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9.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drawings/drawing12.xml" ContentType="application/vnd.openxmlformats-officedocument.drawing+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drawings/drawing16.xml" ContentType="application/vnd.openxmlformats-officedocument.drawing+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drawings/drawing17.xml" ContentType="application/vnd.openxmlformats-officedocument.drawing+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drawings/drawing18.xml" ContentType="application/vnd.openxmlformats-officedocument.drawing+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omments3.xml" ContentType="application/vnd.openxmlformats-officedocument.spreadsheetml.comments+xml"/>
  <Override PartName="/xl/drawings/drawing19.xml" ContentType="application/vnd.openxmlformats-officedocument.drawing+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omments4.xml" ContentType="application/vnd.openxmlformats-officedocument.spreadsheetml.comments+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howInkAnnotation="0" codeName="ThisWorkbook" defaultThemeVersion="124226"/>
  <mc:AlternateContent xmlns:mc="http://schemas.openxmlformats.org/markup-compatibility/2006">
    <mc:Choice Requires="x15">
      <x15ac:absPath xmlns:x15ac="http://schemas.microsoft.com/office/spreadsheetml/2010/11/ac" url="\\fs\脱炭素・ＧＲＥＥＮ×ＥＸＰＯ推進局\03脱炭素マネジメント課\200_事業者温暖化対策促進事業\01_温暖化対策計画書制度\03_提出様式（ダウンロード用）\2026（R8）年度\10_★最新様式（起案、公開用）\"/>
    </mc:Choice>
  </mc:AlternateContent>
  <xr:revisionPtr revIDLastSave="0" documentId="13_ncr:1_{1BCBBA0F-E713-4706-9EC5-367E38DD58CA}" xr6:coauthVersionLast="47" xr6:coauthVersionMax="47" xr10:uidLastSave="{00000000-0000-0000-0000-000000000000}"/>
  <workbookProtection workbookAlgorithmName="SHA-512" workbookHashValue="IjJ8ONDC7WdpSaxZzZHU0JIAoG/MDbNIWv53YwVMMtJOARIqcUY0oLgZab4nilOgLtoJAbV0CivFYU+1GhsMNg==" workbookSaltValue="7TLYv4yNY0370z2XsTD4cw==" workbookSpinCount="100000" lockStructure="1"/>
  <bookViews>
    <workbookView xWindow="21270" yWindow="780" windowWidth="20460" windowHeight="10770" tabRatio="696" firstSheet="8" activeTab="8" xr2:uid="{0D2B3A37-2454-4913-AE3F-C926F43AC10A}"/>
  </bookViews>
  <sheets>
    <sheet name="R7年度修正履歴" sheetId="185" state="hidden" r:id="rId1"/>
    <sheet name="集計_報告" sheetId="122" state="hidden" r:id="rId2"/>
    <sheet name="集計_報告個別" sheetId="123" state="hidden" r:id="rId3"/>
    <sheet name="集計_計画" sheetId="124" state="hidden" r:id="rId4"/>
    <sheet name="集計_計画個別" sheetId="125" state="hidden" r:id="rId5"/>
    <sheet name="R8年度修正履歴 " sheetId="184" state="hidden" r:id="rId6"/>
    <sheet name="参照元" sheetId="54" state="hidden" r:id="rId7"/>
    <sheet name="参照元個別" sheetId="119" state="hidden" r:id="rId8"/>
    <sheet name="はじめに" sheetId="51" r:id="rId9"/>
    <sheet name="使用量_1,2" sheetId="60" r:id="rId10"/>
    <sheet name="使用量_3" sheetId="63" r:id="rId11"/>
    <sheet name="o1" sheetId="65" state="hidden" r:id="rId12"/>
    <sheet name="o2" sheetId="140" state="hidden" r:id="rId13"/>
    <sheet name="o3" sheetId="141" state="hidden" r:id="rId14"/>
    <sheet name="o4" sheetId="142" state="hidden" r:id="rId15"/>
    <sheet name="o5" sheetId="143" state="hidden" r:id="rId16"/>
    <sheet name="o6" sheetId="145" state="hidden" r:id="rId17"/>
    <sheet name="o7" sheetId="146" state="hidden" r:id="rId18"/>
    <sheet name="o8" sheetId="147" state="hidden" r:id="rId19"/>
    <sheet name="o9" sheetId="148" state="hidden" r:id="rId20"/>
    <sheet name="o10" sheetId="149" state="hidden" r:id="rId21"/>
    <sheet name="o11" sheetId="150" state="hidden" r:id="rId22"/>
    <sheet name="o12" sheetId="151" state="hidden" r:id="rId23"/>
    <sheet name="o13" sheetId="152" state="hidden" r:id="rId24"/>
    <sheet name="o14" sheetId="153" state="hidden" r:id="rId25"/>
    <sheet name="o15" sheetId="154" state="hidden" r:id="rId26"/>
    <sheet name="o16" sheetId="155" state="hidden" r:id="rId27"/>
    <sheet name="o17" sheetId="156" state="hidden" r:id="rId28"/>
    <sheet name="o18" sheetId="157" state="hidden" r:id="rId29"/>
    <sheet name="o19" sheetId="158" state="hidden" r:id="rId30"/>
    <sheet name="o20" sheetId="159" state="hidden" r:id="rId31"/>
    <sheet name="o21" sheetId="160" state="hidden" r:id="rId32"/>
    <sheet name="o22" sheetId="161" state="hidden" r:id="rId33"/>
    <sheet name="o23" sheetId="162" state="hidden" r:id="rId34"/>
    <sheet name="o24" sheetId="163" state="hidden" r:id="rId35"/>
    <sheet name="o25" sheetId="164" state="hidden" r:id="rId36"/>
    <sheet name="o26" sheetId="165" state="hidden" r:id="rId37"/>
    <sheet name="o27" sheetId="166" state="hidden" r:id="rId38"/>
    <sheet name="o28" sheetId="167" state="hidden" r:id="rId39"/>
    <sheet name="o29" sheetId="168" state="hidden" r:id="rId40"/>
    <sheet name="o30" sheetId="169" state="hidden" r:id="rId41"/>
    <sheet name="o31" sheetId="170" state="hidden" r:id="rId42"/>
    <sheet name="o32" sheetId="171" state="hidden" r:id="rId43"/>
    <sheet name="o33" sheetId="172" state="hidden" r:id="rId44"/>
    <sheet name="o34" sheetId="173" state="hidden" r:id="rId45"/>
    <sheet name="o35" sheetId="174" state="hidden" r:id="rId46"/>
    <sheet name="o36" sheetId="175" state="hidden" r:id="rId47"/>
    <sheet name="o37" sheetId="176" state="hidden" r:id="rId48"/>
    <sheet name="o38" sheetId="177" state="hidden" r:id="rId49"/>
    <sheet name="o39" sheetId="178" state="hidden" r:id="rId50"/>
    <sheet name="o40" sheetId="179" state="hidden" r:id="rId51"/>
    <sheet name="o41" sheetId="180" state="hidden" r:id="rId52"/>
    <sheet name="o42" sheetId="181" state="hidden" r:id="rId53"/>
    <sheet name="o43" sheetId="182" state="hidden" r:id="rId54"/>
    <sheet name="自動車計算" sheetId="64" state="hidden" r:id="rId55"/>
    <sheet name="外部供給" sheetId="61" r:id="rId56"/>
    <sheet name="電力会社" sheetId="62" r:id="rId57"/>
    <sheet name="ガス会社" sheetId="131" r:id="rId58"/>
    <sheet name="熱供給会社" sheetId="139" r:id="rId59"/>
    <sheet name="係数" sheetId="59" r:id="rId60"/>
    <sheet name="昨年度計画書（非公表反映）" sheetId="53" state="hidden" r:id="rId61"/>
    <sheet name="昨年度報告書" sheetId="52" state="hidden" r:id="rId62"/>
    <sheet name="報1" sheetId="32" state="hidden" r:id="rId63"/>
    <sheet name="報2" sheetId="49" state="hidden" r:id="rId64"/>
    <sheet name="報3" sheetId="34" state="hidden" r:id="rId65"/>
    <sheet name="報4-1(1・2号事業者用)" sheetId="132" state="hidden" r:id="rId66"/>
    <sheet name="報4-2（3号事業者用）" sheetId="50" state="hidden" r:id="rId67"/>
    <sheet name="報5" sheetId="130" state="hidden" r:id="rId68"/>
    <sheet name="報6" sheetId="93" state="hidden" r:id="rId69"/>
    <sheet name="計1" sheetId="45" r:id="rId70"/>
    <sheet name="計2" sheetId="127" r:id="rId71"/>
    <sheet name="計3" sheetId="46" r:id="rId72"/>
    <sheet name="計4-1(1・2号事業者用)" sheetId="133" r:id="rId73"/>
    <sheet name="計4-2（3号事業者用）" sheetId="134" r:id="rId74"/>
    <sheet name="計5" sheetId="48" r:id="rId75"/>
    <sheet name="以降入力不要→" sheetId="118" r:id="rId76"/>
    <sheet name="提" sheetId="121" r:id="rId77"/>
    <sheet name="評価" sheetId="135" r:id="rId78"/>
  </sheets>
  <definedNames>
    <definedName name="_Fill" hidden="1">#REF!</definedName>
    <definedName name="_xlnm._FilterDatabase" localSheetId="57" hidden="1">ガス会社!$I$4:$L$14</definedName>
    <definedName name="_xlnm._FilterDatabase" localSheetId="74" hidden="1">計5!#REF!</definedName>
    <definedName name="_xlnm._FilterDatabase" localSheetId="60" hidden="1">'昨年度計画書（非公表反映）'!$A$1:$DR$1</definedName>
    <definedName name="_xlnm._FilterDatabase" localSheetId="61" hidden="1">昨年度報告書!$A$1:$DR$306</definedName>
    <definedName name="_xlnm._FilterDatabase" localSheetId="76" hidden="1">提!#REF!</definedName>
    <definedName name="_xlnm._FilterDatabase" localSheetId="56" hidden="1">電力会社!$I$4:$L$1287</definedName>
    <definedName name="_xlnm._FilterDatabase" localSheetId="58" hidden="1">熱供給会社!$I$4:$L$26</definedName>
    <definedName name="AA" localSheetId="69">計1!$T$11:$U$11</definedName>
    <definedName name="AA" localSheetId="72">#REF!</definedName>
    <definedName name="AA" localSheetId="62">報1!$T$11:$U$11</definedName>
    <definedName name="AA" localSheetId="65">#REF!</definedName>
    <definedName name="AA">#REF!</definedName>
    <definedName name="BB" localSheetId="69">計1!$T$12:$U$12</definedName>
    <definedName name="BB" localSheetId="72">#REF!</definedName>
    <definedName name="BB" localSheetId="62">報1!$T$12:$U$12</definedName>
    <definedName name="BB" localSheetId="65">#REF!</definedName>
    <definedName name="BB">#REF!</definedName>
    <definedName name="CC" localSheetId="69">計1!$T$13</definedName>
    <definedName name="CC" localSheetId="72">#REF!</definedName>
    <definedName name="CC" localSheetId="62">報1!$T$13</definedName>
    <definedName name="CC" localSheetId="65">#REF!</definedName>
    <definedName name="CC">#REF!</definedName>
    <definedName name="DD" localSheetId="69">計1!$T$14:$V$14</definedName>
    <definedName name="DD" localSheetId="72">#REF!</definedName>
    <definedName name="DD" localSheetId="62">報1!$T$14:$V$14</definedName>
    <definedName name="DD" localSheetId="65">#REF!</definedName>
    <definedName name="DD">#REF!</definedName>
    <definedName name="EE" localSheetId="69">計1!$T$15:$AQ$15</definedName>
    <definedName name="EE" localSheetId="72">#REF!</definedName>
    <definedName name="EE" localSheetId="62">報1!$T$15:$AQ$15</definedName>
    <definedName name="EE" localSheetId="65">#REF!</definedName>
    <definedName name="EE">#REF!</definedName>
    <definedName name="FF" localSheetId="69">計1!$T$16:$W$16</definedName>
    <definedName name="FF" localSheetId="72">#REF!</definedName>
    <definedName name="FF" localSheetId="62">報1!$T$16:$W$16</definedName>
    <definedName name="FF" localSheetId="65">#REF!</definedName>
    <definedName name="FF">#REF!</definedName>
    <definedName name="GG" localSheetId="69">計1!$T$17:$X$17</definedName>
    <definedName name="GG" localSheetId="72">#REF!</definedName>
    <definedName name="GG" localSheetId="62">報1!$T$17:$X$17</definedName>
    <definedName name="GG" localSheetId="65">#REF!</definedName>
    <definedName name="GG">#REF!</definedName>
    <definedName name="haishutukeisuu" localSheetId="0" hidden="1">{"'第２表'!$W$27:$AA$68"}</definedName>
    <definedName name="haishutukeisuu" localSheetId="72" hidden="1">{"'第２表'!$W$27:$AA$68"}</definedName>
    <definedName name="haishutukeisuu" localSheetId="7" hidden="1">{"'第２表'!$W$27:$AA$68"}</definedName>
    <definedName name="haishutukeisuu" localSheetId="65" hidden="1">{"'第２表'!$W$27:$AA$68"}</definedName>
    <definedName name="haishutukeisuu" hidden="1">{"'第２表'!$W$27:$AA$68"}</definedName>
    <definedName name="HH" localSheetId="69">計1!$T$18:$AA$18</definedName>
    <definedName name="HH" localSheetId="72">#REF!</definedName>
    <definedName name="HH" localSheetId="62">報1!$T$18:$AA$18</definedName>
    <definedName name="HH" localSheetId="65">#REF!</definedName>
    <definedName name="HH">#REF!</definedName>
    <definedName name="HTML_CodePage" hidden="1">932</definedName>
    <definedName name="HTML_Control" localSheetId="0" hidden="1">{"'第２表'!$W$27:$AA$68"}</definedName>
    <definedName name="HTML_Control" localSheetId="72" hidden="1">{"'第２表'!$W$27:$AA$68"}</definedName>
    <definedName name="HTML_Control" localSheetId="7" hidden="1">{"'第２表'!$W$27:$AA$68"}</definedName>
    <definedName name="HTML_Control" localSheetId="65" hidden="1">{"'第２表'!$W$27:$AA$68"}</definedName>
    <definedName name="HTML_Control" hidden="1">{"'第２表'!$W$27:$AA$68"}</definedName>
    <definedName name="HTML_Description" hidden="1">""</definedName>
    <definedName name="HTML_Email" hidden="1">""</definedName>
    <definedName name="HTML_Header" hidden="1">"第１表印刷用"</definedName>
    <definedName name="HTML_LastUpdate" hidden="1">"平成 11/08/04 (水)"</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"N:\速報作業中\MyHTMLg.htm"</definedName>
    <definedName name="HTML_PathTemplate" hidden="1">"N:\速報作業中\MyHTMLg.htm"</definedName>
    <definedName name="HTML_Title" hidden="1">"10FYｿｸﾎｰ"</definedName>
    <definedName name="II" localSheetId="69">計1!$T$19:$AE$19</definedName>
    <definedName name="II" localSheetId="72">#REF!</definedName>
    <definedName name="II" localSheetId="62">報1!$T$19:$AE$19</definedName>
    <definedName name="II" localSheetId="65">#REF!</definedName>
    <definedName name="II">#REF!</definedName>
    <definedName name="JJ" localSheetId="69">計1!$T$20:$Y$20</definedName>
    <definedName name="JJ" localSheetId="72">#REF!</definedName>
    <definedName name="JJ" localSheetId="62">報1!$T$20:$Y$20</definedName>
    <definedName name="JJ" localSheetId="65">#REF!</definedName>
    <definedName name="JJ">#REF!</definedName>
    <definedName name="KK" localSheetId="69">計1!$T$21:$V$21</definedName>
    <definedName name="KK" localSheetId="72">#REF!</definedName>
    <definedName name="KK" localSheetId="62">報1!$T$21:$V$21</definedName>
    <definedName name="KK" localSheetId="65">#REF!</definedName>
    <definedName name="KK">#REF!</definedName>
    <definedName name="LL" localSheetId="69">計1!$T$22:$W$22</definedName>
    <definedName name="LL" localSheetId="72">#REF!</definedName>
    <definedName name="LL" localSheetId="62">報1!$T$22:$W$22</definedName>
    <definedName name="LL" localSheetId="65">#REF!</definedName>
    <definedName name="LL">#REF!</definedName>
    <definedName name="lpu" localSheetId="0" hidden="1">{"'第２表'!$W$27:$AA$68"}</definedName>
    <definedName name="lpu" localSheetId="72" hidden="1">{"'第２表'!$W$27:$AA$68"}</definedName>
    <definedName name="lpu" localSheetId="7" hidden="1">{"'第２表'!$W$27:$AA$68"}</definedName>
    <definedName name="lpu" localSheetId="65" hidden="1">{"'第２表'!$W$27:$AA$68"}</definedName>
    <definedName name="lpu" hidden="1">{"'第２表'!$W$27:$AA$68"}</definedName>
    <definedName name="MM" localSheetId="69">計1!$T$23:$V$23</definedName>
    <definedName name="MM" localSheetId="72">#REF!</definedName>
    <definedName name="MM" localSheetId="62">報1!$T$23:$V$23</definedName>
    <definedName name="MM" localSheetId="65">#REF!</definedName>
    <definedName name="MM">#REF!</definedName>
    <definedName name="NN" localSheetId="69">計1!$T$24:$V$24</definedName>
    <definedName name="NN" localSheetId="72">#REF!</definedName>
    <definedName name="NN" localSheetId="62">報1!$T$24:$V$24</definedName>
    <definedName name="NN" localSheetId="65">#REF!</definedName>
    <definedName name="NN">#REF!</definedName>
    <definedName name="OO" localSheetId="69">計1!$T$25:$U$25</definedName>
    <definedName name="OO" localSheetId="72">#REF!</definedName>
    <definedName name="OO" localSheetId="62">報1!$T$25:$U$25</definedName>
    <definedName name="OO" localSheetId="65">#REF!</definedName>
    <definedName name="OO">#REF!</definedName>
    <definedName name="PP" localSheetId="69">計1!$T$26:$V$26</definedName>
    <definedName name="PP" localSheetId="72">#REF!</definedName>
    <definedName name="PP" localSheetId="62">報1!$T$26:$V$26</definedName>
    <definedName name="PP" localSheetId="65">#REF!</definedName>
    <definedName name="PP">#REF!</definedName>
    <definedName name="pps推移" localSheetId="0" hidden="1">{"'第２表'!$W$27:$AA$68"}</definedName>
    <definedName name="pps推移" localSheetId="72" hidden="1">{"'第２表'!$W$27:$AA$68"}</definedName>
    <definedName name="pps推移" localSheetId="7" hidden="1">{"'第２表'!$W$27:$AA$68"}</definedName>
    <definedName name="pps推移" localSheetId="65" hidden="1">{"'第２表'!$W$27:$AA$68"}</definedName>
    <definedName name="pps推移" hidden="1">{"'第２表'!$W$27:$AA$68"}</definedName>
    <definedName name="_xlnm.Print_Area" localSheetId="69">計1!$A$1:$N$34</definedName>
    <definedName name="_xlnm.Print_Area" localSheetId="70">計2!$A$1:$O$37</definedName>
    <definedName name="_xlnm.Print_Area" localSheetId="71">計3!$A$1:$S$28</definedName>
    <definedName name="_xlnm.Print_Area" localSheetId="72">'計4-1(1・2号事業者用)'!$A$1:$P$58</definedName>
    <definedName name="_xlnm.Print_Area" localSheetId="73">'計4-2（3号事業者用）'!$A$1:$P$46</definedName>
    <definedName name="_xlnm.Print_Area" localSheetId="74">計5!$A$1:$S$19</definedName>
    <definedName name="_xlnm.Print_Area" localSheetId="10">使用量_3!$A$1:$AB$61</definedName>
    <definedName name="_xlnm.Print_Area" localSheetId="76">提!$A$1:$O$19</definedName>
    <definedName name="_xlnm.Print_Area" localSheetId="77">評価!$A$1:$I$39</definedName>
    <definedName name="_xlnm.Print_Area" localSheetId="62">報1!$A$1:$N$35</definedName>
    <definedName name="_xlnm.Print_Area" localSheetId="63">報2!$A$1:$N$37</definedName>
    <definedName name="_xlnm.Print_Area" localSheetId="64">報3!$A$1:$Q$26</definedName>
    <definedName name="_xlnm.Print_Area" localSheetId="65">'報4-1(1・2号事業者用)'!$A$1:$N$50</definedName>
    <definedName name="_xlnm.Print_Area" localSheetId="66">'報4-2（3号事業者用）'!$A$1:$N$39</definedName>
    <definedName name="_xlnm.Print_Area" localSheetId="67">報5!$B$1:$H$22</definedName>
    <definedName name="_xlnm.Print_Area" localSheetId="68">報6!$A$1:$O$15</definedName>
    <definedName name="QQ" localSheetId="69">計1!$T$27:$U$27</definedName>
    <definedName name="QQ" localSheetId="72">#REF!</definedName>
    <definedName name="QQ" localSheetId="62">報1!$T$27:$U$27</definedName>
    <definedName name="QQ" localSheetId="65">#REF!</definedName>
    <definedName name="QQ">#REF!</definedName>
    <definedName name="RR" localSheetId="69">計1!$T$28:$AB$28</definedName>
    <definedName name="RR" localSheetId="72">#REF!</definedName>
    <definedName name="RR" localSheetId="62">報1!$T$28:$AB$28</definedName>
    <definedName name="RR" localSheetId="65">#REF!</definedName>
    <definedName name="RR">#REF!</definedName>
    <definedName name="SS" localSheetId="69">計1!$T$29:$U$29</definedName>
    <definedName name="SS" localSheetId="72">#REF!</definedName>
    <definedName name="SS" localSheetId="62">報1!$T$29:$U$29</definedName>
    <definedName name="SS" localSheetId="65">#REF!</definedName>
    <definedName name="SS">#REF!</definedName>
    <definedName name="TT" localSheetId="69">計1!$T$30</definedName>
    <definedName name="TT" localSheetId="72">#REF!</definedName>
    <definedName name="TT" localSheetId="62">報1!$T$30</definedName>
    <definedName name="TT" localSheetId="65">#REF!</definedName>
    <definedName name="TT">#REF!</definedName>
    <definedName name="基本対策_1号2号">#REF!</definedName>
    <definedName name="基本対策_3号">#REF!</definedName>
    <definedName name="個別票_2" localSheetId="7">#REF!</definedName>
    <definedName name="個別票_2" localSheetId="68">報6!#REF!</definedName>
    <definedName name="事業者ID下3桁">報1!$O$4</definedName>
    <definedName name="自動転記">報1!$P$4</definedName>
    <definedName name="種別リスト" localSheetId="11">#REF!</definedName>
    <definedName name="種別リスト" localSheetId="20">#REF!</definedName>
    <definedName name="種別リスト" localSheetId="21">#REF!</definedName>
    <definedName name="種別リスト" localSheetId="22">#REF!</definedName>
    <definedName name="種別リスト" localSheetId="23">#REF!</definedName>
    <definedName name="種別リスト" localSheetId="24">#REF!</definedName>
    <definedName name="種別リスト" localSheetId="25">#REF!</definedName>
    <definedName name="種別リスト" localSheetId="26">#REF!</definedName>
    <definedName name="種別リスト" localSheetId="27">#REF!</definedName>
    <definedName name="種別リスト" localSheetId="28">#REF!</definedName>
    <definedName name="種別リスト" localSheetId="29">#REF!</definedName>
    <definedName name="種別リスト" localSheetId="12">#REF!</definedName>
    <definedName name="種別リスト" localSheetId="30">#REF!</definedName>
    <definedName name="種別リスト" localSheetId="31">#REF!</definedName>
    <definedName name="種別リスト" localSheetId="32">#REF!</definedName>
    <definedName name="種別リスト" localSheetId="33">#REF!</definedName>
    <definedName name="種別リスト" localSheetId="34">#REF!</definedName>
    <definedName name="種別リスト" localSheetId="35">#REF!</definedName>
    <definedName name="種別リスト" localSheetId="36">#REF!</definedName>
    <definedName name="種別リスト" localSheetId="37">#REF!</definedName>
    <definedName name="種別リスト" localSheetId="38">#REF!</definedName>
    <definedName name="種別リスト" localSheetId="39">#REF!</definedName>
    <definedName name="種別リスト" localSheetId="13">#REF!</definedName>
    <definedName name="種別リスト" localSheetId="40">#REF!</definedName>
    <definedName name="種別リスト" localSheetId="41">#REF!</definedName>
    <definedName name="種別リスト" localSheetId="42">#REF!</definedName>
    <definedName name="種別リスト" localSheetId="43">#REF!</definedName>
    <definedName name="種別リスト" localSheetId="44">#REF!</definedName>
    <definedName name="種別リスト" localSheetId="45">#REF!</definedName>
    <definedName name="種別リスト" localSheetId="46">#REF!</definedName>
    <definedName name="種別リスト" localSheetId="47">#REF!</definedName>
    <definedName name="種別リスト" localSheetId="48">#REF!</definedName>
    <definedName name="種別リスト" localSheetId="49">#REF!</definedName>
    <definedName name="種別リスト" localSheetId="14">#REF!</definedName>
    <definedName name="種別リスト" localSheetId="50">#REF!</definedName>
    <definedName name="種別リスト" localSheetId="51">#REF!</definedName>
    <definedName name="種別リスト" localSheetId="52">#REF!</definedName>
    <definedName name="種別リスト" localSheetId="53">#REF!</definedName>
    <definedName name="種別リスト" localSheetId="15">#REF!</definedName>
    <definedName name="種別リスト" localSheetId="16">#REF!</definedName>
    <definedName name="種別リスト" localSheetId="17">#REF!</definedName>
    <definedName name="種別リスト" localSheetId="18">#REF!</definedName>
    <definedName name="種別リスト" localSheetId="19">#REF!</definedName>
    <definedName name="種別リスト" localSheetId="72">報5!$BF$9:$BF$26</definedName>
    <definedName name="種別リスト" localSheetId="76">#REF!</definedName>
    <definedName name="種別リスト" localSheetId="65">報5!$BF$9:$BF$26</definedName>
    <definedName name="種別リスト" localSheetId="67">報5!#REF!</definedName>
    <definedName name="種別リスト">#REF!</definedName>
    <definedName name="重点対策_1号2号" localSheetId="72">'計4-1(1・2号事業者用)'!#REF!</definedName>
    <definedName name="重点対策_1号2号" localSheetId="73">'計4-2（3号事業者用）'!#REF!</definedName>
    <definedName name="重点対策_1号2号" localSheetId="7">#REF!</definedName>
    <definedName name="重点対策_1号2号" localSheetId="65">'報4-1(1・2号事業者用)'!$S$9:$T$50</definedName>
    <definedName name="重点対策_1号2号" localSheetId="66">'報4-2（3号事業者用）'!$N$15:$O$39</definedName>
    <definedName name="重点対策_1号2号">#REF!</definedName>
    <definedName name="重点対策_3号" localSheetId="72">'計4-1(1・2号事業者用)'!#REF!</definedName>
    <definedName name="重点対策_3号" localSheetId="73">'計4-2（3号事業者用）'!$E$19:$F$42</definedName>
    <definedName name="重点対策_3号" localSheetId="7">#REF!</definedName>
    <definedName name="重点対策_3号" localSheetId="65">'報4-1(1・2号事業者用)'!#REF!</definedName>
    <definedName name="重点対策_3号" localSheetId="66">'報4-2（3号事業者用）'!#REF!</definedName>
    <definedName name="重点対策_3号">#REF!</definedName>
    <definedName name="単位01" localSheetId="67">報5!#REF!</definedName>
    <definedName name="単位02" localSheetId="67">報5!#REF!</definedName>
    <definedName name="単位03" localSheetId="67">報5!#REF!</definedName>
    <definedName name="単位04" localSheetId="67">報5!#REF!</definedName>
    <definedName name="単位05" localSheetId="67">報5!#REF!</definedName>
    <definedName name="単位06" localSheetId="67">報5!#REF!</definedName>
    <definedName name="単位07" localSheetId="67">報5!#REF!</definedName>
    <definedName name="単位08" localSheetId="67">報5!#REF!</definedName>
    <definedName name="単位09" localSheetId="67">報5!#REF!</definedName>
    <definedName name="単位10" localSheetId="67">報5!#REF!</definedName>
    <definedName name="単位11" localSheetId="67">報5!#REF!</definedName>
    <definedName name="単位12" localSheetId="67">報5!#REF!</definedName>
    <definedName name="単位13" localSheetId="67">報5!#REF!</definedName>
    <definedName name="単位14" localSheetId="67">報5!#REF!</definedName>
    <definedName name="単位15" localSheetId="67">報5!#REF!</definedName>
    <definedName name="単位16" localSheetId="67">報5!#REF!</definedName>
    <definedName name="単位17" localSheetId="67">報5!#REF!</definedName>
    <definedName name="単位18" localSheetId="67">報5!#REF!</definedName>
    <definedName name="単位19" localSheetId="67">報5!#REF!</definedName>
    <definedName name="単位20" localSheetId="67">報5!#REF!</definedName>
    <definedName name="単位21" localSheetId="67">報5!#REF!</definedName>
    <definedName name="単位22" localSheetId="67">報5!#REF!</definedName>
    <definedName name="単位23" localSheetId="67">報5!#REF!</definedName>
    <definedName name="単位24" localSheetId="67">報5!#REF!</definedName>
    <definedName name="単位25" localSheetId="67">報5!#REF!</definedName>
    <definedName name="単位26" localSheetId="67">報5!#REF!</definedName>
    <definedName name="単位27" localSheetId="67">報5!#REF!</definedName>
    <definedName name="単位28" localSheetId="67">報5!#REF!</definedName>
    <definedName name="単位29" localSheetId="67">報5!#REF!</definedName>
    <definedName name="単位30" localSheetId="67">報5!#REF!</definedName>
    <definedName name="単位31" localSheetId="67">報5!#REF!</definedName>
    <definedName name="単位32" localSheetId="67">報5!#REF!</definedName>
    <definedName name="単位33" localSheetId="67">報5!#REF!</definedName>
    <definedName name="提出前確認日時">報1!$O$1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6" i="139" l="1"/>
  <c r="X7" i="139"/>
  <c r="X8" i="139"/>
  <c r="X9" i="139"/>
  <c r="X10" i="139"/>
  <c r="X11" i="139"/>
  <c r="X12" i="139"/>
  <c r="X13" i="139"/>
  <c r="X14" i="139"/>
  <c r="X15" i="139"/>
  <c r="X16" i="139"/>
  <c r="X17" i="139"/>
  <c r="X18" i="139"/>
  <c r="X19" i="139"/>
  <c r="X20" i="139"/>
  <c r="X21" i="139"/>
  <c r="X22" i="139"/>
  <c r="X23" i="139"/>
  <c r="X24" i="139"/>
  <c r="X25" i="139"/>
  <c r="X26" i="139"/>
  <c r="X27" i="139"/>
  <c r="X28" i="139"/>
  <c r="X29" i="139"/>
  <c r="X30" i="139"/>
  <c r="X31" i="139"/>
  <c r="X32" i="139"/>
  <c r="X33" i="139"/>
  <c r="X34" i="139"/>
  <c r="X35" i="139"/>
  <c r="X36" i="139"/>
  <c r="X37" i="139"/>
  <c r="X38" i="139"/>
  <c r="X39" i="139"/>
  <c r="X40" i="139"/>
  <c r="X41" i="139"/>
  <c r="X42" i="139"/>
  <c r="X43" i="139"/>
  <c r="V43" i="139" s="1"/>
  <c r="X5" i="139"/>
  <c r="T43" i="139"/>
  <c r="U43" i="139"/>
  <c r="T44" i="131"/>
  <c r="U44" i="131"/>
  <c r="W44" i="131"/>
  <c r="X44" i="131"/>
  <c r="V44" i="131" s="1"/>
  <c r="T45" i="131"/>
  <c r="U45" i="131"/>
  <c r="X45" i="131"/>
  <c r="V45" i="131" s="1"/>
  <c r="T46" i="131"/>
  <c r="U46" i="131"/>
  <c r="V46" i="131"/>
  <c r="W46" i="131"/>
  <c r="X46" i="131"/>
  <c r="T47" i="131"/>
  <c r="U47" i="131"/>
  <c r="X47" i="131"/>
  <c r="T48" i="131"/>
  <c r="U48" i="131"/>
  <c r="X48" i="131"/>
  <c r="W48" i="131" s="1"/>
  <c r="T49" i="131"/>
  <c r="U49" i="131"/>
  <c r="V49" i="131"/>
  <c r="W49" i="131"/>
  <c r="X49" i="131"/>
  <c r="T50" i="131"/>
  <c r="U50" i="131"/>
  <c r="X50" i="131"/>
  <c r="T51" i="131"/>
  <c r="U51" i="131"/>
  <c r="X51" i="131"/>
  <c r="T52" i="131"/>
  <c r="U52" i="131"/>
  <c r="V52" i="131"/>
  <c r="W52" i="131"/>
  <c r="X52" i="131"/>
  <c r="T53" i="131"/>
  <c r="U53" i="131"/>
  <c r="V53" i="131"/>
  <c r="W53" i="131"/>
  <c r="X53" i="131"/>
  <c r="T54" i="131"/>
  <c r="U54" i="131"/>
  <c r="X54" i="131"/>
  <c r="V54" i="131" s="1"/>
  <c r="T55" i="131"/>
  <c r="U55" i="131"/>
  <c r="W55" i="131"/>
  <c r="X55" i="131"/>
  <c r="V55" i="131" s="1"/>
  <c r="T56" i="131"/>
  <c r="U56" i="131"/>
  <c r="V56" i="131"/>
  <c r="X56" i="131"/>
  <c r="W56" i="131" s="1"/>
  <c r="T57" i="131"/>
  <c r="U57" i="131"/>
  <c r="V57" i="131"/>
  <c r="W57" i="131"/>
  <c r="X57" i="131"/>
  <c r="T58" i="131"/>
  <c r="U58" i="131"/>
  <c r="X58" i="131"/>
  <c r="V58" i="131" s="1"/>
  <c r="T59" i="131"/>
  <c r="U59" i="131"/>
  <c r="X59" i="131"/>
  <c r="V59" i="131" s="1"/>
  <c r="T60" i="131"/>
  <c r="U60" i="131"/>
  <c r="X60" i="131"/>
  <c r="T61" i="131"/>
  <c r="U61" i="131"/>
  <c r="X61" i="131"/>
  <c r="V61" i="131" s="1"/>
  <c r="T62" i="131"/>
  <c r="U62" i="131"/>
  <c r="V62" i="131"/>
  <c r="W62" i="131"/>
  <c r="X62" i="131"/>
  <c r="T63" i="131"/>
  <c r="U63" i="131"/>
  <c r="W63" i="131"/>
  <c r="X63" i="131"/>
  <c r="V63" i="131" s="1"/>
  <c r="T64" i="131"/>
  <c r="U64" i="131"/>
  <c r="X64" i="131"/>
  <c r="W64" i="131" s="1"/>
  <c r="T65" i="131"/>
  <c r="U65" i="131"/>
  <c r="V65" i="131"/>
  <c r="W65" i="131"/>
  <c r="X65" i="131"/>
  <c r="T66" i="131"/>
  <c r="U66" i="131"/>
  <c r="X66" i="131"/>
  <c r="V66" i="131" s="1"/>
  <c r="T67" i="131"/>
  <c r="U67" i="131"/>
  <c r="X67" i="131"/>
  <c r="T68" i="131"/>
  <c r="U68" i="131"/>
  <c r="V68" i="131"/>
  <c r="W68" i="131"/>
  <c r="X68" i="131"/>
  <c r="T69" i="131"/>
  <c r="U69" i="131"/>
  <c r="X69" i="131"/>
  <c r="V69" i="131" s="1"/>
  <c r="T70" i="131"/>
  <c r="U70" i="131"/>
  <c r="X70" i="131"/>
  <c r="T71" i="131"/>
  <c r="U71" i="131"/>
  <c r="W71" i="131"/>
  <c r="X71" i="131"/>
  <c r="V71" i="131" s="1"/>
  <c r="T72" i="131"/>
  <c r="U72" i="131"/>
  <c r="X72" i="131"/>
  <c r="W72" i="131" s="1"/>
  <c r="T73" i="131"/>
  <c r="U73" i="131"/>
  <c r="V73" i="131"/>
  <c r="W73" i="131"/>
  <c r="X73" i="131"/>
  <c r="T74" i="131"/>
  <c r="U74" i="131"/>
  <c r="X74" i="131"/>
  <c r="V74" i="131" s="1"/>
  <c r="T75" i="131"/>
  <c r="U75" i="131"/>
  <c r="X75" i="131"/>
  <c r="V75" i="131" s="1"/>
  <c r="T76" i="131"/>
  <c r="U76" i="131"/>
  <c r="W76" i="131"/>
  <c r="X76" i="131"/>
  <c r="V76" i="131" s="1"/>
  <c r="T77" i="131"/>
  <c r="U77" i="131"/>
  <c r="X77" i="131"/>
  <c r="V77" i="131" s="1"/>
  <c r="T78" i="131"/>
  <c r="U78" i="131"/>
  <c r="V78" i="131"/>
  <c r="W78" i="131"/>
  <c r="X78" i="131"/>
  <c r="T79" i="131"/>
  <c r="U79" i="131"/>
  <c r="X79" i="131"/>
  <c r="T80" i="131"/>
  <c r="U80" i="131"/>
  <c r="X80" i="131"/>
  <c r="W80" i="131" s="1"/>
  <c r="T81" i="131"/>
  <c r="U81" i="131"/>
  <c r="V81" i="131"/>
  <c r="W81" i="131"/>
  <c r="X81" i="131"/>
  <c r="T82" i="131"/>
  <c r="U82" i="131"/>
  <c r="X82" i="131"/>
  <c r="T83" i="131"/>
  <c r="U83" i="131"/>
  <c r="X83" i="131"/>
  <c r="V83" i="131" s="1"/>
  <c r="T84" i="131"/>
  <c r="U84" i="131"/>
  <c r="V84" i="131"/>
  <c r="W84" i="131"/>
  <c r="X84" i="131"/>
  <c r="T85" i="131"/>
  <c r="U85" i="131"/>
  <c r="X85" i="131"/>
  <c r="V85" i="131" s="1"/>
  <c r="T86" i="131"/>
  <c r="U86" i="131"/>
  <c r="X86" i="131"/>
  <c r="V86" i="131" s="1"/>
  <c r="T87" i="131"/>
  <c r="U87" i="131"/>
  <c r="W87" i="131"/>
  <c r="X87" i="131"/>
  <c r="V87" i="131" s="1"/>
  <c r="T88" i="131"/>
  <c r="U88" i="131"/>
  <c r="V88" i="131"/>
  <c r="X88" i="131"/>
  <c r="W88" i="131" s="1"/>
  <c r="T89" i="131"/>
  <c r="U89" i="131"/>
  <c r="V89" i="131"/>
  <c r="W89" i="131"/>
  <c r="X89" i="131"/>
  <c r="T90" i="131"/>
  <c r="U90" i="131"/>
  <c r="X90" i="131"/>
  <c r="T91" i="131"/>
  <c r="U91" i="131"/>
  <c r="X91" i="131"/>
  <c r="T92" i="131"/>
  <c r="U92" i="131"/>
  <c r="V92" i="131"/>
  <c r="X92" i="131"/>
  <c r="W92" i="131" s="1"/>
  <c r="T93" i="131"/>
  <c r="U93" i="131"/>
  <c r="X93" i="131"/>
  <c r="T94" i="131"/>
  <c r="U94" i="131"/>
  <c r="V94" i="131"/>
  <c r="W94" i="131"/>
  <c r="X94" i="131"/>
  <c r="T95" i="131"/>
  <c r="U95" i="131"/>
  <c r="X95" i="131"/>
  <c r="V95" i="131" s="1"/>
  <c r="T96" i="131"/>
  <c r="U96" i="131"/>
  <c r="X96" i="131"/>
  <c r="T97" i="131"/>
  <c r="U97" i="131"/>
  <c r="V97" i="131"/>
  <c r="W97" i="131"/>
  <c r="X97" i="131"/>
  <c r="T98" i="131"/>
  <c r="U98" i="131"/>
  <c r="X98" i="131"/>
  <c r="T99" i="131"/>
  <c r="U99" i="131"/>
  <c r="X99" i="131"/>
  <c r="V99" i="131" s="1"/>
  <c r="T100" i="131"/>
  <c r="U100" i="131"/>
  <c r="V100" i="131"/>
  <c r="W100" i="131"/>
  <c r="X100" i="131"/>
  <c r="T101" i="131"/>
  <c r="U101" i="131"/>
  <c r="V101" i="131"/>
  <c r="W101" i="131"/>
  <c r="X101" i="131"/>
  <c r="T102" i="131"/>
  <c r="U102" i="131"/>
  <c r="V102" i="131"/>
  <c r="X102" i="131"/>
  <c r="W102" i="131" s="1"/>
  <c r="T103" i="131"/>
  <c r="U103" i="131"/>
  <c r="X103" i="131"/>
  <c r="V103" i="131" s="1"/>
  <c r="T104" i="131"/>
  <c r="U104" i="131"/>
  <c r="V104" i="131"/>
  <c r="W104" i="131"/>
  <c r="X104" i="131"/>
  <c r="T105" i="131"/>
  <c r="U105" i="131"/>
  <c r="V105" i="131"/>
  <c r="W105" i="131"/>
  <c r="X105" i="131"/>
  <c r="T106" i="131"/>
  <c r="U106" i="131"/>
  <c r="X106" i="131"/>
  <c r="V106" i="131" s="1"/>
  <c r="T107" i="131"/>
  <c r="U107" i="131"/>
  <c r="X107" i="131"/>
  <c r="T108" i="131"/>
  <c r="U108" i="131"/>
  <c r="V108" i="131"/>
  <c r="W108" i="131"/>
  <c r="X108" i="131"/>
  <c r="T109" i="131"/>
  <c r="U109" i="131"/>
  <c r="V109" i="131"/>
  <c r="W109" i="131"/>
  <c r="X109" i="131"/>
  <c r="T110" i="131"/>
  <c r="U110" i="131"/>
  <c r="X110" i="131"/>
  <c r="T111" i="131"/>
  <c r="U111" i="131"/>
  <c r="V111" i="131"/>
  <c r="X111" i="131"/>
  <c r="W111" i="131" s="1"/>
  <c r="T112" i="131"/>
  <c r="U112" i="131"/>
  <c r="V112" i="131"/>
  <c r="X112" i="131"/>
  <c r="W112" i="131" s="1"/>
  <c r="T113" i="131"/>
  <c r="U113" i="131"/>
  <c r="W113" i="131"/>
  <c r="X113" i="131"/>
  <c r="V113" i="131" s="1"/>
  <c r="T114" i="131"/>
  <c r="U114" i="131"/>
  <c r="X114" i="131"/>
  <c r="T115" i="131"/>
  <c r="U115" i="131"/>
  <c r="X115" i="131"/>
  <c r="T116" i="131"/>
  <c r="U116" i="131"/>
  <c r="V116" i="131"/>
  <c r="W116" i="131"/>
  <c r="X116" i="131"/>
  <c r="T117" i="131"/>
  <c r="U117" i="131"/>
  <c r="V117" i="131"/>
  <c r="X117" i="131"/>
  <c r="W117" i="131" s="1"/>
  <c r="T118" i="131"/>
  <c r="U118" i="131"/>
  <c r="V118" i="131"/>
  <c r="X118" i="131"/>
  <c r="W118" i="131" s="1"/>
  <c r="Q65" i="131" a="1"/>
  <c r="S55" i="131" a="1"/>
  <c r="Q101" i="131" a="1"/>
  <c r="P73" i="131" a="1"/>
  <c r="P104" i="131" a="1"/>
  <c r="Q106" i="131" a="1"/>
  <c r="S111" i="131" a="1"/>
  <c r="Q108" i="131" a="1"/>
  <c r="S63" i="131" a="1"/>
  <c r="Q78" i="131" a="1"/>
  <c r="R80" i="131" a="1"/>
  <c r="P100" i="131" a="1"/>
  <c r="Q118" i="131" a="1"/>
  <c r="P75" i="131" a="1"/>
  <c r="P55" i="131" a="1"/>
  <c r="P66" i="131" a="1"/>
  <c r="R102" i="131" a="1"/>
  <c r="R108" i="131" a="1"/>
  <c r="P58" i="131" a="1"/>
  <c r="P118" i="131" a="1"/>
  <c r="P71" i="131" a="1"/>
  <c r="P87" i="131" a="1"/>
  <c r="Q117" i="131" a="1"/>
  <c r="Q62" i="131" a="1"/>
  <c r="Q75" i="131" a="1"/>
  <c r="P116" i="131" a="1"/>
  <c r="S118" i="131" a="1"/>
  <c r="P117" i="131" a="1"/>
  <c r="R111" i="131" a="1"/>
  <c r="S48" i="131" a="1"/>
  <c r="P49" i="131" a="1"/>
  <c r="Q46" i="131" a="1"/>
  <c r="S102" i="131" a="1"/>
  <c r="P74" i="131" a="1"/>
  <c r="Q111" i="131" a="1"/>
  <c r="P78" i="131" a="1"/>
  <c r="P99" i="131" a="1"/>
  <c r="Q116" i="131" a="1"/>
  <c r="P62" i="131" a="1"/>
  <c r="Q71" i="131" a="1"/>
  <c r="P97" i="131" a="1"/>
  <c r="S71" i="131" a="1"/>
  <c r="R44" i="131" a="1"/>
  <c r="Q97" i="131" a="1"/>
  <c r="Q113" i="131" a="1"/>
  <c r="S72" i="131" a="1"/>
  <c r="S92" i="131" a="1"/>
  <c r="S112" i="131" a="1"/>
  <c r="R64" i="131" a="1"/>
  <c r="P59" i="131" a="1"/>
  <c r="Q99" i="131" a="1"/>
  <c r="R100" i="131" a="1"/>
  <c r="Q84" i="131" a="1"/>
  <c r="R73" i="131" a="1"/>
  <c r="S108" i="131" a="1"/>
  <c r="Q100" i="131" a="1"/>
  <c r="Q74" i="131" a="1"/>
  <c r="Q95" i="131" a="1"/>
  <c r="R112" i="131" a="1"/>
  <c r="R116" i="131" a="1"/>
  <c r="Q105" i="131" a="1"/>
  <c r="Q73" i="131" a="1"/>
  <c r="P76" i="131" a="1"/>
  <c r="Q58" i="131" a="1"/>
  <c r="P108" i="131" a="1"/>
  <c r="Q88" i="131" a="1"/>
  <c r="P111" i="131" a="1"/>
  <c r="S87" i="131" a="1"/>
  <c r="Q76" i="131" a="1"/>
  <c r="P88" i="131" a="1"/>
  <c r="S100" i="131" a="1"/>
  <c r="P105" i="131" a="1"/>
  <c r="P65" i="131" a="1"/>
  <c r="R87" i="131" a="1"/>
  <c r="P57" i="131" a="1"/>
  <c r="Q55" i="131" a="1"/>
  <c r="R55" i="131" a="1"/>
  <c r="S80" i="131" a="1"/>
  <c r="P52" i="131" a="1"/>
  <c r="S116" i="131" a="1"/>
  <c r="Q52" i="131" a="1"/>
  <c r="Q104" i="131" a="1"/>
  <c r="S89" i="131" a="1"/>
  <c r="S64" i="131" a="1"/>
  <c r="Q87" i="131" a="1"/>
  <c r="P113" i="131" a="1"/>
  <c r="S73" i="131" a="1"/>
  <c r="R104" i="131" a="1"/>
  <c r="P44" i="131" a="1"/>
  <c r="P46" i="131" a="1"/>
  <c r="Q57" i="131" a="1"/>
  <c r="R71" i="131" a="1"/>
  <c r="P85" i="131" a="1"/>
  <c r="Q63" i="131" a="1"/>
  <c r="Q49" i="131" a="1"/>
  <c r="R72" i="131" a="1"/>
  <c r="R63" i="131" a="1"/>
  <c r="R89" i="131" a="1"/>
  <c r="R48" i="131" a="1"/>
  <c r="W43" i="139" l="1"/>
  <c r="Q105" i="131"/>
  <c r="O105" i="131" s="1"/>
  <c r="P117" i="131"/>
  <c r="Q113" i="131"/>
  <c r="P74" i="131"/>
  <c r="N74" i="131" s="1"/>
  <c r="S118" i="131"/>
  <c r="S112" i="131"/>
  <c r="S108" i="131"/>
  <c r="Q101" i="131"/>
  <c r="S92" i="131"/>
  <c r="S89" i="131"/>
  <c r="P85" i="131"/>
  <c r="N85" i="131" s="1"/>
  <c r="R72" i="131"/>
  <c r="P118" i="131"/>
  <c r="P57" i="131"/>
  <c r="N57" i="131" s="1"/>
  <c r="Q52" i="131"/>
  <c r="O52" i="131" s="1"/>
  <c r="R112" i="131"/>
  <c r="P108" i="131"/>
  <c r="N108" i="131" s="1"/>
  <c r="P66" i="131"/>
  <c r="P62" i="131"/>
  <c r="N62" i="131" s="1"/>
  <c r="Q46" i="131"/>
  <c r="S116" i="131"/>
  <c r="S111" i="131"/>
  <c r="Q104" i="131"/>
  <c r="O104" i="131" s="1"/>
  <c r="Q49" i="131"/>
  <c r="O49" i="131" s="1"/>
  <c r="P46" i="131"/>
  <c r="P111" i="131"/>
  <c r="S100" i="131"/>
  <c r="P75" i="131"/>
  <c r="N75" i="131" s="1"/>
  <c r="Q117" i="131"/>
  <c r="R111" i="131"/>
  <c r="Q75" i="131"/>
  <c r="O75" i="131" s="1"/>
  <c r="P105" i="131"/>
  <c r="N105" i="131" s="1"/>
  <c r="P113" i="131"/>
  <c r="Q88" i="131"/>
  <c r="O88" i="131" s="1"/>
  <c r="Q84" i="131"/>
  <c r="O84" i="131" s="1"/>
  <c r="Q76" i="131"/>
  <c r="O76" i="131" s="1"/>
  <c r="S73" i="131"/>
  <c r="Q65" i="131"/>
  <c r="R63" i="131"/>
  <c r="P59" i="131"/>
  <c r="N59" i="131" s="1"/>
  <c r="R44" i="131"/>
  <c r="Q118" i="131"/>
  <c r="Q111" i="131"/>
  <c r="P104" i="131"/>
  <c r="N104" i="131" s="1"/>
  <c r="R102" i="131"/>
  <c r="R100" i="131"/>
  <c r="Q99" i="131"/>
  <c r="O99" i="131" s="1"/>
  <c r="P97" i="131"/>
  <c r="N97" i="131" s="1"/>
  <c r="P88" i="131"/>
  <c r="N88" i="131" s="1"/>
  <c r="S87" i="131"/>
  <c r="S55" i="131"/>
  <c r="P52" i="131"/>
  <c r="N52" i="131" s="1"/>
  <c r="P116" i="131"/>
  <c r="N116" i="131" s="1"/>
  <c r="Q100" i="131"/>
  <c r="O100" i="131" s="1"/>
  <c r="P99" i="131"/>
  <c r="N99" i="131" s="1"/>
  <c r="R80" i="131"/>
  <c r="Q74" i="131"/>
  <c r="O74" i="131" s="1"/>
  <c r="S72" i="131"/>
  <c r="P65" i="131"/>
  <c r="R64" i="131"/>
  <c r="Q57" i="131"/>
  <c r="O57" i="131" s="1"/>
  <c r="R87" i="131"/>
  <c r="P76" i="131"/>
  <c r="N76" i="131" s="1"/>
  <c r="Q62" i="131"/>
  <c r="O62" i="131" s="1"/>
  <c r="P55" i="131"/>
  <c r="P49" i="131"/>
  <c r="N49" i="131" s="1"/>
  <c r="R104" i="131"/>
  <c r="P100" i="131"/>
  <c r="N100" i="131" s="1"/>
  <c r="S64" i="131"/>
  <c r="R116" i="131"/>
  <c r="Q116" i="131"/>
  <c r="O116" i="131" s="1"/>
  <c r="Q108" i="131"/>
  <c r="O108" i="131" s="1"/>
  <c r="S102" i="131"/>
  <c r="Q97" i="131"/>
  <c r="O97" i="131" s="1"/>
  <c r="P87" i="131"/>
  <c r="Q78" i="131"/>
  <c r="O78" i="131" s="1"/>
  <c r="P71" i="131"/>
  <c r="N71" i="131" s="1"/>
  <c r="S63" i="131"/>
  <c r="P78" i="131"/>
  <c r="N78" i="131" s="1"/>
  <c r="P58" i="131"/>
  <c r="N58" i="131" s="1"/>
  <c r="S48" i="131"/>
  <c r="Q106" i="131"/>
  <c r="O106" i="131" s="1"/>
  <c r="Q95" i="131"/>
  <c r="O95" i="131" s="1"/>
  <c r="R73" i="131"/>
  <c r="Q73" i="131"/>
  <c r="O73" i="131" s="1"/>
  <c r="S71" i="131"/>
  <c r="R108" i="131"/>
  <c r="R89" i="131"/>
  <c r="S80" i="131"/>
  <c r="P73" i="131"/>
  <c r="N73" i="131" s="1"/>
  <c r="Q63" i="131"/>
  <c r="Q58" i="131"/>
  <c r="O58" i="131" s="1"/>
  <c r="R48" i="131"/>
  <c r="P44" i="131"/>
  <c r="R71" i="131"/>
  <c r="R55" i="131"/>
  <c r="Q87" i="131"/>
  <c r="Q71" i="131"/>
  <c r="O71" i="131" s="1"/>
  <c r="Q55" i="131"/>
  <c r="V82" i="131"/>
  <c r="W82" i="131"/>
  <c r="V70" i="131"/>
  <c r="W70" i="131"/>
  <c r="V114" i="131"/>
  <c r="W114" i="131"/>
  <c r="W85" i="131"/>
  <c r="V47" i="131"/>
  <c r="W47" i="131"/>
  <c r="V93" i="131"/>
  <c r="W93" i="131"/>
  <c r="W86" i="131"/>
  <c r="W83" i="131"/>
  <c r="V79" i="131"/>
  <c r="W79" i="131"/>
  <c r="V91" i="131"/>
  <c r="W91" i="131"/>
  <c r="V67" i="131"/>
  <c r="W67" i="131"/>
  <c r="V107" i="131"/>
  <c r="W107" i="131"/>
  <c r="W103" i="131"/>
  <c r="W75" i="131"/>
  <c r="V50" i="131"/>
  <c r="W50" i="131"/>
  <c r="W99" i="131"/>
  <c r="V98" i="131"/>
  <c r="W98" i="131"/>
  <c r="V72" i="131"/>
  <c r="W66" i="131"/>
  <c r="V51" i="131"/>
  <c r="W51" i="131"/>
  <c r="V90" i="131"/>
  <c r="W90" i="131"/>
  <c r="V60" i="131"/>
  <c r="W60" i="131"/>
  <c r="V115" i="131"/>
  <c r="W115" i="131"/>
  <c r="V110" i="131"/>
  <c r="W110" i="131"/>
  <c r="W96" i="131"/>
  <c r="V96" i="131"/>
  <c r="W69" i="131"/>
  <c r="W59" i="131"/>
  <c r="W106" i="131"/>
  <c r="W95" i="131"/>
  <c r="W54" i="131"/>
  <c r="V80" i="131"/>
  <c r="W77" i="131"/>
  <c r="W74" i="131"/>
  <c r="V64" i="131"/>
  <c r="W61" i="131"/>
  <c r="W58" i="131"/>
  <c r="V48" i="131"/>
  <c r="W45" i="131"/>
  <c r="AB16" i="50"/>
  <c r="P749" i="93"/>
  <c r="P730" i="93"/>
  <c r="P711" i="93"/>
  <c r="P692" i="93"/>
  <c r="P673" i="93"/>
  <c r="P654" i="93"/>
  <c r="P635" i="93"/>
  <c r="P616" i="93"/>
  <c r="P597" i="93"/>
  <c r="P578" i="93"/>
  <c r="P559" i="93"/>
  <c r="P540" i="93"/>
  <c r="P521" i="93"/>
  <c r="P502" i="93"/>
  <c r="P483" i="93"/>
  <c r="P464" i="93"/>
  <c r="P445" i="93"/>
  <c r="P426" i="93"/>
  <c r="P407" i="93"/>
  <c r="P388" i="93"/>
  <c r="P369" i="93"/>
  <c r="P350" i="93"/>
  <c r="P331" i="93"/>
  <c r="P312" i="93"/>
  <c r="P293" i="93"/>
  <c r="P274" i="93"/>
  <c r="P255" i="93"/>
  <c r="P236" i="93"/>
  <c r="P217" i="93"/>
  <c r="P198" i="93"/>
  <c r="P179" i="93"/>
  <c r="P160" i="93"/>
  <c r="P141" i="93"/>
  <c r="P122" i="93"/>
  <c r="P103" i="93"/>
  <c r="P84" i="93"/>
  <c r="P65" i="93"/>
  <c r="P46" i="93"/>
  <c r="P27" i="93"/>
  <c r="P8" i="93"/>
  <c r="P53" i="131" a="1"/>
  <c r="Q77" i="131" a="1"/>
  <c r="R117" i="131" a="1"/>
  <c r="Q89" i="131" a="1"/>
  <c r="R52" i="131" a="1"/>
  <c r="P45" i="131" a="1"/>
  <c r="R101" i="131" a="1"/>
  <c r="R109" i="131" a="1"/>
  <c r="Q83" i="131" a="1"/>
  <c r="P61" i="131" a="1"/>
  <c r="P101" i="131" a="1"/>
  <c r="S94" i="131" a="1"/>
  <c r="R65" i="131" a="1"/>
  <c r="P56" i="131" a="1"/>
  <c r="S52" i="131" a="1"/>
  <c r="S113" i="131" a="1"/>
  <c r="P92" i="131" a="1"/>
  <c r="R56" i="131" a="1"/>
  <c r="S88" i="131" a="1"/>
  <c r="Q59" i="131" a="1"/>
  <c r="S44" i="131" a="1"/>
  <c r="S117" i="131" a="1"/>
  <c r="P112" i="131" a="1"/>
  <c r="Q69" i="131" a="1"/>
  <c r="S84" i="131" a="1"/>
  <c r="S81" i="131" a="1"/>
  <c r="S65" i="131" a="1"/>
  <c r="P83" i="131" a="1"/>
  <c r="P63" i="131" a="1"/>
  <c r="Q43" i="139" a="1"/>
  <c r="P54" i="131" a="1"/>
  <c r="R94" i="131" a="1"/>
  <c r="Q44" i="131" a="1"/>
  <c r="P81" i="131" a="1"/>
  <c r="Q45" i="131" a="1"/>
  <c r="R68" i="131" a="1"/>
  <c r="Q56" i="131" a="1"/>
  <c r="R46" i="131" a="1"/>
  <c r="P69" i="131" a="1"/>
  <c r="Q86" i="131" a="1"/>
  <c r="R88" i="131" a="1"/>
  <c r="Q85" i="131" a="1"/>
  <c r="S101" i="131" a="1"/>
  <c r="S104" i="131" a="1"/>
  <c r="S109" i="131" a="1"/>
  <c r="R53" i="131" a="1"/>
  <c r="Q61" i="131" a="1"/>
  <c r="P86" i="131" a="1"/>
  <c r="S49" i="131" a="1"/>
  <c r="R78" i="131" a="1"/>
  <c r="Q94" i="131" a="1"/>
  <c r="Q66" i="131" a="1"/>
  <c r="R49" i="131" a="1"/>
  <c r="Q54" i="131" a="1"/>
  <c r="R62" i="131" a="1"/>
  <c r="P84" i="131" a="1"/>
  <c r="Q92" i="131" a="1"/>
  <c r="S46" i="131" a="1"/>
  <c r="P102" i="131" a="1"/>
  <c r="R84" i="131" a="1"/>
  <c r="P89" i="131" a="1"/>
  <c r="P95" i="131" a="1"/>
  <c r="R57" i="131" a="1"/>
  <c r="Q81" i="131" a="1"/>
  <c r="R113" i="131" a="1"/>
  <c r="R76" i="131" a="1"/>
  <c r="Q68" i="131" a="1"/>
  <c r="Q109" i="131" a="1"/>
  <c r="S53" i="131" a="1"/>
  <c r="S97" i="131" a="1"/>
  <c r="R105" i="131" a="1"/>
  <c r="P77" i="131" a="1"/>
  <c r="P106" i="131" a="1"/>
  <c r="R92" i="131" a="1"/>
  <c r="P94" i="131" a="1"/>
  <c r="Q102" i="131" a="1"/>
  <c r="S68" i="131" a="1"/>
  <c r="P68" i="131" a="1"/>
  <c r="P103" i="131" a="1"/>
  <c r="S56" i="131" a="1"/>
  <c r="S76" i="131" a="1"/>
  <c r="R81" i="131" a="1"/>
  <c r="R97" i="131" a="1"/>
  <c r="Q53" i="131" a="1"/>
  <c r="S78" i="131" a="1"/>
  <c r="S57" i="131" a="1"/>
  <c r="R118" i="131" a="1"/>
  <c r="S62" i="131" a="1"/>
  <c r="P109" i="131" a="1"/>
  <c r="Q112" i="131" a="1"/>
  <c r="Q103" i="131" a="1"/>
  <c r="S105" i="131" a="1"/>
  <c r="P43" i="139" a="1"/>
  <c r="O55" i="131" l="1"/>
  <c r="P43" i="139"/>
  <c r="Q43" i="139"/>
  <c r="N44" i="131"/>
  <c r="Q59" i="131"/>
  <c r="O59" i="131" s="1"/>
  <c r="Q103" i="131"/>
  <c r="O103" i="131" s="1"/>
  <c r="R118" i="131"/>
  <c r="N118" i="131" s="1"/>
  <c r="P102" i="131"/>
  <c r="N102" i="131" s="1"/>
  <c r="P109" i="131"/>
  <c r="N109" i="131" s="1"/>
  <c r="S44" i="131"/>
  <c r="Q92" i="131"/>
  <c r="O92" i="131" s="1"/>
  <c r="P103" i="131"/>
  <c r="N103" i="131" s="1"/>
  <c r="S68" i="131"/>
  <c r="Q102" i="131"/>
  <c r="O102" i="131" s="1"/>
  <c r="S57" i="131"/>
  <c r="R105" i="131"/>
  <c r="S117" i="131"/>
  <c r="O117" i="131" s="1"/>
  <c r="P92" i="131"/>
  <c r="S109" i="131"/>
  <c r="S94" i="131"/>
  <c r="S81" i="131"/>
  <c r="R117" i="131"/>
  <c r="N117" i="131" s="1"/>
  <c r="Q44" i="131"/>
  <c r="Q45" i="131"/>
  <c r="P95" i="131"/>
  <c r="N95" i="131" s="1"/>
  <c r="P84" i="131"/>
  <c r="N84" i="131" s="1"/>
  <c r="Q112" i="131"/>
  <c r="O112" i="131" s="1"/>
  <c r="Q56" i="131"/>
  <c r="O56" i="131" s="1"/>
  <c r="R109" i="131"/>
  <c r="R94" i="131"/>
  <c r="R81" i="131"/>
  <c r="Q83" i="131"/>
  <c r="O83" i="131" s="1"/>
  <c r="S46" i="131"/>
  <c r="O46" i="131" s="1"/>
  <c r="Q86" i="131"/>
  <c r="O86" i="131" s="1"/>
  <c r="S49" i="131"/>
  <c r="P45" i="131"/>
  <c r="R53" i="131"/>
  <c r="S52" i="131"/>
  <c r="Q89" i="131"/>
  <c r="O89" i="131" s="1"/>
  <c r="P112" i="131"/>
  <c r="N112" i="131" s="1"/>
  <c r="P56" i="131"/>
  <c r="N56" i="131" s="1"/>
  <c r="R113" i="131"/>
  <c r="N113" i="131" s="1"/>
  <c r="P83" i="131"/>
  <c r="N83" i="131" s="1"/>
  <c r="Q53" i="131"/>
  <c r="O53" i="131" s="1"/>
  <c r="R46" i="131"/>
  <c r="N46" i="131" s="1"/>
  <c r="P86" i="131"/>
  <c r="N86" i="131" s="1"/>
  <c r="R49" i="131"/>
  <c r="Q54" i="131"/>
  <c r="S53" i="131"/>
  <c r="Q69" i="131"/>
  <c r="R52" i="131"/>
  <c r="P89" i="131"/>
  <c r="N89" i="131" s="1"/>
  <c r="S62" i="131"/>
  <c r="Q61" i="131"/>
  <c r="O61" i="131" s="1"/>
  <c r="Q66" i="131"/>
  <c r="S113" i="131"/>
  <c r="O113" i="131" s="1"/>
  <c r="Q85" i="131"/>
  <c r="O85" i="131" s="1"/>
  <c r="P53" i="131"/>
  <c r="N53" i="131" s="1"/>
  <c r="S84" i="131"/>
  <c r="R78" i="131"/>
  <c r="R76" i="131"/>
  <c r="R68" i="131"/>
  <c r="P68" i="131"/>
  <c r="N68" i="131" s="1"/>
  <c r="R101" i="131"/>
  <c r="P106" i="131"/>
  <c r="N106" i="131" s="1"/>
  <c r="S78" i="131"/>
  <c r="S76" i="131"/>
  <c r="R88" i="131"/>
  <c r="R57" i="131"/>
  <c r="S105" i="131"/>
  <c r="S88" i="131"/>
  <c r="P54" i="131"/>
  <c r="R56" i="131"/>
  <c r="S104" i="131"/>
  <c r="P69" i="131"/>
  <c r="S65" i="131"/>
  <c r="O65" i="131" s="1"/>
  <c r="S97" i="131"/>
  <c r="R62" i="131"/>
  <c r="P61" i="131"/>
  <c r="N61" i="131" s="1"/>
  <c r="P81" i="131"/>
  <c r="N81" i="131" s="1"/>
  <c r="Q94" i="131"/>
  <c r="Q77" i="131"/>
  <c r="O77" i="131" s="1"/>
  <c r="R92" i="131"/>
  <c r="R84" i="131"/>
  <c r="P63" i="131"/>
  <c r="N63" i="131" s="1"/>
  <c r="S56" i="131"/>
  <c r="R65" i="131"/>
  <c r="N65" i="131" s="1"/>
  <c r="R97" i="131"/>
  <c r="Q68" i="131"/>
  <c r="O68" i="131" s="1"/>
  <c r="Q81" i="131"/>
  <c r="O81" i="131" s="1"/>
  <c r="P94" i="131"/>
  <c r="P77" i="131"/>
  <c r="N77" i="131" s="1"/>
  <c r="P101" i="131"/>
  <c r="S101" i="131"/>
  <c r="O101" i="131" s="1"/>
  <c r="Q109" i="131"/>
  <c r="O109" i="131" s="1"/>
  <c r="O63" i="131"/>
  <c r="N87" i="131"/>
  <c r="O111" i="131"/>
  <c r="O118" i="131"/>
  <c r="N111" i="131"/>
  <c r="O87" i="131"/>
  <c r="N55" i="131"/>
  <c r="T1250" i="62"/>
  <c r="U1250" i="62"/>
  <c r="X1250" i="62"/>
  <c r="V1250" i="62" s="1"/>
  <c r="T1251" i="62"/>
  <c r="U1251" i="62"/>
  <c r="W1251" i="62"/>
  <c r="X1251" i="62"/>
  <c r="V1251" i="62" s="1"/>
  <c r="T1252" i="62"/>
  <c r="U1252" i="62"/>
  <c r="X1252" i="62"/>
  <c r="T1253" i="62"/>
  <c r="U1253" i="62"/>
  <c r="X1253" i="62"/>
  <c r="T1254" i="62"/>
  <c r="U1254" i="62"/>
  <c r="X1254" i="62"/>
  <c r="T1255" i="62"/>
  <c r="U1255" i="62"/>
  <c r="W1255" i="62"/>
  <c r="X1255" i="62"/>
  <c r="V1255" i="62" s="1"/>
  <c r="T1256" i="62"/>
  <c r="U1256" i="62"/>
  <c r="X1256" i="62"/>
  <c r="T1257" i="62"/>
  <c r="U1257" i="62"/>
  <c r="X1257" i="62"/>
  <c r="V1257" i="62" s="1"/>
  <c r="T1258" i="62"/>
  <c r="U1258" i="62"/>
  <c r="X1258" i="62"/>
  <c r="T1259" i="62"/>
  <c r="U1259" i="62"/>
  <c r="X1259" i="62"/>
  <c r="T1260" i="62"/>
  <c r="U1260" i="62"/>
  <c r="X1260" i="62"/>
  <c r="T1261" i="62"/>
  <c r="U1261" i="62"/>
  <c r="W1261" i="62"/>
  <c r="X1261" i="62"/>
  <c r="V1261" i="62" s="1"/>
  <c r="T1262" i="62"/>
  <c r="U1262" i="62"/>
  <c r="X1262" i="62"/>
  <c r="T1263" i="62"/>
  <c r="U1263" i="62"/>
  <c r="X1263" i="62"/>
  <c r="V1263" i="62" s="1"/>
  <c r="T1264" i="62"/>
  <c r="U1264" i="62"/>
  <c r="X1264" i="62"/>
  <c r="T1265" i="62"/>
  <c r="U1265" i="62"/>
  <c r="X1265" i="62"/>
  <c r="T1266" i="62"/>
  <c r="U1266" i="62"/>
  <c r="X1266" i="62"/>
  <c r="T1267" i="62"/>
  <c r="U1267" i="62"/>
  <c r="X1267" i="62"/>
  <c r="V1267" i="62" s="1"/>
  <c r="T1268" i="62"/>
  <c r="U1268" i="62"/>
  <c r="X1268" i="62"/>
  <c r="T1269" i="62"/>
  <c r="U1269" i="62"/>
  <c r="X1269" i="62"/>
  <c r="V1269" i="62" s="1"/>
  <c r="T1270" i="62"/>
  <c r="U1270" i="62"/>
  <c r="X1270" i="62"/>
  <c r="W1270" i="62" s="1"/>
  <c r="T1271" i="62"/>
  <c r="U1271" i="62"/>
  <c r="W1271" i="62"/>
  <c r="X1271" i="62"/>
  <c r="V1271" i="62" s="1"/>
  <c r="T1272" i="62"/>
  <c r="U1272" i="62"/>
  <c r="V1272" i="62"/>
  <c r="X1272" i="62"/>
  <c r="W1272" i="62" s="1"/>
  <c r="T1273" i="62"/>
  <c r="U1273" i="62"/>
  <c r="X1273" i="62"/>
  <c r="T1274" i="62"/>
  <c r="U1274" i="62"/>
  <c r="X1274" i="62"/>
  <c r="T1275" i="62"/>
  <c r="U1275" i="62"/>
  <c r="W1275" i="62"/>
  <c r="X1275" i="62"/>
  <c r="V1275" i="62" s="1"/>
  <c r="T1276" i="62"/>
  <c r="U1276" i="62"/>
  <c r="V1276" i="62"/>
  <c r="X1276" i="62"/>
  <c r="W1276" i="62" s="1"/>
  <c r="T1277" i="62"/>
  <c r="U1277" i="62"/>
  <c r="X1277" i="62"/>
  <c r="T1278" i="62"/>
  <c r="U1278" i="62"/>
  <c r="X1278" i="62"/>
  <c r="T1279" i="62"/>
  <c r="U1279" i="62"/>
  <c r="W1279" i="62"/>
  <c r="X1279" i="62"/>
  <c r="V1279" i="62" s="1"/>
  <c r="T1280" i="62"/>
  <c r="U1280" i="62"/>
  <c r="X1280" i="62"/>
  <c r="W1280" i="62" s="1"/>
  <c r="T1281" i="62"/>
  <c r="U1281" i="62"/>
  <c r="X1281" i="62"/>
  <c r="T1282" i="62"/>
  <c r="U1282" i="62"/>
  <c r="X1282" i="62"/>
  <c r="W1282" i="62" s="1"/>
  <c r="T1283" i="62"/>
  <c r="U1283" i="62"/>
  <c r="X1283" i="62"/>
  <c r="T1284" i="62"/>
  <c r="U1284" i="62"/>
  <c r="X1284" i="62"/>
  <c r="W1284" i="62" s="1"/>
  <c r="T1285" i="62"/>
  <c r="U1285" i="62"/>
  <c r="X1285" i="62"/>
  <c r="W1285" i="62" s="1"/>
  <c r="T1286" i="62"/>
  <c r="U1286" i="62"/>
  <c r="V1286" i="62"/>
  <c r="W1286" i="62"/>
  <c r="X1286" i="62"/>
  <c r="T1287" i="62"/>
  <c r="U1287" i="62"/>
  <c r="V1287" i="62"/>
  <c r="X1287" i="62"/>
  <c r="W1287" i="62" s="1"/>
  <c r="T1288" i="62"/>
  <c r="U1288" i="62"/>
  <c r="V1288" i="62"/>
  <c r="X1288" i="62"/>
  <c r="W1288" i="62" s="1"/>
  <c r="T1289" i="62"/>
  <c r="U1289" i="62"/>
  <c r="X1289" i="62"/>
  <c r="W1289" i="62" s="1"/>
  <c r="T1290" i="62"/>
  <c r="U1290" i="62"/>
  <c r="X1290" i="62"/>
  <c r="V1290" i="62" s="1"/>
  <c r="T1291" i="62"/>
  <c r="U1291" i="62"/>
  <c r="X1291" i="62"/>
  <c r="W1291" i="62" s="1"/>
  <c r="T1292" i="62"/>
  <c r="U1292" i="62"/>
  <c r="W1292" i="62"/>
  <c r="X1292" i="62"/>
  <c r="V1292" i="62" s="1"/>
  <c r="T1293" i="62"/>
  <c r="U1293" i="62"/>
  <c r="V1293" i="62"/>
  <c r="X1293" i="62"/>
  <c r="W1293" i="62" s="1"/>
  <c r="T1294" i="62"/>
  <c r="U1294" i="62"/>
  <c r="V1294" i="62"/>
  <c r="X1294" i="62"/>
  <c r="W1294" i="62" s="1"/>
  <c r="T1295" i="62"/>
  <c r="U1295" i="62"/>
  <c r="X1295" i="62"/>
  <c r="W1295" i="62" s="1"/>
  <c r="T1296" i="62"/>
  <c r="U1296" i="62"/>
  <c r="X1296" i="62"/>
  <c r="W1296" i="62" s="1"/>
  <c r="T1297" i="62"/>
  <c r="U1297" i="62"/>
  <c r="X1297" i="62"/>
  <c r="W1297" i="62" s="1"/>
  <c r="T1298" i="62"/>
  <c r="U1298" i="62"/>
  <c r="X1298" i="62"/>
  <c r="V1298" i="62" s="1"/>
  <c r="T1299" i="62"/>
  <c r="U1299" i="62"/>
  <c r="X1299" i="62"/>
  <c r="W1299" i="62" s="1"/>
  <c r="T1300" i="62"/>
  <c r="U1300" i="62"/>
  <c r="V1300" i="62"/>
  <c r="X1300" i="62"/>
  <c r="W1300" i="62" s="1"/>
  <c r="T1301" i="62"/>
  <c r="U1301" i="62"/>
  <c r="X1301" i="62"/>
  <c r="W1301" i="62" s="1"/>
  <c r="T1302" i="62"/>
  <c r="U1302" i="62"/>
  <c r="X1302" i="62"/>
  <c r="W1302" i="62" s="1"/>
  <c r="T1303" i="62"/>
  <c r="U1303" i="62"/>
  <c r="X1303" i="62"/>
  <c r="W1303" i="62" s="1"/>
  <c r="T1304" i="62"/>
  <c r="U1304" i="62"/>
  <c r="X1304" i="62"/>
  <c r="V1304" i="62" s="1"/>
  <c r="T1305" i="62"/>
  <c r="U1305" i="62"/>
  <c r="X1305" i="62"/>
  <c r="W1305" i="62" s="1"/>
  <c r="P47" i="131" a="1"/>
  <c r="R115" i="131" a="1"/>
  <c r="R51" i="131" a="1"/>
  <c r="S51" i="131" a="1"/>
  <c r="R1251" i="62" a="1"/>
  <c r="S77" i="131" a="1"/>
  <c r="R1255" i="62" a="1"/>
  <c r="S110" i="131" a="1"/>
  <c r="S1295" i="62" a="1"/>
  <c r="S115" i="131" a="1"/>
  <c r="Q96" i="131" a="1"/>
  <c r="S98" i="131" a="1"/>
  <c r="R1276" i="62" a="1"/>
  <c r="S107" i="131" a="1"/>
  <c r="S99" i="131" a="1"/>
  <c r="R99" i="131" a="1"/>
  <c r="S75" i="131" a="1"/>
  <c r="Q93" i="131" a="1"/>
  <c r="R107" i="131" a="1"/>
  <c r="R86" i="131" a="1"/>
  <c r="S70" i="131" a="1"/>
  <c r="P60" i="131" a="1"/>
  <c r="S1275" i="62" a="1"/>
  <c r="S1280" i="62" a="1"/>
  <c r="S43" i="139" a="1"/>
  <c r="S67" i="131" a="1"/>
  <c r="Q1261" i="62" a="1"/>
  <c r="R1293" i="62" a="1"/>
  <c r="Q1288" i="62" a="1"/>
  <c r="R79" i="131" a="1"/>
  <c r="R90" i="131" a="1"/>
  <c r="Q107" i="131" a="1"/>
  <c r="Q82" i="131" a="1"/>
  <c r="P67" i="131" a="1"/>
  <c r="Q1275" i="62" a="1"/>
  <c r="P1287" i="62" a="1"/>
  <c r="S59" i="131" a="1"/>
  <c r="R95" i="131" a="1"/>
  <c r="R82" i="131" a="1"/>
  <c r="S45" i="131" a="1"/>
  <c r="R96" i="131" a="1"/>
  <c r="Q70" i="131" a="1"/>
  <c r="S82" i="131" a="1"/>
  <c r="Q47" i="131" a="1"/>
  <c r="Q72" i="131" a="1"/>
  <c r="S83" i="131" a="1"/>
  <c r="S1299" i="62" a="1"/>
  <c r="P1279" i="62" a="1"/>
  <c r="Q1294" i="62" a="1"/>
  <c r="P1294" i="62" a="1"/>
  <c r="Q98" i="131" a="1"/>
  <c r="R103" i="131" a="1"/>
  <c r="P98" i="131" a="1"/>
  <c r="Q1271" i="62" a="1"/>
  <c r="S1303" i="62" a="1"/>
  <c r="Q60" i="131" a="1"/>
  <c r="R83" i="131" a="1"/>
  <c r="P91" i="131" a="1"/>
  <c r="S1251" i="62" a="1"/>
  <c r="R1297" i="62" a="1"/>
  <c r="P96" i="131" a="1"/>
  <c r="R70" i="131" a="1"/>
  <c r="Q91" i="131" a="1"/>
  <c r="P114" i="131" a="1"/>
  <c r="S85" i="131" a="1"/>
  <c r="R69" i="131" a="1"/>
  <c r="S1279" i="62" a="1"/>
  <c r="S60" i="131" a="1"/>
  <c r="P1293" i="62" a="1"/>
  <c r="S1255" i="62" a="1"/>
  <c r="P80" i="131" a="1"/>
  <c r="S50" i="131" a="1"/>
  <c r="R61" i="131" a="1"/>
  <c r="R43" i="139" a="1"/>
  <c r="S47" i="131" a="1"/>
  <c r="Q51" i="131" a="1"/>
  <c r="Q90" i="131" a="1"/>
  <c r="S1305" i="62" a="1"/>
  <c r="S1301" i="62" a="1"/>
  <c r="R91" i="131" a="1"/>
  <c r="R45" i="131" a="1"/>
  <c r="R1275" i="62" a="1"/>
  <c r="P72" i="131" a="1"/>
  <c r="S1285" i="62" a="1"/>
  <c r="R1282" i="62" a="1"/>
  <c r="R77" i="131" a="1"/>
  <c r="P90" i="131" a="1"/>
  <c r="Q1263" i="62" a="1"/>
  <c r="P1272" i="62" a="1"/>
  <c r="Q67" i="131" a="1"/>
  <c r="R85" i="131" a="1"/>
  <c r="Q1286" i="62" a="1"/>
  <c r="R1272" i="62" a="1"/>
  <c r="R1287" i="62" a="1"/>
  <c r="S95" i="131" a="1"/>
  <c r="P1276" i="62" a="1"/>
  <c r="R58" i="131" a="1"/>
  <c r="S1297" i="62" a="1"/>
  <c r="R1270" i="62" a="1"/>
  <c r="S1291" i="62" a="1"/>
  <c r="S1261" i="62" a="1"/>
  <c r="P48" i="131" a="1"/>
  <c r="R114" i="131" a="1"/>
  <c r="P70" i="131" a="1"/>
  <c r="P79" i="131" a="1"/>
  <c r="P50" i="131" a="1"/>
  <c r="Q1279" i="62" a="1"/>
  <c r="Q1255" i="62" a="1"/>
  <c r="R1303" i="62" a="1"/>
  <c r="R75" i="131" a="1"/>
  <c r="S1292" i="62" a="1"/>
  <c r="R66" i="131" a="1"/>
  <c r="R1295" i="62" a="1"/>
  <c r="R59" i="131" a="1"/>
  <c r="S74" i="131" a="1"/>
  <c r="S96" i="131" a="1"/>
  <c r="R47" i="131" a="1"/>
  <c r="R54" i="131" a="1"/>
  <c r="Q110" i="131" a="1"/>
  <c r="Q64" i="131" a="1"/>
  <c r="R1289" i="62" a="1"/>
  <c r="R67" i="131" a="1"/>
  <c r="S69" i="131" a="1"/>
  <c r="S1276" i="62" a="1"/>
  <c r="P1288" i="62" a="1"/>
  <c r="R1279" i="62" a="1"/>
  <c r="R98" i="131" a="1"/>
  <c r="Q48" i="131" a="1"/>
  <c r="S114" i="131" a="1"/>
  <c r="Q1276" i="62" a="1"/>
  <c r="R1261" i="62" a="1"/>
  <c r="P93" i="131" a="1"/>
  <c r="S103" i="131" a="1"/>
  <c r="P1250" i="62" a="1"/>
  <c r="P1271" i="62" a="1"/>
  <c r="S66" i="131" a="1"/>
  <c r="S91" i="131" a="1"/>
  <c r="R50" i="131" a="1"/>
  <c r="R60" i="131" a="1"/>
  <c r="S86" i="131" a="1"/>
  <c r="S90" i="131" a="1"/>
  <c r="R93" i="131" a="1"/>
  <c r="Q50" i="131" a="1"/>
  <c r="P107" i="131" a="1"/>
  <c r="S54" i="131" a="1"/>
  <c r="P82" i="131" a="1"/>
  <c r="P115" i="131" a="1"/>
  <c r="Q115" i="131" a="1"/>
  <c r="Q79" i="131" a="1"/>
  <c r="P1275" i="62" a="1"/>
  <c r="R1271" i="62" a="1"/>
  <c r="P64" i="131" a="1"/>
  <c r="P51" i="131" a="1"/>
  <c r="Q114" i="131" a="1"/>
  <c r="S58" i="131" a="1"/>
  <c r="R1301" i="62" a="1"/>
  <c r="P110" i="131" a="1"/>
  <c r="R110" i="131" a="1"/>
  <c r="S79" i="131" a="1"/>
  <c r="Q80" i="131" a="1"/>
  <c r="Q1269" i="62" a="1"/>
  <c r="S1289" i="62" a="1"/>
  <c r="Q1257" i="62" a="1"/>
  <c r="Q1267" i="62" a="1"/>
  <c r="S93" i="131" a="1"/>
  <c r="S1286" i="62" a="1"/>
  <c r="R74" i="131" a="1"/>
  <c r="S61" i="131" a="1"/>
  <c r="Q1300" i="62" a="1"/>
  <c r="S1272" i="62" a="1"/>
  <c r="S106" i="131" a="1"/>
  <c r="Q1251" i="62" a="1"/>
  <c r="R106" i="131" a="1"/>
  <c r="R43" i="139" l="1"/>
  <c r="N43" i="139" s="1"/>
  <c r="S43" i="139"/>
  <c r="O43" i="139" s="1"/>
  <c r="N101" i="131"/>
  <c r="P64" i="131"/>
  <c r="N64" i="131" s="1"/>
  <c r="Q80" i="131"/>
  <c r="O80" i="131" s="1"/>
  <c r="Q114" i="131"/>
  <c r="S96" i="131"/>
  <c r="S83" i="131"/>
  <c r="P96" i="131"/>
  <c r="N96" i="131" s="1"/>
  <c r="Q47" i="131"/>
  <c r="Q115" i="131"/>
  <c r="O115" i="131" s="1"/>
  <c r="S79" i="131"/>
  <c r="R90" i="131"/>
  <c r="Q82" i="131"/>
  <c r="R60" i="131"/>
  <c r="P91" i="131"/>
  <c r="N91" i="131" s="1"/>
  <c r="R98" i="131"/>
  <c r="S106" i="131"/>
  <c r="S66" i="131"/>
  <c r="O66" i="131" s="1"/>
  <c r="R82" i="131"/>
  <c r="S58" i="131"/>
  <c r="S67" i="131"/>
  <c r="P48" i="131"/>
  <c r="N48" i="131" s="1"/>
  <c r="S50" i="131"/>
  <c r="Q79" i="131"/>
  <c r="O79" i="131" s="1"/>
  <c r="S103" i="131"/>
  <c r="R114" i="131"/>
  <c r="R110" i="131"/>
  <c r="P82" i="131"/>
  <c r="S60" i="131"/>
  <c r="Q91" i="131"/>
  <c r="O91" i="131" s="1"/>
  <c r="S98" i="131"/>
  <c r="R85" i="131"/>
  <c r="R106" i="131"/>
  <c r="R95" i="131"/>
  <c r="S82" i="131"/>
  <c r="R58" i="131"/>
  <c r="Q50" i="131"/>
  <c r="O50" i="131" s="1"/>
  <c r="S45" i="131"/>
  <c r="O45" i="131" s="1"/>
  <c r="Q98" i="131"/>
  <c r="O98" i="131" s="1"/>
  <c r="P90" i="131"/>
  <c r="N90" i="131" s="1"/>
  <c r="S114" i="131"/>
  <c r="S110" i="131"/>
  <c r="S93" i="131"/>
  <c r="R47" i="131"/>
  <c r="Q72" i="131"/>
  <c r="O72" i="131" s="1"/>
  <c r="Q110" i="131"/>
  <c r="O110" i="131" s="1"/>
  <c r="S85" i="131"/>
  <c r="R107" i="131"/>
  <c r="S95" i="131"/>
  <c r="R86" i="131"/>
  <c r="P50" i="131"/>
  <c r="N50" i="131" s="1"/>
  <c r="R45" i="131"/>
  <c r="N45" i="131" s="1"/>
  <c r="P98" i="131"/>
  <c r="N98" i="131" s="1"/>
  <c r="Q90" i="131"/>
  <c r="O90" i="131" s="1"/>
  <c r="Q93" i="131"/>
  <c r="R59" i="131"/>
  <c r="R93" i="131"/>
  <c r="S47" i="131"/>
  <c r="P72" i="131"/>
  <c r="N72" i="131" s="1"/>
  <c r="P110" i="131"/>
  <c r="N110" i="131" s="1"/>
  <c r="S61" i="131"/>
  <c r="S107" i="131"/>
  <c r="S86" i="131"/>
  <c r="Q70" i="131"/>
  <c r="Q60" i="131"/>
  <c r="O60" i="131" s="1"/>
  <c r="R70" i="131"/>
  <c r="R99" i="131"/>
  <c r="R115" i="131"/>
  <c r="R69" i="131"/>
  <c r="N69" i="131" s="1"/>
  <c r="P93" i="131"/>
  <c r="S59" i="131"/>
  <c r="S54" i="131"/>
  <c r="O54" i="131" s="1"/>
  <c r="R51" i="131"/>
  <c r="S77" i="131"/>
  <c r="S74" i="131"/>
  <c r="R61" i="131"/>
  <c r="Q67" i="131"/>
  <c r="O67" i="131" s="1"/>
  <c r="P70" i="131"/>
  <c r="P60" i="131"/>
  <c r="N60" i="131" s="1"/>
  <c r="S70" i="131"/>
  <c r="S99" i="131"/>
  <c r="S115" i="131"/>
  <c r="S69" i="131"/>
  <c r="O69" i="131" s="1"/>
  <c r="R75" i="131"/>
  <c r="Q64" i="131"/>
  <c r="O64" i="131" s="1"/>
  <c r="R54" i="131"/>
  <c r="N54" i="131" s="1"/>
  <c r="S51" i="131"/>
  <c r="R77" i="131"/>
  <c r="R74" i="131"/>
  <c r="P114" i="131"/>
  <c r="P67" i="131"/>
  <c r="N67" i="131" s="1"/>
  <c r="R83" i="131"/>
  <c r="Q96" i="131"/>
  <c r="O96" i="131" s="1"/>
  <c r="P47" i="131"/>
  <c r="P115" i="131"/>
  <c r="N115" i="131" s="1"/>
  <c r="R79" i="131"/>
  <c r="S75" i="131"/>
  <c r="Q51" i="131"/>
  <c r="O51" i="131" s="1"/>
  <c r="R91" i="131"/>
  <c r="P107" i="131"/>
  <c r="N107" i="131" s="1"/>
  <c r="S90" i="131"/>
  <c r="P51" i="131"/>
  <c r="N51" i="131" s="1"/>
  <c r="P80" i="131"/>
  <c r="N80" i="131" s="1"/>
  <c r="S91" i="131"/>
  <c r="Q107" i="131"/>
  <c r="O107" i="131" s="1"/>
  <c r="R66" i="131"/>
  <c r="N66" i="131" s="1"/>
  <c r="R96" i="131"/>
  <c r="R67" i="131"/>
  <c r="Q48" i="131"/>
  <c r="O48" i="131" s="1"/>
  <c r="R50" i="131"/>
  <c r="P79" i="131"/>
  <c r="N79" i="131" s="1"/>
  <c r="R103" i="131"/>
  <c r="N94" i="131"/>
  <c r="N92" i="131"/>
  <c r="O94" i="131"/>
  <c r="O44" i="131"/>
  <c r="S1280" i="62"/>
  <c r="S1275" i="62"/>
  <c r="S1291" i="62"/>
  <c r="R1289" i="62"/>
  <c r="S1286" i="62"/>
  <c r="P1294" i="62"/>
  <c r="S1305" i="62"/>
  <c r="R1303" i="62"/>
  <c r="R1301" i="62"/>
  <c r="P1287" i="62"/>
  <c r="Q1276" i="62"/>
  <c r="R1293" i="62"/>
  <c r="P1288" i="62"/>
  <c r="S1285" i="62"/>
  <c r="R1287" i="62"/>
  <c r="S1299" i="62"/>
  <c r="R1297" i="62"/>
  <c r="R1295" i="62"/>
  <c r="S1292" i="62"/>
  <c r="P1293" i="62"/>
  <c r="S1279" i="62"/>
  <c r="Q1300" i="62"/>
  <c r="O1300" i="62" s="1"/>
  <c r="S1303" i="62"/>
  <c r="R1271" i="62"/>
  <c r="S1297" i="62"/>
  <c r="Q1286" i="62"/>
  <c r="O1286" i="62" s="1"/>
  <c r="R1282" i="62"/>
  <c r="S1272" i="62"/>
  <c r="R1270" i="62"/>
  <c r="S1301" i="62"/>
  <c r="S1295" i="62"/>
  <c r="S1289" i="62"/>
  <c r="R1276" i="62"/>
  <c r="P1272" i="62"/>
  <c r="S1276" i="62"/>
  <c r="Q1294" i="62"/>
  <c r="Q1288" i="62"/>
  <c r="Q1279" i="62"/>
  <c r="O1279" i="62" s="1"/>
  <c r="P1276" i="62"/>
  <c r="P1275" i="62"/>
  <c r="R1272" i="62"/>
  <c r="S1261" i="62"/>
  <c r="S1255" i="62"/>
  <c r="R1279" i="62"/>
  <c r="P1279" i="62"/>
  <c r="N1279" i="62" s="1"/>
  <c r="R1275" i="62"/>
  <c r="S1251" i="62"/>
  <c r="P1250" i="62"/>
  <c r="P1271" i="62"/>
  <c r="Q1267" i="62"/>
  <c r="Q1261" i="62"/>
  <c r="Q1255" i="62"/>
  <c r="Q1269" i="62"/>
  <c r="R1261" i="62"/>
  <c r="R1255" i="62"/>
  <c r="Q1263" i="62"/>
  <c r="Q1257" i="62"/>
  <c r="O1257" i="62" s="1"/>
  <c r="Q1251" i="62"/>
  <c r="Q1275" i="62"/>
  <c r="Q1271" i="62"/>
  <c r="R1251" i="62"/>
  <c r="V1305" i="62"/>
  <c r="W1304" i="62"/>
  <c r="V1299" i="62"/>
  <c r="W1298" i="62"/>
  <c r="V1302" i="62"/>
  <c r="V1296" i="62"/>
  <c r="V1284" i="62"/>
  <c r="V1283" i="62"/>
  <c r="W1283" i="62"/>
  <c r="V1280" i="62"/>
  <c r="V1265" i="62"/>
  <c r="W1265" i="62"/>
  <c r="V1259" i="62"/>
  <c r="W1259" i="62"/>
  <c r="V1253" i="62"/>
  <c r="W1253" i="62"/>
  <c r="W1278" i="62"/>
  <c r="V1278" i="62"/>
  <c r="V1303" i="62"/>
  <c r="V1297" i="62"/>
  <c r="V1291" i="62"/>
  <c r="W1290" i="62"/>
  <c r="V1285" i="62"/>
  <c r="V1282" i="62"/>
  <c r="V1277" i="62"/>
  <c r="W1277" i="62"/>
  <c r="V1301" i="62"/>
  <c r="V1295" i="62"/>
  <c r="V1289" i="62"/>
  <c r="V1281" i="62"/>
  <c r="W1281" i="62"/>
  <c r="W1274" i="62"/>
  <c r="V1274" i="62"/>
  <c r="V1273" i="62"/>
  <c r="W1273" i="62"/>
  <c r="V1268" i="62"/>
  <c r="W1268" i="62"/>
  <c r="V1262" i="62"/>
  <c r="W1262" i="62"/>
  <c r="V1256" i="62"/>
  <c r="W1256" i="62"/>
  <c r="W1269" i="62"/>
  <c r="W1267" i="62"/>
  <c r="V1264" i="62"/>
  <c r="W1264" i="62"/>
  <c r="V1258" i="62"/>
  <c r="W1258" i="62"/>
  <c r="V1252" i="62"/>
  <c r="W1252" i="62"/>
  <c r="V1270" i="62"/>
  <c r="V1266" i="62"/>
  <c r="W1266" i="62"/>
  <c r="W1263" i="62"/>
  <c r="V1260" i="62"/>
  <c r="W1260" i="62"/>
  <c r="W1257" i="62"/>
  <c r="V1254" i="62"/>
  <c r="W1254" i="62"/>
  <c r="W1250" i="62"/>
  <c r="R1299" i="62" a="1"/>
  <c r="S1300" i="62" a="1"/>
  <c r="P1286" i="62" a="1"/>
  <c r="P1263" i="62" a="1"/>
  <c r="S1271" i="62" a="1"/>
  <c r="Q1304" i="62" a="1"/>
  <c r="Q1287" i="62" a="1"/>
  <c r="R1292" i="62" a="1"/>
  <c r="P1251" i="62" a="1"/>
  <c r="S1288" i="62" a="1"/>
  <c r="S1293" i="62" a="1"/>
  <c r="R1291" i="62" a="1"/>
  <c r="Q1292" i="62" a="1"/>
  <c r="S1270" i="62" a="1"/>
  <c r="S1287" i="62" a="1"/>
  <c r="R1300" i="62" a="1"/>
  <c r="R1288" i="62" a="1"/>
  <c r="P1257" i="62" a="1"/>
  <c r="P1304" i="62" a="1"/>
  <c r="S1282" i="62" a="1"/>
  <c r="R1296" i="62" a="1"/>
  <c r="R1302" i="62" a="1"/>
  <c r="R1280" i="62" a="1"/>
  <c r="P1290" i="62" a="1"/>
  <c r="P1267" i="62" a="1"/>
  <c r="P1298" i="62" a="1"/>
  <c r="P1300" i="62" a="1"/>
  <c r="R1294" i="62" a="1"/>
  <c r="P1292" i="62" a="1"/>
  <c r="P1255" i="62" a="1"/>
  <c r="P1261" i="62" a="1"/>
  <c r="P1269" i="62" a="1"/>
  <c r="S1284" i="62" a="1"/>
  <c r="S1296" i="62" a="1"/>
  <c r="S1302" i="62" a="1"/>
  <c r="Q1272" i="62" a="1"/>
  <c r="Q1290" i="62" a="1"/>
  <c r="R1284" i="62" a="1"/>
  <c r="R1305" i="62" a="1"/>
  <c r="Q1293" i="62" a="1"/>
  <c r="S1294" i="62" a="1"/>
  <c r="Q1250" i="62" a="1"/>
  <c r="R1286" i="62" a="1"/>
  <c r="Q1298" i="62" a="1"/>
  <c r="R1285" i="62" a="1"/>
  <c r="N114" i="131" l="1"/>
  <c r="N82" i="131"/>
  <c r="O47" i="131"/>
  <c r="O70" i="131"/>
  <c r="O93" i="131"/>
  <c r="N47" i="131"/>
  <c r="N70" i="131"/>
  <c r="N93" i="131"/>
  <c r="O82" i="131"/>
  <c r="O114" i="131"/>
  <c r="N1276" i="62"/>
  <c r="N1272" i="62"/>
  <c r="O1261" i="62"/>
  <c r="N1293" i="62"/>
  <c r="O1251" i="62"/>
  <c r="N1271" i="62"/>
  <c r="P1263" i="62"/>
  <c r="Q1272" i="62"/>
  <c r="O1272" i="62" s="1"/>
  <c r="S1293" i="62"/>
  <c r="Q1293" i="62"/>
  <c r="S1302" i="62"/>
  <c r="Q1290" i="62"/>
  <c r="S1294" i="62"/>
  <c r="O1294" i="62" s="1"/>
  <c r="R1305" i="62"/>
  <c r="P1304" i="62"/>
  <c r="N1304" i="62" s="1"/>
  <c r="S1288" i="62"/>
  <c r="O1288" i="62" s="1"/>
  <c r="S1284" i="62"/>
  <c r="P1257" i="62"/>
  <c r="N1257" i="62" s="1"/>
  <c r="P1255" i="62"/>
  <c r="N1255" i="62" s="1"/>
  <c r="P1267" i="62"/>
  <c r="S1282" i="62"/>
  <c r="R1280" i="62"/>
  <c r="Q1287" i="62"/>
  <c r="R1299" i="62"/>
  <c r="Q1304" i="62"/>
  <c r="O1304" i="62" s="1"/>
  <c r="R1288" i="62"/>
  <c r="N1288" i="62" s="1"/>
  <c r="R1284" i="62"/>
  <c r="P1286" i="62"/>
  <c r="N1286" i="62" s="1"/>
  <c r="R1286" i="62"/>
  <c r="R1291" i="62"/>
  <c r="R1300" i="62"/>
  <c r="P1298" i="62"/>
  <c r="P1292" i="62"/>
  <c r="S1296" i="62"/>
  <c r="Q1250" i="62"/>
  <c r="S1287" i="62"/>
  <c r="P1300" i="62"/>
  <c r="N1300" i="62" s="1"/>
  <c r="R1285" i="62"/>
  <c r="S1300" i="62"/>
  <c r="Q1298" i="62"/>
  <c r="Q1292" i="62"/>
  <c r="O1292" i="62" s="1"/>
  <c r="R1296" i="62"/>
  <c r="P1269" i="62"/>
  <c r="P1251" i="62"/>
  <c r="N1251" i="62" s="1"/>
  <c r="P1261" i="62"/>
  <c r="N1261" i="62" s="1"/>
  <c r="S1270" i="62"/>
  <c r="S1271" i="62"/>
  <c r="O1271" i="62" s="1"/>
  <c r="R1292" i="62"/>
  <c r="R1302" i="62"/>
  <c r="P1290" i="62"/>
  <c r="R1294" i="62"/>
  <c r="N1294" i="62" s="1"/>
  <c r="O1275" i="62"/>
  <c r="O1276" i="62"/>
  <c r="O1255" i="62"/>
  <c r="N1275" i="62"/>
  <c r="N1287" i="62"/>
  <c r="R1267" i="62" a="1"/>
  <c r="Q1278" i="62" a="1"/>
  <c r="Q1270" i="62" a="1"/>
  <c r="P1302" i="62" a="1"/>
  <c r="P1266" i="62" a="1"/>
  <c r="R1253" i="62" a="1"/>
  <c r="Q1260" i="62" a="1"/>
  <c r="R1266" i="62" a="1"/>
  <c r="P1303" i="62" a="1"/>
  <c r="P1264" i="62" a="1"/>
  <c r="R1283" i="62" a="1"/>
  <c r="S1266" i="62" a="1"/>
  <c r="R1278" i="62" a="1"/>
  <c r="P1285" i="62" a="1"/>
  <c r="S1254" i="62" a="1"/>
  <c r="R1281" i="62" a="1"/>
  <c r="S1263" i="62" a="1"/>
  <c r="Q1302" i="62" a="1"/>
  <c r="P1265" i="62" a="1"/>
  <c r="P1301" i="62" a="1"/>
  <c r="P1291" i="62" a="1"/>
  <c r="R1277" i="62" a="1"/>
  <c r="S1281" i="62" a="1"/>
  <c r="Q1299" i="62" a="1"/>
  <c r="R1290" i="62" a="1"/>
  <c r="P1270" i="62" a="1"/>
  <c r="S1283" i="62" a="1"/>
  <c r="S1268" i="62" a="1"/>
  <c r="R1265" i="62" a="1"/>
  <c r="S1253" i="62" a="1"/>
  <c r="Q1258" i="62" a="1"/>
  <c r="P1281" i="62" a="1"/>
  <c r="R1268" i="62" a="1"/>
  <c r="Q1273" i="62" a="1"/>
  <c r="S1290" i="62" a="1"/>
  <c r="S1259" i="62" a="1"/>
  <c r="Q1265" i="62" a="1"/>
  <c r="Q1291" i="62" a="1"/>
  <c r="S1278" i="62" a="1"/>
  <c r="R1257" i="62" a="1"/>
  <c r="R1274" i="62" a="1"/>
  <c r="S1277" i="62" a="1"/>
  <c r="P1252" i="62" a="1"/>
  <c r="P1254" i="62" a="1"/>
  <c r="P1277" i="62" a="1"/>
  <c r="P1253" i="62" a="1"/>
  <c r="Q1254" i="62" a="1"/>
  <c r="P1284" i="62" a="1"/>
  <c r="S1267" i="62" a="1"/>
  <c r="R1304" i="62" a="1"/>
  <c r="Q1295" i="62" a="1"/>
  <c r="Q1274" i="62" a="1"/>
  <c r="Q1289" i="62" a="1"/>
  <c r="R1269" i="62" a="1"/>
  <c r="Q1264" i="62" a="1"/>
  <c r="Q1268" i="62" a="1"/>
  <c r="P1273" i="62" a="1"/>
  <c r="R1256" i="62" a="1"/>
  <c r="R1273" i="62" a="1"/>
  <c r="S1257" i="62" a="1"/>
  <c r="P1282" i="62" a="1"/>
  <c r="R1262" i="62" a="1"/>
  <c r="Q1284" i="62" a="1"/>
  <c r="P1256" i="62" a="1"/>
  <c r="P1274" i="62" a="1"/>
  <c r="S1262" i="62" a="1"/>
  <c r="Q1303" i="62" a="1"/>
  <c r="P1297" i="62" a="1"/>
  <c r="R1264" i="62" a="1"/>
  <c r="S1304" i="62" a="1"/>
  <c r="S1252" i="62" a="1"/>
  <c r="P1289" i="62" a="1"/>
  <c r="S1274" i="62" a="1"/>
  <c r="P1305" i="62" a="1"/>
  <c r="Q1305" i="62" a="1"/>
  <c r="P1295" i="62" a="1"/>
  <c r="S1260" i="62" a="1"/>
  <c r="R1250" i="62" a="1"/>
  <c r="S1258" i="62" a="1"/>
  <c r="P1299" i="62" a="1"/>
  <c r="P1280" i="62" a="1"/>
  <c r="S1265" i="62" a="1"/>
  <c r="R1260" i="62" a="1"/>
  <c r="P1259" i="62" a="1"/>
  <c r="S1298" i="62" a="1"/>
  <c r="Q1253" i="62" a="1"/>
  <c r="Q1301" i="62" a="1"/>
  <c r="Q1266" i="62" a="1"/>
  <c r="P1258" i="62" a="1"/>
  <c r="S1264" i="62" a="1"/>
  <c r="Q1283" i="62" a="1"/>
  <c r="P1278" i="62" a="1"/>
  <c r="S1256" i="62" a="1"/>
  <c r="P1283" i="62" a="1"/>
  <c r="Q1259" i="62" a="1"/>
  <c r="R1252" i="62" a="1"/>
  <c r="Q1280" i="62" a="1"/>
  <c r="R1298" i="62" a="1"/>
  <c r="S1250" i="62" a="1"/>
  <c r="P1268" i="62" a="1"/>
  <c r="Q1281" i="62" a="1"/>
  <c r="P1296" i="62" a="1"/>
  <c r="Q1296" i="62" a="1"/>
  <c r="R1259" i="62" a="1"/>
  <c r="S1269" i="62" a="1"/>
  <c r="P1260" i="62" a="1"/>
  <c r="R1263" i="62" a="1"/>
  <c r="Q1285" i="62" a="1"/>
  <c r="S1273" i="62" a="1"/>
  <c r="Q1256" i="62" a="1"/>
  <c r="P1262" i="62" a="1"/>
  <c r="Q1297" i="62" a="1"/>
  <c r="Q1277" i="62" a="1"/>
  <c r="Q1252" i="62" a="1"/>
  <c r="R1254" i="62" a="1"/>
  <c r="R1258" i="62" a="1"/>
  <c r="Q1262" i="62" a="1"/>
  <c r="Q1282" i="62" a="1"/>
  <c r="O1293" i="62" l="1"/>
  <c r="Q1253" i="62"/>
  <c r="R1298" i="62"/>
  <c r="N1298" i="62" s="1"/>
  <c r="R1277" i="62"/>
  <c r="P1273" i="62"/>
  <c r="Q1284" i="62"/>
  <c r="O1284" i="62" s="1"/>
  <c r="P1285" i="62"/>
  <c r="N1285" i="62" s="1"/>
  <c r="P1303" i="62"/>
  <c r="N1303" i="62" s="1"/>
  <c r="S1260" i="62"/>
  <c r="Q1258" i="62"/>
  <c r="O1258" i="62" s="1"/>
  <c r="P1274" i="62"/>
  <c r="R1265" i="62"/>
  <c r="Q1295" i="62"/>
  <c r="O1295" i="62" s="1"/>
  <c r="Q1303" i="62"/>
  <c r="O1303" i="62" s="1"/>
  <c r="R1260" i="62"/>
  <c r="R1274" i="62"/>
  <c r="Q1274" i="62"/>
  <c r="Q1291" i="62"/>
  <c r="O1291" i="62" s="1"/>
  <c r="P1295" i="62"/>
  <c r="N1295" i="62" s="1"/>
  <c r="P1264" i="62"/>
  <c r="N1264" i="62" s="1"/>
  <c r="R1259" i="62"/>
  <c r="R1252" i="62"/>
  <c r="S1283" i="62"/>
  <c r="P1282" i="62"/>
  <c r="N1282" i="62" s="1"/>
  <c r="P1270" i="62"/>
  <c r="N1270" i="62" s="1"/>
  <c r="S1253" i="62"/>
  <c r="Q1262" i="62"/>
  <c r="S1257" i="62"/>
  <c r="P1297" i="62"/>
  <c r="N1297" i="62" s="1"/>
  <c r="S1262" i="62"/>
  <c r="Q1266" i="62"/>
  <c r="O1266" i="62" s="1"/>
  <c r="P1291" i="62"/>
  <c r="N1291" i="62" s="1"/>
  <c r="P1256" i="62"/>
  <c r="N1256" i="62" s="1"/>
  <c r="P1252" i="62"/>
  <c r="P1305" i="62"/>
  <c r="N1305" i="62" s="1"/>
  <c r="S1278" i="62"/>
  <c r="P1281" i="62"/>
  <c r="S1263" i="62"/>
  <c r="O1263" i="62" s="1"/>
  <c r="S1304" i="62"/>
  <c r="P1278" i="62"/>
  <c r="N1278" i="62" s="1"/>
  <c r="Q1268" i="62"/>
  <c r="S1254" i="62"/>
  <c r="Q1289" i="62"/>
  <c r="O1289" i="62" s="1"/>
  <c r="R1269" i="62"/>
  <c r="N1269" i="62" s="1"/>
  <c r="R1267" i="62"/>
  <c r="N1267" i="62" s="1"/>
  <c r="P1299" i="62"/>
  <c r="N1299" i="62" s="1"/>
  <c r="S1268" i="62"/>
  <c r="S1274" i="62"/>
  <c r="P1265" i="62"/>
  <c r="N1265" i="62" s="1"/>
  <c r="R1256" i="62"/>
  <c r="P1259" i="62"/>
  <c r="Q1264" i="62"/>
  <c r="O1264" i="62" s="1"/>
  <c r="S1259" i="62"/>
  <c r="S1252" i="62"/>
  <c r="Q1299" i="62"/>
  <c r="O1299" i="62" s="1"/>
  <c r="R1268" i="62"/>
  <c r="P1280" i="62"/>
  <c r="N1280" i="62" s="1"/>
  <c r="P1258" i="62"/>
  <c r="N1258" i="62" s="1"/>
  <c r="Q1265" i="62"/>
  <c r="O1265" i="62" s="1"/>
  <c r="R1258" i="62"/>
  <c r="Q1256" i="62"/>
  <c r="O1256" i="62" s="1"/>
  <c r="Q1252" i="62"/>
  <c r="Q1259" i="62"/>
  <c r="R1281" i="62"/>
  <c r="R1283" i="62"/>
  <c r="Q1282" i="62"/>
  <c r="O1282" i="62" s="1"/>
  <c r="Q1270" i="62"/>
  <c r="O1270" i="62" s="1"/>
  <c r="R1253" i="62"/>
  <c r="P1262" i="62"/>
  <c r="R1257" i="62"/>
  <c r="Q1297" i="62"/>
  <c r="O1297" i="62" s="1"/>
  <c r="R1262" i="62"/>
  <c r="P1266" i="62"/>
  <c r="N1266" i="62" s="1"/>
  <c r="P1296" i="62"/>
  <c r="N1296" i="62" s="1"/>
  <c r="P1301" i="62"/>
  <c r="N1301" i="62" s="1"/>
  <c r="S1266" i="62"/>
  <c r="Q1254" i="62"/>
  <c r="Q1305" i="62"/>
  <c r="O1305" i="62" s="1"/>
  <c r="R1278" i="62"/>
  <c r="Q1281" i="62"/>
  <c r="R1263" i="62"/>
  <c r="N1263" i="62" s="1"/>
  <c r="R1304" i="62"/>
  <c r="Q1278" i="62"/>
  <c r="O1278" i="62" s="1"/>
  <c r="P1268" i="62"/>
  <c r="R1254" i="62"/>
  <c r="Q1277" i="62"/>
  <c r="O1277" i="62" s="1"/>
  <c r="R1250" i="62"/>
  <c r="N1250" i="62" s="1"/>
  <c r="S1256" i="62"/>
  <c r="R1273" i="62"/>
  <c r="R1264" i="62"/>
  <c r="Q1280" i="62"/>
  <c r="O1280" i="62" s="1"/>
  <c r="Q1273" i="62"/>
  <c r="P1253" i="62"/>
  <c r="P1289" i="62"/>
  <c r="N1289" i="62" s="1"/>
  <c r="Q1260" i="62"/>
  <c r="S1298" i="62"/>
  <c r="O1298" i="62" s="1"/>
  <c r="P1277" i="62"/>
  <c r="N1277" i="62" s="1"/>
  <c r="S1269" i="62"/>
  <c r="O1269" i="62" s="1"/>
  <c r="P1302" i="62"/>
  <c r="N1302" i="62" s="1"/>
  <c r="S1277" i="62"/>
  <c r="S1267" i="62"/>
  <c r="O1267" i="62" s="1"/>
  <c r="S1250" i="62"/>
  <c r="O1250" i="62" s="1"/>
  <c r="Q1296" i="62"/>
  <c r="O1296" i="62" s="1"/>
  <c r="Q1301" i="62"/>
  <c r="O1301" i="62" s="1"/>
  <c r="R1266" i="62"/>
  <c r="P1254" i="62"/>
  <c r="P1284" i="62"/>
  <c r="N1284" i="62" s="1"/>
  <c r="S1290" i="62"/>
  <c r="O1290" i="62" s="1"/>
  <c r="S1273" i="62"/>
  <c r="Q1283" i="62"/>
  <c r="Q1285" i="62"/>
  <c r="O1285" i="62" s="1"/>
  <c r="S1264" i="62"/>
  <c r="Q1302" i="62"/>
  <c r="O1302" i="62" s="1"/>
  <c r="P1260" i="62"/>
  <c r="S1265" i="62"/>
  <c r="R1290" i="62"/>
  <c r="N1290" i="62" s="1"/>
  <c r="P1283" i="62"/>
  <c r="S1258" i="62"/>
  <c r="S1281" i="62"/>
  <c r="O1287" i="62"/>
  <c r="N1292" i="62"/>
  <c r="N1259" i="62" l="1"/>
  <c r="N1252" i="62"/>
  <c r="N1253" i="62"/>
  <c r="N1283" i="62"/>
  <c r="O1259" i="62"/>
  <c r="O1254" i="62"/>
  <c r="N1262" i="62"/>
  <c r="O1262" i="62"/>
  <c r="O1283" i="62"/>
  <c r="O1252" i="62"/>
  <c r="N1260" i="62"/>
  <c r="N1254" i="62"/>
  <c r="O1273" i="62"/>
  <c r="O1281" i="62"/>
  <c r="N1281" i="62"/>
  <c r="N1268" i="62"/>
  <c r="O1260" i="62"/>
  <c r="O1268" i="62"/>
  <c r="O1274" i="62"/>
  <c r="N1274" i="62"/>
  <c r="N1273" i="62"/>
  <c r="O1253" i="62"/>
  <c r="BV8" i="54" l="1"/>
  <c r="E49" i="63"/>
  <c r="E45" i="63"/>
  <c r="GQ5" i="54" l="1"/>
  <c r="FY5" i="54"/>
  <c r="FW5" i="54"/>
  <c r="FX5" i="54"/>
  <c r="GN6" i="124"/>
  <c r="GL6" i="124"/>
  <c r="GJ6" i="124"/>
  <c r="GH6" i="124"/>
  <c r="GF6" i="124"/>
  <c r="GD6" i="124"/>
  <c r="GB6" i="124"/>
  <c r="FN6" i="124"/>
  <c r="FL6" i="124"/>
  <c r="FJ6" i="124"/>
  <c r="FH6" i="124"/>
  <c r="FF6" i="124"/>
  <c r="FD6" i="124"/>
  <c r="FB6" i="124"/>
  <c r="EZ6" i="124"/>
  <c r="HC5" i="122"/>
  <c r="HE5" i="122"/>
  <c r="HG5" i="122"/>
  <c r="HI5" i="122"/>
  <c r="HK5" i="122"/>
  <c r="HM5" i="122"/>
  <c r="HO5" i="122"/>
  <c r="HQ5" i="122"/>
  <c r="ID5" i="122"/>
  <c r="IF5" i="122"/>
  <c r="IH5" i="122"/>
  <c r="IJ5" i="122"/>
  <c r="IL5" i="122"/>
  <c r="IN5" i="122"/>
  <c r="IP5" i="122"/>
  <c r="JA5" i="122"/>
  <c r="FE5" i="54" l="1"/>
  <c r="FF5" i="54"/>
  <c r="FG5" i="54"/>
  <c r="FH5" i="54"/>
  <c r="FI5" i="54"/>
  <c r="FJ5" i="54"/>
  <c r="FK5" i="54"/>
  <c r="FL5" i="54"/>
  <c r="FM5" i="54"/>
  <c r="FN5" i="54"/>
  <c r="FO5" i="54"/>
  <c r="FP5" i="54"/>
  <c r="FQ5" i="54"/>
  <c r="FR5" i="54"/>
  <c r="FS5" i="54"/>
  <c r="FT5" i="54"/>
  <c r="FU5" i="54"/>
  <c r="FV5" i="54"/>
  <c r="FZ5" i="54"/>
  <c r="GA5" i="54"/>
  <c r="GB5" i="54"/>
  <c r="GC5" i="54"/>
  <c r="GD5" i="54"/>
  <c r="GE5" i="54"/>
  <c r="GF5" i="54"/>
  <c r="GG5" i="54"/>
  <c r="GH5" i="54"/>
  <c r="GI5" i="54"/>
  <c r="GJ5" i="54"/>
  <c r="GK5" i="54"/>
  <c r="GL5" i="54"/>
  <c r="GM5" i="54"/>
  <c r="GN5" i="54"/>
  <c r="GO5" i="54"/>
  <c r="GP5" i="54"/>
  <c r="GR5" i="54"/>
  <c r="GS5" i="54"/>
  <c r="GT5" i="54"/>
  <c r="GU5" i="54"/>
  <c r="GV5" i="54"/>
  <c r="GW5" i="54"/>
  <c r="GX5" i="54"/>
  <c r="FE11" i="54"/>
  <c r="FF11" i="54"/>
  <c r="FG11" i="54"/>
  <c r="FH11" i="54"/>
  <c r="FI11" i="54"/>
  <c r="FJ11" i="54"/>
  <c r="FK11" i="54"/>
  <c r="FL11" i="54"/>
  <c r="FM11" i="54"/>
  <c r="FN11" i="54"/>
  <c r="FO11" i="54"/>
  <c r="FP11" i="54"/>
  <c r="FQ11" i="54"/>
  <c r="FR11" i="54"/>
  <c r="FS11" i="54"/>
  <c r="FT11" i="54"/>
  <c r="FU11" i="54"/>
  <c r="FV11" i="54"/>
  <c r="FW11" i="54"/>
  <c r="FX11" i="54"/>
  <c r="FY11" i="54"/>
  <c r="FZ11" i="54"/>
  <c r="GA11" i="54"/>
  <c r="GB11" i="54"/>
  <c r="GC11" i="54"/>
  <c r="GD11" i="54"/>
  <c r="GE11" i="54"/>
  <c r="GF11" i="54"/>
  <c r="GG11" i="54"/>
  <c r="GH11" i="54"/>
  <c r="GI11" i="54"/>
  <c r="GJ11" i="54"/>
  <c r="GK11" i="54"/>
  <c r="GL11" i="54"/>
  <c r="GM11" i="54"/>
  <c r="GN11" i="54"/>
  <c r="GO11" i="54"/>
  <c r="GP11" i="54"/>
  <c r="GQ11" i="54"/>
  <c r="GR11" i="54"/>
  <c r="GS11" i="54"/>
  <c r="GT11" i="54"/>
  <c r="GU11" i="54"/>
  <c r="GV11" i="54"/>
  <c r="GW11" i="54"/>
  <c r="GX11" i="54"/>
  <c r="FD5" i="54"/>
  <c r="FD11" i="54"/>
  <c r="ES8" i="54"/>
  <c r="ET8" i="54"/>
  <c r="EV8" i="54"/>
  <c r="EW8" i="54"/>
  <c r="EY8" i="54"/>
  <c r="EZ8" i="54"/>
  <c r="FB8" i="54"/>
  <c r="FC8" i="54"/>
  <c r="P87" i="59" l="1"/>
  <c r="Q87" i="59"/>
  <c r="R87" i="59"/>
  <c r="O87" i="59"/>
  <c r="T27" i="139"/>
  <c r="U27" i="139"/>
  <c r="V27" i="139"/>
  <c r="T28" i="139"/>
  <c r="U28" i="139"/>
  <c r="W28" i="139"/>
  <c r="T29" i="139"/>
  <c r="U29" i="139"/>
  <c r="V29" i="139"/>
  <c r="T30" i="139"/>
  <c r="U30" i="139"/>
  <c r="V30" i="139"/>
  <c r="T31" i="139"/>
  <c r="U31" i="139"/>
  <c r="V31" i="139"/>
  <c r="T32" i="139"/>
  <c r="U32" i="139"/>
  <c r="V32" i="139"/>
  <c r="T33" i="139"/>
  <c r="U33" i="139"/>
  <c r="V33" i="139"/>
  <c r="T34" i="139"/>
  <c r="U34" i="139"/>
  <c r="V34" i="139"/>
  <c r="T35" i="139"/>
  <c r="U35" i="139"/>
  <c r="V35" i="139"/>
  <c r="T36" i="139"/>
  <c r="U36" i="139"/>
  <c r="V36" i="139"/>
  <c r="T37" i="139"/>
  <c r="U37" i="139"/>
  <c r="V37" i="139"/>
  <c r="T38" i="139"/>
  <c r="U38" i="139"/>
  <c r="V38" i="139"/>
  <c r="T39" i="139"/>
  <c r="U39" i="139"/>
  <c r="V39" i="139"/>
  <c r="T40" i="139"/>
  <c r="U40" i="139"/>
  <c r="W40" i="139"/>
  <c r="T41" i="139"/>
  <c r="U41" i="139"/>
  <c r="V41" i="139"/>
  <c r="T42" i="139"/>
  <c r="U42" i="139"/>
  <c r="V42" i="139"/>
  <c r="T6" i="131"/>
  <c r="U6" i="131"/>
  <c r="X6" i="131"/>
  <c r="T7" i="131"/>
  <c r="U7" i="131"/>
  <c r="X7" i="131"/>
  <c r="V7" i="131" s="1"/>
  <c r="T8" i="131"/>
  <c r="U8" i="131"/>
  <c r="X8" i="131"/>
  <c r="T9" i="131"/>
  <c r="U9" i="131"/>
  <c r="X9" i="131"/>
  <c r="T10" i="131"/>
  <c r="U10" i="131"/>
  <c r="X10" i="131"/>
  <c r="T11" i="131"/>
  <c r="U11" i="131"/>
  <c r="X11" i="131"/>
  <c r="V11" i="131" s="1"/>
  <c r="T12" i="131"/>
  <c r="U12" i="131"/>
  <c r="X12" i="131"/>
  <c r="T13" i="131"/>
  <c r="U13" i="131"/>
  <c r="X13" i="131"/>
  <c r="V13" i="131" s="1"/>
  <c r="T14" i="131"/>
  <c r="U14" i="131"/>
  <c r="X14" i="131"/>
  <c r="T15" i="131"/>
  <c r="U15" i="131"/>
  <c r="X15" i="131"/>
  <c r="V15" i="131" s="1"/>
  <c r="T16" i="131"/>
  <c r="U16" i="131"/>
  <c r="X16" i="131"/>
  <c r="T17" i="131"/>
  <c r="U17" i="131"/>
  <c r="W17" i="131"/>
  <c r="X17" i="131"/>
  <c r="V17" i="131" s="1"/>
  <c r="T18" i="131"/>
  <c r="U18" i="131"/>
  <c r="X18" i="131"/>
  <c r="T19" i="131"/>
  <c r="U19" i="131"/>
  <c r="X19" i="131"/>
  <c r="V19" i="131" s="1"/>
  <c r="T20" i="131"/>
  <c r="U20" i="131"/>
  <c r="X20" i="131"/>
  <c r="T21" i="131"/>
  <c r="U21" i="131"/>
  <c r="X21" i="131"/>
  <c r="V21" i="131" s="1"/>
  <c r="T22" i="131"/>
  <c r="U22" i="131"/>
  <c r="X22" i="131"/>
  <c r="T23" i="131"/>
  <c r="U23" i="131"/>
  <c r="X23" i="131"/>
  <c r="V23" i="131" s="1"/>
  <c r="T24" i="131"/>
  <c r="U24" i="131"/>
  <c r="X24" i="131"/>
  <c r="T25" i="131"/>
  <c r="U25" i="131"/>
  <c r="X25" i="131"/>
  <c r="V25" i="131" s="1"/>
  <c r="T26" i="131"/>
  <c r="U26" i="131"/>
  <c r="X26" i="131"/>
  <c r="T27" i="131"/>
  <c r="U27" i="131"/>
  <c r="X27" i="131"/>
  <c r="V27" i="131" s="1"/>
  <c r="T28" i="131"/>
  <c r="U28" i="131"/>
  <c r="X28" i="131"/>
  <c r="T29" i="131"/>
  <c r="U29" i="131"/>
  <c r="X29" i="131"/>
  <c r="V29" i="131" s="1"/>
  <c r="T30" i="131"/>
  <c r="U30" i="131"/>
  <c r="X30" i="131"/>
  <c r="T31" i="131"/>
  <c r="U31" i="131"/>
  <c r="X31" i="131"/>
  <c r="V31" i="131" s="1"/>
  <c r="T32" i="131"/>
  <c r="U32" i="131"/>
  <c r="X32" i="131"/>
  <c r="V32" i="131" s="1"/>
  <c r="T33" i="131"/>
  <c r="U33" i="131"/>
  <c r="X33" i="131"/>
  <c r="V33" i="131" s="1"/>
  <c r="T34" i="131"/>
  <c r="U34" i="131"/>
  <c r="X34" i="131"/>
  <c r="V34" i="131" s="1"/>
  <c r="T35" i="131"/>
  <c r="U35" i="131"/>
  <c r="X35" i="131"/>
  <c r="V35" i="131" s="1"/>
  <c r="T36" i="131"/>
  <c r="U36" i="131"/>
  <c r="X36" i="131"/>
  <c r="V36" i="131" s="1"/>
  <c r="T37" i="131"/>
  <c r="U37" i="131"/>
  <c r="X37" i="131"/>
  <c r="W37" i="131" s="1"/>
  <c r="T38" i="131"/>
  <c r="U38" i="131"/>
  <c r="X38" i="131"/>
  <c r="V38" i="131" s="1"/>
  <c r="T39" i="131"/>
  <c r="U39" i="131"/>
  <c r="X39" i="131"/>
  <c r="T40" i="131"/>
  <c r="U40" i="131"/>
  <c r="X40" i="131"/>
  <c r="V40" i="131" s="1"/>
  <c r="T41" i="131"/>
  <c r="U41" i="131"/>
  <c r="X41" i="131"/>
  <c r="T42" i="131"/>
  <c r="U42" i="131"/>
  <c r="X42" i="131"/>
  <c r="V42" i="131" s="1"/>
  <c r="T43" i="131"/>
  <c r="U43" i="131"/>
  <c r="X43" i="131"/>
  <c r="T128" i="140"/>
  <c r="U128" i="140"/>
  <c r="V128" i="140"/>
  <c r="W128" i="140"/>
  <c r="T129" i="140"/>
  <c r="U129" i="140"/>
  <c r="V129" i="140"/>
  <c r="W129" i="140"/>
  <c r="T130" i="140"/>
  <c r="U130" i="140"/>
  <c r="V130" i="140"/>
  <c r="W130" i="140"/>
  <c r="T128" i="141"/>
  <c r="U128" i="141"/>
  <c r="V128" i="141"/>
  <c r="W128" i="141"/>
  <c r="T129" i="141"/>
  <c r="U129" i="141"/>
  <c r="V129" i="141"/>
  <c r="W129" i="141"/>
  <c r="T130" i="141"/>
  <c r="U130" i="141"/>
  <c r="V130" i="141"/>
  <c r="W130" i="141"/>
  <c r="T128" i="142"/>
  <c r="U128" i="142"/>
  <c r="V128" i="142"/>
  <c r="W128" i="142"/>
  <c r="T129" i="142"/>
  <c r="U129" i="142"/>
  <c r="V129" i="142"/>
  <c r="W129" i="142"/>
  <c r="T130" i="142"/>
  <c r="U130" i="142"/>
  <c r="V130" i="142"/>
  <c r="W130" i="142"/>
  <c r="T128" i="143"/>
  <c r="U128" i="143"/>
  <c r="V128" i="143"/>
  <c r="W128" i="143"/>
  <c r="T129" i="143"/>
  <c r="U129" i="143"/>
  <c r="V129" i="143"/>
  <c r="W129" i="143"/>
  <c r="T130" i="143"/>
  <c r="U130" i="143"/>
  <c r="V130" i="143"/>
  <c r="W130" i="143"/>
  <c r="T128" i="145"/>
  <c r="U128" i="145"/>
  <c r="V128" i="145"/>
  <c r="W128" i="145"/>
  <c r="T129" i="145"/>
  <c r="U129" i="145"/>
  <c r="V129" i="145"/>
  <c r="W129" i="145"/>
  <c r="T130" i="145"/>
  <c r="U130" i="145"/>
  <c r="V130" i="145"/>
  <c r="W130" i="145"/>
  <c r="T128" i="146"/>
  <c r="U128" i="146"/>
  <c r="V128" i="146"/>
  <c r="W128" i="146"/>
  <c r="T129" i="146"/>
  <c r="U129" i="146"/>
  <c r="V129" i="146"/>
  <c r="W129" i="146"/>
  <c r="T130" i="146"/>
  <c r="U130" i="146"/>
  <c r="V130" i="146"/>
  <c r="W130" i="146"/>
  <c r="T128" i="147"/>
  <c r="U128" i="147"/>
  <c r="V128" i="147"/>
  <c r="W128" i="147"/>
  <c r="T129" i="147"/>
  <c r="U129" i="147"/>
  <c r="V129" i="147"/>
  <c r="W129" i="147"/>
  <c r="T130" i="147"/>
  <c r="U130" i="147"/>
  <c r="V130" i="147"/>
  <c r="W130" i="147"/>
  <c r="T128" i="148"/>
  <c r="U128" i="148"/>
  <c r="V128" i="148"/>
  <c r="W128" i="148"/>
  <c r="T129" i="148"/>
  <c r="U129" i="148"/>
  <c r="V129" i="148"/>
  <c r="W129" i="148"/>
  <c r="T130" i="148"/>
  <c r="U130" i="148"/>
  <c r="V130" i="148"/>
  <c r="W130" i="148"/>
  <c r="T128" i="149"/>
  <c r="U128" i="149"/>
  <c r="V128" i="149"/>
  <c r="W128" i="149"/>
  <c r="T129" i="149"/>
  <c r="U129" i="149"/>
  <c r="V129" i="149"/>
  <c r="W129" i="149"/>
  <c r="T130" i="149"/>
  <c r="U130" i="149"/>
  <c r="V130" i="149"/>
  <c r="W130" i="149"/>
  <c r="T128" i="150"/>
  <c r="U128" i="150"/>
  <c r="V128" i="150"/>
  <c r="W128" i="150"/>
  <c r="T129" i="150"/>
  <c r="U129" i="150"/>
  <c r="V129" i="150"/>
  <c r="W129" i="150"/>
  <c r="T130" i="150"/>
  <c r="U130" i="150"/>
  <c r="V130" i="150"/>
  <c r="W130" i="150"/>
  <c r="T128" i="151"/>
  <c r="U128" i="151"/>
  <c r="V128" i="151"/>
  <c r="W128" i="151"/>
  <c r="T129" i="151"/>
  <c r="U129" i="151"/>
  <c r="V129" i="151"/>
  <c r="W129" i="151"/>
  <c r="T130" i="151"/>
  <c r="U130" i="151"/>
  <c r="V130" i="151"/>
  <c r="W130" i="151"/>
  <c r="T128" i="152"/>
  <c r="U128" i="152"/>
  <c r="V128" i="152"/>
  <c r="W128" i="152"/>
  <c r="T129" i="152"/>
  <c r="U129" i="152"/>
  <c r="V129" i="152"/>
  <c r="W129" i="152"/>
  <c r="T130" i="152"/>
  <c r="U130" i="152"/>
  <c r="V130" i="152"/>
  <c r="W130" i="152"/>
  <c r="T128" i="153"/>
  <c r="U128" i="153"/>
  <c r="V128" i="153"/>
  <c r="W128" i="153"/>
  <c r="T129" i="153"/>
  <c r="U129" i="153"/>
  <c r="V129" i="153"/>
  <c r="W129" i="153"/>
  <c r="T130" i="153"/>
  <c r="U130" i="153"/>
  <c r="V130" i="153"/>
  <c r="W130" i="153"/>
  <c r="T128" i="154"/>
  <c r="U128" i="154"/>
  <c r="V128" i="154"/>
  <c r="W128" i="154"/>
  <c r="T129" i="154"/>
  <c r="U129" i="154"/>
  <c r="V129" i="154"/>
  <c r="W129" i="154"/>
  <c r="T130" i="154"/>
  <c r="U130" i="154"/>
  <c r="V130" i="154"/>
  <c r="W130" i="154"/>
  <c r="T128" i="155"/>
  <c r="U128" i="155"/>
  <c r="V128" i="155"/>
  <c r="W128" i="155"/>
  <c r="T129" i="155"/>
  <c r="U129" i="155"/>
  <c r="V129" i="155"/>
  <c r="W129" i="155"/>
  <c r="T130" i="155"/>
  <c r="U130" i="155"/>
  <c r="V130" i="155"/>
  <c r="W130" i="155"/>
  <c r="T128" i="156"/>
  <c r="U128" i="156"/>
  <c r="V128" i="156"/>
  <c r="W128" i="156"/>
  <c r="T129" i="156"/>
  <c r="U129" i="156"/>
  <c r="V129" i="156"/>
  <c r="W129" i="156"/>
  <c r="T130" i="156"/>
  <c r="U130" i="156"/>
  <c r="V130" i="156"/>
  <c r="W130" i="156"/>
  <c r="T128" i="157"/>
  <c r="U128" i="157"/>
  <c r="V128" i="157"/>
  <c r="W128" i="157"/>
  <c r="T129" i="157"/>
  <c r="U129" i="157"/>
  <c r="V129" i="157"/>
  <c r="W129" i="157"/>
  <c r="T130" i="157"/>
  <c r="U130" i="157"/>
  <c r="V130" i="157"/>
  <c r="W130" i="157"/>
  <c r="T128" i="158"/>
  <c r="U128" i="158"/>
  <c r="V128" i="158"/>
  <c r="W128" i="158"/>
  <c r="T129" i="158"/>
  <c r="U129" i="158"/>
  <c r="V129" i="158"/>
  <c r="W129" i="158"/>
  <c r="T130" i="158"/>
  <c r="U130" i="158"/>
  <c r="V130" i="158"/>
  <c r="W130" i="158"/>
  <c r="T128" i="159"/>
  <c r="U128" i="159"/>
  <c r="V128" i="159"/>
  <c r="W128" i="159"/>
  <c r="T129" i="159"/>
  <c r="U129" i="159"/>
  <c r="V129" i="159"/>
  <c r="W129" i="159"/>
  <c r="T130" i="159"/>
  <c r="U130" i="159"/>
  <c r="V130" i="159"/>
  <c r="W130" i="159"/>
  <c r="T128" i="160"/>
  <c r="U128" i="160"/>
  <c r="V128" i="160"/>
  <c r="W128" i="160"/>
  <c r="T129" i="160"/>
  <c r="U129" i="160"/>
  <c r="V129" i="160"/>
  <c r="W129" i="160"/>
  <c r="T130" i="160"/>
  <c r="U130" i="160"/>
  <c r="V130" i="160"/>
  <c r="W130" i="160"/>
  <c r="T128" i="161"/>
  <c r="U128" i="161"/>
  <c r="V128" i="161"/>
  <c r="W128" i="161"/>
  <c r="T129" i="161"/>
  <c r="U129" i="161"/>
  <c r="V129" i="161"/>
  <c r="W129" i="161"/>
  <c r="T130" i="161"/>
  <c r="U130" i="161"/>
  <c r="V130" i="161"/>
  <c r="W130" i="161"/>
  <c r="T128" i="162"/>
  <c r="U128" i="162"/>
  <c r="V128" i="162"/>
  <c r="W128" i="162"/>
  <c r="T129" i="162"/>
  <c r="U129" i="162"/>
  <c r="V129" i="162"/>
  <c r="W129" i="162"/>
  <c r="T130" i="162"/>
  <c r="U130" i="162"/>
  <c r="V130" i="162"/>
  <c r="W130" i="162"/>
  <c r="T128" i="163"/>
  <c r="U128" i="163"/>
  <c r="V128" i="163"/>
  <c r="W128" i="163"/>
  <c r="T129" i="163"/>
  <c r="U129" i="163"/>
  <c r="V129" i="163"/>
  <c r="W129" i="163"/>
  <c r="T130" i="163"/>
  <c r="U130" i="163"/>
  <c r="V130" i="163"/>
  <c r="W130" i="163"/>
  <c r="T128" i="164"/>
  <c r="U128" i="164"/>
  <c r="V128" i="164"/>
  <c r="W128" i="164"/>
  <c r="T129" i="164"/>
  <c r="U129" i="164"/>
  <c r="V129" i="164"/>
  <c r="W129" i="164"/>
  <c r="T130" i="164"/>
  <c r="U130" i="164"/>
  <c r="V130" i="164"/>
  <c r="W130" i="164"/>
  <c r="T128" i="165"/>
  <c r="U128" i="165"/>
  <c r="V128" i="165"/>
  <c r="W128" i="165"/>
  <c r="T129" i="165"/>
  <c r="U129" i="165"/>
  <c r="V129" i="165"/>
  <c r="W129" i="165"/>
  <c r="T130" i="165"/>
  <c r="U130" i="165"/>
  <c r="V130" i="165"/>
  <c r="W130" i="165"/>
  <c r="T128" i="166"/>
  <c r="U128" i="166"/>
  <c r="V128" i="166"/>
  <c r="W128" i="166"/>
  <c r="T129" i="166"/>
  <c r="U129" i="166"/>
  <c r="V129" i="166"/>
  <c r="W129" i="166"/>
  <c r="T130" i="166"/>
  <c r="U130" i="166"/>
  <c r="V130" i="166"/>
  <c r="W130" i="166"/>
  <c r="T128" i="167"/>
  <c r="U128" i="167"/>
  <c r="V128" i="167"/>
  <c r="W128" i="167"/>
  <c r="T129" i="167"/>
  <c r="U129" i="167"/>
  <c r="V129" i="167"/>
  <c r="W129" i="167"/>
  <c r="T130" i="167"/>
  <c r="U130" i="167"/>
  <c r="V130" i="167"/>
  <c r="W130" i="167"/>
  <c r="T128" i="168"/>
  <c r="U128" i="168"/>
  <c r="V128" i="168"/>
  <c r="W128" i="168"/>
  <c r="T129" i="168"/>
  <c r="U129" i="168"/>
  <c r="V129" i="168"/>
  <c r="W129" i="168"/>
  <c r="T130" i="168"/>
  <c r="U130" i="168"/>
  <c r="V130" i="168"/>
  <c r="W130" i="168"/>
  <c r="T128" i="169"/>
  <c r="U128" i="169"/>
  <c r="V128" i="169"/>
  <c r="W128" i="169"/>
  <c r="T129" i="169"/>
  <c r="U129" i="169"/>
  <c r="V129" i="169"/>
  <c r="W129" i="169"/>
  <c r="T130" i="169"/>
  <c r="U130" i="169"/>
  <c r="V130" i="169"/>
  <c r="W130" i="169"/>
  <c r="T128" i="170"/>
  <c r="U128" i="170"/>
  <c r="V128" i="170"/>
  <c r="W128" i="170"/>
  <c r="T129" i="170"/>
  <c r="U129" i="170"/>
  <c r="V129" i="170"/>
  <c r="W129" i="170"/>
  <c r="T130" i="170"/>
  <c r="U130" i="170"/>
  <c r="V130" i="170"/>
  <c r="W130" i="170"/>
  <c r="T128" i="171"/>
  <c r="U128" i="171"/>
  <c r="V128" i="171"/>
  <c r="W128" i="171"/>
  <c r="T129" i="171"/>
  <c r="U129" i="171"/>
  <c r="V129" i="171"/>
  <c r="W129" i="171"/>
  <c r="T130" i="171"/>
  <c r="U130" i="171"/>
  <c r="V130" i="171"/>
  <c r="W130" i="171"/>
  <c r="T128" i="172"/>
  <c r="U128" i="172"/>
  <c r="V128" i="172"/>
  <c r="W128" i="172"/>
  <c r="T129" i="172"/>
  <c r="U129" i="172"/>
  <c r="V129" i="172"/>
  <c r="W129" i="172"/>
  <c r="T130" i="172"/>
  <c r="U130" i="172"/>
  <c r="V130" i="172"/>
  <c r="W130" i="172"/>
  <c r="T128" i="173"/>
  <c r="U128" i="173"/>
  <c r="V128" i="173"/>
  <c r="W128" i="173"/>
  <c r="T129" i="173"/>
  <c r="U129" i="173"/>
  <c r="V129" i="173"/>
  <c r="W129" i="173"/>
  <c r="T130" i="173"/>
  <c r="U130" i="173"/>
  <c r="V130" i="173"/>
  <c r="W130" i="173"/>
  <c r="T128" i="174"/>
  <c r="U128" i="174"/>
  <c r="V128" i="174"/>
  <c r="W128" i="174"/>
  <c r="T129" i="174"/>
  <c r="U129" i="174"/>
  <c r="V129" i="174"/>
  <c r="W129" i="174"/>
  <c r="T130" i="174"/>
  <c r="U130" i="174"/>
  <c r="V130" i="174"/>
  <c r="W130" i="174"/>
  <c r="T128" i="175"/>
  <c r="U128" i="175"/>
  <c r="V128" i="175"/>
  <c r="W128" i="175"/>
  <c r="T129" i="175"/>
  <c r="U129" i="175"/>
  <c r="V129" i="175"/>
  <c r="W129" i="175"/>
  <c r="T130" i="175"/>
  <c r="U130" i="175"/>
  <c r="V130" i="175"/>
  <c r="W130" i="175"/>
  <c r="T128" i="176"/>
  <c r="U128" i="176"/>
  <c r="V128" i="176"/>
  <c r="W128" i="176"/>
  <c r="T129" i="176"/>
  <c r="U129" i="176"/>
  <c r="V129" i="176"/>
  <c r="W129" i="176"/>
  <c r="T130" i="176"/>
  <c r="U130" i="176"/>
  <c r="V130" i="176"/>
  <c r="W130" i="176"/>
  <c r="T128" i="177"/>
  <c r="U128" i="177"/>
  <c r="V128" i="177"/>
  <c r="W128" i="177"/>
  <c r="T129" i="177"/>
  <c r="U129" i="177"/>
  <c r="V129" i="177"/>
  <c r="W129" i="177"/>
  <c r="T130" i="177"/>
  <c r="U130" i="177"/>
  <c r="V130" i="177"/>
  <c r="W130" i="177"/>
  <c r="T128" i="178"/>
  <c r="U128" i="178"/>
  <c r="V128" i="178"/>
  <c r="W128" i="178"/>
  <c r="T129" i="178"/>
  <c r="U129" i="178"/>
  <c r="V129" i="178"/>
  <c r="W129" i="178"/>
  <c r="T130" i="178"/>
  <c r="U130" i="178"/>
  <c r="V130" i="178"/>
  <c r="W130" i="178"/>
  <c r="T128" i="179"/>
  <c r="U128" i="179"/>
  <c r="V128" i="179"/>
  <c r="W128" i="179"/>
  <c r="T129" i="179"/>
  <c r="U129" i="179"/>
  <c r="V129" i="179"/>
  <c r="W129" i="179"/>
  <c r="T130" i="179"/>
  <c r="U130" i="179"/>
  <c r="V130" i="179"/>
  <c r="W130" i="179"/>
  <c r="T128" i="180"/>
  <c r="U128" i="180"/>
  <c r="V128" i="180"/>
  <c r="W128" i="180"/>
  <c r="T129" i="180"/>
  <c r="U129" i="180"/>
  <c r="V129" i="180"/>
  <c r="W129" i="180"/>
  <c r="T130" i="180"/>
  <c r="U130" i="180"/>
  <c r="V130" i="180"/>
  <c r="W130" i="180"/>
  <c r="T128" i="181"/>
  <c r="U128" i="181"/>
  <c r="V128" i="181"/>
  <c r="W128" i="181"/>
  <c r="T129" i="181"/>
  <c r="U129" i="181"/>
  <c r="V129" i="181"/>
  <c r="W129" i="181"/>
  <c r="T130" i="181"/>
  <c r="U130" i="181"/>
  <c r="V130" i="181"/>
  <c r="W130" i="181"/>
  <c r="T128" i="182"/>
  <c r="U128" i="182"/>
  <c r="V128" i="182"/>
  <c r="W128" i="182"/>
  <c r="T129" i="182"/>
  <c r="U129" i="182"/>
  <c r="V129" i="182"/>
  <c r="W129" i="182"/>
  <c r="T130" i="182"/>
  <c r="U130" i="182"/>
  <c r="V130" i="182"/>
  <c r="W130" i="182"/>
  <c r="T128" i="65"/>
  <c r="U128" i="65"/>
  <c r="V128" i="65"/>
  <c r="W128" i="65"/>
  <c r="T129" i="65"/>
  <c r="U129" i="65"/>
  <c r="V129" i="65"/>
  <c r="W129" i="65"/>
  <c r="T130" i="65"/>
  <c r="U130" i="65"/>
  <c r="V130" i="65"/>
  <c r="W130" i="65"/>
  <c r="N141" i="61"/>
  <c r="O141" i="61"/>
  <c r="P141" i="61"/>
  <c r="Q141" i="61"/>
  <c r="R141" i="61"/>
  <c r="S141" i="61"/>
  <c r="T141" i="61"/>
  <c r="U141" i="61"/>
  <c r="V141" i="61"/>
  <c r="W141" i="61"/>
  <c r="X141" i="61"/>
  <c r="Y141" i="61"/>
  <c r="Z141" i="61"/>
  <c r="AA141" i="61"/>
  <c r="AB141" i="61"/>
  <c r="AC141" i="61"/>
  <c r="AD141" i="61"/>
  <c r="AE141" i="61"/>
  <c r="AF141" i="61"/>
  <c r="AG141" i="61"/>
  <c r="AH141" i="61"/>
  <c r="AI141" i="61"/>
  <c r="AJ141" i="61"/>
  <c r="AK141" i="61"/>
  <c r="AL141" i="61"/>
  <c r="AM141" i="61"/>
  <c r="AN141" i="61"/>
  <c r="AO141" i="61"/>
  <c r="AP141" i="61"/>
  <c r="AQ141" i="61"/>
  <c r="AR141" i="61"/>
  <c r="AS141" i="61"/>
  <c r="AT141" i="61"/>
  <c r="AU141" i="61"/>
  <c r="AV141" i="61"/>
  <c r="AW141" i="61"/>
  <c r="AX141" i="61"/>
  <c r="AY141" i="61"/>
  <c r="AZ141" i="61"/>
  <c r="BA141" i="61"/>
  <c r="BB141" i="61"/>
  <c r="BC141" i="61"/>
  <c r="M141" i="61"/>
  <c r="K133" i="61"/>
  <c r="K134" i="61"/>
  <c r="K135" i="61"/>
  <c r="K136" i="61"/>
  <c r="K137" i="61"/>
  <c r="K138" i="61"/>
  <c r="K139" i="61"/>
  <c r="K140" i="61"/>
  <c r="K132" i="61"/>
  <c r="F137" i="61"/>
  <c r="F138" i="61"/>
  <c r="F139" i="61"/>
  <c r="F140" i="61"/>
  <c r="F136" i="61"/>
  <c r="H128" i="61"/>
  <c r="I128" i="61"/>
  <c r="H129" i="61"/>
  <c r="I129" i="61"/>
  <c r="H130" i="61"/>
  <c r="I130" i="61"/>
  <c r="F127" i="61"/>
  <c r="G127" i="61"/>
  <c r="F128" i="61"/>
  <c r="G128" i="61"/>
  <c r="F129" i="61"/>
  <c r="G129" i="61"/>
  <c r="F130" i="61"/>
  <c r="G130" i="61"/>
  <c r="G126" i="61"/>
  <c r="F126" i="61"/>
  <c r="C129" i="61"/>
  <c r="C130" i="61"/>
  <c r="C128" i="61"/>
  <c r="K127" i="61"/>
  <c r="K128" i="61"/>
  <c r="K129" i="61"/>
  <c r="K130" i="61"/>
  <c r="K126" i="61"/>
  <c r="K106" i="61"/>
  <c r="K107" i="61"/>
  <c r="K108" i="61"/>
  <c r="K109" i="61"/>
  <c r="K110" i="61"/>
  <c r="K111" i="61"/>
  <c r="K112" i="61"/>
  <c r="K113" i="61"/>
  <c r="K114" i="61"/>
  <c r="K115" i="61"/>
  <c r="K116" i="61"/>
  <c r="K117" i="61"/>
  <c r="K118" i="61"/>
  <c r="K119" i="61"/>
  <c r="K120" i="61"/>
  <c r="K121" i="61"/>
  <c r="K122" i="61"/>
  <c r="K123" i="61"/>
  <c r="K124" i="61"/>
  <c r="K105" i="61"/>
  <c r="C106" i="61"/>
  <c r="C107" i="61"/>
  <c r="C108" i="61"/>
  <c r="C109" i="61"/>
  <c r="C110" i="61"/>
  <c r="C111" i="61"/>
  <c r="C112" i="61"/>
  <c r="C113" i="61"/>
  <c r="C114" i="61"/>
  <c r="C115" i="61"/>
  <c r="C116" i="61"/>
  <c r="C117" i="61"/>
  <c r="C118" i="61"/>
  <c r="C119" i="61"/>
  <c r="C120" i="61"/>
  <c r="C121" i="61"/>
  <c r="C122" i="61"/>
  <c r="C123" i="61"/>
  <c r="C124" i="61"/>
  <c r="C105" i="61"/>
  <c r="D58" i="61"/>
  <c r="Q7" i="131" a="1"/>
  <c r="P15" i="131" a="1"/>
  <c r="Q35" i="131" a="1"/>
  <c r="P38" i="131" a="1"/>
  <c r="P34" i="131" a="1"/>
  <c r="Q31" i="131" a="1"/>
  <c r="P36" i="131" a="1"/>
  <c r="S17" i="131" a="1"/>
  <c r="P19" i="131" a="1"/>
  <c r="Q27" i="131" a="1"/>
  <c r="Q19" i="131" a="1"/>
  <c r="Q11" i="131" a="1"/>
  <c r="Q23" i="131" a="1"/>
  <c r="Q34" i="131" a="1"/>
  <c r="P32" i="131" a="1"/>
  <c r="Q38" i="131" a="1"/>
  <c r="Q33" i="131" a="1"/>
  <c r="R37" i="131" a="1"/>
  <c r="R17" i="131" a="1"/>
  <c r="Q15" i="131" a="1"/>
  <c r="P33" i="131" a="1"/>
  <c r="P23" i="131" a="1"/>
  <c r="Q32" i="131" a="1"/>
  <c r="S37" i="131" a="1"/>
  <c r="P11" i="131" a="1"/>
  <c r="P35" i="131" a="1"/>
  <c r="P31" i="131" a="1"/>
  <c r="Q36" i="131" a="1"/>
  <c r="P7" i="131" a="1"/>
  <c r="W34" i="131" l="1"/>
  <c r="W32" i="131"/>
  <c r="W42" i="131"/>
  <c r="W40" i="131"/>
  <c r="W33" i="131"/>
  <c r="W25" i="131"/>
  <c r="W34" i="139"/>
  <c r="W30" i="139"/>
  <c r="V40" i="139"/>
  <c r="W38" i="139"/>
  <c r="W36" i="139"/>
  <c r="W32" i="139"/>
  <c r="V28" i="139"/>
  <c r="W41" i="139"/>
  <c r="W39" i="139"/>
  <c r="W37" i="139"/>
  <c r="W35" i="139"/>
  <c r="W33" i="139"/>
  <c r="W31" i="139"/>
  <c r="W29" i="139"/>
  <c r="W27" i="139"/>
  <c r="W42" i="139"/>
  <c r="P19" i="131"/>
  <c r="R17" i="131"/>
  <c r="S37" i="131"/>
  <c r="Q35" i="131"/>
  <c r="Q34" i="131"/>
  <c r="P31" i="131"/>
  <c r="N31" i="131" s="1"/>
  <c r="Q27" i="131"/>
  <c r="O27" i="131" s="1"/>
  <c r="P23" i="131"/>
  <c r="Q38" i="131"/>
  <c r="P36" i="131"/>
  <c r="Q33" i="131"/>
  <c r="P11" i="131"/>
  <c r="Q31" i="131"/>
  <c r="O31" i="131" s="1"/>
  <c r="Q23" i="131"/>
  <c r="Q15" i="131"/>
  <c r="Q7" i="131"/>
  <c r="O7" i="131" s="1"/>
  <c r="P33" i="131"/>
  <c r="Q19" i="131"/>
  <c r="P15" i="131"/>
  <c r="P7" i="131"/>
  <c r="N7" i="131" s="1"/>
  <c r="P38" i="131"/>
  <c r="P35" i="131"/>
  <c r="Q32" i="131"/>
  <c r="O32" i="131" s="1"/>
  <c r="R37" i="131"/>
  <c r="Q36" i="131"/>
  <c r="S17" i="131"/>
  <c r="Q11" i="131"/>
  <c r="P32" i="131"/>
  <c r="N32" i="131" s="1"/>
  <c r="P34" i="131"/>
  <c r="V28" i="131"/>
  <c r="W28" i="131"/>
  <c r="V9" i="131"/>
  <c r="W9" i="131"/>
  <c r="W29" i="131"/>
  <c r="W21" i="131"/>
  <c r="W13" i="131"/>
  <c r="V41" i="131"/>
  <c r="W41" i="131"/>
  <c r="V24" i="131"/>
  <c r="W24" i="131"/>
  <c r="V16" i="131"/>
  <c r="W16" i="131"/>
  <c r="V43" i="131"/>
  <c r="W43" i="131"/>
  <c r="V39" i="131"/>
  <c r="W39" i="131"/>
  <c r="V20" i="131"/>
  <c r="W20" i="131"/>
  <c r="V12" i="131"/>
  <c r="W12" i="131"/>
  <c r="V8" i="131"/>
  <c r="W8" i="131"/>
  <c r="V26" i="131"/>
  <c r="W26" i="131"/>
  <c r="V22" i="131"/>
  <c r="W22" i="131"/>
  <c r="V18" i="131"/>
  <c r="W18" i="131"/>
  <c r="V14" i="131"/>
  <c r="W14" i="131"/>
  <c r="V10" i="131"/>
  <c r="W10" i="131"/>
  <c r="V37" i="131"/>
  <c r="W36" i="131"/>
  <c r="W35" i="131"/>
  <c r="W31" i="131"/>
  <c r="W27" i="131"/>
  <c r="W23" i="131"/>
  <c r="W19" i="131"/>
  <c r="W15" i="131"/>
  <c r="W11" i="131"/>
  <c r="W7" i="131"/>
  <c r="W38" i="131"/>
  <c r="V30" i="131"/>
  <c r="W30" i="131"/>
  <c r="V6" i="131"/>
  <c r="W6" i="131"/>
  <c r="Q25" i="131" a="1"/>
  <c r="P27" i="131" a="1"/>
  <c r="P42" i="131" a="1"/>
  <c r="Q29" i="139" a="1"/>
  <c r="S40" i="139" a="1"/>
  <c r="Q30" i="139" a="1"/>
  <c r="Q39" i="139" a="1"/>
  <c r="S40" i="131" a="1"/>
  <c r="R25" i="131" a="1"/>
  <c r="P36" i="139" a="1"/>
  <c r="P13" i="131" a="1"/>
  <c r="P27" i="139" a="1"/>
  <c r="R34" i="131" a="1"/>
  <c r="Q31" i="139" a="1"/>
  <c r="R33" i="131" a="1"/>
  <c r="P33" i="139" a="1"/>
  <c r="Q29" i="131" a="1"/>
  <c r="P39" i="139" a="1"/>
  <c r="P41" i="139" a="1"/>
  <c r="P30" i="139" a="1"/>
  <c r="P17" i="131" a="1"/>
  <c r="S28" i="139" a="1"/>
  <c r="P29" i="131" a="1"/>
  <c r="Q32" i="139" a="1"/>
  <c r="Q33" i="139" a="1"/>
  <c r="Q27" i="139" a="1"/>
  <c r="Q42" i="139" a="1"/>
  <c r="R32" i="131" a="1"/>
  <c r="Q36" i="139" a="1"/>
  <c r="Q42" i="131" a="1"/>
  <c r="S25" i="131" a="1"/>
  <c r="R40" i="131" a="1"/>
  <c r="P25" i="131" a="1"/>
  <c r="Q41" i="139" a="1"/>
  <c r="P29" i="139" a="1"/>
  <c r="P35" i="139" a="1"/>
  <c r="P31" i="139" a="1"/>
  <c r="Q34" i="139" a="1"/>
  <c r="S34" i="131" a="1"/>
  <c r="Q37" i="139" a="1"/>
  <c r="S32" i="131" a="1"/>
  <c r="S42" i="131" a="1"/>
  <c r="Q13" i="131" a="1"/>
  <c r="Q38" i="139" a="1"/>
  <c r="Q35" i="139" a="1"/>
  <c r="Q21" i="131" a="1"/>
  <c r="P21" i="131" a="1"/>
  <c r="Q40" i="131" a="1"/>
  <c r="P34" i="139" a="1"/>
  <c r="R42" i="131" a="1"/>
  <c r="R40" i="139" a="1"/>
  <c r="P37" i="139" a="1"/>
  <c r="S33" i="131" a="1"/>
  <c r="P32" i="139" a="1"/>
  <c r="R28" i="139" a="1"/>
  <c r="P40" i="131" a="1"/>
  <c r="Q17" i="131" a="1"/>
  <c r="P38" i="139" a="1"/>
  <c r="P42" i="139" a="1"/>
  <c r="S34" i="131" l="1"/>
  <c r="R34" i="131"/>
  <c r="R25" i="131"/>
  <c r="S25" i="131"/>
  <c r="R33" i="131"/>
  <c r="S33" i="131"/>
  <c r="R40" i="131"/>
  <c r="S40" i="131"/>
  <c r="R42" i="131"/>
  <c r="S42" i="131"/>
  <c r="O33" i="131"/>
  <c r="N33" i="131"/>
  <c r="Q30" i="139"/>
  <c r="P35" i="139"/>
  <c r="P27" i="139"/>
  <c r="P32" i="139"/>
  <c r="P36" i="139"/>
  <c r="P31" i="139"/>
  <c r="P34" i="139"/>
  <c r="S28" i="139"/>
  <c r="P30" i="139"/>
  <c r="Q35" i="139"/>
  <c r="Q27" i="139"/>
  <c r="Q32" i="139"/>
  <c r="Q36" i="139"/>
  <c r="P37" i="139"/>
  <c r="P39" i="139"/>
  <c r="Q29" i="139"/>
  <c r="Q38" i="139"/>
  <c r="P41" i="139"/>
  <c r="P33" i="139"/>
  <c r="S40" i="139"/>
  <c r="P42" i="139"/>
  <c r="Q37" i="139"/>
  <c r="Q39" i="139"/>
  <c r="Q31" i="139"/>
  <c r="Q34" i="139"/>
  <c r="R28" i="139"/>
  <c r="P29" i="139"/>
  <c r="P38" i="139"/>
  <c r="Q41" i="139"/>
  <c r="Q33" i="139"/>
  <c r="R40" i="139"/>
  <c r="Q42" i="139"/>
  <c r="Q21" i="131"/>
  <c r="P27" i="131"/>
  <c r="N27" i="131" s="1"/>
  <c r="Q40" i="131"/>
  <c r="Q17" i="131"/>
  <c r="O17" i="131" s="1"/>
  <c r="R32" i="131"/>
  <c r="Q25" i="131"/>
  <c r="O25" i="131" s="1"/>
  <c r="P42" i="131"/>
  <c r="Q29" i="131"/>
  <c r="O29" i="131" s="1"/>
  <c r="P17" i="131"/>
  <c r="N17" i="131" s="1"/>
  <c r="S32" i="131"/>
  <c r="P13" i="131"/>
  <c r="Q13" i="131"/>
  <c r="P40" i="131"/>
  <c r="P21" i="131"/>
  <c r="P25" i="131"/>
  <c r="N25" i="131" s="1"/>
  <c r="Q42" i="131"/>
  <c r="P29" i="131"/>
  <c r="N29" i="131" s="1"/>
  <c r="O34" i="131"/>
  <c r="N34" i="131"/>
  <c r="BC171" i="60"/>
  <c r="N171" i="60"/>
  <c r="O171" i="60"/>
  <c r="P171" i="60"/>
  <c r="Q171" i="60"/>
  <c r="R171" i="60"/>
  <c r="S171" i="60"/>
  <c r="T171" i="60"/>
  <c r="U171" i="60"/>
  <c r="V171" i="60"/>
  <c r="W171" i="60"/>
  <c r="X171" i="60"/>
  <c r="Y171" i="60"/>
  <c r="Z171" i="60"/>
  <c r="AA171" i="60"/>
  <c r="AB171" i="60"/>
  <c r="AC171" i="60"/>
  <c r="AD171" i="60"/>
  <c r="AE171" i="60"/>
  <c r="AF171" i="60"/>
  <c r="AG171" i="60"/>
  <c r="AH171" i="60"/>
  <c r="AI171" i="60"/>
  <c r="AJ171" i="60"/>
  <c r="AK171" i="60"/>
  <c r="AL171" i="60"/>
  <c r="AM171" i="60"/>
  <c r="AN171" i="60"/>
  <c r="AO171" i="60"/>
  <c r="AP171" i="60"/>
  <c r="AQ171" i="60"/>
  <c r="AR171" i="60"/>
  <c r="AS171" i="60"/>
  <c r="AT171" i="60"/>
  <c r="AU171" i="60"/>
  <c r="AV171" i="60"/>
  <c r="AW171" i="60"/>
  <c r="AX171" i="60"/>
  <c r="AY171" i="60"/>
  <c r="AZ171" i="60"/>
  <c r="BA171" i="60"/>
  <c r="BB171" i="60"/>
  <c r="M171" i="60"/>
  <c r="W7" i="46"/>
  <c r="P2" i="54"/>
  <c r="O42" i="131" l="1"/>
  <c r="N42" i="131"/>
  <c r="N40" i="131"/>
  <c r="O40" i="131"/>
  <c r="D11" i="54"/>
  <c r="P16" i="131" a="1"/>
  <c r="R18" i="131" a="1"/>
  <c r="S11" i="131" a="1"/>
  <c r="Q24" i="131" a="1"/>
  <c r="S24" i="131" a="1"/>
  <c r="R11" i="131" a="1"/>
  <c r="P14" i="131" a="1"/>
  <c r="P8" i="131" a="1"/>
  <c r="Q18" i="131" a="1"/>
  <c r="R24" i="131" a="1"/>
  <c r="R29" i="131" a="1"/>
  <c r="R32" i="139" a="1"/>
  <c r="S26" i="131" a="1"/>
  <c r="R20" i="131" a="1"/>
  <c r="S10" i="131" a="1"/>
  <c r="S41" i="131" a="1"/>
  <c r="Q20" i="131" a="1"/>
  <c r="S22" i="131" a="1"/>
  <c r="P20" i="131" a="1"/>
  <c r="S35" i="139" a="1"/>
  <c r="S37" i="139" a="1"/>
  <c r="S29" i="131" a="1"/>
  <c r="Q8" i="131" a="1"/>
  <c r="Q10" i="131" a="1"/>
  <c r="S39" i="139" a="1"/>
  <c r="Q28" i="131" a="1"/>
  <c r="S31" i="131" a="1"/>
  <c r="R22" i="131" a="1"/>
  <c r="S34" i="139" a="1"/>
  <c r="S32" i="139" a="1"/>
  <c r="R16" i="131" a="1"/>
  <c r="Q22" i="131" a="1"/>
  <c r="R43" i="131" a="1"/>
  <c r="S30" i="131" a="1"/>
  <c r="R36" i="131" a="1"/>
  <c r="P24" i="131" a="1"/>
  <c r="R30" i="131" a="1"/>
  <c r="Q6" i="131" a="1"/>
  <c r="P22" i="131" a="1"/>
  <c r="S31" i="139" a="1"/>
  <c r="S21" i="131" a="1"/>
  <c r="R15" i="131" a="1"/>
  <c r="R38" i="131" a="1"/>
  <c r="S20" i="131" a="1"/>
  <c r="Q40" i="139" a="1"/>
  <c r="R35" i="131" a="1"/>
  <c r="S38" i="131" a="1"/>
  <c r="S18" i="131" a="1"/>
  <c r="R30" i="139" a="1"/>
  <c r="R31" i="131" a="1"/>
  <c r="R27" i="131" a="1"/>
  <c r="P30" i="131" a="1"/>
  <c r="S38" i="139" a="1"/>
  <c r="S30" i="139" a="1"/>
  <c r="R41" i="139" a="1"/>
  <c r="P28" i="139" a="1"/>
  <c r="Q26" i="131" a="1"/>
  <c r="R37" i="139" a="1"/>
  <c r="R19" i="131" a="1"/>
  <c r="Q39" i="131" a="1"/>
  <c r="R41" i="131" a="1"/>
  <c r="S43" i="131" a="1"/>
  <c r="S42" i="139" a="1"/>
  <c r="Q9" i="131" a="1"/>
  <c r="R36" i="139" a="1"/>
  <c r="S9" i="131" a="1"/>
  <c r="S12" i="131" a="1"/>
  <c r="P18" i="131" a="1"/>
  <c r="Q12" i="131" a="1"/>
  <c r="R31" i="139" a="1"/>
  <c r="S27" i="139" a="1"/>
  <c r="S15" i="131" a="1"/>
  <c r="R13" i="131" a="1"/>
  <c r="R39" i="139" a="1"/>
  <c r="R7" i="131" a="1"/>
  <c r="R8" i="131" a="1"/>
  <c r="P40" i="139" a="1"/>
  <c r="S23" i="131" a="1"/>
  <c r="S33" i="139" a="1"/>
  <c r="S16" i="131" a="1"/>
  <c r="S39" i="131" a="1"/>
  <c r="R33" i="139" a="1"/>
  <c r="R21" i="131" a="1"/>
  <c r="Q30" i="131" a="1"/>
  <c r="S27" i="131" a="1"/>
  <c r="P6" i="131" a="1"/>
  <c r="P12" i="131" a="1"/>
  <c r="R42" i="139" a="1"/>
  <c r="R10" i="131" a="1"/>
  <c r="R38" i="139" a="1"/>
  <c r="S29" i="139" a="1"/>
  <c r="R26" i="131" a="1"/>
  <c r="P28" i="131" a="1"/>
  <c r="R27" i="139" a="1"/>
  <c r="P26" i="131" a="1"/>
  <c r="R9" i="131" a="1"/>
  <c r="S8" i="131" a="1"/>
  <c r="S14" i="131" a="1"/>
  <c r="S36" i="131" a="1"/>
  <c r="R12" i="131" a="1"/>
  <c r="R39" i="131" a="1"/>
  <c r="S41" i="139" a="1"/>
  <c r="Q43" i="131" a="1"/>
  <c r="Q41" i="131" a="1"/>
  <c r="S28" i="131" a="1"/>
  <c r="R6" i="131" a="1"/>
  <c r="Q37" i="131" a="1"/>
  <c r="P9" i="131" a="1"/>
  <c r="R29" i="139" a="1"/>
  <c r="P43" i="131" a="1"/>
  <c r="R14" i="131" a="1"/>
  <c r="Q14" i="131" a="1"/>
  <c r="Q28" i="139" a="1"/>
  <c r="S7" i="131" a="1"/>
  <c r="P37" i="131" a="1"/>
  <c r="P39" i="131" a="1"/>
  <c r="P10" i="131" a="1"/>
  <c r="P41" i="131" a="1"/>
  <c r="S19" i="131" a="1"/>
  <c r="S6" i="131" a="1"/>
  <c r="S36" i="139" a="1"/>
  <c r="R34" i="139" a="1"/>
  <c r="Q16" i="131" a="1"/>
  <c r="S35" i="131" a="1"/>
  <c r="R35" i="139" a="1"/>
  <c r="S13" i="131" a="1"/>
  <c r="R23" i="131" a="1"/>
  <c r="R28" i="131" a="1"/>
  <c r="R27" i="131" l="1"/>
  <c r="R32" i="139"/>
  <c r="N32" i="139" s="1"/>
  <c r="R38" i="131"/>
  <c r="N38" i="131" s="1"/>
  <c r="R12" i="131"/>
  <c r="S15" i="131"/>
  <c r="O15" i="131" s="1"/>
  <c r="R20" i="131"/>
  <c r="R13" i="131"/>
  <c r="N13" i="131" s="1"/>
  <c r="Q6" i="131"/>
  <c r="O6" i="131" s="1"/>
  <c r="R27" i="139"/>
  <c r="N27" i="139" s="1"/>
  <c r="S30" i="131"/>
  <c r="S31" i="131"/>
  <c r="P22" i="131"/>
  <c r="R11" i="131"/>
  <c r="N11" i="131" s="1"/>
  <c r="R34" i="139"/>
  <c r="N34" i="139" s="1"/>
  <c r="R38" i="139"/>
  <c r="N38" i="139" s="1"/>
  <c r="S8" i="131"/>
  <c r="S14" i="131"/>
  <c r="S38" i="131"/>
  <c r="O38" i="131" s="1"/>
  <c r="Q12" i="131"/>
  <c r="R18" i="131"/>
  <c r="P24" i="131"/>
  <c r="N24" i="131" s="1"/>
  <c r="Q22" i="131"/>
  <c r="Q8" i="131"/>
  <c r="S41" i="139"/>
  <c r="O41" i="139" s="1"/>
  <c r="R26" i="131"/>
  <c r="R36" i="131"/>
  <c r="N36" i="131" s="1"/>
  <c r="S16" i="131"/>
  <c r="S7" i="131"/>
  <c r="R19" i="131"/>
  <c r="N19" i="131" s="1"/>
  <c r="Q10" i="131"/>
  <c r="O10" i="131" s="1"/>
  <c r="R30" i="139"/>
  <c r="N30" i="139" s="1"/>
  <c r="S42" i="139"/>
  <c r="O42" i="139" s="1"/>
  <c r="R21" i="131"/>
  <c r="N21" i="131" s="1"/>
  <c r="S21" i="131"/>
  <c r="O21" i="131" s="1"/>
  <c r="Q37" i="131"/>
  <c r="O37" i="131" s="1"/>
  <c r="P26" i="131"/>
  <c r="N26" i="131" s="1"/>
  <c r="S9" i="131"/>
  <c r="P28" i="139"/>
  <c r="N28" i="139" s="1"/>
  <c r="P39" i="131"/>
  <c r="S11" i="131"/>
  <c r="O11" i="131" s="1"/>
  <c r="R31" i="139"/>
  <c r="N31" i="139" s="1"/>
  <c r="Q24" i="131"/>
  <c r="O24" i="131" s="1"/>
  <c r="P43" i="131"/>
  <c r="R10" i="131"/>
  <c r="S36" i="131"/>
  <c r="O36" i="131" s="1"/>
  <c r="R33" i="139"/>
  <c r="N33" i="139" s="1"/>
  <c r="Q26" i="131"/>
  <c r="O26" i="131" s="1"/>
  <c r="R8" i="131"/>
  <c r="S32" i="139"/>
  <c r="O32" i="139" s="1"/>
  <c r="P18" i="131"/>
  <c r="P14" i="131"/>
  <c r="S23" i="131"/>
  <c r="O23" i="131" s="1"/>
  <c r="R39" i="131"/>
  <c r="P41" i="131"/>
  <c r="R41" i="139"/>
  <c r="N41" i="139" s="1"/>
  <c r="R36" i="139"/>
  <c r="N36" i="139" s="1"/>
  <c r="Q16" i="131"/>
  <c r="R24" i="131"/>
  <c r="P20" i="131"/>
  <c r="R39" i="139"/>
  <c r="N39" i="139" s="1"/>
  <c r="S27" i="131"/>
  <c r="S35" i="139"/>
  <c r="O35" i="139" s="1"/>
  <c r="S27" i="139"/>
  <c r="O27" i="139" s="1"/>
  <c r="R29" i="139"/>
  <c r="N29" i="139" s="1"/>
  <c r="S22" i="131"/>
  <c r="R6" i="131"/>
  <c r="S19" i="131"/>
  <c r="O19" i="131" s="1"/>
  <c r="P37" i="131"/>
  <c r="N37" i="131" s="1"/>
  <c r="R31" i="131"/>
  <c r="R43" i="131"/>
  <c r="Q28" i="139"/>
  <c r="O28" i="139" s="1"/>
  <c r="S13" i="131"/>
  <c r="O13" i="131" s="1"/>
  <c r="Q20" i="131"/>
  <c r="S36" i="139"/>
  <c r="O36" i="139" s="1"/>
  <c r="Q18" i="131"/>
  <c r="R29" i="131"/>
  <c r="S29" i="139"/>
  <c r="O29" i="139" s="1"/>
  <c r="R9" i="131"/>
  <c r="R28" i="131"/>
  <c r="P28" i="131"/>
  <c r="N28" i="131" s="1"/>
  <c r="P30" i="131"/>
  <c r="N30" i="131" s="1"/>
  <c r="P6" i="131"/>
  <c r="N6" i="131" s="1"/>
  <c r="P9" i="131"/>
  <c r="N9" i="131" s="1"/>
  <c r="R22" i="131"/>
  <c r="R30" i="131"/>
  <c r="S31" i="139"/>
  <c r="O31" i="139" s="1"/>
  <c r="S26" i="131"/>
  <c r="S6" i="131"/>
  <c r="S10" i="131"/>
  <c r="S29" i="131"/>
  <c r="R42" i="139"/>
  <c r="N42" i="139" s="1"/>
  <c r="P40" i="139"/>
  <c r="N40" i="139" s="1"/>
  <c r="S43" i="131"/>
  <c r="Q41" i="131"/>
  <c r="Q39" i="131"/>
  <c r="R23" i="131"/>
  <c r="N23" i="131" s="1"/>
  <c r="S39" i="139"/>
  <c r="O39" i="139" s="1"/>
  <c r="Q28" i="131"/>
  <c r="S35" i="131"/>
  <c r="O35" i="131" s="1"/>
  <c r="R35" i="131"/>
  <c r="N35" i="131" s="1"/>
  <c r="S33" i="139"/>
  <c r="O33" i="139" s="1"/>
  <c r="S34" i="139"/>
  <c r="O34" i="139" s="1"/>
  <c r="R16" i="131"/>
  <c r="R7" i="131"/>
  <c r="R37" i="139"/>
  <c r="N37" i="139" s="1"/>
  <c r="Q30" i="131"/>
  <c r="O30" i="131" s="1"/>
  <c r="R41" i="131"/>
  <c r="P8" i="131"/>
  <c r="Q9" i="131"/>
  <c r="O9" i="131" s="1"/>
  <c r="S38" i="139"/>
  <c r="O38" i="139" s="1"/>
  <c r="S12" i="131"/>
  <c r="Q40" i="139"/>
  <c r="O40" i="139" s="1"/>
  <c r="S18" i="131"/>
  <c r="Q14" i="131"/>
  <c r="S37" i="139"/>
  <c r="O37" i="139" s="1"/>
  <c r="P10" i="131"/>
  <c r="N10" i="131" s="1"/>
  <c r="R35" i="139"/>
  <c r="N35" i="139" s="1"/>
  <c r="R15" i="131"/>
  <c r="N15" i="131" s="1"/>
  <c r="S28" i="131"/>
  <c r="S41" i="131"/>
  <c r="S24" i="131"/>
  <c r="S39" i="131"/>
  <c r="S30" i="139"/>
  <c r="O30" i="139" s="1"/>
  <c r="R14" i="131"/>
  <c r="P12" i="131"/>
  <c r="P16" i="131"/>
  <c r="S20" i="131"/>
  <c r="Q43" i="131"/>
  <c r="AD11" i="46"/>
  <c r="AD10" i="46"/>
  <c r="AD9" i="46"/>
  <c r="AD8" i="46"/>
  <c r="AD7" i="46"/>
  <c r="AG10" i="34"/>
  <c r="AG9" i="34"/>
  <c r="AG8" i="34"/>
  <c r="AG7" i="34"/>
  <c r="AG6" i="34"/>
  <c r="O43" i="131" l="1"/>
  <c r="O39" i="131"/>
  <c r="N39" i="131"/>
  <c r="N41" i="131"/>
  <c r="O41" i="131"/>
  <c r="O18" i="131"/>
  <c r="N8" i="131"/>
  <c r="N20" i="131"/>
  <c r="N16" i="131"/>
  <c r="O20" i="131"/>
  <c r="O22" i="131"/>
  <c r="O8" i="131"/>
  <c r="N22" i="131"/>
  <c r="N12" i="131"/>
  <c r="N14" i="131"/>
  <c r="N43" i="131"/>
  <c r="O16" i="131"/>
  <c r="O12" i="131"/>
  <c r="O14" i="131"/>
  <c r="O28" i="131"/>
  <c r="N18" i="131"/>
  <c r="W8" i="46"/>
  <c r="W9" i="46"/>
  <c r="W10" i="46"/>
  <c r="W11" i="46"/>
  <c r="AB5" i="46"/>
  <c r="W11" i="54" l="1"/>
  <c r="V11" i="54"/>
  <c r="I158" i="182" l="1"/>
  <c r="H158" i="182"/>
  <c r="B158" i="182"/>
  <c r="B157" i="182"/>
  <c r="B156" i="182"/>
  <c r="B155" i="182"/>
  <c r="R140" i="182"/>
  <c r="Q140" i="182"/>
  <c r="P140" i="182"/>
  <c r="O140" i="182"/>
  <c r="I140" i="182"/>
  <c r="H140" i="182"/>
  <c r="L140" i="182" s="1"/>
  <c r="D140" i="182"/>
  <c r="O139" i="182"/>
  <c r="I139" i="182"/>
  <c r="H139" i="182"/>
  <c r="L139" i="182" s="1"/>
  <c r="D139" i="182"/>
  <c r="R138" i="182"/>
  <c r="Q138" i="182"/>
  <c r="P138" i="182"/>
  <c r="O138" i="182"/>
  <c r="L138" i="182"/>
  <c r="I138" i="182"/>
  <c r="H138" i="182"/>
  <c r="D138" i="182"/>
  <c r="O137" i="182"/>
  <c r="I137" i="182"/>
  <c r="H137" i="182"/>
  <c r="L137" i="182" s="1"/>
  <c r="D137" i="182"/>
  <c r="R136" i="182"/>
  <c r="Q136" i="182"/>
  <c r="P136" i="182"/>
  <c r="O136" i="182"/>
  <c r="I136" i="182"/>
  <c r="H136" i="182"/>
  <c r="L136" i="182" s="1"/>
  <c r="D136" i="182"/>
  <c r="R135" i="182"/>
  <c r="Q135" i="182"/>
  <c r="P135" i="182"/>
  <c r="O135" i="182"/>
  <c r="I135" i="182"/>
  <c r="H135" i="182"/>
  <c r="L135" i="182" s="1"/>
  <c r="D135" i="182"/>
  <c r="R134" i="182"/>
  <c r="Q134" i="182"/>
  <c r="P134" i="182"/>
  <c r="O134" i="182"/>
  <c r="L134" i="182"/>
  <c r="I134" i="182"/>
  <c r="H134" i="182"/>
  <c r="D134" i="182"/>
  <c r="R133" i="182"/>
  <c r="Q133" i="182"/>
  <c r="P133" i="182"/>
  <c r="O133" i="182"/>
  <c r="L133" i="182"/>
  <c r="I133" i="182"/>
  <c r="H133" i="182"/>
  <c r="D133" i="182"/>
  <c r="R132" i="182"/>
  <c r="Q132" i="182"/>
  <c r="P132" i="182"/>
  <c r="O132" i="182"/>
  <c r="I132" i="182"/>
  <c r="H132" i="182"/>
  <c r="L132" i="182" s="1"/>
  <c r="D132" i="182"/>
  <c r="R130" i="182"/>
  <c r="Q130" i="182"/>
  <c r="P130" i="182"/>
  <c r="O130" i="182"/>
  <c r="L130" i="182"/>
  <c r="I130" i="182"/>
  <c r="C130" i="182"/>
  <c r="R129" i="182"/>
  <c r="Q129" i="182"/>
  <c r="P129" i="182"/>
  <c r="O129" i="182"/>
  <c r="L129" i="182"/>
  <c r="I129" i="182"/>
  <c r="C129" i="182"/>
  <c r="L128" i="182"/>
  <c r="I128" i="182"/>
  <c r="C128" i="182"/>
  <c r="L127" i="182"/>
  <c r="I127" i="182"/>
  <c r="C127" i="182"/>
  <c r="L126" i="182"/>
  <c r="I126" i="182"/>
  <c r="C126" i="182"/>
  <c r="L124" i="182"/>
  <c r="I124" i="182"/>
  <c r="C124" i="182"/>
  <c r="L123" i="182"/>
  <c r="I123" i="182"/>
  <c r="C123" i="182"/>
  <c r="L122" i="182"/>
  <c r="I122" i="182"/>
  <c r="C122" i="182"/>
  <c r="L121" i="182"/>
  <c r="I121" i="182"/>
  <c r="C121" i="182"/>
  <c r="L120" i="182"/>
  <c r="I120" i="182"/>
  <c r="C120" i="182"/>
  <c r="L119" i="182"/>
  <c r="I119" i="182"/>
  <c r="C119" i="182"/>
  <c r="L118" i="182"/>
  <c r="I118" i="182"/>
  <c r="C118" i="182"/>
  <c r="L117" i="182"/>
  <c r="I117" i="182"/>
  <c r="C117" i="182"/>
  <c r="L116" i="182"/>
  <c r="I116" i="182"/>
  <c r="C116" i="182"/>
  <c r="L115" i="182"/>
  <c r="I115" i="182"/>
  <c r="C115" i="182"/>
  <c r="L114" i="182"/>
  <c r="I114" i="182"/>
  <c r="C114" i="182"/>
  <c r="L113" i="182"/>
  <c r="I113" i="182"/>
  <c r="C113" i="182"/>
  <c r="L112" i="182"/>
  <c r="I112" i="182"/>
  <c r="C112" i="182"/>
  <c r="L111" i="182"/>
  <c r="I111" i="182"/>
  <c r="C111" i="182"/>
  <c r="L110" i="182"/>
  <c r="I110" i="182"/>
  <c r="C110" i="182"/>
  <c r="L109" i="182"/>
  <c r="I109" i="182"/>
  <c r="C109" i="182"/>
  <c r="L108" i="182"/>
  <c r="I108" i="182"/>
  <c r="C108" i="182"/>
  <c r="L107" i="182"/>
  <c r="I107" i="182"/>
  <c r="C107" i="182"/>
  <c r="L106" i="182"/>
  <c r="I106" i="182"/>
  <c r="C106" i="182"/>
  <c r="L105" i="182"/>
  <c r="I105" i="182"/>
  <c r="C105" i="182"/>
  <c r="R102" i="182"/>
  <c r="Q102" i="182"/>
  <c r="P102" i="182"/>
  <c r="O102" i="182"/>
  <c r="I102" i="182"/>
  <c r="H102" i="182"/>
  <c r="L102" i="182" s="1"/>
  <c r="R101" i="182"/>
  <c r="Q101" i="182"/>
  <c r="P101" i="182"/>
  <c r="O101" i="182"/>
  <c r="I101" i="182"/>
  <c r="H101" i="182"/>
  <c r="L101" i="182" s="1"/>
  <c r="L100" i="182"/>
  <c r="I100" i="182"/>
  <c r="H100" i="182"/>
  <c r="L99" i="182"/>
  <c r="I99" i="182"/>
  <c r="H99" i="182"/>
  <c r="I98" i="182"/>
  <c r="H98" i="182"/>
  <c r="L98" i="182" s="1"/>
  <c r="D98" i="182"/>
  <c r="I97" i="182"/>
  <c r="H97" i="182"/>
  <c r="L97" i="182" s="1"/>
  <c r="I96" i="182"/>
  <c r="H96" i="182"/>
  <c r="L96" i="182" s="1"/>
  <c r="L95" i="182"/>
  <c r="I95" i="182"/>
  <c r="H95" i="182"/>
  <c r="D95" i="182"/>
  <c r="I94" i="182"/>
  <c r="H94" i="182"/>
  <c r="L94" i="182" s="1"/>
  <c r="I93" i="182"/>
  <c r="H93" i="182"/>
  <c r="L93" i="182" s="1"/>
  <c r="I92" i="182"/>
  <c r="H92" i="182"/>
  <c r="L92" i="182" s="1"/>
  <c r="D92" i="182"/>
  <c r="L91" i="182"/>
  <c r="I91" i="182"/>
  <c r="H91" i="182"/>
  <c r="L90" i="182"/>
  <c r="I90" i="182"/>
  <c r="H90" i="182"/>
  <c r="I89" i="182"/>
  <c r="H89" i="182"/>
  <c r="L89" i="182" s="1"/>
  <c r="D89" i="182"/>
  <c r="O87" i="182"/>
  <c r="I87" i="182"/>
  <c r="H87" i="182"/>
  <c r="L87" i="182" s="1"/>
  <c r="R85" i="182"/>
  <c r="Q85" i="182"/>
  <c r="P85" i="182"/>
  <c r="O85" i="182"/>
  <c r="I85" i="182"/>
  <c r="H85" i="182"/>
  <c r="L85" i="182" s="1"/>
  <c r="R84" i="182"/>
  <c r="Q84" i="182"/>
  <c r="P84" i="182"/>
  <c r="O84" i="182"/>
  <c r="L84" i="182"/>
  <c r="I84" i="182"/>
  <c r="H84" i="182"/>
  <c r="R83" i="182"/>
  <c r="Q83" i="182"/>
  <c r="P83" i="182"/>
  <c r="O83" i="182"/>
  <c r="I83" i="182"/>
  <c r="H83" i="182"/>
  <c r="L83" i="182" s="1"/>
  <c r="R82" i="182"/>
  <c r="Q82" i="182"/>
  <c r="P82" i="182"/>
  <c r="O82" i="182"/>
  <c r="I82" i="182"/>
  <c r="H82" i="182"/>
  <c r="L82" i="182" s="1"/>
  <c r="R81" i="182"/>
  <c r="Q81" i="182"/>
  <c r="P81" i="182"/>
  <c r="O81" i="182"/>
  <c r="L81" i="182"/>
  <c r="I81" i="182"/>
  <c r="H81" i="182"/>
  <c r="R80" i="182"/>
  <c r="Q80" i="182"/>
  <c r="P80" i="182"/>
  <c r="O80" i="182"/>
  <c r="I80" i="182"/>
  <c r="H80" i="182"/>
  <c r="L80" i="182" s="1"/>
  <c r="R79" i="182"/>
  <c r="Q79" i="182"/>
  <c r="P79" i="182"/>
  <c r="O79" i="182"/>
  <c r="I79" i="182"/>
  <c r="H79" i="182"/>
  <c r="L79" i="182" s="1"/>
  <c r="R78" i="182"/>
  <c r="Q78" i="182"/>
  <c r="P78" i="182"/>
  <c r="O78" i="182"/>
  <c r="L78" i="182"/>
  <c r="I78" i="182"/>
  <c r="H78" i="182"/>
  <c r="R77" i="182"/>
  <c r="Q77" i="182"/>
  <c r="P77" i="182"/>
  <c r="O77" i="182"/>
  <c r="I77" i="182"/>
  <c r="H77" i="182"/>
  <c r="L77" i="182" s="1"/>
  <c r="R76" i="182"/>
  <c r="Q76" i="182"/>
  <c r="P76" i="182"/>
  <c r="O76" i="182"/>
  <c r="I76" i="182"/>
  <c r="H76" i="182"/>
  <c r="L76" i="182" s="1"/>
  <c r="R75" i="182"/>
  <c r="Q75" i="182"/>
  <c r="P75" i="182"/>
  <c r="O75" i="182"/>
  <c r="L75" i="182"/>
  <c r="I75" i="182"/>
  <c r="H75" i="182"/>
  <c r="R74" i="182"/>
  <c r="Q74" i="182"/>
  <c r="P74" i="182"/>
  <c r="O74" i="182"/>
  <c r="I74" i="182"/>
  <c r="H74" i="182"/>
  <c r="L74" i="182" s="1"/>
  <c r="R73" i="182"/>
  <c r="Q73" i="182"/>
  <c r="P73" i="182"/>
  <c r="O73" i="182"/>
  <c r="I73" i="182"/>
  <c r="H73" i="182"/>
  <c r="L73" i="182" s="1"/>
  <c r="R72" i="182"/>
  <c r="Q72" i="182"/>
  <c r="P72" i="182"/>
  <c r="O72" i="182"/>
  <c r="L72" i="182"/>
  <c r="I72" i="182"/>
  <c r="H72" i="182"/>
  <c r="R71" i="182"/>
  <c r="Q71" i="182"/>
  <c r="P71" i="182"/>
  <c r="O71" i="182"/>
  <c r="I71" i="182"/>
  <c r="H71" i="182"/>
  <c r="L71" i="182" s="1"/>
  <c r="R70" i="182"/>
  <c r="Q70" i="182"/>
  <c r="P70" i="182"/>
  <c r="O70" i="182"/>
  <c r="L70" i="182"/>
  <c r="I70" i="182"/>
  <c r="H70" i="182"/>
  <c r="R69" i="182"/>
  <c r="Q69" i="182"/>
  <c r="P69" i="182"/>
  <c r="O69" i="182"/>
  <c r="L69" i="182"/>
  <c r="I69" i="182"/>
  <c r="H69" i="182"/>
  <c r="R68" i="182"/>
  <c r="Q68" i="182"/>
  <c r="P68" i="182"/>
  <c r="O68" i="182"/>
  <c r="I68" i="182"/>
  <c r="H68" i="182"/>
  <c r="L68" i="182" s="1"/>
  <c r="R67" i="182"/>
  <c r="Q67" i="182"/>
  <c r="P67" i="182"/>
  <c r="O67" i="182"/>
  <c r="L67" i="182"/>
  <c r="I67" i="182"/>
  <c r="H67" i="182"/>
  <c r="R65" i="182"/>
  <c r="Q65" i="182"/>
  <c r="P65" i="182"/>
  <c r="O65" i="182"/>
  <c r="I65" i="182"/>
  <c r="H65" i="182"/>
  <c r="L65" i="182" s="1"/>
  <c r="R64" i="182"/>
  <c r="Q64" i="182"/>
  <c r="P64" i="182"/>
  <c r="O64" i="182"/>
  <c r="L64" i="182"/>
  <c r="I64" i="182"/>
  <c r="H64" i="182"/>
  <c r="R63" i="182"/>
  <c r="Q63" i="182"/>
  <c r="P63" i="182"/>
  <c r="O63" i="182"/>
  <c r="I63" i="182"/>
  <c r="H63" i="182"/>
  <c r="L63" i="182" s="1"/>
  <c r="L62" i="182"/>
  <c r="I62" i="182"/>
  <c r="H62" i="182"/>
  <c r="D62" i="182"/>
  <c r="I61" i="182"/>
  <c r="H61" i="182"/>
  <c r="L61" i="182" s="1"/>
  <c r="D61" i="182"/>
  <c r="L60" i="182"/>
  <c r="I60" i="182"/>
  <c r="H60" i="182"/>
  <c r="D60" i="182"/>
  <c r="I59" i="182"/>
  <c r="H59" i="182"/>
  <c r="L59" i="182" s="1"/>
  <c r="D59" i="182"/>
  <c r="L58" i="182"/>
  <c r="I58" i="182"/>
  <c r="H58" i="182"/>
  <c r="D58" i="182"/>
  <c r="R56" i="182"/>
  <c r="Q56" i="182"/>
  <c r="P56" i="182"/>
  <c r="O56" i="182"/>
  <c r="I56" i="182"/>
  <c r="H56" i="182"/>
  <c r="L56" i="182" s="1"/>
  <c r="R55" i="182"/>
  <c r="Q55" i="182"/>
  <c r="P55" i="182"/>
  <c r="O55" i="182"/>
  <c r="L55" i="182"/>
  <c r="I55" i="182"/>
  <c r="H55" i="182"/>
  <c r="R54" i="182"/>
  <c r="Q54" i="182"/>
  <c r="P54" i="182"/>
  <c r="O54" i="182"/>
  <c r="L54" i="182"/>
  <c r="I54" i="182"/>
  <c r="H54" i="182"/>
  <c r="R53" i="182"/>
  <c r="Q53" i="182"/>
  <c r="P53" i="182"/>
  <c r="O53" i="182"/>
  <c r="I53" i="182"/>
  <c r="H53" i="182"/>
  <c r="L53" i="182" s="1"/>
  <c r="R52" i="182"/>
  <c r="Q52" i="182"/>
  <c r="P52" i="182"/>
  <c r="O52" i="182"/>
  <c r="I52" i="182"/>
  <c r="H52" i="182"/>
  <c r="L52" i="182" s="1"/>
  <c r="R51" i="182"/>
  <c r="Q51" i="182"/>
  <c r="P51" i="182"/>
  <c r="O51" i="182"/>
  <c r="L51" i="182"/>
  <c r="I51" i="182"/>
  <c r="H51" i="182"/>
  <c r="R50" i="182"/>
  <c r="Q50" i="182"/>
  <c r="P50" i="182"/>
  <c r="O50" i="182"/>
  <c r="I50" i="182"/>
  <c r="H50" i="182"/>
  <c r="L50" i="182" s="1"/>
  <c r="R49" i="182"/>
  <c r="Q49" i="182"/>
  <c r="P49" i="182"/>
  <c r="O49" i="182"/>
  <c r="I49" i="182"/>
  <c r="H49" i="182"/>
  <c r="L49" i="182" s="1"/>
  <c r="R48" i="182"/>
  <c r="Q48" i="182"/>
  <c r="P48" i="182"/>
  <c r="O48" i="182"/>
  <c r="I48" i="182"/>
  <c r="H48" i="182"/>
  <c r="L48" i="182" s="1"/>
  <c r="R47" i="182"/>
  <c r="Q47" i="182"/>
  <c r="P47" i="182"/>
  <c r="O47" i="182"/>
  <c r="L47" i="182"/>
  <c r="I47" i="182"/>
  <c r="H47" i="182"/>
  <c r="R46" i="182"/>
  <c r="Q46" i="182"/>
  <c r="P46" i="182"/>
  <c r="O46" i="182"/>
  <c r="I46" i="182"/>
  <c r="H46" i="182"/>
  <c r="L46" i="182" s="1"/>
  <c r="R45" i="182"/>
  <c r="Q45" i="182"/>
  <c r="P45" i="182"/>
  <c r="O45" i="182"/>
  <c r="I45" i="182"/>
  <c r="H45" i="182"/>
  <c r="L45" i="182" s="1"/>
  <c r="R44" i="182"/>
  <c r="Q44" i="182"/>
  <c r="P44" i="182"/>
  <c r="O44" i="182"/>
  <c r="L44" i="182"/>
  <c r="I44" i="182"/>
  <c r="H44" i="182"/>
  <c r="R43" i="182"/>
  <c r="Q43" i="182"/>
  <c r="P43" i="182"/>
  <c r="O43" i="182"/>
  <c r="I43" i="182"/>
  <c r="H43" i="182"/>
  <c r="L43" i="182" s="1"/>
  <c r="R42" i="182"/>
  <c r="Q42" i="182"/>
  <c r="P42" i="182"/>
  <c r="O42" i="182"/>
  <c r="I42" i="182"/>
  <c r="H42" i="182"/>
  <c r="L42" i="182" s="1"/>
  <c r="R41" i="182"/>
  <c r="Q41" i="182"/>
  <c r="P41" i="182"/>
  <c r="O41" i="182"/>
  <c r="L41" i="182"/>
  <c r="I41" i="182"/>
  <c r="H41" i="182"/>
  <c r="R40" i="182"/>
  <c r="Q40" i="182"/>
  <c r="P40" i="182"/>
  <c r="O40" i="182"/>
  <c r="I40" i="182"/>
  <c r="H40" i="182"/>
  <c r="L40" i="182" s="1"/>
  <c r="R39" i="182"/>
  <c r="Q39" i="182"/>
  <c r="P39" i="182"/>
  <c r="O39" i="182"/>
  <c r="I39" i="182"/>
  <c r="H39" i="182"/>
  <c r="L39" i="182" s="1"/>
  <c r="R38" i="182"/>
  <c r="Q38" i="182"/>
  <c r="P38" i="182"/>
  <c r="O38" i="182"/>
  <c r="L38" i="182"/>
  <c r="I38" i="182"/>
  <c r="H38" i="182"/>
  <c r="R37" i="182"/>
  <c r="Q37" i="182"/>
  <c r="P37" i="182"/>
  <c r="O37" i="182"/>
  <c r="I37" i="182"/>
  <c r="H37" i="182"/>
  <c r="L37" i="182" s="1"/>
  <c r="R36" i="182"/>
  <c r="Q36" i="182"/>
  <c r="P36" i="182"/>
  <c r="O36" i="182"/>
  <c r="I36" i="182"/>
  <c r="H36" i="182"/>
  <c r="L36" i="182" s="1"/>
  <c r="R35" i="182"/>
  <c r="Q35" i="182"/>
  <c r="P35" i="182"/>
  <c r="O35" i="182"/>
  <c r="L35" i="182"/>
  <c r="I35" i="182"/>
  <c r="H35" i="182"/>
  <c r="R34" i="182"/>
  <c r="Q34" i="182"/>
  <c r="P34" i="182"/>
  <c r="O34" i="182"/>
  <c r="I34" i="182"/>
  <c r="H34" i="182"/>
  <c r="L34" i="182" s="1"/>
  <c r="R33" i="182"/>
  <c r="Q33" i="182"/>
  <c r="P33" i="182"/>
  <c r="O33" i="182"/>
  <c r="I33" i="182"/>
  <c r="H33" i="182"/>
  <c r="L33" i="182" s="1"/>
  <c r="R32" i="182"/>
  <c r="Q32" i="182"/>
  <c r="P32" i="182"/>
  <c r="O32" i="182"/>
  <c r="L32" i="182"/>
  <c r="I32" i="182"/>
  <c r="H32" i="182"/>
  <c r="R31" i="182"/>
  <c r="Q31" i="182"/>
  <c r="P31" i="182"/>
  <c r="O31" i="182"/>
  <c r="I31" i="182"/>
  <c r="H31" i="182"/>
  <c r="L31" i="182" s="1"/>
  <c r="R30" i="182"/>
  <c r="Q30" i="182"/>
  <c r="P30" i="182"/>
  <c r="O30" i="182"/>
  <c r="I30" i="182"/>
  <c r="H30" i="182"/>
  <c r="L30" i="182" s="1"/>
  <c r="Z20" i="182"/>
  <c r="U17" i="182"/>
  <c r="T17" i="182"/>
  <c r="N1" i="182"/>
  <c r="P17" i="182" s="1"/>
  <c r="I158" i="181"/>
  <c r="H158" i="181"/>
  <c r="B158" i="181"/>
  <c r="B157" i="181"/>
  <c r="B156" i="181"/>
  <c r="B155" i="181"/>
  <c r="R140" i="181"/>
  <c r="Q140" i="181"/>
  <c r="P140" i="181"/>
  <c r="O140" i="181"/>
  <c r="L140" i="181"/>
  <c r="I140" i="181"/>
  <c r="H140" i="181"/>
  <c r="D140" i="181"/>
  <c r="O139" i="181"/>
  <c r="I139" i="181"/>
  <c r="H139" i="181"/>
  <c r="L139" i="181" s="1"/>
  <c r="D139" i="181"/>
  <c r="R138" i="181"/>
  <c r="Q138" i="181"/>
  <c r="P138" i="181"/>
  <c r="O138" i="181"/>
  <c r="L138" i="181"/>
  <c r="I138" i="181"/>
  <c r="H138" i="181"/>
  <c r="D138" i="181"/>
  <c r="O137" i="181"/>
  <c r="I137" i="181"/>
  <c r="H137" i="181"/>
  <c r="L137" i="181" s="1"/>
  <c r="D137" i="181"/>
  <c r="R136" i="181"/>
  <c r="Q136" i="181"/>
  <c r="P136" i="181"/>
  <c r="O136" i="181"/>
  <c r="L136" i="181"/>
  <c r="I136" i="181"/>
  <c r="H136" i="181"/>
  <c r="D136" i="181"/>
  <c r="R135" i="181"/>
  <c r="Q135" i="181"/>
  <c r="P135" i="181"/>
  <c r="O135" i="181"/>
  <c r="I135" i="181"/>
  <c r="H135" i="181"/>
  <c r="L135" i="181" s="1"/>
  <c r="D135" i="181"/>
  <c r="R134" i="181"/>
  <c r="Q134" i="181"/>
  <c r="P134" i="181"/>
  <c r="O134" i="181"/>
  <c r="L134" i="181"/>
  <c r="I134" i="181"/>
  <c r="H134" i="181"/>
  <c r="D134" i="181"/>
  <c r="R133" i="181"/>
  <c r="Q133" i="181"/>
  <c r="P133" i="181"/>
  <c r="O133" i="181"/>
  <c r="I133" i="181"/>
  <c r="H133" i="181"/>
  <c r="L133" i="181" s="1"/>
  <c r="D133" i="181"/>
  <c r="R132" i="181"/>
  <c r="Q132" i="181"/>
  <c r="P132" i="181"/>
  <c r="O132" i="181"/>
  <c r="L132" i="181"/>
  <c r="I132" i="181"/>
  <c r="H132" i="181"/>
  <c r="D132" i="181"/>
  <c r="R130" i="181"/>
  <c r="Q130" i="181"/>
  <c r="P130" i="181"/>
  <c r="O130" i="181"/>
  <c r="L130" i="181"/>
  <c r="I130" i="181"/>
  <c r="C130" i="181"/>
  <c r="R129" i="181"/>
  <c r="Q129" i="181"/>
  <c r="P129" i="181"/>
  <c r="O129" i="181"/>
  <c r="L129" i="181"/>
  <c r="I129" i="181"/>
  <c r="C129" i="181"/>
  <c r="L128" i="181"/>
  <c r="I128" i="181"/>
  <c r="C128" i="181"/>
  <c r="L127" i="181"/>
  <c r="I127" i="181"/>
  <c r="C127" i="181"/>
  <c r="L126" i="181"/>
  <c r="I126" i="181"/>
  <c r="C126" i="181"/>
  <c r="L124" i="181"/>
  <c r="I124" i="181"/>
  <c r="C124" i="181"/>
  <c r="L123" i="181"/>
  <c r="I123" i="181"/>
  <c r="C123" i="181"/>
  <c r="L122" i="181"/>
  <c r="I122" i="181"/>
  <c r="C122" i="181"/>
  <c r="L121" i="181"/>
  <c r="I121" i="181"/>
  <c r="C121" i="181"/>
  <c r="L120" i="181"/>
  <c r="I120" i="181"/>
  <c r="C120" i="181"/>
  <c r="L119" i="181"/>
  <c r="I119" i="181"/>
  <c r="C119" i="181"/>
  <c r="L118" i="181"/>
  <c r="I118" i="181"/>
  <c r="C118" i="181"/>
  <c r="L117" i="181"/>
  <c r="I117" i="181"/>
  <c r="C117" i="181"/>
  <c r="L116" i="181"/>
  <c r="I116" i="181"/>
  <c r="C116" i="181"/>
  <c r="L115" i="181"/>
  <c r="I115" i="181"/>
  <c r="C115" i="181"/>
  <c r="L114" i="181"/>
  <c r="I114" i="181"/>
  <c r="C114" i="181"/>
  <c r="L113" i="181"/>
  <c r="I113" i="181"/>
  <c r="C113" i="181"/>
  <c r="L112" i="181"/>
  <c r="I112" i="181"/>
  <c r="C112" i="181"/>
  <c r="L111" i="181"/>
  <c r="I111" i="181"/>
  <c r="C111" i="181"/>
  <c r="L110" i="181"/>
  <c r="I110" i="181"/>
  <c r="C110" i="181"/>
  <c r="L109" i="181"/>
  <c r="I109" i="181"/>
  <c r="C109" i="181"/>
  <c r="L108" i="181"/>
  <c r="I108" i="181"/>
  <c r="C108" i="181"/>
  <c r="L107" i="181"/>
  <c r="I107" i="181"/>
  <c r="C107" i="181"/>
  <c r="L106" i="181"/>
  <c r="I106" i="181"/>
  <c r="C106" i="181"/>
  <c r="L105" i="181"/>
  <c r="I105" i="181"/>
  <c r="C105" i="181"/>
  <c r="R102" i="181"/>
  <c r="Q102" i="181"/>
  <c r="P102" i="181"/>
  <c r="O102" i="181"/>
  <c r="I102" i="181"/>
  <c r="H102" i="181"/>
  <c r="L102" i="181" s="1"/>
  <c r="R101" i="181"/>
  <c r="Q101" i="181"/>
  <c r="P101" i="181"/>
  <c r="O101" i="181"/>
  <c r="L101" i="181"/>
  <c r="I101" i="181"/>
  <c r="H101" i="181"/>
  <c r="L100" i="181"/>
  <c r="I100" i="181"/>
  <c r="H100" i="181"/>
  <c r="I99" i="181"/>
  <c r="H99" i="181"/>
  <c r="L99" i="181" s="1"/>
  <c r="L98" i="181"/>
  <c r="I98" i="181"/>
  <c r="H98" i="181"/>
  <c r="D98" i="181"/>
  <c r="I97" i="181"/>
  <c r="H97" i="181"/>
  <c r="L97" i="181" s="1"/>
  <c r="L96" i="181"/>
  <c r="I96" i="181"/>
  <c r="H96" i="181"/>
  <c r="L95" i="181"/>
  <c r="I95" i="181"/>
  <c r="H95" i="181"/>
  <c r="D95" i="181"/>
  <c r="L94" i="181"/>
  <c r="I94" i="181"/>
  <c r="H94" i="181"/>
  <c r="L93" i="181"/>
  <c r="I93" i="181"/>
  <c r="H93" i="181"/>
  <c r="I92" i="181"/>
  <c r="H92" i="181"/>
  <c r="L92" i="181" s="1"/>
  <c r="D92" i="181"/>
  <c r="L91" i="181"/>
  <c r="I91" i="181"/>
  <c r="H91" i="181"/>
  <c r="I90" i="181"/>
  <c r="H90" i="181"/>
  <c r="L90" i="181" s="1"/>
  <c r="L89" i="181"/>
  <c r="I89" i="181"/>
  <c r="H89" i="181"/>
  <c r="D89" i="181"/>
  <c r="O87" i="181"/>
  <c r="I87" i="181"/>
  <c r="H87" i="181"/>
  <c r="L87" i="181" s="1"/>
  <c r="R85" i="181"/>
  <c r="Q85" i="181"/>
  <c r="P85" i="181"/>
  <c r="O85" i="181"/>
  <c r="L85" i="181"/>
  <c r="I85" i="181"/>
  <c r="H85" i="181"/>
  <c r="R84" i="181"/>
  <c r="Q84" i="181"/>
  <c r="P84" i="181"/>
  <c r="O84" i="181"/>
  <c r="L84" i="181"/>
  <c r="I84" i="181"/>
  <c r="H84" i="181"/>
  <c r="R83" i="181"/>
  <c r="Q83" i="181"/>
  <c r="P83" i="181"/>
  <c r="O83" i="181"/>
  <c r="L83" i="181"/>
  <c r="I83" i="181"/>
  <c r="H83" i="181"/>
  <c r="R82" i="181"/>
  <c r="Q82" i="181"/>
  <c r="P82" i="181"/>
  <c r="O82" i="181"/>
  <c r="I82" i="181"/>
  <c r="H82" i="181"/>
  <c r="L82" i="181" s="1"/>
  <c r="R81" i="181"/>
  <c r="Q81" i="181"/>
  <c r="P81" i="181"/>
  <c r="O81" i="181"/>
  <c r="I81" i="181"/>
  <c r="H81" i="181"/>
  <c r="L81" i="181" s="1"/>
  <c r="R80" i="181"/>
  <c r="Q80" i="181"/>
  <c r="P80" i="181"/>
  <c r="O80" i="181"/>
  <c r="L80" i="181"/>
  <c r="I80" i="181"/>
  <c r="H80" i="181"/>
  <c r="R79" i="181"/>
  <c r="Q79" i="181"/>
  <c r="P79" i="181"/>
  <c r="O79" i="181"/>
  <c r="I79" i="181"/>
  <c r="H79" i="181"/>
  <c r="L79" i="181" s="1"/>
  <c r="R78" i="181"/>
  <c r="Q78" i="181"/>
  <c r="P78" i="181"/>
  <c r="O78" i="181"/>
  <c r="I78" i="181"/>
  <c r="H78" i="181"/>
  <c r="L78" i="181" s="1"/>
  <c r="R77" i="181"/>
  <c r="Q77" i="181"/>
  <c r="P77" i="181"/>
  <c r="O77" i="181"/>
  <c r="L77" i="181"/>
  <c r="I77" i="181"/>
  <c r="H77" i="181"/>
  <c r="R76" i="181"/>
  <c r="Q76" i="181"/>
  <c r="P76" i="181"/>
  <c r="O76" i="181"/>
  <c r="I76" i="181"/>
  <c r="H76" i="181"/>
  <c r="L76" i="181" s="1"/>
  <c r="R75" i="181"/>
  <c r="Q75" i="181"/>
  <c r="P75" i="181"/>
  <c r="O75" i="181"/>
  <c r="I75" i="181"/>
  <c r="H75" i="181"/>
  <c r="L75" i="181" s="1"/>
  <c r="R74" i="181"/>
  <c r="Q74" i="181"/>
  <c r="P74" i="181"/>
  <c r="O74" i="181"/>
  <c r="L74" i="181"/>
  <c r="I74" i="181"/>
  <c r="H74" i="181"/>
  <c r="R73" i="181"/>
  <c r="Q73" i="181"/>
  <c r="P73" i="181"/>
  <c r="O73" i="181"/>
  <c r="I73" i="181"/>
  <c r="H73" i="181"/>
  <c r="L73" i="181" s="1"/>
  <c r="R72" i="181"/>
  <c r="Q72" i="181"/>
  <c r="P72" i="181"/>
  <c r="O72" i="181"/>
  <c r="I72" i="181"/>
  <c r="H72" i="181"/>
  <c r="L72" i="181" s="1"/>
  <c r="R71" i="181"/>
  <c r="Q71" i="181"/>
  <c r="P71" i="181"/>
  <c r="O71" i="181"/>
  <c r="L71" i="181"/>
  <c r="I71" i="181"/>
  <c r="H71" i="181"/>
  <c r="R70" i="181"/>
  <c r="Q70" i="181"/>
  <c r="P70" i="181"/>
  <c r="O70" i="181"/>
  <c r="I70" i="181"/>
  <c r="H70" i="181"/>
  <c r="L70" i="181" s="1"/>
  <c r="R69" i="181"/>
  <c r="Q69" i="181"/>
  <c r="P69" i="181"/>
  <c r="O69" i="181"/>
  <c r="I69" i="181"/>
  <c r="H69" i="181"/>
  <c r="L69" i="181" s="1"/>
  <c r="R68" i="181"/>
  <c r="Q68" i="181"/>
  <c r="P68" i="181"/>
  <c r="O68" i="181"/>
  <c r="L68" i="181"/>
  <c r="I68" i="181"/>
  <c r="H68" i="181"/>
  <c r="R67" i="181"/>
  <c r="Q67" i="181"/>
  <c r="P67" i="181"/>
  <c r="O67" i="181"/>
  <c r="I67" i="181"/>
  <c r="H67" i="181"/>
  <c r="L67" i="181" s="1"/>
  <c r="R65" i="181"/>
  <c r="Q65" i="181"/>
  <c r="P65" i="181"/>
  <c r="O65" i="181"/>
  <c r="L65" i="181"/>
  <c r="I65" i="181"/>
  <c r="H65" i="181"/>
  <c r="R64" i="181"/>
  <c r="Q64" i="181"/>
  <c r="P64" i="181"/>
  <c r="O64" i="181"/>
  <c r="I64" i="181"/>
  <c r="H64" i="181"/>
  <c r="L64" i="181" s="1"/>
  <c r="R63" i="181"/>
  <c r="Q63" i="181"/>
  <c r="P63" i="181"/>
  <c r="O63" i="181"/>
  <c r="L63" i="181"/>
  <c r="I63" i="181"/>
  <c r="H63" i="181"/>
  <c r="I62" i="181"/>
  <c r="H62" i="181"/>
  <c r="L62" i="181" s="1"/>
  <c r="D62" i="181"/>
  <c r="L61" i="181"/>
  <c r="I61" i="181"/>
  <c r="H61" i="181"/>
  <c r="D61" i="181"/>
  <c r="I60" i="181"/>
  <c r="H60" i="181"/>
  <c r="L60" i="181" s="1"/>
  <c r="D60" i="181"/>
  <c r="L59" i="181"/>
  <c r="I59" i="181"/>
  <c r="H59" i="181"/>
  <c r="D59" i="181"/>
  <c r="I58" i="181"/>
  <c r="H58" i="181"/>
  <c r="L58" i="181" s="1"/>
  <c r="D58" i="181"/>
  <c r="R56" i="181"/>
  <c r="Q56" i="181"/>
  <c r="P56" i="181"/>
  <c r="O56" i="181"/>
  <c r="L56" i="181"/>
  <c r="I56" i="181"/>
  <c r="H56" i="181"/>
  <c r="R55" i="181"/>
  <c r="Q55" i="181"/>
  <c r="P55" i="181"/>
  <c r="O55" i="181"/>
  <c r="I55" i="181"/>
  <c r="H55" i="181"/>
  <c r="L55" i="181" s="1"/>
  <c r="R54" i="181"/>
  <c r="Q54" i="181"/>
  <c r="P54" i="181"/>
  <c r="O54" i="181"/>
  <c r="I54" i="181"/>
  <c r="H54" i="181"/>
  <c r="L54" i="181" s="1"/>
  <c r="R53" i="181"/>
  <c r="Q53" i="181"/>
  <c r="P53" i="181"/>
  <c r="O53" i="181"/>
  <c r="L53" i="181"/>
  <c r="I53" i="181"/>
  <c r="H53" i="181"/>
  <c r="R52" i="181"/>
  <c r="Q52" i="181"/>
  <c r="P52" i="181"/>
  <c r="O52" i="181"/>
  <c r="I52" i="181"/>
  <c r="H52" i="181"/>
  <c r="L52" i="181" s="1"/>
  <c r="R51" i="181"/>
  <c r="Q51" i="181"/>
  <c r="P51" i="181"/>
  <c r="O51" i="181"/>
  <c r="I51" i="181"/>
  <c r="H51" i="181"/>
  <c r="L51" i="181" s="1"/>
  <c r="R50" i="181"/>
  <c r="Q50" i="181"/>
  <c r="P50" i="181"/>
  <c r="O50" i="181"/>
  <c r="L50" i="181"/>
  <c r="I50" i="181"/>
  <c r="H50" i="181"/>
  <c r="R49" i="181"/>
  <c r="Q49" i="181"/>
  <c r="P49" i="181"/>
  <c r="O49" i="181"/>
  <c r="L49" i="181"/>
  <c r="I49" i="181"/>
  <c r="H49" i="181"/>
  <c r="R48" i="181"/>
  <c r="Q48" i="181"/>
  <c r="P48" i="181"/>
  <c r="O48" i="181"/>
  <c r="I48" i="181"/>
  <c r="H48" i="181"/>
  <c r="L48" i="181" s="1"/>
  <c r="R47" i="181"/>
  <c r="Q47" i="181"/>
  <c r="P47" i="181"/>
  <c r="O47" i="181"/>
  <c r="L47" i="181"/>
  <c r="I47" i="181"/>
  <c r="H47" i="181"/>
  <c r="R46" i="181"/>
  <c r="Q46" i="181"/>
  <c r="P46" i="181"/>
  <c r="O46" i="181"/>
  <c r="L46" i="181"/>
  <c r="I46" i="181"/>
  <c r="H46" i="181"/>
  <c r="R45" i="181"/>
  <c r="Q45" i="181"/>
  <c r="P45" i="181"/>
  <c r="O45" i="181"/>
  <c r="L45" i="181"/>
  <c r="I45" i="181"/>
  <c r="H45" i="181"/>
  <c r="R44" i="181"/>
  <c r="Q44" i="181"/>
  <c r="P44" i="181"/>
  <c r="O44" i="181"/>
  <c r="I44" i="181"/>
  <c r="H44" i="181"/>
  <c r="L44" i="181" s="1"/>
  <c r="R43" i="181"/>
  <c r="Q43" i="181"/>
  <c r="P43" i="181"/>
  <c r="O43" i="181"/>
  <c r="L43" i="181"/>
  <c r="I43" i="181"/>
  <c r="H43" i="181"/>
  <c r="R42" i="181"/>
  <c r="Q42" i="181"/>
  <c r="P42" i="181"/>
  <c r="O42" i="181"/>
  <c r="L42" i="181"/>
  <c r="I42" i="181"/>
  <c r="H42" i="181"/>
  <c r="R41" i="181"/>
  <c r="Q41" i="181"/>
  <c r="P41" i="181"/>
  <c r="O41" i="181"/>
  <c r="I41" i="181"/>
  <c r="H41" i="181"/>
  <c r="L41" i="181" s="1"/>
  <c r="R40" i="181"/>
  <c r="Q40" i="181"/>
  <c r="P40" i="181"/>
  <c r="O40" i="181"/>
  <c r="L40" i="181"/>
  <c r="I40" i="181"/>
  <c r="H40" i="181"/>
  <c r="R39" i="181"/>
  <c r="Q39" i="181"/>
  <c r="P39" i="181"/>
  <c r="O39" i="181"/>
  <c r="L39" i="181"/>
  <c r="I39" i="181"/>
  <c r="H39" i="181"/>
  <c r="R38" i="181"/>
  <c r="Q38" i="181"/>
  <c r="P38" i="181"/>
  <c r="O38" i="181"/>
  <c r="I38" i="181"/>
  <c r="H38" i="181"/>
  <c r="L38" i="181" s="1"/>
  <c r="R37" i="181"/>
  <c r="Q37" i="181"/>
  <c r="P37" i="181"/>
  <c r="O37" i="181"/>
  <c r="L37" i="181"/>
  <c r="I37" i="181"/>
  <c r="H37" i="181"/>
  <c r="R36" i="181"/>
  <c r="Q36" i="181"/>
  <c r="P36" i="181"/>
  <c r="O36" i="181"/>
  <c r="L36" i="181"/>
  <c r="I36" i="181"/>
  <c r="H36" i="181"/>
  <c r="R35" i="181"/>
  <c r="Q35" i="181"/>
  <c r="P35" i="181"/>
  <c r="O35" i="181"/>
  <c r="I35" i="181"/>
  <c r="H35" i="181"/>
  <c r="L35" i="181" s="1"/>
  <c r="R34" i="181"/>
  <c r="Q34" i="181"/>
  <c r="P34" i="181"/>
  <c r="O34" i="181"/>
  <c r="L34" i="181"/>
  <c r="I34" i="181"/>
  <c r="H34" i="181"/>
  <c r="R33" i="181"/>
  <c r="Q33" i="181"/>
  <c r="P33" i="181"/>
  <c r="O33" i="181"/>
  <c r="L33" i="181"/>
  <c r="I33" i="181"/>
  <c r="H33" i="181"/>
  <c r="R32" i="181"/>
  <c r="Q32" i="181"/>
  <c r="P32" i="181"/>
  <c r="O32" i="181"/>
  <c r="I32" i="181"/>
  <c r="H32" i="181"/>
  <c r="L32" i="181" s="1"/>
  <c r="R31" i="181"/>
  <c r="Q31" i="181"/>
  <c r="P31" i="181"/>
  <c r="O31" i="181"/>
  <c r="L31" i="181"/>
  <c r="I31" i="181"/>
  <c r="H31" i="181"/>
  <c r="R30" i="181"/>
  <c r="Q30" i="181"/>
  <c r="P30" i="181"/>
  <c r="O30" i="181"/>
  <c r="L30" i="181"/>
  <c r="I30" i="181"/>
  <c r="H30" i="181"/>
  <c r="Z20" i="181"/>
  <c r="U17" i="181"/>
  <c r="T17" i="181"/>
  <c r="N1" i="181"/>
  <c r="P17" i="181" s="1"/>
  <c r="I158" i="180"/>
  <c r="H158" i="180"/>
  <c r="B158" i="180"/>
  <c r="B157" i="180"/>
  <c r="B156" i="180"/>
  <c r="B155" i="180"/>
  <c r="R140" i="180"/>
  <c r="Q140" i="180"/>
  <c r="P140" i="180"/>
  <c r="O140" i="180"/>
  <c r="I140" i="180"/>
  <c r="H140" i="180"/>
  <c r="L140" i="180" s="1"/>
  <c r="D140" i="180"/>
  <c r="O139" i="180"/>
  <c r="I139" i="180"/>
  <c r="H139" i="180"/>
  <c r="L139" i="180" s="1"/>
  <c r="D139" i="180"/>
  <c r="R138" i="180"/>
  <c r="Q138" i="180"/>
  <c r="P138" i="180"/>
  <c r="O138" i="180"/>
  <c r="L138" i="180"/>
  <c r="I138" i="180"/>
  <c r="H138" i="180"/>
  <c r="D138" i="180"/>
  <c r="O137" i="180"/>
  <c r="L137" i="180"/>
  <c r="I137" i="180"/>
  <c r="H137" i="180"/>
  <c r="D137" i="180"/>
  <c r="R136" i="180"/>
  <c r="Q136" i="180"/>
  <c r="P136" i="180"/>
  <c r="O136" i="180"/>
  <c r="I136" i="180"/>
  <c r="H136" i="180"/>
  <c r="L136" i="180" s="1"/>
  <c r="D136" i="180"/>
  <c r="R135" i="180"/>
  <c r="Q135" i="180"/>
  <c r="P135" i="180"/>
  <c r="O135" i="180"/>
  <c r="I135" i="180"/>
  <c r="H135" i="180"/>
  <c r="L135" i="180" s="1"/>
  <c r="D135" i="180"/>
  <c r="R134" i="180"/>
  <c r="Q134" i="180"/>
  <c r="P134" i="180"/>
  <c r="O134" i="180"/>
  <c r="I134" i="180"/>
  <c r="H134" i="180"/>
  <c r="L134" i="180" s="1"/>
  <c r="D134" i="180"/>
  <c r="R133" i="180"/>
  <c r="Q133" i="180"/>
  <c r="P133" i="180"/>
  <c r="O133" i="180"/>
  <c r="L133" i="180"/>
  <c r="I133" i="180"/>
  <c r="H133" i="180"/>
  <c r="D133" i="180"/>
  <c r="R132" i="180"/>
  <c r="Q132" i="180"/>
  <c r="P132" i="180"/>
  <c r="O132" i="180"/>
  <c r="I132" i="180"/>
  <c r="H132" i="180"/>
  <c r="L132" i="180" s="1"/>
  <c r="D132" i="180"/>
  <c r="R130" i="180"/>
  <c r="Q130" i="180"/>
  <c r="P130" i="180"/>
  <c r="O130" i="180"/>
  <c r="L130" i="180"/>
  <c r="I130" i="180"/>
  <c r="C130" i="180"/>
  <c r="R129" i="180"/>
  <c r="Q129" i="180"/>
  <c r="P129" i="180"/>
  <c r="O129" i="180"/>
  <c r="L129" i="180"/>
  <c r="I129" i="180"/>
  <c r="C129" i="180"/>
  <c r="L128" i="180"/>
  <c r="I128" i="180"/>
  <c r="C128" i="180"/>
  <c r="L127" i="180"/>
  <c r="I127" i="180"/>
  <c r="C127" i="180"/>
  <c r="L126" i="180"/>
  <c r="I126" i="180"/>
  <c r="C126" i="180"/>
  <c r="L124" i="180"/>
  <c r="I124" i="180"/>
  <c r="C124" i="180"/>
  <c r="L123" i="180"/>
  <c r="I123" i="180"/>
  <c r="C123" i="180"/>
  <c r="L122" i="180"/>
  <c r="I122" i="180"/>
  <c r="C122" i="180"/>
  <c r="L121" i="180"/>
  <c r="I121" i="180"/>
  <c r="C121" i="180"/>
  <c r="L120" i="180"/>
  <c r="I120" i="180"/>
  <c r="C120" i="180"/>
  <c r="L119" i="180"/>
  <c r="I119" i="180"/>
  <c r="C119" i="180"/>
  <c r="L118" i="180"/>
  <c r="I118" i="180"/>
  <c r="C118" i="180"/>
  <c r="L117" i="180"/>
  <c r="I117" i="180"/>
  <c r="C117" i="180"/>
  <c r="L116" i="180"/>
  <c r="I116" i="180"/>
  <c r="C116" i="180"/>
  <c r="L115" i="180"/>
  <c r="I115" i="180"/>
  <c r="C115" i="180"/>
  <c r="L114" i="180"/>
  <c r="I114" i="180"/>
  <c r="C114" i="180"/>
  <c r="L113" i="180"/>
  <c r="I113" i="180"/>
  <c r="C113" i="180"/>
  <c r="L112" i="180"/>
  <c r="I112" i="180"/>
  <c r="C112" i="180"/>
  <c r="L111" i="180"/>
  <c r="I111" i="180"/>
  <c r="C111" i="180"/>
  <c r="L110" i="180"/>
  <c r="I110" i="180"/>
  <c r="C110" i="180"/>
  <c r="L109" i="180"/>
  <c r="I109" i="180"/>
  <c r="C109" i="180"/>
  <c r="L108" i="180"/>
  <c r="I108" i="180"/>
  <c r="C108" i="180"/>
  <c r="L107" i="180"/>
  <c r="I107" i="180"/>
  <c r="C107" i="180"/>
  <c r="L106" i="180"/>
  <c r="I106" i="180"/>
  <c r="C106" i="180"/>
  <c r="L105" i="180"/>
  <c r="I105" i="180"/>
  <c r="C105" i="180"/>
  <c r="R102" i="180"/>
  <c r="Q102" i="180"/>
  <c r="P102" i="180"/>
  <c r="O102" i="180"/>
  <c r="L102" i="180"/>
  <c r="I102" i="180"/>
  <c r="H102" i="180"/>
  <c r="R101" i="180"/>
  <c r="Q101" i="180"/>
  <c r="P101" i="180"/>
  <c r="O101" i="180"/>
  <c r="L101" i="180"/>
  <c r="I101" i="180"/>
  <c r="H101" i="180"/>
  <c r="L100" i="180"/>
  <c r="I100" i="180"/>
  <c r="H100" i="180"/>
  <c r="L99" i="180"/>
  <c r="I99" i="180"/>
  <c r="H99" i="180"/>
  <c r="I98" i="180"/>
  <c r="H98" i="180"/>
  <c r="L98" i="180" s="1"/>
  <c r="D98" i="180"/>
  <c r="L97" i="180"/>
  <c r="I97" i="180"/>
  <c r="H97" i="180"/>
  <c r="L96" i="180"/>
  <c r="I96" i="180"/>
  <c r="H96" i="180"/>
  <c r="L95" i="180"/>
  <c r="I95" i="180"/>
  <c r="H95" i="180"/>
  <c r="D95" i="180"/>
  <c r="I94" i="180"/>
  <c r="H94" i="180"/>
  <c r="L94" i="180" s="1"/>
  <c r="I93" i="180"/>
  <c r="H93" i="180"/>
  <c r="L93" i="180" s="1"/>
  <c r="L92" i="180"/>
  <c r="I92" i="180"/>
  <c r="H92" i="180"/>
  <c r="D92" i="180"/>
  <c r="L91" i="180"/>
  <c r="I91" i="180"/>
  <c r="H91" i="180"/>
  <c r="L90" i="180"/>
  <c r="I90" i="180"/>
  <c r="H90" i="180"/>
  <c r="I89" i="180"/>
  <c r="H89" i="180"/>
  <c r="L89" i="180" s="1"/>
  <c r="D89" i="180"/>
  <c r="O87" i="180"/>
  <c r="L87" i="180"/>
  <c r="I87" i="180"/>
  <c r="H87" i="180"/>
  <c r="R85" i="180"/>
  <c r="Q85" i="180"/>
  <c r="P85" i="180"/>
  <c r="O85" i="180"/>
  <c r="I85" i="180"/>
  <c r="H85" i="180"/>
  <c r="L85" i="180" s="1"/>
  <c r="R84" i="180"/>
  <c r="Q84" i="180"/>
  <c r="P84" i="180"/>
  <c r="O84" i="180"/>
  <c r="L84" i="180"/>
  <c r="I84" i="180"/>
  <c r="H84" i="180"/>
  <c r="R83" i="180"/>
  <c r="Q83" i="180"/>
  <c r="P83" i="180"/>
  <c r="O83" i="180"/>
  <c r="I83" i="180"/>
  <c r="H83" i="180"/>
  <c r="L83" i="180" s="1"/>
  <c r="R82" i="180"/>
  <c r="Q82" i="180"/>
  <c r="P82" i="180"/>
  <c r="O82" i="180"/>
  <c r="I82" i="180"/>
  <c r="H82" i="180"/>
  <c r="L82" i="180" s="1"/>
  <c r="R81" i="180"/>
  <c r="Q81" i="180"/>
  <c r="P81" i="180"/>
  <c r="O81" i="180"/>
  <c r="I81" i="180"/>
  <c r="H81" i="180"/>
  <c r="L81" i="180" s="1"/>
  <c r="R80" i="180"/>
  <c r="Q80" i="180"/>
  <c r="P80" i="180"/>
  <c r="O80" i="180"/>
  <c r="I80" i="180"/>
  <c r="H80" i="180"/>
  <c r="L80" i="180" s="1"/>
  <c r="R79" i="180"/>
  <c r="Q79" i="180"/>
  <c r="P79" i="180"/>
  <c r="O79" i="180"/>
  <c r="I79" i="180"/>
  <c r="H79" i="180"/>
  <c r="L79" i="180" s="1"/>
  <c r="R78" i="180"/>
  <c r="Q78" i="180"/>
  <c r="P78" i="180"/>
  <c r="O78" i="180"/>
  <c r="L78" i="180"/>
  <c r="I78" i="180"/>
  <c r="H78" i="180"/>
  <c r="R77" i="180"/>
  <c r="Q77" i="180"/>
  <c r="P77" i="180"/>
  <c r="O77" i="180"/>
  <c r="I77" i="180"/>
  <c r="H77" i="180"/>
  <c r="L77" i="180" s="1"/>
  <c r="R76" i="180"/>
  <c r="Q76" i="180"/>
  <c r="P76" i="180"/>
  <c r="O76" i="180"/>
  <c r="I76" i="180"/>
  <c r="H76" i="180"/>
  <c r="L76" i="180" s="1"/>
  <c r="R75" i="180"/>
  <c r="Q75" i="180"/>
  <c r="P75" i="180"/>
  <c r="O75" i="180"/>
  <c r="I75" i="180"/>
  <c r="H75" i="180"/>
  <c r="L75" i="180" s="1"/>
  <c r="R74" i="180"/>
  <c r="Q74" i="180"/>
  <c r="P74" i="180"/>
  <c r="O74" i="180"/>
  <c r="I74" i="180"/>
  <c r="H74" i="180"/>
  <c r="L74" i="180" s="1"/>
  <c r="R73" i="180"/>
  <c r="Q73" i="180"/>
  <c r="P73" i="180"/>
  <c r="O73" i="180"/>
  <c r="I73" i="180"/>
  <c r="H73" i="180"/>
  <c r="L73" i="180" s="1"/>
  <c r="R72" i="180"/>
  <c r="Q72" i="180"/>
  <c r="P72" i="180"/>
  <c r="O72" i="180"/>
  <c r="L72" i="180"/>
  <c r="I72" i="180"/>
  <c r="H72" i="180"/>
  <c r="R71" i="180"/>
  <c r="Q71" i="180"/>
  <c r="P71" i="180"/>
  <c r="O71" i="180"/>
  <c r="I71" i="180"/>
  <c r="H71" i="180"/>
  <c r="L71" i="180" s="1"/>
  <c r="R70" i="180"/>
  <c r="Q70" i="180"/>
  <c r="P70" i="180"/>
  <c r="O70" i="180"/>
  <c r="I70" i="180"/>
  <c r="H70" i="180"/>
  <c r="L70" i="180" s="1"/>
  <c r="R69" i="180"/>
  <c r="Q69" i="180"/>
  <c r="P69" i="180"/>
  <c r="O69" i="180"/>
  <c r="I69" i="180"/>
  <c r="H69" i="180"/>
  <c r="L69" i="180" s="1"/>
  <c r="R68" i="180"/>
  <c r="Q68" i="180"/>
  <c r="P68" i="180"/>
  <c r="O68" i="180"/>
  <c r="I68" i="180"/>
  <c r="H68" i="180"/>
  <c r="L68" i="180" s="1"/>
  <c r="R67" i="180"/>
  <c r="Q67" i="180"/>
  <c r="P67" i="180"/>
  <c r="O67" i="180"/>
  <c r="L67" i="180"/>
  <c r="I67" i="180"/>
  <c r="H67" i="180"/>
  <c r="R65" i="180"/>
  <c r="Q65" i="180"/>
  <c r="P65" i="180"/>
  <c r="O65" i="180"/>
  <c r="I65" i="180"/>
  <c r="H65" i="180"/>
  <c r="L65" i="180" s="1"/>
  <c r="R64" i="180"/>
  <c r="Q64" i="180"/>
  <c r="P64" i="180"/>
  <c r="O64" i="180"/>
  <c r="I64" i="180"/>
  <c r="H64" i="180"/>
  <c r="L64" i="180" s="1"/>
  <c r="R63" i="180"/>
  <c r="Q63" i="180"/>
  <c r="P63" i="180"/>
  <c r="O63" i="180"/>
  <c r="I63" i="180"/>
  <c r="H63" i="180"/>
  <c r="L63" i="180" s="1"/>
  <c r="I62" i="180"/>
  <c r="H62" i="180"/>
  <c r="L62" i="180" s="1"/>
  <c r="D62" i="180"/>
  <c r="I61" i="180"/>
  <c r="H61" i="180"/>
  <c r="L61" i="180" s="1"/>
  <c r="D61" i="180"/>
  <c r="L60" i="180"/>
  <c r="I60" i="180"/>
  <c r="H60" i="180"/>
  <c r="D60" i="180"/>
  <c r="L59" i="180"/>
  <c r="I59" i="180"/>
  <c r="H59" i="180"/>
  <c r="D59" i="180"/>
  <c r="I58" i="180"/>
  <c r="H58" i="180"/>
  <c r="L58" i="180" s="1"/>
  <c r="D58" i="180"/>
  <c r="R56" i="180"/>
  <c r="Q56" i="180"/>
  <c r="P56" i="180"/>
  <c r="O56" i="180"/>
  <c r="I56" i="180"/>
  <c r="H56" i="180"/>
  <c r="L56" i="180" s="1"/>
  <c r="R55" i="180"/>
  <c r="Q55" i="180"/>
  <c r="P55" i="180"/>
  <c r="O55" i="180"/>
  <c r="I55" i="180"/>
  <c r="H55" i="180"/>
  <c r="L55" i="180" s="1"/>
  <c r="R54" i="180"/>
  <c r="Q54" i="180"/>
  <c r="P54" i="180"/>
  <c r="O54" i="180"/>
  <c r="L54" i="180"/>
  <c r="I54" i="180"/>
  <c r="H54" i="180"/>
  <c r="R53" i="180"/>
  <c r="Q53" i="180"/>
  <c r="P53" i="180"/>
  <c r="O53" i="180"/>
  <c r="I53" i="180"/>
  <c r="H53" i="180"/>
  <c r="L53" i="180" s="1"/>
  <c r="R52" i="180"/>
  <c r="Q52" i="180"/>
  <c r="P52" i="180"/>
  <c r="O52" i="180"/>
  <c r="I52" i="180"/>
  <c r="H52" i="180"/>
  <c r="L52" i="180" s="1"/>
  <c r="R51" i="180"/>
  <c r="Q51" i="180"/>
  <c r="P51" i="180"/>
  <c r="O51" i="180"/>
  <c r="I51" i="180"/>
  <c r="H51" i="180"/>
  <c r="L51" i="180" s="1"/>
  <c r="R50" i="180"/>
  <c r="Q50" i="180"/>
  <c r="P50" i="180"/>
  <c r="O50" i="180"/>
  <c r="I50" i="180"/>
  <c r="H50" i="180"/>
  <c r="L50" i="180" s="1"/>
  <c r="R49" i="180"/>
  <c r="Q49" i="180"/>
  <c r="P49" i="180"/>
  <c r="O49" i="180"/>
  <c r="L49" i="180"/>
  <c r="I49" i="180"/>
  <c r="H49" i="180"/>
  <c r="R48" i="180"/>
  <c r="Q48" i="180"/>
  <c r="P48" i="180"/>
  <c r="O48" i="180"/>
  <c r="L48" i="180"/>
  <c r="I48" i="180"/>
  <c r="H48" i="180"/>
  <c r="R47" i="180"/>
  <c r="Q47" i="180"/>
  <c r="P47" i="180"/>
  <c r="O47" i="180"/>
  <c r="I47" i="180"/>
  <c r="H47" i="180"/>
  <c r="L47" i="180" s="1"/>
  <c r="R46" i="180"/>
  <c r="Q46" i="180"/>
  <c r="P46" i="180"/>
  <c r="O46" i="180"/>
  <c r="I46" i="180"/>
  <c r="H46" i="180"/>
  <c r="L46" i="180" s="1"/>
  <c r="R45" i="180"/>
  <c r="Q45" i="180"/>
  <c r="P45" i="180"/>
  <c r="O45" i="180"/>
  <c r="L45" i="180"/>
  <c r="I45" i="180"/>
  <c r="H45" i="180"/>
  <c r="R44" i="180"/>
  <c r="Q44" i="180"/>
  <c r="P44" i="180"/>
  <c r="O44" i="180"/>
  <c r="I44" i="180"/>
  <c r="H44" i="180"/>
  <c r="L44" i="180" s="1"/>
  <c r="R43" i="180"/>
  <c r="Q43" i="180"/>
  <c r="P43" i="180"/>
  <c r="O43" i="180"/>
  <c r="I43" i="180"/>
  <c r="H43" i="180"/>
  <c r="L43" i="180" s="1"/>
  <c r="R42" i="180"/>
  <c r="Q42" i="180"/>
  <c r="P42" i="180"/>
  <c r="O42" i="180"/>
  <c r="L42" i="180"/>
  <c r="I42" i="180"/>
  <c r="H42" i="180"/>
  <c r="R41" i="180"/>
  <c r="Q41" i="180"/>
  <c r="P41" i="180"/>
  <c r="O41" i="180"/>
  <c r="I41" i="180"/>
  <c r="H41" i="180"/>
  <c r="L41" i="180" s="1"/>
  <c r="R40" i="180"/>
  <c r="Q40" i="180"/>
  <c r="P40" i="180"/>
  <c r="O40" i="180"/>
  <c r="I40" i="180"/>
  <c r="H40" i="180"/>
  <c r="L40" i="180" s="1"/>
  <c r="R39" i="180"/>
  <c r="Q39" i="180"/>
  <c r="P39" i="180"/>
  <c r="O39" i="180"/>
  <c r="L39" i="180"/>
  <c r="I39" i="180"/>
  <c r="H39" i="180"/>
  <c r="R38" i="180"/>
  <c r="Q38" i="180"/>
  <c r="P38" i="180"/>
  <c r="O38" i="180"/>
  <c r="I38" i="180"/>
  <c r="H38" i="180"/>
  <c r="L38" i="180" s="1"/>
  <c r="R37" i="180"/>
  <c r="Q37" i="180"/>
  <c r="P37" i="180"/>
  <c r="O37" i="180"/>
  <c r="L37" i="180"/>
  <c r="I37" i="180"/>
  <c r="H37" i="180"/>
  <c r="R36" i="180"/>
  <c r="Q36" i="180"/>
  <c r="P36" i="180"/>
  <c r="O36" i="180"/>
  <c r="L36" i="180"/>
  <c r="I36" i="180"/>
  <c r="H36" i="180"/>
  <c r="R35" i="180"/>
  <c r="Q35" i="180"/>
  <c r="P35" i="180"/>
  <c r="O35" i="180"/>
  <c r="I35" i="180"/>
  <c r="H35" i="180"/>
  <c r="L35" i="180" s="1"/>
  <c r="R34" i="180"/>
  <c r="Q34" i="180"/>
  <c r="P34" i="180"/>
  <c r="O34" i="180"/>
  <c r="I34" i="180"/>
  <c r="H34" i="180"/>
  <c r="L34" i="180" s="1"/>
  <c r="R33" i="180"/>
  <c r="Q33" i="180"/>
  <c r="P33" i="180"/>
  <c r="O33" i="180"/>
  <c r="L33" i="180"/>
  <c r="I33" i="180"/>
  <c r="H33" i="180"/>
  <c r="R32" i="180"/>
  <c r="Q32" i="180"/>
  <c r="P32" i="180"/>
  <c r="O32" i="180"/>
  <c r="I32" i="180"/>
  <c r="H32" i="180"/>
  <c r="L32" i="180" s="1"/>
  <c r="R31" i="180"/>
  <c r="Q31" i="180"/>
  <c r="P31" i="180"/>
  <c r="O31" i="180"/>
  <c r="I31" i="180"/>
  <c r="H31" i="180"/>
  <c r="L31" i="180" s="1"/>
  <c r="R30" i="180"/>
  <c r="Q30" i="180"/>
  <c r="P30" i="180"/>
  <c r="O30" i="180"/>
  <c r="L30" i="180"/>
  <c r="I30" i="180"/>
  <c r="H30" i="180"/>
  <c r="Z20" i="180"/>
  <c r="U17" i="180"/>
  <c r="T17" i="180"/>
  <c r="N1" i="180"/>
  <c r="P17" i="180" s="1"/>
  <c r="I158" i="179"/>
  <c r="H158" i="179"/>
  <c r="B158" i="179"/>
  <c r="B157" i="179"/>
  <c r="B156" i="179"/>
  <c r="B155" i="179"/>
  <c r="R140" i="179"/>
  <c r="Q140" i="179"/>
  <c r="P140" i="179"/>
  <c r="O140" i="179"/>
  <c r="I140" i="179"/>
  <c r="H140" i="179"/>
  <c r="L140" i="179" s="1"/>
  <c r="D140" i="179"/>
  <c r="O139" i="179"/>
  <c r="I139" i="179"/>
  <c r="H139" i="179"/>
  <c r="L139" i="179" s="1"/>
  <c r="D139" i="179"/>
  <c r="R138" i="179"/>
  <c r="Q138" i="179"/>
  <c r="P138" i="179"/>
  <c r="O138" i="179"/>
  <c r="L138" i="179"/>
  <c r="I138" i="179"/>
  <c r="H138" i="179"/>
  <c r="D138" i="179"/>
  <c r="O137" i="179"/>
  <c r="I137" i="179"/>
  <c r="H137" i="179"/>
  <c r="L137" i="179" s="1"/>
  <c r="D137" i="179"/>
  <c r="R136" i="179"/>
  <c r="Q136" i="179"/>
  <c r="P136" i="179"/>
  <c r="O136" i="179"/>
  <c r="L136" i="179"/>
  <c r="I136" i="179"/>
  <c r="H136" i="179"/>
  <c r="D136" i="179"/>
  <c r="R135" i="179"/>
  <c r="Q135" i="179"/>
  <c r="P135" i="179"/>
  <c r="O135" i="179"/>
  <c r="L135" i="179"/>
  <c r="I135" i="179"/>
  <c r="H135" i="179"/>
  <c r="D135" i="179"/>
  <c r="R134" i="179"/>
  <c r="Q134" i="179"/>
  <c r="P134" i="179"/>
  <c r="O134" i="179"/>
  <c r="L134" i="179"/>
  <c r="I134" i="179"/>
  <c r="H134" i="179"/>
  <c r="D134" i="179"/>
  <c r="R133" i="179"/>
  <c r="Q133" i="179"/>
  <c r="P133" i="179"/>
  <c r="O133" i="179"/>
  <c r="I133" i="179"/>
  <c r="H133" i="179"/>
  <c r="L133" i="179" s="1"/>
  <c r="D133" i="179"/>
  <c r="R132" i="179"/>
  <c r="Q132" i="179"/>
  <c r="P132" i="179"/>
  <c r="O132" i="179"/>
  <c r="L132" i="179"/>
  <c r="I132" i="179"/>
  <c r="H132" i="179"/>
  <c r="D132" i="179"/>
  <c r="R130" i="179"/>
  <c r="Q130" i="179"/>
  <c r="P130" i="179"/>
  <c r="O130" i="179"/>
  <c r="L130" i="179"/>
  <c r="I130" i="179"/>
  <c r="C130" i="179"/>
  <c r="R129" i="179"/>
  <c r="Q129" i="179"/>
  <c r="P129" i="179"/>
  <c r="O129" i="179"/>
  <c r="L129" i="179"/>
  <c r="I129" i="179"/>
  <c r="C129" i="179"/>
  <c r="L128" i="179"/>
  <c r="I128" i="179"/>
  <c r="C128" i="179"/>
  <c r="L127" i="179"/>
  <c r="I127" i="179"/>
  <c r="C127" i="179"/>
  <c r="L126" i="179"/>
  <c r="I126" i="179"/>
  <c r="C126" i="179"/>
  <c r="L124" i="179"/>
  <c r="I124" i="179"/>
  <c r="C124" i="179"/>
  <c r="L123" i="179"/>
  <c r="I123" i="179"/>
  <c r="C123" i="179"/>
  <c r="L122" i="179"/>
  <c r="I122" i="179"/>
  <c r="C122" i="179"/>
  <c r="L121" i="179"/>
  <c r="I121" i="179"/>
  <c r="C121" i="179"/>
  <c r="L120" i="179"/>
  <c r="I120" i="179"/>
  <c r="C120" i="179"/>
  <c r="L119" i="179"/>
  <c r="I119" i="179"/>
  <c r="C119" i="179"/>
  <c r="L118" i="179"/>
  <c r="I118" i="179"/>
  <c r="C118" i="179"/>
  <c r="L117" i="179"/>
  <c r="I117" i="179"/>
  <c r="C117" i="179"/>
  <c r="L116" i="179"/>
  <c r="I116" i="179"/>
  <c r="C116" i="179"/>
  <c r="L115" i="179"/>
  <c r="I115" i="179"/>
  <c r="C115" i="179"/>
  <c r="L114" i="179"/>
  <c r="I114" i="179"/>
  <c r="C114" i="179"/>
  <c r="L113" i="179"/>
  <c r="I113" i="179"/>
  <c r="C113" i="179"/>
  <c r="L112" i="179"/>
  <c r="I112" i="179"/>
  <c r="C112" i="179"/>
  <c r="L111" i="179"/>
  <c r="I111" i="179"/>
  <c r="C111" i="179"/>
  <c r="L110" i="179"/>
  <c r="I110" i="179"/>
  <c r="C110" i="179"/>
  <c r="L109" i="179"/>
  <c r="I109" i="179"/>
  <c r="C109" i="179"/>
  <c r="L108" i="179"/>
  <c r="I108" i="179"/>
  <c r="C108" i="179"/>
  <c r="L107" i="179"/>
  <c r="I107" i="179"/>
  <c r="C107" i="179"/>
  <c r="L106" i="179"/>
  <c r="I106" i="179"/>
  <c r="C106" i="179"/>
  <c r="L105" i="179"/>
  <c r="I105" i="179"/>
  <c r="C105" i="179"/>
  <c r="R102" i="179"/>
  <c r="Q102" i="179"/>
  <c r="P102" i="179"/>
  <c r="O102" i="179"/>
  <c r="I102" i="179"/>
  <c r="H102" i="179"/>
  <c r="L102" i="179" s="1"/>
  <c r="R101" i="179"/>
  <c r="Q101" i="179"/>
  <c r="P101" i="179"/>
  <c r="O101" i="179"/>
  <c r="L101" i="179"/>
  <c r="I101" i="179"/>
  <c r="H101" i="179"/>
  <c r="L100" i="179"/>
  <c r="I100" i="179"/>
  <c r="H100" i="179"/>
  <c r="I99" i="179"/>
  <c r="H99" i="179"/>
  <c r="L99" i="179" s="1"/>
  <c r="L98" i="179"/>
  <c r="I98" i="179"/>
  <c r="H98" i="179"/>
  <c r="D98" i="179"/>
  <c r="I97" i="179"/>
  <c r="H97" i="179"/>
  <c r="L97" i="179" s="1"/>
  <c r="I96" i="179"/>
  <c r="H96" i="179"/>
  <c r="L96" i="179" s="1"/>
  <c r="L95" i="179"/>
  <c r="I95" i="179"/>
  <c r="H95" i="179"/>
  <c r="D95" i="179"/>
  <c r="L94" i="179"/>
  <c r="I94" i="179"/>
  <c r="H94" i="179"/>
  <c r="L93" i="179"/>
  <c r="I93" i="179"/>
  <c r="H93" i="179"/>
  <c r="L92" i="179"/>
  <c r="I92" i="179"/>
  <c r="H92" i="179"/>
  <c r="D92" i="179"/>
  <c r="L91" i="179"/>
  <c r="I91" i="179"/>
  <c r="H91" i="179"/>
  <c r="L90" i="179"/>
  <c r="I90" i="179"/>
  <c r="H90" i="179"/>
  <c r="L89" i="179"/>
  <c r="I89" i="179"/>
  <c r="H89" i="179"/>
  <c r="D89" i="179"/>
  <c r="O87" i="179"/>
  <c r="L87" i="179"/>
  <c r="I87" i="179"/>
  <c r="H87" i="179"/>
  <c r="R85" i="179"/>
  <c r="Q85" i="179"/>
  <c r="P85" i="179"/>
  <c r="O85" i="179"/>
  <c r="I85" i="179"/>
  <c r="H85" i="179"/>
  <c r="L85" i="179" s="1"/>
  <c r="R84" i="179"/>
  <c r="Q84" i="179"/>
  <c r="P84" i="179"/>
  <c r="O84" i="179"/>
  <c r="L84" i="179"/>
  <c r="I84" i="179"/>
  <c r="H84" i="179"/>
  <c r="R83" i="179"/>
  <c r="Q83" i="179"/>
  <c r="P83" i="179"/>
  <c r="O83" i="179"/>
  <c r="I83" i="179"/>
  <c r="H83" i="179"/>
  <c r="L83" i="179" s="1"/>
  <c r="R82" i="179"/>
  <c r="Q82" i="179"/>
  <c r="P82" i="179"/>
  <c r="O82" i="179"/>
  <c r="I82" i="179"/>
  <c r="H82" i="179"/>
  <c r="L82" i="179" s="1"/>
  <c r="R81" i="179"/>
  <c r="Q81" i="179"/>
  <c r="P81" i="179"/>
  <c r="O81" i="179"/>
  <c r="I81" i="179"/>
  <c r="H81" i="179"/>
  <c r="L81" i="179" s="1"/>
  <c r="R80" i="179"/>
  <c r="Q80" i="179"/>
  <c r="P80" i="179"/>
  <c r="O80" i="179"/>
  <c r="L80" i="179"/>
  <c r="I80" i="179"/>
  <c r="H80" i="179"/>
  <c r="R79" i="179"/>
  <c r="Q79" i="179"/>
  <c r="P79" i="179"/>
  <c r="O79" i="179"/>
  <c r="L79" i="179"/>
  <c r="I79" i="179"/>
  <c r="H79" i="179"/>
  <c r="R78" i="179"/>
  <c r="Q78" i="179"/>
  <c r="P78" i="179"/>
  <c r="O78" i="179"/>
  <c r="L78" i="179"/>
  <c r="I78" i="179"/>
  <c r="H78" i="179"/>
  <c r="R77" i="179"/>
  <c r="Q77" i="179"/>
  <c r="P77" i="179"/>
  <c r="O77" i="179"/>
  <c r="I77" i="179"/>
  <c r="H77" i="179"/>
  <c r="L77" i="179" s="1"/>
  <c r="R76" i="179"/>
  <c r="Q76" i="179"/>
  <c r="P76" i="179"/>
  <c r="O76" i="179"/>
  <c r="I76" i="179"/>
  <c r="H76" i="179"/>
  <c r="L76" i="179" s="1"/>
  <c r="R75" i="179"/>
  <c r="Q75" i="179"/>
  <c r="P75" i="179"/>
  <c r="O75" i="179"/>
  <c r="L75" i="179"/>
  <c r="I75" i="179"/>
  <c r="H75" i="179"/>
  <c r="R74" i="179"/>
  <c r="Q74" i="179"/>
  <c r="P74" i="179"/>
  <c r="O74" i="179"/>
  <c r="I74" i="179"/>
  <c r="H74" i="179"/>
  <c r="L74" i="179" s="1"/>
  <c r="R73" i="179"/>
  <c r="Q73" i="179"/>
  <c r="P73" i="179"/>
  <c r="O73" i="179"/>
  <c r="I73" i="179"/>
  <c r="H73" i="179"/>
  <c r="L73" i="179" s="1"/>
  <c r="R72" i="179"/>
  <c r="Q72" i="179"/>
  <c r="P72" i="179"/>
  <c r="O72" i="179"/>
  <c r="L72" i="179"/>
  <c r="I72" i="179"/>
  <c r="H72" i="179"/>
  <c r="R71" i="179"/>
  <c r="Q71" i="179"/>
  <c r="P71" i="179"/>
  <c r="O71" i="179"/>
  <c r="L71" i="179"/>
  <c r="I71" i="179"/>
  <c r="H71" i="179"/>
  <c r="R70" i="179"/>
  <c r="Q70" i="179"/>
  <c r="P70" i="179"/>
  <c r="O70" i="179"/>
  <c r="L70" i="179"/>
  <c r="I70" i="179"/>
  <c r="H70" i="179"/>
  <c r="R69" i="179"/>
  <c r="Q69" i="179"/>
  <c r="P69" i="179"/>
  <c r="O69" i="179"/>
  <c r="L69" i="179"/>
  <c r="I69" i="179"/>
  <c r="H69" i="179"/>
  <c r="R68" i="179"/>
  <c r="Q68" i="179"/>
  <c r="P68" i="179"/>
  <c r="O68" i="179"/>
  <c r="I68" i="179"/>
  <c r="H68" i="179"/>
  <c r="L68" i="179" s="1"/>
  <c r="R67" i="179"/>
  <c r="Q67" i="179"/>
  <c r="P67" i="179"/>
  <c r="O67" i="179"/>
  <c r="I67" i="179"/>
  <c r="H67" i="179"/>
  <c r="L67" i="179" s="1"/>
  <c r="R65" i="179"/>
  <c r="Q65" i="179"/>
  <c r="P65" i="179"/>
  <c r="O65" i="179"/>
  <c r="I65" i="179"/>
  <c r="H65" i="179"/>
  <c r="L65" i="179" s="1"/>
  <c r="R64" i="179"/>
  <c r="Q64" i="179"/>
  <c r="P64" i="179"/>
  <c r="O64" i="179"/>
  <c r="L64" i="179"/>
  <c r="I64" i="179"/>
  <c r="H64" i="179"/>
  <c r="R63" i="179"/>
  <c r="Q63" i="179"/>
  <c r="P63" i="179"/>
  <c r="O63" i="179"/>
  <c r="I63" i="179"/>
  <c r="H63" i="179"/>
  <c r="L63" i="179" s="1"/>
  <c r="I62" i="179"/>
  <c r="H62" i="179"/>
  <c r="L62" i="179" s="1"/>
  <c r="D62" i="179"/>
  <c r="L61" i="179"/>
  <c r="I61" i="179"/>
  <c r="H61" i="179"/>
  <c r="D61" i="179"/>
  <c r="I60" i="179"/>
  <c r="H60" i="179"/>
  <c r="L60" i="179" s="1"/>
  <c r="D60" i="179"/>
  <c r="I59" i="179"/>
  <c r="H59" i="179"/>
  <c r="L59" i="179" s="1"/>
  <c r="D59" i="179"/>
  <c r="I58" i="179"/>
  <c r="H58" i="179"/>
  <c r="L58" i="179" s="1"/>
  <c r="D58" i="179"/>
  <c r="R56" i="179"/>
  <c r="Q56" i="179"/>
  <c r="P56" i="179"/>
  <c r="O56" i="179"/>
  <c r="I56" i="179"/>
  <c r="H56" i="179"/>
  <c r="L56" i="179" s="1"/>
  <c r="R55" i="179"/>
  <c r="Q55" i="179"/>
  <c r="P55" i="179"/>
  <c r="O55" i="179"/>
  <c r="L55" i="179"/>
  <c r="I55" i="179"/>
  <c r="H55" i="179"/>
  <c r="R54" i="179"/>
  <c r="Q54" i="179"/>
  <c r="P54" i="179"/>
  <c r="O54" i="179"/>
  <c r="I54" i="179"/>
  <c r="H54" i="179"/>
  <c r="L54" i="179" s="1"/>
  <c r="R53" i="179"/>
  <c r="Q53" i="179"/>
  <c r="P53" i="179"/>
  <c r="O53" i="179"/>
  <c r="I53" i="179"/>
  <c r="H53" i="179"/>
  <c r="L53" i="179" s="1"/>
  <c r="R52" i="179"/>
  <c r="Q52" i="179"/>
  <c r="P52" i="179"/>
  <c r="O52" i="179"/>
  <c r="L52" i="179"/>
  <c r="I52" i="179"/>
  <c r="H52" i="179"/>
  <c r="R51" i="179"/>
  <c r="Q51" i="179"/>
  <c r="P51" i="179"/>
  <c r="O51" i="179"/>
  <c r="L51" i="179"/>
  <c r="I51" i="179"/>
  <c r="H51" i="179"/>
  <c r="R50" i="179"/>
  <c r="Q50" i="179"/>
  <c r="P50" i="179"/>
  <c r="O50" i="179"/>
  <c r="I50" i="179"/>
  <c r="H50" i="179"/>
  <c r="L50" i="179" s="1"/>
  <c r="R49" i="179"/>
  <c r="Q49" i="179"/>
  <c r="P49" i="179"/>
  <c r="O49" i="179"/>
  <c r="I49" i="179"/>
  <c r="H49" i="179"/>
  <c r="L49" i="179" s="1"/>
  <c r="R48" i="179"/>
  <c r="Q48" i="179"/>
  <c r="P48" i="179"/>
  <c r="O48" i="179"/>
  <c r="I48" i="179"/>
  <c r="H48" i="179"/>
  <c r="L48" i="179" s="1"/>
  <c r="R47" i="179"/>
  <c r="Q47" i="179"/>
  <c r="P47" i="179"/>
  <c r="O47" i="179"/>
  <c r="I47" i="179"/>
  <c r="H47" i="179"/>
  <c r="L47" i="179" s="1"/>
  <c r="R46" i="179"/>
  <c r="Q46" i="179"/>
  <c r="P46" i="179"/>
  <c r="O46" i="179"/>
  <c r="L46" i="179"/>
  <c r="I46" i="179"/>
  <c r="H46" i="179"/>
  <c r="R45" i="179"/>
  <c r="Q45" i="179"/>
  <c r="P45" i="179"/>
  <c r="O45" i="179"/>
  <c r="I45" i="179"/>
  <c r="H45" i="179"/>
  <c r="L45" i="179" s="1"/>
  <c r="R44" i="179"/>
  <c r="Q44" i="179"/>
  <c r="P44" i="179"/>
  <c r="O44" i="179"/>
  <c r="I44" i="179"/>
  <c r="H44" i="179"/>
  <c r="L44" i="179" s="1"/>
  <c r="R43" i="179"/>
  <c r="Q43" i="179"/>
  <c r="P43" i="179"/>
  <c r="O43" i="179"/>
  <c r="L43" i="179"/>
  <c r="I43" i="179"/>
  <c r="H43" i="179"/>
  <c r="R42" i="179"/>
  <c r="Q42" i="179"/>
  <c r="P42" i="179"/>
  <c r="O42" i="179"/>
  <c r="L42" i="179"/>
  <c r="I42" i="179"/>
  <c r="H42" i="179"/>
  <c r="R41" i="179"/>
  <c r="Q41" i="179"/>
  <c r="P41" i="179"/>
  <c r="O41" i="179"/>
  <c r="L41" i="179"/>
  <c r="I41" i="179"/>
  <c r="H41" i="179"/>
  <c r="R40" i="179"/>
  <c r="Q40" i="179"/>
  <c r="P40" i="179"/>
  <c r="O40" i="179"/>
  <c r="I40" i="179"/>
  <c r="H40" i="179"/>
  <c r="L40" i="179" s="1"/>
  <c r="R39" i="179"/>
  <c r="Q39" i="179"/>
  <c r="P39" i="179"/>
  <c r="O39" i="179"/>
  <c r="I39" i="179"/>
  <c r="H39" i="179"/>
  <c r="L39" i="179" s="1"/>
  <c r="R38" i="179"/>
  <c r="Q38" i="179"/>
  <c r="P38" i="179"/>
  <c r="O38" i="179"/>
  <c r="I38" i="179"/>
  <c r="H38" i="179"/>
  <c r="L38" i="179" s="1"/>
  <c r="R37" i="179"/>
  <c r="Q37" i="179"/>
  <c r="P37" i="179"/>
  <c r="O37" i="179"/>
  <c r="I37" i="179"/>
  <c r="H37" i="179"/>
  <c r="L37" i="179" s="1"/>
  <c r="R36" i="179"/>
  <c r="Q36" i="179"/>
  <c r="P36" i="179"/>
  <c r="O36" i="179"/>
  <c r="L36" i="179"/>
  <c r="I36" i="179"/>
  <c r="H36" i="179"/>
  <c r="R35" i="179"/>
  <c r="Q35" i="179"/>
  <c r="P35" i="179"/>
  <c r="O35" i="179"/>
  <c r="L35" i="179"/>
  <c r="I35" i="179"/>
  <c r="H35" i="179"/>
  <c r="R34" i="179"/>
  <c r="Q34" i="179"/>
  <c r="P34" i="179"/>
  <c r="O34" i="179"/>
  <c r="L34" i="179"/>
  <c r="I34" i="179"/>
  <c r="H34" i="179"/>
  <c r="R33" i="179"/>
  <c r="Q33" i="179"/>
  <c r="P33" i="179"/>
  <c r="O33" i="179"/>
  <c r="I33" i="179"/>
  <c r="H33" i="179"/>
  <c r="L33" i="179" s="1"/>
  <c r="R32" i="179"/>
  <c r="Q32" i="179"/>
  <c r="P32" i="179"/>
  <c r="O32" i="179"/>
  <c r="I32" i="179"/>
  <c r="H32" i="179"/>
  <c r="L32" i="179" s="1"/>
  <c r="R31" i="179"/>
  <c r="Q31" i="179"/>
  <c r="P31" i="179"/>
  <c r="O31" i="179"/>
  <c r="I31" i="179"/>
  <c r="H31" i="179"/>
  <c r="L31" i="179" s="1"/>
  <c r="R30" i="179"/>
  <c r="Q30" i="179"/>
  <c r="P30" i="179"/>
  <c r="O30" i="179"/>
  <c r="I30" i="179"/>
  <c r="H30" i="179"/>
  <c r="L30" i="179" s="1"/>
  <c r="Z20" i="179"/>
  <c r="U17" i="179"/>
  <c r="T17" i="179"/>
  <c r="N1" i="179"/>
  <c r="P17" i="179" s="1"/>
  <c r="I158" i="178"/>
  <c r="H158" i="178"/>
  <c r="B158" i="178"/>
  <c r="B157" i="178"/>
  <c r="B156" i="178"/>
  <c r="B155" i="178"/>
  <c r="R140" i="178"/>
  <c r="Q140" i="178"/>
  <c r="P140" i="178"/>
  <c r="O140" i="178"/>
  <c r="I140" i="178"/>
  <c r="H140" i="178"/>
  <c r="L140" i="178" s="1"/>
  <c r="D140" i="178"/>
  <c r="O139" i="178"/>
  <c r="I139" i="178"/>
  <c r="H139" i="178"/>
  <c r="L139" i="178" s="1"/>
  <c r="D139" i="178"/>
  <c r="R138" i="178"/>
  <c r="Q138" i="178"/>
  <c r="P138" i="178"/>
  <c r="O138" i="178"/>
  <c r="L138" i="178"/>
  <c r="I138" i="178"/>
  <c r="H138" i="178"/>
  <c r="D138" i="178"/>
  <c r="O137" i="178"/>
  <c r="I137" i="178"/>
  <c r="H137" i="178"/>
  <c r="L137" i="178" s="1"/>
  <c r="D137" i="178"/>
  <c r="R136" i="178"/>
  <c r="Q136" i="178"/>
  <c r="P136" i="178"/>
  <c r="O136" i="178"/>
  <c r="I136" i="178"/>
  <c r="H136" i="178"/>
  <c r="L136" i="178" s="1"/>
  <c r="D136" i="178"/>
  <c r="R135" i="178"/>
  <c r="Q135" i="178"/>
  <c r="P135" i="178"/>
  <c r="O135" i="178"/>
  <c r="L135" i="178"/>
  <c r="I135" i="178"/>
  <c r="H135" i="178"/>
  <c r="D135" i="178"/>
  <c r="R134" i="178"/>
  <c r="Q134" i="178"/>
  <c r="P134" i="178"/>
  <c r="O134" i="178"/>
  <c r="L134" i="178"/>
  <c r="I134" i="178"/>
  <c r="H134" i="178"/>
  <c r="D134" i="178"/>
  <c r="R133" i="178"/>
  <c r="Q133" i="178"/>
  <c r="P133" i="178"/>
  <c r="O133" i="178"/>
  <c r="I133" i="178"/>
  <c r="H133" i="178"/>
  <c r="L133" i="178" s="1"/>
  <c r="D133" i="178"/>
  <c r="R132" i="178"/>
  <c r="Q132" i="178"/>
  <c r="P132" i="178"/>
  <c r="O132" i="178"/>
  <c r="I132" i="178"/>
  <c r="H132" i="178"/>
  <c r="L132" i="178" s="1"/>
  <c r="D132" i="178"/>
  <c r="R130" i="178"/>
  <c r="Q130" i="178"/>
  <c r="P130" i="178"/>
  <c r="O130" i="178"/>
  <c r="L130" i="178"/>
  <c r="I130" i="178"/>
  <c r="C130" i="178"/>
  <c r="R129" i="178"/>
  <c r="Q129" i="178"/>
  <c r="P129" i="178"/>
  <c r="O129" i="178"/>
  <c r="L129" i="178"/>
  <c r="I129" i="178"/>
  <c r="C129" i="178"/>
  <c r="L128" i="178"/>
  <c r="I128" i="178"/>
  <c r="C128" i="178"/>
  <c r="L127" i="178"/>
  <c r="I127" i="178"/>
  <c r="C127" i="178"/>
  <c r="L126" i="178"/>
  <c r="I126" i="178"/>
  <c r="C126" i="178"/>
  <c r="L124" i="178"/>
  <c r="I124" i="178"/>
  <c r="C124" i="178"/>
  <c r="L123" i="178"/>
  <c r="I123" i="178"/>
  <c r="C123" i="178"/>
  <c r="L122" i="178"/>
  <c r="I122" i="178"/>
  <c r="C122" i="178"/>
  <c r="L121" i="178"/>
  <c r="I121" i="178"/>
  <c r="C121" i="178"/>
  <c r="L120" i="178"/>
  <c r="I120" i="178"/>
  <c r="C120" i="178"/>
  <c r="L119" i="178"/>
  <c r="I119" i="178"/>
  <c r="C119" i="178"/>
  <c r="L118" i="178"/>
  <c r="I118" i="178"/>
  <c r="C118" i="178"/>
  <c r="L117" i="178"/>
  <c r="I117" i="178"/>
  <c r="C117" i="178"/>
  <c r="L116" i="178"/>
  <c r="I116" i="178"/>
  <c r="C116" i="178"/>
  <c r="L115" i="178"/>
  <c r="I115" i="178"/>
  <c r="C115" i="178"/>
  <c r="L114" i="178"/>
  <c r="I114" i="178"/>
  <c r="C114" i="178"/>
  <c r="L113" i="178"/>
  <c r="I113" i="178"/>
  <c r="C113" i="178"/>
  <c r="L112" i="178"/>
  <c r="I112" i="178"/>
  <c r="C112" i="178"/>
  <c r="L111" i="178"/>
  <c r="I111" i="178"/>
  <c r="C111" i="178"/>
  <c r="L110" i="178"/>
  <c r="I110" i="178"/>
  <c r="C110" i="178"/>
  <c r="L109" i="178"/>
  <c r="I109" i="178"/>
  <c r="C109" i="178"/>
  <c r="L108" i="178"/>
  <c r="I108" i="178"/>
  <c r="C108" i="178"/>
  <c r="L107" i="178"/>
  <c r="I107" i="178"/>
  <c r="C107" i="178"/>
  <c r="L106" i="178"/>
  <c r="I106" i="178"/>
  <c r="C106" i="178"/>
  <c r="L105" i="178"/>
  <c r="I105" i="178"/>
  <c r="C105" i="178"/>
  <c r="R102" i="178"/>
  <c r="Q102" i="178"/>
  <c r="P102" i="178"/>
  <c r="O102" i="178"/>
  <c r="L102" i="178"/>
  <c r="I102" i="178"/>
  <c r="H102" i="178"/>
  <c r="R101" i="178"/>
  <c r="Q101" i="178"/>
  <c r="P101" i="178"/>
  <c r="O101" i="178"/>
  <c r="L101" i="178"/>
  <c r="I101" i="178"/>
  <c r="H101" i="178"/>
  <c r="L100" i="178"/>
  <c r="I100" i="178"/>
  <c r="H100" i="178"/>
  <c r="I99" i="178"/>
  <c r="H99" i="178"/>
  <c r="L99" i="178" s="1"/>
  <c r="L98" i="178"/>
  <c r="I98" i="178"/>
  <c r="H98" i="178"/>
  <c r="D98" i="178"/>
  <c r="L97" i="178"/>
  <c r="I97" i="178"/>
  <c r="H97" i="178"/>
  <c r="L96" i="178"/>
  <c r="I96" i="178"/>
  <c r="H96" i="178"/>
  <c r="L95" i="178"/>
  <c r="I95" i="178"/>
  <c r="H95" i="178"/>
  <c r="D95" i="178"/>
  <c r="L94" i="178"/>
  <c r="I94" i="178"/>
  <c r="H94" i="178"/>
  <c r="I93" i="178"/>
  <c r="H93" i="178"/>
  <c r="L93" i="178" s="1"/>
  <c r="I92" i="178"/>
  <c r="H92" i="178"/>
  <c r="L92" i="178" s="1"/>
  <c r="D92" i="178"/>
  <c r="L91" i="178"/>
  <c r="I91" i="178"/>
  <c r="H91" i="178"/>
  <c r="I90" i="178"/>
  <c r="H90" i="178"/>
  <c r="L90" i="178" s="1"/>
  <c r="L89" i="178"/>
  <c r="I89" i="178"/>
  <c r="H89" i="178"/>
  <c r="D89" i="178"/>
  <c r="O87" i="178"/>
  <c r="L87" i="178"/>
  <c r="I87" i="178"/>
  <c r="H87" i="178"/>
  <c r="R85" i="178"/>
  <c r="Q85" i="178"/>
  <c r="P85" i="178"/>
  <c r="O85" i="178"/>
  <c r="I85" i="178"/>
  <c r="H85" i="178"/>
  <c r="L85" i="178" s="1"/>
  <c r="R84" i="178"/>
  <c r="Q84" i="178"/>
  <c r="P84" i="178"/>
  <c r="O84" i="178"/>
  <c r="L84" i="178"/>
  <c r="I84" i="178"/>
  <c r="H84" i="178"/>
  <c r="R83" i="178"/>
  <c r="Q83" i="178"/>
  <c r="P83" i="178"/>
  <c r="O83" i="178"/>
  <c r="I83" i="178"/>
  <c r="H83" i="178"/>
  <c r="L83" i="178" s="1"/>
  <c r="R82" i="178"/>
  <c r="Q82" i="178"/>
  <c r="P82" i="178"/>
  <c r="O82" i="178"/>
  <c r="L82" i="178"/>
  <c r="I82" i="178"/>
  <c r="H82" i="178"/>
  <c r="R81" i="178"/>
  <c r="Q81" i="178"/>
  <c r="P81" i="178"/>
  <c r="O81" i="178"/>
  <c r="L81" i="178"/>
  <c r="I81" i="178"/>
  <c r="H81" i="178"/>
  <c r="R80" i="178"/>
  <c r="Q80" i="178"/>
  <c r="P80" i="178"/>
  <c r="O80" i="178"/>
  <c r="I80" i="178"/>
  <c r="H80" i="178"/>
  <c r="L80" i="178" s="1"/>
  <c r="R79" i="178"/>
  <c r="Q79" i="178"/>
  <c r="P79" i="178"/>
  <c r="O79" i="178"/>
  <c r="I79" i="178"/>
  <c r="H79" i="178"/>
  <c r="L79" i="178" s="1"/>
  <c r="R78" i="178"/>
  <c r="Q78" i="178"/>
  <c r="P78" i="178"/>
  <c r="O78" i="178"/>
  <c r="I78" i="178"/>
  <c r="H78" i="178"/>
  <c r="L78" i="178" s="1"/>
  <c r="R77" i="178"/>
  <c r="Q77" i="178"/>
  <c r="P77" i="178"/>
  <c r="O77" i="178"/>
  <c r="I77" i="178"/>
  <c r="H77" i="178"/>
  <c r="L77" i="178" s="1"/>
  <c r="R76" i="178"/>
  <c r="Q76" i="178"/>
  <c r="P76" i="178"/>
  <c r="O76" i="178"/>
  <c r="I76" i="178"/>
  <c r="H76" i="178"/>
  <c r="L76" i="178" s="1"/>
  <c r="R75" i="178"/>
  <c r="Q75" i="178"/>
  <c r="P75" i="178"/>
  <c r="O75" i="178"/>
  <c r="L75" i="178"/>
  <c r="I75" i="178"/>
  <c r="H75" i="178"/>
  <c r="R74" i="178"/>
  <c r="Q74" i="178"/>
  <c r="P74" i="178"/>
  <c r="O74" i="178"/>
  <c r="L74" i="178"/>
  <c r="I74" i="178"/>
  <c r="H74" i="178"/>
  <c r="R73" i="178"/>
  <c r="Q73" i="178"/>
  <c r="P73" i="178"/>
  <c r="O73" i="178"/>
  <c r="L73" i="178"/>
  <c r="I73" i="178"/>
  <c r="H73" i="178"/>
  <c r="R72" i="178"/>
  <c r="Q72" i="178"/>
  <c r="P72" i="178"/>
  <c r="O72" i="178"/>
  <c r="I72" i="178"/>
  <c r="H72" i="178"/>
  <c r="L72" i="178" s="1"/>
  <c r="R71" i="178"/>
  <c r="Q71" i="178"/>
  <c r="P71" i="178"/>
  <c r="O71" i="178"/>
  <c r="L71" i="178"/>
  <c r="I71" i="178"/>
  <c r="H71" i="178"/>
  <c r="R70" i="178"/>
  <c r="Q70" i="178"/>
  <c r="P70" i="178"/>
  <c r="O70" i="178"/>
  <c r="I70" i="178"/>
  <c r="H70" i="178"/>
  <c r="L70" i="178" s="1"/>
  <c r="R69" i="178"/>
  <c r="Q69" i="178"/>
  <c r="P69" i="178"/>
  <c r="O69" i="178"/>
  <c r="I69" i="178"/>
  <c r="H69" i="178"/>
  <c r="L69" i="178" s="1"/>
  <c r="R68" i="178"/>
  <c r="Q68" i="178"/>
  <c r="P68" i="178"/>
  <c r="O68" i="178"/>
  <c r="L68" i="178"/>
  <c r="I68" i="178"/>
  <c r="H68" i="178"/>
  <c r="R67" i="178"/>
  <c r="Q67" i="178"/>
  <c r="P67" i="178"/>
  <c r="O67" i="178"/>
  <c r="L67" i="178"/>
  <c r="I67" i="178"/>
  <c r="H67" i="178"/>
  <c r="R65" i="178"/>
  <c r="Q65" i="178"/>
  <c r="P65" i="178"/>
  <c r="O65" i="178"/>
  <c r="I65" i="178"/>
  <c r="H65" i="178"/>
  <c r="L65" i="178" s="1"/>
  <c r="R64" i="178"/>
  <c r="Q64" i="178"/>
  <c r="P64" i="178"/>
  <c r="O64" i="178"/>
  <c r="L64" i="178"/>
  <c r="I64" i="178"/>
  <c r="H64" i="178"/>
  <c r="R63" i="178"/>
  <c r="Q63" i="178"/>
  <c r="P63" i="178"/>
  <c r="O63" i="178"/>
  <c r="L63" i="178"/>
  <c r="I63" i="178"/>
  <c r="H63" i="178"/>
  <c r="L62" i="178"/>
  <c r="I62" i="178"/>
  <c r="H62" i="178"/>
  <c r="D62" i="178"/>
  <c r="I61" i="178"/>
  <c r="H61" i="178"/>
  <c r="L61" i="178" s="1"/>
  <c r="D61" i="178"/>
  <c r="I60" i="178"/>
  <c r="H60" i="178"/>
  <c r="L60" i="178" s="1"/>
  <c r="D60" i="178"/>
  <c r="I59" i="178"/>
  <c r="H59" i="178"/>
  <c r="L59" i="178" s="1"/>
  <c r="D59" i="178"/>
  <c r="L58" i="178"/>
  <c r="I58" i="178"/>
  <c r="H58" i="178"/>
  <c r="D58" i="178"/>
  <c r="R56" i="178"/>
  <c r="Q56" i="178"/>
  <c r="P56" i="178"/>
  <c r="O56" i="178"/>
  <c r="L56" i="178"/>
  <c r="I56" i="178"/>
  <c r="H56" i="178"/>
  <c r="R55" i="178"/>
  <c r="Q55" i="178"/>
  <c r="P55" i="178"/>
  <c r="O55" i="178"/>
  <c r="L55" i="178"/>
  <c r="I55" i="178"/>
  <c r="H55" i="178"/>
  <c r="R54" i="178"/>
  <c r="Q54" i="178"/>
  <c r="P54" i="178"/>
  <c r="O54" i="178"/>
  <c r="L54" i="178"/>
  <c r="I54" i="178"/>
  <c r="H54" i="178"/>
  <c r="R53" i="178"/>
  <c r="Q53" i="178"/>
  <c r="P53" i="178"/>
  <c r="O53" i="178"/>
  <c r="L53" i="178"/>
  <c r="I53" i="178"/>
  <c r="H53" i="178"/>
  <c r="R52" i="178"/>
  <c r="Q52" i="178"/>
  <c r="P52" i="178"/>
  <c r="O52" i="178"/>
  <c r="I52" i="178"/>
  <c r="H52" i="178"/>
  <c r="L52" i="178" s="1"/>
  <c r="R51" i="178"/>
  <c r="Q51" i="178"/>
  <c r="P51" i="178"/>
  <c r="O51" i="178"/>
  <c r="I51" i="178"/>
  <c r="H51" i="178"/>
  <c r="L51" i="178" s="1"/>
  <c r="R50" i="178"/>
  <c r="Q50" i="178"/>
  <c r="P50" i="178"/>
  <c r="O50" i="178"/>
  <c r="I50" i="178"/>
  <c r="H50" i="178"/>
  <c r="L50" i="178" s="1"/>
  <c r="R49" i="178"/>
  <c r="Q49" i="178"/>
  <c r="P49" i="178"/>
  <c r="O49" i="178"/>
  <c r="I49" i="178"/>
  <c r="H49" i="178"/>
  <c r="L49" i="178" s="1"/>
  <c r="R48" i="178"/>
  <c r="Q48" i="178"/>
  <c r="P48" i="178"/>
  <c r="O48" i="178"/>
  <c r="L48" i="178"/>
  <c r="I48" i="178"/>
  <c r="H48" i="178"/>
  <c r="R47" i="178"/>
  <c r="Q47" i="178"/>
  <c r="P47" i="178"/>
  <c r="O47" i="178"/>
  <c r="L47" i="178"/>
  <c r="I47" i="178"/>
  <c r="H47" i="178"/>
  <c r="R46" i="178"/>
  <c r="Q46" i="178"/>
  <c r="P46" i="178"/>
  <c r="O46" i="178"/>
  <c r="L46" i="178"/>
  <c r="I46" i="178"/>
  <c r="H46" i="178"/>
  <c r="R45" i="178"/>
  <c r="Q45" i="178"/>
  <c r="P45" i="178"/>
  <c r="O45" i="178"/>
  <c r="L45" i="178"/>
  <c r="I45" i="178"/>
  <c r="H45" i="178"/>
  <c r="R44" i="178"/>
  <c r="Q44" i="178"/>
  <c r="P44" i="178"/>
  <c r="O44" i="178"/>
  <c r="L44" i="178"/>
  <c r="I44" i="178"/>
  <c r="H44" i="178"/>
  <c r="R43" i="178"/>
  <c r="Q43" i="178"/>
  <c r="P43" i="178"/>
  <c r="O43" i="178"/>
  <c r="L43" i="178"/>
  <c r="I43" i="178"/>
  <c r="H43" i="178"/>
  <c r="R42" i="178"/>
  <c r="Q42" i="178"/>
  <c r="P42" i="178"/>
  <c r="O42" i="178"/>
  <c r="I42" i="178"/>
  <c r="H42" i="178"/>
  <c r="L42" i="178" s="1"/>
  <c r="R41" i="178"/>
  <c r="Q41" i="178"/>
  <c r="P41" i="178"/>
  <c r="O41" i="178"/>
  <c r="I41" i="178"/>
  <c r="H41" i="178"/>
  <c r="L41" i="178" s="1"/>
  <c r="R40" i="178"/>
  <c r="Q40" i="178"/>
  <c r="P40" i="178"/>
  <c r="O40" i="178"/>
  <c r="L40" i="178"/>
  <c r="I40" i="178"/>
  <c r="H40" i="178"/>
  <c r="R39" i="178"/>
  <c r="Q39" i="178"/>
  <c r="P39" i="178"/>
  <c r="O39" i="178"/>
  <c r="L39" i="178"/>
  <c r="I39" i="178"/>
  <c r="H39" i="178"/>
  <c r="R38" i="178"/>
  <c r="Q38" i="178"/>
  <c r="P38" i="178"/>
  <c r="O38" i="178"/>
  <c r="L38" i="178"/>
  <c r="I38" i="178"/>
  <c r="H38" i="178"/>
  <c r="R37" i="178"/>
  <c r="Q37" i="178"/>
  <c r="P37" i="178"/>
  <c r="O37" i="178"/>
  <c r="L37" i="178"/>
  <c r="I37" i="178"/>
  <c r="H37" i="178"/>
  <c r="R36" i="178"/>
  <c r="Q36" i="178"/>
  <c r="P36" i="178"/>
  <c r="O36" i="178"/>
  <c r="I36" i="178"/>
  <c r="H36" i="178"/>
  <c r="L36" i="178" s="1"/>
  <c r="R35" i="178"/>
  <c r="Q35" i="178"/>
  <c r="P35" i="178"/>
  <c r="O35" i="178"/>
  <c r="L35" i="178"/>
  <c r="I35" i="178"/>
  <c r="H35" i="178"/>
  <c r="R34" i="178"/>
  <c r="Q34" i="178"/>
  <c r="P34" i="178"/>
  <c r="O34" i="178"/>
  <c r="I34" i="178"/>
  <c r="H34" i="178"/>
  <c r="L34" i="178" s="1"/>
  <c r="R33" i="178"/>
  <c r="Q33" i="178"/>
  <c r="P33" i="178"/>
  <c r="O33" i="178"/>
  <c r="I33" i="178"/>
  <c r="H33" i="178"/>
  <c r="L33" i="178" s="1"/>
  <c r="R32" i="178"/>
  <c r="Q32" i="178"/>
  <c r="P32" i="178"/>
  <c r="O32" i="178"/>
  <c r="L32" i="178"/>
  <c r="I32" i="178"/>
  <c r="H32" i="178"/>
  <c r="R31" i="178"/>
  <c r="Q31" i="178"/>
  <c r="P31" i="178"/>
  <c r="O31" i="178"/>
  <c r="L31" i="178"/>
  <c r="I31" i="178"/>
  <c r="H31" i="178"/>
  <c r="R30" i="178"/>
  <c r="Q30" i="178"/>
  <c r="P30" i="178"/>
  <c r="O30" i="178"/>
  <c r="I30" i="178"/>
  <c r="H30" i="178"/>
  <c r="L30" i="178" s="1"/>
  <c r="Z20" i="178"/>
  <c r="U17" i="178"/>
  <c r="T17" i="178"/>
  <c r="N1" i="178"/>
  <c r="P17" i="178" s="1"/>
  <c r="I158" i="177"/>
  <c r="H158" i="177"/>
  <c r="B158" i="177"/>
  <c r="B157" i="177"/>
  <c r="B156" i="177"/>
  <c r="B155" i="177"/>
  <c r="R140" i="177"/>
  <c r="Q140" i="177"/>
  <c r="P140" i="177"/>
  <c r="O140" i="177"/>
  <c r="I140" i="177"/>
  <c r="H140" i="177"/>
  <c r="L140" i="177" s="1"/>
  <c r="D140" i="177"/>
  <c r="O139" i="177"/>
  <c r="I139" i="177"/>
  <c r="H139" i="177"/>
  <c r="L139" i="177" s="1"/>
  <c r="D139" i="177"/>
  <c r="R138" i="177"/>
  <c r="Q138" i="177"/>
  <c r="P138" i="177"/>
  <c r="O138" i="177"/>
  <c r="L138" i="177"/>
  <c r="I138" i="177"/>
  <c r="H138" i="177"/>
  <c r="D138" i="177"/>
  <c r="O137" i="177"/>
  <c r="L137" i="177"/>
  <c r="I137" i="177"/>
  <c r="H137" i="177"/>
  <c r="D137" i="177"/>
  <c r="R136" i="177"/>
  <c r="Q136" i="177"/>
  <c r="P136" i="177"/>
  <c r="O136" i="177"/>
  <c r="L136" i="177"/>
  <c r="I136" i="177"/>
  <c r="H136" i="177"/>
  <c r="D136" i="177"/>
  <c r="R135" i="177"/>
  <c r="Q135" i="177"/>
  <c r="P135" i="177"/>
  <c r="O135" i="177"/>
  <c r="I135" i="177"/>
  <c r="H135" i="177"/>
  <c r="L135" i="177" s="1"/>
  <c r="D135" i="177"/>
  <c r="R134" i="177"/>
  <c r="Q134" i="177"/>
  <c r="P134" i="177"/>
  <c r="O134" i="177"/>
  <c r="L134" i="177"/>
  <c r="I134" i="177"/>
  <c r="H134" i="177"/>
  <c r="D134" i="177"/>
  <c r="R133" i="177"/>
  <c r="Q133" i="177"/>
  <c r="P133" i="177"/>
  <c r="O133" i="177"/>
  <c r="L133" i="177"/>
  <c r="I133" i="177"/>
  <c r="H133" i="177"/>
  <c r="D133" i="177"/>
  <c r="R132" i="177"/>
  <c r="Q132" i="177"/>
  <c r="P132" i="177"/>
  <c r="O132" i="177"/>
  <c r="L132" i="177"/>
  <c r="I132" i="177"/>
  <c r="H132" i="177"/>
  <c r="D132" i="177"/>
  <c r="R130" i="177"/>
  <c r="Q130" i="177"/>
  <c r="P130" i="177"/>
  <c r="O130" i="177"/>
  <c r="L130" i="177"/>
  <c r="I130" i="177"/>
  <c r="C130" i="177"/>
  <c r="R129" i="177"/>
  <c r="Q129" i="177"/>
  <c r="P129" i="177"/>
  <c r="O129" i="177"/>
  <c r="L129" i="177"/>
  <c r="I129" i="177"/>
  <c r="C129" i="177"/>
  <c r="L128" i="177"/>
  <c r="I128" i="177"/>
  <c r="C128" i="177"/>
  <c r="L127" i="177"/>
  <c r="I127" i="177"/>
  <c r="C127" i="177"/>
  <c r="L126" i="177"/>
  <c r="I126" i="177"/>
  <c r="C126" i="177"/>
  <c r="L124" i="177"/>
  <c r="I124" i="177"/>
  <c r="C124" i="177"/>
  <c r="L123" i="177"/>
  <c r="I123" i="177"/>
  <c r="C123" i="177"/>
  <c r="L122" i="177"/>
  <c r="I122" i="177"/>
  <c r="C122" i="177"/>
  <c r="L121" i="177"/>
  <c r="I121" i="177"/>
  <c r="C121" i="177"/>
  <c r="L120" i="177"/>
  <c r="I120" i="177"/>
  <c r="C120" i="177"/>
  <c r="L119" i="177"/>
  <c r="I119" i="177"/>
  <c r="C119" i="177"/>
  <c r="L118" i="177"/>
  <c r="I118" i="177"/>
  <c r="C118" i="177"/>
  <c r="L117" i="177"/>
  <c r="I117" i="177"/>
  <c r="C117" i="177"/>
  <c r="L116" i="177"/>
  <c r="I116" i="177"/>
  <c r="C116" i="177"/>
  <c r="L115" i="177"/>
  <c r="I115" i="177"/>
  <c r="C115" i="177"/>
  <c r="L114" i="177"/>
  <c r="I114" i="177"/>
  <c r="C114" i="177"/>
  <c r="L113" i="177"/>
  <c r="I113" i="177"/>
  <c r="C113" i="177"/>
  <c r="L112" i="177"/>
  <c r="I112" i="177"/>
  <c r="C112" i="177"/>
  <c r="L111" i="177"/>
  <c r="I111" i="177"/>
  <c r="C111" i="177"/>
  <c r="L110" i="177"/>
  <c r="I110" i="177"/>
  <c r="C110" i="177"/>
  <c r="L109" i="177"/>
  <c r="I109" i="177"/>
  <c r="C109" i="177"/>
  <c r="L108" i="177"/>
  <c r="I108" i="177"/>
  <c r="C108" i="177"/>
  <c r="L107" i="177"/>
  <c r="I107" i="177"/>
  <c r="C107" i="177"/>
  <c r="L106" i="177"/>
  <c r="I106" i="177"/>
  <c r="C106" i="177"/>
  <c r="L105" i="177"/>
  <c r="I105" i="177"/>
  <c r="C105" i="177"/>
  <c r="R102" i="177"/>
  <c r="Q102" i="177"/>
  <c r="P102" i="177"/>
  <c r="O102" i="177"/>
  <c r="I102" i="177"/>
  <c r="H102" i="177"/>
  <c r="L102" i="177" s="1"/>
  <c r="R101" i="177"/>
  <c r="Q101" i="177"/>
  <c r="P101" i="177"/>
  <c r="O101" i="177"/>
  <c r="I101" i="177"/>
  <c r="H101" i="177"/>
  <c r="L101" i="177" s="1"/>
  <c r="L100" i="177"/>
  <c r="I100" i="177"/>
  <c r="H100" i="177"/>
  <c r="L99" i="177"/>
  <c r="I99" i="177"/>
  <c r="H99" i="177"/>
  <c r="I98" i="177"/>
  <c r="H98" i="177"/>
  <c r="L98" i="177" s="1"/>
  <c r="D98" i="177"/>
  <c r="I97" i="177"/>
  <c r="H97" i="177"/>
  <c r="L97" i="177" s="1"/>
  <c r="I96" i="177"/>
  <c r="H96" i="177"/>
  <c r="L96" i="177" s="1"/>
  <c r="L95" i="177"/>
  <c r="I95" i="177"/>
  <c r="H95" i="177"/>
  <c r="D95" i="177"/>
  <c r="I94" i="177"/>
  <c r="H94" i="177"/>
  <c r="L94" i="177" s="1"/>
  <c r="I93" i="177"/>
  <c r="H93" i="177"/>
  <c r="L93" i="177" s="1"/>
  <c r="L92" i="177"/>
  <c r="I92" i="177"/>
  <c r="H92" i="177"/>
  <c r="D92" i="177"/>
  <c r="L91" i="177"/>
  <c r="I91" i="177"/>
  <c r="H91" i="177"/>
  <c r="L90" i="177"/>
  <c r="I90" i="177"/>
  <c r="H90" i="177"/>
  <c r="I89" i="177"/>
  <c r="H89" i="177"/>
  <c r="L89" i="177" s="1"/>
  <c r="D89" i="177"/>
  <c r="O87" i="177"/>
  <c r="I87" i="177"/>
  <c r="H87" i="177"/>
  <c r="L87" i="177" s="1"/>
  <c r="R85" i="177"/>
  <c r="Q85" i="177"/>
  <c r="P85" i="177"/>
  <c r="O85" i="177"/>
  <c r="L85" i="177"/>
  <c r="I85" i="177"/>
  <c r="H85" i="177"/>
  <c r="R84" i="177"/>
  <c r="Q84" i="177"/>
  <c r="P84" i="177"/>
  <c r="O84" i="177"/>
  <c r="L84" i="177"/>
  <c r="I84" i="177"/>
  <c r="H84" i="177"/>
  <c r="R83" i="177"/>
  <c r="Q83" i="177"/>
  <c r="P83" i="177"/>
  <c r="O83" i="177"/>
  <c r="I83" i="177"/>
  <c r="H83" i="177"/>
  <c r="L83" i="177" s="1"/>
  <c r="R82" i="177"/>
  <c r="Q82" i="177"/>
  <c r="P82" i="177"/>
  <c r="O82" i="177"/>
  <c r="I82" i="177"/>
  <c r="H82" i="177"/>
  <c r="L82" i="177" s="1"/>
  <c r="R81" i="177"/>
  <c r="Q81" i="177"/>
  <c r="P81" i="177"/>
  <c r="O81" i="177"/>
  <c r="L81" i="177"/>
  <c r="I81" i="177"/>
  <c r="H81" i="177"/>
  <c r="R80" i="177"/>
  <c r="Q80" i="177"/>
  <c r="P80" i="177"/>
  <c r="O80" i="177"/>
  <c r="I80" i="177"/>
  <c r="H80" i="177"/>
  <c r="L80" i="177" s="1"/>
  <c r="R79" i="177"/>
  <c r="Q79" i="177"/>
  <c r="P79" i="177"/>
  <c r="O79" i="177"/>
  <c r="I79" i="177"/>
  <c r="H79" i="177"/>
  <c r="L79" i="177" s="1"/>
  <c r="R78" i="177"/>
  <c r="Q78" i="177"/>
  <c r="P78" i="177"/>
  <c r="O78" i="177"/>
  <c r="L78" i="177"/>
  <c r="I78" i="177"/>
  <c r="H78" i="177"/>
  <c r="R77" i="177"/>
  <c r="Q77" i="177"/>
  <c r="P77" i="177"/>
  <c r="O77" i="177"/>
  <c r="I77" i="177"/>
  <c r="H77" i="177"/>
  <c r="L77" i="177" s="1"/>
  <c r="R76" i="177"/>
  <c r="Q76" i="177"/>
  <c r="P76" i="177"/>
  <c r="O76" i="177"/>
  <c r="I76" i="177"/>
  <c r="H76" i="177"/>
  <c r="L76" i="177" s="1"/>
  <c r="R75" i="177"/>
  <c r="Q75" i="177"/>
  <c r="P75" i="177"/>
  <c r="O75" i="177"/>
  <c r="L75" i="177"/>
  <c r="I75" i="177"/>
  <c r="H75" i="177"/>
  <c r="R74" i="177"/>
  <c r="Q74" i="177"/>
  <c r="P74" i="177"/>
  <c r="O74" i="177"/>
  <c r="I74" i="177"/>
  <c r="H74" i="177"/>
  <c r="L74" i="177" s="1"/>
  <c r="R73" i="177"/>
  <c r="Q73" i="177"/>
  <c r="P73" i="177"/>
  <c r="O73" i="177"/>
  <c r="I73" i="177"/>
  <c r="H73" i="177"/>
  <c r="L73" i="177" s="1"/>
  <c r="R72" i="177"/>
  <c r="Q72" i="177"/>
  <c r="P72" i="177"/>
  <c r="O72" i="177"/>
  <c r="L72" i="177"/>
  <c r="I72" i="177"/>
  <c r="H72" i="177"/>
  <c r="R71" i="177"/>
  <c r="Q71" i="177"/>
  <c r="P71" i="177"/>
  <c r="O71" i="177"/>
  <c r="I71" i="177"/>
  <c r="H71" i="177"/>
  <c r="L71" i="177" s="1"/>
  <c r="R70" i="177"/>
  <c r="Q70" i="177"/>
  <c r="P70" i="177"/>
  <c r="O70" i="177"/>
  <c r="L70" i="177"/>
  <c r="I70" i="177"/>
  <c r="H70" i="177"/>
  <c r="R69" i="177"/>
  <c r="Q69" i="177"/>
  <c r="P69" i="177"/>
  <c r="O69" i="177"/>
  <c r="L69" i="177"/>
  <c r="I69" i="177"/>
  <c r="H69" i="177"/>
  <c r="R68" i="177"/>
  <c r="Q68" i="177"/>
  <c r="P68" i="177"/>
  <c r="O68" i="177"/>
  <c r="I68" i="177"/>
  <c r="H68" i="177"/>
  <c r="L68" i="177" s="1"/>
  <c r="R67" i="177"/>
  <c r="Q67" i="177"/>
  <c r="P67" i="177"/>
  <c r="O67" i="177"/>
  <c r="I67" i="177"/>
  <c r="H67" i="177"/>
  <c r="L67" i="177" s="1"/>
  <c r="R65" i="177"/>
  <c r="Q65" i="177"/>
  <c r="P65" i="177"/>
  <c r="O65" i="177"/>
  <c r="I65" i="177"/>
  <c r="H65" i="177"/>
  <c r="L65" i="177" s="1"/>
  <c r="R64" i="177"/>
  <c r="Q64" i="177"/>
  <c r="P64" i="177"/>
  <c r="O64" i="177"/>
  <c r="L64" i="177"/>
  <c r="I64" i="177"/>
  <c r="H64" i="177"/>
  <c r="R63" i="177"/>
  <c r="Q63" i="177"/>
  <c r="P63" i="177"/>
  <c r="O63" i="177"/>
  <c r="I63" i="177"/>
  <c r="H63" i="177"/>
  <c r="L63" i="177" s="1"/>
  <c r="I62" i="177"/>
  <c r="H62" i="177"/>
  <c r="L62" i="177" s="1"/>
  <c r="D62" i="177"/>
  <c r="I61" i="177"/>
  <c r="H61" i="177"/>
  <c r="L61" i="177" s="1"/>
  <c r="D61" i="177"/>
  <c r="I60" i="177"/>
  <c r="H60" i="177"/>
  <c r="L60" i="177" s="1"/>
  <c r="D60" i="177"/>
  <c r="I59" i="177"/>
  <c r="H59" i="177"/>
  <c r="L59" i="177" s="1"/>
  <c r="D59" i="177"/>
  <c r="L58" i="177"/>
  <c r="I58" i="177"/>
  <c r="H58" i="177"/>
  <c r="D58" i="177"/>
  <c r="R56" i="177"/>
  <c r="Q56" i="177"/>
  <c r="P56" i="177"/>
  <c r="O56" i="177"/>
  <c r="I56" i="177"/>
  <c r="H56" i="177"/>
  <c r="L56" i="177" s="1"/>
  <c r="R55" i="177"/>
  <c r="Q55" i="177"/>
  <c r="P55" i="177"/>
  <c r="O55" i="177"/>
  <c r="I55" i="177"/>
  <c r="H55" i="177"/>
  <c r="L55" i="177" s="1"/>
  <c r="R54" i="177"/>
  <c r="Q54" i="177"/>
  <c r="P54" i="177"/>
  <c r="O54" i="177"/>
  <c r="L54" i="177"/>
  <c r="I54" i="177"/>
  <c r="H54" i="177"/>
  <c r="R53" i="177"/>
  <c r="Q53" i="177"/>
  <c r="P53" i="177"/>
  <c r="O53" i="177"/>
  <c r="I53" i="177"/>
  <c r="H53" i="177"/>
  <c r="L53" i="177" s="1"/>
  <c r="R52" i="177"/>
  <c r="Q52" i="177"/>
  <c r="P52" i="177"/>
  <c r="O52" i="177"/>
  <c r="I52" i="177"/>
  <c r="H52" i="177"/>
  <c r="L52" i="177" s="1"/>
  <c r="R51" i="177"/>
  <c r="Q51" i="177"/>
  <c r="P51" i="177"/>
  <c r="O51" i="177"/>
  <c r="L51" i="177"/>
  <c r="I51" i="177"/>
  <c r="H51" i="177"/>
  <c r="R50" i="177"/>
  <c r="Q50" i="177"/>
  <c r="P50" i="177"/>
  <c r="O50" i="177"/>
  <c r="I50" i="177"/>
  <c r="H50" i="177"/>
  <c r="L50" i="177" s="1"/>
  <c r="R49" i="177"/>
  <c r="Q49" i="177"/>
  <c r="P49" i="177"/>
  <c r="O49" i="177"/>
  <c r="I49" i="177"/>
  <c r="H49" i="177"/>
  <c r="L49" i="177" s="1"/>
  <c r="R48" i="177"/>
  <c r="Q48" i="177"/>
  <c r="P48" i="177"/>
  <c r="O48" i="177"/>
  <c r="L48" i="177"/>
  <c r="I48" i="177"/>
  <c r="H48" i="177"/>
  <c r="R47" i="177"/>
  <c r="Q47" i="177"/>
  <c r="P47" i="177"/>
  <c r="O47" i="177"/>
  <c r="I47" i="177"/>
  <c r="H47" i="177"/>
  <c r="L47" i="177" s="1"/>
  <c r="R46" i="177"/>
  <c r="Q46" i="177"/>
  <c r="P46" i="177"/>
  <c r="O46" i="177"/>
  <c r="I46" i="177"/>
  <c r="H46" i="177"/>
  <c r="L46" i="177" s="1"/>
  <c r="R45" i="177"/>
  <c r="Q45" i="177"/>
  <c r="P45" i="177"/>
  <c r="O45" i="177"/>
  <c r="I45" i="177"/>
  <c r="H45" i="177"/>
  <c r="L45" i="177" s="1"/>
  <c r="R44" i="177"/>
  <c r="Q44" i="177"/>
  <c r="P44" i="177"/>
  <c r="O44" i="177"/>
  <c r="I44" i="177"/>
  <c r="H44" i="177"/>
  <c r="L44" i="177" s="1"/>
  <c r="R43" i="177"/>
  <c r="Q43" i="177"/>
  <c r="P43" i="177"/>
  <c r="O43" i="177"/>
  <c r="L43" i="177"/>
  <c r="I43" i="177"/>
  <c r="H43" i="177"/>
  <c r="R42" i="177"/>
  <c r="Q42" i="177"/>
  <c r="P42" i="177"/>
  <c r="O42" i="177"/>
  <c r="I42" i="177"/>
  <c r="H42" i="177"/>
  <c r="L42" i="177" s="1"/>
  <c r="R41" i="177"/>
  <c r="Q41" i="177"/>
  <c r="P41" i="177"/>
  <c r="O41" i="177"/>
  <c r="I41" i="177"/>
  <c r="H41" i="177"/>
  <c r="L41" i="177" s="1"/>
  <c r="R40" i="177"/>
  <c r="Q40" i="177"/>
  <c r="P40" i="177"/>
  <c r="O40" i="177"/>
  <c r="I40" i="177"/>
  <c r="H40" i="177"/>
  <c r="L40" i="177" s="1"/>
  <c r="R39" i="177"/>
  <c r="Q39" i="177"/>
  <c r="P39" i="177"/>
  <c r="O39" i="177"/>
  <c r="L39" i="177"/>
  <c r="I39" i="177"/>
  <c r="H39" i="177"/>
  <c r="R38" i="177"/>
  <c r="Q38" i="177"/>
  <c r="P38" i="177"/>
  <c r="O38" i="177"/>
  <c r="I38" i="177"/>
  <c r="H38" i="177"/>
  <c r="L38" i="177" s="1"/>
  <c r="R37" i="177"/>
  <c r="Q37" i="177"/>
  <c r="P37" i="177"/>
  <c r="O37" i="177"/>
  <c r="I37" i="177"/>
  <c r="H37" i="177"/>
  <c r="L37" i="177" s="1"/>
  <c r="R36" i="177"/>
  <c r="Q36" i="177"/>
  <c r="P36" i="177"/>
  <c r="O36" i="177"/>
  <c r="L36" i="177"/>
  <c r="I36" i="177"/>
  <c r="H36" i="177"/>
  <c r="R35" i="177"/>
  <c r="Q35" i="177"/>
  <c r="P35" i="177"/>
  <c r="O35" i="177"/>
  <c r="I35" i="177"/>
  <c r="H35" i="177"/>
  <c r="L35" i="177" s="1"/>
  <c r="R34" i="177"/>
  <c r="Q34" i="177"/>
  <c r="P34" i="177"/>
  <c r="O34" i="177"/>
  <c r="I34" i="177"/>
  <c r="H34" i="177"/>
  <c r="L34" i="177" s="1"/>
  <c r="R33" i="177"/>
  <c r="Q33" i="177"/>
  <c r="P33" i="177"/>
  <c r="O33" i="177"/>
  <c r="L33" i="177"/>
  <c r="I33" i="177"/>
  <c r="H33" i="177"/>
  <c r="R32" i="177"/>
  <c r="Q32" i="177"/>
  <c r="P32" i="177"/>
  <c r="O32" i="177"/>
  <c r="I32" i="177"/>
  <c r="H32" i="177"/>
  <c r="L32" i="177" s="1"/>
  <c r="R31" i="177"/>
  <c r="Q31" i="177"/>
  <c r="P31" i="177"/>
  <c r="O31" i="177"/>
  <c r="I31" i="177"/>
  <c r="H31" i="177"/>
  <c r="L31" i="177" s="1"/>
  <c r="R30" i="177"/>
  <c r="Q30" i="177"/>
  <c r="P30" i="177"/>
  <c r="O30" i="177"/>
  <c r="L30" i="177"/>
  <c r="I30" i="177"/>
  <c r="H30" i="177"/>
  <c r="Z20" i="177"/>
  <c r="U17" i="177"/>
  <c r="T17" i="177"/>
  <c r="N1" i="177"/>
  <c r="P17" i="177" s="1"/>
  <c r="I158" i="176"/>
  <c r="H158" i="176"/>
  <c r="B158" i="176"/>
  <c r="B157" i="176"/>
  <c r="B156" i="176"/>
  <c r="B155" i="176"/>
  <c r="R140" i="176"/>
  <c r="Q140" i="176"/>
  <c r="P140" i="176"/>
  <c r="O140" i="176"/>
  <c r="I140" i="176"/>
  <c r="H140" i="176"/>
  <c r="L140" i="176" s="1"/>
  <c r="D140" i="176"/>
  <c r="O139" i="176"/>
  <c r="I139" i="176"/>
  <c r="H139" i="176"/>
  <c r="L139" i="176" s="1"/>
  <c r="D139" i="176"/>
  <c r="R138" i="176"/>
  <c r="Q138" i="176"/>
  <c r="P138" i="176"/>
  <c r="O138" i="176"/>
  <c r="L138" i="176"/>
  <c r="I138" i="176"/>
  <c r="H138" i="176"/>
  <c r="D138" i="176"/>
  <c r="O137" i="176"/>
  <c r="L137" i="176"/>
  <c r="I137" i="176"/>
  <c r="H137" i="176"/>
  <c r="D137" i="176"/>
  <c r="R136" i="176"/>
  <c r="Q136" i="176"/>
  <c r="P136" i="176"/>
  <c r="O136" i="176"/>
  <c r="I136" i="176"/>
  <c r="H136" i="176"/>
  <c r="L136" i="176" s="1"/>
  <c r="D136" i="176"/>
  <c r="R135" i="176"/>
  <c r="Q135" i="176"/>
  <c r="P135" i="176"/>
  <c r="O135" i="176"/>
  <c r="L135" i="176"/>
  <c r="I135" i="176"/>
  <c r="H135" i="176"/>
  <c r="D135" i="176"/>
  <c r="R134" i="176"/>
  <c r="Q134" i="176"/>
  <c r="P134" i="176"/>
  <c r="O134" i="176"/>
  <c r="L134" i="176"/>
  <c r="I134" i="176"/>
  <c r="H134" i="176"/>
  <c r="D134" i="176"/>
  <c r="R133" i="176"/>
  <c r="Q133" i="176"/>
  <c r="P133" i="176"/>
  <c r="O133" i="176"/>
  <c r="L133" i="176"/>
  <c r="I133" i="176"/>
  <c r="H133" i="176"/>
  <c r="D133" i="176"/>
  <c r="R132" i="176"/>
  <c r="Q132" i="176"/>
  <c r="P132" i="176"/>
  <c r="O132" i="176"/>
  <c r="I132" i="176"/>
  <c r="H132" i="176"/>
  <c r="L132" i="176" s="1"/>
  <c r="D132" i="176"/>
  <c r="R130" i="176"/>
  <c r="Q130" i="176"/>
  <c r="P130" i="176"/>
  <c r="O130" i="176"/>
  <c r="L130" i="176"/>
  <c r="I130" i="176"/>
  <c r="C130" i="176"/>
  <c r="R129" i="176"/>
  <c r="Q129" i="176"/>
  <c r="P129" i="176"/>
  <c r="O129" i="176"/>
  <c r="L129" i="176"/>
  <c r="I129" i="176"/>
  <c r="C129" i="176"/>
  <c r="L128" i="176"/>
  <c r="I128" i="176"/>
  <c r="C128" i="176"/>
  <c r="L127" i="176"/>
  <c r="I127" i="176"/>
  <c r="C127" i="176"/>
  <c r="L126" i="176"/>
  <c r="I126" i="176"/>
  <c r="C126" i="176"/>
  <c r="L124" i="176"/>
  <c r="I124" i="176"/>
  <c r="C124" i="176"/>
  <c r="L123" i="176"/>
  <c r="I123" i="176"/>
  <c r="C123" i="176"/>
  <c r="L122" i="176"/>
  <c r="I122" i="176"/>
  <c r="C122" i="176"/>
  <c r="L121" i="176"/>
  <c r="I121" i="176"/>
  <c r="C121" i="176"/>
  <c r="L120" i="176"/>
  <c r="I120" i="176"/>
  <c r="C120" i="176"/>
  <c r="L119" i="176"/>
  <c r="I119" i="176"/>
  <c r="C119" i="176"/>
  <c r="L118" i="176"/>
  <c r="I118" i="176"/>
  <c r="C118" i="176"/>
  <c r="L117" i="176"/>
  <c r="I117" i="176"/>
  <c r="C117" i="176"/>
  <c r="L116" i="176"/>
  <c r="I116" i="176"/>
  <c r="C116" i="176"/>
  <c r="L115" i="176"/>
  <c r="I115" i="176"/>
  <c r="C115" i="176"/>
  <c r="L114" i="176"/>
  <c r="I114" i="176"/>
  <c r="C114" i="176"/>
  <c r="L113" i="176"/>
  <c r="I113" i="176"/>
  <c r="C113" i="176"/>
  <c r="L112" i="176"/>
  <c r="I112" i="176"/>
  <c r="C112" i="176"/>
  <c r="L111" i="176"/>
  <c r="I111" i="176"/>
  <c r="C111" i="176"/>
  <c r="L110" i="176"/>
  <c r="I110" i="176"/>
  <c r="C110" i="176"/>
  <c r="L109" i="176"/>
  <c r="I109" i="176"/>
  <c r="C109" i="176"/>
  <c r="L108" i="176"/>
  <c r="I108" i="176"/>
  <c r="C108" i="176"/>
  <c r="L107" i="176"/>
  <c r="I107" i="176"/>
  <c r="C107" i="176"/>
  <c r="L106" i="176"/>
  <c r="I106" i="176"/>
  <c r="C106" i="176"/>
  <c r="L105" i="176"/>
  <c r="I105" i="176"/>
  <c r="C105" i="176"/>
  <c r="R102" i="176"/>
  <c r="Q102" i="176"/>
  <c r="P102" i="176"/>
  <c r="O102" i="176"/>
  <c r="I102" i="176"/>
  <c r="H102" i="176"/>
  <c r="L102" i="176" s="1"/>
  <c r="R101" i="176"/>
  <c r="Q101" i="176"/>
  <c r="P101" i="176"/>
  <c r="O101" i="176"/>
  <c r="L101" i="176"/>
  <c r="I101" i="176"/>
  <c r="H101" i="176"/>
  <c r="L100" i="176"/>
  <c r="I100" i="176"/>
  <c r="H100" i="176"/>
  <c r="I99" i="176"/>
  <c r="H99" i="176"/>
  <c r="L99" i="176" s="1"/>
  <c r="L98" i="176"/>
  <c r="I98" i="176"/>
  <c r="H98" i="176"/>
  <c r="D98" i="176"/>
  <c r="L97" i="176"/>
  <c r="I97" i="176"/>
  <c r="H97" i="176"/>
  <c r="I96" i="176"/>
  <c r="H96" i="176"/>
  <c r="L96" i="176" s="1"/>
  <c r="I95" i="176"/>
  <c r="H95" i="176"/>
  <c r="L95" i="176" s="1"/>
  <c r="D95" i="176"/>
  <c r="L94" i="176"/>
  <c r="I94" i="176"/>
  <c r="H94" i="176"/>
  <c r="I93" i="176"/>
  <c r="H93" i="176"/>
  <c r="L93" i="176" s="1"/>
  <c r="I92" i="176"/>
  <c r="H92" i="176"/>
  <c r="L92" i="176" s="1"/>
  <c r="D92" i="176"/>
  <c r="L91" i="176"/>
  <c r="I91" i="176"/>
  <c r="H91" i="176"/>
  <c r="L90" i="176"/>
  <c r="I90" i="176"/>
  <c r="H90" i="176"/>
  <c r="L89" i="176"/>
  <c r="I89" i="176"/>
  <c r="H89" i="176"/>
  <c r="D89" i="176"/>
  <c r="O87" i="176"/>
  <c r="L87" i="176"/>
  <c r="I87" i="176"/>
  <c r="H87" i="176"/>
  <c r="R85" i="176"/>
  <c r="Q85" i="176"/>
  <c r="P85" i="176"/>
  <c r="O85" i="176"/>
  <c r="I85" i="176"/>
  <c r="H85" i="176"/>
  <c r="L85" i="176" s="1"/>
  <c r="R84" i="176"/>
  <c r="Q84" i="176"/>
  <c r="P84" i="176"/>
  <c r="O84" i="176"/>
  <c r="L84" i="176"/>
  <c r="I84" i="176"/>
  <c r="H84" i="176"/>
  <c r="R83" i="176"/>
  <c r="Q83" i="176"/>
  <c r="P83" i="176"/>
  <c r="O83" i="176"/>
  <c r="L83" i="176"/>
  <c r="I83" i="176"/>
  <c r="H83" i="176"/>
  <c r="R82" i="176"/>
  <c r="Q82" i="176"/>
  <c r="P82" i="176"/>
  <c r="O82" i="176"/>
  <c r="L82" i="176"/>
  <c r="I82" i="176"/>
  <c r="H82" i="176"/>
  <c r="R81" i="176"/>
  <c r="Q81" i="176"/>
  <c r="P81" i="176"/>
  <c r="O81" i="176"/>
  <c r="L81" i="176"/>
  <c r="I81" i="176"/>
  <c r="H81" i="176"/>
  <c r="R80" i="176"/>
  <c r="Q80" i="176"/>
  <c r="P80" i="176"/>
  <c r="O80" i="176"/>
  <c r="L80" i="176"/>
  <c r="I80" i="176"/>
  <c r="H80" i="176"/>
  <c r="R79" i="176"/>
  <c r="Q79" i="176"/>
  <c r="P79" i="176"/>
  <c r="O79" i="176"/>
  <c r="L79" i="176"/>
  <c r="I79" i="176"/>
  <c r="H79" i="176"/>
  <c r="R78" i="176"/>
  <c r="Q78" i="176"/>
  <c r="P78" i="176"/>
  <c r="O78" i="176"/>
  <c r="L78" i="176"/>
  <c r="I78" i="176"/>
  <c r="H78" i="176"/>
  <c r="R77" i="176"/>
  <c r="Q77" i="176"/>
  <c r="P77" i="176"/>
  <c r="O77" i="176"/>
  <c r="I77" i="176"/>
  <c r="H77" i="176"/>
  <c r="L77" i="176" s="1"/>
  <c r="R76" i="176"/>
  <c r="Q76" i="176"/>
  <c r="P76" i="176"/>
  <c r="O76" i="176"/>
  <c r="I76" i="176"/>
  <c r="H76" i="176"/>
  <c r="L76" i="176" s="1"/>
  <c r="R75" i="176"/>
  <c r="Q75" i="176"/>
  <c r="P75" i="176"/>
  <c r="O75" i="176"/>
  <c r="L75" i="176"/>
  <c r="I75" i="176"/>
  <c r="H75" i="176"/>
  <c r="R74" i="176"/>
  <c r="Q74" i="176"/>
  <c r="P74" i="176"/>
  <c r="O74" i="176"/>
  <c r="I74" i="176"/>
  <c r="H74" i="176"/>
  <c r="L74" i="176" s="1"/>
  <c r="R73" i="176"/>
  <c r="Q73" i="176"/>
  <c r="P73" i="176"/>
  <c r="O73" i="176"/>
  <c r="I73" i="176"/>
  <c r="H73" i="176"/>
  <c r="L73" i="176" s="1"/>
  <c r="R72" i="176"/>
  <c r="Q72" i="176"/>
  <c r="P72" i="176"/>
  <c r="O72" i="176"/>
  <c r="L72" i="176"/>
  <c r="I72" i="176"/>
  <c r="H72" i="176"/>
  <c r="R71" i="176"/>
  <c r="Q71" i="176"/>
  <c r="P71" i="176"/>
  <c r="O71" i="176"/>
  <c r="L71" i="176"/>
  <c r="I71" i="176"/>
  <c r="H71" i="176"/>
  <c r="R70" i="176"/>
  <c r="Q70" i="176"/>
  <c r="P70" i="176"/>
  <c r="O70" i="176"/>
  <c r="I70" i="176"/>
  <c r="H70" i="176"/>
  <c r="L70" i="176" s="1"/>
  <c r="R69" i="176"/>
  <c r="Q69" i="176"/>
  <c r="P69" i="176"/>
  <c r="O69" i="176"/>
  <c r="L69" i="176"/>
  <c r="I69" i="176"/>
  <c r="H69" i="176"/>
  <c r="R68" i="176"/>
  <c r="Q68" i="176"/>
  <c r="P68" i="176"/>
  <c r="O68" i="176"/>
  <c r="I68" i="176"/>
  <c r="H68" i="176"/>
  <c r="L68" i="176" s="1"/>
  <c r="R67" i="176"/>
  <c r="Q67" i="176"/>
  <c r="P67" i="176"/>
  <c r="O67" i="176"/>
  <c r="L67" i="176"/>
  <c r="I67" i="176"/>
  <c r="H67" i="176"/>
  <c r="R65" i="176"/>
  <c r="Q65" i="176"/>
  <c r="P65" i="176"/>
  <c r="O65" i="176"/>
  <c r="I65" i="176"/>
  <c r="H65" i="176"/>
  <c r="L65" i="176" s="1"/>
  <c r="R64" i="176"/>
  <c r="Q64" i="176"/>
  <c r="P64" i="176"/>
  <c r="O64" i="176"/>
  <c r="L64" i="176"/>
  <c r="I64" i="176"/>
  <c r="H64" i="176"/>
  <c r="R63" i="176"/>
  <c r="Q63" i="176"/>
  <c r="P63" i="176"/>
  <c r="O63" i="176"/>
  <c r="I63" i="176"/>
  <c r="H63" i="176"/>
  <c r="L63" i="176" s="1"/>
  <c r="L62" i="176"/>
  <c r="I62" i="176"/>
  <c r="H62" i="176"/>
  <c r="D62" i="176"/>
  <c r="L61" i="176"/>
  <c r="I61" i="176"/>
  <c r="H61" i="176"/>
  <c r="D61" i="176"/>
  <c r="L60" i="176"/>
  <c r="I60" i="176"/>
  <c r="H60" i="176"/>
  <c r="D60" i="176"/>
  <c r="L59" i="176"/>
  <c r="I59" i="176"/>
  <c r="H59" i="176"/>
  <c r="D59" i="176"/>
  <c r="I58" i="176"/>
  <c r="H58" i="176"/>
  <c r="L58" i="176" s="1"/>
  <c r="D58" i="176"/>
  <c r="R56" i="176"/>
  <c r="Q56" i="176"/>
  <c r="P56" i="176"/>
  <c r="O56" i="176"/>
  <c r="I56" i="176"/>
  <c r="H56" i="176"/>
  <c r="L56" i="176" s="1"/>
  <c r="R55" i="176"/>
  <c r="Q55" i="176"/>
  <c r="P55" i="176"/>
  <c r="O55" i="176"/>
  <c r="I55" i="176"/>
  <c r="H55" i="176"/>
  <c r="L55" i="176" s="1"/>
  <c r="R54" i="176"/>
  <c r="Q54" i="176"/>
  <c r="P54" i="176"/>
  <c r="O54" i="176"/>
  <c r="L54" i="176"/>
  <c r="I54" i="176"/>
  <c r="H54" i="176"/>
  <c r="R53" i="176"/>
  <c r="Q53" i="176"/>
  <c r="P53" i="176"/>
  <c r="O53" i="176"/>
  <c r="I53" i="176"/>
  <c r="H53" i="176"/>
  <c r="L53" i="176" s="1"/>
  <c r="R52" i="176"/>
  <c r="Q52" i="176"/>
  <c r="P52" i="176"/>
  <c r="O52" i="176"/>
  <c r="I52" i="176"/>
  <c r="H52" i="176"/>
  <c r="L52" i="176" s="1"/>
  <c r="R51" i="176"/>
  <c r="Q51" i="176"/>
  <c r="P51" i="176"/>
  <c r="O51" i="176"/>
  <c r="L51" i="176"/>
  <c r="I51" i="176"/>
  <c r="H51" i="176"/>
  <c r="R50" i="176"/>
  <c r="Q50" i="176"/>
  <c r="P50" i="176"/>
  <c r="O50" i="176"/>
  <c r="L50" i="176"/>
  <c r="I50" i="176"/>
  <c r="H50" i="176"/>
  <c r="R49" i="176"/>
  <c r="Q49" i="176"/>
  <c r="P49" i="176"/>
  <c r="O49" i="176"/>
  <c r="I49" i="176"/>
  <c r="H49" i="176"/>
  <c r="L49" i="176" s="1"/>
  <c r="R48" i="176"/>
  <c r="Q48" i="176"/>
  <c r="P48" i="176"/>
  <c r="O48" i="176"/>
  <c r="L48" i="176"/>
  <c r="I48" i="176"/>
  <c r="H48" i="176"/>
  <c r="R47" i="176"/>
  <c r="Q47" i="176"/>
  <c r="P47" i="176"/>
  <c r="O47" i="176"/>
  <c r="I47" i="176"/>
  <c r="H47" i="176"/>
  <c r="L47" i="176" s="1"/>
  <c r="R46" i="176"/>
  <c r="Q46" i="176"/>
  <c r="P46" i="176"/>
  <c r="O46" i="176"/>
  <c r="L46" i="176"/>
  <c r="I46" i="176"/>
  <c r="H46" i="176"/>
  <c r="R45" i="176"/>
  <c r="Q45" i="176"/>
  <c r="P45" i="176"/>
  <c r="O45" i="176"/>
  <c r="I45" i="176"/>
  <c r="H45" i="176"/>
  <c r="L45" i="176" s="1"/>
  <c r="R44" i="176"/>
  <c r="Q44" i="176"/>
  <c r="P44" i="176"/>
  <c r="O44" i="176"/>
  <c r="I44" i="176"/>
  <c r="H44" i="176"/>
  <c r="L44" i="176" s="1"/>
  <c r="R43" i="176"/>
  <c r="Q43" i="176"/>
  <c r="P43" i="176"/>
  <c r="O43" i="176"/>
  <c r="L43" i="176"/>
  <c r="I43" i="176"/>
  <c r="H43" i="176"/>
  <c r="R42" i="176"/>
  <c r="Q42" i="176"/>
  <c r="P42" i="176"/>
  <c r="O42" i="176"/>
  <c r="I42" i="176"/>
  <c r="H42" i="176"/>
  <c r="L42" i="176" s="1"/>
  <c r="R41" i="176"/>
  <c r="Q41" i="176"/>
  <c r="P41" i="176"/>
  <c r="O41" i="176"/>
  <c r="I41" i="176"/>
  <c r="H41" i="176"/>
  <c r="L41" i="176" s="1"/>
  <c r="R40" i="176"/>
  <c r="Q40" i="176"/>
  <c r="P40" i="176"/>
  <c r="O40" i="176"/>
  <c r="L40" i="176"/>
  <c r="I40" i="176"/>
  <c r="H40" i="176"/>
  <c r="R39" i="176"/>
  <c r="Q39" i="176"/>
  <c r="P39" i="176"/>
  <c r="O39" i="176"/>
  <c r="I39" i="176"/>
  <c r="H39" i="176"/>
  <c r="L39" i="176" s="1"/>
  <c r="R38" i="176"/>
  <c r="Q38" i="176"/>
  <c r="P38" i="176"/>
  <c r="O38" i="176"/>
  <c r="L38" i="176"/>
  <c r="I38" i="176"/>
  <c r="H38" i="176"/>
  <c r="R37" i="176"/>
  <c r="Q37" i="176"/>
  <c r="P37" i="176"/>
  <c r="O37" i="176"/>
  <c r="L37" i="176"/>
  <c r="I37" i="176"/>
  <c r="H37" i="176"/>
  <c r="R36" i="176"/>
  <c r="Q36" i="176"/>
  <c r="P36" i="176"/>
  <c r="O36" i="176"/>
  <c r="I36" i="176"/>
  <c r="H36" i="176"/>
  <c r="L36" i="176" s="1"/>
  <c r="R35" i="176"/>
  <c r="Q35" i="176"/>
  <c r="P35" i="176"/>
  <c r="O35" i="176"/>
  <c r="I35" i="176"/>
  <c r="H35" i="176"/>
  <c r="L35" i="176" s="1"/>
  <c r="R34" i="176"/>
  <c r="Q34" i="176"/>
  <c r="P34" i="176"/>
  <c r="O34" i="176"/>
  <c r="L34" i="176"/>
  <c r="I34" i="176"/>
  <c r="H34" i="176"/>
  <c r="R33" i="176"/>
  <c r="Q33" i="176"/>
  <c r="P33" i="176"/>
  <c r="O33" i="176"/>
  <c r="I33" i="176"/>
  <c r="H33" i="176"/>
  <c r="L33" i="176" s="1"/>
  <c r="R32" i="176"/>
  <c r="Q32" i="176"/>
  <c r="P32" i="176"/>
  <c r="O32" i="176"/>
  <c r="L32" i="176"/>
  <c r="I32" i="176"/>
  <c r="H32" i="176"/>
  <c r="R31" i="176"/>
  <c r="Q31" i="176"/>
  <c r="P31" i="176"/>
  <c r="O31" i="176"/>
  <c r="L31" i="176"/>
  <c r="I31" i="176"/>
  <c r="H31" i="176"/>
  <c r="R30" i="176"/>
  <c r="Q30" i="176"/>
  <c r="P30" i="176"/>
  <c r="O30" i="176"/>
  <c r="I30" i="176"/>
  <c r="H30" i="176"/>
  <c r="L30" i="176" s="1"/>
  <c r="Z20" i="176"/>
  <c r="U17" i="176"/>
  <c r="T17" i="176"/>
  <c r="N1" i="176"/>
  <c r="P17" i="176" s="1"/>
  <c r="I158" i="175"/>
  <c r="H158" i="175"/>
  <c r="B158" i="175"/>
  <c r="B157" i="175"/>
  <c r="B156" i="175"/>
  <c r="B155" i="175"/>
  <c r="R140" i="175"/>
  <c r="Q140" i="175"/>
  <c r="P140" i="175"/>
  <c r="O140" i="175"/>
  <c r="I140" i="175"/>
  <c r="H140" i="175"/>
  <c r="L140" i="175" s="1"/>
  <c r="D140" i="175"/>
  <c r="O139" i="175"/>
  <c r="I139" i="175"/>
  <c r="H139" i="175"/>
  <c r="L139" i="175" s="1"/>
  <c r="D139" i="175"/>
  <c r="R138" i="175"/>
  <c r="Q138" i="175"/>
  <c r="P138" i="175"/>
  <c r="O138" i="175"/>
  <c r="L138" i="175"/>
  <c r="I138" i="175"/>
  <c r="H138" i="175"/>
  <c r="D138" i="175"/>
  <c r="O137" i="175"/>
  <c r="I137" i="175"/>
  <c r="H137" i="175"/>
  <c r="L137" i="175" s="1"/>
  <c r="D137" i="175"/>
  <c r="R136" i="175"/>
  <c r="Q136" i="175"/>
  <c r="P136" i="175"/>
  <c r="O136" i="175"/>
  <c r="L136" i="175"/>
  <c r="I136" i="175"/>
  <c r="H136" i="175"/>
  <c r="D136" i="175"/>
  <c r="R135" i="175"/>
  <c r="Q135" i="175"/>
  <c r="P135" i="175"/>
  <c r="O135" i="175"/>
  <c r="I135" i="175"/>
  <c r="H135" i="175"/>
  <c r="L135" i="175" s="1"/>
  <c r="D135" i="175"/>
  <c r="R134" i="175"/>
  <c r="Q134" i="175"/>
  <c r="P134" i="175"/>
  <c r="O134" i="175"/>
  <c r="L134" i="175"/>
  <c r="I134" i="175"/>
  <c r="H134" i="175"/>
  <c r="D134" i="175"/>
  <c r="R133" i="175"/>
  <c r="Q133" i="175"/>
  <c r="P133" i="175"/>
  <c r="O133" i="175"/>
  <c r="I133" i="175"/>
  <c r="H133" i="175"/>
  <c r="L133" i="175" s="1"/>
  <c r="D133" i="175"/>
  <c r="R132" i="175"/>
  <c r="Q132" i="175"/>
  <c r="P132" i="175"/>
  <c r="O132" i="175"/>
  <c r="I132" i="175"/>
  <c r="H132" i="175"/>
  <c r="L132" i="175" s="1"/>
  <c r="D132" i="175"/>
  <c r="R130" i="175"/>
  <c r="Q130" i="175"/>
  <c r="P130" i="175"/>
  <c r="O130" i="175"/>
  <c r="L130" i="175"/>
  <c r="I130" i="175"/>
  <c r="C130" i="175"/>
  <c r="R129" i="175"/>
  <c r="Q129" i="175"/>
  <c r="P129" i="175"/>
  <c r="O129" i="175"/>
  <c r="L129" i="175"/>
  <c r="I129" i="175"/>
  <c r="C129" i="175"/>
  <c r="L128" i="175"/>
  <c r="I128" i="175"/>
  <c r="C128" i="175"/>
  <c r="L127" i="175"/>
  <c r="I127" i="175"/>
  <c r="C127" i="175"/>
  <c r="L126" i="175"/>
  <c r="I126" i="175"/>
  <c r="C126" i="175"/>
  <c r="L124" i="175"/>
  <c r="I124" i="175"/>
  <c r="C124" i="175"/>
  <c r="L123" i="175"/>
  <c r="I123" i="175"/>
  <c r="C123" i="175"/>
  <c r="L122" i="175"/>
  <c r="I122" i="175"/>
  <c r="C122" i="175"/>
  <c r="L121" i="175"/>
  <c r="I121" i="175"/>
  <c r="C121" i="175"/>
  <c r="L120" i="175"/>
  <c r="I120" i="175"/>
  <c r="C120" i="175"/>
  <c r="L119" i="175"/>
  <c r="I119" i="175"/>
  <c r="C119" i="175"/>
  <c r="L118" i="175"/>
  <c r="I118" i="175"/>
  <c r="C118" i="175"/>
  <c r="L117" i="175"/>
  <c r="I117" i="175"/>
  <c r="C117" i="175"/>
  <c r="L116" i="175"/>
  <c r="I116" i="175"/>
  <c r="C116" i="175"/>
  <c r="L115" i="175"/>
  <c r="I115" i="175"/>
  <c r="C115" i="175"/>
  <c r="L114" i="175"/>
  <c r="I114" i="175"/>
  <c r="C114" i="175"/>
  <c r="L113" i="175"/>
  <c r="I113" i="175"/>
  <c r="C113" i="175"/>
  <c r="L112" i="175"/>
  <c r="I112" i="175"/>
  <c r="C112" i="175"/>
  <c r="L111" i="175"/>
  <c r="I111" i="175"/>
  <c r="C111" i="175"/>
  <c r="L110" i="175"/>
  <c r="I110" i="175"/>
  <c r="C110" i="175"/>
  <c r="L109" i="175"/>
  <c r="I109" i="175"/>
  <c r="C109" i="175"/>
  <c r="L108" i="175"/>
  <c r="I108" i="175"/>
  <c r="C108" i="175"/>
  <c r="L107" i="175"/>
  <c r="I107" i="175"/>
  <c r="C107" i="175"/>
  <c r="L106" i="175"/>
  <c r="I106" i="175"/>
  <c r="C106" i="175"/>
  <c r="L105" i="175"/>
  <c r="I105" i="175"/>
  <c r="C105" i="175"/>
  <c r="R102" i="175"/>
  <c r="Q102" i="175"/>
  <c r="P102" i="175"/>
  <c r="O102" i="175"/>
  <c r="I102" i="175"/>
  <c r="H102" i="175"/>
  <c r="L102" i="175" s="1"/>
  <c r="R101" i="175"/>
  <c r="Q101" i="175"/>
  <c r="P101" i="175"/>
  <c r="O101" i="175"/>
  <c r="I101" i="175"/>
  <c r="H101" i="175"/>
  <c r="L101" i="175" s="1"/>
  <c r="L100" i="175"/>
  <c r="I100" i="175"/>
  <c r="H100" i="175"/>
  <c r="I99" i="175"/>
  <c r="H99" i="175"/>
  <c r="L99" i="175" s="1"/>
  <c r="L98" i="175"/>
  <c r="I98" i="175"/>
  <c r="H98" i="175"/>
  <c r="D98" i="175"/>
  <c r="L97" i="175"/>
  <c r="I97" i="175"/>
  <c r="H97" i="175"/>
  <c r="I96" i="175"/>
  <c r="H96" i="175"/>
  <c r="L96" i="175" s="1"/>
  <c r="L95" i="175"/>
  <c r="I95" i="175"/>
  <c r="H95" i="175"/>
  <c r="D95" i="175"/>
  <c r="L94" i="175"/>
  <c r="I94" i="175"/>
  <c r="H94" i="175"/>
  <c r="L93" i="175"/>
  <c r="I93" i="175"/>
  <c r="H93" i="175"/>
  <c r="I92" i="175"/>
  <c r="H92" i="175"/>
  <c r="L92" i="175" s="1"/>
  <c r="D92" i="175"/>
  <c r="L91" i="175"/>
  <c r="I91" i="175"/>
  <c r="H91" i="175"/>
  <c r="I90" i="175"/>
  <c r="H90" i="175"/>
  <c r="L90" i="175" s="1"/>
  <c r="L89" i="175"/>
  <c r="I89" i="175"/>
  <c r="H89" i="175"/>
  <c r="D89" i="175"/>
  <c r="O87" i="175"/>
  <c r="L87" i="175"/>
  <c r="I87" i="175"/>
  <c r="H87" i="175"/>
  <c r="R85" i="175"/>
  <c r="Q85" i="175"/>
  <c r="P85" i="175"/>
  <c r="O85" i="175"/>
  <c r="L85" i="175"/>
  <c r="I85" i="175"/>
  <c r="H85" i="175"/>
  <c r="R84" i="175"/>
  <c r="Q84" i="175"/>
  <c r="P84" i="175"/>
  <c r="O84" i="175"/>
  <c r="L84" i="175"/>
  <c r="I84" i="175"/>
  <c r="H84" i="175"/>
  <c r="R83" i="175"/>
  <c r="Q83" i="175"/>
  <c r="P83" i="175"/>
  <c r="O83" i="175"/>
  <c r="L83" i="175"/>
  <c r="I83" i="175"/>
  <c r="H83" i="175"/>
  <c r="R82" i="175"/>
  <c r="Q82" i="175"/>
  <c r="P82" i="175"/>
  <c r="O82" i="175"/>
  <c r="I82" i="175"/>
  <c r="H82" i="175"/>
  <c r="L82" i="175" s="1"/>
  <c r="R81" i="175"/>
  <c r="Q81" i="175"/>
  <c r="P81" i="175"/>
  <c r="O81" i="175"/>
  <c r="I81" i="175"/>
  <c r="H81" i="175"/>
  <c r="L81" i="175" s="1"/>
  <c r="R80" i="175"/>
  <c r="Q80" i="175"/>
  <c r="P80" i="175"/>
  <c r="O80" i="175"/>
  <c r="I80" i="175"/>
  <c r="H80" i="175"/>
  <c r="L80" i="175" s="1"/>
  <c r="R79" i="175"/>
  <c r="Q79" i="175"/>
  <c r="P79" i="175"/>
  <c r="O79" i="175"/>
  <c r="I79" i="175"/>
  <c r="H79" i="175"/>
  <c r="L79" i="175" s="1"/>
  <c r="R78" i="175"/>
  <c r="Q78" i="175"/>
  <c r="P78" i="175"/>
  <c r="O78" i="175"/>
  <c r="I78" i="175"/>
  <c r="H78" i="175"/>
  <c r="L78" i="175" s="1"/>
  <c r="R77" i="175"/>
  <c r="Q77" i="175"/>
  <c r="P77" i="175"/>
  <c r="O77" i="175"/>
  <c r="L77" i="175"/>
  <c r="I77" i="175"/>
  <c r="H77" i="175"/>
  <c r="R76" i="175"/>
  <c r="Q76" i="175"/>
  <c r="P76" i="175"/>
  <c r="O76" i="175"/>
  <c r="L76" i="175"/>
  <c r="I76" i="175"/>
  <c r="H76" i="175"/>
  <c r="R75" i="175"/>
  <c r="Q75" i="175"/>
  <c r="P75" i="175"/>
  <c r="O75" i="175"/>
  <c r="L75" i="175"/>
  <c r="I75" i="175"/>
  <c r="H75" i="175"/>
  <c r="R74" i="175"/>
  <c r="Q74" i="175"/>
  <c r="P74" i="175"/>
  <c r="O74" i="175"/>
  <c r="L74" i="175"/>
  <c r="I74" i="175"/>
  <c r="H74" i="175"/>
  <c r="R73" i="175"/>
  <c r="Q73" i="175"/>
  <c r="P73" i="175"/>
  <c r="O73" i="175"/>
  <c r="L73" i="175"/>
  <c r="I73" i="175"/>
  <c r="H73" i="175"/>
  <c r="R72" i="175"/>
  <c r="Q72" i="175"/>
  <c r="P72" i="175"/>
  <c r="O72" i="175"/>
  <c r="I72" i="175"/>
  <c r="H72" i="175"/>
  <c r="L72" i="175" s="1"/>
  <c r="R71" i="175"/>
  <c r="Q71" i="175"/>
  <c r="P71" i="175"/>
  <c r="O71" i="175"/>
  <c r="I71" i="175"/>
  <c r="H71" i="175"/>
  <c r="L71" i="175" s="1"/>
  <c r="R70" i="175"/>
  <c r="Q70" i="175"/>
  <c r="P70" i="175"/>
  <c r="O70" i="175"/>
  <c r="I70" i="175"/>
  <c r="H70" i="175"/>
  <c r="L70" i="175" s="1"/>
  <c r="R69" i="175"/>
  <c r="Q69" i="175"/>
  <c r="P69" i="175"/>
  <c r="O69" i="175"/>
  <c r="I69" i="175"/>
  <c r="H69" i="175"/>
  <c r="L69" i="175" s="1"/>
  <c r="R68" i="175"/>
  <c r="Q68" i="175"/>
  <c r="P68" i="175"/>
  <c r="O68" i="175"/>
  <c r="I68" i="175"/>
  <c r="H68" i="175"/>
  <c r="L68" i="175" s="1"/>
  <c r="R67" i="175"/>
  <c r="Q67" i="175"/>
  <c r="P67" i="175"/>
  <c r="O67" i="175"/>
  <c r="L67" i="175"/>
  <c r="I67" i="175"/>
  <c r="H67" i="175"/>
  <c r="R65" i="175"/>
  <c r="Q65" i="175"/>
  <c r="P65" i="175"/>
  <c r="O65" i="175"/>
  <c r="I65" i="175"/>
  <c r="H65" i="175"/>
  <c r="L65" i="175" s="1"/>
  <c r="R64" i="175"/>
  <c r="Q64" i="175"/>
  <c r="P64" i="175"/>
  <c r="O64" i="175"/>
  <c r="I64" i="175"/>
  <c r="H64" i="175"/>
  <c r="L64" i="175" s="1"/>
  <c r="R63" i="175"/>
  <c r="Q63" i="175"/>
  <c r="P63" i="175"/>
  <c r="O63" i="175"/>
  <c r="L63" i="175"/>
  <c r="I63" i="175"/>
  <c r="H63" i="175"/>
  <c r="I62" i="175"/>
  <c r="H62" i="175"/>
  <c r="L62" i="175" s="1"/>
  <c r="D62" i="175"/>
  <c r="L61" i="175"/>
  <c r="I61" i="175"/>
  <c r="H61" i="175"/>
  <c r="D61" i="175"/>
  <c r="L60" i="175"/>
  <c r="I60" i="175"/>
  <c r="H60" i="175"/>
  <c r="D60" i="175"/>
  <c r="L59" i="175"/>
  <c r="I59" i="175"/>
  <c r="H59" i="175"/>
  <c r="D59" i="175"/>
  <c r="I58" i="175"/>
  <c r="H58" i="175"/>
  <c r="L58" i="175" s="1"/>
  <c r="D58" i="175"/>
  <c r="R56" i="175"/>
  <c r="Q56" i="175"/>
  <c r="P56" i="175"/>
  <c r="O56" i="175"/>
  <c r="I56" i="175"/>
  <c r="H56" i="175"/>
  <c r="L56" i="175" s="1"/>
  <c r="R55" i="175"/>
  <c r="Q55" i="175"/>
  <c r="P55" i="175"/>
  <c r="O55" i="175"/>
  <c r="L55" i="175"/>
  <c r="I55" i="175"/>
  <c r="H55" i="175"/>
  <c r="R54" i="175"/>
  <c r="Q54" i="175"/>
  <c r="P54" i="175"/>
  <c r="O54" i="175"/>
  <c r="I54" i="175"/>
  <c r="H54" i="175"/>
  <c r="L54" i="175" s="1"/>
  <c r="R53" i="175"/>
  <c r="Q53" i="175"/>
  <c r="P53" i="175"/>
  <c r="O53" i="175"/>
  <c r="L53" i="175"/>
  <c r="I53" i="175"/>
  <c r="H53" i="175"/>
  <c r="R52" i="175"/>
  <c r="Q52" i="175"/>
  <c r="P52" i="175"/>
  <c r="O52" i="175"/>
  <c r="I52" i="175"/>
  <c r="H52" i="175"/>
  <c r="L52" i="175" s="1"/>
  <c r="R51" i="175"/>
  <c r="Q51" i="175"/>
  <c r="P51" i="175"/>
  <c r="O51" i="175"/>
  <c r="L51" i="175"/>
  <c r="I51" i="175"/>
  <c r="H51" i="175"/>
  <c r="R50" i="175"/>
  <c r="Q50" i="175"/>
  <c r="P50" i="175"/>
  <c r="O50" i="175"/>
  <c r="I50" i="175"/>
  <c r="H50" i="175"/>
  <c r="L50" i="175" s="1"/>
  <c r="R49" i="175"/>
  <c r="Q49" i="175"/>
  <c r="P49" i="175"/>
  <c r="O49" i="175"/>
  <c r="I49" i="175"/>
  <c r="H49" i="175"/>
  <c r="L49" i="175" s="1"/>
  <c r="R48" i="175"/>
  <c r="Q48" i="175"/>
  <c r="P48" i="175"/>
  <c r="O48" i="175"/>
  <c r="L48" i="175"/>
  <c r="I48" i="175"/>
  <c r="H48" i="175"/>
  <c r="R47" i="175"/>
  <c r="Q47" i="175"/>
  <c r="P47" i="175"/>
  <c r="O47" i="175"/>
  <c r="L47" i="175"/>
  <c r="I47" i="175"/>
  <c r="H47" i="175"/>
  <c r="R46" i="175"/>
  <c r="Q46" i="175"/>
  <c r="P46" i="175"/>
  <c r="O46" i="175"/>
  <c r="L46" i="175"/>
  <c r="I46" i="175"/>
  <c r="H46" i="175"/>
  <c r="R45" i="175"/>
  <c r="Q45" i="175"/>
  <c r="P45" i="175"/>
  <c r="O45" i="175"/>
  <c r="L45" i="175"/>
  <c r="I45" i="175"/>
  <c r="H45" i="175"/>
  <c r="R44" i="175"/>
  <c r="Q44" i="175"/>
  <c r="P44" i="175"/>
  <c r="O44" i="175"/>
  <c r="L44" i="175"/>
  <c r="I44" i="175"/>
  <c r="H44" i="175"/>
  <c r="R43" i="175"/>
  <c r="Q43" i="175"/>
  <c r="P43" i="175"/>
  <c r="O43" i="175"/>
  <c r="I43" i="175"/>
  <c r="H43" i="175"/>
  <c r="L43" i="175" s="1"/>
  <c r="R42" i="175"/>
  <c r="Q42" i="175"/>
  <c r="P42" i="175"/>
  <c r="O42" i="175"/>
  <c r="I42" i="175"/>
  <c r="H42" i="175"/>
  <c r="L42" i="175" s="1"/>
  <c r="R41" i="175"/>
  <c r="Q41" i="175"/>
  <c r="P41" i="175"/>
  <c r="O41" i="175"/>
  <c r="L41" i="175"/>
  <c r="I41" i="175"/>
  <c r="H41" i="175"/>
  <c r="R40" i="175"/>
  <c r="Q40" i="175"/>
  <c r="P40" i="175"/>
  <c r="O40" i="175"/>
  <c r="L40" i="175"/>
  <c r="I40" i="175"/>
  <c r="H40" i="175"/>
  <c r="R39" i="175"/>
  <c r="Q39" i="175"/>
  <c r="P39" i="175"/>
  <c r="O39" i="175"/>
  <c r="L39" i="175"/>
  <c r="I39" i="175"/>
  <c r="H39" i="175"/>
  <c r="R38" i="175"/>
  <c r="Q38" i="175"/>
  <c r="P38" i="175"/>
  <c r="O38" i="175"/>
  <c r="I38" i="175"/>
  <c r="H38" i="175"/>
  <c r="L38" i="175" s="1"/>
  <c r="R37" i="175"/>
  <c r="Q37" i="175"/>
  <c r="P37" i="175"/>
  <c r="O37" i="175"/>
  <c r="L37" i="175"/>
  <c r="I37" i="175"/>
  <c r="H37" i="175"/>
  <c r="R36" i="175"/>
  <c r="Q36" i="175"/>
  <c r="P36" i="175"/>
  <c r="O36" i="175"/>
  <c r="I36" i="175"/>
  <c r="H36" i="175"/>
  <c r="L36" i="175" s="1"/>
  <c r="R35" i="175"/>
  <c r="Q35" i="175"/>
  <c r="P35" i="175"/>
  <c r="O35" i="175"/>
  <c r="L35" i="175"/>
  <c r="I35" i="175"/>
  <c r="H35" i="175"/>
  <c r="R34" i="175"/>
  <c r="Q34" i="175"/>
  <c r="P34" i="175"/>
  <c r="O34" i="175"/>
  <c r="L34" i="175"/>
  <c r="I34" i="175"/>
  <c r="H34" i="175"/>
  <c r="R33" i="175"/>
  <c r="Q33" i="175"/>
  <c r="P33" i="175"/>
  <c r="O33" i="175"/>
  <c r="I33" i="175"/>
  <c r="H33" i="175"/>
  <c r="L33" i="175" s="1"/>
  <c r="R32" i="175"/>
  <c r="Q32" i="175"/>
  <c r="P32" i="175"/>
  <c r="O32" i="175"/>
  <c r="I32" i="175"/>
  <c r="H32" i="175"/>
  <c r="L32" i="175" s="1"/>
  <c r="R31" i="175"/>
  <c r="Q31" i="175"/>
  <c r="P31" i="175"/>
  <c r="O31" i="175"/>
  <c r="L31" i="175"/>
  <c r="I31" i="175"/>
  <c r="H31" i="175"/>
  <c r="R30" i="175"/>
  <c r="Q30" i="175"/>
  <c r="P30" i="175"/>
  <c r="O30" i="175"/>
  <c r="I30" i="175"/>
  <c r="H30" i="175"/>
  <c r="L30" i="175" s="1"/>
  <c r="Z20" i="175"/>
  <c r="U17" i="175"/>
  <c r="T17" i="175"/>
  <c r="N1" i="175"/>
  <c r="P17" i="175" s="1"/>
  <c r="I158" i="174"/>
  <c r="H158" i="174"/>
  <c r="B158" i="174"/>
  <c r="B157" i="174"/>
  <c r="B156" i="174"/>
  <c r="B155" i="174"/>
  <c r="R140" i="174"/>
  <c r="Q140" i="174"/>
  <c r="P140" i="174"/>
  <c r="O140" i="174"/>
  <c r="I140" i="174"/>
  <c r="H140" i="174"/>
  <c r="L140" i="174" s="1"/>
  <c r="D140" i="174"/>
  <c r="O139" i="174"/>
  <c r="L139" i="174"/>
  <c r="I139" i="174"/>
  <c r="H139" i="174"/>
  <c r="D139" i="174"/>
  <c r="R138" i="174"/>
  <c r="Q138" i="174"/>
  <c r="P138" i="174"/>
  <c r="O138" i="174"/>
  <c r="I138" i="174"/>
  <c r="H138" i="174"/>
  <c r="L138" i="174" s="1"/>
  <c r="D138" i="174"/>
  <c r="O137" i="174"/>
  <c r="L137" i="174"/>
  <c r="I137" i="174"/>
  <c r="H137" i="174"/>
  <c r="D137" i="174"/>
  <c r="R136" i="174"/>
  <c r="Q136" i="174"/>
  <c r="P136" i="174"/>
  <c r="O136" i="174"/>
  <c r="L136" i="174"/>
  <c r="I136" i="174"/>
  <c r="H136" i="174"/>
  <c r="D136" i="174"/>
  <c r="R135" i="174"/>
  <c r="Q135" i="174"/>
  <c r="P135" i="174"/>
  <c r="O135" i="174"/>
  <c r="L135" i="174"/>
  <c r="I135" i="174"/>
  <c r="H135" i="174"/>
  <c r="D135" i="174"/>
  <c r="R134" i="174"/>
  <c r="Q134" i="174"/>
  <c r="P134" i="174"/>
  <c r="O134" i="174"/>
  <c r="I134" i="174"/>
  <c r="H134" i="174"/>
  <c r="L134" i="174" s="1"/>
  <c r="D134" i="174"/>
  <c r="R133" i="174"/>
  <c r="Q133" i="174"/>
  <c r="P133" i="174"/>
  <c r="O133" i="174"/>
  <c r="I133" i="174"/>
  <c r="H133" i="174"/>
  <c r="L133" i="174" s="1"/>
  <c r="D133" i="174"/>
  <c r="R132" i="174"/>
  <c r="Q132" i="174"/>
  <c r="P132" i="174"/>
  <c r="O132" i="174"/>
  <c r="I132" i="174"/>
  <c r="H132" i="174"/>
  <c r="L132" i="174" s="1"/>
  <c r="D132" i="174"/>
  <c r="R130" i="174"/>
  <c r="Q130" i="174"/>
  <c r="P130" i="174"/>
  <c r="O130" i="174"/>
  <c r="L130" i="174"/>
  <c r="I130" i="174"/>
  <c r="C130" i="174"/>
  <c r="R129" i="174"/>
  <c r="Q129" i="174"/>
  <c r="P129" i="174"/>
  <c r="O129" i="174"/>
  <c r="L129" i="174"/>
  <c r="I129" i="174"/>
  <c r="C129" i="174"/>
  <c r="L128" i="174"/>
  <c r="I128" i="174"/>
  <c r="C128" i="174"/>
  <c r="L127" i="174"/>
  <c r="I127" i="174"/>
  <c r="C127" i="174"/>
  <c r="L126" i="174"/>
  <c r="I126" i="174"/>
  <c r="C126" i="174"/>
  <c r="L124" i="174"/>
  <c r="I124" i="174"/>
  <c r="C124" i="174"/>
  <c r="L123" i="174"/>
  <c r="I123" i="174"/>
  <c r="C123" i="174"/>
  <c r="L122" i="174"/>
  <c r="I122" i="174"/>
  <c r="C122" i="174"/>
  <c r="L121" i="174"/>
  <c r="I121" i="174"/>
  <c r="C121" i="174"/>
  <c r="L120" i="174"/>
  <c r="I120" i="174"/>
  <c r="C120" i="174"/>
  <c r="L119" i="174"/>
  <c r="I119" i="174"/>
  <c r="C119" i="174"/>
  <c r="L118" i="174"/>
  <c r="I118" i="174"/>
  <c r="C118" i="174"/>
  <c r="L117" i="174"/>
  <c r="I117" i="174"/>
  <c r="C117" i="174"/>
  <c r="L116" i="174"/>
  <c r="I116" i="174"/>
  <c r="C116" i="174"/>
  <c r="L115" i="174"/>
  <c r="I115" i="174"/>
  <c r="C115" i="174"/>
  <c r="L114" i="174"/>
  <c r="I114" i="174"/>
  <c r="C114" i="174"/>
  <c r="L113" i="174"/>
  <c r="I113" i="174"/>
  <c r="C113" i="174"/>
  <c r="L112" i="174"/>
  <c r="I112" i="174"/>
  <c r="C112" i="174"/>
  <c r="L111" i="174"/>
  <c r="I111" i="174"/>
  <c r="C111" i="174"/>
  <c r="L110" i="174"/>
  <c r="I110" i="174"/>
  <c r="C110" i="174"/>
  <c r="L109" i="174"/>
  <c r="I109" i="174"/>
  <c r="C109" i="174"/>
  <c r="L108" i="174"/>
  <c r="I108" i="174"/>
  <c r="C108" i="174"/>
  <c r="L107" i="174"/>
  <c r="I107" i="174"/>
  <c r="C107" i="174"/>
  <c r="L106" i="174"/>
  <c r="I106" i="174"/>
  <c r="C106" i="174"/>
  <c r="L105" i="174"/>
  <c r="I105" i="174"/>
  <c r="C105" i="174"/>
  <c r="R102" i="174"/>
  <c r="Q102" i="174"/>
  <c r="P102" i="174"/>
  <c r="O102" i="174"/>
  <c r="L102" i="174"/>
  <c r="I102" i="174"/>
  <c r="H102" i="174"/>
  <c r="R101" i="174"/>
  <c r="Q101" i="174"/>
  <c r="P101" i="174"/>
  <c r="O101" i="174"/>
  <c r="I101" i="174"/>
  <c r="H101" i="174"/>
  <c r="L101" i="174" s="1"/>
  <c r="I100" i="174"/>
  <c r="H100" i="174"/>
  <c r="L100" i="174" s="1"/>
  <c r="I99" i="174"/>
  <c r="H99" i="174"/>
  <c r="L99" i="174" s="1"/>
  <c r="I98" i="174"/>
  <c r="H98" i="174"/>
  <c r="L98" i="174" s="1"/>
  <c r="D98" i="174"/>
  <c r="L97" i="174"/>
  <c r="I97" i="174"/>
  <c r="H97" i="174"/>
  <c r="I96" i="174"/>
  <c r="H96" i="174"/>
  <c r="L96" i="174" s="1"/>
  <c r="I95" i="174"/>
  <c r="H95" i="174"/>
  <c r="L95" i="174" s="1"/>
  <c r="D95" i="174"/>
  <c r="I94" i="174"/>
  <c r="H94" i="174"/>
  <c r="L94" i="174" s="1"/>
  <c r="L93" i="174"/>
  <c r="I93" i="174"/>
  <c r="H93" i="174"/>
  <c r="L92" i="174"/>
  <c r="I92" i="174"/>
  <c r="H92" i="174"/>
  <c r="D92" i="174"/>
  <c r="I91" i="174"/>
  <c r="H91" i="174"/>
  <c r="L91" i="174" s="1"/>
  <c r="L90" i="174"/>
  <c r="I90" i="174"/>
  <c r="H90" i="174"/>
  <c r="I89" i="174"/>
  <c r="H89" i="174"/>
  <c r="L89" i="174" s="1"/>
  <c r="D89" i="174"/>
  <c r="O87" i="174"/>
  <c r="L87" i="174"/>
  <c r="I87" i="174"/>
  <c r="H87" i="174"/>
  <c r="R85" i="174"/>
  <c r="Q85" i="174"/>
  <c r="P85" i="174"/>
  <c r="O85" i="174"/>
  <c r="L85" i="174"/>
  <c r="I85" i="174"/>
  <c r="H85" i="174"/>
  <c r="R84" i="174"/>
  <c r="Q84" i="174"/>
  <c r="P84" i="174"/>
  <c r="O84" i="174"/>
  <c r="I84" i="174"/>
  <c r="H84" i="174"/>
  <c r="L84" i="174" s="1"/>
  <c r="R83" i="174"/>
  <c r="Q83" i="174"/>
  <c r="P83" i="174"/>
  <c r="O83" i="174"/>
  <c r="I83" i="174"/>
  <c r="H83" i="174"/>
  <c r="L83" i="174" s="1"/>
  <c r="R82" i="174"/>
  <c r="Q82" i="174"/>
  <c r="P82" i="174"/>
  <c r="O82" i="174"/>
  <c r="L82" i="174"/>
  <c r="I82" i="174"/>
  <c r="H82" i="174"/>
  <c r="R81" i="174"/>
  <c r="Q81" i="174"/>
  <c r="P81" i="174"/>
  <c r="O81" i="174"/>
  <c r="L81" i="174"/>
  <c r="I81" i="174"/>
  <c r="H81" i="174"/>
  <c r="R80" i="174"/>
  <c r="Q80" i="174"/>
  <c r="P80" i="174"/>
  <c r="O80" i="174"/>
  <c r="I80" i="174"/>
  <c r="H80" i="174"/>
  <c r="L80" i="174" s="1"/>
  <c r="R79" i="174"/>
  <c r="Q79" i="174"/>
  <c r="P79" i="174"/>
  <c r="O79" i="174"/>
  <c r="L79" i="174"/>
  <c r="I79" i="174"/>
  <c r="H79" i="174"/>
  <c r="R78" i="174"/>
  <c r="Q78" i="174"/>
  <c r="P78" i="174"/>
  <c r="O78" i="174"/>
  <c r="L78" i="174"/>
  <c r="I78" i="174"/>
  <c r="H78" i="174"/>
  <c r="R77" i="174"/>
  <c r="Q77" i="174"/>
  <c r="P77" i="174"/>
  <c r="O77" i="174"/>
  <c r="I77" i="174"/>
  <c r="H77" i="174"/>
  <c r="L77" i="174" s="1"/>
  <c r="R76" i="174"/>
  <c r="Q76" i="174"/>
  <c r="P76" i="174"/>
  <c r="O76" i="174"/>
  <c r="L76" i="174"/>
  <c r="I76" i="174"/>
  <c r="H76" i="174"/>
  <c r="R75" i="174"/>
  <c r="Q75" i="174"/>
  <c r="P75" i="174"/>
  <c r="O75" i="174"/>
  <c r="L75" i="174"/>
  <c r="I75" i="174"/>
  <c r="H75" i="174"/>
  <c r="R74" i="174"/>
  <c r="Q74" i="174"/>
  <c r="P74" i="174"/>
  <c r="O74" i="174"/>
  <c r="I74" i="174"/>
  <c r="H74" i="174"/>
  <c r="L74" i="174" s="1"/>
  <c r="R73" i="174"/>
  <c r="Q73" i="174"/>
  <c r="P73" i="174"/>
  <c r="O73" i="174"/>
  <c r="L73" i="174"/>
  <c r="I73" i="174"/>
  <c r="H73" i="174"/>
  <c r="R72" i="174"/>
  <c r="Q72" i="174"/>
  <c r="P72" i="174"/>
  <c r="O72" i="174"/>
  <c r="L72" i="174"/>
  <c r="I72" i="174"/>
  <c r="H72" i="174"/>
  <c r="R71" i="174"/>
  <c r="Q71" i="174"/>
  <c r="P71" i="174"/>
  <c r="O71" i="174"/>
  <c r="I71" i="174"/>
  <c r="H71" i="174"/>
  <c r="L71" i="174" s="1"/>
  <c r="R70" i="174"/>
  <c r="Q70" i="174"/>
  <c r="P70" i="174"/>
  <c r="O70" i="174"/>
  <c r="L70" i="174"/>
  <c r="I70" i="174"/>
  <c r="H70" i="174"/>
  <c r="R69" i="174"/>
  <c r="Q69" i="174"/>
  <c r="P69" i="174"/>
  <c r="O69" i="174"/>
  <c r="L69" i="174"/>
  <c r="I69" i="174"/>
  <c r="H69" i="174"/>
  <c r="R68" i="174"/>
  <c r="Q68" i="174"/>
  <c r="P68" i="174"/>
  <c r="O68" i="174"/>
  <c r="I68" i="174"/>
  <c r="H68" i="174"/>
  <c r="L68" i="174" s="1"/>
  <c r="R67" i="174"/>
  <c r="Q67" i="174"/>
  <c r="P67" i="174"/>
  <c r="O67" i="174"/>
  <c r="L67" i="174"/>
  <c r="I67" i="174"/>
  <c r="H67" i="174"/>
  <c r="R65" i="174"/>
  <c r="Q65" i="174"/>
  <c r="P65" i="174"/>
  <c r="O65" i="174"/>
  <c r="L65" i="174"/>
  <c r="I65" i="174"/>
  <c r="H65" i="174"/>
  <c r="R64" i="174"/>
  <c r="Q64" i="174"/>
  <c r="P64" i="174"/>
  <c r="O64" i="174"/>
  <c r="L64" i="174"/>
  <c r="I64" i="174"/>
  <c r="H64" i="174"/>
  <c r="R63" i="174"/>
  <c r="Q63" i="174"/>
  <c r="P63" i="174"/>
  <c r="O63" i="174"/>
  <c r="I63" i="174"/>
  <c r="H63" i="174"/>
  <c r="L63" i="174" s="1"/>
  <c r="I62" i="174"/>
  <c r="H62" i="174"/>
  <c r="L62" i="174" s="1"/>
  <c r="D62" i="174"/>
  <c r="I61" i="174"/>
  <c r="H61" i="174"/>
  <c r="L61" i="174" s="1"/>
  <c r="D61" i="174"/>
  <c r="I60" i="174"/>
  <c r="H60" i="174"/>
  <c r="L60" i="174" s="1"/>
  <c r="D60" i="174"/>
  <c r="I59" i="174"/>
  <c r="H59" i="174"/>
  <c r="L59" i="174" s="1"/>
  <c r="D59" i="174"/>
  <c r="I58" i="174"/>
  <c r="H58" i="174"/>
  <c r="L58" i="174" s="1"/>
  <c r="D58" i="174"/>
  <c r="R56" i="174"/>
  <c r="Q56" i="174"/>
  <c r="P56" i="174"/>
  <c r="O56" i="174"/>
  <c r="I56" i="174"/>
  <c r="H56" i="174"/>
  <c r="L56" i="174" s="1"/>
  <c r="R55" i="174"/>
  <c r="Q55" i="174"/>
  <c r="P55" i="174"/>
  <c r="O55" i="174"/>
  <c r="L55" i="174"/>
  <c r="I55" i="174"/>
  <c r="H55" i="174"/>
  <c r="R54" i="174"/>
  <c r="Q54" i="174"/>
  <c r="P54" i="174"/>
  <c r="O54" i="174"/>
  <c r="L54" i="174"/>
  <c r="I54" i="174"/>
  <c r="H54" i="174"/>
  <c r="R53" i="174"/>
  <c r="Q53" i="174"/>
  <c r="P53" i="174"/>
  <c r="O53" i="174"/>
  <c r="I53" i="174"/>
  <c r="H53" i="174"/>
  <c r="L53" i="174" s="1"/>
  <c r="R52" i="174"/>
  <c r="Q52" i="174"/>
  <c r="P52" i="174"/>
  <c r="O52" i="174"/>
  <c r="L52" i="174"/>
  <c r="I52" i="174"/>
  <c r="H52" i="174"/>
  <c r="R51" i="174"/>
  <c r="Q51" i="174"/>
  <c r="P51" i="174"/>
  <c r="O51" i="174"/>
  <c r="L51" i="174"/>
  <c r="I51" i="174"/>
  <c r="H51" i="174"/>
  <c r="R50" i="174"/>
  <c r="Q50" i="174"/>
  <c r="P50" i="174"/>
  <c r="O50" i="174"/>
  <c r="I50" i="174"/>
  <c r="H50" i="174"/>
  <c r="L50" i="174" s="1"/>
  <c r="R49" i="174"/>
  <c r="Q49" i="174"/>
  <c r="P49" i="174"/>
  <c r="O49" i="174"/>
  <c r="I49" i="174"/>
  <c r="H49" i="174"/>
  <c r="L49" i="174" s="1"/>
  <c r="R48" i="174"/>
  <c r="Q48" i="174"/>
  <c r="P48" i="174"/>
  <c r="O48" i="174"/>
  <c r="L48" i="174"/>
  <c r="I48" i="174"/>
  <c r="H48" i="174"/>
  <c r="R47" i="174"/>
  <c r="Q47" i="174"/>
  <c r="P47" i="174"/>
  <c r="O47" i="174"/>
  <c r="I47" i="174"/>
  <c r="H47" i="174"/>
  <c r="L47" i="174" s="1"/>
  <c r="R46" i="174"/>
  <c r="Q46" i="174"/>
  <c r="P46" i="174"/>
  <c r="O46" i="174"/>
  <c r="L46" i="174"/>
  <c r="I46" i="174"/>
  <c r="H46" i="174"/>
  <c r="R45" i="174"/>
  <c r="Q45" i="174"/>
  <c r="P45" i="174"/>
  <c r="O45" i="174"/>
  <c r="I45" i="174"/>
  <c r="H45" i="174"/>
  <c r="L45" i="174" s="1"/>
  <c r="R44" i="174"/>
  <c r="Q44" i="174"/>
  <c r="P44" i="174"/>
  <c r="O44" i="174"/>
  <c r="I44" i="174"/>
  <c r="H44" i="174"/>
  <c r="L44" i="174" s="1"/>
  <c r="R43" i="174"/>
  <c r="Q43" i="174"/>
  <c r="P43" i="174"/>
  <c r="O43" i="174"/>
  <c r="L43" i="174"/>
  <c r="I43" i="174"/>
  <c r="H43" i="174"/>
  <c r="R42" i="174"/>
  <c r="Q42" i="174"/>
  <c r="P42" i="174"/>
  <c r="O42" i="174"/>
  <c r="I42" i="174"/>
  <c r="H42" i="174"/>
  <c r="L42" i="174" s="1"/>
  <c r="R41" i="174"/>
  <c r="Q41" i="174"/>
  <c r="P41" i="174"/>
  <c r="O41" i="174"/>
  <c r="I41" i="174"/>
  <c r="H41" i="174"/>
  <c r="L41" i="174" s="1"/>
  <c r="R40" i="174"/>
  <c r="Q40" i="174"/>
  <c r="P40" i="174"/>
  <c r="O40" i="174"/>
  <c r="L40" i="174"/>
  <c r="I40" i="174"/>
  <c r="H40" i="174"/>
  <c r="R39" i="174"/>
  <c r="Q39" i="174"/>
  <c r="P39" i="174"/>
  <c r="O39" i="174"/>
  <c r="I39" i="174"/>
  <c r="H39" i="174"/>
  <c r="L39" i="174" s="1"/>
  <c r="R38" i="174"/>
  <c r="Q38" i="174"/>
  <c r="P38" i="174"/>
  <c r="O38" i="174"/>
  <c r="I38" i="174"/>
  <c r="H38" i="174"/>
  <c r="L38" i="174" s="1"/>
  <c r="R37" i="174"/>
  <c r="Q37" i="174"/>
  <c r="P37" i="174"/>
  <c r="O37" i="174"/>
  <c r="L37" i="174"/>
  <c r="I37" i="174"/>
  <c r="H37" i="174"/>
  <c r="R36" i="174"/>
  <c r="Q36" i="174"/>
  <c r="P36" i="174"/>
  <c r="O36" i="174"/>
  <c r="I36" i="174"/>
  <c r="H36" i="174"/>
  <c r="L36" i="174" s="1"/>
  <c r="R35" i="174"/>
  <c r="Q35" i="174"/>
  <c r="P35" i="174"/>
  <c r="O35" i="174"/>
  <c r="I35" i="174"/>
  <c r="H35" i="174"/>
  <c r="L35" i="174" s="1"/>
  <c r="R34" i="174"/>
  <c r="Q34" i="174"/>
  <c r="P34" i="174"/>
  <c r="O34" i="174"/>
  <c r="L34" i="174"/>
  <c r="I34" i="174"/>
  <c r="H34" i="174"/>
  <c r="R33" i="174"/>
  <c r="Q33" i="174"/>
  <c r="P33" i="174"/>
  <c r="O33" i="174"/>
  <c r="I33" i="174"/>
  <c r="H33" i="174"/>
  <c r="L33" i="174" s="1"/>
  <c r="R32" i="174"/>
  <c r="Q32" i="174"/>
  <c r="P32" i="174"/>
  <c r="O32" i="174"/>
  <c r="I32" i="174"/>
  <c r="H32" i="174"/>
  <c r="L32" i="174" s="1"/>
  <c r="R31" i="174"/>
  <c r="Q31" i="174"/>
  <c r="P31" i="174"/>
  <c r="O31" i="174"/>
  <c r="L31" i="174"/>
  <c r="I31" i="174"/>
  <c r="H31" i="174"/>
  <c r="R30" i="174"/>
  <c r="Q30" i="174"/>
  <c r="P30" i="174"/>
  <c r="O30" i="174"/>
  <c r="I30" i="174"/>
  <c r="H30" i="174"/>
  <c r="L30" i="174" s="1"/>
  <c r="Z20" i="174"/>
  <c r="U17" i="174"/>
  <c r="T17" i="174"/>
  <c r="N1" i="174"/>
  <c r="P17" i="174" s="1"/>
  <c r="I158" i="173"/>
  <c r="H158" i="173"/>
  <c r="B158" i="173"/>
  <c r="B157" i="173"/>
  <c r="B156" i="173"/>
  <c r="B155" i="173"/>
  <c r="R140" i="173"/>
  <c r="Q140" i="173"/>
  <c r="P140" i="173"/>
  <c r="O140" i="173"/>
  <c r="L140" i="173"/>
  <c r="I140" i="173"/>
  <c r="H140" i="173"/>
  <c r="D140" i="173"/>
  <c r="O139" i="173"/>
  <c r="I139" i="173"/>
  <c r="H139" i="173"/>
  <c r="L139" i="173" s="1"/>
  <c r="D139" i="173"/>
  <c r="R138" i="173"/>
  <c r="Q138" i="173"/>
  <c r="P138" i="173"/>
  <c r="O138" i="173"/>
  <c r="L138" i="173"/>
  <c r="I138" i="173"/>
  <c r="H138" i="173"/>
  <c r="D138" i="173"/>
  <c r="O137" i="173"/>
  <c r="I137" i="173"/>
  <c r="H137" i="173"/>
  <c r="L137" i="173" s="1"/>
  <c r="D137" i="173"/>
  <c r="R136" i="173"/>
  <c r="Q136" i="173"/>
  <c r="P136" i="173"/>
  <c r="O136" i="173"/>
  <c r="I136" i="173"/>
  <c r="H136" i="173"/>
  <c r="L136" i="173" s="1"/>
  <c r="D136" i="173"/>
  <c r="R135" i="173"/>
  <c r="Q135" i="173"/>
  <c r="P135" i="173"/>
  <c r="O135" i="173"/>
  <c r="I135" i="173"/>
  <c r="H135" i="173"/>
  <c r="L135" i="173" s="1"/>
  <c r="D135" i="173"/>
  <c r="R134" i="173"/>
  <c r="Q134" i="173"/>
  <c r="P134" i="173"/>
  <c r="O134" i="173"/>
  <c r="L134" i="173"/>
  <c r="I134" i="173"/>
  <c r="H134" i="173"/>
  <c r="D134" i="173"/>
  <c r="R133" i="173"/>
  <c r="Q133" i="173"/>
  <c r="P133" i="173"/>
  <c r="O133" i="173"/>
  <c r="I133" i="173"/>
  <c r="H133" i="173"/>
  <c r="L133" i="173" s="1"/>
  <c r="D133" i="173"/>
  <c r="R132" i="173"/>
  <c r="Q132" i="173"/>
  <c r="P132" i="173"/>
  <c r="O132" i="173"/>
  <c r="I132" i="173"/>
  <c r="H132" i="173"/>
  <c r="L132" i="173" s="1"/>
  <c r="D132" i="173"/>
  <c r="R130" i="173"/>
  <c r="Q130" i="173"/>
  <c r="P130" i="173"/>
  <c r="O130" i="173"/>
  <c r="L130" i="173"/>
  <c r="I130" i="173"/>
  <c r="C130" i="173"/>
  <c r="R129" i="173"/>
  <c r="Q129" i="173"/>
  <c r="P129" i="173"/>
  <c r="O129" i="173"/>
  <c r="L129" i="173"/>
  <c r="I129" i="173"/>
  <c r="C129" i="173"/>
  <c r="L128" i="173"/>
  <c r="I128" i="173"/>
  <c r="C128" i="173"/>
  <c r="L127" i="173"/>
  <c r="I127" i="173"/>
  <c r="C127" i="173"/>
  <c r="L126" i="173"/>
  <c r="I126" i="173"/>
  <c r="C126" i="173"/>
  <c r="L124" i="173"/>
  <c r="I124" i="173"/>
  <c r="C124" i="173"/>
  <c r="L123" i="173"/>
  <c r="I123" i="173"/>
  <c r="C123" i="173"/>
  <c r="L122" i="173"/>
  <c r="I122" i="173"/>
  <c r="C122" i="173"/>
  <c r="L121" i="173"/>
  <c r="I121" i="173"/>
  <c r="C121" i="173"/>
  <c r="L120" i="173"/>
  <c r="I120" i="173"/>
  <c r="C120" i="173"/>
  <c r="L119" i="173"/>
  <c r="I119" i="173"/>
  <c r="C119" i="173"/>
  <c r="L118" i="173"/>
  <c r="I118" i="173"/>
  <c r="C118" i="173"/>
  <c r="L117" i="173"/>
  <c r="I117" i="173"/>
  <c r="C117" i="173"/>
  <c r="L116" i="173"/>
  <c r="I116" i="173"/>
  <c r="C116" i="173"/>
  <c r="L115" i="173"/>
  <c r="I115" i="173"/>
  <c r="C115" i="173"/>
  <c r="L114" i="173"/>
  <c r="I114" i="173"/>
  <c r="C114" i="173"/>
  <c r="L113" i="173"/>
  <c r="I113" i="173"/>
  <c r="C113" i="173"/>
  <c r="L112" i="173"/>
  <c r="I112" i="173"/>
  <c r="C112" i="173"/>
  <c r="L111" i="173"/>
  <c r="I111" i="173"/>
  <c r="C111" i="173"/>
  <c r="L110" i="173"/>
  <c r="I110" i="173"/>
  <c r="C110" i="173"/>
  <c r="L109" i="173"/>
  <c r="I109" i="173"/>
  <c r="C109" i="173"/>
  <c r="L108" i="173"/>
  <c r="I108" i="173"/>
  <c r="C108" i="173"/>
  <c r="L107" i="173"/>
  <c r="I107" i="173"/>
  <c r="C107" i="173"/>
  <c r="L106" i="173"/>
  <c r="I106" i="173"/>
  <c r="C106" i="173"/>
  <c r="L105" i="173"/>
  <c r="I105" i="173"/>
  <c r="C105" i="173"/>
  <c r="R102" i="173"/>
  <c r="Q102" i="173"/>
  <c r="P102" i="173"/>
  <c r="O102" i="173"/>
  <c r="L102" i="173"/>
  <c r="I102" i="173"/>
  <c r="H102" i="173"/>
  <c r="R101" i="173"/>
  <c r="Q101" i="173"/>
  <c r="P101" i="173"/>
  <c r="O101" i="173"/>
  <c r="L101" i="173"/>
  <c r="I101" i="173"/>
  <c r="H101" i="173"/>
  <c r="L100" i="173"/>
  <c r="I100" i="173"/>
  <c r="H100" i="173"/>
  <c r="L99" i="173"/>
  <c r="I99" i="173"/>
  <c r="H99" i="173"/>
  <c r="I98" i="173"/>
  <c r="H98" i="173"/>
  <c r="L98" i="173" s="1"/>
  <c r="D98" i="173"/>
  <c r="I97" i="173"/>
  <c r="H97" i="173"/>
  <c r="L97" i="173" s="1"/>
  <c r="I96" i="173"/>
  <c r="H96" i="173"/>
  <c r="L96" i="173" s="1"/>
  <c r="L95" i="173"/>
  <c r="I95" i="173"/>
  <c r="H95" i="173"/>
  <c r="D95" i="173"/>
  <c r="I94" i="173"/>
  <c r="H94" i="173"/>
  <c r="L94" i="173" s="1"/>
  <c r="I93" i="173"/>
  <c r="H93" i="173"/>
  <c r="L93" i="173" s="1"/>
  <c r="I92" i="173"/>
  <c r="H92" i="173"/>
  <c r="L92" i="173" s="1"/>
  <c r="D92" i="173"/>
  <c r="L91" i="173"/>
  <c r="I91" i="173"/>
  <c r="H91" i="173"/>
  <c r="I90" i="173"/>
  <c r="H90" i="173"/>
  <c r="L90" i="173" s="1"/>
  <c r="I89" i="173"/>
  <c r="H89" i="173"/>
  <c r="L89" i="173" s="1"/>
  <c r="D89" i="173"/>
  <c r="O87" i="173"/>
  <c r="I87" i="173"/>
  <c r="H87" i="173"/>
  <c r="L87" i="173" s="1"/>
  <c r="R85" i="173"/>
  <c r="Q85" i="173"/>
  <c r="P85" i="173"/>
  <c r="O85" i="173"/>
  <c r="I85" i="173"/>
  <c r="H85" i="173"/>
  <c r="L85" i="173" s="1"/>
  <c r="R84" i="173"/>
  <c r="Q84" i="173"/>
  <c r="P84" i="173"/>
  <c r="O84" i="173"/>
  <c r="L84" i="173"/>
  <c r="I84" i="173"/>
  <c r="H84" i="173"/>
  <c r="R83" i="173"/>
  <c r="Q83" i="173"/>
  <c r="P83" i="173"/>
  <c r="O83" i="173"/>
  <c r="I83" i="173"/>
  <c r="H83" i="173"/>
  <c r="L83" i="173" s="1"/>
  <c r="R82" i="173"/>
  <c r="Q82" i="173"/>
  <c r="P82" i="173"/>
  <c r="O82" i="173"/>
  <c r="L82" i="173"/>
  <c r="I82" i="173"/>
  <c r="H82" i="173"/>
  <c r="R81" i="173"/>
  <c r="Q81" i="173"/>
  <c r="P81" i="173"/>
  <c r="O81" i="173"/>
  <c r="L81" i="173"/>
  <c r="I81" i="173"/>
  <c r="H81" i="173"/>
  <c r="R80" i="173"/>
  <c r="Q80" i="173"/>
  <c r="P80" i="173"/>
  <c r="O80" i="173"/>
  <c r="I80" i="173"/>
  <c r="H80" i="173"/>
  <c r="L80" i="173" s="1"/>
  <c r="R79" i="173"/>
  <c r="Q79" i="173"/>
  <c r="P79" i="173"/>
  <c r="O79" i="173"/>
  <c r="L79" i="173"/>
  <c r="I79" i="173"/>
  <c r="H79" i="173"/>
  <c r="R78" i="173"/>
  <c r="Q78" i="173"/>
  <c r="P78" i="173"/>
  <c r="O78" i="173"/>
  <c r="L78" i="173"/>
  <c r="I78" i="173"/>
  <c r="H78" i="173"/>
  <c r="R77" i="173"/>
  <c r="Q77" i="173"/>
  <c r="P77" i="173"/>
  <c r="O77" i="173"/>
  <c r="I77" i="173"/>
  <c r="H77" i="173"/>
  <c r="L77" i="173" s="1"/>
  <c r="R76" i="173"/>
  <c r="Q76" i="173"/>
  <c r="P76" i="173"/>
  <c r="O76" i="173"/>
  <c r="I76" i="173"/>
  <c r="H76" i="173"/>
  <c r="L76" i="173" s="1"/>
  <c r="R75" i="173"/>
  <c r="Q75" i="173"/>
  <c r="P75" i="173"/>
  <c r="O75" i="173"/>
  <c r="L75" i="173"/>
  <c r="I75" i="173"/>
  <c r="H75" i="173"/>
  <c r="R74" i="173"/>
  <c r="Q74" i="173"/>
  <c r="P74" i="173"/>
  <c r="O74" i="173"/>
  <c r="I74" i="173"/>
  <c r="H74" i="173"/>
  <c r="L74" i="173" s="1"/>
  <c r="R73" i="173"/>
  <c r="Q73" i="173"/>
  <c r="P73" i="173"/>
  <c r="O73" i="173"/>
  <c r="L73" i="173"/>
  <c r="I73" i="173"/>
  <c r="H73" i="173"/>
  <c r="R72" i="173"/>
  <c r="Q72" i="173"/>
  <c r="P72" i="173"/>
  <c r="O72" i="173"/>
  <c r="L72" i="173"/>
  <c r="I72" i="173"/>
  <c r="H72" i="173"/>
  <c r="R71" i="173"/>
  <c r="Q71" i="173"/>
  <c r="P71" i="173"/>
  <c r="O71" i="173"/>
  <c r="I71" i="173"/>
  <c r="H71" i="173"/>
  <c r="L71" i="173" s="1"/>
  <c r="R70" i="173"/>
  <c r="Q70" i="173"/>
  <c r="P70" i="173"/>
  <c r="O70" i="173"/>
  <c r="I70" i="173"/>
  <c r="H70" i="173"/>
  <c r="L70" i="173" s="1"/>
  <c r="R69" i="173"/>
  <c r="Q69" i="173"/>
  <c r="P69" i="173"/>
  <c r="O69" i="173"/>
  <c r="L69" i="173"/>
  <c r="I69" i="173"/>
  <c r="H69" i="173"/>
  <c r="R68" i="173"/>
  <c r="Q68" i="173"/>
  <c r="P68" i="173"/>
  <c r="O68" i="173"/>
  <c r="I68" i="173"/>
  <c r="H68" i="173"/>
  <c r="L68" i="173" s="1"/>
  <c r="R67" i="173"/>
  <c r="Q67" i="173"/>
  <c r="P67" i="173"/>
  <c r="O67" i="173"/>
  <c r="I67" i="173"/>
  <c r="H67" i="173"/>
  <c r="L67" i="173" s="1"/>
  <c r="R65" i="173"/>
  <c r="Q65" i="173"/>
  <c r="P65" i="173"/>
  <c r="O65" i="173"/>
  <c r="I65" i="173"/>
  <c r="H65" i="173"/>
  <c r="L65" i="173" s="1"/>
  <c r="R64" i="173"/>
  <c r="Q64" i="173"/>
  <c r="P64" i="173"/>
  <c r="O64" i="173"/>
  <c r="L64" i="173"/>
  <c r="I64" i="173"/>
  <c r="H64" i="173"/>
  <c r="R63" i="173"/>
  <c r="Q63" i="173"/>
  <c r="P63" i="173"/>
  <c r="O63" i="173"/>
  <c r="I63" i="173"/>
  <c r="H63" i="173"/>
  <c r="L63" i="173" s="1"/>
  <c r="L62" i="173"/>
  <c r="I62" i="173"/>
  <c r="H62" i="173"/>
  <c r="D62" i="173"/>
  <c r="I61" i="173"/>
  <c r="H61" i="173"/>
  <c r="L61" i="173" s="1"/>
  <c r="D61" i="173"/>
  <c r="I60" i="173"/>
  <c r="H60" i="173"/>
  <c r="L60" i="173" s="1"/>
  <c r="D60" i="173"/>
  <c r="I59" i="173"/>
  <c r="H59" i="173"/>
  <c r="L59" i="173" s="1"/>
  <c r="D59" i="173"/>
  <c r="L58" i="173"/>
  <c r="I58" i="173"/>
  <c r="H58" i="173"/>
  <c r="D58" i="173"/>
  <c r="R56" i="173"/>
  <c r="Q56" i="173"/>
  <c r="P56" i="173"/>
  <c r="O56" i="173"/>
  <c r="I56" i="173"/>
  <c r="H56" i="173"/>
  <c r="L56" i="173" s="1"/>
  <c r="R55" i="173"/>
  <c r="Q55" i="173"/>
  <c r="P55" i="173"/>
  <c r="O55" i="173"/>
  <c r="I55" i="173"/>
  <c r="H55" i="173"/>
  <c r="L55" i="173" s="1"/>
  <c r="R54" i="173"/>
  <c r="Q54" i="173"/>
  <c r="P54" i="173"/>
  <c r="O54" i="173"/>
  <c r="L54" i="173"/>
  <c r="I54" i="173"/>
  <c r="H54" i="173"/>
  <c r="R53" i="173"/>
  <c r="Q53" i="173"/>
  <c r="P53" i="173"/>
  <c r="O53" i="173"/>
  <c r="I53" i="173"/>
  <c r="H53" i="173"/>
  <c r="L53" i="173" s="1"/>
  <c r="R52" i="173"/>
  <c r="Q52" i="173"/>
  <c r="P52" i="173"/>
  <c r="O52" i="173"/>
  <c r="L52" i="173"/>
  <c r="I52" i="173"/>
  <c r="H52" i="173"/>
  <c r="R51" i="173"/>
  <c r="Q51" i="173"/>
  <c r="P51" i="173"/>
  <c r="O51" i="173"/>
  <c r="L51" i="173"/>
  <c r="I51" i="173"/>
  <c r="H51" i="173"/>
  <c r="R50" i="173"/>
  <c r="Q50" i="173"/>
  <c r="P50" i="173"/>
  <c r="O50" i="173"/>
  <c r="I50" i="173"/>
  <c r="H50" i="173"/>
  <c r="L50" i="173" s="1"/>
  <c r="R49" i="173"/>
  <c r="Q49" i="173"/>
  <c r="P49" i="173"/>
  <c r="O49" i="173"/>
  <c r="L49" i="173"/>
  <c r="I49" i="173"/>
  <c r="H49" i="173"/>
  <c r="R48" i="173"/>
  <c r="Q48" i="173"/>
  <c r="P48" i="173"/>
  <c r="O48" i="173"/>
  <c r="L48" i="173"/>
  <c r="I48" i="173"/>
  <c r="H48" i="173"/>
  <c r="R47" i="173"/>
  <c r="Q47" i="173"/>
  <c r="P47" i="173"/>
  <c r="O47" i="173"/>
  <c r="I47" i="173"/>
  <c r="H47" i="173"/>
  <c r="L47" i="173" s="1"/>
  <c r="R46" i="173"/>
  <c r="Q46" i="173"/>
  <c r="P46" i="173"/>
  <c r="O46" i="173"/>
  <c r="I46" i="173"/>
  <c r="H46" i="173"/>
  <c r="L46" i="173" s="1"/>
  <c r="R45" i="173"/>
  <c r="Q45" i="173"/>
  <c r="P45" i="173"/>
  <c r="O45" i="173"/>
  <c r="I45" i="173"/>
  <c r="H45" i="173"/>
  <c r="L45" i="173" s="1"/>
  <c r="R44" i="173"/>
  <c r="Q44" i="173"/>
  <c r="P44" i="173"/>
  <c r="O44" i="173"/>
  <c r="L44" i="173"/>
  <c r="I44" i="173"/>
  <c r="H44" i="173"/>
  <c r="R43" i="173"/>
  <c r="Q43" i="173"/>
  <c r="P43" i="173"/>
  <c r="O43" i="173"/>
  <c r="I43" i="173"/>
  <c r="H43" i="173"/>
  <c r="L43" i="173" s="1"/>
  <c r="R42" i="173"/>
  <c r="Q42" i="173"/>
  <c r="P42" i="173"/>
  <c r="O42" i="173"/>
  <c r="I42" i="173"/>
  <c r="H42" i="173"/>
  <c r="L42" i="173" s="1"/>
  <c r="R41" i="173"/>
  <c r="Q41" i="173"/>
  <c r="P41" i="173"/>
  <c r="O41" i="173"/>
  <c r="I41" i="173"/>
  <c r="H41" i="173"/>
  <c r="L41" i="173" s="1"/>
  <c r="R40" i="173"/>
  <c r="Q40" i="173"/>
  <c r="P40" i="173"/>
  <c r="O40" i="173"/>
  <c r="L40" i="173"/>
  <c r="I40" i="173"/>
  <c r="H40" i="173"/>
  <c r="R39" i="173"/>
  <c r="Q39" i="173"/>
  <c r="P39" i="173"/>
  <c r="O39" i="173"/>
  <c r="I39" i="173"/>
  <c r="H39" i="173"/>
  <c r="L39" i="173" s="1"/>
  <c r="R38" i="173"/>
  <c r="Q38" i="173"/>
  <c r="P38" i="173"/>
  <c r="O38" i="173"/>
  <c r="I38" i="173"/>
  <c r="H38" i="173"/>
  <c r="L38" i="173" s="1"/>
  <c r="R37" i="173"/>
  <c r="Q37" i="173"/>
  <c r="P37" i="173"/>
  <c r="O37" i="173"/>
  <c r="L37" i="173"/>
  <c r="I37" i="173"/>
  <c r="H37" i="173"/>
  <c r="R36" i="173"/>
  <c r="Q36" i="173"/>
  <c r="P36" i="173"/>
  <c r="O36" i="173"/>
  <c r="L36" i="173"/>
  <c r="I36" i="173"/>
  <c r="H36" i="173"/>
  <c r="R35" i="173"/>
  <c r="Q35" i="173"/>
  <c r="P35" i="173"/>
  <c r="O35" i="173"/>
  <c r="I35" i="173"/>
  <c r="H35" i="173"/>
  <c r="L35" i="173" s="1"/>
  <c r="R34" i="173"/>
  <c r="Q34" i="173"/>
  <c r="P34" i="173"/>
  <c r="O34" i="173"/>
  <c r="I34" i="173"/>
  <c r="H34" i="173"/>
  <c r="L34" i="173" s="1"/>
  <c r="R33" i="173"/>
  <c r="Q33" i="173"/>
  <c r="P33" i="173"/>
  <c r="O33" i="173"/>
  <c r="L33" i="173"/>
  <c r="I33" i="173"/>
  <c r="H33" i="173"/>
  <c r="R32" i="173"/>
  <c r="Q32" i="173"/>
  <c r="P32" i="173"/>
  <c r="O32" i="173"/>
  <c r="I32" i="173"/>
  <c r="H32" i="173"/>
  <c r="L32" i="173" s="1"/>
  <c r="R31" i="173"/>
  <c r="Q31" i="173"/>
  <c r="P31" i="173"/>
  <c r="O31" i="173"/>
  <c r="L31" i="173"/>
  <c r="I31" i="173"/>
  <c r="H31" i="173"/>
  <c r="R30" i="173"/>
  <c r="Q30" i="173"/>
  <c r="P30" i="173"/>
  <c r="O30" i="173"/>
  <c r="L30" i="173"/>
  <c r="I30" i="173"/>
  <c r="H30" i="173"/>
  <c r="Z20" i="173"/>
  <c r="U17" i="173"/>
  <c r="T17" i="173"/>
  <c r="N1" i="173"/>
  <c r="P17" i="173" s="1"/>
  <c r="I158" i="172"/>
  <c r="H158" i="172"/>
  <c r="B158" i="172"/>
  <c r="B157" i="172"/>
  <c r="B156" i="172"/>
  <c r="B155" i="172"/>
  <c r="R140" i="172"/>
  <c r="Q140" i="172"/>
  <c r="P140" i="172"/>
  <c r="O140" i="172"/>
  <c r="I140" i="172"/>
  <c r="H140" i="172"/>
  <c r="L140" i="172" s="1"/>
  <c r="D140" i="172"/>
  <c r="O139" i="172"/>
  <c r="L139" i="172"/>
  <c r="I139" i="172"/>
  <c r="H139" i="172"/>
  <c r="D139" i="172"/>
  <c r="R138" i="172"/>
  <c r="Q138" i="172"/>
  <c r="P138" i="172"/>
  <c r="O138" i="172"/>
  <c r="L138" i="172"/>
  <c r="I138" i="172"/>
  <c r="H138" i="172"/>
  <c r="D138" i="172"/>
  <c r="O137" i="172"/>
  <c r="I137" i="172"/>
  <c r="H137" i="172"/>
  <c r="L137" i="172" s="1"/>
  <c r="D137" i="172"/>
  <c r="R136" i="172"/>
  <c r="Q136" i="172"/>
  <c r="P136" i="172"/>
  <c r="O136" i="172"/>
  <c r="I136" i="172"/>
  <c r="H136" i="172"/>
  <c r="L136" i="172" s="1"/>
  <c r="D136" i="172"/>
  <c r="R135" i="172"/>
  <c r="Q135" i="172"/>
  <c r="P135" i="172"/>
  <c r="O135" i="172"/>
  <c r="L135" i="172"/>
  <c r="I135" i="172"/>
  <c r="H135" i="172"/>
  <c r="D135" i="172"/>
  <c r="R134" i="172"/>
  <c r="Q134" i="172"/>
  <c r="P134" i="172"/>
  <c r="O134" i="172"/>
  <c r="L134" i="172"/>
  <c r="I134" i="172"/>
  <c r="H134" i="172"/>
  <c r="D134" i="172"/>
  <c r="R133" i="172"/>
  <c r="Q133" i="172"/>
  <c r="P133" i="172"/>
  <c r="O133" i="172"/>
  <c r="I133" i="172"/>
  <c r="H133" i="172"/>
  <c r="L133" i="172" s="1"/>
  <c r="D133" i="172"/>
  <c r="R132" i="172"/>
  <c r="Q132" i="172"/>
  <c r="P132" i="172"/>
  <c r="O132" i="172"/>
  <c r="L132" i="172"/>
  <c r="I132" i="172"/>
  <c r="H132" i="172"/>
  <c r="D132" i="172"/>
  <c r="R130" i="172"/>
  <c r="Q130" i="172"/>
  <c r="P130" i="172"/>
  <c r="O130" i="172"/>
  <c r="L130" i="172"/>
  <c r="I130" i="172"/>
  <c r="C130" i="172"/>
  <c r="R129" i="172"/>
  <c r="Q129" i="172"/>
  <c r="P129" i="172"/>
  <c r="O129" i="172"/>
  <c r="L129" i="172"/>
  <c r="I129" i="172"/>
  <c r="C129" i="172"/>
  <c r="L128" i="172"/>
  <c r="I128" i="172"/>
  <c r="C128" i="172"/>
  <c r="L127" i="172"/>
  <c r="I127" i="172"/>
  <c r="C127" i="172"/>
  <c r="L126" i="172"/>
  <c r="I126" i="172"/>
  <c r="C126" i="172"/>
  <c r="L124" i="172"/>
  <c r="I124" i="172"/>
  <c r="C124" i="172"/>
  <c r="L123" i="172"/>
  <c r="I123" i="172"/>
  <c r="C123" i="172"/>
  <c r="L122" i="172"/>
  <c r="I122" i="172"/>
  <c r="C122" i="172"/>
  <c r="L121" i="172"/>
  <c r="I121" i="172"/>
  <c r="C121" i="172"/>
  <c r="L120" i="172"/>
  <c r="I120" i="172"/>
  <c r="C120" i="172"/>
  <c r="L119" i="172"/>
  <c r="I119" i="172"/>
  <c r="C119" i="172"/>
  <c r="L118" i="172"/>
  <c r="I118" i="172"/>
  <c r="C118" i="172"/>
  <c r="L117" i="172"/>
  <c r="I117" i="172"/>
  <c r="C117" i="172"/>
  <c r="L116" i="172"/>
  <c r="I116" i="172"/>
  <c r="C116" i="172"/>
  <c r="L115" i="172"/>
  <c r="I115" i="172"/>
  <c r="C115" i="172"/>
  <c r="L114" i="172"/>
  <c r="I114" i="172"/>
  <c r="C114" i="172"/>
  <c r="L113" i="172"/>
  <c r="I113" i="172"/>
  <c r="C113" i="172"/>
  <c r="L112" i="172"/>
  <c r="I112" i="172"/>
  <c r="C112" i="172"/>
  <c r="L111" i="172"/>
  <c r="I111" i="172"/>
  <c r="C111" i="172"/>
  <c r="L110" i="172"/>
  <c r="I110" i="172"/>
  <c r="C110" i="172"/>
  <c r="L109" i="172"/>
  <c r="I109" i="172"/>
  <c r="C109" i="172"/>
  <c r="L108" i="172"/>
  <c r="I108" i="172"/>
  <c r="C108" i="172"/>
  <c r="L107" i="172"/>
  <c r="I107" i="172"/>
  <c r="C107" i="172"/>
  <c r="L106" i="172"/>
  <c r="I106" i="172"/>
  <c r="C106" i="172"/>
  <c r="L105" i="172"/>
  <c r="I105" i="172"/>
  <c r="C105" i="172"/>
  <c r="R102" i="172"/>
  <c r="Q102" i="172"/>
  <c r="P102" i="172"/>
  <c r="O102" i="172"/>
  <c r="L102" i="172"/>
  <c r="I102" i="172"/>
  <c r="H102" i="172"/>
  <c r="R101" i="172"/>
  <c r="Q101" i="172"/>
  <c r="P101" i="172"/>
  <c r="O101" i="172"/>
  <c r="I101" i="172"/>
  <c r="H101" i="172"/>
  <c r="L101" i="172" s="1"/>
  <c r="L100" i="172"/>
  <c r="I100" i="172"/>
  <c r="H100" i="172"/>
  <c r="L99" i="172"/>
  <c r="I99" i="172"/>
  <c r="H99" i="172"/>
  <c r="I98" i="172"/>
  <c r="H98" i="172"/>
  <c r="L98" i="172" s="1"/>
  <c r="D98" i="172"/>
  <c r="L97" i="172"/>
  <c r="I97" i="172"/>
  <c r="H97" i="172"/>
  <c r="I96" i="172"/>
  <c r="H96" i="172"/>
  <c r="L96" i="172" s="1"/>
  <c r="L95" i="172"/>
  <c r="I95" i="172"/>
  <c r="H95" i="172"/>
  <c r="D95" i="172"/>
  <c r="I94" i="172"/>
  <c r="H94" i="172"/>
  <c r="L94" i="172" s="1"/>
  <c r="I93" i="172"/>
  <c r="H93" i="172"/>
  <c r="L93" i="172" s="1"/>
  <c r="I92" i="172"/>
  <c r="H92" i="172"/>
  <c r="L92" i="172" s="1"/>
  <c r="D92" i="172"/>
  <c r="L91" i="172"/>
  <c r="I91" i="172"/>
  <c r="H91" i="172"/>
  <c r="L90" i="172"/>
  <c r="I90" i="172"/>
  <c r="H90" i="172"/>
  <c r="I89" i="172"/>
  <c r="H89" i="172"/>
  <c r="L89" i="172" s="1"/>
  <c r="D89" i="172"/>
  <c r="O87" i="172"/>
  <c r="L87" i="172"/>
  <c r="I87" i="172"/>
  <c r="H87" i="172"/>
  <c r="R85" i="172"/>
  <c r="Q85" i="172"/>
  <c r="P85" i="172"/>
  <c r="O85" i="172"/>
  <c r="I85" i="172"/>
  <c r="H85" i="172"/>
  <c r="L85" i="172" s="1"/>
  <c r="R84" i="172"/>
  <c r="Q84" i="172"/>
  <c r="P84" i="172"/>
  <c r="O84" i="172"/>
  <c r="L84" i="172"/>
  <c r="I84" i="172"/>
  <c r="H84" i="172"/>
  <c r="R83" i="172"/>
  <c r="Q83" i="172"/>
  <c r="P83" i="172"/>
  <c r="O83" i="172"/>
  <c r="I83" i="172"/>
  <c r="H83" i="172"/>
  <c r="L83" i="172" s="1"/>
  <c r="R82" i="172"/>
  <c r="Q82" i="172"/>
  <c r="P82" i="172"/>
  <c r="O82" i="172"/>
  <c r="L82" i="172"/>
  <c r="I82" i="172"/>
  <c r="H82" i="172"/>
  <c r="R81" i="172"/>
  <c r="Q81" i="172"/>
  <c r="P81" i="172"/>
  <c r="O81" i="172"/>
  <c r="L81" i="172"/>
  <c r="I81" i="172"/>
  <c r="H81" i="172"/>
  <c r="R80" i="172"/>
  <c r="Q80" i="172"/>
  <c r="P80" i="172"/>
  <c r="O80" i="172"/>
  <c r="I80" i="172"/>
  <c r="H80" i="172"/>
  <c r="L80" i="172" s="1"/>
  <c r="R79" i="172"/>
  <c r="Q79" i="172"/>
  <c r="P79" i="172"/>
  <c r="O79" i="172"/>
  <c r="L79" i="172"/>
  <c r="I79" i="172"/>
  <c r="H79" i="172"/>
  <c r="R78" i="172"/>
  <c r="Q78" i="172"/>
  <c r="P78" i="172"/>
  <c r="O78" i="172"/>
  <c r="L78" i="172"/>
  <c r="I78" i="172"/>
  <c r="H78" i="172"/>
  <c r="R77" i="172"/>
  <c r="Q77" i="172"/>
  <c r="P77" i="172"/>
  <c r="O77" i="172"/>
  <c r="I77" i="172"/>
  <c r="H77" i="172"/>
  <c r="L77" i="172" s="1"/>
  <c r="R76" i="172"/>
  <c r="Q76" i="172"/>
  <c r="P76" i="172"/>
  <c r="O76" i="172"/>
  <c r="L76" i="172"/>
  <c r="I76" i="172"/>
  <c r="H76" i="172"/>
  <c r="R75" i="172"/>
  <c r="Q75" i="172"/>
  <c r="P75" i="172"/>
  <c r="O75" i="172"/>
  <c r="L75" i="172"/>
  <c r="I75" i="172"/>
  <c r="H75" i="172"/>
  <c r="R74" i="172"/>
  <c r="Q74" i="172"/>
  <c r="P74" i="172"/>
  <c r="O74" i="172"/>
  <c r="I74" i="172"/>
  <c r="H74" i="172"/>
  <c r="L74" i="172" s="1"/>
  <c r="R73" i="172"/>
  <c r="Q73" i="172"/>
  <c r="P73" i="172"/>
  <c r="O73" i="172"/>
  <c r="L73" i="172"/>
  <c r="I73" i="172"/>
  <c r="H73" i="172"/>
  <c r="R72" i="172"/>
  <c r="Q72" i="172"/>
  <c r="P72" i="172"/>
  <c r="O72" i="172"/>
  <c r="L72" i="172"/>
  <c r="I72" i="172"/>
  <c r="H72" i="172"/>
  <c r="R71" i="172"/>
  <c r="Q71" i="172"/>
  <c r="P71" i="172"/>
  <c r="O71" i="172"/>
  <c r="I71" i="172"/>
  <c r="H71" i="172"/>
  <c r="L71" i="172" s="1"/>
  <c r="R70" i="172"/>
  <c r="Q70" i="172"/>
  <c r="P70" i="172"/>
  <c r="O70" i="172"/>
  <c r="L70" i="172"/>
  <c r="I70" i="172"/>
  <c r="H70" i="172"/>
  <c r="R69" i="172"/>
  <c r="Q69" i="172"/>
  <c r="P69" i="172"/>
  <c r="O69" i="172"/>
  <c r="L69" i="172"/>
  <c r="I69" i="172"/>
  <c r="H69" i="172"/>
  <c r="R68" i="172"/>
  <c r="Q68" i="172"/>
  <c r="P68" i="172"/>
  <c r="O68" i="172"/>
  <c r="I68" i="172"/>
  <c r="H68" i="172"/>
  <c r="L68" i="172" s="1"/>
  <c r="R67" i="172"/>
  <c r="Q67" i="172"/>
  <c r="P67" i="172"/>
  <c r="O67" i="172"/>
  <c r="I67" i="172"/>
  <c r="H67" i="172"/>
  <c r="L67" i="172" s="1"/>
  <c r="R65" i="172"/>
  <c r="Q65" i="172"/>
  <c r="P65" i="172"/>
  <c r="O65" i="172"/>
  <c r="L65" i="172"/>
  <c r="I65" i="172"/>
  <c r="H65" i="172"/>
  <c r="R64" i="172"/>
  <c r="Q64" i="172"/>
  <c r="P64" i="172"/>
  <c r="O64" i="172"/>
  <c r="L64" i="172"/>
  <c r="I64" i="172"/>
  <c r="H64" i="172"/>
  <c r="R63" i="172"/>
  <c r="Q63" i="172"/>
  <c r="P63" i="172"/>
  <c r="O63" i="172"/>
  <c r="I63" i="172"/>
  <c r="H63" i="172"/>
  <c r="L63" i="172" s="1"/>
  <c r="I62" i="172"/>
  <c r="H62" i="172"/>
  <c r="L62" i="172" s="1"/>
  <c r="D62" i="172"/>
  <c r="I61" i="172"/>
  <c r="H61" i="172"/>
  <c r="L61" i="172" s="1"/>
  <c r="D61" i="172"/>
  <c r="L60" i="172"/>
  <c r="I60" i="172"/>
  <c r="H60" i="172"/>
  <c r="D60" i="172"/>
  <c r="I59" i="172"/>
  <c r="H59" i="172"/>
  <c r="L59" i="172" s="1"/>
  <c r="D59" i="172"/>
  <c r="I58" i="172"/>
  <c r="H58" i="172"/>
  <c r="L58" i="172" s="1"/>
  <c r="D58" i="172"/>
  <c r="R56" i="172"/>
  <c r="Q56" i="172"/>
  <c r="P56" i="172"/>
  <c r="O56" i="172"/>
  <c r="I56" i="172"/>
  <c r="H56" i="172"/>
  <c r="L56" i="172" s="1"/>
  <c r="R55" i="172"/>
  <c r="Q55" i="172"/>
  <c r="P55" i="172"/>
  <c r="O55" i="172"/>
  <c r="L55" i="172"/>
  <c r="I55" i="172"/>
  <c r="H55" i="172"/>
  <c r="R54" i="172"/>
  <c r="Q54" i="172"/>
  <c r="P54" i="172"/>
  <c r="O54" i="172"/>
  <c r="L54" i="172"/>
  <c r="I54" i="172"/>
  <c r="H54" i="172"/>
  <c r="R53" i="172"/>
  <c r="Q53" i="172"/>
  <c r="P53" i="172"/>
  <c r="O53" i="172"/>
  <c r="I53" i="172"/>
  <c r="H53" i="172"/>
  <c r="L53" i="172" s="1"/>
  <c r="R52" i="172"/>
  <c r="Q52" i="172"/>
  <c r="P52" i="172"/>
  <c r="O52" i="172"/>
  <c r="I52" i="172"/>
  <c r="H52" i="172"/>
  <c r="L52" i="172" s="1"/>
  <c r="R51" i="172"/>
  <c r="Q51" i="172"/>
  <c r="P51" i="172"/>
  <c r="O51" i="172"/>
  <c r="L51" i="172"/>
  <c r="I51" i="172"/>
  <c r="H51" i="172"/>
  <c r="R50" i="172"/>
  <c r="Q50" i="172"/>
  <c r="P50" i="172"/>
  <c r="O50" i="172"/>
  <c r="I50" i="172"/>
  <c r="H50" i="172"/>
  <c r="L50" i="172" s="1"/>
  <c r="R49" i="172"/>
  <c r="Q49" i="172"/>
  <c r="P49" i="172"/>
  <c r="O49" i="172"/>
  <c r="L49" i="172"/>
  <c r="I49" i="172"/>
  <c r="H49" i="172"/>
  <c r="R48" i="172"/>
  <c r="Q48" i="172"/>
  <c r="P48" i="172"/>
  <c r="O48" i="172"/>
  <c r="L48" i="172"/>
  <c r="I48" i="172"/>
  <c r="H48" i="172"/>
  <c r="R47" i="172"/>
  <c r="Q47" i="172"/>
  <c r="P47" i="172"/>
  <c r="O47" i="172"/>
  <c r="I47" i="172"/>
  <c r="H47" i="172"/>
  <c r="L47" i="172" s="1"/>
  <c r="R46" i="172"/>
  <c r="Q46" i="172"/>
  <c r="P46" i="172"/>
  <c r="O46" i="172"/>
  <c r="L46" i="172"/>
  <c r="I46" i="172"/>
  <c r="H46" i="172"/>
  <c r="R45" i="172"/>
  <c r="Q45" i="172"/>
  <c r="P45" i="172"/>
  <c r="O45" i="172"/>
  <c r="L45" i="172"/>
  <c r="I45" i="172"/>
  <c r="H45" i="172"/>
  <c r="R44" i="172"/>
  <c r="Q44" i="172"/>
  <c r="P44" i="172"/>
  <c r="O44" i="172"/>
  <c r="L44" i="172"/>
  <c r="I44" i="172"/>
  <c r="H44" i="172"/>
  <c r="R43" i="172"/>
  <c r="Q43" i="172"/>
  <c r="P43" i="172"/>
  <c r="O43" i="172"/>
  <c r="L43" i="172"/>
  <c r="I43" i="172"/>
  <c r="H43" i="172"/>
  <c r="R42" i="172"/>
  <c r="Q42" i="172"/>
  <c r="P42" i="172"/>
  <c r="O42" i="172"/>
  <c r="I42" i="172"/>
  <c r="H42" i="172"/>
  <c r="L42" i="172" s="1"/>
  <c r="R41" i="172"/>
  <c r="Q41" i="172"/>
  <c r="P41" i="172"/>
  <c r="O41" i="172"/>
  <c r="I41" i="172"/>
  <c r="H41" i="172"/>
  <c r="L41" i="172" s="1"/>
  <c r="R40" i="172"/>
  <c r="Q40" i="172"/>
  <c r="P40" i="172"/>
  <c r="O40" i="172"/>
  <c r="L40" i="172"/>
  <c r="I40" i="172"/>
  <c r="H40" i="172"/>
  <c r="R39" i="172"/>
  <c r="Q39" i="172"/>
  <c r="P39" i="172"/>
  <c r="O39" i="172"/>
  <c r="I39" i="172"/>
  <c r="H39" i="172"/>
  <c r="L39" i="172" s="1"/>
  <c r="R38" i="172"/>
  <c r="Q38" i="172"/>
  <c r="P38" i="172"/>
  <c r="O38" i="172"/>
  <c r="L38" i="172"/>
  <c r="I38" i="172"/>
  <c r="H38" i="172"/>
  <c r="R37" i="172"/>
  <c r="Q37" i="172"/>
  <c r="P37" i="172"/>
  <c r="O37" i="172"/>
  <c r="I37" i="172"/>
  <c r="H37" i="172"/>
  <c r="L37" i="172" s="1"/>
  <c r="R36" i="172"/>
  <c r="Q36" i="172"/>
  <c r="P36" i="172"/>
  <c r="O36" i="172"/>
  <c r="I36" i="172"/>
  <c r="H36" i="172"/>
  <c r="L36" i="172" s="1"/>
  <c r="R35" i="172"/>
  <c r="Q35" i="172"/>
  <c r="P35" i="172"/>
  <c r="O35" i="172"/>
  <c r="I35" i="172"/>
  <c r="H35" i="172"/>
  <c r="L35" i="172" s="1"/>
  <c r="R34" i="172"/>
  <c r="Q34" i="172"/>
  <c r="P34" i="172"/>
  <c r="O34" i="172"/>
  <c r="L34" i="172"/>
  <c r="I34" i="172"/>
  <c r="H34" i="172"/>
  <c r="R33" i="172"/>
  <c r="Q33" i="172"/>
  <c r="P33" i="172"/>
  <c r="O33" i="172"/>
  <c r="I33" i="172"/>
  <c r="H33" i="172"/>
  <c r="L33" i="172" s="1"/>
  <c r="R32" i="172"/>
  <c r="Q32" i="172"/>
  <c r="P32" i="172"/>
  <c r="O32" i="172"/>
  <c r="I32" i="172"/>
  <c r="H32" i="172"/>
  <c r="L32" i="172" s="1"/>
  <c r="R31" i="172"/>
  <c r="Q31" i="172"/>
  <c r="P31" i="172"/>
  <c r="O31" i="172"/>
  <c r="I31" i="172"/>
  <c r="H31" i="172"/>
  <c r="L31" i="172" s="1"/>
  <c r="R30" i="172"/>
  <c r="Q30" i="172"/>
  <c r="P30" i="172"/>
  <c r="O30" i="172"/>
  <c r="L30" i="172"/>
  <c r="I30" i="172"/>
  <c r="H30" i="172"/>
  <c r="Z20" i="172"/>
  <c r="U17" i="172"/>
  <c r="T17" i="172"/>
  <c r="N1" i="172"/>
  <c r="P17" i="172" s="1"/>
  <c r="I158" i="171"/>
  <c r="H158" i="171"/>
  <c r="B158" i="171"/>
  <c r="B157" i="171"/>
  <c r="B156" i="171"/>
  <c r="B155" i="171"/>
  <c r="R140" i="171"/>
  <c r="Q140" i="171"/>
  <c r="P140" i="171"/>
  <c r="O140" i="171"/>
  <c r="L140" i="171"/>
  <c r="I140" i="171"/>
  <c r="H140" i="171"/>
  <c r="D140" i="171"/>
  <c r="O139" i="171"/>
  <c r="L139" i="171"/>
  <c r="I139" i="171"/>
  <c r="H139" i="171"/>
  <c r="D139" i="171"/>
  <c r="R138" i="171"/>
  <c r="Q138" i="171"/>
  <c r="P138" i="171"/>
  <c r="O138" i="171"/>
  <c r="L138" i="171"/>
  <c r="I138" i="171"/>
  <c r="H138" i="171"/>
  <c r="D138" i="171"/>
  <c r="O137" i="171"/>
  <c r="I137" i="171"/>
  <c r="H137" i="171"/>
  <c r="L137" i="171" s="1"/>
  <c r="D137" i="171"/>
  <c r="R136" i="171"/>
  <c r="Q136" i="171"/>
  <c r="P136" i="171"/>
  <c r="O136" i="171"/>
  <c r="I136" i="171"/>
  <c r="H136" i="171"/>
  <c r="L136" i="171" s="1"/>
  <c r="D136" i="171"/>
  <c r="R135" i="171"/>
  <c r="Q135" i="171"/>
  <c r="P135" i="171"/>
  <c r="O135" i="171"/>
  <c r="L135" i="171"/>
  <c r="I135" i="171"/>
  <c r="H135" i="171"/>
  <c r="D135" i="171"/>
  <c r="R134" i="171"/>
  <c r="Q134" i="171"/>
  <c r="P134" i="171"/>
  <c r="O134" i="171"/>
  <c r="L134" i="171"/>
  <c r="I134" i="171"/>
  <c r="H134" i="171"/>
  <c r="D134" i="171"/>
  <c r="R133" i="171"/>
  <c r="Q133" i="171"/>
  <c r="P133" i="171"/>
  <c r="O133" i="171"/>
  <c r="I133" i="171"/>
  <c r="H133" i="171"/>
  <c r="L133" i="171" s="1"/>
  <c r="D133" i="171"/>
  <c r="R132" i="171"/>
  <c r="Q132" i="171"/>
  <c r="P132" i="171"/>
  <c r="O132" i="171"/>
  <c r="L132" i="171"/>
  <c r="I132" i="171"/>
  <c r="H132" i="171"/>
  <c r="D132" i="171"/>
  <c r="R130" i="171"/>
  <c r="Q130" i="171"/>
  <c r="P130" i="171"/>
  <c r="O130" i="171"/>
  <c r="L130" i="171"/>
  <c r="I130" i="171"/>
  <c r="C130" i="171"/>
  <c r="R129" i="171"/>
  <c r="Q129" i="171"/>
  <c r="P129" i="171"/>
  <c r="O129" i="171"/>
  <c r="L129" i="171"/>
  <c r="I129" i="171"/>
  <c r="C129" i="171"/>
  <c r="L128" i="171"/>
  <c r="I128" i="171"/>
  <c r="C128" i="171"/>
  <c r="L127" i="171"/>
  <c r="I127" i="171"/>
  <c r="C127" i="171"/>
  <c r="L126" i="171"/>
  <c r="I126" i="171"/>
  <c r="C126" i="171"/>
  <c r="L124" i="171"/>
  <c r="I124" i="171"/>
  <c r="C124" i="171"/>
  <c r="L123" i="171"/>
  <c r="I123" i="171"/>
  <c r="C123" i="171"/>
  <c r="L122" i="171"/>
  <c r="I122" i="171"/>
  <c r="C122" i="171"/>
  <c r="L121" i="171"/>
  <c r="I121" i="171"/>
  <c r="C121" i="171"/>
  <c r="L120" i="171"/>
  <c r="I120" i="171"/>
  <c r="C120" i="171"/>
  <c r="L119" i="171"/>
  <c r="I119" i="171"/>
  <c r="C119" i="171"/>
  <c r="L118" i="171"/>
  <c r="I118" i="171"/>
  <c r="C118" i="171"/>
  <c r="L117" i="171"/>
  <c r="I117" i="171"/>
  <c r="C117" i="171"/>
  <c r="L116" i="171"/>
  <c r="I116" i="171"/>
  <c r="C116" i="171"/>
  <c r="L115" i="171"/>
  <c r="I115" i="171"/>
  <c r="C115" i="171"/>
  <c r="L114" i="171"/>
  <c r="I114" i="171"/>
  <c r="C114" i="171"/>
  <c r="L113" i="171"/>
  <c r="I113" i="171"/>
  <c r="C113" i="171"/>
  <c r="L112" i="171"/>
  <c r="I112" i="171"/>
  <c r="C112" i="171"/>
  <c r="L111" i="171"/>
  <c r="I111" i="171"/>
  <c r="C111" i="171"/>
  <c r="L110" i="171"/>
  <c r="I110" i="171"/>
  <c r="C110" i="171"/>
  <c r="L109" i="171"/>
  <c r="I109" i="171"/>
  <c r="C109" i="171"/>
  <c r="L108" i="171"/>
  <c r="I108" i="171"/>
  <c r="C108" i="171"/>
  <c r="L107" i="171"/>
  <c r="I107" i="171"/>
  <c r="C107" i="171"/>
  <c r="L106" i="171"/>
  <c r="I106" i="171"/>
  <c r="C106" i="171"/>
  <c r="L105" i="171"/>
  <c r="I105" i="171"/>
  <c r="C105" i="171"/>
  <c r="R102" i="171"/>
  <c r="Q102" i="171"/>
  <c r="P102" i="171"/>
  <c r="O102" i="171"/>
  <c r="I102" i="171"/>
  <c r="H102" i="171"/>
  <c r="L102" i="171" s="1"/>
  <c r="R101" i="171"/>
  <c r="Q101" i="171"/>
  <c r="P101" i="171"/>
  <c r="O101" i="171"/>
  <c r="I101" i="171"/>
  <c r="H101" i="171"/>
  <c r="L101" i="171" s="1"/>
  <c r="L100" i="171"/>
  <c r="I100" i="171"/>
  <c r="H100" i="171"/>
  <c r="L99" i="171"/>
  <c r="I99" i="171"/>
  <c r="H99" i="171"/>
  <c r="I98" i="171"/>
  <c r="H98" i="171"/>
  <c r="L98" i="171" s="1"/>
  <c r="D98" i="171"/>
  <c r="I97" i="171"/>
  <c r="H97" i="171"/>
  <c r="L97" i="171" s="1"/>
  <c r="I96" i="171"/>
  <c r="H96" i="171"/>
  <c r="L96" i="171" s="1"/>
  <c r="L95" i="171"/>
  <c r="I95" i="171"/>
  <c r="H95" i="171"/>
  <c r="D95" i="171"/>
  <c r="L94" i="171"/>
  <c r="I94" i="171"/>
  <c r="H94" i="171"/>
  <c r="I93" i="171"/>
  <c r="H93" i="171"/>
  <c r="L93" i="171" s="1"/>
  <c r="L92" i="171"/>
  <c r="I92" i="171"/>
  <c r="H92" i="171"/>
  <c r="D92" i="171"/>
  <c r="L91" i="171"/>
  <c r="I91" i="171"/>
  <c r="H91" i="171"/>
  <c r="L90" i="171"/>
  <c r="I90" i="171"/>
  <c r="H90" i="171"/>
  <c r="I89" i="171"/>
  <c r="H89" i="171"/>
  <c r="L89" i="171" s="1"/>
  <c r="D89" i="171"/>
  <c r="O87" i="171"/>
  <c r="L87" i="171"/>
  <c r="I87" i="171"/>
  <c r="H87" i="171"/>
  <c r="R85" i="171"/>
  <c r="Q85" i="171"/>
  <c r="P85" i="171"/>
  <c r="O85" i="171"/>
  <c r="I85" i="171"/>
  <c r="H85" i="171"/>
  <c r="L85" i="171" s="1"/>
  <c r="R84" i="171"/>
  <c r="Q84" i="171"/>
  <c r="P84" i="171"/>
  <c r="O84" i="171"/>
  <c r="L84" i="171"/>
  <c r="I84" i="171"/>
  <c r="H84" i="171"/>
  <c r="R83" i="171"/>
  <c r="Q83" i="171"/>
  <c r="P83" i="171"/>
  <c r="O83" i="171"/>
  <c r="I83" i="171"/>
  <c r="H83" i="171"/>
  <c r="L83" i="171" s="1"/>
  <c r="R82" i="171"/>
  <c r="Q82" i="171"/>
  <c r="P82" i="171"/>
  <c r="O82" i="171"/>
  <c r="L82" i="171"/>
  <c r="I82" i="171"/>
  <c r="H82" i="171"/>
  <c r="R81" i="171"/>
  <c r="Q81" i="171"/>
  <c r="P81" i="171"/>
  <c r="O81" i="171"/>
  <c r="L81" i="171"/>
  <c r="I81" i="171"/>
  <c r="H81" i="171"/>
  <c r="R80" i="171"/>
  <c r="Q80" i="171"/>
  <c r="P80" i="171"/>
  <c r="O80" i="171"/>
  <c r="L80" i="171"/>
  <c r="I80" i="171"/>
  <c r="H80" i="171"/>
  <c r="R79" i="171"/>
  <c r="Q79" i="171"/>
  <c r="P79" i="171"/>
  <c r="O79" i="171"/>
  <c r="I79" i="171"/>
  <c r="H79" i="171"/>
  <c r="L79" i="171" s="1"/>
  <c r="R78" i="171"/>
  <c r="Q78" i="171"/>
  <c r="P78" i="171"/>
  <c r="O78" i="171"/>
  <c r="I78" i="171"/>
  <c r="H78" i="171"/>
  <c r="L78" i="171" s="1"/>
  <c r="R77" i="171"/>
  <c r="Q77" i="171"/>
  <c r="P77" i="171"/>
  <c r="O77" i="171"/>
  <c r="I77" i="171"/>
  <c r="H77" i="171"/>
  <c r="L77" i="171" s="1"/>
  <c r="R76" i="171"/>
  <c r="Q76" i="171"/>
  <c r="P76" i="171"/>
  <c r="O76" i="171"/>
  <c r="I76" i="171"/>
  <c r="H76" i="171"/>
  <c r="L76" i="171" s="1"/>
  <c r="R75" i="171"/>
  <c r="Q75" i="171"/>
  <c r="P75" i="171"/>
  <c r="O75" i="171"/>
  <c r="I75" i="171"/>
  <c r="H75" i="171"/>
  <c r="L75" i="171" s="1"/>
  <c r="R74" i="171"/>
  <c r="Q74" i="171"/>
  <c r="P74" i="171"/>
  <c r="O74" i="171"/>
  <c r="L74" i="171"/>
  <c r="I74" i="171"/>
  <c r="H74" i="171"/>
  <c r="R73" i="171"/>
  <c r="Q73" i="171"/>
  <c r="P73" i="171"/>
  <c r="O73" i="171"/>
  <c r="I73" i="171"/>
  <c r="H73" i="171"/>
  <c r="L73" i="171" s="1"/>
  <c r="R72" i="171"/>
  <c r="Q72" i="171"/>
  <c r="P72" i="171"/>
  <c r="O72" i="171"/>
  <c r="L72" i="171"/>
  <c r="I72" i="171"/>
  <c r="H72" i="171"/>
  <c r="R71" i="171"/>
  <c r="Q71" i="171"/>
  <c r="P71" i="171"/>
  <c r="O71" i="171"/>
  <c r="I71" i="171"/>
  <c r="H71" i="171"/>
  <c r="L71" i="171" s="1"/>
  <c r="R70" i="171"/>
  <c r="Q70" i="171"/>
  <c r="P70" i="171"/>
  <c r="O70" i="171"/>
  <c r="L70" i="171"/>
  <c r="I70" i="171"/>
  <c r="H70" i="171"/>
  <c r="R69" i="171"/>
  <c r="Q69" i="171"/>
  <c r="P69" i="171"/>
  <c r="O69" i="171"/>
  <c r="I69" i="171"/>
  <c r="H69" i="171"/>
  <c r="L69" i="171" s="1"/>
  <c r="R68" i="171"/>
  <c r="Q68" i="171"/>
  <c r="P68" i="171"/>
  <c r="O68" i="171"/>
  <c r="I68" i="171"/>
  <c r="H68" i="171"/>
  <c r="L68" i="171" s="1"/>
  <c r="R67" i="171"/>
  <c r="Q67" i="171"/>
  <c r="P67" i="171"/>
  <c r="O67" i="171"/>
  <c r="L67" i="171"/>
  <c r="I67" i="171"/>
  <c r="H67" i="171"/>
  <c r="R65" i="171"/>
  <c r="Q65" i="171"/>
  <c r="P65" i="171"/>
  <c r="O65" i="171"/>
  <c r="L65" i="171"/>
  <c r="I65" i="171"/>
  <c r="H65" i="171"/>
  <c r="R64" i="171"/>
  <c r="Q64" i="171"/>
  <c r="P64" i="171"/>
  <c r="O64" i="171"/>
  <c r="I64" i="171"/>
  <c r="H64" i="171"/>
  <c r="L64" i="171" s="1"/>
  <c r="R63" i="171"/>
  <c r="Q63" i="171"/>
  <c r="P63" i="171"/>
  <c r="O63" i="171"/>
  <c r="I63" i="171"/>
  <c r="H63" i="171"/>
  <c r="L63" i="171" s="1"/>
  <c r="I62" i="171"/>
  <c r="H62" i="171"/>
  <c r="L62" i="171" s="1"/>
  <c r="D62" i="171"/>
  <c r="I61" i="171"/>
  <c r="H61" i="171"/>
  <c r="L61" i="171" s="1"/>
  <c r="D61" i="171"/>
  <c r="L60" i="171"/>
  <c r="I60" i="171"/>
  <c r="H60" i="171"/>
  <c r="D60" i="171"/>
  <c r="L59" i="171"/>
  <c r="I59" i="171"/>
  <c r="H59" i="171"/>
  <c r="D59" i="171"/>
  <c r="L58" i="171"/>
  <c r="I58" i="171"/>
  <c r="H58" i="171"/>
  <c r="D58" i="171"/>
  <c r="R56" i="171"/>
  <c r="Q56" i="171"/>
  <c r="P56" i="171"/>
  <c r="O56" i="171"/>
  <c r="I56" i="171"/>
  <c r="H56" i="171"/>
  <c r="L56" i="171" s="1"/>
  <c r="R55" i="171"/>
  <c r="Q55" i="171"/>
  <c r="P55" i="171"/>
  <c r="O55" i="171"/>
  <c r="I55" i="171"/>
  <c r="H55" i="171"/>
  <c r="L55" i="171" s="1"/>
  <c r="R54" i="171"/>
  <c r="Q54" i="171"/>
  <c r="P54" i="171"/>
  <c r="O54" i="171"/>
  <c r="L54" i="171"/>
  <c r="I54" i="171"/>
  <c r="H54" i="171"/>
  <c r="R53" i="171"/>
  <c r="Q53" i="171"/>
  <c r="P53" i="171"/>
  <c r="O53" i="171"/>
  <c r="L53" i="171"/>
  <c r="I53" i="171"/>
  <c r="H53" i="171"/>
  <c r="R52" i="171"/>
  <c r="Q52" i="171"/>
  <c r="P52" i="171"/>
  <c r="O52" i="171"/>
  <c r="I52" i="171"/>
  <c r="H52" i="171"/>
  <c r="L52" i="171" s="1"/>
  <c r="R51" i="171"/>
  <c r="Q51" i="171"/>
  <c r="P51" i="171"/>
  <c r="O51" i="171"/>
  <c r="L51" i="171"/>
  <c r="I51" i="171"/>
  <c r="H51" i="171"/>
  <c r="R50" i="171"/>
  <c r="Q50" i="171"/>
  <c r="P50" i="171"/>
  <c r="O50" i="171"/>
  <c r="L50" i="171"/>
  <c r="I50" i="171"/>
  <c r="H50" i="171"/>
  <c r="R49" i="171"/>
  <c r="Q49" i="171"/>
  <c r="P49" i="171"/>
  <c r="O49" i="171"/>
  <c r="I49" i="171"/>
  <c r="H49" i="171"/>
  <c r="L49" i="171" s="1"/>
  <c r="R48" i="171"/>
  <c r="Q48" i="171"/>
  <c r="P48" i="171"/>
  <c r="O48" i="171"/>
  <c r="I48" i="171"/>
  <c r="H48" i="171"/>
  <c r="L48" i="171" s="1"/>
  <c r="R47" i="171"/>
  <c r="Q47" i="171"/>
  <c r="P47" i="171"/>
  <c r="O47" i="171"/>
  <c r="I47" i="171"/>
  <c r="H47" i="171"/>
  <c r="L47" i="171" s="1"/>
  <c r="R46" i="171"/>
  <c r="Q46" i="171"/>
  <c r="P46" i="171"/>
  <c r="O46" i="171"/>
  <c r="L46" i="171"/>
  <c r="I46" i="171"/>
  <c r="H46" i="171"/>
  <c r="R45" i="171"/>
  <c r="Q45" i="171"/>
  <c r="P45" i="171"/>
  <c r="O45" i="171"/>
  <c r="I45" i="171"/>
  <c r="H45" i="171"/>
  <c r="L45" i="171" s="1"/>
  <c r="R44" i="171"/>
  <c r="Q44" i="171"/>
  <c r="P44" i="171"/>
  <c r="O44" i="171"/>
  <c r="L44" i="171"/>
  <c r="I44" i="171"/>
  <c r="H44" i="171"/>
  <c r="R43" i="171"/>
  <c r="Q43" i="171"/>
  <c r="P43" i="171"/>
  <c r="O43" i="171"/>
  <c r="L43" i="171"/>
  <c r="I43" i="171"/>
  <c r="H43" i="171"/>
  <c r="R42" i="171"/>
  <c r="Q42" i="171"/>
  <c r="P42" i="171"/>
  <c r="O42" i="171"/>
  <c r="I42" i="171"/>
  <c r="H42" i="171"/>
  <c r="L42" i="171" s="1"/>
  <c r="R41" i="171"/>
  <c r="Q41" i="171"/>
  <c r="P41" i="171"/>
  <c r="O41" i="171"/>
  <c r="I41" i="171"/>
  <c r="H41" i="171"/>
  <c r="L41" i="171" s="1"/>
  <c r="R40" i="171"/>
  <c r="Q40" i="171"/>
  <c r="P40" i="171"/>
  <c r="O40" i="171"/>
  <c r="L40" i="171"/>
  <c r="I40" i="171"/>
  <c r="H40" i="171"/>
  <c r="R39" i="171"/>
  <c r="Q39" i="171"/>
  <c r="P39" i="171"/>
  <c r="O39" i="171"/>
  <c r="I39" i="171"/>
  <c r="H39" i="171"/>
  <c r="L39" i="171" s="1"/>
  <c r="R38" i="171"/>
  <c r="Q38" i="171"/>
  <c r="P38" i="171"/>
  <c r="O38" i="171"/>
  <c r="I38" i="171"/>
  <c r="H38" i="171"/>
  <c r="L38" i="171" s="1"/>
  <c r="R37" i="171"/>
  <c r="Q37" i="171"/>
  <c r="P37" i="171"/>
  <c r="O37" i="171"/>
  <c r="L37" i="171"/>
  <c r="I37" i="171"/>
  <c r="H37" i="171"/>
  <c r="R36" i="171"/>
  <c r="Q36" i="171"/>
  <c r="P36" i="171"/>
  <c r="O36" i="171"/>
  <c r="I36" i="171"/>
  <c r="H36" i="171"/>
  <c r="L36" i="171" s="1"/>
  <c r="R35" i="171"/>
  <c r="Q35" i="171"/>
  <c r="P35" i="171"/>
  <c r="O35" i="171"/>
  <c r="L35" i="171"/>
  <c r="I35" i="171"/>
  <c r="H35" i="171"/>
  <c r="R34" i="171"/>
  <c r="Q34" i="171"/>
  <c r="P34" i="171"/>
  <c r="O34" i="171"/>
  <c r="L34" i="171"/>
  <c r="I34" i="171"/>
  <c r="H34" i="171"/>
  <c r="R33" i="171"/>
  <c r="Q33" i="171"/>
  <c r="P33" i="171"/>
  <c r="O33" i="171"/>
  <c r="I33" i="171"/>
  <c r="H33" i="171"/>
  <c r="L33" i="171" s="1"/>
  <c r="R32" i="171"/>
  <c r="Q32" i="171"/>
  <c r="P32" i="171"/>
  <c r="O32" i="171"/>
  <c r="I32" i="171"/>
  <c r="H32" i="171"/>
  <c r="L32" i="171" s="1"/>
  <c r="R31" i="171"/>
  <c r="Q31" i="171"/>
  <c r="P31" i="171"/>
  <c r="O31" i="171"/>
  <c r="L31" i="171"/>
  <c r="I31" i="171"/>
  <c r="H31" i="171"/>
  <c r="R30" i="171"/>
  <c r="Q30" i="171"/>
  <c r="P30" i="171"/>
  <c r="O30" i="171"/>
  <c r="I30" i="171"/>
  <c r="H30" i="171"/>
  <c r="L30" i="171" s="1"/>
  <c r="Z20" i="171"/>
  <c r="U17" i="171"/>
  <c r="T17" i="171"/>
  <c r="N1" i="171"/>
  <c r="P17" i="171" s="1"/>
  <c r="I158" i="170"/>
  <c r="H158" i="170"/>
  <c r="B158" i="170"/>
  <c r="B157" i="170"/>
  <c r="B156" i="170"/>
  <c r="B155" i="170"/>
  <c r="R140" i="170"/>
  <c r="Q140" i="170"/>
  <c r="P140" i="170"/>
  <c r="O140" i="170"/>
  <c r="I140" i="170"/>
  <c r="H140" i="170"/>
  <c r="L140" i="170" s="1"/>
  <c r="D140" i="170"/>
  <c r="O139" i="170"/>
  <c r="I139" i="170"/>
  <c r="H139" i="170"/>
  <c r="L139" i="170" s="1"/>
  <c r="D139" i="170"/>
  <c r="R138" i="170"/>
  <c r="Q138" i="170"/>
  <c r="P138" i="170"/>
  <c r="O138" i="170"/>
  <c r="L138" i="170"/>
  <c r="I138" i="170"/>
  <c r="H138" i="170"/>
  <c r="D138" i="170"/>
  <c r="O137" i="170"/>
  <c r="I137" i="170"/>
  <c r="H137" i="170"/>
  <c r="L137" i="170" s="1"/>
  <c r="D137" i="170"/>
  <c r="R136" i="170"/>
  <c r="Q136" i="170"/>
  <c r="P136" i="170"/>
  <c r="O136" i="170"/>
  <c r="I136" i="170"/>
  <c r="H136" i="170"/>
  <c r="L136" i="170" s="1"/>
  <c r="D136" i="170"/>
  <c r="R135" i="170"/>
  <c r="Q135" i="170"/>
  <c r="P135" i="170"/>
  <c r="O135" i="170"/>
  <c r="I135" i="170"/>
  <c r="H135" i="170"/>
  <c r="L135" i="170" s="1"/>
  <c r="D135" i="170"/>
  <c r="R134" i="170"/>
  <c r="Q134" i="170"/>
  <c r="P134" i="170"/>
  <c r="O134" i="170"/>
  <c r="L134" i="170"/>
  <c r="I134" i="170"/>
  <c r="H134" i="170"/>
  <c r="D134" i="170"/>
  <c r="R133" i="170"/>
  <c r="Q133" i="170"/>
  <c r="P133" i="170"/>
  <c r="O133" i="170"/>
  <c r="I133" i="170"/>
  <c r="H133" i="170"/>
  <c r="L133" i="170" s="1"/>
  <c r="D133" i="170"/>
  <c r="R132" i="170"/>
  <c r="Q132" i="170"/>
  <c r="P132" i="170"/>
  <c r="O132" i="170"/>
  <c r="I132" i="170"/>
  <c r="H132" i="170"/>
  <c r="L132" i="170" s="1"/>
  <c r="D132" i="170"/>
  <c r="R130" i="170"/>
  <c r="Q130" i="170"/>
  <c r="P130" i="170"/>
  <c r="O130" i="170"/>
  <c r="L130" i="170"/>
  <c r="I130" i="170"/>
  <c r="C130" i="170"/>
  <c r="R129" i="170"/>
  <c r="Q129" i="170"/>
  <c r="P129" i="170"/>
  <c r="O129" i="170"/>
  <c r="L129" i="170"/>
  <c r="I129" i="170"/>
  <c r="C129" i="170"/>
  <c r="L128" i="170"/>
  <c r="I128" i="170"/>
  <c r="C128" i="170"/>
  <c r="L127" i="170"/>
  <c r="I127" i="170"/>
  <c r="C127" i="170"/>
  <c r="L126" i="170"/>
  <c r="I126" i="170"/>
  <c r="C126" i="170"/>
  <c r="L124" i="170"/>
  <c r="I124" i="170"/>
  <c r="C124" i="170"/>
  <c r="L123" i="170"/>
  <c r="I123" i="170"/>
  <c r="C123" i="170"/>
  <c r="L122" i="170"/>
  <c r="I122" i="170"/>
  <c r="C122" i="170"/>
  <c r="L121" i="170"/>
  <c r="I121" i="170"/>
  <c r="C121" i="170"/>
  <c r="L120" i="170"/>
  <c r="I120" i="170"/>
  <c r="C120" i="170"/>
  <c r="L119" i="170"/>
  <c r="I119" i="170"/>
  <c r="C119" i="170"/>
  <c r="L118" i="170"/>
  <c r="I118" i="170"/>
  <c r="C118" i="170"/>
  <c r="L117" i="170"/>
  <c r="I117" i="170"/>
  <c r="C117" i="170"/>
  <c r="L116" i="170"/>
  <c r="I116" i="170"/>
  <c r="C116" i="170"/>
  <c r="L115" i="170"/>
  <c r="I115" i="170"/>
  <c r="C115" i="170"/>
  <c r="L114" i="170"/>
  <c r="I114" i="170"/>
  <c r="C114" i="170"/>
  <c r="L113" i="170"/>
  <c r="I113" i="170"/>
  <c r="C113" i="170"/>
  <c r="L112" i="170"/>
  <c r="I112" i="170"/>
  <c r="C112" i="170"/>
  <c r="L111" i="170"/>
  <c r="I111" i="170"/>
  <c r="C111" i="170"/>
  <c r="L110" i="170"/>
  <c r="I110" i="170"/>
  <c r="C110" i="170"/>
  <c r="L109" i="170"/>
  <c r="I109" i="170"/>
  <c r="C109" i="170"/>
  <c r="L108" i="170"/>
  <c r="I108" i="170"/>
  <c r="C108" i="170"/>
  <c r="L107" i="170"/>
  <c r="I107" i="170"/>
  <c r="C107" i="170"/>
  <c r="L106" i="170"/>
  <c r="I106" i="170"/>
  <c r="C106" i="170"/>
  <c r="L105" i="170"/>
  <c r="I105" i="170"/>
  <c r="C105" i="170"/>
  <c r="R102" i="170"/>
  <c r="Q102" i="170"/>
  <c r="P102" i="170"/>
  <c r="O102" i="170"/>
  <c r="I102" i="170"/>
  <c r="H102" i="170"/>
  <c r="L102" i="170" s="1"/>
  <c r="R101" i="170"/>
  <c r="Q101" i="170"/>
  <c r="P101" i="170"/>
  <c r="O101" i="170"/>
  <c r="I101" i="170"/>
  <c r="H101" i="170"/>
  <c r="L101" i="170" s="1"/>
  <c r="L100" i="170"/>
  <c r="I100" i="170"/>
  <c r="H100" i="170"/>
  <c r="I99" i="170"/>
  <c r="H99" i="170"/>
  <c r="L99" i="170" s="1"/>
  <c r="I98" i="170"/>
  <c r="H98" i="170"/>
  <c r="L98" i="170" s="1"/>
  <c r="D98" i="170"/>
  <c r="I97" i="170"/>
  <c r="H97" i="170"/>
  <c r="L97" i="170" s="1"/>
  <c r="I96" i="170"/>
  <c r="H96" i="170"/>
  <c r="L96" i="170" s="1"/>
  <c r="L95" i="170"/>
  <c r="I95" i="170"/>
  <c r="H95" i="170"/>
  <c r="D95" i="170"/>
  <c r="I94" i="170"/>
  <c r="H94" i="170"/>
  <c r="L94" i="170" s="1"/>
  <c r="I93" i="170"/>
  <c r="H93" i="170"/>
  <c r="L93" i="170" s="1"/>
  <c r="I92" i="170"/>
  <c r="H92" i="170"/>
  <c r="L92" i="170" s="1"/>
  <c r="D92" i="170"/>
  <c r="L91" i="170"/>
  <c r="I91" i="170"/>
  <c r="H91" i="170"/>
  <c r="I90" i="170"/>
  <c r="H90" i="170"/>
  <c r="L90" i="170" s="1"/>
  <c r="I89" i="170"/>
  <c r="H89" i="170"/>
  <c r="L89" i="170" s="1"/>
  <c r="D89" i="170"/>
  <c r="O87" i="170"/>
  <c r="I87" i="170"/>
  <c r="H87" i="170"/>
  <c r="L87" i="170" s="1"/>
  <c r="R85" i="170"/>
  <c r="Q85" i="170"/>
  <c r="P85" i="170"/>
  <c r="O85" i="170"/>
  <c r="I85" i="170"/>
  <c r="H85" i="170"/>
  <c r="L85" i="170" s="1"/>
  <c r="R84" i="170"/>
  <c r="Q84" i="170"/>
  <c r="P84" i="170"/>
  <c r="O84" i="170"/>
  <c r="L84" i="170"/>
  <c r="I84" i="170"/>
  <c r="H84" i="170"/>
  <c r="R83" i="170"/>
  <c r="Q83" i="170"/>
  <c r="P83" i="170"/>
  <c r="O83" i="170"/>
  <c r="I83" i="170"/>
  <c r="H83" i="170"/>
  <c r="L83" i="170" s="1"/>
  <c r="R82" i="170"/>
  <c r="Q82" i="170"/>
  <c r="P82" i="170"/>
  <c r="O82" i="170"/>
  <c r="I82" i="170"/>
  <c r="H82" i="170"/>
  <c r="L82" i="170" s="1"/>
  <c r="R81" i="170"/>
  <c r="Q81" i="170"/>
  <c r="P81" i="170"/>
  <c r="O81" i="170"/>
  <c r="L81" i="170"/>
  <c r="I81" i="170"/>
  <c r="H81" i="170"/>
  <c r="R80" i="170"/>
  <c r="Q80" i="170"/>
  <c r="P80" i="170"/>
  <c r="O80" i="170"/>
  <c r="I80" i="170"/>
  <c r="H80" i="170"/>
  <c r="L80" i="170" s="1"/>
  <c r="R79" i="170"/>
  <c r="Q79" i="170"/>
  <c r="P79" i="170"/>
  <c r="O79" i="170"/>
  <c r="L79" i="170"/>
  <c r="I79" i="170"/>
  <c r="H79" i="170"/>
  <c r="R78" i="170"/>
  <c r="Q78" i="170"/>
  <c r="P78" i="170"/>
  <c r="O78" i="170"/>
  <c r="L78" i="170"/>
  <c r="I78" i="170"/>
  <c r="H78" i="170"/>
  <c r="R77" i="170"/>
  <c r="Q77" i="170"/>
  <c r="P77" i="170"/>
  <c r="O77" i="170"/>
  <c r="I77" i="170"/>
  <c r="H77" i="170"/>
  <c r="L77" i="170" s="1"/>
  <c r="R76" i="170"/>
  <c r="Q76" i="170"/>
  <c r="P76" i="170"/>
  <c r="O76" i="170"/>
  <c r="I76" i="170"/>
  <c r="H76" i="170"/>
  <c r="L76" i="170" s="1"/>
  <c r="R75" i="170"/>
  <c r="Q75" i="170"/>
  <c r="P75" i="170"/>
  <c r="O75" i="170"/>
  <c r="L75" i="170"/>
  <c r="I75" i="170"/>
  <c r="H75" i="170"/>
  <c r="R74" i="170"/>
  <c r="Q74" i="170"/>
  <c r="P74" i="170"/>
  <c r="O74" i="170"/>
  <c r="I74" i="170"/>
  <c r="H74" i="170"/>
  <c r="L74" i="170" s="1"/>
  <c r="R73" i="170"/>
  <c r="Q73" i="170"/>
  <c r="P73" i="170"/>
  <c r="O73" i="170"/>
  <c r="I73" i="170"/>
  <c r="H73" i="170"/>
  <c r="L73" i="170" s="1"/>
  <c r="R72" i="170"/>
  <c r="Q72" i="170"/>
  <c r="P72" i="170"/>
  <c r="O72" i="170"/>
  <c r="L72" i="170"/>
  <c r="I72" i="170"/>
  <c r="H72" i="170"/>
  <c r="R71" i="170"/>
  <c r="Q71" i="170"/>
  <c r="P71" i="170"/>
  <c r="O71" i="170"/>
  <c r="I71" i="170"/>
  <c r="H71" i="170"/>
  <c r="L71" i="170" s="1"/>
  <c r="R70" i="170"/>
  <c r="Q70" i="170"/>
  <c r="P70" i="170"/>
  <c r="O70" i="170"/>
  <c r="I70" i="170"/>
  <c r="H70" i="170"/>
  <c r="L70" i="170" s="1"/>
  <c r="R69" i="170"/>
  <c r="Q69" i="170"/>
  <c r="P69" i="170"/>
  <c r="O69" i="170"/>
  <c r="L69" i="170"/>
  <c r="I69" i="170"/>
  <c r="H69" i="170"/>
  <c r="R68" i="170"/>
  <c r="Q68" i="170"/>
  <c r="P68" i="170"/>
  <c r="O68" i="170"/>
  <c r="I68" i="170"/>
  <c r="H68" i="170"/>
  <c r="L68" i="170" s="1"/>
  <c r="R67" i="170"/>
  <c r="Q67" i="170"/>
  <c r="P67" i="170"/>
  <c r="O67" i="170"/>
  <c r="I67" i="170"/>
  <c r="H67" i="170"/>
  <c r="L67" i="170" s="1"/>
  <c r="R65" i="170"/>
  <c r="Q65" i="170"/>
  <c r="P65" i="170"/>
  <c r="O65" i="170"/>
  <c r="I65" i="170"/>
  <c r="H65" i="170"/>
  <c r="L65" i="170" s="1"/>
  <c r="R64" i="170"/>
  <c r="Q64" i="170"/>
  <c r="P64" i="170"/>
  <c r="O64" i="170"/>
  <c r="L64" i="170"/>
  <c r="I64" i="170"/>
  <c r="H64" i="170"/>
  <c r="R63" i="170"/>
  <c r="Q63" i="170"/>
  <c r="P63" i="170"/>
  <c r="O63" i="170"/>
  <c r="L63" i="170"/>
  <c r="I63" i="170"/>
  <c r="H63" i="170"/>
  <c r="I62" i="170"/>
  <c r="H62" i="170"/>
  <c r="L62" i="170" s="1"/>
  <c r="D62" i="170"/>
  <c r="I61" i="170"/>
  <c r="H61" i="170"/>
  <c r="L61" i="170" s="1"/>
  <c r="D61" i="170"/>
  <c r="L60" i="170"/>
  <c r="I60" i="170"/>
  <c r="H60" i="170"/>
  <c r="D60" i="170"/>
  <c r="I59" i="170"/>
  <c r="H59" i="170"/>
  <c r="L59" i="170" s="1"/>
  <c r="D59" i="170"/>
  <c r="I58" i="170"/>
  <c r="H58" i="170"/>
  <c r="L58" i="170" s="1"/>
  <c r="D58" i="170"/>
  <c r="R56" i="170"/>
  <c r="Q56" i="170"/>
  <c r="P56" i="170"/>
  <c r="O56" i="170"/>
  <c r="I56" i="170"/>
  <c r="H56" i="170"/>
  <c r="L56" i="170" s="1"/>
  <c r="R55" i="170"/>
  <c r="Q55" i="170"/>
  <c r="P55" i="170"/>
  <c r="O55" i="170"/>
  <c r="L55" i="170"/>
  <c r="I55" i="170"/>
  <c r="H55" i="170"/>
  <c r="R54" i="170"/>
  <c r="Q54" i="170"/>
  <c r="P54" i="170"/>
  <c r="O54" i="170"/>
  <c r="L54" i="170"/>
  <c r="I54" i="170"/>
  <c r="H54" i="170"/>
  <c r="R53" i="170"/>
  <c r="Q53" i="170"/>
  <c r="P53" i="170"/>
  <c r="O53" i="170"/>
  <c r="I53" i="170"/>
  <c r="H53" i="170"/>
  <c r="L53" i="170" s="1"/>
  <c r="R52" i="170"/>
  <c r="Q52" i="170"/>
  <c r="P52" i="170"/>
  <c r="O52" i="170"/>
  <c r="L52" i="170"/>
  <c r="I52" i="170"/>
  <c r="H52" i="170"/>
  <c r="R51" i="170"/>
  <c r="Q51" i="170"/>
  <c r="P51" i="170"/>
  <c r="O51" i="170"/>
  <c r="L51" i="170"/>
  <c r="I51" i="170"/>
  <c r="H51" i="170"/>
  <c r="R50" i="170"/>
  <c r="Q50" i="170"/>
  <c r="P50" i="170"/>
  <c r="O50" i="170"/>
  <c r="I50" i="170"/>
  <c r="H50" i="170"/>
  <c r="L50" i="170" s="1"/>
  <c r="R49" i="170"/>
  <c r="Q49" i="170"/>
  <c r="P49" i="170"/>
  <c r="O49" i="170"/>
  <c r="I49" i="170"/>
  <c r="H49" i="170"/>
  <c r="L49" i="170" s="1"/>
  <c r="R48" i="170"/>
  <c r="Q48" i="170"/>
  <c r="P48" i="170"/>
  <c r="O48" i="170"/>
  <c r="L48" i="170"/>
  <c r="I48" i="170"/>
  <c r="H48" i="170"/>
  <c r="R47" i="170"/>
  <c r="Q47" i="170"/>
  <c r="P47" i="170"/>
  <c r="O47" i="170"/>
  <c r="I47" i="170"/>
  <c r="H47" i="170"/>
  <c r="L47" i="170" s="1"/>
  <c r="R46" i="170"/>
  <c r="Q46" i="170"/>
  <c r="P46" i="170"/>
  <c r="O46" i="170"/>
  <c r="I46" i="170"/>
  <c r="H46" i="170"/>
  <c r="L46" i="170" s="1"/>
  <c r="R45" i="170"/>
  <c r="Q45" i="170"/>
  <c r="P45" i="170"/>
  <c r="O45" i="170"/>
  <c r="L45" i="170"/>
  <c r="I45" i="170"/>
  <c r="H45" i="170"/>
  <c r="R44" i="170"/>
  <c r="Q44" i="170"/>
  <c r="P44" i="170"/>
  <c r="O44" i="170"/>
  <c r="L44" i="170"/>
  <c r="I44" i="170"/>
  <c r="H44" i="170"/>
  <c r="R43" i="170"/>
  <c r="Q43" i="170"/>
  <c r="P43" i="170"/>
  <c r="O43" i="170"/>
  <c r="I43" i="170"/>
  <c r="H43" i="170"/>
  <c r="L43" i="170" s="1"/>
  <c r="R42" i="170"/>
  <c r="Q42" i="170"/>
  <c r="P42" i="170"/>
  <c r="O42" i="170"/>
  <c r="I42" i="170"/>
  <c r="H42" i="170"/>
  <c r="L42" i="170" s="1"/>
  <c r="R41" i="170"/>
  <c r="Q41" i="170"/>
  <c r="P41" i="170"/>
  <c r="O41" i="170"/>
  <c r="L41" i="170"/>
  <c r="I41" i="170"/>
  <c r="H41" i="170"/>
  <c r="R40" i="170"/>
  <c r="Q40" i="170"/>
  <c r="P40" i="170"/>
  <c r="O40" i="170"/>
  <c r="I40" i="170"/>
  <c r="H40" i="170"/>
  <c r="L40" i="170" s="1"/>
  <c r="R39" i="170"/>
  <c r="Q39" i="170"/>
  <c r="P39" i="170"/>
  <c r="O39" i="170"/>
  <c r="I39" i="170"/>
  <c r="H39" i="170"/>
  <c r="L39" i="170" s="1"/>
  <c r="R38" i="170"/>
  <c r="Q38" i="170"/>
  <c r="P38" i="170"/>
  <c r="O38" i="170"/>
  <c r="L38" i="170"/>
  <c r="I38" i="170"/>
  <c r="H38" i="170"/>
  <c r="R37" i="170"/>
  <c r="Q37" i="170"/>
  <c r="P37" i="170"/>
  <c r="O37" i="170"/>
  <c r="I37" i="170"/>
  <c r="H37" i="170"/>
  <c r="L37" i="170" s="1"/>
  <c r="R36" i="170"/>
  <c r="Q36" i="170"/>
  <c r="P36" i="170"/>
  <c r="O36" i="170"/>
  <c r="I36" i="170"/>
  <c r="H36" i="170"/>
  <c r="L36" i="170" s="1"/>
  <c r="R35" i="170"/>
  <c r="Q35" i="170"/>
  <c r="P35" i="170"/>
  <c r="O35" i="170"/>
  <c r="L35" i="170"/>
  <c r="I35" i="170"/>
  <c r="H35" i="170"/>
  <c r="R34" i="170"/>
  <c r="Q34" i="170"/>
  <c r="P34" i="170"/>
  <c r="O34" i="170"/>
  <c r="I34" i="170"/>
  <c r="H34" i="170"/>
  <c r="L34" i="170" s="1"/>
  <c r="R33" i="170"/>
  <c r="Q33" i="170"/>
  <c r="P33" i="170"/>
  <c r="O33" i="170"/>
  <c r="L33" i="170"/>
  <c r="I33" i="170"/>
  <c r="H33" i="170"/>
  <c r="R32" i="170"/>
  <c r="Q32" i="170"/>
  <c r="P32" i="170"/>
  <c r="O32" i="170"/>
  <c r="L32" i="170"/>
  <c r="I32" i="170"/>
  <c r="H32" i="170"/>
  <c r="R31" i="170"/>
  <c r="Q31" i="170"/>
  <c r="P31" i="170"/>
  <c r="O31" i="170"/>
  <c r="I31" i="170"/>
  <c r="H31" i="170"/>
  <c r="L31" i="170" s="1"/>
  <c r="R30" i="170"/>
  <c r="Q30" i="170"/>
  <c r="P30" i="170"/>
  <c r="O30" i="170"/>
  <c r="L30" i="170"/>
  <c r="I30" i="170"/>
  <c r="H30" i="170"/>
  <c r="Z20" i="170"/>
  <c r="U17" i="170"/>
  <c r="T17" i="170"/>
  <c r="N1" i="170"/>
  <c r="P17" i="170" s="1"/>
  <c r="I158" i="169"/>
  <c r="H158" i="169"/>
  <c r="B158" i="169"/>
  <c r="B157" i="169"/>
  <c r="B156" i="169"/>
  <c r="B155" i="169"/>
  <c r="R140" i="169"/>
  <c r="Q140" i="169"/>
  <c r="P140" i="169"/>
  <c r="O140" i="169"/>
  <c r="I140" i="169"/>
  <c r="H140" i="169"/>
  <c r="L140" i="169" s="1"/>
  <c r="D140" i="169"/>
  <c r="O139" i="169"/>
  <c r="I139" i="169"/>
  <c r="H139" i="169"/>
  <c r="L139" i="169" s="1"/>
  <c r="D139" i="169"/>
  <c r="R138" i="169"/>
  <c r="Q138" i="169"/>
  <c r="P138" i="169"/>
  <c r="O138" i="169"/>
  <c r="I138" i="169"/>
  <c r="H138" i="169"/>
  <c r="L138" i="169" s="1"/>
  <c r="D138" i="169"/>
  <c r="O137" i="169"/>
  <c r="L137" i="169"/>
  <c r="I137" i="169"/>
  <c r="H137" i="169"/>
  <c r="D137" i="169"/>
  <c r="R136" i="169"/>
  <c r="Q136" i="169"/>
  <c r="P136" i="169"/>
  <c r="O136" i="169"/>
  <c r="I136" i="169"/>
  <c r="H136" i="169"/>
  <c r="L136" i="169" s="1"/>
  <c r="D136" i="169"/>
  <c r="R135" i="169"/>
  <c r="Q135" i="169"/>
  <c r="P135" i="169"/>
  <c r="O135" i="169"/>
  <c r="L135" i="169"/>
  <c r="I135" i="169"/>
  <c r="H135" i="169"/>
  <c r="D135" i="169"/>
  <c r="R134" i="169"/>
  <c r="Q134" i="169"/>
  <c r="P134" i="169"/>
  <c r="O134" i="169"/>
  <c r="I134" i="169"/>
  <c r="H134" i="169"/>
  <c r="L134" i="169" s="1"/>
  <c r="D134" i="169"/>
  <c r="R133" i="169"/>
  <c r="Q133" i="169"/>
  <c r="P133" i="169"/>
  <c r="O133" i="169"/>
  <c r="L133" i="169"/>
  <c r="I133" i="169"/>
  <c r="H133" i="169"/>
  <c r="D133" i="169"/>
  <c r="R132" i="169"/>
  <c r="Q132" i="169"/>
  <c r="P132" i="169"/>
  <c r="O132" i="169"/>
  <c r="I132" i="169"/>
  <c r="H132" i="169"/>
  <c r="L132" i="169" s="1"/>
  <c r="D132" i="169"/>
  <c r="R130" i="169"/>
  <c r="Q130" i="169"/>
  <c r="P130" i="169"/>
  <c r="O130" i="169"/>
  <c r="L130" i="169"/>
  <c r="I130" i="169"/>
  <c r="C130" i="169"/>
  <c r="R129" i="169"/>
  <c r="Q129" i="169"/>
  <c r="P129" i="169"/>
  <c r="O129" i="169"/>
  <c r="L129" i="169"/>
  <c r="I129" i="169"/>
  <c r="C129" i="169"/>
  <c r="L128" i="169"/>
  <c r="I128" i="169"/>
  <c r="C128" i="169"/>
  <c r="L127" i="169"/>
  <c r="I127" i="169"/>
  <c r="C127" i="169"/>
  <c r="L126" i="169"/>
  <c r="I126" i="169"/>
  <c r="C126" i="169"/>
  <c r="L124" i="169"/>
  <c r="I124" i="169"/>
  <c r="C124" i="169"/>
  <c r="L123" i="169"/>
  <c r="I123" i="169"/>
  <c r="C123" i="169"/>
  <c r="L122" i="169"/>
  <c r="I122" i="169"/>
  <c r="C122" i="169"/>
  <c r="L121" i="169"/>
  <c r="I121" i="169"/>
  <c r="C121" i="169"/>
  <c r="L120" i="169"/>
  <c r="I120" i="169"/>
  <c r="C120" i="169"/>
  <c r="L119" i="169"/>
  <c r="I119" i="169"/>
  <c r="C119" i="169"/>
  <c r="L118" i="169"/>
  <c r="I118" i="169"/>
  <c r="C118" i="169"/>
  <c r="L117" i="169"/>
  <c r="I117" i="169"/>
  <c r="C117" i="169"/>
  <c r="L116" i="169"/>
  <c r="I116" i="169"/>
  <c r="C116" i="169"/>
  <c r="L115" i="169"/>
  <c r="I115" i="169"/>
  <c r="C115" i="169"/>
  <c r="L114" i="169"/>
  <c r="I114" i="169"/>
  <c r="C114" i="169"/>
  <c r="L113" i="169"/>
  <c r="I113" i="169"/>
  <c r="C113" i="169"/>
  <c r="L112" i="169"/>
  <c r="I112" i="169"/>
  <c r="C112" i="169"/>
  <c r="L111" i="169"/>
  <c r="I111" i="169"/>
  <c r="C111" i="169"/>
  <c r="L110" i="169"/>
  <c r="I110" i="169"/>
  <c r="C110" i="169"/>
  <c r="L109" i="169"/>
  <c r="I109" i="169"/>
  <c r="C109" i="169"/>
  <c r="L108" i="169"/>
  <c r="I108" i="169"/>
  <c r="C108" i="169"/>
  <c r="L107" i="169"/>
  <c r="I107" i="169"/>
  <c r="C107" i="169"/>
  <c r="L106" i="169"/>
  <c r="I106" i="169"/>
  <c r="C106" i="169"/>
  <c r="L105" i="169"/>
  <c r="I105" i="169"/>
  <c r="C105" i="169"/>
  <c r="R102" i="169"/>
  <c r="Q102" i="169"/>
  <c r="P102" i="169"/>
  <c r="O102" i="169"/>
  <c r="I102" i="169"/>
  <c r="H102" i="169"/>
  <c r="L102" i="169" s="1"/>
  <c r="R101" i="169"/>
  <c r="Q101" i="169"/>
  <c r="P101" i="169"/>
  <c r="O101" i="169"/>
  <c r="I101" i="169"/>
  <c r="H101" i="169"/>
  <c r="L101" i="169" s="1"/>
  <c r="L100" i="169"/>
  <c r="I100" i="169"/>
  <c r="H100" i="169"/>
  <c r="I99" i="169"/>
  <c r="H99" i="169"/>
  <c r="L99" i="169" s="1"/>
  <c r="I98" i="169"/>
  <c r="H98" i="169"/>
  <c r="L98" i="169" s="1"/>
  <c r="D98" i="169"/>
  <c r="I97" i="169"/>
  <c r="H97" i="169"/>
  <c r="L97" i="169" s="1"/>
  <c r="I96" i="169"/>
  <c r="H96" i="169"/>
  <c r="L96" i="169" s="1"/>
  <c r="L95" i="169"/>
  <c r="I95" i="169"/>
  <c r="H95" i="169"/>
  <c r="D95" i="169"/>
  <c r="I94" i="169"/>
  <c r="H94" i="169"/>
  <c r="L94" i="169" s="1"/>
  <c r="I93" i="169"/>
  <c r="H93" i="169"/>
  <c r="L93" i="169" s="1"/>
  <c r="I92" i="169"/>
  <c r="H92" i="169"/>
  <c r="L92" i="169" s="1"/>
  <c r="D92" i="169"/>
  <c r="I91" i="169"/>
  <c r="H91" i="169"/>
  <c r="L91" i="169" s="1"/>
  <c r="I90" i="169"/>
  <c r="H90" i="169"/>
  <c r="L90" i="169" s="1"/>
  <c r="I89" i="169"/>
  <c r="H89" i="169"/>
  <c r="L89" i="169" s="1"/>
  <c r="D89" i="169"/>
  <c r="O87" i="169"/>
  <c r="L87" i="169"/>
  <c r="I87" i="169"/>
  <c r="H87" i="169"/>
  <c r="R85" i="169"/>
  <c r="Q85" i="169"/>
  <c r="P85" i="169"/>
  <c r="O85" i="169"/>
  <c r="I85" i="169"/>
  <c r="H85" i="169"/>
  <c r="L85" i="169" s="1"/>
  <c r="R84" i="169"/>
  <c r="Q84" i="169"/>
  <c r="P84" i="169"/>
  <c r="O84" i="169"/>
  <c r="L84" i="169"/>
  <c r="I84" i="169"/>
  <c r="H84" i="169"/>
  <c r="R83" i="169"/>
  <c r="Q83" i="169"/>
  <c r="P83" i="169"/>
  <c r="O83" i="169"/>
  <c r="I83" i="169"/>
  <c r="H83" i="169"/>
  <c r="L83" i="169" s="1"/>
  <c r="R82" i="169"/>
  <c r="Q82" i="169"/>
  <c r="P82" i="169"/>
  <c r="O82" i="169"/>
  <c r="I82" i="169"/>
  <c r="H82" i="169"/>
  <c r="L82" i="169" s="1"/>
  <c r="R81" i="169"/>
  <c r="Q81" i="169"/>
  <c r="P81" i="169"/>
  <c r="O81" i="169"/>
  <c r="L81" i="169"/>
  <c r="I81" i="169"/>
  <c r="H81" i="169"/>
  <c r="R80" i="169"/>
  <c r="Q80" i="169"/>
  <c r="P80" i="169"/>
  <c r="O80" i="169"/>
  <c r="L80" i="169"/>
  <c r="I80" i="169"/>
  <c r="H80" i="169"/>
  <c r="R79" i="169"/>
  <c r="Q79" i="169"/>
  <c r="P79" i="169"/>
  <c r="O79" i="169"/>
  <c r="L79" i="169"/>
  <c r="I79" i="169"/>
  <c r="H79" i="169"/>
  <c r="R78" i="169"/>
  <c r="Q78" i="169"/>
  <c r="P78" i="169"/>
  <c r="O78" i="169"/>
  <c r="I78" i="169"/>
  <c r="H78" i="169"/>
  <c r="L78" i="169" s="1"/>
  <c r="R77" i="169"/>
  <c r="Q77" i="169"/>
  <c r="P77" i="169"/>
  <c r="O77" i="169"/>
  <c r="I77" i="169"/>
  <c r="H77" i="169"/>
  <c r="L77" i="169" s="1"/>
  <c r="R76" i="169"/>
  <c r="Q76" i="169"/>
  <c r="P76" i="169"/>
  <c r="O76" i="169"/>
  <c r="L76" i="169"/>
  <c r="I76" i="169"/>
  <c r="H76" i="169"/>
  <c r="R75" i="169"/>
  <c r="Q75" i="169"/>
  <c r="P75" i="169"/>
  <c r="O75" i="169"/>
  <c r="I75" i="169"/>
  <c r="H75" i="169"/>
  <c r="L75" i="169" s="1"/>
  <c r="R74" i="169"/>
  <c r="Q74" i="169"/>
  <c r="P74" i="169"/>
  <c r="O74" i="169"/>
  <c r="L74" i="169"/>
  <c r="I74" i="169"/>
  <c r="H74" i="169"/>
  <c r="R73" i="169"/>
  <c r="Q73" i="169"/>
  <c r="P73" i="169"/>
  <c r="O73" i="169"/>
  <c r="I73" i="169"/>
  <c r="H73" i="169"/>
  <c r="L73" i="169" s="1"/>
  <c r="R72" i="169"/>
  <c r="Q72" i="169"/>
  <c r="P72" i="169"/>
  <c r="O72" i="169"/>
  <c r="I72" i="169"/>
  <c r="H72" i="169"/>
  <c r="L72" i="169" s="1"/>
  <c r="R71" i="169"/>
  <c r="Q71" i="169"/>
  <c r="P71" i="169"/>
  <c r="O71" i="169"/>
  <c r="I71" i="169"/>
  <c r="H71" i="169"/>
  <c r="L71" i="169" s="1"/>
  <c r="R70" i="169"/>
  <c r="Q70" i="169"/>
  <c r="P70" i="169"/>
  <c r="O70" i="169"/>
  <c r="L70" i="169"/>
  <c r="I70" i="169"/>
  <c r="H70" i="169"/>
  <c r="R69" i="169"/>
  <c r="Q69" i="169"/>
  <c r="P69" i="169"/>
  <c r="O69" i="169"/>
  <c r="I69" i="169"/>
  <c r="H69" i="169"/>
  <c r="L69" i="169" s="1"/>
  <c r="R68" i="169"/>
  <c r="Q68" i="169"/>
  <c r="P68" i="169"/>
  <c r="O68" i="169"/>
  <c r="L68" i="169"/>
  <c r="I68" i="169"/>
  <c r="H68" i="169"/>
  <c r="R67" i="169"/>
  <c r="Q67" i="169"/>
  <c r="P67" i="169"/>
  <c r="O67" i="169"/>
  <c r="I67" i="169"/>
  <c r="H67" i="169"/>
  <c r="L67" i="169" s="1"/>
  <c r="R65" i="169"/>
  <c r="Q65" i="169"/>
  <c r="P65" i="169"/>
  <c r="O65" i="169"/>
  <c r="L65" i="169"/>
  <c r="I65" i="169"/>
  <c r="H65" i="169"/>
  <c r="R64" i="169"/>
  <c r="Q64" i="169"/>
  <c r="P64" i="169"/>
  <c r="O64" i="169"/>
  <c r="I64" i="169"/>
  <c r="H64" i="169"/>
  <c r="L64" i="169" s="1"/>
  <c r="R63" i="169"/>
  <c r="Q63" i="169"/>
  <c r="P63" i="169"/>
  <c r="O63" i="169"/>
  <c r="L63" i="169"/>
  <c r="I63" i="169"/>
  <c r="H63" i="169"/>
  <c r="L62" i="169"/>
  <c r="I62" i="169"/>
  <c r="H62" i="169"/>
  <c r="D62" i="169"/>
  <c r="I61" i="169"/>
  <c r="H61" i="169"/>
  <c r="L61" i="169" s="1"/>
  <c r="D61" i="169"/>
  <c r="L60" i="169"/>
  <c r="I60" i="169"/>
  <c r="H60" i="169"/>
  <c r="D60" i="169"/>
  <c r="I59" i="169"/>
  <c r="H59" i="169"/>
  <c r="L59" i="169" s="1"/>
  <c r="D59" i="169"/>
  <c r="I58" i="169"/>
  <c r="H58" i="169"/>
  <c r="L58" i="169" s="1"/>
  <c r="D58" i="169"/>
  <c r="R56" i="169"/>
  <c r="Q56" i="169"/>
  <c r="P56" i="169"/>
  <c r="O56" i="169"/>
  <c r="I56" i="169"/>
  <c r="H56" i="169"/>
  <c r="L56" i="169" s="1"/>
  <c r="R55" i="169"/>
  <c r="Q55" i="169"/>
  <c r="P55" i="169"/>
  <c r="O55" i="169"/>
  <c r="I55" i="169"/>
  <c r="H55" i="169"/>
  <c r="L55" i="169" s="1"/>
  <c r="R54" i="169"/>
  <c r="Q54" i="169"/>
  <c r="P54" i="169"/>
  <c r="O54" i="169"/>
  <c r="L54" i="169"/>
  <c r="I54" i="169"/>
  <c r="H54" i="169"/>
  <c r="R53" i="169"/>
  <c r="Q53" i="169"/>
  <c r="P53" i="169"/>
  <c r="O53" i="169"/>
  <c r="I53" i="169"/>
  <c r="H53" i="169"/>
  <c r="L53" i="169" s="1"/>
  <c r="R52" i="169"/>
  <c r="Q52" i="169"/>
  <c r="P52" i="169"/>
  <c r="O52" i="169"/>
  <c r="L52" i="169"/>
  <c r="I52" i="169"/>
  <c r="H52" i="169"/>
  <c r="R51" i="169"/>
  <c r="Q51" i="169"/>
  <c r="P51" i="169"/>
  <c r="O51" i="169"/>
  <c r="I51" i="169"/>
  <c r="H51" i="169"/>
  <c r="L51" i="169" s="1"/>
  <c r="R50" i="169"/>
  <c r="Q50" i="169"/>
  <c r="P50" i="169"/>
  <c r="O50" i="169"/>
  <c r="I50" i="169"/>
  <c r="H50" i="169"/>
  <c r="L50" i="169" s="1"/>
  <c r="R49" i="169"/>
  <c r="Q49" i="169"/>
  <c r="P49" i="169"/>
  <c r="O49" i="169"/>
  <c r="I49" i="169"/>
  <c r="H49" i="169"/>
  <c r="L49" i="169" s="1"/>
  <c r="R48" i="169"/>
  <c r="Q48" i="169"/>
  <c r="P48" i="169"/>
  <c r="O48" i="169"/>
  <c r="L48" i="169"/>
  <c r="I48" i="169"/>
  <c r="H48" i="169"/>
  <c r="R47" i="169"/>
  <c r="Q47" i="169"/>
  <c r="P47" i="169"/>
  <c r="O47" i="169"/>
  <c r="L47" i="169"/>
  <c r="I47" i="169"/>
  <c r="H47" i="169"/>
  <c r="R46" i="169"/>
  <c r="Q46" i="169"/>
  <c r="P46" i="169"/>
  <c r="O46" i="169"/>
  <c r="L46" i="169"/>
  <c r="I46" i="169"/>
  <c r="H46" i="169"/>
  <c r="R45" i="169"/>
  <c r="Q45" i="169"/>
  <c r="P45" i="169"/>
  <c r="O45" i="169"/>
  <c r="I45" i="169"/>
  <c r="H45" i="169"/>
  <c r="L45" i="169" s="1"/>
  <c r="R44" i="169"/>
  <c r="Q44" i="169"/>
  <c r="P44" i="169"/>
  <c r="O44" i="169"/>
  <c r="I44" i="169"/>
  <c r="H44" i="169"/>
  <c r="L44" i="169" s="1"/>
  <c r="R43" i="169"/>
  <c r="Q43" i="169"/>
  <c r="P43" i="169"/>
  <c r="O43" i="169"/>
  <c r="L43" i="169"/>
  <c r="I43" i="169"/>
  <c r="H43" i="169"/>
  <c r="R42" i="169"/>
  <c r="Q42" i="169"/>
  <c r="P42" i="169"/>
  <c r="O42" i="169"/>
  <c r="I42" i="169"/>
  <c r="H42" i="169"/>
  <c r="L42" i="169" s="1"/>
  <c r="R41" i="169"/>
  <c r="Q41" i="169"/>
  <c r="P41" i="169"/>
  <c r="O41" i="169"/>
  <c r="I41" i="169"/>
  <c r="H41" i="169"/>
  <c r="L41" i="169" s="1"/>
  <c r="R40" i="169"/>
  <c r="Q40" i="169"/>
  <c r="P40" i="169"/>
  <c r="O40" i="169"/>
  <c r="I40" i="169"/>
  <c r="H40" i="169"/>
  <c r="L40" i="169" s="1"/>
  <c r="R39" i="169"/>
  <c r="Q39" i="169"/>
  <c r="P39" i="169"/>
  <c r="O39" i="169"/>
  <c r="L39" i="169"/>
  <c r="I39" i="169"/>
  <c r="H39" i="169"/>
  <c r="R38" i="169"/>
  <c r="Q38" i="169"/>
  <c r="P38" i="169"/>
  <c r="O38" i="169"/>
  <c r="I38" i="169"/>
  <c r="H38" i="169"/>
  <c r="L38" i="169" s="1"/>
  <c r="R37" i="169"/>
  <c r="Q37" i="169"/>
  <c r="P37" i="169"/>
  <c r="O37" i="169"/>
  <c r="I37" i="169"/>
  <c r="H37" i="169"/>
  <c r="L37" i="169" s="1"/>
  <c r="R36" i="169"/>
  <c r="Q36" i="169"/>
  <c r="P36" i="169"/>
  <c r="O36" i="169"/>
  <c r="I36" i="169"/>
  <c r="H36" i="169"/>
  <c r="L36" i="169" s="1"/>
  <c r="R35" i="169"/>
  <c r="Q35" i="169"/>
  <c r="P35" i="169"/>
  <c r="O35" i="169"/>
  <c r="L35" i="169"/>
  <c r="I35" i="169"/>
  <c r="H35" i="169"/>
  <c r="R34" i="169"/>
  <c r="Q34" i="169"/>
  <c r="P34" i="169"/>
  <c r="O34" i="169"/>
  <c r="L34" i="169"/>
  <c r="I34" i="169"/>
  <c r="H34" i="169"/>
  <c r="R33" i="169"/>
  <c r="Q33" i="169"/>
  <c r="P33" i="169"/>
  <c r="O33" i="169"/>
  <c r="I33" i="169"/>
  <c r="H33" i="169"/>
  <c r="L33" i="169" s="1"/>
  <c r="R32" i="169"/>
  <c r="Q32" i="169"/>
  <c r="P32" i="169"/>
  <c r="O32" i="169"/>
  <c r="L32" i="169"/>
  <c r="I32" i="169"/>
  <c r="H32" i="169"/>
  <c r="R31" i="169"/>
  <c r="Q31" i="169"/>
  <c r="P31" i="169"/>
  <c r="O31" i="169"/>
  <c r="L31" i="169"/>
  <c r="I31" i="169"/>
  <c r="H31" i="169"/>
  <c r="R30" i="169"/>
  <c r="Q30" i="169"/>
  <c r="P30" i="169"/>
  <c r="O30" i="169"/>
  <c r="I30" i="169"/>
  <c r="H30" i="169"/>
  <c r="L30" i="169" s="1"/>
  <c r="Z20" i="169"/>
  <c r="U17" i="169"/>
  <c r="T17" i="169"/>
  <c r="N1" i="169"/>
  <c r="P17" i="169" s="1"/>
  <c r="I158" i="168"/>
  <c r="H158" i="168"/>
  <c r="B158" i="168"/>
  <c r="B157" i="168"/>
  <c r="B156" i="168"/>
  <c r="B155" i="168"/>
  <c r="R140" i="168"/>
  <c r="Q140" i="168"/>
  <c r="P140" i="168"/>
  <c r="O140" i="168"/>
  <c r="L140" i="168"/>
  <c r="I140" i="168"/>
  <c r="H140" i="168"/>
  <c r="D140" i="168"/>
  <c r="O139" i="168"/>
  <c r="L139" i="168"/>
  <c r="I139" i="168"/>
  <c r="H139" i="168"/>
  <c r="D139" i="168"/>
  <c r="R138" i="168"/>
  <c r="Q138" i="168"/>
  <c r="P138" i="168"/>
  <c r="O138" i="168"/>
  <c r="L138" i="168"/>
  <c r="I138" i="168"/>
  <c r="H138" i="168"/>
  <c r="D138" i="168"/>
  <c r="O137" i="168"/>
  <c r="I137" i="168"/>
  <c r="H137" i="168"/>
  <c r="L137" i="168" s="1"/>
  <c r="D137" i="168"/>
  <c r="R136" i="168"/>
  <c r="Q136" i="168"/>
  <c r="P136" i="168"/>
  <c r="O136" i="168"/>
  <c r="I136" i="168"/>
  <c r="H136" i="168"/>
  <c r="L136" i="168" s="1"/>
  <c r="D136" i="168"/>
  <c r="R135" i="168"/>
  <c r="Q135" i="168"/>
  <c r="P135" i="168"/>
  <c r="O135" i="168"/>
  <c r="I135" i="168"/>
  <c r="H135" i="168"/>
  <c r="L135" i="168" s="1"/>
  <c r="D135" i="168"/>
  <c r="R134" i="168"/>
  <c r="Q134" i="168"/>
  <c r="P134" i="168"/>
  <c r="O134" i="168"/>
  <c r="L134" i="168"/>
  <c r="I134" i="168"/>
  <c r="H134" i="168"/>
  <c r="D134" i="168"/>
  <c r="R133" i="168"/>
  <c r="Q133" i="168"/>
  <c r="P133" i="168"/>
  <c r="O133" i="168"/>
  <c r="I133" i="168"/>
  <c r="H133" i="168"/>
  <c r="L133" i="168" s="1"/>
  <c r="D133" i="168"/>
  <c r="R132" i="168"/>
  <c r="Q132" i="168"/>
  <c r="P132" i="168"/>
  <c r="O132" i="168"/>
  <c r="I132" i="168"/>
  <c r="H132" i="168"/>
  <c r="L132" i="168" s="1"/>
  <c r="D132" i="168"/>
  <c r="R130" i="168"/>
  <c r="Q130" i="168"/>
  <c r="P130" i="168"/>
  <c r="O130" i="168"/>
  <c r="L130" i="168"/>
  <c r="I130" i="168"/>
  <c r="C130" i="168"/>
  <c r="R129" i="168"/>
  <c r="Q129" i="168"/>
  <c r="P129" i="168"/>
  <c r="O129" i="168"/>
  <c r="L129" i="168"/>
  <c r="I129" i="168"/>
  <c r="C129" i="168"/>
  <c r="L128" i="168"/>
  <c r="I128" i="168"/>
  <c r="C128" i="168"/>
  <c r="L127" i="168"/>
  <c r="I127" i="168"/>
  <c r="C127" i="168"/>
  <c r="L126" i="168"/>
  <c r="I126" i="168"/>
  <c r="C126" i="168"/>
  <c r="L124" i="168"/>
  <c r="I124" i="168"/>
  <c r="C124" i="168"/>
  <c r="L123" i="168"/>
  <c r="I123" i="168"/>
  <c r="C123" i="168"/>
  <c r="L122" i="168"/>
  <c r="I122" i="168"/>
  <c r="C122" i="168"/>
  <c r="L121" i="168"/>
  <c r="I121" i="168"/>
  <c r="C121" i="168"/>
  <c r="L120" i="168"/>
  <c r="I120" i="168"/>
  <c r="C120" i="168"/>
  <c r="L119" i="168"/>
  <c r="I119" i="168"/>
  <c r="C119" i="168"/>
  <c r="L118" i="168"/>
  <c r="I118" i="168"/>
  <c r="C118" i="168"/>
  <c r="L117" i="168"/>
  <c r="I117" i="168"/>
  <c r="C117" i="168"/>
  <c r="L116" i="168"/>
  <c r="I116" i="168"/>
  <c r="C116" i="168"/>
  <c r="L115" i="168"/>
  <c r="I115" i="168"/>
  <c r="C115" i="168"/>
  <c r="L114" i="168"/>
  <c r="I114" i="168"/>
  <c r="C114" i="168"/>
  <c r="L113" i="168"/>
  <c r="I113" i="168"/>
  <c r="C113" i="168"/>
  <c r="L112" i="168"/>
  <c r="I112" i="168"/>
  <c r="C112" i="168"/>
  <c r="L111" i="168"/>
  <c r="I111" i="168"/>
  <c r="C111" i="168"/>
  <c r="L110" i="168"/>
  <c r="I110" i="168"/>
  <c r="C110" i="168"/>
  <c r="L109" i="168"/>
  <c r="I109" i="168"/>
  <c r="C109" i="168"/>
  <c r="L108" i="168"/>
  <c r="I108" i="168"/>
  <c r="C108" i="168"/>
  <c r="L107" i="168"/>
  <c r="I107" i="168"/>
  <c r="C107" i="168"/>
  <c r="L106" i="168"/>
  <c r="I106" i="168"/>
  <c r="C106" i="168"/>
  <c r="L105" i="168"/>
  <c r="I105" i="168"/>
  <c r="C105" i="168"/>
  <c r="R102" i="168"/>
  <c r="Q102" i="168"/>
  <c r="P102" i="168"/>
  <c r="O102" i="168"/>
  <c r="I102" i="168"/>
  <c r="H102" i="168"/>
  <c r="L102" i="168" s="1"/>
  <c r="R101" i="168"/>
  <c r="Q101" i="168"/>
  <c r="P101" i="168"/>
  <c r="O101" i="168"/>
  <c r="I101" i="168"/>
  <c r="H101" i="168"/>
  <c r="L101" i="168" s="1"/>
  <c r="L100" i="168"/>
  <c r="I100" i="168"/>
  <c r="H100" i="168"/>
  <c r="I99" i="168"/>
  <c r="H99" i="168"/>
  <c r="L99" i="168" s="1"/>
  <c r="I98" i="168"/>
  <c r="H98" i="168"/>
  <c r="L98" i="168" s="1"/>
  <c r="D98" i="168"/>
  <c r="L97" i="168"/>
  <c r="I97" i="168"/>
  <c r="H97" i="168"/>
  <c r="L96" i="168"/>
  <c r="I96" i="168"/>
  <c r="H96" i="168"/>
  <c r="L95" i="168"/>
  <c r="I95" i="168"/>
  <c r="H95" i="168"/>
  <c r="D95" i="168"/>
  <c r="I94" i="168"/>
  <c r="H94" i="168"/>
  <c r="L94" i="168" s="1"/>
  <c r="I93" i="168"/>
  <c r="H93" i="168"/>
  <c r="L93" i="168" s="1"/>
  <c r="L92" i="168"/>
  <c r="I92" i="168"/>
  <c r="H92" i="168"/>
  <c r="D92" i="168"/>
  <c r="L91" i="168"/>
  <c r="I91" i="168"/>
  <c r="H91" i="168"/>
  <c r="I90" i="168"/>
  <c r="H90" i="168"/>
  <c r="L90" i="168" s="1"/>
  <c r="I89" i="168"/>
  <c r="H89" i="168"/>
  <c r="L89" i="168" s="1"/>
  <c r="D89" i="168"/>
  <c r="O87" i="168"/>
  <c r="L87" i="168"/>
  <c r="I87" i="168"/>
  <c r="H87" i="168"/>
  <c r="R85" i="168"/>
  <c r="Q85" i="168"/>
  <c r="P85" i="168"/>
  <c r="O85" i="168"/>
  <c r="L85" i="168"/>
  <c r="I85" i="168"/>
  <c r="H85" i="168"/>
  <c r="R84" i="168"/>
  <c r="Q84" i="168"/>
  <c r="P84" i="168"/>
  <c r="O84" i="168"/>
  <c r="L84" i="168"/>
  <c r="I84" i="168"/>
  <c r="H84" i="168"/>
  <c r="R83" i="168"/>
  <c r="Q83" i="168"/>
  <c r="P83" i="168"/>
  <c r="O83" i="168"/>
  <c r="I83" i="168"/>
  <c r="H83" i="168"/>
  <c r="L83" i="168" s="1"/>
  <c r="R82" i="168"/>
  <c r="Q82" i="168"/>
  <c r="P82" i="168"/>
  <c r="O82" i="168"/>
  <c r="I82" i="168"/>
  <c r="H82" i="168"/>
  <c r="L82" i="168" s="1"/>
  <c r="R81" i="168"/>
  <c r="Q81" i="168"/>
  <c r="P81" i="168"/>
  <c r="O81" i="168"/>
  <c r="L81" i="168"/>
  <c r="I81" i="168"/>
  <c r="H81" i="168"/>
  <c r="R80" i="168"/>
  <c r="Q80" i="168"/>
  <c r="P80" i="168"/>
  <c r="O80" i="168"/>
  <c r="I80" i="168"/>
  <c r="H80" i="168"/>
  <c r="L80" i="168" s="1"/>
  <c r="R79" i="168"/>
  <c r="Q79" i="168"/>
  <c r="P79" i="168"/>
  <c r="O79" i="168"/>
  <c r="L79" i="168"/>
  <c r="I79" i="168"/>
  <c r="H79" i="168"/>
  <c r="R78" i="168"/>
  <c r="Q78" i="168"/>
  <c r="P78" i="168"/>
  <c r="O78" i="168"/>
  <c r="L78" i="168"/>
  <c r="I78" i="168"/>
  <c r="H78" i="168"/>
  <c r="R77" i="168"/>
  <c r="Q77" i="168"/>
  <c r="P77" i="168"/>
  <c r="O77" i="168"/>
  <c r="I77" i="168"/>
  <c r="H77" i="168"/>
  <c r="L77" i="168" s="1"/>
  <c r="R76" i="168"/>
  <c r="Q76" i="168"/>
  <c r="P76" i="168"/>
  <c r="O76" i="168"/>
  <c r="L76" i="168"/>
  <c r="I76" i="168"/>
  <c r="H76" i="168"/>
  <c r="R75" i="168"/>
  <c r="Q75" i="168"/>
  <c r="P75" i="168"/>
  <c r="O75" i="168"/>
  <c r="L75" i="168"/>
  <c r="I75" i="168"/>
  <c r="H75" i="168"/>
  <c r="R74" i="168"/>
  <c r="Q74" i="168"/>
  <c r="P74" i="168"/>
  <c r="O74" i="168"/>
  <c r="I74" i="168"/>
  <c r="H74" i="168"/>
  <c r="L74" i="168" s="1"/>
  <c r="R73" i="168"/>
  <c r="Q73" i="168"/>
  <c r="P73" i="168"/>
  <c r="O73" i="168"/>
  <c r="I73" i="168"/>
  <c r="H73" i="168"/>
  <c r="L73" i="168" s="1"/>
  <c r="R72" i="168"/>
  <c r="Q72" i="168"/>
  <c r="P72" i="168"/>
  <c r="O72" i="168"/>
  <c r="L72" i="168"/>
  <c r="I72" i="168"/>
  <c r="H72" i="168"/>
  <c r="R71" i="168"/>
  <c r="Q71" i="168"/>
  <c r="P71" i="168"/>
  <c r="O71" i="168"/>
  <c r="I71" i="168"/>
  <c r="H71" i="168"/>
  <c r="L71" i="168" s="1"/>
  <c r="R70" i="168"/>
  <c r="Q70" i="168"/>
  <c r="P70" i="168"/>
  <c r="O70" i="168"/>
  <c r="L70" i="168"/>
  <c r="I70" i="168"/>
  <c r="H70" i="168"/>
  <c r="R69" i="168"/>
  <c r="Q69" i="168"/>
  <c r="P69" i="168"/>
  <c r="O69" i="168"/>
  <c r="L69" i="168"/>
  <c r="I69" i="168"/>
  <c r="H69" i="168"/>
  <c r="R68" i="168"/>
  <c r="Q68" i="168"/>
  <c r="P68" i="168"/>
  <c r="O68" i="168"/>
  <c r="I68" i="168"/>
  <c r="H68" i="168"/>
  <c r="L68" i="168" s="1"/>
  <c r="R67" i="168"/>
  <c r="Q67" i="168"/>
  <c r="P67" i="168"/>
  <c r="O67" i="168"/>
  <c r="I67" i="168"/>
  <c r="H67" i="168"/>
  <c r="L67" i="168" s="1"/>
  <c r="R65" i="168"/>
  <c r="Q65" i="168"/>
  <c r="P65" i="168"/>
  <c r="O65" i="168"/>
  <c r="L65" i="168"/>
  <c r="I65" i="168"/>
  <c r="H65" i="168"/>
  <c r="R64" i="168"/>
  <c r="Q64" i="168"/>
  <c r="P64" i="168"/>
  <c r="O64" i="168"/>
  <c r="L64" i="168"/>
  <c r="I64" i="168"/>
  <c r="H64" i="168"/>
  <c r="R63" i="168"/>
  <c r="Q63" i="168"/>
  <c r="P63" i="168"/>
  <c r="O63" i="168"/>
  <c r="I63" i="168"/>
  <c r="H63" i="168"/>
  <c r="L63" i="168" s="1"/>
  <c r="I62" i="168"/>
  <c r="H62" i="168"/>
  <c r="L62" i="168" s="1"/>
  <c r="D62" i="168"/>
  <c r="I61" i="168"/>
  <c r="H61" i="168"/>
  <c r="L61" i="168" s="1"/>
  <c r="D61" i="168"/>
  <c r="L60" i="168"/>
  <c r="I60" i="168"/>
  <c r="H60" i="168"/>
  <c r="D60" i="168"/>
  <c r="I59" i="168"/>
  <c r="H59" i="168"/>
  <c r="L59" i="168" s="1"/>
  <c r="D59" i="168"/>
  <c r="I58" i="168"/>
  <c r="H58" i="168"/>
  <c r="L58" i="168" s="1"/>
  <c r="D58" i="168"/>
  <c r="R56" i="168"/>
  <c r="Q56" i="168"/>
  <c r="P56" i="168"/>
  <c r="O56" i="168"/>
  <c r="I56" i="168"/>
  <c r="H56" i="168"/>
  <c r="L56" i="168" s="1"/>
  <c r="R55" i="168"/>
  <c r="Q55" i="168"/>
  <c r="P55" i="168"/>
  <c r="O55" i="168"/>
  <c r="L55" i="168"/>
  <c r="I55" i="168"/>
  <c r="H55" i="168"/>
  <c r="R54" i="168"/>
  <c r="Q54" i="168"/>
  <c r="P54" i="168"/>
  <c r="O54" i="168"/>
  <c r="L54" i="168"/>
  <c r="I54" i="168"/>
  <c r="H54" i="168"/>
  <c r="R53" i="168"/>
  <c r="Q53" i="168"/>
  <c r="P53" i="168"/>
  <c r="O53" i="168"/>
  <c r="I53" i="168"/>
  <c r="H53" i="168"/>
  <c r="L53" i="168" s="1"/>
  <c r="R52" i="168"/>
  <c r="Q52" i="168"/>
  <c r="P52" i="168"/>
  <c r="O52" i="168"/>
  <c r="I52" i="168"/>
  <c r="H52" i="168"/>
  <c r="L52" i="168" s="1"/>
  <c r="R51" i="168"/>
  <c r="Q51" i="168"/>
  <c r="P51" i="168"/>
  <c r="O51" i="168"/>
  <c r="L51" i="168"/>
  <c r="I51" i="168"/>
  <c r="H51" i="168"/>
  <c r="R50" i="168"/>
  <c r="Q50" i="168"/>
  <c r="P50" i="168"/>
  <c r="O50" i="168"/>
  <c r="I50" i="168"/>
  <c r="H50" i="168"/>
  <c r="L50" i="168" s="1"/>
  <c r="R49" i="168"/>
  <c r="Q49" i="168"/>
  <c r="P49" i="168"/>
  <c r="O49" i="168"/>
  <c r="L49" i="168"/>
  <c r="I49" i="168"/>
  <c r="H49" i="168"/>
  <c r="R48" i="168"/>
  <c r="Q48" i="168"/>
  <c r="P48" i="168"/>
  <c r="O48" i="168"/>
  <c r="L48" i="168"/>
  <c r="I48" i="168"/>
  <c r="H48" i="168"/>
  <c r="R47" i="168"/>
  <c r="Q47" i="168"/>
  <c r="P47" i="168"/>
  <c r="O47" i="168"/>
  <c r="I47" i="168"/>
  <c r="H47" i="168"/>
  <c r="L47" i="168" s="1"/>
  <c r="R46" i="168"/>
  <c r="Q46" i="168"/>
  <c r="P46" i="168"/>
  <c r="O46" i="168"/>
  <c r="L46" i="168"/>
  <c r="I46" i="168"/>
  <c r="H46" i="168"/>
  <c r="R45" i="168"/>
  <c r="Q45" i="168"/>
  <c r="P45" i="168"/>
  <c r="O45" i="168"/>
  <c r="L45" i="168"/>
  <c r="I45" i="168"/>
  <c r="H45" i="168"/>
  <c r="R44" i="168"/>
  <c r="Q44" i="168"/>
  <c r="P44" i="168"/>
  <c r="O44" i="168"/>
  <c r="I44" i="168"/>
  <c r="H44" i="168"/>
  <c r="L44" i="168" s="1"/>
  <c r="R43" i="168"/>
  <c r="Q43" i="168"/>
  <c r="P43" i="168"/>
  <c r="O43" i="168"/>
  <c r="I43" i="168"/>
  <c r="H43" i="168"/>
  <c r="L43" i="168" s="1"/>
  <c r="R42" i="168"/>
  <c r="Q42" i="168"/>
  <c r="P42" i="168"/>
  <c r="O42" i="168"/>
  <c r="I42" i="168"/>
  <c r="H42" i="168"/>
  <c r="L42" i="168" s="1"/>
  <c r="R41" i="168"/>
  <c r="Q41" i="168"/>
  <c r="P41" i="168"/>
  <c r="O41" i="168"/>
  <c r="I41" i="168"/>
  <c r="H41" i="168"/>
  <c r="L41" i="168" s="1"/>
  <c r="R40" i="168"/>
  <c r="Q40" i="168"/>
  <c r="P40" i="168"/>
  <c r="O40" i="168"/>
  <c r="L40" i="168"/>
  <c r="I40" i="168"/>
  <c r="H40" i="168"/>
  <c r="R39" i="168"/>
  <c r="Q39" i="168"/>
  <c r="P39" i="168"/>
  <c r="O39" i="168"/>
  <c r="L39" i="168"/>
  <c r="I39" i="168"/>
  <c r="H39" i="168"/>
  <c r="R38" i="168"/>
  <c r="Q38" i="168"/>
  <c r="P38" i="168"/>
  <c r="O38" i="168"/>
  <c r="I38" i="168"/>
  <c r="H38" i="168"/>
  <c r="L38" i="168" s="1"/>
  <c r="R37" i="168"/>
  <c r="Q37" i="168"/>
  <c r="P37" i="168"/>
  <c r="O37" i="168"/>
  <c r="L37" i="168"/>
  <c r="I37" i="168"/>
  <c r="H37" i="168"/>
  <c r="R36" i="168"/>
  <c r="Q36" i="168"/>
  <c r="P36" i="168"/>
  <c r="O36" i="168"/>
  <c r="I36" i="168"/>
  <c r="H36" i="168"/>
  <c r="L36" i="168" s="1"/>
  <c r="R35" i="168"/>
  <c r="Q35" i="168"/>
  <c r="P35" i="168"/>
  <c r="O35" i="168"/>
  <c r="L35" i="168"/>
  <c r="I35" i="168"/>
  <c r="H35" i="168"/>
  <c r="R34" i="168"/>
  <c r="Q34" i="168"/>
  <c r="P34" i="168"/>
  <c r="O34" i="168"/>
  <c r="I34" i="168"/>
  <c r="H34" i="168"/>
  <c r="L34" i="168" s="1"/>
  <c r="R33" i="168"/>
  <c r="Q33" i="168"/>
  <c r="P33" i="168"/>
  <c r="O33" i="168"/>
  <c r="I33" i="168"/>
  <c r="H33" i="168"/>
  <c r="L33" i="168" s="1"/>
  <c r="R32" i="168"/>
  <c r="Q32" i="168"/>
  <c r="P32" i="168"/>
  <c r="O32" i="168"/>
  <c r="L32" i="168"/>
  <c r="I32" i="168"/>
  <c r="H32" i="168"/>
  <c r="R31" i="168"/>
  <c r="Q31" i="168"/>
  <c r="P31" i="168"/>
  <c r="O31" i="168"/>
  <c r="L31" i="168"/>
  <c r="I31" i="168"/>
  <c r="H31" i="168"/>
  <c r="R30" i="168"/>
  <c r="Q30" i="168"/>
  <c r="P30" i="168"/>
  <c r="O30" i="168"/>
  <c r="L30" i="168"/>
  <c r="I30" i="168"/>
  <c r="H30" i="168"/>
  <c r="Z20" i="168"/>
  <c r="U17" i="168"/>
  <c r="T17" i="168"/>
  <c r="N1" i="168"/>
  <c r="P17" i="168" s="1"/>
  <c r="I158" i="167"/>
  <c r="H158" i="167"/>
  <c r="B158" i="167"/>
  <c r="B157" i="167"/>
  <c r="B156" i="167"/>
  <c r="B155" i="167"/>
  <c r="R140" i="167"/>
  <c r="Q140" i="167"/>
  <c r="P140" i="167"/>
  <c r="O140" i="167"/>
  <c r="L140" i="167"/>
  <c r="I140" i="167"/>
  <c r="H140" i="167"/>
  <c r="D140" i="167"/>
  <c r="O139" i="167"/>
  <c r="I139" i="167"/>
  <c r="H139" i="167"/>
  <c r="L139" i="167" s="1"/>
  <c r="D139" i="167"/>
  <c r="R138" i="167"/>
  <c r="Q138" i="167"/>
  <c r="P138" i="167"/>
  <c r="O138" i="167"/>
  <c r="L138" i="167"/>
  <c r="I138" i="167"/>
  <c r="H138" i="167"/>
  <c r="D138" i="167"/>
  <c r="O137" i="167"/>
  <c r="I137" i="167"/>
  <c r="H137" i="167"/>
  <c r="L137" i="167" s="1"/>
  <c r="D137" i="167"/>
  <c r="R136" i="167"/>
  <c r="Q136" i="167"/>
  <c r="P136" i="167"/>
  <c r="O136" i="167"/>
  <c r="L136" i="167"/>
  <c r="I136" i="167"/>
  <c r="H136" i="167"/>
  <c r="D136" i="167"/>
  <c r="R135" i="167"/>
  <c r="Q135" i="167"/>
  <c r="P135" i="167"/>
  <c r="O135" i="167"/>
  <c r="I135" i="167"/>
  <c r="H135" i="167"/>
  <c r="L135" i="167" s="1"/>
  <c r="D135" i="167"/>
  <c r="R134" i="167"/>
  <c r="Q134" i="167"/>
  <c r="P134" i="167"/>
  <c r="O134" i="167"/>
  <c r="L134" i="167"/>
  <c r="I134" i="167"/>
  <c r="H134" i="167"/>
  <c r="D134" i="167"/>
  <c r="R133" i="167"/>
  <c r="Q133" i="167"/>
  <c r="P133" i="167"/>
  <c r="O133" i="167"/>
  <c r="I133" i="167"/>
  <c r="H133" i="167"/>
  <c r="L133" i="167" s="1"/>
  <c r="D133" i="167"/>
  <c r="R132" i="167"/>
  <c r="Q132" i="167"/>
  <c r="P132" i="167"/>
  <c r="O132" i="167"/>
  <c r="L132" i="167"/>
  <c r="I132" i="167"/>
  <c r="H132" i="167"/>
  <c r="D132" i="167"/>
  <c r="R130" i="167"/>
  <c r="Q130" i="167"/>
  <c r="P130" i="167"/>
  <c r="O130" i="167"/>
  <c r="L130" i="167"/>
  <c r="I130" i="167"/>
  <c r="C130" i="167"/>
  <c r="R129" i="167"/>
  <c r="Q129" i="167"/>
  <c r="P129" i="167"/>
  <c r="O129" i="167"/>
  <c r="L129" i="167"/>
  <c r="I129" i="167"/>
  <c r="C129" i="167"/>
  <c r="L128" i="167"/>
  <c r="I128" i="167"/>
  <c r="C128" i="167"/>
  <c r="L127" i="167"/>
  <c r="I127" i="167"/>
  <c r="C127" i="167"/>
  <c r="L126" i="167"/>
  <c r="I126" i="167"/>
  <c r="C126" i="167"/>
  <c r="L124" i="167"/>
  <c r="I124" i="167"/>
  <c r="C124" i="167"/>
  <c r="L123" i="167"/>
  <c r="I123" i="167"/>
  <c r="C123" i="167"/>
  <c r="L122" i="167"/>
  <c r="I122" i="167"/>
  <c r="C122" i="167"/>
  <c r="L121" i="167"/>
  <c r="I121" i="167"/>
  <c r="C121" i="167"/>
  <c r="L120" i="167"/>
  <c r="I120" i="167"/>
  <c r="C120" i="167"/>
  <c r="L119" i="167"/>
  <c r="I119" i="167"/>
  <c r="C119" i="167"/>
  <c r="L118" i="167"/>
  <c r="I118" i="167"/>
  <c r="C118" i="167"/>
  <c r="L117" i="167"/>
  <c r="I117" i="167"/>
  <c r="C117" i="167"/>
  <c r="L116" i="167"/>
  <c r="I116" i="167"/>
  <c r="C116" i="167"/>
  <c r="L115" i="167"/>
  <c r="I115" i="167"/>
  <c r="C115" i="167"/>
  <c r="L114" i="167"/>
  <c r="I114" i="167"/>
  <c r="C114" i="167"/>
  <c r="L113" i="167"/>
  <c r="I113" i="167"/>
  <c r="C113" i="167"/>
  <c r="L112" i="167"/>
  <c r="I112" i="167"/>
  <c r="C112" i="167"/>
  <c r="L111" i="167"/>
  <c r="I111" i="167"/>
  <c r="C111" i="167"/>
  <c r="L110" i="167"/>
  <c r="I110" i="167"/>
  <c r="C110" i="167"/>
  <c r="L109" i="167"/>
  <c r="I109" i="167"/>
  <c r="C109" i="167"/>
  <c r="L108" i="167"/>
  <c r="I108" i="167"/>
  <c r="C108" i="167"/>
  <c r="L107" i="167"/>
  <c r="I107" i="167"/>
  <c r="C107" i="167"/>
  <c r="L106" i="167"/>
  <c r="I106" i="167"/>
  <c r="C106" i="167"/>
  <c r="L105" i="167"/>
  <c r="I105" i="167"/>
  <c r="C105" i="167"/>
  <c r="R102" i="167"/>
  <c r="Q102" i="167"/>
  <c r="P102" i="167"/>
  <c r="O102" i="167"/>
  <c r="I102" i="167"/>
  <c r="H102" i="167"/>
  <c r="L102" i="167" s="1"/>
  <c r="R101" i="167"/>
  <c r="Q101" i="167"/>
  <c r="P101" i="167"/>
  <c r="O101" i="167"/>
  <c r="I101" i="167"/>
  <c r="H101" i="167"/>
  <c r="L101" i="167" s="1"/>
  <c r="L100" i="167"/>
  <c r="I100" i="167"/>
  <c r="H100" i="167"/>
  <c r="L99" i="167"/>
  <c r="I99" i="167"/>
  <c r="H99" i="167"/>
  <c r="I98" i="167"/>
  <c r="H98" i="167"/>
  <c r="L98" i="167" s="1"/>
  <c r="D98" i="167"/>
  <c r="I97" i="167"/>
  <c r="H97" i="167"/>
  <c r="L97" i="167" s="1"/>
  <c r="I96" i="167"/>
  <c r="H96" i="167"/>
  <c r="L96" i="167" s="1"/>
  <c r="L95" i="167"/>
  <c r="I95" i="167"/>
  <c r="H95" i="167"/>
  <c r="D95" i="167"/>
  <c r="I94" i="167"/>
  <c r="H94" i="167"/>
  <c r="L94" i="167" s="1"/>
  <c r="L93" i="167"/>
  <c r="I93" i="167"/>
  <c r="H93" i="167"/>
  <c r="I92" i="167"/>
  <c r="H92" i="167"/>
  <c r="L92" i="167" s="1"/>
  <c r="D92" i="167"/>
  <c r="L91" i="167"/>
  <c r="I91" i="167"/>
  <c r="H91" i="167"/>
  <c r="L90" i="167"/>
  <c r="I90" i="167"/>
  <c r="H90" i="167"/>
  <c r="I89" i="167"/>
  <c r="H89" i="167"/>
  <c r="L89" i="167" s="1"/>
  <c r="D89" i="167"/>
  <c r="O87" i="167"/>
  <c r="I87" i="167"/>
  <c r="H87" i="167"/>
  <c r="L87" i="167" s="1"/>
  <c r="R85" i="167"/>
  <c r="Q85" i="167"/>
  <c r="P85" i="167"/>
  <c r="O85" i="167"/>
  <c r="L85" i="167"/>
  <c r="I85" i="167"/>
  <c r="H85" i="167"/>
  <c r="R84" i="167"/>
  <c r="Q84" i="167"/>
  <c r="P84" i="167"/>
  <c r="O84" i="167"/>
  <c r="L84" i="167"/>
  <c r="I84" i="167"/>
  <c r="H84" i="167"/>
  <c r="R83" i="167"/>
  <c r="Q83" i="167"/>
  <c r="P83" i="167"/>
  <c r="O83" i="167"/>
  <c r="I83" i="167"/>
  <c r="H83" i="167"/>
  <c r="L83" i="167" s="1"/>
  <c r="R82" i="167"/>
  <c r="Q82" i="167"/>
  <c r="P82" i="167"/>
  <c r="O82" i="167"/>
  <c r="I82" i="167"/>
  <c r="H82" i="167"/>
  <c r="L82" i="167" s="1"/>
  <c r="R81" i="167"/>
  <c r="Q81" i="167"/>
  <c r="P81" i="167"/>
  <c r="O81" i="167"/>
  <c r="L81" i="167"/>
  <c r="I81" i="167"/>
  <c r="H81" i="167"/>
  <c r="R80" i="167"/>
  <c r="Q80" i="167"/>
  <c r="P80" i="167"/>
  <c r="O80" i="167"/>
  <c r="I80" i="167"/>
  <c r="H80" i="167"/>
  <c r="L80" i="167" s="1"/>
  <c r="R79" i="167"/>
  <c r="Q79" i="167"/>
  <c r="P79" i="167"/>
  <c r="O79" i="167"/>
  <c r="I79" i="167"/>
  <c r="H79" i="167"/>
  <c r="L79" i="167" s="1"/>
  <c r="R78" i="167"/>
  <c r="Q78" i="167"/>
  <c r="P78" i="167"/>
  <c r="O78" i="167"/>
  <c r="L78" i="167"/>
  <c r="I78" i="167"/>
  <c r="H78" i="167"/>
  <c r="R77" i="167"/>
  <c r="Q77" i="167"/>
  <c r="P77" i="167"/>
  <c r="O77" i="167"/>
  <c r="I77" i="167"/>
  <c r="H77" i="167"/>
  <c r="L77" i="167" s="1"/>
  <c r="R76" i="167"/>
  <c r="Q76" i="167"/>
  <c r="P76" i="167"/>
  <c r="O76" i="167"/>
  <c r="I76" i="167"/>
  <c r="H76" i="167"/>
  <c r="L76" i="167" s="1"/>
  <c r="R75" i="167"/>
  <c r="Q75" i="167"/>
  <c r="P75" i="167"/>
  <c r="O75" i="167"/>
  <c r="L75" i="167"/>
  <c r="I75" i="167"/>
  <c r="H75" i="167"/>
  <c r="R74" i="167"/>
  <c r="Q74" i="167"/>
  <c r="P74" i="167"/>
  <c r="O74" i="167"/>
  <c r="I74" i="167"/>
  <c r="H74" i="167"/>
  <c r="L74" i="167" s="1"/>
  <c r="R73" i="167"/>
  <c r="Q73" i="167"/>
  <c r="P73" i="167"/>
  <c r="O73" i="167"/>
  <c r="I73" i="167"/>
  <c r="H73" i="167"/>
  <c r="L73" i="167" s="1"/>
  <c r="R72" i="167"/>
  <c r="Q72" i="167"/>
  <c r="P72" i="167"/>
  <c r="O72" i="167"/>
  <c r="L72" i="167"/>
  <c r="I72" i="167"/>
  <c r="H72" i="167"/>
  <c r="R71" i="167"/>
  <c r="Q71" i="167"/>
  <c r="P71" i="167"/>
  <c r="O71" i="167"/>
  <c r="I71" i="167"/>
  <c r="H71" i="167"/>
  <c r="L71" i="167" s="1"/>
  <c r="R70" i="167"/>
  <c r="Q70" i="167"/>
  <c r="P70" i="167"/>
  <c r="O70" i="167"/>
  <c r="I70" i="167"/>
  <c r="H70" i="167"/>
  <c r="L70" i="167" s="1"/>
  <c r="R69" i="167"/>
  <c r="Q69" i="167"/>
  <c r="P69" i="167"/>
  <c r="O69" i="167"/>
  <c r="L69" i="167"/>
  <c r="I69" i="167"/>
  <c r="H69" i="167"/>
  <c r="R68" i="167"/>
  <c r="Q68" i="167"/>
  <c r="P68" i="167"/>
  <c r="O68" i="167"/>
  <c r="I68" i="167"/>
  <c r="H68" i="167"/>
  <c r="L68" i="167" s="1"/>
  <c r="R67" i="167"/>
  <c r="Q67" i="167"/>
  <c r="P67" i="167"/>
  <c r="O67" i="167"/>
  <c r="I67" i="167"/>
  <c r="H67" i="167"/>
  <c r="L67" i="167" s="1"/>
  <c r="R65" i="167"/>
  <c r="Q65" i="167"/>
  <c r="P65" i="167"/>
  <c r="O65" i="167"/>
  <c r="L65" i="167"/>
  <c r="I65" i="167"/>
  <c r="H65" i="167"/>
  <c r="R64" i="167"/>
  <c r="Q64" i="167"/>
  <c r="P64" i="167"/>
  <c r="O64" i="167"/>
  <c r="I64" i="167"/>
  <c r="H64" i="167"/>
  <c r="L64" i="167" s="1"/>
  <c r="R63" i="167"/>
  <c r="Q63" i="167"/>
  <c r="P63" i="167"/>
  <c r="O63" i="167"/>
  <c r="L63" i="167"/>
  <c r="I63" i="167"/>
  <c r="H63" i="167"/>
  <c r="I62" i="167"/>
  <c r="H62" i="167"/>
  <c r="L62" i="167" s="1"/>
  <c r="D62" i="167"/>
  <c r="L61" i="167"/>
  <c r="I61" i="167"/>
  <c r="H61" i="167"/>
  <c r="D61" i="167"/>
  <c r="I60" i="167"/>
  <c r="H60" i="167"/>
  <c r="L60" i="167" s="1"/>
  <c r="D60" i="167"/>
  <c r="I59" i="167"/>
  <c r="H59" i="167"/>
  <c r="L59" i="167" s="1"/>
  <c r="D59" i="167"/>
  <c r="I58" i="167"/>
  <c r="H58" i="167"/>
  <c r="L58" i="167" s="1"/>
  <c r="D58" i="167"/>
  <c r="R56" i="167"/>
  <c r="Q56" i="167"/>
  <c r="P56" i="167"/>
  <c r="O56" i="167"/>
  <c r="L56" i="167"/>
  <c r="I56" i="167"/>
  <c r="H56" i="167"/>
  <c r="R55" i="167"/>
  <c r="Q55" i="167"/>
  <c r="P55" i="167"/>
  <c r="O55" i="167"/>
  <c r="I55" i="167"/>
  <c r="H55" i="167"/>
  <c r="L55" i="167" s="1"/>
  <c r="R54" i="167"/>
  <c r="Q54" i="167"/>
  <c r="P54" i="167"/>
  <c r="O54" i="167"/>
  <c r="I54" i="167"/>
  <c r="H54" i="167"/>
  <c r="L54" i="167" s="1"/>
  <c r="R53" i="167"/>
  <c r="Q53" i="167"/>
  <c r="P53" i="167"/>
  <c r="O53" i="167"/>
  <c r="I53" i="167"/>
  <c r="H53" i="167"/>
  <c r="L53" i="167" s="1"/>
  <c r="R52" i="167"/>
  <c r="Q52" i="167"/>
  <c r="P52" i="167"/>
  <c r="O52" i="167"/>
  <c r="I52" i="167"/>
  <c r="H52" i="167"/>
  <c r="L52" i="167" s="1"/>
  <c r="R51" i="167"/>
  <c r="Q51" i="167"/>
  <c r="P51" i="167"/>
  <c r="O51" i="167"/>
  <c r="I51" i="167"/>
  <c r="H51" i="167"/>
  <c r="L51" i="167" s="1"/>
  <c r="R50" i="167"/>
  <c r="Q50" i="167"/>
  <c r="P50" i="167"/>
  <c r="O50" i="167"/>
  <c r="I50" i="167"/>
  <c r="H50" i="167"/>
  <c r="L50" i="167" s="1"/>
  <c r="R49" i="167"/>
  <c r="Q49" i="167"/>
  <c r="P49" i="167"/>
  <c r="O49" i="167"/>
  <c r="I49" i="167"/>
  <c r="H49" i="167"/>
  <c r="L49" i="167" s="1"/>
  <c r="R48" i="167"/>
  <c r="Q48" i="167"/>
  <c r="P48" i="167"/>
  <c r="O48" i="167"/>
  <c r="I48" i="167"/>
  <c r="H48" i="167"/>
  <c r="L48" i="167" s="1"/>
  <c r="R47" i="167"/>
  <c r="Q47" i="167"/>
  <c r="P47" i="167"/>
  <c r="O47" i="167"/>
  <c r="L47" i="167"/>
  <c r="I47" i="167"/>
  <c r="H47" i="167"/>
  <c r="R46" i="167"/>
  <c r="Q46" i="167"/>
  <c r="P46" i="167"/>
  <c r="O46" i="167"/>
  <c r="L46" i="167"/>
  <c r="I46" i="167"/>
  <c r="H46" i="167"/>
  <c r="R45" i="167"/>
  <c r="Q45" i="167"/>
  <c r="P45" i="167"/>
  <c r="O45" i="167"/>
  <c r="I45" i="167"/>
  <c r="H45" i="167"/>
  <c r="L45" i="167" s="1"/>
  <c r="R44" i="167"/>
  <c r="Q44" i="167"/>
  <c r="P44" i="167"/>
  <c r="O44" i="167"/>
  <c r="L44" i="167"/>
  <c r="I44" i="167"/>
  <c r="H44" i="167"/>
  <c r="R43" i="167"/>
  <c r="Q43" i="167"/>
  <c r="P43" i="167"/>
  <c r="O43" i="167"/>
  <c r="L43" i="167"/>
  <c r="I43" i="167"/>
  <c r="H43" i="167"/>
  <c r="R42" i="167"/>
  <c r="Q42" i="167"/>
  <c r="P42" i="167"/>
  <c r="O42" i="167"/>
  <c r="I42" i="167"/>
  <c r="H42" i="167"/>
  <c r="L42" i="167" s="1"/>
  <c r="R41" i="167"/>
  <c r="Q41" i="167"/>
  <c r="P41" i="167"/>
  <c r="O41" i="167"/>
  <c r="L41" i="167"/>
  <c r="I41" i="167"/>
  <c r="H41" i="167"/>
  <c r="R40" i="167"/>
  <c r="Q40" i="167"/>
  <c r="P40" i="167"/>
  <c r="O40" i="167"/>
  <c r="L40" i="167"/>
  <c r="I40" i="167"/>
  <c r="H40" i="167"/>
  <c r="R39" i="167"/>
  <c r="Q39" i="167"/>
  <c r="P39" i="167"/>
  <c r="O39" i="167"/>
  <c r="I39" i="167"/>
  <c r="H39" i="167"/>
  <c r="L39" i="167" s="1"/>
  <c r="R38" i="167"/>
  <c r="Q38" i="167"/>
  <c r="P38" i="167"/>
  <c r="O38" i="167"/>
  <c r="L38" i="167"/>
  <c r="I38" i="167"/>
  <c r="H38" i="167"/>
  <c r="R37" i="167"/>
  <c r="Q37" i="167"/>
  <c r="P37" i="167"/>
  <c r="O37" i="167"/>
  <c r="L37" i="167"/>
  <c r="I37" i="167"/>
  <c r="H37" i="167"/>
  <c r="R36" i="167"/>
  <c r="Q36" i="167"/>
  <c r="P36" i="167"/>
  <c r="O36" i="167"/>
  <c r="I36" i="167"/>
  <c r="H36" i="167"/>
  <c r="L36" i="167" s="1"/>
  <c r="R35" i="167"/>
  <c r="Q35" i="167"/>
  <c r="P35" i="167"/>
  <c r="O35" i="167"/>
  <c r="L35" i="167"/>
  <c r="I35" i="167"/>
  <c r="H35" i="167"/>
  <c r="R34" i="167"/>
  <c r="Q34" i="167"/>
  <c r="P34" i="167"/>
  <c r="O34" i="167"/>
  <c r="L34" i="167"/>
  <c r="I34" i="167"/>
  <c r="H34" i="167"/>
  <c r="R33" i="167"/>
  <c r="Q33" i="167"/>
  <c r="P33" i="167"/>
  <c r="O33" i="167"/>
  <c r="I33" i="167"/>
  <c r="H33" i="167"/>
  <c r="L33" i="167" s="1"/>
  <c r="R32" i="167"/>
  <c r="Q32" i="167"/>
  <c r="P32" i="167"/>
  <c r="O32" i="167"/>
  <c r="L32" i="167"/>
  <c r="I32" i="167"/>
  <c r="H32" i="167"/>
  <c r="R31" i="167"/>
  <c r="Q31" i="167"/>
  <c r="P31" i="167"/>
  <c r="O31" i="167"/>
  <c r="L31" i="167"/>
  <c r="I31" i="167"/>
  <c r="H31" i="167"/>
  <c r="R30" i="167"/>
  <c r="Q30" i="167"/>
  <c r="P30" i="167"/>
  <c r="O30" i="167"/>
  <c r="I30" i="167"/>
  <c r="H30" i="167"/>
  <c r="L30" i="167" s="1"/>
  <c r="Z20" i="167"/>
  <c r="U17" i="167"/>
  <c r="T17" i="167"/>
  <c r="N1" i="167"/>
  <c r="P17" i="167" s="1"/>
  <c r="I158" i="166"/>
  <c r="H158" i="166"/>
  <c r="B158" i="166"/>
  <c r="B157" i="166"/>
  <c r="B156" i="166"/>
  <c r="B155" i="166"/>
  <c r="R140" i="166"/>
  <c r="Q140" i="166"/>
  <c r="P140" i="166"/>
  <c r="O140" i="166"/>
  <c r="I140" i="166"/>
  <c r="H140" i="166"/>
  <c r="L140" i="166" s="1"/>
  <c r="D140" i="166"/>
  <c r="O139" i="166"/>
  <c r="I139" i="166"/>
  <c r="H139" i="166"/>
  <c r="L139" i="166" s="1"/>
  <c r="D139" i="166"/>
  <c r="R138" i="166"/>
  <c r="Q138" i="166"/>
  <c r="P138" i="166"/>
  <c r="O138" i="166"/>
  <c r="L138" i="166"/>
  <c r="I138" i="166"/>
  <c r="H138" i="166"/>
  <c r="D138" i="166"/>
  <c r="O137" i="166"/>
  <c r="L137" i="166"/>
  <c r="I137" i="166"/>
  <c r="H137" i="166"/>
  <c r="D137" i="166"/>
  <c r="R136" i="166"/>
  <c r="Q136" i="166"/>
  <c r="P136" i="166"/>
  <c r="O136" i="166"/>
  <c r="I136" i="166"/>
  <c r="H136" i="166"/>
  <c r="L136" i="166" s="1"/>
  <c r="D136" i="166"/>
  <c r="R135" i="166"/>
  <c r="Q135" i="166"/>
  <c r="P135" i="166"/>
  <c r="O135" i="166"/>
  <c r="I135" i="166"/>
  <c r="H135" i="166"/>
  <c r="L135" i="166" s="1"/>
  <c r="D135" i="166"/>
  <c r="R134" i="166"/>
  <c r="Q134" i="166"/>
  <c r="P134" i="166"/>
  <c r="O134" i="166"/>
  <c r="L134" i="166"/>
  <c r="I134" i="166"/>
  <c r="H134" i="166"/>
  <c r="D134" i="166"/>
  <c r="R133" i="166"/>
  <c r="Q133" i="166"/>
  <c r="P133" i="166"/>
  <c r="O133" i="166"/>
  <c r="L133" i="166"/>
  <c r="I133" i="166"/>
  <c r="H133" i="166"/>
  <c r="D133" i="166"/>
  <c r="R132" i="166"/>
  <c r="Q132" i="166"/>
  <c r="P132" i="166"/>
  <c r="O132" i="166"/>
  <c r="I132" i="166"/>
  <c r="H132" i="166"/>
  <c r="L132" i="166" s="1"/>
  <c r="D132" i="166"/>
  <c r="R130" i="166"/>
  <c r="Q130" i="166"/>
  <c r="P130" i="166"/>
  <c r="O130" i="166"/>
  <c r="L130" i="166"/>
  <c r="I130" i="166"/>
  <c r="C130" i="166"/>
  <c r="R129" i="166"/>
  <c r="Q129" i="166"/>
  <c r="P129" i="166"/>
  <c r="O129" i="166"/>
  <c r="L129" i="166"/>
  <c r="I129" i="166"/>
  <c r="C129" i="166"/>
  <c r="L128" i="166"/>
  <c r="I128" i="166"/>
  <c r="C128" i="166"/>
  <c r="L127" i="166"/>
  <c r="I127" i="166"/>
  <c r="C127" i="166"/>
  <c r="L126" i="166"/>
  <c r="I126" i="166"/>
  <c r="C126" i="166"/>
  <c r="L124" i="166"/>
  <c r="I124" i="166"/>
  <c r="C124" i="166"/>
  <c r="L123" i="166"/>
  <c r="I123" i="166"/>
  <c r="C123" i="166"/>
  <c r="L122" i="166"/>
  <c r="I122" i="166"/>
  <c r="C122" i="166"/>
  <c r="L121" i="166"/>
  <c r="I121" i="166"/>
  <c r="C121" i="166"/>
  <c r="L120" i="166"/>
  <c r="I120" i="166"/>
  <c r="C120" i="166"/>
  <c r="L119" i="166"/>
  <c r="I119" i="166"/>
  <c r="C119" i="166"/>
  <c r="L118" i="166"/>
  <c r="I118" i="166"/>
  <c r="C118" i="166"/>
  <c r="L117" i="166"/>
  <c r="I117" i="166"/>
  <c r="C117" i="166"/>
  <c r="L116" i="166"/>
  <c r="I116" i="166"/>
  <c r="C116" i="166"/>
  <c r="L115" i="166"/>
  <c r="I115" i="166"/>
  <c r="C115" i="166"/>
  <c r="L114" i="166"/>
  <c r="I114" i="166"/>
  <c r="C114" i="166"/>
  <c r="L113" i="166"/>
  <c r="I113" i="166"/>
  <c r="C113" i="166"/>
  <c r="L112" i="166"/>
  <c r="I112" i="166"/>
  <c r="C112" i="166"/>
  <c r="L111" i="166"/>
  <c r="I111" i="166"/>
  <c r="C111" i="166"/>
  <c r="L110" i="166"/>
  <c r="I110" i="166"/>
  <c r="C110" i="166"/>
  <c r="L109" i="166"/>
  <c r="I109" i="166"/>
  <c r="C109" i="166"/>
  <c r="L108" i="166"/>
  <c r="I108" i="166"/>
  <c r="C108" i="166"/>
  <c r="L107" i="166"/>
  <c r="I107" i="166"/>
  <c r="C107" i="166"/>
  <c r="L106" i="166"/>
  <c r="I106" i="166"/>
  <c r="C106" i="166"/>
  <c r="L105" i="166"/>
  <c r="I105" i="166"/>
  <c r="C105" i="166"/>
  <c r="R102" i="166"/>
  <c r="Q102" i="166"/>
  <c r="P102" i="166"/>
  <c r="O102" i="166"/>
  <c r="L102" i="166"/>
  <c r="I102" i="166"/>
  <c r="H102" i="166"/>
  <c r="R101" i="166"/>
  <c r="Q101" i="166"/>
  <c r="P101" i="166"/>
  <c r="O101" i="166"/>
  <c r="L101" i="166"/>
  <c r="I101" i="166"/>
  <c r="H101" i="166"/>
  <c r="L100" i="166"/>
  <c r="I100" i="166"/>
  <c r="H100" i="166"/>
  <c r="L99" i="166"/>
  <c r="I99" i="166"/>
  <c r="H99" i="166"/>
  <c r="I98" i="166"/>
  <c r="H98" i="166"/>
  <c r="L98" i="166" s="1"/>
  <c r="D98" i="166"/>
  <c r="I97" i="166"/>
  <c r="H97" i="166"/>
  <c r="L97" i="166" s="1"/>
  <c r="I96" i="166"/>
  <c r="H96" i="166"/>
  <c r="L96" i="166" s="1"/>
  <c r="L95" i="166"/>
  <c r="I95" i="166"/>
  <c r="H95" i="166"/>
  <c r="D95" i="166"/>
  <c r="I94" i="166"/>
  <c r="H94" i="166"/>
  <c r="L94" i="166" s="1"/>
  <c r="I93" i="166"/>
  <c r="H93" i="166"/>
  <c r="L93" i="166" s="1"/>
  <c r="L92" i="166"/>
  <c r="I92" i="166"/>
  <c r="H92" i="166"/>
  <c r="D92" i="166"/>
  <c r="L91" i="166"/>
  <c r="I91" i="166"/>
  <c r="H91" i="166"/>
  <c r="L90" i="166"/>
  <c r="I90" i="166"/>
  <c r="H90" i="166"/>
  <c r="I89" i="166"/>
  <c r="H89" i="166"/>
  <c r="L89" i="166" s="1"/>
  <c r="D89" i="166"/>
  <c r="O87" i="166"/>
  <c r="I87" i="166"/>
  <c r="H87" i="166"/>
  <c r="L87" i="166" s="1"/>
  <c r="R85" i="166"/>
  <c r="Q85" i="166"/>
  <c r="P85" i="166"/>
  <c r="O85" i="166"/>
  <c r="I85" i="166"/>
  <c r="H85" i="166"/>
  <c r="L85" i="166" s="1"/>
  <c r="R84" i="166"/>
  <c r="Q84" i="166"/>
  <c r="P84" i="166"/>
  <c r="O84" i="166"/>
  <c r="L84" i="166"/>
  <c r="I84" i="166"/>
  <c r="H84" i="166"/>
  <c r="R83" i="166"/>
  <c r="Q83" i="166"/>
  <c r="P83" i="166"/>
  <c r="O83" i="166"/>
  <c r="I83" i="166"/>
  <c r="H83" i="166"/>
  <c r="L83" i="166" s="1"/>
  <c r="R82" i="166"/>
  <c r="Q82" i="166"/>
  <c r="P82" i="166"/>
  <c r="O82" i="166"/>
  <c r="I82" i="166"/>
  <c r="H82" i="166"/>
  <c r="L82" i="166" s="1"/>
  <c r="R81" i="166"/>
  <c r="Q81" i="166"/>
  <c r="P81" i="166"/>
  <c r="O81" i="166"/>
  <c r="L81" i="166"/>
  <c r="I81" i="166"/>
  <c r="H81" i="166"/>
  <c r="R80" i="166"/>
  <c r="Q80" i="166"/>
  <c r="P80" i="166"/>
  <c r="O80" i="166"/>
  <c r="I80" i="166"/>
  <c r="H80" i="166"/>
  <c r="L80" i="166" s="1"/>
  <c r="R79" i="166"/>
  <c r="Q79" i="166"/>
  <c r="P79" i="166"/>
  <c r="O79" i="166"/>
  <c r="I79" i="166"/>
  <c r="H79" i="166"/>
  <c r="L79" i="166" s="1"/>
  <c r="R78" i="166"/>
  <c r="Q78" i="166"/>
  <c r="P78" i="166"/>
  <c r="O78" i="166"/>
  <c r="L78" i="166"/>
  <c r="I78" i="166"/>
  <c r="H78" i="166"/>
  <c r="R77" i="166"/>
  <c r="Q77" i="166"/>
  <c r="P77" i="166"/>
  <c r="O77" i="166"/>
  <c r="I77" i="166"/>
  <c r="H77" i="166"/>
  <c r="L77" i="166" s="1"/>
  <c r="R76" i="166"/>
  <c r="Q76" i="166"/>
  <c r="P76" i="166"/>
  <c r="O76" i="166"/>
  <c r="L76" i="166"/>
  <c r="I76" i="166"/>
  <c r="H76" i="166"/>
  <c r="R75" i="166"/>
  <c r="Q75" i="166"/>
  <c r="P75" i="166"/>
  <c r="O75" i="166"/>
  <c r="L75" i="166"/>
  <c r="I75" i="166"/>
  <c r="H75" i="166"/>
  <c r="R74" i="166"/>
  <c r="Q74" i="166"/>
  <c r="P74" i="166"/>
  <c r="O74" i="166"/>
  <c r="I74" i="166"/>
  <c r="H74" i="166"/>
  <c r="L74" i="166" s="1"/>
  <c r="R73" i="166"/>
  <c r="Q73" i="166"/>
  <c r="P73" i="166"/>
  <c r="O73" i="166"/>
  <c r="L73" i="166"/>
  <c r="I73" i="166"/>
  <c r="H73" i="166"/>
  <c r="R72" i="166"/>
  <c r="Q72" i="166"/>
  <c r="P72" i="166"/>
  <c r="O72" i="166"/>
  <c r="L72" i="166"/>
  <c r="I72" i="166"/>
  <c r="H72" i="166"/>
  <c r="R71" i="166"/>
  <c r="Q71" i="166"/>
  <c r="P71" i="166"/>
  <c r="O71" i="166"/>
  <c r="I71" i="166"/>
  <c r="H71" i="166"/>
  <c r="L71" i="166" s="1"/>
  <c r="R70" i="166"/>
  <c r="Q70" i="166"/>
  <c r="P70" i="166"/>
  <c r="O70" i="166"/>
  <c r="L70" i="166"/>
  <c r="I70" i="166"/>
  <c r="H70" i="166"/>
  <c r="R69" i="166"/>
  <c r="Q69" i="166"/>
  <c r="P69" i="166"/>
  <c r="O69" i="166"/>
  <c r="L69" i="166"/>
  <c r="I69" i="166"/>
  <c r="H69" i="166"/>
  <c r="R68" i="166"/>
  <c r="Q68" i="166"/>
  <c r="P68" i="166"/>
  <c r="O68" i="166"/>
  <c r="I68" i="166"/>
  <c r="H68" i="166"/>
  <c r="L68" i="166" s="1"/>
  <c r="R67" i="166"/>
  <c r="Q67" i="166"/>
  <c r="P67" i="166"/>
  <c r="O67" i="166"/>
  <c r="I67" i="166"/>
  <c r="H67" i="166"/>
  <c r="L67" i="166" s="1"/>
  <c r="R65" i="166"/>
  <c r="Q65" i="166"/>
  <c r="P65" i="166"/>
  <c r="O65" i="166"/>
  <c r="I65" i="166"/>
  <c r="H65" i="166"/>
  <c r="L65" i="166" s="1"/>
  <c r="R64" i="166"/>
  <c r="Q64" i="166"/>
  <c r="P64" i="166"/>
  <c r="O64" i="166"/>
  <c r="L64" i="166"/>
  <c r="I64" i="166"/>
  <c r="H64" i="166"/>
  <c r="R63" i="166"/>
  <c r="Q63" i="166"/>
  <c r="P63" i="166"/>
  <c r="O63" i="166"/>
  <c r="I63" i="166"/>
  <c r="H63" i="166"/>
  <c r="L63" i="166" s="1"/>
  <c r="L62" i="166"/>
  <c r="I62" i="166"/>
  <c r="H62" i="166"/>
  <c r="D62" i="166"/>
  <c r="I61" i="166"/>
  <c r="H61" i="166"/>
  <c r="L61" i="166" s="1"/>
  <c r="D61" i="166"/>
  <c r="L60" i="166"/>
  <c r="I60" i="166"/>
  <c r="H60" i="166"/>
  <c r="D60" i="166"/>
  <c r="I59" i="166"/>
  <c r="H59" i="166"/>
  <c r="L59" i="166" s="1"/>
  <c r="D59" i="166"/>
  <c r="L58" i="166"/>
  <c r="I58" i="166"/>
  <c r="H58" i="166"/>
  <c r="D58" i="166"/>
  <c r="R56" i="166"/>
  <c r="Q56" i="166"/>
  <c r="P56" i="166"/>
  <c r="O56" i="166"/>
  <c r="I56" i="166"/>
  <c r="H56" i="166"/>
  <c r="L56" i="166" s="1"/>
  <c r="R55" i="166"/>
  <c r="Q55" i="166"/>
  <c r="P55" i="166"/>
  <c r="O55" i="166"/>
  <c r="I55" i="166"/>
  <c r="H55" i="166"/>
  <c r="L55" i="166" s="1"/>
  <c r="R54" i="166"/>
  <c r="Q54" i="166"/>
  <c r="P54" i="166"/>
  <c r="O54" i="166"/>
  <c r="I54" i="166"/>
  <c r="H54" i="166"/>
  <c r="L54" i="166" s="1"/>
  <c r="R53" i="166"/>
  <c r="Q53" i="166"/>
  <c r="P53" i="166"/>
  <c r="O53" i="166"/>
  <c r="I53" i="166"/>
  <c r="H53" i="166"/>
  <c r="L53" i="166" s="1"/>
  <c r="R52" i="166"/>
  <c r="Q52" i="166"/>
  <c r="P52" i="166"/>
  <c r="O52" i="166"/>
  <c r="I52" i="166"/>
  <c r="H52" i="166"/>
  <c r="L52" i="166" s="1"/>
  <c r="R51" i="166"/>
  <c r="Q51" i="166"/>
  <c r="P51" i="166"/>
  <c r="O51" i="166"/>
  <c r="L51" i="166"/>
  <c r="I51" i="166"/>
  <c r="H51" i="166"/>
  <c r="R50" i="166"/>
  <c r="Q50" i="166"/>
  <c r="P50" i="166"/>
  <c r="O50" i="166"/>
  <c r="I50" i="166"/>
  <c r="H50" i="166"/>
  <c r="L50" i="166" s="1"/>
  <c r="R49" i="166"/>
  <c r="Q49" i="166"/>
  <c r="P49" i="166"/>
  <c r="O49" i="166"/>
  <c r="L49" i="166"/>
  <c r="I49" i="166"/>
  <c r="H49" i="166"/>
  <c r="R48" i="166"/>
  <c r="Q48" i="166"/>
  <c r="P48" i="166"/>
  <c r="O48" i="166"/>
  <c r="I48" i="166"/>
  <c r="H48" i="166"/>
  <c r="L48" i="166" s="1"/>
  <c r="R47" i="166"/>
  <c r="Q47" i="166"/>
  <c r="P47" i="166"/>
  <c r="O47" i="166"/>
  <c r="I47" i="166"/>
  <c r="H47" i="166"/>
  <c r="L47" i="166" s="1"/>
  <c r="R46" i="166"/>
  <c r="Q46" i="166"/>
  <c r="P46" i="166"/>
  <c r="O46" i="166"/>
  <c r="L46" i="166"/>
  <c r="I46" i="166"/>
  <c r="H46" i="166"/>
  <c r="R45" i="166"/>
  <c r="Q45" i="166"/>
  <c r="P45" i="166"/>
  <c r="O45" i="166"/>
  <c r="I45" i="166"/>
  <c r="H45" i="166"/>
  <c r="L45" i="166" s="1"/>
  <c r="R44" i="166"/>
  <c r="Q44" i="166"/>
  <c r="P44" i="166"/>
  <c r="O44" i="166"/>
  <c r="I44" i="166"/>
  <c r="H44" i="166"/>
  <c r="L44" i="166" s="1"/>
  <c r="R43" i="166"/>
  <c r="Q43" i="166"/>
  <c r="P43" i="166"/>
  <c r="O43" i="166"/>
  <c r="L43" i="166"/>
  <c r="I43" i="166"/>
  <c r="H43" i="166"/>
  <c r="R42" i="166"/>
  <c r="Q42" i="166"/>
  <c r="P42" i="166"/>
  <c r="O42" i="166"/>
  <c r="I42" i="166"/>
  <c r="H42" i="166"/>
  <c r="L42" i="166" s="1"/>
  <c r="R41" i="166"/>
  <c r="Q41" i="166"/>
  <c r="P41" i="166"/>
  <c r="O41" i="166"/>
  <c r="I41" i="166"/>
  <c r="H41" i="166"/>
  <c r="L41" i="166" s="1"/>
  <c r="R40" i="166"/>
  <c r="Q40" i="166"/>
  <c r="P40" i="166"/>
  <c r="O40" i="166"/>
  <c r="L40" i="166"/>
  <c r="I40" i="166"/>
  <c r="H40" i="166"/>
  <c r="R39" i="166"/>
  <c r="Q39" i="166"/>
  <c r="P39" i="166"/>
  <c r="O39" i="166"/>
  <c r="I39" i="166"/>
  <c r="H39" i="166"/>
  <c r="L39" i="166" s="1"/>
  <c r="R38" i="166"/>
  <c r="Q38" i="166"/>
  <c r="P38" i="166"/>
  <c r="O38" i="166"/>
  <c r="I38" i="166"/>
  <c r="H38" i="166"/>
  <c r="L38" i="166" s="1"/>
  <c r="R37" i="166"/>
  <c r="Q37" i="166"/>
  <c r="P37" i="166"/>
  <c r="O37" i="166"/>
  <c r="L37" i="166"/>
  <c r="I37" i="166"/>
  <c r="H37" i="166"/>
  <c r="R36" i="166"/>
  <c r="Q36" i="166"/>
  <c r="P36" i="166"/>
  <c r="O36" i="166"/>
  <c r="I36" i="166"/>
  <c r="H36" i="166"/>
  <c r="L36" i="166" s="1"/>
  <c r="R35" i="166"/>
  <c r="Q35" i="166"/>
  <c r="P35" i="166"/>
  <c r="O35" i="166"/>
  <c r="I35" i="166"/>
  <c r="H35" i="166"/>
  <c r="L35" i="166" s="1"/>
  <c r="R34" i="166"/>
  <c r="Q34" i="166"/>
  <c r="P34" i="166"/>
  <c r="O34" i="166"/>
  <c r="L34" i="166"/>
  <c r="I34" i="166"/>
  <c r="H34" i="166"/>
  <c r="R33" i="166"/>
  <c r="Q33" i="166"/>
  <c r="P33" i="166"/>
  <c r="O33" i="166"/>
  <c r="I33" i="166"/>
  <c r="H33" i="166"/>
  <c r="L33" i="166" s="1"/>
  <c r="R32" i="166"/>
  <c r="Q32" i="166"/>
  <c r="P32" i="166"/>
  <c r="O32" i="166"/>
  <c r="I32" i="166"/>
  <c r="H32" i="166"/>
  <c r="L32" i="166" s="1"/>
  <c r="R31" i="166"/>
  <c r="Q31" i="166"/>
  <c r="P31" i="166"/>
  <c r="O31" i="166"/>
  <c r="L31" i="166"/>
  <c r="I31" i="166"/>
  <c r="H31" i="166"/>
  <c r="R30" i="166"/>
  <c r="Q30" i="166"/>
  <c r="P30" i="166"/>
  <c r="O30" i="166"/>
  <c r="I30" i="166"/>
  <c r="H30" i="166"/>
  <c r="L30" i="166" s="1"/>
  <c r="Z20" i="166"/>
  <c r="U17" i="166"/>
  <c r="T17" i="166"/>
  <c r="N1" i="166"/>
  <c r="P17" i="166" s="1"/>
  <c r="I158" i="165"/>
  <c r="H158" i="165"/>
  <c r="B158" i="165"/>
  <c r="B157" i="165"/>
  <c r="B156" i="165"/>
  <c r="B155" i="165"/>
  <c r="R140" i="165"/>
  <c r="Q140" i="165"/>
  <c r="P140" i="165"/>
  <c r="O140" i="165"/>
  <c r="L140" i="165"/>
  <c r="I140" i="165"/>
  <c r="H140" i="165"/>
  <c r="D140" i="165"/>
  <c r="O139" i="165"/>
  <c r="I139" i="165"/>
  <c r="H139" i="165"/>
  <c r="L139" i="165" s="1"/>
  <c r="D139" i="165"/>
  <c r="R138" i="165"/>
  <c r="Q138" i="165"/>
  <c r="P138" i="165"/>
  <c r="O138" i="165"/>
  <c r="L138" i="165"/>
  <c r="I138" i="165"/>
  <c r="H138" i="165"/>
  <c r="D138" i="165"/>
  <c r="O137" i="165"/>
  <c r="I137" i="165"/>
  <c r="H137" i="165"/>
  <c r="L137" i="165" s="1"/>
  <c r="D137" i="165"/>
  <c r="R136" i="165"/>
  <c r="Q136" i="165"/>
  <c r="P136" i="165"/>
  <c r="O136" i="165"/>
  <c r="L136" i="165"/>
  <c r="I136" i="165"/>
  <c r="H136" i="165"/>
  <c r="D136" i="165"/>
  <c r="R135" i="165"/>
  <c r="Q135" i="165"/>
  <c r="P135" i="165"/>
  <c r="O135" i="165"/>
  <c r="I135" i="165"/>
  <c r="H135" i="165"/>
  <c r="L135" i="165" s="1"/>
  <c r="D135" i="165"/>
  <c r="R134" i="165"/>
  <c r="Q134" i="165"/>
  <c r="P134" i="165"/>
  <c r="O134" i="165"/>
  <c r="L134" i="165"/>
  <c r="I134" i="165"/>
  <c r="H134" i="165"/>
  <c r="D134" i="165"/>
  <c r="R133" i="165"/>
  <c r="Q133" i="165"/>
  <c r="P133" i="165"/>
  <c r="O133" i="165"/>
  <c r="I133" i="165"/>
  <c r="H133" i="165"/>
  <c r="L133" i="165" s="1"/>
  <c r="D133" i="165"/>
  <c r="R132" i="165"/>
  <c r="Q132" i="165"/>
  <c r="P132" i="165"/>
  <c r="O132" i="165"/>
  <c r="L132" i="165"/>
  <c r="I132" i="165"/>
  <c r="H132" i="165"/>
  <c r="D132" i="165"/>
  <c r="R130" i="165"/>
  <c r="Q130" i="165"/>
  <c r="P130" i="165"/>
  <c r="O130" i="165"/>
  <c r="L130" i="165"/>
  <c r="I130" i="165"/>
  <c r="C130" i="165"/>
  <c r="R129" i="165"/>
  <c r="Q129" i="165"/>
  <c r="P129" i="165"/>
  <c r="O129" i="165"/>
  <c r="L129" i="165"/>
  <c r="I129" i="165"/>
  <c r="C129" i="165"/>
  <c r="L128" i="165"/>
  <c r="I128" i="165"/>
  <c r="C128" i="165"/>
  <c r="L127" i="165"/>
  <c r="I127" i="165"/>
  <c r="C127" i="165"/>
  <c r="L126" i="165"/>
  <c r="I126" i="165"/>
  <c r="C126" i="165"/>
  <c r="L124" i="165"/>
  <c r="I124" i="165"/>
  <c r="C124" i="165"/>
  <c r="L123" i="165"/>
  <c r="I123" i="165"/>
  <c r="C123" i="165"/>
  <c r="L122" i="165"/>
  <c r="I122" i="165"/>
  <c r="C122" i="165"/>
  <c r="L121" i="165"/>
  <c r="I121" i="165"/>
  <c r="C121" i="165"/>
  <c r="L120" i="165"/>
  <c r="I120" i="165"/>
  <c r="C120" i="165"/>
  <c r="L119" i="165"/>
  <c r="I119" i="165"/>
  <c r="C119" i="165"/>
  <c r="L118" i="165"/>
  <c r="I118" i="165"/>
  <c r="C118" i="165"/>
  <c r="L117" i="165"/>
  <c r="I117" i="165"/>
  <c r="C117" i="165"/>
  <c r="L116" i="165"/>
  <c r="I116" i="165"/>
  <c r="C116" i="165"/>
  <c r="L115" i="165"/>
  <c r="I115" i="165"/>
  <c r="C115" i="165"/>
  <c r="L114" i="165"/>
  <c r="I114" i="165"/>
  <c r="C114" i="165"/>
  <c r="L113" i="165"/>
  <c r="I113" i="165"/>
  <c r="C113" i="165"/>
  <c r="L112" i="165"/>
  <c r="I112" i="165"/>
  <c r="C112" i="165"/>
  <c r="L111" i="165"/>
  <c r="I111" i="165"/>
  <c r="C111" i="165"/>
  <c r="L110" i="165"/>
  <c r="I110" i="165"/>
  <c r="C110" i="165"/>
  <c r="L109" i="165"/>
  <c r="I109" i="165"/>
  <c r="C109" i="165"/>
  <c r="L108" i="165"/>
  <c r="I108" i="165"/>
  <c r="C108" i="165"/>
  <c r="L107" i="165"/>
  <c r="I107" i="165"/>
  <c r="C107" i="165"/>
  <c r="L106" i="165"/>
  <c r="I106" i="165"/>
  <c r="C106" i="165"/>
  <c r="L105" i="165"/>
  <c r="I105" i="165"/>
  <c r="C105" i="165"/>
  <c r="R102" i="165"/>
  <c r="Q102" i="165"/>
  <c r="P102" i="165"/>
  <c r="O102" i="165"/>
  <c r="L102" i="165"/>
  <c r="I102" i="165"/>
  <c r="H102" i="165"/>
  <c r="R101" i="165"/>
  <c r="Q101" i="165"/>
  <c r="P101" i="165"/>
  <c r="O101" i="165"/>
  <c r="I101" i="165"/>
  <c r="H101" i="165"/>
  <c r="L101" i="165" s="1"/>
  <c r="I100" i="165"/>
  <c r="H100" i="165"/>
  <c r="L100" i="165" s="1"/>
  <c r="L99" i="165"/>
  <c r="I99" i="165"/>
  <c r="H99" i="165"/>
  <c r="I98" i="165"/>
  <c r="H98" i="165"/>
  <c r="L98" i="165" s="1"/>
  <c r="D98" i="165"/>
  <c r="I97" i="165"/>
  <c r="H97" i="165"/>
  <c r="L97" i="165" s="1"/>
  <c r="I96" i="165"/>
  <c r="H96" i="165"/>
  <c r="L96" i="165" s="1"/>
  <c r="I95" i="165"/>
  <c r="H95" i="165"/>
  <c r="L95" i="165" s="1"/>
  <c r="D95" i="165"/>
  <c r="I94" i="165"/>
  <c r="H94" i="165"/>
  <c r="L94" i="165" s="1"/>
  <c r="L93" i="165"/>
  <c r="I93" i="165"/>
  <c r="H93" i="165"/>
  <c r="I92" i="165"/>
  <c r="H92" i="165"/>
  <c r="L92" i="165" s="1"/>
  <c r="D92" i="165"/>
  <c r="L91" i="165"/>
  <c r="I91" i="165"/>
  <c r="H91" i="165"/>
  <c r="L90" i="165"/>
  <c r="I90" i="165"/>
  <c r="H90" i="165"/>
  <c r="I89" i="165"/>
  <c r="H89" i="165"/>
  <c r="L89" i="165" s="1"/>
  <c r="D89" i="165"/>
  <c r="O87" i="165"/>
  <c r="I87" i="165"/>
  <c r="H87" i="165"/>
  <c r="L87" i="165" s="1"/>
  <c r="R85" i="165"/>
  <c r="Q85" i="165"/>
  <c r="P85" i="165"/>
  <c r="O85" i="165"/>
  <c r="I85" i="165"/>
  <c r="H85" i="165"/>
  <c r="L85" i="165" s="1"/>
  <c r="R84" i="165"/>
  <c r="Q84" i="165"/>
  <c r="P84" i="165"/>
  <c r="O84" i="165"/>
  <c r="L84" i="165"/>
  <c r="I84" i="165"/>
  <c r="H84" i="165"/>
  <c r="R83" i="165"/>
  <c r="Q83" i="165"/>
  <c r="P83" i="165"/>
  <c r="O83" i="165"/>
  <c r="I83" i="165"/>
  <c r="H83" i="165"/>
  <c r="L83" i="165" s="1"/>
  <c r="R82" i="165"/>
  <c r="Q82" i="165"/>
  <c r="P82" i="165"/>
  <c r="O82" i="165"/>
  <c r="L82" i="165"/>
  <c r="I82" i="165"/>
  <c r="H82" i="165"/>
  <c r="R81" i="165"/>
  <c r="Q81" i="165"/>
  <c r="P81" i="165"/>
  <c r="O81" i="165"/>
  <c r="L81" i="165"/>
  <c r="I81" i="165"/>
  <c r="H81" i="165"/>
  <c r="R80" i="165"/>
  <c r="Q80" i="165"/>
  <c r="P80" i="165"/>
  <c r="O80" i="165"/>
  <c r="I80" i="165"/>
  <c r="H80" i="165"/>
  <c r="L80" i="165" s="1"/>
  <c r="R79" i="165"/>
  <c r="Q79" i="165"/>
  <c r="P79" i="165"/>
  <c r="O79" i="165"/>
  <c r="I79" i="165"/>
  <c r="H79" i="165"/>
  <c r="L79" i="165" s="1"/>
  <c r="R78" i="165"/>
  <c r="Q78" i="165"/>
  <c r="P78" i="165"/>
  <c r="O78" i="165"/>
  <c r="L78" i="165"/>
  <c r="I78" i="165"/>
  <c r="H78" i="165"/>
  <c r="R77" i="165"/>
  <c r="Q77" i="165"/>
  <c r="P77" i="165"/>
  <c r="O77" i="165"/>
  <c r="I77" i="165"/>
  <c r="H77" i="165"/>
  <c r="L77" i="165" s="1"/>
  <c r="R76" i="165"/>
  <c r="Q76" i="165"/>
  <c r="P76" i="165"/>
  <c r="O76" i="165"/>
  <c r="I76" i="165"/>
  <c r="H76" i="165"/>
  <c r="L76" i="165" s="1"/>
  <c r="R75" i="165"/>
  <c r="Q75" i="165"/>
  <c r="P75" i="165"/>
  <c r="O75" i="165"/>
  <c r="L75" i="165"/>
  <c r="I75" i="165"/>
  <c r="H75" i="165"/>
  <c r="R74" i="165"/>
  <c r="Q74" i="165"/>
  <c r="P74" i="165"/>
  <c r="O74" i="165"/>
  <c r="I74" i="165"/>
  <c r="H74" i="165"/>
  <c r="L74" i="165" s="1"/>
  <c r="R73" i="165"/>
  <c r="Q73" i="165"/>
  <c r="P73" i="165"/>
  <c r="O73" i="165"/>
  <c r="I73" i="165"/>
  <c r="H73" i="165"/>
  <c r="L73" i="165" s="1"/>
  <c r="R72" i="165"/>
  <c r="Q72" i="165"/>
  <c r="P72" i="165"/>
  <c r="O72" i="165"/>
  <c r="L72" i="165"/>
  <c r="I72" i="165"/>
  <c r="H72" i="165"/>
  <c r="R71" i="165"/>
  <c r="Q71" i="165"/>
  <c r="P71" i="165"/>
  <c r="O71" i="165"/>
  <c r="I71" i="165"/>
  <c r="H71" i="165"/>
  <c r="L71" i="165" s="1"/>
  <c r="R70" i="165"/>
  <c r="Q70" i="165"/>
  <c r="P70" i="165"/>
  <c r="O70" i="165"/>
  <c r="I70" i="165"/>
  <c r="H70" i="165"/>
  <c r="L70" i="165" s="1"/>
  <c r="R69" i="165"/>
  <c r="Q69" i="165"/>
  <c r="P69" i="165"/>
  <c r="O69" i="165"/>
  <c r="L69" i="165"/>
  <c r="I69" i="165"/>
  <c r="H69" i="165"/>
  <c r="R68" i="165"/>
  <c r="Q68" i="165"/>
  <c r="P68" i="165"/>
  <c r="O68" i="165"/>
  <c r="I68" i="165"/>
  <c r="H68" i="165"/>
  <c r="L68" i="165" s="1"/>
  <c r="R67" i="165"/>
  <c r="Q67" i="165"/>
  <c r="P67" i="165"/>
  <c r="O67" i="165"/>
  <c r="L67" i="165"/>
  <c r="I67" i="165"/>
  <c r="H67" i="165"/>
  <c r="R65" i="165"/>
  <c r="Q65" i="165"/>
  <c r="P65" i="165"/>
  <c r="O65" i="165"/>
  <c r="I65" i="165"/>
  <c r="H65" i="165"/>
  <c r="L65" i="165" s="1"/>
  <c r="R64" i="165"/>
  <c r="Q64" i="165"/>
  <c r="P64" i="165"/>
  <c r="O64" i="165"/>
  <c r="L64" i="165"/>
  <c r="I64" i="165"/>
  <c r="H64" i="165"/>
  <c r="R63" i="165"/>
  <c r="Q63" i="165"/>
  <c r="P63" i="165"/>
  <c r="O63" i="165"/>
  <c r="I63" i="165"/>
  <c r="H63" i="165"/>
  <c r="L63" i="165" s="1"/>
  <c r="L62" i="165"/>
  <c r="I62" i="165"/>
  <c r="H62" i="165"/>
  <c r="D62" i="165"/>
  <c r="I61" i="165"/>
  <c r="H61" i="165"/>
  <c r="L61" i="165" s="1"/>
  <c r="D61" i="165"/>
  <c r="I60" i="165"/>
  <c r="H60" i="165"/>
  <c r="L60" i="165" s="1"/>
  <c r="D60" i="165"/>
  <c r="I59" i="165"/>
  <c r="H59" i="165"/>
  <c r="L59" i="165" s="1"/>
  <c r="D59" i="165"/>
  <c r="L58" i="165"/>
  <c r="I58" i="165"/>
  <c r="H58" i="165"/>
  <c r="D58" i="165"/>
  <c r="R56" i="165"/>
  <c r="Q56" i="165"/>
  <c r="P56" i="165"/>
  <c r="O56" i="165"/>
  <c r="I56" i="165"/>
  <c r="H56" i="165"/>
  <c r="L56" i="165" s="1"/>
  <c r="R55" i="165"/>
  <c r="Q55" i="165"/>
  <c r="P55" i="165"/>
  <c r="O55" i="165"/>
  <c r="L55" i="165"/>
  <c r="I55" i="165"/>
  <c r="H55" i="165"/>
  <c r="R54" i="165"/>
  <c r="Q54" i="165"/>
  <c r="P54" i="165"/>
  <c r="O54" i="165"/>
  <c r="L54" i="165"/>
  <c r="I54" i="165"/>
  <c r="H54" i="165"/>
  <c r="R53" i="165"/>
  <c r="Q53" i="165"/>
  <c r="P53" i="165"/>
  <c r="O53" i="165"/>
  <c r="I53" i="165"/>
  <c r="H53" i="165"/>
  <c r="L53" i="165" s="1"/>
  <c r="R52" i="165"/>
  <c r="Q52" i="165"/>
  <c r="P52" i="165"/>
  <c r="O52" i="165"/>
  <c r="I52" i="165"/>
  <c r="H52" i="165"/>
  <c r="L52" i="165" s="1"/>
  <c r="R51" i="165"/>
  <c r="Q51" i="165"/>
  <c r="P51" i="165"/>
  <c r="O51" i="165"/>
  <c r="L51" i="165"/>
  <c r="I51" i="165"/>
  <c r="H51" i="165"/>
  <c r="R50" i="165"/>
  <c r="Q50" i="165"/>
  <c r="P50" i="165"/>
  <c r="O50" i="165"/>
  <c r="I50" i="165"/>
  <c r="H50" i="165"/>
  <c r="L50" i="165" s="1"/>
  <c r="R49" i="165"/>
  <c r="Q49" i="165"/>
  <c r="P49" i="165"/>
  <c r="O49" i="165"/>
  <c r="L49" i="165"/>
  <c r="I49" i="165"/>
  <c r="H49" i="165"/>
  <c r="R48" i="165"/>
  <c r="Q48" i="165"/>
  <c r="P48" i="165"/>
  <c r="O48" i="165"/>
  <c r="I48" i="165"/>
  <c r="H48" i="165"/>
  <c r="L48" i="165" s="1"/>
  <c r="R47" i="165"/>
  <c r="Q47" i="165"/>
  <c r="P47" i="165"/>
  <c r="O47" i="165"/>
  <c r="I47" i="165"/>
  <c r="H47" i="165"/>
  <c r="L47" i="165" s="1"/>
  <c r="R46" i="165"/>
  <c r="Q46" i="165"/>
  <c r="P46" i="165"/>
  <c r="O46" i="165"/>
  <c r="L46" i="165"/>
  <c r="I46" i="165"/>
  <c r="H46" i="165"/>
  <c r="R45" i="165"/>
  <c r="Q45" i="165"/>
  <c r="P45" i="165"/>
  <c r="O45" i="165"/>
  <c r="I45" i="165"/>
  <c r="H45" i="165"/>
  <c r="L45" i="165" s="1"/>
  <c r="R44" i="165"/>
  <c r="Q44" i="165"/>
  <c r="P44" i="165"/>
  <c r="O44" i="165"/>
  <c r="I44" i="165"/>
  <c r="H44" i="165"/>
  <c r="L44" i="165" s="1"/>
  <c r="R43" i="165"/>
  <c r="Q43" i="165"/>
  <c r="P43" i="165"/>
  <c r="O43" i="165"/>
  <c r="L43" i="165"/>
  <c r="I43" i="165"/>
  <c r="H43" i="165"/>
  <c r="R42" i="165"/>
  <c r="Q42" i="165"/>
  <c r="P42" i="165"/>
  <c r="O42" i="165"/>
  <c r="I42" i="165"/>
  <c r="H42" i="165"/>
  <c r="L42" i="165" s="1"/>
  <c r="R41" i="165"/>
  <c r="Q41" i="165"/>
  <c r="P41" i="165"/>
  <c r="O41" i="165"/>
  <c r="I41" i="165"/>
  <c r="H41" i="165"/>
  <c r="L41" i="165" s="1"/>
  <c r="R40" i="165"/>
  <c r="Q40" i="165"/>
  <c r="P40" i="165"/>
  <c r="O40" i="165"/>
  <c r="L40" i="165"/>
  <c r="I40" i="165"/>
  <c r="H40" i="165"/>
  <c r="R39" i="165"/>
  <c r="Q39" i="165"/>
  <c r="P39" i="165"/>
  <c r="O39" i="165"/>
  <c r="I39" i="165"/>
  <c r="H39" i="165"/>
  <c r="L39" i="165" s="1"/>
  <c r="R38" i="165"/>
  <c r="Q38" i="165"/>
  <c r="P38" i="165"/>
  <c r="O38" i="165"/>
  <c r="I38" i="165"/>
  <c r="H38" i="165"/>
  <c r="L38" i="165" s="1"/>
  <c r="R37" i="165"/>
  <c r="Q37" i="165"/>
  <c r="P37" i="165"/>
  <c r="O37" i="165"/>
  <c r="L37" i="165"/>
  <c r="I37" i="165"/>
  <c r="H37" i="165"/>
  <c r="R36" i="165"/>
  <c r="Q36" i="165"/>
  <c r="P36" i="165"/>
  <c r="O36" i="165"/>
  <c r="I36" i="165"/>
  <c r="H36" i="165"/>
  <c r="L36" i="165" s="1"/>
  <c r="R35" i="165"/>
  <c r="Q35" i="165"/>
  <c r="P35" i="165"/>
  <c r="O35" i="165"/>
  <c r="I35" i="165"/>
  <c r="H35" i="165"/>
  <c r="L35" i="165" s="1"/>
  <c r="R34" i="165"/>
  <c r="Q34" i="165"/>
  <c r="P34" i="165"/>
  <c r="O34" i="165"/>
  <c r="L34" i="165"/>
  <c r="I34" i="165"/>
  <c r="H34" i="165"/>
  <c r="R33" i="165"/>
  <c r="Q33" i="165"/>
  <c r="P33" i="165"/>
  <c r="O33" i="165"/>
  <c r="I33" i="165"/>
  <c r="H33" i="165"/>
  <c r="L33" i="165" s="1"/>
  <c r="R32" i="165"/>
  <c r="Q32" i="165"/>
  <c r="P32" i="165"/>
  <c r="O32" i="165"/>
  <c r="I32" i="165"/>
  <c r="H32" i="165"/>
  <c r="L32" i="165" s="1"/>
  <c r="R31" i="165"/>
  <c r="Q31" i="165"/>
  <c r="P31" i="165"/>
  <c r="O31" i="165"/>
  <c r="L31" i="165"/>
  <c r="I31" i="165"/>
  <c r="H31" i="165"/>
  <c r="R30" i="165"/>
  <c r="Q30" i="165"/>
  <c r="P30" i="165"/>
  <c r="O30" i="165"/>
  <c r="I30" i="165"/>
  <c r="H30" i="165"/>
  <c r="L30" i="165" s="1"/>
  <c r="Z20" i="165"/>
  <c r="U17" i="165"/>
  <c r="T17" i="165"/>
  <c r="N1" i="165"/>
  <c r="P17" i="165" s="1"/>
  <c r="I158" i="164"/>
  <c r="H158" i="164"/>
  <c r="B158" i="164"/>
  <c r="B157" i="164"/>
  <c r="B156" i="164"/>
  <c r="B155" i="164"/>
  <c r="R140" i="164"/>
  <c r="Q140" i="164"/>
  <c r="P140" i="164"/>
  <c r="O140" i="164"/>
  <c r="L140" i="164"/>
  <c r="I140" i="164"/>
  <c r="H140" i="164"/>
  <c r="D140" i="164"/>
  <c r="O139" i="164"/>
  <c r="L139" i="164"/>
  <c r="I139" i="164"/>
  <c r="H139" i="164"/>
  <c r="D139" i="164"/>
  <c r="R138" i="164"/>
  <c r="Q138" i="164"/>
  <c r="P138" i="164"/>
  <c r="O138" i="164"/>
  <c r="L138" i="164"/>
  <c r="I138" i="164"/>
  <c r="H138" i="164"/>
  <c r="D138" i="164"/>
  <c r="O137" i="164"/>
  <c r="I137" i="164"/>
  <c r="H137" i="164"/>
  <c r="L137" i="164" s="1"/>
  <c r="D137" i="164"/>
  <c r="R136" i="164"/>
  <c r="Q136" i="164"/>
  <c r="P136" i="164"/>
  <c r="O136" i="164"/>
  <c r="L136" i="164"/>
  <c r="I136" i="164"/>
  <c r="H136" i="164"/>
  <c r="D136" i="164"/>
  <c r="R135" i="164"/>
  <c r="Q135" i="164"/>
  <c r="P135" i="164"/>
  <c r="O135" i="164"/>
  <c r="L135" i="164"/>
  <c r="I135" i="164"/>
  <c r="H135" i="164"/>
  <c r="D135" i="164"/>
  <c r="R134" i="164"/>
  <c r="Q134" i="164"/>
  <c r="P134" i="164"/>
  <c r="O134" i="164"/>
  <c r="L134" i="164"/>
  <c r="I134" i="164"/>
  <c r="H134" i="164"/>
  <c r="D134" i="164"/>
  <c r="R133" i="164"/>
  <c r="Q133" i="164"/>
  <c r="P133" i="164"/>
  <c r="O133" i="164"/>
  <c r="I133" i="164"/>
  <c r="H133" i="164"/>
  <c r="L133" i="164" s="1"/>
  <c r="D133" i="164"/>
  <c r="R132" i="164"/>
  <c r="Q132" i="164"/>
  <c r="P132" i="164"/>
  <c r="O132" i="164"/>
  <c r="L132" i="164"/>
  <c r="I132" i="164"/>
  <c r="H132" i="164"/>
  <c r="D132" i="164"/>
  <c r="R130" i="164"/>
  <c r="Q130" i="164"/>
  <c r="P130" i="164"/>
  <c r="O130" i="164"/>
  <c r="L130" i="164"/>
  <c r="I130" i="164"/>
  <c r="C130" i="164"/>
  <c r="R129" i="164"/>
  <c r="Q129" i="164"/>
  <c r="P129" i="164"/>
  <c r="O129" i="164"/>
  <c r="L129" i="164"/>
  <c r="I129" i="164"/>
  <c r="C129" i="164"/>
  <c r="L128" i="164"/>
  <c r="I128" i="164"/>
  <c r="C128" i="164"/>
  <c r="L127" i="164"/>
  <c r="I127" i="164"/>
  <c r="C127" i="164"/>
  <c r="L126" i="164"/>
  <c r="I126" i="164"/>
  <c r="C126" i="164"/>
  <c r="L124" i="164"/>
  <c r="I124" i="164"/>
  <c r="C124" i="164"/>
  <c r="L123" i="164"/>
  <c r="I123" i="164"/>
  <c r="C123" i="164"/>
  <c r="L122" i="164"/>
  <c r="I122" i="164"/>
  <c r="C122" i="164"/>
  <c r="L121" i="164"/>
  <c r="I121" i="164"/>
  <c r="C121" i="164"/>
  <c r="L120" i="164"/>
  <c r="I120" i="164"/>
  <c r="C120" i="164"/>
  <c r="L119" i="164"/>
  <c r="I119" i="164"/>
  <c r="C119" i="164"/>
  <c r="L118" i="164"/>
  <c r="I118" i="164"/>
  <c r="C118" i="164"/>
  <c r="L117" i="164"/>
  <c r="I117" i="164"/>
  <c r="C117" i="164"/>
  <c r="L116" i="164"/>
  <c r="I116" i="164"/>
  <c r="C116" i="164"/>
  <c r="L115" i="164"/>
  <c r="I115" i="164"/>
  <c r="C115" i="164"/>
  <c r="L114" i="164"/>
  <c r="I114" i="164"/>
  <c r="C114" i="164"/>
  <c r="L113" i="164"/>
  <c r="I113" i="164"/>
  <c r="C113" i="164"/>
  <c r="L112" i="164"/>
  <c r="I112" i="164"/>
  <c r="C112" i="164"/>
  <c r="L111" i="164"/>
  <c r="I111" i="164"/>
  <c r="C111" i="164"/>
  <c r="L110" i="164"/>
  <c r="I110" i="164"/>
  <c r="C110" i="164"/>
  <c r="L109" i="164"/>
  <c r="I109" i="164"/>
  <c r="C109" i="164"/>
  <c r="L108" i="164"/>
  <c r="I108" i="164"/>
  <c r="C108" i="164"/>
  <c r="L107" i="164"/>
  <c r="I107" i="164"/>
  <c r="C107" i="164"/>
  <c r="L106" i="164"/>
  <c r="I106" i="164"/>
  <c r="C106" i="164"/>
  <c r="L105" i="164"/>
  <c r="I105" i="164"/>
  <c r="C105" i="164"/>
  <c r="R102" i="164"/>
  <c r="Q102" i="164"/>
  <c r="P102" i="164"/>
  <c r="O102" i="164"/>
  <c r="I102" i="164"/>
  <c r="H102" i="164"/>
  <c r="L102" i="164" s="1"/>
  <c r="R101" i="164"/>
  <c r="Q101" i="164"/>
  <c r="P101" i="164"/>
  <c r="O101" i="164"/>
  <c r="I101" i="164"/>
  <c r="H101" i="164"/>
  <c r="L101" i="164" s="1"/>
  <c r="L100" i="164"/>
  <c r="I100" i="164"/>
  <c r="H100" i="164"/>
  <c r="L99" i="164"/>
  <c r="I99" i="164"/>
  <c r="H99" i="164"/>
  <c r="I98" i="164"/>
  <c r="H98" i="164"/>
  <c r="L98" i="164" s="1"/>
  <c r="D98" i="164"/>
  <c r="L97" i="164"/>
  <c r="I97" i="164"/>
  <c r="H97" i="164"/>
  <c r="I96" i="164"/>
  <c r="H96" i="164"/>
  <c r="L96" i="164" s="1"/>
  <c r="L95" i="164"/>
  <c r="I95" i="164"/>
  <c r="H95" i="164"/>
  <c r="D95" i="164"/>
  <c r="I94" i="164"/>
  <c r="H94" i="164"/>
  <c r="L94" i="164" s="1"/>
  <c r="I93" i="164"/>
  <c r="H93" i="164"/>
  <c r="L93" i="164" s="1"/>
  <c r="L92" i="164"/>
  <c r="I92" i="164"/>
  <c r="H92" i="164"/>
  <c r="D92" i="164"/>
  <c r="L91" i="164"/>
  <c r="I91" i="164"/>
  <c r="H91" i="164"/>
  <c r="L90" i="164"/>
  <c r="I90" i="164"/>
  <c r="H90" i="164"/>
  <c r="I89" i="164"/>
  <c r="H89" i="164"/>
  <c r="L89" i="164" s="1"/>
  <c r="D89" i="164"/>
  <c r="O87" i="164"/>
  <c r="L87" i="164"/>
  <c r="I87" i="164"/>
  <c r="H87" i="164"/>
  <c r="R85" i="164"/>
  <c r="Q85" i="164"/>
  <c r="P85" i="164"/>
  <c r="O85" i="164"/>
  <c r="L85" i="164"/>
  <c r="I85" i="164"/>
  <c r="H85" i="164"/>
  <c r="R84" i="164"/>
  <c r="Q84" i="164"/>
  <c r="P84" i="164"/>
  <c r="O84" i="164"/>
  <c r="L84" i="164"/>
  <c r="I84" i="164"/>
  <c r="H84" i="164"/>
  <c r="R83" i="164"/>
  <c r="Q83" i="164"/>
  <c r="P83" i="164"/>
  <c r="O83" i="164"/>
  <c r="I83" i="164"/>
  <c r="H83" i="164"/>
  <c r="L83" i="164" s="1"/>
  <c r="R82" i="164"/>
  <c r="Q82" i="164"/>
  <c r="P82" i="164"/>
  <c r="O82" i="164"/>
  <c r="I82" i="164"/>
  <c r="H82" i="164"/>
  <c r="L82" i="164" s="1"/>
  <c r="R81" i="164"/>
  <c r="Q81" i="164"/>
  <c r="P81" i="164"/>
  <c r="O81" i="164"/>
  <c r="L81" i="164"/>
  <c r="I81" i="164"/>
  <c r="H81" i="164"/>
  <c r="R80" i="164"/>
  <c r="Q80" i="164"/>
  <c r="P80" i="164"/>
  <c r="O80" i="164"/>
  <c r="I80" i="164"/>
  <c r="H80" i="164"/>
  <c r="L80" i="164" s="1"/>
  <c r="R79" i="164"/>
  <c r="Q79" i="164"/>
  <c r="P79" i="164"/>
  <c r="O79" i="164"/>
  <c r="L79" i="164"/>
  <c r="I79" i="164"/>
  <c r="H79" i="164"/>
  <c r="R78" i="164"/>
  <c r="Q78" i="164"/>
  <c r="P78" i="164"/>
  <c r="O78" i="164"/>
  <c r="L78" i="164"/>
  <c r="I78" i="164"/>
  <c r="H78" i="164"/>
  <c r="R77" i="164"/>
  <c r="Q77" i="164"/>
  <c r="P77" i="164"/>
  <c r="O77" i="164"/>
  <c r="I77" i="164"/>
  <c r="H77" i="164"/>
  <c r="L77" i="164" s="1"/>
  <c r="R76" i="164"/>
  <c r="Q76" i="164"/>
  <c r="P76" i="164"/>
  <c r="O76" i="164"/>
  <c r="L76" i="164"/>
  <c r="I76" i="164"/>
  <c r="H76" i="164"/>
  <c r="R75" i="164"/>
  <c r="Q75" i="164"/>
  <c r="P75" i="164"/>
  <c r="O75" i="164"/>
  <c r="L75" i="164"/>
  <c r="I75" i="164"/>
  <c r="H75" i="164"/>
  <c r="R74" i="164"/>
  <c r="Q74" i="164"/>
  <c r="P74" i="164"/>
  <c r="O74" i="164"/>
  <c r="I74" i="164"/>
  <c r="H74" i="164"/>
  <c r="L74" i="164" s="1"/>
  <c r="R73" i="164"/>
  <c r="Q73" i="164"/>
  <c r="P73" i="164"/>
  <c r="O73" i="164"/>
  <c r="I73" i="164"/>
  <c r="H73" i="164"/>
  <c r="L73" i="164" s="1"/>
  <c r="R72" i="164"/>
  <c r="Q72" i="164"/>
  <c r="P72" i="164"/>
  <c r="O72" i="164"/>
  <c r="L72" i="164"/>
  <c r="I72" i="164"/>
  <c r="H72" i="164"/>
  <c r="R71" i="164"/>
  <c r="Q71" i="164"/>
  <c r="P71" i="164"/>
  <c r="O71" i="164"/>
  <c r="I71" i="164"/>
  <c r="H71" i="164"/>
  <c r="L71" i="164" s="1"/>
  <c r="R70" i="164"/>
  <c r="Q70" i="164"/>
  <c r="P70" i="164"/>
  <c r="O70" i="164"/>
  <c r="L70" i="164"/>
  <c r="I70" i="164"/>
  <c r="H70" i="164"/>
  <c r="R69" i="164"/>
  <c r="Q69" i="164"/>
  <c r="P69" i="164"/>
  <c r="O69" i="164"/>
  <c r="L69" i="164"/>
  <c r="I69" i="164"/>
  <c r="H69" i="164"/>
  <c r="R68" i="164"/>
  <c r="Q68" i="164"/>
  <c r="P68" i="164"/>
  <c r="O68" i="164"/>
  <c r="I68" i="164"/>
  <c r="H68" i="164"/>
  <c r="L68" i="164" s="1"/>
  <c r="R67" i="164"/>
  <c r="Q67" i="164"/>
  <c r="P67" i="164"/>
  <c r="O67" i="164"/>
  <c r="L67" i="164"/>
  <c r="I67" i="164"/>
  <c r="H67" i="164"/>
  <c r="R65" i="164"/>
  <c r="Q65" i="164"/>
  <c r="P65" i="164"/>
  <c r="O65" i="164"/>
  <c r="I65" i="164"/>
  <c r="H65" i="164"/>
  <c r="L65" i="164" s="1"/>
  <c r="R64" i="164"/>
  <c r="Q64" i="164"/>
  <c r="P64" i="164"/>
  <c r="O64" i="164"/>
  <c r="L64" i="164"/>
  <c r="I64" i="164"/>
  <c r="H64" i="164"/>
  <c r="R63" i="164"/>
  <c r="Q63" i="164"/>
  <c r="P63" i="164"/>
  <c r="O63" i="164"/>
  <c r="I63" i="164"/>
  <c r="H63" i="164"/>
  <c r="L63" i="164" s="1"/>
  <c r="I62" i="164"/>
  <c r="H62" i="164"/>
  <c r="L62" i="164" s="1"/>
  <c r="D62" i="164"/>
  <c r="I61" i="164"/>
  <c r="H61" i="164"/>
  <c r="L61" i="164" s="1"/>
  <c r="D61" i="164"/>
  <c r="I60" i="164"/>
  <c r="H60" i="164"/>
  <c r="L60" i="164" s="1"/>
  <c r="D60" i="164"/>
  <c r="I59" i="164"/>
  <c r="H59" i="164"/>
  <c r="L59" i="164" s="1"/>
  <c r="D59" i="164"/>
  <c r="L58" i="164"/>
  <c r="I58" i="164"/>
  <c r="H58" i="164"/>
  <c r="D58" i="164"/>
  <c r="R56" i="164"/>
  <c r="Q56" i="164"/>
  <c r="P56" i="164"/>
  <c r="O56" i="164"/>
  <c r="I56" i="164"/>
  <c r="H56" i="164"/>
  <c r="L56" i="164" s="1"/>
  <c r="R55" i="164"/>
  <c r="Q55" i="164"/>
  <c r="P55" i="164"/>
  <c r="O55" i="164"/>
  <c r="L55" i="164"/>
  <c r="I55" i="164"/>
  <c r="H55" i="164"/>
  <c r="R54" i="164"/>
  <c r="Q54" i="164"/>
  <c r="P54" i="164"/>
  <c r="O54" i="164"/>
  <c r="L54" i="164"/>
  <c r="I54" i="164"/>
  <c r="H54" i="164"/>
  <c r="R53" i="164"/>
  <c r="Q53" i="164"/>
  <c r="P53" i="164"/>
  <c r="O53" i="164"/>
  <c r="I53" i="164"/>
  <c r="H53" i="164"/>
  <c r="L53" i="164" s="1"/>
  <c r="R52" i="164"/>
  <c r="Q52" i="164"/>
  <c r="P52" i="164"/>
  <c r="O52" i="164"/>
  <c r="L52" i="164"/>
  <c r="I52" i="164"/>
  <c r="H52" i="164"/>
  <c r="R51" i="164"/>
  <c r="Q51" i="164"/>
  <c r="P51" i="164"/>
  <c r="O51" i="164"/>
  <c r="L51" i="164"/>
  <c r="I51" i="164"/>
  <c r="H51" i="164"/>
  <c r="R50" i="164"/>
  <c r="Q50" i="164"/>
  <c r="P50" i="164"/>
  <c r="O50" i="164"/>
  <c r="I50" i="164"/>
  <c r="H50" i="164"/>
  <c r="L50" i="164" s="1"/>
  <c r="R49" i="164"/>
  <c r="Q49" i="164"/>
  <c r="P49" i="164"/>
  <c r="O49" i="164"/>
  <c r="L49" i="164"/>
  <c r="I49" i="164"/>
  <c r="H49" i="164"/>
  <c r="R48" i="164"/>
  <c r="Q48" i="164"/>
  <c r="P48" i="164"/>
  <c r="O48" i="164"/>
  <c r="L48" i="164"/>
  <c r="I48" i="164"/>
  <c r="H48" i="164"/>
  <c r="R47" i="164"/>
  <c r="Q47" i="164"/>
  <c r="P47" i="164"/>
  <c r="O47" i="164"/>
  <c r="I47" i="164"/>
  <c r="H47" i="164"/>
  <c r="L47" i="164" s="1"/>
  <c r="R46" i="164"/>
  <c r="Q46" i="164"/>
  <c r="P46" i="164"/>
  <c r="O46" i="164"/>
  <c r="I46" i="164"/>
  <c r="H46" i="164"/>
  <c r="L46" i="164" s="1"/>
  <c r="R45" i="164"/>
  <c r="Q45" i="164"/>
  <c r="P45" i="164"/>
  <c r="O45" i="164"/>
  <c r="I45" i="164"/>
  <c r="H45" i="164"/>
  <c r="L45" i="164" s="1"/>
  <c r="R44" i="164"/>
  <c r="Q44" i="164"/>
  <c r="P44" i="164"/>
  <c r="O44" i="164"/>
  <c r="L44" i="164"/>
  <c r="I44" i="164"/>
  <c r="H44" i="164"/>
  <c r="R43" i="164"/>
  <c r="Q43" i="164"/>
  <c r="P43" i="164"/>
  <c r="O43" i="164"/>
  <c r="L43" i="164"/>
  <c r="I43" i="164"/>
  <c r="H43" i="164"/>
  <c r="R42" i="164"/>
  <c r="Q42" i="164"/>
  <c r="P42" i="164"/>
  <c r="O42" i="164"/>
  <c r="L42" i="164"/>
  <c r="I42" i="164"/>
  <c r="H42" i="164"/>
  <c r="R41" i="164"/>
  <c r="Q41" i="164"/>
  <c r="P41" i="164"/>
  <c r="O41" i="164"/>
  <c r="L41" i="164"/>
  <c r="I41" i="164"/>
  <c r="H41" i="164"/>
  <c r="R40" i="164"/>
  <c r="Q40" i="164"/>
  <c r="P40" i="164"/>
  <c r="O40" i="164"/>
  <c r="I40" i="164"/>
  <c r="H40" i="164"/>
  <c r="L40" i="164" s="1"/>
  <c r="R39" i="164"/>
  <c r="Q39" i="164"/>
  <c r="P39" i="164"/>
  <c r="O39" i="164"/>
  <c r="L39" i="164"/>
  <c r="I39" i="164"/>
  <c r="H39" i="164"/>
  <c r="R38" i="164"/>
  <c r="Q38" i="164"/>
  <c r="P38" i="164"/>
  <c r="O38" i="164"/>
  <c r="L38" i="164"/>
  <c r="I38" i="164"/>
  <c r="H38" i="164"/>
  <c r="R37" i="164"/>
  <c r="Q37" i="164"/>
  <c r="P37" i="164"/>
  <c r="O37" i="164"/>
  <c r="L37" i="164"/>
  <c r="I37" i="164"/>
  <c r="H37" i="164"/>
  <c r="R36" i="164"/>
  <c r="Q36" i="164"/>
  <c r="P36" i="164"/>
  <c r="O36" i="164"/>
  <c r="I36" i="164"/>
  <c r="H36" i="164"/>
  <c r="L36" i="164" s="1"/>
  <c r="R35" i="164"/>
  <c r="Q35" i="164"/>
  <c r="P35" i="164"/>
  <c r="O35" i="164"/>
  <c r="I35" i="164"/>
  <c r="H35" i="164"/>
  <c r="L35" i="164" s="1"/>
  <c r="R34" i="164"/>
  <c r="Q34" i="164"/>
  <c r="P34" i="164"/>
  <c r="O34" i="164"/>
  <c r="L34" i="164"/>
  <c r="I34" i="164"/>
  <c r="H34" i="164"/>
  <c r="R33" i="164"/>
  <c r="Q33" i="164"/>
  <c r="P33" i="164"/>
  <c r="O33" i="164"/>
  <c r="L33" i="164"/>
  <c r="I33" i="164"/>
  <c r="H33" i="164"/>
  <c r="R32" i="164"/>
  <c r="Q32" i="164"/>
  <c r="P32" i="164"/>
  <c r="O32" i="164"/>
  <c r="I32" i="164"/>
  <c r="H32" i="164"/>
  <c r="L32" i="164" s="1"/>
  <c r="R31" i="164"/>
  <c r="Q31" i="164"/>
  <c r="P31" i="164"/>
  <c r="O31" i="164"/>
  <c r="I31" i="164"/>
  <c r="H31" i="164"/>
  <c r="L31" i="164" s="1"/>
  <c r="R30" i="164"/>
  <c r="Q30" i="164"/>
  <c r="P30" i="164"/>
  <c r="O30" i="164"/>
  <c r="L30" i="164"/>
  <c r="I30" i="164"/>
  <c r="H30" i="164"/>
  <c r="Z20" i="164"/>
  <c r="U17" i="164"/>
  <c r="T17" i="164"/>
  <c r="N1" i="164"/>
  <c r="P17" i="164" s="1"/>
  <c r="I158" i="163"/>
  <c r="H158" i="163"/>
  <c r="B158" i="163"/>
  <c r="B157" i="163"/>
  <c r="B156" i="163"/>
  <c r="B155" i="163"/>
  <c r="R140" i="163"/>
  <c r="Q140" i="163"/>
  <c r="P140" i="163"/>
  <c r="O140" i="163"/>
  <c r="L140" i="163"/>
  <c r="I140" i="163"/>
  <c r="H140" i="163"/>
  <c r="D140" i="163"/>
  <c r="O139" i="163"/>
  <c r="L139" i="163"/>
  <c r="I139" i="163"/>
  <c r="H139" i="163"/>
  <c r="D139" i="163"/>
  <c r="R138" i="163"/>
  <c r="Q138" i="163"/>
  <c r="P138" i="163"/>
  <c r="O138" i="163"/>
  <c r="L138" i="163"/>
  <c r="I138" i="163"/>
  <c r="H138" i="163"/>
  <c r="D138" i="163"/>
  <c r="O137" i="163"/>
  <c r="L137" i="163"/>
  <c r="I137" i="163"/>
  <c r="H137" i="163"/>
  <c r="D137" i="163"/>
  <c r="R136" i="163"/>
  <c r="Q136" i="163"/>
  <c r="P136" i="163"/>
  <c r="O136" i="163"/>
  <c r="L136" i="163"/>
  <c r="I136" i="163"/>
  <c r="H136" i="163"/>
  <c r="D136" i="163"/>
  <c r="R135" i="163"/>
  <c r="Q135" i="163"/>
  <c r="P135" i="163"/>
  <c r="O135" i="163"/>
  <c r="L135" i="163"/>
  <c r="I135" i="163"/>
  <c r="H135" i="163"/>
  <c r="D135" i="163"/>
  <c r="R134" i="163"/>
  <c r="Q134" i="163"/>
  <c r="P134" i="163"/>
  <c r="O134" i="163"/>
  <c r="L134" i="163"/>
  <c r="I134" i="163"/>
  <c r="H134" i="163"/>
  <c r="D134" i="163"/>
  <c r="R133" i="163"/>
  <c r="Q133" i="163"/>
  <c r="P133" i="163"/>
  <c r="O133" i="163"/>
  <c r="L133" i="163"/>
  <c r="I133" i="163"/>
  <c r="H133" i="163"/>
  <c r="D133" i="163"/>
  <c r="R132" i="163"/>
  <c r="Q132" i="163"/>
  <c r="P132" i="163"/>
  <c r="O132" i="163"/>
  <c r="L132" i="163"/>
  <c r="I132" i="163"/>
  <c r="H132" i="163"/>
  <c r="D132" i="163"/>
  <c r="R130" i="163"/>
  <c r="Q130" i="163"/>
  <c r="P130" i="163"/>
  <c r="O130" i="163"/>
  <c r="L130" i="163"/>
  <c r="I130" i="163"/>
  <c r="C130" i="163"/>
  <c r="R129" i="163"/>
  <c r="Q129" i="163"/>
  <c r="P129" i="163"/>
  <c r="O129" i="163"/>
  <c r="L129" i="163"/>
  <c r="I129" i="163"/>
  <c r="C129" i="163"/>
  <c r="L128" i="163"/>
  <c r="I128" i="163"/>
  <c r="C128" i="163"/>
  <c r="L127" i="163"/>
  <c r="I127" i="163"/>
  <c r="C127" i="163"/>
  <c r="L126" i="163"/>
  <c r="I126" i="163"/>
  <c r="C126" i="163"/>
  <c r="L124" i="163"/>
  <c r="I124" i="163"/>
  <c r="C124" i="163"/>
  <c r="L123" i="163"/>
  <c r="I123" i="163"/>
  <c r="C123" i="163"/>
  <c r="L122" i="163"/>
  <c r="I122" i="163"/>
  <c r="C122" i="163"/>
  <c r="L121" i="163"/>
  <c r="I121" i="163"/>
  <c r="C121" i="163"/>
  <c r="L120" i="163"/>
  <c r="I120" i="163"/>
  <c r="C120" i="163"/>
  <c r="L119" i="163"/>
  <c r="I119" i="163"/>
  <c r="C119" i="163"/>
  <c r="L118" i="163"/>
  <c r="I118" i="163"/>
  <c r="C118" i="163"/>
  <c r="L117" i="163"/>
  <c r="I117" i="163"/>
  <c r="C117" i="163"/>
  <c r="L116" i="163"/>
  <c r="I116" i="163"/>
  <c r="C116" i="163"/>
  <c r="L115" i="163"/>
  <c r="I115" i="163"/>
  <c r="C115" i="163"/>
  <c r="L114" i="163"/>
  <c r="I114" i="163"/>
  <c r="C114" i="163"/>
  <c r="L113" i="163"/>
  <c r="I113" i="163"/>
  <c r="C113" i="163"/>
  <c r="L112" i="163"/>
  <c r="I112" i="163"/>
  <c r="C112" i="163"/>
  <c r="L111" i="163"/>
  <c r="I111" i="163"/>
  <c r="C111" i="163"/>
  <c r="L110" i="163"/>
  <c r="I110" i="163"/>
  <c r="C110" i="163"/>
  <c r="L109" i="163"/>
  <c r="I109" i="163"/>
  <c r="C109" i="163"/>
  <c r="L108" i="163"/>
  <c r="I108" i="163"/>
  <c r="C108" i="163"/>
  <c r="L107" i="163"/>
  <c r="I107" i="163"/>
  <c r="C107" i="163"/>
  <c r="L106" i="163"/>
  <c r="I106" i="163"/>
  <c r="C106" i="163"/>
  <c r="L105" i="163"/>
  <c r="I105" i="163"/>
  <c r="C105" i="163"/>
  <c r="R102" i="163"/>
  <c r="Q102" i="163"/>
  <c r="P102" i="163"/>
  <c r="O102" i="163"/>
  <c r="I102" i="163"/>
  <c r="H102" i="163"/>
  <c r="L102" i="163" s="1"/>
  <c r="R101" i="163"/>
  <c r="Q101" i="163"/>
  <c r="P101" i="163"/>
  <c r="O101" i="163"/>
  <c r="L101" i="163"/>
  <c r="I101" i="163"/>
  <c r="H101" i="163"/>
  <c r="L100" i="163"/>
  <c r="I100" i="163"/>
  <c r="H100" i="163"/>
  <c r="L99" i="163"/>
  <c r="I99" i="163"/>
  <c r="H99" i="163"/>
  <c r="L98" i="163"/>
  <c r="I98" i="163"/>
  <c r="H98" i="163"/>
  <c r="D98" i="163"/>
  <c r="I97" i="163"/>
  <c r="H97" i="163"/>
  <c r="L97" i="163" s="1"/>
  <c r="I96" i="163"/>
  <c r="H96" i="163"/>
  <c r="L96" i="163" s="1"/>
  <c r="L95" i="163"/>
  <c r="I95" i="163"/>
  <c r="H95" i="163"/>
  <c r="D95" i="163"/>
  <c r="L94" i="163"/>
  <c r="I94" i="163"/>
  <c r="H94" i="163"/>
  <c r="I93" i="163"/>
  <c r="H93" i="163"/>
  <c r="L93" i="163" s="1"/>
  <c r="I92" i="163"/>
  <c r="H92" i="163"/>
  <c r="L92" i="163" s="1"/>
  <c r="D92" i="163"/>
  <c r="L91" i="163"/>
  <c r="I91" i="163"/>
  <c r="H91" i="163"/>
  <c r="L90" i="163"/>
  <c r="I90" i="163"/>
  <c r="H90" i="163"/>
  <c r="L89" i="163"/>
  <c r="I89" i="163"/>
  <c r="H89" i="163"/>
  <c r="D89" i="163"/>
  <c r="O87" i="163"/>
  <c r="I87" i="163"/>
  <c r="H87" i="163"/>
  <c r="L87" i="163" s="1"/>
  <c r="R85" i="163"/>
  <c r="Q85" i="163"/>
  <c r="P85" i="163"/>
  <c r="O85" i="163"/>
  <c r="I85" i="163"/>
  <c r="H85" i="163"/>
  <c r="L85" i="163" s="1"/>
  <c r="R84" i="163"/>
  <c r="Q84" i="163"/>
  <c r="P84" i="163"/>
  <c r="O84" i="163"/>
  <c r="L84" i="163"/>
  <c r="I84" i="163"/>
  <c r="H84" i="163"/>
  <c r="R83" i="163"/>
  <c r="Q83" i="163"/>
  <c r="P83" i="163"/>
  <c r="O83" i="163"/>
  <c r="L83" i="163"/>
  <c r="I83" i="163"/>
  <c r="H83" i="163"/>
  <c r="R82" i="163"/>
  <c r="Q82" i="163"/>
  <c r="P82" i="163"/>
  <c r="O82" i="163"/>
  <c r="I82" i="163"/>
  <c r="H82" i="163"/>
  <c r="L82" i="163" s="1"/>
  <c r="R81" i="163"/>
  <c r="Q81" i="163"/>
  <c r="P81" i="163"/>
  <c r="O81" i="163"/>
  <c r="L81" i="163"/>
  <c r="I81" i="163"/>
  <c r="H81" i="163"/>
  <c r="R80" i="163"/>
  <c r="Q80" i="163"/>
  <c r="P80" i="163"/>
  <c r="O80" i="163"/>
  <c r="L80" i="163"/>
  <c r="I80" i="163"/>
  <c r="H80" i="163"/>
  <c r="R79" i="163"/>
  <c r="Q79" i="163"/>
  <c r="P79" i="163"/>
  <c r="O79" i="163"/>
  <c r="I79" i="163"/>
  <c r="H79" i="163"/>
  <c r="L79" i="163" s="1"/>
  <c r="R78" i="163"/>
  <c r="Q78" i="163"/>
  <c r="P78" i="163"/>
  <c r="O78" i="163"/>
  <c r="L78" i="163"/>
  <c r="I78" i="163"/>
  <c r="H78" i="163"/>
  <c r="R77" i="163"/>
  <c r="Q77" i="163"/>
  <c r="P77" i="163"/>
  <c r="O77" i="163"/>
  <c r="L77" i="163"/>
  <c r="I77" i="163"/>
  <c r="H77" i="163"/>
  <c r="R76" i="163"/>
  <c r="Q76" i="163"/>
  <c r="P76" i="163"/>
  <c r="O76" i="163"/>
  <c r="I76" i="163"/>
  <c r="H76" i="163"/>
  <c r="L76" i="163" s="1"/>
  <c r="R75" i="163"/>
  <c r="Q75" i="163"/>
  <c r="P75" i="163"/>
  <c r="O75" i="163"/>
  <c r="L75" i="163"/>
  <c r="I75" i="163"/>
  <c r="H75" i="163"/>
  <c r="R74" i="163"/>
  <c r="Q74" i="163"/>
  <c r="P74" i="163"/>
  <c r="O74" i="163"/>
  <c r="L74" i="163"/>
  <c r="I74" i="163"/>
  <c r="H74" i="163"/>
  <c r="R73" i="163"/>
  <c r="Q73" i="163"/>
  <c r="P73" i="163"/>
  <c r="O73" i="163"/>
  <c r="I73" i="163"/>
  <c r="H73" i="163"/>
  <c r="L73" i="163" s="1"/>
  <c r="R72" i="163"/>
  <c r="Q72" i="163"/>
  <c r="P72" i="163"/>
  <c r="O72" i="163"/>
  <c r="L72" i="163"/>
  <c r="I72" i="163"/>
  <c r="H72" i="163"/>
  <c r="R71" i="163"/>
  <c r="Q71" i="163"/>
  <c r="P71" i="163"/>
  <c r="O71" i="163"/>
  <c r="L71" i="163"/>
  <c r="I71" i="163"/>
  <c r="H71" i="163"/>
  <c r="R70" i="163"/>
  <c r="Q70" i="163"/>
  <c r="P70" i="163"/>
  <c r="O70" i="163"/>
  <c r="I70" i="163"/>
  <c r="H70" i="163"/>
  <c r="L70" i="163" s="1"/>
  <c r="R69" i="163"/>
  <c r="Q69" i="163"/>
  <c r="P69" i="163"/>
  <c r="O69" i="163"/>
  <c r="L69" i="163"/>
  <c r="I69" i="163"/>
  <c r="H69" i="163"/>
  <c r="R68" i="163"/>
  <c r="Q68" i="163"/>
  <c r="P68" i="163"/>
  <c r="O68" i="163"/>
  <c r="L68" i="163"/>
  <c r="I68" i="163"/>
  <c r="H68" i="163"/>
  <c r="R67" i="163"/>
  <c r="Q67" i="163"/>
  <c r="P67" i="163"/>
  <c r="O67" i="163"/>
  <c r="I67" i="163"/>
  <c r="H67" i="163"/>
  <c r="L67" i="163" s="1"/>
  <c r="R65" i="163"/>
  <c r="Q65" i="163"/>
  <c r="P65" i="163"/>
  <c r="O65" i="163"/>
  <c r="I65" i="163"/>
  <c r="H65" i="163"/>
  <c r="L65" i="163" s="1"/>
  <c r="R64" i="163"/>
  <c r="Q64" i="163"/>
  <c r="P64" i="163"/>
  <c r="O64" i="163"/>
  <c r="L64" i="163"/>
  <c r="I64" i="163"/>
  <c r="H64" i="163"/>
  <c r="R63" i="163"/>
  <c r="Q63" i="163"/>
  <c r="P63" i="163"/>
  <c r="O63" i="163"/>
  <c r="I63" i="163"/>
  <c r="H63" i="163"/>
  <c r="L63" i="163" s="1"/>
  <c r="I62" i="163"/>
  <c r="H62" i="163"/>
  <c r="L62" i="163" s="1"/>
  <c r="D62" i="163"/>
  <c r="L61" i="163"/>
  <c r="I61" i="163"/>
  <c r="H61" i="163"/>
  <c r="D61" i="163"/>
  <c r="I60" i="163"/>
  <c r="H60" i="163"/>
  <c r="L60" i="163" s="1"/>
  <c r="D60" i="163"/>
  <c r="L59" i="163"/>
  <c r="I59" i="163"/>
  <c r="H59" i="163"/>
  <c r="D59" i="163"/>
  <c r="L58" i="163"/>
  <c r="I58" i="163"/>
  <c r="H58" i="163"/>
  <c r="D58" i="163"/>
  <c r="R56" i="163"/>
  <c r="Q56" i="163"/>
  <c r="P56" i="163"/>
  <c r="O56" i="163"/>
  <c r="L56" i="163"/>
  <c r="I56" i="163"/>
  <c r="H56" i="163"/>
  <c r="R55" i="163"/>
  <c r="Q55" i="163"/>
  <c r="P55" i="163"/>
  <c r="O55" i="163"/>
  <c r="I55" i="163"/>
  <c r="H55" i="163"/>
  <c r="L55" i="163" s="1"/>
  <c r="R54" i="163"/>
  <c r="Q54" i="163"/>
  <c r="P54" i="163"/>
  <c r="O54" i="163"/>
  <c r="L54" i="163"/>
  <c r="I54" i="163"/>
  <c r="H54" i="163"/>
  <c r="R53" i="163"/>
  <c r="Q53" i="163"/>
  <c r="P53" i="163"/>
  <c r="O53" i="163"/>
  <c r="L53" i="163"/>
  <c r="I53" i="163"/>
  <c r="H53" i="163"/>
  <c r="R52" i="163"/>
  <c r="Q52" i="163"/>
  <c r="P52" i="163"/>
  <c r="O52" i="163"/>
  <c r="I52" i="163"/>
  <c r="H52" i="163"/>
  <c r="L52" i="163" s="1"/>
  <c r="R51" i="163"/>
  <c r="Q51" i="163"/>
  <c r="P51" i="163"/>
  <c r="O51" i="163"/>
  <c r="I51" i="163"/>
  <c r="H51" i="163"/>
  <c r="L51" i="163" s="1"/>
  <c r="R50" i="163"/>
  <c r="Q50" i="163"/>
  <c r="P50" i="163"/>
  <c r="O50" i="163"/>
  <c r="L50" i="163"/>
  <c r="I50" i="163"/>
  <c r="H50" i="163"/>
  <c r="R49" i="163"/>
  <c r="Q49" i="163"/>
  <c r="P49" i="163"/>
  <c r="O49" i="163"/>
  <c r="I49" i="163"/>
  <c r="H49" i="163"/>
  <c r="L49" i="163" s="1"/>
  <c r="R48" i="163"/>
  <c r="Q48" i="163"/>
  <c r="P48" i="163"/>
  <c r="O48" i="163"/>
  <c r="I48" i="163"/>
  <c r="H48" i="163"/>
  <c r="L48" i="163" s="1"/>
  <c r="R47" i="163"/>
  <c r="Q47" i="163"/>
  <c r="P47" i="163"/>
  <c r="O47" i="163"/>
  <c r="L47" i="163"/>
  <c r="I47" i="163"/>
  <c r="H47" i="163"/>
  <c r="R46" i="163"/>
  <c r="Q46" i="163"/>
  <c r="P46" i="163"/>
  <c r="O46" i="163"/>
  <c r="I46" i="163"/>
  <c r="H46" i="163"/>
  <c r="L46" i="163" s="1"/>
  <c r="R45" i="163"/>
  <c r="Q45" i="163"/>
  <c r="P45" i="163"/>
  <c r="O45" i="163"/>
  <c r="I45" i="163"/>
  <c r="H45" i="163"/>
  <c r="L45" i="163" s="1"/>
  <c r="R44" i="163"/>
  <c r="Q44" i="163"/>
  <c r="P44" i="163"/>
  <c r="O44" i="163"/>
  <c r="L44" i="163"/>
  <c r="I44" i="163"/>
  <c r="H44" i="163"/>
  <c r="R43" i="163"/>
  <c r="Q43" i="163"/>
  <c r="P43" i="163"/>
  <c r="O43" i="163"/>
  <c r="L43" i="163"/>
  <c r="I43" i="163"/>
  <c r="H43" i="163"/>
  <c r="R42" i="163"/>
  <c r="Q42" i="163"/>
  <c r="P42" i="163"/>
  <c r="O42" i="163"/>
  <c r="I42" i="163"/>
  <c r="H42" i="163"/>
  <c r="L42" i="163" s="1"/>
  <c r="R41" i="163"/>
  <c r="Q41" i="163"/>
  <c r="P41" i="163"/>
  <c r="O41" i="163"/>
  <c r="L41" i="163"/>
  <c r="I41" i="163"/>
  <c r="H41" i="163"/>
  <c r="R40" i="163"/>
  <c r="Q40" i="163"/>
  <c r="P40" i="163"/>
  <c r="O40" i="163"/>
  <c r="L40" i="163"/>
  <c r="I40" i="163"/>
  <c r="H40" i="163"/>
  <c r="R39" i="163"/>
  <c r="Q39" i="163"/>
  <c r="P39" i="163"/>
  <c r="O39" i="163"/>
  <c r="I39" i="163"/>
  <c r="H39" i="163"/>
  <c r="L39" i="163" s="1"/>
  <c r="R38" i="163"/>
  <c r="Q38" i="163"/>
  <c r="P38" i="163"/>
  <c r="O38" i="163"/>
  <c r="L38" i="163"/>
  <c r="I38" i="163"/>
  <c r="H38" i="163"/>
  <c r="R37" i="163"/>
  <c r="Q37" i="163"/>
  <c r="P37" i="163"/>
  <c r="O37" i="163"/>
  <c r="L37" i="163"/>
  <c r="I37" i="163"/>
  <c r="H37" i="163"/>
  <c r="R36" i="163"/>
  <c r="Q36" i="163"/>
  <c r="P36" i="163"/>
  <c r="O36" i="163"/>
  <c r="I36" i="163"/>
  <c r="H36" i="163"/>
  <c r="L36" i="163" s="1"/>
  <c r="R35" i="163"/>
  <c r="Q35" i="163"/>
  <c r="P35" i="163"/>
  <c r="O35" i="163"/>
  <c r="I35" i="163"/>
  <c r="H35" i="163"/>
  <c r="L35" i="163" s="1"/>
  <c r="R34" i="163"/>
  <c r="Q34" i="163"/>
  <c r="P34" i="163"/>
  <c r="O34" i="163"/>
  <c r="L34" i="163"/>
  <c r="I34" i="163"/>
  <c r="H34" i="163"/>
  <c r="R33" i="163"/>
  <c r="Q33" i="163"/>
  <c r="P33" i="163"/>
  <c r="O33" i="163"/>
  <c r="I33" i="163"/>
  <c r="H33" i="163"/>
  <c r="L33" i="163" s="1"/>
  <c r="R32" i="163"/>
  <c r="Q32" i="163"/>
  <c r="P32" i="163"/>
  <c r="O32" i="163"/>
  <c r="I32" i="163"/>
  <c r="H32" i="163"/>
  <c r="L32" i="163" s="1"/>
  <c r="R31" i="163"/>
  <c r="Q31" i="163"/>
  <c r="P31" i="163"/>
  <c r="O31" i="163"/>
  <c r="L31" i="163"/>
  <c r="I31" i="163"/>
  <c r="H31" i="163"/>
  <c r="R30" i="163"/>
  <c r="Q30" i="163"/>
  <c r="P30" i="163"/>
  <c r="O30" i="163"/>
  <c r="I30" i="163"/>
  <c r="H30" i="163"/>
  <c r="L30" i="163" s="1"/>
  <c r="Z20" i="163"/>
  <c r="U17" i="163"/>
  <c r="T17" i="163"/>
  <c r="N1" i="163"/>
  <c r="P17" i="163" s="1"/>
  <c r="I158" i="162"/>
  <c r="H158" i="162"/>
  <c r="B158" i="162"/>
  <c r="B157" i="162"/>
  <c r="B156" i="162"/>
  <c r="B155" i="162"/>
  <c r="R140" i="162"/>
  <c r="Q140" i="162"/>
  <c r="P140" i="162"/>
  <c r="O140" i="162"/>
  <c r="I140" i="162"/>
  <c r="H140" i="162"/>
  <c r="L140" i="162" s="1"/>
  <c r="D140" i="162"/>
  <c r="O139" i="162"/>
  <c r="I139" i="162"/>
  <c r="H139" i="162"/>
  <c r="L139" i="162" s="1"/>
  <c r="D139" i="162"/>
  <c r="R138" i="162"/>
  <c r="Q138" i="162"/>
  <c r="P138" i="162"/>
  <c r="O138" i="162"/>
  <c r="L138" i="162"/>
  <c r="I138" i="162"/>
  <c r="H138" i="162"/>
  <c r="D138" i="162"/>
  <c r="O137" i="162"/>
  <c r="I137" i="162"/>
  <c r="H137" i="162"/>
  <c r="L137" i="162" s="1"/>
  <c r="D137" i="162"/>
  <c r="R136" i="162"/>
  <c r="Q136" i="162"/>
  <c r="P136" i="162"/>
  <c r="O136" i="162"/>
  <c r="I136" i="162"/>
  <c r="H136" i="162"/>
  <c r="L136" i="162" s="1"/>
  <c r="D136" i="162"/>
  <c r="R135" i="162"/>
  <c r="Q135" i="162"/>
  <c r="P135" i="162"/>
  <c r="O135" i="162"/>
  <c r="I135" i="162"/>
  <c r="H135" i="162"/>
  <c r="L135" i="162" s="1"/>
  <c r="D135" i="162"/>
  <c r="R134" i="162"/>
  <c r="Q134" i="162"/>
  <c r="P134" i="162"/>
  <c r="O134" i="162"/>
  <c r="L134" i="162"/>
  <c r="I134" i="162"/>
  <c r="H134" i="162"/>
  <c r="D134" i="162"/>
  <c r="R133" i="162"/>
  <c r="Q133" i="162"/>
  <c r="P133" i="162"/>
  <c r="O133" i="162"/>
  <c r="I133" i="162"/>
  <c r="H133" i="162"/>
  <c r="L133" i="162" s="1"/>
  <c r="D133" i="162"/>
  <c r="R132" i="162"/>
  <c r="Q132" i="162"/>
  <c r="P132" i="162"/>
  <c r="O132" i="162"/>
  <c r="I132" i="162"/>
  <c r="H132" i="162"/>
  <c r="L132" i="162" s="1"/>
  <c r="D132" i="162"/>
  <c r="R130" i="162"/>
  <c r="Q130" i="162"/>
  <c r="P130" i="162"/>
  <c r="O130" i="162"/>
  <c r="L130" i="162"/>
  <c r="I130" i="162"/>
  <c r="C130" i="162"/>
  <c r="R129" i="162"/>
  <c r="Q129" i="162"/>
  <c r="P129" i="162"/>
  <c r="O129" i="162"/>
  <c r="L129" i="162"/>
  <c r="I129" i="162"/>
  <c r="C129" i="162"/>
  <c r="L128" i="162"/>
  <c r="I128" i="162"/>
  <c r="C128" i="162"/>
  <c r="L127" i="162"/>
  <c r="I127" i="162"/>
  <c r="C127" i="162"/>
  <c r="L126" i="162"/>
  <c r="I126" i="162"/>
  <c r="C126" i="162"/>
  <c r="L124" i="162"/>
  <c r="I124" i="162"/>
  <c r="C124" i="162"/>
  <c r="L123" i="162"/>
  <c r="I123" i="162"/>
  <c r="C123" i="162"/>
  <c r="L122" i="162"/>
  <c r="I122" i="162"/>
  <c r="C122" i="162"/>
  <c r="L121" i="162"/>
  <c r="I121" i="162"/>
  <c r="C121" i="162"/>
  <c r="L120" i="162"/>
  <c r="I120" i="162"/>
  <c r="C120" i="162"/>
  <c r="L119" i="162"/>
  <c r="I119" i="162"/>
  <c r="C119" i="162"/>
  <c r="L118" i="162"/>
  <c r="I118" i="162"/>
  <c r="C118" i="162"/>
  <c r="L117" i="162"/>
  <c r="I117" i="162"/>
  <c r="C117" i="162"/>
  <c r="L116" i="162"/>
  <c r="I116" i="162"/>
  <c r="C116" i="162"/>
  <c r="L115" i="162"/>
  <c r="I115" i="162"/>
  <c r="C115" i="162"/>
  <c r="L114" i="162"/>
  <c r="I114" i="162"/>
  <c r="C114" i="162"/>
  <c r="L113" i="162"/>
  <c r="I113" i="162"/>
  <c r="C113" i="162"/>
  <c r="L112" i="162"/>
  <c r="I112" i="162"/>
  <c r="C112" i="162"/>
  <c r="L111" i="162"/>
  <c r="I111" i="162"/>
  <c r="C111" i="162"/>
  <c r="L110" i="162"/>
  <c r="I110" i="162"/>
  <c r="C110" i="162"/>
  <c r="L109" i="162"/>
  <c r="I109" i="162"/>
  <c r="C109" i="162"/>
  <c r="L108" i="162"/>
  <c r="I108" i="162"/>
  <c r="C108" i="162"/>
  <c r="L107" i="162"/>
  <c r="I107" i="162"/>
  <c r="C107" i="162"/>
  <c r="L106" i="162"/>
  <c r="I106" i="162"/>
  <c r="C106" i="162"/>
  <c r="L105" i="162"/>
  <c r="I105" i="162"/>
  <c r="C105" i="162"/>
  <c r="R102" i="162"/>
  <c r="Q102" i="162"/>
  <c r="P102" i="162"/>
  <c r="O102" i="162"/>
  <c r="I102" i="162"/>
  <c r="H102" i="162"/>
  <c r="L102" i="162" s="1"/>
  <c r="R101" i="162"/>
  <c r="Q101" i="162"/>
  <c r="P101" i="162"/>
  <c r="O101" i="162"/>
  <c r="L101" i="162"/>
  <c r="I101" i="162"/>
  <c r="H101" i="162"/>
  <c r="L100" i="162"/>
  <c r="I100" i="162"/>
  <c r="H100" i="162"/>
  <c r="L99" i="162"/>
  <c r="I99" i="162"/>
  <c r="H99" i="162"/>
  <c r="I98" i="162"/>
  <c r="H98" i="162"/>
  <c r="L98" i="162" s="1"/>
  <c r="D98" i="162"/>
  <c r="I97" i="162"/>
  <c r="H97" i="162"/>
  <c r="L97" i="162" s="1"/>
  <c r="L96" i="162"/>
  <c r="I96" i="162"/>
  <c r="H96" i="162"/>
  <c r="L95" i="162"/>
  <c r="I95" i="162"/>
  <c r="H95" i="162"/>
  <c r="D95" i="162"/>
  <c r="I94" i="162"/>
  <c r="H94" i="162"/>
  <c r="L94" i="162" s="1"/>
  <c r="I93" i="162"/>
  <c r="H93" i="162"/>
  <c r="L93" i="162" s="1"/>
  <c r="I92" i="162"/>
  <c r="H92" i="162"/>
  <c r="L92" i="162" s="1"/>
  <c r="D92" i="162"/>
  <c r="L91" i="162"/>
  <c r="I91" i="162"/>
  <c r="H91" i="162"/>
  <c r="L90" i="162"/>
  <c r="I90" i="162"/>
  <c r="H90" i="162"/>
  <c r="I89" i="162"/>
  <c r="H89" i="162"/>
  <c r="L89" i="162" s="1"/>
  <c r="D89" i="162"/>
  <c r="O87" i="162"/>
  <c r="I87" i="162"/>
  <c r="H87" i="162"/>
  <c r="L87" i="162" s="1"/>
  <c r="R85" i="162"/>
  <c r="Q85" i="162"/>
  <c r="P85" i="162"/>
  <c r="O85" i="162"/>
  <c r="I85" i="162"/>
  <c r="H85" i="162"/>
  <c r="L85" i="162" s="1"/>
  <c r="R84" i="162"/>
  <c r="Q84" i="162"/>
  <c r="P84" i="162"/>
  <c r="O84" i="162"/>
  <c r="L84" i="162"/>
  <c r="I84" i="162"/>
  <c r="H84" i="162"/>
  <c r="R83" i="162"/>
  <c r="Q83" i="162"/>
  <c r="P83" i="162"/>
  <c r="O83" i="162"/>
  <c r="I83" i="162"/>
  <c r="H83" i="162"/>
  <c r="L83" i="162" s="1"/>
  <c r="R82" i="162"/>
  <c r="Q82" i="162"/>
  <c r="P82" i="162"/>
  <c r="O82" i="162"/>
  <c r="I82" i="162"/>
  <c r="H82" i="162"/>
  <c r="L82" i="162" s="1"/>
  <c r="R81" i="162"/>
  <c r="Q81" i="162"/>
  <c r="P81" i="162"/>
  <c r="O81" i="162"/>
  <c r="L81" i="162"/>
  <c r="I81" i="162"/>
  <c r="H81" i="162"/>
  <c r="R80" i="162"/>
  <c r="Q80" i="162"/>
  <c r="P80" i="162"/>
  <c r="O80" i="162"/>
  <c r="I80" i="162"/>
  <c r="H80" i="162"/>
  <c r="L80" i="162" s="1"/>
  <c r="R79" i="162"/>
  <c r="Q79" i="162"/>
  <c r="P79" i="162"/>
  <c r="O79" i="162"/>
  <c r="I79" i="162"/>
  <c r="H79" i="162"/>
  <c r="L79" i="162" s="1"/>
  <c r="R78" i="162"/>
  <c r="Q78" i="162"/>
  <c r="P78" i="162"/>
  <c r="O78" i="162"/>
  <c r="L78" i="162"/>
  <c r="I78" i="162"/>
  <c r="H78" i="162"/>
  <c r="R77" i="162"/>
  <c r="Q77" i="162"/>
  <c r="P77" i="162"/>
  <c r="O77" i="162"/>
  <c r="I77" i="162"/>
  <c r="H77" i="162"/>
  <c r="L77" i="162" s="1"/>
  <c r="R76" i="162"/>
  <c r="Q76" i="162"/>
  <c r="P76" i="162"/>
  <c r="O76" i="162"/>
  <c r="I76" i="162"/>
  <c r="H76" i="162"/>
  <c r="L76" i="162" s="1"/>
  <c r="R75" i="162"/>
  <c r="Q75" i="162"/>
  <c r="P75" i="162"/>
  <c r="O75" i="162"/>
  <c r="L75" i="162"/>
  <c r="I75" i="162"/>
  <c r="H75" i="162"/>
  <c r="R74" i="162"/>
  <c r="Q74" i="162"/>
  <c r="P74" i="162"/>
  <c r="O74" i="162"/>
  <c r="I74" i="162"/>
  <c r="H74" i="162"/>
  <c r="L74" i="162" s="1"/>
  <c r="R73" i="162"/>
  <c r="Q73" i="162"/>
  <c r="P73" i="162"/>
  <c r="O73" i="162"/>
  <c r="I73" i="162"/>
  <c r="H73" i="162"/>
  <c r="L73" i="162" s="1"/>
  <c r="R72" i="162"/>
  <c r="Q72" i="162"/>
  <c r="P72" i="162"/>
  <c r="O72" i="162"/>
  <c r="L72" i="162"/>
  <c r="I72" i="162"/>
  <c r="H72" i="162"/>
  <c r="R71" i="162"/>
  <c r="Q71" i="162"/>
  <c r="P71" i="162"/>
  <c r="O71" i="162"/>
  <c r="I71" i="162"/>
  <c r="H71" i="162"/>
  <c r="L71" i="162" s="1"/>
  <c r="R70" i="162"/>
  <c r="Q70" i="162"/>
  <c r="P70" i="162"/>
  <c r="O70" i="162"/>
  <c r="I70" i="162"/>
  <c r="H70" i="162"/>
  <c r="L70" i="162" s="1"/>
  <c r="R69" i="162"/>
  <c r="Q69" i="162"/>
  <c r="P69" i="162"/>
  <c r="O69" i="162"/>
  <c r="L69" i="162"/>
  <c r="I69" i="162"/>
  <c r="H69" i="162"/>
  <c r="R68" i="162"/>
  <c r="Q68" i="162"/>
  <c r="P68" i="162"/>
  <c r="O68" i="162"/>
  <c r="I68" i="162"/>
  <c r="H68" i="162"/>
  <c r="L68" i="162" s="1"/>
  <c r="R67" i="162"/>
  <c r="Q67" i="162"/>
  <c r="P67" i="162"/>
  <c r="O67" i="162"/>
  <c r="I67" i="162"/>
  <c r="H67" i="162"/>
  <c r="L67" i="162" s="1"/>
  <c r="R65" i="162"/>
  <c r="Q65" i="162"/>
  <c r="P65" i="162"/>
  <c r="O65" i="162"/>
  <c r="I65" i="162"/>
  <c r="H65" i="162"/>
  <c r="L65" i="162" s="1"/>
  <c r="R64" i="162"/>
  <c r="Q64" i="162"/>
  <c r="P64" i="162"/>
  <c r="O64" i="162"/>
  <c r="L64" i="162"/>
  <c r="I64" i="162"/>
  <c r="H64" i="162"/>
  <c r="R63" i="162"/>
  <c r="Q63" i="162"/>
  <c r="P63" i="162"/>
  <c r="O63" i="162"/>
  <c r="I63" i="162"/>
  <c r="H63" i="162"/>
  <c r="L63" i="162" s="1"/>
  <c r="I62" i="162"/>
  <c r="H62" i="162"/>
  <c r="L62" i="162" s="1"/>
  <c r="D62" i="162"/>
  <c r="I61" i="162"/>
  <c r="H61" i="162"/>
  <c r="L61" i="162" s="1"/>
  <c r="D61" i="162"/>
  <c r="L60" i="162"/>
  <c r="I60" i="162"/>
  <c r="H60" i="162"/>
  <c r="D60" i="162"/>
  <c r="I59" i="162"/>
  <c r="H59" i="162"/>
  <c r="L59" i="162" s="1"/>
  <c r="D59" i="162"/>
  <c r="I58" i="162"/>
  <c r="H58" i="162"/>
  <c r="L58" i="162" s="1"/>
  <c r="D58" i="162"/>
  <c r="R56" i="162"/>
  <c r="Q56" i="162"/>
  <c r="P56" i="162"/>
  <c r="O56" i="162"/>
  <c r="I56" i="162"/>
  <c r="H56" i="162"/>
  <c r="L56" i="162" s="1"/>
  <c r="R55" i="162"/>
  <c r="Q55" i="162"/>
  <c r="P55" i="162"/>
  <c r="O55" i="162"/>
  <c r="I55" i="162"/>
  <c r="H55" i="162"/>
  <c r="L55" i="162" s="1"/>
  <c r="R54" i="162"/>
  <c r="Q54" i="162"/>
  <c r="P54" i="162"/>
  <c r="O54" i="162"/>
  <c r="L54" i="162"/>
  <c r="I54" i="162"/>
  <c r="H54" i="162"/>
  <c r="R53" i="162"/>
  <c r="Q53" i="162"/>
  <c r="P53" i="162"/>
  <c r="O53" i="162"/>
  <c r="I53" i="162"/>
  <c r="H53" i="162"/>
  <c r="L53" i="162" s="1"/>
  <c r="R52" i="162"/>
  <c r="Q52" i="162"/>
  <c r="P52" i="162"/>
  <c r="O52" i="162"/>
  <c r="I52" i="162"/>
  <c r="H52" i="162"/>
  <c r="L52" i="162" s="1"/>
  <c r="R51" i="162"/>
  <c r="Q51" i="162"/>
  <c r="P51" i="162"/>
  <c r="O51" i="162"/>
  <c r="L51" i="162"/>
  <c r="I51" i="162"/>
  <c r="H51" i="162"/>
  <c r="R50" i="162"/>
  <c r="Q50" i="162"/>
  <c r="P50" i="162"/>
  <c r="O50" i="162"/>
  <c r="I50" i="162"/>
  <c r="H50" i="162"/>
  <c r="L50" i="162" s="1"/>
  <c r="R49" i="162"/>
  <c r="Q49" i="162"/>
  <c r="P49" i="162"/>
  <c r="O49" i="162"/>
  <c r="L49" i="162"/>
  <c r="I49" i="162"/>
  <c r="H49" i="162"/>
  <c r="R48" i="162"/>
  <c r="Q48" i="162"/>
  <c r="P48" i="162"/>
  <c r="O48" i="162"/>
  <c r="L48" i="162"/>
  <c r="I48" i="162"/>
  <c r="H48" i="162"/>
  <c r="R47" i="162"/>
  <c r="Q47" i="162"/>
  <c r="P47" i="162"/>
  <c r="O47" i="162"/>
  <c r="I47" i="162"/>
  <c r="H47" i="162"/>
  <c r="L47" i="162" s="1"/>
  <c r="R46" i="162"/>
  <c r="Q46" i="162"/>
  <c r="P46" i="162"/>
  <c r="O46" i="162"/>
  <c r="I46" i="162"/>
  <c r="H46" i="162"/>
  <c r="L46" i="162" s="1"/>
  <c r="R45" i="162"/>
  <c r="Q45" i="162"/>
  <c r="P45" i="162"/>
  <c r="O45" i="162"/>
  <c r="I45" i="162"/>
  <c r="H45" i="162"/>
  <c r="L45" i="162" s="1"/>
  <c r="R44" i="162"/>
  <c r="Q44" i="162"/>
  <c r="P44" i="162"/>
  <c r="O44" i="162"/>
  <c r="L44" i="162"/>
  <c r="I44" i="162"/>
  <c r="H44" i="162"/>
  <c r="R43" i="162"/>
  <c r="Q43" i="162"/>
  <c r="P43" i="162"/>
  <c r="O43" i="162"/>
  <c r="L43" i="162"/>
  <c r="I43" i="162"/>
  <c r="H43" i="162"/>
  <c r="R42" i="162"/>
  <c r="Q42" i="162"/>
  <c r="P42" i="162"/>
  <c r="O42" i="162"/>
  <c r="I42" i="162"/>
  <c r="H42" i="162"/>
  <c r="L42" i="162" s="1"/>
  <c r="R41" i="162"/>
  <c r="Q41" i="162"/>
  <c r="P41" i="162"/>
  <c r="O41" i="162"/>
  <c r="I41" i="162"/>
  <c r="H41" i="162"/>
  <c r="L41" i="162" s="1"/>
  <c r="R40" i="162"/>
  <c r="Q40" i="162"/>
  <c r="P40" i="162"/>
  <c r="O40" i="162"/>
  <c r="L40" i="162"/>
  <c r="I40" i="162"/>
  <c r="H40" i="162"/>
  <c r="R39" i="162"/>
  <c r="Q39" i="162"/>
  <c r="P39" i="162"/>
  <c r="O39" i="162"/>
  <c r="I39" i="162"/>
  <c r="H39" i="162"/>
  <c r="L39" i="162" s="1"/>
  <c r="R38" i="162"/>
  <c r="Q38" i="162"/>
  <c r="P38" i="162"/>
  <c r="O38" i="162"/>
  <c r="I38" i="162"/>
  <c r="H38" i="162"/>
  <c r="L38" i="162" s="1"/>
  <c r="R37" i="162"/>
  <c r="Q37" i="162"/>
  <c r="P37" i="162"/>
  <c r="O37" i="162"/>
  <c r="L37" i="162"/>
  <c r="I37" i="162"/>
  <c r="H37" i="162"/>
  <c r="R36" i="162"/>
  <c r="Q36" i="162"/>
  <c r="P36" i="162"/>
  <c r="O36" i="162"/>
  <c r="I36" i="162"/>
  <c r="H36" i="162"/>
  <c r="L36" i="162" s="1"/>
  <c r="R35" i="162"/>
  <c r="Q35" i="162"/>
  <c r="P35" i="162"/>
  <c r="O35" i="162"/>
  <c r="I35" i="162"/>
  <c r="H35" i="162"/>
  <c r="L35" i="162" s="1"/>
  <c r="R34" i="162"/>
  <c r="Q34" i="162"/>
  <c r="P34" i="162"/>
  <c r="O34" i="162"/>
  <c r="L34" i="162"/>
  <c r="I34" i="162"/>
  <c r="H34" i="162"/>
  <c r="R33" i="162"/>
  <c r="Q33" i="162"/>
  <c r="P33" i="162"/>
  <c r="O33" i="162"/>
  <c r="I33" i="162"/>
  <c r="H33" i="162"/>
  <c r="L33" i="162" s="1"/>
  <c r="R32" i="162"/>
  <c r="Q32" i="162"/>
  <c r="P32" i="162"/>
  <c r="O32" i="162"/>
  <c r="I32" i="162"/>
  <c r="H32" i="162"/>
  <c r="L32" i="162" s="1"/>
  <c r="R31" i="162"/>
  <c r="Q31" i="162"/>
  <c r="P31" i="162"/>
  <c r="O31" i="162"/>
  <c r="L31" i="162"/>
  <c r="I31" i="162"/>
  <c r="H31" i="162"/>
  <c r="R30" i="162"/>
  <c r="Q30" i="162"/>
  <c r="P30" i="162"/>
  <c r="O30" i="162"/>
  <c r="I30" i="162"/>
  <c r="H30" i="162"/>
  <c r="L30" i="162" s="1"/>
  <c r="Z20" i="162"/>
  <c r="U17" i="162"/>
  <c r="T17" i="162"/>
  <c r="N1" i="162"/>
  <c r="P17" i="162" s="1"/>
  <c r="I158" i="161"/>
  <c r="H158" i="161"/>
  <c r="B158" i="161"/>
  <c r="B157" i="161"/>
  <c r="B156" i="161"/>
  <c r="B155" i="161"/>
  <c r="R140" i="161"/>
  <c r="Q140" i="161"/>
  <c r="P140" i="161"/>
  <c r="O140" i="161"/>
  <c r="L140" i="161"/>
  <c r="I140" i="161"/>
  <c r="H140" i="161"/>
  <c r="D140" i="161"/>
  <c r="O139" i="161"/>
  <c r="I139" i="161"/>
  <c r="H139" i="161"/>
  <c r="L139" i="161" s="1"/>
  <c r="D139" i="161"/>
  <c r="R138" i="161"/>
  <c r="Q138" i="161"/>
  <c r="P138" i="161"/>
  <c r="O138" i="161"/>
  <c r="I138" i="161"/>
  <c r="H138" i="161"/>
  <c r="L138" i="161" s="1"/>
  <c r="D138" i="161"/>
  <c r="O137" i="161"/>
  <c r="I137" i="161"/>
  <c r="H137" i="161"/>
  <c r="L137" i="161" s="1"/>
  <c r="D137" i="161"/>
  <c r="R136" i="161"/>
  <c r="Q136" i="161"/>
  <c r="P136" i="161"/>
  <c r="O136" i="161"/>
  <c r="I136" i="161"/>
  <c r="H136" i="161"/>
  <c r="L136" i="161" s="1"/>
  <c r="D136" i="161"/>
  <c r="R135" i="161"/>
  <c r="Q135" i="161"/>
  <c r="P135" i="161"/>
  <c r="O135" i="161"/>
  <c r="L135" i="161"/>
  <c r="I135" i="161"/>
  <c r="H135" i="161"/>
  <c r="D135" i="161"/>
  <c r="R134" i="161"/>
  <c r="Q134" i="161"/>
  <c r="P134" i="161"/>
  <c r="O134" i="161"/>
  <c r="L134" i="161"/>
  <c r="I134" i="161"/>
  <c r="H134" i="161"/>
  <c r="D134" i="161"/>
  <c r="R133" i="161"/>
  <c r="Q133" i="161"/>
  <c r="P133" i="161"/>
  <c r="O133" i="161"/>
  <c r="L133" i="161"/>
  <c r="I133" i="161"/>
  <c r="H133" i="161"/>
  <c r="D133" i="161"/>
  <c r="R132" i="161"/>
  <c r="Q132" i="161"/>
  <c r="P132" i="161"/>
  <c r="O132" i="161"/>
  <c r="I132" i="161"/>
  <c r="H132" i="161"/>
  <c r="L132" i="161" s="1"/>
  <c r="D132" i="161"/>
  <c r="R130" i="161"/>
  <c r="Q130" i="161"/>
  <c r="P130" i="161"/>
  <c r="O130" i="161"/>
  <c r="L130" i="161"/>
  <c r="I130" i="161"/>
  <c r="C130" i="161"/>
  <c r="R129" i="161"/>
  <c r="Q129" i="161"/>
  <c r="P129" i="161"/>
  <c r="O129" i="161"/>
  <c r="L129" i="161"/>
  <c r="I129" i="161"/>
  <c r="C129" i="161"/>
  <c r="L128" i="161"/>
  <c r="I128" i="161"/>
  <c r="C128" i="161"/>
  <c r="L127" i="161"/>
  <c r="I127" i="161"/>
  <c r="C127" i="161"/>
  <c r="L126" i="161"/>
  <c r="I126" i="161"/>
  <c r="C126" i="161"/>
  <c r="L124" i="161"/>
  <c r="I124" i="161"/>
  <c r="C124" i="161"/>
  <c r="L123" i="161"/>
  <c r="I123" i="161"/>
  <c r="C123" i="161"/>
  <c r="L122" i="161"/>
  <c r="I122" i="161"/>
  <c r="C122" i="161"/>
  <c r="L121" i="161"/>
  <c r="I121" i="161"/>
  <c r="C121" i="161"/>
  <c r="L120" i="161"/>
  <c r="I120" i="161"/>
  <c r="C120" i="161"/>
  <c r="L119" i="161"/>
  <c r="I119" i="161"/>
  <c r="C119" i="161"/>
  <c r="L118" i="161"/>
  <c r="I118" i="161"/>
  <c r="C118" i="161"/>
  <c r="L117" i="161"/>
  <c r="I117" i="161"/>
  <c r="C117" i="161"/>
  <c r="L116" i="161"/>
  <c r="I116" i="161"/>
  <c r="C116" i="161"/>
  <c r="L115" i="161"/>
  <c r="I115" i="161"/>
  <c r="C115" i="161"/>
  <c r="L114" i="161"/>
  <c r="I114" i="161"/>
  <c r="C114" i="161"/>
  <c r="L113" i="161"/>
  <c r="I113" i="161"/>
  <c r="C113" i="161"/>
  <c r="L112" i="161"/>
  <c r="I112" i="161"/>
  <c r="C112" i="161"/>
  <c r="L111" i="161"/>
  <c r="I111" i="161"/>
  <c r="C111" i="161"/>
  <c r="L110" i="161"/>
  <c r="I110" i="161"/>
  <c r="C110" i="161"/>
  <c r="L109" i="161"/>
  <c r="I109" i="161"/>
  <c r="C109" i="161"/>
  <c r="L108" i="161"/>
  <c r="I108" i="161"/>
  <c r="C108" i="161"/>
  <c r="L107" i="161"/>
  <c r="I107" i="161"/>
  <c r="C107" i="161"/>
  <c r="L106" i="161"/>
  <c r="I106" i="161"/>
  <c r="C106" i="161"/>
  <c r="L105" i="161"/>
  <c r="I105" i="161"/>
  <c r="C105" i="161"/>
  <c r="R102" i="161"/>
  <c r="Q102" i="161"/>
  <c r="P102" i="161"/>
  <c r="O102" i="161"/>
  <c r="I102" i="161"/>
  <c r="H102" i="161"/>
  <c r="L102" i="161" s="1"/>
  <c r="R101" i="161"/>
  <c r="Q101" i="161"/>
  <c r="P101" i="161"/>
  <c r="O101" i="161"/>
  <c r="I101" i="161"/>
  <c r="H101" i="161"/>
  <c r="L101" i="161" s="1"/>
  <c r="I100" i="161"/>
  <c r="H100" i="161"/>
  <c r="L100" i="161" s="1"/>
  <c r="L99" i="161"/>
  <c r="I99" i="161"/>
  <c r="H99" i="161"/>
  <c r="I98" i="161"/>
  <c r="H98" i="161"/>
  <c r="L98" i="161" s="1"/>
  <c r="D98" i="161"/>
  <c r="L97" i="161"/>
  <c r="I97" i="161"/>
  <c r="H97" i="161"/>
  <c r="I96" i="161"/>
  <c r="H96" i="161"/>
  <c r="L96" i="161" s="1"/>
  <c r="L95" i="161"/>
  <c r="I95" i="161"/>
  <c r="H95" i="161"/>
  <c r="D95" i="161"/>
  <c r="I94" i="161"/>
  <c r="H94" i="161"/>
  <c r="L94" i="161" s="1"/>
  <c r="L93" i="161"/>
  <c r="I93" i="161"/>
  <c r="H93" i="161"/>
  <c r="I92" i="161"/>
  <c r="H92" i="161"/>
  <c r="L92" i="161" s="1"/>
  <c r="D92" i="161"/>
  <c r="I91" i="161"/>
  <c r="H91" i="161"/>
  <c r="L91" i="161" s="1"/>
  <c r="L90" i="161"/>
  <c r="I90" i="161"/>
  <c r="H90" i="161"/>
  <c r="I89" i="161"/>
  <c r="H89" i="161"/>
  <c r="L89" i="161" s="1"/>
  <c r="D89" i="161"/>
  <c r="O87" i="161"/>
  <c r="L87" i="161"/>
  <c r="I87" i="161"/>
  <c r="H87" i="161"/>
  <c r="R85" i="161"/>
  <c r="Q85" i="161"/>
  <c r="P85" i="161"/>
  <c r="O85" i="161"/>
  <c r="I85" i="161"/>
  <c r="H85" i="161"/>
  <c r="L85" i="161" s="1"/>
  <c r="R84" i="161"/>
  <c r="Q84" i="161"/>
  <c r="P84" i="161"/>
  <c r="O84" i="161"/>
  <c r="L84" i="161"/>
  <c r="I84" i="161"/>
  <c r="H84" i="161"/>
  <c r="R83" i="161"/>
  <c r="Q83" i="161"/>
  <c r="P83" i="161"/>
  <c r="O83" i="161"/>
  <c r="I83" i="161"/>
  <c r="H83" i="161"/>
  <c r="L83" i="161" s="1"/>
  <c r="R82" i="161"/>
  <c r="Q82" i="161"/>
  <c r="P82" i="161"/>
  <c r="O82" i="161"/>
  <c r="I82" i="161"/>
  <c r="H82" i="161"/>
  <c r="L82" i="161" s="1"/>
  <c r="R81" i="161"/>
  <c r="Q81" i="161"/>
  <c r="P81" i="161"/>
  <c r="O81" i="161"/>
  <c r="L81" i="161"/>
  <c r="I81" i="161"/>
  <c r="H81" i="161"/>
  <c r="R80" i="161"/>
  <c r="Q80" i="161"/>
  <c r="P80" i="161"/>
  <c r="O80" i="161"/>
  <c r="I80" i="161"/>
  <c r="H80" i="161"/>
  <c r="L80" i="161" s="1"/>
  <c r="R79" i="161"/>
  <c r="Q79" i="161"/>
  <c r="P79" i="161"/>
  <c r="O79" i="161"/>
  <c r="L79" i="161"/>
  <c r="I79" i="161"/>
  <c r="H79" i="161"/>
  <c r="R78" i="161"/>
  <c r="Q78" i="161"/>
  <c r="P78" i="161"/>
  <c r="O78" i="161"/>
  <c r="L78" i="161"/>
  <c r="I78" i="161"/>
  <c r="H78" i="161"/>
  <c r="R77" i="161"/>
  <c r="Q77" i="161"/>
  <c r="P77" i="161"/>
  <c r="O77" i="161"/>
  <c r="I77" i="161"/>
  <c r="H77" i="161"/>
  <c r="L77" i="161" s="1"/>
  <c r="R76" i="161"/>
  <c r="Q76" i="161"/>
  <c r="P76" i="161"/>
  <c r="O76" i="161"/>
  <c r="I76" i="161"/>
  <c r="H76" i="161"/>
  <c r="L76" i="161" s="1"/>
  <c r="R75" i="161"/>
  <c r="Q75" i="161"/>
  <c r="P75" i="161"/>
  <c r="O75" i="161"/>
  <c r="L75" i="161"/>
  <c r="I75" i="161"/>
  <c r="H75" i="161"/>
  <c r="R74" i="161"/>
  <c r="Q74" i="161"/>
  <c r="P74" i="161"/>
  <c r="O74" i="161"/>
  <c r="I74" i="161"/>
  <c r="H74" i="161"/>
  <c r="L74" i="161" s="1"/>
  <c r="R73" i="161"/>
  <c r="Q73" i="161"/>
  <c r="P73" i="161"/>
  <c r="O73" i="161"/>
  <c r="I73" i="161"/>
  <c r="H73" i="161"/>
  <c r="L73" i="161" s="1"/>
  <c r="R72" i="161"/>
  <c r="Q72" i="161"/>
  <c r="P72" i="161"/>
  <c r="O72" i="161"/>
  <c r="L72" i="161"/>
  <c r="I72" i="161"/>
  <c r="H72" i="161"/>
  <c r="R71" i="161"/>
  <c r="Q71" i="161"/>
  <c r="P71" i="161"/>
  <c r="O71" i="161"/>
  <c r="I71" i="161"/>
  <c r="H71" i="161"/>
  <c r="L71" i="161" s="1"/>
  <c r="R70" i="161"/>
  <c r="Q70" i="161"/>
  <c r="P70" i="161"/>
  <c r="O70" i="161"/>
  <c r="L70" i="161"/>
  <c r="I70" i="161"/>
  <c r="H70" i="161"/>
  <c r="R69" i="161"/>
  <c r="Q69" i="161"/>
  <c r="P69" i="161"/>
  <c r="O69" i="161"/>
  <c r="L69" i="161"/>
  <c r="I69" i="161"/>
  <c r="H69" i="161"/>
  <c r="R68" i="161"/>
  <c r="Q68" i="161"/>
  <c r="P68" i="161"/>
  <c r="O68" i="161"/>
  <c r="I68" i="161"/>
  <c r="H68" i="161"/>
  <c r="L68" i="161" s="1"/>
  <c r="R67" i="161"/>
  <c r="Q67" i="161"/>
  <c r="P67" i="161"/>
  <c r="O67" i="161"/>
  <c r="I67" i="161"/>
  <c r="H67" i="161"/>
  <c r="L67" i="161" s="1"/>
  <c r="R65" i="161"/>
  <c r="Q65" i="161"/>
  <c r="P65" i="161"/>
  <c r="O65" i="161"/>
  <c r="L65" i="161"/>
  <c r="I65" i="161"/>
  <c r="H65" i="161"/>
  <c r="R64" i="161"/>
  <c r="Q64" i="161"/>
  <c r="P64" i="161"/>
  <c r="O64" i="161"/>
  <c r="L64" i="161"/>
  <c r="I64" i="161"/>
  <c r="H64" i="161"/>
  <c r="R63" i="161"/>
  <c r="Q63" i="161"/>
  <c r="P63" i="161"/>
  <c r="O63" i="161"/>
  <c r="I63" i="161"/>
  <c r="H63" i="161"/>
  <c r="L63" i="161" s="1"/>
  <c r="I62" i="161"/>
  <c r="H62" i="161"/>
  <c r="L62" i="161" s="1"/>
  <c r="D62" i="161"/>
  <c r="I61" i="161"/>
  <c r="H61" i="161"/>
  <c r="L61" i="161" s="1"/>
  <c r="D61" i="161"/>
  <c r="I60" i="161"/>
  <c r="H60" i="161"/>
  <c r="L60" i="161" s="1"/>
  <c r="D60" i="161"/>
  <c r="I59" i="161"/>
  <c r="H59" i="161"/>
  <c r="L59" i="161" s="1"/>
  <c r="D59" i="161"/>
  <c r="L58" i="161"/>
  <c r="I58" i="161"/>
  <c r="H58" i="161"/>
  <c r="D58" i="161"/>
  <c r="R56" i="161"/>
  <c r="Q56" i="161"/>
  <c r="P56" i="161"/>
  <c r="O56" i="161"/>
  <c r="I56" i="161"/>
  <c r="H56" i="161"/>
  <c r="L56" i="161" s="1"/>
  <c r="R55" i="161"/>
  <c r="Q55" i="161"/>
  <c r="P55" i="161"/>
  <c r="O55" i="161"/>
  <c r="I55" i="161"/>
  <c r="H55" i="161"/>
  <c r="L55" i="161" s="1"/>
  <c r="R54" i="161"/>
  <c r="Q54" i="161"/>
  <c r="P54" i="161"/>
  <c r="O54" i="161"/>
  <c r="I54" i="161"/>
  <c r="H54" i="161"/>
  <c r="L54" i="161" s="1"/>
  <c r="R53" i="161"/>
  <c r="Q53" i="161"/>
  <c r="P53" i="161"/>
  <c r="O53" i="161"/>
  <c r="L53" i="161"/>
  <c r="I53" i="161"/>
  <c r="H53" i="161"/>
  <c r="R52" i="161"/>
  <c r="Q52" i="161"/>
  <c r="P52" i="161"/>
  <c r="O52" i="161"/>
  <c r="I52" i="161"/>
  <c r="H52" i="161"/>
  <c r="L52" i="161" s="1"/>
  <c r="R51" i="161"/>
  <c r="Q51" i="161"/>
  <c r="P51" i="161"/>
  <c r="O51" i="161"/>
  <c r="I51" i="161"/>
  <c r="H51" i="161"/>
  <c r="L51" i="161" s="1"/>
  <c r="R50" i="161"/>
  <c r="Q50" i="161"/>
  <c r="P50" i="161"/>
  <c r="O50" i="161"/>
  <c r="I50" i="161"/>
  <c r="H50" i="161"/>
  <c r="L50" i="161" s="1"/>
  <c r="R49" i="161"/>
  <c r="Q49" i="161"/>
  <c r="P49" i="161"/>
  <c r="O49" i="161"/>
  <c r="L49" i="161"/>
  <c r="I49" i="161"/>
  <c r="H49" i="161"/>
  <c r="R48" i="161"/>
  <c r="Q48" i="161"/>
  <c r="P48" i="161"/>
  <c r="O48" i="161"/>
  <c r="I48" i="161"/>
  <c r="H48" i="161"/>
  <c r="L48" i="161" s="1"/>
  <c r="R47" i="161"/>
  <c r="Q47" i="161"/>
  <c r="P47" i="161"/>
  <c r="O47" i="161"/>
  <c r="I47" i="161"/>
  <c r="H47" i="161"/>
  <c r="L47" i="161" s="1"/>
  <c r="R46" i="161"/>
  <c r="Q46" i="161"/>
  <c r="P46" i="161"/>
  <c r="O46" i="161"/>
  <c r="L46" i="161"/>
  <c r="I46" i="161"/>
  <c r="H46" i="161"/>
  <c r="R45" i="161"/>
  <c r="Q45" i="161"/>
  <c r="P45" i="161"/>
  <c r="O45" i="161"/>
  <c r="I45" i="161"/>
  <c r="H45" i="161"/>
  <c r="L45" i="161" s="1"/>
  <c r="R44" i="161"/>
  <c r="Q44" i="161"/>
  <c r="P44" i="161"/>
  <c r="O44" i="161"/>
  <c r="I44" i="161"/>
  <c r="H44" i="161"/>
  <c r="L44" i="161" s="1"/>
  <c r="R43" i="161"/>
  <c r="Q43" i="161"/>
  <c r="P43" i="161"/>
  <c r="O43" i="161"/>
  <c r="L43" i="161"/>
  <c r="I43" i="161"/>
  <c r="H43" i="161"/>
  <c r="R42" i="161"/>
  <c r="Q42" i="161"/>
  <c r="P42" i="161"/>
  <c r="O42" i="161"/>
  <c r="I42" i="161"/>
  <c r="H42" i="161"/>
  <c r="L42" i="161" s="1"/>
  <c r="R41" i="161"/>
  <c r="Q41" i="161"/>
  <c r="P41" i="161"/>
  <c r="O41" i="161"/>
  <c r="I41" i="161"/>
  <c r="H41" i="161"/>
  <c r="L41" i="161" s="1"/>
  <c r="R40" i="161"/>
  <c r="Q40" i="161"/>
  <c r="P40" i="161"/>
  <c r="O40" i="161"/>
  <c r="L40" i="161"/>
  <c r="I40" i="161"/>
  <c r="H40" i="161"/>
  <c r="R39" i="161"/>
  <c r="Q39" i="161"/>
  <c r="P39" i="161"/>
  <c r="O39" i="161"/>
  <c r="I39" i="161"/>
  <c r="H39" i="161"/>
  <c r="L39" i="161" s="1"/>
  <c r="R38" i="161"/>
  <c r="Q38" i="161"/>
  <c r="P38" i="161"/>
  <c r="O38" i="161"/>
  <c r="I38" i="161"/>
  <c r="H38" i="161"/>
  <c r="L38" i="161" s="1"/>
  <c r="R37" i="161"/>
  <c r="Q37" i="161"/>
  <c r="P37" i="161"/>
  <c r="O37" i="161"/>
  <c r="L37" i="161"/>
  <c r="I37" i="161"/>
  <c r="H37" i="161"/>
  <c r="R36" i="161"/>
  <c r="Q36" i="161"/>
  <c r="P36" i="161"/>
  <c r="O36" i="161"/>
  <c r="I36" i="161"/>
  <c r="H36" i="161"/>
  <c r="L36" i="161" s="1"/>
  <c r="R35" i="161"/>
  <c r="Q35" i="161"/>
  <c r="P35" i="161"/>
  <c r="O35" i="161"/>
  <c r="I35" i="161"/>
  <c r="H35" i="161"/>
  <c r="L35" i="161" s="1"/>
  <c r="R34" i="161"/>
  <c r="Q34" i="161"/>
  <c r="P34" i="161"/>
  <c r="O34" i="161"/>
  <c r="L34" i="161"/>
  <c r="I34" i="161"/>
  <c r="H34" i="161"/>
  <c r="R33" i="161"/>
  <c r="Q33" i="161"/>
  <c r="P33" i="161"/>
  <c r="O33" i="161"/>
  <c r="I33" i="161"/>
  <c r="H33" i="161"/>
  <c r="L33" i="161" s="1"/>
  <c r="R32" i="161"/>
  <c r="Q32" i="161"/>
  <c r="P32" i="161"/>
  <c r="O32" i="161"/>
  <c r="I32" i="161"/>
  <c r="H32" i="161"/>
  <c r="L32" i="161" s="1"/>
  <c r="R31" i="161"/>
  <c r="Q31" i="161"/>
  <c r="P31" i="161"/>
  <c r="O31" i="161"/>
  <c r="L31" i="161"/>
  <c r="I31" i="161"/>
  <c r="H31" i="161"/>
  <c r="R30" i="161"/>
  <c r="Q30" i="161"/>
  <c r="P30" i="161"/>
  <c r="O30" i="161"/>
  <c r="I30" i="161"/>
  <c r="H30" i="161"/>
  <c r="L30" i="161" s="1"/>
  <c r="Z20" i="161"/>
  <c r="U17" i="161"/>
  <c r="T17" i="161"/>
  <c r="N1" i="161"/>
  <c r="P17" i="161" s="1"/>
  <c r="I158" i="160"/>
  <c r="H158" i="160"/>
  <c r="B158" i="160"/>
  <c r="B157" i="160"/>
  <c r="B156" i="160"/>
  <c r="B155" i="160"/>
  <c r="R140" i="160"/>
  <c r="Q140" i="160"/>
  <c r="P140" i="160"/>
  <c r="O140" i="160"/>
  <c r="I140" i="160"/>
  <c r="H140" i="160"/>
  <c r="L140" i="160" s="1"/>
  <c r="D140" i="160"/>
  <c r="O139" i="160"/>
  <c r="L139" i="160"/>
  <c r="I139" i="160"/>
  <c r="H139" i="160"/>
  <c r="D139" i="160"/>
  <c r="R138" i="160"/>
  <c r="Q138" i="160"/>
  <c r="P138" i="160"/>
  <c r="O138" i="160"/>
  <c r="L138" i="160"/>
  <c r="I138" i="160"/>
  <c r="H138" i="160"/>
  <c r="D138" i="160"/>
  <c r="O137" i="160"/>
  <c r="L137" i="160"/>
  <c r="I137" i="160"/>
  <c r="H137" i="160"/>
  <c r="D137" i="160"/>
  <c r="R136" i="160"/>
  <c r="Q136" i="160"/>
  <c r="P136" i="160"/>
  <c r="O136" i="160"/>
  <c r="I136" i="160"/>
  <c r="H136" i="160"/>
  <c r="L136" i="160" s="1"/>
  <c r="D136" i="160"/>
  <c r="R135" i="160"/>
  <c r="Q135" i="160"/>
  <c r="P135" i="160"/>
  <c r="O135" i="160"/>
  <c r="I135" i="160"/>
  <c r="H135" i="160"/>
  <c r="L135" i="160" s="1"/>
  <c r="D135" i="160"/>
  <c r="R134" i="160"/>
  <c r="Q134" i="160"/>
  <c r="P134" i="160"/>
  <c r="O134" i="160"/>
  <c r="L134" i="160"/>
  <c r="I134" i="160"/>
  <c r="H134" i="160"/>
  <c r="D134" i="160"/>
  <c r="R133" i="160"/>
  <c r="Q133" i="160"/>
  <c r="P133" i="160"/>
  <c r="O133" i="160"/>
  <c r="L133" i="160"/>
  <c r="I133" i="160"/>
  <c r="H133" i="160"/>
  <c r="D133" i="160"/>
  <c r="R132" i="160"/>
  <c r="Q132" i="160"/>
  <c r="P132" i="160"/>
  <c r="O132" i="160"/>
  <c r="I132" i="160"/>
  <c r="H132" i="160"/>
  <c r="L132" i="160" s="1"/>
  <c r="D132" i="160"/>
  <c r="R130" i="160"/>
  <c r="Q130" i="160"/>
  <c r="P130" i="160"/>
  <c r="O130" i="160"/>
  <c r="L130" i="160"/>
  <c r="I130" i="160"/>
  <c r="C130" i="160"/>
  <c r="R129" i="160"/>
  <c r="Q129" i="160"/>
  <c r="P129" i="160"/>
  <c r="O129" i="160"/>
  <c r="L129" i="160"/>
  <c r="I129" i="160"/>
  <c r="C129" i="160"/>
  <c r="L128" i="160"/>
  <c r="I128" i="160"/>
  <c r="C128" i="160"/>
  <c r="L127" i="160"/>
  <c r="I127" i="160"/>
  <c r="C127" i="160"/>
  <c r="L126" i="160"/>
  <c r="I126" i="160"/>
  <c r="C126" i="160"/>
  <c r="L124" i="160"/>
  <c r="I124" i="160"/>
  <c r="C124" i="160"/>
  <c r="L123" i="160"/>
  <c r="I123" i="160"/>
  <c r="C123" i="160"/>
  <c r="L122" i="160"/>
  <c r="I122" i="160"/>
  <c r="C122" i="160"/>
  <c r="L121" i="160"/>
  <c r="I121" i="160"/>
  <c r="C121" i="160"/>
  <c r="L120" i="160"/>
  <c r="I120" i="160"/>
  <c r="C120" i="160"/>
  <c r="L119" i="160"/>
  <c r="I119" i="160"/>
  <c r="C119" i="160"/>
  <c r="L118" i="160"/>
  <c r="I118" i="160"/>
  <c r="C118" i="160"/>
  <c r="L117" i="160"/>
  <c r="I117" i="160"/>
  <c r="C117" i="160"/>
  <c r="L116" i="160"/>
  <c r="I116" i="160"/>
  <c r="C116" i="160"/>
  <c r="L115" i="160"/>
  <c r="I115" i="160"/>
  <c r="C115" i="160"/>
  <c r="L114" i="160"/>
  <c r="I114" i="160"/>
  <c r="C114" i="160"/>
  <c r="L113" i="160"/>
  <c r="I113" i="160"/>
  <c r="C113" i="160"/>
  <c r="L112" i="160"/>
  <c r="I112" i="160"/>
  <c r="C112" i="160"/>
  <c r="L111" i="160"/>
  <c r="I111" i="160"/>
  <c r="C111" i="160"/>
  <c r="L110" i="160"/>
  <c r="I110" i="160"/>
  <c r="C110" i="160"/>
  <c r="L109" i="160"/>
  <c r="I109" i="160"/>
  <c r="C109" i="160"/>
  <c r="L108" i="160"/>
  <c r="I108" i="160"/>
  <c r="C108" i="160"/>
  <c r="L107" i="160"/>
  <c r="I107" i="160"/>
  <c r="C107" i="160"/>
  <c r="L106" i="160"/>
  <c r="I106" i="160"/>
  <c r="C106" i="160"/>
  <c r="L105" i="160"/>
  <c r="I105" i="160"/>
  <c r="C105" i="160"/>
  <c r="R102" i="160"/>
  <c r="Q102" i="160"/>
  <c r="P102" i="160"/>
  <c r="O102" i="160"/>
  <c r="I102" i="160"/>
  <c r="H102" i="160"/>
  <c r="L102" i="160" s="1"/>
  <c r="R101" i="160"/>
  <c r="Q101" i="160"/>
  <c r="P101" i="160"/>
  <c r="O101" i="160"/>
  <c r="I101" i="160"/>
  <c r="H101" i="160"/>
  <c r="L101" i="160" s="1"/>
  <c r="I100" i="160"/>
  <c r="H100" i="160"/>
  <c r="L100" i="160" s="1"/>
  <c r="L99" i="160"/>
  <c r="I99" i="160"/>
  <c r="H99" i="160"/>
  <c r="I98" i="160"/>
  <c r="H98" i="160"/>
  <c r="L98" i="160" s="1"/>
  <c r="D98" i="160"/>
  <c r="I97" i="160"/>
  <c r="H97" i="160"/>
  <c r="L97" i="160" s="1"/>
  <c r="L96" i="160"/>
  <c r="I96" i="160"/>
  <c r="H96" i="160"/>
  <c r="L95" i="160"/>
  <c r="I95" i="160"/>
  <c r="H95" i="160"/>
  <c r="D95" i="160"/>
  <c r="I94" i="160"/>
  <c r="H94" i="160"/>
  <c r="L94" i="160" s="1"/>
  <c r="I93" i="160"/>
  <c r="H93" i="160"/>
  <c r="L93" i="160" s="1"/>
  <c r="I92" i="160"/>
  <c r="H92" i="160"/>
  <c r="L92" i="160" s="1"/>
  <c r="D92" i="160"/>
  <c r="L91" i="160"/>
  <c r="I91" i="160"/>
  <c r="H91" i="160"/>
  <c r="L90" i="160"/>
  <c r="I90" i="160"/>
  <c r="H90" i="160"/>
  <c r="I89" i="160"/>
  <c r="H89" i="160"/>
  <c r="L89" i="160" s="1"/>
  <c r="D89" i="160"/>
  <c r="O87" i="160"/>
  <c r="I87" i="160"/>
  <c r="H87" i="160"/>
  <c r="L87" i="160" s="1"/>
  <c r="R85" i="160"/>
  <c r="Q85" i="160"/>
  <c r="P85" i="160"/>
  <c r="O85" i="160"/>
  <c r="I85" i="160"/>
  <c r="H85" i="160"/>
  <c r="L85" i="160" s="1"/>
  <c r="R84" i="160"/>
  <c r="Q84" i="160"/>
  <c r="P84" i="160"/>
  <c r="O84" i="160"/>
  <c r="I84" i="160"/>
  <c r="H84" i="160"/>
  <c r="L84" i="160" s="1"/>
  <c r="R83" i="160"/>
  <c r="Q83" i="160"/>
  <c r="P83" i="160"/>
  <c r="O83" i="160"/>
  <c r="I83" i="160"/>
  <c r="H83" i="160"/>
  <c r="L83" i="160" s="1"/>
  <c r="R82" i="160"/>
  <c r="Q82" i="160"/>
  <c r="P82" i="160"/>
  <c r="O82" i="160"/>
  <c r="I82" i="160"/>
  <c r="H82" i="160"/>
  <c r="L82" i="160" s="1"/>
  <c r="R81" i="160"/>
  <c r="Q81" i="160"/>
  <c r="P81" i="160"/>
  <c r="O81" i="160"/>
  <c r="L81" i="160"/>
  <c r="I81" i="160"/>
  <c r="H81" i="160"/>
  <c r="R80" i="160"/>
  <c r="Q80" i="160"/>
  <c r="P80" i="160"/>
  <c r="O80" i="160"/>
  <c r="I80" i="160"/>
  <c r="H80" i="160"/>
  <c r="L80" i="160" s="1"/>
  <c r="R79" i="160"/>
  <c r="Q79" i="160"/>
  <c r="P79" i="160"/>
  <c r="O79" i="160"/>
  <c r="L79" i="160"/>
  <c r="I79" i="160"/>
  <c r="H79" i="160"/>
  <c r="R78" i="160"/>
  <c r="Q78" i="160"/>
  <c r="P78" i="160"/>
  <c r="O78" i="160"/>
  <c r="L78" i="160"/>
  <c r="I78" i="160"/>
  <c r="H78" i="160"/>
  <c r="R77" i="160"/>
  <c r="Q77" i="160"/>
  <c r="P77" i="160"/>
  <c r="O77" i="160"/>
  <c r="I77" i="160"/>
  <c r="H77" i="160"/>
  <c r="L77" i="160" s="1"/>
  <c r="R76" i="160"/>
  <c r="Q76" i="160"/>
  <c r="P76" i="160"/>
  <c r="O76" i="160"/>
  <c r="I76" i="160"/>
  <c r="H76" i="160"/>
  <c r="L76" i="160" s="1"/>
  <c r="R75" i="160"/>
  <c r="Q75" i="160"/>
  <c r="P75" i="160"/>
  <c r="O75" i="160"/>
  <c r="L75" i="160"/>
  <c r="I75" i="160"/>
  <c r="H75" i="160"/>
  <c r="R74" i="160"/>
  <c r="Q74" i="160"/>
  <c r="P74" i="160"/>
  <c r="O74" i="160"/>
  <c r="I74" i="160"/>
  <c r="H74" i="160"/>
  <c r="L74" i="160" s="1"/>
  <c r="R73" i="160"/>
  <c r="Q73" i="160"/>
  <c r="P73" i="160"/>
  <c r="O73" i="160"/>
  <c r="I73" i="160"/>
  <c r="H73" i="160"/>
  <c r="L73" i="160" s="1"/>
  <c r="R72" i="160"/>
  <c r="Q72" i="160"/>
  <c r="P72" i="160"/>
  <c r="O72" i="160"/>
  <c r="L72" i="160"/>
  <c r="I72" i="160"/>
  <c r="H72" i="160"/>
  <c r="R71" i="160"/>
  <c r="Q71" i="160"/>
  <c r="P71" i="160"/>
  <c r="O71" i="160"/>
  <c r="I71" i="160"/>
  <c r="H71" i="160"/>
  <c r="L71" i="160" s="1"/>
  <c r="R70" i="160"/>
  <c r="Q70" i="160"/>
  <c r="P70" i="160"/>
  <c r="O70" i="160"/>
  <c r="L70" i="160"/>
  <c r="I70" i="160"/>
  <c r="H70" i="160"/>
  <c r="R69" i="160"/>
  <c r="Q69" i="160"/>
  <c r="P69" i="160"/>
  <c r="O69" i="160"/>
  <c r="L69" i="160"/>
  <c r="I69" i="160"/>
  <c r="H69" i="160"/>
  <c r="R68" i="160"/>
  <c r="Q68" i="160"/>
  <c r="P68" i="160"/>
  <c r="O68" i="160"/>
  <c r="I68" i="160"/>
  <c r="H68" i="160"/>
  <c r="L68" i="160" s="1"/>
  <c r="R67" i="160"/>
  <c r="Q67" i="160"/>
  <c r="P67" i="160"/>
  <c r="O67" i="160"/>
  <c r="L67" i="160"/>
  <c r="I67" i="160"/>
  <c r="H67" i="160"/>
  <c r="R65" i="160"/>
  <c r="Q65" i="160"/>
  <c r="P65" i="160"/>
  <c r="O65" i="160"/>
  <c r="I65" i="160"/>
  <c r="H65" i="160"/>
  <c r="L65" i="160" s="1"/>
  <c r="R64" i="160"/>
  <c r="Q64" i="160"/>
  <c r="P64" i="160"/>
  <c r="O64" i="160"/>
  <c r="I64" i="160"/>
  <c r="H64" i="160"/>
  <c r="L64" i="160" s="1"/>
  <c r="R63" i="160"/>
  <c r="Q63" i="160"/>
  <c r="P63" i="160"/>
  <c r="O63" i="160"/>
  <c r="L63" i="160"/>
  <c r="I63" i="160"/>
  <c r="H63" i="160"/>
  <c r="I62" i="160"/>
  <c r="H62" i="160"/>
  <c r="L62" i="160" s="1"/>
  <c r="D62" i="160"/>
  <c r="I61" i="160"/>
  <c r="H61" i="160"/>
  <c r="L61" i="160" s="1"/>
  <c r="D61" i="160"/>
  <c r="L60" i="160"/>
  <c r="I60" i="160"/>
  <c r="H60" i="160"/>
  <c r="D60" i="160"/>
  <c r="I59" i="160"/>
  <c r="H59" i="160"/>
  <c r="L59" i="160" s="1"/>
  <c r="D59" i="160"/>
  <c r="I58" i="160"/>
  <c r="H58" i="160"/>
  <c r="L58" i="160" s="1"/>
  <c r="D58" i="160"/>
  <c r="R56" i="160"/>
  <c r="Q56" i="160"/>
  <c r="P56" i="160"/>
  <c r="O56" i="160"/>
  <c r="L56" i="160"/>
  <c r="I56" i="160"/>
  <c r="H56" i="160"/>
  <c r="R55" i="160"/>
  <c r="Q55" i="160"/>
  <c r="P55" i="160"/>
  <c r="O55" i="160"/>
  <c r="I55" i="160"/>
  <c r="H55" i="160"/>
  <c r="L55" i="160" s="1"/>
  <c r="R54" i="160"/>
  <c r="Q54" i="160"/>
  <c r="P54" i="160"/>
  <c r="O54" i="160"/>
  <c r="I54" i="160"/>
  <c r="H54" i="160"/>
  <c r="L54" i="160" s="1"/>
  <c r="R53" i="160"/>
  <c r="Q53" i="160"/>
  <c r="P53" i="160"/>
  <c r="O53" i="160"/>
  <c r="I53" i="160"/>
  <c r="H53" i="160"/>
  <c r="L53" i="160" s="1"/>
  <c r="R52" i="160"/>
  <c r="Q52" i="160"/>
  <c r="P52" i="160"/>
  <c r="O52" i="160"/>
  <c r="L52" i="160"/>
  <c r="I52" i="160"/>
  <c r="H52" i="160"/>
  <c r="R51" i="160"/>
  <c r="Q51" i="160"/>
  <c r="P51" i="160"/>
  <c r="O51" i="160"/>
  <c r="I51" i="160"/>
  <c r="H51" i="160"/>
  <c r="L51" i="160" s="1"/>
  <c r="R50" i="160"/>
  <c r="Q50" i="160"/>
  <c r="P50" i="160"/>
  <c r="O50" i="160"/>
  <c r="L50" i="160"/>
  <c r="I50" i="160"/>
  <c r="H50" i="160"/>
  <c r="R49" i="160"/>
  <c r="Q49" i="160"/>
  <c r="P49" i="160"/>
  <c r="O49" i="160"/>
  <c r="L49" i="160"/>
  <c r="I49" i="160"/>
  <c r="H49" i="160"/>
  <c r="R48" i="160"/>
  <c r="Q48" i="160"/>
  <c r="P48" i="160"/>
  <c r="O48" i="160"/>
  <c r="I48" i="160"/>
  <c r="H48" i="160"/>
  <c r="L48" i="160" s="1"/>
  <c r="R47" i="160"/>
  <c r="Q47" i="160"/>
  <c r="P47" i="160"/>
  <c r="O47" i="160"/>
  <c r="I47" i="160"/>
  <c r="H47" i="160"/>
  <c r="L47" i="160" s="1"/>
  <c r="R46" i="160"/>
  <c r="Q46" i="160"/>
  <c r="P46" i="160"/>
  <c r="O46" i="160"/>
  <c r="I46" i="160"/>
  <c r="H46" i="160"/>
  <c r="L46" i="160" s="1"/>
  <c r="R45" i="160"/>
  <c r="Q45" i="160"/>
  <c r="P45" i="160"/>
  <c r="O45" i="160"/>
  <c r="I45" i="160"/>
  <c r="H45" i="160"/>
  <c r="L45" i="160" s="1"/>
  <c r="R44" i="160"/>
  <c r="Q44" i="160"/>
  <c r="P44" i="160"/>
  <c r="O44" i="160"/>
  <c r="L44" i="160"/>
  <c r="I44" i="160"/>
  <c r="H44" i="160"/>
  <c r="R43" i="160"/>
  <c r="Q43" i="160"/>
  <c r="P43" i="160"/>
  <c r="O43" i="160"/>
  <c r="I43" i="160"/>
  <c r="H43" i="160"/>
  <c r="L43" i="160" s="1"/>
  <c r="R42" i="160"/>
  <c r="Q42" i="160"/>
  <c r="P42" i="160"/>
  <c r="O42" i="160"/>
  <c r="I42" i="160"/>
  <c r="H42" i="160"/>
  <c r="L42" i="160" s="1"/>
  <c r="R41" i="160"/>
  <c r="Q41" i="160"/>
  <c r="P41" i="160"/>
  <c r="O41" i="160"/>
  <c r="L41" i="160"/>
  <c r="I41" i="160"/>
  <c r="H41" i="160"/>
  <c r="R40" i="160"/>
  <c r="Q40" i="160"/>
  <c r="P40" i="160"/>
  <c r="O40" i="160"/>
  <c r="I40" i="160"/>
  <c r="H40" i="160"/>
  <c r="L40" i="160" s="1"/>
  <c r="R39" i="160"/>
  <c r="Q39" i="160"/>
  <c r="P39" i="160"/>
  <c r="O39" i="160"/>
  <c r="L39" i="160"/>
  <c r="I39" i="160"/>
  <c r="H39" i="160"/>
  <c r="R38" i="160"/>
  <c r="Q38" i="160"/>
  <c r="P38" i="160"/>
  <c r="O38" i="160"/>
  <c r="L38" i="160"/>
  <c r="I38" i="160"/>
  <c r="H38" i="160"/>
  <c r="R37" i="160"/>
  <c r="Q37" i="160"/>
  <c r="P37" i="160"/>
  <c r="O37" i="160"/>
  <c r="I37" i="160"/>
  <c r="H37" i="160"/>
  <c r="L37" i="160" s="1"/>
  <c r="R36" i="160"/>
  <c r="Q36" i="160"/>
  <c r="P36" i="160"/>
  <c r="O36" i="160"/>
  <c r="I36" i="160"/>
  <c r="H36" i="160"/>
  <c r="L36" i="160" s="1"/>
  <c r="R35" i="160"/>
  <c r="Q35" i="160"/>
  <c r="P35" i="160"/>
  <c r="O35" i="160"/>
  <c r="L35" i="160"/>
  <c r="I35" i="160"/>
  <c r="H35" i="160"/>
  <c r="R34" i="160"/>
  <c r="Q34" i="160"/>
  <c r="P34" i="160"/>
  <c r="O34" i="160"/>
  <c r="I34" i="160"/>
  <c r="H34" i="160"/>
  <c r="L34" i="160" s="1"/>
  <c r="R33" i="160"/>
  <c r="Q33" i="160"/>
  <c r="P33" i="160"/>
  <c r="O33" i="160"/>
  <c r="I33" i="160"/>
  <c r="H33" i="160"/>
  <c r="L33" i="160" s="1"/>
  <c r="R32" i="160"/>
  <c r="Q32" i="160"/>
  <c r="P32" i="160"/>
  <c r="O32" i="160"/>
  <c r="L32" i="160"/>
  <c r="I32" i="160"/>
  <c r="H32" i="160"/>
  <c r="R31" i="160"/>
  <c r="Q31" i="160"/>
  <c r="P31" i="160"/>
  <c r="O31" i="160"/>
  <c r="I31" i="160"/>
  <c r="H31" i="160"/>
  <c r="L31" i="160" s="1"/>
  <c r="R30" i="160"/>
  <c r="Q30" i="160"/>
  <c r="P30" i="160"/>
  <c r="O30" i="160"/>
  <c r="L30" i="160"/>
  <c r="I30" i="160"/>
  <c r="H30" i="160"/>
  <c r="Z20" i="160"/>
  <c r="U17" i="160"/>
  <c r="T17" i="160"/>
  <c r="N1" i="160"/>
  <c r="P17" i="160" s="1"/>
  <c r="I158" i="159"/>
  <c r="H158" i="159"/>
  <c r="B158" i="159"/>
  <c r="B157" i="159"/>
  <c r="B156" i="159"/>
  <c r="B155" i="159"/>
  <c r="R140" i="159"/>
  <c r="Q140" i="159"/>
  <c r="P140" i="159"/>
  <c r="O140" i="159"/>
  <c r="I140" i="159"/>
  <c r="H140" i="159"/>
  <c r="L140" i="159" s="1"/>
  <c r="D140" i="159"/>
  <c r="O139" i="159"/>
  <c r="I139" i="159"/>
  <c r="H139" i="159"/>
  <c r="L139" i="159" s="1"/>
  <c r="D139" i="159"/>
  <c r="R138" i="159"/>
  <c r="Q138" i="159"/>
  <c r="P138" i="159"/>
  <c r="O138" i="159"/>
  <c r="L138" i="159"/>
  <c r="I138" i="159"/>
  <c r="H138" i="159"/>
  <c r="D138" i="159"/>
  <c r="O137" i="159"/>
  <c r="I137" i="159"/>
  <c r="H137" i="159"/>
  <c r="L137" i="159" s="1"/>
  <c r="D137" i="159"/>
  <c r="R136" i="159"/>
  <c r="Q136" i="159"/>
  <c r="P136" i="159"/>
  <c r="O136" i="159"/>
  <c r="I136" i="159"/>
  <c r="H136" i="159"/>
  <c r="L136" i="159" s="1"/>
  <c r="D136" i="159"/>
  <c r="R135" i="159"/>
  <c r="Q135" i="159"/>
  <c r="P135" i="159"/>
  <c r="O135" i="159"/>
  <c r="L135" i="159"/>
  <c r="I135" i="159"/>
  <c r="H135" i="159"/>
  <c r="D135" i="159"/>
  <c r="R134" i="159"/>
  <c r="Q134" i="159"/>
  <c r="P134" i="159"/>
  <c r="O134" i="159"/>
  <c r="L134" i="159"/>
  <c r="I134" i="159"/>
  <c r="H134" i="159"/>
  <c r="D134" i="159"/>
  <c r="R133" i="159"/>
  <c r="Q133" i="159"/>
  <c r="P133" i="159"/>
  <c r="O133" i="159"/>
  <c r="I133" i="159"/>
  <c r="H133" i="159"/>
  <c r="L133" i="159" s="1"/>
  <c r="D133" i="159"/>
  <c r="R132" i="159"/>
  <c r="Q132" i="159"/>
  <c r="P132" i="159"/>
  <c r="O132" i="159"/>
  <c r="L132" i="159"/>
  <c r="I132" i="159"/>
  <c r="H132" i="159"/>
  <c r="D132" i="159"/>
  <c r="R130" i="159"/>
  <c r="Q130" i="159"/>
  <c r="P130" i="159"/>
  <c r="O130" i="159"/>
  <c r="L130" i="159"/>
  <c r="I130" i="159"/>
  <c r="C130" i="159"/>
  <c r="R129" i="159"/>
  <c r="Q129" i="159"/>
  <c r="P129" i="159"/>
  <c r="O129" i="159"/>
  <c r="L129" i="159"/>
  <c r="I129" i="159"/>
  <c r="C129" i="159"/>
  <c r="L128" i="159"/>
  <c r="I128" i="159"/>
  <c r="C128" i="159"/>
  <c r="L127" i="159"/>
  <c r="I127" i="159"/>
  <c r="C127" i="159"/>
  <c r="L126" i="159"/>
  <c r="I126" i="159"/>
  <c r="C126" i="159"/>
  <c r="L124" i="159"/>
  <c r="I124" i="159"/>
  <c r="C124" i="159"/>
  <c r="L123" i="159"/>
  <c r="I123" i="159"/>
  <c r="C123" i="159"/>
  <c r="L122" i="159"/>
  <c r="I122" i="159"/>
  <c r="C122" i="159"/>
  <c r="L121" i="159"/>
  <c r="I121" i="159"/>
  <c r="C121" i="159"/>
  <c r="L120" i="159"/>
  <c r="I120" i="159"/>
  <c r="C120" i="159"/>
  <c r="L119" i="159"/>
  <c r="I119" i="159"/>
  <c r="C119" i="159"/>
  <c r="L118" i="159"/>
  <c r="I118" i="159"/>
  <c r="C118" i="159"/>
  <c r="L117" i="159"/>
  <c r="I117" i="159"/>
  <c r="C117" i="159"/>
  <c r="L116" i="159"/>
  <c r="I116" i="159"/>
  <c r="C116" i="159"/>
  <c r="L115" i="159"/>
  <c r="I115" i="159"/>
  <c r="C115" i="159"/>
  <c r="L114" i="159"/>
  <c r="I114" i="159"/>
  <c r="C114" i="159"/>
  <c r="L113" i="159"/>
  <c r="I113" i="159"/>
  <c r="C113" i="159"/>
  <c r="L112" i="159"/>
  <c r="I112" i="159"/>
  <c r="C112" i="159"/>
  <c r="L111" i="159"/>
  <c r="I111" i="159"/>
  <c r="C111" i="159"/>
  <c r="L110" i="159"/>
  <c r="I110" i="159"/>
  <c r="C110" i="159"/>
  <c r="L109" i="159"/>
  <c r="I109" i="159"/>
  <c r="C109" i="159"/>
  <c r="L108" i="159"/>
  <c r="I108" i="159"/>
  <c r="C108" i="159"/>
  <c r="L107" i="159"/>
  <c r="I107" i="159"/>
  <c r="C107" i="159"/>
  <c r="L106" i="159"/>
  <c r="I106" i="159"/>
  <c r="C106" i="159"/>
  <c r="L105" i="159"/>
  <c r="I105" i="159"/>
  <c r="C105" i="159"/>
  <c r="R102" i="159"/>
  <c r="Q102" i="159"/>
  <c r="P102" i="159"/>
  <c r="O102" i="159"/>
  <c r="I102" i="159"/>
  <c r="H102" i="159"/>
  <c r="L102" i="159" s="1"/>
  <c r="R101" i="159"/>
  <c r="Q101" i="159"/>
  <c r="P101" i="159"/>
  <c r="O101" i="159"/>
  <c r="I101" i="159"/>
  <c r="H101" i="159"/>
  <c r="L101" i="159" s="1"/>
  <c r="L100" i="159"/>
  <c r="I100" i="159"/>
  <c r="H100" i="159"/>
  <c r="L99" i="159"/>
  <c r="I99" i="159"/>
  <c r="H99" i="159"/>
  <c r="I98" i="159"/>
  <c r="H98" i="159"/>
  <c r="L98" i="159" s="1"/>
  <c r="D98" i="159"/>
  <c r="L97" i="159"/>
  <c r="I97" i="159"/>
  <c r="H97" i="159"/>
  <c r="L96" i="159"/>
  <c r="I96" i="159"/>
  <c r="H96" i="159"/>
  <c r="L95" i="159"/>
  <c r="I95" i="159"/>
  <c r="H95" i="159"/>
  <c r="D95" i="159"/>
  <c r="I94" i="159"/>
  <c r="H94" i="159"/>
  <c r="L94" i="159" s="1"/>
  <c r="L93" i="159"/>
  <c r="I93" i="159"/>
  <c r="H93" i="159"/>
  <c r="I92" i="159"/>
  <c r="H92" i="159"/>
  <c r="L92" i="159" s="1"/>
  <c r="D92" i="159"/>
  <c r="L91" i="159"/>
  <c r="I91" i="159"/>
  <c r="H91" i="159"/>
  <c r="L90" i="159"/>
  <c r="I90" i="159"/>
  <c r="H90" i="159"/>
  <c r="I89" i="159"/>
  <c r="H89" i="159"/>
  <c r="L89" i="159" s="1"/>
  <c r="D89" i="159"/>
  <c r="O87" i="159"/>
  <c r="L87" i="159"/>
  <c r="I87" i="159"/>
  <c r="H87" i="159"/>
  <c r="R85" i="159"/>
  <c r="Q85" i="159"/>
  <c r="P85" i="159"/>
  <c r="O85" i="159"/>
  <c r="I85" i="159"/>
  <c r="H85" i="159"/>
  <c r="L85" i="159" s="1"/>
  <c r="R84" i="159"/>
  <c r="Q84" i="159"/>
  <c r="P84" i="159"/>
  <c r="O84" i="159"/>
  <c r="L84" i="159"/>
  <c r="I84" i="159"/>
  <c r="H84" i="159"/>
  <c r="R83" i="159"/>
  <c r="Q83" i="159"/>
  <c r="P83" i="159"/>
  <c r="O83" i="159"/>
  <c r="I83" i="159"/>
  <c r="H83" i="159"/>
  <c r="L83" i="159" s="1"/>
  <c r="R82" i="159"/>
  <c r="Q82" i="159"/>
  <c r="P82" i="159"/>
  <c r="O82" i="159"/>
  <c r="L82" i="159"/>
  <c r="I82" i="159"/>
  <c r="H82" i="159"/>
  <c r="R81" i="159"/>
  <c r="Q81" i="159"/>
  <c r="P81" i="159"/>
  <c r="O81" i="159"/>
  <c r="L81" i="159"/>
  <c r="I81" i="159"/>
  <c r="H81" i="159"/>
  <c r="R80" i="159"/>
  <c r="Q80" i="159"/>
  <c r="P80" i="159"/>
  <c r="O80" i="159"/>
  <c r="I80" i="159"/>
  <c r="H80" i="159"/>
  <c r="L80" i="159" s="1"/>
  <c r="R79" i="159"/>
  <c r="Q79" i="159"/>
  <c r="P79" i="159"/>
  <c r="O79" i="159"/>
  <c r="L79" i="159"/>
  <c r="I79" i="159"/>
  <c r="H79" i="159"/>
  <c r="R78" i="159"/>
  <c r="Q78" i="159"/>
  <c r="P78" i="159"/>
  <c r="O78" i="159"/>
  <c r="L78" i="159"/>
  <c r="I78" i="159"/>
  <c r="H78" i="159"/>
  <c r="R77" i="159"/>
  <c r="Q77" i="159"/>
  <c r="P77" i="159"/>
  <c r="O77" i="159"/>
  <c r="I77" i="159"/>
  <c r="H77" i="159"/>
  <c r="L77" i="159" s="1"/>
  <c r="R76" i="159"/>
  <c r="Q76" i="159"/>
  <c r="P76" i="159"/>
  <c r="O76" i="159"/>
  <c r="L76" i="159"/>
  <c r="I76" i="159"/>
  <c r="H76" i="159"/>
  <c r="R75" i="159"/>
  <c r="Q75" i="159"/>
  <c r="P75" i="159"/>
  <c r="O75" i="159"/>
  <c r="L75" i="159"/>
  <c r="I75" i="159"/>
  <c r="H75" i="159"/>
  <c r="R74" i="159"/>
  <c r="Q74" i="159"/>
  <c r="P74" i="159"/>
  <c r="O74" i="159"/>
  <c r="I74" i="159"/>
  <c r="H74" i="159"/>
  <c r="L74" i="159" s="1"/>
  <c r="R73" i="159"/>
  <c r="Q73" i="159"/>
  <c r="P73" i="159"/>
  <c r="O73" i="159"/>
  <c r="I73" i="159"/>
  <c r="H73" i="159"/>
  <c r="L73" i="159" s="1"/>
  <c r="R72" i="159"/>
  <c r="Q72" i="159"/>
  <c r="P72" i="159"/>
  <c r="O72" i="159"/>
  <c r="L72" i="159"/>
  <c r="I72" i="159"/>
  <c r="H72" i="159"/>
  <c r="R71" i="159"/>
  <c r="Q71" i="159"/>
  <c r="P71" i="159"/>
  <c r="O71" i="159"/>
  <c r="I71" i="159"/>
  <c r="H71" i="159"/>
  <c r="L71" i="159" s="1"/>
  <c r="R70" i="159"/>
  <c r="Q70" i="159"/>
  <c r="P70" i="159"/>
  <c r="O70" i="159"/>
  <c r="L70" i="159"/>
  <c r="I70" i="159"/>
  <c r="H70" i="159"/>
  <c r="R69" i="159"/>
  <c r="Q69" i="159"/>
  <c r="P69" i="159"/>
  <c r="O69" i="159"/>
  <c r="L69" i="159"/>
  <c r="I69" i="159"/>
  <c r="H69" i="159"/>
  <c r="R68" i="159"/>
  <c r="Q68" i="159"/>
  <c r="P68" i="159"/>
  <c r="O68" i="159"/>
  <c r="I68" i="159"/>
  <c r="H68" i="159"/>
  <c r="L68" i="159" s="1"/>
  <c r="R67" i="159"/>
  <c r="Q67" i="159"/>
  <c r="P67" i="159"/>
  <c r="O67" i="159"/>
  <c r="L67" i="159"/>
  <c r="I67" i="159"/>
  <c r="H67" i="159"/>
  <c r="R65" i="159"/>
  <c r="Q65" i="159"/>
  <c r="P65" i="159"/>
  <c r="O65" i="159"/>
  <c r="I65" i="159"/>
  <c r="H65" i="159"/>
  <c r="L65" i="159" s="1"/>
  <c r="R64" i="159"/>
  <c r="Q64" i="159"/>
  <c r="P64" i="159"/>
  <c r="O64" i="159"/>
  <c r="L64" i="159"/>
  <c r="I64" i="159"/>
  <c r="H64" i="159"/>
  <c r="R63" i="159"/>
  <c r="Q63" i="159"/>
  <c r="P63" i="159"/>
  <c r="O63" i="159"/>
  <c r="I63" i="159"/>
  <c r="H63" i="159"/>
  <c r="L63" i="159" s="1"/>
  <c r="I62" i="159"/>
  <c r="H62" i="159"/>
  <c r="L62" i="159" s="1"/>
  <c r="D62" i="159"/>
  <c r="I61" i="159"/>
  <c r="H61" i="159"/>
  <c r="L61" i="159" s="1"/>
  <c r="D61" i="159"/>
  <c r="L60" i="159"/>
  <c r="I60" i="159"/>
  <c r="H60" i="159"/>
  <c r="D60" i="159"/>
  <c r="I59" i="159"/>
  <c r="H59" i="159"/>
  <c r="L59" i="159" s="1"/>
  <c r="D59" i="159"/>
  <c r="I58" i="159"/>
  <c r="H58" i="159"/>
  <c r="L58" i="159" s="1"/>
  <c r="D58" i="159"/>
  <c r="R56" i="159"/>
  <c r="Q56" i="159"/>
  <c r="P56" i="159"/>
  <c r="O56" i="159"/>
  <c r="I56" i="159"/>
  <c r="H56" i="159"/>
  <c r="L56" i="159" s="1"/>
  <c r="R55" i="159"/>
  <c r="Q55" i="159"/>
  <c r="P55" i="159"/>
  <c r="O55" i="159"/>
  <c r="I55" i="159"/>
  <c r="H55" i="159"/>
  <c r="L55" i="159" s="1"/>
  <c r="R54" i="159"/>
  <c r="Q54" i="159"/>
  <c r="P54" i="159"/>
  <c r="O54" i="159"/>
  <c r="L54" i="159"/>
  <c r="I54" i="159"/>
  <c r="H54" i="159"/>
  <c r="R53" i="159"/>
  <c r="Q53" i="159"/>
  <c r="P53" i="159"/>
  <c r="O53" i="159"/>
  <c r="I53" i="159"/>
  <c r="H53" i="159"/>
  <c r="L53" i="159" s="1"/>
  <c r="R52" i="159"/>
  <c r="Q52" i="159"/>
  <c r="P52" i="159"/>
  <c r="O52" i="159"/>
  <c r="I52" i="159"/>
  <c r="H52" i="159"/>
  <c r="L52" i="159" s="1"/>
  <c r="R51" i="159"/>
  <c r="Q51" i="159"/>
  <c r="P51" i="159"/>
  <c r="O51" i="159"/>
  <c r="L51" i="159"/>
  <c r="I51" i="159"/>
  <c r="H51" i="159"/>
  <c r="R50" i="159"/>
  <c r="Q50" i="159"/>
  <c r="P50" i="159"/>
  <c r="O50" i="159"/>
  <c r="I50" i="159"/>
  <c r="H50" i="159"/>
  <c r="L50" i="159" s="1"/>
  <c r="R49" i="159"/>
  <c r="Q49" i="159"/>
  <c r="P49" i="159"/>
  <c r="O49" i="159"/>
  <c r="L49" i="159"/>
  <c r="I49" i="159"/>
  <c r="H49" i="159"/>
  <c r="R48" i="159"/>
  <c r="Q48" i="159"/>
  <c r="P48" i="159"/>
  <c r="O48" i="159"/>
  <c r="L48" i="159"/>
  <c r="I48" i="159"/>
  <c r="H48" i="159"/>
  <c r="R47" i="159"/>
  <c r="Q47" i="159"/>
  <c r="P47" i="159"/>
  <c r="O47" i="159"/>
  <c r="I47" i="159"/>
  <c r="H47" i="159"/>
  <c r="L47" i="159" s="1"/>
  <c r="R46" i="159"/>
  <c r="Q46" i="159"/>
  <c r="P46" i="159"/>
  <c r="O46" i="159"/>
  <c r="L46" i="159"/>
  <c r="I46" i="159"/>
  <c r="H46" i="159"/>
  <c r="R45" i="159"/>
  <c r="Q45" i="159"/>
  <c r="P45" i="159"/>
  <c r="O45" i="159"/>
  <c r="L45" i="159"/>
  <c r="I45" i="159"/>
  <c r="H45" i="159"/>
  <c r="R44" i="159"/>
  <c r="Q44" i="159"/>
  <c r="P44" i="159"/>
  <c r="O44" i="159"/>
  <c r="L44" i="159"/>
  <c r="I44" i="159"/>
  <c r="H44" i="159"/>
  <c r="R43" i="159"/>
  <c r="Q43" i="159"/>
  <c r="P43" i="159"/>
  <c r="O43" i="159"/>
  <c r="I43" i="159"/>
  <c r="H43" i="159"/>
  <c r="L43" i="159" s="1"/>
  <c r="R42" i="159"/>
  <c r="Q42" i="159"/>
  <c r="P42" i="159"/>
  <c r="O42" i="159"/>
  <c r="L42" i="159"/>
  <c r="I42" i="159"/>
  <c r="H42" i="159"/>
  <c r="R41" i="159"/>
  <c r="Q41" i="159"/>
  <c r="P41" i="159"/>
  <c r="O41" i="159"/>
  <c r="I41" i="159"/>
  <c r="H41" i="159"/>
  <c r="L41" i="159" s="1"/>
  <c r="R40" i="159"/>
  <c r="Q40" i="159"/>
  <c r="P40" i="159"/>
  <c r="O40" i="159"/>
  <c r="L40" i="159"/>
  <c r="I40" i="159"/>
  <c r="H40" i="159"/>
  <c r="R39" i="159"/>
  <c r="Q39" i="159"/>
  <c r="P39" i="159"/>
  <c r="O39" i="159"/>
  <c r="L39" i="159"/>
  <c r="I39" i="159"/>
  <c r="H39" i="159"/>
  <c r="R38" i="159"/>
  <c r="Q38" i="159"/>
  <c r="P38" i="159"/>
  <c r="O38" i="159"/>
  <c r="L38" i="159"/>
  <c r="I38" i="159"/>
  <c r="H38" i="159"/>
  <c r="R37" i="159"/>
  <c r="Q37" i="159"/>
  <c r="P37" i="159"/>
  <c r="O37" i="159"/>
  <c r="L37" i="159"/>
  <c r="I37" i="159"/>
  <c r="H37" i="159"/>
  <c r="R36" i="159"/>
  <c r="Q36" i="159"/>
  <c r="P36" i="159"/>
  <c r="O36" i="159"/>
  <c r="L36" i="159"/>
  <c r="I36" i="159"/>
  <c r="H36" i="159"/>
  <c r="R35" i="159"/>
  <c r="Q35" i="159"/>
  <c r="P35" i="159"/>
  <c r="O35" i="159"/>
  <c r="I35" i="159"/>
  <c r="H35" i="159"/>
  <c r="L35" i="159" s="1"/>
  <c r="R34" i="159"/>
  <c r="Q34" i="159"/>
  <c r="P34" i="159"/>
  <c r="O34" i="159"/>
  <c r="I34" i="159"/>
  <c r="H34" i="159"/>
  <c r="L34" i="159" s="1"/>
  <c r="R33" i="159"/>
  <c r="Q33" i="159"/>
  <c r="P33" i="159"/>
  <c r="O33" i="159"/>
  <c r="I33" i="159"/>
  <c r="H33" i="159"/>
  <c r="L33" i="159" s="1"/>
  <c r="R32" i="159"/>
  <c r="Q32" i="159"/>
  <c r="P32" i="159"/>
  <c r="O32" i="159"/>
  <c r="L32" i="159"/>
  <c r="I32" i="159"/>
  <c r="H32" i="159"/>
  <c r="R31" i="159"/>
  <c r="Q31" i="159"/>
  <c r="P31" i="159"/>
  <c r="O31" i="159"/>
  <c r="L31" i="159"/>
  <c r="I31" i="159"/>
  <c r="H31" i="159"/>
  <c r="R30" i="159"/>
  <c r="Q30" i="159"/>
  <c r="P30" i="159"/>
  <c r="O30" i="159"/>
  <c r="I30" i="159"/>
  <c r="H30" i="159"/>
  <c r="L30" i="159" s="1"/>
  <c r="Z20" i="159"/>
  <c r="U17" i="159"/>
  <c r="T17" i="159"/>
  <c r="N1" i="159"/>
  <c r="P17" i="159" s="1"/>
  <c r="I158" i="158"/>
  <c r="H158" i="158"/>
  <c r="B158" i="158"/>
  <c r="B157" i="158"/>
  <c r="B156" i="158"/>
  <c r="B155" i="158"/>
  <c r="R140" i="158"/>
  <c r="Q140" i="158"/>
  <c r="P140" i="158"/>
  <c r="O140" i="158"/>
  <c r="I140" i="158"/>
  <c r="H140" i="158"/>
  <c r="L140" i="158" s="1"/>
  <c r="D140" i="158"/>
  <c r="O139" i="158"/>
  <c r="L139" i="158"/>
  <c r="I139" i="158"/>
  <c r="H139" i="158"/>
  <c r="D139" i="158"/>
  <c r="R138" i="158"/>
  <c r="Q138" i="158"/>
  <c r="P138" i="158"/>
  <c r="O138" i="158"/>
  <c r="L138" i="158"/>
  <c r="I138" i="158"/>
  <c r="H138" i="158"/>
  <c r="D138" i="158"/>
  <c r="O137" i="158"/>
  <c r="I137" i="158"/>
  <c r="H137" i="158"/>
  <c r="L137" i="158" s="1"/>
  <c r="D137" i="158"/>
  <c r="R136" i="158"/>
  <c r="Q136" i="158"/>
  <c r="P136" i="158"/>
  <c r="O136" i="158"/>
  <c r="I136" i="158"/>
  <c r="H136" i="158"/>
  <c r="L136" i="158" s="1"/>
  <c r="D136" i="158"/>
  <c r="R135" i="158"/>
  <c r="Q135" i="158"/>
  <c r="P135" i="158"/>
  <c r="O135" i="158"/>
  <c r="I135" i="158"/>
  <c r="H135" i="158"/>
  <c r="L135" i="158" s="1"/>
  <c r="D135" i="158"/>
  <c r="R134" i="158"/>
  <c r="Q134" i="158"/>
  <c r="P134" i="158"/>
  <c r="O134" i="158"/>
  <c r="L134" i="158"/>
  <c r="I134" i="158"/>
  <c r="H134" i="158"/>
  <c r="D134" i="158"/>
  <c r="R133" i="158"/>
  <c r="Q133" i="158"/>
  <c r="P133" i="158"/>
  <c r="O133" i="158"/>
  <c r="I133" i="158"/>
  <c r="H133" i="158"/>
  <c r="L133" i="158" s="1"/>
  <c r="D133" i="158"/>
  <c r="R132" i="158"/>
  <c r="Q132" i="158"/>
  <c r="P132" i="158"/>
  <c r="O132" i="158"/>
  <c r="I132" i="158"/>
  <c r="H132" i="158"/>
  <c r="L132" i="158" s="1"/>
  <c r="D132" i="158"/>
  <c r="R130" i="158"/>
  <c r="Q130" i="158"/>
  <c r="P130" i="158"/>
  <c r="O130" i="158"/>
  <c r="L130" i="158"/>
  <c r="I130" i="158"/>
  <c r="C130" i="158"/>
  <c r="R129" i="158"/>
  <c r="Q129" i="158"/>
  <c r="P129" i="158"/>
  <c r="O129" i="158"/>
  <c r="L129" i="158"/>
  <c r="I129" i="158"/>
  <c r="C129" i="158"/>
  <c r="L128" i="158"/>
  <c r="I128" i="158"/>
  <c r="C128" i="158"/>
  <c r="L127" i="158"/>
  <c r="I127" i="158"/>
  <c r="C127" i="158"/>
  <c r="L126" i="158"/>
  <c r="I126" i="158"/>
  <c r="C126" i="158"/>
  <c r="L124" i="158"/>
  <c r="I124" i="158"/>
  <c r="C124" i="158"/>
  <c r="L123" i="158"/>
  <c r="I123" i="158"/>
  <c r="C123" i="158"/>
  <c r="L122" i="158"/>
  <c r="I122" i="158"/>
  <c r="C122" i="158"/>
  <c r="L121" i="158"/>
  <c r="I121" i="158"/>
  <c r="C121" i="158"/>
  <c r="L120" i="158"/>
  <c r="I120" i="158"/>
  <c r="C120" i="158"/>
  <c r="L119" i="158"/>
  <c r="I119" i="158"/>
  <c r="C119" i="158"/>
  <c r="L118" i="158"/>
  <c r="I118" i="158"/>
  <c r="C118" i="158"/>
  <c r="L117" i="158"/>
  <c r="I117" i="158"/>
  <c r="C117" i="158"/>
  <c r="L116" i="158"/>
  <c r="I116" i="158"/>
  <c r="C116" i="158"/>
  <c r="L115" i="158"/>
  <c r="I115" i="158"/>
  <c r="C115" i="158"/>
  <c r="L114" i="158"/>
  <c r="I114" i="158"/>
  <c r="C114" i="158"/>
  <c r="L113" i="158"/>
  <c r="I113" i="158"/>
  <c r="C113" i="158"/>
  <c r="L112" i="158"/>
  <c r="I112" i="158"/>
  <c r="C112" i="158"/>
  <c r="L111" i="158"/>
  <c r="I111" i="158"/>
  <c r="C111" i="158"/>
  <c r="L110" i="158"/>
  <c r="I110" i="158"/>
  <c r="C110" i="158"/>
  <c r="L109" i="158"/>
  <c r="I109" i="158"/>
  <c r="C109" i="158"/>
  <c r="L108" i="158"/>
  <c r="I108" i="158"/>
  <c r="C108" i="158"/>
  <c r="L107" i="158"/>
  <c r="I107" i="158"/>
  <c r="C107" i="158"/>
  <c r="L106" i="158"/>
  <c r="I106" i="158"/>
  <c r="C106" i="158"/>
  <c r="L105" i="158"/>
  <c r="I105" i="158"/>
  <c r="C105" i="158"/>
  <c r="R102" i="158"/>
  <c r="Q102" i="158"/>
  <c r="P102" i="158"/>
  <c r="O102" i="158"/>
  <c r="L102" i="158"/>
  <c r="I102" i="158"/>
  <c r="H102" i="158"/>
  <c r="R101" i="158"/>
  <c r="Q101" i="158"/>
  <c r="P101" i="158"/>
  <c r="O101" i="158"/>
  <c r="I101" i="158"/>
  <c r="H101" i="158"/>
  <c r="L101" i="158" s="1"/>
  <c r="L100" i="158"/>
  <c r="I100" i="158"/>
  <c r="H100" i="158"/>
  <c r="L99" i="158"/>
  <c r="I99" i="158"/>
  <c r="H99" i="158"/>
  <c r="L98" i="158"/>
  <c r="I98" i="158"/>
  <c r="H98" i="158"/>
  <c r="D98" i="158"/>
  <c r="L97" i="158"/>
  <c r="I97" i="158"/>
  <c r="H97" i="158"/>
  <c r="I96" i="158"/>
  <c r="H96" i="158"/>
  <c r="L96" i="158" s="1"/>
  <c r="L95" i="158"/>
  <c r="I95" i="158"/>
  <c r="H95" i="158"/>
  <c r="D95" i="158"/>
  <c r="I94" i="158"/>
  <c r="H94" i="158"/>
  <c r="L94" i="158" s="1"/>
  <c r="I93" i="158"/>
  <c r="H93" i="158"/>
  <c r="L93" i="158" s="1"/>
  <c r="L92" i="158"/>
  <c r="I92" i="158"/>
  <c r="H92" i="158"/>
  <c r="D92" i="158"/>
  <c r="L91" i="158"/>
  <c r="I91" i="158"/>
  <c r="H91" i="158"/>
  <c r="L90" i="158"/>
  <c r="I90" i="158"/>
  <c r="H90" i="158"/>
  <c r="L89" i="158"/>
  <c r="I89" i="158"/>
  <c r="H89" i="158"/>
  <c r="D89" i="158"/>
  <c r="O87" i="158"/>
  <c r="I87" i="158"/>
  <c r="H87" i="158"/>
  <c r="L87" i="158" s="1"/>
  <c r="R85" i="158"/>
  <c r="Q85" i="158"/>
  <c r="P85" i="158"/>
  <c r="O85" i="158"/>
  <c r="I85" i="158"/>
  <c r="H85" i="158"/>
  <c r="L85" i="158" s="1"/>
  <c r="R84" i="158"/>
  <c r="Q84" i="158"/>
  <c r="P84" i="158"/>
  <c r="O84" i="158"/>
  <c r="L84" i="158"/>
  <c r="I84" i="158"/>
  <c r="H84" i="158"/>
  <c r="R83" i="158"/>
  <c r="Q83" i="158"/>
  <c r="P83" i="158"/>
  <c r="O83" i="158"/>
  <c r="I83" i="158"/>
  <c r="H83" i="158"/>
  <c r="L83" i="158" s="1"/>
  <c r="R82" i="158"/>
  <c r="Q82" i="158"/>
  <c r="P82" i="158"/>
  <c r="O82" i="158"/>
  <c r="I82" i="158"/>
  <c r="H82" i="158"/>
  <c r="L82" i="158" s="1"/>
  <c r="R81" i="158"/>
  <c r="Q81" i="158"/>
  <c r="P81" i="158"/>
  <c r="O81" i="158"/>
  <c r="L81" i="158"/>
  <c r="I81" i="158"/>
  <c r="H81" i="158"/>
  <c r="R80" i="158"/>
  <c r="Q80" i="158"/>
  <c r="P80" i="158"/>
  <c r="O80" i="158"/>
  <c r="L80" i="158"/>
  <c r="I80" i="158"/>
  <c r="H80" i="158"/>
  <c r="R79" i="158"/>
  <c r="Q79" i="158"/>
  <c r="P79" i="158"/>
  <c r="O79" i="158"/>
  <c r="L79" i="158"/>
  <c r="I79" i="158"/>
  <c r="H79" i="158"/>
  <c r="R78" i="158"/>
  <c r="Q78" i="158"/>
  <c r="P78" i="158"/>
  <c r="O78" i="158"/>
  <c r="L78" i="158"/>
  <c r="I78" i="158"/>
  <c r="H78" i="158"/>
  <c r="R77" i="158"/>
  <c r="Q77" i="158"/>
  <c r="P77" i="158"/>
  <c r="O77" i="158"/>
  <c r="I77" i="158"/>
  <c r="H77" i="158"/>
  <c r="L77" i="158" s="1"/>
  <c r="R76" i="158"/>
  <c r="Q76" i="158"/>
  <c r="P76" i="158"/>
  <c r="O76" i="158"/>
  <c r="L76" i="158"/>
  <c r="I76" i="158"/>
  <c r="H76" i="158"/>
  <c r="R75" i="158"/>
  <c r="Q75" i="158"/>
  <c r="P75" i="158"/>
  <c r="O75" i="158"/>
  <c r="L75" i="158"/>
  <c r="I75" i="158"/>
  <c r="H75" i="158"/>
  <c r="R74" i="158"/>
  <c r="Q74" i="158"/>
  <c r="P74" i="158"/>
  <c r="O74" i="158"/>
  <c r="I74" i="158"/>
  <c r="H74" i="158"/>
  <c r="L74" i="158" s="1"/>
  <c r="R73" i="158"/>
  <c r="Q73" i="158"/>
  <c r="P73" i="158"/>
  <c r="O73" i="158"/>
  <c r="I73" i="158"/>
  <c r="H73" i="158"/>
  <c r="L73" i="158" s="1"/>
  <c r="R72" i="158"/>
  <c r="Q72" i="158"/>
  <c r="P72" i="158"/>
  <c r="O72" i="158"/>
  <c r="L72" i="158"/>
  <c r="I72" i="158"/>
  <c r="H72" i="158"/>
  <c r="R71" i="158"/>
  <c r="Q71" i="158"/>
  <c r="P71" i="158"/>
  <c r="O71" i="158"/>
  <c r="L71" i="158"/>
  <c r="I71" i="158"/>
  <c r="H71" i="158"/>
  <c r="R70" i="158"/>
  <c r="Q70" i="158"/>
  <c r="P70" i="158"/>
  <c r="O70" i="158"/>
  <c r="I70" i="158"/>
  <c r="H70" i="158"/>
  <c r="L70" i="158" s="1"/>
  <c r="R69" i="158"/>
  <c r="Q69" i="158"/>
  <c r="P69" i="158"/>
  <c r="O69" i="158"/>
  <c r="I69" i="158"/>
  <c r="H69" i="158"/>
  <c r="L69" i="158" s="1"/>
  <c r="R68" i="158"/>
  <c r="Q68" i="158"/>
  <c r="P68" i="158"/>
  <c r="O68" i="158"/>
  <c r="I68" i="158"/>
  <c r="H68" i="158"/>
  <c r="L68" i="158" s="1"/>
  <c r="R67" i="158"/>
  <c r="Q67" i="158"/>
  <c r="P67" i="158"/>
  <c r="O67" i="158"/>
  <c r="I67" i="158"/>
  <c r="H67" i="158"/>
  <c r="L67" i="158" s="1"/>
  <c r="R65" i="158"/>
  <c r="Q65" i="158"/>
  <c r="P65" i="158"/>
  <c r="O65" i="158"/>
  <c r="I65" i="158"/>
  <c r="H65" i="158"/>
  <c r="L65" i="158" s="1"/>
  <c r="R64" i="158"/>
  <c r="Q64" i="158"/>
  <c r="P64" i="158"/>
  <c r="O64" i="158"/>
  <c r="L64" i="158"/>
  <c r="I64" i="158"/>
  <c r="H64" i="158"/>
  <c r="R63" i="158"/>
  <c r="Q63" i="158"/>
  <c r="P63" i="158"/>
  <c r="O63" i="158"/>
  <c r="I63" i="158"/>
  <c r="H63" i="158"/>
  <c r="L63" i="158" s="1"/>
  <c r="L62" i="158"/>
  <c r="I62" i="158"/>
  <c r="H62" i="158"/>
  <c r="D62" i="158"/>
  <c r="L61" i="158"/>
  <c r="I61" i="158"/>
  <c r="H61" i="158"/>
  <c r="D61" i="158"/>
  <c r="L60" i="158"/>
  <c r="I60" i="158"/>
  <c r="H60" i="158"/>
  <c r="D60" i="158"/>
  <c r="L59" i="158"/>
  <c r="I59" i="158"/>
  <c r="H59" i="158"/>
  <c r="D59" i="158"/>
  <c r="L58" i="158"/>
  <c r="I58" i="158"/>
  <c r="H58" i="158"/>
  <c r="D58" i="158"/>
  <c r="R56" i="158"/>
  <c r="Q56" i="158"/>
  <c r="P56" i="158"/>
  <c r="O56" i="158"/>
  <c r="L56" i="158"/>
  <c r="I56" i="158"/>
  <c r="H56" i="158"/>
  <c r="R55" i="158"/>
  <c r="Q55" i="158"/>
  <c r="P55" i="158"/>
  <c r="O55" i="158"/>
  <c r="I55" i="158"/>
  <c r="H55" i="158"/>
  <c r="L55" i="158" s="1"/>
  <c r="R54" i="158"/>
  <c r="Q54" i="158"/>
  <c r="P54" i="158"/>
  <c r="O54" i="158"/>
  <c r="L54" i="158"/>
  <c r="I54" i="158"/>
  <c r="H54" i="158"/>
  <c r="R53" i="158"/>
  <c r="Q53" i="158"/>
  <c r="P53" i="158"/>
  <c r="O53" i="158"/>
  <c r="I53" i="158"/>
  <c r="H53" i="158"/>
  <c r="L53" i="158" s="1"/>
  <c r="R52" i="158"/>
  <c r="Q52" i="158"/>
  <c r="P52" i="158"/>
  <c r="O52" i="158"/>
  <c r="I52" i="158"/>
  <c r="H52" i="158"/>
  <c r="L52" i="158" s="1"/>
  <c r="R51" i="158"/>
  <c r="Q51" i="158"/>
  <c r="P51" i="158"/>
  <c r="O51" i="158"/>
  <c r="I51" i="158"/>
  <c r="H51" i="158"/>
  <c r="L51" i="158" s="1"/>
  <c r="R50" i="158"/>
  <c r="Q50" i="158"/>
  <c r="P50" i="158"/>
  <c r="O50" i="158"/>
  <c r="I50" i="158"/>
  <c r="H50" i="158"/>
  <c r="L50" i="158" s="1"/>
  <c r="R49" i="158"/>
  <c r="Q49" i="158"/>
  <c r="P49" i="158"/>
  <c r="O49" i="158"/>
  <c r="L49" i="158"/>
  <c r="I49" i="158"/>
  <c r="H49" i="158"/>
  <c r="R48" i="158"/>
  <c r="Q48" i="158"/>
  <c r="P48" i="158"/>
  <c r="O48" i="158"/>
  <c r="I48" i="158"/>
  <c r="H48" i="158"/>
  <c r="L48" i="158" s="1"/>
  <c r="R47" i="158"/>
  <c r="Q47" i="158"/>
  <c r="P47" i="158"/>
  <c r="O47" i="158"/>
  <c r="I47" i="158"/>
  <c r="H47" i="158"/>
  <c r="L47" i="158" s="1"/>
  <c r="R46" i="158"/>
  <c r="Q46" i="158"/>
  <c r="P46" i="158"/>
  <c r="O46" i="158"/>
  <c r="L46" i="158"/>
  <c r="I46" i="158"/>
  <c r="H46" i="158"/>
  <c r="R45" i="158"/>
  <c r="Q45" i="158"/>
  <c r="P45" i="158"/>
  <c r="O45" i="158"/>
  <c r="L45" i="158"/>
  <c r="I45" i="158"/>
  <c r="H45" i="158"/>
  <c r="R44" i="158"/>
  <c r="Q44" i="158"/>
  <c r="P44" i="158"/>
  <c r="O44" i="158"/>
  <c r="L44" i="158"/>
  <c r="I44" i="158"/>
  <c r="H44" i="158"/>
  <c r="R43" i="158"/>
  <c r="Q43" i="158"/>
  <c r="P43" i="158"/>
  <c r="O43" i="158"/>
  <c r="I43" i="158"/>
  <c r="H43" i="158"/>
  <c r="L43" i="158" s="1"/>
  <c r="R42" i="158"/>
  <c r="Q42" i="158"/>
  <c r="P42" i="158"/>
  <c r="O42" i="158"/>
  <c r="L42" i="158"/>
  <c r="I42" i="158"/>
  <c r="H42" i="158"/>
  <c r="R41" i="158"/>
  <c r="Q41" i="158"/>
  <c r="P41" i="158"/>
  <c r="O41" i="158"/>
  <c r="I41" i="158"/>
  <c r="H41" i="158"/>
  <c r="L41" i="158" s="1"/>
  <c r="R40" i="158"/>
  <c r="Q40" i="158"/>
  <c r="P40" i="158"/>
  <c r="O40" i="158"/>
  <c r="L40" i="158"/>
  <c r="I40" i="158"/>
  <c r="H40" i="158"/>
  <c r="R39" i="158"/>
  <c r="Q39" i="158"/>
  <c r="P39" i="158"/>
  <c r="O39" i="158"/>
  <c r="I39" i="158"/>
  <c r="H39" i="158"/>
  <c r="L39" i="158" s="1"/>
  <c r="R38" i="158"/>
  <c r="Q38" i="158"/>
  <c r="P38" i="158"/>
  <c r="O38" i="158"/>
  <c r="L38" i="158"/>
  <c r="I38" i="158"/>
  <c r="H38" i="158"/>
  <c r="R37" i="158"/>
  <c r="Q37" i="158"/>
  <c r="P37" i="158"/>
  <c r="O37" i="158"/>
  <c r="L37" i="158"/>
  <c r="I37" i="158"/>
  <c r="H37" i="158"/>
  <c r="R36" i="158"/>
  <c r="Q36" i="158"/>
  <c r="P36" i="158"/>
  <c r="O36" i="158"/>
  <c r="L36" i="158"/>
  <c r="I36" i="158"/>
  <c r="H36" i="158"/>
  <c r="R35" i="158"/>
  <c r="Q35" i="158"/>
  <c r="P35" i="158"/>
  <c r="O35" i="158"/>
  <c r="I35" i="158"/>
  <c r="H35" i="158"/>
  <c r="L35" i="158" s="1"/>
  <c r="R34" i="158"/>
  <c r="Q34" i="158"/>
  <c r="P34" i="158"/>
  <c r="O34" i="158"/>
  <c r="I34" i="158"/>
  <c r="H34" i="158"/>
  <c r="L34" i="158" s="1"/>
  <c r="R33" i="158"/>
  <c r="Q33" i="158"/>
  <c r="P33" i="158"/>
  <c r="O33" i="158"/>
  <c r="L33" i="158"/>
  <c r="I33" i="158"/>
  <c r="H33" i="158"/>
  <c r="R32" i="158"/>
  <c r="Q32" i="158"/>
  <c r="P32" i="158"/>
  <c r="O32" i="158"/>
  <c r="I32" i="158"/>
  <c r="H32" i="158"/>
  <c r="L32" i="158" s="1"/>
  <c r="R31" i="158"/>
  <c r="Q31" i="158"/>
  <c r="P31" i="158"/>
  <c r="O31" i="158"/>
  <c r="I31" i="158"/>
  <c r="H31" i="158"/>
  <c r="L31" i="158" s="1"/>
  <c r="R30" i="158"/>
  <c r="Q30" i="158"/>
  <c r="P30" i="158"/>
  <c r="O30" i="158"/>
  <c r="L30" i="158"/>
  <c r="I30" i="158"/>
  <c r="H30" i="158"/>
  <c r="Z20" i="158"/>
  <c r="U17" i="158"/>
  <c r="T17" i="158"/>
  <c r="N1" i="158"/>
  <c r="P17" i="158" s="1"/>
  <c r="I158" i="157"/>
  <c r="H158" i="157"/>
  <c r="B158" i="157"/>
  <c r="B157" i="157"/>
  <c r="B156" i="157"/>
  <c r="B155" i="157"/>
  <c r="R140" i="157"/>
  <c r="Q140" i="157"/>
  <c r="P140" i="157"/>
  <c r="O140" i="157"/>
  <c r="I140" i="157"/>
  <c r="H140" i="157"/>
  <c r="L140" i="157" s="1"/>
  <c r="D140" i="157"/>
  <c r="O139" i="157"/>
  <c r="L139" i="157"/>
  <c r="I139" i="157"/>
  <c r="H139" i="157"/>
  <c r="D139" i="157"/>
  <c r="R138" i="157"/>
  <c r="Q138" i="157"/>
  <c r="P138" i="157"/>
  <c r="O138" i="157"/>
  <c r="L138" i="157"/>
  <c r="I138" i="157"/>
  <c r="H138" i="157"/>
  <c r="D138" i="157"/>
  <c r="O137" i="157"/>
  <c r="I137" i="157"/>
  <c r="H137" i="157"/>
  <c r="L137" i="157" s="1"/>
  <c r="D137" i="157"/>
  <c r="R136" i="157"/>
  <c r="Q136" i="157"/>
  <c r="P136" i="157"/>
  <c r="O136" i="157"/>
  <c r="I136" i="157"/>
  <c r="H136" i="157"/>
  <c r="L136" i="157" s="1"/>
  <c r="D136" i="157"/>
  <c r="R135" i="157"/>
  <c r="Q135" i="157"/>
  <c r="P135" i="157"/>
  <c r="O135" i="157"/>
  <c r="I135" i="157"/>
  <c r="H135" i="157"/>
  <c r="L135" i="157" s="1"/>
  <c r="D135" i="157"/>
  <c r="R134" i="157"/>
  <c r="Q134" i="157"/>
  <c r="P134" i="157"/>
  <c r="O134" i="157"/>
  <c r="L134" i="157"/>
  <c r="I134" i="157"/>
  <c r="H134" i="157"/>
  <c r="D134" i="157"/>
  <c r="R133" i="157"/>
  <c r="Q133" i="157"/>
  <c r="P133" i="157"/>
  <c r="O133" i="157"/>
  <c r="I133" i="157"/>
  <c r="H133" i="157"/>
  <c r="L133" i="157" s="1"/>
  <c r="D133" i="157"/>
  <c r="R132" i="157"/>
  <c r="Q132" i="157"/>
  <c r="P132" i="157"/>
  <c r="O132" i="157"/>
  <c r="I132" i="157"/>
  <c r="H132" i="157"/>
  <c r="L132" i="157" s="1"/>
  <c r="D132" i="157"/>
  <c r="R130" i="157"/>
  <c r="Q130" i="157"/>
  <c r="P130" i="157"/>
  <c r="O130" i="157"/>
  <c r="L130" i="157"/>
  <c r="I130" i="157"/>
  <c r="C130" i="157"/>
  <c r="R129" i="157"/>
  <c r="Q129" i="157"/>
  <c r="P129" i="157"/>
  <c r="O129" i="157"/>
  <c r="L129" i="157"/>
  <c r="I129" i="157"/>
  <c r="C129" i="157"/>
  <c r="L128" i="157"/>
  <c r="I128" i="157"/>
  <c r="C128" i="157"/>
  <c r="L127" i="157"/>
  <c r="I127" i="157"/>
  <c r="C127" i="157"/>
  <c r="L126" i="157"/>
  <c r="I126" i="157"/>
  <c r="C126" i="157"/>
  <c r="L124" i="157"/>
  <c r="I124" i="157"/>
  <c r="C124" i="157"/>
  <c r="L123" i="157"/>
  <c r="I123" i="157"/>
  <c r="C123" i="157"/>
  <c r="L122" i="157"/>
  <c r="I122" i="157"/>
  <c r="C122" i="157"/>
  <c r="L121" i="157"/>
  <c r="I121" i="157"/>
  <c r="C121" i="157"/>
  <c r="L120" i="157"/>
  <c r="I120" i="157"/>
  <c r="C120" i="157"/>
  <c r="L119" i="157"/>
  <c r="I119" i="157"/>
  <c r="C119" i="157"/>
  <c r="L118" i="157"/>
  <c r="I118" i="157"/>
  <c r="C118" i="157"/>
  <c r="L117" i="157"/>
  <c r="I117" i="157"/>
  <c r="C117" i="157"/>
  <c r="L116" i="157"/>
  <c r="I116" i="157"/>
  <c r="C116" i="157"/>
  <c r="L115" i="157"/>
  <c r="I115" i="157"/>
  <c r="C115" i="157"/>
  <c r="L114" i="157"/>
  <c r="I114" i="157"/>
  <c r="C114" i="157"/>
  <c r="L113" i="157"/>
  <c r="I113" i="157"/>
  <c r="C113" i="157"/>
  <c r="L112" i="157"/>
  <c r="I112" i="157"/>
  <c r="C112" i="157"/>
  <c r="L111" i="157"/>
  <c r="I111" i="157"/>
  <c r="C111" i="157"/>
  <c r="L110" i="157"/>
  <c r="I110" i="157"/>
  <c r="C110" i="157"/>
  <c r="L109" i="157"/>
  <c r="I109" i="157"/>
  <c r="C109" i="157"/>
  <c r="L108" i="157"/>
  <c r="I108" i="157"/>
  <c r="C108" i="157"/>
  <c r="L107" i="157"/>
  <c r="I107" i="157"/>
  <c r="C107" i="157"/>
  <c r="L106" i="157"/>
  <c r="I106" i="157"/>
  <c r="C106" i="157"/>
  <c r="L105" i="157"/>
  <c r="I105" i="157"/>
  <c r="C105" i="157"/>
  <c r="R102" i="157"/>
  <c r="Q102" i="157"/>
  <c r="P102" i="157"/>
  <c r="O102" i="157"/>
  <c r="L102" i="157"/>
  <c r="I102" i="157"/>
  <c r="H102" i="157"/>
  <c r="R101" i="157"/>
  <c r="Q101" i="157"/>
  <c r="P101" i="157"/>
  <c r="O101" i="157"/>
  <c r="L101" i="157"/>
  <c r="I101" i="157"/>
  <c r="H101" i="157"/>
  <c r="L100" i="157"/>
  <c r="I100" i="157"/>
  <c r="H100" i="157"/>
  <c r="L99" i="157"/>
  <c r="I99" i="157"/>
  <c r="H99" i="157"/>
  <c r="L98" i="157"/>
  <c r="I98" i="157"/>
  <c r="H98" i="157"/>
  <c r="D98" i="157"/>
  <c r="I97" i="157"/>
  <c r="H97" i="157"/>
  <c r="L97" i="157" s="1"/>
  <c r="I96" i="157"/>
  <c r="H96" i="157"/>
  <c r="L96" i="157" s="1"/>
  <c r="L95" i="157"/>
  <c r="I95" i="157"/>
  <c r="H95" i="157"/>
  <c r="D95" i="157"/>
  <c r="L94" i="157"/>
  <c r="I94" i="157"/>
  <c r="H94" i="157"/>
  <c r="I93" i="157"/>
  <c r="H93" i="157"/>
  <c r="L93" i="157" s="1"/>
  <c r="I92" i="157"/>
  <c r="H92" i="157"/>
  <c r="L92" i="157" s="1"/>
  <c r="D92" i="157"/>
  <c r="L91" i="157"/>
  <c r="I91" i="157"/>
  <c r="H91" i="157"/>
  <c r="L90" i="157"/>
  <c r="I90" i="157"/>
  <c r="H90" i="157"/>
  <c r="L89" i="157"/>
  <c r="I89" i="157"/>
  <c r="H89" i="157"/>
  <c r="D89" i="157"/>
  <c r="O87" i="157"/>
  <c r="I87" i="157"/>
  <c r="H87" i="157"/>
  <c r="L87" i="157" s="1"/>
  <c r="R85" i="157"/>
  <c r="Q85" i="157"/>
  <c r="P85" i="157"/>
  <c r="O85" i="157"/>
  <c r="I85" i="157"/>
  <c r="H85" i="157"/>
  <c r="L85" i="157" s="1"/>
  <c r="R84" i="157"/>
  <c r="Q84" i="157"/>
  <c r="P84" i="157"/>
  <c r="O84" i="157"/>
  <c r="L84" i="157"/>
  <c r="I84" i="157"/>
  <c r="H84" i="157"/>
  <c r="R83" i="157"/>
  <c r="Q83" i="157"/>
  <c r="P83" i="157"/>
  <c r="O83" i="157"/>
  <c r="I83" i="157"/>
  <c r="H83" i="157"/>
  <c r="L83" i="157" s="1"/>
  <c r="R82" i="157"/>
  <c r="Q82" i="157"/>
  <c r="P82" i="157"/>
  <c r="O82" i="157"/>
  <c r="I82" i="157"/>
  <c r="H82" i="157"/>
  <c r="L82" i="157" s="1"/>
  <c r="R81" i="157"/>
  <c r="Q81" i="157"/>
  <c r="P81" i="157"/>
  <c r="O81" i="157"/>
  <c r="I81" i="157"/>
  <c r="H81" i="157"/>
  <c r="L81" i="157" s="1"/>
  <c r="R80" i="157"/>
  <c r="Q80" i="157"/>
  <c r="P80" i="157"/>
  <c r="O80" i="157"/>
  <c r="I80" i="157"/>
  <c r="H80" i="157"/>
  <c r="L80" i="157" s="1"/>
  <c r="R79" i="157"/>
  <c r="Q79" i="157"/>
  <c r="P79" i="157"/>
  <c r="O79" i="157"/>
  <c r="I79" i="157"/>
  <c r="H79" i="157"/>
  <c r="L79" i="157" s="1"/>
  <c r="R78" i="157"/>
  <c r="Q78" i="157"/>
  <c r="P78" i="157"/>
  <c r="O78" i="157"/>
  <c r="L78" i="157"/>
  <c r="I78" i="157"/>
  <c r="H78" i="157"/>
  <c r="R77" i="157"/>
  <c r="Q77" i="157"/>
  <c r="P77" i="157"/>
  <c r="O77" i="157"/>
  <c r="L77" i="157"/>
  <c r="I77" i="157"/>
  <c r="H77" i="157"/>
  <c r="R76" i="157"/>
  <c r="Q76" i="157"/>
  <c r="P76" i="157"/>
  <c r="O76" i="157"/>
  <c r="L76" i="157"/>
  <c r="I76" i="157"/>
  <c r="H76" i="157"/>
  <c r="R75" i="157"/>
  <c r="Q75" i="157"/>
  <c r="P75" i="157"/>
  <c r="O75" i="157"/>
  <c r="L75" i="157"/>
  <c r="I75" i="157"/>
  <c r="H75" i="157"/>
  <c r="R74" i="157"/>
  <c r="Q74" i="157"/>
  <c r="P74" i="157"/>
  <c r="O74" i="157"/>
  <c r="L74" i="157"/>
  <c r="I74" i="157"/>
  <c r="H74" i="157"/>
  <c r="R73" i="157"/>
  <c r="Q73" i="157"/>
  <c r="P73" i="157"/>
  <c r="O73" i="157"/>
  <c r="L73" i="157"/>
  <c r="I73" i="157"/>
  <c r="H73" i="157"/>
  <c r="R72" i="157"/>
  <c r="Q72" i="157"/>
  <c r="P72" i="157"/>
  <c r="O72" i="157"/>
  <c r="L72" i="157"/>
  <c r="I72" i="157"/>
  <c r="H72" i="157"/>
  <c r="R71" i="157"/>
  <c r="Q71" i="157"/>
  <c r="P71" i="157"/>
  <c r="O71" i="157"/>
  <c r="I71" i="157"/>
  <c r="H71" i="157"/>
  <c r="L71" i="157" s="1"/>
  <c r="R70" i="157"/>
  <c r="Q70" i="157"/>
  <c r="P70" i="157"/>
  <c r="O70" i="157"/>
  <c r="L70" i="157"/>
  <c r="I70" i="157"/>
  <c r="H70" i="157"/>
  <c r="R69" i="157"/>
  <c r="Q69" i="157"/>
  <c r="P69" i="157"/>
  <c r="O69" i="157"/>
  <c r="I69" i="157"/>
  <c r="H69" i="157"/>
  <c r="L69" i="157" s="1"/>
  <c r="R68" i="157"/>
  <c r="Q68" i="157"/>
  <c r="P68" i="157"/>
  <c r="O68" i="157"/>
  <c r="I68" i="157"/>
  <c r="H68" i="157"/>
  <c r="L68" i="157" s="1"/>
  <c r="R67" i="157"/>
  <c r="Q67" i="157"/>
  <c r="P67" i="157"/>
  <c r="O67" i="157"/>
  <c r="L67" i="157"/>
  <c r="I67" i="157"/>
  <c r="H67" i="157"/>
  <c r="R65" i="157"/>
  <c r="Q65" i="157"/>
  <c r="P65" i="157"/>
  <c r="O65" i="157"/>
  <c r="I65" i="157"/>
  <c r="H65" i="157"/>
  <c r="L65" i="157" s="1"/>
  <c r="R64" i="157"/>
  <c r="Q64" i="157"/>
  <c r="P64" i="157"/>
  <c r="O64" i="157"/>
  <c r="I64" i="157"/>
  <c r="H64" i="157"/>
  <c r="L64" i="157" s="1"/>
  <c r="R63" i="157"/>
  <c r="Q63" i="157"/>
  <c r="P63" i="157"/>
  <c r="O63" i="157"/>
  <c r="I63" i="157"/>
  <c r="H63" i="157"/>
  <c r="L63" i="157" s="1"/>
  <c r="L62" i="157"/>
  <c r="I62" i="157"/>
  <c r="H62" i="157"/>
  <c r="D62" i="157"/>
  <c r="L61" i="157"/>
  <c r="I61" i="157"/>
  <c r="H61" i="157"/>
  <c r="D61" i="157"/>
  <c r="I60" i="157"/>
  <c r="H60" i="157"/>
  <c r="L60" i="157" s="1"/>
  <c r="D60" i="157"/>
  <c r="I59" i="157"/>
  <c r="H59" i="157"/>
  <c r="L59" i="157" s="1"/>
  <c r="D59" i="157"/>
  <c r="L58" i="157"/>
  <c r="I58" i="157"/>
  <c r="H58" i="157"/>
  <c r="D58" i="157"/>
  <c r="R56" i="157"/>
  <c r="Q56" i="157"/>
  <c r="P56" i="157"/>
  <c r="O56" i="157"/>
  <c r="I56" i="157"/>
  <c r="H56" i="157"/>
  <c r="L56" i="157" s="1"/>
  <c r="R55" i="157"/>
  <c r="Q55" i="157"/>
  <c r="P55" i="157"/>
  <c r="O55" i="157"/>
  <c r="I55" i="157"/>
  <c r="H55" i="157"/>
  <c r="L55" i="157" s="1"/>
  <c r="R54" i="157"/>
  <c r="Q54" i="157"/>
  <c r="P54" i="157"/>
  <c r="O54" i="157"/>
  <c r="I54" i="157"/>
  <c r="H54" i="157"/>
  <c r="L54" i="157" s="1"/>
  <c r="R53" i="157"/>
  <c r="Q53" i="157"/>
  <c r="P53" i="157"/>
  <c r="O53" i="157"/>
  <c r="L53" i="157"/>
  <c r="I53" i="157"/>
  <c r="H53" i="157"/>
  <c r="R52" i="157"/>
  <c r="Q52" i="157"/>
  <c r="P52" i="157"/>
  <c r="O52" i="157"/>
  <c r="L52" i="157"/>
  <c r="I52" i="157"/>
  <c r="H52" i="157"/>
  <c r="R51" i="157"/>
  <c r="Q51" i="157"/>
  <c r="P51" i="157"/>
  <c r="O51" i="157"/>
  <c r="I51" i="157"/>
  <c r="H51" i="157"/>
  <c r="L51" i="157" s="1"/>
  <c r="R50" i="157"/>
  <c r="Q50" i="157"/>
  <c r="P50" i="157"/>
  <c r="O50" i="157"/>
  <c r="L50" i="157"/>
  <c r="I50" i="157"/>
  <c r="H50" i="157"/>
  <c r="R49" i="157"/>
  <c r="Q49" i="157"/>
  <c r="P49" i="157"/>
  <c r="O49" i="157"/>
  <c r="L49" i="157"/>
  <c r="I49" i="157"/>
  <c r="H49" i="157"/>
  <c r="R48" i="157"/>
  <c r="Q48" i="157"/>
  <c r="P48" i="157"/>
  <c r="O48" i="157"/>
  <c r="L48" i="157"/>
  <c r="I48" i="157"/>
  <c r="H48" i="157"/>
  <c r="R47" i="157"/>
  <c r="Q47" i="157"/>
  <c r="P47" i="157"/>
  <c r="O47" i="157"/>
  <c r="I47" i="157"/>
  <c r="H47" i="157"/>
  <c r="L47" i="157" s="1"/>
  <c r="R46" i="157"/>
  <c r="Q46" i="157"/>
  <c r="P46" i="157"/>
  <c r="O46" i="157"/>
  <c r="L46" i="157"/>
  <c r="I46" i="157"/>
  <c r="H46" i="157"/>
  <c r="R45" i="157"/>
  <c r="Q45" i="157"/>
  <c r="P45" i="157"/>
  <c r="O45" i="157"/>
  <c r="L45" i="157"/>
  <c r="I45" i="157"/>
  <c r="H45" i="157"/>
  <c r="R44" i="157"/>
  <c r="Q44" i="157"/>
  <c r="P44" i="157"/>
  <c r="O44" i="157"/>
  <c r="I44" i="157"/>
  <c r="H44" i="157"/>
  <c r="L44" i="157" s="1"/>
  <c r="R43" i="157"/>
  <c r="Q43" i="157"/>
  <c r="P43" i="157"/>
  <c r="O43" i="157"/>
  <c r="I43" i="157"/>
  <c r="H43" i="157"/>
  <c r="L43" i="157" s="1"/>
  <c r="R42" i="157"/>
  <c r="Q42" i="157"/>
  <c r="P42" i="157"/>
  <c r="O42" i="157"/>
  <c r="L42" i="157"/>
  <c r="I42" i="157"/>
  <c r="H42" i="157"/>
  <c r="R41" i="157"/>
  <c r="Q41" i="157"/>
  <c r="P41" i="157"/>
  <c r="O41" i="157"/>
  <c r="I41" i="157"/>
  <c r="H41" i="157"/>
  <c r="L41" i="157" s="1"/>
  <c r="R40" i="157"/>
  <c r="Q40" i="157"/>
  <c r="P40" i="157"/>
  <c r="O40" i="157"/>
  <c r="I40" i="157"/>
  <c r="H40" i="157"/>
  <c r="L40" i="157" s="1"/>
  <c r="R39" i="157"/>
  <c r="Q39" i="157"/>
  <c r="P39" i="157"/>
  <c r="O39" i="157"/>
  <c r="L39" i="157"/>
  <c r="I39" i="157"/>
  <c r="H39" i="157"/>
  <c r="R38" i="157"/>
  <c r="Q38" i="157"/>
  <c r="P38" i="157"/>
  <c r="O38" i="157"/>
  <c r="L38" i="157"/>
  <c r="I38" i="157"/>
  <c r="H38" i="157"/>
  <c r="R37" i="157"/>
  <c r="Q37" i="157"/>
  <c r="P37" i="157"/>
  <c r="O37" i="157"/>
  <c r="L37" i="157"/>
  <c r="I37" i="157"/>
  <c r="H37" i="157"/>
  <c r="R36" i="157"/>
  <c r="Q36" i="157"/>
  <c r="P36" i="157"/>
  <c r="O36" i="157"/>
  <c r="I36" i="157"/>
  <c r="H36" i="157"/>
  <c r="L36" i="157" s="1"/>
  <c r="R35" i="157"/>
  <c r="Q35" i="157"/>
  <c r="P35" i="157"/>
  <c r="O35" i="157"/>
  <c r="L35" i="157"/>
  <c r="I35" i="157"/>
  <c r="H35" i="157"/>
  <c r="R34" i="157"/>
  <c r="Q34" i="157"/>
  <c r="P34" i="157"/>
  <c r="O34" i="157"/>
  <c r="L34" i="157"/>
  <c r="I34" i="157"/>
  <c r="H34" i="157"/>
  <c r="R33" i="157"/>
  <c r="Q33" i="157"/>
  <c r="P33" i="157"/>
  <c r="O33" i="157"/>
  <c r="I33" i="157"/>
  <c r="H33" i="157"/>
  <c r="L33" i="157" s="1"/>
  <c r="R32" i="157"/>
  <c r="Q32" i="157"/>
  <c r="P32" i="157"/>
  <c r="O32" i="157"/>
  <c r="L32" i="157"/>
  <c r="I32" i="157"/>
  <c r="H32" i="157"/>
  <c r="R31" i="157"/>
  <c r="Q31" i="157"/>
  <c r="P31" i="157"/>
  <c r="O31" i="157"/>
  <c r="L31" i="157"/>
  <c r="I31" i="157"/>
  <c r="H31" i="157"/>
  <c r="R30" i="157"/>
  <c r="Q30" i="157"/>
  <c r="P30" i="157"/>
  <c r="O30" i="157"/>
  <c r="I30" i="157"/>
  <c r="H30" i="157"/>
  <c r="L30" i="157" s="1"/>
  <c r="Z20" i="157"/>
  <c r="U17" i="157"/>
  <c r="T17" i="157"/>
  <c r="N1" i="157"/>
  <c r="P17" i="157" s="1"/>
  <c r="I158" i="156"/>
  <c r="H158" i="156"/>
  <c r="B158" i="156"/>
  <c r="B157" i="156"/>
  <c r="B156" i="156"/>
  <c r="B155" i="156"/>
  <c r="R140" i="156"/>
  <c r="Q140" i="156"/>
  <c r="P140" i="156"/>
  <c r="O140" i="156"/>
  <c r="I140" i="156"/>
  <c r="H140" i="156"/>
  <c r="L140" i="156" s="1"/>
  <c r="D140" i="156"/>
  <c r="O139" i="156"/>
  <c r="L139" i="156"/>
  <c r="I139" i="156"/>
  <c r="H139" i="156"/>
  <c r="D139" i="156"/>
  <c r="R138" i="156"/>
  <c r="Q138" i="156"/>
  <c r="P138" i="156"/>
  <c r="O138" i="156"/>
  <c r="L138" i="156"/>
  <c r="I138" i="156"/>
  <c r="H138" i="156"/>
  <c r="D138" i="156"/>
  <c r="O137" i="156"/>
  <c r="L137" i="156"/>
  <c r="I137" i="156"/>
  <c r="H137" i="156"/>
  <c r="D137" i="156"/>
  <c r="R136" i="156"/>
  <c r="Q136" i="156"/>
  <c r="P136" i="156"/>
  <c r="O136" i="156"/>
  <c r="I136" i="156"/>
  <c r="H136" i="156"/>
  <c r="L136" i="156" s="1"/>
  <c r="D136" i="156"/>
  <c r="R135" i="156"/>
  <c r="Q135" i="156"/>
  <c r="P135" i="156"/>
  <c r="O135" i="156"/>
  <c r="I135" i="156"/>
  <c r="H135" i="156"/>
  <c r="L135" i="156" s="1"/>
  <c r="D135" i="156"/>
  <c r="R134" i="156"/>
  <c r="Q134" i="156"/>
  <c r="P134" i="156"/>
  <c r="O134" i="156"/>
  <c r="I134" i="156"/>
  <c r="H134" i="156"/>
  <c r="L134" i="156" s="1"/>
  <c r="D134" i="156"/>
  <c r="R133" i="156"/>
  <c r="Q133" i="156"/>
  <c r="P133" i="156"/>
  <c r="O133" i="156"/>
  <c r="I133" i="156"/>
  <c r="H133" i="156"/>
  <c r="L133" i="156" s="1"/>
  <c r="D133" i="156"/>
  <c r="R132" i="156"/>
  <c r="Q132" i="156"/>
  <c r="P132" i="156"/>
  <c r="O132" i="156"/>
  <c r="L132" i="156"/>
  <c r="I132" i="156"/>
  <c r="H132" i="156"/>
  <c r="D132" i="156"/>
  <c r="R130" i="156"/>
  <c r="Q130" i="156"/>
  <c r="P130" i="156"/>
  <c r="O130" i="156"/>
  <c r="L130" i="156"/>
  <c r="I130" i="156"/>
  <c r="C130" i="156"/>
  <c r="R129" i="156"/>
  <c r="Q129" i="156"/>
  <c r="P129" i="156"/>
  <c r="O129" i="156"/>
  <c r="L129" i="156"/>
  <c r="I129" i="156"/>
  <c r="C129" i="156"/>
  <c r="L128" i="156"/>
  <c r="I128" i="156"/>
  <c r="C128" i="156"/>
  <c r="L127" i="156"/>
  <c r="I127" i="156"/>
  <c r="C127" i="156"/>
  <c r="L126" i="156"/>
  <c r="I126" i="156"/>
  <c r="C126" i="156"/>
  <c r="L124" i="156"/>
  <c r="I124" i="156"/>
  <c r="C124" i="156"/>
  <c r="L123" i="156"/>
  <c r="I123" i="156"/>
  <c r="C123" i="156"/>
  <c r="L122" i="156"/>
  <c r="I122" i="156"/>
  <c r="C122" i="156"/>
  <c r="L121" i="156"/>
  <c r="I121" i="156"/>
  <c r="C121" i="156"/>
  <c r="L120" i="156"/>
  <c r="I120" i="156"/>
  <c r="C120" i="156"/>
  <c r="L119" i="156"/>
  <c r="I119" i="156"/>
  <c r="C119" i="156"/>
  <c r="L118" i="156"/>
  <c r="I118" i="156"/>
  <c r="C118" i="156"/>
  <c r="L117" i="156"/>
  <c r="I117" i="156"/>
  <c r="C117" i="156"/>
  <c r="L116" i="156"/>
  <c r="I116" i="156"/>
  <c r="C116" i="156"/>
  <c r="L115" i="156"/>
  <c r="I115" i="156"/>
  <c r="C115" i="156"/>
  <c r="L114" i="156"/>
  <c r="I114" i="156"/>
  <c r="C114" i="156"/>
  <c r="L113" i="156"/>
  <c r="I113" i="156"/>
  <c r="C113" i="156"/>
  <c r="L112" i="156"/>
  <c r="I112" i="156"/>
  <c r="C112" i="156"/>
  <c r="L111" i="156"/>
  <c r="I111" i="156"/>
  <c r="C111" i="156"/>
  <c r="L110" i="156"/>
  <c r="I110" i="156"/>
  <c r="C110" i="156"/>
  <c r="L109" i="156"/>
  <c r="I109" i="156"/>
  <c r="C109" i="156"/>
  <c r="L108" i="156"/>
  <c r="I108" i="156"/>
  <c r="C108" i="156"/>
  <c r="L107" i="156"/>
  <c r="I107" i="156"/>
  <c r="C107" i="156"/>
  <c r="L106" i="156"/>
  <c r="I106" i="156"/>
  <c r="C106" i="156"/>
  <c r="L105" i="156"/>
  <c r="I105" i="156"/>
  <c r="C105" i="156"/>
  <c r="R102" i="156"/>
  <c r="Q102" i="156"/>
  <c r="P102" i="156"/>
  <c r="O102" i="156"/>
  <c r="I102" i="156"/>
  <c r="H102" i="156"/>
  <c r="L102" i="156" s="1"/>
  <c r="R101" i="156"/>
  <c r="Q101" i="156"/>
  <c r="P101" i="156"/>
  <c r="O101" i="156"/>
  <c r="L101" i="156"/>
  <c r="I101" i="156"/>
  <c r="H101" i="156"/>
  <c r="L100" i="156"/>
  <c r="I100" i="156"/>
  <c r="H100" i="156"/>
  <c r="L99" i="156"/>
  <c r="I99" i="156"/>
  <c r="H99" i="156"/>
  <c r="I98" i="156"/>
  <c r="H98" i="156"/>
  <c r="L98" i="156" s="1"/>
  <c r="D98" i="156"/>
  <c r="L97" i="156"/>
  <c r="I97" i="156"/>
  <c r="H97" i="156"/>
  <c r="I96" i="156"/>
  <c r="H96" i="156"/>
  <c r="L96" i="156" s="1"/>
  <c r="I95" i="156"/>
  <c r="H95" i="156"/>
  <c r="L95" i="156" s="1"/>
  <c r="D95" i="156"/>
  <c r="I94" i="156"/>
  <c r="H94" i="156"/>
  <c r="L94" i="156" s="1"/>
  <c r="L93" i="156"/>
  <c r="I93" i="156"/>
  <c r="H93" i="156"/>
  <c r="I92" i="156"/>
  <c r="H92" i="156"/>
  <c r="L92" i="156" s="1"/>
  <c r="D92" i="156"/>
  <c r="L91" i="156"/>
  <c r="I91" i="156"/>
  <c r="H91" i="156"/>
  <c r="L90" i="156"/>
  <c r="I90" i="156"/>
  <c r="H90" i="156"/>
  <c r="I89" i="156"/>
  <c r="H89" i="156"/>
  <c r="L89" i="156" s="1"/>
  <c r="D89" i="156"/>
  <c r="O87" i="156"/>
  <c r="I87" i="156"/>
  <c r="H87" i="156"/>
  <c r="L87" i="156" s="1"/>
  <c r="R85" i="156"/>
  <c r="Q85" i="156"/>
  <c r="P85" i="156"/>
  <c r="O85" i="156"/>
  <c r="L85" i="156"/>
  <c r="I85" i="156"/>
  <c r="H85" i="156"/>
  <c r="R84" i="156"/>
  <c r="Q84" i="156"/>
  <c r="P84" i="156"/>
  <c r="O84" i="156"/>
  <c r="L84" i="156"/>
  <c r="I84" i="156"/>
  <c r="H84" i="156"/>
  <c r="R83" i="156"/>
  <c r="Q83" i="156"/>
  <c r="P83" i="156"/>
  <c r="O83" i="156"/>
  <c r="I83" i="156"/>
  <c r="H83" i="156"/>
  <c r="L83" i="156" s="1"/>
  <c r="R82" i="156"/>
  <c r="Q82" i="156"/>
  <c r="P82" i="156"/>
  <c r="O82" i="156"/>
  <c r="I82" i="156"/>
  <c r="H82" i="156"/>
  <c r="L82" i="156" s="1"/>
  <c r="R81" i="156"/>
  <c r="Q81" i="156"/>
  <c r="P81" i="156"/>
  <c r="O81" i="156"/>
  <c r="L81" i="156"/>
  <c r="I81" i="156"/>
  <c r="H81" i="156"/>
  <c r="R80" i="156"/>
  <c r="Q80" i="156"/>
  <c r="P80" i="156"/>
  <c r="O80" i="156"/>
  <c r="I80" i="156"/>
  <c r="H80" i="156"/>
  <c r="L80" i="156" s="1"/>
  <c r="R79" i="156"/>
  <c r="Q79" i="156"/>
  <c r="P79" i="156"/>
  <c r="O79" i="156"/>
  <c r="I79" i="156"/>
  <c r="H79" i="156"/>
  <c r="L79" i="156" s="1"/>
  <c r="R78" i="156"/>
  <c r="Q78" i="156"/>
  <c r="P78" i="156"/>
  <c r="O78" i="156"/>
  <c r="L78" i="156"/>
  <c r="I78" i="156"/>
  <c r="H78" i="156"/>
  <c r="R77" i="156"/>
  <c r="Q77" i="156"/>
  <c r="P77" i="156"/>
  <c r="O77" i="156"/>
  <c r="I77" i="156"/>
  <c r="H77" i="156"/>
  <c r="L77" i="156" s="1"/>
  <c r="R76" i="156"/>
  <c r="Q76" i="156"/>
  <c r="P76" i="156"/>
  <c r="O76" i="156"/>
  <c r="L76" i="156"/>
  <c r="I76" i="156"/>
  <c r="H76" i="156"/>
  <c r="R75" i="156"/>
  <c r="Q75" i="156"/>
  <c r="P75" i="156"/>
  <c r="O75" i="156"/>
  <c r="L75" i="156"/>
  <c r="I75" i="156"/>
  <c r="H75" i="156"/>
  <c r="R74" i="156"/>
  <c r="Q74" i="156"/>
  <c r="P74" i="156"/>
  <c r="O74" i="156"/>
  <c r="I74" i="156"/>
  <c r="H74" i="156"/>
  <c r="L74" i="156" s="1"/>
  <c r="R73" i="156"/>
  <c r="Q73" i="156"/>
  <c r="P73" i="156"/>
  <c r="O73" i="156"/>
  <c r="I73" i="156"/>
  <c r="H73" i="156"/>
  <c r="L73" i="156" s="1"/>
  <c r="R72" i="156"/>
  <c r="Q72" i="156"/>
  <c r="P72" i="156"/>
  <c r="O72" i="156"/>
  <c r="L72" i="156"/>
  <c r="I72" i="156"/>
  <c r="H72" i="156"/>
  <c r="R71" i="156"/>
  <c r="Q71" i="156"/>
  <c r="P71" i="156"/>
  <c r="O71" i="156"/>
  <c r="I71" i="156"/>
  <c r="H71" i="156"/>
  <c r="L71" i="156" s="1"/>
  <c r="R70" i="156"/>
  <c r="Q70" i="156"/>
  <c r="P70" i="156"/>
  <c r="O70" i="156"/>
  <c r="L70" i="156"/>
  <c r="I70" i="156"/>
  <c r="H70" i="156"/>
  <c r="R69" i="156"/>
  <c r="Q69" i="156"/>
  <c r="P69" i="156"/>
  <c r="O69" i="156"/>
  <c r="L69" i="156"/>
  <c r="I69" i="156"/>
  <c r="H69" i="156"/>
  <c r="R68" i="156"/>
  <c r="Q68" i="156"/>
  <c r="P68" i="156"/>
  <c r="O68" i="156"/>
  <c r="I68" i="156"/>
  <c r="H68" i="156"/>
  <c r="L68" i="156" s="1"/>
  <c r="R67" i="156"/>
  <c r="Q67" i="156"/>
  <c r="P67" i="156"/>
  <c r="O67" i="156"/>
  <c r="I67" i="156"/>
  <c r="H67" i="156"/>
  <c r="L67" i="156" s="1"/>
  <c r="R65" i="156"/>
  <c r="Q65" i="156"/>
  <c r="P65" i="156"/>
  <c r="O65" i="156"/>
  <c r="I65" i="156"/>
  <c r="H65" i="156"/>
  <c r="L65" i="156" s="1"/>
  <c r="R64" i="156"/>
  <c r="Q64" i="156"/>
  <c r="P64" i="156"/>
  <c r="O64" i="156"/>
  <c r="L64" i="156"/>
  <c r="I64" i="156"/>
  <c r="H64" i="156"/>
  <c r="R63" i="156"/>
  <c r="Q63" i="156"/>
  <c r="P63" i="156"/>
  <c r="O63" i="156"/>
  <c r="I63" i="156"/>
  <c r="H63" i="156"/>
  <c r="L63" i="156" s="1"/>
  <c r="L62" i="156"/>
  <c r="I62" i="156"/>
  <c r="H62" i="156"/>
  <c r="D62" i="156"/>
  <c r="I61" i="156"/>
  <c r="H61" i="156"/>
  <c r="L61" i="156" s="1"/>
  <c r="D61" i="156"/>
  <c r="L60" i="156"/>
  <c r="I60" i="156"/>
  <c r="H60" i="156"/>
  <c r="D60" i="156"/>
  <c r="I59" i="156"/>
  <c r="H59" i="156"/>
  <c r="L59" i="156" s="1"/>
  <c r="D59" i="156"/>
  <c r="L58" i="156"/>
  <c r="I58" i="156"/>
  <c r="H58" i="156"/>
  <c r="D58" i="156"/>
  <c r="R56" i="156"/>
  <c r="Q56" i="156"/>
  <c r="P56" i="156"/>
  <c r="O56" i="156"/>
  <c r="I56" i="156"/>
  <c r="H56" i="156"/>
  <c r="L56" i="156" s="1"/>
  <c r="R55" i="156"/>
  <c r="Q55" i="156"/>
  <c r="P55" i="156"/>
  <c r="O55" i="156"/>
  <c r="I55" i="156"/>
  <c r="H55" i="156"/>
  <c r="L55" i="156" s="1"/>
  <c r="R54" i="156"/>
  <c r="Q54" i="156"/>
  <c r="P54" i="156"/>
  <c r="O54" i="156"/>
  <c r="L54" i="156"/>
  <c r="I54" i="156"/>
  <c r="H54" i="156"/>
  <c r="R53" i="156"/>
  <c r="Q53" i="156"/>
  <c r="P53" i="156"/>
  <c r="O53" i="156"/>
  <c r="I53" i="156"/>
  <c r="H53" i="156"/>
  <c r="L53" i="156" s="1"/>
  <c r="R52" i="156"/>
  <c r="Q52" i="156"/>
  <c r="P52" i="156"/>
  <c r="O52" i="156"/>
  <c r="I52" i="156"/>
  <c r="H52" i="156"/>
  <c r="L52" i="156" s="1"/>
  <c r="R51" i="156"/>
  <c r="Q51" i="156"/>
  <c r="P51" i="156"/>
  <c r="O51" i="156"/>
  <c r="L51" i="156"/>
  <c r="I51" i="156"/>
  <c r="H51" i="156"/>
  <c r="R50" i="156"/>
  <c r="Q50" i="156"/>
  <c r="P50" i="156"/>
  <c r="O50" i="156"/>
  <c r="I50" i="156"/>
  <c r="H50" i="156"/>
  <c r="L50" i="156" s="1"/>
  <c r="R49" i="156"/>
  <c r="Q49" i="156"/>
  <c r="P49" i="156"/>
  <c r="O49" i="156"/>
  <c r="L49" i="156"/>
  <c r="I49" i="156"/>
  <c r="H49" i="156"/>
  <c r="R48" i="156"/>
  <c r="Q48" i="156"/>
  <c r="P48" i="156"/>
  <c r="O48" i="156"/>
  <c r="L48" i="156"/>
  <c r="I48" i="156"/>
  <c r="H48" i="156"/>
  <c r="R47" i="156"/>
  <c r="Q47" i="156"/>
  <c r="P47" i="156"/>
  <c r="O47" i="156"/>
  <c r="I47" i="156"/>
  <c r="H47" i="156"/>
  <c r="L47" i="156" s="1"/>
  <c r="R46" i="156"/>
  <c r="Q46" i="156"/>
  <c r="P46" i="156"/>
  <c r="O46" i="156"/>
  <c r="L46" i="156"/>
  <c r="I46" i="156"/>
  <c r="H46" i="156"/>
  <c r="R45" i="156"/>
  <c r="Q45" i="156"/>
  <c r="P45" i="156"/>
  <c r="O45" i="156"/>
  <c r="L45" i="156"/>
  <c r="I45" i="156"/>
  <c r="H45" i="156"/>
  <c r="R44" i="156"/>
  <c r="Q44" i="156"/>
  <c r="P44" i="156"/>
  <c r="O44" i="156"/>
  <c r="I44" i="156"/>
  <c r="H44" i="156"/>
  <c r="L44" i="156" s="1"/>
  <c r="R43" i="156"/>
  <c r="Q43" i="156"/>
  <c r="P43" i="156"/>
  <c r="O43" i="156"/>
  <c r="I43" i="156"/>
  <c r="H43" i="156"/>
  <c r="L43" i="156" s="1"/>
  <c r="R42" i="156"/>
  <c r="Q42" i="156"/>
  <c r="P42" i="156"/>
  <c r="O42" i="156"/>
  <c r="L42" i="156"/>
  <c r="I42" i="156"/>
  <c r="H42" i="156"/>
  <c r="R41" i="156"/>
  <c r="Q41" i="156"/>
  <c r="P41" i="156"/>
  <c r="O41" i="156"/>
  <c r="I41" i="156"/>
  <c r="H41" i="156"/>
  <c r="L41" i="156" s="1"/>
  <c r="R40" i="156"/>
  <c r="Q40" i="156"/>
  <c r="P40" i="156"/>
  <c r="O40" i="156"/>
  <c r="L40" i="156"/>
  <c r="I40" i="156"/>
  <c r="H40" i="156"/>
  <c r="R39" i="156"/>
  <c r="Q39" i="156"/>
  <c r="P39" i="156"/>
  <c r="O39" i="156"/>
  <c r="L39" i="156"/>
  <c r="I39" i="156"/>
  <c r="H39" i="156"/>
  <c r="R38" i="156"/>
  <c r="Q38" i="156"/>
  <c r="P38" i="156"/>
  <c r="O38" i="156"/>
  <c r="I38" i="156"/>
  <c r="H38" i="156"/>
  <c r="L38" i="156" s="1"/>
  <c r="R37" i="156"/>
  <c r="Q37" i="156"/>
  <c r="P37" i="156"/>
  <c r="O37" i="156"/>
  <c r="I37" i="156"/>
  <c r="H37" i="156"/>
  <c r="L37" i="156" s="1"/>
  <c r="R36" i="156"/>
  <c r="Q36" i="156"/>
  <c r="P36" i="156"/>
  <c r="O36" i="156"/>
  <c r="L36" i="156"/>
  <c r="I36" i="156"/>
  <c r="H36" i="156"/>
  <c r="R35" i="156"/>
  <c r="Q35" i="156"/>
  <c r="P35" i="156"/>
  <c r="O35" i="156"/>
  <c r="I35" i="156"/>
  <c r="H35" i="156"/>
  <c r="L35" i="156" s="1"/>
  <c r="R34" i="156"/>
  <c r="Q34" i="156"/>
  <c r="P34" i="156"/>
  <c r="O34" i="156"/>
  <c r="I34" i="156"/>
  <c r="H34" i="156"/>
  <c r="L34" i="156" s="1"/>
  <c r="R33" i="156"/>
  <c r="Q33" i="156"/>
  <c r="P33" i="156"/>
  <c r="O33" i="156"/>
  <c r="L33" i="156"/>
  <c r="I33" i="156"/>
  <c r="H33" i="156"/>
  <c r="R32" i="156"/>
  <c r="Q32" i="156"/>
  <c r="P32" i="156"/>
  <c r="O32" i="156"/>
  <c r="I32" i="156"/>
  <c r="H32" i="156"/>
  <c r="L32" i="156" s="1"/>
  <c r="R31" i="156"/>
  <c r="Q31" i="156"/>
  <c r="P31" i="156"/>
  <c r="O31" i="156"/>
  <c r="L31" i="156"/>
  <c r="I31" i="156"/>
  <c r="H31" i="156"/>
  <c r="R30" i="156"/>
  <c r="Q30" i="156"/>
  <c r="P30" i="156"/>
  <c r="O30" i="156"/>
  <c r="L30" i="156"/>
  <c r="I30" i="156"/>
  <c r="H30" i="156"/>
  <c r="Z20" i="156"/>
  <c r="U17" i="156"/>
  <c r="T17" i="156"/>
  <c r="N1" i="156"/>
  <c r="P17" i="156" s="1"/>
  <c r="I158" i="155"/>
  <c r="H158" i="155"/>
  <c r="B158" i="155"/>
  <c r="B157" i="155"/>
  <c r="B156" i="155"/>
  <c r="B155" i="155"/>
  <c r="R140" i="155"/>
  <c r="Q140" i="155"/>
  <c r="P140" i="155"/>
  <c r="O140" i="155"/>
  <c r="I140" i="155"/>
  <c r="H140" i="155"/>
  <c r="L140" i="155" s="1"/>
  <c r="D140" i="155"/>
  <c r="O139" i="155"/>
  <c r="I139" i="155"/>
  <c r="H139" i="155"/>
  <c r="L139" i="155" s="1"/>
  <c r="D139" i="155"/>
  <c r="R138" i="155"/>
  <c r="Q138" i="155"/>
  <c r="P138" i="155"/>
  <c r="O138" i="155"/>
  <c r="L138" i="155"/>
  <c r="I138" i="155"/>
  <c r="H138" i="155"/>
  <c r="D138" i="155"/>
  <c r="O137" i="155"/>
  <c r="I137" i="155"/>
  <c r="H137" i="155"/>
  <c r="L137" i="155" s="1"/>
  <c r="D137" i="155"/>
  <c r="R136" i="155"/>
  <c r="Q136" i="155"/>
  <c r="P136" i="155"/>
  <c r="O136" i="155"/>
  <c r="L136" i="155"/>
  <c r="I136" i="155"/>
  <c r="H136" i="155"/>
  <c r="D136" i="155"/>
  <c r="R135" i="155"/>
  <c r="Q135" i="155"/>
  <c r="P135" i="155"/>
  <c r="O135" i="155"/>
  <c r="L135" i="155"/>
  <c r="I135" i="155"/>
  <c r="H135" i="155"/>
  <c r="D135" i="155"/>
  <c r="R134" i="155"/>
  <c r="Q134" i="155"/>
  <c r="P134" i="155"/>
  <c r="O134" i="155"/>
  <c r="L134" i="155"/>
  <c r="I134" i="155"/>
  <c r="H134" i="155"/>
  <c r="D134" i="155"/>
  <c r="R133" i="155"/>
  <c r="Q133" i="155"/>
  <c r="P133" i="155"/>
  <c r="O133" i="155"/>
  <c r="I133" i="155"/>
  <c r="H133" i="155"/>
  <c r="L133" i="155" s="1"/>
  <c r="D133" i="155"/>
  <c r="R132" i="155"/>
  <c r="Q132" i="155"/>
  <c r="P132" i="155"/>
  <c r="O132" i="155"/>
  <c r="I132" i="155"/>
  <c r="H132" i="155"/>
  <c r="L132" i="155" s="1"/>
  <c r="D132" i="155"/>
  <c r="R130" i="155"/>
  <c r="Q130" i="155"/>
  <c r="P130" i="155"/>
  <c r="O130" i="155"/>
  <c r="L130" i="155"/>
  <c r="I130" i="155"/>
  <c r="C130" i="155"/>
  <c r="R129" i="155"/>
  <c r="Q129" i="155"/>
  <c r="P129" i="155"/>
  <c r="O129" i="155"/>
  <c r="L129" i="155"/>
  <c r="I129" i="155"/>
  <c r="C129" i="155"/>
  <c r="L128" i="155"/>
  <c r="I128" i="155"/>
  <c r="C128" i="155"/>
  <c r="L127" i="155"/>
  <c r="I127" i="155"/>
  <c r="C127" i="155"/>
  <c r="L126" i="155"/>
  <c r="I126" i="155"/>
  <c r="C126" i="155"/>
  <c r="L124" i="155"/>
  <c r="I124" i="155"/>
  <c r="C124" i="155"/>
  <c r="L123" i="155"/>
  <c r="I123" i="155"/>
  <c r="C123" i="155"/>
  <c r="L122" i="155"/>
  <c r="I122" i="155"/>
  <c r="C122" i="155"/>
  <c r="L121" i="155"/>
  <c r="I121" i="155"/>
  <c r="C121" i="155"/>
  <c r="L120" i="155"/>
  <c r="I120" i="155"/>
  <c r="C120" i="155"/>
  <c r="L119" i="155"/>
  <c r="I119" i="155"/>
  <c r="C119" i="155"/>
  <c r="L118" i="155"/>
  <c r="I118" i="155"/>
  <c r="C118" i="155"/>
  <c r="L117" i="155"/>
  <c r="I117" i="155"/>
  <c r="C117" i="155"/>
  <c r="L116" i="155"/>
  <c r="I116" i="155"/>
  <c r="C116" i="155"/>
  <c r="L115" i="155"/>
  <c r="I115" i="155"/>
  <c r="C115" i="155"/>
  <c r="L114" i="155"/>
  <c r="I114" i="155"/>
  <c r="C114" i="155"/>
  <c r="L113" i="155"/>
  <c r="I113" i="155"/>
  <c r="C113" i="155"/>
  <c r="L112" i="155"/>
  <c r="I112" i="155"/>
  <c r="C112" i="155"/>
  <c r="L111" i="155"/>
  <c r="I111" i="155"/>
  <c r="C111" i="155"/>
  <c r="L110" i="155"/>
  <c r="I110" i="155"/>
  <c r="C110" i="155"/>
  <c r="L109" i="155"/>
  <c r="I109" i="155"/>
  <c r="C109" i="155"/>
  <c r="L108" i="155"/>
  <c r="I108" i="155"/>
  <c r="C108" i="155"/>
  <c r="L107" i="155"/>
  <c r="I107" i="155"/>
  <c r="C107" i="155"/>
  <c r="L106" i="155"/>
  <c r="I106" i="155"/>
  <c r="C106" i="155"/>
  <c r="L105" i="155"/>
  <c r="I105" i="155"/>
  <c r="C105" i="155"/>
  <c r="R102" i="155"/>
  <c r="Q102" i="155"/>
  <c r="P102" i="155"/>
  <c r="O102" i="155"/>
  <c r="I102" i="155"/>
  <c r="H102" i="155"/>
  <c r="L102" i="155" s="1"/>
  <c r="R101" i="155"/>
  <c r="Q101" i="155"/>
  <c r="P101" i="155"/>
  <c r="O101" i="155"/>
  <c r="I101" i="155"/>
  <c r="H101" i="155"/>
  <c r="L101" i="155" s="1"/>
  <c r="L100" i="155"/>
  <c r="I100" i="155"/>
  <c r="H100" i="155"/>
  <c r="L99" i="155"/>
  <c r="I99" i="155"/>
  <c r="H99" i="155"/>
  <c r="I98" i="155"/>
  <c r="H98" i="155"/>
  <c r="L98" i="155" s="1"/>
  <c r="D98" i="155"/>
  <c r="L97" i="155"/>
  <c r="I97" i="155"/>
  <c r="H97" i="155"/>
  <c r="L96" i="155"/>
  <c r="I96" i="155"/>
  <c r="H96" i="155"/>
  <c r="L95" i="155"/>
  <c r="I95" i="155"/>
  <c r="H95" i="155"/>
  <c r="D95" i="155"/>
  <c r="I94" i="155"/>
  <c r="H94" i="155"/>
  <c r="L94" i="155" s="1"/>
  <c r="L93" i="155"/>
  <c r="I93" i="155"/>
  <c r="H93" i="155"/>
  <c r="L92" i="155"/>
  <c r="I92" i="155"/>
  <c r="H92" i="155"/>
  <c r="D92" i="155"/>
  <c r="I91" i="155"/>
  <c r="H91" i="155"/>
  <c r="L91" i="155" s="1"/>
  <c r="L90" i="155"/>
  <c r="I90" i="155"/>
  <c r="H90" i="155"/>
  <c r="I89" i="155"/>
  <c r="H89" i="155"/>
  <c r="L89" i="155" s="1"/>
  <c r="D89" i="155"/>
  <c r="O87" i="155"/>
  <c r="I87" i="155"/>
  <c r="H87" i="155"/>
  <c r="L87" i="155" s="1"/>
  <c r="R85" i="155"/>
  <c r="Q85" i="155"/>
  <c r="P85" i="155"/>
  <c r="O85" i="155"/>
  <c r="L85" i="155"/>
  <c r="I85" i="155"/>
  <c r="H85" i="155"/>
  <c r="R84" i="155"/>
  <c r="Q84" i="155"/>
  <c r="P84" i="155"/>
  <c r="O84" i="155"/>
  <c r="I84" i="155"/>
  <c r="H84" i="155"/>
  <c r="L84" i="155" s="1"/>
  <c r="R83" i="155"/>
  <c r="Q83" i="155"/>
  <c r="P83" i="155"/>
  <c r="O83" i="155"/>
  <c r="I83" i="155"/>
  <c r="H83" i="155"/>
  <c r="L83" i="155" s="1"/>
  <c r="R82" i="155"/>
  <c r="Q82" i="155"/>
  <c r="P82" i="155"/>
  <c r="O82" i="155"/>
  <c r="L82" i="155"/>
  <c r="I82" i="155"/>
  <c r="H82" i="155"/>
  <c r="R81" i="155"/>
  <c r="Q81" i="155"/>
  <c r="P81" i="155"/>
  <c r="O81" i="155"/>
  <c r="L81" i="155"/>
  <c r="I81" i="155"/>
  <c r="H81" i="155"/>
  <c r="R80" i="155"/>
  <c r="Q80" i="155"/>
  <c r="P80" i="155"/>
  <c r="O80" i="155"/>
  <c r="I80" i="155"/>
  <c r="H80" i="155"/>
  <c r="L80" i="155" s="1"/>
  <c r="R79" i="155"/>
  <c r="Q79" i="155"/>
  <c r="P79" i="155"/>
  <c r="O79" i="155"/>
  <c r="I79" i="155"/>
  <c r="H79" i="155"/>
  <c r="L79" i="155" s="1"/>
  <c r="R78" i="155"/>
  <c r="Q78" i="155"/>
  <c r="P78" i="155"/>
  <c r="O78" i="155"/>
  <c r="L78" i="155"/>
  <c r="I78" i="155"/>
  <c r="H78" i="155"/>
  <c r="R77" i="155"/>
  <c r="Q77" i="155"/>
  <c r="P77" i="155"/>
  <c r="O77" i="155"/>
  <c r="I77" i="155"/>
  <c r="H77" i="155"/>
  <c r="L77" i="155" s="1"/>
  <c r="R76" i="155"/>
  <c r="Q76" i="155"/>
  <c r="P76" i="155"/>
  <c r="O76" i="155"/>
  <c r="L76" i="155"/>
  <c r="I76" i="155"/>
  <c r="H76" i="155"/>
  <c r="R75" i="155"/>
  <c r="Q75" i="155"/>
  <c r="P75" i="155"/>
  <c r="O75" i="155"/>
  <c r="I75" i="155"/>
  <c r="H75" i="155"/>
  <c r="L75" i="155" s="1"/>
  <c r="R74" i="155"/>
  <c r="Q74" i="155"/>
  <c r="P74" i="155"/>
  <c r="O74" i="155"/>
  <c r="I74" i="155"/>
  <c r="H74" i="155"/>
  <c r="L74" i="155" s="1"/>
  <c r="R73" i="155"/>
  <c r="Q73" i="155"/>
  <c r="P73" i="155"/>
  <c r="O73" i="155"/>
  <c r="I73" i="155"/>
  <c r="H73" i="155"/>
  <c r="L73" i="155" s="1"/>
  <c r="R72" i="155"/>
  <c r="Q72" i="155"/>
  <c r="P72" i="155"/>
  <c r="O72" i="155"/>
  <c r="I72" i="155"/>
  <c r="H72" i="155"/>
  <c r="L72" i="155" s="1"/>
  <c r="R71" i="155"/>
  <c r="Q71" i="155"/>
  <c r="P71" i="155"/>
  <c r="O71" i="155"/>
  <c r="I71" i="155"/>
  <c r="H71" i="155"/>
  <c r="L71" i="155" s="1"/>
  <c r="R70" i="155"/>
  <c r="Q70" i="155"/>
  <c r="P70" i="155"/>
  <c r="O70" i="155"/>
  <c r="L70" i="155"/>
  <c r="I70" i="155"/>
  <c r="H70" i="155"/>
  <c r="R69" i="155"/>
  <c r="Q69" i="155"/>
  <c r="P69" i="155"/>
  <c r="O69" i="155"/>
  <c r="I69" i="155"/>
  <c r="H69" i="155"/>
  <c r="L69" i="155" s="1"/>
  <c r="R68" i="155"/>
  <c r="Q68" i="155"/>
  <c r="P68" i="155"/>
  <c r="O68" i="155"/>
  <c r="I68" i="155"/>
  <c r="H68" i="155"/>
  <c r="L68" i="155" s="1"/>
  <c r="R67" i="155"/>
  <c r="Q67" i="155"/>
  <c r="P67" i="155"/>
  <c r="O67" i="155"/>
  <c r="I67" i="155"/>
  <c r="H67" i="155"/>
  <c r="L67" i="155" s="1"/>
  <c r="R65" i="155"/>
  <c r="Q65" i="155"/>
  <c r="P65" i="155"/>
  <c r="O65" i="155"/>
  <c r="I65" i="155"/>
  <c r="H65" i="155"/>
  <c r="L65" i="155" s="1"/>
  <c r="R64" i="155"/>
  <c r="Q64" i="155"/>
  <c r="P64" i="155"/>
  <c r="O64" i="155"/>
  <c r="L64" i="155"/>
  <c r="I64" i="155"/>
  <c r="H64" i="155"/>
  <c r="R63" i="155"/>
  <c r="Q63" i="155"/>
  <c r="P63" i="155"/>
  <c r="O63" i="155"/>
  <c r="I63" i="155"/>
  <c r="H63" i="155"/>
  <c r="L63" i="155" s="1"/>
  <c r="L62" i="155"/>
  <c r="I62" i="155"/>
  <c r="H62" i="155"/>
  <c r="D62" i="155"/>
  <c r="I61" i="155"/>
  <c r="H61" i="155"/>
  <c r="L61" i="155" s="1"/>
  <c r="D61" i="155"/>
  <c r="I60" i="155"/>
  <c r="H60" i="155"/>
  <c r="L60" i="155" s="1"/>
  <c r="D60" i="155"/>
  <c r="L59" i="155"/>
  <c r="I59" i="155"/>
  <c r="H59" i="155"/>
  <c r="D59" i="155"/>
  <c r="I58" i="155"/>
  <c r="H58" i="155"/>
  <c r="L58" i="155" s="1"/>
  <c r="D58" i="155"/>
  <c r="R56" i="155"/>
  <c r="Q56" i="155"/>
  <c r="P56" i="155"/>
  <c r="O56" i="155"/>
  <c r="I56" i="155"/>
  <c r="H56" i="155"/>
  <c r="L56" i="155" s="1"/>
  <c r="R55" i="155"/>
  <c r="Q55" i="155"/>
  <c r="P55" i="155"/>
  <c r="O55" i="155"/>
  <c r="L55" i="155"/>
  <c r="I55" i="155"/>
  <c r="H55" i="155"/>
  <c r="R54" i="155"/>
  <c r="Q54" i="155"/>
  <c r="P54" i="155"/>
  <c r="O54" i="155"/>
  <c r="I54" i="155"/>
  <c r="H54" i="155"/>
  <c r="L54" i="155" s="1"/>
  <c r="R53" i="155"/>
  <c r="Q53" i="155"/>
  <c r="P53" i="155"/>
  <c r="O53" i="155"/>
  <c r="I53" i="155"/>
  <c r="H53" i="155"/>
  <c r="L53" i="155" s="1"/>
  <c r="R52" i="155"/>
  <c r="Q52" i="155"/>
  <c r="P52" i="155"/>
  <c r="O52" i="155"/>
  <c r="I52" i="155"/>
  <c r="H52" i="155"/>
  <c r="L52" i="155" s="1"/>
  <c r="R51" i="155"/>
  <c r="Q51" i="155"/>
  <c r="P51" i="155"/>
  <c r="O51" i="155"/>
  <c r="L51" i="155"/>
  <c r="I51" i="155"/>
  <c r="H51" i="155"/>
  <c r="R50" i="155"/>
  <c r="Q50" i="155"/>
  <c r="P50" i="155"/>
  <c r="O50" i="155"/>
  <c r="L50" i="155"/>
  <c r="I50" i="155"/>
  <c r="H50" i="155"/>
  <c r="R49" i="155"/>
  <c r="Q49" i="155"/>
  <c r="P49" i="155"/>
  <c r="O49" i="155"/>
  <c r="I49" i="155"/>
  <c r="H49" i="155"/>
  <c r="L49" i="155" s="1"/>
  <c r="R48" i="155"/>
  <c r="Q48" i="155"/>
  <c r="P48" i="155"/>
  <c r="O48" i="155"/>
  <c r="L48" i="155"/>
  <c r="I48" i="155"/>
  <c r="H48" i="155"/>
  <c r="R47" i="155"/>
  <c r="Q47" i="155"/>
  <c r="P47" i="155"/>
  <c r="O47" i="155"/>
  <c r="L47" i="155"/>
  <c r="I47" i="155"/>
  <c r="H47" i="155"/>
  <c r="R46" i="155"/>
  <c r="Q46" i="155"/>
  <c r="P46" i="155"/>
  <c r="O46" i="155"/>
  <c r="L46" i="155"/>
  <c r="I46" i="155"/>
  <c r="H46" i="155"/>
  <c r="R45" i="155"/>
  <c r="Q45" i="155"/>
  <c r="P45" i="155"/>
  <c r="O45" i="155"/>
  <c r="I45" i="155"/>
  <c r="H45" i="155"/>
  <c r="L45" i="155" s="1"/>
  <c r="R44" i="155"/>
  <c r="Q44" i="155"/>
  <c r="P44" i="155"/>
  <c r="O44" i="155"/>
  <c r="L44" i="155"/>
  <c r="I44" i="155"/>
  <c r="H44" i="155"/>
  <c r="R43" i="155"/>
  <c r="Q43" i="155"/>
  <c r="P43" i="155"/>
  <c r="O43" i="155"/>
  <c r="I43" i="155"/>
  <c r="H43" i="155"/>
  <c r="L43" i="155" s="1"/>
  <c r="R42" i="155"/>
  <c r="Q42" i="155"/>
  <c r="P42" i="155"/>
  <c r="O42" i="155"/>
  <c r="L42" i="155"/>
  <c r="I42" i="155"/>
  <c r="H42" i="155"/>
  <c r="R41" i="155"/>
  <c r="Q41" i="155"/>
  <c r="P41" i="155"/>
  <c r="O41" i="155"/>
  <c r="I41" i="155"/>
  <c r="H41" i="155"/>
  <c r="L41" i="155" s="1"/>
  <c r="R40" i="155"/>
  <c r="Q40" i="155"/>
  <c r="P40" i="155"/>
  <c r="O40" i="155"/>
  <c r="I40" i="155"/>
  <c r="H40" i="155"/>
  <c r="L40" i="155" s="1"/>
  <c r="R39" i="155"/>
  <c r="Q39" i="155"/>
  <c r="P39" i="155"/>
  <c r="O39" i="155"/>
  <c r="I39" i="155"/>
  <c r="H39" i="155"/>
  <c r="L39" i="155" s="1"/>
  <c r="R38" i="155"/>
  <c r="Q38" i="155"/>
  <c r="P38" i="155"/>
  <c r="O38" i="155"/>
  <c r="L38" i="155"/>
  <c r="I38" i="155"/>
  <c r="H38" i="155"/>
  <c r="R37" i="155"/>
  <c r="Q37" i="155"/>
  <c r="P37" i="155"/>
  <c r="O37" i="155"/>
  <c r="I37" i="155"/>
  <c r="H37" i="155"/>
  <c r="L37" i="155" s="1"/>
  <c r="R36" i="155"/>
  <c r="Q36" i="155"/>
  <c r="P36" i="155"/>
  <c r="O36" i="155"/>
  <c r="I36" i="155"/>
  <c r="H36" i="155"/>
  <c r="L36" i="155" s="1"/>
  <c r="R35" i="155"/>
  <c r="Q35" i="155"/>
  <c r="P35" i="155"/>
  <c r="O35" i="155"/>
  <c r="L35" i="155"/>
  <c r="I35" i="155"/>
  <c r="H35" i="155"/>
  <c r="R34" i="155"/>
  <c r="Q34" i="155"/>
  <c r="P34" i="155"/>
  <c r="O34" i="155"/>
  <c r="L34" i="155"/>
  <c r="I34" i="155"/>
  <c r="H34" i="155"/>
  <c r="R33" i="155"/>
  <c r="Q33" i="155"/>
  <c r="P33" i="155"/>
  <c r="O33" i="155"/>
  <c r="I33" i="155"/>
  <c r="H33" i="155"/>
  <c r="L33" i="155" s="1"/>
  <c r="R32" i="155"/>
  <c r="Q32" i="155"/>
  <c r="P32" i="155"/>
  <c r="O32" i="155"/>
  <c r="I32" i="155"/>
  <c r="H32" i="155"/>
  <c r="L32" i="155" s="1"/>
  <c r="R31" i="155"/>
  <c r="Q31" i="155"/>
  <c r="P31" i="155"/>
  <c r="O31" i="155"/>
  <c r="L31" i="155"/>
  <c r="I31" i="155"/>
  <c r="H31" i="155"/>
  <c r="R30" i="155"/>
  <c r="Q30" i="155"/>
  <c r="P30" i="155"/>
  <c r="O30" i="155"/>
  <c r="I30" i="155"/>
  <c r="H30" i="155"/>
  <c r="L30" i="155" s="1"/>
  <c r="Z20" i="155"/>
  <c r="U17" i="155"/>
  <c r="T17" i="155"/>
  <c r="N1" i="155"/>
  <c r="P17" i="155" s="1"/>
  <c r="I158" i="154"/>
  <c r="H158" i="154"/>
  <c r="B158" i="154"/>
  <c r="B157" i="154"/>
  <c r="B156" i="154"/>
  <c r="B155" i="154"/>
  <c r="R140" i="154"/>
  <c r="Q140" i="154"/>
  <c r="P140" i="154"/>
  <c r="O140" i="154"/>
  <c r="I140" i="154"/>
  <c r="H140" i="154"/>
  <c r="L140" i="154" s="1"/>
  <c r="D140" i="154"/>
  <c r="O139" i="154"/>
  <c r="I139" i="154"/>
  <c r="H139" i="154"/>
  <c r="L139" i="154" s="1"/>
  <c r="D139" i="154"/>
  <c r="R138" i="154"/>
  <c r="Q138" i="154"/>
  <c r="P138" i="154"/>
  <c r="O138" i="154"/>
  <c r="L138" i="154"/>
  <c r="I138" i="154"/>
  <c r="H138" i="154"/>
  <c r="D138" i="154"/>
  <c r="O137" i="154"/>
  <c r="I137" i="154"/>
  <c r="H137" i="154"/>
  <c r="L137" i="154" s="1"/>
  <c r="D137" i="154"/>
  <c r="R136" i="154"/>
  <c r="Q136" i="154"/>
  <c r="P136" i="154"/>
  <c r="O136" i="154"/>
  <c r="I136" i="154"/>
  <c r="H136" i="154"/>
  <c r="L136" i="154" s="1"/>
  <c r="D136" i="154"/>
  <c r="R135" i="154"/>
  <c r="Q135" i="154"/>
  <c r="P135" i="154"/>
  <c r="O135" i="154"/>
  <c r="I135" i="154"/>
  <c r="H135" i="154"/>
  <c r="L135" i="154" s="1"/>
  <c r="D135" i="154"/>
  <c r="R134" i="154"/>
  <c r="Q134" i="154"/>
  <c r="P134" i="154"/>
  <c r="O134" i="154"/>
  <c r="L134" i="154"/>
  <c r="I134" i="154"/>
  <c r="H134" i="154"/>
  <c r="D134" i="154"/>
  <c r="R133" i="154"/>
  <c r="Q133" i="154"/>
  <c r="P133" i="154"/>
  <c r="O133" i="154"/>
  <c r="I133" i="154"/>
  <c r="H133" i="154"/>
  <c r="L133" i="154" s="1"/>
  <c r="D133" i="154"/>
  <c r="R132" i="154"/>
  <c r="Q132" i="154"/>
  <c r="P132" i="154"/>
  <c r="O132" i="154"/>
  <c r="I132" i="154"/>
  <c r="H132" i="154"/>
  <c r="L132" i="154" s="1"/>
  <c r="D132" i="154"/>
  <c r="R130" i="154"/>
  <c r="Q130" i="154"/>
  <c r="P130" i="154"/>
  <c r="O130" i="154"/>
  <c r="L130" i="154"/>
  <c r="I130" i="154"/>
  <c r="C130" i="154"/>
  <c r="R129" i="154"/>
  <c r="Q129" i="154"/>
  <c r="P129" i="154"/>
  <c r="O129" i="154"/>
  <c r="L129" i="154"/>
  <c r="I129" i="154"/>
  <c r="C129" i="154"/>
  <c r="L128" i="154"/>
  <c r="I128" i="154"/>
  <c r="C128" i="154"/>
  <c r="L127" i="154"/>
  <c r="I127" i="154"/>
  <c r="C127" i="154"/>
  <c r="L126" i="154"/>
  <c r="I126" i="154"/>
  <c r="C126" i="154"/>
  <c r="L124" i="154"/>
  <c r="I124" i="154"/>
  <c r="C124" i="154"/>
  <c r="L123" i="154"/>
  <c r="I123" i="154"/>
  <c r="C123" i="154"/>
  <c r="L122" i="154"/>
  <c r="I122" i="154"/>
  <c r="C122" i="154"/>
  <c r="L121" i="154"/>
  <c r="I121" i="154"/>
  <c r="C121" i="154"/>
  <c r="L120" i="154"/>
  <c r="I120" i="154"/>
  <c r="C120" i="154"/>
  <c r="L119" i="154"/>
  <c r="I119" i="154"/>
  <c r="C119" i="154"/>
  <c r="L118" i="154"/>
  <c r="I118" i="154"/>
  <c r="C118" i="154"/>
  <c r="L117" i="154"/>
  <c r="I117" i="154"/>
  <c r="C117" i="154"/>
  <c r="L116" i="154"/>
  <c r="I116" i="154"/>
  <c r="C116" i="154"/>
  <c r="L115" i="154"/>
  <c r="I115" i="154"/>
  <c r="C115" i="154"/>
  <c r="L114" i="154"/>
  <c r="I114" i="154"/>
  <c r="C114" i="154"/>
  <c r="L113" i="154"/>
  <c r="I113" i="154"/>
  <c r="C113" i="154"/>
  <c r="L112" i="154"/>
  <c r="I112" i="154"/>
  <c r="C112" i="154"/>
  <c r="L111" i="154"/>
  <c r="I111" i="154"/>
  <c r="C111" i="154"/>
  <c r="L110" i="154"/>
  <c r="I110" i="154"/>
  <c r="C110" i="154"/>
  <c r="L109" i="154"/>
  <c r="I109" i="154"/>
  <c r="C109" i="154"/>
  <c r="L108" i="154"/>
  <c r="I108" i="154"/>
  <c r="C108" i="154"/>
  <c r="L107" i="154"/>
  <c r="I107" i="154"/>
  <c r="C107" i="154"/>
  <c r="L106" i="154"/>
  <c r="I106" i="154"/>
  <c r="C106" i="154"/>
  <c r="L105" i="154"/>
  <c r="I105" i="154"/>
  <c r="C105" i="154"/>
  <c r="R102" i="154"/>
  <c r="Q102" i="154"/>
  <c r="P102" i="154"/>
  <c r="O102" i="154"/>
  <c r="L102" i="154"/>
  <c r="I102" i="154"/>
  <c r="H102" i="154"/>
  <c r="R101" i="154"/>
  <c r="Q101" i="154"/>
  <c r="P101" i="154"/>
  <c r="O101" i="154"/>
  <c r="L101" i="154"/>
  <c r="I101" i="154"/>
  <c r="H101" i="154"/>
  <c r="L100" i="154"/>
  <c r="I100" i="154"/>
  <c r="H100" i="154"/>
  <c r="I99" i="154"/>
  <c r="H99" i="154"/>
  <c r="L99" i="154" s="1"/>
  <c r="L98" i="154"/>
  <c r="I98" i="154"/>
  <c r="H98" i="154"/>
  <c r="D98" i="154"/>
  <c r="L97" i="154"/>
  <c r="I97" i="154"/>
  <c r="H97" i="154"/>
  <c r="L96" i="154"/>
  <c r="I96" i="154"/>
  <c r="H96" i="154"/>
  <c r="L95" i="154"/>
  <c r="I95" i="154"/>
  <c r="H95" i="154"/>
  <c r="D95" i="154"/>
  <c r="L94" i="154"/>
  <c r="I94" i="154"/>
  <c r="H94" i="154"/>
  <c r="I93" i="154"/>
  <c r="H93" i="154"/>
  <c r="L93" i="154" s="1"/>
  <c r="I92" i="154"/>
  <c r="H92" i="154"/>
  <c r="L92" i="154" s="1"/>
  <c r="D92" i="154"/>
  <c r="L91" i="154"/>
  <c r="I91" i="154"/>
  <c r="H91" i="154"/>
  <c r="L90" i="154"/>
  <c r="I90" i="154"/>
  <c r="H90" i="154"/>
  <c r="L89" i="154"/>
  <c r="I89" i="154"/>
  <c r="H89" i="154"/>
  <c r="D89" i="154"/>
  <c r="O87" i="154"/>
  <c r="L87" i="154"/>
  <c r="I87" i="154"/>
  <c r="H87" i="154"/>
  <c r="R85" i="154"/>
  <c r="Q85" i="154"/>
  <c r="P85" i="154"/>
  <c r="O85" i="154"/>
  <c r="I85" i="154"/>
  <c r="H85" i="154"/>
  <c r="L85" i="154" s="1"/>
  <c r="R84" i="154"/>
  <c r="Q84" i="154"/>
  <c r="P84" i="154"/>
  <c r="O84" i="154"/>
  <c r="L84" i="154"/>
  <c r="I84" i="154"/>
  <c r="H84" i="154"/>
  <c r="R83" i="154"/>
  <c r="Q83" i="154"/>
  <c r="P83" i="154"/>
  <c r="O83" i="154"/>
  <c r="L83" i="154"/>
  <c r="I83" i="154"/>
  <c r="H83" i="154"/>
  <c r="R82" i="154"/>
  <c r="Q82" i="154"/>
  <c r="P82" i="154"/>
  <c r="O82" i="154"/>
  <c r="L82" i="154"/>
  <c r="I82" i="154"/>
  <c r="H82" i="154"/>
  <c r="R81" i="154"/>
  <c r="Q81" i="154"/>
  <c r="P81" i="154"/>
  <c r="O81" i="154"/>
  <c r="L81" i="154"/>
  <c r="I81" i="154"/>
  <c r="H81" i="154"/>
  <c r="R80" i="154"/>
  <c r="Q80" i="154"/>
  <c r="P80" i="154"/>
  <c r="O80" i="154"/>
  <c r="L80" i="154"/>
  <c r="I80" i="154"/>
  <c r="H80" i="154"/>
  <c r="R79" i="154"/>
  <c r="Q79" i="154"/>
  <c r="P79" i="154"/>
  <c r="O79" i="154"/>
  <c r="L79" i="154"/>
  <c r="I79" i="154"/>
  <c r="H79" i="154"/>
  <c r="R78" i="154"/>
  <c r="Q78" i="154"/>
  <c r="P78" i="154"/>
  <c r="O78" i="154"/>
  <c r="L78" i="154"/>
  <c r="I78" i="154"/>
  <c r="H78" i="154"/>
  <c r="R77" i="154"/>
  <c r="Q77" i="154"/>
  <c r="P77" i="154"/>
  <c r="O77" i="154"/>
  <c r="L77" i="154"/>
  <c r="I77" i="154"/>
  <c r="H77" i="154"/>
  <c r="R76" i="154"/>
  <c r="Q76" i="154"/>
  <c r="P76" i="154"/>
  <c r="O76" i="154"/>
  <c r="I76" i="154"/>
  <c r="H76" i="154"/>
  <c r="L76" i="154" s="1"/>
  <c r="R75" i="154"/>
  <c r="Q75" i="154"/>
  <c r="P75" i="154"/>
  <c r="O75" i="154"/>
  <c r="I75" i="154"/>
  <c r="H75" i="154"/>
  <c r="L75" i="154" s="1"/>
  <c r="R74" i="154"/>
  <c r="Q74" i="154"/>
  <c r="P74" i="154"/>
  <c r="O74" i="154"/>
  <c r="L74" i="154"/>
  <c r="I74" i="154"/>
  <c r="H74" i="154"/>
  <c r="R73" i="154"/>
  <c r="Q73" i="154"/>
  <c r="P73" i="154"/>
  <c r="O73" i="154"/>
  <c r="L73" i="154"/>
  <c r="I73" i="154"/>
  <c r="H73" i="154"/>
  <c r="R72" i="154"/>
  <c r="Q72" i="154"/>
  <c r="P72" i="154"/>
  <c r="O72" i="154"/>
  <c r="I72" i="154"/>
  <c r="H72" i="154"/>
  <c r="L72" i="154" s="1"/>
  <c r="R71" i="154"/>
  <c r="Q71" i="154"/>
  <c r="P71" i="154"/>
  <c r="O71" i="154"/>
  <c r="I71" i="154"/>
  <c r="H71" i="154"/>
  <c r="L71" i="154" s="1"/>
  <c r="R70" i="154"/>
  <c r="Q70" i="154"/>
  <c r="P70" i="154"/>
  <c r="O70" i="154"/>
  <c r="L70" i="154"/>
  <c r="I70" i="154"/>
  <c r="H70" i="154"/>
  <c r="R69" i="154"/>
  <c r="Q69" i="154"/>
  <c r="P69" i="154"/>
  <c r="O69" i="154"/>
  <c r="I69" i="154"/>
  <c r="H69" i="154"/>
  <c r="L69" i="154" s="1"/>
  <c r="R68" i="154"/>
  <c r="Q68" i="154"/>
  <c r="P68" i="154"/>
  <c r="O68" i="154"/>
  <c r="L68" i="154"/>
  <c r="I68" i="154"/>
  <c r="H68" i="154"/>
  <c r="R67" i="154"/>
  <c r="Q67" i="154"/>
  <c r="P67" i="154"/>
  <c r="O67" i="154"/>
  <c r="L67" i="154"/>
  <c r="I67" i="154"/>
  <c r="H67" i="154"/>
  <c r="R65" i="154"/>
  <c r="Q65" i="154"/>
  <c r="P65" i="154"/>
  <c r="O65" i="154"/>
  <c r="I65" i="154"/>
  <c r="H65" i="154"/>
  <c r="L65" i="154" s="1"/>
  <c r="R64" i="154"/>
  <c r="Q64" i="154"/>
  <c r="P64" i="154"/>
  <c r="O64" i="154"/>
  <c r="I64" i="154"/>
  <c r="H64" i="154"/>
  <c r="L64" i="154" s="1"/>
  <c r="R63" i="154"/>
  <c r="Q63" i="154"/>
  <c r="P63" i="154"/>
  <c r="O63" i="154"/>
  <c r="L63" i="154"/>
  <c r="I63" i="154"/>
  <c r="H63" i="154"/>
  <c r="L62" i="154"/>
  <c r="I62" i="154"/>
  <c r="H62" i="154"/>
  <c r="D62" i="154"/>
  <c r="L61" i="154"/>
  <c r="I61" i="154"/>
  <c r="H61" i="154"/>
  <c r="D61" i="154"/>
  <c r="I60" i="154"/>
  <c r="H60" i="154"/>
  <c r="L60" i="154" s="1"/>
  <c r="D60" i="154"/>
  <c r="L59" i="154"/>
  <c r="I59" i="154"/>
  <c r="H59" i="154"/>
  <c r="D59" i="154"/>
  <c r="L58" i="154"/>
  <c r="I58" i="154"/>
  <c r="H58" i="154"/>
  <c r="D58" i="154"/>
  <c r="R56" i="154"/>
  <c r="Q56" i="154"/>
  <c r="P56" i="154"/>
  <c r="O56" i="154"/>
  <c r="L56" i="154"/>
  <c r="I56" i="154"/>
  <c r="H56" i="154"/>
  <c r="R55" i="154"/>
  <c r="Q55" i="154"/>
  <c r="P55" i="154"/>
  <c r="O55" i="154"/>
  <c r="L55" i="154"/>
  <c r="I55" i="154"/>
  <c r="H55" i="154"/>
  <c r="R54" i="154"/>
  <c r="Q54" i="154"/>
  <c r="P54" i="154"/>
  <c r="O54" i="154"/>
  <c r="I54" i="154"/>
  <c r="H54" i="154"/>
  <c r="L54" i="154" s="1"/>
  <c r="R53" i="154"/>
  <c r="Q53" i="154"/>
  <c r="P53" i="154"/>
  <c r="O53" i="154"/>
  <c r="I53" i="154"/>
  <c r="H53" i="154"/>
  <c r="L53" i="154" s="1"/>
  <c r="R52" i="154"/>
  <c r="Q52" i="154"/>
  <c r="P52" i="154"/>
  <c r="O52" i="154"/>
  <c r="I52" i="154"/>
  <c r="H52" i="154"/>
  <c r="L52" i="154" s="1"/>
  <c r="R51" i="154"/>
  <c r="Q51" i="154"/>
  <c r="P51" i="154"/>
  <c r="O51" i="154"/>
  <c r="L51" i="154"/>
  <c r="I51" i="154"/>
  <c r="H51" i="154"/>
  <c r="R50" i="154"/>
  <c r="Q50" i="154"/>
  <c r="P50" i="154"/>
  <c r="O50" i="154"/>
  <c r="L50" i="154"/>
  <c r="I50" i="154"/>
  <c r="H50" i="154"/>
  <c r="R49" i="154"/>
  <c r="Q49" i="154"/>
  <c r="P49" i="154"/>
  <c r="O49" i="154"/>
  <c r="L49" i="154"/>
  <c r="I49" i="154"/>
  <c r="H49" i="154"/>
  <c r="R48" i="154"/>
  <c r="Q48" i="154"/>
  <c r="P48" i="154"/>
  <c r="O48" i="154"/>
  <c r="L48" i="154"/>
  <c r="I48" i="154"/>
  <c r="H48" i="154"/>
  <c r="R47" i="154"/>
  <c r="Q47" i="154"/>
  <c r="P47" i="154"/>
  <c r="O47" i="154"/>
  <c r="L47" i="154"/>
  <c r="I47" i="154"/>
  <c r="H47" i="154"/>
  <c r="R46" i="154"/>
  <c r="Q46" i="154"/>
  <c r="P46" i="154"/>
  <c r="O46" i="154"/>
  <c r="I46" i="154"/>
  <c r="H46" i="154"/>
  <c r="L46" i="154" s="1"/>
  <c r="R45" i="154"/>
  <c r="Q45" i="154"/>
  <c r="P45" i="154"/>
  <c r="O45" i="154"/>
  <c r="I45" i="154"/>
  <c r="H45" i="154"/>
  <c r="L45" i="154" s="1"/>
  <c r="R44" i="154"/>
  <c r="Q44" i="154"/>
  <c r="P44" i="154"/>
  <c r="O44" i="154"/>
  <c r="I44" i="154"/>
  <c r="H44" i="154"/>
  <c r="L44" i="154" s="1"/>
  <c r="R43" i="154"/>
  <c r="Q43" i="154"/>
  <c r="P43" i="154"/>
  <c r="O43" i="154"/>
  <c r="I43" i="154"/>
  <c r="H43" i="154"/>
  <c r="L43" i="154" s="1"/>
  <c r="R42" i="154"/>
  <c r="Q42" i="154"/>
  <c r="P42" i="154"/>
  <c r="O42" i="154"/>
  <c r="L42" i="154"/>
  <c r="I42" i="154"/>
  <c r="H42" i="154"/>
  <c r="R41" i="154"/>
  <c r="Q41" i="154"/>
  <c r="P41" i="154"/>
  <c r="O41" i="154"/>
  <c r="I41" i="154"/>
  <c r="H41" i="154"/>
  <c r="L41" i="154" s="1"/>
  <c r="R40" i="154"/>
  <c r="Q40" i="154"/>
  <c r="P40" i="154"/>
  <c r="O40" i="154"/>
  <c r="L40" i="154"/>
  <c r="I40" i="154"/>
  <c r="H40" i="154"/>
  <c r="R39" i="154"/>
  <c r="Q39" i="154"/>
  <c r="P39" i="154"/>
  <c r="O39" i="154"/>
  <c r="L39" i="154"/>
  <c r="I39" i="154"/>
  <c r="H39" i="154"/>
  <c r="R38" i="154"/>
  <c r="Q38" i="154"/>
  <c r="P38" i="154"/>
  <c r="O38" i="154"/>
  <c r="I38" i="154"/>
  <c r="H38" i="154"/>
  <c r="L38" i="154" s="1"/>
  <c r="R37" i="154"/>
  <c r="Q37" i="154"/>
  <c r="P37" i="154"/>
  <c r="O37" i="154"/>
  <c r="I37" i="154"/>
  <c r="H37" i="154"/>
  <c r="L37" i="154" s="1"/>
  <c r="R36" i="154"/>
  <c r="Q36" i="154"/>
  <c r="P36" i="154"/>
  <c r="O36" i="154"/>
  <c r="L36" i="154"/>
  <c r="I36" i="154"/>
  <c r="H36" i="154"/>
  <c r="R35" i="154"/>
  <c r="Q35" i="154"/>
  <c r="P35" i="154"/>
  <c r="O35" i="154"/>
  <c r="I35" i="154"/>
  <c r="H35" i="154"/>
  <c r="L35" i="154" s="1"/>
  <c r="R34" i="154"/>
  <c r="Q34" i="154"/>
  <c r="P34" i="154"/>
  <c r="O34" i="154"/>
  <c r="L34" i="154"/>
  <c r="I34" i="154"/>
  <c r="H34" i="154"/>
  <c r="R33" i="154"/>
  <c r="Q33" i="154"/>
  <c r="P33" i="154"/>
  <c r="O33" i="154"/>
  <c r="L33" i="154"/>
  <c r="I33" i="154"/>
  <c r="H33" i="154"/>
  <c r="R32" i="154"/>
  <c r="Q32" i="154"/>
  <c r="P32" i="154"/>
  <c r="O32" i="154"/>
  <c r="I32" i="154"/>
  <c r="H32" i="154"/>
  <c r="L32" i="154" s="1"/>
  <c r="R31" i="154"/>
  <c r="Q31" i="154"/>
  <c r="P31" i="154"/>
  <c r="O31" i="154"/>
  <c r="L31" i="154"/>
  <c r="I31" i="154"/>
  <c r="H31" i="154"/>
  <c r="R30" i="154"/>
  <c r="Q30" i="154"/>
  <c r="P30" i="154"/>
  <c r="O30" i="154"/>
  <c r="L30" i="154"/>
  <c r="I30" i="154"/>
  <c r="H30" i="154"/>
  <c r="Z20" i="154"/>
  <c r="U17" i="154"/>
  <c r="T17" i="154"/>
  <c r="N1" i="154"/>
  <c r="P17" i="154" s="1"/>
  <c r="I158" i="153"/>
  <c r="H158" i="153"/>
  <c r="B158" i="153"/>
  <c r="B157" i="153"/>
  <c r="B156" i="153"/>
  <c r="B155" i="153"/>
  <c r="R140" i="153"/>
  <c r="Q140" i="153"/>
  <c r="P140" i="153"/>
  <c r="O140" i="153"/>
  <c r="L140" i="153"/>
  <c r="I140" i="153"/>
  <c r="H140" i="153"/>
  <c r="D140" i="153"/>
  <c r="O139" i="153"/>
  <c r="L139" i="153"/>
  <c r="I139" i="153"/>
  <c r="H139" i="153"/>
  <c r="D139" i="153"/>
  <c r="R138" i="153"/>
  <c r="Q138" i="153"/>
  <c r="P138" i="153"/>
  <c r="O138" i="153"/>
  <c r="L138" i="153"/>
  <c r="I138" i="153"/>
  <c r="H138" i="153"/>
  <c r="D138" i="153"/>
  <c r="O137" i="153"/>
  <c r="I137" i="153"/>
  <c r="H137" i="153"/>
  <c r="L137" i="153" s="1"/>
  <c r="D137" i="153"/>
  <c r="R136" i="153"/>
  <c r="Q136" i="153"/>
  <c r="P136" i="153"/>
  <c r="O136" i="153"/>
  <c r="I136" i="153"/>
  <c r="H136" i="153"/>
  <c r="L136" i="153" s="1"/>
  <c r="D136" i="153"/>
  <c r="R135" i="153"/>
  <c r="Q135" i="153"/>
  <c r="P135" i="153"/>
  <c r="O135" i="153"/>
  <c r="I135" i="153"/>
  <c r="H135" i="153"/>
  <c r="L135" i="153" s="1"/>
  <c r="D135" i="153"/>
  <c r="R134" i="153"/>
  <c r="Q134" i="153"/>
  <c r="P134" i="153"/>
  <c r="O134" i="153"/>
  <c r="L134" i="153"/>
  <c r="I134" i="153"/>
  <c r="H134" i="153"/>
  <c r="D134" i="153"/>
  <c r="R133" i="153"/>
  <c r="Q133" i="153"/>
  <c r="P133" i="153"/>
  <c r="O133" i="153"/>
  <c r="I133" i="153"/>
  <c r="H133" i="153"/>
  <c r="L133" i="153" s="1"/>
  <c r="D133" i="153"/>
  <c r="R132" i="153"/>
  <c r="Q132" i="153"/>
  <c r="P132" i="153"/>
  <c r="O132" i="153"/>
  <c r="L132" i="153"/>
  <c r="I132" i="153"/>
  <c r="H132" i="153"/>
  <c r="D132" i="153"/>
  <c r="R130" i="153"/>
  <c r="Q130" i="153"/>
  <c r="P130" i="153"/>
  <c r="O130" i="153"/>
  <c r="L130" i="153"/>
  <c r="I130" i="153"/>
  <c r="C130" i="153"/>
  <c r="R129" i="153"/>
  <c r="Q129" i="153"/>
  <c r="P129" i="153"/>
  <c r="O129" i="153"/>
  <c r="L129" i="153"/>
  <c r="I129" i="153"/>
  <c r="C129" i="153"/>
  <c r="L128" i="153"/>
  <c r="I128" i="153"/>
  <c r="C128" i="153"/>
  <c r="L127" i="153"/>
  <c r="I127" i="153"/>
  <c r="C127" i="153"/>
  <c r="L126" i="153"/>
  <c r="I126" i="153"/>
  <c r="C126" i="153"/>
  <c r="L124" i="153"/>
  <c r="I124" i="153"/>
  <c r="C124" i="153"/>
  <c r="L123" i="153"/>
  <c r="I123" i="153"/>
  <c r="C123" i="153"/>
  <c r="L122" i="153"/>
  <c r="I122" i="153"/>
  <c r="C122" i="153"/>
  <c r="L121" i="153"/>
  <c r="I121" i="153"/>
  <c r="C121" i="153"/>
  <c r="L120" i="153"/>
  <c r="I120" i="153"/>
  <c r="C120" i="153"/>
  <c r="L119" i="153"/>
  <c r="I119" i="153"/>
  <c r="C119" i="153"/>
  <c r="L118" i="153"/>
  <c r="I118" i="153"/>
  <c r="C118" i="153"/>
  <c r="L117" i="153"/>
  <c r="I117" i="153"/>
  <c r="C117" i="153"/>
  <c r="L116" i="153"/>
  <c r="I116" i="153"/>
  <c r="C116" i="153"/>
  <c r="L115" i="153"/>
  <c r="I115" i="153"/>
  <c r="C115" i="153"/>
  <c r="L114" i="153"/>
  <c r="I114" i="153"/>
  <c r="C114" i="153"/>
  <c r="L113" i="153"/>
  <c r="I113" i="153"/>
  <c r="C113" i="153"/>
  <c r="L112" i="153"/>
  <c r="I112" i="153"/>
  <c r="C112" i="153"/>
  <c r="L111" i="153"/>
  <c r="I111" i="153"/>
  <c r="C111" i="153"/>
  <c r="L110" i="153"/>
  <c r="I110" i="153"/>
  <c r="C110" i="153"/>
  <c r="L109" i="153"/>
  <c r="I109" i="153"/>
  <c r="C109" i="153"/>
  <c r="L108" i="153"/>
  <c r="I108" i="153"/>
  <c r="C108" i="153"/>
  <c r="L107" i="153"/>
  <c r="I107" i="153"/>
  <c r="C107" i="153"/>
  <c r="L106" i="153"/>
  <c r="I106" i="153"/>
  <c r="C106" i="153"/>
  <c r="L105" i="153"/>
  <c r="I105" i="153"/>
  <c r="C105" i="153"/>
  <c r="R102" i="153"/>
  <c r="Q102" i="153"/>
  <c r="P102" i="153"/>
  <c r="O102" i="153"/>
  <c r="L102" i="153"/>
  <c r="I102" i="153"/>
  <c r="H102" i="153"/>
  <c r="R101" i="153"/>
  <c r="Q101" i="153"/>
  <c r="P101" i="153"/>
  <c r="O101" i="153"/>
  <c r="L101" i="153"/>
  <c r="I101" i="153"/>
  <c r="H101" i="153"/>
  <c r="L100" i="153"/>
  <c r="I100" i="153"/>
  <c r="H100" i="153"/>
  <c r="L99" i="153"/>
  <c r="I99" i="153"/>
  <c r="H99" i="153"/>
  <c r="I98" i="153"/>
  <c r="H98" i="153"/>
  <c r="L98" i="153" s="1"/>
  <c r="D98" i="153"/>
  <c r="L97" i="153"/>
  <c r="I97" i="153"/>
  <c r="H97" i="153"/>
  <c r="I96" i="153"/>
  <c r="H96" i="153"/>
  <c r="L96" i="153" s="1"/>
  <c r="L95" i="153"/>
  <c r="I95" i="153"/>
  <c r="H95" i="153"/>
  <c r="D95" i="153"/>
  <c r="L94" i="153"/>
  <c r="I94" i="153"/>
  <c r="H94" i="153"/>
  <c r="I93" i="153"/>
  <c r="H93" i="153"/>
  <c r="L93" i="153" s="1"/>
  <c r="I92" i="153"/>
  <c r="H92" i="153"/>
  <c r="L92" i="153" s="1"/>
  <c r="D92" i="153"/>
  <c r="L91" i="153"/>
  <c r="I91" i="153"/>
  <c r="H91" i="153"/>
  <c r="L90" i="153"/>
  <c r="I90" i="153"/>
  <c r="H90" i="153"/>
  <c r="L89" i="153"/>
  <c r="I89" i="153"/>
  <c r="H89" i="153"/>
  <c r="D89" i="153"/>
  <c r="O87" i="153"/>
  <c r="I87" i="153"/>
  <c r="H87" i="153"/>
  <c r="L87" i="153" s="1"/>
  <c r="R85" i="153"/>
  <c r="Q85" i="153"/>
  <c r="P85" i="153"/>
  <c r="O85" i="153"/>
  <c r="I85" i="153"/>
  <c r="H85" i="153"/>
  <c r="L85" i="153" s="1"/>
  <c r="R84" i="153"/>
  <c r="Q84" i="153"/>
  <c r="P84" i="153"/>
  <c r="O84" i="153"/>
  <c r="L84" i="153"/>
  <c r="I84" i="153"/>
  <c r="H84" i="153"/>
  <c r="R83" i="153"/>
  <c r="Q83" i="153"/>
  <c r="P83" i="153"/>
  <c r="O83" i="153"/>
  <c r="I83" i="153"/>
  <c r="H83" i="153"/>
  <c r="L83" i="153" s="1"/>
  <c r="R82" i="153"/>
  <c r="Q82" i="153"/>
  <c r="P82" i="153"/>
  <c r="O82" i="153"/>
  <c r="I82" i="153"/>
  <c r="H82" i="153"/>
  <c r="L82" i="153" s="1"/>
  <c r="R81" i="153"/>
  <c r="Q81" i="153"/>
  <c r="P81" i="153"/>
  <c r="O81" i="153"/>
  <c r="L81" i="153"/>
  <c r="I81" i="153"/>
  <c r="H81" i="153"/>
  <c r="R80" i="153"/>
  <c r="Q80" i="153"/>
  <c r="P80" i="153"/>
  <c r="O80" i="153"/>
  <c r="L80" i="153"/>
  <c r="I80" i="153"/>
  <c r="H80" i="153"/>
  <c r="R79" i="153"/>
  <c r="Q79" i="153"/>
  <c r="P79" i="153"/>
  <c r="O79" i="153"/>
  <c r="I79" i="153"/>
  <c r="H79" i="153"/>
  <c r="L79" i="153" s="1"/>
  <c r="R78" i="153"/>
  <c r="Q78" i="153"/>
  <c r="P78" i="153"/>
  <c r="O78" i="153"/>
  <c r="I78" i="153"/>
  <c r="H78" i="153"/>
  <c r="L78" i="153" s="1"/>
  <c r="R77" i="153"/>
  <c r="Q77" i="153"/>
  <c r="P77" i="153"/>
  <c r="O77" i="153"/>
  <c r="I77" i="153"/>
  <c r="H77" i="153"/>
  <c r="L77" i="153" s="1"/>
  <c r="R76" i="153"/>
  <c r="Q76" i="153"/>
  <c r="P76" i="153"/>
  <c r="O76" i="153"/>
  <c r="L76" i="153"/>
  <c r="I76" i="153"/>
  <c r="H76" i="153"/>
  <c r="R75" i="153"/>
  <c r="Q75" i="153"/>
  <c r="P75" i="153"/>
  <c r="O75" i="153"/>
  <c r="I75" i="153"/>
  <c r="H75" i="153"/>
  <c r="L75" i="153" s="1"/>
  <c r="R74" i="153"/>
  <c r="Q74" i="153"/>
  <c r="P74" i="153"/>
  <c r="O74" i="153"/>
  <c r="I74" i="153"/>
  <c r="H74" i="153"/>
  <c r="L74" i="153" s="1"/>
  <c r="R73" i="153"/>
  <c r="Q73" i="153"/>
  <c r="P73" i="153"/>
  <c r="O73" i="153"/>
  <c r="L73" i="153"/>
  <c r="I73" i="153"/>
  <c r="H73" i="153"/>
  <c r="R72" i="153"/>
  <c r="Q72" i="153"/>
  <c r="P72" i="153"/>
  <c r="O72" i="153"/>
  <c r="I72" i="153"/>
  <c r="H72" i="153"/>
  <c r="L72" i="153" s="1"/>
  <c r="R71" i="153"/>
  <c r="Q71" i="153"/>
  <c r="P71" i="153"/>
  <c r="O71" i="153"/>
  <c r="I71" i="153"/>
  <c r="H71" i="153"/>
  <c r="L71" i="153" s="1"/>
  <c r="R70" i="153"/>
  <c r="Q70" i="153"/>
  <c r="P70" i="153"/>
  <c r="O70" i="153"/>
  <c r="I70" i="153"/>
  <c r="H70" i="153"/>
  <c r="L70" i="153" s="1"/>
  <c r="R69" i="153"/>
  <c r="Q69" i="153"/>
  <c r="P69" i="153"/>
  <c r="O69" i="153"/>
  <c r="I69" i="153"/>
  <c r="H69" i="153"/>
  <c r="L69" i="153" s="1"/>
  <c r="R68" i="153"/>
  <c r="Q68" i="153"/>
  <c r="P68" i="153"/>
  <c r="O68" i="153"/>
  <c r="L68" i="153"/>
  <c r="I68" i="153"/>
  <c r="H68" i="153"/>
  <c r="R67" i="153"/>
  <c r="Q67" i="153"/>
  <c r="P67" i="153"/>
  <c r="O67" i="153"/>
  <c r="L67" i="153"/>
  <c r="I67" i="153"/>
  <c r="H67" i="153"/>
  <c r="R65" i="153"/>
  <c r="Q65" i="153"/>
  <c r="P65" i="153"/>
  <c r="O65" i="153"/>
  <c r="I65" i="153"/>
  <c r="H65" i="153"/>
  <c r="L65" i="153" s="1"/>
  <c r="R64" i="153"/>
  <c r="Q64" i="153"/>
  <c r="P64" i="153"/>
  <c r="O64" i="153"/>
  <c r="I64" i="153"/>
  <c r="H64" i="153"/>
  <c r="L64" i="153" s="1"/>
  <c r="R63" i="153"/>
  <c r="Q63" i="153"/>
  <c r="P63" i="153"/>
  <c r="O63" i="153"/>
  <c r="I63" i="153"/>
  <c r="H63" i="153"/>
  <c r="L63" i="153" s="1"/>
  <c r="L62" i="153"/>
  <c r="I62" i="153"/>
  <c r="H62" i="153"/>
  <c r="D62" i="153"/>
  <c r="I61" i="153"/>
  <c r="H61" i="153"/>
  <c r="L61" i="153" s="1"/>
  <c r="D61" i="153"/>
  <c r="I60" i="153"/>
  <c r="H60" i="153"/>
  <c r="L60" i="153" s="1"/>
  <c r="D60" i="153"/>
  <c r="L59" i="153"/>
  <c r="I59" i="153"/>
  <c r="H59" i="153"/>
  <c r="D59" i="153"/>
  <c r="L58" i="153"/>
  <c r="I58" i="153"/>
  <c r="H58" i="153"/>
  <c r="D58" i="153"/>
  <c r="R56" i="153"/>
  <c r="Q56" i="153"/>
  <c r="P56" i="153"/>
  <c r="O56" i="153"/>
  <c r="L56" i="153"/>
  <c r="I56" i="153"/>
  <c r="H56" i="153"/>
  <c r="R55" i="153"/>
  <c r="Q55" i="153"/>
  <c r="P55" i="153"/>
  <c r="O55" i="153"/>
  <c r="L55" i="153"/>
  <c r="I55" i="153"/>
  <c r="H55" i="153"/>
  <c r="R54" i="153"/>
  <c r="Q54" i="153"/>
  <c r="P54" i="153"/>
  <c r="O54" i="153"/>
  <c r="L54" i="153"/>
  <c r="I54" i="153"/>
  <c r="H54" i="153"/>
  <c r="R53" i="153"/>
  <c r="Q53" i="153"/>
  <c r="P53" i="153"/>
  <c r="O53" i="153"/>
  <c r="I53" i="153"/>
  <c r="H53" i="153"/>
  <c r="L53" i="153" s="1"/>
  <c r="R52" i="153"/>
  <c r="Q52" i="153"/>
  <c r="P52" i="153"/>
  <c r="O52" i="153"/>
  <c r="I52" i="153"/>
  <c r="H52" i="153"/>
  <c r="L52" i="153" s="1"/>
  <c r="R51" i="153"/>
  <c r="Q51" i="153"/>
  <c r="P51" i="153"/>
  <c r="O51" i="153"/>
  <c r="L51" i="153"/>
  <c r="I51" i="153"/>
  <c r="H51" i="153"/>
  <c r="R50" i="153"/>
  <c r="Q50" i="153"/>
  <c r="P50" i="153"/>
  <c r="O50" i="153"/>
  <c r="I50" i="153"/>
  <c r="H50" i="153"/>
  <c r="L50" i="153" s="1"/>
  <c r="R49" i="153"/>
  <c r="Q49" i="153"/>
  <c r="P49" i="153"/>
  <c r="O49" i="153"/>
  <c r="L49" i="153"/>
  <c r="I49" i="153"/>
  <c r="H49" i="153"/>
  <c r="R48" i="153"/>
  <c r="Q48" i="153"/>
  <c r="P48" i="153"/>
  <c r="O48" i="153"/>
  <c r="L48" i="153"/>
  <c r="I48" i="153"/>
  <c r="H48" i="153"/>
  <c r="R47" i="153"/>
  <c r="Q47" i="153"/>
  <c r="P47" i="153"/>
  <c r="O47" i="153"/>
  <c r="L47" i="153"/>
  <c r="I47" i="153"/>
  <c r="H47" i="153"/>
  <c r="R46" i="153"/>
  <c r="Q46" i="153"/>
  <c r="P46" i="153"/>
  <c r="O46" i="153"/>
  <c r="L46" i="153"/>
  <c r="I46" i="153"/>
  <c r="H46" i="153"/>
  <c r="R45" i="153"/>
  <c r="Q45" i="153"/>
  <c r="P45" i="153"/>
  <c r="O45" i="153"/>
  <c r="L45" i="153"/>
  <c r="I45" i="153"/>
  <c r="H45" i="153"/>
  <c r="R44" i="153"/>
  <c r="Q44" i="153"/>
  <c r="P44" i="153"/>
  <c r="O44" i="153"/>
  <c r="I44" i="153"/>
  <c r="H44" i="153"/>
  <c r="L44" i="153" s="1"/>
  <c r="R43" i="153"/>
  <c r="Q43" i="153"/>
  <c r="P43" i="153"/>
  <c r="O43" i="153"/>
  <c r="L43" i="153"/>
  <c r="I43" i="153"/>
  <c r="H43" i="153"/>
  <c r="R42" i="153"/>
  <c r="Q42" i="153"/>
  <c r="P42" i="153"/>
  <c r="O42" i="153"/>
  <c r="L42" i="153"/>
  <c r="I42" i="153"/>
  <c r="H42" i="153"/>
  <c r="R41" i="153"/>
  <c r="Q41" i="153"/>
  <c r="P41" i="153"/>
  <c r="O41" i="153"/>
  <c r="I41" i="153"/>
  <c r="H41" i="153"/>
  <c r="L41" i="153" s="1"/>
  <c r="R40" i="153"/>
  <c r="Q40" i="153"/>
  <c r="P40" i="153"/>
  <c r="O40" i="153"/>
  <c r="L40" i="153"/>
  <c r="I40" i="153"/>
  <c r="H40" i="153"/>
  <c r="R39" i="153"/>
  <c r="Q39" i="153"/>
  <c r="P39" i="153"/>
  <c r="O39" i="153"/>
  <c r="I39" i="153"/>
  <c r="H39" i="153"/>
  <c r="L39" i="153" s="1"/>
  <c r="R38" i="153"/>
  <c r="Q38" i="153"/>
  <c r="P38" i="153"/>
  <c r="O38" i="153"/>
  <c r="I38" i="153"/>
  <c r="H38" i="153"/>
  <c r="L38" i="153" s="1"/>
  <c r="R37" i="153"/>
  <c r="Q37" i="153"/>
  <c r="P37" i="153"/>
  <c r="O37" i="153"/>
  <c r="I37" i="153"/>
  <c r="H37" i="153"/>
  <c r="L37" i="153" s="1"/>
  <c r="R36" i="153"/>
  <c r="Q36" i="153"/>
  <c r="P36" i="153"/>
  <c r="O36" i="153"/>
  <c r="L36" i="153"/>
  <c r="I36" i="153"/>
  <c r="H36" i="153"/>
  <c r="R35" i="153"/>
  <c r="Q35" i="153"/>
  <c r="P35" i="153"/>
  <c r="O35" i="153"/>
  <c r="I35" i="153"/>
  <c r="H35" i="153"/>
  <c r="L35" i="153" s="1"/>
  <c r="R34" i="153"/>
  <c r="Q34" i="153"/>
  <c r="P34" i="153"/>
  <c r="O34" i="153"/>
  <c r="I34" i="153"/>
  <c r="H34" i="153"/>
  <c r="L34" i="153" s="1"/>
  <c r="R33" i="153"/>
  <c r="Q33" i="153"/>
  <c r="P33" i="153"/>
  <c r="O33" i="153"/>
  <c r="I33" i="153"/>
  <c r="H33" i="153"/>
  <c r="L33" i="153" s="1"/>
  <c r="R32" i="153"/>
  <c r="Q32" i="153"/>
  <c r="P32" i="153"/>
  <c r="O32" i="153"/>
  <c r="L32" i="153"/>
  <c r="I32" i="153"/>
  <c r="H32" i="153"/>
  <c r="R31" i="153"/>
  <c r="Q31" i="153"/>
  <c r="P31" i="153"/>
  <c r="O31" i="153"/>
  <c r="I31" i="153"/>
  <c r="H31" i="153"/>
  <c r="L31" i="153" s="1"/>
  <c r="R30" i="153"/>
  <c r="Q30" i="153"/>
  <c r="P30" i="153"/>
  <c r="O30" i="153"/>
  <c r="I30" i="153"/>
  <c r="H30" i="153"/>
  <c r="L30" i="153" s="1"/>
  <c r="Z20" i="153"/>
  <c r="U17" i="153"/>
  <c r="T17" i="153"/>
  <c r="N1" i="153"/>
  <c r="P17" i="153" s="1"/>
  <c r="I158" i="152"/>
  <c r="H158" i="152"/>
  <c r="B158" i="152"/>
  <c r="B157" i="152"/>
  <c r="B156" i="152"/>
  <c r="B155" i="152"/>
  <c r="R140" i="152"/>
  <c r="Q140" i="152"/>
  <c r="P140" i="152"/>
  <c r="O140" i="152"/>
  <c r="I140" i="152"/>
  <c r="H140" i="152"/>
  <c r="L140" i="152" s="1"/>
  <c r="D140" i="152"/>
  <c r="O139" i="152"/>
  <c r="I139" i="152"/>
  <c r="H139" i="152"/>
  <c r="L139" i="152" s="1"/>
  <c r="D139" i="152"/>
  <c r="R138" i="152"/>
  <c r="Q138" i="152"/>
  <c r="P138" i="152"/>
  <c r="O138" i="152"/>
  <c r="L138" i="152"/>
  <c r="I138" i="152"/>
  <c r="H138" i="152"/>
  <c r="D138" i="152"/>
  <c r="O137" i="152"/>
  <c r="I137" i="152"/>
  <c r="H137" i="152"/>
  <c r="L137" i="152" s="1"/>
  <c r="D137" i="152"/>
  <c r="R136" i="152"/>
  <c r="Q136" i="152"/>
  <c r="P136" i="152"/>
  <c r="O136" i="152"/>
  <c r="I136" i="152"/>
  <c r="H136" i="152"/>
  <c r="L136" i="152" s="1"/>
  <c r="D136" i="152"/>
  <c r="R135" i="152"/>
  <c r="Q135" i="152"/>
  <c r="P135" i="152"/>
  <c r="O135" i="152"/>
  <c r="I135" i="152"/>
  <c r="H135" i="152"/>
  <c r="L135" i="152" s="1"/>
  <c r="D135" i="152"/>
  <c r="R134" i="152"/>
  <c r="Q134" i="152"/>
  <c r="P134" i="152"/>
  <c r="O134" i="152"/>
  <c r="L134" i="152"/>
  <c r="I134" i="152"/>
  <c r="H134" i="152"/>
  <c r="D134" i="152"/>
  <c r="R133" i="152"/>
  <c r="Q133" i="152"/>
  <c r="P133" i="152"/>
  <c r="O133" i="152"/>
  <c r="I133" i="152"/>
  <c r="H133" i="152"/>
  <c r="L133" i="152" s="1"/>
  <c r="D133" i="152"/>
  <c r="R132" i="152"/>
  <c r="Q132" i="152"/>
  <c r="P132" i="152"/>
  <c r="O132" i="152"/>
  <c r="I132" i="152"/>
  <c r="H132" i="152"/>
  <c r="L132" i="152" s="1"/>
  <c r="D132" i="152"/>
  <c r="R130" i="152"/>
  <c r="Q130" i="152"/>
  <c r="P130" i="152"/>
  <c r="O130" i="152"/>
  <c r="L130" i="152"/>
  <c r="I130" i="152"/>
  <c r="C130" i="152"/>
  <c r="R129" i="152"/>
  <c r="Q129" i="152"/>
  <c r="P129" i="152"/>
  <c r="O129" i="152"/>
  <c r="L129" i="152"/>
  <c r="I129" i="152"/>
  <c r="C129" i="152"/>
  <c r="L128" i="152"/>
  <c r="I128" i="152"/>
  <c r="C128" i="152"/>
  <c r="L127" i="152"/>
  <c r="I127" i="152"/>
  <c r="C127" i="152"/>
  <c r="L126" i="152"/>
  <c r="I126" i="152"/>
  <c r="C126" i="152"/>
  <c r="L124" i="152"/>
  <c r="I124" i="152"/>
  <c r="C124" i="152"/>
  <c r="L123" i="152"/>
  <c r="I123" i="152"/>
  <c r="C123" i="152"/>
  <c r="L122" i="152"/>
  <c r="I122" i="152"/>
  <c r="C122" i="152"/>
  <c r="L121" i="152"/>
  <c r="I121" i="152"/>
  <c r="C121" i="152"/>
  <c r="L120" i="152"/>
  <c r="I120" i="152"/>
  <c r="C120" i="152"/>
  <c r="L119" i="152"/>
  <c r="I119" i="152"/>
  <c r="C119" i="152"/>
  <c r="L118" i="152"/>
  <c r="I118" i="152"/>
  <c r="C118" i="152"/>
  <c r="L117" i="152"/>
  <c r="I117" i="152"/>
  <c r="C117" i="152"/>
  <c r="L116" i="152"/>
  <c r="I116" i="152"/>
  <c r="C116" i="152"/>
  <c r="L115" i="152"/>
  <c r="I115" i="152"/>
  <c r="C115" i="152"/>
  <c r="L114" i="152"/>
  <c r="I114" i="152"/>
  <c r="C114" i="152"/>
  <c r="L113" i="152"/>
  <c r="I113" i="152"/>
  <c r="C113" i="152"/>
  <c r="L112" i="152"/>
  <c r="I112" i="152"/>
  <c r="C112" i="152"/>
  <c r="L111" i="152"/>
  <c r="I111" i="152"/>
  <c r="C111" i="152"/>
  <c r="L110" i="152"/>
  <c r="I110" i="152"/>
  <c r="C110" i="152"/>
  <c r="L109" i="152"/>
  <c r="I109" i="152"/>
  <c r="C109" i="152"/>
  <c r="L108" i="152"/>
  <c r="I108" i="152"/>
  <c r="C108" i="152"/>
  <c r="L107" i="152"/>
  <c r="I107" i="152"/>
  <c r="C107" i="152"/>
  <c r="L106" i="152"/>
  <c r="I106" i="152"/>
  <c r="C106" i="152"/>
  <c r="L105" i="152"/>
  <c r="I105" i="152"/>
  <c r="C105" i="152"/>
  <c r="R102" i="152"/>
  <c r="Q102" i="152"/>
  <c r="P102" i="152"/>
  <c r="O102" i="152"/>
  <c r="I102" i="152"/>
  <c r="H102" i="152"/>
  <c r="L102" i="152" s="1"/>
  <c r="R101" i="152"/>
  <c r="Q101" i="152"/>
  <c r="P101" i="152"/>
  <c r="O101" i="152"/>
  <c r="I101" i="152"/>
  <c r="H101" i="152"/>
  <c r="L101" i="152" s="1"/>
  <c r="L100" i="152"/>
  <c r="I100" i="152"/>
  <c r="H100" i="152"/>
  <c r="L99" i="152"/>
  <c r="I99" i="152"/>
  <c r="H99" i="152"/>
  <c r="L98" i="152"/>
  <c r="I98" i="152"/>
  <c r="H98" i="152"/>
  <c r="D98" i="152"/>
  <c r="L97" i="152"/>
  <c r="I97" i="152"/>
  <c r="H97" i="152"/>
  <c r="I96" i="152"/>
  <c r="H96" i="152"/>
  <c r="L96" i="152" s="1"/>
  <c r="L95" i="152"/>
  <c r="I95" i="152"/>
  <c r="H95" i="152"/>
  <c r="D95" i="152"/>
  <c r="L94" i="152"/>
  <c r="I94" i="152"/>
  <c r="H94" i="152"/>
  <c r="L93" i="152"/>
  <c r="I93" i="152"/>
  <c r="H93" i="152"/>
  <c r="L92" i="152"/>
  <c r="I92" i="152"/>
  <c r="H92" i="152"/>
  <c r="D92" i="152"/>
  <c r="L91" i="152"/>
  <c r="I91" i="152"/>
  <c r="H91" i="152"/>
  <c r="L90" i="152"/>
  <c r="I90" i="152"/>
  <c r="H90" i="152"/>
  <c r="L89" i="152"/>
  <c r="I89" i="152"/>
  <c r="H89" i="152"/>
  <c r="D89" i="152"/>
  <c r="O87" i="152"/>
  <c r="L87" i="152"/>
  <c r="I87" i="152"/>
  <c r="H87" i="152"/>
  <c r="R85" i="152"/>
  <c r="Q85" i="152"/>
  <c r="P85" i="152"/>
  <c r="O85" i="152"/>
  <c r="I85" i="152"/>
  <c r="H85" i="152"/>
  <c r="L85" i="152" s="1"/>
  <c r="R84" i="152"/>
  <c r="Q84" i="152"/>
  <c r="P84" i="152"/>
  <c r="O84" i="152"/>
  <c r="L84" i="152"/>
  <c r="I84" i="152"/>
  <c r="H84" i="152"/>
  <c r="R83" i="152"/>
  <c r="Q83" i="152"/>
  <c r="P83" i="152"/>
  <c r="O83" i="152"/>
  <c r="I83" i="152"/>
  <c r="H83" i="152"/>
  <c r="L83" i="152" s="1"/>
  <c r="R82" i="152"/>
  <c r="Q82" i="152"/>
  <c r="P82" i="152"/>
  <c r="O82" i="152"/>
  <c r="L82" i="152"/>
  <c r="I82" i="152"/>
  <c r="H82" i="152"/>
  <c r="R81" i="152"/>
  <c r="Q81" i="152"/>
  <c r="P81" i="152"/>
  <c r="O81" i="152"/>
  <c r="I81" i="152"/>
  <c r="H81" i="152"/>
  <c r="L81" i="152" s="1"/>
  <c r="R80" i="152"/>
  <c r="Q80" i="152"/>
  <c r="P80" i="152"/>
  <c r="O80" i="152"/>
  <c r="L80" i="152"/>
  <c r="I80" i="152"/>
  <c r="H80" i="152"/>
  <c r="R79" i="152"/>
  <c r="Q79" i="152"/>
  <c r="P79" i="152"/>
  <c r="O79" i="152"/>
  <c r="I79" i="152"/>
  <c r="H79" i="152"/>
  <c r="L79" i="152" s="1"/>
  <c r="R78" i="152"/>
  <c r="Q78" i="152"/>
  <c r="P78" i="152"/>
  <c r="O78" i="152"/>
  <c r="I78" i="152"/>
  <c r="H78" i="152"/>
  <c r="L78" i="152" s="1"/>
  <c r="R77" i="152"/>
  <c r="Q77" i="152"/>
  <c r="P77" i="152"/>
  <c r="O77" i="152"/>
  <c r="I77" i="152"/>
  <c r="H77" i="152"/>
  <c r="L77" i="152" s="1"/>
  <c r="R76" i="152"/>
  <c r="Q76" i="152"/>
  <c r="P76" i="152"/>
  <c r="O76" i="152"/>
  <c r="L76" i="152"/>
  <c r="I76" i="152"/>
  <c r="H76" i="152"/>
  <c r="R75" i="152"/>
  <c r="Q75" i="152"/>
  <c r="P75" i="152"/>
  <c r="O75" i="152"/>
  <c r="L75" i="152"/>
  <c r="I75" i="152"/>
  <c r="H75" i="152"/>
  <c r="R74" i="152"/>
  <c r="Q74" i="152"/>
  <c r="P74" i="152"/>
  <c r="O74" i="152"/>
  <c r="L74" i="152"/>
  <c r="I74" i="152"/>
  <c r="H74" i="152"/>
  <c r="R73" i="152"/>
  <c r="Q73" i="152"/>
  <c r="P73" i="152"/>
  <c r="O73" i="152"/>
  <c r="I73" i="152"/>
  <c r="H73" i="152"/>
  <c r="L73" i="152" s="1"/>
  <c r="R72" i="152"/>
  <c r="Q72" i="152"/>
  <c r="P72" i="152"/>
  <c r="O72" i="152"/>
  <c r="I72" i="152"/>
  <c r="H72" i="152"/>
  <c r="L72" i="152" s="1"/>
  <c r="R71" i="152"/>
  <c r="Q71" i="152"/>
  <c r="P71" i="152"/>
  <c r="O71" i="152"/>
  <c r="I71" i="152"/>
  <c r="H71" i="152"/>
  <c r="L71" i="152" s="1"/>
  <c r="R70" i="152"/>
  <c r="Q70" i="152"/>
  <c r="P70" i="152"/>
  <c r="O70" i="152"/>
  <c r="I70" i="152"/>
  <c r="H70" i="152"/>
  <c r="L70" i="152" s="1"/>
  <c r="R69" i="152"/>
  <c r="Q69" i="152"/>
  <c r="P69" i="152"/>
  <c r="O69" i="152"/>
  <c r="I69" i="152"/>
  <c r="H69" i="152"/>
  <c r="L69" i="152" s="1"/>
  <c r="R68" i="152"/>
  <c r="Q68" i="152"/>
  <c r="P68" i="152"/>
  <c r="O68" i="152"/>
  <c r="L68" i="152"/>
  <c r="I68" i="152"/>
  <c r="H68" i="152"/>
  <c r="R67" i="152"/>
  <c r="Q67" i="152"/>
  <c r="P67" i="152"/>
  <c r="O67" i="152"/>
  <c r="I67" i="152"/>
  <c r="H67" i="152"/>
  <c r="L67" i="152" s="1"/>
  <c r="R65" i="152"/>
  <c r="Q65" i="152"/>
  <c r="P65" i="152"/>
  <c r="O65" i="152"/>
  <c r="L65" i="152"/>
  <c r="I65" i="152"/>
  <c r="H65" i="152"/>
  <c r="R64" i="152"/>
  <c r="Q64" i="152"/>
  <c r="P64" i="152"/>
  <c r="O64" i="152"/>
  <c r="L64" i="152"/>
  <c r="I64" i="152"/>
  <c r="H64" i="152"/>
  <c r="R63" i="152"/>
  <c r="Q63" i="152"/>
  <c r="P63" i="152"/>
  <c r="O63" i="152"/>
  <c r="I63" i="152"/>
  <c r="H63" i="152"/>
  <c r="L63" i="152" s="1"/>
  <c r="L62" i="152"/>
  <c r="I62" i="152"/>
  <c r="H62" i="152"/>
  <c r="D62" i="152"/>
  <c r="L61" i="152"/>
  <c r="I61" i="152"/>
  <c r="H61" i="152"/>
  <c r="D61" i="152"/>
  <c r="I60" i="152"/>
  <c r="H60" i="152"/>
  <c r="L60" i="152" s="1"/>
  <c r="D60" i="152"/>
  <c r="I59" i="152"/>
  <c r="H59" i="152"/>
  <c r="L59" i="152" s="1"/>
  <c r="D59" i="152"/>
  <c r="L58" i="152"/>
  <c r="I58" i="152"/>
  <c r="H58" i="152"/>
  <c r="D58" i="152"/>
  <c r="R56" i="152"/>
  <c r="Q56" i="152"/>
  <c r="P56" i="152"/>
  <c r="O56" i="152"/>
  <c r="I56" i="152"/>
  <c r="H56" i="152"/>
  <c r="L56" i="152" s="1"/>
  <c r="R55" i="152"/>
  <c r="Q55" i="152"/>
  <c r="P55" i="152"/>
  <c r="O55" i="152"/>
  <c r="I55" i="152"/>
  <c r="H55" i="152"/>
  <c r="L55" i="152" s="1"/>
  <c r="R54" i="152"/>
  <c r="Q54" i="152"/>
  <c r="P54" i="152"/>
  <c r="O54" i="152"/>
  <c r="I54" i="152"/>
  <c r="H54" i="152"/>
  <c r="L54" i="152" s="1"/>
  <c r="R53" i="152"/>
  <c r="Q53" i="152"/>
  <c r="P53" i="152"/>
  <c r="O53" i="152"/>
  <c r="I53" i="152"/>
  <c r="H53" i="152"/>
  <c r="L53" i="152" s="1"/>
  <c r="R52" i="152"/>
  <c r="Q52" i="152"/>
  <c r="P52" i="152"/>
  <c r="O52" i="152"/>
  <c r="I52" i="152"/>
  <c r="H52" i="152"/>
  <c r="L52" i="152" s="1"/>
  <c r="R51" i="152"/>
  <c r="Q51" i="152"/>
  <c r="P51" i="152"/>
  <c r="O51" i="152"/>
  <c r="I51" i="152"/>
  <c r="H51" i="152"/>
  <c r="L51" i="152" s="1"/>
  <c r="R50" i="152"/>
  <c r="Q50" i="152"/>
  <c r="P50" i="152"/>
  <c r="O50" i="152"/>
  <c r="L50" i="152"/>
  <c r="I50" i="152"/>
  <c r="H50" i="152"/>
  <c r="R49" i="152"/>
  <c r="Q49" i="152"/>
  <c r="P49" i="152"/>
  <c r="O49" i="152"/>
  <c r="I49" i="152"/>
  <c r="H49" i="152"/>
  <c r="L49" i="152" s="1"/>
  <c r="R48" i="152"/>
  <c r="Q48" i="152"/>
  <c r="P48" i="152"/>
  <c r="O48" i="152"/>
  <c r="L48" i="152"/>
  <c r="I48" i="152"/>
  <c r="H48" i="152"/>
  <c r="R47" i="152"/>
  <c r="Q47" i="152"/>
  <c r="P47" i="152"/>
  <c r="O47" i="152"/>
  <c r="I47" i="152"/>
  <c r="H47" i="152"/>
  <c r="L47" i="152" s="1"/>
  <c r="R46" i="152"/>
  <c r="Q46" i="152"/>
  <c r="P46" i="152"/>
  <c r="O46" i="152"/>
  <c r="L46" i="152"/>
  <c r="I46" i="152"/>
  <c r="H46" i="152"/>
  <c r="R45" i="152"/>
  <c r="Q45" i="152"/>
  <c r="P45" i="152"/>
  <c r="O45" i="152"/>
  <c r="L45" i="152"/>
  <c r="I45" i="152"/>
  <c r="H45" i="152"/>
  <c r="R44" i="152"/>
  <c r="Q44" i="152"/>
  <c r="P44" i="152"/>
  <c r="O44" i="152"/>
  <c r="L44" i="152"/>
  <c r="I44" i="152"/>
  <c r="H44" i="152"/>
  <c r="R43" i="152"/>
  <c r="Q43" i="152"/>
  <c r="P43" i="152"/>
  <c r="O43" i="152"/>
  <c r="I43" i="152"/>
  <c r="H43" i="152"/>
  <c r="L43" i="152" s="1"/>
  <c r="R42" i="152"/>
  <c r="Q42" i="152"/>
  <c r="P42" i="152"/>
  <c r="O42" i="152"/>
  <c r="L42" i="152"/>
  <c r="I42" i="152"/>
  <c r="H42" i="152"/>
  <c r="R41" i="152"/>
  <c r="Q41" i="152"/>
  <c r="P41" i="152"/>
  <c r="O41" i="152"/>
  <c r="I41" i="152"/>
  <c r="H41" i="152"/>
  <c r="L41" i="152" s="1"/>
  <c r="R40" i="152"/>
  <c r="Q40" i="152"/>
  <c r="P40" i="152"/>
  <c r="O40" i="152"/>
  <c r="L40" i="152"/>
  <c r="I40" i="152"/>
  <c r="H40" i="152"/>
  <c r="R39" i="152"/>
  <c r="Q39" i="152"/>
  <c r="P39" i="152"/>
  <c r="O39" i="152"/>
  <c r="I39" i="152"/>
  <c r="H39" i="152"/>
  <c r="L39" i="152" s="1"/>
  <c r="R38" i="152"/>
  <c r="Q38" i="152"/>
  <c r="P38" i="152"/>
  <c r="O38" i="152"/>
  <c r="I38" i="152"/>
  <c r="H38" i="152"/>
  <c r="L38" i="152" s="1"/>
  <c r="R37" i="152"/>
  <c r="Q37" i="152"/>
  <c r="P37" i="152"/>
  <c r="O37" i="152"/>
  <c r="L37" i="152"/>
  <c r="I37" i="152"/>
  <c r="H37" i="152"/>
  <c r="R36" i="152"/>
  <c r="Q36" i="152"/>
  <c r="P36" i="152"/>
  <c r="O36" i="152"/>
  <c r="I36" i="152"/>
  <c r="H36" i="152"/>
  <c r="L36" i="152" s="1"/>
  <c r="R35" i="152"/>
  <c r="Q35" i="152"/>
  <c r="P35" i="152"/>
  <c r="O35" i="152"/>
  <c r="I35" i="152"/>
  <c r="H35" i="152"/>
  <c r="L35" i="152" s="1"/>
  <c r="R34" i="152"/>
  <c r="Q34" i="152"/>
  <c r="P34" i="152"/>
  <c r="O34" i="152"/>
  <c r="I34" i="152"/>
  <c r="H34" i="152"/>
  <c r="L34" i="152" s="1"/>
  <c r="R33" i="152"/>
  <c r="Q33" i="152"/>
  <c r="P33" i="152"/>
  <c r="O33" i="152"/>
  <c r="I33" i="152"/>
  <c r="H33" i="152"/>
  <c r="L33" i="152" s="1"/>
  <c r="R32" i="152"/>
  <c r="Q32" i="152"/>
  <c r="P32" i="152"/>
  <c r="O32" i="152"/>
  <c r="I32" i="152"/>
  <c r="H32" i="152"/>
  <c r="L32" i="152" s="1"/>
  <c r="R31" i="152"/>
  <c r="Q31" i="152"/>
  <c r="P31" i="152"/>
  <c r="O31" i="152"/>
  <c r="L31" i="152"/>
  <c r="I31" i="152"/>
  <c r="H31" i="152"/>
  <c r="R30" i="152"/>
  <c r="Q30" i="152"/>
  <c r="P30" i="152"/>
  <c r="O30" i="152"/>
  <c r="L30" i="152"/>
  <c r="I30" i="152"/>
  <c r="H30" i="152"/>
  <c r="Z20" i="152"/>
  <c r="U17" i="152"/>
  <c r="T17" i="152"/>
  <c r="N1" i="152"/>
  <c r="P17" i="152" s="1"/>
  <c r="I158" i="151"/>
  <c r="H158" i="151"/>
  <c r="B158" i="151"/>
  <c r="B157" i="151"/>
  <c r="B156" i="151"/>
  <c r="B155" i="151"/>
  <c r="R140" i="151"/>
  <c r="Q140" i="151"/>
  <c r="P140" i="151"/>
  <c r="O140" i="151"/>
  <c r="I140" i="151"/>
  <c r="H140" i="151"/>
  <c r="L140" i="151" s="1"/>
  <c r="D140" i="151"/>
  <c r="O139" i="151"/>
  <c r="I139" i="151"/>
  <c r="H139" i="151"/>
  <c r="L139" i="151" s="1"/>
  <c r="D139" i="151"/>
  <c r="R138" i="151"/>
  <c r="Q138" i="151"/>
  <c r="P138" i="151"/>
  <c r="O138" i="151"/>
  <c r="L138" i="151"/>
  <c r="I138" i="151"/>
  <c r="H138" i="151"/>
  <c r="D138" i="151"/>
  <c r="O137" i="151"/>
  <c r="I137" i="151"/>
  <c r="H137" i="151"/>
  <c r="L137" i="151" s="1"/>
  <c r="D137" i="151"/>
  <c r="R136" i="151"/>
  <c r="Q136" i="151"/>
  <c r="P136" i="151"/>
  <c r="O136" i="151"/>
  <c r="L136" i="151"/>
  <c r="I136" i="151"/>
  <c r="H136" i="151"/>
  <c r="D136" i="151"/>
  <c r="R135" i="151"/>
  <c r="Q135" i="151"/>
  <c r="P135" i="151"/>
  <c r="O135" i="151"/>
  <c r="I135" i="151"/>
  <c r="H135" i="151"/>
  <c r="L135" i="151" s="1"/>
  <c r="D135" i="151"/>
  <c r="R134" i="151"/>
  <c r="Q134" i="151"/>
  <c r="P134" i="151"/>
  <c r="O134" i="151"/>
  <c r="L134" i="151"/>
  <c r="I134" i="151"/>
  <c r="H134" i="151"/>
  <c r="D134" i="151"/>
  <c r="R133" i="151"/>
  <c r="Q133" i="151"/>
  <c r="P133" i="151"/>
  <c r="O133" i="151"/>
  <c r="I133" i="151"/>
  <c r="H133" i="151"/>
  <c r="L133" i="151" s="1"/>
  <c r="D133" i="151"/>
  <c r="R132" i="151"/>
  <c r="Q132" i="151"/>
  <c r="P132" i="151"/>
  <c r="O132" i="151"/>
  <c r="L132" i="151"/>
  <c r="I132" i="151"/>
  <c r="H132" i="151"/>
  <c r="D132" i="151"/>
  <c r="R130" i="151"/>
  <c r="Q130" i="151"/>
  <c r="P130" i="151"/>
  <c r="O130" i="151"/>
  <c r="L130" i="151"/>
  <c r="I130" i="151"/>
  <c r="C130" i="151"/>
  <c r="R129" i="151"/>
  <c r="Q129" i="151"/>
  <c r="P129" i="151"/>
  <c r="O129" i="151"/>
  <c r="L129" i="151"/>
  <c r="I129" i="151"/>
  <c r="C129" i="151"/>
  <c r="L128" i="151"/>
  <c r="I128" i="151"/>
  <c r="C128" i="151"/>
  <c r="L127" i="151"/>
  <c r="I127" i="151"/>
  <c r="C127" i="151"/>
  <c r="L126" i="151"/>
  <c r="I126" i="151"/>
  <c r="C126" i="151"/>
  <c r="L124" i="151"/>
  <c r="I124" i="151"/>
  <c r="C124" i="151"/>
  <c r="L123" i="151"/>
  <c r="I123" i="151"/>
  <c r="C123" i="151"/>
  <c r="L122" i="151"/>
  <c r="I122" i="151"/>
  <c r="C122" i="151"/>
  <c r="L121" i="151"/>
  <c r="I121" i="151"/>
  <c r="C121" i="151"/>
  <c r="L120" i="151"/>
  <c r="I120" i="151"/>
  <c r="C120" i="151"/>
  <c r="L119" i="151"/>
  <c r="I119" i="151"/>
  <c r="C119" i="151"/>
  <c r="L118" i="151"/>
  <c r="I118" i="151"/>
  <c r="C118" i="151"/>
  <c r="L117" i="151"/>
  <c r="I117" i="151"/>
  <c r="C117" i="151"/>
  <c r="L116" i="151"/>
  <c r="I116" i="151"/>
  <c r="C116" i="151"/>
  <c r="L115" i="151"/>
  <c r="I115" i="151"/>
  <c r="C115" i="151"/>
  <c r="L114" i="151"/>
  <c r="I114" i="151"/>
  <c r="C114" i="151"/>
  <c r="L113" i="151"/>
  <c r="I113" i="151"/>
  <c r="C113" i="151"/>
  <c r="L112" i="151"/>
  <c r="I112" i="151"/>
  <c r="C112" i="151"/>
  <c r="L111" i="151"/>
  <c r="I111" i="151"/>
  <c r="C111" i="151"/>
  <c r="L110" i="151"/>
  <c r="I110" i="151"/>
  <c r="C110" i="151"/>
  <c r="L109" i="151"/>
  <c r="I109" i="151"/>
  <c r="C109" i="151"/>
  <c r="L108" i="151"/>
  <c r="I108" i="151"/>
  <c r="C108" i="151"/>
  <c r="L107" i="151"/>
  <c r="I107" i="151"/>
  <c r="C107" i="151"/>
  <c r="L106" i="151"/>
  <c r="I106" i="151"/>
  <c r="C106" i="151"/>
  <c r="L105" i="151"/>
  <c r="I105" i="151"/>
  <c r="C105" i="151"/>
  <c r="R102" i="151"/>
  <c r="Q102" i="151"/>
  <c r="P102" i="151"/>
  <c r="O102" i="151"/>
  <c r="L102" i="151"/>
  <c r="I102" i="151"/>
  <c r="H102" i="151"/>
  <c r="R101" i="151"/>
  <c r="Q101" i="151"/>
  <c r="P101" i="151"/>
  <c r="O101" i="151"/>
  <c r="I101" i="151"/>
  <c r="H101" i="151"/>
  <c r="L101" i="151" s="1"/>
  <c r="L100" i="151"/>
  <c r="I100" i="151"/>
  <c r="H100" i="151"/>
  <c r="L99" i="151"/>
  <c r="I99" i="151"/>
  <c r="H99" i="151"/>
  <c r="L98" i="151"/>
  <c r="I98" i="151"/>
  <c r="H98" i="151"/>
  <c r="D98" i="151"/>
  <c r="L97" i="151"/>
  <c r="I97" i="151"/>
  <c r="H97" i="151"/>
  <c r="I96" i="151"/>
  <c r="H96" i="151"/>
  <c r="L96" i="151" s="1"/>
  <c r="L95" i="151"/>
  <c r="I95" i="151"/>
  <c r="H95" i="151"/>
  <c r="D95" i="151"/>
  <c r="I94" i="151"/>
  <c r="H94" i="151"/>
  <c r="L94" i="151" s="1"/>
  <c r="I93" i="151"/>
  <c r="H93" i="151"/>
  <c r="L93" i="151" s="1"/>
  <c r="I92" i="151"/>
  <c r="H92" i="151"/>
  <c r="L92" i="151" s="1"/>
  <c r="D92" i="151"/>
  <c r="L91" i="151"/>
  <c r="I91" i="151"/>
  <c r="H91" i="151"/>
  <c r="L90" i="151"/>
  <c r="I90" i="151"/>
  <c r="H90" i="151"/>
  <c r="L89" i="151"/>
  <c r="I89" i="151"/>
  <c r="H89" i="151"/>
  <c r="D89" i="151"/>
  <c r="O87" i="151"/>
  <c r="I87" i="151"/>
  <c r="H87" i="151"/>
  <c r="L87" i="151" s="1"/>
  <c r="R85" i="151"/>
  <c r="Q85" i="151"/>
  <c r="P85" i="151"/>
  <c r="O85" i="151"/>
  <c r="I85" i="151"/>
  <c r="H85" i="151"/>
  <c r="L85" i="151" s="1"/>
  <c r="R84" i="151"/>
  <c r="Q84" i="151"/>
  <c r="P84" i="151"/>
  <c r="O84" i="151"/>
  <c r="L84" i="151"/>
  <c r="I84" i="151"/>
  <c r="H84" i="151"/>
  <c r="R83" i="151"/>
  <c r="Q83" i="151"/>
  <c r="P83" i="151"/>
  <c r="O83" i="151"/>
  <c r="I83" i="151"/>
  <c r="H83" i="151"/>
  <c r="L83" i="151" s="1"/>
  <c r="R82" i="151"/>
  <c r="Q82" i="151"/>
  <c r="P82" i="151"/>
  <c r="O82" i="151"/>
  <c r="I82" i="151"/>
  <c r="H82" i="151"/>
  <c r="L82" i="151" s="1"/>
  <c r="R81" i="151"/>
  <c r="Q81" i="151"/>
  <c r="P81" i="151"/>
  <c r="O81" i="151"/>
  <c r="I81" i="151"/>
  <c r="H81" i="151"/>
  <c r="L81" i="151" s="1"/>
  <c r="R80" i="151"/>
  <c r="Q80" i="151"/>
  <c r="P80" i="151"/>
  <c r="O80" i="151"/>
  <c r="I80" i="151"/>
  <c r="H80" i="151"/>
  <c r="L80" i="151" s="1"/>
  <c r="R79" i="151"/>
  <c r="Q79" i="151"/>
  <c r="P79" i="151"/>
  <c r="O79" i="151"/>
  <c r="L79" i="151"/>
  <c r="I79" i="151"/>
  <c r="H79" i="151"/>
  <c r="R78" i="151"/>
  <c r="Q78" i="151"/>
  <c r="P78" i="151"/>
  <c r="O78" i="151"/>
  <c r="L78" i="151"/>
  <c r="I78" i="151"/>
  <c r="H78" i="151"/>
  <c r="R77" i="151"/>
  <c r="Q77" i="151"/>
  <c r="P77" i="151"/>
  <c r="O77" i="151"/>
  <c r="I77" i="151"/>
  <c r="H77" i="151"/>
  <c r="L77" i="151" s="1"/>
  <c r="R76" i="151"/>
  <c r="Q76" i="151"/>
  <c r="P76" i="151"/>
  <c r="O76" i="151"/>
  <c r="L76" i="151"/>
  <c r="I76" i="151"/>
  <c r="H76" i="151"/>
  <c r="R75" i="151"/>
  <c r="Q75" i="151"/>
  <c r="P75" i="151"/>
  <c r="O75" i="151"/>
  <c r="I75" i="151"/>
  <c r="H75" i="151"/>
  <c r="L75" i="151" s="1"/>
  <c r="R74" i="151"/>
  <c r="Q74" i="151"/>
  <c r="P74" i="151"/>
  <c r="O74" i="151"/>
  <c r="I74" i="151"/>
  <c r="H74" i="151"/>
  <c r="L74" i="151" s="1"/>
  <c r="R73" i="151"/>
  <c r="Q73" i="151"/>
  <c r="P73" i="151"/>
  <c r="O73" i="151"/>
  <c r="I73" i="151"/>
  <c r="H73" i="151"/>
  <c r="L73" i="151" s="1"/>
  <c r="R72" i="151"/>
  <c r="Q72" i="151"/>
  <c r="P72" i="151"/>
  <c r="O72" i="151"/>
  <c r="I72" i="151"/>
  <c r="H72" i="151"/>
  <c r="L72" i="151" s="1"/>
  <c r="R71" i="151"/>
  <c r="Q71" i="151"/>
  <c r="P71" i="151"/>
  <c r="O71" i="151"/>
  <c r="I71" i="151"/>
  <c r="H71" i="151"/>
  <c r="L71" i="151" s="1"/>
  <c r="R70" i="151"/>
  <c r="Q70" i="151"/>
  <c r="P70" i="151"/>
  <c r="O70" i="151"/>
  <c r="I70" i="151"/>
  <c r="H70" i="151"/>
  <c r="L70" i="151" s="1"/>
  <c r="R69" i="151"/>
  <c r="Q69" i="151"/>
  <c r="P69" i="151"/>
  <c r="O69" i="151"/>
  <c r="I69" i="151"/>
  <c r="H69" i="151"/>
  <c r="L69" i="151" s="1"/>
  <c r="R68" i="151"/>
  <c r="Q68" i="151"/>
  <c r="P68" i="151"/>
  <c r="O68" i="151"/>
  <c r="L68" i="151"/>
  <c r="I68" i="151"/>
  <c r="H68" i="151"/>
  <c r="R67" i="151"/>
  <c r="Q67" i="151"/>
  <c r="P67" i="151"/>
  <c r="O67" i="151"/>
  <c r="I67" i="151"/>
  <c r="H67" i="151"/>
  <c r="L67" i="151" s="1"/>
  <c r="R65" i="151"/>
  <c r="Q65" i="151"/>
  <c r="P65" i="151"/>
  <c r="O65" i="151"/>
  <c r="I65" i="151"/>
  <c r="H65" i="151"/>
  <c r="L65" i="151" s="1"/>
  <c r="R64" i="151"/>
  <c r="Q64" i="151"/>
  <c r="P64" i="151"/>
  <c r="O64" i="151"/>
  <c r="I64" i="151"/>
  <c r="H64" i="151"/>
  <c r="L64" i="151" s="1"/>
  <c r="R63" i="151"/>
  <c r="Q63" i="151"/>
  <c r="P63" i="151"/>
  <c r="O63" i="151"/>
  <c r="I63" i="151"/>
  <c r="H63" i="151"/>
  <c r="L63" i="151" s="1"/>
  <c r="L62" i="151"/>
  <c r="I62" i="151"/>
  <c r="H62" i="151"/>
  <c r="D62" i="151"/>
  <c r="L61" i="151"/>
  <c r="I61" i="151"/>
  <c r="H61" i="151"/>
  <c r="D61" i="151"/>
  <c r="I60" i="151"/>
  <c r="H60" i="151"/>
  <c r="L60" i="151" s="1"/>
  <c r="D60" i="151"/>
  <c r="L59" i="151"/>
  <c r="I59" i="151"/>
  <c r="H59" i="151"/>
  <c r="D59" i="151"/>
  <c r="L58" i="151"/>
  <c r="I58" i="151"/>
  <c r="H58" i="151"/>
  <c r="D58" i="151"/>
  <c r="R56" i="151"/>
  <c r="Q56" i="151"/>
  <c r="P56" i="151"/>
  <c r="O56" i="151"/>
  <c r="L56" i="151"/>
  <c r="I56" i="151"/>
  <c r="H56" i="151"/>
  <c r="R55" i="151"/>
  <c r="Q55" i="151"/>
  <c r="P55" i="151"/>
  <c r="O55" i="151"/>
  <c r="I55" i="151"/>
  <c r="H55" i="151"/>
  <c r="L55" i="151" s="1"/>
  <c r="R54" i="151"/>
  <c r="Q54" i="151"/>
  <c r="P54" i="151"/>
  <c r="O54" i="151"/>
  <c r="I54" i="151"/>
  <c r="H54" i="151"/>
  <c r="L54" i="151" s="1"/>
  <c r="R53" i="151"/>
  <c r="Q53" i="151"/>
  <c r="P53" i="151"/>
  <c r="O53" i="151"/>
  <c r="I53" i="151"/>
  <c r="H53" i="151"/>
  <c r="L53" i="151" s="1"/>
  <c r="R52" i="151"/>
  <c r="Q52" i="151"/>
  <c r="P52" i="151"/>
  <c r="O52" i="151"/>
  <c r="I52" i="151"/>
  <c r="H52" i="151"/>
  <c r="L52" i="151" s="1"/>
  <c r="R51" i="151"/>
  <c r="Q51" i="151"/>
  <c r="P51" i="151"/>
  <c r="O51" i="151"/>
  <c r="I51" i="151"/>
  <c r="H51" i="151"/>
  <c r="L51" i="151" s="1"/>
  <c r="R50" i="151"/>
  <c r="Q50" i="151"/>
  <c r="P50" i="151"/>
  <c r="O50" i="151"/>
  <c r="I50" i="151"/>
  <c r="H50" i="151"/>
  <c r="L50" i="151" s="1"/>
  <c r="R49" i="151"/>
  <c r="Q49" i="151"/>
  <c r="P49" i="151"/>
  <c r="O49" i="151"/>
  <c r="L49" i="151"/>
  <c r="I49" i="151"/>
  <c r="H49" i="151"/>
  <c r="R48" i="151"/>
  <c r="Q48" i="151"/>
  <c r="P48" i="151"/>
  <c r="O48" i="151"/>
  <c r="L48" i="151"/>
  <c r="I48" i="151"/>
  <c r="H48" i="151"/>
  <c r="R47" i="151"/>
  <c r="Q47" i="151"/>
  <c r="P47" i="151"/>
  <c r="O47" i="151"/>
  <c r="I47" i="151"/>
  <c r="H47" i="151"/>
  <c r="L47" i="151" s="1"/>
  <c r="R46" i="151"/>
  <c r="Q46" i="151"/>
  <c r="P46" i="151"/>
  <c r="O46" i="151"/>
  <c r="I46" i="151"/>
  <c r="H46" i="151"/>
  <c r="L46" i="151" s="1"/>
  <c r="R45" i="151"/>
  <c r="Q45" i="151"/>
  <c r="P45" i="151"/>
  <c r="O45" i="151"/>
  <c r="I45" i="151"/>
  <c r="H45" i="151"/>
  <c r="L45" i="151" s="1"/>
  <c r="R44" i="151"/>
  <c r="Q44" i="151"/>
  <c r="P44" i="151"/>
  <c r="O44" i="151"/>
  <c r="I44" i="151"/>
  <c r="H44" i="151"/>
  <c r="L44" i="151" s="1"/>
  <c r="R43" i="151"/>
  <c r="Q43" i="151"/>
  <c r="P43" i="151"/>
  <c r="O43" i="151"/>
  <c r="L43" i="151"/>
  <c r="I43" i="151"/>
  <c r="H43" i="151"/>
  <c r="R42" i="151"/>
  <c r="Q42" i="151"/>
  <c r="P42" i="151"/>
  <c r="O42" i="151"/>
  <c r="I42" i="151"/>
  <c r="H42" i="151"/>
  <c r="L42" i="151" s="1"/>
  <c r="R41" i="151"/>
  <c r="Q41" i="151"/>
  <c r="P41" i="151"/>
  <c r="O41" i="151"/>
  <c r="I41" i="151"/>
  <c r="H41" i="151"/>
  <c r="L41" i="151" s="1"/>
  <c r="R40" i="151"/>
  <c r="Q40" i="151"/>
  <c r="P40" i="151"/>
  <c r="O40" i="151"/>
  <c r="I40" i="151"/>
  <c r="H40" i="151"/>
  <c r="L40" i="151" s="1"/>
  <c r="R39" i="151"/>
  <c r="Q39" i="151"/>
  <c r="P39" i="151"/>
  <c r="O39" i="151"/>
  <c r="I39" i="151"/>
  <c r="H39" i="151"/>
  <c r="L39" i="151" s="1"/>
  <c r="R38" i="151"/>
  <c r="Q38" i="151"/>
  <c r="P38" i="151"/>
  <c r="O38" i="151"/>
  <c r="L38" i="151"/>
  <c r="I38" i="151"/>
  <c r="H38" i="151"/>
  <c r="R37" i="151"/>
  <c r="Q37" i="151"/>
  <c r="P37" i="151"/>
  <c r="O37" i="151"/>
  <c r="I37" i="151"/>
  <c r="H37" i="151"/>
  <c r="L37" i="151" s="1"/>
  <c r="R36" i="151"/>
  <c r="Q36" i="151"/>
  <c r="P36" i="151"/>
  <c r="O36" i="151"/>
  <c r="I36" i="151"/>
  <c r="H36" i="151"/>
  <c r="L36" i="151" s="1"/>
  <c r="R35" i="151"/>
  <c r="Q35" i="151"/>
  <c r="P35" i="151"/>
  <c r="O35" i="151"/>
  <c r="I35" i="151"/>
  <c r="H35" i="151"/>
  <c r="L35" i="151" s="1"/>
  <c r="R34" i="151"/>
  <c r="Q34" i="151"/>
  <c r="P34" i="151"/>
  <c r="O34" i="151"/>
  <c r="I34" i="151"/>
  <c r="H34" i="151"/>
  <c r="L34" i="151" s="1"/>
  <c r="R33" i="151"/>
  <c r="Q33" i="151"/>
  <c r="P33" i="151"/>
  <c r="O33" i="151"/>
  <c r="I33" i="151"/>
  <c r="H33" i="151"/>
  <c r="L33" i="151" s="1"/>
  <c r="R32" i="151"/>
  <c r="Q32" i="151"/>
  <c r="P32" i="151"/>
  <c r="O32" i="151"/>
  <c r="I32" i="151"/>
  <c r="H32" i="151"/>
  <c r="L32" i="151" s="1"/>
  <c r="R31" i="151"/>
  <c r="Q31" i="151"/>
  <c r="P31" i="151"/>
  <c r="O31" i="151"/>
  <c r="I31" i="151"/>
  <c r="H31" i="151"/>
  <c r="L31" i="151" s="1"/>
  <c r="R30" i="151"/>
  <c r="Q30" i="151"/>
  <c r="P30" i="151"/>
  <c r="O30" i="151"/>
  <c r="L30" i="151"/>
  <c r="I30" i="151"/>
  <c r="H30" i="151"/>
  <c r="Z20" i="151"/>
  <c r="U17" i="151"/>
  <c r="T17" i="151"/>
  <c r="N1" i="151"/>
  <c r="P17" i="151" s="1"/>
  <c r="I158" i="150"/>
  <c r="H158" i="150"/>
  <c r="B158" i="150"/>
  <c r="B157" i="150"/>
  <c r="B156" i="150"/>
  <c r="B155" i="150"/>
  <c r="R140" i="150"/>
  <c r="Q140" i="150"/>
  <c r="P140" i="150"/>
  <c r="O140" i="150"/>
  <c r="I140" i="150"/>
  <c r="H140" i="150"/>
  <c r="L140" i="150" s="1"/>
  <c r="D140" i="150"/>
  <c r="O139" i="150"/>
  <c r="I139" i="150"/>
  <c r="H139" i="150"/>
  <c r="L139" i="150" s="1"/>
  <c r="D139" i="150"/>
  <c r="R138" i="150"/>
  <c r="Q138" i="150"/>
  <c r="P138" i="150"/>
  <c r="O138" i="150"/>
  <c r="L138" i="150"/>
  <c r="I138" i="150"/>
  <c r="H138" i="150"/>
  <c r="D138" i="150"/>
  <c r="O137" i="150"/>
  <c r="L137" i="150"/>
  <c r="I137" i="150"/>
  <c r="H137" i="150"/>
  <c r="D137" i="150"/>
  <c r="R136" i="150"/>
  <c r="Q136" i="150"/>
  <c r="P136" i="150"/>
  <c r="O136" i="150"/>
  <c r="I136" i="150"/>
  <c r="H136" i="150"/>
  <c r="L136" i="150" s="1"/>
  <c r="D136" i="150"/>
  <c r="R135" i="150"/>
  <c r="Q135" i="150"/>
  <c r="P135" i="150"/>
  <c r="O135" i="150"/>
  <c r="L135" i="150"/>
  <c r="I135" i="150"/>
  <c r="H135" i="150"/>
  <c r="D135" i="150"/>
  <c r="R134" i="150"/>
  <c r="Q134" i="150"/>
  <c r="P134" i="150"/>
  <c r="O134" i="150"/>
  <c r="L134" i="150"/>
  <c r="I134" i="150"/>
  <c r="H134" i="150"/>
  <c r="D134" i="150"/>
  <c r="R133" i="150"/>
  <c r="Q133" i="150"/>
  <c r="P133" i="150"/>
  <c r="O133" i="150"/>
  <c r="L133" i="150"/>
  <c r="I133" i="150"/>
  <c r="H133" i="150"/>
  <c r="D133" i="150"/>
  <c r="R132" i="150"/>
  <c r="Q132" i="150"/>
  <c r="P132" i="150"/>
  <c r="O132" i="150"/>
  <c r="I132" i="150"/>
  <c r="H132" i="150"/>
  <c r="L132" i="150" s="1"/>
  <c r="D132" i="150"/>
  <c r="R130" i="150"/>
  <c r="Q130" i="150"/>
  <c r="P130" i="150"/>
  <c r="O130" i="150"/>
  <c r="L130" i="150"/>
  <c r="I130" i="150"/>
  <c r="C130" i="150"/>
  <c r="R129" i="150"/>
  <c r="Q129" i="150"/>
  <c r="P129" i="150"/>
  <c r="O129" i="150"/>
  <c r="L129" i="150"/>
  <c r="I129" i="150"/>
  <c r="C129" i="150"/>
  <c r="L128" i="150"/>
  <c r="I128" i="150"/>
  <c r="C128" i="150"/>
  <c r="L127" i="150"/>
  <c r="I127" i="150"/>
  <c r="C127" i="150"/>
  <c r="L126" i="150"/>
  <c r="I126" i="150"/>
  <c r="C126" i="150"/>
  <c r="L124" i="150"/>
  <c r="I124" i="150"/>
  <c r="C124" i="150"/>
  <c r="L123" i="150"/>
  <c r="I123" i="150"/>
  <c r="C123" i="150"/>
  <c r="L122" i="150"/>
  <c r="I122" i="150"/>
  <c r="C122" i="150"/>
  <c r="L121" i="150"/>
  <c r="I121" i="150"/>
  <c r="C121" i="150"/>
  <c r="L120" i="150"/>
  <c r="I120" i="150"/>
  <c r="C120" i="150"/>
  <c r="L119" i="150"/>
  <c r="I119" i="150"/>
  <c r="C119" i="150"/>
  <c r="L118" i="150"/>
  <c r="I118" i="150"/>
  <c r="C118" i="150"/>
  <c r="L117" i="150"/>
  <c r="I117" i="150"/>
  <c r="C117" i="150"/>
  <c r="L116" i="150"/>
  <c r="I116" i="150"/>
  <c r="C116" i="150"/>
  <c r="L115" i="150"/>
  <c r="I115" i="150"/>
  <c r="C115" i="150"/>
  <c r="L114" i="150"/>
  <c r="I114" i="150"/>
  <c r="C114" i="150"/>
  <c r="L113" i="150"/>
  <c r="I113" i="150"/>
  <c r="C113" i="150"/>
  <c r="L112" i="150"/>
  <c r="I112" i="150"/>
  <c r="C112" i="150"/>
  <c r="L111" i="150"/>
  <c r="I111" i="150"/>
  <c r="C111" i="150"/>
  <c r="L110" i="150"/>
  <c r="I110" i="150"/>
  <c r="C110" i="150"/>
  <c r="L109" i="150"/>
  <c r="I109" i="150"/>
  <c r="C109" i="150"/>
  <c r="L108" i="150"/>
  <c r="I108" i="150"/>
  <c r="C108" i="150"/>
  <c r="L107" i="150"/>
  <c r="I107" i="150"/>
  <c r="C107" i="150"/>
  <c r="L106" i="150"/>
  <c r="I106" i="150"/>
  <c r="C106" i="150"/>
  <c r="L105" i="150"/>
  <c r="I105" i="150"/>
  <c r="C105" i="150"/>
  <c r="R102" i="150"/>
  <c r="Q102" i="150"/>
  <c r="P102" i="150"/>
  <c r="O102" i="150"/>
  <c r="L102" i="150"/>
  <c r="I102" i="150"/>
  <c r="H102" i="150"/>
  <c r="R101" i="150"/>
  <c r="Q101" i="150"/>
  <c r="P101" i="150"/>
  <c r="O101" i="150"/>
  <c r="L101" i="150"/>
  <c r="I101" i="150"/>
  <c r="H101" i="150"/>
  <c r="L100" i="150"/>
  <c r="I100" i="150"/>
  <c r="H100" i="150"/>
  <c r="L99" i="150"/>
  <c r="I99" i="150"/>
  <c r="H99" i="150"/>
  <c r="I98" i="150"/>
  <c r="H98" i="150"/>
  <c r="L98" i="150" s="1"/>
  <c r="D98" i="150"/>
  <c r="L97" i="150"/>
  <c r="I97" i="150"/>
  <c r="H97" i="150"/>
  <c r="L96" i="150"/>
  <c r="I96" i="150"/>
  <c r="H96" i="150"/>
  <c r="L95" i="150"/>
  <c r="I95" i="150"/>
  <c r="H95" i="150"/>
  <c r="D95" i="150"/>
  <c r="I94" i="150"/>
  <c r="H94" i="150"/>
  <c r="L94" i="150" s="1"/>
  <c r="I93" i="150"/>
  <c r="H93" i="150"/>
  <c r="L93" i="150" s="1"/>
  <c r="I92" i="150"/>
  <c r="H92" i="150"/>
  <c r="L92" i="150" s="1"/>
  <c r="D92" i="150"/>
  <c r="L91" i="150"/>
  <c r="I91" i="150"/>
  <c r="H91" i="150"/>
  <c r="L90" i="150"/>
  <c r="I90" i="150"/>
  <c r="H90" i="150"/>
  <c r="I89" i="150"/>
  <c r="H89" i="150"/>
  <c r="L89" i="150" s="1"/>
  <c r="D89" i="150"/>
  <c r="O87" i="150"/>
  <c r="L87" i="150"/>
  <c r="I87" i="150"/>
  <c r="H87" i="150"/>
  <c r="R85" i="150"/>
  <c r="Q85" i="150"/>
  <c r="P85" i="150"/>
  <c r="O85" i="150"/>
  <c r="I85" i="150"/>
  <c r="H85" i="150"/>
  <c r="L85" i="150" s="1"/>
  <c r="R84" i="150"/>
  <c r="Q84" i="150"/>
  <c r="P84" i="150"/>
  <c r="O84" i="150"/>
  <c r="L84" i="150"/>
  <c r="I84" i="150"/>
  <c r="H84" i="150"/>
  <c r="R83" i="150"/>
  <c r="Q83" i="150"/>
  <c r="P83" i="150"/>
  <c r="O83" i="150"/>
  <c r="L83" i="150"/>
  <c r="I83" i="150"/>
  <c r="H83" i="150"/>
  <c r="R82" i="150"/>
  <c r="Q82" i="150"/>
  <c r="P82" i="150"/>
  <c r="O82" i="150"/>
  <c r="L82" i="150"/>
  <c r="I82" i="150"/>
  <c r="H82" i="150"/>
  <c r="R81" i="150"/>
  <c r="Q81" i="150"/>
  <c r="P81" i="150"/>
  <c r="O81" i="150"/>
  <c r="I81" i="150"/>
  <c r="H81" i="150"/>
  <c r="L81" i="150" s="1"/>
  <c r="R80" i="150"/>
  <c r="Q80" i="150"/>
  <c r="P80" i="150"/>
  <c r="O80" i="150"/>
  <c r="I80" i="150"/>
  <c r="H80" i="150"/>
  <c r="L80" i="150" s="1"/>
  <c r="R79" i="150"/>
  <c r="Q79" i="150"/>
  <c r="P79" i="150"/>
  <c r="O79" i="150"/>
  <c r="I79" i="150"/>
  <c r="H79" i="150"/>
  <c r="L79" i="150" s="1"/>
  <c r="R78" i="150"/>
  <c r="Q78" i="150"/>
  <c r="P78" i="150"/>
  <c r="O78" i="150"/>
  <c r="L78" i="150"/>
  <c r="I78" i="150"/>
  <c r="H78" i="150"/>
  <c r="R77" i="150"/>
  <c r="Q77" i="150"/>
  <c r="P77" i="150"/>
  <c r="O77" i="150"/>
  <c r="L77" i="150"/>
  <c r="I77" i="150"/>
  <c r="H77" i="150"/>
  <c r="R76" i="150"/>
  <c r="Q76" i="150"/>
  <c r="P76" i="150"/>
  <c r="O76" i="150"/>
  <c r="I76" i="150"/>
  <c r="H76" i="150"/>
  <c r="L76" i="150" s="1"/>
  <c r="R75" i="150"/>
  <c r="Q75" i="150"/>
  <c r="P75" i="150"/>
  <c r="O75" i="150"/>
  <c r="L75" i="150"/>
  <c r="I75" i="150"/>
  <c r="H75" i="150"/>
  <c r="R74" i="150"/>
  <c r="Q74" i="150"/>
  <c r="P74" i="150"/>
  <c r="O74" i="150"/>
  <c r="L74" i="150"/>
  <c r="I74" i="150"/>
  <c r="H74" i="150"/>
  <c r="R73" i="150"/>
  <c r="Q73" i="150"/>
  <c r="P73" i="150"/>
  <c r="O73" i="150"/>
  <c r="L73" i="150"/>
  <c r="I73" i="150"/>
  <c r="H73" i="150"/>
  <c r="R72" i="150"/>
  <c r="Q72" i="150"/>
  <c r="P72" i="150"/>
  <c r="O72" i="150"/>
  <c r="I72" i="150"/>
  <c r="H72" i="150"/>
  <c r="L72" i="150" s="1"/>
  <c r="R71" i="150"/>
  <c r="Q71" i="150"/>
  <c r="P71" i="150"/>
  <c r="O71" i="150"/>
  <c r="I71" i="150"/>
  <c r="H71" i="150"/>
  <c r="L71" i="150" s="1"/>
  <c r="R70" i="150"/>
  <c r="Q70" i="150"/>
  <c r="P70" i="150"/>
  <c r="O70" i="150"/>
  <c r="I70" i="150"/>
  <c r="H70" i="150"/>
  <c r="L70" i="150" s="1"/>
  <c r="R69" i="150"/>
  <c r="Q69" i="150"/>
  <c r="P69" i="150"/>
  <c r="O69" i="150"/>
  <c r="I69" i="150"/>
  <c r="H69" i="150"/>
  <c r="L69" i="150" s="1"/>
  <c r="R68" i="150"/>
  <c r="Q68" i="150"/>
  <c r="P68" i="150"/>
  <c r="O68" i="150"/>
  <c r="I68" i="150"/>
  <c r="H68" i="150"/>
  <c r="L68" i="150" s="1"/>
  <c r="R67" i="150"/>
  <c r="Q67" i="150"/>
  <c r="P67" i="150"/>
  <c r="O67" i="150"/>
  <c r="I67" i="150"/>
  <c r="H67" i="150"/>
  <c r="L67" i="150" s="1"/>
  <c r="R65" i="150"/>
  <c r="Q65" i="150"/>
  <c r="P65" i="150"/>
  <c r="O65" i="150"/>
  <c r="I65" i="150"/>
  <c r="H65" i="150"/>
  <c r="L65" i="150" s="1"/>
  <c r="R64" i="150"/>
  <c r="Q64" i="150"/>
  <c r="P64" i="150"/>
  <c r="O64" i="150"/>
  <c r="I64" i="150"/>
  <c r="H64" i="150"/>
  <c r="L64" i="150" s="1"/>
  <c r="R63" i="150"/>
  <c r="Q63" i="150"/>
  <c r="P63" i="150"/>
  <c r="O63" i="150"/>
  <c r="I63" i="150"/>
  <c r="H63" i="150"/>
  <c r="L63" i="150" s="1"/>
  <c r="L62" i="150"/>
  <c r="I62" i="150"/>
  <c r="H62" i="150"/>
  <c r="D62" i="150"/>
  <c r="I61" i="150"/>
  <c r="H61" i="150"/>
  <c r="L61" i="150" s="1"/>
  <c r="D61" i="150"/>
  <c r="L60" i="150"/>
  <c r="I60" i="150"/>
  <c r="H60" i="150"/>
  <c r="D60" i="150"/>
  <c r="I59" i="150"/>
  <c r="H59" i="150"/>
  <c r="L59" i="150" s="1"/>
  <c r="D59" i="150"/>
  <c r="I58" i="150"/>
  <c r="H58" i="150"/>
  <c r="L58" i="150" s="1"/>
  <c r="D58" i="150"/>
  <c r="R56" i="150"/>
  <c r="Q56" i="150"/>
  <c r="P56" i="150"/>
  <c r="O56" i="150"/>
  <c r="L56" i="150"/>
  <c r="I56" i="150"/>
  <c r="H56" i="150"/>
  <c r="R55" i="150"/>
  <c r="Q55" i="150"/>
  <c r="P55" i="150"/>
  <c r="O55" i="150"/>
  <c r="L55" i="150"/>
  <c r="I55" i="150"/>
  <c r="H55" i="150"/>
  <c r="R54" i="150"/>
  <c r="Q54" i="150"/>
  <c r="P54" i="150"/>
  <c r="O54" i="150"/>
  <c r="L54" i="150"/>
  <c r="I54" i="150"/>
  <c r="H54" i="150"/>
  <c r="R53" i="150"/>
  <c r="Q53" i="150"/>
  <c r="P53" i="150"/>
  <c r="O53" i="150"/>
  <c r="I53" i="150"/>
  <c r="H53" i="150"/>
  <c r="L53" i="150" s="1"/>
  <c r="R52" i="150"/>
  <c r="Q52" i="150"/>
  <c r="P52" i="150"/>
  <c r="O52" i="150"/>
  <c r="L52" i="150"/>
  <c r="I52" i="150"/>
  <c r="H52" i="150"/>
  <c r="R51" i="150"/>
  <c r="Q51" i="150"/>
  <c r="P51" i="150"/>
  <c r="O51" i="150"/>
  <c r="I51" i="150"/>
  <c r="H51" i="150"/>
  <c r="L51" i="150" s="1"/>
  <c r="R50" i="150"/>
  <c r="Q50" i="150"/>
  <c r="P50" i="150"/>
  <c r="O50" i="150"/>
  <c r="I50" i="150"/>
  <c r="H50" i="150"/>
  <c r="L50" i="150" s="1"/>
  <c r="R49" i="150"/>
  <c r="Q49" i="150"/>
  <c r="P49" i="150"/>
  <c r="O49" i="150"/>
  <c r="I49" i="150"/>
  <c r="H49" i="150"/>
  <c r="L49" i="150" s="1"/>
  <c r="R48" i="150"/>
  <c r="Q48" i="150"/>
  <c r="P48" i="150"/>
  <c r="O48" i="150"/>
  <c r="L48" i="150"/>
  <c r="I48" i="150"/>
  <c r="H48" i="150"/>
  <c r="R47" i="150"/>
  <c r="Q47" i="150"/>
  <c r="P47" i="150"/>
  <c r="O47" i="150"/>
  <c r="L47" i="150"/>
  <c r="I47" i="150"/>
  <c r="H47" i="150"/>
  <c r="R46" i="150"/>
  <c r="Q46" i="150"/>
  <c r="P46" i="150"/>
  <c r="O46" i="150"/>
  <c r="L46" i="150"/>
  <c r="I46" i="150"/>
  <c r="H46" i="150"/>
  <c r="R45" i="150"/>
  <c r="Q45" i="150"/>
  <c r="P45" i="150"/>
  <c r="O45" i="150"/>
  <c r="I45" i="150"/>
  <c r="H45" i="150"/>
  <c r="L45" i="150" s="1"/>
  <c r="R44" i="150"/>
  <c r="Q44" i="150"/>
  <c r="P44" i="150"/>
  <c r="O44" i="150"/>
  <c r="I44" i="150"/>
  <c r="H44" i="150"/>
  <c r="L44" i="150" s="1"/>
  <c r="R43" i="150"/>
  <c r="Q43" i="150"/>
  <c r="P43" i="150"/>
  <c r="O43" i="150"/>
  <c r="L43" i="150"/>
  <c r="I43" i="150"/>
  <c r="H43" i="150"/>
  <c r="R42" i="150"/>
  <c r="Q42" i="150"/>
  <c r="P42" i="150"/>
  <c r="O42" i="150"/>
  <c r="I42" i="150"/>
  <c r="H42" i="150"/>
  <c r="L42" i="150" s="1"/>
  <c r="R41" i="150"/>
  <c r="Q41" i="150"/>
  <c r="P41" i="150"/>
  <c r="O41" i="150"/>
  <c r="I41" i="150"/>
  <c r="H41" i="150"/>
  <c r="L41" i="150" s="1"/>
  <c r="R40" i="150"/>
  <c r="Q40" i="150"/>
  <c r="P40" i="150"/>
  <c r="O40" i="150"/>
  <c r="L40" i="150"/>
  <c r="I40" i="150"/>
  <c r="H40" i="150"/>
  <c r="R39" i="150"/>
  <c r="Q39" i="150"/>
  <c r="P39" i="150"/>
  <c r="O39" i="150"/>
  <c r="I39" i="150"/>
  <c r="H39" i="150"/>
  <c r="L39" i="150" s="1"/>
  <c r="R38" i="150"/>
  <c r="Q38" i="150"/>
  <c r="P38" i="150"/>
  <c r="O38" i="150"/>
  <c r="L38" i="150"/>
  <c r="I38" i="150"/>
  <c r="H38" i="150"/>
  <c r="R37" i="150"/>
  <c r="Q37" i="150"/>
  <c r="P37" i="150"/>
  <c r="O37" i="150"/>
  <c r="L37" i="150"/>
  <c r="I37" i="150"/>
  <c r="H37" i="150"/>
  <c r="R36" i="150"/>
  <c r="Q36" i="150"/>
  <c r="P36" i="150"/>
  <c r="O36" i="150"/>
  <c r="I36" i="150"/>
  <c r="H36" i="150"/>
  <c r="L36" i="150" s="1"/>
  <c r="R35" i="150"/>
  <c r="Q35" i="150"/>
  <c r="P35" i="150"/>
  <c r="O35" i="150"/>
  <c r="L35" i="150"/>
  <c r="I35" i="150"/>
  <c r="H35" i="150"/>
  <c r="R34" i="150"/>
  <c r="Q34" i="150"/>
  <c r="P34" i="150"/>
  <c r="O34" i="150"/>
  <c r="L34" i="150"/>
  <c r="I34" i="150"/>
  <c r="H34" i="150"/>
  <c r="R33" i="150"/>
  <c r="Q33" i="150"/>
  <c r="P33" i="150"/>
  <c r="O33" i="150"/>
  <c r="I33" i="150"/>
  <c r="H33" i="150"/>
  <c r="L33" i="150" s="1"/>
  <c r="R32" i="150"/>
  <c r="Q32" i="150"/>
  <c r="P32" i="150"/>
  <c r="O32" i="150"/>
  <c r="L32" i="150"/>
  <c r="I32" i="150"/>
  <c r="H32" i="150"/>
  <c r="R31" i="150"/>
  <c r="Q31" i="150"/>
  <c r="P31" i="150"/>
  <c r="O31" i="150"/>
  <c r="L31" i="150"/>
  <c r="I31" i="150"/>
  <c r="H31" i="150"/>
  <c r="R30" i="150"/>
  <c r="Q30" i="150"/>
  <c r="P30" i="150"/>
  <c r="O30" i="150"/>
  <c r="I30" i="150"/>
  <c r="H30" i="150"/>
  <c r="L30" i="150" s="1"/>
  <c r="Z20" i="150"/>
  <c r="U17" i="150"/>
  <c r="T17" i="150"/>
  <c r="N1" i="150"/>
  <c r="P17" i="150" s="1"/>
  <c r="I158" i="149"/>
  <c r="H158" i="149"/>
  <c r="B158" i="149"/>
  <c r="B157" i="149"/>
  <c r="B156" i="149"/>
  <c r="B155" i="149"/>
  <c r="R140" i="149"/>
  <c r="Q140" i="149"/>
  <c r="P140" i="149"/>
  <c r="O140" i="149"/>
  <c r="L140" i="149"/>
  <c r="I140" i="149"/>
  <c r="H140" i="149"/>
  <c r="D140" i="149"/>
  <c r="O139" i="149"/>
  <c r="L139" i="149"/>
  <c r="I139" i="149"/>
  <c r="H139" i="149"/>
  <c r="D139" i="149"/>
  <c r="R138" i="149"/>
  <c r="Q138" i="149"/>
  <c r="P138" i="149"/>
  <c r="O138" i="149"/>
  <c r="L138" i="149"/>
  <c r="I138" i="149"/>
  <c r="H138" i="149"/>
  <c r="D138" i="149"/>
  <c r="O137" i="149"/>
  <c r="I137" i="149"/>
  <c r="H137" i="149"/>
  <c r="L137" i="149" s="1"/>
  <c r="D137" i="149"/>
  <c r="R136" i="149"/>
  <c r="Q136" i="149"/>
  <c r="P136" i="149"/>
  <c r="O136" i="149"/>
  <c r="I136" i="149"/>
  <c r="H136" i="149"/>
  <c r="L136" i="149" s="1"/>
  <c r="D136" i="149"/>
  <c r="R135" i="149"/>
  <c r="Q135" i="149"/>
  <c r="P135" i="149"/>
  <c r="O135" i="149"/>
  <c r="I135" i="149"/>
  <c r="H135" i="149"/>
  <c r="L135" i="149" s="1"/>
  <c r="D135" i="149"/>
  <c r="R134" i="149"/>
  <c r="Q134" i="149"/>
  <c r="P134" i="149"/>
  <c r="O134" i="149"/>
  <c r="L134" i="149"/>
  <c r="I134" i="149"/>
  <c r="H134" i="149"/>
  <c r="D134" i="149"/>
  <c r="R133" i="149"/>
  <c r="Q133" i="149"/>
  <c r="P133" i="149"/>
  <c r="O133" i="149"/>
  <c r="I133" i="149"/>
  <c r="H133" i="149"/>
  <c r="L133" i="149" s="1"/>
  <c r="D133" i="149"/>
  <c r="R132" i="149"/>
  <c r="Q132" i="149"/>
  <c r="P132" i="149"/>
  <c r="O132" i="149"/>
  <c r="I132" i="149"/>
  <c r="H132" i="149"/>
  <c r="L132" i="149" s="1"/>
  <c r="D132" i="149"/>
  <c r="R130" i="149"/>
  <c r="Q130" i="149"/>
  <c r="P130" i="149"/>
  <c r="O130" i="149"/>
  <c r="L130" i="149"/>
  <c r="I130" i="149"/>
  <c r="C130" i="149"/>
  <c r="R129" i="149"/>
  <c r="Q129" i="149"/>
  <c r="P129" i="149"/>
  <c r="O129" i="149"/>
  <c r="L129" i="149"/>
  <c r="I129" i="149"/>
  <c r="C129" i="149"/>
  <c r="L128" i="149"/>
  <c r="I128" i="149"/>
  <c r="C128" i="149"/>
  <c r="L127" i="149"/>
  <c r="I127" i="149"/>
  <c r="C127" i="149"/>
  <c r="L126" i="149"/>
  <c r="I126" i="149"/>
  <c r="C126" i="149"/>
  <c r="L124" i="149"/>
  <c r="I124" i="149"/>
  <c r="C124" i="149"/>
  <c r="L123" i="149"/>
  <c r="I123" i="149"/>
  <c r="C123" i="149"/>
  <c r="L122" i="149"/>
  <c r="I122" i="149"/>
  <c r="C122" i="149"/>
  <c r="L121" i="149"/>
  <c r="I121" i="149"/>
  <c r="C121" i="149"/>
  <c r="L120" i="149"/>
  <c r="I120" i="149"/>
  <c r="C120" i="149"/>
  <c r="L119" i="149"/>
  <c r="I119" i="149"/>
  <c r="C119" i="149"/>
  <c r="L118" i="149"/>
  <c r="I118" i="149"/>
  <c r="C118" i="149"/>
  <c r="L117" i="149"/>
  <c r="I117" i="149"/>
  <c r="C117" i="149"/>
  <c r="L116" i="149"/>
  <c r="I116" i="149"/>
  <c r="C116" i="149"/>
  <c r="L115" i="149"/>
  <c r="I115" i="149"/>
  <c r="C115" i="149"/>
  <c r="L114" i="149"/>
  <c r="I114" i="149"/>
  <c r="C114" i="149"/>
  <c r="L113" i="149"/>
  <c r="I113" i="149"/>
  <c r="C113" i="149"/>
  <c r="L112" i="149"/>
  <c r="I112" i="149"/>
  <c r="C112" i="149"/>
  <c r="L111" i="149"/>
  <c r="I111" i="149"/>
  <c r="C111" i="149"/>
  <c r="L110" i="149"/>
  <c r="I110" i="149"/>
  <c r="C110" i="149"/>
  <c r="L109" i="149"/>
  <c r="I109" i="149"/>
  <c r="C109" i="149"/>
  <c r="L108" i="149"/>
  <c r="I108" i="149"/>
  <c r="C108" i="149"/>
  <c r="L107" i="149"/>
  <c r="I107" i="149"/>
  <c r="C107" i="149"/>
  <c r="L106" i="149"/>
  <c r="I106" i="149"/>
  <c r="C106" i="149"/>
  <c r="L105" i="149"/>
  <c r="I105" i="149"/>
  <c r="C105" i="149"/>
  <c r="R102" i="149"/>
  <c r="Q102" i="149"/>
  <c r="P102" i="149"/>
  <c r="O102" i="149"/>
  <c r="I102" i="149"/>
  <c r="H102" i="149"/>
  <c r="L102" i="149" s="1"/>
  <c r="R101" i="149"/>
  <c r="Q101" i="149"/>
  <c r="P101" i="149"/>
  <c r="O101" i="149"/>
  <c r="I101" i="149"/>
  <c r="H101" i="149"/>
  <c r="L101" i="149" s="1"/>
  <c r="L100" i="149"/>
  <c r="I100" i="149"/>
  <c r="H100" i="149"/>
  <c r="L99" i="149"/>
  <c r="I99" i="149"/>
  <c r="H99" i="149"/>
  <c r="I98" i="149"/>
  <c r="H98" i="149"/>
  <c r="L98" i="149" s="1"/>
  <c r="D98" i="149"/>
  <c r="I97" i="149"/>
  <c r="H97" i="149"/>
  <c r="L97" i="149" s="1"/>
  <c r="L96" i="149"/>
  <c r="I96" i="149"/>
  <c r="H96" i="149"/>
  <c r="L95" i="149"/>
  <c r="I95" i="149"/>
  <c r="H95" i="149"/>
  <c r="D95" i="149"/>
  <c r="I94" i="149"/>
  <c r="H94" i="149"/>
  <c r="L94" i="149" s="1"/>
  <c r="L93" i="149"/>
  <c r="I93" i="149"/>
  <c r="H93" i="149"/>
  <c r="I92" i="149"/>
  <c r="H92" i="149"/>
  <c r="L92" i="149" s="1"/>
  <c r="D92" i="149"/>
  <c r="L91" i="149"/>
  <c r="I91" i="149"/>
  <c r="H91" i="149"/>
  <c r="L90" i="149"/>
  <c r="I90" i="149"/>
  <c r="H90" i="149"/>
  <c r="I89" i="149"/>
  <c r="H89" i="149"/>
  <c r="L89" i="149" s="1"/>
  <c r="D89" i="149"/>
  <c r="O87" i="149"/>
  <c r="L87" i="149"/>
  <c r="I87" i="149"/>
  <c r="H87" i="149"/>
  <c r="R85" i="149"/>
  <c r="Q85" i="149"/>
  <c r="P85" i="149"/>
  <c r="O85" i="149"/>
  <c r="I85" i="149"/>
  <c r="H85" i="149"/>
  <c r="L85" i="149" s="1"/>
  <c r="R84" i="149"/>
  <c r="Q84" i="149"/>
  <c r="P84" i="149"/>
  <c r="O84" i="149"/>
  <c r="L84" i="149"/>
  <c r="I84" i="149"/>
  <c r="H84" i="149"/>
  <c r="R83" i="149"/>
  <c r="Q83" i="149"/>
  <c r="P83" i="149"/>
  <c r="O83" i="149"/>
  <c r="I83" i="149"/>
  <c r="H83" i="149"/>
  <c r="L83" i="149" s="1"/>
  <c r="R82" i="149"/>
  <c r="Q82" i="149"/>
  <c r="P82" i="149"/>
  <c r="O82" i="149"/>
  <c r="L82" i="149"/>
  <c r="I82" i="149"/>
  <c r="H82" i="149"/>
  <c r="R81" i="149"/>
  <c r="Q81" i="149"/>
  <c r="P81" i="149"/>
  <c r="O81" i="149"/>
  <c r="I81" i="149"/>
  <c r="H81" i="149"/>
  <c r="L81" i="149" s="1"/>
  <c r="R80" i="149"/>
  <c r="Q80" i="149"/>
  <c r="P80" i="149"/>
  <c r="O80" i="149"/>
  <c r="L80" i="149"/>
  <c r="I80" i="149"/>
  <c r="H80" i="149"/>
  <c r="R79" i="149"/>
  <c r="Q79" i="149"/>
  <c r="P79" i="149"/>
  <c r="O79" i="149"/>
  <c r="I79" i="149"/>
  <c r="H79" i="149"/>
  <c r="L79" i="149" s="1"/>
  <c r="R78" i="149"/>
  <c r="Q78" i="149"/>
  <c r="P78" i="149"/>
  <c r="O78" i="149"/>
  <c r="I78" i="149"/>
  <c r="H78" i="149"/>
  <c r="L78" i="149" s="1"/>
  <c r="R77" i="149"/>
  <c r="Q77" i="149"/>
  <c r="P77" i="149"/>
  <c r="O77" i="149"/>
  <c r="I77" i="149"/>
  <c r="H77" i="149"/>
  <c r="L77" i="149" s="1"/>
  <c r="R76" i="149"/>
  <c r="Q76" i="149"/>
  <c r="P76" i="149"/>
  <c r="O76" i="149"/>
  <c r="I76" i="149"/>
  <c r="H76" i="149"/>
  <c r="L76" i="149" s="1"/>
  <c r="R75" i="149"/>
  <c r="Q75" i="149"/>
  <c r="P75" i="149"/>
  <c r="O75" i="149"/>
  <c r="L75" i="149"/>
  <c r="I75" i="149"/>
  <c r="H75" i="149"/>
  <c r="R74" i="149"/>
  <c r="Q74" i="149"/>
  <c r="P74" i="149"/>
  <c r="O74" i="149"/>
  <c r="L74" i="149"/>
  <c r="I74" i="149"/>
  <c r="H74" i="149"/>
  <c r="R73" i="149"/>
  <c r="Q73" i="149"/>
  <c r="P73" i="149"/>
  <c r="O73" i="149"/>
  <c r="I73" i="149"/>
  <c r="H73" i="149"/>
  <c r="L73" i="149" s="1"/>
  <c r="R72" i="149"/>
  <c r="Q72" i="149"/>
  <c r="P72" i="149"/>
  <c r="O72" i="149"/>
  <c r="I72" i="149"/>
  <c r="H72" i="149"/>
  <c r="L72" i="149" s="1"/>
  <c r="R71" i="149"/>
  <c r="Q71" i="149"/>
  <c r="P71" i="149"/>
  <c r="O71" i="149"/>
  <c r="I71" i="149"/>
  <c r="H71" i="149"/>
  <c r="L71" i="149" s="1"/>
  <c r="R70" i="149"/>
  <c r="Q70" i="149"/>
  <c r="P70" i="149"/>
  <c r="O70" i="149"/>
  <c r="L70" i="149"/>
  <c r="I70" i="149"/>
  <c r="H70" i="149"/>
  <c r="R69" i="149"/>
  <c r="Q69" i="149"/>
  <c r="P69" i="149"/>
  <c r="O69" i="149"/>
  <c r="L69" i="149"/>
  <c r="I69" i="149"/>
  <c r="H69" i="149"/>
  <c r="R68" i="149"/>
  <c r="Q68" i="149"/>
  <c r="P68" i="149"/>
  <c r="O68" i="149"/>
  <c r="I68" i="149"/>
  <c r="H68" i="149"/>
  <c r="L68" i="149" s="1"/>
  <c r="R67" i="149"/>
  <c r="Q67" i="149"/>
  <c r="P67" i="149"/>
  <c r="O67" i="149"/>
  <c r="L67" i="149"/>
  <c r="I67" i="149"/>
  <c r="H67" i="149"/>
  <c r="R65" i="149"/>
  <c r="Q65" i="149"/>
  <c r="P65" i="149"/>
  <c r="O65" i="149"/>
  <c r="I65" i="149"/>
  <c r="H65" i="149"/>
  <c r="L65" i="149" s="1"/>
  <c r="R64" i="149"/>
  <c r="Q64" i="149"/>
  <c r="P64" i="149"/>
  <c r="O64" i="149"/>
  <c r="I64" i="149"/>
  <c r="H64" i="149"/>
  <c r="L64" i="149" s="1"/>
  <c r="R63" i="149"/>
  <c r="Q63" i="149"/>
  <c r="P63" i="149"/>
  <c r="O63" i="149"/>
  <c r="I63" i="149"/>
  <c r="H63" i="149"/>
  <c r="L63" i="149" s="1"/>
  <c r="I62" i="149"/>
  <c r="H62" i="149"/>
  <c r="L62" i="149" s="1"/>
  <c r="D62" i="149"/>
  <c r="L61" i="149"/>
  <c r="I61" i="149"/>
  <c r="H61" i="149"/>
  <c r="D61" i="149"/>
  <c r="L60" i="149"/>
  <c r="I60" i="149"/>
  <c r="H60" i="149"/>
  <c r="D60" i="149"/>
  <c r="I59" i="149"/>
  <c r="H59" i="149"/>
  <c r="L59" i="149" s="1"/>
  <c r="D59" i="149"/>
  <c r="L58" i="149"/>
  <c r="I58" i="149"/>
  <c r="H58" i="149"/>
  <c r="D58" i="149"/>
  <c r="R56" i="149"/>
  <c r="Q56" i="149"/>
  <c r="P56" i="149"/>
  <c r="O56" i="149"/>
  <c r="I56" i="149"/>
  <c r="H56" i="149"/>
  <c r="L56" i="149" s="1"/>
  <c r="R55" i="149"/>
  <c r="Q55" i="149"/>
  <c r="P55" i="149"/>
  <c r="O55" i="149"/>
  <c r="I55" i="149"/>
  <c r="H55" i="149"/>
  <c r="L55" i="149" s="1"/>
  <c r="R54" i="149"/>
  <c r="Q54" i="149"/>
  <c r="P54" i="149"/>
  <c r="O54" i="149"/>
  <c r="L54" i="149"/>
  <c r="I54" i="149"/>
  <c r="H54" i="149"/>
  <c r="R53" i="149"/>
  <c r="Q53" i="149"/>
  <c r="P53" i="149"/>
  <c r="O53" i="149"/>
  <c r="L53" i="149"/>
  <c r="I53" i="149"/>
  <c r="H53" i="149"/>
  <c r="R52" i="149"/>
  <c r="Q52" i="149"/>
  <c r="P52" i="149"/>
  <c r="O52" i="149"/>
  <c r="L52" i="149"/>
  <c r="I52" i="149"/>
  <c r="H52" i="149"/>
  <c r="R51" i="149"/>
  <c r="Q51" i="149"/>
  <c r="P51" i="149"/>
  <c r="O51" i="149"/>
  <c r="I51" i="149"/>
  <c r="H51" i="149"/>
  <c r="L51" i="149" s="1"/>
  <c r="R50" i="149"/>
  <c r="Q50" i="149"/>
  <c r="P50" i="149"/>
  <c r="O50" i="149"/>
  <c r="L50" i="149"/>
  <c r="I50" i="149"/>
  <c r="H50" i="149"/>
  <c r="R49" i="149"/>
  <c r="Q49" i="149"/>
  <c r="P49" i="149"/>
  <c r="O49" i="149"/>
  <c r="I49" i="149"/>
  <c r="H49" i="149"/>
  <c r="L49" i="149" s="1"/>
  <c r="R48" i="149"/>
  <c r="Q48" i="149"/>
  <c r="P48" i="149"/>
  <c r="O48" i="149"/>
  <c r="L48" i="149"/>
  <c r="I48" i="149"/>
  <c r="H48" i="149"/>
  <c r="R47" i="149"/>
  <c r="Q47" i="149"/>
  <c r="P47" i="149"/>
  <c r="O47" i="149"/>
  <c r="I47" i="149"/>
  <c r="H47" i="149"/>
  <c r="L47" i="149" s="1"/>
  <c r="R46" i="149"/>
  <c r="Q46" i="149"/>
  <c r="P46" i="149"/>
  <c r="O46" i="149"/>
  <c r="I46" i="149"/>
  <c r="H46" i="149"/>
  <c r="L46" i="149" s="1"/>
  <c r="R45" i="149"/>
  <c r="Q45" i="149"/>
  <c r="P45" i="149"/>
  <c r="O45" i="149"/>
  <c r="L45" i="149"/>
  <c r="I45" i="149"/>
  <c r="H45" i="149"/>
  <c r="R44" i="149"/>
  <c r="Q44" i="149"/>
  <c r="P44" i="149"/>
  <c r="O44" i="149"/>
  <c r="I44" i="149"/>
  <c r="H44" i="149"/>
  <c r="L44" i="149" s="1"/>
  <c r="R43" i="149"/>
  <c r="Q43" i="149"/>
  <c r="P43" i="149"/>
  <c r="O43" i="149"/>
  <c r="L43" i="149"/>
  <c r="I43" i="149"/>
  <c r="H43" i="149"/>
  <c r="R42" i="149"/>
  <c r="Q42" i="149"/>
  <c r="P42" i="149"/>
  <c r="O42" i="149"/>
  <c r="I42" i="149"/>
  <c r="H42" i="149"/>
  <c r="L42" i="149" s="1"/>
  <c r="R41" i="149"/>
  <c r="Q41" i="149"/>
  <c r="P41" i="149"/>
  <c r="O41" i="149"/>
  <c r="I41" i="149"/>
  <c r="H41" i="149"/>
  <c r="L41" i="149" s="1"/>
  <c r="R40" i="149"/>
  <c r="Q40" i="149"/>
  <c r="P40" i="149"/>
  <c r="O40" i="149"/>
  <c r="I40" i="149"/>
  <c r="H40" i="149"/>
  <c r="L40" i="149" s="1"/>
  <c r="R39" i="149"/>
  <c r="Q39" i="149"/>
  <c r="P39" i="149"/>
  <c r="O39" i="149"/>
  <c r="L39" i="149"/>
  <c r="I39" i="149"/>
  <c r="H39" i="149"/>
  <c r="R38" i="149"/>
  <c r="Q38" i="149"/>
  <c r="P38" i="149"/>
  <c r="O38" i="149"/>
  <c r="L38" i="149"/>
  <c r="I38" i="149"/>
  <c r="H38" i="149"/>
  <c r="R37" i="149"/>
  <c r="Q37" i="149"/>
  <c r="P37" i="149"/>
  <c r="O37" i="149"/>
  <c r="I37" i="149"/>
  <c r="H37" i="149"/>
  <c r="L37" i="149" s="1"/>
  <c r="R36" i="149"/>
  <c r="Q36" i="149"/>
  <c r="P36" i="149"/>
  <c r="O36" i="149"/>
  <c r="L36" i="149"/>
  <c r="I36" i="149"/>
  <c r="H36" i="149"/>
  <c r="R35" i="149"/>
  <c r="Q35" i="149"/>
  <c r="P35" i="149"/>
  <c r="O35" i="149"/>
  <c r="I35" i="149"/>
  <c r="H35" i="149"/>
  <c r="L35" i="149" s="1"/>
  <c r="R34" i="149"/>
  <c r="Q34" i="149"/>
  <c r="P34" i="149"/>
  <c r="O34" i="149"/>
  <c r="I34" i="149"/>
  <c r="H34" i="149"/>
  <c r="L34" i="149" s="1"/>
  <c r="R33" i="149"/>
  <c r="Q33" i="149"/>
  <c r="P33" i="149"/>
  <c r="O33" i="149"/>
  <c r="I33" i="149"/>
  <c r="H33" i="149"/>
  <c r="L33" i="149" s="1"/>
  <c r="R32" i="149"/>
  <c r="Q32" i="149"/>
  <c r="P32" i="149"/>
  <c r="O32" i="149"/>
  <c r="I32" i="149"/>
  <c r="H32" i="149"/>
  <c r="L32" i="149" s="1"/>
  <c r="R31" i="149"/>
  <c r="Q31" i="149"/>
  <c r="P31" i="149"/>
  <c r="O31" i="149"/>
  <c r="L31" i="149"/>
  <c r="I31" i="149"/>
  <c r="H31" i="149"/>
  <c r="R30" i="149"/>
  <c r="Q30" i="149"/>
  <c r="P30" i="149"/>
  <c r="O30" i="149"/>
  <c r="I30" i="149"/>
  <c r="H30" i="149"/>
  <c r="L30" i="149" s="1"/>
  <c r="Z20" i="149"/>
  <c r="U17" i="149"/>
  <c r="T17" i="149"/>
  <c r="N1" i="149"/>
  <c r="P17" i="149" s="1"/>
  <c r="I158" i="148"/>
  <c r="H158" i="148"/>
  <c r="B158" i="148"/>
  <c r="B157" i="148"/>
  <c r="B156" i="148"/>
  <c r="B155" i="148"/>
  <c r="R140" i="148"/>
  <c r="Q140" i="148"/>
  <c r="P140" i="148"/>
  <c r="O140" i="148"/>
  <c r="I140" i="148"/>
  <c r="H140" i="148"/>
  <c r="L140" i="148" s="1"/>
  <c r="D140" i="148"/>
  <c r="O139" i="148"/>
  <c r="I139" i="148"/>
  <c r="H139" i="148"/>
  <c r="L139" i="148" s="1"/>
  <c r="D139" i="148"/>
  <c r="R138" i="148"/>
  <c r="Q138" i="148"/>
  <c r="P138" i="148"/>
  <c r="O138" i="148"/>
  <c r="L138" i="148"/>
  <c r="I138" i="148"/>
  <c r="H138" i="148"/>
  <c r="D138" i="148"/>
  <c r="O137" i="148"/>
  <c r="I137" i="148"/>
  <c r="H137" i="148"/>
  <c r="L137" i="148" s="1"/>
  <c r="D137" i="148"/>
  <c r="R136" i="148"/>
  <c r="Q136" i="148"/>
  <c r="P136" i="148"/>
  <c r="O136" i="148"/>
  <c r="I136" i="148"/>
  <c r="H136" i="148"/>
  <c r="L136" i="148" s="1"/>
  <c r="D136" i="148"/>
  <c r="R135" i="148"/>
  <c r="Q135" i="148"/>
  <c r="P135" i="148"/>
  <c r="O135" i="148"/>
  <c r="I135" i="148"/>
  <c r="H135" i="148"/>
  <c r="L135" i="148" s="1"/>
  <c r="D135" i="148"/>
  <c r="R134" i="148"/>
  <c r="Q134" i="148"/>
  <c r="P134" i="148"/>
  <c r="O134" i="148"/>
  <c r="L134" i="148"/>
  <c r="I134" i="148"/>
  <c r="H134" i="148"/>
  <c r="D134" i="148"/>
  <c r="R133" i="148"/>
  <c r="Q133" i="148"/>
  <c r="P133" i="148"/>
  <c r="O133" i="148"/>
  <c r="I133" i="148"/>
  <c r="H133" i="148"/>
  <c r="L133" i="148" s="1"/>
  <c r="D133" i="148"/>
  <c r="R132" i="148"/>
  <c r="Q132" i="148"/>
  <c r="P132" i="148"/>
  <c r="O132" i="148"/>
  <c r="I132" i="148"/>
  <c r="H132" i="148"/>
  <c r="L132" i="148" s="1"/>
  <c r="D132" i="148"/>
  <c r="R130" i="148"/>
  <c r="Q130" i="148"/>
  <c r="P130" i="148"/>
  <c r="O130" i="148"/>
  <c r="L130" i="148"/>
  <c r="I130" i="148"/>
  <c r="C130" i="148"/>
  <c r="R129" i="148"/>
  <c r="Q129" i="148"/>
  <c r="P129" i="148"/>
  <c r="O129" i="148"/>
  <c r="L129" i="148"/>
  <c r="I129" i="148"/>
  <c r="C129" i="148"/>
  <c r="L128" i="148"/>
  <c r="I128" i="148"/>
  <c r="C128" i="148"/>
  <c r="L127" i="148"/>
  <c r="I127" i="148"/>
  <c r="C127" i="148"/>
  <c r="L126" i="148"/>
  <c r="I126" i="148"/>
  <c r="C126" i="148"/>
  <c r="L124" i="148"/>
  <c r="I124" i="148"/>
  <c r="C124" i="148"/>
  <c r="L123" i="148"/>
  <c r="I123" i="148"/>
  <c r="C123" i="148"/>
  <c r="L122" i="148"/>
  <c r="I122" i="148"/>
  <c r="C122" i="148"/>
  <c r="L121" i="148"/>
  <c r="I121" i="148"/>
  <c r="C121" i="148"/>
  <c r="L120" i="148"/>
  <c r="I120" i="148"/>
  <c r="C120" i="148"/>
  <c r="L119" i="148"/>
  <c r="I119" i="148"/>
  <c r="C119" i="148"/>
  <c r="L118" i="148"/>
  <c r="I118" i="148"/>
  <c r="C118" i="148"/>
  <c r="L117" i="148"/>
  <c r="I117" i="148"/>
  <c r="C117" i="148"/>
  <c r="L116" i="148"/>
  <c r="I116" i="148"/>
  <c r="C116" i="148"/>
  <c r="L115" i="148"/>
  <c r="I115" i="148"/>
  <c r="C115" i="148"/>
  <c r="L114" i="148"/>
  <c r="I114" i="148"/>
  <c r="C114" i="148"/>
  <c r="L113" i="148"/>
  <c r="I113" i="148"/>
  <c r="C113" i="148"/>
  <c r="L112" i="148"/>
  <c r="I112" i="148"/>
  <c r="C112" i="148"/>
  <c r="L111" i="148"/>
  <c r="I111" i="148"/>
  <c r="C111" i="148"/>
  <c r="L110" i="148"/>
  <c r="I110" i="148"/>
  <c r="C110" i="148"/>
  <c r="L109" i="148"/>
  <c r="I109" i="148"/>
  <c r="C109" i="148"/>
  <c r="L108" i="148"/>
  <c r="I108" i="148"/>
  <c r="C108" i="148"/>
  <c r="L107" i="148"/>
  <c r="I107" i="148"/>
  <c r="C107" i="148"/>
  <c r="L106" i="148"/>
  <c r="I106" i="148"/>
  <c r="C106" i="148"/>
  <c r="L105" i="148"/>
  <c r="I105" i="148"/>
  <c r="C105" i="148"/>
  <c r="R102" i="148"/>
  <c r="Q102" i="148"/>
  <c r="P102" i="148"/>
  <c r="O102" i="148"/>
  <c r="I102" i="148"/>
  <c r="H102" i="148"/>
  <c r="L102" i="148" s="1"/>
  <c r="R101" i="148"/>
  <c r="Q101" i="148"/>
  <c r="P101" i="148"/>
  <c r="O101" i="148"/>
  <c r="I101" i="148"/>
  <c r="H101" i="148"/>
  <c r="L101" i="148" s="1"/>
  <c r="L100" i="148"/>
  <c r="I100" i="148"/>
  <c r="H100" i="148"/>
  <c r="I99" i="148"/>
  <c r="H99" i="148"/>
  <c r="L99" i="148" s="1"/>
  <c r="I98" i="148"/>
  <c r="H98" i="148"/>
  <c r="L98" i="148" s="1"/>
  <c r="D98" i="148"/>
  <c r="L97" i="148"/>
  <c r="I97" i="148"/>
  <c r="H97" i="148"/>
  <c r="I96" i="148"/>
  <c r="H96" i="148"/>
  <c r="L96" i="148" s="1"/>
  <c r="L95" i="148"/>
  <c r="I95" i="148"/>
  <c r="H95" i="148"/>
  <c r="D95" i="148"/>
  <c r="I94" i="148"/>
  <c r="H94" i="148"/>
  <c r="L94" i="148" s="1"/>
  <c r="I93" i="148"/>
  <c r="H93" i="148"/>
  <c r="L93" i="148" s="1"/>
  <c r="I92" i="148"/>
  <c r="H92" i="148"/>
  <c r="L92" i="148" s="1"/>
  <c r="D92" i="148"/>
  <c r="L91" i="148"/>
  <c r="I91" i="148"/>
  <c r="H91" i="148"/>
  <c r="L90" i="148"/>
  <c r="I90" i="148"/>
  <c r="H90" i="148"/>
  <c r="I89" i="148"/>
  <c r="H89" i="148"/>
  <c r="L89" i="148" s="1"/>
  <c r="D89" i="148"/>
  <c r="O87" i="148"/>
  <c r="L87" i="148"/>
  <c r="I87" i="148"/>
  <c r="H87" i="148"/>
  <c r="R85" i="148"/>
  <c r="Q85" i="148"/>
  <c r="P85" i="148"/>
  <c r="O85" i="148"/>
  <c r="I85" i="148"/>
  <c r="H85" i="148"/>
  <c r="L85" i="148" s="1"/>
  <c r="R84" i="148"/>
  <c r="Q84" i="148"/>
  <c r="P84" i="148"/>
  <c r="O84" i="148"/>
  <c r="L84" i="148"/>
  <c r="I84" i="148"/>
  <c r="H84" i="148"/>
  <c r="R83" i="148"/>
  <c r="Q83" i="148"/>
  <c r="P83" i="148"/>
  <c r="O83" i="148"/>
  <c r="I83" i="148"/>
  <c r="H83" i="148"/>
  <c r="L83" i="148" s="1"/>
  <c r="R82" i="148"/>
  <c r="Q82" i="148"/>
  <c r="P82" i="148"/>
  <c r="O82" i="148"/>
  <c r="I82" i="148"/>
  <c r="H82" i="148"/>
  <c r="L82" i="148" s="1"/>
  <c r="R81" i="148"/>
  <c r="Q81" i="148"/>
  <c r="P81" i="148"/>
  <c r="O81" i="148"/>
  <c r="L81" i="148"/>
  <c r="I81" i="148"/>
  <c r="H81" i="148"/>
  <c r="R80" i="148"/>
  <c r="Q80" i="148"/>
  <c r="P80" i="148"/>
  <c r="O80" i="148"/>
  <c r="I80" i="148"/>
  <c r="H80" i="148"/>
  <c r="L80" i="148" s="1"/>
  <c r="R79" i="148"/>
  <c r="Q79" i="148"/>
  <c r="P79" i="148"/>
  <c r="O79" i="148"/>
  <c r="L79" i="148"/>
  <c r="I79" i="148"/>
  <c r="H79" i="148"/>
  <c r="R78" i="148"/>
  <c r="Q78" i="148"/>
  <c r="P78" i="148"/>
  <c r="O78" i="148"/>
  <c r="L78" i="148"/>
  <c r="I78" i="148"/>
  <c r="H78" i="148"/>
  <c r="R77" i="148"/>
  <c r="Q77" i="148"/>
  <c r="P77" i="148"/>
  <c r="O77" i="148"/>
  <c r="I77" i="148"/>
  <c r="H77" i="148"/>
  <c r="L77" i="148" s="1"/>
  <c r="R76" i="148"/>
  <c r="Q76" i="148"/>
  <c r="P76" i="148"/>
  <c r="O76" i="148"/>
  <c r="I76" i="148"/>
  <c r="H76" i="148"/>
  <c r="L76" i="148" s="1"/>
  <c r="R75" i="148"/>
  <c r="Q75" i="148"/>
  <c r="P75" i="148"/>
  <c r="O75" i="148"/>
  <c r="L75" i="148"/>
  <c r="I75" i="148"/>
  <c r="H75" i="148"/>
  <c r="R74" i="148"/>
  <c r="Q74" i="148"/>
  <c r="P74" i="148"/>
  <c r="O74" i="148"/>
  <c r="I74" i="148"/>
  <c r="H74" i="148"/>
  <c r="L74" i="148" s="1"/>
  <c r="R73" i="148"/>
  <c r="Q73" i="148"/>
  <c r="P73" i="148"/>
  <c r="O73" i="148"/>
  <c r="I73" i="148"/>
  <c r="H73" i="148"/>
  <c r="L73" i="148" s="1"/>
  <c r="R72" i="148"/>
  <c r="Q72" i="148"/>
  <c r="P72" i="148"/>
  <c r="O72" i="148"/>
  <c r="L72" i="148"/>
  <c r="I72" i="148"/>
  <c r="H72" i="148"/>
  <c r="R71" i="148"/>
  <c r="Q71" i="148"/>
  <c r="P71" i="148"/>
  <c r="O71" i="148"/>
  <c r="I71" i="148"/>
  <c r="H71" i="148"/>
  <c r="L71" i="148" s="1"/>
  <c r="R70" i="148"/>
  <c r="Q70" i="148"/>
  <c r="P70" i="148"/>
  <c r="O70" i="148"/>
  <c r="I70" i="148"/>
  <c r="H70" i="148"/>
  <c r="L70" i="148" s="1"/>
  <c r="R69" i="148"/>
  <c r="Q69" i="148"/>
  <c r="P69" i="148"/>
  <c r="O69" i="148"/>
  <c r="L69" i="148"/>
  <c r="I69" i="148"/>
  <c r="H69" i="148"/>
  <c r="R68" i="148"/>
  <c r="Q68" i="148"/>
  <c r="P68" i="148"/>
  <c r="O68" i="148"/>
  <c r="I68" i="148"/>
  <c r="H68" i="148"/>
  <c r="L68" i="148" s="1"/>
  <c r="R67" i="148"/>
  <c r="Q67" i="148"/>
  <c r="P67" i="148"/>
  <c r="O67" i="148"/>
  <c r="I67" i="148"/>
  <c r="H67" i="148"/>
  <c r="L67" i="148" s="1"/>
  <c r="R65" i="148"/>
  <c r="Q65" i="148"/>
  <c r="P65" i="148"/>
  <c r="O65" i="148"/>
  <c r="I65" i="148"/>
  <c r="H65" i="148"/>
  <c r="L65" i="148" s="1"/>
  <c r="R64" i="148"/>
  <c r="Q64" i="148"/>
  <c r="P64" i="148"/>
  <c r="O64" i="148"/>
  <c r="L64" i="148"/>
  <c r="I64" i="148"/>
  <c r="H64" i="148"/>
  <c r="R63" i="148"/>
  <c r="Q63" i="148"/>
  <c r="P63" i="148"/>
  <c r="O63" i="148"/>
  <c r="I63" i="148"/>
  <c r="H63" i="148"/>
  <c r="L63" i="148" s="1"/>
  <c r="I62" i="148"/>
  <c r="H62" i="148"/>
  <c r="L62" i="148" s="1"/>
  <c r="D62" i="148"/>
  <c r="I61" i="148"/>
  <c r="H61" i="148"/>
  <c r="L61" i="148" s="1"/>
  <c r="D61" i="148"/>
  <c r="L60" i="148"/>
  <c r="I60" i="148"/>
  <c r="H60" i="148"/>
  <c r="D60" i="148"/>
  <c r="I59" i="148"/>
  <c r="H59" i="148"/>
  <c r="L59" i="148" s="1"/>
  <c r="D59" i="148"/>
  <c r="I58" i="148"/>
  <c r="H58" i="148"/>
  <c r="L58" i="148" s="1"/>
  <c r="D58" i="148"/>
  <c r="R56" i="148"/>
  <c r="Q56" i="148"/>
  <c r="P56" i="148"/>
  <c r="O56" i="148"/>
  <c r="I56" i="148"/>
  <c r="H56" i="148"/>
  <c r="L56" i="148" s="1"/>
  <c r="R55" i="148"/>
  <c r="Q55" i="148"/>
  <c r="P55" i="148"/>
  <c r="O55" i="148"/>
  <c r="I55" i="148"/>
  <c r="H55" i="148"/>
  <c r="L55" i="148" s="1"/>
  <c r="R54" i="148"/>
  <c r="Q54" i="148"/>
  <c r="P54" i="148"/>
  <c r="O54" i="148"/>
  <c r="L54" i="148"/>
  <c r="I54" i="148"/>
  <c r="H54" i="148"/>
  <c r="R53" i="148"/>
  <c r="Q53" i="148"/>
  <c r="P53" i="148"/>
  <c r="O53" i="148"/>
  <c r="I53" i="148"/>
  <c r="H53" i="148"/>
  <c r="L53" i="148" s="1"/>
  <c r="R52" i="148"/>
  <c r="Q52" i="148"/>
  <c r="P52" i="148"/>
  <c r="O52" i="148"/>
  <c r="L52" i="148"/>
  <c r="I52" i="148"/>
  <c r="H52" i="148"/>
  <c r="R51" i="148"/>
  <c r="Q51" i="148"/>
  <c r="P51" i="148"/>
  <c r="O51" i="148"/>
  <c r="L51" i="148"/>
  <c r="I51" i="148"/>
  <c r="H51" i="148"/>
  <c r="R50" i="148"/>
  <c r="Q50" i="148"/>
  <c r="P50" i="148"/>
  <c r="O50" i="148"/>
  <c r="I50" i="148"/>
  <c r="H50" i="148"/>
  <c r="L50" i="148" s="1"/>
  <c r="R49" i="148"/>
  <c r="Q49" i="148"/>
  <c r="P49" i="148"/>
  <c r="O49" i="148"/>
  <c r="I49" i="148"/>
  <c r="H49" i="148"/>
  <c r="L49" i="148" s="1"/>
  <c r="R48" i="148"/>
  <c r="Q48" i="148"/>
  <c r="P48" i="148"/>
  <c r="O48" i="148"/>
  <c r="L48" i="148"/>
  <c r="I48" i="148"/>
  <c r="H48" i="148"/>
  <c r="R47" i="148"/>
  <c r="Q47" i="148"/>
  <c r="P47" i="148"/>
  <c r="O47" i="148"/>
  <c r="I47" i="148"/>
  <c r="H47" i="148"/>
  <c r="L47" i="148" s="1"/>
  <c r="R46" i="148"/>
  <c r="Q46" i="148"/>
  <c r="P46" i="148"/>
  <c r="O46" i="148"/>
  <c r="L46" i="148"/>
  <c r="I46" i="148"/>
  <c r="H46" i="148"/>
  <c r="R45" i="148"/>
  <c r="Q45" i="148"/>
  <c r="P45" i="148"/>
  <c r="O45" i="148"/>
  <c r="L45" i="148"/>
  <c r="I45" i="148"/>
  <c r="H45" i="148"/>
  <c r="R44" i="148"/>
  <c r="Q44" i="148"/>
  <c r="P44" i="148"/>
  <c r="O44" i="148"/>
  <c r="L44" i="148"/>
  <c r="I44" i="148"/>
  <c r="H44" i="148"/>
  <c r="R43" i="148"/>
  <c r="Q43" i="148"/>
  <c r="P43" i="148"/>
  <c r="O43" i="148"/>
  <c r="I43" i="148"/>
  <c r="H43" i="148"/>
  <c r="L43" i="148" s="1"/>
  <c r="R42" i="148"/>
  <c r="Q42" i="148"/>
  <c r="P42" i="148"/>
  <c r="O42" i="148"/>
  <c r="I42" i="148"/>
  <c r="H42" i="148"/>
  <c r="L42" i="148" s="1"/>
  <c r="R41" i="148"/>
  <c r="Q41" i="148"/>
  <c r="P41" i="148"/>
  <c r="O41" i="148"/>
  <c r="L41" i="148"/>
  <c r="I41" i="148"/>
  <c r="H41" i="148"/>
  <c r="R40" i="148"/>
  <c r="Q40" i="148"/>
  <c r="P40" i="148"/>
  <c r="O40" i="148"/>
  <c r="I40" i="148"/>
  <c r="H40" i="148"/>
  <c r="L40" i="148" s="1"/>
  <c r="R39" i="148"/>
  <c r="Q39" i="148"/>
  <c r="P39" i="148"/>
  <c r="O39" i="148"/>
  <c r="I39" i="148"/>
  <c r="H39" i="148"/>
  <c r="L39" i="148" s="1"/>
  <c r="R38" i="148"/>
  <c r="Q38" i="148"/>
  <c r="P38" i="148"/>
  <c r="O38" i="148"/>
  <c r="L38" i="148"/>
  <c r="I38" i="148"/>
  <c r="H38" i="148"/>
  <c r="R37" i="148"/>
  <c r="Q37" i="148"/>
  <c r="P37" i="148"/>
  <c r="O37" i="148"/>
  <c r="I37" i="148"/>
  <c r="H37" i="148"/>
  <c r="L37" i="148" s="1"/>
  <c r="R36" i="148"/>
  <c r="Q36" i="148"/>
  <c r="P36" i="148"/>
  <c r="O36" i="148"/>
  <c r="L36" i="148"/>
  <c r="I36" i="148"/>
  <c r="H36" i="148"/>
  <c r="R35" i="148"/>
  <c r="Q35" i="148"/>
  <c r="P35" i="148"/>
  <c r="O35" i="148"/>
  <c r="L35" i="148"/>
  <c r="I35" i="148"/>
  <c r="H35" i="148"/>
  <c r="R34" i="148"/>
  <c r="Q34" i="148"/>
  <c r="P34" i="148"/>
  <c r="O34" i="148"/>
  <c r="I34" i="148"/>
  <c r="H34" i="148"/>
  <c r="L34" i="148" s="1"/>
  <c r="R33" i="148"/>
  <c r="Q33" i="148"/>
  <c r="P33" i="148"/>
  <c r="O33" i="148"/>
  <c r="I33" i="148"/>
  <c r="H33" i="148"/>
  <c r="L33" i="148" s="1"/>
  <c r="R32" i="148"/>
  <c r="Q32" i="148"/>
  <c r="P32" i="148"/>
  <c r="O32" i="148"/>
  <c r="L32" i="148"/>
  <c r="I32" i="148"/>
  <c r="H32" i="148"/>
  <c r="R31" i="148"/>
  <c r="Q31" i="148"/>
  <c r="P31" i="148"/>
  <c r="O31" i="148"/>
  <c r="I31" i="148"/>
  <c r="H31" i="148"/>
  <c r="L31" i="148" s="1"/>
  <c r="R30" i="148"/>
  <c r="Q30" i="148"/>
  <c r="P30" i="148"/>
  <c r="O30" i="148"/>
  <c r="L30" i="148"/>
  <c r="I30" i="148"/>
  <c r="H30" i="148"/>
  <c r="Z20" i="148"/>
  <c r="U17" i="148"/>
  <c r="T17" i="148"/>
  <c r="N1" i="148"/>
  <c r="P17" i="148" s="1"/>
  <c r="I158" i="147"/>
  <c r="H158" i="147"/>
  <c r="B158" i="147"/>
  <c r="B157" i="147"/>
  <c r="B156" i="147"/>
  <c r="B155" i="147"/>
  <c r="R140" i="147"/>
  <c r="Q140" i="147"/>
  <c r="P140" i="147"/>
  <c r="O140" i="147"/>
  <c r="I140" i="147"/>
  <c r="H140" i="147"/>
  <c r="L140" i="147" s="1"/>
  <c r="D140" i="147"/>
  <c r="O139" i="147"/>
  <c r="L139" i="147"/>
  <c r="I139" i="147"/>
  <c r="H139" i="147"/>
  <c r="D139" i="147"/>
  <c r="R138" i="147"/>
  <c r="Q138" i="147"/>
  <c r="P138" i="147"/>
  <c r="O138" i="147"/>
  <c r="L138" i="147"/>
  <c r="I138" i="147"/>
  <c r="H138" i="147"/>
  <c r="D138" i="147"/>
  <c r="O137" i="147"/>
  <c r="I137" i="147"/>
  <c r="H137" i="147"/>
  <c r="L137" i="147" s="1"/>
  <c r="D137" i="147"/>
  <c r="R136" i="147"/>
  <c r="Q136" i="147"/>
  <c r="P136" i="147"/>
  <c r="O136" i="147"/>
  <c r="I136" i="147"/>
  <c r="H136" i="147"/>
  <c r="L136" i="147" s="1"/>
  <c r="D136" i="147"/>
  <c r="R135" i="147"/>
  <c r="Q135" i="147"/>
  <c r="P135" i="147"/>
  <c r="O135" i="147"/>
  <c r="L135" i="147"/>
  <c r="I135" i="147"/>
  <c r="H135" i="147"/>
  <c r="D135" i="147"/>
  <c r="R134" i="147"/>
  <c r="Q134" i="147"/>
  <c r="P134" i="147"/>
  <c r="O134" i="147"/>
  <c r="L134" i="147"/>
  <c r="I134" i="147"/>
  <c r="H134" i="147"/>
  <c r="D134" i="147"/>
  <c r="R133" i="147"/>
  <c r="Q133" i="147"/>
  <c r="P133" i="147"/>
  <c r="O133" i="147"/>
  <c r="I133" i="147"/>
  <c r="H133" i="147"/>
  <c r="L133" i="147" s="1"/>
  <c r="D133" i="147"/>
  <c r="R132" i="147"/>
  <c r="Q132" i="147"/>
  <c r="P132" i="147"/>
  <c r="O132" i="147"/>
  <c r="I132" i="147"/>
  <c r="H132" i="147"/>
  <c r="L132" i="147" s="1"/>
  <c r="D132" i="147"/>
  <c r="R130" i="147"/>
  <c r="Q130" i="147"/>
  <c r="P130" i="147"/>
  <c r="O130" i="147"/>
  <c r="L130" i="147"/>
  <c r="I130" i="147"/>
  <c r="C130" i="147"/>
  <c r="R129" i="147"/>
  <c r="Q129" i="147"/>
  <c r="P129" i="147"/>
  <c r="O129" i="147"/>
  <c r="L129" i="147"/>
  <c r="I129" i="147"/>
  <c r="C129" i="147"/>
  <c r="L128" i="147"/>
  <c r="I128" i="147"/>
  <c r="C128" i="147"/>
  <c r="L127" i="147"/>
  <c r="I127" i="147"/>
  <c r="C127" i="147"/>
  <c r="L126" i="147"/>
  <c r="I126" i="147"/>
  <c r="C126" i="147"/>
  <c r="L124" i="147"/>
  <c r="I124" i="147"/>
  <c r="C124" i="147"/>
  <c r="L123" i="147"/>
  <c r="I123" i="147"/>
  <c r="C123" i="147"/>
  <c r="L122" i="147"/>
  <c r="I122" i="147"/>
  <c r="C122" i="147"/>
  <c r="L121" i="147"/>
  <c r="I121" i="147"/>
  <c r="C121" i="147"/>
  <c r="L120" i="147"/>
  <c r="I120" i="147"/>
  <c r="C120" i="147"/>
  <c r="L119" i="147"/>
  <c r="I119" i="147"/>
  <c r="C119" i="147"/>
  <c r="L118" i="147"/>
  <c r="I118" i="147"/>
  <c r="C118" i="147"/>
  <c r="L117" i="147"/>
  <c r="I117" i="147"/>
  <c r="C117" i="147"/>
  <c r="L116" i="147"/>
  <c r="I116" i="147"/>
  <c r="C116" i="147"/>
  <c r="L115" i="147"/>
  <c r="I115" i="147"/>
  <c r="C115" i="147"/>
  <c r="L114" i="147"/>
  <c r="I114" i="147"/>
  <c r="C114" i="147"/>
  <c r="L113" i="147"/>
  <c r="I113" i="147"/>
  <c r="C113" i="147"/>
  <c r="L112" i="147"/>
  <c r="I112" i="147"/>
  <c r="C112" i="147"/>
  <c r="L111" i="147"/>
  <c r="I111" i="147"/>
  <c r="C111" i="147"/>
  <c r="L110" i="147"/>
  <c r="I110" i="147"/>
  <c r="C110" i="147"/>
  <c r="L109" i="147"/>
  <c r="I109" i="147"/>
  <c r="C109" i="147"/>
  <c r="L108" i="147"/>
  <c r="I108" i="147"/>
  <c r="C108" i="147"/>
  <c r="L107" i="147"/>
  <c r="I107" i="147"/>
  <c r="C107" i="147"/>
  <c r="L106" i="147"/>
  <c r="I106" i="147"/>
  <c r="C106" i="147"/>
  <c r="L105" i="147"/>
  <c r="I105" i="147"/>
  <c r="C105" i="147"/>
  <c r="R102" i="147"/>
  <c r="Q102" i="147"/>
  <c r="P102" i="147"/>
  <c r="O102" i="147"/>
  <c r="L102" i="147"/>
  <c r="I102" i="147"/>
  <c r="H102" i="147"/>
  <c r="R101" i="147"/>
  <c r="Q101" i="147"/>
  <c r="P101" i="147"/>
  <c r="O101" i="147"/>
  <c r="L101" i="147"/>
  <c r="I101" i="147"/>
  <c r="H101" i="147"/>
  <c r="L100" i="147"/>
  <c r="I100" i="147"/>
  <c r="H100" i="147"/>
  <c r="L99" i="147"/>
  <c r="I99" i="147"/>
  <c r="H99" i="147"/>
  <c r="L98" i="147"/>
  <c r="I98" i="147"/>
  <c r="H98" i="147"/>
  <c r="D98" i="147"/>
  <c r="L97" i="147"/>
  <c r="I97" i="147"/>
  <c r="H97" i="147"/>
  <c r="L96" i="147"/>
  <c r="I96" i="147"/>
  <c r="H96" i="147"/>
  <c r="L95" i="147"/>
  <c r="I95" i="147"/>
  <c r="H95" i="147"/>
  <c r="D95" i="147"/>
  <c r="L94" i="147"/>
  <c r="I94" i="147"/>
  <c r="H94" i="147"/>
  <c r="I93" i="147"/>
  <c r="H93" i="147"/>
  <c r="L93" i="147" s="1"/>
  <c r="L92" i="147"/>
  <c r="I92" i="147"/>
  <c r="H92" i="147"/>
  <c r="D92" i="147"/>
  <c r="L91" i="147"/>
  <c r="I91" i="147"/>
  <c r="H91" i="147"/>
  <c r="L90" i="147"/>
  <c r="I90" i="147"/>
  <c r="H90" i="147"/>
  <c r="I89" i="147"/>
  <c r="H89" i="147"/>
  <c r="L89" i="147" s="1"/>
  <c r="D89" i="147"/>
  <c r="O87" i="147"/>
  <c r="L87" i="147"/>
  <c r="I87" i="147"/>
  <c r="H87" i="147"/>
  <c r="R85" i="147"/>
  <c r="Q85" i="147"/>
  <c r="P85" i="147"/>
  <c r="O85" i="147"/>
  <c r="I85" i="147"/>
  <c r="H85" i="147"/>
  <c r="L85" i="147" s="1"/>
  <c r="R84" i="147"/>
  <c r="Q84" i="147"/>
  <c r="P84" i="147"/>
  <c r="O84" i="147"/>
  <c r="L84" i="147"/>
  <c r="I84" i="147"/>
  <c r="H84" i="147"/>
  <c r="R83" i="147"/>
  <c r="Q83" i="147"/>
  <c r="P83" i="147"/>
  <c r="O83" i="147"/>
  <c r="L83" i="147"/>
  <c r="I83" i="147"/>
  <c r="H83" i="147"/>
  <c r="R82" i="147"/>
  <c r="Q82" i="147"/>
  <c r="P82" i="147"/>
  <c r="O82" i="147"/>
  <c r="L82" i="147"/>
  <c r="I82" i="147"/>
  <c r="H82" i="147"/>
  <c r="R81" i="147"/>
  <c r="Q81" i="147"/>
  <c r="P81" i="147"/>
  <c r="O81" i="147"/>
  <c r="L81" i="147"/>
  <c r="I81" i="147"/>
  <c r="H81" i="147"/>
  <c r="R80" i="147"/>
  <c r="Q80" i="147"/>
  <c r="P80" i="147"/>
  <c r="O80" i="147"/>
  <c r="L80" i="147"/>
  <c r="I80" i="147"/>
  <c r="H80" i="147"/>
  <c r="R79" i="147"/>
  <c r="Q79" i="147"/>
  <c r="P79" i="147"/>
  <c r="O79" i="147"/>
  <c r="I79" i="147"/>
  <c r="H79" i="147"/>
  <c r="L79" i="147" s="1"/>
  <c r="R78" i="147"/>
  <c r="Q78" i="147"/>
  <c r="P78" i="147"/>
  <c r="O78" i="147"/>
  <c r="I78" i="147"/>
  <c r="H78" i="147"/>
  <c r="L78" i="147" s="1"/>
  <c r="R77" i="147"/>
  <c r="Q77" i="147"/>
  <c r="P77" i="147"/>
  <c r="O77" i="147"/>
  <c r="I77" i="147"/>
  <c r="H77" i="147"/>
  <c r="L77" i="147" s="1"/>
  <c r="R76" i="147"/>
  <c r="Q76" i="147"/>
  <c r="P76" i="147"/>
  <c r="O76" i="147"/>
  <c r="L76" i="147"/>
  <c r="I76" i="147"/>
  <c r="H76" i="147"/>
  <c r="R75" i="147"/>
  <c r="Q75" i="147"/>
  <c r="P75" i="147"/>
  <c r="O75" i="147"/>
  <c r="L75" i="147"/>
  <c r="I75" i="147"/>
  <c r="H75" i="147"/>
  <c r="R74" i="147"/>
  <c r="Q74" i="147"/>
  <c r="P74" i="147"/>
  <c r="O74" i="147"/>
  <c r="L74" i="147"/>
  <c r="I74" i="147"/>
  <c r="H74" i="147"/>
  <c r="R73" i="147"/>
  <c r="Q73" i="147"/>
  <c r="P73" i="147"/>
  <c r="O73" i="147"/>
  <c r="L73" i="147"/>
  <c r="I73" i="147"/>
  <c r="H73" i="147"/>
  <c r="R72" i="147"/>
  <c r="Q72" i="147"/>
  <c r="P72" i="147"/>
  <c r="O72" i="147"/>
  <c r="L72" i="147"/>
  <c r="I72" i="147"/>
  <c r="H72" i="147"/>
  <c r="R71" i="147"/>
  <c r="Q71" i="147"/>
  <c r="P71" i="147"/>
  <c r="O71" i="147"/>
  <c r="L71" i="147"/>
  <c r="I71" i="147"/>
  <c r="H71" i="147"/>
  <c r="R70" i="147"/>
  <c r="Q70" i="147"/>
  <c r="P70" i="147"/>
  <c r="O70" i="147"/>
  <c r="I70" i="147"/>
  <c r="H70" i="147"/>
  <c r="L70" i="147" s="1"/>
  <c r="R69" i="147"/>
  <c r="Q69" i="147"/>
  <c r="P69" i="147"/>
  <c r="O69" i="147"/>
  <c r="I69" i="147"/>
  <c r="H69" i="147"/>
  <c r="L69" i="147" s="1"/>
  <c r="R68" i="147"/>
  <c r="Q68" i="147"/>
  <c r="P68" i="147"/>
  <c r="O68" i="147"/>
  <c r="I68" i="147"/>
  <c r="H68" i="147"/>
  <c r="L68" i="147" s="1"/>
  <c r="R67" i="147"/>
  <c r="Q67" i="147"/>
  <c r="P67" i="147"/>
  <c r="O67" i="147"/>
  <c r="I67" i="147"/>
  <c r="H67" i="147"/>
  <c r="L67" i="147" s="1"/>
  <c r="R65" i="147"/>
  <c r="Q65" i="147"/>
  <c r="P65" i="147"/>
  <c r="O65" i="147"/>
  <c r="L65" i="147"/>
  <c r="I65" i="147"/>
  <c r="H65" i="147"/>
  <c r="R64" i="147"/>
  <c r="Q64" i="147"/>
  <c r="P64" i="147"/>
  <c r="O64" i="147"/>
  <c r="I64" i="147"/>
  <c r="H64" i="147"/>
  <c r="L64" i="147" s="1"/>
  <c r="R63" i="147"/>
  <c r="Q63" i="147"/>
  <c r="P63" i="147"/>
  <c r="O63" i="147"/>
  <c r="I63" i="147"/>
  <c r="H63" i="147"/>
  <c r="L63" i="147" s="1"/>
  <c r="L62" i="147"/>
  <c r="I62" i="147"/>
  <c r="H62" i="147"/>
  <c r="D62" i="147"/>
  <c r="L61" i="147"/>
  <c r="I61" i="147"/>
  <c r="H61" i="147"/>
  <c r="D61" i="147"/>
  <c r="L60" i="147"/>
  <c r="I60" i="147"/>
  <c r="H60" i="147"/>
  <c r="D60" i="147"/>
  <c r="I59" i="147"/>
  <c r="H59" i="147"/>
  <c r="L59" i="147" s="1"/>
  <c r="D59" i="147"/>
  <c r="L58" i="147"/>
  <c r="I58" i="147"/>
  <c r="H58" i="147"/>
  <c r="D58" i="147"/>
  <c r="R56" i="147"/>
  <c r="Q56" i="147"/>
  <c r="P56" i="147"/>
  <c r="O56" i="147"/>
  <c r="L56" i="147"/>
  <c r="I56" i="147"/>
  <c r="H56" i="147"/>
  <c r="R55" i="147"/>
  <c r="Q55" i="147"/>
  <c r="P55" i="147"/>
  <c r="O55" i="147"/>
  <c r="L55" i="147"/>
  <c r="I55" i="147"/>
  <c r="H55" i="147"/>
  <c r="R54" i="147"/>
  <c r="Q54" i="147"/>
  <c r="P54" i="147"/>
  <c r="O54" i="147"/>
  <c r="I54" i="147"/>
  <c r="H54" i="147"/>
  <c r="L54" i="147" s="1"/>
  <c r="R53" i="147"/>
  <c r="Q53" i="147"/>
  <c r="P53" i="147"/>
  <c r="O53" i="147"/>
  <c r="I53" i="147"/>
  <c r="H53" i="147"/>
  <c r="L53" i="147" s="1"/>
  <c r="R52" i="147"/>
  <c r="Q52" i="147"/>
  <c r="P52" i="147"/>
  <c r="O52" i="147"/>
  <c r="I52" i="147"/>
  <c r="H52" i="147"/>
  <c r="L52" i="147" s="1"/>
  <c r="R51" i="147"/>
  <c r="Q51" i="147"/>
  <c r="P51" i="147"/>
  <c r="O51" i="147"/>
  <c r="L51" i="147"/>
  <c r="I51" i="147"/>
  <c r="H51" i="147"/>
  <c r="R50" i="147"/>
  <c r="Q50" i="147"/>
  <c r="P50" i="147"/>
  <c r="O50" i="147"/>
  <c r="L50" i="147"/>
  <c r="I50" i="147"/>
  <c r="H50" i="147"/>
  <c r="R49" i="147"/>
  <c r="Q49" i="147"/>
  <c r="P49" i="147"/>
  <c r="O49" i="147"/>
  <c r="I49" i="147"/>
  <c r="H49" i="147"/>
  <c r="L49" i="147" s="1"/>
  <c r="R48" i="147"/>
  <c r="Q48" i="147"/>
  <c r="P48" i="147"/>
  <c r="O48" i="147"/>
  <c r="I48" i="147"/>
  <c r="H48" i="147"/>
  <c r="L48" i="147" s="1"/>
  <c r="R47" i="147"/>
  <c r="Q47" i="147"/>
  <c r="P47" i="147"/>
  <c r="O47" i="147"/>
  <c r="I47" i="147"/>
  <c r="H47" i="147"/>
  <c r="L47" i="147" s="1"/>
  <c r="R46" i="147"/>
  <c r="Q46" i="147"/>
  <c r="P46" i="147"/>
  <c r="O46" i="147"/>
  <c r="L46" i="147"/>
  <c r="I46" i="147"/>
  <c r="H46" i="147"/>
  <c r="R45" i="147"/>
  <c r="Q45" i="147"/>
  <c r="P45" i="147"/>
  <c r="O45" i="147"/>
  <c r="L45" i="147"/>
  <c r="I45" i="147"/>
  <c r="H45" i="147"/>
  <c r="R44" i="147"/>
  <c r="Q44" i="147"/>
  <c r="P44" i="147"/>
  <c r="O44" i="147"/>
  <c r="I44" i="147"/>
  <c r="H44" i="147"/>
  <c r="L44" i="147" s="1"/>
  <c r="R43" i="147"/>
  <c r="Q43" i="147"/>
  <c r="P43" i="147"/>
  <c r="O43" i="147"/>
  <c r="I43" i="147"/>
  <c r="H43" i="147"/>
  <c r="L43" i="147" s="1"/>
  <c r="R42" i="147"/>
  <c r="Q42" i="147"/>
  <c r="P42" i="147"/>
  <c r="O42" i="147"/>
  <c r="L42" i="147"/>
  <c r="I42" i="147"/>
  <c r="H42" i="147"/>
  <c r="R41" i="147"/>
  <c r="Q41" i="147"/>
  <c r="P41" i="147"/>
  <c r="O41" i="147"/>
  <c r="L41" i="147"/>
  <c r="I41" i="147"/>
  <c r="H41" i="147"/>
  <c r="R40" i="147"/>
  <c r="Q40" i="147"/>
  <c r="P40" i="147"/>
  <c r="O40" i="147"/>
  <c r="I40" i="147"/>
  <c r="H40" i="147"/>
  <c r="L40" i="147" s="1"/>
  <c r="R39" i="147"/>
  <c r="Q39" i="147"/>
  <c r="P39" i="147"/>
  <c r="O39" i="147"/>
  <c r="L39" i="147"/>
  <c r="I39" i="147"/>
  <c r="H39" i="147"/>
  <c r="R38" i="147"/>
  <c r="Q38" i="147"/>
  <c r="P38" i="147"/>
  <c r="O38" i="147"/>
  <c r="L38" i="147"/>
  <c r="I38" i="147"/>
  <c r="H38" i="147"/>
  <c r="R37" i="147"/>
  <c r="Q37" i="147"/>
  <c r="P37" i="147"/>
  <c r="O37" i="147"/>
  <c r="I37" i="147"/>
  <c r="H37" i="147"/>
  <c r="L37" i="147" s="1"/>
  <c r="R36" i="147"/>
  <c r="Q36" i="147"/>
  <c r="P36" i="147"/>
  <c r="O36" i="147"/>
  <c r="L36" i="147"/>
  <c r="I36" i="147"/>
  <c r="H36" i="147"/>
  <c r="R35" i="147"/>
  <c r="Q35" i="147"/>
  <c r="P35" i="147"/>
  <c r="O35" i="147"/>
  <c r="L35" i="147"/>
  <c r="I35" i="147"/>
  <c r="H35" i="147"/>
  <c r="R34" i="147"/>
  <c r="Q34" i="147"/>
  <c r="P34" i="147"/>
  <c r="O34" i="147"/>
  <c r="I34" i="147"/>
  <c r="H34" i="147"/>
  <c r="L34" i="147" s="1"/>
  <c r="R33" i="147"/>
  <c r="Q33" i="147"/>
  <c r="P33" i="147"/>
  <c r="O33" i="147"/>
  <c r="L33" i="147"/>
  <c r="I33" i="147"/>
  <c r="H33" i="147"/>
  <c r="R32" i="147"/>
  <c r="Q32" i="147"/>
  <c r="P32" i="147"/>
  <c r="O32" i="147"/>
  <c r="L32" i="147"/>
  <c r="I32" i="147"/>
  <c r="H32" i="147"/>
  <c r="R31" i="147"/>
  <c r="Q31" i="147"/>
  <c r="P31" i="147"/>
  <c r="O31" i="147"/>
  <c r="I31" i="147"/>
  <c r="H31" i="147"/>
  <c r="L31" i="147" s="1"/>
  <c r="R30" i="147"/>
  <c r="Q30" i="147"/>
  <c r="P30" i="147"/>
  <c r="O30" i="147"/>
  <c r="L30" i="147"/>
  <c r="I30" i="147"/>
  <c r="H30" i="147"/>
  <c r="Z20" i="147"/>
  <c r="U17" i="147"/>
  <c r="T17" i="147"/>
  <c r="N1" i="147"/>
  <c r="P17" i="147" s="1"/>
  <c r="I158" i="146"/>
  <c r="H158" i="146"/>
  <c r="B158" i="146"/>
  <c r="B157" i="146"/>
  <c r="B156" i="146"/>
  <c r="B155" i="146"/>
  <c r="R140" i="146"/>
  <c r="Q140" i="146"/>
  <c r="P140" i="146"/>
  <c r="O140" i="146"/>
  <c r="I140" i="146"/>
  <c r="H140" i="146"/>
  <c r="L140" i="146" s="1"/>
  <c r="D140" i="146"/>
  <c r="O139" i="146"/>
  <c r="L139" i="146"/>
  <c r="I139" i="146"/>
  <c r="H139" i="146"/>
  <c r="D139" i="146"/>
  <c r="R138" i="146"/>
  <c r="Q138" i="146"/>
  <c r="P138" i="146"/>
  <c r="O138" i="146"/>
  <c r="L138" i="146"/>
  <c r="I138" i="146"/>
  <c r="H138" i="146"/>
  <c r="D138" i="146"/>
  <c r="O137" i="146"/>
  <c r="L137" i="146"/>
  <c r="I137" i="146"/>
  <c r="H137" i="146"/>
  <c r="D137" i="146"/>
  <c r="R136" i="146"/>
  <c r="Q136" i="146"/>
  <c r="P136" i="146"/>
  <c r="O136" i="146"/>
  <c r="I136" i="146"/>
  <c r="H136" i="146"/>
  <c r="L136" i="146" s="1"/>
  <c r="D136" i="146"/>
  <c r="R135" i="146"/>
  <c r="Q135" i="146"/>
  <c r="P135" i="146"/>
  <c r="O135" i="146"/>
  <c r="I135" i="146"/>
  <c r="H135" i="146"/>
  <c r="L135" i="146" s="1"/>
  <c r="D135" i="146"/>
  <c r="R134" i="146"/>
  <c r="Q134" i="146"/>
  <c r="P134" i="146"/>
  <c r="O134" i="146"/>
  <c r="L134" i="146"/>
  <c r="I134" i="146"/>
  <c r="H134" i="146"/>
  <c r="D134" i="146"/>
  <c r="R133" i="146"/>
  <c r="Q133" i="146"/>
  <c r="P133" i="146"/>
  <c r="O133" i="146"/>
  <c r="L133" i="146"/>
  <c r="I133" i="146"/>
  <c r="H133" i="146"/>
  <c r="D133" i="146"/>
  <c r="R132" i="146"/>
  <c r="Q132" i="146"/>
  <c r="P132" i="146"/>
  <c r="O132" i="146"/>
  <c r="I132" i="146"/>
  <c r="H132" i="146"/>
  <c r="L132" i="146" s="1"/>
  <c r="D132" i="146"/>
  <c r="R130" i="146"/>
  <c r="Q130" i="146"/>
  <c r="P130" i="146"/>
  <c r="O130" i="146"/>
  <c r="L130" i="146"/>
  <c r="I130" i="146"/>
  <c r="C130" i="146"/>
  <c r="R129" i="146"/>
  <c r="Q129" i="146"/>
  <c r="P129" i="146"/>
  <c r="O129" i="146"/>
  <c r="L129" i="146"/>
  <c r="I129" i="146"/>
  <c r="C129" i="146"/>
  <c r="L128" i="146"/>
  <c r="I128" i="146"/>
  <c r="C128" i="146"/>
  <c r="L127" i="146"/>
  <c r="I127" i="146"/>
  <c r="C127" i="146"/>
  <c r="L126" i="146"/>
  <c r="I126" i="146"/>
  <c r="C126" i="146"/>
  <c r="L124" i="146"/>
  <c r="I124" i="146"/>
  <c r="C124" i="146"/>
  <c r="L123" i="146"/>
  <c r="I123" i="146"/>
  <c r="C123" i="146"/>
  <c r="L122" i="146"/>
  <c r="I122" i="146"/>
  <c r="C122" i="146"/>
  <c r="L121" i="146"/>
  <c r="I121" i="146"/>
  <c r="C121" i="146"/>
  <c r="L120" i="146"/>
  <c r="I120" i="146"/>
  <c r="C120" i="146"/>
  <c r="L119" i="146"/>
  <c r="I119" i="146"/>
  <c r="C119" i="146"/>
  <c r="L118" i="146"/>
  <c r="I118" i="146"/>
  <c r="C118" i="146"/>
  <c r="L117" i="146"/>
  <c r="I117" i="146"/>
  <c r="C117" i="146"/>
  <c r="L116" i="146"/>
  <c r="I116" i="146"/>
  <c r="C116" i="146"/>
  <c r="L115" i="146"/>
  <c r="I115" i="146"/>
  <c r="C115" i="146"/>
  <c r="L114" i="146"/>
  <c r="I114" i="146"/>
  <c r="C114" i="146"/>
  <c r="L113" i="146"/>
  <c r="I113" i="146"/>
  <c r="C113" i="146"/>
  <c r="L112" i="146"/>
  <c r="I112" i="146"/>
  <c r="C112" i="146"/>
  <c r="L111" i="146"/>
  <c r="I111" i="146"/>
  <c r="C111" i="146"/>
  <c r="L110" i="146"/>
  <c r="I110" i="146"/>
  <c r="C110" i="146"/>
  <c r="L109" i="146"/>
  <c r="I109" i="146"/>
  <c r="C109" i="146"/>
  <c r="L108" i="146"/>
  <c r="I108" i="146"/>
  <c r="C108" i="146"/>
  <c r="L107" i="146"/>
  <c r="I107" i="146"/>
  <c r="C107" i="146"/>
  <c r="L106" i="146"/>
  <c r="I106" i="146"/>
  <c r="C106" i="146"/>
  <c r="L105" i="146"/>
  <c r="I105" i="146"/>
  <c r="C105" i="146"/>
  <c r="R102" i="146"/>
  <c r="Q102" i="146"/>
  <c r="P102" i="146"/>
  <c r="O102" i="146"/>
  <c r="L102" i="146"/>
  <c r="I102" i="146"/>
  <c r="H102" i="146"/>
  <c r="R101" i="146"/>
  <c r="Q101" i="146"/>
  <c r="P101" i="146"/>
  <c r="O101" i="146"/>
  <c r="I101" i="146"/>
  <c r="H101" i="146"/>
  <c r="L101" i="146" s="1"/>
  <c r="I100" i="146"/>
  <c r="H100" i="146"/>
  <c r="L100" i="146" s="1"/>
  <c r="L99" i="146"/>
  <c r="I99" i="146"/>
  <c r="H99" i="146"/>
  <c r="I98" i="146"/>
  <c r="H98" i="146"/>
  <c r="L98" i="146" s="1"/>
  <c r="D98" i="146"/>
  <c r="I97" i="146"/>
  <c r="H97" i="146"/>
  <c r="L97" i="146" s="1"/>
  <c r="I96" i="146"/>
  <c r="H96" i="146"/>
  <c r="L96" i="146" s="1"/>
  <c r="I95" i="146"/>
  <c r="H95" i="146"/>
  <c r="L95" i="146" s="1"/>
  <c r="D95" i="146"/>
  <c r="L94" i="146"/>
  <c r="I94" i="146"/>
  <c r="H94" i="146"/>
  <c r="I93" i="146"/>
  <c r="H93" i="146"/>
  <c r="L93" i="146" s="1"/>
  <c r="I92" i="146"/>
  <c r="H92" i="146"/>
  <c r="L92" i="146" s="1"/>
  <c r="D92" i="146"/>
  <c r="I91" i="146"/>
  <c r="H91" i="146"/>
  <c r="L91" i="146" s="1"/>
  <c r="L90" i="146"/>
  <c r="I90" i="146"/>
  <c r="H90" i="146"/>
  <c r="I89" i="146"/>
  <c r="H89" i="146"/>
  <c r="L89" i="146" s="1"/>
  <c r="D89" i="146"/>
  <c r="O87" i="146"/>
  <c r="L87" i="146"/>
  <c r="I87" i="146"/>
  <c r="H87" i="146"/>
  <c r="R85" i="146"/>
  <c r="Q85" i="146"/>
  <c r="P85" i="146"/>
  <c r="O85" i="146"/>
  <c r="I85" i="146"/>
  <c r="H85" i="146"/>
  <c r="L85" i="146" s="1"/>
  <c r="R84" i="146"/>
  <c r="Q84" i="146"/>
  <c r="P84" i="146"/>
  <c r="O84" i="146"/>
  <c r="L84" i="146"/>
  <c r="I84" i="146"/>
  <c r="H84" i="146"/>
  <c r="R83" i="146"/>
  <c r="Q83" i="146"/>
  <c r="P83" i="146"/>
  <c r="O83" i="146"/>
  <c r="I83" i="146"/>
  <c r="H83" i="146"/>
  <c r="L83" i="146" s="1"/>
  <c r="R82" i="146"/>
  <c r="Q82" i="146"/>
  <c r="P82" i="146"/>
  <c r="O82" i="146"/>
  <c r="I82" i="146"/>
  <c r="H82" i="146"/>
  <c r="L82" i="146" s="1"/>
  <c r="R81" i="146"/>
  <c r="Q81" i="146"/>
  <c r="P81" i="146"/>
  <c r="O81" i="146"/>
  <c r="L81" i="146"/>
  <c r="I81" i="146"/>
  <c r="H81" i="146"/>
  <c r="R80" i="146"/>
  <c r="Q80" i="146"/>
  <c r="P80" i="146"/>
  <c r="O80" i="146"/>
  <c r="I80" i="146"/>
  <c r="H80" i="146"/>
  <c r="L80" i="146" s="1"/>
  <c r="R79" i="146"/>
  <c r="Q79" i="146"/>
  <c r="P79" i="146"/>
  <c r="O79" i="146"/>
  <c r="L79" i="146"/>
  <c r="I79" i="146"/>
  <c r="H79" i="146"/>
  <c r="R78" i="146"/>
  <c r="Q78" i="146"/>
  <c r="P78" i="146"/>
  <c r="O78" i="146"/>
  <c r="I78" i="146"/>
  <c r="H78" i="146"/>
  <c r="L78" i="146" s="1"/>
  <c r="R77" i="146"/>
  <c r="Q77" i="146"/>
  <c r="P77" i="146"/>
  <c r="O77" i="146"/>
  <c r="I77" i="146"/>
  <c r="H77" i="146"/>
  <c r="L77" i="146" s="1"/>
  <c r="R76" i="146"/>
  <c r="Q76" i="146"/>
  <c r="P76" i="146"/>
  <c r="O76" i="146"/>
  <c r="I76" i="146"/>
  <c r="H76" i="146"/>
  <c r="L76" i="146" s="1"/>
  <c r="R75" i="146"/>
  <c r="Q75" i="146"/>
  <c r="P75" i="146"/>
  <c r="O75" i="146"/>
  <c r="L75" i="146"/>
  <c r="I75" i="146"/>
  <c r="H75" i="146"/>
  <c r="R74" i="146"/>
  <c r="Q74" i="146"/>
  <c r="P74" i="146"/>
  <c r="O74" i="146"/>
  <c r="I74" i="146"/>
  <c r="H74" i="146"/>
  <c r="L74" i="146" s="1"/>
  <c r="R73" i="146"/>
  <c r="Q73" i="146"/>
  <c r="P73" i="146"/>
  <c r="O73" i="146"/>
  <c r="L73" i="146"/>
  <c r="I73" i="146"/>
  <c r="H73" i="146"/>
  <c r="R72" i="146"/>
  <c r="Q72" i="146"/>
  <c r="P72" i="146"/>
  <c r="O72" i="146"/>
  <c r="I72" i="146"/>
  <c r="H72" i="146"/>
  <c r="L72" i="146" s="1"/>
  <c r="R71" i="146"/>
  <c r="Q71" i="146"/>
  <c r="P71" i="146"/>
  <c r="O71" i="146"/>
  <c r="I71" i="146"/>
  <c r="H71" i="146"/>
  <c r="L71" i="146" s="1"/>
  <c r="R70" i="146"/>
  <c r="Q70" i="146"/>
  <c r="P70" i="146"/>
  <c r="O70" i="146"/>
  <c r="I70" i="146"/>
  <c r="H70" i="146"/>
  <c r="L70" i="146" s="1"/>
  <c r="R69" i="146"/>
  <c r="Q69" i="146"/>
  <c r="P69" i="146"/>
  <c r="O69" i="146"/>
  <c r="L69" i="146"/>
  <c r="I69" i="146"/>
  <c r="H69" i="146"/>
  <c r="R68" i="146"/>
  <c r="Q68" i="146"/>
  <c r="P68" i="146"/>
  <c r="O68" i="146"/>
  <c r="L68" i="146"/>
  <c r="I68" i="146"/>
  <c r="H68" i="146"/>
  <c r="R67" i="146"/>
  <c r="Q67" i="146"/>
  <c r="P67" i="146"/>
  <c r="O67" i="146"/>
  <c r="L67" i="146"/>
  <c r="I67" i="146"/>
  <c r="H67" i="146"/>
  <c r="R65" i="146"/>
  <c r="Q65" i="146"/>
  <c r="P65" i="146"/>
  <c r="O65" i="146"/>
  <c r="I65" i="146"/>
  <c r="H65" i="146"/>
  <c r="L65" i="146" s="1"/>
  <c r="R64" i="146"/>
  <c r="Q64" i="146"/>
  <c r="P64" i="146"/>
  <c r="O64" i="146"/>
  <c r="L64" i="146"/>
  <c r="I64" i="146"/>
  <c r="H64" i="146"/>
  <c r="R63" i="146"/>
  <c r="Q63" i="146"/>
  <c r="P63" i="146"/>
  <c r="O63" i="146"/>
  <c r="I63" i="146"/>
  <c r="H63" i="146"/>
  <c r="L63" i="146" s="1"/>
  <c r="I62" i="146"/>
  <c r="H62" i="146"/>
  <c r="L62" i="146" s="1"/>
  <c r="D62" i="146"/>
  <c r="L61" i="146"/>
  <c r="I61" i="146"/>
  <c r="H61" i="146"/>
  <c r="D61" i="146"/>
  <c r="I60" i="146"/>
  <c r="H60" i="146"/>
  <c r="L60" i="146" s="1"/>
  <c r="D60" i="146"/>
  <c r="L59" i="146"/>
  <c r="I59" i="146"/>
  <c r="H59" i="146"/>
  <c r="D59" i="146"/>
  <c r="L58" i="146"/>
  <c r="I58" i="146"/>
  <c r="H58" i="146"/>
  <c r="D58" i="146"/>
  <c r="R56" i="146"/>
  <c r="Q56" i="146"/>
  <c r="P56" i="146"/>
  <c r="O56" i="146"/>
  <c r="I56" i="146"/>
  <c r="H56" i="146"/>
  <c r="L56" i="146" s="1"/>
  <c r="R55" i="146"/>
  <c r="Q55" i="146"/>
  <c r="P55" i="146"/>
  <c r="O55" i="146"/>
  <c r="L55" i="146"/>
  <c r="I55" i="146"/>
  <c r="H55" i="146"/>
  <c r="R54" i="146"/>
  <c r="Q54" i="146"/>
  <c r="P54" i="146"/>
  <c r="O54" i="146"/>
  <c r="L54" i="146"/>
  <c r="I54" i="146"/>
  <c r="H54" i="146"/>
  <c r="R53" i="146"/>
  <c r="Q53" i="146"/>
  <c r="P53" i="146"/>
  <c r="O53" i="146"/>
  <c r="I53" i="146"/>
  <c r="H53" i="146"/>
  <c r="L53" i="146" s="1"/>
  <c r="R52" i="146"/>
  <c r="Q52" i="146"/>
  <c r="P52" i="146"/>
  <c r="O52" i="146"/>
  <c r="I52" i="146"/>
  <c r="H52" i="146"/>
  <c r="L52" i="146" s="1"/>
  <c r="R51" i="146"/>
  <c r="Q51" i="146"/>
  <c r="P51" i="146"/>
  <c r="O51" i="146"/>
  <c r="L51" i="146"/>
  <c r="I51" i="146"/>
  <c r="H51" i="146"/>
  <c r="R50" i="146"/>
  <c r="Q50" i="146"/>
  <c r="P50" i="146"/>
  <c r="O50" i="146"/>
  <c r="L50" i="146"/>
  <c r="I50" i="146"/>
  <c r="H50" i="146"/>
  <c r="R49" i="146"/>
  <c r="Q49" i="146"/>
  <c r="P49" i="146"/>
  <c r="O49" i="146"/>
  <c r="I49" i="146"/>
  <c r="H49" i="146"/>
  <c r="L49" i="146" s="1"/>
  <c r="R48" i="146"/>
  <c r="Q48" i="146"/>
  <c r="P48" i="146"/>
  <c r="O48" i="146"/>
  <c r="I48" i="146"/>
  <c r="H48" i="146"/>
  <c r="L48" i="146" s="1"/>
  <c r="R47" i="146"/>
  <c r="Q47" i="146"/>
  <c r="P47" i="146"/>
  <c r="O47" i="146"/>
  <c r="L47" i="146"/>
  <c r="I47" i="146"/>
  <c r="H47" i="146"/>
  <c r="R46" i="146"/>
  <c r="Q46" i="146"/>
  <c r="P46" i="146"/>
  <c r="O46" i="146"/>
  <c r="I46" i="146"/>
  <c r="H46" i="146"/>
  <c r="L46" i="146" s="1"/>
  <c r="R45" i="146"/>
  <c r="Q45" i="146"/>
  <c r="P45" i="146"/>
  <c r="O45" i="146"/>
  <c r="I45" i="146"/>
  <c r="H45" i="146"/>
  <c r="L45" i="146" s="1"/>
  <c r="R44" i="146"/>
  <c r="Q44" i="146"/>
  <c r="P44" i="146"/>
  <c r="O44" i="146"/>
  <c r="L44" i="146"/>
  <c r="I44" i="146"/>
  <c r="H44" i="146"/>
  <c r="R43" i="146"/>
  <c r="Q43" i="146"/>
  <c r="P43" i="146"/>
  <c r="O43" i="146"/>
  <c r="I43" i="146"/>
  <c r="H43" i="146"/>
  <c r="L43" i="146" s="1"/>
  <c r="R42" i="146"/>
  <c r="Q42" i="146"/>
  <c r="P42" i="146"/>
  <c r="O42" i="146"/>
  <c r="I42" i="146"/>
  <c r="H42" i="146"/>
  <c r="L42" i="146" s="1"/>
  <c r="R41" i="146"/>
  <c r="Q41" i="146"/>
  <c r="P41" i="146"/>
  <c r="O41" i="146"/>
  <c r="L41" i="146"/>
  <c r="I41" i="146"/>
  <c r="H41" i="146"/>
  <c r="R40" i="146"/>
  <c r="Q40" i="146"/>
  <c r="P40" i="146"/>
  <c r="O40" i="146"/>
  <c r="I40" i="146"/>
  <c r="H40" i="146"/>
  <c r="L40" i="146" s="1"/>
  <c r="R39" i="146"/>
  <c r="Q39" i="146"/>
  <c r="P39" i="146"/>
  <c r="O39" i="146"/>
  <c r="I39" i="146"/>
  <c r="H39" i="146"/>
  <c r="L39" i="146" s="1"/>
  <c r="R38" i="146"/>
  <c r="Q38" i="146"/>
  <c r="P38" i="146"/>
  <c r="O38" i="146"/>
  <c r="L38" i="146"/>
  <c r="I38" i="146"/>
  <c r="H38" i="146"/>
  <c r="R37" i="146"/>
  <c r="Q37" i="146"/>
  <c r="P37" i="146"/>
  <c r="O37" i="146"/>
  <c r="I37" i="146"/>
  <c r="H37" i="146"/>
  <c r="L37" i="146" s="1"/>
  <c r="R36" i="146"/>
  <c r="Q36" i="146"/>
  <c r="P36" i="146"/>
  <c r="O36" i="146"/>
  <c r="I36" i="146"/>
  <c r="H36" i="146"/>
  <c r="L36" i="146" s="1"/>
  <c r="R35" i="146"/>
  <c r="Q35" i="146"/>
  <c r="P35" i="146"/>
  <c r="O35" i="146"/>
  <c r="L35" i="146"/>
  <c r="I35" i="146"/>
  <c r="H35" i="146"/>
  <c r="R34" i="146"/>
  <c r="Q34" i="146"/>
  <c r="P34" i="146"/>
  <c r="O34" i="146"/>
  <c r="I34" i="146"/>
  <c r="H34" i="146"/>
  <c r="L34" i="146" s="1"/>
  <c r="R33" i="146"/>
  <c r="Q33" i="146"/>
  <c r="P33" i="146"/>
  <c r="O33" i="146"/>
  <c r="I33" i="146"/>
  <c r="H33" i="146"/>
  <c r="L33" i="146" s="1"/>
  <c r="R32" i="146"/>
  <c r="Q32" i="146"/>
  <c r="P32" i="146"/>
  <c r="O32" i="146"/>
  <c r="L32" i="146"/>
  <c r="I32" i="146"/>
  <c r="H32" i="146"/>
  <c r="R31" i="146"/>
  <c r="Q31" i="146"/>
  <c r="P31" i="146"/>
  <c r="O31" i="146"/>
  <c r="I31" i="146"/>
  <c r="H31" i="146"/>
  <c r="L31" i="146" s="1"/>
  <c r="R30" i="146"/>
  <c r="Q30" i="146"/>
  <c r="P30" i="146"/>
  <c r="O30" i="146"/>
  <c r="I30" i="146"/>
  <c r="H30" i="146"/>
  <c r="L30" i="146" s="1"/>
  <c r="Z20" i="146"/>
  <c r="U17" i="146"/>
  <c r="T17" i="146"/>
  <c r="N1" i="146"/>
  <c r="P17" i="146" s="1"/>
  <c r="I158" i="145"/>
  <c r="H158" i="145"/>
  <c r="B158" i="145"/>
  <c r="B157" i="145"/>
  <c r="B156" i="145"/>
  <c r="B155" i="145"/>
  <c r="R140" i="145"/>
  <c r="Q140" i="145"/>
  <c r="P140" i="145"/>
  <c r="O140" i="145"/>
  <c r="I140" i="145"/>
  <c r="H140" i="145"/>
  <c r="L140" i="145" s="1"/>
  <c r="D140" i="145"/>
  <c r="O139" i="145"/>
  <c r="L139" i="145"/>
  <c r="I139" i="145"/>
  <c r="H139" i="145"/>
  <c r="D139" i="145"/>
  <c r="R138" i="145"/>
  <c r="Q138" i="145"/>
  <c r="P138" i="145"/>
  <c r="O138" i="145"/>
  <c r="L138" i="145"/>
  <c r="I138" i="145"/>
  <c r="H138" i="145"/>
  <c r="D138" i="145"/>
  <c r="O137" i="145"/>
  <c r="I137" i="145"/>
  <c r="H137" i="145"/>
  <c r="L137" i="145" s="1"/>
  <c r="D137" i="145"/>
  <c r="R136" i="145"/>
  <c r="Q136" i="145"/>
  <c r="P136" i="145"/>
  <c r="O136" i="145"/>
  <c r="I136" i="145"/>
  <c r="H136" i="145"/>
  <c r="L136" i="145" s="1"/>
  <c r="D136" i="145"/>
  <c r="R135" i="145"/>
  <c r="Q135" i="145"/>
  <c r="P135" i="145"/>
  <c r="O135" i="145"/>
  <c r="I135" i="145"/>
  <c r="H135" i="145"/>
  <c r="L135" i="145" s="1"/>
  <c r="D135" i="145"/>
  <c r="R134" i="145"/>
  <c r="Q134" i="145"/>
  <c r="P134" i="145"/>
  <c r="O134" i="145"/>
  <c r="L134" i="145"/>
  <c r="I134" i="145"/>
  <c r="H134" i="145"/>
  <c r="D134" i="145"/>
  <c r="R133" i="145"/>
  <c r="Q133" i="145"/>
  <c r="P133" i="145"/>
  <c r="O133" i="145"/>
  <c r="I133" i="145"/>
  <c r="H133" i="145"/>
  <c r="L133" i="145" s="1"/>
  <c r="D133" i="145"/>
  <c r="R132" i="145"/>
  <c r="Q132" i="145"/>
  <c r="P132" i="145"/>
  <c r="O132" i="145"/>
  <c r="L132" i="145"/>
  <c r="I132" i="145"/>
  <c r="H132" i="145"/>
  <c r="D132" i="145"/>
  <c r="R130" i="145"/>
  <c r="Q130" i="145"/>
  <c r="P130" i="145"/>
  <c r="O130" i="145"/>
  <c r="L130" i="145"/>
  <c r="I130" i="145"/>
  <c r="C130" i="145"/>
  <c r="R129" i="145"/>
  <c r="Q129" i="145"/>
  <c r="P129" i="145"/>
  <c r="O129" i="145"/>
  <c r="L129" i="145"/>
  <c r="I129" i="145"/>
  <c r="C129" i="145"/>
  <c r="L128" i="145"/>
  <c r="I128" i="145"/>
  <c r="C128" i="145"/>
  <c r="L127" i="145"/>
  <c r="I127" i="145"/>
  <c r="C127" i="145"/>
  <c r="L126" i="145"/>
  <c r="I126" i="145"/>
  <c r="C126" i="145"/>
  <c r="L124" i="145"/>
  <c r="I124" i="145"/>
  <c r="C124" i="145"/>
  <c r="L123" i="145"/>
  <c r="I123" i="145"/>
  <c r="C123" i="145"/>
  <c r="L122" i="145"/>
  <c r="I122" i="145"/>
  <c r="C122" i="145"/>
  <c r="L121" i="145"/>
  <c r="I121" i="145"/>
  <c r="C121" i="145"/>
  <c r="L120" i="145"/>
  <c r="I120" i="145"/>
  <c r="C120" i="145"/>
  <c r="L119" i="145"/>
  <c r="I119" i="145"/>
  <c r="C119" i="145"/>
  <c r="L118" i="145"/>
  <c r="I118" i="145"/>
  <c r="C118" i="145"/>
  <c r="L117" i="145"/>
  <c r="I117" i="145"/>
  <c r="C117" i="145"/>
  <c r="L116" i="145"/>
  <c r="I116" i="145"/>
  <c r="C116" i="145"/>
  <c r="L115" i="145"/>
  <c r="I115" i="145"/>
  <c r="C115" i="145"/>
  <c r="L114" i="145"/>
  <c r="I114" i="145"/>
  <c r="C114" i="145"/>
  <c r="L113" i="145"/>
  <c r="I113" i="145"/>
  <c r="C113" i="145"/>
  <c r="L112" i="145"/>
  <c r="I112" i="145"/>
  <c r="C112" i="145"/>
  <c r="L111" i="145"/>
  <c r="I111" i="145"/>
  <c r="C111" i="145"/>
  <c r="L110" i="145"/>
  <c r="I110" i="145"/>
  <c r="C110" i="145"/>
  <c r="L109" i="145"/>
  <c r="I109" i="145"/>
  <c r="C109" i="145"/>
  <c r="L108" i="145"/>
  <c r="I108" i="145"/>
  <c r="C108" i="145"/>
  <c r="L107" i="145"/>
  <c r="I107" i="145"/>
  <c r="C107" i="145"/>
  <c r="L106" i="145"/>
  <c r="I106" i="145"/>
  <c r="C106" i="145"/>
  <c r="L105" i="145"/>
  <c r="I105" i="145"/>
  <c r="C105" i="145"/>
  <c r="R102" i="145"/>
  <c r="Q102" i="145"/>
  <c r="P102" i="145"/>
  <c r="O102" i="145"/>
  <c r="I102" i="145"/>
  <c r="H102" i="145"/>
  <c r="L102" i="145" s="1"/>
  <c r="R101" i="145"/>
  <c r="Q101" i="145"/>
  <c r="P101" i="145"/>
  <c r="O101" i="145"/>
  <c r="I101" i="145"/>
  <c r="H101" i="145"/>
  <c r="L101" i="145" s="1"/>
  <c r="L100" i="145"/>
  <c r="I100" i="145"/>
  <c r="H100" i="145"/>
  <c r="L99" i="145"/>
  <c r="I99" i="145"/>
  <c r="H99" i="145"/>
  <c r="L98" i="145"/>
  <c r="I98" i="145"/>
  <c r="H98" i="145"/>
  <c r="D98" i="145"/>
  <c r="I97" i="145"/>
  <c r="H97" i="145"/>
  <c r="L97" i="145" s="1"/>
  <c r="I96" i="145"/>
  <c r="H96" i="145"/>
  <c r="L96" i="145" s="1"/>
  <c r="L95" i="145"/>
  <c r="I95" i="145"/>
  <c r="H95" i="145"/>
  <c r="D95" i="145"/>
  <c r="I94" i="145"/>
  <c r="H94" i="145"/>
  <c r="L94" i="145" s="1"/>
  <c r="L93" i="145"/>
  <c r="I93" i="145"/>
  <c r="H93" i="145"/>
  <c r="L92" i="145"/>
  <c r="I92" i="145"/>
  <c r="H92" i="145"/>
  <c r="D92" i="145"/>
  <c r="L91" i="145"/>
  <c r="I91" i="145"/>
  <c r="H91" i="145"/>
  <c r="L90" i="145"/>
  <c r="I90" i="145"/>
  <c r="H90" i="145"/>
  <c r="I89" i="145"/>
  <c r="H89" i="145"/>
  <c r="L89" i="145" s="1"/>
  <c r="D89" i="145"/>
  <c r="O87" i="145"/>
  <c r="L87" i="145"/>
  <c r="I87" i="145"/>
  <c r="H87" i="145"/>
  <c r="R85" i="145"/>
  <c r="Q85" i="145"/>
  <c r="P85" i="145"/>
  <c r="O85" i="145"/>
  <c r="I85" i="145"/>
  <c r="H85" i="145"/>
  <c r="L85" i="145" s="1"/>
  <c r="R84" i="145"/>
  <c r="Q84" i="145"/>
  <c r="P84" i="145"/>
  <c r="O84" i="145"/>
  <c r="L84" i="145"/>
  <c r="I84" i="145"/>
  <c r="H84" i="145"/>
  <c r="R83" i="145"/>
  <c r="Q83" i="145"/>
  <c r="P83" i="145"/>
  <c r="O83" i="145"/>
  <c r="I83" i="145"/>
  <c r="H83" i="145"/>
  <c r="L83" i="145" s="1"/>
  <c r="R82" i="145"/>
  <c r="Q82" i="145"/>
  <c r="P82" i="145"/>
  <c r="O82" i="145"/>
  <c r="L82" i="145"/>
  <c r="I82" i="145"/>
  <c r="H82" i="145"/>
  <c r="R81" i="145"/>
  <c r="Q81" i="145"/>
  <c r="P81" i="145"/>
  <c r="O81" i="145"/>
  <c r="I81" i="145"/>
  <c r="H81" i="145"/>
  <c r="L81" i="145" s="1"/>
  <c r="R80" i="145"/>
  <c r="Q80" i="145"/>
  <c r="P80" i="145"/>
  <c r="O80" i="145"/>
  <c r="L80" i="145"/>
  <c r="I80" i="145"/>
  <c r="H80" i="145"/>
  <c r="R79" i="145"/>
  <c r="Q79" i="145"/>
  <c r="P79" i="145"/>
  <c r="O79" i="145"/>
  <c r="I79" i="145"/>
  <c r="H79" i="145"/>
  <c r="L79" i="145" s="1"/>
  <c r="R78" i="145"/>
  <c r="Q78" i="145"/>
  <c r="P78" i="145"/>
  <c r="O78" i="145"/>
  <c r="I78" i="145"/>
  <c r="H78" i="145"/>
  <c r="L78" i="145" s="1"/>
  <c r="R77" i="145"/>
  <c r="Q77" i="145"/>
  <c r="P77" i="145"/>
  <c r="O77" i="145"/>
  <c r="I77" i="145"/>
  <c r="H77" i="145"/>
  <c r="L77" i="145" s="1"/>
  <c r="R76" i="145"/>
  <c r="Q76" i="145"/>
  <c r="P76" i="145"/>
  <c r="O76" i="145"/>
  <c r="I76" i="145"/>
  <c r="H76" i="145"/>
  <c r="L76" i="145" s="1"/>
  <c r="R75" i="145"/>
  <c r="Q75" i="145"/>
  <c r="P75" i="145"/>
  <c r="O75" i="145"/>
  <c r="L75" i="145"/>
  <c r="I75" i="145"/>
  <c r="H75" i="145"/>
  <c r="R74" i="145"/>
  <c r="Q74" i="145"/>
  <c r="P74" i="145"/>
  <c r="O74" i="145"/>
  <c r="L74" i="145"/>
  <c r="I74" i="145"/>
  <c r="H74" i="145"/>
  <c r="R73" i="145"/>
  <c r="Q73" i="145"/>
  <c r="P73" i="145"/>
  <c r="O73" i="145"/>
  <c r="I73" i="145"/>
  <c r="H73" i="145"/>
  <c r="L73" i="145" s="1"/>
  <c r="R72" i="145"/>
  <c r="Q72" i="145"/>
  <c r="P72" i="145"/>
  <c r="O72" i="145"/>
  <c r="I72" i="145"/>
  <c r="H72" i="145"/>
  <c r="L72" i="145" s="1"/>
  <c r="R71" i="145"/>
  <c r="Q71" i="145"/>
  <c r="P71" i="145"/>
  <c r="O71" i="145"/>
  <c r="L71" i="145"/>
  <c r="I71" i="145"/>
  <c r="H71" i="145"/>
  <c r="R70" i="145"/>
  <c r="Q70" i="145"/>
  <c r="P70" i="145"/>
  <c r="O70" i="145"/>
  <c r="L70" i="145"/>
  <c r="I70" i="145"/>
  <c r="H70" i="145"/>
  <c r="R69" i="145"/>
  <c r="Q69" i="145"/>
  <c r="P69" i="145"/>
  <c r="O69" i="145"/>
  <c r="L69" i="145"/>
  <c r="I69" i="145"/>
  <c r="H69" i="145"/>
  <c r="R68" i="145"/>
  <c r="Q68" i="145"/>
  <c r="P68" i="145"/>
  <c r="O68" i="145"/>
  <c r="L68" i="145"/>
  <c r="I68" i="145"/>
  <c r="H68" i="145"/>
  <c r="R67" i="145"/>
  <c r="Q67" i="145"/>
  <c r="P67" i="145"/>
  <c r="O67" i="145"/>
  <c r="I67" i="145"/>
  <c r="H67" i="145"/>
  <c r="L67" i="145" s="1"/>
  <c r="R65" i="145"/>
  <c r="Q65" i="145"/>
  <c r="P65" i="145"/>
  <c r="O65" i="145"/>
  <c r="L65" i="145"/>
  <c r="I65" i="145"/>
  <c r="H65" i="145"/>
  <c r="R64" i="145"/>
  <c r="Q64" i="145"/>
  <c r="P64" i="145"/>
  <c r="O64" i="145"/>
  <c r="I64" i="145"/>
  <c r="H64" i="145"/>
  <c r="L64" i="145" s="1"/>
  <c r="R63" i="145"/>
  <c r="Q63" i="145"/>
  <c r="P63" i="145"/>
  <c r="O63" i="145"/>
  <c r="I63" i="145"/>
  <c r="H63" i="145"/>
  <c r="L63" i="145" s="1"/>
  <c r="I62" i="145"/>
  <c r="H62" i="145"/>
  <c r="L62" i="145" s="1"/>
  <c r="D62" i="145"/>
  <c r="L61" i="145"/>
  <c r="I61" i="145"/>
  <c r="H61" i="145"/>
  <c r="D61" i="145"/>
  <c r="L60" i="145"/>
  <c r="I60" i="145"/>
  <c r="H60" i="145"/>
  <c r="D60" i="145"/>
  <c r="L59" i="145"/>
  <c r="I59" i="145"/>
  <c r="H59" i="145"/>
  <c r="D59" i="145"/>
  <c r="L58" i="145"/>
  <c r="I58" i="145"/>
  <c r="H58" i="145"/>
  <c r="D58" i="145"/>
  <c r="R56" i="145"/>
  <c r="Q56" i="145"/>
  <c r="P56" i="145"/>
  <c r="O56" i="145"/>
  <c r="I56" i="145"/>
  <c r="H56" i="145"/>
  <c r="L56" i="145" s="1"/>
  <c r="R55" i="145"/>
  <c r="Q55" i="145"/>
  <c r="P55" i="145"/>
  <c r="O55" i="145"/>
  <c r="L55" i="145"/>
  <c r="I55" i="145"/>
  <c r="H55" i="145"/>
  <c r="R54" i="145"/>
  <c r="Q54" i="145"/>
  <c r="P54" i="145"/>
  <c r="O54" i="145"/>
  <c r="L54" i="145"/>
  <c r="I54" i="145"/>
  <c r="H54" i="145"/>
  <c r="R53" i="145"/>
  <c r="Q53" i="145"/>
  <c r="P53" i="145"/>
  <c r="O53" i="145"/>
  <c r="I53" i="145"/>
  <c r="H53" i="145"/>
  <c r="L53" i="145" s="1"/>
  <c r="R52" i="145"/>
  <c r="Q52" i="145"/>
  <c r="P52" i="145"/>
  <c r="O52" i="145"/>
  <c r="I52" i="145"/>
  <c r="H52" i="145"/>
  <c r="L52" i="145" s="1"/>
  <c r="R51" i="145"/>
  <c r="Q51" i="145"/>
  <c r="P51" i="145"/>
  <c r="O51" i="145"/>
  <c r="I51" i="145"/>
  <c r="H51" i="145"/>
  <c r="L51" i="145" s="1"/>
  <c r="R50" i="145"/>
  <c r="Q50" i="145"/>
  <c r="P50" i="145"/>
  <c r="O50" i="145"/>
  <c r="L50" i="145"/>
  <c r="I50" i="145"/>
  <c r="H50" i="145"/>
  <c r="R49" i="145"/>
  <c r="Q49" i="145"/>
  <c r="P49" i="145"/>
  <c r="O49" i="145"/>
  <c r="L49" i="145"/>
  <c r="I49" i="145"/>
  <c r="H49" i="145"/>
  <c r="R48" i="145"/>
  <c r="Q48" i="145"/>
  <c r="P48" i="145"/>
  <c r="O48" i="145"/>
  <c r="L48" i="145"/>
  <c r="I48" i="145"/>
  <c r="H48" i="145"/>
  <c r="R47" i="145"/>
  <c r="Q47" i="145"/>
  <c r="P47" i="145"/>
  <c r="O47" i="145"/>
  <c r="I47" i="145"/>
  <c r="H47" i="145"/>
  <c r="L47" i="145" s="1"/>
  <c r="R46" i="145"/>
  <c r="Q46" i="145"/>
  <c r="P46" i="145"/>
  <c r="O46" i="145"/>
  <c r="I46" i="145"/>
  <c r="H46" i="145"/>
  <c r="L46" i="145" s="1"/>
  <c r="R45" i="145"/>
  <c r="Q45" i="145"/>
  <c r="P45" i="145"/>
  <c r="O45" i="145"/>
  <c r="L45" i="145"/>
  <c r="I45" i="145"/>
  <c r="H45" i="145"/>
  <c r="R44" i="145"/>
  <c r="Q44" i="145"/>
  <c r="P44" i="145"/>
  <c r="O44" i="145"/>
  <c r="I44" i="145"/>
  <c r="H44" i="145"/>
  <c r="L44" i="145" s="1"/>
  <c r="R43" i="145"/>
  <c r="Q43" i="145"/>
  <c r="P43" i="145"/>
  <c r="O43" i="145"/>
  <c r="I43" i="145"/>
  <c r="H43" i="145"/>
  <c r="L43" i="145" s="1"/>
  <c r="R42" i="145"/>
  <c r="Q42" i="145"/>
  <c r="P42" i="145"/>
  <c r="O42" i="145"/>
  <c r="I42" i="145"/>
  <c r="H42" i="145"/>
  <c r="L42" i="145" s="1"/>
  <c r="R41" i="145"/>
  <c r="Q41" i="145"/>
  <c r="P41" i="145"/>
  <c r="O41" i="145"/>
  <c r="L41" i="145"/>
  <c r="I41" i="145"/>
  <c r="H41" i="145"/>
  <c r="R40" i="145"/>
  <c r="Q40" i="145"/>
  <c r="P40" i="145"/>
  <c r="O40" i="145"/>
  <c r="L40" i="145"/>
  <c r="I40" i="145"/>
  <c r="H40" i="145"/>
  <c r="R39" i="145"/>
  <c r="Q39" i="145"/>
  <c r="P39" i="145"/>
  <c r="O39" i="145"/>
  <c r="I39" i="145"/>
  <c r="H39" i="145"/>
  <c r="L39" i="145" s="1"/>
  <c r="R38" i="145"/>
  <c r="Q38" i="145"/>
  <c r="P38" i="145"/>
  <c r="O38" i="145"/>
  <c r="I38" i="145"/>
  <c r="H38" i="145"/>
  <c r="L38" i="145" s="1"/>
  <c r="R37" i="145"/>
  <c r="Q37" i="145"/>
  <c r="P37" i="145"/>
  <c r="O37" i="145"/>
  <c r="L37" i="145"/>
  <c r="I37" i="145"/>
  <c r="H37" i="145"/>
  <c r="R36" i="145"/>
  <c r="Q36" i="145"/>
  <c r="P36" i="145"/>
  <c r="O36" i="145"/>
  <c r="L36" i="145"/>
  <c r="I36" i="145"/>
  <c r="H36" i="145"/>
  <c r="R35" i="145"/>
  <c r="Q35" i="145"/>
  <c r="P35" i="145"/>
  <c r="O35" i="145"/>
  <c r="I35" i="145"/>
  <c r="H35" i="145"/>
  <c r="L35" i="145" s="1"/>
  <c r="R34" i="145"/>
  <c r="Q34" i="145"/>
  <c r="P34" i="145"/>
  <c r="O34" i="145"/>
  <c r="I34" i="145"/>
  <c r="H34" i="145"/>
  <c r="L34" i="145" s="1"/>
  <c r="R33" i="145"/>
  <c r="Q33" i="145"/>
  <c r="P33" i="145"/>
  <c r="O33" i="145"/>
  <c r="L33" i="145"/>
  <c r="I33" i="145"/>
  <c r="H33" i="145"/>
  <c r="R32" i="145"/>
  <c r="Q32" i="145"/>
  <c r="P32" i="145"/>
  <c r="O32" i="145"/>
  <c r="I32" i="145"/>
  <c r="H32" i="145"/>
  <c r="L32" i="145" s="1"/>
  <c r="R31" i="145"/>
  <c r="Q31" i="145"/>
  <c r="P31" i="145"/>
  <c r="O31" i="145"/>
  <c r="I31" i="145"/>
  <c r="H31" i="145"/>
  <c r="L31" i="145" s="1"/>
  <c r="R30" i="145"/>
  <c r="Q30" i="145"/>
  <c r="P30" i="145"/>
  <c r="O30" i="145"/>
  <c r="L30" i="145"/>
  <c r="I30" i="145"/>
  <c r="H30" i="145"/>
  <c r="Z20" i="145"/>
  <c r="U17" i="145"/>
  <c r="T17" i="145"/>
  <c r="N1" i="145"/>
  <c r="P17" i="145" s="1"/>
  <c r="U45" i="125"/>
  <c r="S45" i="125"/>
  <c r="U44" i="125"/>
  <c r="S44" i="125"/>
  <c r="U43" i="125"/>
  <c r="S43" i="125"/>
  <c r="U42" i="125"/>
  <c r="S42" i="125"/>
  <c r="U41" i="125"/>
  <c r="S41" i="125"/>
  <c r="U40" i="125"/>
  <c r="S40" i="125"/>
  <c r="U39" i="125"/>
  <c r="S39" i="125"/>
  <c r="U38" i="125"/>
  <c r="S38" i="125"/>
  <c r="U37" i="125"/>
  <c r="S37" i="125"/>
  <c r="U36" i="125"/>
  <c r="S36" i="125"/>
  <c r="U35" i="125"/>
  <c r="S35" i="125"/>
  <c r="U34" i="125"/>
  <c r="S34" i="125"/>
  <c r="U33" i="125"/>
  <c r="S33" i="125"/>
  <c r="U32" i="125"/>
  <c r="S32" i="125"/>
  <c r="U31" i="125"/>
  <c r="S31" i="125"/>
  <c r="U30" i="125"/>
  <c r="S30" i="125"/>
  <c r="U29" i="125"/>
  <c r="S29" i="125"/>
  <c r="U28" i="125"/>
  <c r="S28" i="125"/>
  <c r="U27" i="125"/>
  <c r="S27" i="125"/>
  <c r="U26" i="125"/>
  <c r="S26" i="125"/>
  <c r="U25" i="125"/>
  <c r="S25" i="125"/>
  <c r="U24" i="125"/>
  <c r="S24" i="125"/>
  <c r="U23" i="125"/>
  <c r="S23" i="125"/>
  <c r="U22" i="125"/>
  <c r="S22" i="125"/>
  <c r="U21" i="125"/>
  <c r="S21" i="125"/>
  <c r="U20" i="125"/>
  <c r="S20" i="125"/>
  <c r="U19" i="125"/>
  <c r="S19" i="125"/>
  <c r="U18" i="125"/>
  <c r="S18" i="125"/>
  <c r="U17" i="125"/>
  <c r="S17" i="125"/>
  <c r="U16" i="125"/>
  <c r="S16" i="125"/>
  <c r="U15" i="125"/>
  <c r="S15" i="125"/>
  <c r="U14" i="125"/>
  <c r="S14" i="125"/>
  <c r="U13" i="125"/>
  <c r="S13" i="125"/>
  <c r="U12" i="125"/>
  <c r="S12" i="125"/>
  <c r="U11" i="125"/>
  <c r="S11" i="125"/>
  <c r="U10" i="125"/>
  <c r="S10" i="125"/>
  <c r="U9" i="125"/>
  <c r="S9" i="125"/>
  <c r="U8" i="125"/>
  <c r="S8" i="125"/>
  <c r="U7" i="125"/>
  <c r="S7" i="125"/>
  <c r="M44" i="125"/>
  <c r="M43" i="125"/>
  <c r="M42" i="125"/>
  <c r="M41" i="125"/>
  <c r="M40" i="125"/>
  <c r="M39" i="125"/>
  <c r="M38" i="125"/>
  <c r="M37" i="125"/>
  <c r="M36" i="125"/>
  <c r="M35" i="125"/>
  <c r="M34" i="125"/>
  <c r="M33" i="125"/>
  <c r="M31" i="125"/>
  <c r="M32" i="125"/>
  <c r="M30" i="125"/>
  <c r="M29" i="125"/>
  <c r="M45" i="125"/>
  <c r="M28" i="125"/>
  <c r="M27" i="125"/>
  <c r="M26" i="125"/>
  <c r="M25" i="125"/>
  <c r="M24" i="125"/>
  <c r="M23" i="125"/>
  <c r="M22" i="125"/>
  <c r="M21" i="125"/>
  <c r="M20" i="125"/>
  <c r="M19" i="125"/>
  <c r="M18" i="125"/>
  <c r="M17" i="125"/>
  <c r="M16" i="125"/>
  <c r="M15" i="125"/>
  <c r="M13" i="125"/>
  <c r="M14" i="125"/>
  <c r="M12" i="125"/>
  <c r="L45" i="125"/>
  <c r="L44" i="125"/>
  <c r="L43" i="125"/>
  <c r="L42" i="125"/>
  <c r="L41" i="125"/>
  <c r="L40" i="125"/>
  <c r="L39" i="125"/>
  <c r="L38" i="125"/>
  <c r="L37" i="125"/>
  <c r="L36" i="125"/>
  <c r="L35" i="125"/>
  <c r="L34" i="125"/>
  <c r="L33" i="125"/>
  <c r="L32" i="125"/>
  <c r="K42" i="125"/>
  <c r="K41" i="125"/>
  <c r="K40" i="125"/>
  <c r="K39" i="125"/>
  <c r="K38" i="125"/>
  <c r="K37" i="125"/>
  <c r="K36" i="125"/>
  <c r="K35" i="125"/>
  <c r="K34" i="125"/>
  <c r="K33" i="125"/>
  <c r="L30" i="125"/>
  <c r="L29" i="125"/>
  <c r="L28" i="125"/>
  <c r="L27" i="125"/>
  <c r="L26" i="125"/>
  <c r="L25" i="125"/>
  <c r="K32" i="125"/>
  <c r="L31" i="125"/>
  <c r="K31" i="125"/>
  <c r="K30" i="125"/>
  <c r="L24" i="125"/>
  <c r="K29" i="125"/>
  <c r="K28" i="125"/>
  <c r="K27" i="125"/>
  <c r="K26" i="125"/>
  <c r="K25" i="125"/>
  <c r="K43" i="125"/>
  <c r="K44" i="125"/>
  <c r="K45" i="125"/>
  <c r="L19" i="125"/>
  <c r="L20" i="125"/>
  <c r="L21" i="125"/>
  <c r="L22" i="125"/>
  <c r="L23" i="125"/>
  <c r="K24" i="125"/>
  <c r="K23" i="125"/>
  <c r="K22" i="125"/>
  <c r="K21" i="125"/>
  <c r="K20" i="125"/>
  <c r="K19" i="125"/>
  <c r="L18" i="125"/>
  <c r="L17" i="125"/>
  <c r="L16" i="125"/>
  <c r="L15" i="125"/>
  <c r="L14" i="125"/>
  <c r="K18" i="125"/>
  <c r="K17" i="125"/>
  <c r="K16" i="125"/>
  <c r="K15" i="125"/>
  <c r="K14" i="125"/>
  <c r="M11" i="125"/>
  <c r="M10" i="125"/>
  <c r="L13" i="125"/>
  <c r="L11" i="125"/>
  <c r="L12" i="125"/>
  <c r="L10" i="125"/>
  <c r="K13" i="125"/>
  <c r="K12" i="125"/>
  <c r="K11" i="125"/>
  <c r="K10" i="125"/>
  <c r="M9" i="125"/>
  <c r="M8" i="125"/>
  <c r="M7" i="125"/>
  <c r="L9" i="125"/>
  <c r="L8" i="125"/>
  <c r="L7" i="125"/>
  <c r="K9" i="125"/>
  <c r="I35" i="125"/>
  <c r="I34" i="125"/>
  <c r="I33" i="125"/>
  <c r="I32" i="125"/>
  <c r="I31" i="125"/>
  <c r="I30" i="125"/>
  <c r="I29" i="125"/>
  <c r="I28" i="125"/>
  <c r="I27" i="125"/>
  <c r="I26" i="125"/>
  <c r="I25" i="125"/>
  <c r="I24" i="125"/>
  <c r="I23" i="125"/>
  <c r="I22" i="125"/>
  <c r="I21" i="125"/>
  <c r="I20" i="125"/>
  <c r="I19" i="125"/>
  <c r="I18" i="125"/>
  <c r="I17" i="125"/>
  <c r="I16" i="125"/>
  <c r="H33" i="125"/>
  <c r="H32" i="125"/>
  <c r="H30" i="125"/>
  <c r="H29" i="125"/>
  <c r="H28" i="125"/>
  <c r="H27" i="125"/>
  <c r="H26" i="125"/>
  <c r="H25" i="125"/>
  <c r="H24" i="125"/>
  <c r="H23" i="125"/>
  <c r="H22" i="125"/>
  <c r="H34" i="125"/>
  <c r="H35" i="125"/>
  <c r="H36" i="125"/>
  <c r="I36" i="125"/>
  <c r="I37" i="125"/>
  <c r="I38" i="125"/>
  <c r="I45" i="125"/>
  <c r="I44" i="125"/>
  <c r="I43" i="125"/>
  <c r="H37" i="125"/>
  <c r="I42" i="125"/>
  <c r="I41" i="125"/>
  <c r="I40" i="125"/>
  <c r="I39" i="125"/>
  <c r="H38" i="125"/>
  <c r="H39" i="125"/>
  <c r="H40" i="125"/>
  <c r="H41" i="125"/>
  <c r="H42" i="125"/>
  <c r="H43" i="125"/>
  <c r="H44" i="125"/>
  <c r="H45" i="125"/>
  <c r="H21" i="125"/>
  <c r="H20" i="125"/>
  <c r="H19" i="125"/>
  <c r="H18" i="125"/>
  <c r="H17" i="125"/>
  <c r="H16" i="125"/>
  <c r="H15" i="125"/>
  <c r="K8" i="125"/>
  <c r="K7" i="125"/>
  <c r="H14" i="125"/>
  <c r="H13" i="125"/>
  <c r="H12" i="125"/>
  <c r="H11" i="125"/>
  <c r="I15" i="125"/>
  <c r="I14" i="125"/>
  <c r="I13" i="125"/>
  <c r="I12" i="125"/>
  <c r="I11" i="125"/>
  <c r="I10" i="125"/>
  <c r="I9" i="125"/>
  <c r="I8" i="125"/>
  <c r="I7" i="125"/>
  <c r="H10" i="125"/>
  <c r="H9" i="125"/>
  <c r="H8" i="125"/>
  <c r="H7" i="125"/>
  <c r="D481" i="48"/>
  <c r="H31" i="125" s="1"/>
  <c r="M358" i="48"/>
  <c r="V24" i="125" s="1"/>
  <c r="P354" i="48"/>
  <c r="S6" i="125"/>
  <c r="G102" i="172"/>
  <c r="K84" i="162"/>
  <c r="K105" i="174"/>
  <c r="G91" i="152"/>
  <c r="G112" i="150"/>
  <c r="K75" i="182"/>
  <c r="G35" i="177"/>
  <c r="K30" i="160"/>
  <c r="K105" i="156"/>
  <c r="G135" i="169"/>
  <c r="G121" i="175"/>
  <c r="G129" i="165"/>
  <c r="K51" i="154"/>
  <c r="K75" i="145"/>
  <c r="K79" i="151"/>
  <c r="K84" i="178"/>
  <c r="K44" i="179"/>
  <c r="G74" i="168"/>
  <c r="G96" i="158"/>
  <c r="K105" i="155"/>
  <c r="G107" i="149"/>
  <c r="G77" i="171"/>
  <c r="K80" i="181"/>
  <c r="G140" i="180"/>
  <c r="K105" i="176"/>
  <c r="K44" i="173"/>
  <c r="G102" i="170"/>
  <c r="G127" i="166"/>
  <c r="K105" i="163"/>
  <c r="K105" i="159"/>
  <c r="K49" i="157"/>
  <c r="G100" i="153"/>
  <c r="K105" i="148"/>
  <c r="K65" i="146"/>
  <c r="M105" i="159" l="1"/>
  <c r="M105" i="163"/>
  <c r="M105" i="148"/>
  <c r="M105" i="155"/>
  <c r="M105" i="156"/>
  <c r="M105" i="176"/>
  <c r="M105" i="174"/>
  <c r="W102" i="170"/>
  <c r="W102" i="172"/>
  <c r="U102" i="170"/>
  <c r="V102" i="170"/>
  <c r="U102" i="172"/>
  <c r="V102" i="172"/>
  <c r="T102" i="170"/>
  <c r="T102" i="172"/>
  <c r="M75" i="182"/>
  <c r="M80" i="181"/>
  <c r="J140" i="180"/>
  <c r="N140" i="180" s="1"/>
  <c r="M44" i="179"/>
  <c r="M84" i="178"/>
  <c r="J35" i="177"/>
  <c r="J121" i="175"/>
  <c r="N121" i="175" s="1"/>
  <c r="M44" i="173"/>
  <c r="J102" i="172"/>
  <c r="N102" i="172" s="1"/>
  <c r="J77" i="171"/>
  <c r="J102" i="170"/>
  <c r="N102" i="170" s="1"/>
  <c r="J135" i="169"/>
  <c r="N135" i="169" s="1"/>
  <c r="J74" i="168"/>
  <c r="J127" i="166"/>
  <c r="N127" i="166" s="1"/>
  <c r="J129" i="165"/>
  <c r="N129" i="165" s="1"/>
  <c r="M84" i="162"/>
  <c r="M30" i="160"/>
  <c r="J96" i="158"/>
  <c r="N96" i="158" s="1"/>
  <c r="M49" i="157"/>
  <c r="M51" i="154"/>
  <c r="J100" i="153"/>
  <c r="N100" i="153" s="1"/>
  <c r="M79" i="151"/>
  <c r="J91" i="152"/>
  <c r="N91" i="152" s="1"/>
  <c r="J112" i="150"/>
  <c r="N112" i="150" s="1"/>
  <c r="J107" i="149"/>
  <c r="N107" i="149" s="1"/>
  <c r="M65" i="146"/>
  <c r="M75" i="145"/>
  <c r="M6" i="125"/>
  <c r="L6" i="125"/>
  <c r="K6" i="125"/>
  <c r="I6" i="125"/>
  <c r="GG6" i="124"/>
  <c r="GE6" i="124"/>
  <c r="GC6" i="124"/>
  <c r="GA6" i="124"/>
  <c r="FZ6" i="124"/>
  <c r="FY6" i="124"/>
  <c r="FX6" i="124"/>
  <c r="FW6" i="124"/>
  <c r="FV6" i="124"/>
  <c r="FU6" i="124"/>
  <c r="FT6" i="124"/>
  <c r="FR6" i="124"/>
  <c r="FI6" i="124"/>
  <c r="FE6" i="124"/>
  <c r="FA6" i="124"/>
  <c r="EY6" i="124"/>
  <c r="EX6" i="124"/>
  <c r="EW6" i="124"/>
  <c r="EV6" i="124"/>
  <c r="EU6" i="124"/>
  <c r="ET6" i="124"/>
  <c r="ES6" i="124"/>
  <c r="ER6" i="124"/>
  <c r="EN6" i="124"/>
  <c r="EM6" i="124"/>
  <c r="EL6" i="124"/>
  <c r="EK6" i="124"/>
  <c r="EH6" i="124"/>
  <c r="T43" i="134"/>
  <c r="GM6" i="124" s="1"/>
  <c r="T39" i="134"/>
  <c r="GK6" i="124" s="1"/>
  <c r="T35" i="134"/>
  <c r="GI6" i="124" s="1"/>
  <c r="T23" i="134"/>
  <c r="T31" i="134"/>
  <c r="T27" i="134"/>
  <c r="T9" i="134"/>
  <c r="T10" i="134"/>
  <c r="FS6" i="124" s="1"/>
  <c r="T8" i="134"/>
  <c r="FQ6" i="124" s="1"/>
  <c r="T7" i="134"/>
  <c r="FP6" i="124" s="1"/>
  <c r="T6" i="134"/>
  <c r="FO6" i="124" s="1"/>
  <c r="T55" i="133"/>
  <c r="FM6" i="124" s="1"/>
  <c r="T51" i="133"/>
  <c r="FK6" i="124" s="1"/>
  <c r="T47" i="133"/>
  <c r="T43" i="133"/>
  <c r="FG6" i="124" s="1"/>
  <c r="T39" i="133"/>
  <c r="T35" i="133"/>
  <c r="FC6" i="124" s="1"/>
  <c r="T31" i="133"/>
  <c r="T37" i="50"/>
  <c r="IO5" i="122" s="1"/>
  <c r="T34" i="50"/>
  <c r="T31" i="50"/>
  <c r="T28" i="50"/>
  <c r="T25" i="50"/>
  <c r="T48" i="132"/>
  <c r="HP5" i="122" s="1"/>
  <c r="T45" i="132"/>
  <c r="HN5" i="122" s="1"/>
  <c r="T42" i="132"/>
  <c r="HL5" i="122" s="1"/>
  <c r="T39" i="132"/>
  <c r="HJ5" i="122" s="1"/>
  <c r="T36" i="132"/>
  <c r="T7" i="133"/>
  <c r="EF6" i="124" s="1"/>
  <c r="T8" i="133"/>
  <c r="EG6" i="124" s="1"/>
  <c r="T9" i="133"/>
  <c r="T10" i="133"/>
  <c r="EI6" i="124" s="1"/>
  <c r="T11" i="133"/>
  <c r="EJ6" i="124" s="1"/>
  <c r="T12" i="133"/>
  <c r="T13" i="133"/>
  <c r="T14" i="133"/>
  <c r="T15" i="133"/>
  <c r="T16" i="133"/>
  <c r="EO6" i="124" s="1"/>
  <c r="T17" i="133"/>
  <c r="EP6" i="124" s="1"/>
  <c r="T18" i="133"/>
  <c r="EQ6" i="124" s="1"/>
  <c r="T6" i="133"/>
  <c r="EE6" i="124" s="1"/>
  <c r="DZ6" i="124"/>
  <c r="DY6" i="124"/>
  <c r="DX6" i="124"/>
  <c r="DW6" i="124"/>
  <c r="DV6" i="124"/>
  <c r="DU6" i="124"/>
  <c r="DT6" i="124"/>
  <c r="DS6" i="124"/>
  <c r="DR6" i="124"/>
  <c r="DQ6" i="124"/>
  <c r="DP6" i="124"/>
  <c r="DO6" i="124"/>
  <c r="DN6" i="124"/>
  <c r="DM6" i="124"/>
  <c r="DL6" i="124"/>
  <c r="DK6" i="124"/>
  <c r="P25" i="46"/>
  <c r="EB6" i="124" s="1"/>
  <c r="P26" i="46"/>
  <c r="EC6" i="124" s="1"/>
  <c r="P27" i="46"/>
  <c r="ED6" i="124" s="1"/>
  <c r="P24" i="46"/>
  <c r="EA6" i="124" s="1"/>
  <c r="DH6" i="124"/>
  <c r="Z22" i="46"/>
  <c r="Z20" i="46"/>
  <c r="Z19" i="46"/>
  <c r="DA6" i="124" s="1"/>
  <c r="Z5" i="46"/>
  <c r="CK6" i="124" s="1"/>
  <c r="CL6" i="124"/>
  <c r="CY6" i="124"/>
  <c r="CV6" i="124"/>
  <c r="CS6" i="124"/>
  <c r="CP6" i="124"/>
  <c r="CM6" i="124"/>
  <c r="R33" i="127"/>
  <c r="R19" i="127"/>
  <c r="I158" i="143"/>
  <c r="H158" i="143"/>
  <c r="B158" i="143"/>
  <c r="B157" i="143"/>
  <c r="B156" i="143"/>
  <c r="B155" i="143"/>
  <c r="R140" i="143"/>
  <c r="Q140" i="143"/>
  <c r="P140" i="143"/>
  <c r="O140" i="143"/>
  <c r="L140" i="143"/>
  <c r="I140" i="143"/>
  <c r="H140" i="143"/>
  <c r="D140" i="143"/>
  <c r="O139" i="143"/>
  <c r="I139" i="143"/>
  <c r="H139" i="143"/>
  <c r="L139" i="143" s="1"/>
  <c r="D139" i="143"/>
  <c r="R138" i="143"/>
  <c r="Q138" i="143"/>
  <c r="P138" i="143"/>
  <c r="O138" i="143"/>
  <c r="L138" i="143"/>
  <c r="I138" i="143"/>
  <c r="H138" i="143"/>
  <c r="D138" i="143"/>
  <c r="O137" i="143"/>
  <c r="L137" i="143"/>
  <c r="I137" i="143"/>
  <c r="H137" i="143"/>
  <c r="D137" i="143"/>
  <c r="R136" i="143"/>
  <c r="Q136" i="143"/>
  <c r="P136" i="143"/>
  <c r="O136" i="143"/>
  <c r="L136" i="143"/>
  <c r="I136" i="143"/>
  <c r="H136" i="143"/>
  <c r="D136" i="143"/>
  <c r="R135" i="143"/>
  <c r="Q135" i="143"/>
  <c r="P135" i="143"/>
  <c r="O135" i="143"/>
  <c r="I135" i="143"/>
  <c r="H135" i="143"/>
  <c r="L135" i="143" s="1"/>
  <c r="D135" i="143"/>
  <c r="R134" i="143"/>
  <c r="Q134" i="143"/>
  <c r="P134" i="143"/>
  <c r="O134" i="143"/>
  <c r="L134" i="143"/>
  <c r="I134" i="143"/>
  <c r="H134" i="143"/>
  <c r="D134" i="143"/>
  <c r="R133" i="143"/>
  <c r="Q133" i="143"/>
  <c r="P133" i="143"/>
  <c r="O133" i="143"/>
  <c r="L133" i="143"/>
  <c r="I133" i="143"/>
  <c r="H133" i="143"/>
  <c r="D133" i="143"/>
  <c r="R132" i="143"/>
  <c r="Q132" i="143"/>
  <c r="P132" i="143"/>
  <c r="O132" i="143"/>
  <c r="L132" i="143"/>
  <c r="I132" i="143"/>
  <c r="H132" i="143"/>
  <c r="D132" i="143"/>
  <c r="R130" i="143"/>
  <c r="Q130" i="143"/>
  <c r="P130" i="143"/>
  <c r="O130" i="143"/>
  <c r="L130" i="143"/>
  <c r="I130" i="143"/>
  <c r="C130" i="143"/>
  <c r="R129" i="143"/>
  <c r="Q129" i="143"/>
  <c r="P129" i="143"/>
  <c r="O129" i="143"/>
  <c r="L129" i="143"/>
  <c r="I129" i="143"/>
  <c r="C129" i="143"/>
  <c r="L128" i="143"/>
  <c r="I128" i="143"/>
  <c r="C128" i="143"/>
  <c r="L127" i="143"/>
  <c r="I127" i="143"/>
  <c r="C127" i="143"/>
  <c r="L126" i="143"/>
  <c r="I126" i="143"/>
  <c r="C126" i="143"/>
  <c r="L124" i="143"/>
  <c r="I124" i="143"/>
  <c r="C124" i="143"/>
  <c r="L123" i="143"/>
  <c r="I123" i="143"/>
  <c r="C123" i="143"/>
  <c r="L122" i="143"/>
  <c r="I122" i="143"/>
  <c r="C122" i="143"/>
  <c r="L121" i="143"/>
  <c r="I121" i="143"/>
  <c r="C121" i="143"/>
  <c r="L120" i="143"/>
  <c r="I120" i="143"/>
  <c r="C120" i="143"/>
  <c r="L119" i="143"/>
  <c r="I119" i="143"/>
  <c r="C119" i="143"/>
  <c r="L118" i="143"/>
  <c r="I118" i="143"/>
  <c r="C118" i="143"/>
  <c r="L117" i="143"/>
  <c r="I117" i="143"/>
  <c r="C117" i="143"/>
  <c r="L116" i="143"/>
  <c r="I116" i="143"/>
  <c r="C116" i="143"/>
  <c r="L115" i="143"/>
  <c r="I115" i="143"/>
  <c r="C115" i="143"/>
  <c r="L114" i="143"/>
  <c r="I114" i="143"/>
  <c r="C114" i="143"/>
  <c r="L113" i="143"/>
  <c r="I113" i="143"/>
  <c r="C113" i="143"/>
  <c r="L112" i="143"/>
  <c r="I112" i="143"/>
  <c r="C112" i="143"/>
  <c r="L111" i="143"/>
  <c r="I111" i="143"/>
  <c r="C111" i="143"/>
  <c r="L110" i="143"/>
  <c r="I110" i="143"/>
  <c r="C110" i="143"/>
  <c r="L109" i="143"/>
  <c r="I109" i="143"/>
  <c r="C109" i="143"/>
  <c r="L108" i="143"/>
  <c r="I108" i="143"/>
  <c r="C108" i="143"/>
  <c r="L107" i="143"/>
  <c r="I107" i="143"/>
  <c r="C107" i="143"/>
  <c r="L106" i="143"/>
  <c r="I106" i="143"/>
  <c r="C106" i="143"/>
  <c r="L105" i="143"/>
  <c r="I105" i="143"/>
  <c r="C105" i="143"/>
  <c r="R102" i="143"/>
  <c r="Q102" i="143"/>
  <c r="P102" i="143"/>
  <c r="O102" i="143"/>
  <c r="L102" i="143"/>
  <c r="I102" i="143"/>
  <c r="H102" i="143"/>
  <c r="R101" i="143"/>
  <c r="Q101" i="143"/>
  <c r="P101" i="143"/>
  <c r="O101" i="143"/>
  <c r="I101" i="143"/>
  <c r="H101" i="143"/>
  <c r="L101" i="143" s="1"/>
  <c r="I100" i="143"/>
  <c r="H100" i="143"/>
  <c r="L100" i="143" s="1"/>
  <c r="I99" i="143"/>
  <c r="H99" i="143"/>
  <c r="L99" i="143" s="1"/>
  <c r="I98" i="143"/>
  <c r="H98" i="143"/>
  <c r="L98" i="143" s="1"/>
  <c r="D98" i="143"/>
  <c r="L97" i="143"/>
  <c r="I97" i="143"/>
  <c r="H97" i="143"/>
  <c r="I96" i="143"/>
  <c r="H96" i="143"/>
  <c r="L96" i="143" s="1"/>
  <c r="I95" i="143"/>
  <c r="H95" i="143"/>
  <c r="L95" i="143" s="1"/>
  <c r="D95" i="143"/>
  <c r="I94" i="143"/>
  <c r="H94" i="143"/>
  <c r="L94" i="143" s="1"/>
  <c r="L93" i="143"/>
  <c r="I93" i="143"/>
  <c r="H93" i="143"/>
  <c r="I92" i="143"/>
  <c r="H92" i="143"/>
  <c r="L92" i="143" s="1"/>
  <c r="D92" i="143"/>
  <c r="I91" i="143"/>
  <c r="H91" i="143"/>
  <c r="L91" i="143" s="1"/>
  <c r="I90" i="143"/>
  <c r="H90" i="143"/>
  <c r="L90" i="143" s="1"/>
  <c r="I89" i="143"/>
  <c r="H89" i="143"/>
  <c r="L89" i="143" s="1"/>
  <c r="D89" i="143"/>
  <c r="O87" i="143"/>
  <c r="I87" i="143"/>
  <c r="H87" i="143"/>
  <c r="L87" i="143" s="1"/>
  <c r="R85" i="143"/>
  <c r="Q85" i="143"/>
  <c r="P85" i="143"/>
  <c r="O85" i="143"/>
  <c r="I85" i="143"/>
  <c r="H85" i="143"/>
  <c r="L85" i="143" s="1"/>
  <c r="R84" i="143"/>
  <c r="Q84" i="143"/>
  <c r="P84" i="143"/>
  <c r="O84" i="143"/>
  <c r="L84" i="143"/>
  <c r="I84" i="143"/>
  <c r="H84" i="143"/>
  <c r="R83" i="143"/>
  <c r="Q83" i="143"/>
  <c r="P83" i="143"/>
  <c r="O83" i="143"/>
  <c r="I83" i="143"/>
  <c r="H83" i="143"/>
  <c r="L83" i="143" s="1"/>
  <c r="R82" i="143"/>
  <c r="Q82" i="143"/>
  <c r="P82" i="143"/>
  <c r="O82" i="143"/>
  <c r="L82" i="143"/>
  <c r="I82" i="143"/>
  <c r="H82" i="143"/>
  <c r="R81" i="143"/>
  <c r="Q81" i="143"/>
  <c r="P81" i="143"/>
  <c r="O81" i="143"/>
  <c r="I81" i="143"/>
  <c r="H81" i="143"/>
  <c r="L81" i="143" s="1"/>
  <c r="R80" i="143"/>
  <c r="Q80" i="143"/>
  <c r="P80" i="143"/>
  <c r="O80" i="143"/>
  <c r="L80" i="143"/>
  <c r="I80" i="143"/>
  <c r="H80" i="143"/>
  <c r="R79" i="143"/>
  <c r="Q79" i="143"/>
  <c r="P79" i="143"/>
  <c r="O79" i="143"/>
  <c r="I79" i="143"/>
  <c r="H79" i="143"/>
  <c r="L79" i="143" s="1"/>
  <c r="R78" i="143"/>
  <c r="Q78" i="143"/>
  <c r="P78" i="143"/>
  <c r="O78" i="143"/>
  <c r="I78" i="143"/>
  <c r="H78" i="143"/>
  <c r="L78" i="143" s="1"/>
  <c r="R77" i="143"/>
  <c r="Q77" i="143"/>
  <c r="P77" i="143"/>
  <c r="O77" i="143"/>
  <c r="I77" i="143"/>
  <c r="H77" i="143"/>
  <c r="L77" i="143" s="1"/>
  <c r="R76" i="143"/>
  <c r="Q76" i="143"/>
  <c r="P76" i="143"/>
  <c r="O76" i="143"/>
  <c r="L76" i="143"/>
  <c r="I76" i="143"/>
  <c r="H76" i="143"/>
  <c r="R75" i="143"/>
  <c r="Q75" i="143"/>
  <c r="P75" i="143"/>
  <c r="O75" i="143"/>
  <c r="I75" i="143"/>
  <c r="H75" i="143"/>
  <c r="L75" i="143" s="1"/>
  <c r="R74" i="143"/>
  <c r="Q74" i="143"/>
  <c r="P74" i="143"/>
  <c r="O74" i="143"/>
  <c r="I74" i="143"/>
  <c r="H74" i="143"/>
  <c r="L74" i="143" s="1"/>
  <c r="R73" i="143"/>
  <c r="Q73" i="143"/>
  <c r="P73" i="143"/>
  <c r="O73" i="143"/>
  <c r="I73" i="143"/>
  <c r="H73" i="143"/>
  <c r="L73" i="143" s="1"/>
  <c r="R72" i="143"/>
  <c r="Q72" i="143"/>
  <c r="P72" i="143"/>
  <c r="O72" i="143"/>
  <c r="L72" i="143"/>
  <c r="I72" i="143"/>
  <c r="H72" i="143"/>
  <c r="R71" i="143"/>
  <c r="Q71" i="143"/>
  <c r="P71" i="143"/>
  <c r="O71" i="143"/>
  <c r="I71" i="143"/>
  <c r="H71" i="143"/>
  <c r="L71" i="143" s="1"/>
  <c r="R70" i="143"/>
  <c r="Q70" i="143"/>
  <c r="P70" i="143"/>
  <c r="O70" i="143"/>
  <c r="L70" i="143"/>
  <c r="I70" i="143"/>
  <c r="H70" i="143"/>
  <c r="R69" i="143"/>
  <c r="Q69" i="143"/>
  <c r="P69" i="143"/>
  <c r="O69" i="143"/>
  <c r="I69" i="143"/>
  <c r="H69" i="143"/>
  <c r="L69" i="143" s="1"/>
  <c r="R68" i="143"/>
  <c r="Q68" i="143"/>
  <c r="P68" i="143"/>
  <c r="O68" i="143"/>
  <c r="L68" i="143"/>
  <c r="I68" i="143"/>
  <c r="H68" i="143"/>
  <c r="R67" i="143"/>
  <c r="Q67" i="143"/>
  <c r="P67" i="143"/>
  <c r="O67" i="143"/>
  <c r="I67" i="143"/>
  <c r="H67" i="143"/>
  <c r="L67" i="143" s="1"/>
  <c r="R65" i="143"/>
  <c r="Q65" i="143"/>
  <c r="P65" i="143"/>
  <c r="O65" i="143"/>
  <c r="L65" i="143"/>
  <c r="I65" i="143"/>
  <c r="H65" i="143"/>
  <c r="R64" i="143"/>
  <c r="Q64" i="143"/>
  <c r="P64" i="143"/>
  <c r="O64" i="143"/>
  <c r="I64" i="143"/>
  <c r="H64" i="143"/>
  <c r="L64" i="143" s="1"/>
  <c r="R63" i="143"/>
  <c r="Q63" i="143"/>
  <c r="P63" i="143"/>
  <c r="O63" i="143"/>
  <c r="L63" i="143"/>
  <c r="I63" i="143"/>
  <c r="H63" i="143"/>
  <c r="L62" i="143"/>
  <c r="I62" i="143"/>
  <c r="H62" i="143"/>
  <c r="D62" i="143"/>
  <c r="L61" i="143"/>
  <c r="I61" i="143"/>
  <c r="H61" i="143"/>
  <c r="D61" i="143"/>
  <c r="I60" i="143"/>
  <c r="H60" i="143"/>
  <c r="L60" i="143" s="1"/>
  <c r="D60" i="143"/>
  <c r="L59" i="143"/>
  <c r="I59" i="143"/>
  <c r="H59" i="143"/>
  <c r="D59" i="143"/>
  <c r="I58" i="143"/>
  <c r="H58" i="143"/>
  <c r="L58" i="143" s="1"/>
  <c r="D58" i="143"/>
  <c r="R56" i="143"/>
  <c r="Q56" i="143"/>
  <c r="P56" i="143"/>
  <c r="O56" i="143"/>
  <c r="L56" i="143"/>
  <c r="I56" i="143"/>
  <c r="H56" i="143"/>
  <c r="R55" i="143"/>
  <c r="Q55" i="143"/>
  <c r="P55" i="143"/>
  <c r="O55" i="143"/>
  <c r="L55" i="143"/>
  <c r="I55" i="143"/>
  <c r="H55" i="143"/>
  <c r="R54" i="143"/>
  <c r="Q54" i="143"/>
  <c r="P54" i="143"/>
  <c r="O54" i="143"/>
  <c r="L54" i="143"/>
  <c r="I54" i="143"/>
  <c r="H54" i="143"/>
  <c r="R53" i="143"/>
  <c r="Q53" i="143"/>
  <c r="P53" i="143"/>
  <c r="O53" i="143"/>
  <c r="I53" i="143"/>
  <c r="H53" i="143"/>
  <c r="L53" i="143" s="1"/>
  <c r="R52" i="143"/>
  <c r="Q52" i="143"/>
  <c r="P52" i="143"/>
  <c r="O52" i="143"/>
  <c r="I52" i="143"/>
  <c r="H52" i="143"/>
  <c r="L52" i="143" s="1"/>
  <c r="R51" i="143"/>
  <c r="Q51" i="143"/>
  <c r="P51" i="143"/>
  <c r="O51" i="143"/>
  <c r="L51" i="143"/>
  <c r="I51" i="143"/>
  <c r="H51" i="143"/>
  <c r="R50" i="143"/>
  <c r="Q50" i="143"/>
  <c r="P50" i="143"/>
  <c r="O50" i="143"/>
  <c r="L50" i="143"/>
  <c r="I50" i="143"/>
  <c r="H50" i="143"/>
  <c r="R49" i="143"/>
  <c r="Q49" i="143"/>
  <c r="P49" i="143"/>
  <c r="O49" i="143"/>
  <c r="I49" i="143"/>
  <c r="H49" i="143"/>
  <c r="L49" i="143" s="1"/>
  <c r="R48" i="143"/>
  <c r="Q48" i="143"/>
  <c r="P48" i="143"/>
  <c r="O48" i="143"/>
  <c r="L48" i="143"/>
  <c r="I48" i="143"/>
  <c r="H48" i="143"/>
  <c r="R47" i="143"/>
  <c r="Q47" i="143"/>
  <c r="P47" i="143"/>
  <c r="O47" i="143"/>
  <c r="L47" i="143"/>
  <c r="I47" i="143"/>
  <c r="H47" i="143"/>
  <c r="R46" i="143"/>
  <c r="Q46" i="143"/>
  <c r="P46" i="143"/>
  <c r="O46" i="143"/>
  <c r="L46" i="143"/>
  <c r="I46" i="143"/>
  <c r="H46" i="143"/>
  <c r="R45" i="143"/>
  <c r="Q45" i="143"/>
  <c r="P45" i="143"/>
  <c r="O45" i="143"/>
  <c r="I45" i="143"/>
  <c r="H45" i="143"/>
  <c r="L45" i="143" s="1"/>
  <c r="R44" i="143"/>
  <c r="Q44" i="143"/>
  <c r="P44" i="143"/>
  <c r="O44" i="143"/>
  <c r="L44" i="143"/>
  <c r="I44" i="143"/>
  <c r="H44" i="143"/>
  <c r="R43" i="143"/>
  <c r="Q43" i="143"/>
  <c r="P43" i="143"/>
  <c r="O43" i="143"/>
  <c r="I43" i="143"/>
  <c r="H43" i="143"/>
  <c r="L43" i="143" s="1"/>
  <c r="R42" i="143"/>
  <c r="Q42" i="143"/>
  <c r="P42" i="143"/>
  <c r="O42" i="143"/>
  <c r="I42" i="143"/>
  <c r="H42" i="143"/>
  <c r="L42" i="143" s="1"/>
  <c r="R41" i="143"/>
  <c r="Q41" i="143"/>
  <c r="P41" i="143"/>
  <c r="O41" i="143"/>
  <c r="L41" i="143"/>
  <c r="I41" i="143"/>
  <c r="H41" i="143"/>
  <c r="R40" i="143"/>
  <c r="Q40" i="143"/>
  <c r="P40" i="143"/>
  <c r="O40" i="143"/>
  <c r="I40" i="143"/>
  <c r="H40" i="143"/>
  <c r="L40" i="143" s="1"/>
  <c r="R39" i="143"/>
  <c r="Q39" i="143"/>
  <c r="P39" i="143"/>
  <c r="O39" i="143"/>
  <c r="I39" i="143"/>
  <c r="H39" i="143"/>
  <c r="L39" i="143" s="1"/>
  <c r="R38" i="143"/>
  <c r="Q38" i="143"/>
  <c r="P38" i="143"/>
  <c r="O38" i="143"/>
  <c r="L38" i="143"/>
  <c r="I38" i="143"/>
  <c r="H38" i="143"/>
  <c r="R37" i="143"/>
  <c r="Q37" i="143"/>
  <c r="P37" i="143"/>
  <c r="O37" i="143"/>
  <c r="I37" i="143"/>
  <c r="H37" i="143"/>
  <c r="L37" i="143" s="1"/>
  <c r="R36" i="143"/>
  <c r="Q36" i="143"/>
  <c r="P36" i="143"/>
  <c r="O36" i="143"/>
  <c r="I36" i="143"/>
  <c r="H36" i="143"/>
  <c r="L36" i="143" s="1"/>
  <c r="R35" i="143"/>
  <c r="Q35" i="143"/>
  <c r="P35" i="143"/>
  <c r="O35" i="143"/>
  <c r="L35" i="143"/>
  <c r="I35" i="143"/>
  <c r="H35" i="143"/>
  <c r="R34" i="143"/>
  <c r="Q34" i="143"/>
  <c r="P34" i="143"/>
  <c r="O34" i="143"/>
  <c r="I34" i="143"/>
  <c r="H34" i="143"/>
  <c r="L34" i="143" s="1"/>
  <c r="R33" i="143"/>
  <c r="Q33" i="143"/>
  <c r="P33" i="143"/>
  <c r="O33" i="143"/>
  <c r="I33" i="143"/>
  <c r="H33" i="143"/>
  <c r="L33" i="143" s="1"/>
  <c r="R32" i="143"/>
  <c r="Q32" i="143"/>
  <c r="P32" i="143"/>
  <c r="O32" i="143"/>
  <c r="L32" i="143"/>
  <c r="I32" i="143"/>
  <c r="H32" i="143"/>
  <c r="R31" i="143"/>
  <c r="Q31" i="143"/>
  <c r="P31" i="143"/>
  <c r="O31" i="143"/>
  <c r="I31" i="143"/>
  <c r="H31" i="143"/>
  <c r="L31" i="143" s="1"/>
  <c r="R30" i="143"/>
  <c r="Q30" i="143"/>
  <c r="P30" i="143"/>
  <c r="O30" i="143"/>
  <c r="I30" i="143"/>
  <c r="H30" i="143"/>
  <c r="L30" i="143" s="1"/>
  <c r="Z20" i="143"/>
  <c r="U17" i="143"/>
  <c r="T17" i="143"/>
  <c r="N1" i="143"/>
  <c r="P17" i="143" s="1"/>
  <c r="I158" i="142"/>
  <c r="H158" i="142"/>
  <c r="B158" i="142"/>
  <c r="B157" i="142"/>
  <c r="B156" i="142"/>
  <c r="B155" i="142"/>
  <c r="R140" i="142"/>
  <c r="Q140" i="142"/>
  <c r="P140" i="142"/>
  <c r="O140" i="142"/>
  <c r="L140" i="142"/>
  <c r="I140" i="142"/>
  <c r="H140" i="142"/>
  <c r="D140" i="142"/>
  <c r="O139" i="142"/>
  <c r="I139" i="142"/>
  <c r="H139" i="142"/>
  <c r="L139" i="142" s="1"/>
  <c r="D139" i="142"/>
  <c r="R138" i="142"/>
  <c r="Q138" i="142"/>
  <c r="P138" i="142"/>
  <c r="O138" i="142"/>
  <c r="L138" i="142"/>
  <c r="I138" i="142"/>
  <c r="H138" i="142"/>
  <c r="D138" i="142"/>
  <c r="O137" i="142"/>
  <c r="I137" i="142"/>
  <c r="H137" i="142"/>
  <c r="L137" i="142" s="1"/>
  <c r="D137" i="142"/>
  <c r="R136" i="142"/>
  <c r="Q136" i="142"/>
  <c r="P136" i="142"/>
  <c r="O136" i="142"/>
  <c r="L136" i="142"/>
  <c r="I136" i="142"/>
  <c r="H136" i="142"/>
  <c r="D136" i="142"/>
  <c r="R135" i="142"/>
  <c r="Q135" i="142"/>
  <c r="P135" i="142"/>
  <c r="O135" i="142"/>
  <c r="I135" i="142"/>
  <c r="H135" i="142"/>
  <c r="L135" i="142" s="1"/>
  <c r="D135" i="142"/>
  <c r="R134" i="142"/>
  <c r="Q134" i="142"/>
  <c r="P134" i="142"/>
  <c r="O134" i="142"/>
  <c r="L134" i="142"/>
  <c r="I134" i="142"/>
  <c r="H134" i="142"/>
  <c r="D134" i="142"/>
  <c r="R133" i="142"/>
  <c r="Q133" i="142"/>
  <c r="P133" i="142"/>
  <c r="O133" i="142"/>
  <c r="I133" i="142"/>
  <c r="H133" i="142"/>
  <c r="L133" i="142" s="1"/>
  <c r="D133" i="142"/>
  <c r="R132" i="142"/>
  <c r="Q132" i="142"/>
  <c r="P132" i="142"/>
  <c r="O132" i="142"/>
  <c r="L132" i="142"/>
  <c r="I132" i="142"/>
  <c r="H132" i="142"/>
  <c r="D132" i="142"/>
  <c r="R130" i="142"/>
  <c r="Q130" i="142"/>
  <c r="P130" i="142"/>
  <c r="O130" i="142"/>
  <c r="L130" i="142"/>
  <c r="I130" i="142"/>
  <c r="C130" i="142"/>
  <c r="R129" i="142"/>
  <c r="Q129" i="142"/>
  <c r="P129" i="142"/>
  <c r="O129" i="142"/>
  <c r="L129" i="142"/>
  <c r="I129" i="142"/>
  <c r="C129" i="142"/>
  <c r="L128" i="142"/>
  <c r="I128" i="142"/>
  <c r="C128" i="142"/>
  <c r="L127" i="142"/>
  <c r="I127" i="142"/>
  <c r="C127" i="142"/>
  <c r="L126" i="142"/>
  <c r="I126" i="142"/>
  <c r="C126" i="142"/>
  <c r="L124" i="142"/>
  <c r="I124" i="142"/>
  <c r="C124" i="142"/>
  <c r="L123" i="142"/>
  <c r="I123" i="142"/>
  <c r="C123" i="142"/>
  <c r="L122" i="142"/>
  <c r="I122" i="142"/>
  <c r="C122" i="142"/>
  <c r="L121" i="142"/>
  <c r="I121" i="142"/>
  <c r="C121" i="142"/>
  <c r="L120" i="142"/>
  <c r="I120" i="142"/>
  <c r="C120" i="142"/>
  <c r="L119" i="142"/>
  <c r="I119" i="142"/>
  <c r="C119" i="142"/>
  <c r="L118" i="142"/>
  <c r="I118" i="142"/>
  <c r="C118" i="142"/>
  <c r="L117" i="142"/>
  <c r="I117" i="142"/>
  <c r="C117" i="142"/>
  <c r="L116" i="142"/>
  <c r="I116" i="142"/>
  <c r="C116" i="142"/>
  <c r="L115" i="142"/>
  <c r="I115" i="142"/>
  <c r="C115" i="142"/>
  <c r="L114" i="142"/>
  <c r="I114" i="142"/>
  <c r="C114" i="142"/>
  <c r="L113" i="142"/>
  <c r="I113" i="142"/>
  <c r="C113" i="142"/>
  <c r="L112" i="142"/>
  <c r="I112" i="142"/>
  <c r="C112" i="142"/>
  <c r="L111" i="142"/>
  <c r="I111" i="142"/>
  <c r="C111" i="142"/>
  <c r="L110" i="142"/>
  <c r="I110" i="142"/>
  <c r="C110" i="142"/>
  <c r="L109" i="142"/>
  <c r="I109" i="142"/>
  <c r="C109" i="142"/>
  <c r="L108" i="142"/>
  <c r="I108" i="142"/>
  <c r="C108" i="142"/>
  <c r="L107" i="142"/>
  <c r="I107" i="142"/>
  <c r="C107" i="142"/>
  <c r="L106" i="142"/>
  <c r="I106" i="142"/>
  <c r="C106" i="142"/>
  <c r="L105" i="142"/>
  <c r="I105" i="142"/>
  <c r="C105" i="142"/>
  <c r="R102" i="142"/>
  <c r="Q102" i="142"/>
  <c r="P102" i="142"/>
  <c r="O102" i="142"/>
  <c r="I102" i="142"/>
  <c r="H102" i="142"/>
  <c r="L102" i="142" s="1"/>
  <c r="R101" i="142"/>
  <c r="Q101" i="142"/>
  <c r="P101" i="142"/>
  <c r="O101" i="142"/>
  <c r="I101" i="142"/>
  <c r="H101" i="142"/>
  <c r="L101" i="142" s="1"/>
  <c r="L100" i="142"/>
  <c r="I100" i="142"/>
  <c r="H100" i="142"/>
  <c r="I99" i="142"/>
  <c r="H99" i="142"/>
  <c r="L99" i="142" s="1"/>
  <c r="I98" i="142"/>
  <c r="H98" i="142"/>
  <c r="L98" i="142" s="1"/>
  <c r="D98" i="142"/>
  <c r="L97" i="142"/>
  <c r="I97" i="142"/>
  <c r="H97" i="142"/>
  <c r="L96" i="142"/>
  <c r="I96" i="142"/>
  <c r="H96" i="142"/>
  <c r="L95" i="142"/>
  <c r="I95" i="142"/>
  <c r="H95" i="142"/>
  <c r="D95" i="142"/>
  <c r="I94" i="142"/>
  <c r="H94" i="142"/>
  <c r="L94" i="142" s="1"/>
  <c r="L93" i="142"/>
  <c r="I93" i="142"/>
  <c r="H93" i="142"/>
  <c r="I92" i="142"/>
  <c r="H92" i="142"/>
  <c r="L92" i="142" s="1"/>
  <c r="D92" i="142"/>
  <c r="L91" i="142"/>
  <c r="I91" i="142"/>
  <c r="H91" i="142"/>
  <c r="L90" i="142"/>
  <c r="I90" i="142"/>
  <c r="H90" i="142"/>
  <c r="I89" i="142"/>
  <c r="H89" i="142"/>
  <c r="L89" i="142" s="1"/>
  <c r="D89" i="142"/>
  <c r="O87" i="142"/>
  <c r="I87" i="142"/>
  <c r="H87" i="142"/>
  <c r="L87" i="142" s="1"/>
  <c r="R85" i="142"/>
  <c r="Q85" i="142"/>
  <c r="P85" i="142"/>
  <c r="O85" i="142"/>
  <c r="I85" i="142"/>
  <c r="H85" i="142"/>
  <c r="L85" i="142" s="1"/>
  <c r="R84" i="142"/>
  <c r="Q84" i="142"/>
  <c r="P84" i="142"/>
  <c r="O84" i="142"/>
  <c r="L84" i="142"/>
  <c r="I84" i="142"/>
  <c r="H84" i="142"/>
  <c r="R83" i="142"/>
  <c r="Q83" i="142"/>
  <c r="P83" i="142"/>
  <c r="O83" i="142"/>
  <c r="L83" i="142"/>
  <c r="I83" i="142"/>
  <c r="H83" i="142"/>
  <c r="R82" i="142"/>
  <c r="Q82" i="142"/>
  <c r="P82" i="142"/>
  <c r="O82" i="142"/>
  <c r="I82" i="142"/>
  <c r="H82" i="142"/>
  <c r="L82" i="142" s="1"/>
  <c r="R81" i="142"/>
  <c r="Q81" i="142"/>
  <c r="P81" i="142"/>
  <c r="O81" i="142"/>
  <c r="I81" i="142"/>
  <c r="H81" i="142"/>
  <c r="L81" i="142" s="1"/>
  <c r="R80" i="142"/>
  <c r="Q80" i="142"/>
  <c r="P80" i="142"/>
  <c r="O80" i="142"/>
  <c r="I80" i="142"/>
  <c r="H80" i="142"/>
  <c r="L80" i="142" s="1"/>
  <c r="R79" i="142"/>
  <c r="Q79" i="142"/>
  <c r="P79" i="142"/>
  <c r="O79" i="142"/>
  <c r="I79" i="142"/>
  <c r="H79" i="142"/>
  <c r="L79" i="142" s="1"/>
  <c r="R78" i="142"/>
  <c r="Q78" i="142"/>
  <c r="P78" i="142"/>
  <c r="O78" i="142"/>
  <c r="L78" i="142"/>
  <c r="I78" i="142"/>
  <c r="H78" i="142"/>
  <c r="R77" i="142"/>
  <c r="Q77" i="142"/>
  <c r="P77" i="142"/>
  <c r="O77" i="142"/>
  <c r="I77" i="142"/>
  <c r="H77" i="142"/>
  <c r="L77" i="142" s="1"/>
  <c r="R76" i="142"/>
  <c r="Q76" i="142"/>
  <c r="P76" i="142"/>
  <c r="O76" i="142"/>
  <c r="I76" i="142"/>
  <c r="H76" i="142"/>
  <c r="L76" i="142" s="1"/>
  <c r="R75" i="142"/>
  <c r="Q75" i="142"/>
  <c r="P75" i="142"/>
  <c r="O75" i="142"/>
  <c r="I75" i="142"/>
  <c r="H75" i="142"/>
  <c r="L75" i="142" s="1"/>
  <c r="R74" i="142"/>
  <c r="Q74" i="142"/>
  <c r="P74" i="142"/>
  <c r="O74" i="142"/>
  <c r="I74" i="142"/>
  <c r="H74" i="142"/>
  <c r="L74" i="142" s="1"/>
  <c r="R73" i="142"/>
  <c r="Q73" i="142"/>
  <c r="P73" i="142"/>
  <c r="O73" i="142"/>
  <c r="L73" i="142"/>
  <c r="I73" i="142"/>
  <c r="H73" i="142"/>
  <c r="R72" i="142"/>
  <c r="Q72" i="142"/>
  <c r="P72" i="142"/>
  <c r="O72" i="142"/>
  <c r="I72" i="142"/>
  <c r="H72" i="142"/>
  <c r="L72" i="142" s="1"/>
  <c r="R71" i="142"/>
  <c r="Q71" i="142"/>
  <c r="P71" i="142"/>
  <c r="O71" i="142"/>
  <c r="I71" i="142"/>
  <c r="H71" i="142"/>
  <c r="L71" i="142" s="1"/>
  <c r="R70" i="142"/>
  <c r="Q70" i="142"/>
  <c r="P70" i="142"/>
  <c r="O70" i="142"/>
  <c r="I70" i="142"/>
  <c r="H70" i="142"/>
  <c r="L70" i="142" s="1"/>
  <c r="R69" i="142"/>
  <c r="Q69" i="142"/>
  <c r="P69" i="142"/>
  <c r="O69" i="142"/>
  <c r="I69" i="142"/>
  <c r="H69" i="142"/>
  <c r="L69" i="142" s="1"/>
  <c r="R68" i="142"/>
  <c r="Q68" i="142"/>
  <c r="P68" i="142"/>
  <c r="O68" i="142"/>
  <c r="L68" i="142"/>
  <c r="I68" i="142"/>
  <c r="H68" i="142"/>
  <c r="R67" i="142"/>
  <c r="Q67" i="142"/>
  <c r="P67" i="142"/>
  <c r="O67" i="142"/>
  <c r="I67" i="142"/>
  <c r="H67" i="142"/>
  <c r="L67" i="142" s="1"/>
  <c r="R65" i="142"/>
  <c r="Q65" i="142"/>
  <c r="P65" i="142"/>
  <c r="O65" i="142"/>
  <c r="I65" i="142"/>
  <c r="H65" i="142"/>
  <c r="L65" i="142" s="1"/>
  <c r="R64" i="142"/>
  <c r="Q64" i="142"/>
  <c r="P64" i="142"/>
  <c r="O64" i="142"/>
  <c r="L64" i="142"/>
  <c r="I64" i="142"/>
  <c r="H64" i="142"/>
  <c r="R63" i="142"/>
  <c r="Q63" i="142"/>
  <c r="P63" i="142"/>
  <c r="O63" i="142"/>
  <c r="L63" i="142"/>
  <c r="I63" i="142"/>
  <c r="H63" i="142"/>
  <c r="I62" i="142"/>
  <c r="H62" i="142"/>
  <c r="L62" i="142" s="1"/>
  <c r="D62" i="142"/>
  <c r="L61" i="142"/>
  <c r="I61" i="142"/>
  <c r="H61" i="142"/>
  <c r="D61" i="142"/>
  <c r="L60" i="142"/>
  <c r="I60" i="142"/>
  <c r="H60" i="142"/>
  <c r="D60" i="142"/>
  <c r="I59" i="142"/>
  <c r="H59" i="142"/>
  <c r="L59" i="142" s="1"/>
  <c r="D59" i="142"/>
  <c r="I58" i="142"/>
  <c r="H58" i="142"/>
  <c r="L58" i="142" s="1"/>
  <c r="D58" i="142"/>
  <c r="R56" i="142"/>
  <c r="Q56" i="142"/>
  <c r="P56" i="142"/>
  <c r="O56" i="142"/>
  <c r="L56" i="142"/>
  <c r="I56" i="142"/>
  <c r="H56" i="142"/>
  <c r="R55" i="142"/>
  <c r="Q55" i="142"/>
  <c r="P55" i="142"/>
  <c r="O55" i="142"/>
  <c r="L55" i="142"/>
  <c r="I55" i="142"/>
  <c r="H55" i="142"/>
  <c r="R54" i="142"/>
  <c r="Q54" i="142"/>
  <c r="P54" i="142"/>
  <c r="O54" i="142"/>
  <c r="I54" i="142"/>
  <c r="H54" i="142"/>
  <c r="L54" i="142" s="1"/>
  <c r="R53" i="142"/>
  <c r="Q53" i="142"/>
  <c r="P53" i="142"/>
  <c r="O53" i="142"/>
  <c r="I53" i="142"/>
  <c r="H53" i="142"/>
  <c r="L53" i="142" s="1"/>
  <c r="R52" i="142"/>
  <c r="Q52" i="142"/>
  <c r="P52" i="142"/>
  <c r="O52" i="142"/>
  <c r="L52" i="142"/>
  <c r="I52" i="142"/>
  <c r="H52" i="142"/>
  <c r="R51" i="142"/>
  <c r="Q51" i="142"/>
  <c r="P51" i="142"/>
  <c r="O51" i="142"/>
  <c r="L51" i="142"/>
  <c r="I51" i="142"/>
  <c r="H51" i="142"/>
  <c r="R50" i="142"/>
  <c r="Q50" i="142"/>
  <c r="P50" i="142"/>
  <c r="O50" i="142"/>
  <c r="L50" i="142"/>
  <c r="I50" i="142"/>
  <c r="H50" i="142"/>
  <c r="R49" i="142"/>
  <c r="Q49" i="142"/>
  <c r="P49" i="142"/>
  <c r="O49" i="142"/>
  <c r="I49" i="142"/>
  <c r="H49" i="142"/>
  <c r="L49" i="142" s="1"/>
  <c r="R48" i="142"/>
  <c r="Q48" i="142"/>
  <c r="P48" i="142"/>
  <c r="O48" i="142"/>
  <c r="I48" i="142"/>
  <c r="H48" i="142"/>
  <c r="L48" i="142" s="1"/>
  <c r="R47" i="142"/>
  <c r="Q47" i="142"/>
  <c r="P47" i="142"/>
  <c r="O47" i="142"/>
  <c r="I47" i="142"/>
  <c r="H47" i="142"/>
  <c r="L47" i="142" s="1"/>
  <c r="R46" i="142"/>
  <c r="Q46" i="142"/>
  <c r="P46" i="142"/>
  <c r="O46" i="142"/>
  <c r="I46" i="142"/>
  <c r="H46" i="142"/>
  <c r="L46" i="142" s="1"/>
  <c r="R45" i="142"/>
  <c r="Q45" i="142"/>
  <c r="P45" i="142"/>
  <c r="O45" i="142"/>
  <c r="I45" i="142"/>
  <c r="H45" i="142"/>
  <c r="L45" i="142" s="1"/>
  <c r="R44" i="142"/>
  <c r="Q44" i="142"/>
  <c r="P44" i="142"/>
  <c r="O44" i="142"/>
  <c r="I44" i="142"/>
  <c r="H44" i="142"/>
  <c r="L44" i="142" s="1"/>
  <c r="R43" i="142"/>
  <c r="Q43" i="142"/>
  <c r="P43" i="142"/>
  <c r="O43" i="142"/>
  <c r="I43" i="142"/>
  <c r="H43" i="142"/>
  <c r="L43" i="142" s="1"/>
  <c r="R42" i="142"/>
  <c r="Q42" i="142"/>
  <c r="P42" i="142"/>
  <c r="O42" i="142"/>
  <c r="I42" i="142"/>
  <c r="H42" i="142"/>
  <c r="L42" i="142" s="1"/>
  <c r="R41" i="142"/>
  <c r="Q41" i="142"/>
  <c r="P41" i="142"/>
  <c r="O41" i="142"/>
  <c r="I41" i="142"/>
  <c r="H41" i="142"/>
  <c r="L41" i="142" s="1"/>
  <c r="R40" i="142"/>
  <c r="Q40" i="142"/>
  <c r="P40" i="142"/>
  <c r="O40" i="142"/>
  <c r="L40" i="142"/>
  <c r="I40" i="142"/>
  <c r="H40" i="142"/>
  <c r="R39" i="142"/>
  <c r="Q39" i="142"/>
  <c r="P39" i="142"/>
  <c r="O39" i="142"/>
  <c r="L39" i="142"/>
  <c r="I39" i="142"/>
  <c r="H39" i="142"/>
  <c r="R38" i="142"/>
  <c r="Q38" i="142"/>
  <c r="P38" i="142"/>
  <c r="O38" i="142"/>
  <c r="I38" i="142"/>
  <c r="H38" i="142"/>
  <c r="L38" i="142" s="1"/>
  <c r="R37" i="142"/>
  <c r="Q37" i="142"/>
  <c r="P37" i="142"/>
  <c r="O37" i="142"/>
  <c r="L37" i="142"/>
  <c r="I37" i="142"/>
  <c r="H37" i="142"/>
  <c r="R36" i="142"/>
  <c r="Q36" i="142"/>
  <c r="P36" i="142"/>
  <c r="O36" i="142"/>
  <c r="L36" i="142"/>
  <c r="I36" i="142"/>
  <c r="H36" i="142"/>
  <c r="R35" i="142"/>
  <c r="Q35" i="142"/>
  <c r="P35" i="142"/>
  <c r="O35" i="142"/>
  <c r="L35" i="142"/>
  <c r="I35" i="142"/>
  <c r="H35" i="142"/>
  <c r="R34" i="142"/>
  <c r="Q34" i="142"/>
  <c r="P34" i="142"/>
  <c r="O34" i="142"/>
  <c r="I34" i="142"/>
  <c r="H34" i="142"/>
  <c r="L34" i="142" s="1"/>
  <c r="R33" i="142"/>
  <c r="Q33" i="142"/>
  <c r="P33" i="142"/>
  <c r="O33" i="142"/>
  <c r="I33" i="142"/>
  <c r="H33" i="142"/>
  <c r="L33" i="142" s="1"/>
  <c r="R32" i="142"/>
  <c r="Q32" i="142"/>
  <c r="P32" i="142"/>
  <c r="O32" i="142"/>
  <c r="I32" i="142"/>
  <c r="H32" i="142"/>
  <c r="L32" i="142" s="1"/>
  <c r="R31" i="142"/>
  <c r="Q31" i="142"/>
  <c r="P31" i="142"/>
  <c r="O31" i="142"/>
  <c r="L31" i="142"/>
  <c r="I31" i="142"/>
  <c r="H31" i="142"/>
  <c r="R30" i="142"/>
  <c r="Q30" i="142"/>
  <c r="P30" i="142"/>
  <c r="O30" i="142"/>
  <c r="I30" i="142"/>
  <c r="H30" i="142"/>
  <c r="L30" i="142" s="1"/>
  <c r="Z20" i="142"/>
  <c r="U17" i="142"/>
  <c r="T17" i="142"/>
  <c r="N1" i="142"/>
  <c r="P17" i="142" s="1"/>
  <c r="IZ5" i="122"/>
  <c r="IY5" i="122"/>
  <c r="IX5" i="122"/>
  <c r="IW5" i="122"/>
  <c r="IV5" i="122"/>
  <c r="IU5" i="122"/>
  <c r="IT5" i="122"/>
  <c r="IS5" i="122"/>
  <c r="IR5" i="122"/>
  <c r="IQ5" i="122"/>
  <c r="IC5" i="122"/>
  <c r="IB5" i="122"/>
  <c r="IA5" i="122"/>
  <c r="HZ5" i="122"/>
  <c r="HY5" i="122"/>
  <c r="HX5" i="122"/>
  <c r="HW5" i="122"/>
  <c r="HU5" i="122"/>
  <c r="HT5" i="122"/>
  <c r="IM5" i="122"/>
  <c r="IK5" i="122"/>
  <c r="II5" i="122"/>
  <c r="IG5" i="122"/>
  <c r="T22" i="50"/>
  <c r="IE5" i="122" s="1"/>
  <c r="T7" i="50"/>
  <c r="HS5" i="122" s="1"/>
  <c r="T8" i="50"/>
  <c r="T9" i="50"/>
  <c r="T10" i="50"/>
  <c r="HV5" i="122" s="1"/>
  <c r="T6" i="50"/>
  <c r="HR5" i="122" s="1"/>
  <c r="HH5" i="122"/>
  <c r="T33" i="132"/>
  <c r="HF5" i="122" s="1"/>
  <c r="T30" i="132"/>
  <c r="HD5" i="122" s="1"/>
  <c r="HB5" i="122"/>
  <c r="HA5" i="122"/>
  <c r="GZ5" i="122"/>
  <c r="GY5" i="122"/>
  <c r="GX5" i="122"/>
  <c r="GW5" i="122"/>
  <c r="GV5" i="122"/>
  <c r="GR5" i="122"/>
  <c r="T7" i="132"/>
  <c r="T8" i="132"/>
  <c r="GK5" i="122" s="1"/>
  <c r="T9" i="132"/>
  <c r="GL5" i="122" s="1"/>
  <c r="T10" i="132"/>
  <c r="GM5" i="122" s="1"/>
  <c r="T11" i="132"/>
  <c r="GN5" i="122" s="1"/>
  <c r="T12" i="132"/>
  <c r="GO5" i="122" s="1"/>
  <c r="T13" i="132"/>
  <c r="GP5" i="122" s="1"/>
  <c r="T14" i="132"/>
  <c r="GQ5" i="122" s="1"/>
  <c r="T15" i="132"/>
  <c r="T16" i="132"/>
  <c r="GS5" i="122" s="1"/>
  <c r="T17" i="132"/>
  <c r="GT5" i="122" s="1"/>
  <c r="T18" i="132"/>
  <c r="GU5" i="122" s="1"/>
  <c r="GJ5" i="122"/>
  <c r="T6" i="132"/>
  <c r="GI5" i="122" s="1"/>
  <c r="EQ5" i="122"/>
  <c r="EP5" i="122"/>
  <c r="EO5" i="122"/>
  <c r="EL5" i="122"/>
  <c r="EK5" i="122"/>
  <c r="EJ5" i="122"/>
  <c r="EG5" i="122"/>
  <c r="EF5" i="122"/>
  <c r="EE5" i="122"/>
  <c r="EB5" i="122"/>
  <c r="EA5" i="122"/>
  <c r="DZ5" i="122"/>
  <c r="DW5" i="122"/>
  <c r="DV5" i="122"/>
  <c r="DU5" i="122"/>
  <c r="EY11" i="54"/>
  <c r="EZ11" i="54"/>
  <c r="FA11" i="54"/>
  <c r="FB11" i="54"/>
  <c r="FC11" i="54"/>
  <c r="EX11" i="54"/>
  <c r="EW11" i="54"/>
  <c r="EV11" i="54"/>
  <c r="EU11" i="54"/>
  <c r="ET11" i="54"/>
  <c r="ES11" i="54"/>
  <c r="ER11" i="54"/>
  <c r="BL8" i="54"/>
  <c r="BM8" i="54"/>
  <c r="BL5" i="54"/>
  <c r="BM5" i="54"/>
  <c r="I158" i="141"/>
  <c r="H158" i="141"/>
  <c r="B158" i="141"/>
  <c r="B157" i="141"/>
  <c r="B156" i="141"/>
  <c r="B155" i="141"/>
  <c r="R140" i="141"/>
  <c r="Q140" i="141"/>
  <c r="P140" i="141"/>
  <c r="O140" i="141"/>
  <c r="I140" i="141"/>
  <c r="H140" i="141"/>
  <c r="L140" i="141" s="1"/>
  <c r="D140" i="141"/>
  <c r="O139" i="141"/>
  <c r="L139" i="141"/>
  <c r="I139" i="141"/>
  <c r="H139" i="141"/>
  <c r="D139" i="141"/>
  <c r="R138" i="141"/>
  <c r="Q138" i="141"/>
  <c r="P138" i="141"/>
  <c r="O138" i="141"/>
  <c r="L138" i="141"/>
  <c r="I138" i="141"/>
  <c r="H138" i="141"/>
  <c r="D138" i="141"/>
  <c r="O137" i="141"/>
  <c r="I137" i="141"/>
  <c r="H137" i="141"/>
  <c r="L137" i="141" s="1"/>
  <c r="D137" i="141"/>
  <c r="R136" i="141"/>
  <c r="Q136" i="141"/>
  <c r="P136" i="141"/>
  <c r="O136" i="141"/>
  <c r="I136" i="141"/>
  <c r="H136" i="141"/>
  <c r="L136" i="141" s="1"/>
  <c r="D136" i="141"/>
  <c r="R135" i="141"/>
  <c r="Q135" i="141"/>
  <c r="P135" i="141"/>
  <c r="O135" i="141"/>
  <c r="L135" i="141"/>
  <c r="I135" i="141"/>
  <c r="H135" i="141"/>
  <c r="D135" i="141"/>
  <c r="R134" i="141"/>
  <c r="Q134" i="141"/>
  <c r="P134" i="141"/>
  <c r="O134" i="141"/>
  <c r="L134" i="141"/>
  <c r="I134" i="141"/>
  <c r="H134" i="141"/>
  <c r="D134" i="141"/>
  <c r="R133" i="141"/>
  <c r="Q133" i="141"/>
  <c r="P133" i="141"/>
  <c r="O133" i="141"/>
  <c r="L133" i="141"/>
  <c r="I133" i="141"/>
  <c r="H133" i="141"/>
  <c r="D133" i="141"/>
  <c r="R132" i="141"/>
  <c r="Q132" i="141"/>
  <c r="P132" i="141"/>
  <c r="O132" i="141"/>
  <c r="I132" i="141"/>
  <c r="H132" i="141"/>
  <c r="L132" i="141" s="1"/>
  <c r="D132" i="141"/>
  <c r="R130" i="141"/>
  <c r="Q130" i="141"/>
  <c r="P130" i="141"/>
  <c r="O130" i="141"/>
  <c r="L130" i="141"/>
  <c r="I130" i="141"/>
  <c r="C130" i="141"/>
  <c r="R129" i="141"/>
  <c r="Q129" i="141"/>
  <c r="P129" i="141"/>
  <c r="O129" i="141"/>
  <c r="L129" i="141"/>
  <c r="I129" i="141"/>
  <c r="C129" i="141"/>
  <c r="L128" i="141"/>
  <c r="I128" i="141"/>
  <c r="C128" i="141"/>
  <c r="L127" i="141"/>
  <c r="I127" i="141"/>
  <c r="C127" i="141"/>
  <c r="L126" i="141"/>
  <c r="I126" i="141"/>
  <c r="C126" i="141"/>
  <c r="L124" i="141"/>
  <c r="I124" i="141"/>
  <c r="C124" i="141"/>
  <c r="L123" i="141"/>
  <c r="I123" i="141"/>
  <c r="C123" i="141"/>
  <c r="L122" i="141"/>
  <c r="I122" i="141"/>
  <c r="C122" i="141"/>
  <c r="L121" i="141"/>
  <c r="I121" i="141"/>
  <c r="C121" i="141"/>
  <c r="L120" i="141"/>
  <c r="I120" i="141"/>
  <c r="C120" i="141"/>
  <c r="L119" i="141"/>
  <c r="I119" i="141"/>
  <c r="C119" i="141"/>
  <c r="L118" i="141"/>
  <c r="I118" i="141"/>
  <c r="C118" i="141"/>
  <c r="L117" i="141"/>
  <c r="I117" i="141"/>
  <c r="C117" i="141"/>
  <c r="L116" i="141"/>
  <c r="I116" i="141"/>
  <c r="C116" i="141"/>
  <c r="L115" i="141"/>
  <c r="I115" i="141"/>
  <c r="C115" i="141"/>
  <c r="L114" i="141"/>
  <c r="I114" i="141"/>
  <c r="C114" i="141"/>
  <c r="L113" i="141"/>
  <c r="I113" i="141"/>
  <c r="C113" i="141"/>
  <c r="L112" i="141"/>
  <c r="I112" i="141"/>
  <c r="C112" i="141"/>
  <c r="L111" i="141"/>
  <c r="I111" i="141"/>
  <c r="C111" i="141"/>
  <c r="L110" i="141"/>
  <c r="I110" i="141"/>
  <c r="C110" i="141"/>
  <c r="L109" i="141"/>
  <c r="I109" i="141"/>
  <c r="C109" i="141"/>
  <c r="L108" i="141"/>
  <c r="I108" i="141"/>
  <c r="C108" i="141"/>
  <c r="L107" i="141"/>
  <c r="I107" i="141"/>
  <c r="C107" i="141"/>
  <c r="L106" i="141"/>
  <c r="I106" i="141"/>
  <c r="C106" i="141"/>
  <c r="L105" i="141"/>
  <c r="I105" i="141"/>
  <c r="C105" i="141"/>
  <c r="R102" i="141"/>
  <c r="Q102" i="141"/>
  <c r="P102" i="141"/>
  <c r="O102" i="141"/>
  <c r="I102" i="141"/>
  <c r="H102" i="141"/>
  <c r="L102" i="141" s="1"/>
  <c r="R101" i="141"/>
  <c r="Q101" i="141"/>
  <c r="P101" i="141"/>
  <c r="O101" i="141"/>
  <c r="L101" i="141"/>
  <c r="I101" i="141"/>
  <c r="H101" i="141"/>
  <c r="L100" i="141"/>
  <c r="I100" i="141"/>
  <c r="H100" i="141"/>
  <c r="I99" i="141"/>
  <c r="H99" i="141"/>
  <c r="L99" i="141" s="1"/>
  <c r="L98" i="141"/>
  <c r="I98" i="141"/>
  <c r="H98" i="141"/>
  <c r="D98" i="141"/>
  <c r="L97" i="141"/>
  <c r="I97" i="141"/>
  <c r="H97" i="141"/>
  <c r="L96" i="141"/>
  <c r="I96" i="141"/>
  <c r="H96" i="141"/>
  <c r="L95" i="141"/>
  <c r="I95" i="141"/>
  <c r="H95" i="141"/>
  <c r="D95" i="141"/>
  <c r="L94" i="141"/>
  <c r="I94" i="141"/>
  <c r="H94" i="141"/>
  <c r="I93" i="141"/>
  <c r="H93" i="141"/>
  <c r="L93" i="141" s="1"/>
  <c r="L92" i="141"/>
  <c r="I92" i="141"/>
  <c r="H92" i="141"/>
  <c r="D92" i="141"/>
  <c r="L91" i="141"/>
  <c r="I91" i="141"/>
  <c r="H91" i="141"/>
  <c r="I90" i="141"/>
  <c r="H90" i="141"/>
  <c r="L90" i="141" s="1"/>
  <c r="L89" i="141"/>
  <c r="I89" i="141"/>
  <c r="H89" i="141"/>
  <c r="D89" i="141"/>
  <c r="O87" i="141"/>
  <c r="L87" i="141"/>
  <c r="I87" i="141"/>
  <c r="H87" i="141"/>
  <c r="R85" i="141"/>
  <c r="Q85" i="141"/>
  <c r="P85" i="141"/>
  <c r="O85" i="141"/>
  <c r="I85" i="141"/>
  <c r="H85" i="141"/>
  <c r="L85" i="141" s="1"/>
  <c r="R84" i="141"/>
  <c r="Q84" i="141"/>
  <c r="P84" i="141"/>
  <c r="O84" i="141"/>
  <c r="L84" i="141"/>
  <c r="I84" i="141"/>
  <c r="H84" i="141"/>
  <c r="R83" i="141"/>
  <c r="Q83" i="141"/>
  <c r="P83" i="141"/>
  <c r="O83" i="141"/>
  <c r="L83" i="141"/>
  <c r="I83" i="141"/>
  <c r="H83" i="141"/>
  <c r="R82" i="141"/>
  <c r="Q82" i="141"/>
  <c r="P82" i="141"/>
  <c r="O82" i="141"/>
  <c r="I82" i="141"/>
  <c r="H82" i="141"/>
  <c r="L82" i="141" s="1"/>
  <c r="R81" i="141"/>
  <c r="Q81" i="141"/>
  <c r="P81" i="141"/>
  <c r="O81" i="141"/>
  <c r="I81" i="141"/>
  <c r="H81" i="141"/>
  <c r="L81" i="141" s="1"/>
  <c r="R80" i="141"/>
  <c r="Q80" i="141"/>
  <c r="P80" i="141"/>
  <c r="O80" i="141"/>
  <c r="I80" i="141"/>
  <c r="H80" i="141"/>
  <c r="L80" i="141" s="1"/>
  <c r="R79" i="141"/>
  <c r="Q79" i="141"/>
  <c r="P79" i="141"/>
  <c r="O79" i="141"/>
  <c r="I79" i="141"/>
  <c r="H79" i="141"/>
  <c r="L79" i="141" s="1"/>
  <c r="R78" i="141"/>
  <c r="Q78" i="141"/>
  <c r="P78" i="141"/>
  <c r="O78" i="141"/>
  <c r="L78" i="141"/>
  <c r="I78" i="141"/>
  <c r="H78" i="141"/>
  <c r="R77" i="141"/>
  <c r="Q77" i="141"/>
  <c r="P77" i="141"/>
  <c r="O77" i="141"/>
  <c r="L77" i="141"/>
  <c r="I77" i="141"/>
  <c r="H77" i="141"/>
  <c r="R76" i="141"/>
  <c r="Q76" i="141"/>
  <c r="P76" i="141"/>
  <c r="O76" i="141"/>
  <c r="L76" i="141"/>
  <c r="I76" i="141"/>
  <c r="H76" i="141"/>
  <c r="R75" i="141"/>
  <c r="Q75" i="141"/>
  <c r="P75" i="141"/>
  <c r="O75" i="141"/>
  <c r="L75" i="141"/>
  <c r="I75" i="141"/>
  <c r="H75" i="141"/>
  <c r="R74" i="141"/>
  <c r="Q74" i="141"/>
  <c r="P74" i="141"/>
  <c r="O74" i="141"/>
  <c r="L74" i="141"/>
  <c r="I74" i="141"/>
  <c r="H74" i="141"/>
  <c r="R73" i="141"/>
  <c r="Q73" i="141"/>
  <c r="P73" i="141"/>
  <c r="O73" i="141"/>
  <c r="L73" i="141"/>
  <c r="I73" i="141"/>
  <c r="H73" i="141"/>
  <c r="R72" i="141"/>
  <c r="Q72" i="141"/>
  <c r="P72" i="141"/>
  <c r="O72" i="141"/>
  <c r="I72" i="141"/>
  <c r="H72" i="141"/>
  <c r="L72" i="141" s="1"/>
  <c r="R71" i="141"/>
  <c r="Q71" i="141"/>
  <c r="P71" i="141"/>
  <c r="O71" i="141"/>
  <c r="L71" i="141"/>
  <c r="I71" i="141"/>
  <c r="H71" i="141"/>
  <c r="R70" i="141"/>
  <c r="Q70" i="141"/>
  <c r="P70" i="141"/>
  <c r="O70" i="141"/>
  <c r="I70" i="141"/>
  <c r="H70" i="141"/>
  <c r="L70" i="141" s="1"/>
  <c r="R69" i="141"/>
  <c r="Q69" i="141"/>
  <c r="P69" i="141"/>
  <c r="O69" i="141"/>
  <c r="I69" i="141"/>
  <c r="H69" i="141"/>
  <c r="L69" i="141" s="1"/>
  <c r="R68" i="141"/>
  <c r="Q68" i="141"/>
  <c r="P68" i="141"/>
  <c r="O68" i="141"/>
  <c r="I68" i="141"/>
  <c r="H68" i="141"/>
  <c r="L68" i="141" s="1"/>
  <c r="R67" i="141"/>
  <c r="Q67" i="141"/>
  <c r="P67" i="141"/>
  <c r="O67" i="141"/>
  <c r="L67" i="141"/>
  <c r="I67" i="141"/>
  <c r="H67" i="141"/>
  <c r="R65" i="141"/>
  <c r="Q65" i="141"/>
  <c r="P65" i="141"/>
  <c r="O65" i="141"/>
  <c r="L65" i="141"/>
  <c r="I65" i="141"/>
  <c r="H65" i="141"/>
  <c r="R64" i="141"/>
  <c r="Q64" i="141"/>
  <c r="P64" i="141"/>
  <c r="O64" i="141"/>
  <c r="L64" i="141"/>
  <c r="I64" i="141"/>
  <c r="H64" i="141"/>
  <c r="R63" i="141"/>
  <c r="Q63" i="141"/>
  <c r="P63" i="141"/>
  <c r="O63" i="141"/>
  <c r="L63" i="141"/>
  <c r="I63" i="141"/>
  <c r="H63" i="141"/>
  <c r="I62" i="141"/>
  <c r="H62" i="141"/>
  <c r="L62" i="141" s="1"/>
  <c r="D62" i="141"/>
  <c r="I61" i="141"/>
  <c r="H61" i="141"/>
  <c r="L61" i="141" s="1"/>
  <c r="D61" i="141"/>
  <c r="I60" i="141"/>
  <c r="H60" i="141"/>
  <c r="L60" i="141" s="1"/>
  <c r="D60" i="141"/>
  <c r="L59" i="141"/>
  <c r="I59" i="141"/>
  <c r="H59" i="141"/>
  <c r="D59" i="141"/>
  <c r="I58" i="141"/>
  <c r="H58" i="141"/>
  <c r="L58" i="141" s="1"/>
  <c r="D58" i="141"/>
  <c r="R56" i="141"/>
  <c r="Q56" i="141"/>
  <c r="P56" i="141"/>
  <c r="O56" i="141"/>
  <c r="I56" i="141"/>
  <c r="H56" i="141"/>
  <c r="L56" i="141" s="1"/>
  <c r="R55" i="141"/>
  <c r="Q55" i="141"/>
  <c r="P55" i="141"/>
  <c r="O55" i="141"/>
  <c r="I55" i="141"/>
  <c r="H55" i="141"/>
  <c r="L55" i="141" s="1"/>
  <c r="R54" i="141"/>
  <c r="Q54" i="141"/>
  <c r="P54" i="141"/>
  <c r="O54" i="141"/>
  <c r="I54" i="141"/>
  <c r="H54" i="141"/>
  <c r="L54" i="141" s="1"/>
  <c r="R53" i="141"/>
  <c r="Q53" i="141"/>
  <c r="P53" i="141"/>
  <c r="O53" i="141"/>
  <c r="L53" i="141"/>
  <c r="I53" i="141"/>
  <c r="H53" i="141"/>
  <c r="R52" i="141"/>
  <c r="Q52" i="141"/>
  <c r="P52" i="141"/>
  <c r="O52" i="141"/>
  <c r="L52" i="141"/>
  <c r="I52" i="141"/>
  <c r="H52" i="141"/>
  <c r="R51" i="141"/>
  <c r="Q51" i="141"/>
  <c r="P51" i="141"/>
  <c r="O51" i="141"/>
  <c r="L51" i="141"/>
  <c r="I51" i="141"/>
  <c r="H51" i="141"/>
  <c r="R50" i="141"/>
  <c r="Q50" i="141"/>
  <c r="P50" i="141"/>
  <c r="O50" i="141"/>
  <c r="L50" i="141"/>
  <c r="I50" i="141"/>
  <c r="H50" i="141"/>
  <c r="R49" i="141"/>
  <c r="Q49" i="141"/>
  <c r="P49" i="141"/>
  <c r="O49" i="141"/>
  <c r="I49" i="141"/>
  <c r="H49" i="141"/>
  <c r="L49" i="141" s="1"/>
  <c r="R48" i="141"/>
  <c r="Q48" i="141"/>
  <c r="P48" i="141"/>
  <c r="O48" i="141"/>
  <c r="I48" i="141"/>
  <c r="H48" i="141"/>
  <c r="L48" i="141" s="1"/>
  <c r="R47" i="141"/>
  <c r="Q47" i="141"/>
  <c r="P47" i="141"/>
  <c r="O47" i="141"/>
  <c r="I47" i="141"/>
  <c r="H47" i="141"/>
  <c r="L47" i="141" s="1"/>
  <c r="R46" i="141"/>
  <c r="Q46" i="141"/>
  <c r="P46" i="141"/>
  <c r="O46" i="141"/>
  <c r="I46" i="141"/>
  <c r="H46" i="141"/>
  <c r="L46" i="141" s="1"/>
  <c r="R45" i="141"/>
  <c r="Q45" i="141"/>
  <c r="P45" i="141"/>
  <c r="O45" i="141"/>
  <c r="L45" i="141"/>
  <c r="I45" i="141"/>
  <c r="H45" i="141"/>
  <c r="R44" i="141"/>
  <c r="Q44" i="141"/>
  <c r="P44" i="141"/>
  <c r="O44" i="141"/>
  <c r="I44" i="141"/>
  <c r="H44" i="141"/>
  <c r="L44" i="141" s="1"/>
  <c r="R43" i="141"/>
  <c r="Q43" i="141"/>
  <c r="P43" i="141"/>
  <c r="O43" i="141"/>
  <c r="I43" i="141"/>
  <c r="H43" i="141"/>
  <c r="L43" i="141" s="1"/>
  <c r="R42" i="141"/>
  <c r="Q42" i="141"/>
  <c r="P42" i="141"/>
  <c r="O42" i="141"/>
  <c r="I42" i="141"/>
  <c r="H42" i="141"/>
  <c r="L42" i="141" s="1"/>
  <c r="R41" i="141"/>
  <c r="Q41" i="141"/>
  <c r="P41" i="141"/>
  <c r="O41" i="141"/>
  <c r="L41" i="141"/>
  <c r="I41" i="141"/>
  <c r="H41" i="141"/>
  <c r="R40" i="141"/>
  <c r="Q40" i="141"/>
  <c r="P40" i="141"/>
  <c r="O40" i="141"/>
  <c r="I40" i="141"/>
  <c r="H40" i="141"/>
  <c r="L40" i="141" s="1"/>
  <c r="R39" i="141"/>
  <c r="Q39" i="141"/>
  <c r="P39" i="141"/>
  <c r="O39" i="141"/>
  <c r="I39" i="141"/>
  <c r="H39" i="141"/>
  <c r="L39" i="141" s="1"/>
  <c r="R38" i="141"/>
  <c r="Q38" i="141"/>
  <c r="P38" i="141"/>
  <c r="O38" i="141"/>
  <c r="I38" i="141"/>
  <c r="H38" i="141"/>
  <c r="L38" i="141" s="1"/>
  <c r="R37" i="141"/>
  <c r="Q37" i="141"/>
  <c r="P37" i="141"/>
  <c r="O37" i="141"/>
  <c r="I37" i="141"/>
  <c r="H37" i="141"/>
  <c r="L37" i="141" s="1"/>
  <c r="R36" i="141"/>
  <c r="Q36" i="141"/>
  <c r="P36" i="141"/>
  <c r="O36" i="141"/>
  <c r="L36" i="141"/>
  <c r="I36" i="141"/>
  <c r="H36" i="141"/>
  <c r="R35" i="141"/>
  <c r="Q35" i="141"/>
  <c r="P35" i="141"/>
  <c r="O35" i="141"/>
  <c r="I35" i="141"/>
  <c r="H35" i="141"/>
  <c r="L35" i="141" s="1"/>
  <c r="R34" i="141"/>
  <c r="Q34" i="141"/>
  <c r="P34" i="141"/>
  <c r="O34" i="141"/>
  <c r="L34" i="141"/>
  <c r="I34" i="141"/>
  <c r="H34" i="141"/>
  <c r="R33" i="141"/>
  <c r="Q33" i="141"/>
  <c r="P33" i="141"/>
  <c r="O33" i="141"/>
  <c r="L33" i="141"/>
  <c r="I33" i="141"/>
  <c r="H33" i="141"/>
  <c r="R32" i="141"/>
  <c r="Q32" i="141"/>
  <c r="P32" i="141"/>
  <c r="O32" i="141"/>
  <c r="I32" i="141"/>
  <c r="H32" i="141"/>
  <c r="L32" i="141" s="1"/>
  <c r="R31" i="141"/>
  <c r="Q31" i="141"/>
  <c r="P31" i="141"/>
  <c r="O31" i="141"/>
  <c r="I31" i="141"/>
  <c r="H31" i="141"/>
  <c r="L31" i="141" s="1"/>
  <c r="R30" i="141"/>
  <c r="Q30" i="141"/>
  <c r="P30" i="141"/>
  <c r="O30" i="141"/>
  <c r="I30" i="141"/>
  <c r="H30" i="141"/>
  <c r="L30" i="141" s="1"/>
  <c r="Z20" i="141"/>
  <c r="U17" i="141"/>
  <c r="T17" i="141"/>
  <c r="N1" i="141"/>
  <c r="P17" i="141" s="1"/>
  <c r="I158" i="140"/>
  <c r="H158" i="140"/>
  <c r="B158" i="140"/>
  <c r="B157" i="140"/>
  <c r="B156" i="140"/>
  <c r="B155" i="140"/>
  <c r="R140" i="140"/>
  <c r="Q140" i="140"/>
  <c r="P140" i="140"/>
  <c r="O140" i="140"/>
  <c r="I140" i="140"/>
  <c r="H140" i="140"/>
  <c r="L140" i="140" s="1"/>
  <c r="D140" i="140"/>
  <c r="O139" i="140"/>
  <c r="I139" i="140"/>
  <c r="H139" i="140"/>
  <c r="L139" i="140" s="1"/>
  <c r="D139" i="140"/>
  <c r="R138" i="140"/>
  <c r="Q138" i="140"/>
  <c r="P138" i="140"/>
  <c r="O138" i="140"/>
  <c r="L138" i="140"/>
  <c r="I138" i="140"/>
  <c r="H138" i="140"/>
  <c r="D138" i="140"/>
  <c r="O137" i="140"/>
  <c r="I137" i="140"/>
  <c r="H137" i="140"/>
  <c r="L137" i="140" s="1"/>
  <c r="D137" i="140"/>
  <c r="R136" i="140"/>
  <c r="Q136" i="140"/>
  <c r="P136" i="140"/>
  <c r="O136" i="140"/>
  <c r="I136" i="140"/>
  <c r="H136" i="140"/>
  <c r="L136" i="140" s="1"/>
  <c r="D136" i="140"/>
  <c r="R135" i="140"/>
  <c r="Q135" i="140"/>
  <c r="P135" i="140"/>
  <c r="O135" i="140"/>
  <c r="I135" i="140"/>
  <c r="H135" i="140"/>
  <c r="L135" i="140" s="1"/>
  <c r="D135" i="140"/>
  <c r="R134" i="140"/>
  <c r="Q134" i="140"/>
  <c r="P134" i="140"/>
  <c r="O134" i="140"/>
  <c r="L134" i="140"/>
  <c r="I134" i="140"/>
  <c r="H134" i="140"/>
  <c r="D134" i="140"/>
  <c r="R133" i="140"/>
  <c r="Q133" i="140"/>
  <c r="P133" i="140"/>
  <c r="O133" i="140"/>
  <c r="I133" i="140"/>
  <c r="H133" i="140"/>
  <c r="L133" i="140" s="1"/>
  <c r="D133" i="140"/>
  <c r="R132" i="140"/>
  <c r="Q132" i="140"/>
  <c r="P132" i="140"/>
  <c r="O132" i="140"/>
  <c r="L132" i="140"/>
  <c r="I132" i="140"/>
  <c r="H132" i="140"/>
  <c r="D132" i="140"/>
  <c r="R130" i="140"/>
  <c r="Q130" i="140"/>
  <c r="P130" i="140"/>
  <c r="O130" i="140"/>
  <c r="L130" i="140"/>
  <c r="I130" i="140"/>
  <c r="C130" i="140"/>
  <c r="R129" i="140"/>
  <c r="Q129" i="140"/>
  <c r="P129" i="140"/>
  <c r="O129" i="140"/>
  <c r="L129" i="140"/>
  <c r="I129" i="140"/>
  <c r="C129" i="140"/>
  <c r="L128" i="140"/>
  <c r="I128" i="140"/>
  <c r="C128" i="140"/>
  <c r="L127" i="140"/>
  <c r="I127" i="140"/>
  <c r="C127" i="140"/>
  <c r="L126" i="140"/>
  <c r="I126" i="140"/>
  <c r="C126" i="140"/>
  <c r="L124" i="140"/>
  <c r="I124" i="140"/>
  <c r="C124" i="140"/>
  <c r="L123" i="140"/>
  <c r="I123" i="140"/>
  <c r="C123" i="140"/>
  <c r="L122" i="140"/>
  <c r="I122" i="140"/>
  <c r="C122" i="140"/>
  <c r="L121" i="140"/>
  <c r="I121" i="140"/>
  <c r="C121" i="140"/>
  <c r="L120" i="140"/>
  <c r="I120" i="140"/>
  <c r="C120" i="140"/>
  <c r="L119" i="140"/>
  <c r="I119" i="140"/>
  <c r="C119" i="140"/>
  <c r="L118" i="140"/>
  <c r="I118" i="140"/>
  <c r="C118" i="140"/>
  <c r="L117" i="140"/>
  <c r="I117" i="140"/>
  <c r="C117" i="140"/>
  <c r="L116" i="140"/>
  <c r="I116" i="140"/>
  <c r="C116" i="140"/>
  <c r="L115" i="140"/>
  <c r="I115" i="140"/>
  <c r="C115" i="140"/>
  <c r="L114" i="140"/>
  <c r="I114" i="140"/>
  <c r="C114" i="140"/>
  <c r="L113" i="140"/>
  <c r="I113" i="140"/>
  <c r="C113" i="140"/>
  <c r="L112" i="140"/>
  <c r="I112" i="140"/>
  <c r="C112" i="140"/>
  <c r="L111" i="140"/>
  <c r="I111" i="140"/>
  <c r="C111" i="140"/>
  <c r="L110" i="140"/>
  <c r="I110" i="140"/>
  <c r="C110" i="140"/>
  <c r="L109" i="140"/>
  <c r="I109" i="140"/>
  <c r="C109" i="140"/>
  <c r="L108" i="140"/>
  <c r="I108" i="140"/>
  <c r="C108" i="140"/>
  <c r="L107" i="140"/>
  <c r="I107" i="140"/>
  <c r="C107" i="140"/>
  <c r="L106" i="140"/>
  <c r="I106" i="140"/>
  <c r="C106" i="140"/>
  <c r="L105" i="140"/>
  <c r="I105" i="140"/>
  <c r="C105" i="140"/>
  <c r="R102" i="140"/>
  <c r="Q102" i="140"/>
  <c r="P102" i="140"/>
  <c r="O102" i="140"/>
  <c r="I102" i="140"/>
  <c r="H102" i="140"/>
  <c r="L102" i="140" s="1"/>
  <c r="R101" i="140"/>
  <c r="Q101" i="140"/>
  <c r="P101" i="140"/>
  <c r="O101" i="140"/>
  <c r="I101" i="140"/>
  <c r="H101" i="140"/>
  <c r="L101" i="140" s="1"/>
  <c r="L100" i="140"/>
  <c r="I100" i="140"/>
  <c r="H100" i="140"/>
  <c r="I99" i="140"/>
  <c r="H99" i="140"/>
  <c r="L99" i="140" s="1"/>
  <c r="I98" i="140"/>
  <c r="H98" i="140"/>
  <c r="L98" i="140" s="1"/>
  <c r="D98" i="140"/>
  <c r="I97" i="140"/>
  <c r="H97" i="140"/>
  <c r="L97" i="140" s="1"/>
  <c r="L96" i="140"/>
  <c r="I96" i="140"/>
  <c r="H96" i="140"/>
  <c r="L95" i="140"/>
  <c r="I95" i="140"/>
  <c r="H95" i="140"/>
  <c r="D95" i="140"/>
  <c r="I94" i="140"/>
  <c r="H94" i="140"/>
  <c r="L94" i="140" s="1"/>
  <c r="I93" i="140"/>
  <c r="H93" i="140"/>
  <c r="L93" i="140" s="1"/>
  <c r="I92" i="140"/>
  <c r="H92" i="140"/>
  <c r="L92" i="140" s="1"/>
  <c r="D92" i="140"/>
  <c r="L91" i="140"/>
  <c r="I91" i="140"/>
  <c r="H91" i="140"/>
  <c r="L90" i="140"/>
  <c r="I90" i="140"/>
  <c r="H90" i="140"/>
  <c r="I89" i="140"/>
  <c r="H89" i="140"/>
  <c r="L89" i="140" s="1"/>
  <c r="D89" i="140"/>
  <c r="O87" i="140"/>
  <c r="I87" i="140"/>
  <c r="H87" i="140"/>
  <c r="L87" i="140" s="1"/>
  <c r="R85" i="140"/>
  <c r="Q85" i="140"/>
  <c r="P85" i="140"/>
  <c r="O85" i="140"/>
  <c r="I85" i="140"/>
  <c r="H85" i="140"/>
  <c r="L85" i="140" s="1"/>
  <c r="R84" i="140"/>
  <c r="Q84" i="140"/>
  <c r="P84" i="140"/>
  <c r="O84" i="140"/>
  <c r="L84" i="140"/>
  <c r="I84" i="140"/>
  <c r="H84" i="140"/>
  <c r="R83" i="140"/>
  <c r="Q83" i="140"/>
  <c r="P83" i="140"/>
  <c r="O83" i="140"/>
  <c r="I83" i="140"/>
  <c r="H83" i="140"/>
  <c r="L83" i="140" s="1"/>
  <c r="R82" i="140"/>
  <c r="Q82" i="140"/>
  <c r="P82" i="140"/>
  <c r="O82" i="140"/>
  <c r="I82" i="140"/>
  <c r="H82" i="140"/>
  <c r="L82" i="140" s="1"/>
  <c r="R81" i="140"/>
  <c r="Q81" i="140"/>
  <c r="P81" i="140"/>
  <c r="O81" i="140"/>
  <c r="L81" i="140"/>
  <c r="I81" i="140"/>
  <c r="H81" i="140"/>
  <c r="R80" i="140"/>
  <c r="Q80" i="140"/>
  <c r="P80" i="140"/>
  <c r="O80" i="140"/>
  <c r="I80" i="140"/>
  <c r="H80" i="140"/>
  <c r="L80" i="140" s="1"/>
  <c r="R79" i="140"/>
  <c r="Q79" i="140"/>
  <c r="P79" i="140"/>
  <c r="O79" i="140"/>
  <c r="I79" i="140"/>
  <c r="H79" i="140"/>
  <c r="L79" i="140" s="1"/>
  <c r="R78" i="140"/>
  <c r="Q78" i="140"/>
  <c r="P78" i="140"/>
  <c r="O78" i="140"/>
  <c r="L78" i="140"/>
  <c r="I78" i="140"/>
  <c r="H78" i="140"/>
  <c r="R77" i="140"/>
  <c r="Q77" i="140"/>
  <c r="P77" i="140"/>
  <c r="O77" i="140"/>
  <c r="I77" i="140"/>
  <c r="H77" i="140"/>
  <c r="L77" i="140" s="1"/>
  <c r="R76" i="140"/>
  <c r="Q76" i="140"/>
  <c r="P76" i="140"/>
  <c r="O76" i="140"/>
  <c r="I76" i="140"/>
  <c r="H76" i="140"/>
  <c r="L76" i="140" s="1"/>
  <c r="R75" i="140"/>
  <c r="Q75" i="140"/>
  <c r="P75" i="140"/>
  <c r="O75" i="140"/>
  <c r="L75" i="140"/>
  <c r="I75" i="140"/>
  <c r="H75" i="140"/>
  <c r="R74" i="140"/>
  <c r="Q74" i="140"/>
  <c r="P74" i="140"/>
  <c r="O74" i="140"/>
  <c r="I74" i="140"/>
  <c r="H74" i="140"/>
  <c r="L74" i="140" s="1"/>
  <c r="R73" i="140"/>
  <c r="Q73" i="140"/>
  <c r="P73" i="140"/>
  <c r="O73" i="140"/>
  <c r="I73" i="140"/>
  <c r="H73" i="140"/>
  <c r="L73" i="140" s="1"/>
  <c r="R72" i="140"/>
  <c r="Q72" i="140"/>
  <c r="P72" i="140"/>
  <c r="O72" i="140"/>
  <c r="L72" i="140"/>
  <c r="I72" i="140"/>
  <c r="H72" i="140"/>
  <c r="R71" i="140"/>
  <c r="Q71" i="140"/>
  <c r="P71" i="140"/>
  <c r="O71" i="140"/>
  <c r="I71" i="140"/>
  <c r="H71" i="140"/>
  <c r="L71" i="140" s="1"/>
  <c r="R70" i="140"/>
  <c r="Q70" i="140"/>
  <c r="P70" i="140"/>
  <c r="O70" i="140"/>
  <c r="I70" i="140"/>
  <c r="H70" i="140"/>
  <c r="L70" i="140" s="1"/>
  <c r="R69" i="140"/>
  <c r="Q69" i="140"/>
  <c r="P69" i="140"/>
  <c r="O69" i="140"/>
  <c r="L69" i="140"/>
  <c r="I69" i="140"/>
  <c r="H69" i="140"/>
  <c r="R68" i="140"/>
  <c r="Q68" i="140"/>
  <c r="P68" i="140"/>
  <c r="O68" i="140"/>
  <c r="I68" i="140"/>
  <c r="H68" i="140"/>
  <c r="L68" i="140" s="1"/>
  <c r="R67" i="140"/>
  <c r="Q67" i="140"/>
  <c r="P67" i="140"/>
  <c r="O67" i="140"/>
  <c r="I67" i="140"/>
  <c r="H67" i="140"/>
  <c r="L67" i="140" s="1"/>
  <c r="R65" i="140"/>
  <c r="Q65" i="140"/>
  <c r="P65" i="140"/>
  <c r="O65" i="140"/>
  <c r="L65" i="140"/>
  <c r="I65" i="140"/>
  <c r="H65" i="140"/>
  <c r="R64" i="140"/>
  <c r="Q64" i="140"/>
  <c r="P64" i="140"/>
  <c r="O64" i="140"/>
  <c r="L64" i="140"/>
  <c r="I64" i="140"/>
  <c r="H64" i="140"/>
  <c r="R63" i="140"/>
  <c r="Q63" i="140"/>
  <c r="P63" i="140"/>
  <c r="O63" i="140"/>
  <c r="I63" i="140"/>
  <c r="H63" i="140"/>
  <c r="L63" i="140" s="1"/>
  <c r="L62" i="140"/>
  <c r="I62" i="140"/>
  <c r="H62" i="140"/>
  <c r="D62" i="140"/>
  <c r="L61" i="140"/>
  <c r="I61" i="140"/>
  <c r="H61" i="140"/>
  <c r="D61" i="140"/>
  <c r="L60" i="140"/>
  <c r="I60" i="140"/>
  <c r="H60" i="140"/>
  <c r="D60" i="140"/>
  <c r="L59" i="140"/>
  <c r="I59" i="140"/>
  <c r="H59" i="140"/>
  <c r="D59" i="140"/>
  <c r="I58" i="140"/>
  <c r="H58" i="140"/>
  <c r="L58" i="140" s="1"/>
  <c r="D58" i="140"/>
  <c r="R56" i="140"/>
  <c r="Q56" i="140"/>
  <c r="P56" i="140"/>
  <c r="O56" i="140"/>
  <c r="L56" i="140"/>
  <c r="I56" i="140"/>
  <c r="H56" i="140"/>
  <c r="R55" i="140"/>
  <c r="Q55" i="140"/>
  <c r="P55" i="140"/>
  <c r="O55" i="140"/>
  <c r="I55" i="140"/>
  <c r="H55" i="140"/>
  <c r="L55" i="140" s="1"/>
  <c r="R54" i="140"/>
  <c r="Q54" i="140"/>
  <c r="P54" i="140"/>
  <c r="O54" i="140"/>
  <c r="L54" i="140"/>
  <c r="I54" i="140"/>
  <c r="H54" i="140"/>
  <c r="R53" i="140"/>
  <c r="Q53" i="140"/>
  <c r="P53" i="140"/>
  <c r="O53" i="140"/>
  <c r="L53" i="140"/>
  <c r="I53" i="140"/>
  <c r="H53" i="140"/>
  <c r="R52" i="140"/>
  <c r="Q52" i="140"/>
  <c r="P52" i="140"/>
  <c r="O52" i="140"/>
  <c r="I52" i="140"/>
  <c r="H52" i="140"/>
  <c r="L52" i="140" s="1"/>
  <c r="R51" i="140"/>
  <c r="Q51" i="140"/>
  <c r="P51" i="140"/>
  <c r="O51" i="140"/>
  <c r="L51" i="140"/>
  <c r="I51" i="140"/>
  <c r="H51" i="140"/>
  <c r="R50" i="140"/>
  <c r="Q50" i="140"/>
  <c r="P50" i="140"/>
  <c r="O50" i="140"/>
  <c r="L50" i="140"/>
  <c r="I50" i="140"/>
  <c r="H50" i="140"/>
  <c r="R49" i="140"/>
  <c r="Q49" i="140"/>
  <c r="P49" i="140"/>
  <c r="O49" i="140"/>
  <c r="I49" i="140"/>
  <c r="H49" i="140"/>
  <c r="L49" i="140" s="1"/>
  <c r="R48" i="140"/>
  <c r="Q48" i="140"/>
  <c r="P48" i="140"/>
  <c r="O48" i="140"/>
  <c r="L48" i="140"/>
  <c r="I48" i="140"/>
  <c r="H48" i="140"/>
  <c r="R47" i="140"/>
  <c r="Q47" i="140"/>
  <c r="P47" i="140"/>
  <c r="O47" i="140"/>
  <c r="L47" i="140"/>
  <c r="I47" i="140"/>
  <c r="H47" i="140"/>
  <c r="R46" i="140"/>
  <c r="Q46" i="140"/>
  <c r="P46" i="140"/>
  <c r="O46" i="140"/>
  <c r="I46" i="140"/>
  <c r="H46" i="140"/>
  <c r="L46" i="140" s="1"/>
  <c r="R45" i="140"/>
  <c r="Q45" i="140"/>
  <c r="P45" i="140"/>
  <c r="O45" i="140"/>
  <c r="L45" i="140"/>
  <c r="I45" i="140"/>
  <c r="H45" i="140"/>
  <c r="R44" i="140"/>
  <c r="Q44" i="140"/>
  <c r="P44" i="140"/>
  <c r="O44" i="140"/>
  <c r="I44" i="140"/>
  <c r="H44" i="140"/>
  <c r="L44" i="140" s="1"/>
  <c r="R43" i="140"/>
  <c r="Q43" i="140"/>
  <c r="P43" i="140"/>
  <c r="O43" i="140"/>
  <c r="L43" i="140"/>
  <c r="I43" i="140"/>
  <c r="H43" i="140"/>
  <c r="R42" i="140"/>
  <c r="Q42" i="140"/>
  <c r="P42" i="140"/>
  <c r="O42" i="140"/>
  <c r="I42" i="140"/>
  <c r="H42" i="140"/>
  <c r="L42" i="140" s="1"/>
  <c r="R41" i="140"/>
  <c r="Q41" i="140"/>
  <c r="P41" i="140"/>
  <c r="O41" i="140"/>
  <c r="I41" i="140"/>
  <c r="H41" i="140"/>
  <c r="L41" i="140" s="1"/>
  <c r="R40" i="140"/>
  <c r="Q40" i="140"/>
  <c r="P40" i="140"/>
  <c r="O40" i="140"/>
  <c r="L40" i="140"/>
  <c r="I40" i="140"/>
  <c r="H40" i="140"/>
  <c r="R39" i="140"/>
  <c r="Q39" i="140"/>
  <c r="P39" i="140"/>
  <c r="O39" i="140"/>
  <c r="I39" i="140"/>
  <c r="H39" i="140"/>
  <c r="L39" i="140" s="1"/>
  <c r="R38" i="140"/>
  <c r="Q38" i="140"/>
  <c r="P38" i="140"/>
  <c r="O38" i="140"/>
  <c r="L38" i="140"/>
  <c r="I38" i="140"/>
  <c r="H38" i="140"/>
  <c r="R37" i="140"/>
  <c r="Q37" i="140"/>
  <c r="P37" i="140"/>
  <c r="O37" i="140"/>
  <c r="L37" i="140"/>
  <c r="I37" i="140"/>
  <c r="H37" i="140"/>
  <c r="R36" i="140"/>
  <c r="Q36" i="140"/>
  <c r="P36" i="140"/>
  <c r="O36" i="140"/>
  <c r="I36" i="140"/>
  <c r="H36" i="140"/>
  <c r="L36" i="140" s="1"/>
  <c r="R35" i="140"/>
  <c r="Q35" i="140"/>
  <c r="P35" i="140"/>
  <c r="O35" i="140"/>
  <c r="L35" i="140"/>
  <c r="I35" i="140"/>
  <c r="H35" i="140"/>
  <c r="R34" i="140"/>
  <c r="Q34" i="140"/>
  <c r="P34" i="140"/>
  <c r="O34" i="140"/>
  <c r="L34" i="140"/>
  <c r="I34" i="140"/>
  <c r="H34" i="140"/>
  <c r="R33" i="140"/>
  <c r="Q33" i="140"/>
  <c r="P33" i="140"/>
  <c r="O33" i="140"/>
  <c r="I33" i="140"/>
  <c r="H33" i="140"/>
  <c r="L33" i="140" s="1"/>
  <c r="R32" i="140"/>
  <c r="Q32" i="140"/>
  <c r="P32" i="140"/>
  <c r="O32" i="140"/>
  <c r="I32" i="140"/>
  <c r="H32" i="140"/>
  <c r="L32" i="140" s="1"/>
  <c r="R31" i="140"/>
  <c r="Q31" i="140"/>
  <c r="P31" i="140"/>
  <c r="O31" i="140"/>
  <c r="L31" i="140"/>
  <c r="I31" i="140"/>
  <c r="H31" i="140"/>
  <c r="R30" i="140"/>
  <c r="Q30" i="140"/>
  <c r="P30" i="140"/>
  <c r="O30" i="140"/>
  <c r="I30" i="140"/>
  <c r="H30" i="140"/>
  <c r="L30" i="140" s="1"/>
  <c r="Z20" i="140"/>
  <c r="U17" i="140"/>
  <c r="T17" i="140"/>
  <c r="N1" i="140"/>
  <c r="P17" i="140" s="1"/>
  <c r="G32" i="148"/>
  <c r="G74" i="156"/>
  <c r="G132" i="155"/>
  <c r="J74" i="156" l="1"/>
  <c r="J132" i="155"/>
  <c r="N132" i="155" s="1"/>
  <c r="J32" i="148"/>
  <c r="V33" i="135"/>
  <c r="Q38" i="135"/>
  <c r="Q23" i="135"/>
  <c r="O31" i="135"/>
  <c r="P31" i="135"/>
  <c r="Q31" i="135"/>
  <c r="R31" i="135"/>
  <c r="S31" i="135"/>
  <c r="T31" i="135"/>
  <c r="U31" i="135"/>
  <c r="V31" i="135"/>
  <c r="P30" i="135"/>
  <c r="Q30" i="135"/>
  <c r="R30" i="135"/>
  <c r="S30" i="135"/>
  <c r="T30" i="135"/>
  <c r="U30" i="135"/>
  <c r="V30" i="135"/>
  <c r="O30" i="135"/>
  <c r="P39" i="135"/>
  <c r="Q39" i="135"/>
  <c r="R39" i="135"/>
  <c r="S39" i="135"/>
  <c r="T39" i="135"/>
  <c r="U39" i="135"/>
  <c r="O39" i="135"/>
  <c r="V38" i="135"/>
  <c r="U38" i="135"/>
  <c r="R38" i="135"/>
  <c r="P36" i="135"/>
  <c r="Q36" i="135"/>
  <c r="R36" i="135"/>
  <c r="S36" i="135"/>
  <c r="T36" i="135"/>
  <c r="U36" i="135"/>
  <c r="V36" i="135"/>
  <c r="O36" i="135"/>
  <c r="V32" i="135"/>
  <c r="U32" i="135"/>
  <c r="R32" i="135"/>
  <c r="Q32" i="135"/>
  <c r="P33" i="135"/>
  <c r="Q33" i="135"/>
  <c r="R33" i="135"/>
  <c r="S33" i="135"/>
  <c r="T33" i="135"/>
  <c r="U33" i="135"/>
  <c r="O33" i="135"/>
  <c r="P25" i="135"/>
  <c r="Q25" i="135"/>
  <c r="R25" i="135"/>
  <c r="S25" i="135"/>
  <c r="T25" i="135"/>
  <c r="U25" i="135"/>
  <c r="O25" i="135"/>
  <c r="V23" i="135"/>
  <c r="U23" i="135"/>
  <c r="S23" i="135"/>
  <c r="P21" i="135"/>
  <c r="Q21" i="135"/>
  <c r="R21" i="135"/>
  <c r="S21" i="135"/>
  <c r="T21" i="135"/>
  <c r="U21" i="135"/>
  <c r="V21" i="135"/>
  <c r="O21" i="135"/>
  <c r="P18" i="135"/>
  <c r="Q18" i="135"/>
  <c r="R18" i="135"/>
  <c r="S18" i="135"/>
  <c r="T18" i="135"/>
  <c r="U18" i="135"/>
  <c r="V18" i="135"/>
  <c r="O18" i="135"/>
  <c r="R12" i="32"/>
  <c r="S14" i="50"/>
  <c r="W17" i="50" s="1"/>
  <c r="W6" i="50"/>
  <c r="W9" i="50"/>
  <c r="W8" i="50"/>
  <c r="W7" i="50"/>
  <c r="W18" i="134"/>
  <c r="W16" i="134"/>
  <c r="S22" i="132"/>
  <c r="W25" i="132" s="1"/>
  <c r="W9" i="132"/>
  <c r="W8" i="132"/>
  <c r="W7" i="132"/>
  <c r="W6" i="132"/>
  <c r="S14" i="134"/>
  <c r="W7" i="134"/>
  <c r="W8" i="134"/>
  <c r="W9" i="134"/>
  <c r="W10" i="134"/>
  <c r="W6" i="134"/>
  <c r="S22" i="133"/>
  <c r="W23" i="133" s="1"/>
  <c r="W7" i="133"/>
  <c r="W8" i="133"/>
  <c r="W9" i="133"/>
  <c r="W10" i="133"/>
  <c r="W6" i="133"/>
  <c r="B1" i="119"/>
  <c r="M111" i="48"/>
  <c r="V11" i="125" s="1"/>
  <c r="M757" i="48"/>
  <c r="V45" i="125" s="1"/>
  <c r="P753" i="48"/>
  <c r="U742" i="48"/>
  <c r="T742" i="48"/>
  <c r="M738" i="48"/>
  <c r="V44" i="125" s="1"/>
  <c r="P734" i="48"/>
  <c r="U723" i="48"/>
  <c r="T723" i="48"/>
  <c r="M719" i="48"/>
  <c r="V43" i="125" s="1"/>
  <c r="P715" i="48"/>
  <c r="U704" i="48"/>
  <c r="T704" i="48"/>
  <c r="M700" i="48"/>
  <c r="V42" i="125" s="1"/>
  <c r="P696" i="48"/>
  <c r="U685" i="48"/>
  <c r="T685" i="48"/>
  <c r="M681" i="48"/>
  <c r="V41" i="125" s="1"/>
  <c r="P677" i="48"/>
  <c r="U666" i="48"/>
  <c r="T666" i="48" s="1"/>
  <c r="M662" i="48"/>
  <c r="V40" i="125" s="1"/>
  <c r="P658" i="48"/>
  <c r="U647" i="48"/>
  <c r="T647" i="48"/>
  <c r="M643" i="48"/>
  <c r="V39" i="125" s="1"/>
  <c r="P639" i="48"/>
  <c r="U628" i="48"/>
  <c r="T628" i="48"/>
  <c r="M624" i="48"/>
  <c r="V38" i="125" s="1"/>
  <c r="P620" i="48"/>
  <c r="U609" i="48"/>
  <c r="T609" i="48"/>
  <c r="M605" i="48"/>
  <c r="V37" i="125" s="1"/>
  <c r="P601" i="48"/>
  <c r="U590" i="48"/>
  <c r="T590" i="48"/>
  <c r="M586" i="48"/>
  <c r="V36" i="125" s="1"/>
  <c r="P582" i="48"/>
  <c r="U571" i="48"/>
  <c r="T571" i="48"/>
  <c r="M567" i="48"/>
  <c r="V35" i="125" s="1"/>
  <c r="P563" i="48"/>
  <c r="U552" i="48"/>
  <c r="T552" i="48"/>
  <c r="M548" i="48"/>
  <c r="V34" i="125" s="1"/>
  <c r="P544" i="48"/>
  <c r="U533" i="48"/>
  <c r="T533" i="48"/>
  <c r="M529" i="48"/>
  <c r="V33" i="125" s="1"/>
  <c r="P525" i="48"/>
  <c r="U514" i="48"/>
  <c r="T514" i="48"/>
  <c r="M510" i="48"/>
  <c r="V32" i="125" s="1"/>
  <c r="P506" i="48"/>
  <c r="U495" i="48"/>
  <c r="T495" i="48"/>
  <c r="M491" i="48"/>
  <c r="V31" i="125" s="1"/>
  <c r="P487" i="48"/>
  <c r="U476" i="48"/>
  <c r="T476" i="48" s="1"/>
  <c r="M472" i="48"/>
  <c r="V30" i="125" s="1"/>
  <c r="P468" i="48"/>
  <c r="U457" i="48"/>
  <c r="T457" i="48"/>
  <c r="M453" i="48"/>
  <c r="V29" i="125" s="1"/>
  <c r="P449" i="48"/>
  <c r="U438" i="48"/>
  <c r="T438" i="48"/>
  <c r="M434" i="48"/>
  <c r="V28" i="125" s="1"/>
  <c r="P430" i="48"/>
  <c r="U419" i="48"/>
  <c r="T419" i="48"/>
  <c r="M415" i="48"/>
  <c r="V27" i="125" s="1"/>
  <c r="P411" i="48"/>
  <c r="U400" i="48"/>
  <c r="T400" i="48"/>
  <c r="M396" i="48"/>
  <c r="V26" i="125" s="1"/>
  <c r="P392" i="48"/>
  <c r="U381" i="48"/>
  <c r="T381" i="48"/>
  <c r="M377" i="48"/>
  <c r="V25" i="125" s="1"/>
  <c r="P373" i="48"/>
  <c r="U362" i="48"/>
  <c r="T362" i="48"/>
  <c r="U343" i="48"/>
  <c r="T343" i="48"/>
  <c r="U324" i="48"/>
  <c r="T324" i="48" s="1"/>
  <c r="U305" i="48"/>
  <c r="T305" i="48" s="1"/>
  <c r="U286" i="48"/>
  <c r="T286" i="48"/>
  <c r="U267" i="48"/>
  <c r="T267" i="48"/>
  <c r="U248" i="48"/>
  <c r="T248" i="48"/>
  <c r="U229" i="48"/>
  <c r="T229" i="48" s="1"/>
  <c r="U210" i="48"/>
  <c r="T210" i="48"/>
  <c r="U191" i="48"/>
  <c r="T191" i="48" s="1"/>
  <c r="U172" i="48"/>
  <c r="T172" i="48"/>
  <c r="U153" i="48"/>
  <c r="T153" i="48"/>
  <c r="U134" i="48"/>
  <c r="T134" i="48"/>
  <c r="U115" i="48"/>
  <c r="T115" i="48"/>
  <c r="U96" i="48"/>
  <c r="T96" i="48"/>
  <c r="U77" i="48"/>
  <c r="T77" i="48" s="1"/>
  <c r="U58" i="48"/>
  <c r="T58" i="48" s="1"/>
  <c r="U39" i="48"/>
  <c r="T39" i="48" s="1"/>
  <c r="U20" i="48"/>
  <c r="M339" i="48"/>
  <c r="V23" i="125" s="1"/>
  <c r="P335" i="48"/>
  <c r="M320" i="48"/>
  <c r="V22" i="125" s="1"/>
  <c r="P316" i="48"/>
  <c r="M301" i="48"/>
  <c r="V21" i="125" s="1"/>
  <c r="P297" i="48"/>
  <c r="M282" i="48"/>
  <c r="V20" i="125" s="1"/>
  <c r="P278" i="48"/>
  <c r="M263" i="48"/>
  <c r="V19" i="125" s="1"/>
  <c r="P259" i="48"/>
  <c r="M244" i="48"/>
  <c r="V18" i="125" s="1"/>
  <c r="P240" i="48"/>
  <c r="M225" i="48"/>
  <c r="V17" i="125" s="1"/>
  <c r="P221" i="48"/>
  <c r="M206" i="48"/>
  <c r="V16" i="125" s="1"/>
  <c r="P202" i="48"/>
  <c r="M187" i="48"/>
  <c r="V15" i="125" s="1"/>
  <c r="P183" i="48"/>
  <c r="M168" i="48"/>
  <c r="V14" i="125" s="1"/>
  <c r="P164" i="48"/>
  <c r="M149" i="48"/>
  <c r="V13" i="125" s="1"/>
  <c r="P145" i="48"/>
  <c r="M130" i="48"/>
  <c r="V12" i="125" s="1"/>
  <c r="P126" i="48"/>
  <c r="P107" i="48"/>
  <c r="M92" i="48"/>
  <c r="V10" i="125" s="1"/>
  <c r="P88" i="48"/>
  <c r="M73" i="48"/>
  <c r="V9" i="125" s="1"/>
  <c r="P69" i="48"/>
  <c r="M54" i="48"/>
  <c r="V8" i="125" s="1"/>
  <c r="P50" i="48"/>
  <c r="M35" i="48"/>
  <c r="V7" i="125" s="1"/>
  <c r="P31" i="48"/>
  <c r="T20" i="48"/>
  <c r="M16" i="48"/>
  <c r="V6" i="125" s="1"/>
  <c r="T1" i="48"/>
  <c r="P1" i="93"/>
  <c r="W11" i="133" l="1"/>
  <c r="W12" i="133" s="1"/>
  <c r="W24" i="133"/>
  <c r="W25" i="133"/>
  <c r="W11" i="134"/>
  <c r="W11" i="132"/>
  <c r="W23" i="132"/>
  <c r="W24" i="132"/>
  <c r="W16" i="50"/>
  <c r="W11" i="50"/>
  <c r="W26" i="133"/>
  <c r="W15" i="50"/>
  <c r="W15" i="134"/>
  <c r="W17" i="134"/>
  <c r="W21" i="134" l="1"/>
  <c r="M33" i="135" s="1"/>
  <c r="W12" i="134"/>
  <c r="M32" i="135" s="1"/>
  <c r="W21" i="50"/>
  <c r="L39" i="135" s="1"/>
  <c r="W13" i="50"/>
  <c r="L38" i="135" s="1"/>
  <c r="W12" i="50"/>
  <c r="W13" i="132"/>
  <c r="W12" i="132"/>
  <c r="W29" i="133"/>
  <c r="M18" i="135" s="1"/>
  <c r="W29" i="132"/>
  <c r="L25" i="135" s="1"/>
  <c r="EH11" i="54"/>
  <c r="DZ11" i="54"/>
  <c r="DR11" i="54"/>
  <c r="DG5" i="54"/>
  <c r="DH5" i="54"/>
  <c r="DG8" i="54"/>
  <c r="DH8" i="54"/>
  <c r="DI8" i="54"/>
  <c r="AQ11" i="54"/>
  <c r="CR11" i="54"/>
  <c r="CS11" i="54"/>
  <c r="A1" i="54"/>
  <c r="G28" i="45" l="1"/>
  <c r="BE11" i="54"/>
  <c r="B158" i="65" l="1"/>
  <c r="L152" i="60" l="1"/>
  <c r="L151" i="60"/>
  <c r="CN8" i="54" l="1"/>
  <c r="CE8" i="54"/>
  <c r="Z7" i="34" l="1"/>
  <c r="Z8" i="34"/>
  <c r="Z9" i="34"/>
  <c r="Z10" i="34"/>
  <c r="Z6" i="34"/>
  <c r="D156" i="59"/>
  <c r="D157" i="59"/>
  <c r="D155" i="59"/>
  <c r="E136" i="59"/>
  <c r="D85" i="59"/>
  <c r="D84" i="59"/>
  <c r="D63" i="59"/>
  <c r="D73" i="59"/>
  <c r="D65" i="59"/>
  <c r="D64" i="59"/>
  <c r="E60" i="60"/>
  <c r="E60" i="182" s="1"/>
  <c r="F60" i="60"/>
  <c r="G60" i="60"/>
  <c r="H60" i="60"/>
  <c r="I60" i="60"/>
  <c r="E61" i="60"/>
  <c r="E61" i="182" s="1"/>
  <c r="F61" i="60"/>
  <c r="G61" i="60"/>
  <c r="H61" i="60"/>
  <c r="I61" i="60"/>
  <c r="X2" i="131"/>
  <c r="Q2" i="131"/>
  <c r="Q2" i="139"/>
  <c r="X5" i="131"/>
  <c r="W5" i="131" s="1"/>
  <c r="V26" i="139"/>
  <c r="U26" i="139"/>
  <c r="T26" i="139"/>
  <c r="V25" i="139"/>
  <c r="U25" i="139"/>
  <c r="T25" i="139"/>
  <c r="V24" i="139"/>
  <c r="U24" i="139"/>
  <c r="T24" i="139"/>
  <c r="V23" i="139"/>
  <c r="U23" i="139"/>
  <c r="T23" i="139"/>
  <c r="W22" i="139"/>
  <c r="U22" i="139"/>
  <c r="T22" i="139"/>
  <c r="V21" i="139"/>
  <c r="U21" i="139"/>
  <c r="T21" i="139"/>
  <c r="W20" i="139"/>
  <c r="U20" i="139"/>
  <c r="T20" i="139"/>
  <c r="V19" i="139"/>
  <c r="U19" i="139"/>
  <c r="T19" i="139"/>
  <c r="V18" i="139"/>
  <c r="U18" i="139"/>
  <c r="T18" i="139"/>
  <c r="V17" i="139"/>
  <c r="U17" i="139"/>
  <c r="T17" i="139"/>
  <c r="W16" i="139"/>
  <c r="U16" i="139"/>
  <c r="T16" i="139"/>
  <c r="W15" i="139"/>
  <c r="U15" i="139"/>
  <c r="T15" i="139"/>
  <c r="V14" i="139"/>
  <c r="U14" i="139"/>
  <c r="T14" i="139"/>
  <c r="V13" i="139"/>
  <c r="U13" i="139"/>
  <c r="T13" i="139"/>
  <c r="V12" i="139"/>
  <c r="U12" i="139"/>
  <c r="T12" i="139"/>
  <c r="V11" i="139"/>
  <c r="U11" i="139"/>
  <c r="T11" i="139"/>
  <c r="W10" i="139"/>
  <c r="U10" i="139"/>
  <c r="T10" i="139"/>
  <c r="V9" i="139"/>
  <c r="U9" i="139"/>
  <c r="T9" i="139"/>
  <c r="V8" i="139"/>
  <c r="U8" i="139"/>
  <c r="T8" i="139"/>
  <c r="V7" i="139"/>
  <c r="U7" i="139"/>
  <c r="T7" i="139"/>
  <c r="V6" i="139"/>
  <c r="U6" i="139"/>
  <c r="T6" i="139"/>
  <c r="V5" i="139"/>
  <c r="U5" i="139"/>
  <c r="T5" i="139"/>
  <c r="E98" i="60"/>
  <c r="F98" i="60"/>
  <c r="G98" i="60"/>
  <c r="E62" i="60"/>
  <c r="F62" i="60"/>
  <c r="H62" i="60"/>
  <c r="I62" i="60"/>
  <c r="G62" i="60"/>
  <c r="E59" i="60"/>
  <c r="G59" i="60"/>
  <c r="F59" i="60"/>
  <c r="F58" i="60"/>
  <c r="E58" i="60"/>
  <c r="G58" i="60"/>
  <c r="F95" i="60"/>
  <c r="E95" i="60"/>
  <c r="G95" i="60"/>
  <c r="G92" i="60"/>
  <c r="F92" i="60"/>
  <c r="E92" i="60"/>
  <c r="G89" i="60"/>
  <c r="E89" i="60"/>
  <c r="F89" i="60"/>
  <c r="E62" i="182" l="1"/>
  <c r="V16" i="139"/>
  <c r="W11" i="139"/>
  <c r="W7" i="139"/>
  <c r="W19" i="139"/>
  <c r="T61" i="182"/>
  <c r="V61" i="182"/>
  <c r="W61" i="182"/>
  <c r="U61" i="182"/>
  <c r="V60" i="182"/>
  <c r="W60" i="182"/>
  <c r="U60" i="182"/>
  <c r="T60" i="182"/>
  <c r="D155" i="165"/>
  <c r="D155" i="151"/>
  <c r="D155" i="150"/>
  <c r="D155" i="149"/>
  <c r="D155" i="176"/>
  <c r="D155" i="167"/>
  <c r="D155" i="161"/>
  <c r="D155" i="173"/>
  <c r="D155" i="166"/>
  <c r="D155" i="158"/>
  <c r="D155" i="146"/>
  <c r="D155" i="179"/>
  <c r="D155" i="175"/>
  <c r="D155" i="172"/>
  <c r="D155" i="180"/>
  <c r="D155" i="159"/>
  <c r="D155" i="152"/>
  <c r="D155" i="145"/>
  <c r="D155" i="171"/>
  <c r="D155" i="169"/>
  <c r="D155" i="182"/>
  <c r="D155" i="178"/>
  <c r="D155" i="177"/>
  <c r="D155" i="160"/>
  <c r="D155" i="153"/>
  <c r="D155" i="170"/>
  <c r="D155" i="162"/>
  <c r="D155" i="174"/>
  <c r="D155" i="154"/>
  <c r="D155" i="147"/>
  <c r="D155" i="164"/>
  <c r="D155" i="157"/>
  <c r="D155" i="148"/>
  <c r="D155" i="155"/>
  <c r="D155" i="168"/>
  <c r="D155" i="156"/>
  <c r="D155" i="163"/>
  <c r="D155" i="181"/>
  <c r="D155" i="143"/>
  <c r="D155" i="140"/>
  <c r="D155" i="141"/>
  <c r="D155" i="142"/>
  <c r="D157" i="158"/>
  <c r="D157" i="148"/>
  <c r="D157" i="180"/>
  <c r="D157" i="178"/>
  <c r="D157" i="166"/>
  <c r="D157" i="163"/>
  <c r="D157" i="157"/>
  <c r="D157" i="176"/>
  <c r="D157" i="170"/>
  <c r="D157" i="160"/>
  <c r="D157" i="168"/>
  <c r="D157" i="161"/>
  <c r="D157" i="181"/>
  <c r="D157" i="174"/>
  <c r="D157" i="152"/>
  <c r="D157" i="147"/>
  <c r="D157" i="175"/>
  <c r="D157" i="172"/>
  <c r="D157" i="146"/>
  <c r="D157" i="177"/>
  <c r="D157" i="169"/>
  <c r="D157" i="171"/>
  <c r="D157" i="155"/>
  <c r="D157" i="173"/>
  <c r="D157" i="153"/>
  <c r="D157" i="151"/>
  <c r="D157" i="150"/>
  <c r="D157" i="162"/>
  <c r="D157" i="165"/>
  <c r="D157" i="149"/>
  <c r="D157" i="154"/>
  <c r="D157" i="182"/>
  <c r="D157" i="167"/>
  <c r="D157" i="145"/>
  <c r="D157" i="159"/>
  <c r="D157" i="156"/>
  <c r="D157" i="179"/>
  <c r="D157" i="164"/>
  <c r="D157" i="141"/>
  <c r="D157" i="142"/>
  <c r="D157" i="143"/>
  <c r="D157" i="140"/>
  <c r="D156" i="179"/>
  <c r="D156" i="154"/>
  <c r="D156" i="181"/>
  <c r="D156" i="147"/>
  <c r="D156" i="182"/>
  <c r="D156" i="165"/>
  <c r="D156" i="164"/>
  <c r="D156" i="163"/>
  <c r="D156" i="173"/>
  <c r="D156" i="158"/>
  <c r="D156" i="176"/>
  <c r="D156" i="166"/>
  <c r="D156" i="161"/>
  <c r="D156" i="175"/>
  <c r="D156" i="174"/>
  <c r="D156" i="157"/>
  <c r="D156" i="170"/>
  <c r="D156" i="167"/>
  <c r="D156" i="159"/>
  <c r="D156" i="145"/>
  <c r="D156" i="171"/>
  <c r="D156" i="180"/>
  <c r="D156" i="155"/>
  <c r="D156" i="168"/>
  <c r="D156" i="156"/>
  <c r="D156" i="148"/>
  <c r="D156" i="151"/>
  <c r="D156" i="172"/>
  <c r="D156" i="149"/>
  <c r="D156" i="169"/>
  <c r="D156" i="152"/>
  <c r="D156" i="177"/>
  <c r="D156" i="153"/>
  <c r="D156" i="160"/>
  <c r="D156" i="162"/>
  <c r="D156" i="150"/>
  <c r="D156" i="178"/>
  <c r="D156" i="146"/>
  <c r="D156" i="142"/>
  <c r="D156" i="140"/>
  <c r="D156" i="141"/>
  <c r="D156" i="143"/>
  <c r="D63" i="181"/>
  <c r="D63" i="180"/>
  <c r="D63" i="178"/>
  <c r="D63" i="168"/>
  <c r="D63" i="176"/>
  <c r="D63" i="145"/>
  <c r="D63" i="177"/>
  <c r="D63" i="146"/>
  <c r="D63" i="159"/>
  <c r="D63" i="151"/>
  <c r="D63" i="170"/>
  <c r="D63" i="158"/>
  <c r="D63" i="167"/>
  <c r="D63" i="162"/>
  <c r="D63" i="182"/>
  <c r="D63" i="179"/>
  <c r="D63" i="173"/>
  <c r="D63" i="169"/>
  <c r="D63" i="157"/>
  <c r="D63" i="155"/>
  <c r="D63" i="152"/>
  <c r="D63" i="165"/>
  <c r="D63" i="147"/>
  <c r="D63" i="175"/>
  <c r="D63" i="163"/>
  <c r="D63" i="156"/>
  <c r="D63" i="150"/>
  <c r="D63" i="149"/>
  <c r="D63" i="154"/>
  <c r="D63" i="160"/>
  <c r="D63" i="174"/>
  <c r="D63" i="166"/>
  <c r="D63" i="153"/>
  <c r="D63" i="172"/>
  <c r="D63" i="171"/>
  <c r="D63" i="164"/>
  <c r="D63" i="161"/>
  <c r="D63" i="148"/>
  <c r="D63" i="143"/>
  <c r="D63" i="141"/>
  <c r="D63" i="140"/>
  <c r="D63" i="142"/>
  <c r="D65" i="177"/>
  <c r="D65" i="175"/>
  <c r="D65" i="163"/>
  <c r="D65" i="156"/>
  <c r="D65" i="147"/>
  <c r="D65" i="146"/>
  <c r="D65" i="145"/>
  <c r="D65" i="162"/>
  <c r="D65" i="169"/>
  <c r="D65" i="176"/>
  <c r="D65" i="157"/>
  <c r="D65" i="172"/>
  <c r="D65" i="164"/>
  <c r="D65" i="161"/>
  <c r="D65" i="150"/>
  <c r="D65" i="149"/>
  <c r="D65" i="171"/>
  <c r="D65" i="154"/>
  <c r="D65" i="151"/>
  <c r="D65" i="148"/>
  <c r="D65" i="166"/>
  <c r="D65" i="158"/>
  <c r="D65" i="167"/>
  <c r="D65" i="178"/>
  <c r="D65" i="153"/>
  <c r="D65" i="181"/>
  <c r="D65" i="168"/>
  <c r="D65" i="182"/>
  <c r="D65" i="180"/>
  <c r="D65" i="179"/>
  <c r="D65" i="173"/>
  <c r="D65" i="155"/>
  <c r="D65" i="152"/>
  <c r="D65" i="165"/>
  <c r="D65" i="170"/>
  <c r="D65" i="160"/>
  <c r="D65" i="159"/>
  <c r="D65" i="174"/>
  <c r="D65" i="141"/>
  <c r="D65" i="140"/>
  <c r="D65" i="142"/>
  <c r="D65" i="143"/>
  <c r="D64" i="170"/>
  <c r="D64" i="159"/>
  <c r="D64" i="151"/>
  <c r="D64" i="153"/>
  <c r="D64" i="165"/>
  <c r="D64" i="149"/>
  <c r="D64" i="174"/>
  <c r="D64" i="148"/>
  <c r="D64" i="167"/>
  <c r="D64" i="166"/>
  <c r="D64" i="158"/>
  <c r="D64" i="162"/>
  <c r="D64" i="182"/>
  <c r="D64" i="179"/>
  <c r="D64" i="173"/>
  <c r="D64" i="157"/>
  <c r="D64" i="155"/>
  <c r="D64" i="152"/>
  <c r="D64" i="176"/>
  <c r="D64" i="175"/>
  <c r="D64" i="147"/>
  <c r="D64" i="145"/>
  <c r="D64" i="177"/>
  <c r="D64" i="163"/>
  <c r="D64" i="156"/>
  <c r="D64" i="150"/>
  <c r="D64" i="146"/>
  <c r="D64" i="172"/>
  <c r="D64" i="171"/>
  <c r="D64" i="164"/>
  <c r="D64" i="161"/>
  <c r="D64" i="154"/>
  <c r="D64" i="160"/>
  <c r="D64" i="181"/>
  <c r="D64" i="178"/>
  <c r="D64" i="180"/>
  <c r="D64" i="169"/>
  <c r="D64" i="168"/>
  <c r="D64" i="141"/>
  <c r="D64" i="142"/>
  <c r="D64" i="140"/>
  <c r="D64" i="143"/>
  <c r="D84" i="180"/>
  <c r="D84" i="161"/>
  <c r="D84" i="155"/>
  <c r="D84" i="154"/>
  <c r="D84" i="147"/>
  <c r="D84" i="165"/>
  <c r="D84" i="182"/>
  <c r="D84" i="163"/>
  <c r="D84" i="177"/>
  <c r="D84" i="171"/>
  <c r="D84" i="169"/>
  <c r="D84" i="168"/>
  <c r="D84" i="160"/>
  <c r="D84" i="157"/>
  <c r="D84" i="145"/>
  <c r="D84" i="166"/>
  <c r="D84" i="162"/>
  <c r="D84" i="156"/>
  <c r="D84" i="172"/>
  <c r="D84" i="170"/>
  <c r="D84" i="176"/>
  <c r="D84" i="153"/>
  <c r="D84" i="149"/>
  <c r="D84" i="152"/>
  <c r="D84" i="151"/>
  <c r="D84" i="181"/>
  <c r="D84" i="164"/>
  <c r="D84" i="159"/>
  <c r="D84" i="146"/>
  <c r="D84" i="175"/>
  <c r="D84" i="167"/>
  <c r="D84" i="148"/>
  <c r="D84" i="179"/>
  <c r="D84" i="178"/>
  <c r="D84" i="173"/>
  <c r="D84" i="174"/>
  <c r="D84" i="158"/>
  <c r="D84" i="150"/>
  <c r="D84" i="141"/>
  <c r="D84" i="140"/>
  <c r="D84" i="143"/>
  <c r="D84" i="142"/>
  <c r="D85" i="175"/>
  <c r="D85" i="167"/>
  <c r="D85" i="148"/>
  <c r="D85" i="156"/>
  <c r="D85" i="174"/>
  <c r="D85" i="170"/>
  <c r="D85" i="158"/>
  <c r="D85" i="180"/>
  <c r="D85" i="161"/>
  <c r="D85" i="154"/>
  <c r="D85" i="147"/>
  <c r="D85" i="176"/>
  <c r="D85" i="155"/>
  <c r="D85" i="153"/>
  <c r="D85" i="165"/>
  <c r="D85" i="163"/>
  <c r="D85" i="151"/>
  <c r="D85" i="171"/>
  <c r="D85" i="164"/>
  <c r="D85" i="160"/>
  <c r="D85" i="166"/>
  <c r="D85" i="179"/>
  <c r="D85" i="178"/>
  <c r="D85" i="173"/>
  <c r="D85" i="172"/>
  <c r="D85" i="150"/>
  <c r="D85" i="149"/>
  <c r="D85" i="182"/>
  <c r="D85" i="152"/>
  <c r="D85" i="181"/>
  <c r="D85" i="177"/>
  <c r="D85" i="169"/>
  <c r="D85" i="168"/>
  <c r="D85" i="159"/>
  <c r="D85" i="157"/>
  <c r="D85" i="146"/>
  <c r="D85" i="145"/>
  <c r="D85" i="162"/>
  <c r="D85" i="141"/>
  <c r="D85" i="143"/>
  <c r="D85" i="140"/>
  <c r="D85" i="142"/>
  <c r="V15" i="139"/>
  <c r="G100" i="60"/>
  <c r="G99" i="60"/>
  <c r="F100" i="60"/>
  <c r="F99" i="60"/>
  <c r="F97" i="60"/>
  <c r="F96" i="60"/>
  <c r="F94" i="60"/>
  <c r="F93" i="60"/>
  <c r="F91" i="60"/>
  <c r="F90" i="60"/>
  <c r="E98" i="182"/>
  <c r="E59" i="182"/>
  <c r="E92" i="182"/>
  <c r="E95" i="182"/>
  <c r="E58" i="182"/>
  <c r="E89" i="182"/>
  <c r="E98" i="180"/>
  <c r="E98" i="181"/>
  <c r="E59" i="180"/>
  <c r="E59" i="181"/>
  <c r="E92" i="180"/>
  <c r="E92" i="181"/>
  <c r="E95" i="180"/>
  <c r="E95" i="181"/>
  <c r="E58" i="180"/>
  <c r="E58" i="181"/>
  <c r="E89" i="180"/>
  <c r="E89" i="181"/>
  <c r="E61" i="180"/>
  <c r="E61" i="181"/>
  <c r="E60" i="180"/>
  <c r="E60" i="181"/>
  <c r="E62" i="180"/>
  <c r="E62" i="181"/>
  <c r="E98" i="179"/>
  <c r="E59" i="179"/>
  <c r="E92" i="179"/>
  <c r="E95" i="179"/>
  <c r="E58" i="179"/>
  <c r="E89" i="179"/>
  <c r="E60" i="178"/>
  <c r="E60" i="179"/>
  <c r="E61" i="178"/>
  <c r="E61" i="179"/>
  <c r="E62" i="178"/>
  <c r="E62" i="179"/>
  <c r="E98" i="178"/>
  <c r="E59" i="178"/>
  <c r="E92" i="178"/>
  <c r="E95" i="178"/>
  <c r="E58" i="178"/>
  <c r="E89" i="178"/>
  <c r="E98" i="176"/>
  <c r="E98" i="177"/>
  <c r="E59" i="176"/>
  <c r="E59" i="177"/>
  <c r="E92" i="176"/>
  <c r="E92" i="177"/>
  <c r="E95" i="177"/>
  <c r="E95" i="176"/>
  <c r="E58" i="177"/>
  <c r="E58" i="176"/>
  <c r="E89" i="177"/>
  <c r="E89" i="176"/>
  <c r="E61" i="175"/>
  <c r="E61" i="177"/>
  <c r="E61" i="176"/>
  <c r="E60" i="175"/>
  <c r="E60" i="177"/>
  <c r="E60" i="176"/>
  <c r="E62" i="175"/>
  <c r="E62" i="177"/>
  <c r="E62" i="176"/>
  <c r="E98" i="175"/>
  <c r="E59" i="175"/>
  <c r="E92" i="175"/>
  <c r="E95" i="175"/>
  <c r="E58" i="175"/>
  <c r="E89" i="175"/>
  <c r="E98" i="174"/>
  <c r="E59" i="174"/>
  <c r="E92" i="174"/>
  <c r="E95" i="174"/>
  <c r="E58" i="174"/>
  <c r="E89" i="174"/>
  <c r="E62" i="173"/>
  <c r="E62" i="174"/>
  <c r="E61" i="173"/>
  <c r="E61" i="174"/>
  <c r="E60" i="173"/>
  <c r="E60" i="174"/>
  <c r="E98" i="173"/>
  <c r="E59" i="173"/>
  <c r="E92" i="173"/>
  <c r="E95" i="173"/>
  <c r="E58" i="173"/>
  <c r="E89" i="173"/>
  <c r="E98" i="172"/>
  <c r="E59" i="172"/>
  <c r="E92" i="172"/>
  <c r="E95" i="172"/>
  <c r="E58" i="172"/>
  <c r="E89" i="172"/>
  <c r="E61" i="171"/>
  <c r="E61" i="172"/>
  <c r="E60" i="171"/>
  <c r="E60" i="172"/>
  <c r="E62" i="171"/>
  <c r="E62" i="172"/>
  <c r="E98" i="171"/>
  <c r="E59" i="171"/>
  <c r="E92" i="171"/>
  <c r="E95" i="171"/>
  <c r="E58" i="171"/>
  <c r="E89" i="171"/>
  <c r="E98" i="170"/>
  <c r="E59" i="170"/>
  <c r="E92" i="170"/>
  <c r="E95" i="170"/>
  <c r="E58" i="170"/>
  <c r="E89" i="170"/>
  <c r="E62" i="169"/>
  <c r="E62" i="170"/>
  <c r="E61" i="169"/>
  <c r="E61" i="170"/>
  <c r="E60" i="169"/>
  <c r="E60" i="170"/>
  <c r="E98" i="169"/>
  <c r="E59" i="169"/>
  <c r="E92" i="169"/>
  <c r="E95" i="169"/>
  <c r="E58" i="169"/>
  <c r="E89" i="169"/>
  <c r="E98" i="168"/>
  <c r="E59" i="168"/>
  <c r="E92" i="168"/>
  <c r="E95" i="168"/>
  <c r="E58" i="168"/>
  <c r="E89" i="168"/>
  <c r="E62" i="167"/>
  <c r="E62" i="168"/>
  <c r="E61" i="167"/>
  <c r="E61" i="168"/>
  <c r="E60" i="167"/>
  <c r="E60" i="168"/>
  <c r="E98" i="167"/>
  <c r="E59" i="167"/>
  <c r="E92" i="167"/>
  <c r="E95" i="167"/>
  <c r="E58" i="167"/>
  <c r="E89" i="167"/>
  <c r="E98" i="166"/>
  <c r="E59" i="166"/>
  <c r="E92" i="166"/>
  <c r="E95" i="166"/>
  <c r="E58" i="166"/>
  <c r="E89" i="166"/>
  <c r="E62" i="165"/>
  <c r="E62" i="166"/>
  <c r="E61" i="165"/>
  <c r="E61" i="166"/>
  <c r="E60" i="165"/>
  <c r="E60" i="166"/>
  <c r="E98" i="165"/>
  <c r="E59" i="165"/>
  <c r="E92" i="165"/>
  <c r="E95" i="165"/>
  <c r="E58" i="165"/>
  <c r="E89" i="165"/>
  <c r="E98" i="164"/>
  <c r="E59" i="164"/>
  <c r="E92" i="164"/>
  <c r="E95" i="164"/>
  <c r="E58" i="164"/>
  <c r="E89" i="164"/>
  <c r="E60" i="163"/>
  <c r="E60" i="164"/>
  <c r="E61" i="163"/>
  <c r="E61" i="164"/>
  <c r="E62" i="163"/>
  <c r="E62" i="164"/>
  <c r="E98" i="163"/>
  <c r="E59" i="163"/>
  <c r="E92" i="163"/>
  <c r="E95" i="163"/>
  <c r="E58" i="163"/>
  <c r="E89" i="163"/>
  <c r="E98" i="162"/>
  <c r="E59" i="162"/>
  <c r="E92" i="162"/>
  <c r="E95" i="162"/>
  <c r="E58" i="162"/>
  <c r="E89" i="162"/>
  <c r="E61" i="161"/>
  <c r="E61" i="162"/>
  <c r="E60" i="161"/>
  <c r="E60" i="162"/>
  <c r="E62" i="161"/>
  <c r="E62" i="162"/>
  <c r="E98" i="161"/>
  <c r="E59" i="161"/>
  <c r="E92" i="161"/>
  <c r="E95" i="161"/>
  <c r="E58" i="161"/>
  <c r="E89" i="161"/>
  <c r="E98" i="160"/>
  <c r="E59" i="160"/>
  <c r="E92" i="160"/>
  <c r="E95" i="160"/>
  <c r="E58" i="160"/>
  <c r="E89" i="160"/>
  <c r="E62" i="159"/>
  <c r="E62" i="160"/>
  <c r="E61" i="159"/>
  <c r="E61" i="160"/>
  <c r="E60" i="159"/>
  <c r="E60" i="160"/>
  <c r="E98" i="159"/>
  <c r="E59" i="159"/>
  <c r="E92" i="159"/>
  <c r="E95" i="159"/>
  <c r="E58" i="159"/>
  <c r="E89" i="159"/>
  <c r="E98" i="158"/>
  <c r="E59" i="158"/>
  <c r="E92" i="158"/>
  <c r="E95" i="158"/>
  <c r="E58" i="158"/>
  <c r="E89" i="158"/>
  <c r="E62" i="157"/>
  <c r="E62" i="158"/>
  <c r="E61" i="157"/>
  <c r="E61" i="158"/>
  <c r="E60" i="157"/>
  <c r="E60" i="158"/>
  <c r="E98" i="157"/>
  <c r="E59" i="157"/>
  <c r="E92" i="157"/>
  <c r="E95" i="157"/>
  <c r="E58" i="157"/>
  <c r="E89" i="157"/>
  <c r="E98" i="156"/>
  <c r="E59" i="156"/>
  <c r="E92" i="156"/>
  <c r="E95" i="156"/>
  <c r="E58" i="156"/>
  <c r="E89" i="156"/>
  <c r="E62" i="155"/>
  <c r="E62" i="156"/>
  <c r="E61" i="155"/>
  <c r="E61" i="156"/>
  <c r="E60" i="155"/>
  <c r="E60" i="156"/>
  <c r="E98" i="155"/>
  <c r="E59" i="155"/>
  <c r="E92" i="155"/>
  <c r="E95" i="155"/>
  <c r="E58" i="155"/>
  <c r="E89" i="155"/>
  <c r="E98" i="154"/>
  <c r="E59" i="154"/>
  <c r="E92" i="154"/>
  <c r="E95" i="154"/>
  <c r="E58" i="154"/>
  <c r="E89" i="154"/>
  <c r="E62" i="153"/>
  <c r="E62" i="154"/>
  <c r="E61" i="153"/>
  <c r="E61" i="154"/>
  <c r="E60" i="153"/>
  <c r="E60" i="154"/>
  <c r="E98" i="153"/>
  <c r="E59" i="153"/>
  <c r="E92" i="153"/>
  <c r="E95" i="153"/>
  <c r="E58" i="153"/>
  <c r="E89" i="153"/>
  <c r="E98" i="151"/>
  <c r="E98" i="152"/>
  <c r="E59" i="151"/>
  <c r="E59" i="152"/>
  <c r="E92" i="151"/>
  <c r="E92" i="152"/>
  <c r="E95" i="152"/>
  <c r="E95" i="151"/>
  <c r="E58" i="152"/>
  <c r="E58" i="151"/>
  <c r="E89" i="152"/>
  <c r="E89" i="151"/>
  <c r="E61" i="151"/>
  <c r="E61" i="152"/>
  <c r="E60" i="150"/>
  <c r="E60" i="151"/>
  <c r="E60" i="152"/>
  <c r="E62" i="151"/>
  <c r="E62" i="152"/>
  <c r="E98" i="150"/>
  <c r="E59" i="150"/>
  <c r="E92" i="150"/>
  <c r="E95" i="150"/>
  <c r="E58" i="150"/>
  <c r="E89" i="150"/>
  <c r="E61" i="149"/>
  <c r="E61" i="150"/>
  <c r="E62" i="149"/>
  <c r="E62" i="150"/>
  <c r="E98" i="149"/>
  <c r="E59" i="149"/>
  <c r="E92" i="149"/>
  <c r="E95" i="149"/>
  <c r="E58" i="149"/>
  <c r="E89" i="149"/>
  <c r="E60" i="148"/>
  <c r="E60" i="149"/>
  <c r="E98" i="148"/>
  <c r="E59" i="148"/>
  <c r="E92" i="148"/>
  <c r="E95" i="148"/>
  <c r="E58" i="148"/>
  <c r="E89" i="148"/>
  <c r="E61" i="147"/>
  <c r="E61" i="148"/>
  <c r="E62" i="147"/>
  <c r="E62" i="148"/>
  <c r="E98" i="147"/>
  <c r="E59" i="147"/>
  <c r="E92" i="147"/>
  <c r="E95" i="147"/>
  <c r="E58" i="147"/>
  <c r="E89" i="147"/>
  <c r="E60" i="146"/>
  <c r="E60" i="147"/>
  <c r="E98" i="146"/>
  <c r="E59" i="146"/>
  <c r="E92" i="146"/>
  <c r="E95" i="146"/>
  <c r="E58" i="146"/>
  <c r="E89" i="146"/>
  <c r="E62" i="145"/>
  <c r="E62" i="146"/>
  <c r="E61" i="145"/>
  <c r="E61" i="146"/>
  <c r="E98" i="145"/>
  <c r="E59" i="145"/>
  <c r="E92" i="145"/>
  <c r="E95" i="145"/>
  <c r="E58" i="145"/>
  <c r="E89" i="145"/>
  <c r="E60" i="143"/>
  <c r="E60" i="145"/>
  <c r="E59" i="143"/>
  <c r="E95" i="143"/>
  <c r="E98" i="143"/>
  <c r="E92" i="143"/>
  <c r="E89" i="143"/>
  <c r="E58" i="143"/>
  <c r="E61" i="142"/>
  <c r="E61" i="143"/>
  <c r="E62" i="142"/>
  <c r="E62" i="143"/>
  <c r="E59" i="142"/>
  <c r="E95" i="142"/>
  <c r="E98" i="142"/>
  <c r="E92" i="142"/>
  <c r="E89" i="142"/>
  <c r="E58" i="142"/>
  <c r="E60" i="141"/>
  <c r="E60" i="142"/>
  <c r="AE4" i="34"/>
  <c r="E59" i="141"/>
  <c r="E95" i="141"/>
  <c r="E98" i="141"/>
  <c r="E92" i="141"/>
  <c r="E89" i="141"/>
  <c r="E58" i="141"/>
  <c r="E61" i="140"/>
  <c r="E61" i="141"/>
  <c r="E62" i="140"/>
  <c r="E62" i="141"/>
  <c r="E59" i="140"/>
  <c r="E95" i="140"/>
  <c r="E98" i="140"/>
  <c r="E92" i="140"/>
  <c r="E89" i="140"/>
  <c r="E58" i="140"/>
  <c r="E60" i="59"/>
  <c r="E60" i="140"/>
  <c r="V5" i="131"/>
  <c r="W14" i="139"/>
  <c r="W26" i="139"/>
  <c r="W23" i="139"/>
  <c r="V10" i="139"/>
  <c r="V22" i="139"/>
  <c r="W9" i="139"/>
  <c r="W21" i="139"/>
  <c r="V20" i="139"/>
  <c r="W13" i="139"/>
  <c r="W8" i="139"/>
  <c r="W25" i="139"/>
  <c r="W24" i="139"/>
  <c r="W18" i="139"/>
  <c r="W12" i="139"/>
  <c r="W6" i="139"/>
  <c r="W17" i="139"/>
  <c r="W5" i="139"/>
  <c r="T61" i="164" l="1"/>
  <c r="U61" i="164"/>
  <c r="V61" i="164"/>
  <c r="W61" i="164"/>
  <c r="T60" i="140"/>
  <c r="W60" i="140"/>
  <c r="U60" i="140"/>
  <c r="V60" i="140"/>
  <c r="T61" i="151"/>
  <c r="V61" i="151"/>
  <c r="W61" i="151"/>
  <c r="U61" i="151"/>
  <c r="W61" i="156"/>
  <c r="T61" i="156"/>
  <c r="U61" i="156"/>
  <c r="V61" i="156"/>
  <c r="W60" i="172"/>
  <c r="V60" i="172"/>
  <c r="T60" i="172"/>
  <c r="U60" i="172"/>
  <c r="T61" i="146"/>
  <c r="V61" i="146"/>
  <c r="U61" i="146"/>
  <c r="W61" i="146"/>
  <c r="T60" i="152"/>
  <c r="V60" i="152"/>
  <c r="W60" i="152"/>
  <c r="U60" i="152"/>
  <c r="T60" i="153"/>
  <c r="U60" i="153"/>
  <c r="V60" i="153"/>
  <c r="W60" i="153"/>
  <c r="W60" i="157"/>
  <c r="V60" i="157"/>
  <c r="U60" i="157"/>
  <c r="T60" i="157"/>
  <c r="T60" i="165"/>
  <c r="W60" i="165"/>
  <c r="U60" i="165"/>
  <c r="V60" i="165"/>
  <c r="W60" i="169"/>
  <c r="V60" i="169"/>
  <c r="U60" i="169"/>
  <c r="T60" i="169"/>
  <c r="V60" i="173"/>
  <c r="W60" i="173"/>
  <c r="T60" i="173"/>
  <c r="U60" i="173"/>
  <c r="W61" i="177"/>
  <c r="T61" i="177"/>
  <c r="U61" i="177"/>
  <c r="V61" i="177"/>
  <c r="V60" i="179"/>
  <c r="W60" i="179"/>
  <c r="U60" i="179"/>
  <c r="T60" i="179"/>
  <c r="V61" i="181"/>
  <c r="W61" i="181"/>
  <c r="U61" i="181"/>
  <c r="T61" i="181"/>
  <c r="T61" i="141"/>
  <c r="V61" i="141"/>
  <c r="W61" i="141"/>
  <c r="U61" i="141"/>
  <c r="T61" i="145"/>
  <c r="V61" i="145"/>
  <c r="W61" i="145"/>
  <c r="U61" i="145"/>
  <c r="W60" i="151"/>
  <c r="U60" i="151"/>
  <c r="V60" i="151"/>
  <c r="T60" i="151"/>
  <c r="V61" i="154"/>
  <c r="W61" i="154"/>
  <c r="T61" i="154"/>
  <c r="U61" i="154"/>
  <c r="T61" i="158"/>
  <c r="U61" i="158"/>
  <c r="V61" i="158"/>
  <c r="W61" i="158"/>
  <c r="T60" i="162"/>
  <c r="W60" i="162"/>
  <c r="U60" i="162"/>
  <c r="V60" i="162"/>
  <c r="V61" i="166"/>
  <c r="W61" i="166"/>
  <c r="T61" i="166"/>
  <c r="U61" i="166"/>
  <c r="T61" i="170"/>
  <c r="U61" i="170"/>
  <c r="W61" i="170"/>
  <c r="V61" i="170"/>
  <c r="W61" i="174"/>
  <c r="T61" i="174"/>
  <c r="U61" i="174"/>
  <c r="V61" i="174"/>
  <c r="V61" i="175"/>
  <c r="W61" i="175"/>
  <c r="T61" i="175"/>
  <c r="U61" i="175"/>
  <c r="W60" i="178"/>
  <c r="V60" i="178"/>
  <c r="T60" i="178"/>
  <c r="U60" i="178"/>
  <c r="W61" i="180"/>
  <c r="T61" i="180"/>
  <c r="U61" i="180"/>
  <c r="V61" i="180"/>
  <c r="W61" i="140"/>
  <c r="U61" i="140"/>
  <c r="V61" i="140"/>
  <c r="T61" i="140"/>
  <c r="W61" i="150"/>
  <c r="U61" i="150"/>
  <c r="V61" i="150"/>
  <c r="T61" i="150"/>
  <c r="T60" i="150"/>
  <c r="U60" i="150"/>
  <c r="V60" i="150"/>
  <c r="W60" i="150"/>
  <c r="W61" i="153"/>
  <c r="U61" i="153"/>
  <c r="V61" i="153"/>
  <c r="T61" i="153"/>
  <c r="V61" i="157"/>
  <c r="W61" i="157"/>
  <c r="T61" i="157"/>
  <c r="U61" i="157"/>
  <c r="V60" i="161"/>
  <c r="W60" i="161"/>
  <c r="T60" i="161"/>
  <c r="U60" i="161"/>
  <c r="W61" i="165"/>
  <c r="T61" i="165"/>
  <c r="V61" i="165"/>
  <c r="U61" i="165"/>
  <c r="V61" i="169"/>
  <c r="W61" i="169"/>
  <c r="T61" i="169"/>
  <c r="U61" i="169"/>
  <c r="T61" i="173"/>
  <c r="U61" i="173"/>
  <c r="V61" i="173"/>
  <c r="W61" i="173"/>
  <c r="T61" i="152"/>
  <c r="W61" i="152"/>
  <c r="U61" i="152"/>
  <c r="V61" i="152"/>
  <c r="T61" i="149"/>
  <c r="U61" i="149"/>
  <c r="V61" i="149"/>
  <c r="W61" i="149"/>
  <c r="T60" i="149"/>
  <c r="V60" i="149"/>
  <c r="W60" i="149"/>
  <c r="U60" i="149"/>
  <c r="T60" i="143"/>
  <c r="U60" i="143"/>
  <c r="V60" i="143"/>
  <c r="W60" i="143"/>
  <c r="W60" i="148"/>
  <c r="T60" i="148"/>
  <c r="U60" i="148"/>
  <c r="V60" i="148"/>
  <c r="T60" i="156"/>
  <c r="W60" i="156"/>
  <c r="U60" i="156"/>
  <c r="V60" i="156"/>
  <c r="W60" i="160"/>
  <c r="V60" i="160"/>
  <c r="U60" i="160"/>
  <c r="T60" i="160"/>
  <c r="T60" i="168"/>
  <c r="W60" i="168"/>
  <c r="U60" i="168"/>
  <c r="V60" i="168"/>
  <c r="W61" i="162"/>
  <c r="T61" i="162"/>
  <c r="U61" i="162"/>
  <c r="V61" i="162"/>
  <c r="V60" i="155"/>
  <c r="W60" i="155"/>
  <c r="U60" i="155"/>
  <c r="T60" i="155"/>
  <c r="T60" i="159"/>
  <c r="W60" i="159"/>
  <c r="U60" i="159"/>
  <c r="V60" i="159"/>
  <c r="V60" i="167"/>
  <c r="W60" i="167"/>
  <c r="T60" i="167"/>
  <c r="U60" i="167"/>
  <c r="T60" i="171"/>
  <c r="W60" i="171"/>
  <c r="V60" i="171"/>
  <c r="U60" i="171"/>
  <c r="T60" i="177"/>
  <c r="W60" i="177"/>
  <c r="U60" i="177"/>
  <c r="V60" i="177"/>
  <c r="T61" i="161"/>
  <c r="U61" i="161"/>
  <c r="V61" i="161"/>
  <c r="W61" i="161"/>
  <c r="V61" i="160"/>
  <c r="W61" i="160"/>
  <c r="T61" i="160"/>
  <c r="U61" i="160"/>
  <c r="W61" i="143"/>
  <c r="U61" i="143"/>
  <c r="V61" i="143"/>
  <c r="T61" i="143"/>
  <c r="T60" i="147"/>
  <c r="U60" i="147"/>
  <c r="V60" i="147"/>
  <c r="W60" i="147"/>
  <c r="W60" i="163"/>
  <c r="V60" i="163"/>
  <c r="T60" i="163"/>
  <c r="U60" i="163"/>
  <c r="W61" i="171"/>
  <c r="T61" i="171"/>
  <c r="U61" i="171"/>
  <c r="V61" i="171"/>
  <c r="W60" i="175"/>
  <c r="V60" i="175"/>
  <c r="T60" i="175"/>
  <c r="U60" i="175"/>
  <c r="T61" i="179"/>
  <c r="U61" i="179"/>
  <c r="W61" i="179"/>
  <c r="V61" i="179"/>
  <c r="W60" i="181"/>
  <c r="V60" i="181"/>
  <c r="U60" i="181"/>
  <c r="T60" i="181"/>
  <c r="W60" i="145"/>
  <c r="T60" i="145"/>
  <c r="V60" i="145"/>
  <c r="U60" i="145"/>
  <c r="W61" i="168"/>
  <c r="T61" i="168"/>
  <c r="U61" i="168"/>
  <c r="V61" i="168"/>
  <c r="T61" i="148"/>
  <c r="V61" i="148"/>
  <c r="W61" i="148"/>
  <c r="U61" i="148"/>
  <c r="T61" i="155"/>
  <c r="U61" i="155"/>
  <c r="W61" i="155"/>
  <c r="V61" i="155"/>
  <c r="W61" i="159"/>
  <c r="T61" i="159"/>
  <c r="U61" i="159"/>
  <c r="V61" i="159"/>
  <c r="V61" i="163"/>
  <c r="W61" i="163"/>
  <c r="T61" i="163"/>
  <c r="U61" i="163"/>
  <c r="T61" i="167"/>
  <c r="U61" i="167"/>
  <c r="W61" i="167"/>
  <c r="V61" i="167"/>
  <c r="V60" i="176"/>
  <c r="W60" i="176"/>
  <c r="T60" i="176"/>
  <c r="U60" i="176"/>
  <c r="T61" i="142"/>
  <c r="W61" i="142"/>
  <c r="U61" i="142"/>
  <c r="V61" i="142"/>
  <c r="W61" i="147"/>
  <c r="T61" i="147"/>
  <c r="U61" i="147"/>
  <c r="V61" i="147"/>
  <c r="V60" i="164"/>
  <c r="W60" i="164"/>
  <c r="T60" i="164"/>
  <c r="U60" i="164"/>
  <c r="V61" i="172"/>
  <c r="W61" i="172"/>
  <c r="T61" i="172"/>
  <c r="U61" i="172"/>
  <c r="T60" i="142"/>
  <c r="V60" i="142"/>
  <c r="W60" i="142"/>
  <c r="U60" i="142"/>
  <c r="W60" i="141"/>
  <c r="U60" i="141"/>
  <c r="V60" i="141"/>
  <c r="T60" i="141"/>
  <c r="T60" i="146"/>
  <c r="V60" i="146"/>
  <c r="W60" i="146"/>
  <c r="U60" i="146"/>
  <c r="W60" i="154"/>
  <c r="T60" i="154"/>
  <c r="U60" i="154"/>
  <c r="V60" i="154"/>
  <c r="V60" i="158"/>
  <c r="W60" i="158"/>
  <c r="T60" i="158"/>
  <c r="U60" i="158"/>
  <c r="W60" i="166"/>
  <c r="V60" i="166"/>
  <c r="T60" i="166"/>
  <c r="U60" i="166"/>
  <c r="V60" i="170"/>
  <c r="W60" i="170"/>
  <c r="T60" i="170"/>
  <c r="U60" i="170"/>
  <c r="T60" i="174"/>
  <c r="W60" i="174"/>
  <c r="U60" i="174"/>
  <c r="V60" i="174"/>
  <c r="T61" i="176"/>
  <c r="U61" i="176"/>
  <c r="V61" i="176"/>
  <c r="W61" i="176"/>
  <c r="V61" i="178"/>
  <c r="W61" i="178"/>
  <c r="T61" i="178"/>
  <c r="U61" i="178"/>
  <c r="T60" i="180"/>
  <c r="W60" i="180"/>
  <c r="U60" i="180"/>
  <c r="V60" i="180"/>
  <c r="L145" i="60"/>
  <c r="I98" i="60"/>
  <c r="H98" i="60"/>
  <c r="I100" i="60" l="1"/>
  <c r="I99" i="60"/>
  <c r="H100" i="60"/>
  <c r="H99" i="60"/>
  <c r="Y7" i="34" l="1"/>
  <c r="Y8" i="34"/>
  <c r="Y9" i="34"/>
  <c r="Y10" i="34"/>
  <c r="Y6" i="34"/>
  <c r="X10" i="34"/>
  <c r="X7" i="34"/>
  <c r="X8" i="34"/>
  <c r="X9" i="34"/>
  <c r="X6" i="34"/>
  <c r="AC4" i="34" s="1"/>
  <c r="S10" i="34" s="1"/>
  <c r="N6" i="34"/>
  <c r="DX5" i="122" s="1"/>
  <c r="AD4" i="34" l="1"/>
  <c r="U10" i="34" s="1"/>
  <c r="S35" i="49" l="1"/>
  <c r="BD11" i="54" l="1"/>
  <c r="AU11" i="54"/>
  <c r="AR11" i="54"/>
  <c r="BH5" i="54"/>
  <c r="BI5" i="54"/>
  <c r="BH8" i="54"/>
  <c r="BI8" i="54"/>
  <c r="S18" i="49" l="1"/>
  <c r="X49" i="63" l="1"/>
  <c r="X48" i="63"/>
  <c r="X47" i="63"/>
  <c r="X46" i="63"/>
  <c r="X45" i="63"/>
  <c r="X43" i="63"/>
  <c r="X42" i="63"/>
  <c r="X38" i="63"/>
  <c r="X39" i="63"/>
  <c r="X40" i="63"/>
  <c r="X41" i="63"/>
  <c r="X37" i="63"/>
  <c r="M170" i="60"/>
  <c r="R103" i="60" l="1"/>
  <c r="S103" i="60"/>
  <c r="T103" i="60"/>
  <c r="U103" i="60"/>
  <c r="V103" i="60"/>
  <c r="W103" i="60"/>
  <c r="X103" i="60"/>
  <c r="Y103" i="60"/>
  <c r="Z103" i="60"/>
  <c r="AA103" i="60"/>
  <c r="AB103" i="60"/>
  <c r="AC103" i="60"/>
  <c r="AD103" i="60"/>
  <c r="AE103" i="60"/>
  <c r="AF103" i="60"/>
  <c r="AG103" i="60"/>
  <c r="AH103" i="60"/>
  <c r="AI103" i="60"/>
  <c r="AJ103" i="60"/>
  <c r="AK103" i="60"/>
  <c r="AL103" i="60"/>
  <c r="AM103" i="60"/>
  <c r="AN103" i="60"/>
  <c r="AO103" i="60"/>
  <c r="AP103" i="60"/>
  <c r="AQ103" i="60"/>
  <c r="AR103" i="60"/>
  <c r="AS103" i="60"/>
  <c r="AT103" i="60"/>
  <c r="AU103" i="60"/>
  <c r="AV103" i="60"/>
  <c r="AW103" i="60"/>
  <c r="AX103" i="60"/>
  <c r="AY103" i="60"/>
  <c r="AZ103" i="60"/>
  <c r="BA103" i="60"/>
  <c r="BB103" i="60"/>
  <c r="BC103" i="60"/>
  <c r="Q103" i="60"/>
  <c r="P103" i="60"/>
  <c r="O103" i="60"/>
  <c r="N103" i="60"/>
  <c r="M103" i="60"/>
  <c r="AS11" i="54"/>
  <c r="L28" i="32"/>
  <c r="A36" i="49" l="1"/>
  <c r="A19" i="49"/>
  <c r="N1" i="65" l="1"/>
  <c r="C32" i="64"/>
  <c r="C31" i="64"/>
  <c r="C30" i="64"/>
  <c r="C29" i="64"/>
  <c r="C28" i="64"/>
  <c r="L23" i="64"/>
  <c r="U24" i="64" l="1"/>
  <c r="U25" i="64"/>
  <c r="U26" i="64"/>
  <c r="N26" i="64"/>
  <c r="N25" i="64"/>
  <c r="N24" i="64"/>
  <c r="U23" i="64"/>
  <c r="N23" i="64"/>
  <c r="P23" i="64" s="1"/>
  <c r="U21" i="64"/>
  <c r="U20" i="64"/>
  <c r="N21" i="64"/>
  <c r="N20" i="64"/>
  <c r="H29" i="64"/>
  <c r="J29" i="64"/>
  <c r="L29" i="64"/>
  <c r="P29" i="64" s="1"/>
  <c r="H30" i="64"/>
  <c r="J30" i="64"/>
  <c r="L30" i="64"/>
  <c r="P30" i="64" s="1"/>
  <c r="H31" i="64"/>
  <c r="J31" i="64"/>
  <c r="L31" i="64"/>
  <c r="P31" i="64" s="1"/>
  <c r="H32" i="64"/>
  <c r="J32" i="64"/>
  <c r="L32" i="64"/>
  <c r="P32" i="64" s="1"/>
  <c r="L28" i="64"/>
  <c r="P28" i="64" s="1"/>
  <c r="J28" i="64"/>
  <c r="H28" i="64"/>
  <c r="L21" i="64"/>
  <c r="L22" i="64"/>
  <c r="P22" i="64" s="1"/>
  <c r="L24" i="64"/>
  <c r="L25" i="64"/>
  <c r="L26" i="64"/>
  <c r="L20" i="64"/>
  <c r="J21" i="64"/>
  <c r="J22" i="64"/>
  <c r="J23" i="64"/>
  <c r="J24" i="64"/>
  <c r="J25" i="64"/>
  <c r="J26" i="64"/>
  <c r="J20" i="64"/>
  <c r="V14" i="64"/>
  <c r="H21" i="64"/>
  <c r="H22" i="64"/>
  <c r="H23" i="64"/>
  <c r="H24" i="64"/>
  <c r="H25" i="64"/>
  <c r="H26" i="64"/>
  <c r="E46" i="63"/>
  <c r="F29" i="64" s="1"/>
  <c r="E47" i="63"/>
  <c r="F30" i="64" s="1"/>
  <c r="E48" i="63"/>
  <c r="F31" i="64" s="1"/>
  <c r="F32" i="64"/>
  <c r="F46" i="63"/>
  <c r="G46" i="63"/>
  <c r="H46" i="63"/>
  <c r="I46" i="63"/>
  <c r="F47" i="63"/>
  <c r="G47" i="63"/>
  <c r="H47" i="63"/>
  <c r="I47" i="63"/>
  <c r="F48" i="63"/>
  <c r="G48" i="63"/>
  <c r="H48" i="63"/>
  <c r="I48" i="63"/>
  <c r="J50" i="63"/>
  <c r="N50" i="63"/>
  <c r="Q59" i="63" s="1"/>
  <c r="F49" i="63"/>
  <c r="G49" i="63"/>
  <c r="H49" i="63"/>
  <c r="I49" i="63"/>
  <c r="P20" i="64" l="1"/>
  <c r="P25" i="64"/>
  <c r="P26" i="64"/>
  <c r="P24" i="64"/>
  <c r="P21" i="64"/>
  <c r="Q32" i="64"/>
  <c r="V32" i="64" s="1"/>
  <c r="Q29" i="64"/>
  <c r="V29" i="64" s="1"/>
  <c r="T31" i="64"/>
  <c r="Y31" i="64" s="1"/>
  <c r="S31" i="64"/>
  <c r="X31" i="64" s="1"/>
  <c r="Q31" i="64"/>
  <c r="V31" i="64" s="1"/>
  <c r="S30" i="64"/>
  <c r="X30" i="64" s="1"/>
  <c r="R31" i="64"/>
  <c r="W31" i="64" s="1"/>
  <c r="R30" i="64"/>
  <c r="W30" i="64" s="1"/>
  <c r="T32" i="64"/>
  <c r="Y32" i="64" s="1"/>
  <c r="T29" i="64"/>
  <c r="Y29" i="64" s="1"/>
  <c r="T30" i="64"/>
  <c r="Y30" i="64" s="1"/>
  <c r="Q30" i="64"/>
  <c r="V30" i="64" s="1"/>
  <c r="S32" i="64"/>
  <c r="X32" i="64" s="1"/>
  <c r="S29" i="64"/>
  <c r="X29" i="64" s="1"/>
  <c r="R32" i="64"/>
  <c r="W32" i="64" s="1"/>
  <c r="R29" i="64"/>
  <c r="W29" i="64" s="1"/>
  <c r="P33" i="64" l="1"/>
  <c r="O133" i="59"/>
  <c r="O232" i="59" s="1"/>
  <c r="O134" i="59"/>
  <c r="O135" i="59"/>
  <c r="O234" i="59" s="1"/>
  <c r="O136" i="59"/>
  <c r="O235" i="59" s="1"/>
  <c r="O137" i="59"/>
  <c r="O236" i="59" s="1"/>
  <c r="O138" i="59"/>
  <c r="O237" i="59" s="1"/>
  <c r="O139" i="59"/>
  <c r="O238" i="59" s="1"/>
  <c r="O140" i="59"/>
  <c r="O141" i="59"/>
  <c r="P141" i="59"/>
  <c r="Q141" i="59"/>
  <c r="R141" i="59"/>
  <c r="O142" i="59"/>
  <c r="P142" i="59"/>
  <c r="Q142" i="59"/>
  <c r="R142" i="59"/>
  <c r="O143" i="59"/>
  <c r="P143" i="59"/>
  <c r="Q143" i="59"/>
  <c r="R143" i="59"/>
  <c r="O144" i="59"/>
  <c r="P144" i="59"/>
  <c r="Q144" i="59"/>
  <c r="R144" i="59"/>
  <c r="O145" i="59"/>
  <c r="P145" i="59"/>
  <c r="Q145" i="59"/>
  <c r="R145" i="59"/>
  <c r="O146" i="59"/>
  <c r="P146" i="59"/>
  <c r="Q146" i="59"/>
  <c r="R146" i="59"/>
  <c r="O147" i="59"/>
  <c r="P147" i="59"/>
  <c r="Q147" i="59"/>
  <c r="R147" i="59"/>
  <c r="O148" i="59"/>
  <c r="P148" i="59"/>
  <c r="Q148" i="59"/>
  <c r="R148" i="59"/>
  <c r="O149" i="59"/>
  <c r="P149" i="59"/>
  <c r="Q149" i="59"/>
  <c r="R149" i="59"/>
  <c r="O150" i="59"/>
  <c r="P150" i="59"/>
  <c r="Q150" i="59"/>
  <c r="R150" i="59"/>
  <c r="O151" i="59"/>
  <c r="P151" i="59"/>
  <c r="Q151" i="59"/>
  <c r="R151" i="59"/>
  <c r="O152" i="59"/>
  <c r="P152" i="59"/>
  <c r="Q152" i="59"/>
  <c r="R152" i="59"/>
  <c r="O153" i="59"/>
  <c r="P153" i="59"/>
  <c r="Q153" i="59"/>
  <c r="R153" i="59"/>
  <c r="O132" i="59"/>
  <c r="O231" i="59" s="1"/>
  <c r="S156" i="59"/>
  <c r="S162" i="59"/>
  <c r="S163" i="59"/>
  <c r="S155" i="59" s="1"/>
  <c r="S164" i="59"/>
  <c r="S165" i="59"/>
  <c r="S166" i="59"/>
  <c r="S167" i="59"/>
  <c r="S168" i="59"/>
  <c r="S169" i="59"/>
  <c r="S170" i="59"/>
  <c r="S171" i="59"/>
  <c r="S172" i="59"/>
  <c r="S173" i="59"/>
  <c r="S174" i="59"/>
  <c r="S175" i="59"/>
  <c r="S176" i="59"/>
  <c r="S177" i="59"/>
  <c r="S178" i="59"/>
  <c r="S179" i="59"/>
  <c r="S180" i="59"/>
  <c r="S181" i="59"/>
  <c r="S182" i="59"/>
  <c r="S183" i="59"/>
  <c r="S184" i="59"/>
  <c r="S185" i="59"/>
  <c r="S186" i="59"/>
  <c r="S187" i="59"/>
  <c r="S188" i="59"/>
  <c r="S189" i="59"/>
  <c r="S190" i="59"/>
  <c r="S191" i="59"/>
  <c r="S192" i="59"/>
  <c r="S193" i="59"/>
  <c r="S197" i="59"/>
  <c r="S198" i="59"/>
  <c r="S199" i="59"/>
  <c r="S200" i="59"/>
  <c r="S201" i="59"/>
  <c r="S202" i="59"/>
  <c r="S203" i="59"/>
  <c r="S204" i="59"/>
  <c r="S205" i="59"/>
  <c r="S206" i="59"/>
  <c r="S207" i="59"/>
  <c r="S208" i="59"/>
  <c r="S209" i="59"/>
  <c r="S210" i="59"/>
  <c r="S211" i="59"/>
  <c r="S212" i="59"/>
  <c r="S213" i="59"/>
  <c r="S214" i="59"/>
  <c r="S215" i="59"/>
  <c r="S216" i="59"/>
  <c r="S217" i="59"/>
  <c r="S218" i="59"/>
  <c r="S219" i="59"/>
  <c r="S220" i="59"/>
  <c r="S221" i="59"/>
  <c r="S222" i="59"/>
  <c r="S223" i="59"/>
  <c r="S224" i="59"/>
  <c r="S225" i="59"/>
  <c r="S226" i="59"/>
  <c r="S227" i="59"/>
  <c r="S228" i="59"/>
  <c r="S229" i="59"/>
  <c r="S230" i="59"/>
  <c r="S231" i="59"/>
  <c r="S232" i="59"/>
  <c r="S233" i="59"/>
  <c r="S234" i="59"/>
  <c r="S235" i="59"/>
  <c r="S236" i="59"/>
  <c r="S237" i="59"/>
  <c r="S238" i="59"/>
  <c r="S239" i="59"/>
  <c r="J162" i="59"/>
  <c r="N162" i="59"/>
  <c r="J163" i="59"/>
  <c r="N163" i="59"/>
  <c r="J164" i="59"/>
  <c r="N164" i="59"/>
  <c r="J165" i="59"/>
  <c r="N165" i="59"/>
  <c r="J166" i="59"/>
  <c r="N166" i="59"/>
  <c r="J167" i="59"/>
  <c r="N167" i="59"/>
  <c r="J168" i="59"/>
  <c r="N168" i="59"/>
  <c r="J169" i="59"/>
  <c r="N169" i="59"/>
  <c r="J170" i="59"/>
  <c r="N170" i="59"/>
  <c r="J171" i="59"/>
  <c r="N171" i="59"/>
  <c r="J172" i="59"/>
  <c r="N172" i="59"/>
  <c r="J173" i="59"/>
  <c r="N173" i="59"/>
  <c r="J174" i="59"/>
  <c r="N174" i="59"/>
  <c r="J175" i="59"/>
  <c r="N175" i="59"/>
  <c r="J176" i="59"/>
  <c r="N176" i="59"/>
  <c r="J177" i="59"/>
  <c r="N177" i="59"/>
  <c r="J178" i="59"/>
  <c r="N178" i="59"/>
  <c r="J179" i="59"/>
  <c r="N179" i="59"/>
  <c r="J180" i="59"/>
  <c r="N180" i="59"/>
  <c r="J181" i="59"/>
  <c r="N181" i="59"/>
  <c r="J182" i="59"/>
  <c r="N182" i="59"/>
  <c r="J183" i="59"/>
  <c r="N183" i="59"/>
  <c r="J184" i="59"/>
  <c r="N184" i="59"/>
  <c r="J185" i="59"/>
  <c r="N185" i="59"/>
  <c r="J186" i="59"/>
  <c r="N186" i="59"/>
  <c r="J187" i="59"/>
  <c r="N187" i="59"/>
  <c r="J188" i="59"/>
  <c r="N188" i="59"/>
  <c r="N189" i="59"/>
  <c r="N190" i="59"/>
  <c r="N191" i="59"/>
  <c r="N192" i="59"/>
  <c r="N193" i="59"/>
  <c r="J194" i="59"/>
  <c r="N194" i="59"/>
  <c r="J195" i="59"/>
  <c r="N195" i="59"/>
  <c r="J196" i="59"/>
  <c r="N196" i="59"/>
  <c r="J197" i="59"/>
  <c r="N197" i="59"/>
  <c r="J198" i="59"/>
  <c r="N198" i="59"/>
  <c r="J199" i="59"/>
  <c r="N199" i="59"/>
  <c r="J200" i="59"/>
  <c r="N200" i="59"/>
  <c r="J201" i="59"/>
  <c r="N201" i="59"/>
  <c r="J202" i="59"/>
  <c r="N202" i="59"/>
  <c r="J203" i="59"/>
  <c r="N203" i="59"/>
  <c r="J204" i="59"/>
  <c r="N204" i="59"/>
  <c r="J205" i="59"/>
  <c r="N205" i="59"/>
  <c r="J206" i="59"/>
  <c r="N206" i="59"/>
  <c r="J207" i="59"/>
  <c r="N207" i="59"/>
  <c r="J208" i="59"/>
  <c r="N208" i="59"/>
  <c r="J209" i="59"/>
  <c r="N209" i="59"/>
  <c r="J210" i="59"/>
  <c r="N210" i="59"/>
  <c r="J211" i="59"/>
  <c r="N211" i="59"/>
  <c r="J212" i="59"/>
  <c r="N212" i="59"/>
  <c r="J213" i="59"/>
  <c r="N213" i="59"/>
  <c r="J214" i="59"/>
  <c r="N214" i="59"/>
  <c r="J215" i="59"/>
  <c r="N215" i="59"/>
  <c r="J216" i="59"/>
  <c r="N216" i="59"/>
  <c r="N217" i="59"/>
  <c r="N218" i="59"/>
  <c r="N219" i="59"/>
  <c r="N220" i="59"/>
  <c r="N221" i="59"/>
  <c r="N222" i="59"/>
  <c r="N223" i="59"/>
  <c r="N224" i="59"/>
  <c r="N225" i="59"/>
  <c r="N226" i="59"/>
  <c r="N227" i="59"/>
  <c r="N228" i="59"/>
  <c r="J229" i="59"/>
  <c r="N229" i="59"/>
  <c r="J230" i="59"/>
  <c r="N230" i="59"/>
  <c r="J231" i="59"/>
  <c r="N231" i="59"/>
  <c r="J232" i="59"/>
  <c r="N232" i="59"/>
  <c r="J233" i="59"/>
  <c r="N233" i="59"/>
  <c r="O233" i="59"/>
  <c r="J234" i="59"/>
  <c r="N234" i="59"/>
  <c r="J235" i="59"/>
  <c r="N235" i="59"/>
  <c r="J236" i="59"/>
  <c r="N236" i="59"/>
  <c r="J237" i="59"/>
  <c r="N237" i="59"/>
  <c r="J238" i="59"/>
  <c r="N238" i="59"/>
  <c r="J239" i="59"/>
  <c r="N239" i="59"/>
  <c r="O239" i="59"/>
  <c r="S155" i="65" l="1"/>
  <c r="S155" i="178"/>
  <c r="S155" i="166"/>
  <c r="S155" i="163"/>
  <c r="S155" i="157"/>
  <c r="S155" i="180"/>
  <c r="S155" i="156"/>
  <c r="S155" i="147"/>
  <c r="S155" i="145"/>
  <c r="S155" i="149"/>
  <c r="S155" i="168"/>
  <c r="S155" i="174"/>
  <c r="S155" i="171"/>
  <c r="S155" i="169"/>
  <c r="S155" i="148"/>
  <c r="S155" i="173"/>
  <c r="S155" i="177"/>
  <c r="S155" i="154"/>
  <c r="S155" i="182"/>
  <c r="S155" i="181"/>
  <c r="S155" i="167"/>
  <c r="S155" i="162"/>
  <c r="S155" i="155"/>
  <c r="S155" i="153"/>
  <c r="S155" i="160"/>
  <c r="S155" i="152"/>
  <c r="S155" i="164"/>
  <c r="S155" i="170"/>
  <c r="S155" i="179"/>
  <c r="S155" i="159"/>
  <c r="S155" i="175"/>
  <c r="S155" i="158"/>
  <c r="S155" i="151"/>
  <c r="S155" i="165"/>
  <c r="S155" i="146"/>
  <c r="S155" i="172"/>
  <c r="S155" i="176"/>
  <c r="S155" i="161"/>
  <c r="S155" i="150"/>
  <c r="S155" i="142"/>
  <c r="S155" i="143"/>
  <c r="S155" i="141"/>
  <c r="S155" i="140"/>
  <c r="S156" i="65"/>
  <c r="S156" i="182"/>
  <c r="S156" i="175"/>
  <c r="S156" i="174"/>
  <c r="S156" i="172"/>
  <c r="S156" i="171"/>
  <c r="S156" i="152"/>
  <c r="S156" i="146"/>
  <c r="S156" i="181"/>
  <c r="S156" i="159"/>
  <c r="S156" i="155"/>
  <c r="S156" i="153"/>
  <c r="S156" i="154"/>
  <c r="S156" i="178"/>
  <c r="S156" i="177"/>
  <c r="S156" i="156"/>
  <c r="S156" i="145"/>
  <c r="S156" i="180"/>
  <c r="S156" i="164"/>
  <c r="S156" i="179"/>
  <c r="S156" i="150"/>
  <c r="S156" i="170"/>
  <c r="S156" i="165"/>
  <c r="S156" i="160"/>
  <c r="S156" i="167"/>
  <c r="S156" i="163"/>
  <c r="S156" i="148"/>
  <c r="S156" i="168"/>
  <c r="S156" i="166"/>
  <c r="S156" i="173"/>
  <c r="S156" i="151"/>
  <c r="S156" i="169"/>
  <c r="S156" i="147"/>
  <c r="S156" i="176"/>
  <c r="S156" i="161"/>
  <c r="S156" i="149"/>
  <c r="S156" i="157"/>
  <c r="S156" i="158"/>
  <c r="S156" i="162"/>
  <c r="S156" i="140"/>
  <c r="S156" i="141"/>
  <c r="S156" i="143"/>
  <c r="S156" i="142"/>
  <c r="P34" i="64"/>
  <c r="M59" i="63" s="1"/>
  <c r="X59" i="63" s="1"/>
  <c r="S157" i="59"/>
  <c r="S157" i="65" l="1"/>
  <c r="S157" i="176"/>
  <c r="S157" i="167"/>
  <c r="S157" i="161"/>
  <c r="S157" i="170"/>
  <c r="S157" i="169"/>
  <c r="S157" i="162"/>
  <c r="S157" i="160"/>
  <c r="S157" i="174"/>
  <c r="S157" i="171"/>
  <c r="S157" i="157"/>
  <c r="S157" i="175"/>
  <c r="S157" i="172"/>
  <c r="S157" i="165"/>
  <c r="S157" i="159"/>
  <c r="S157" i="152"/>
  <c r="S157" i="179"/>
  <c r="S157" i="158"/>
  <c r="S157" i="154"/>
  <c r="S157" i="153"/>
  <c r="S157" i="173"/>
  <c r="S157" i="168"/>
  <c r="S157" i="181"/>
  <c r="S157" i="164"/>
  <c r="S157" i="150"/>
  <c r="S157" i="147"/>
  <c r="S157" i="149"/>
  <c r="S157" i="178"/>
  <c r="S157" i="182"/>
  <c r="S157" i="155"/>
  <c r="S157" i="177"/>
  <c r="S157" i="145"/>
  <c r="S157" i="156"/>
  <c r="S157" i="166"/>
  <c r="S157" i="151"/>
  <c r="S157" i="163"/>
  <c r="S157" i="146"/>
  <c r="S157" i="148"/>
  <c r="S157" i="180"/>
  <c r="S157" i="143"/>
  <c r="S157" i="140"/>
  <c r="S157" i="141"/>
  <c r="S157" i="142"/>
  <c r="L158" i="60"/>
  <c r="L159" i="60"/>
  <c r="L160" i="60"/>
  <c r="L161" i="60"/>
  <c r="H158" i="65"/>
  <c r="I158" i="65"/>
  <c r="D157" i="65"/>
  <c r="D156" i="65"/>
  <c r="D155" i="65"/>
  <c r="B157" i="65"/>
  <c r="B156" i="65"/>
  <c r="B155" i="65"/>
  <c r="K161" i="60"/>
  <c r="M141" i="60"/>
  <c r="N141" i="60"/>
  <c r="O141" i="60"/>
  <c r="P141" i="60"/>
  <c r="Q141" i="60"/>
  <c r="R141" i="60"/>
  <c r="S141" i="60"/>
  <c r="T141" i="60"/>
  <c r="U141" i="60"/>
  <c r="V141" i="60"/>
  <c r="W141" i="60"/>
  <c r="X141" i="60"/>
  <c r="Y141" i="60"/>
  <c r="Z141" i="60"/>
  <c r="AA141" i="60"/>
  <c r="AB141" i="60"/>
  <c r="AC141" i="60"/>
  <c r="AD141" i="60"/>
  <c r="AE141" i="60"/>
  <c r="AF141" i="60"/>
  <c r="AG141" i="60"/>
  <c r="AH141" i="60"/>
  <c r="AI141" i="60"/>
  <c r="AJ141" i="60"/>
  <c r="AK141" i="60"/>
  <c r="AL141" i="60"/>
  <c r="AM141" i="60"/>
  <c r="AN141" i="60"/>
  <c r="AO141" i="60"/>
  <c r="AP141" i="60"/>
  <c r="AQ141" i="60"/>
  <c r="AR141" i="60"/>
  <c r="AS141" i="60"/>
  <c r="AT141" i="60"/>
  <c r="AU141" i="60"/>
  <c r="AV141" i="60"/>
  <c r="AW141" i="60"/>
  <c r="AX141" i="60"/>
  <c r="AY141" i="60"/>
  <c r="AZ141" i="60"/>
  <c r="BA141" i="60"/>
  <c r="BB141" i="60"/>
  <c r="BC141" i="60"/>
  <c r="D85" i="65"/>
  <c r="D84" i="65"/>
  <c r="D63" i="65"/>
  <c r="D64" i="65"/>
  <c r="D65" i="65"/>
  <c r="O133" i="65"/>
  <c r="O134" i="65"/>
  <c r="O135" i="65"/>
  <c r="O136" i="65"/>
  <c r="O137" i="65"/>
  <c r="O138" i="65"/>
  <c r="O139" i="65"/>
  <c r="O140" i="65"/>
  <c r="D135" i="65"/>
  <c r="H135" i="65"/>
  <c r="L135" i="65" s="1"/>
  <c r="I135" i="65"/>
  <c r="D136" i="65"/>
  <c r="H136" i="65"/>
  <c r="L136" i="65" s="1"/>
  <c r="I136" i="65"/>
  <c r="D137" i="65"/>
  <c r="H137" i="65"/>
  <c r="L137" i="65" s="1"/>
  <c r="I137" i="65"/>
  <c r="D138" i="65"/>
  <c r="H138" i="65"/>
  <c r="L138" i="65" s="1"/>
  <c r="I138" i="65"/>
  <c r="D139" i="65"/>
  <c r="H139" i="65"/>
  <c r="I139" i="65"/>
  <c r="L139" i="65"/>
  <c r="D140" i="65"/>
  <c r="H140" i="65"/>
  <c r="L140" i="65" s="1"/>
  <c r="I140" i="65"/>
  <c r="I134" i="65"/>
  <c r="H134" i="65"/>
  <c r="L134" i="65" s="1"/>
  <c r="D134" i="65"/>
  <c r="I133" i="65"/>
  <c r="H133" i="65"/>
  <c r="L133" i="65" s="1"/>
  <c r="D133" i="65"/>
  <c r="O132" i="65"/>
  <c r="I132" i="65"/>
  <c r="H132" i="65"/>
  <c r="L132" i="65" s="1"/>
  <c r="D132" i="65"/>
  <c r="O101" i="65"/>
  <c r="O102" i="65"/>
  <c r="H90" i="65"/>
  <c r="L90" i="65" s="1"/>
  <c r="I90" i="65"/>
  <c r="H91" i="65"/>
  <c r="L91" i="65" s="1"/>
  <c r="I91" i="65"/>
  <c r="H92" i="65"/>
  <c r="L92" i="65" s="1"/>
  <c r="I92" i="65"/>
  <c r="H93" i="65"/>
  <c r="L93" i="65" s="1"/>
  <c r="I93" i="65"/>
  <c r="H94" i="65"/>
  <c r="L94" i="65" s="1"/>
  <c r="I94" i="65"/>
  <c r="H95" i="65"/>
  <c r="L95" i="65" s="1"/>
  <c r="I95" i="65"/>
  <c r="H96" i="65"/>
  <c r="L96" i="65" s="1"/>
  <c r="I96" i="65"/>
  <c r="H97" i="65"/>
  <c r="L97" i="65" s="1"/>
  <c r="I97" i="65"/>
  <c r="H98" i="65"/>
  <c r="L98" i="65" s="1"/>
  <c r="I98" i="65"/>
  <c r="H99" i="65"/>
  <c r="L99" i="65" s="1"/>
  <c r="I99" i="65"/>
  <c r="H100" i="65"/>
  <c r="L100" i="65" s="1"/>
  <c r="I100" i="65"/>
  <c r="H101" i="65"/>
  <c r="L101" i="65" s="1"/>
  <c r="I101" i="65"/>
  <c r="H102" i="65"/>
  <c r="L102" i="65" s="1"/>
  <c r="I102" i="65"/>
  <c r="D98" i="65"/>
  <c r="D95" i="65"/>
  <c r="D92" i="65"/>
  <c r="D89" i="65"/>
  <c r="L127" i="65"/>
  <c r="L128" i="65"/>
  <c r="L129" i="65"/>
  <c r="L130" i="65"/>
  <c r="L126" i="65"/>
  <c r="L106" i="65"/>
  <c r="L107" i="65"/>
  <c r="L108" i="65"/>
  <c r="L109" i="65"/>
  <c r="L110" i="65"/>
  <c r="L111" i="65"/>
  <c r="L112" i="65"/>
  <c r="L113" i="65"/>
  <c r="L114" i="65"/>
  <c r="L115" i="65"/>
  <c r="L116" i="65"/>
  <c r="L117" i="65"/>
  <c r="L118" i="65"/>
  <c r="L119" i="65"/>
  <c r="L120" i="65"/>
  <c r="L121" i="65"/>
  <c r="L122" i="65"/>
  <c r="L123" i="65"/>
  <c r="L124" i="65"/>
  <c r="L105" i="65"/>
  <c r="H68" i="65"/>
  <c r="L68" i="65" s="1"/>
  <c r="I68" i="65"/>
  <c r="O68" i="65"/>
  <c r="H69" i="65"/>
  <c r="L69" i="65" s="1"/>
  <c r="I69" i="65"/>
  <c r="O69" i="65"/>
  <c r="H70" i="65"/>
  <c r="L70" i="65" s="1"/>
  <c r="I70" i="65"/>
  <c r="O70" i="65"/>
  <c r="H71" i="65"/>
  <c r="L71" i="65" s="1"/>
  <c r="I71" i="65"/>
  <c r="O71" i="65"/>
  <c r="H72" i="65"/>
  <c r="L72" i="65" s="1"/>
  <c r="I72" i="65"/>
  <c r="O72" i="65"/>
  <c r="H73" i="65"/>
  <c r="L73" i="65" s="1"/>
  <c r="I73" i="65"/>
  <c r="O73" i="65"/>
  <c r="H74" i="65"/>
  <c r="L74" i="65" s="1"/>
  <c r="I74" i="65"/>
  <c r="O74" i="65"/>
  <c r="H75" i="65"/>
  <c r="L75" i="65" s="1"/>
  <c r="I75" i="65"/>
  <c r="O75" i="65"/>
  <c r="H76" i="65"/>
  <c r="L76" i="65" s="1"/>
  <c r="I76" i="65"/>
  <c r="O76" i="65"/>
  <c r="H77" i="65"/>
  <c r="L77" i="65" s="1"/>
  <c r="I77" i="65"/>
  <c r="O77" i="65"/>
  <c r="H78" i="65"/>
  <c r="L78" i="65" s="1"/>
  <c r="I78" i="65"/>
  <c r="O78" i="65"/>
  <c r="H79" i="65"/>
  <c r="L79" i="65" s="1"/>
  <c r="I79" i="65"/>
  <c r="O79" i="65"/>
  <c r="H80" i="65"/>
  <c r="L80" i="65" s="1"/>
  <c r="I80" i="65"/>
  <c r="O80" i="65"/>
  <c r="H81" i="65"/>
  <c r="L81" i="65" s="1"/>
  <c r="I81" i="65"/>
  <c r="O81" i="65"/>
  <c r="H82" i="65"/>
  <c r="L82" i="65" s="1"/>
  <c r="I82" i="65"/>
  <c r="O82" i="65"/>
  <c r="H83" i="65"/>
  <c r="L83" i="65" s="1"/>
  <c r="I83" i="65"/>
  <c r="O83" i="65"/>
  <c r="H84" i="65"/>
  <c r="L84" i="65" s="1"/>
  <c r="I84" i="65"/>
  <c r="O84" i="65"/>
  <c r="H85" i="65"/>
  <c r="L85" i="65" s="1"/>
  <c r="I85" i="65"/>
  <c r="O85" i="65"/>
  <c r="O64" i="65"/>
  <c r="O65" i="65"/>
  <c r="L141" i="60" l="1"/>
  <c r="L173" i="60" s="1"/>
  <c r="D85" i="61"/>
  <c r="D84" i="61"/>
  <c r="D73" i="61"/>
  <c r="D64" i="61"/>
  <c r="D65" i="61"/>
  <c r="D63" i="61"/>
  <c r="I162" i="59"/>
  <c r="I155" i="59" s="1"/>
  <c r="I163" i="59"/>
  <c r="I157" i="59" s="1"/>
  <c r="I164" i="59"/>
  <c r="I165" i="59"/>
  <c r="I166" i="59"/>
  <c r="I167" i="59"/>
  <c r="I168" i="59"/>
  <c r="I169" i="59"/>
  <c r="I170" i="59"/>
  <c r="I171" i="59"/>
  <c r="I172" i="59"/>
  <c r="I173" i="59"/>
  <c r="I174" i="59"/>
  <c r="I175" i="59"/>
  <c r="I176" i="59"/>
  <c r="I177" i="59"/>
  <c r="I178" i="59"/>
  <c r="I179" i="59"/>
  <c r="I180" i="59"/>
  <c r="I181" i="59"/>
  <c r="I182" i="59"/>
  <c r="I183" i="59"/>
  <c r="I184" i="59"/>
  <c r="I185" i="59"/>
  <c r="I186" i="59"/>
  <c r="I187" i="59"/>
  <c r="I188" i="59"/>
  <c r="I189" i="59"/>
  <c r="I190" i="59"/>
  <c r="I191" i="59"/>
  <c r="I192" i="59"/>
  <c r="I193" i="59"/>
  <c r="I194" i="59"/>
  <c r="I195" i="59"/>
  <c r="I196" i="59"/>
  <c r="I197" i="59"/>
  <c r="I198" i="59"/>
  <c r="I199" i="59"/>
  <c r="I200" i="59"/>
  <c r="I201" i="59"/>
  <c r="I202" i="59"/>
  <c r="I203" i="59"/>
  <c r="I204" i="59"/>
  <c r="I205" i="59"/>
  <c r="I206" i="59"/>
  <c r="I207" i="59"/>
  <c r="I208" i="59"/>
  <c r="I209" i="59"/>
  <c r="I210" i="59"/>
  <c r="I211" i="59"/>
  <c r="I212" i="59"/>
  <c r="I213" i="59"/>
  <c r="I214" i="59"/>
  <c r="I215" i="59"/>
  <c r="I216" i="59"/>
  <c r="I217" i="59"/>
  <c r="I218" i="59"/>
  <c r="I219" i="59"/>
  <c r="I220" i="59"/>
  <c r="I221" i="59"/>
  <c r="I222" i="59"/>
  <c r="I223" i="59"/>
  <c r="I224" i="59"/>
  <c r="I225" i="59"/>
  <c r="I226" i="59"/>
  <c r="I227" i="59"/>
  <c r="I228" i="59"/>
  <c r="I229" i="59"/>
  <c r="I230" i="59"/>
  <c r="I156" i="59" s="1"/>
  <c r="H231" i="59"/>
  <c r="I231" i="59"/>
  <c r="H232" i="59"/>
  <c r="I232" i="59"/>
  <c r="H233" i="59"/>
  <c r="I233" i="59"/>
  <c r="H234" i="59"/>
  <c r="I234" i="59"/>
  <c r="H235" i="59"/>
  <c r="I235" i="59"/>
  <c r="H236" i="59"/>
  <c r="I236" i="59"/>
  <c r="H237" i="59"/>
  <c r="I237" i="59"/>
  <c r="H238" i="59"/>
  <c r="I238" i="59"/>
  <c r="H239" i="59"/>
  <c r="I239" i="59"/>
  <c r="G232" i="59"/>
  <c r="G233" i="59"/>
  <c r="G234" i="59"/>
  <c r="G235" i="59"/>
  <c r="G236" i="59"/>
  <c r="G237" i="59"/>
  <c r="G238" i="59"/>
  <c r="G239" i="59"/>
  <c r="G231" i="59"/>
  <c r="G218" i="59"/>
  <c r="G219" i="59"/>
  <c r="G220" i="59"/>
  <c r="G221" i="59"/>
  <c r="G222" i="59"/>
  <c r="G223" i="59"/>
  <c r="G224" i="59"/>
  <c r="G225" i="59"/>
  <c r="G226" i="59"/>
  <c r="G227" i="59"/>
  <c r="G228" i="59"/>
  <c r="G229" i="59"/>
  <c r="G230" i="59"/>
  <c r="G156" i="59" s="1"/>
  <c r="G217" i="59"/>
  <c r="G216" i="59"/>
  <c r="G209" i="59"/>
  <c r="G210" i="59"/>
  <c r="G211" i="59"/>
  <c r="G212" i="59"/>
  <c r="G213" i="59"/>
  <c r="G214" i="59"/>
  <c r="G215" i="59"/>
  <c r="G198" i="59"/>
  <c r="G199" i="59"/>
  <c r="G200" i="59"/>
  <c r="G201" i="59"/>
  <c r="G202" i="59"/>
  <c r="G203" i="59"/>
  <c r="G204" i="59"/>
  <c r="G205" i="59"/>
  <c r="G206" i="59"/>
  <c r="G207" i="59"/>
  <c r="G208" i="59"/>
  <c r="G197" i="59"/>
  <c r="G194" i="59"/>
  <c r="G195" i="59"/>
  <c r="G196" i="59"/>
  <c r="G183" i="59"/>
  <c r="G184" i="59"/>
  <c r="G185" i="59"/>
  <c r="G186" i="59"/>
  <c r="G187" i="59"/>
  <c r="G188" i="59"/>
  <c r="G174" i="59"/>
  <c r="G175" i="59"/>
  <c r="G176" i="59"/>
  <c r="G177" i="59"/>
  <c r="G178" i="59"/>
  <c r="G179" i="59"/>
  <c r="G180" i="59"/>
  <c r="G181" i="59"/>
  <c r="G182" i="59"/>
  <c r="G163" i="59"/>
  <c r="G157" i="59" s="1"/>
  <c r="G164" i="59"/>
  <c r="G165" i="59"/>
  <c r="G166" i="59"/>
  <c r="G167" i="59"/>
  <c r="G168" i="59"/>
  <c r="G169" i="59"/>
  <c r="G170" i="59"/>
  <c r="G171" i="59"/>
  <c r="G172" i="59"/>
  <c r="G173" i="59"/>
  <c r="G162" i="59"/>
  <c r="G155" i="59" s="1"/>
  <c r="I155" i="65" s="1"/>
  <c r="M140" i="59"/>
  <c r="L140" i="59"/>
  <c r="K140" i="59"/>
  <c r="M139" i="59"/>
  <c r="L139" i="59"/>
  <c r="K139" i="59"/>
  <c r="M138" i="59"/>
  <c r="L138" i="59"/>
  <c r="K138" i="59"/>
  <c r="M137" i="59"/>
  <c r="L137" i="59"/>
  <c r="K137" i="59"/>
  <c r="M136" i="59"/>
  <c r="L136" i="59"/>
  <c r="K136" i="59"/>
  <c r="K133" i="59"/>
  <c r="L133" i="59"/>
  <c r="M133" i="59"/>
  <c r="K134" i="59"/>
  <c r="L134" i="59"/>
  <c r="M134" i="59"/>
  <c r="K135" i="59"/>
  <c r="L135" i="59"/>
  <c r="M135" i="59"/>
  <c r="M132" i="59"/>
  <c r="L132" i="59"/>
  <c r="K132" i="59"/>
  <c r="L130" i="59"/>
  <c r="Q130" i="59" s="1"/>
  <c r="M130" i="59"/>
  <c r="R130" i="59" s="1"/>
  <c r="L129" i="59"/>
  <c r="Q129" i="59" s="1"/>
  <c r="M129" i="59"/>
  <c r="R129" i="59" s="1"/>
  <c r="L128" i="59"/>
  <c r="M128" i="59"/>
  <c r="D129" i="59"/>
  <c r="D130" i="59"/>
  <c r="D128" i="59"/>
  <c r="D127" i="59"/>
  <c r="D126" i="59"/>
  <c r="O101" i="59"/>
  <c r="O229" i="59" s="1"/>
  <c r="Q101" i="59"/>
  <c r="Q229" i="59" s="1"/>
  <c r="R101" i="59"/>
  <c r="R229" i="59" s="1"/>
  <c r="O102" i="59"/>
  <c r="O230" i="59" s="1"/>
  <c r="O156" i="59" s="1"/>
  <c r="K102" i="59"/>
  <c r="P102" i="59" s="1"/>
  <c r="P230" i="59" s="1"/>
  <c r="P156" i="59" s="1"/>
  <c r="L102" i="59"/>
  <c r="M102" i="59"/>
  <c r="M101" i="59"/>
  <c r="L101" i="59"/>
  <c r="K101" i="59"/>
  <c r="M87" i="59"/>
  <c r="L87" i="59"/>
  <c r="K87" i="59"/>
  <c r="O69" i="59"/>
  <c r="O199" i="59" s="1"/>
  <c r="O70" i="59"/>
  <c r="O71" i="59"/>
  <c r="O72" i="59"/>
  <c r="O202" i="59" s="1"/>
  <c r="O73" i="59"/>
  <c r="O203" i="59" s="1"/>
  <c r="O74" i="59"/>
  <c r="O204" i="59" s="1"/>
  <c r="O75" i="59"/>
  <c r="O205" i="59" s="1"/>
  <c r="O76" i="59"/>
  <c r="O206" i="59" s="1"/>
  <c r="O77" i="59"/>
  <c r="O207" i="59" s="1"/>
  <c r="O78" i="59"/>
  <c r="O208" i="59" s="1"/>
  <c r="O79" i="59"/>
  <c r="O209" i="59" s="1"/>
  <c r="O80" i="59"/>
  <c r="O210" i="59" s="1"/>
  <c r="O81" i="59"/>
  <c r="O211" i="59" s="1"/>
  <c r="O82" i="59"/>
  <c r="O83" i="59"/>
  <c r="O213" i="59" s="1"/>
  <c r="O84" i="59"/>
  <c r="O214" i="59" s="1"/>
  <c r="O85" i="59"/>
  <c r="O215" i="59" s="1"/>
  <c r="O68" i="59"/>
  <c r="O198" i="59" s="1"/>
  <c r="O67" i="59"/>
  <c r="O197" i="59" s="1"/>
  <c r="O63" i="59"/>
  <c r="O194" i="59" s="1"/>
  <c r="Q139" i="174" l="1"/>
  <c r="Q139" i="170"/>
  <c r="Q139" i="168"/>
  <c r="Q139" i="165"/>
  <c r="Q139" i="155"/>
  <c r="Q139" i="148"/>
  <c r="Q139" i="178"/>
  <c r="Q139" i="175"/>
  <c r="Q139" i="173"/>
  <c r="Q139" i="166"/>
  <c r="Q139" i="147"/>
  <c r="Q139" i="182"/>
  <c r="Q139" i="164"/>
  <c r="Q139" i="160"/>
  <c r="Q139" i="152"/>
  <c r="Q139" i="150"/>
  <c r="Q139" i="149"/>
  <c r="Q139" i="146"/>
  <c r="Q139" i="179"/>
  <c r="Q139" i="176"/>
  <c r="Q139" i="169"/>
  <c r="Q139" i="163"/>
  <c r="Q139" i="153"/>
  <c r="Q139" i="145"/>
  <c r="Q139" i="181"/>
  <c r="Q139" i="167"/>
  <c r="Q139" i="161"/>
  <c r="Q139" i="151"/>
  <c r="Q139" i="180"/>
  <c r="Q139" i="177"/>
  <c r="Q139" i="172"/>
  <c r="Q139" i="171"/>
  <c r="Q139" i="162"/>
  <c r="Q139" i="159"/>
  <c r="Q139" i="158"/>
  <c r="Q139" i="157"/>
  <c r="Q139" i="156"/>
  <c r="Q139" i="154"/>
  <c r="Q139" i="141"/>
  <c r="Q139" i="143"/>
  <c r="Q139" i="142"/>
  <c r="Q139" i="140"/>
  <c r="P139" i="179"/>
  <c r="P139" i="176"/>
  <c r="P139" i="169"/>
  <c r="P139" i="163"/>
  <c r="P139" i="153"/>
  <c r="P139" i="145"/>
  <c r="P139" i="174"/>
  <c r="P139" i="170"/>
  <c r="P139" i="168"/>
  <c r="P139" i="165"/>
  <c r="P139" i="155"/>
  <c r="P139" i="148"/>
  <c r="P139" i="178"/>
  <c r="P139" i="175"/>
  <c r="P139" i="173"/>
  <c r="P139" i="166"/>
  <c r="P139" i="147"/>
  <c r="P139" i="180"/>
  <c r="P139" i="177"/>
  <c r="P139" i="172"/>
  <c r="P139" i="171"/>
  <c r="P139" i="162"/>
  <c r="P139" i="159"/>
  <c r="P139" i="157"/>
  <c r="P139" i="156"/>
  <c r="P139" i="154"/>
  <c r="P139" i="182"/>
  <c r="P139" i="164"/>
  <c r="P139" i="160"/>
  <c r="P139" i="152"/>
  <c r="P139" i="150"/>
  <c r="P139" i="149"/>
  <c r="P139" i="146"/>
  <c r="P139" i="158"/>
  <c r="P139" i="181"/>
  <c r="P139" i="167"/>
  <c r="P139" i="161"/>
  <c r="P139" i="151"/>
  <c r="P139" i="140"/>
  <c r="P139" i="141"/>
  <c r="P139" i="143"/>
  <c r="P139" i="142"/>
  <c r="R139" i="178"/>
  <c r="R139" i="175"/>
  <c r="R139" i="173"/>
  <c r="R139" i="166"/>
  <c r="R139" i="147"/>
  <c r="R139" i="182"/>
  <c r="R139" i="164"/>
  <c r="R139" i="160"/>
  <c r="R139" i="152"/>
  <c r="R139" i="150"/>
  <c r="R139" i="149"/>
  <c r="R139" i="146"/>
  <c r="R139" i="181"/>
  <c r="R139" i="167"/>
  <c r="R139" i="161"/>
  <c r="R139" i="151"/>
  <c r="R139" i="174"/>
  <c r="R139" i="170"/>
  <c r="R139" i="168"/>
  <c r="R139" i="155"/>
  <c r="R139" i="148"/>
  <c r="R139" i="180"/>
  <c r="R139" i="177"/>
  <c r="R139" i="172"/>
  <c r="R139" i="171"/>
  <c r="R139" i="162"/>
  <c r="R139" i="159"/>
  <c r="R139" i="158"/>
  <c r="R139" i="157"/>
  <c r="R139" i="156"/>
  <c r="R139" i="154"/>
  <c r="R139" i="179"/>
  <c r="R139" i="176"/>
  <c r="R139" i="169"/>
  <c r="R139" i="163"/>
  <c r="R139" i="153"/>
  <c r="R139" i="145"/>
  <c r="R139" i="165"/>
  <c r="R139" i="143"/>
  <c r="R139" i="142"/>
  <c r="R139" i="140"/>
  <c r="R139" i="141"/>
  <c r="R137" i="180"/>
  <c r="R137" i="175"/>
  <c r="R137" i="173"/>
  <c r="R137" i="162"/>
  <c r="R137" i="154"/>
  <c r="R137" i="176"/>
  <c r="R137" i="172"/>
  <c r="R137" i="161"/>
  <c r="R137" i="158"/>
  <c r="R137" i="156"/>
  <c r="R137" i="147"/>
  <c r="R137" i="181"/>
  <c r="R137" i="174"/>
  <c r="R137" i="170"/>
  <c r="R137" i="167"/>
  <c r="R137" i="151"/>
  <c r="R137" i="149"/>
  <c r="R137" i="148"/>
  <c r="R137" i="178"/>
  <c r="R137" i="177"/>
  <c r="R137" i="169"/>
  <c r="R137" i="168"/>
  <c r="R137" i="166"/>
  <c r="R137" i="159"/>
  <c r="R137" i="182"/>
  <c r="R137" i="179"/>
  <c r="R137" i="171"/>
  <c r="R137" i="157"/>
  <c r="R137" i="152"/>
  <c r="R137" i="150"/>
  <c r="R137" i="165"/>
  <c r="R137" i="164"/>
  <c r="R137" i="163"/>
  <c r="R137" i="160"/>
  <c r="R137" i="155"/>
  <c r="R137" i="153"/>
  <c r="R137" i="146"/>
  <c r="R137" i="145"/>
  <c r="R137" i="142"/>
  <c r="R137" i="141"/>
  <c r="R137" i="140"/>
  <c r="R137" i="143"/>
  <c r="P137" i="182"/>
  <c r="P137" i="179"/>
  <c r="P137" i="171"/>
  <c r="P137" i="157"/>
  <c r="P137" i="152"/>
  <c r="P137" i="150"/>
  <c r="P137" i="165"/>
  <c r="P137" i="164"/>
  <c r="P137" i="163"/>
  <c r="P137" i="160"/>
  <c r="P137" i="155"/>
  <c r="P137" i="153"/>
  <c r="P137" i="146"/>
  <c r="P137" i="145"/>
  <c r="P137" i="180"/>
  <c r="P137" i="175"/>
  <c r="P137" i="173"/>
  <c r="P137" i="162"/>
  <c r="P137" i="154"/>
  <c r="P137" i="176"/>
  <c r="P137" i="172"/>
  <c r="P137" i="161"/>
  <c r="P137" i="158"/>
  <c r="P137" i="156"/>
  <c r="P137" i="147"/>
  <c r="P137" i="181"/>
  <c r="P137" i="174"/>
  <c r="P137" i="170"/>
  <c r="P137" i="167"/>
  <c r="P137" i="151"/>
  <c r="P137" i="149"/>
  <c r="P137" i="148"/>
  <c r="P137" i="178"/>
  <c r="P137" i="177"/>
  <c r="P137" i="169"/>
  <c r="P137" i="168"/>
  <c r="P137" i="166"/>
  <c r="P137" i="159"/>
  <c r="P137" i="143"/>
  <c r="P137" i="141"/>
  <c r="P137" i="142"/>
  <c r="P137" i="140"/>
  <c r="Q137" i="165"/>
  <c r="Q137" i="164"/>
  <c r="Q137" i="163"/>
  <c r="Q137" i="160"/>
  <c r="Q137" i="155"/>
  <c r="Q137" i="153"/>
  <c r="Q137" i="146"/>
  <c r="Q137" i="145"/>
  <c r="Q137" i="182"/>
  <c r="Q137" i="180"/>
  <c r="Q137" i="175"/>
  <c r="Q137" i="173"/>
  <c r="Q137" i="162"/>
  <c r="Q137" i="154"/>
  <c r="Q137" i="176"/>
  <c r="Q137" i="172"/>
  <c r="Q137" i="161"/>
  <c r="Q137" i="158"/>
  <c r="Q137" i="156"/>
  <c r="Q137" i="147"/>
  <c r="Q137" i="181"/>
  <c r="Q137" i="174"/>
  <c r="Q137" i="170"/>
  <c r="Q137" i="167"/>
  <c r="Q137" i="151"/>
  <c r="Q137" i="149"/>
  <c r="Q137" i="148"/>
  <c r="Q137" i="178"/>
  <c r="Q137" i="177"/>
  <c r="Q137" i="169"/>
  <c r="Q137" i="168"/>
  <c r="Q137" i="166"/>
  <c r="Q137" i="159"/>
  <c r="Q137" i="179"/>
  <c r="Q137" i="171"/>
  <c r="Q137" i="157"/>
  <c r="Q137" i="152"/>
  <c r="Q137" i="150"/>
  <c r="Q137" i="142"/>
  <c r="Q137" i="143"/>
  <c r="Q137" i="141"/>
  <c r="Q137" i="140"/>
  <c r="P87" i="160"/>
  <c r="P87" i="155"/>
  <c r="P87" i="149"/>
  <c r="P87" i="166"/>
  <c r="P87" i="162"/>
  <c r="P87" i="153"/>
  <c r="P87" i="148"/>
  <c r="P87" i="178"/>
  <c r="P87" i="174"/>
  <c r="P87" i="165"/>
  <c r="P87" i="156"/>
  <c r="P87" i="161"/>
  <c r="P87" i="146"/>
  <c r="P87" i="181"/>
  <c r="P87" i="177"/>
  <c r="P87" i="172"/>
  <c r="P87" i="171"/>
  <c r="P87" i="169"/>
  <c r="P87" i="163"/>
  <c r="P87" i="159"/>
  <c r="P87" i="151"/>
  <c r="P87" i="150"/>
  <c r="P87" i="180"/>
  <c r="P87" i="170"/>
  <c r="P87" i="158"/>
  <c r="P87" i="157"/>
  <c r="P87" i="154"/>
  <c r="P87" i="145"/>
  <c r="P87" i="176"/>
  <c r="P87" i="175"/>
  <c r="P87" i="167"/>
  <c r="P87" i="179"/>
  <c r="P87" i="173"/>
  <c r="P87" i="168"/>
  <c r="P87" i="164"/>
  <c r="P87" i="152"/>
  <c r="P87" i="182"/>
  <c r="P87" i="147"/>
  <c r="P87" i="143"/>
  <c r="P87" i="140"/>
  <c r="P87" i="141"/>
  <c r="P87" i="142"/>
  <c r="R87" i="178"/>
  <c r="R87" i="174"/>
  <c r="R87" i="165"/>
  <c r="R87" i="156"/>
  <c r="R87" i="181"/>
  <c r="R87" i="177"/>
  <c r="R87" i="172"/>
  <c r="R87" i="171"/>
  <c r="R87" i="169"/>
  <c r="R87" i="163"/>
  <c r="R87" i="159"/>
  <c r="R87" i="151"/>
  <c r="R87" i="150"/>
  <c r="R87" i="180"/>
  <c r="R87" i="170"/>
  <c r="R87" i="158"/>
  <c r="R87" i="157"/>
  <c r="R87" i="154"/>
  <c r="R87" i="145"/>
  <c r="R87" i="146"/>
  <c r="R87" i="160"/>
  <c r="R87" i="149"/>
  <c r="R87" i="166"/>
  <c r="R87" i="176"/>
  <c r="R87" i="175"/>
  <c r="R87" i="167"/>
  <c r="R87" i="179"/>
  <c r="R87" i="173"/>
  <c r="R87" i="168"/>
  <c r="R87" i="164"/>
  <c r="R87" i="152"/>
  <c r="R87" i="182"/>
  <c r="R87" i="161"/>
  <c r="R87" i="147"/>
  <c r="R87" i="155"/>
  <c r="R87" i="162"/>
  <c r="R87" i="153"/>
  <c r="R87" i="148"/>
  <c r="R87" i="142"/>
  <c r="R87" i="143"/>
  <c r="R87" i="141"/>
  <c r="R87" i="140"/>
  <c r="Q87" i="166"/>
  <c r="Q87" i="162"/>
  <c r="Q87" i="153"/>
  <c r="Q87" i="148"/>
  <c r="Q87" i="178"/>
  <c r="Q87" i="174"/>
  <c r="Q87" i="165"/>
  <c r="Q87" i="156"/>
  <c r="Q87" i="181"/>
  <c r="Q87" i="177"/>
  <c r="Q87" i="172"/>
  <c r="Q87" i="171"/>
  <c r="Q87" i="169"/>
  <c r="Q87" i="163"/>
  <c r="Q87" i="159"/>
  <c r="Q87" i="151"/>
  <c r="Q87" i="150"/>
  <c r="Q87" i="161"/>
  <c r="Q87" i="147"/>
  <c r="Q87" i="146"/>
  <c r="Q87" i="160"/>
  <c r="Q87" i="155"/>
  <c r="Q87" i="180"/>
  <c r="Q87" i="170"/>
  <c r="Q87" i="158"/>
  <c r="Q87" i="157"/>
  <c r="Q87" i="154"/>
  <c r="Q87" i="145"/>
  <c r="Q87" i="176"/>
  <c r="Q87" i="175"/>
  <c r="Q87" i="167"/>
  <c r="Q87" i="179"/>
  <c r="Q87" i="173"/>
  <c r="Q87" i="168"/>
  <c r="Q87" i="164"/>
  <c r="Q87" i="152"/>
  <c r="Q87" i="182"/>
  <c r="Q87" i="149"/>
  <c r="Q87" i="143"/>
  <c r="Q87" i="140"/>
  <c r="Q87" i="142"/>
  <c r="Q87" i="141"/>
  <c r="Q128" i="170"/>
  <c r="Q128" i="156"/>
  <c r="Q128" i="148"/>
  <c r="Q128" i="178"/>
  <c r="Q128" i="176"/>
  <c r="Q128" i="152"/>
  <c r="Q128" i="169"/>
  <c r="Q128" i="166"/>
  <c r="Q128" i="159"/>
  <c r="Q128" i="173"/>
  <c r="Q128" i="171"/>
  <c r="Q128" i="154"/>
  <c r="Q128" i="153"/>
  <c r="Q128" i="150"/>
  <c r="Q128" i="149"/>
  <c r="Q128" i="147"/>
  <c r="Q128" i="168"/>
  <c r="Q128" i="161"/>
  <c r="Q128" i="174"/>
  <c r="Q128" i="167"/>
  <c r="Q128" i="157"/>
  <c r="Q128" i="145"/>
  <c r="Q128" i="180"/>
  <c r="Q128" i="165"/>
  <c r="Q128" i="155"/>
  <c r="Q128" i="172"/>
  <c r="Q128" i="163"/>
  <c r="Q128" i="151"/>
  <c r="Q128" i="182"/>
  <c r="Q128" i="162"/>
  <c r="Q128" i="179"/>
  <c r="Q128" i="175"/>
  <c r="Q128" i="158"/>
  <c r="Q128" i="146"/>
  <c r="Q128" i="164"/>
  <c r="Q128" i="181"/>
  <c r="Q128" i="177"/>
  <c r="Q128" i="160"/>
  <c r="Q128" i="143"/>
  <c r="Q128" i="140"/>
  <c r="Q128" i="141"/>
  <c r="Q128" i="142"/>
  <c r="R128" i="172"/>
  <c r="R128" i="182"/>
  <c r="R128" i="169"/>
  <c r="R128" i="166"/>
  <c r="R128" i="173"/>
  <c r="R128" i="171"/>
  <c r="R128" i="154"/>
  <c r="R128" i="153"/>
  <c r="R128" i="179"/>
  <c r="R128" i="150"/>
  <c r="R128" i="146"/>
  <c r="R128" i="164"/>
  <c r="R128" i="174"/>
  <c r="R128" i="167"/>
  <c r="R128" i="157"/>
  <c r="R128" i="180"/>
  <c r="R128" i="165"/>
  <c r="R128" i="160"/>
  <c r="R128" i="156"/>
  <c r="R128" i="148"/>
  <c r="R128" i="178"/>
  <c r="R128" i="176"/>
  <c r="R128" i="163"/>
  <c r="R128" i="152"/>
  <c r="R128" i="151"/>
  <c r="R128" i="159"/>
  <c r="R128" i="162"/>
  <c r="R128" i="175"/>
  <c r="R128" i="158"/>
  <c r="R128" i="149"/>
  <c r="R128" i="147"/>
  <c r="R128" i="168"/>
  <c r="R128" i="161"/>
  <c r="R128" i="181"/>
  <c r="R128" i="145"/>
  <c r="R128" i="177"/>
  <c r="R128" i="155"/>
  <c r="R128" i="170"/>
  <c r="R128" i="140"/>
  <c r="R128" i="142"/>
  <c r="R128" i="141"/>
  <c r="R128" i="143"/>
  <c r="P156" i="65"/>
  <c r="P156" i="176"/>
  <c r="P156" i="167"/>
  <c r="P156" i="161"/>
  <c r="P156" i="170"/>
  <c r="P156" i="169"/>
  <c r="P156" i="162"/>
  <c r="P156" i="160"/>
  <c r="P156" i="182"/>
  <c r="P156" i="164"/>
  <c r="P156" i="163"/>
  <c r="P156" i="173"/>
  <c r="P156" i="180"/>
  <c r="P156" i="149"/>
  <c r="P156" i="179"/>
  <c r="P156" i="159"/>
  <c r="P156" i="158"/>
  <c r="P156" i="157"/>
  <c r="P156" i="174"/>
  <c r="P156" i="171"/>
  <c r="P156" i="156"/>
  <c r="P156" i="155"/>
  <c r="P156" i="178"/>
  <c r="P156" i="172"/>
  <c r="P156" i="165"/>
  <c r="P156" i="168"/>
  <c r="P156" i="148"/>
  <c r="P156" i="181"/>
  <c r="P156" i="175"/>
  <c r="P156" i="166"/>
  <c r="P156" i="146"/>
  <c r="P156" i="153"/>
  <c r="P156" i="151"/>
  <c r="P156" i="150"/>
  <c r="P156" i="177"/>
  <c r="P156" i="147"/>
  <c r="P156" i="145"/>
  <c r="P156" i="154"/>
  <c r="P156" i="152"/>
  <c r="P156" i="143"/>
  <c r="P156" i="140"/>
  <c r="P156" i="142"/>
  <c r="P156" i="141"/>
  <c r="I156" i="65"/>
  <c r="I156" i="177"/>
  <c r="I156" i="173"/>
  <c r="I156" i="165"/>
  <c r="I156" i="151"/>
  <c r="I156" i="150"/>
  <c r="I156" i="149"/>
  <c r="I156" i="174"/>
  <c r="I156" i="171"/>
  <c r="I156" i="169"/>
  <c r="I156" i="157"/>
  <c r="I156" i="148"/>
  <c r="I156" i="167"/>
  <c r="I156" i="179"/>
  <c r="I156" i="175"/>
  <c r="I156" i="172"/>
  <c r="I156" i="162"/>
  <c r="I156" i="155"/>
  <c r="I156" i="152"/>
  <c r="I156" i="176"/>
  <c r="I156" i="166"/>
  <c r="I156" i="163"/>
  <c r="I156" i="153"/>
  <c r="I156" i="181"/>
  <c r="I156" i="168"/>
  <c r="I156" i="180"/>
  <c r="I156" i="159"/>
  <c r="I156" i="145"/>
  <c r="I156" i="178"/>
  <c r="I156" i="158"/>
  <c r="I156" i="161"/>
  <c r="I156" i="156"/>
  <c r="I156" i="160"/>
  <c r="I156" i="154"/>
  <c r="I156" i="164"/>
  <c r="I156" i="182"/>
  <c r="I156" i="146"/>
  <c r="I156" i="147"/>
  <c r="I156" i="170"/>
  <c r="I156" i="143"/>
  <c r="I156" i="140"/>
  <c r="I156" i="142"/>
  <c r="I156" i="141"/>
  <c r="H157" i="178"/>
  <c r="H157" i="166"/>
  <c r="H157" i="163"/>
  <c r="H157" i="157"/>
  <c r="H157" i="180"/>
  <c r="H157" i="156"/>
  <c r="H157" i="147"/>
  <c r="H157" i="145"/>
  <c r="H157" i="151"/>
  <c r="H157" i="177"/>
  <c r="H157" i="181"/>
  <c r="H157" i="175"/>
  <c r="H157" i="179"/>
  <c r="H157" i="169"/>
  <c r="H157" i="154"/>
  <c r="H157" i="158"/>
  <c r="H157" i="173"/>
  <c r="H157" i="168"/>
  <c r="H157" i="153"/>
  <c r="H157" i="150"/>
  <c r="H157" i="165"/>
  <c r="H157" i="149"/>
  <c r="H157" i="146"/>
  <c r="H157" i="170"/>
  <c r="H157" i="164"/>
  <c r="H157" i="176"/>
  <c r="H157" i="161"/>
  <c r="H157" i="182"/>
  <c r="H157" i="172"/>
  <c r="H157" i="160"/>
  <c r="H157" i="152"/>
  <c r="H157" i="162"/>
  <c r="H157" i="174"/>
  <c r="H157" i="155"/>
  <c r="H157" i="159"/>
  <c r="H157" i="148"/>
  <c r="H157" i="167"/>
  <c r="H157" i="171"/>
  <c r="H157" i="142"/>
  <c r="H157" i="141"/>
  <c r="H157" i="143"/>
  <c r="H157" i="140"/>
  <c r="O156" i="65"/>
  <c r="O156" i="165"/>
  <c r="O156" i="151"/>
  <c r="O156" i="150"/>
  <c r="O156" i="149"/>
  <c r="O156" i="176"/>
  <c r="O156" i="167"/>
  <c r="O156" i="161"/>
  <c r="O156" i="182"/>
  <c r="O156" i="170"/>
  <c r="O156" i="160"/>
  <c r="O156" i="159"/>
  <c r="O156" i="154"/>
  <c r="O156" i="181"/>
  <c r="O156" i="168"/>
  <c r="O156" i="162"/>
  <c r="O156" i="155"/>
  <c r="O156" i="178"/>
  <c r="O156" i="175"/>
  <c r="O156" i="174"/>
  <c r="O156" i="152"/>
  <c r="O156" i="145"/>
  <c r="O156" i="179"/>
  <c r="O156" i="158"/>
  <c r="O156" i="157"/>
  <c r="O156" i="171"/>
  <c r="O156" i="156"/>
  <c r="O156" i="169"/>
  <c r="O156" i="153"/>
  <c r="O156" i="180"/>
  <c r="O156" i="163"/>
  <c r="O156" i="148"/>
  <c r="O156" i="173"/>
  <c r="O156" i="166"/>
  <c r="O156" i="146"/>
  <c r="O156" i="164"/>
  <c r="O156" i="177"/>
  <c r="O156" i="172"/>
  <c r="O156" i="147"/>
  <c r="O156" i="143"/>
  <c r="O156" i="140"/>
  <c r="O156" i="141"/>
  <c r="O156" i="142"/>
  <c r="I155" i="170"/>
  <c r="I155" i="169"/>
  <c r="I155" i="162"/>
  <c r="I155" i="160"/>
  <c r="I155" i="168"/>
  <c r="I155" i="164"/>
  <c r="I155" i="182"/>
  <c r="I155" i="159"/>
  <c r="I155" i="154"/>
  <c r="I155" i="181"/>
  <c r="I155" i="178"/>
  <c r="I155" i="177"/>
  <c r="I155" i="153"/>
  <c r="I155" i="179"/>
  <c r="I155" i="172"/>
  <c r="I155" i="156"/>
  <c r="I155" i="158"/>
  <c r="I155" i="146"/>
  <c r="I155" i="165"/>
  <c r="I155" i="151"/>
  <c r="I155" i="161"/>
  <c r="I155" i="150"/>
  <c r="I155" i="149"/>
  <c r="I155" i="147"/>
  <c r="I155" i="152"/>
  <c r="I155" i="171"/>
  <c r="I155" i="163"/>
  <c r="I155" i="174"/>
  <c r="I155" i="167"/>
  <c r="I155" i="157"/>
  <c r="I155" i="148"/>
  <c r="I155" i="173"/>
  <c r="I155" i="176"/>
  <c r="I155" i="175"/>
  <c r="I155" i="155"/>
  <c r="I155" i="180"/>
  <c r="I155" i="166"/>
  <c r="I155" i="145"/>
  <c r="I155" i="140"/>
  <c r="I155" i="141"/>
  <c r="I155" i="142"/>
  <c r="I155" i="143"/>
  <c r="H155" i="176"/>
  <c r="H155" i="167"/>
  <c r="H155" i="161"/>
  <c r="H155" i="170"/>
  <c r="H155" i="169"/>
  <c r="H155" i="162"/>
  <c r="H155" i="160"/>
  <c r="H155" i="179"/>
  <c r="H155" i="175"/>
  <c r="H155" i="172"/>
  <c r="H155" i="165"/>
  <c r="H155" i="155"/>
  <c r="H155" i="152"/>
  <c r="H155" i="145"/>
  <c r="H155" i="151"/>
  <c r="H155" i="181"/>
  <c r="H155" i="178"/>
  <c r="H155" i="177"/>
  <c r="H155" i="171"/>
  <c r="H155" i="182"/>
  <c r="H155" i="150"/>
  <c r="H155" i="156"/>
  <c r="H155" i="153"/>
  <c r="H155" i="146"/>
  <c r="H155" i="154"/>
  <c r="H155" i="149"/>
  <c r="H155" i="147"/>
  <c r="H155" i="157"/>
  <c r="H155" i="164"/>
  <c r="H155" i="174"/>
  <c r="H155" i="159"/>
  <c r="H155" i="158"/>
  <c r="H155" i="173"/>
  <c r="H155" i="166"/>
  <c r="H155" i="148"/>
  <c r="H155" i="168"/>
  <c r="H155" i="180"/>
  <c r="H155" i="163"/>
  <c r="H155" i="143"/>
  <c r="H155" i="140"/>
  <c r="H155" i="141"/>
  <c r="H155" i="142"/>
  <c r="H156" i="179"/>
  <c r="H156" i="154"/>
  <c r="H156" i="177"/>
  <c r="H156" i="173"/>
  <c r="H156" i="174"/>
  <c r="H156" i="171"/>
  <c r="H156" i="169"/>
  <c r="H156" i="166"/>
  <c r="H156" i="158"/>
  <c r="H156" i="146"/>
  <c r="H156" i="145"/>
  <c r="H156" i="175"/>
  <c r="H156" i="172"/>
  <c r="H156" i="176"/>
  <c r="H156" i="148"/>
  <c r="H156" i="167"/>
  <c r="H156" i="163"/>
  <c r="H156" i="162"/>
  <c r="H156" i="164"/>
  <c r="H156" i="157"/>
  <c r="H156" i="151"/>
  <c r="H156" i="180"/>
  <c r="H156" i="159"/>
  <c r="H156" i="155"/>
  <c r="H156" i="168"/>
  <c r="H156" i="156"/>
  <c r="H156" i="181"/>
  <c r="H156" i="170"/>
  <c r="H156" i="152"/>
  <c r="H156" i="165"/>
  <c r="H156" i="153"/>
  <c r="H156" i="161"/>
  <c r="H156" i="150"/>
  <c r="H156" i="182"/>
  <c r="H156" i="178"/>
  <c r="H156" i="147"/>
  <c r="H156" i="160"/>
  <c r="H156" i="149"/>
  <c r="H156" i="140"/>
  <c r="H156" i="143"/>
  <c r="H156" i="142"/>
  <c r="H156" i="141"/>
  <c r="I157" i="65"/>
  <c r="I157" i="180"/>
  <c r="I157" i="156"/>
  <c r="I157" i="147"/>
  <c r="I157" i="145"/>
  <c r="I157" i="179"/>
  <c r="I157" i="177"/>
  <c r="I157" i="148"/>
  <c r="I157" i="174"/>
  <c r="I157" i="171"/>
  <c r="I157" i="178"/>
  <c r="I157" i="150"/>
  <c r="I157" i="165"/>
  <c r="I157" i="158"/>
  <c r="I157" i="153"/>
  <c r="I157" i="173"/>
  <c r="I157" i="168"/>
  <c r="I157" i="166"/>
  <c r="I157" i="151"/>
  <c r="I157" i="181"/>
  <c r="I157" i="149"/>
  <c r="I157" i="146"/>
  <c r="I157" i="176"/>
  <c r="I157" i="175"/>
  <c r="I157" i="169"/>
  <c r="I157" i="161"/>
  <c r="I157" i="159"/>
  <c r="I157" i="182"/>
  <c r="I157" i="172"/>
  <c r="I157" i="160"/>
  <c r="I157" i="154"/>
  <c r="I157" i="152"/>
  <c r="I157" i="162"/>
  <c r="I157" i="170"/>
  <c r="I157" i="164"/>
  <c r="I157" i="163"/>
  <c r="I157" i="167"/>
  <c r="I157" i="155"/>
  <c r="I157" i="157"/>
  <c r="I157" i="142"/>
  <c r="I157" i="140"/>
  <c r="I157" i="143"/>
  <c r="I157" i="141"/>
  <c r="R138" i="59"/>
  <c r="R237" i="59" s="1"/>
  <c r="M237" i="59"/>
  <c r="R138" i="65"/>
  <c r="M233" i="59"/>
  <c r="R134" i="59"/>
  <c r="R233" i="59" s="1"/>
  <c r="R134" i="65"/>
  <c r="P216" i="59"/>
  <c r="K216" i="59"/>
  <c r="P87" i="65"/>
  <c r="P133" i="59"/>
  <c r="P232" i="59" s="1"/>
  <c r="K232" i="59"/>
  <c r="P133" i="65"/>
  <c r="M238" i="59"/>
  <c r="R139" i="59"/>
  <c r="R238" i="59" s="1"/>
  <c r="R139" i="65"/>
  <c r="Q24" i="64"/>
  <c r="V24" i="64" s="1"/>
  <c r="O212" i="59"/>
  <c r="Q26" i="64"/>
  <c r="V26" i="64" s="1"/>
  <c r="O201" i="59"/>
  <c r="M232" i="59"/>
  <c r="R133" i="59"/>
  <c r="R232" i="59" s="1"/>
  <c r="R133" i="65"/>
  <c r="P132" i="59"/>
  <c r="P231" i="59" s="1"/>
  <c r="K231" i="59"/>
  <c r="P132" i="65"/>
  <c r="L235" i="59"/>
  <c r="Q136" i="59"/>
  <c r="Q235" i="59" s="1"/>
  <c r="Q136" i="65"/>
  <c r="K237" i="59"/>
  <c r="P138" i="59"/>
  <c r="P237" i="59" s="1"/>
  <c r="P138" i="65"/>
  <c r="Q25" i="64"/>
  <c r="V25" i="64" s="1"/>
  <c r="O200" i="59"/>
  <c r="Q139" i="59"/>
  <c r="Q238" i="59" s="1"/>
  <c r="L238" i="59"/>
  <c r="Q139" i="65"/>
  <c r="P139" i="59"/>
  <c r="P238" i="59" s="1"/>
  <c r="K238" i="59"/>
  <c r="P139" i="65"/>
  <c r="P136" i="59"/>
  <c r="P235" i="59" s="1"/>
  <c r="K235" i="59"/>
  <c r="P136" i="65"/>
  <c r="L239" i="59"/>
  <c r="Q140" i="59"/>
  <c r="Q239" i="59" s="1"/>
  <c r="Q140" i="65"/>
  <c r="P101" i="59"/>
  <c r="P229" i="59" s="1"/>
  <c r="K229" i="59"/>
  <c r="P101" i="65"/>
  <c r="R136" i="59"/>
  <c r="R235" i="59" s="1"/>
  <c r="M235" i="59"/>
  <c r="R136" i="65"/>
  <c r="L229" i="59"/>
  <c r="Q101" i="65"/>
  <c r="R135" i="59"/>
  <c r="R234" i="59" s="1"/>
  <c r="M234" i="59"/>
  <c r="R135" i="65"/>
  <c r="P137" i="59"/>
  <c r="P236" i="59" s="1"/>
  <c r="K236" i="59"/>
  <c r="P137" i="65"/>
  <c r="L233" i="59"/>
  <c r="Q134" i="59"/>
  <c r="Q233" i="59" s="1"/>
  <c r="Q134" i="65"/>
  <c r="Q133" i="59"/>
  <c r="Q232" i="59" s="1"/>
  <c r="L232" i="59"/>
  <c r="Q133" i="65"/>
  <c r="Q216" i="59"/>
  <c r="L216" i="59"/>
  <c r="Q87" i="65"/>
  <c r="L231" i="59"/>
  <c r="Q132" i="59"/>
  <c r="Q231" i="59" s="1"/>
  <c r="Q132" i="65"/>
  <c r="M229" i="59"/>
  <c r="R101" i="65"/>
  <c r="L234" i="59"/>
  <c r="Q135" i="59"/>
  <c r="Q234" i="59" s="1"/>
  <c r="Q135" i="65"/>
  <c r="Q137" i="59"/>
  <c r="Q236" i="59" s="1"/>
  <c r="L236" i="59"/>
  <c r="Q137" i="65"/>
  <c r="Q102" i="59"/>
  <c r="Q230" i="59" s="1"/>
  <c r="Q156" i="59" s="1"/>
  <c r="L230" i="59"/>
  <c r="Q102" i="65"/>
  <c r="K230" i="59"/>
  <c r="P102" i="65"/>
  <c r="L237" i="59"/>
  <c r="Q138" i="59"/>
  <c r="Q237" i="59" s="1"/>
  <c r="Q138" i="65"/>
  <c r="K233" i="59"/>
  <c r="P134" i="59"/>
  <c r="P233" i="59" s="1"/>
  <c r="P134" i="65"/>
  <c r="K239" i="59"/>
  <c r="P140" i="59"/>
  <c r="P239" i="59" s="1"/>
  <c r="P140" i="65"/>
  <c r="R216" i="59"/>
  <c r="M216" i="59"/>
  <c r="R87" i="65"/>
  <c r="M231" i="59"/>
  <c r="R132" i="59"/>
  <c r="R231" i="59" s="1"/>
  <c r="R132" i="65"/>
  <c r="R140" i="59"/>
  <c r="R239" i="59" s="1"/>
  <c r="M239" i="59"/>
  <c r="R140" i="65"/>
  <c r="R102" i="59"/>
  <c r="R230" i="59" s="1"/>
  <c r="R156" i="59" s="1"/>
  <c r="M230" i="59"/>
  <c r="R102" i="65"/>
  <c r="K234" i="59"/>
  <c r="P135" i="59"/>
  <c r="P234" i="59" s="1"/>
  <c r="P135" i="65"/>
  <c r="R137" i="59"/>
  <c r="R236" i="59" s="1"/>
  <c r="M236" i="59"/>
  <c r="R137" i="65"/>
  <c r="Q128" i="65"/>
  <c r="Q128" i="59"/>
  <c r="R128" i="65"/>
  <c r="R128" i="59"/>
  <c r="K160" i="60"/>
  <c r="H157" i="65"/>
  <c r="R129" i="65"/>
  <c r="H155" i="65"/>
  <c r="K158" i="60"/>
  <c r="Q129" i="65"/>
  <c r="R130" i="65"/>
  <c r="K159" i="60"/>
  <c r="H156" i="65"/>
  <c r="Q130" i="65"/>
  <c r="K73" i="59"/>
  <c r="M85" i="59"/>
  <c r="L85" i="59"/>
  <c r="K85" i="59"/>
  <c r="M84" i="59"/>
  <c r="L84" i="59"/>
  <c r="K84" i="59"/>
  <c r="M83" i="59"/>
  <c r="L83" i="59"/>
  <c r="K83" i="59"/>
  <c r="M82" i="59"/>
  <c r="L82" i="59"/>
  <c r="K82" i="59"/>
  <c r="M81" i="59"/>
  <c r="L81" i="59"/>
  <c r="K81" i="59"/>
  <c r="M80" i="59"/>
  <c r="L80" i="59"/>
  <c r="K80" i="59"/>
  <c r="M79" i="59"/>
  <c r="L79" i="59"/>
  <c r="K79" i="59"/>
  <c r="M78" i="59"/>
  <c r="L78" i="59"/>
  <c r="K78" i="59"/>
  <c r="M77" i="59"/>
  <c r="L77" i="59"/>
  <c r="K77" i="59"/>
  <c r="M76" i="59"/>
  <c r="L76" i="59"/>
  <c r="K76" i="59"/>
  <c r="M75" i="59"/>
  <c r="L75" i="59"/>
  <c r="K75" i="59"/>
  <c r="M74" i="59"/>
  <c r="L74" i="59"/>
  <c r="K74" i="59"/>
  <c r="M73" i="59"/>
  <c r="L73" i="59"/>
  <c r="M72" i="59"/>
  <c r="L72" i="59"/>
  <c r="K72" i="59"/>
  <c r="M71" i="59"/>
  <c r="L71" i="59"/>
  <c r="K71" i="59"/>
  <c r="M70" i="59"/>
  <c r="L70" i="59"/>
  <c r="K70" i="59"/>
  <c r="M69" i="59"/>
  <c r="L69" i="59"/>
  <c r="K69" i="59"/>
  <c r="M68" i="59"/>
  <c r="L68" i="59"/>
  <c r="K68" i="59"/>
  <c r="M67" i="59"/>
  <c r="L67" i="59"/>
  <c r="K67" i="59"/>
  <c r="O55" i="59"/>
  <c r="O187" i="59" s="1"/>
  <c r="O56" i="59"/>
  <c r="O188" i="59" s="1"/>
  <c r="O46" i="59"/>
  <c r="O178" i="59" s="1"/>
  <c r="O47" i="59"/>
  <c r="O179" i="59" s="1"/>
  <c r="O48" i="59"/>
  <c r="O180" i="59" s="1"/>
  <c r="O34" i="59"/>
  <c r="O166" i="59" s="1"/>
  <c r="R156" i="65" l="1"/>
  <c r="R156" i="168"/>
  <c r="R156" i="164"/>
  <c r="R156" i="181"/>
  <c r="R156" i="182"/>
  <c r="R156" i="175"/>
  <c r="R156" i="174"/>
  <c r="R156" i="172"/>
  <c r="R156" i="171"/>
  <c r="R156" i="152"/>
  <c r="R156" i="146"/>
  <c r="R156" i="179"/>
  <c r="R156" i="165"/>
  <c r="R156" i="155"/>
  <c r="R156" i="151"/>
  <c r="R156" i="178"/>
  <c r="R156" i="177"/>
  <c r="R156" i="167"/>
  <c r="R156" i="161"/>
  <c r="R156" i="157"/>
  <c r="R156" i="159"/>
  <c r="R156" i="156"/>
  <c r="R156" i="163"/>
  <c r="R156" i="148"/>
  <c r="R156" i="180"/>
  <c r="R156" i="176"/>
  <c r="R156" i="160"/>
  <c r="R156" i="154"/>
  <c r="R156" i="166"/>
  <c r="R156" i="153"/>
  <c r="R156" i="173"/>
  <c r="R156" i="150"/>
  <c r="R156" i="169"/>
  <c r="R156" i="147"/>
  <c r="R156" i="145"/>
  <c r="R156" i="170"/>
  <c r="R156" i="162"/>
  <c r="R156" i="158"/>
  <c r="R156" i="149"/>
  <c r="R156" i="140"/>
  <c r="R156" i="141"/>
  <c r="R156" i="142"/>
  <c r="R156" i="143"/>
  <c r="Q156" i="65"/>
  <c r="Q156" i="170"/>
  <c r="Q156" i="169"/>
  <c r="Q156" i="162"/>
  <c r="Q156" i="160"/>
  <c r="Q156" i="182"/>
  <c r="Q156" i="168"/>
  <c r="Q156" i="164"/>
  <c r="Q156" i="173"/>
  <c r="Q156" i="167"/>
  <c r="Q156" i="166"/>
  <c r="Q156" i="158"/>
  <c r="Q156" i="150"/>
  <c r="Q156" i="146"/>
  <c r="Q156" i="145"/>
  <c r="Q156" i="179"/>
  <c r="Q156" i="175"/>
  <c r="Q156" i="172"/>
  <c r="Q156" i="180"/>
  <c r="Q156" i="176"/>
  <c r="Q156" i="161"/>
  <c r="Q156" i="147"/>
  <c r="Q156" i="171"/>
  <c r="Q156" i="157"/>
  <c r="Q156" i="174"/>
  <c r="Q156" i="156"/>
  <c r="Q156" i="155"/>
  <c r="Q156" i="163"/>
  <c r="Q156" i="148"/>
  <c r="Q156" i="177"/>
  <c r="Q156" i="181"/>
  <c r="Q156" i="153"/>
  <c r="Q156" i="151"/>
  <c r="Q156" i="178"/>
  <c r="Q156" i="165"/>
  <c r="Q156" i="149"/>
  <c r="Q156" i="154"/>
  <c r="Q156" i="159"/>
  <c r="Q156" i="152"/>
  <c r="Q156" i="140"/>
  <c r="Q156" i="142"/>
  <c r="Q156" i="143"/>
  <c r="Q156" i="141"/>
  <c r="P73" i="59"/>
  <c r="P203" i="59" s="1"/>
  <c r="K203" i="59"/>
  <c r="P73" i="65"/>
  <c r="P70" i="59"/>
  <c r="K200" i="59"/>
  <c r="P70" i="65"/>
  <c r="Q74" i="59"/>
  <c r="Q204" i="59" s="1"/>
  <c r="L204" i="59"/>
  <c r="Q74" i="65"/>
  <c r="Q78" i="59"/>
  <c r="Q208" i="59" s="1"/>
  <c r="L208" i="59"/>
  <c r="Q78" i="65"/>
  <c r="Q82" i="59"/>
  <c r="L212" i="59"/>
  <c r="Q82" i="65"/>
  <c r="Q70" i="59"/>
  <c r="L200" i="59"/>
  <c r="Q70" i="65"/>
  <c r="R74" i="59"/>
  <c r="R204" i="59" s="1"/>
  <c r="M204" i="59"/>
  <c r="R74" i="65"/>
  <c r="R78" i="59"/>
  <c r="R208" i="59" s="1"/>
  <c r="M208" i="59"/>
  <c r="R78" i="65"/>
  <c r="R82" i="59"/>
  <c r="M212" i="59"/>
  <c r="R82" i="65"/>
  <c r="R70" i="59"/>
  <c r="M200" i="59"/>
  <c r="R70" i="65"/>
  <c r="P75" i="59"/>
  <c r="P205" i="59" s="1"/>
  <c r="K205" i="59"/>
  <c r="P75" i="65"/>
  <c r="P79" i="59"/>
  <c r="P209" i="59" s="1"/>
  <c r="K209" i="59"/>
  <c r="P79" i="65"/>
  <c r="P83" i="59"/>
  <c r="P213" i="59" s="1"/>
  <c r="K213" i="59"/>
  <c r="P83" i="65"/>
  <c r="P67" i="59"/>
  <c r="P197" i="59" s="1"/>
  <c r="K197" i="59"/>
  <c r="P71" i="59"/>
  <c r="K201" i="59"/>
  <c r="P71" i="65"/>
  <c r="Q75" i="59"/>
  <c r="Q205" i="59" s="1"/>
  <c r="L205" i="59"/>
  <c r="Q75" i="65"/>
  <c r="Q79" i="59"/>
  <c r="Q209" i="59" s="1"/>
  <c r="L209" i="59"/>
  <c r="Q79" i="65"/>
  <c r="Q83" i="59"/>
  <c r="Q213" i="59" s="1"/>
  <c r="L213" i="59"/>
  <c r="Q83" i="65"/>
  <c r="Q67" i="59"/>
  <c r="Q197" i="59" s="1"/>
  <c r="L197" i="59"/>
  <c r="Q67" i="65"/>
  <c r="Q71" i="59"/>
  <c r="L201" i="59"/>
  <c r="Q71" i="65"/>
  <c r="R75" i="59"/>
  <c r="R205" i="59" s="1"/>
  <c r="M205" i="59"/>
  <c r="R75" i="65"/>
  <c r="R79" i="59"/>
  <c r="R209" i="59" s="1"/>
  <c r="M209" i="59"/>
  <c r="R79" i="65"/>
  <c r="R83" i="59"/>
  <c r="R213" i="59" s="1"/>
  <c r="M213" i="59"/>
  <c r="R83" i="65"/>
  <c r="P76" i="59"/>
  <c r="P206" i="59" s="1"/>
  <c r="K206" i="59"/>
  <c r="P76" i="65"/>
  <c r="P78" i="59"/>
  <c r="P208" i="59" s="1"/>
  <c r="K208" i="59"/>
  <c r="P78" i="65"/>
  <c r="Q76" i="59"/>
  <c r="Q206" i="59" s="1"/>
  <c r="L206" i="59"/>
  <c r="Q76" i="65"/>
  <c r="Q68" i="59"/>
  <c r="Q198" i="59" s="1"/>
  <c r="L198" i="59"/>
  <c r="Q68" i="65"/>
  <c r="P80" i="59"/>
  <c r="P210" i="59" s="1"/>
  <c r="K210" i="59"/>
  <c r="P80" i="65"/>
  <c r="P68" i="59"/>
  <c r="P198" i="59" s="1"/>
  <c r="K198" i="59"/>
  <c r="P68" i="65"/>
  <c r="P72" i="59"/>
  <c r="P202" i="59" s="1"/>
  <c r="K202" i="59"/>
  <c r="P72" i="65"/>
  <c r="Q80" i="59"/>
  <c r="Q210" i="59" s="1"/>
  <c r="L210" i="59"/>
  <c r="Q80" i="65"/>
  <c r="Q84" i="59"/>
  <c r="Q214" i="59" s="1"/>
  <c r="L214" i="59"/>
  <c r="Q84" i="65"/>
  <c r="R84" i="59"/>
  <c r="R214" i="59" s="1"/>
  <c r="M214" i="59"/>
  <c r="R84" i="65"/>
  <c r="R69" i="59"/>
  <c r="R199" i="59" s="1"/>
  <c r="M199" i="59"/>
  <c r="R69" i="65"/>
  <c r="P74" i="59"/>
  <c r="P204" i="59" s="1"/>
  <c r="K204" i="59"/>
  <c r="P74" i="65"/>
  <c r="P82" i="59"/>
  <c r="K212" i="59"/>
  <c r="P82" i="65"/>
  <c r="Q72" i="59"/>
  <c r="Q202" i="59" s="1"/>
  <c r="L202" i="59"/>
  <c r="Q72" i="65"/>
  <c r="R76" i="59"/>
  <c r="R206" i="59" s="1"/>
  <c r="M206" i="59"/>
  <c r="R76" i="65"/>
  <c r="R80" i="59"/>
  <c r="R210" i="59" s="1"/>
  <c r="M210" i="59"/>
  <c r="R80" i="65"/>
  <c r="R67" i="59"/>
  <c r="R197" i="59" s="1"/>
  <c r="M197" i="59"/>
  <c r="R67" i="65"/>
  <c r="R71" i="59"/>
  <c r="M201" i="59"/>
  <c r="R71" i="65"/>
  <c r="P84" i="59"/>
  <c r="P214" i="59" s="1"/>
  <c r="K214" i="59"/>
  <c r="P84" i="65"/>
  <c r="R68" i="59"/>
  <c r="R198" i="59" s="1"/>
  <c r="M198" i="59"/>
  <c r="R68" i="65"/>
  <c r="R72" i="59"/>
  <c r="R202" i="59" s="1"/>
  <c r="M202" i="59"/>
  <c r="R72" i="65"/>
  <c r="P77" i="59"/>
  <c r="P207" i="59" s="1"/>
  <c r="K207" i="59"/>
  <c r="P77" i="65"/>
  <c r="P81" i="59"/>
  <c r="P211" i="59" s="1"/>
  <c r="K211" i="59"/>
  <c r="P81" i="65"/>
  <c r="P85" i="59"/>
  <c r="P215" i="59" s="1"/>
  <c r="K215" i="59"/>
  <c r="P85" i="65"/>
  <c r="P69" i="59"/>
  <c r="P199" i="59" s="1"/>
  <c r="K199" i="59"/>
  <c r="P69" i="65"/>
  <c r="Q73" i="59"/>
  <c r="Q203" i="59" s="1"/>
  <c r="L203" i="59"/>
  <c r="Q73" i="65"/>
  <c r="Q77" i="59"/>
  <c r="Q207" i="59" s="1"/>
  <c r="L207" i="59"/>
  <c r="Q77" i="65"/>
  <c r="Q81" i="59"/>
  <c r="Q211" i="59" s="1"/>
  <c r="L211" i="59"/>
  <c r="Q81" i="65"/>
  <c r="Q85" i="59"/>
  <c r="Q215" i="59" s="1"/>
  <c r="L215" i="59"/>
  <c r="Q85" i="65"/>
  <c r="Q69" i="59"/>
  <c r="Q199" i="59" s="1"/>
  <c r="L199" i="59"/>
  <c r="Q69" i="65"/>
  <c r="R73" i="59"/>
  <c r="R203" i="59" s="1"/>
  <c r="M203" i="59"/>
  <c r="R73" i="65"/>
  <c r="R77" i="59"/>
  <c r="R207" i="59" s="1"/>
  <c r="M207" i="59"/>
  <c r="R77" i="65"/>
  <c r="R81" i="59"/>
  <c r="R211" i="59" s="1"/>
  <c r="M211" i="59"/>
  <c r="R81" i="65"/>
  <c r="R85" i="59"/>
  <c r="R215" i="59" s="1"/>
  <c r="M215" i="59"/>
  <c r="R85" i="65"/>
  <c r="K64" i="59"/>
  <c r="L64" i="59"/>
  <c r="M64" i="59"/>
  <c r="K65" i="59"/>
  <c r="L65" i="59"/>
  <c r="M65" i="59"/>
  <c r="M63" i="59"/>
  <c r="L63" i="59"/>
  <c r="K63" i="59"/>
  <c r="K194" i="59" s="1"/>
  <c r="L31" i="59"/>
  <c r="M31" i="59"/>
  <c r="L32" i="59"/>
  <c r="M32" i="59"/>
  <c r="L33" i="59"/>
  <c r="M33" i="59"/>
  <c r="L34" i="59"/>
  <c r="M34" i="59"/>
  <c r="L35" i="59"/>
  <c r="M35" i="59"/>
  <c r="L36" i="59"/>
  <c r="M36" i="59"/>
  <c r="L37" i="59"/>
  <c r="M37" i="59"/>
  <c r="L38" i="59"/>
  <c r="M38" i="59"/>
  <c r="L39" i="59"/>
  <c r="M39" i="59"/>
  <c r="L40" i="59"/>
  <c r="M40" i="59"/>
  <c r="L41" i="59"/>
  <c r="M41" i="59"/>
  <c r="L42" i="59"/>
  <c r="M42" i="59"/>
  <c r="L43" i="59"/>
  <c r="M43" i="59"/>
  <c r="L44" i="59"/>
  <c r="M44" i="59"/>
  <c r="L45" i="59"/>
  <c r="M45" i="59"/>
  <c r="L46" i="59"/>
  <c r="M46" i="59"/>
  <c r="L47" i="59"/>
  <c r="M47" i="59"/>
  <c r="L48" i="59"/>
  <c r="M48" i="59"/>
  <c r="L49" i="59"/>
  <c r="M49" i="59"/>
  <c r="L50" i="59"/>
  <c r="M50" i="59"/>
  <c r="L51" i="59"/>
  <c r="M51" i="59"/>
  <c r="L52" i="59"/>
  <c r="M52" i="59"/>
  <c r="L53" i="59"/>
  <c r="M53" i="59"/>
  <c r="L54" i="59"/>
  <c r="M54" i="59"/>
  <c r="L55" i="59"/>
  <c r="M55" i="59"/>
  <c r="L56" i="59"/>
  <c r="M56" i="59"/>
  <c r="M30" i="59"/>
  <c r="L30" i="59"/>
  <c r="K30" i="59"/>
  <c r="K162" i="59" s="1"/>
  <c r="P67" i="65"/>
  <c r="O67" i="65"/>
  <c r="I67" i="65"/>
  <c r="H67" i="65"/>
  <c r="L67" i="65" s="1"/>
  <c r="D59" i="65"/>
  <c r="D60" i="65"/>
  <c r="D61" i="65"/>
  <c r="D62" i="65"/>
  <c r="D58" i="65"/>
  <c r="H59" i="65"/>
  <c r="L59" i="65" s="1"/>
  <c r="H60" i="65"/>
  <c r="L60" i="65" s="1"/>
  <c r="H61" i="65"/>
  <c r="L61" i="65" s="1"/>
  <c r="H62" i="65"/>
  <c r="L62" i="65" s="1"/>
  <c r="H55" i="65"/>
  <c r="L55" i="65" s="1"/>
  <c r="I55" i="65"/>
  <c r="O55" i="65"/>
  <c r="O46" i="65"/>
  <c r="O47" i="65"/>
  <c r="O48" i="65"/>
  <c r="O49" i="65"/>
  <c r="I46" i="65"/>
  <c r="I47" i="65"/>
  <c r="I48" i="65"/>
  <c r="I49" i="65"/>
  <c r="H46" i="65"/>
  <c r="L46" i="65" s="1"/>
  <c r="H47" i="65"/>
  <c r="L47" i="65" s="1"/>
  <c r="H48" i="65"/>
  <c r="L48" i="65" s="1"/>
  <c r="H49" i="65"/>
  <c r="L49" i="65" s="1"/>
  <c r="O34" i="65"/>
  <c r="H34" i="65"/>
  <c r="L34" i="65" s="1"/>
  <c r="I34" i="65"/>
  <c r="K34" i="59"/>
  <c r="K166" i="59" s="1"/>
  <c r="O216" i="59"/>
  <c r="R47" i="59" l="1"/>
  <c r="R179" i="59" s="1"/>
  <c r="M179" i="59"/>
  <c r="R47" i="65"/>
  <c r="R24" i="64"/>
  <c r="W24" i="64" s="1"/>
  <c r="P212" i="59"/>
  <c r="Q35" i="59"/>
  <c r="Q167" i="59" s="1"/>
  <c r="L167" i="59"/>
  <c r="Q35" i="65"/>
  <c r="R52" i="59"/>
  <c r="R184" i="59" s="1"/>
  <c r="M184" i="59"/>
  <c r="R52" i="65"/>
  <c r="R46" i="59"/>
  <c r="R178" i="59" s="1"/>
  <c r="M178" i="59"/>
  <c r="R46" i="65"/>
  <c r="R40" i="59"/>
  <c r="R172" i="59" s="1"/>
  <c r="M172" i="59"/>
  <c r="R40" i="65"/>
  <c r="R34" i="59"/>
  <c r="R166" i="59" s="1"/>
  <c r="M166" i="59"/>
  <c r="R34" i="65"/>
  <c r="Q65" i="59"/>
  <c r="Q196" i="59" s="1"/>
  <c r="L196" i="59"/>
  <c r="Q65" i="65"/>
  <c r="R48" i="59"/>
  <c r="R180" i="59" s="1"/>
  <c r="M180" i="59"/>
  <c r="R48" i="65"/>
  <c r="R26" i="64"/>
  <c r="W26" i="64" s="1"/>
  <c r="P201" i="59"/>
  <c r="R64" i="59"/>
  <c r="R195" i="59" s="1"/>
  <c r="M195" i="59"/>
  <c r="R64" i="65"/>
  <c r="Q39" i="59"/>
  <c r="Q171" i="59" s="1"/>
  <c r="L171" i="59"/>
  <c r="Q39" i="65"/>
  <c r="S25" i="64"/>
  <c r="X25" i="64" s="1"/>
  <c r="Q200" i="59"/>
  <c r="R25" i="64"/>
  <c r="W25" i="64" s="1"/>
  <c r="P200" i="59"/>
  <c r="Q48" i="59"/>
  <c r="Q180" i="59" s="1"/>
  <c r="L180" i="59"/>
  <c r="Q48" i="65"/>
  <c r="Q36" i="59"/>
  <c r="L168" i="59"/>
  <c r="Q36" i="65"/>
  <c r="Q63" i="59"/>
  <c r="Q194" i="59" s="1"/>
  <c r="L194" i="59"/>
  <c r="Q63" i="65"/>
  <c r="Q47" i="59"/>
  <c r="Q179" i="59" s="1"/>
  <c r="L179" i="59"/>
  <c r="Q47" i="65"/>
  <c r="R51" i="59"/>
  <c r="R183" i="59" s="1"/>
  <c r="M183" i="59"/>
  <c r="R51" i="65"/>
  <c r="R56" i="59"/>
  <c r="R188" i="59" s="1"/>
  <c r="M188" i="59"/>
  <c r="R56" i="65"/>
  <c r="R50" i="59"/>
  <c r="R182" i="59" s="1"/>
  <c r="M182" i="59"/>
  <c r="R50" i="65"/>
  <c r="R44" i="59"/>
  <c r="R176" i="59" s="1"/>
  <c r="M176" i="59"/>
  <c r="R44" i="65"/>
  <c r="R38" i="59"/>
  <c r="R170" i="59" s="1"/>
  <c r="M170" i="59"/>
  <c r="R38" i="65"/>
  <c r="R32" i="59"/>
  <c r="M164" i="59"/>
  <c r="R32" i="65"/>
  <c r="K195" i="59"/>
  <c r="P64" i="65"/>
  <c r="R42" i="59"/>
  <c r="R174" i="59" s="1"/>
  <c r="M174" i="59"/>
  <c r="R42" i="65"/>
  <c r="R41" i="59"/>
  <c r="M173" i="59"/>
  <c r="R41" i="65"/>
  <c r="R63" i="59"/>
  <c r="R194" i="59" s="1"/>
  <c r="M194" i="59"/>
  <c r="R63" i="65"/>
  <c r="Q41" i="59"/>
  <c r="L173" i="59"/>
  <c r="Q41" i="65"/>
  <c r="Q46" i="59"/>
  <c r="Q178" i="59" s="1"/>
  <c r="L178" i="59"/>
  <c r="Q46" i="65"/>
  <c r="Q34" i="59"/>
  <c r="Q166" i="59" s="1"/>
  <c r="L166" i="59"/>
  <c r="Q34" i="65"/>
  <c r="R39" i="59"/>
  <c r="R171" i="59" s="1"/>
  <c r="M171" i="59"/>
  <c r="R39" i="65"/>
  <c r="R30" i="59"/>
  <c r="R162" i="59" s="1"/>
  <c r="R155" i="59" s="1"/>
  <c r="M162" i="59"/>
  <c r="R30" i="65"/>
  <c r="Q45" i="59"/>
  <c r="Q177" i="59" s="1"/>
  <c r="L177" i="59"/>
  <c r="Q45" i="65"/>
  <c r="Q33" i="59"/>
  <c r="Q165" i="59" s="1"/>
  <c r="L165" i="59"/>
  <c r="Q33" i="65"/>
  <c r="Q64" i="59"/>
  <c r="Q195" i="59" s="1"/>
  <c r="L195" i="59"/>
  <c r="Q64" i="65"/>
  <c r="Q56" i="59"/>
  <c r="Q188" i="59" s="1"/>
  <c r="L188" i="59"/>
  <c r="Q56" i="65"/>
  <c r="Q50" i="59"/>
  <c r="Q182" i="59" s="1"/>
  <c r="L182" i="59"/>
  <c r="Q50" i="65"/>
  <c r="Q44" i="59"/>
  <c r="Q176" i="59" s="1"/>
  <c r="L176" i="59"/>
  <c r="Q44" i="65"/>
  <c r="Q38" i="59"/>
  <c r="Q170" i="59" s="1"/>
  <c r="L170" i="59"/>
  <c r="Q38" i="65"/>
  <c r="Q32" i="59"/>
  <c r="L164" i="59"/>
  <c r="Q32" i="65"/>
  <c r="Q55" i="59"/>
  <c r="Q187" i="59" s="1"/>
  <c r="L187" i="59"/>
  <c r="Q55" i="65"/>
  <c r="Q49" i="59"/>
  <c r="Q181" i="59" s="1"/>
  <c r="L181" i="59"/>
  <c r="Q49" i="65"/>
  <c r="Q43" i="59"/>
  <c r="Q175" i="59" s="1"/>
  <c r="L175" i="59"/>
  <c r="Q43" i="65"/>
  <c r="Q37" i="59"/>
  <c r="Q169" i="59" s="1"/>
  <c r="L169" i="59"/>
  <c r="Q37" i="65"/>
  <c r="Q31" i="59"/>
  <c r="Q163" i="59" s="1"/>
  <c r="Q157" i="59" s="1"/>
  <c r="L163" i="59"/>
  <c r="Q31" i="65"/>
  <c r="T26" i="64"/>
  <c r="Y26" i="64" s="1"/>
  <c r="R201" i="59"/>
  <c r="R54" i="59"/>
  <c r="R186" i="59" s="1"/>
  <c r="M186" i="59"/>
  <c r="R54" i="65"/>
  <c r="R36" i="59"/>
  <c r="M168" i="59"/>
  <c r="R36" i="65"/>
  <c r="Q54" i="59"/>
  <c r="Q186" i="59" s="1"/>
  <c r="L186" i="59"/>
  <c r="Q54" i="65"/>
  <c r="Q42" i="59"/>
  <c r="Q174" i="59" s="1"/>
  <c r="L174" i="59"/>
  <c r="Q42" i="65"/>
  <c r="R53" i="59"/>
  <c r="R185" i="59" s="1"/>
  <c r="M185" i="59"/>
  <c r="R53" i="65"/>
  <c r="R35" i="59"/>
  <c r="R167" i="59" s="1"/>
  <c r="M167" i="59"/>
  <c r="R35" i="65"/>
  <c r="S26" i="64"/>
  <c r="X26" i="64" s="1"/>
  <c r="Q201" i="59"/>
  <c r="Q53" i="59"/>
  <c r="Q185" i="59" s="1"/>
  <c r="L185" i="59"/>
  <c r="Q53" i="65"/>
  <c r="R65" i="59"/>
  <c r="R196" i="59" s="1"/>
  <c r="M196" i="59"/>
  <c r="R65" i="65"/>
  <c r="Q52" i="59"/>
  <c r="Q184" i="59" s="1"/>
  <c r="L184" i="59"/>
  <c r="Q52" i="65"/>
  <c r="Q40" i="59"/>
  <c r="Q172" i="59" s="1"/>
  <c r="L172" i="59"/>
  <c r="Q40" i="65"/>
  <c r="K196" i="59"/>
  <c r="P65" i="65"/>
  <c r="Q30" i="59"/>
  <c r="Q162" i="59" s="1"/>
  <c r="Q155" i="59" s="1"/>
  <c r="L162" i="59"/>
  <c r="Q30" i="65"/>
  <c r="R45" i="59"/>
  <c r="R177" i="59" s="1"/>
  <c r="M177" i="59"/>
  <c r="R45" i="65"/>
  <c r="R33" i="59"/>
  <c r="R165" i="59" s="1"/>
  <c r="M165" i="59"/>
  <c r="R33" i="65"/>
  <c r="Q51" i="59"/>
  <c r="Q183" i="59" s="1"/>
  <c r="L183" i="59"/>
  <c r="Q51" i="65"/>
  <c r="T25" i="64"/>
  <c r="Y25" i="64" s="1"/>
  <c r="R200" i="59"/>
  <c r="R55" i="59"/>
  <c r="R187" i="59" s="1"/>
  <c r="M187" i="59"/>
  <c r="R55" i="65"/>
  <c r="R49" i="59"/>
  <c r="R181" i="59" s="1"/>
  <c r="M181" i="59"/>
  <c r="R49" i="65"/>
  <c r="R43" i="59"/>
  <c r="R175" i="59" s="1"/>
  <c r="M175" i="59"/>
  <c r="R43" i="65"/>
  <c r="R37" i="59"/>
  <c r="R169" i="59" s="1"/>
  <c r="M169" i="59"/>
  <c r="R37" i="65"/>
  <c r="R31" i="59"/>
  <c r="R163" i="59" s="1"/>
  <c r="R157" i="59" s="1"/>
  <c r="M163" i="59"/>
  <c r="R31" i="65"/>
  <c r="T24" i="64"/>
  <c r="Y24" i="64" s="1"/>
  <c r="R212" i="59"/>
  <c r="S24" i="64"/>
  <c r="X24" i="64" s="1"/>
  <c r="Q212" i="59"/>
  <c r="P34" i="65"/>
  <c r="P34" i="59"/>
  <c r="P166" i="59" s="1"/>
  <c r="D59" i="61"/>
  <c r="D60" i="61"/>
  <c r="D61" i="61"/>
  <c r="D62" i="61"/>
  <c r="Q157" i="65" l="1"/>
  <c r="Q157" i="177"/>
  <c r="Q157" i="173"/>
  <c r="Q157" i="165"/>
  <c r="Q157" i="151"/>
  <c r="Q157" i="150"/>
  <c r="Q157" i="149"/>
  <c r="Q157" i="181"/>
  <c r="Q157" i="147"/>
  <c r="Q157" i="164"/>
  <c r="Q157" i="163"/>
  <c r="Q157" i="158"/>
  <c r="Q157" i="182"/>
  <c r="Q157" i="179"/>
  <c r="Q157" i="171"/>
  <c r="Q157" i="169"/>
  <c r="Q157" i="176"/>
  <c r="Q157" i="167"/>
  <c r="Q157" i="180"/>
  <c r="Q157" i="175"/>
  <c r="Q157" i="166"/>
  <c r="Q157" i="146"/>
  <c r="Q157" i="161"/>
  <c r="Q157" i="152"/>
  <c r="Q157" i="172"/>
  <c r="Q157" i="160"/>
  <c r="Q157" i="154"/>
  <c r="Q157" i="157"/>
  <c r="Q157" i="178"/>
  <c r="Q157" i="162"/>
  <c r="Q157" i="159"/>
  <c r="Q157" i="170"/>
  <c r="Q157" i="145"/>
  <c r="Q157" i="174"/>
  <c r="Q157" i="155"/>
  <c r="Q157" i="156"/>
  <c r="Q157" i="168"/>
  <c r="Q157" i="153"/>
  <c r="Q157" i="148"/>
  <c r="Q157" i="143"/>
  <c r="Q157" i="140"/>
  <c r="Q157" i="142"/>
  <c r="Q157" i="141"/>
  <c r="R155" i="65"/>
  <c r="R155" i="158"/>
  <c r="R155" i="148"/>
  <c r="R155" i="178"/>
  <c r="R155" i="166"/>
  <c r="R155" i="163"/>
  <c r="R155" i="157"/>
  <c r="R155" i="180"/>
  <c r="R155" i="177"/>
  <c r="R155" i="174"/>
  <c r="R155" i="171"/>
  <c r="R155" i="170"/>
  <c r="R155" i="169"/>
  <c r="R155" i="160"/>
  <c r="R155" i="146"/>
  <c r="R155" i="176"/>
  <c r="R155" i="149"/>
  <c r="R155" i="181"/>
  <c r="R155" i="168"/>
  <c r="R155" i="167"/>
  <c r="R155" i="162"/>
  <c r="R155" i="172"/>
  <c r="R155" i="154"/>
  <c r="R155" i="147"/>
  <c r="R155" i="152"/>
  <c r="R155" i="164"/>
  <c r="R155" i="145"/>
  <c r="R155" i="155"/>
  <c r="R155" i="179"/>
  <c r="R155" i="159"/>
  <c r="R155" i="173"/>
  <c r="R155" i="153"/>
  <c r="R155" i="151"/>
  <c r="R155" i="161"/>
  <c r="R155" i="156"/>
  <c r="R155" i="150"/>
  <c r="R155" i="175"/>
  <c r="R155" i="165"/>
  <c r="R155" i="182"/>
  <c r="R155" i="141"/>
  <c r="R155" i="142"/>
  <c r="R155" i="143"/>
  <c r="R155" i="140"/>
  <c r="Q155" i="65"/>
  <c r="Q155" i="181"/>
  <c r="Q155" i="159"/>
  <c r="Q155" i="155"/>
  <c r="Q155" i="153"/>
  <c r="Q155" i="158"/>
  <c r="Q155" i="148"/>
  <c r="Q155" i="151"/>
  <c r="Q155" i="178"/>
  <c r="Q155" i="177"/>
  <c r="Q155" i="157"/>
  <c r="Q155" i="172"/>
  <c r="Q155" i="165"/>
  <c r="Q155" i="150"/>
  <c r="Q155" i="170"/>
  <c r="Q155" i="169"/>
  <c r="Q155" i="160"/>
  <c r="Q155" i="176"/>
  <c r="Q155" i="182"/>
  <c r="Q155" i="161"/>
  <c r="Q155" i="149"/>
  <c r="Q155" i="162"/>
  <c r="Q155" i="154"/>
  <c r="Q155" i="147"/>
  <c r="Q155" i="152"/>
  <c r="Q155" i="167"/>
  <c r="Q155" i="164"/>
  <c r="Q155" i="180"/>
  <c r="Q155" i="174"/>
  <c r="Q155" i="145"/>
  <c r="Q155" i="179"/>
  <c r="Q155" i="171"/>
  <c r="Q155" i="163"/>
  <c r="Q155" i="175"/>
  <c r="Q155" i="173"/>
  <c r="Q155" i="166"/>
  <c r="Q155" i="168"/>
  <c r="Q155" i="156"/>
  <c r="Q155" i="146"/>
  <c r="Q155" i="141"/>
  <c r="Q155" i="140"/>
  <c r="Q155" i="142"/>
  <c r="Q155" i="143"/>
  <c r="R157" i="65"/>
  <c r="R157" i="165"/>
  <c r="R157" i="151"/>
  <c r="R157" i="150"/>
  <c r="R157" i="149"/>
  <c r="R157" i="176"/>
  <c r="R157" i="167"/>
  <c r="R157" i="161"/>
  <c r="R157" i="148"/>
  <c r="R157" i="174"/>
  <c r="R157" i="171"/>
  <c r="R157" i="169"/>
  <c r="R157" i="182"/>
  <c r="R157" i="173"/>
  <c r="R157" i="166"/>
  <c r="R157" i="155"/>
  <c r="R157" i="146"/>
  <c r="R157" i="145"/>
  <c r="R157" i="175"/>
  <c r="R157" i="172"/>
  <c r="R157" i="156"/>
  <c r="R157" i="168"/>
  <c r="R157" i="159"/>
  <c r="R157" i="181"/>
  <c r="R157" i="152"/>
  <c r="R157" i="147"/>
  <c r="R157" i="160"/>
  <c r="R157" i="154"/>
  <c r="R157" i="178"/>
  <c r="R157" i="164"/>
  <c r="R157" i="162"/>
  <c r="R157" i="170"/>
  <c r="R157" i="177"/>
  <c r="R157" i="158"/>
  <c r="R157" i="157"/>
  <c r="R157" i="180"/>
  <c r="R157" i="163"/>
  <c r="R157" i="179"/>
  <c r="R157" i="153"/>
  <c r="R157" i="143"/>
  <c r="R157" i="141"/>
  <c r="R157" i="140"/>
  <c r="R157" i="142"/>
  <c r="T21" i="64"/>
  <c r="Y21" i="64" s="1"/>
  <c r="R168" i="59"/>
  <c r="T20" i="64"/>
  <c r="Y20" i="64" s="1"/>
  <c r="R164" i="59"/>
  <c r="S21" i="64"/>
  <c r="X21" i="64" s="1"/>
  <c r="Q168" i="59"/>
  <c r="S20" i="64"/>
  <c r="X20" i="64" s="1"/>
  <c r="Q164" i="59"/>
  <c r="S23" i="64"/>
  <c r="X23" i="64" s="1"/>
  <c r="Q173" i="59"/>
  <c r="T23" i="64"/>
  <c r="Y23" i="64" s="1"/>
  <c r="R173" i="59"/>
  <c r="E98" i="65"/>
  <c r="E95" i="65"/>
  <c r="J98" i="59"/>
  <c r="O98" i="182" s="1"/>
  <c r="K98" i="59"/>
  <c r="P98" i="182" s="1"/>
  <c r="M98" i="59"/>
  <c r="R98" i="182" s="1"/>
  <c r="G96" i="60"/>
  <c r="K95" i="59"/>
  <c r="P95" i="182" s="1"/>
  <c r="L98" i="59"/>
  <c r="Q98" i="182" s="1"/>
  <c r="J95" i="59"/>
  <c r="O95" i="182" s="1"/>
  <c r="J59" i="59"/>
  <c r="O59" i="182" s="1"/>
  <c r="K59" i="59"/>
  <c r="P59" i="182" s="1"/>
  <c r="G60" i="61"/>
  <c r="K60" i="59"/>
  <c r="P60" i="182" s="1"/>
  <c r="F60" i="61"/>
  <c r="J60" i="59"/>
  <c r="O60" i="182" s="1"/>
  <c r="G62" i="61"/>
  <c r="K62" i="59"/>
  <c r="P62" i="182" s="1"/>
  <c r="F62" i="61"/>
  <c r="J62" i="59"/>
  <c r="O62" i="182" s="1"/>
  <c r="H61" i="61"/>
  <c r="L61" i="59"/>
  <c r="Q61" i="182" s="1"/>
  <c r="G61" i="61"/>
  <c r="K61" i="59"/>
  <c r="P61" i="182" s="1"/>
  <c r="I61" i="61"/>
  <c r="M61" i="59"/>
  <c r="R61" i="182" s="1"/>
  <c r="F61" i="61"/>
  <c r="J61" i="59"/>
  <c r="O61" i="182" s="1"/>
  <c r="I60" i="61"/>
  <c r="M60" i="59"/>
  <c r="R60" i="182" s="1"/>
  <c r="H60" i="61"/>
  <c r="L60" i="59"/>
  <c r="Q60" i="182" s="1"/>
  <c r="I62" i="61"/>
  <c r="M62" i="59"/>
  <c r="R62" i="182" s="1"/>
  <c r="H62" i="61"/>
  <c r="L62" i="59"/>
  <c r="Q62" i="182" s="1"/>
  <c r="K58" i="59"/>
  <c r="P58" i="182" s="1"/>
  <c r="J58" i="59"/>
  <c r="O58" i="182" s="1"/>
  <c r="E59" i="65"/>
  <c r="E60" i="61"/>
  <c r="E60" i="65"/>
  <c r="E62" i="61"/>
  <c r="E62" i="65"/>
  <c r="E61" i="61"/>
  <c r="E61" i="65"/>
  <c r="E58" i="65"/>
  <c r="E59" i="61"/>
  <c r="F59" i="61"/>
  <c r="G59" i="61"/>
  <c r="F58" i="61"/>
  <c r="G58" i="61"/>
  <c r="E58" i="61"/>
  <c r="G97" i="60"/>
  <c r="E107" i="60"/>
  <c r="F107" i="60"/>
  <c r="G107" i="60"/>
  <c r="H107" i="60"/>
  <c r="I107" i="60"/>
  <c r="E108" i="60"/>
  <c r="F108" i="60"/>
  <c r="G108" i="60"/>
  <c r="H108" i="60"/>
  <c r="I108" i="60"/>
  <c r="E110" i="60"/>
  <c r="F110" i="60"/>
  <c r="G110" i="60"/>
  <c r="H110" i="60"/>
  <c r="I110" i="60"/>
  <c r="E111" i="60"/>
  <c r="F111" i="60"/>
  <c r="G111" i="60"/>
  <c r="H111" i="60"/>
  <c r="I111" i="60"/>
  <c r="E112" i="60"/>
  <c r="F112" i="60"/>
  <c r="G112" i="60"/>
  <c r="H112" i="60"/>
  <c r="I112" i="60"/>
  <c r="E113" i="60"/>
  <c r="F113" i="60"/>
  <c r="G113" i="60"/>
  <c r="H113" i="60"/>
  <c r="I113" i="60"/>
  <c r="E114" i="60"/>
  <c r="F114" i="60"/>
  <c r="G114" i="60"/>
  <c r="H114" i="60"/>
  <c r="I114" i="60"/>
  <c r="E115" i="60"/>
  <c r="F115" i="60"/>
  <c r="G115" i="60"/>
  <c r="H115" i="60"/>
  <c r="I115" i="60"/>
  <c r="E116" i="60"/>
  <c r="F116" i="60"/>
  <c r="G116" i="60"/>
  <c r="H116" i="60"/>
  <c r="I116" i="60"/>
  <c r="E117" i="60"/>
  <c r="F117" i="60"/>
  <c r="G117" i="60"/>
  <c r="H117" i="60"/>
  <c r="I117" i="60"/>
  <c r="E118" i="60"/>
  <c r="F118" i="60"/>
  <c r="G118" i="60"/>
  <c r="H118" i="60"/>
  <c r="I118" i="60"/>
  <c r="E119" i="60"/>
  <c r="F119" i="60"/>
  <c r="G119" i="60"/>
  <c r="H119" i="60"/>
  <c r="I119" i="60"/>
  <c r="E120" i="60"/>
  <c r="F120" i="60"/>
  <c r="G120" i="60"/>
  <c r="H120" i="60"/>
  <c r="I120" i="60"/>
  <c r="E121" i="60"/>
  <c r="F121" i="60"/>
  <c r="G121" i="60"/>
  <c r="H121" i="60"/>
  <c r="I121" i="60"/>
  <c r="E122" i="60"/>
  <c r="F122" i="60"/>
  <c r="G122" i="60"/>
  <c r="H122" i="60"/>
  <c r="I122" i="60"/>
  <c r="E123" i="60"/>
  <c r="F123" i="60"/>
  <c r="G123" i="60"/>
  <c r="H123" i="60"/>
  <c r="I123" i="60"/>
  <c r="Q2" i="62"/>
  <c r="J59" i="61"/>
  <c r="J60" i="61"/>
  <c r="J61" i="61"/>
  <c r="J62" i="61"/>
  <c r="J58" i="61"/>
  <c r="H124" i="60"/>
  <c r="I124" i="60"/>
  <c r="E124" i="60"/>
  <c r="F124" i="60"/>
  <c r="G124" i="60"/>
  <c r="E109" i="60"/>
  <c r="G109" i="60"/>
  <c r="I109" i="60"/>
  <c r="H109" i="60"/>
  <c r="F109" i="60"/>
  <c r="L121" i="59" l="1"/>
  <c r="Q121" i="180" s="1"/>
  <c r="H121" i="61"/>
  <c r="M116" i="59"/>
  <c r="R116" i="178" s="1"/>
  <c r="I116" i="61"/>
  <c r="J107" i="59"/>
  <c r="F107" i="61"/>
  <c r="D119" i="182"/>
  <c r="E119" i="61"/>
  <c r="L123" i="59"/>
  <c r="Q123" i="150" s="1"/>
  <c r="H123" i="61"/>
  <c r="D121" i="182"/>
  <c r="E121" i="61"/>
  <c r="M113" i="59"/>
  <c r="R113" i="179" s="1"/>
  <c r="I113" i="61"/>
  <c r="J123" i="59"/>
  <c r="O123" i="157" s="1"/>
  <c r="F123" i="61"/>
  <c r="K118" i="59"/>
  <c r="P118" i="158" s="1"/>
  <c r="G118" i="61"/>
  <c r="L113" i="59"/>
  <c r="H113" i="61"/>
  <c r="D123" i="182"/>
  <c r="E123" i="61"/>
  <c r="K113" i="59"/>
  <c r="P113" i="156" s="1"/>
  <c r="G113" i="61"/>
  <c r="L108" i="59"/>
  <c r="Q108" i="161" s="1"/>
  <c r="H108" i="61"/>
  <c r="K120" i="59"/>
  <c r="G120" i="61"/>
  <c r="D113" i="182"/>
  <c r="E113" i="61"/>
  <c r="M124" i="59"/>
  <c r="R124" i="140" s="1"/>
  <c r="I124" i="61"/>
  <c r="K122" i="59"/>
  <c r="P122" i="153" s="1"/>
  <c r="G122" i="61"/>
  <c r="D120" i="182"/>
  <c r="E120" i="61"/>
  <c r="L117" i="59"/>
  <c r="Q117" i="167" s="1"/>
  <c r="H117" i="61"/>
  <c r="J115" i="59"/>
  <c r="O115" i="160" s="1"/>
  <c r="F115" i="61"/>
  <c r="M112" i="59"/>
  <c r="I112" i="61"/>
  <c r="K110" i="59"/>
  <c r="P110" i="150" s="1"/>
  <c r="G110" i="61"/>
  <c r="D108" i="182"/>
  <c r="E108" i="61"/>
  <c r="D112" i="182"/>
  <c r="E112" i="61"/>
  <c r="L116" i="59"/>
  <c r="Q116" i="151" s="1"/>
  <c r="H116" i="61"/>
  <c r="J121" i="59"/>
  <c r="O121" i="174" s="1"/>
  <c r="F121" i="61"/>
  <c r="L118" i="59"/>
  <c r="Q118" i="154" s="1"/>
  <c r="H118" i="61"/>
  <c r="D109" i="182"/>
  <c r="E109" i="61"/>
  <c r="M120" i="59"/>
  <c r="R120" i="140" s="1"/>
  <c r="I120" i="61"/>
  <c r="D116" i="182"/>
  <c r="E116" i="61"/>
  <c r="J111" i="59"/>
  <c r="O111" i="174" s="1"/>
  <c r="F111" i="61"/>
  <c r="J118" i="59"/>
  <c r="O118" i="172" s="1"/>
  <c r="F118" i="61"/>
  <c r="M122" i="59"/>
  <c r="R122" i="141" s="1"/>
  <c r="I122" i="61"/>
  <c r="L115" i="59"/>
  <c r="H115" i="61"/>
  <c r="M110" i="59"/>
  <c r="R110" i="155" s="1"/>
  <c r="I110" i="61"/>
  <c r="M117" i="59"/>
  <c r="R117" i="155" s="1"/>
  <c r="I117" i="61"/>
  <c r="J108" i="59"/>
  <c r="O108" i="163" s="1"/>
  <c r="F108" i="61"/>
  <c r="L124" i="59"/>
  <c r="Q124" i="65" s="1"/>
  <c r="H124" i="61"/>
  <c r="J122" i="59"/>
  <c r="O122" i="182" s="1"/>
  <c r="F122" i="61"/>
  <c r="M119" i="59"/>
  <c r="R119" i="154" s="1"/>
  <c r="I119" i="61"/>
  <c r="K117" i="59"/>
  <c r="P117" i="154" s="1"/>
  <c r="G117" i="61"/>
  <c r="D115" i="182"/>
  <c r="E115" i="61"/>
  <c r="L112" i="59"/>
  <c r="Q112" i="157" s="1"/>
  <c r="H112" i="61"/>
  <c r="J110" i="59"/>
  <c r="O110" i="176" s="1"/>
  <c r="F110" i="61"/>
  <c r="M107" i="59"/>
  <c r="R107" i="182" s="1"/>
  <c r="I107" i="61"/>
  <c r="K114" i="59"/>
  <c r="P114" i="65" s="1"/>
  <c r="G114" i="61"/>
  <c r="M123" i="59"/>
  <c r="R123" i="157" s="1"/>
  <c r="I123" i="61"/>
  <c r="J114" i="59"/>
  <c r="O114" i="157" s="1"/>
  <c r="F114" i="61"/>
  <c r="K109" i="59"/>
  <c r="P109" i="150" s="1"/>
  <c r="G109" i="61"/>
  <c r="M118" i="59"/>
  <c r="R118" i="146" s="1"/>
  <c r="I118" i="61"/>
  <c r="D114" i="182"/>
  <c r="E114" i="61"/>
  <c r="L111" i="59"/>
  <c r="Q111" i="164" s="1"/>
  <c r="H111" i="61"/>
  <c r="J116" i="59"/>
  <c r="O116" i="145" s="1"/>
  <c r="F116" i="61"/>
  <c r="L120" i="59"/>
  <c r="Q120" i="154" s="1"/>
  <c r="H120" i="61"/>
  <c r="D111" i="182"/>
  <c r="E111" i="61"/>
  <c r="D118" i="182"/>
  <c r="E118" i="61"/>
  <c r="J113" i="59"/>
  <c r="O113" i="151" s="1"/>
  <c r="F113" i="61"/>
  <c r="K108" i="59"/>
  <c r="G108" i="61"/>
  <c r="L122" i="59"/>
  <c r="Q122" i="158" s="1"/>
  <c r="H122" i="61"/>
  <c r="K115" i="59"/>
  <c r="P115" i="148" s="1"/>
  <c r="G115" i="61"/>
  <c r="K124" i="59"/>
  <c r="P124" i="168" s="1"/>
  <c r="G124" i="61"/>
  <c r="D122" i="182"/>
  <c r="E122" i="61"/>
  <c r="L119" i="59"/>
  <c r="Q119" i="182" s="1"/>
  <c r="H119" i="61"/>
  <c r="J117" i="59"/>
  <c r="O117" i="148" s="1"/>
  <c r="F117" i="61"/>
  <c r="M114" i="59"/>
  <c r="R114" i="154" s="1"/>
  <c r="I114" i="61"/>
  <c r="K112" i="59"/>
  <c r="P112" i="155" s="1"/>
  <c r="G112" i="61"/>
  <c r="D110" i="182"/>
  <c r="E110" i="61"/>
  <c r="L107" i="59"/>
  <c r="Q107" i="163" s="1"/>
  <c r="H107" i="61"/>
  <c r="D124" i="182"/>
  <c r="E124" i="61"/>
  <c r="J119" i="59"/>
  <c r="O119" i="173" s="1"/>
  <c r="F119" i="61"/>
  <c r="L109" i="59"/>
  <c r="Q109" i="161" s="1"/>
  <c r="H109" i="61"/>
  <c r="K121" i="59"/>
  <c r="P121" i="177" s="1"/>
  <c r="G121" i="61"/>
  <c r="M111" i="59"/>
  <c r="R111" i="143" s="1"/>
  <c r="I111" i="61"/>
  <c r="D107" i="182"/>
  <c r="E107" i="61"/>
  <c r="K116" i="59"/>
  <c r="G116" i="61"/>
  <c r="J109" i="59"/>
  <c r="O109" i="148" s="1"/>
  <c r="F109" i="61"/>
  <c r="K123" i="59"/>
  <c r="P123" i="155" s="1"/>
  <c r="G123" i="61"/>
  <c r="K111" i="59"/>
  <c r="P111" i="178" s="1"/>
  <c r="G111" i="61"/>
  <c r="M108" i="59"/>
  <c r="I108" i="61"/>
  <c r="M115" i="59"/>
  <c r="R115" i="182" s="1"/>
  <c r="I115" i="61"/>
  <c r="J120" i="59"/>
  <c r="O120" i="157" s="1"/>
  <c r="F120" i="61"/>
  <c r="L110" i="59"/>
  <c r="Q110" i="164" s="1"/>
  <c r="H110" i="61"/>
  <c r="J124" i="59"/>
  <c r="O124" i="141" s="1"/>
  <c r="F124" i="61"/>
  <c r="M121" i="59"/>
  <c r="R121" i="165" s="1"/>
  <c r="I121" i="61"/>
  <c r="K119" i="59"/>
  <c r="P119" i="179" s="1"/>
  <c r="G119" i="61"/>
  <c r="D117" i="182"/>
  <c r="E117" i="61"/>
  <c r="L114" i="59"/>
  <c r="Q114" i="65" s="1"/>
  <c r="H114" i="61"/>
  <c r="J112" i="59"/>
  <c r="O112" i="147" s="1"/>
  <c r="F112" i="61"/>
  <c r="M109" i="59"/>
  <c r="R109" i="152" s="1"/>
  <c r="I109" i="61"/>
  <c r="K107" i="59"/>
  <c r="P107" i="177" s="1"/>
  <c r="G107" i="61"/>
  <c r="T60" i="65"/>
  <c r="W60" i="65"/>
  <c r="U60" i="65"/>
  <c r="V60" i="65"/>
  <c r="W61" i="65"/>
  <c r="T61" i="65"/>
  <c r="U61" i="65"/>
  <c r="V61" i="65"/>
  <c r="D107" i="180"/>
  <c r="D107" i="181"/>
  <c r="P58" i="180"/>
  <c r="P58" i="181"/>
  <c r="D114" i="180"/>
  <c r="D114" i="181"/>
  <c r="Q62" i="180"/>
  <c r="Q62" i="181"/>
  <c r="P61" i="180"/>
  <c r="P61" i="181"/>
  <c r="P59" i="180"/>
  <c r="P59" i="181"/>
  <c r="D109" i="180"/>
  <c r="D109" i="181"/>
  <c r="O59" i="180"/>
  <c r="O59" i="181"/>
  <c r="O60" i="180"/>
  <c r="O60" i="181"/>
  <c r="D117" i="180"/>
  <c r="D117" i="181"/>
  <c r="D124" i="180"/>
  <c r="D124" i="181"/>
  <c r="D116" i="180"/>
  <c r="D116" i="181"/>
  <c r="R62" i="180"/>
  <c r="R62" i="181"/>
  <c r="Q61" i="180"/>
  <c r="Q61" i="181"/>
  <c r="O95" i="180"/>
  <c r="O95" i="181"/>
  <c r="P98" i="180"/>
  <c r="P98" i="181"/>
  <c r="D122" i="180"/>
  <c r="D122" i="181"/>
  <c r="D111" i="180"/>
  <c r="D111" i="181"/>
  <c r="D118" i="180"/>
  <c r="D118" i="181"/>
  <c r="Q60" i="180"/>
  <c r="Q60" i="181"/>
  <c r="O62" i="180"/>
  <c r="O62" i="181"/>
  <c r="Q98" i="180"/>
  <c r="Q98" i="181"/>
  <c r="O98" i="180"/>
  <c r="O98" i="181"/>
  <c r="D113" i="180"/>
  <c r="D113" i="181"/>
  <c r="O61" i="180"/>
  <c r="O61" i="181"/>
  <c r="P95" i="180"/>
  <c r="P95" i="181"/>
  <c r="R61" i="180"/>
  <c r="R61" i="181"/>
  <c r="P60" i="180"/>
  <c r="P60" i="181"/>
  <c r="R98" i="180"/>
  <c r="R98" i="181"/>
  <c r="D123" i="180"/>
  <c r="D123" i="181"/>
  <c r="D120" i="180"/>
  <c r="D120" i="181"/>
  <c r="D108" i="180"/>
  <c r="D108" i="181"/>
  <c r="R60" i="180"/>
  <c r="R60" i="181"/>
  <c r="P62" i="180"/>
  <c r="P62" i="181"/>
  <c r="D110" i="180"/>
  <c r="D110" i="181"/>
  <c r="D112" i="180"/>
  <c r="D112" i="181"/>
  <c r="O58" i="180"/>
  <c r="O58" i="181"/>
  <c r="D119" i="180"/>
  <c r="D119" i="181"/>
  <c r="D121" i="180"/>
  <c r="D121" i="181"/>
  <c r="D115" i="180"/>
  <c r="D115" i="181"/>
  <c r="D124" i="178"/>
  <c r="D124" i="179"/>
  <c r="D112" i="178"/>
  <c r="D112" i="179"/>
  <c r="O58" i="178"/>
  <c r="O58" i="179"/>
  <c r="R61" i="178"/>
  <c r="R61" i="179"/>
  <c r="P60" i="178"/>
  <c r="P60" i="179"/>
  <c r="R98" i="178"/>
  <c r="R98" i="179"/>
  <c r="D119" i="178"/>
  <c r="D119" i="179"/>
  <c r="D107" i="178"/>
  <c r="D107" i="179"/>
  <c r="P58" i="178"/>
  <c r="P58" i="179"/>
  <c r="D114" i="178"/>
  <c r="D114" i="179"/>
  <c r="Q62" i="178"/>
  <c r="Q62" i="179"/>
  <c r="P61" i="178"/>
  <c r="P61" i="179"/>
  <c r="P59" i="178"/>
  <c r="P59" i="179"/>
  <c r="D110" i="178"/>
  <c r="D110" i="179"/>
  <c r="O61" i="178"/>
  <c r="O61" i="179"/>
  <c r="D121" i="178"/>
  <c r="D121" i="179"/>
  <c r="D109" i="178"/>
  <c r="D109" i="179"/>
  <c r="O59" i="178"/>
  <c r="O59" i="179"/>
  <c r="D122" i="178"/>
  <c r="D122" i="179"/>
  <c r="D116" i="178"/>
  <c r="D116" i="179"/>
  <c r="R62" i="178"/>
  <c r="R62" i="179"/>
  <c r="P98" i="178"/>
  <c r="P98" i="179"/>
  <c r="D117" i="178"/>
  <c r="D117" i="179"/>
  <c r="D111" i="178"/>
  <c r="D111" i="179"/>
  <c r="O95" i="178"/>
  <c r="O95" i="179"/>
  <c r="D123" i="178"/>
  <c r="D123" i="179"/>
  <c r="Q60" i="178"/>
  <c r="Q60" i="179"/>
  <c r="O62" i="178"/>
  <c r="O62" i="179"/>
  <c r="Q98" i="178"/>
  <c r="Q98" i="179"/>
  <c r="O98" i="178"/>
  <c r="O98" i="179"/>
  <c r="D113" i="178"/>
  <c r="D113" i="179"/>
  <c r="O60" i="178"/>
  <c r="O60" i="179"/>
  <c r="P95" i="178"/>
  <c r="P95" i="179"/>
  <c r="Q61" i="178"/>
  <c r="Q61" i="179"/>
  <c r="D118" i="178"/>
  <c r="D118" i="179"/>
  <c r="D120" i="178"/>
  <c r="D120" i="179"/>
  <c r="D108" i="178"/>
  <c r="D108" i="179"/>
  <c r="R60" i="178"/>
  <c r="R60" i="179"/>
  <c r="P62" i="178"/>
  <c r="P62" i="179"/>
  <c r="D115" i="178"/>
  <c r="D115" i="179"/>
  <c r="D124" i="175"/>
  <c r="D124" i="177"/>
  <c r="D124" i="176"/>
  <c r="D123" i="175"/>
  <c r="D123" i="177"/>
  <c r="D123" i="176"/>
  <c r="D122" i="175"/>
  <c r="D122" i="177"/>
  <c r="D122" i="176"/>
  <c r="D121" i="175"/>
  <c r="D121" i="176"/>
  <c r="D121" i="177"/>
  <c r="D120" i="175"/>
  <c r="D120" i="177"/>
  <c r="D120" i="176"/>
  <c r="D119" i="175"/>
  <c r="D119" i="177"/>
  <c r="D119" i="176"/>
  <c r="D118" i="175"/>
  <c r="D118" i="177"/>
  <c r="D118" i="176"/>
  <c r="D117" i="175"/>
  <c r="D117" i="177"/>
  <c r="D117" i="176"/>
  <c r="D116" i="175"/>
  <c r="D116" i="177"/>
  <c r="D116" i="176"/>
  <c r="D115" i="175"/>
  <c r="D115" i="176"/>
  <c r="D115" i="177"/>
  <c r="D114" i="175"/>
  <c r="D114" i="177"/>
  <c r="D114" i="176"/>
  <c r="D113" i="175"/>
  <c r="D113" i="176"/>
  <c r="D113" i="177"/>
  <c r="D112" i="175"/>
  <c r="D112" i="177"/>
  <c r="D112" i="176"/>
  <c r="D111" i="175"/>
  <c r="D111" i="176"/>
  <c r="D111" i="177"/>
  <c r="D110" i="175"/>
  <c r="D110" i="176"/>
  <c r="D110" i="177"/>
  <c r="D109" i="175"/>
  <c r="D109" i="177"/>
  <c r="D109" i="176"/>
  <c r="D108" i="175"/>
  <c r="D108" i="177"/>
  <c r="D108" i="176"/>
  <c r="D107" i="175"/>
  <c r="D107" i="176"/>
  <c r="D107" i="177"/>
  <c r="O58" i="175"/>
  <c r="O58" i="177"/>
  <c r="O58" i="176"/>
  <c r="P58" i="175"/>
  <c r="P58" i="176"/>
  <c r="P58" i="177"/>
  <c r="Q62" i="175"/>
  <c r="Q62" i="177"/>
  <c r="Q62" i="176"/>
  <c r="R62" i="175"/>
  <c r="R62" i="177"/>
  <c r="R62" i="176"/>
  <c r="Q60" i="175"/>
  <c r="Q60" i="177"/>
  <c r="Q60" i="176"/>
  <c r="R60" i="175"/>
  <c r="R60" i="177"/>
  <c r="R60" i="176"/>
  <c r="O61" i="175"/>
  <c r="O61" i="177"/>
  <c r="O61" i="176"/>
  <c r="R61" i="175"/>
  <c r="R61" i="176"/>
  <c r="R61" i="177"/>
  <c r="P61" i="175"/>
  <c r="P61" i="177"/>
  <c r="P61" i="176"/>
  <c r="Q61" i="175"/>
  <c r="Q61" i="177"/>
  <c r="Q61" i="176"/>
  <c r="O62" i="175"/>
  <c r="O62" i="177"/>
  <c r="O62" i="176"/>
  <c r="P62" i="175"/>
  <c r="P62" i="176"/>
  <c r="P62" i="177"/>
  <c r="O60" i="175"/>
  <c r="O60" i="176"/>
  <c r="O60" i="177"/>
  <c r="P60" i="175"/>
  <c r="P60" i="176"/>
  <c r="P60" i="177"/>
  <c r="P59" i="175"/>
  <c r="P59" i="176"/>
  <c r="P59" i="177"/>
  <c r="O59" i="175"/>
  <c r="O59" i="177"/>
  <c r="O59" i="176"/>
  <c r="O95" i="175"/>
  <c r="O95" i="177"/>
  <c r="O95" i="176"/>
  <c r="Q98" i="175"/>
  <c r="Q98" i="177"/>
  <c r="Q98" i="176"/>
  <c r="P95" i="175"/>
  <c r="P95" i="177"/>
  <c r="P95" i="176"/>
  <c r="R98" i="175"/>
  <c r="R98" i="177"/>
  <c r="R98" i="176"/>
  <c r="P98" i="175"/>
  <c r="P98" i="177"/>
  <c r="P98" i="176"/>
  <c r="O98" i="175"/>
  <c r="O98" i="177"/>
  <c r="O98" i="176"/>
  <c r="D124" i="173"/>
  <c r="D124" i="174"/>
  <c r="D123" i="173"/>
  <c r="D123" i="174"/>
  <c r="D122" i="173"/>
  <c r="D122" i="174"/>
  <c r="D121" i="173"/>
  <c r="D121" i="174"/>
  <c r="D120" i="173"/>
  <c r="D120" i="174"/>
  <c r="D119" i="173"/>
  <c r="D119" i="174"/>
  <c r="D118" i="173"/>
  <c r="D118" i="174"/>
  <c r="D117" i="173"/>
  <c r="D117" i="174"/>
  <c r="D116" i="173"/>
  <c r="D116" i="174"/>
  <c r="D115" i="173"/>
  <c r="D115" i="174"/>
  <c r="D114" i="173"/>
  <c r="D114" i="174"/>
  <c r="D113" i="173"/>
  <c r="D113" i="174"/>
  <c r="D112" i="173"/>
  <c r="D112" i="174"/>
  <c r="D111" i="173"/>
  <c r="D111" i="174"/>
  <c r="D110" i="173"/>
  <c r="D110" i="174"/>
  <c r="D109" i="173"/>
  <c r="D109" i="174"/>
  <c r="D108" i="173"/>
  <c r="D108" i="174"/>
  <c r="D107" i="173"/>
  <c r="D107" i="174"/>
  <c r="O58" i="173"/>
  <c r="O58" i="174"/>
  <c r="P58" i="173"/>
  <c r="P58" i="174"/>
  <c r="Q62" i="173"/>
  <c r="Q62" i="174"/>
  <c r="R62" i="173"/>
  <c r="R62" i="174"/>
  <c r="Q60" i="173"/>
  <c r="Q60" i="174"/>
  <c r="R60" i="173"/>
  <c r="R60" i="174"/>
  <c r="O61" i="173"/>
  <c r="O61" i="174"/>
  <c r="R61" i="173"/>
  <c r="R61" i="174"/>
  <c r="P61" i="173"/>
  <c r="P61" i="174"/>
  <c r="Q61" i="173"/>
  <c r="Q61" i="174"/>
  <c r="O62" i="173"/>
  <c r="O62" i="174"/>
  <c r="P62" i="173"/>
  <c r="P62" i="174"/>
  <c r="O60" i="173"/>
  <c r="O60" i="174"/>
  <c r="P60" i="173"/>
  <c r="P60" i="174"/>
  <c r="P59" i="173"/>
  <c r="P59" i="174"/>
  <c r="O59" i="173"/>
  <c r="O59" i="174"/>
  <c r="O95" i="173"/>
  <c r="O95" i="174"/>
  <c r="Q98" i="173"/>
  <c r="Q98" i="174"/>
  <c r="P95" i="173"/>
  <c r="P95" i="174"/>
  <c r="R98" i="173"/>
  <c r="R98" i="174"/>
  <c r="P98" i="173"/>
  <c r="P98" i="174"/>
  <c r="O98" i="173"/>
  <c r="O98" i="174"/>
  <c r="D122" i="171"/>
  <c r="D122" i="172"/>
  <c r="O58" i="171"/>
  <c r="O58" i="172"/>
  <c r="Q62" i="171"/>
  <c r="Q62" i="172"/>
  <c r="P61" i="171"/>
  <c r="P61" i="172"/>
  <c r="P59" i="171"/>
  <c r="P59" i="172"/>
  <c r="D121" i="171"/>
  <c r="D121" i="172"/>
  <c r="D109" i="171"/>
  <c r="D109" i="172"/>
  <c r="O59" i="171"/>
  <c r="O59" i="172"/>
  <c r="D119" i="171"/>
  <c r="D119" i="172"/>
  <c r="D107" i="171"/>
  <c r="D107" i="172"/>
  <c r="R62" i="171"/>
  <c r="R62" i="172"/>
  <c r="P98" i="171"/>
  <c r="P98" i="172"/>
  <c r="D117" i="171"/>
  <c r="D117" i="172"/>
  <c r="D111" i="171"/>
  <c r="D111" i="172"/>
  <c r="O61" i="171"/>
  <c r="O61" i="172"/>
  <c r="O60" i="171"/>
  <c r="O60" i="172"/>
  <c r="R98" i="171"/>
  <c r="R98" i="172"/>
  <c r="D114" i="171"/>
  <c r="D114" i="172"/>
  <c r="Q61" i="171"/>
  <c r="Q61" i="172"/>
  <c r="D118" i="171"/>
  <c r="D118" i="172"/>
  <c r="Q60" i="171"/>
  <c r="Q60" i="172"/>
  <c r="O62" i="171"/>
  <c r="O62" i="172"/>
  <c r="Q98" i="171"/>
  <c r="Q98" i="172"/>
  <c r="O98" i="171"/>
  <c r="O98" i="172"/>
  <c r="D112" i="171"/>
  <c r="D112" i="172"/>
  <c r="R61" i="171"/>
  <c r="R61" i="172"/>
  <c r="P58" i="171"/>
  <c r="P58" i="172"/>
  <c r="O95" i="171"/>
  <c r="O95" i="172"/>
  <c r="P60" i="171"/>
  <c r="P60" i="172"/>
  <c r="D113" i="171"/>
  <c r="D113" i="172"/>
  <c r="D120" i="171"/>
  <c r="D120" i="172"/>
  <c r="D108" i="171"/>
  <c r="D108" i="172"/>
  <c r="R60" i="171"/>
  <c r="R60" i="172"/>
  <c r="P62" i="171"/>
  <c r="P62" i="172"/>
  <c r="D110" i="171"/>
  <c r="D110" i="172"/>
  <c r="P95" i="171"/>
  <c r="P95" i="172"/>
  <c r="D124" i="171"/>
  <c r="D124" i="172"/>
  <c r="D116" i="171"/>
  <c r="D116" i="172"/>
  <c r="D123" i="171"/>
  <c r="D123" i="172"/>
  <c r="D115" i="171"/>
  <c r="D115" i="172"/>
  <c r="D124" i="169"/>
  <c r="D124" i="170"/>
  <c r="D123" i="169"/>
  <c r="D123" i="170"/>
  <c r="D122" i="169"/>
  <c r="D122" i="170"/>
  <c r="D121" i="169"/>
  <c r="D121" i="170"/>
  <c r="D120" i="169"/>
  <c r="D120" i="170"/>
  <c r="D119" i="169"/>
  <c r="D119" i="170"/>
  <c r="D118" i="169"/>
  <c r="D118" i="170"/>
  <c r="D117" i="169"/>
  <c r="D117" i="170"/>
  <c r="D116" i="169"/>
  <c r="D116" i="170"/>
  <c r="D115" i="169"/>
  <c r="D115" i="170"/>
  <c r="D114" i="169"/>
  <c r="D114" i="170"/>
  <c r="D113" i="169"/>
  <c r="D113" i="170"/>
  <c r="D112" i="169"/>
  <c r="D112" i="170"/>
  <c r="D111" i="169"/>
  <c r="D111" i="170"/>
  <c r="D110" i="169"/>
  <c r="D110" i="170"/>
  <c r="D109" i="169"/>
  <c r="D109" i="170"/>
  <c r="D108" i="169"/>
  <c r="D108" i="170"/>
  <c r="D107" i="169"/>
  <c r="D107" i="170"/>
  <c r="O58" i="169"/>
  <c r="O58" i="170"/>
  <c r="P58" i="169"/>
  <c r="P58" i="170"/>
  <c r="Q62" i="169"/>
  <c r="Q62" i="170"/>
  <c r="R62" i="169"/>
  <c r="R62" i="170"/>
  <c r="Q60" i="169"/>
  <c r="Q60" i="170"/>
  <c r="R60" i="169"/>
  <c r="R60" i="170"/>
  <c r="O61" i="169"/>
  <c r="O61" i="170"/>
  <c r="R61" i="169"/>
  <c r="R61" i="170"/>
  <c r="P61" i="169"/>
  <c r="P61" i="170"/>
  <c r="Q61" i="169"/>
  <c r="Q61" i="170"/>
  <c r="O62" i="169"/>
  <c r="O62" i="170"/>
  <c r="P62" i="169"/>
  <c r="P62" i="170"/>
  <c r="O60" i="169"/>
  <c r="O60" i="170"/>
  <c r="P60" i="169"/>
  <c r="P60" i="170"/>
  <c r="P59" i="169"/>
  <c r="P59" i="170"/>
  <c r="O59" i="169"/>
  <c r="O59" i="170"/>
  <c r="O95" i="169"/>
  <c r="O95" i="170"/>
  <c r="Q98" i="169"/>
  <c r="Q98" i="170"/>
  <c r="P95" i="169"/>
  <c r="P95" i="170"/>
  <c r="R98" i="169"/>
  <c r="R98" i="170"/>
  <c r="P98" i="169"/>
  <c r="P98" i="170"/>
  <c r="O98" i="169"/>
  <c r="O98" i="170"/>
  <c r="D124" i="167"/>
  <c r="D124" i="168"/>
  <c r="D123" i="167"/>
  <c r="D123" i="168"/>
  <c r="D122" i="167"/>
  <c r="D122" i="168"/>
  <c r="D121" i="167"/>
  <c r="D121" i="168"/>
  <c r="D120" i="167"/>
  <c r="D120" i="168"/>
  <c r="D119" i="167"/>
  <c r="D119" i="168"/>
  <c r="D118" i="167"/>
  <c r="D118" i="168"/>
  <c r="D117" i="167"/>
  <c r="D117" i="168"/>
  <c r="D116" i="167"/>
  <c r="D116" i="168"/>
  <c r="D115" i="167"/>
  <c r="D115" i="168"/>
  <c r="D114" i="167"/>
  <c r="D114" i="168"/>
  <c r="D113" i="167"/>
  <c r="D113" i="168"/>
  <c r="D112" i="167"/>
  <c r="D112" i="168"/>
  <c r="D111" i="167"/>
  <c r="D111" i="168"/>
  <c r="D110" i="167"/>
  <c r="D110" i="168"/>
  <c r="D109" i="167"/>
  <c r="D109" i="168"/>
  <c r="D108" i="167"/>
  <c r="D108" i="168"/>
  <c r="D107" i="167"/>
  <c r="D107" i="168"/>
  <c r="O58" i="167"/>
  <c r="O58" i="168"/>
  <c r="P58" i="167"/>
  <c r="P58" i="168"/>
  <c r="Q62" i="167"/>
  <c r="Q62" i="168"/>
  <c r="R62" i="167"/>
  <c r="R62" i="168"/>
  <c r="Q60" i="167"/>
  <c r="Q60" i="168"/>
  <c r="R60" i="167"/>
  <c r="R60" i="168"/>
  <c r="O61" i="167"/>
  <c r="O61" i="168"/>
  <c r="R61" i="167"/>
  <c r="R61" i="168"/>
  <c r="P61" i="167"/>
  <c r="P61" i="168"/>
  <c r="Q61" i="167"/>
  <c r="Q61" i="168"/>
  <c r="O62" i="167"/>
  <c r="O62" i="168"/>
  <c r="P62" i="167"/>
  <c r="P62" i="168"/>
  <c r="O60" i="167"/>
  <c r="O60" i="168"/>
  <c r="P60" i="167"/>
  <c r="P60" i="168"/>
  <c r="P59" i="167"/>
  <c r="P59" i="168"/>
  <c r="O59" i="167"/>
  <c r="O59" i="168"/>
  <c r="O95" i="167"/>
  <c r="O95" i="168"/>
  <c r="Q98" i="167"/>
  <c r="Q98" i="168"/>
  <c r="P95" i="167"/>
  <c r="P95" i="168"/>
  <c r="R98" i="167"/>
  <c r="R98" i="168"/>
  <c r="P98" i="167"/>
  <c r="P98" i="168"/>
  <c r="O98" i="167"/>
  <c r="O98" i="168"/>
  <c r="D124" i="165"/>
  <c r="D124" i="166"/>
  <c r="D123" i="165"/>
  <c r="D123" i="166"/>
  <c r="D122" i="165"/>
  <c r="D122" i="166"/>
  <c r="D121" i="165"/>
  <c r="D121" i="166"/>
  <c r="D120" i="165"/>
  <c r="D120" i="166"/>
  <c r="D119" i="165"/>
  <c r="D119" i="166"/>
  <c r="D118" i="165"/>
  <c r="D118" i="166"/>
  <c r="D117" i="165"/>
  <c r="D117" i="166"/>
  <c r="D116" i="165"/>
  <c r="D116" i="166"/>
  <c r="D115" i="165"/>
  <c r="D115" i="166"/>
  <c r="D114" i="165"/>
  <c r="D114" i="166"/>
  <c r="D113" i="165"/>
  <c r="D113" i="166"/>
  <c r="D112" i="165"/>
  <c r="D112" i="166"/>
  <c r="D111" i="165"/>
  <c r="D111" i="166"/>
  <c r="D110" i="165"/>
  <c r="D110" i="166"/>
  <c r="D109" i="165"/>
  <c r="D109" i="166"/>
  <c r="D108" i="165"/>
  <c r="D108" i="166"/>
  <c r="D107" i="165"/>
  <c r="D107" i="166"/>
  <c r="O58" i="165"/>
  <c r="O58" i="166"/>
  <c r="P58" i="165"/>
  <c r="P58" i="166"/>
  <c r="Q62" i="165"/>
  <c r="Q62" i="166"/>
  <c r="R62" i="165"/>
  <c r="R62" i="166"/>
  <c r="Q60" i="165"/>
  <c r="Q60" i="166"/>
  <c r="R60" i="165"/>
  <c r="R60" i="166"/>
  <c r="O61" i="165"/>
  <c r="O61" i="166"/>
  <c r="R61" i="165"/>
  <c r="R61" i="166"/>
  <c r="P61" i="165"/>
  <c r="P61" i="166"/>
  <c r="Q61" i="165"/>
  <c r="Q61" i="166"/>
  <c r="O62" i="165"/>
  <c r="O62" i="166"/>
  <c r="P62" i="165"/>
  <c r="P62" i="166"/>
  <c r="O60" i="165"/>
  <c r="O60" i="166"/>
  <c r="P60" i="165"/>
  <c r="P60" i="166"/>
  <c r="P59" i="165"/>
  <c r="P59" i="166"/>
  <c r="O59" i="165"/>
  <c r="O59" i="166"/>
  <c r="O95" i="165"/>
  <c r="O95" i="166"/>
  <c r="Q98" i="165"/>
  <c r="Q98" i="166"/>
  <c r="P95" i="165"/>
  <c r="P95" i="166"/>
  <c r="R98" i="165"/>
  <c r="R98" i="166"/>
  <c r="P98" i="165"/>
  <c r="P98" i="166"/>
  <c r="O98" i="165"/>
  <c r="O98" i="166"/>
  <c r="D110" i="163"/>
  <c r="D110" i="164"/>
  <c r="O61" i="163"/>
  <c r="O61" i="164"/>
  <c r="O60" i="163"/>
  <c r="O60" i="164"/>
  <c r="P95" i="163"/>
  <c r="P95" i="164"/>
  <c r="D117" i="163"/>
  <c r="D117" i="164"/>
  <c r="O58" i="163"/>
  <c r="O58" i="164"/>
  <c r="R61" i="163"/>
  <c r="R61" i="164"/>
  <c r="P60" i="163"/>
  <c r="P60" i="164"/>
  <c r="R98" i="163"/>
  <c r="R98" i="164"/>
  <c r="D124" i="163"/>
  <c r="D124" i="164"/>
  <c r="D119" i="163"/>
  <c r="D119" i="164"/>
  <c r="P58" i="163"/>
  <c r="P58" i="164"/>
  <c r="Q62" i="163"/>
  <c r="Q62" i="164"/>
  <c r="P61" i="163"/>
  <c r="P61" i="164"/>
  <c r="P59" i="163"/>
  <c r="P59" i="164"/>
  <c r="D121" i="163"/>
  <c r="D121" i="164"/>
  <c r="D109" i="163"/>
  <c r="D109" i="164"/>
  <c r="O59" i="163"/>
  <c r="O59" i="164"/>
  <c r="D116" i="163"/>
  <c r="D116" i="164"/>
  <c r="Q61" i="163"/>
  <c r="Q61" i="164"/>
  <c r="D111" i="163"/>
  <c r="D111" i="164"/>
  <c r="D122" i="163"/>
  <c r="D122" i="164"/>
  <c r="D107" i="163"/>
  <c r="D107" i="164"/>
  <c r="R62" i="163"/>
  <c r="R62" i="164"/>
  <c r="P98" i="163"/>
  <c r="P98" i="164"/>
  <c r="D123" i="163"/>
  <c r="D123" i="164"/>
  <c r="D118" i="163"/>
  <c r="D118" i="164"/>
  <c r="D113" i="163"/>
  <c r="D113" i="164"/>
  <c r="D112" i="163"/>
  <c r="D112" i="164"/>
  <c r="Q60" i="163"/>
  <c r="Q60" i="164"/>
  <c r="O62" i="163"/>
  <c r="O62" i="164"/>
  <c r="O98" i="163"/>
  <c r="O98" i="164"/>
  <c r="D120" i="163"/>
  <c r="D120" i="164"/>
  <c r="D108" i="163"/>
  <c r="D108" i="164"/>
  <c r="R60" i="163"/>
  <c r="R60" i="164"/>
  <c r="P62" i="163"/>
  <c r="P62" i="164"/>
  <c r="D114" i="163"/>
  <c r="D114" i="164"/>
  <c r="O95" i="163"/>
  <c r="O95" i="164"/>
  <c r="Q98" i="163"/>
  <c r="Q98" i="164"/>
  <c r="D115" i="163"/>
  <c r="D115" i="164"/>
  <c r="D110" i="161"/>
  <c r="D110" i="162"/>
  <c r="O61" i="161"/>
  <c r="O61" i="162"/>
  <c r="O60" i="161"/>
  <c r="O60" i="162"/>
  <c r="P95" i="161"/>
  <c r="P95" i="162"/>
  <c r="D123" i="161"/>
  <c r="D123" i="162"/>
  <c r="D112" i="161"/>
  <c r="D112" i="162"/>
  <c r="O58" i="161"/>
  <c r="O58" i="162"/>
  <c r="R61" i="161"/>
  <c r="R61" i="162"/>
  <c r="P60" i="161"/>
  <c r="P60" i="162"/>
  <c r="R98" i="161"/>
  <c r="R98" i="162"/>
  <c r="D122" i="161"/>
  <c r="D122" i="162"/>
  <c r="D117" i="161"/>
  <c r="D117" i="162"/>
  <c r="D124" i="161"/>
  <c r="D124" i="162"/>
  <c r="D119" i="161"/>
  <c r="D119" i="162"/>
  <c r="D107" i="161"/>
  <c r="D107" i="162"/>
  <c r="P58" i="161"/>
  <c r="P58" i="162"/>
  <c r="D114" i="161"/>
  <c r="D114" i="162"/>
  <c r="Q62" i="161"/>
  <c r="Q62" i="162"/>
  <c r="P61" i="161"/>
  <c r="P61" i="162"/>
  <c r="P59" i="161"/>
  <c r="P59" i="162"/>
  <c r="D116" i="161"/>
  <c r="D116" i="162"/>
  <c r="D121" i="161"/>
  <c r="D121" i="162"/>
  <c r="D109" i="161"/>
  <c r="D109" i="162"/>
  <c r="O59" i="161"/>
  <c r="O59" i="162"/>
  <c r="R62" i="161"/>
  <c r="R62" i="162"/>
  <c r="Q61" i="161"/>
  <c r="Q61" i="162"/>
  <c r="O95" i="161"/>
  <c r="O95" i="162"/>
  <c r="P98" i="161"/>
  <c r="P98" i="162"/>
  <c r="D111" i="161"/>
  <c r="D111" i="162"/>
  <c r="Q60" i="161"/>
  <c r="Q60" i="162"/>
  <c r="O62" i="161"/>
  <c r="O62" i="162"/>
  <c r="Q98" i="161"/>
  <c r="Q98" i="162"/>
  <c r="O98" i="161"/>
  <c r="O98" i="162"/>
  <c r="D113" i="161"/>
  <c r="D113" i="162"/>
  <c r="D118" i="161"/>
  <c r="D118" i="162"/>
  <c r="D120" i="161"/>
  <c r="D120" i="162"/>
  <c r="D108" i="161"/>
  <c r="D108" i="162"/>
  <c r="R60" i="161"/>
  <c r="R60" i="162"/>
  <c r="P62" i="161"/>
  <c r="P62" i="162"/>
  <c r="D115" i="161"/>
  <c r="D115" i="162"/>
  <c r="D124" i="159"/>
  <c r="D124" i="160"/>
  <c r="D123" i="159"/>
  <c r="D123" i="160"/>
  <c r="D122" i="159"/>
  <c r="D122" i="160"/>
  <c r="D121" i="159"/>
  <c r="D121" i="160"/>
  <c r="D120" i="159"/>
  <c r="D120" i="160"/>
  <c r="D119" i="159"/>
  <c r="D119" i="160"/>
  <c r="D118" i="159"/>
  <c r="D118" i="160"/>
  <c r="D117" i="159"/>
  <c r="D117" i="160"/>
  <c r="D116" i="159"/>
  <c r="D116" i="160"/>
  <c r="D115" i="159"/>
  <c r="D115" i="160"/>
  <c r="D114" i="159"/>
  <c r="D114" i="160"/>
  <c r="D113" i="159"/>
  <c r="D113" i="160"/>
  <c r="D112" i="159"/>
  <c r="D112" i="160"/>
  <c r="D111" i="159"/>
  <c r="D111" i="160"/>
  <c r="D110" i="159"/>
  <c r="D110" i="160"/>
  <c r="D109" i="159"/>
  <c r="D109" i="160"/>
  <c r="D108" i="159"/>
  <c r="D108" i="160"/>
  <c r="D107" i="159"/>
  <c r="D107" i="160"/>
  <c r="O58" i="159"/>
  <c r="O58" i="160"/>
  <c r="P58" i="159"/>
  <c r="P58" i="160"/>
  <c r="Q62" i="159"/>
  <c r="Q62" i="160"/>
  <c r="R62" i="159"/>
  <c r="R62" i="160"/>
  <c r="Q60" i="159"/>
  <c r="Q60" i="160"/>
  <c r="R60" i="159"/>
  <c r="R60" i="160"/>
  <c r="O61" i="159"/>
  <c r="O61" i="160"/>
  <c r="R61" i="159"/>
  <c r="R61" i="160"/>
  <c r="P61" i="159"/>
  <c r="P61" i="160"/>
  <c r="Q61" i="159"/>
  <c r="Q61" i="160"/>
  <c r="O62" i="159"/>
  <c r="O62" i="160"/>
  <c r="P62" i="159"/>
  <c r="P62" i="160"/>
  <c r="O60" i="159"/>
  <c r="O60" i="160"/>
  <c r="P60" i="159"/>
  <c r="P60" i="160"/>
  <c r="P59" i="159"/>
  <c r="P59" i="160"/>
  <c r="O59" i="159"/>
  <c r="O59" i="160"/>
  <c r="O95" i="159"/>
  <c r="O95" i="160"/>
  <c r="Q98" i="159"/>
  <c r="Q98" i="160"/>
  <c r="P95" i="159"/>
  <c r="P95" i="160"/>
  <c r="R98" i="159"/>
  <c r="R98" i="160"/>
  <c r="P98" i="159"/>
  <c r="P98" i="160"/>
  <c r="O98" i="159"/>
  <c r="O98" i="160"/>
  <c r="D124" i="157"/>
  <c r="D124" i="158"/>
  <c r="D123" i="157"/>
  <c r="D123" i="158"/>
  <c r="D122" i="157"/>
  <c r="D122" i="158"/>
  <c r="D121" i="157"/>
  <c r="D121" i="158"/>
  <c r="D120" i="157"/>
  <c r="D120" i="158"/>
  <c r="D119" i="157"/>
  <c r="D119" i="158"/>
  <c r="D118" i="157"/>
  <c r="D118" i="158"/>
  <c r="D117" i="157"/>
  <c r="D117" i="158"/>
  <c r="D116" i="157"/>
  <c r="D116" i="158"/>
  <c r="D115" i="157"/>
  <c r="D115" i="158"/>
  <c r="D114" i="157"/>
  <c r="D114" i="158"/>
  <c r="D113" i="157"/>
  <c r="D113" i="158"/>
  <c r="D112" i="157"/>
  <c r="D112" i="158"/>
  <c r="D111" i="157"/>
  <c r="D111" i="158"/>
  <c r="D110" i="157"/>
  <c r="D110" i="158"/>
  <c r="D109" i="157"/>
  <c r="D109" i="158"/>
  <c r="D108" i="157"/>
  <c r="D108" i="158"/>
  <c r="D107" i="157"/>
  <c r="D107" i="158"/>
  <c r="O58" i="157"/>
  <c r="O58" i="158"/>
  <c r="P58" i="157"/>
  <c r="P58" i="158"/>
  <c r="Q62" i="157"/>
  <c r="Q62" i="158"/>
  <c r="R62" i="157"/>
  <c r="R62" i="158"/>
  <c r="Q60" i="157"/>
  <c r="Q60" i="158"/>
  <c r="R60" i="157"/>
  <c r="R60" i="158"/>
  <c r="O61" i="157"/>
  <c r="O61" i="158"/>
  <c r="R61" i="157"/>
  <c r="R61" i="158"/>
  <c r="P61" i="157"/>
  <c r="P61" i="158"/>
  <c r="Q61" i="157"/>
  <c r="Q61" i="158"/>
  <c r="O62" i="157"/>
  <c r="O62" i="158"/>
  <c r="P62" i="157"/>
  <c r="P62" i="158"/>
  <c r="O60" i="157"/>
  <c r="O60" i="158"/>
  <c r="P60" i="157"/>
  <c r="P60" i="158"/>
  <c r="P59" i="157"/>
  <c r="P59" i="158"/>
  <c r="O59" i="157"/>
  <c r="O59" i="158"/>
  <c r="O95" i="157"/>
  <c r="O95" i="158"/>
  <c r="Q98" i="157"/>
  <c r="Q98" i="158"/>
  <c r="P95" i="157"/>
  <c r="P95" i="158"/>
  <c r="R98" i="157"/>
  <c r="R98" i="158"/>
  <c r="P98" i="157"/>
  <c r="P98" i="158"/>
  <c r="O98" i="157"/>
  <c r="O98" i="158"/>
  <c r="D124" i="155"/>
  <c r="D124" i="156"/>
  <c r="D123" i="155"/>
  <c r="D123" i="156"/>
  <c r="D122" i="155"/>
  <c r="D122" i="156"/>
  <c r="D121" i="155"/>
  <c r="D121" i="156"/>
  <c r="D120" i="155"/>
  <c r="D120" i="156"/>
  <c r="D119" i="155"/>
  <c r="D119" i="156"/>
  <c r="D118" i="155"/>
  <c r="D118" i="156"/>
  <c r="D117" i="155"/>
  <c r="D117" i="156"/>
  <c r="D116" i="155"/>
  <c r="D116" i="156"/>
  <c r="D115" i="155"/>
  <c r="D115" i="156"/>
  <c r="D114" i="155"/>
  <c r="D114" i="156"/>
  <c r="D113" i="155"/>
  <c r="D113" i="156"/>
  <c r="D112" i="155"/>
  <c r="D112" i="156"/>
  <c r="D111" i="155"/>
  <c r="D111" i="156"/>
  <c r="D110" i="155"/>
  <c r="D110" i="156"/>
  <c r="D109" i="155"/>
  <c r="D109" i="156"/>
  <c r="D108" i="155"/>
  <c r="D108" i="156"/>
  <c r="D107" i="155"/>
  <c r="D107" i="156"/>
  <c r="O58" i="155"/>
  <c r="O58" i="156"/>
  <c r="P58" i="155"/>
  <c r="P58" i="156"/>
  <c r="Q62" i="155"/>
  <c r="Q62" i="156"/>
  <c r="R62" i="155"/>
  <c r="R62" i="156"/>
  <c r="Q60" i="155"/>
  <c r="Q60" i="156"/>
  <c r="R60" i="155"/>
  <c r="R60" i="156"/>
  <c r="O61" i="155"/>
  <c r="O61" i="156"/>
  <c r="R61" i="155"/>
  <c r="R61" i="156"/>
  <c r="P61" i="155"/>
  <c r="P61" i="156"/>
  <c r="Q61" i="155"/>
  <c r="Q61" i="156"/>
  <c r="O62" i="155"/>
  <c r="O62" i="156"/>
  <c r="P62" i="155"/>
  <c r="P62" i="156"/>
  <c r="O60" i="155"/>
  <c r="O60" i="156"/>
  <c r="P60" i="155"/>
  <c r="P60" i="156"/>
  <c r="P59" i="155"/>
  <c r="P59" i="156"/>
  <c r="O59" i="155"/>
  <c r="O59" i="156"/>
  <c r="O95" i="155"/>
  <c r="O95" i="156"/>
  <c r="Q98" i="155"/>
  <c r="Q98" i="156"/>
  <c r="P95" i="155"/>
  <c r="P95" i="156"/>
  <c r="R98" i="155"/>
  <c r="R98" i="156"/>
  <c r="P98" i="155"/>
  <c r="P98" i="156"/>
  <c r="O98" i="155"/>
  <c r="O98" i="156"/>
  <c r="D124" i="153"/>
  <c r="D124" i="154"/>
  <c r="D123" i="153"/>
  <c r="D123" i="154"/>
  <c r="D122" i="153"/>
  <c r="D122" i="154"/>
  <c r="D121" i="153"/>
  <c r="D121" i="154"/>
  <c r="D120" i="153"/>
  <c r="D120" i="154"/>
  <c r="D119" i="153"/>
  <c r="D119" i="154"/>
  <c r="D118" i="153"/>
  <c r="D118" i="154"/>
  <c r="D117" i="153"/>
  <c r="D117" i="154"/>
  <c r="D116" i="153"/>
  <c r="D116" i="154"/>
  <c r="D115" i="153"/>
  <c r="D115" i="154"/>
  <c r="D114" i="153"/>
  <c r="D114" i="154"/>
  <c r="D113" i="153"/>
  <c r="D113" i="154"/>
  <c r="D112" i="153"/>
  <c r="D112" i="154"/>
  <c r="D111" i="153"/>
  <c r="D111" i="154"/>
  <c r="D110" i="153"/>
  <c r="D110" i="154"/>
  <c r="D109" i="153"/>
  <c r="D109" i="154"/>
  <c r="D108" i="153"/>
  <c r="D108" i="154"/>
  <c r="D107" i="153"/>
  <c r="D107" i="154"/>
  <c r="O58" i="153"/>
  <c r="O58" i="154"/>
  <c r="P58" i="153"/>
  <c r="P58" i="154"/>
  <c r="Q62" i="153"/>
  <c r="Q62" i="154"/>
  <c r="R62" i="153"/>
  <c r="R62" i="154"/>
  <c r="Q60" i="153"/>
  <c r="Q60" i="154"/>
  <c r="R60" i="153"/>
  <c r="R60" i="154"/>
  <c r="O61" i="153"/>
  <c r="O61" i="154"/>
  <c r="R61" i="153"/>
  <c r="R61" i="154"/>
  <c r="P61" i="153"/>
  <c r="P61" i="154"/>
  <c r="Q61" i="153"/>
  <c r="Q61" i="154"/>
  <c r="O62" i="153"/>
  <c r="O62" i="154"/>
  <c r="P62" i="153"/>
  <c r="P62" i="154"/>
  <c r="O60" i="153"/>
  <c r="O60" i="154"/>
  <c r="P60" i="153"/>
  <c r="P60" i="154"/>
  <c r="P59" i="153"/>
  <c r="P59" i="154"/>
  <c r="O59" i="153"/>
  <c r="O59" i="154"/>
  <c r="O95" i="153"/>
  <c r="O95" i="154"/>
  <c r="Q98" i="153"/>
  <c r="Q98" i="154"/>
  <c r="P95" i="153"/>
  <c r="P95" i="154"/>
  <c r="R98" i="153"/>
  <c r="R98" i="154"/>
  <c r="P98" i="153"/>
  <c r="P98" i="154"/>
  <c r="O98" i="153"/>
  <c r="O98" i="154"/>
  <c r="O61" i="150"/>
  <c r="O61" i="151"/>
  <c r="O61" i="152"/>
  <c r="P95" i="152"/>
  <c r="P95" i="151"/>
  <c r="R61" i="150"/>
  <c r="R61" i="152"/>
  <c r="R61" i="151"/>
  <c r="D107" i="152"/>
  <c r="D107" i="151"/>
  <c r="P58" i="151"/>
  <c r="P58" i="152"/>
  <c r="P61" i="150"/>
  <c r="P61" i="151"/>
  <c r="P61" i="152"/>
  <c r="D109" i="152"/>
  <c r="D109" i="151"/>
  <c r="O59" i="150"/>
  <c r="O59" i="151"/>
  <c r="O59" i="152"/>
  <c r="D116" i="152"/>
  <c r="D116" i="151"/>
  <c r="R62" i="150"/>
  <c r="R62" i="152"/>
  <c r="R62" i="151"/>
  <c r="Q61" i="150"/>
  <c r="Q61" i="151"/>
  <c r="Q61" i="152"/>
  <c r="O95" i="152"/>
  <c r="O95" i="151"/>
  <c r="P98" i="151"/>
  <c r="P98" i="152"/>
  <c r="D123" i="152"/>
  <c r="D123" i="151"/>
  <c r="D111" i="152"/>
  <c r="D111" i="151"/>
  <c r="D122" i="152"/>
  <c r="D122" i="151"/>
  <c r="D110" i="152"/>
  <c r="D110" i="151"/>
  <c r="O60" i="150"/>
  <c r="O60" i="152"/>
  <c r="O60" i="151"/>
  <c r="O58" i="152"/>
  <c r="O58" i="151"/>
  <c r="P60" i="150"/>
  <c r="P60" i="152"/>
  <c r="P60" i="151"/>
  <c r="D119" i="152"/>
  <c r="D119" i="151"/>
  <c r="D114" i="152"/>
  <c r="D114" i="151"/>
  <c r="Q62" i="150"/>
  <c r="Q62" i="152"/>
  <c r="Q62" i="151"/>
  <c r="P59" i="150"/>
  <c r="P59" i="152"/>
  <c r="P59" i="151"/>
  <c r="D121" i="152"/>
  <c r="D121" i="151"/>
  <c r="Q60" i="150"/>
  <c r="Q60" i="152"/>
  <c r="Q60" i="151"/>
  <c r="O62" i="150"/>
  <c r="O62" i="152"/>
  <c r="O62" i="151"/>
  <c r="Q98" i="151"/>
  <c r="Q98" i="152"/>
  <c r="D108" i="152"/>
  <c r="D108" i="151"/>
  <c r="R60" i="150"/>
  <c r="R60" i="152"/>
  <c r="R60" i="151"/>
  <c r="P62" i="150"/>
  <c r="P62" i="152"/>
  <c r="P62" i="151"/>
  <c r="D117" i="152"/>
  <c r="D117" i="151"/>
  <c r="D124" i="152"/>
  <c r="D124" i="151"/>
  <c r="D112" i="152"/>
  <c r="D112" i="151"/>
  <c r="R98" i="152"/>
  <c r="R98" i="151"/>
  <c r="D118" i="151"/>
  <c r="D118" i="152"/>
  <c r="O98" i="152"/>
  <c r="O98" i="151"/>
  <c r="D113" i="151"/>
  <c r="D113" i="152"/>
  <c r="D120" i="152"/>
  <c r="D120" i="151"/>
  <c r="D115" i="151"/>
  <c r="D115" i="152"/>
  <c r="D110" i="149"/>
  <c r="D110" i="150"/>
  <c r="D117" i="149"/>
  <c r="D117" i="150"/>
  <c r="D118" i="149"/>
  <c r="D118" i="150"/>
  <c r="Q98" i="149"/>
  <c r="Q98" i="150"/>
  <c r="O98" i="149"/>
  <c r="O98" i="150"/>
  <c r="D124" i="149"/>
  <c r="D124" i="150"/>
  <c r="D112" i="149"/>
  <c r="D112" i="150"/>
  <c r="D121" i="149"/>
  <c r="D121" i="150"/>
  <c r="O95" i="149"/>
  <c r="O95" i="150"/>
  <c r="D113" i="149"/>
  <c r="D113" i="150"/>
  <c r="D119" i="149"/>
  <c r="D119" i="150"/>
  <c r="D107" i="149"/>
  <c r="D107" i="150"/>
  <c r="P58" i="149"/>
  <c r="P58" i="150"/>
  <c r="D114" i="149"/>
  <c r="D114" i="150"/>
  <c r="D109" i="149"/>
  <c r="D109" i="150"/>
  <c r="P98" i="149"/>
  <c r="P98" i="150"/>
  <c r="D120" i="149"/>
  <c r="D120" i="150"/>
  <c r="D108" i="149"/>
  <c r="D108" i="150"/>
  <c r="D122" i="149"/>
  <c r="D122" i="150"/>
  <c r="P95" i="149"/>
  <c r="P95" i="150"/>
  <c r="O58" i="149"/>
  <c r="O58" i="150"/>
  <c r="R98" i="149"/>
  <c r="R98" i="150"/>
  <c r="D116" i="149"/>
  <c r="D116" i="150"/>
  <c r="D123" i="149"/>
  <c r="D123" i="150"/>
  <c r="D111" i="149"/>
  <c r="D111" i="150"/>
  <c r="D115" i="149"/>
  <c r="D115" i="150"/>
  <c r="Q62" i="148"/>
  <c r="Q62" i="149"/>
  <c r="R62" i="148"/>
  <c r="R62" i="149"/>
  <c r="Q60" i="148"/>
  <c r="Q60" i="149"/>
  <c r="R60" i="148"/>
  <c r="R60" i="149"/>
  <c r="O61" i="148"/>
  <c r="O61" i="149"/>
  <c r="R61" i="148"/>
  <c r="R61" i="149"/>
  <c r="P61" i="148"/>
  <c r="P61" i="149"/>
  <c r="Q61" i="148"/>
  <c r="Q61" i="149"/>
  <c r="O62" i="148"/>
  <c r="O62" i="149"/>
  <c r="P62" i="148"/>
  <c r="P62" i="149"/>
  <c r="O60" i="148"/>
  <c r="O60" i="149"/>
  <c r="P60" i="148"/>
  <c r="P60" i="149"/>
  <c r="P59" i="148"/>
  <c r="P59" i="149"/>
  <c r="O59" i="148"/>
  <c r="O59" i="149"/>
  <c r="D121" i="147"/>
  <c r="D121" i="148"/>
  <c r="D109" i="147"/>
  <c r="D109" i="148"/>
  <c r="O58" i="147"/>
  <c r="O58" i="148"/>
  <c r="D116" i="147"/>
  <c r="D116" i="148"/>
  <c r="Q98" i="147"/>
  <c r="Q98" i="148"/>
  <c r="O98" i="147"/>
  <c r="O98" i="148"/>
  <c r="P95" i="147"/>
  <c r="P95" i="148"/>
  <c r="D117" i="147"/>
  <c r="D117" i="148"/>
  <c r="D112" i="147"/>
  <c r="D112" i="148"/>
  <c r="D119" i="147"/>
  <c r="D119" i="148"/>
  <c r="D114" i="147"/>
  <c r="D114" i="148"/>
  <c r="P98" i="147"/>
  <c r="P98" i="148"/>
  <c r="D123" i="147"/>
  <c r="D123" i="148"/>
  <c r="D111" i="147"/>
  <c r="D111" i="148"/>
  <c r="D113" i="147"/>
  <c r="D113" i="148"/>
  <c r="D122" i="147"/>
  <c r="D122" i="148"/>
  <c r="D107" i="147"/>
  <c r="D107" i="148"/>
  <c r="O95" i="147"/>
  <c r="O95" i="148"/>
  <c r="D120" i="147"/>
  <c r="D120" i="148"/>
  <c r="D108" i="147"/>
  <c r="D108" i="148"/>
  <c r="D110" i="147"/>
  <c r="D110" i="148"/>
  <c r="D124" i="147"/>
  <c r="D124" i="148"/>
  <c r="R98" i="147"/>
  <c r="R98" i="148"/>
  <c r="P58" i="147"/>
  <c r="P58" i="148"/>
  <c r="D118" i="147"/>
  <c r="D118" i="148"/>
  <c r="D115" i="147"/>
  <c r="D115" i="148"/>
  <c r="Q62" i="146"/>
  <c r="Q62" i="147"/>
  <c r="R62" i="146"/>
  <c r="R62" i="147"/>
  <c r="Q60" i="146"/>
  <c r="Q60" i="147"/>
  <c r="R60" i="146"/>
  <c r="R60" i="147"/>
  <c r="O61" i="146"/>
  <c r="O61" i="147"/>
  <c r="R61" i="146"/>
  <c r="R61" i="147"/>
  <c r="P61" i="146"/>
  <c r="P61" i="147"/>
  <c r="Q61" i="146"/>
  <c r="Q61" i="147"/>
  <c r="O62" i="146"/>
  <c r="O62" i="147"/>
  <c r="P62" i="146"/>
  <c r="P62" i="147"/>
  <c r="O60" i="146"/>
  <c r="O60" i="147"/>
  <c r="P60" i="146"/>
  <c r="P60" i="147"/>
  <c r="P59" i="146"/>
  <c r="P59" i="147"/>
  <c r="O59" i="146"/>
  <c r="O59" i="147"/>
  <c r="D124" i="145"/>
  <c r="D124" i="146"/>
  <c r="D123" i="145"/>
  <c r="D123" i="146"/>
  <c r="D122" i="145"/>
  <c r="D122" i="146"/>
  <c r="D121" i="145"/>
  <c r="D121" i="146"/>
  <c r="D120" i="145"/>
  <c r="D120" i="146"/>
  <c r="D119" i="145"/>
  <c r="D119" i="146"/>
  <c r="D118" i="145"/>
  <c r="D118" i="146"/>
  <c r="D117" i="145"/>
  <c r="D117" i="146"/>
  <c r="D116" i="145"/>
  <c r="D116" i="146"/>
  <c r="D115" i="145"/>
  <c r="D115" i="146"/>
  <c r="D114" i="145"/>
  <c r="D114" i="146"/>
  <c r="D113" i="145"/>
  <c r="D113" i="146"/>
  <c r="D112" i="145"/>
  <c r="D112" i="146"/>
  <c r="D111" i="145"/>
  <c r="D111" i="146"/>
  <c r="D110" i="145"/>
  <c r="D110" i="146"/>
  <c r="D109" i="145"/>
  <c r="D109" i="146"/>
  <c r="D108" i="145"/>
  <c r="D108" i="146"/>
  <c r="D107" i="145"/>
  <c r="D107" i="146"/>
  <c r="O58" i="145"/>
  <c r="O58" i="146"/>
  <c r="P58" i="145"/>
  <c r="P58" i="146"/>
  <c r="O95" i="145"/>
  <c r="O95" i="146"/>
  <c r="Q98" i="145"/>
  <c r="Q98" i="146"/>
  <c r="P95" i="145"/>
  <c r="P95" i="146"/>
  <c r="R98" i="145"/>
  <c r="R98" i="146"/>
  <c r="P98" i="145"/>
  <c r="P98" i="146"/>
  <c r="O98" i="145"/>
  <c r="O98" i="146"/>
  <c r="R62" i="143"/>
  <c r="R62" i="145"/>
  <c r="Q61" i="143"/>
  <c r="Q61" i="145"/>
  <c r="Q62" i="143"/>
  <c r="Q62" i="145"/>
  <c r="O59" i="143"/>
  <c r="O59" i="145"/>
  <c r="Q60" i="143"/>
  <c r="Q60" i="145"/>
  <c r="P59" i="143"/>
  <c r="P59" i="145"/>
  <c r="O61" i="143"/>
  <c r="O61" i="145"/>
  <c r="O60" i="143"/>
  <c r="O60" i="145"/>
  <c r="R61" i="143"/>
  <c r="R61" i="145"/>
  <c r="P60" i="143"/>
  <c r="P60" i="145"/>
  <c r="P61" i="143"/>
  <c r="P61" i="145"/>
  <c r="O62" i="143"/>
  <c r="O62" i="145"/>
  <c r="R60" i="143"/>
  <c r="R60" i="145"/>
  <c r="P62" i="143"/>
  <c r="P62" i="145"/>
  <c r="P95" i="142"/>
  <c r="P95" i="143"/>
  <c r="D122" i="142"/>
  <c r="D122" i="143"/>
  <c r="D110" i="142"/>
  <c r="D110" i="143"/>
  <c r="D117" i="142"/>
  <c r="D117" i="143"/>
  <c r="D124" i="142"/>
  <c r="D124" i="143"/>
  <c r="D112" i="142"/>
  <c r="D112" i="143"/>
  <c r="O58" i="142"/>
  <c r="O58" i="143"/>
  <c r="R98" i="142"/>
  <c r="R98" i="143"/>
  <c r="D107" i="142"/>
  <c r="D107" i="143"/>
  <c r="P58" i="142"/>
  <c r="P58" i="143"/>
  <c r="D114" i="142"/>
  <c r="D114" i="143"/>
  <c r="D121" i="142"/>
  <c r="D121" i="143"/>
  <c r="D109" i="142"/>
  <c r="D109" i="143"/>
  <c r="O95" i="142"/>
  <c r="O95" i="143"/>
  <c r="P98" i="142"/>
  <c r="P98" i="143"/>
  <c r="D119" i="142"/>
  <c r="D119" i="143"/>
  <c r="D116" i="142"/>
  <c r="D116" i="143"/>
  <c r="D118" i="142"/>
  <c r="D118" i="143"/>
  <c r="Q98" i="142"/>
  <c r="Q98" i="143"/>
  <c r="O98" i="142"/>
  <c r="O98" i="143"/>
  <c r="D113" i="142"/>
  <c r="D113" i="143"/>
  <c r="D123" i="142"/>
  <c r="D123" i="143"/>
  <c r="D120" i="142"/>
  <c r="D120" i="143"/>
  <c r="D108" i="142"/>
  <c r="D108" i="143"/>
  <c r="D111" i="142"/>
  <c r="D111" i="143"/>
  <c r="D115" i="142"/>
  <c r="D115" i="143"/>
  <c r="P61" i="141"/>
  <c r="P61" i="142"/>
  <c r="P59" i="141"/>
  <c r="P59" i="142"/>
  <c r="O59" i="141"/>
  <c r="O59" i="142"/>
  <c r="R62" i="141"/>
  <c r="R62" i="142"/>
  <c r="Q61" i="141"/>
  <c r="Q61" i="142"/>
  <c r="O60" i="141"/>
  <c r="O60" i="142"/>
  <c r="Q62" i="141"/>
  <c r="Q62" i="142"/>
  <c r="Q60" i="141"/>
  <c r="Q60" i="142"/>
  <c r="O62" i="141"/>
  <c r="O62" i="142"/>
  <c r="O61" i="141"/>
  <c r="O61" i="142"/>
  <c r="R61" i="141"/>
  <c r="R61" i="142"/>
  <c r="R60" i="141"/>
  <c r="R60" i="142"/>
  <c r="P62" i="141"/>
  <c r="P62" i="142"/>
  <c r="P60" i="141"/>
  <c r="P60" i="142"/>
  <c r="D117" i="140"/>
  <c r="D117" i="141"/>
  <c r="O58" i="140"/>
  <c r="O58" i="141"/>
  <c r="R98" i="140"/>
  <c r="R98" i="141"/>
  <c r="D107" i="140"/>
  <c r="D107" i="141"/>
  <c r="P58" i="140"/>
  <c r="P58" i="141"/>
  <c r="D122" i="140"/>
  <c r="D122" i="141"/>
  <c r="D121" i="140"/>
  <c r="D121" i="141"/>
  <c r="D116" i="140"/>
  <c r="D116" i="141"/>
  <c r="O95" i="140"/>
  <c r="O95" i="141"/>
  <c r="P98" i="140"/>
  <c r="P98" i="141"/>
  <c r="P95" i="140"/>
  <c r="P95" i="141"/>
  <c r="D111" i="140"/>
  <c r="D111" i="141"/>
  <c r="D110" i="140"/>
  <c r="D110" i="141"/>
  <c r="D112" i="140"/>
  <c r="D112" i="141"/>
  <c r="D119" i="140"/>
  <c r="D119" i="141"/>
  <c r="D118" i="140"/>
  <c r="D118" i="141"/>
  <c r="Q98" i="140"/>
  <c r="Q98" i="141"/>
  <c r="O98" i="140"/>
  <c r="O98" i="141"/>
  <c r="D113" i="140"/>
  <c r="D113" i="141"/>
  <c r="D124" i="140"/>
  <c r="D124" i="141"/>
  <c r="D120" i="140"/>
  <c r="D120" i="141"/>
  <c r="D108" i="140"/>
  <c r="D108" i="141"/>
  <c r="D114" i="140"/>
  <c r="D114" i="141"/>
  <c r="D109" i="140"/>
  <c r="D109" i="141"/>
  <c r="D123" i="140"/>
  <c r="D123" i="141"/>
  <c r="D115" i="140"/>
  <c r="D115" i="141"/>
  <c r="M192" i="59"/>
  <c r="R61" i="140"/>
  <c r="J190" i="59"/>
  <c r="O59" i="140"/>
  <c r="M193" i="59"/>
  <c r="R62" i="140"/>
  <c r="L192" i="59"/>
  <c r="Q61" i="140"/>
  <c r="K190" i="59"/>
  <c r="P59" i="140"/>
  <c r="J192" i="59"/>
  <c r="O61" i="140"/>
  <c r="K191" i="59"/>
  <c r="P60" i="140"/>
  <c r="J191" i="59"/>
  <c r="O60" i="140"/>
  <c r="L193" i="59"/>
  <c r="Q62" i="140"/>
  <c r="M191" i="59"/>
  <c r="R60" i="140"/>
  <c r="K193" i="59"/>
  <c r="P62" i="140"/>
  <c r="K192" i="59"/>
  <c r="P61" i="140"/>
  <c r="L191" i="59"/>
  <c r="Q60" i="140"/>
  <c r="J193" i="59"/>
  <c r="O62" i="140"/>
  <c r="J91" i="59"/>
  <c r="O91" i="182" s="1"/>
  <c r="J89" i="59"/>
  <c r="O89" i="59" s="1"/>
  <c r="J90" i="59"/>
  <c r="O90" i="182" s="1"/>
  <c r="G94" i="60"/>
  <c r="K94" i="59" s="1"/>
  <c r="P94" i="182" s="1"/>
  <c r="G93" i="60"/>
  <c r="K93" i="59" s="1"/>
  <c r="P93" i="182" s="1"/>
  <c r="K92" i="59"/>
  <c r="P92" i="182" s="1"/>
  <c r="E89" i="65"/>
  <c r="G91" i="60"/>
  <c r="K91" i="59" s="1"/>
  <c r="P91" i="182" s="1"/>
  <c r="G90" i="60"/>
  <c r="K90" i="59" s="1"/>
  <c r="P90" i="182" s="1"/>
  <c r="K89" i="59"/>
  <c r="P89" i="182" s="1"/>
  <c r="J94" i="59"/>
  <c r="O94" i="182" s="1"/>
  <c r="J92" i="59"/>
  <c r="O92" i="182" s="1"/>
  <c r="J93" i="59"/>
  <c r="O93" i="182" s="1"/>
  <c r="E92" i="65"/>
  <c r="O95" i="65"/>
  <c r="J223" i="59"/>
  <c r="P98" i="65"/>
  <c r="K226" i="59"/>
  <c r="Q98" i="65"/>
  <c r="L226" i="59"/>
  <c r="O58" i="59"/>
  <c r="O189" i="59" s="1"/>
  <c r="J189" i="59"/>
  <c r="P95" i="65"/>
  <c r="K223" i="59"/>
  <c r="P58" i="59"/>
  <c r="P189" i="59" s="1"/>
  <c r="K189" i="59"/>
  <c r="O98" i="65"/>
  <c r="J226" i="59"/>
  <c r="R98" i="65"/>
  <c r="M226" i="59"/>
  <c r="P98" i="59"/>
  <c r="P226" i="59" s="1"/>
  <c r="O98" i="59"/>
  <c r="O226" i="59" s="1"/>
  <c r="R98" i="59"/>
  <c r="R226" i="59" s="1"/>
  <c r="Q98" i="59"/>
  <c r="Q226" i="59" s="1"/>
  <c r="O95" i="59"/>
  <c r="O223" i="59" s="1"/>
  <c r="P95" i="59"/>
  <c r="P223" i="59" s="1"/>
  <c r="R61" i="59"/>
  <c r="R192" i="59" s="1"/>
  <c r="R61" i="65"/>
  <c r="Q62" i="59"/>
  <c r="Q193" i="59" s="1"/>
  <c r="Q62" i="65"/>
  <c r="P61" i="59"/>
  <c r="P192" i="59" s="1"/>
  <c r="P61" i="65"/>
  <c r="P59" i="59"/>
  <c r="P190" i="59" s="1"/>
  <c r="P59" i="65"/>
  <c r="P60" i="59"/>
  <c r="P191" i="59" s="1"/>
  <c r="P60" i="65"/>
  <c r="O59" i="59"/>
  <c r="O190" i="59" s="1"/>
  <c r="O59" i="65"/>
  <c r="Q60" i="59"/>
  <c r="Q191" i="59" s="1"/>
  <c r="Q60" i="65"/>
  <c r="O62" i="59"/>
  <c r="O193" i="59" s="1"/>
  <c r="O62" i="65"/>
  <c r="R62" i="59"/>
  <c r="R193" i="59" s="1"/>
  <c r="R62" i="65"/>
  <c r="R60" i="59"/>
  <c r="R191" i="59" s="1"/>
  <c r="R60" i="65"/>
  <c r="P62" i="59"/>
  <c r="P193" i="59" s="1"/>
  <c r="P62" i="65"/>
  <c r="Q61" i="59"/>
  <c r="Q192" i="59" s="1"/>
  <c r="Q61" i="65"/>
  <c r="O61" i="59"/>
  <c r="O192" i="59" s="1"/>
  <c r="O61" i="65"/>
  <c r="O60" i="59"/>
  <c r="O191" i="59" s="1"/>
  <c r="O60" i="65"/>
  <c r="K96" i="59"/>
  <c r="P96" i="182" s="1"/>
  <c r="K99" i="59"/>
  <c r="P99" i="182" s="1"/>
  <c r="M99" i="59"/>
  <c r="R99" i="182" s="1"/>
  <c r="M100" i="59"/>
  <c r="R100" i="182" s="1"/>
  <c r="J97" i="59"/>
  <c r="O97" i="182" s="1"/>
  <c r="K100" i="59"/>
  <c r="P100" i="182" s="1"/>
  <c r="J96" i="59"/>
  <c r="O96" i="182" s="1"/>
  <c r="J100" i="59"/>
  <c r="O100" i="182" s="1"/>
  <c r="L99" i="59"/>
  <c r="Q99" i="182" s="1"/>
  <c r="K97" i="59"/>
  <c r="P97" i="182" s="1"/>
  <c r="L100" i="59"/>
  <c r="Q100" i="182" s="1"/>
  <c r="J99" i="59"/>
  <c r="O99" i="182" s="1"/>
  <c r="T1035" i="62"/>
  <c r="U1035" i="62"/>
  <c r="X1035" i="62"/>
  <c r="V1035" i="62" s="1"/>
  <c r="T1036" i="62"/>
  <c r="U1036" i="62"/>
  <c r="X1036" i="62"/>
  <c r="V1036" i="62" s="1"/>
  <c r="T1037" i="62"/>
  <c r="U1037" i="62"/>
  <c r="X1037" i="62"/>
  <c r="V1037" i="62" s="1"/>
  <c r="T1038" i="62"/>
  <c r="U1038" i="62"/>
  <c r="X1038" i="62"/>
  <c r="V1038" i="62" s="1"/>
  <c r="T1039" i="62"/>
  <c r="U1039" i="62"/>
  <c r="X1039" i="62"/>
  <c r="V1039" i="62" s="1"/>
  <c r="T1040" i="62"/>
  <c r="U1040" i="62"/>
  <c r="X1040" i="62"/>
  <c r="V1040" i="62" s="1"/>
  <c r="T1041" i="62"/>
  <c r="U1041" i="62"/>
  <c r="X1041" i="62"/>
  <c r="V1041" i="62" s="1"/>
  <c r="T1042" i="62"/>
  <c r="U1042" i="62"/>
  <c r="X1042" i="62"/>
  <c r="W1042" i="62" s="1"/>
  <c r="T1043" i="62"/>
  <c r="U1043" i="62"/>
  <c r="X1043" i="62"/>
  <c r="V1043" i="62" s="1"/>
  <c r="T1044" i="62"/>
  <c r="U1044" i="62"/>
  <c r="X1044" i="62"/>
  <c r="T1045" i="62"/>
  <c r="U1045" i="62"/>
  <c r="X1045" i="62"/>
  <c r="V1045" i="62" s="1"/>
  <c r="T1046" i="62"/>
  <c r="U1046" i="62"/>
  <c r="X1046" i="62"/>
  <c r="W1046" i="62" s="1"/>
  <c r="T1047" i="62"/>
  <c r="U1047" i="62"/>
  <c r="X1047" i="62"/>
  <c r="T1048" i="62"/>
  <c r="U1048" i="62"/>
  <c r="X1048" i="62"/>
  <c r="V1048" i="62" s="1"/>
  <c r="T1049" i="62"/>
  <c r="U1049" i="62"/>
  <c r="X1049" i="62"/>
  <c r="W1049" i="62" s="1"/>
  <c r="T1050" i="62"/>
  <c r="U1050" i="62"/>
  <c r="X1050" i="62"/>
  <c r="V1050" i="62" s="1"/>
  <c r="T1051" i="62"/>
  <c r="U1051" i="62"/>
  <c r="X1051" i="62"/>
  <c r="T1052" i="62"/>
  <c r="U1052" i="62"/>
  <c r="X1052" i="62"/>
  <c r="V1052" i="62" s="1"/>
  <c r="T1053" i="62"/>
  <c r="U1053" i="62"/>
  <c r="X1053" i="62"/>
  <c r="V1053" i="62" s="1"/>
  <c r="T1054" i="62"/>
  <c r="U1054" i="62"/>
  <c r="X1054" i="62"/>
  <c r="T1055" i="62"/>
  <c r="U1055" i="62"/>
  <c r="X1055" i="62"/>
  <c r="T1056" i="62"/>
  <c r="U1056" i="62"/>
  <c r="X1056" i="62"/>
  <c r="T1057" i="62"/>
  <c r="U1057" i="62"/>
  <c r="X1057" i="62"/>
  <c r="V1057" i="62" s="1"/>
  <c r="T1058" i="62"/>
  <c r="U1058" i="62"/>
  <c r="X1058" i="62"/>
  <c r="T1059" i="62"/>
  <c r="U1059" i="62"/>
  <c r="X1059" i="62"/>
  <c r="V1059" i="62" s="1"/>
  <c r="T1060" i="62"/>
  <c r="U1060" i="62"/>
  <c r="X1060" i="62"/>
  <c r="T1061" i="62"/>
  <c r="U1061" i="62"/>
  <c r="X1061" i="62"/>
  <c r="V1061" i="62" s="1"/>
  <c r="T1062" i="62"/>
  <c r="U1062" i="62"/>
  <c r="X1062" i="62"/>
  <c r="W1062" i="62" s="1"/>
  <c r="T1063" i="62"/>
  <c r="U1063" i="62"/>
  <c r="X1063" i="62"/>
  <c r="V1063" i="62" s="1"/>
  <c r="T1064" i="62"/>
  <c r="U1064" i="62"/>
  <c r="X1064" i="62"/>
  <c r="V1064" i="62" s="1"/>
  <c r="T1065" i="62"/>
  <c r="U1065" i="62"/>
  <c r="X1065" i="62"/>
  <c r="W1065" i="62" s="1"/>
  <c r="T1066" i="62"/>
  <c r="U1066" i="62"/>
  <c r="X1066" i="62"/>
  <c r="T1067" i="62"/>
  <c r="U1067" i="62"/>
  <c r="X1067" i="62"/>
  <c r="T1068" i="62"/>
  <c r="U1068" i="62"/>
  <c r="X1068" i="62"/>
  <c r="T1069" i="62"/>
  <c r="U1069" i="62"/>
  <c r="X1069" i="62"/>
  <c r="V1069" i="62" s="1"/>
  <c r="T1070" i="62"/>
  <c r="U1070" i="62"/>
  <c r="X1070" i="62"/>
  <c r="T1071" i="62"/>
  <c r="U1071" i="62"/>
  <c r="X1071" i="62"/>
  <c r="T1072" i="62"/>
  <c r="U1072" i="62"/>
  <c r="X1072" i="62"/>
  <c r="V1072" i="62" s="1"/>
  <c r="T1073" i="62"/>
  <c r="U1073" i="62"/>
  <c r="X1073" i="62"/>
  <c r="V1073" i="62" s="1"/>
  <c r="T1074" i="62"/>
  <c r="U1074" i="62"/>
  <c r="X1074" i="62"/>
  <c r="W1074" i="62" s="1"/>
  <c r="T1075" i="62"/>
  <c r="U1075" i="62"/>
  <c r="X1075" i="62"/>
  <c r="T1076" i="62"/>
  <c r="U1076" i="62"/>
  <c r="X1076" i="62"/>
  <c r="T1077" i="62"/>
  <c r="U1077" i="62"/>
  <c r="X1077" i="62"/>
  <c r="V1077" i="62" s="1"/>
  <c r="T1078" i="62"/>
  <c r="U1078" i="62"/>
  <c r="X1078" i="62"/>
  <c r="W1078" i="62" s="1"/>
  <c r="T1079" i="62"/>
  <c r="U1079" i="62"/>
  <c r="X1079" i="62"/>
  <c r="T1080" i="62"/>
  <c r="U1080" i="62"/>
  <c r="X1080" i="62"/>
  <c r="T1081" i="62"/>
  <c r="U1081" i="62"/>
  <c r="X1081" i="62"/>
  <c r="V1081" i="62" s="1"/>
  <c r="T1082" i="62"/>
  <c r="U1082" i="62"/>
  <c r="X1082" i="62"/>
  <c r="W1082" i="62" s="1"/>
  <c r="T1083" i="62"/>
  <c r="U1083" i="62"/>
  <c r="X1083" i="62"/>
  <c r="V1083" i="62" s="1"/>
  <c r="T1084" i="62"/>
  <c r="U1084" i="62"/>
  <c r="X1084" i="62"/>
  <c r="V1084" i="62" s="1"/>
  <c r="T1085" i="62"/>
  <c r="U1085" i="62"/>
  <c r="X1085" i="62"/>
  <c r="V1085" i="62" s="1"/>
  <c r="T1086" i="62"/>
  <c r="U1086" i="62"/>
  <c r="X1086" i="62"/>
  <c r="V1086" i="62" s="1"/>
  <c r="T1087" i="62"/>
  <c r="U1087" i="62"/>
  <c r="X1087" i="62"/>
  <c r="T1088" i="62"/>
  <c r="U1088" i="62"/>
  <c r="X1088" i="62"/>
  <c r="V1088" i="62" s="1"/>
  <c r="T1089" i="62"/>
  <c r="U1089" i="62"/>
  <c r="X1089" i="62"/>
  <c r="V1089" i="62" s="1"/>
  <c r="T1090" i="62"/>
  <c r="U1090" i="62"/>
  <c r="X1090" i="62"/>
  <c r="T1091" i="62"/>
  <c r="U1091" i="62"/>
  <c r="X1091" i="62"/>
  <c r="T1092" i="62"/>
  <c r="U1092" i="62"/>
  <c r="X1092" i="62"/>
  <c r="T1093" i="62"/>
  <c r="U1093" i="62"/>
  <c r="X1093" i="62"/>
  <c r="V1093" i="62" s="1"/>
  <c r="T1094" i="62"/>
  <c r="U1094" i="62"/>
  <c r="X1094" i="62"/>
  <c r="V1094" i="62" s="1"/>
  <c r="T1095" i="62"/>
  <c r="U1095" i="62"/>
  <c r="X1095" i="62"/>
  <c r="T1096" i="62"/>
  <c r="U1096" i="62"/>
  <c r="X1096" i="62"/>
  <c r="V1096" i="62" s="1"/>
  <c r="T1097" i="62"/>
  <c r="U1097" i="62"/>
  <c r="X1097" i="62"/>
  <c r="V1097" i="62" s="1"/>
  <c r="T1098" i="62"/>
  <c r="U1098" i="62"/>
  <c r="X1098" i="62"/>
  <c r="T1099" i="62"/>
  <c r="U1099" i="62"/>
  <c r="X1099" i="62"/>
  <c r="V1099" i="62" s="1"/>
  <c r="T1100" i="62"/>
  <c r="U1100" i="62"/>
  <c r="X1100" i="62"/>
  <c r="V1100" i="62" s="1"/>
  <c r="T1101" i="62"/>
  <c r="U1101" i="62"/>
  <c r="X1101" i="62"/>
  <c r="V1101" i="62" s="1"/>
  <c r="T1102" i="62"/>
  <c r="U1102" i="62"/>
  <c r="X1102" i="62"/>
  <c r="W1102" i="62" s="1"/>
  <c r="T1103" i="62"/>
  <c r="U1103" i="62"/>
  <c r="X1103" i="62"/>
  <c r="W1103" i="62" s="1"/>
  <c r="T1104" i="62"/>
  <c r="U1104" i="62"/>
  <c r="X1104" i="62"/>
  <c r="T1105" i="62"/>
  <c r="U1105" i="62"/>
  <c r="X1105" i="62"/>
  <c r="V1105" i="62" s="1"/>
  <c r="T1106" i="62"/>
  <c r="U1106" i="62"/>
  <c r="X1106" i="62"/>
  <c r="W1106" i="62" s="1"/>
  <c r="T1107" i="62"/>
  <c r="U1107" i="62"/>
  <c r="X1107" i="62"/>
  <c r="W1107" i="62" s="1"/>
  <c r="T1108" i="62"/>
  <c r="U1108" i="62"/>
  <c r="X1108" i="62"/>
  <c r="T1109" i="62"/>
  <c r="U1109" i="62"/>
  <c r="X1109" i="62"/>
  <c r="W1109" i="62" s="1"/>
  <c r="T1110" i="62"/>
  <c r="U1110" i="62"/>
  <c r="X1110" i="62"/>
  <c r="W1110" i="62" s="1"/>
  <c r="T1111" i="62"/>
  <c r="U1111" i="62"/>
  <c r="X1111" i="62"/>
  <c r="V1111" i="62" s="1"/>
  <c r="T1112" i="62"/>
  <c r="U1112" i="62"/>
  <c r="X1112" i="62"/>
  <c r="T1113" i="62"/>
  <c r="U1113" i="62"/>
  <c r="X1113" i="62"/>
  <c r="V1113" i="62" s="1"/>
  <c r="T1114" i="62"/>
  <c r="U1114" i="62"/>
  <c r="X1114" i="62"/>
  <c r="T1115" i="62"/>
  <c r="U1115" i="62"/>
  <c r="X1115" i="62"/>
  <c r="T1116" i="62"/>
  <c r="U1116" i="62"/>
  <c r="X1116" i="62"/>
  <c r="W1116" i="62" s="1"/>
  <c r="T1117" i="62"/>
  <c r="U1117" i="62"/>
  <c r="X1117" i="62"/>
  <c r="W1117" i="62" s="1"/>
  <c r="T1118" i="62"/>
  <c r="U1118" i="62"/>
  <c r="X1118" i="62"/>
  <c r="W1118" i="62" s="1"/>
  <c r="T1119" i="62"/>
  <c r="U1119" i="62"/>
  <c r="X1119" i="62"/>
  <c r="W1119" i="62" s="1"/>
  <c r="T1120" i="62"/>
  <c r="U1120" i="62"/>
  <c r="X1120" i="62"/>
  <c r="T1121" i="62"/>
  <c r="U1121" i="62"/>
  <c r="X1121" i="62"/>
  <c r="T1122" i="62"/>
  <c r="U1122" i="62"/>
  <c r="X1122" i="62"/>
  <c r="W1122" i="62" s="1"/>
  <c r="T1123" i="62"/>
  <c r="U1123" i="62"/>
  <c r="X1123" i="62"/>
  <c r="W1123" i="62" s="1"/>
  <c r="T1124" i="62"/>
  <c r="U1124" i="62"/>
  <c r="X1124" i="62"/>
  <c r="T1125" i="62"/>
  <c r="U1125" i="62"/>
  <c r="X1125" i="62"/>
  <c r="W1125" i="62" s="1"/>
  <c r="T1126" i="62"/>
  <c r="U1126" i="62"/>
  <c r="X1126" i="62"/>
  <c r="W1126" i="62" s="1"/>
  <c r="T1127" i="62"/>
  <c r="U1127" i="62"/>
  <c r="X1127" i="62"/>
  <c r="V1127" i="62" s="1"/>
  <c r="T1128" i="62"/>
  <c r="U1128" i="62"/>
  <c r="X1128" i="62"/>
  <c r="W1128" i="62" s="1"/>
  <c r="T1129" i="62"/>
  <c r="U1129" i="62"/>
  <c r="X1129" i="62"/>
  <c r="T1130" i="62"/>
  <c r="U1130" i="62"/>
  <c r="X1130" i="62"/>
  <c r="T1131" i="62"/>
  <c r="U1131" i="62"/>
  <c r="X1131" i="62"/>
  <c r="W1131" i="62" s="1"/>
  <c r="T1132" i="62"/>
  <c r="U1132" i="62"/>
  <c r="X1132" i="62"/>
  <c r="T1133" i="62"/>
  <c r="U1133" i="62"/>
  <c r="X1133" i="62"/>
  <c r="V1133" i="62" s="1"/>
  <c r="T1134" i="62"/>
  <c r="U1134" i="62"/>
  <c r="X1134" i="62"/>
  <c r="W1134" i="62" s="1"/>
  <c r="T1135" i="62"/>
  <c r="U1135" i="62"/>
  <c r="X1135" i="62"/>
  <c r="V1135" i="62" s="1"/>
  <c r="T1136" i="62"/>
  <c r="U1136" i="62"/>
  <c r="X1136" i="62"/>
  <c r="V1136" i="62" s="1"/>
  <c r="T1137" i="62"/>
  <c r="U1137" i="62"/>
  <c r="X1137" i="62"/>
  <c r="W1137" i="62" s="1"/>
  <c r="T1138" i="62"/>
  <c r="U1138" i="62"/>
  <c r="X1138" i="62"/>
  <c r="T1139" i="62"/>
  <c r="U1139" i="62"/>
  <c r="X1139" i="62"/>
  <c r="V1139" i="62" s="1"/>
  <c r="T1140" i="62"/>
  <c r="U1140" i="62"/>
  <c r="X1140" i="62"/>
  <c r="V1140" i="62" s="1"/>
  <c r="T1141" i="62"/>
  <c r="U1141" i="62"/>
  <c r="X1141" i="62"/>
  <c r="V1141" i="62" s="1"/>
  <c r="T1142" i="62"/>
  <c r="U1142" i="62"/>
  <c r="X1142" i="62"/>
  <c r="W1142" i="62" s="1"/>
  <c r="T1143" i="62"/>
  <c r="U1143" i="62"/>
  <c r="X1143" i="62"/>
  <c r="W1143" i="62" s="1"/>
  <c r="T1144" i="62"/>
  <c r="U1144" i="62"/>
  <c r="X1144" i="62"/>
  <c r="V1144" i="62" s="1"/>
  <c r="T1145" i="62"/>
  <c r="U1145" i="62"/>
  <c r="X1145" i="62"/>
  <c r="V1145" i="62" s="1"/>
  <c r="T1146" i="62"/>
  <c r="U1146" i="62"/>
  <c r="X1146" i="62"/>
  <c r="W1146" i="62" s="1"/>
  <c r="T1147" i="62"/>
  <c r="U1147" i="62"/>
  <c r="X1147" i="62"/>
  <c r="V1147" i="62" s="1"/>
  <c r="T1148" i="62"/>
  <c r="U1148" i="62"/>
  <c r="X1148" i="62"/>
  <c r="W1148" i="62" s="1"/>
  <c r="T1149" i="62"/>
  <c r="U1149" i="62"/>
  <c r="X1149" i="62"/>
  <c r="W1149" i="62" s="1"/>
  <c r="T1150" i="62"/>
  <c r="U1150" i="62"/>
  <c r="X1150" i="62"/>
  <c r="W1150" i="62" s="1"/>
  <c r="T1151" i="62"/>
  <c r="U1151" i="62"/>
  <c r="X1151" i="62"/>
  <c r="V1151" i="62" s="1"/>
  <c r="T1152" i="62"/>
  <c r="U1152" i="62"/>
  <c r="X1152" i="62"/>
  <c r="W1152" i="62" s="1"/>
  <c r="T1153" i="62"/>
  <c r="U1153" i="62"/>
  <c r="X1153" i="62"/>
  <c r="W1153" i="62" s="1"/>
  <c r="T1154" i="62"/>
  <c r="U1154" i="62"/>
  <c r="X1154" i="62"/>
  <c r="T1155" i="62"/>
  <c r="U1155" i="62"/>
  <c r="X1155" i="62"/>
  <c r="V1155" i="62" s="1"/>
  <c r="T1156" i="62"/>
  <c r="U1156" i="62"/>
  <c r="X1156" i="62"/>
  <c r="V1156" i="62" s="1"/>
  <c r="T1157" i="62"/>
  <c r="U1157" i="62"/>
  <c r="X1157" i="62"/>
  <c r="V1157" i="62" s="1"/>
  <c r="T1158" i="62"/>
  <c r="U1158" i="62"/>
  <c r="X1158" i="62"/>
  <c r="V1158" i="62" s="1"/>
  <c r="T1159" i="62"/>
  <c r="U1159" i="62"/>
  <c r="X1159" i="62"/>
  <c r="V1159" i="62" s="1"/>
  <c r="T1160" i="62"/>
  <c r="U1160" i="62"/>
  <c r="X1160" i="62"/>
  <c r="T1161" i="62"/>
  <c r="U1161" i="62"/>
  <c r="X1161" i="62"/>
  <c r="V1161" i="62" s="1"/>
  <c r="T1162" i="62"/>
  <c r="U1162" i="62"/>
  <c r="X1162" i="62"/>
  <c r="T1163" i="62"/>
  <c r="U1163" i="62"/>
  <c r="X1163" i="62"/>
  <c r="W1163" i="62" s="1"/>
  <c r="T1164" i="62"/>
  <c r="U1164" i="62"/>
  <c r="X1164" i="62"/>
  <c r="V1164" i="62" s="1"/>
  <c r="T1165" i="62"/>
  <c r="U1165" i="62"/>
  <c r="X1165" i="62"/>
  <c r="T1166" i="62"/>
  <c r="U1166" i="62"/>
  <c r="X1166" i="62"/>
  <c r="W1166" i="62" s="1"/>
  <c r="T1167" i="62"/>
  <c r="U1167" i="62"/>
  <c r="X1167" i="62"/>
  <c r="W1167" i="62" s="1"/>
  <c r="T1168" i="62"/>
  <c r="U1168" i="62"/>
  <c r="X1168" i="62"/>
  <c r="T1169" i="62"/>
  <c r="U1169" i="62"/>
  <c r="X1169" i="62"/>
  <c r="T1170" i="62"/>
  <c r="U1170" i="62"/>
  <c r="X1170" i="62"/>
  <c r="V1170" i="62" s="1"/>
  <c r="T1171" i="62"/>
  <c r="U1171" i="62"/>
  <c r="X1171" i="62"/>
  <c r="V1171" i="62" s="1"/>
  <c r="T1172" i="62"/>
  <c r="U1172" i="62"/>
  <c r="X1172" i="62"/>
  <c r="W1172" i="62" s="1"/>
  <c r="T1173" i="62"/>
  <c r="U1173" i="62"/>
  <c r="X1173" i="62"/>
  <c r="T1174" i="62"/>
  <c r="U1174" i="62"/>
  <c r="X1174" i="62"/>
  <c r="V1174" i="62" s="1"/>
  <c r="T1175" i="62"/>
  <c r="U1175" i="62"/>
  <c r="X1175" i="62"/>
  <c r="V1175" i="62" s="1"/>
  <c r="T1176" i="62"/>
  <c r="U1176" i="62"/>
  <c r="X1176" i="62"/>
  <c r="W1176" i="62" s="1"/>
  <c r="T1177" i="62"/>
  <c r="U1177" i="62"/>
  <c r="X1177" i="62"/>
  <c r="V1177" i="62" s="1"/>
  <c r="T1178" i="62"/>
  <c r="U1178" i="62"/>
  <c r="X1178" i="62"/>
  <c r="W1178" i="62" s="1"/>
  <c r="T1179" i="62"/>
  <c r="U1179" i="62"/>
  <c r="X1179" i="62"/>
  <c r="V1179" i="62" s="1"/>
  <c r="T1180" i="62"/>
  <c r="U1180" i="62"/>
  <c r="X1180" i="62"/>
  <c r="T1181" i="62"/>
  <c r="U1181" i="62"/>
  <c r="X1181" i="62"/>
  <c r="W1181" i="62" s="1"/>
  <c r="T1182" i="62"/>
  <c r="U1182" i="62"/>
  <c r="X1182" i="62"/>
  <c r="T1183" i="62"/>
  <c r="U1183" i="62"/>
  <c r="X1183" i="62"/>
  <c r="T1184" i="62"/>
  <c r="U1184" i="62"/>
  <c r="X1184" i="62"/>
  <c r="T1185" i="62"/>
  <c r="U1185" i="62"/>
  <c r="X1185" i="62"/>
  <c r="V1185" i="62" s="1"/>
  <c r="T1186" i="62"/>
  <c r="U1186" i="62"/>
  <c r="X1186" i="62"/>
  <c r="V1186" i="62" s="1"/>
  <c r="T1187" i="62"/>
  <c r="U1187" i="62"/>
  <c r="X1187" i="62"/>
  <c r="W1187" i="62" s="1"/>
  <c r="T1188" i="62"/>
  <c r="U1188" i="62"/>
  <c r="X1188" i="62"/>
  <c r="V1188" i="62" s="1"/>
  <c r="T1189" i="62"/>
  <c r="U1189" i="62"/>
  <c r="X1189" i="62"/>
  <c r="W1189" i="62" s="1"/>
  <c r="T1190" i="62"/>
  <c r="U1190" i="62"/>
  <c r="X1190" i="62"/>
  <c r="W1190" i="62" s="1"/>
  <c r="T1191" i="62"/>
  <c r="U1191" i="62"/>
  <c r="X1191" i="62"/>
  <c r="W1191" i="62" s="1"/>
  <c r="T1192" i="62"/>
  <c r="U1192" i="62"/>
  <c r="X1192" i="62"/>
  <c r="V1192" i="62" s="1"/>
  <c r="T1193" i="62"/>
  <c r="U1193" i="62"/>
  <c r="X1193" i="62"/>
  <c r="V1193" i="62" s="1"/>
  <c r="T1194" i="62"/>
  <c r="U1194" i="62"/>
  <c r="X1194" i="62"/>
  <c r="V1194" i="62" s="1"/>
  <c r="T1195" i="62"/>
  <c r="U1195" i="62"/>
  <c r="X1195" i="62"/>
  <c r="W1195" i="62" s="1"/>
  <c r="T1196" i="62"/>
  <c r="U1196" i="62"/>
  <c r="X1196" i="62"/>
  <c r="V1196" i="62" s="1"/>
  <c r="T1197" i="62"/>
  <c r="U1197" i="62"/>
  <c r="X1197" i="62"/>
  <c r="W1197" i="62" s="1"/>
  <c r="T1198" i="62"/>
  <c r="U1198" i="62"/>
  <c r="X1198" i="62"/>
  <c r="T1199" i="62"/>
  <c r="U1199" i="62"/>
  <c r="X1199" i="62"/>
  <c r="V1199" i="62" s="1"/>
  <c r="T1200" i="62"/>
  <c r="U1200" i="62"/>
  <c r="X1200" i="62"/>
  <c r="W1200" i="62" s="1"/>
  <c r="T1201" i="62"/>
  <c r="U1201" i="62"/>
  <c r="X1201" i="62"/>
  <c r="V1201" i="62" s="1"/>
  <c r="T1202" i="62"/>
  <c r="U1202" i="62"/>
  <c r="X1202" i="62"/>
  <c r="V1202" i="62" s="1"/>
  <c r="T1203" i="62"/>
  <c r="U1203" i="62"/>
  <c r="X1203" i="62"/>
  <c r="W1203" i="62" s="1"/>
  <c r="T1204" i="62"/>
  <c r="U1204" i="62"/>
  <c r="X1204" i="62"/>
  <c r="V1204" i="62" s="1"/>
  <c r="T1205" i="62"/>
  <c r="U1205" i="62"/>
  <c r="X1205" i="62"/>
  <c r="V1205" i="62" s="1"/>
  <c r="T1206" i="62"/>
  <c r="U1206" i="62"/>
  <c r="X1206" i="62"/>
  <c r="T1207" i="62"/>
  <c r="U1207" i="62"/>
  <c r="X1207" i="62"/>
  <c r="V1207" i="62" s="1"/>
  <c r="T1208" i="62"/>
  <c r="U1208" i="62"/>
  <c r="X1208" i="62"/>
  <c r="W1208" i="62" s="1"/>
  <c r="T1209" i="62"/>
  <c r="U1209" i="62"/>
  <c r="X1209" i="62"/>
  <c r="V1209" i="62" s="1"/>
  <c r="T1210" i="62"/>
  <c r="U1210" i="62"/>
  <c r="X1210" i="62"/>
  <c r="V1210" i="62" s="1"/>
  <c r="T1211" i="62"/>
  <c r="U1211" i="62"/>
  <c r="X1211" i="62"/>
  <c r="W1211" i="62" s="1"/>
  <c r="T1212" i="62"/>
  <c r="U1212" i="62"/>
  <c r="X1212" i="62"/>
  <c r="T1213" i="62"/>
  <c r="U1213" i="62"/>
  <c r="X1213" i="62"/>
  <c r="V1213" i="62" s="1"/>
  <c r="T1214" i="62"/>
  <c r="U1214" i="62"/>
  <c r="X1214" i="62"/>
  <c r="W1214" i="62" s="1"/>
  <c r="T1215" i="62"/>
  <c r="U1215" i="62"/>
  <c r="X1215" i="62"/>
  <c r="T1216" i="62"/>
  <c r="U1216" i="62"/>
  <c r="X1216" i="62"/>
  <c r="V1216" i="62" s="1"/>
  <c r="T1217" i="62"/>
  <c r="U1217" i="62"/>
  <c r="X1217" i="62"/>
  <c r="W1217" i="62" s="1"/>
  <c r="T1218" i="62"/>
  <c r="U1218" i="62"/>
  <c r="X1218" i="62"/>
  <c r="V1218" i="62" s="1"/>
  <c r="T1219" i="62"/>
  <c r="U1219" i="62"/>
  <c r="X1219" i="62"/>
  <c r="W1219" i="62" s="1"/>
  <c r="T1220" i="62"/>
  <c r="U1220" i="62"/>
  <c r="X1220" i="62"/>
  <c r="V1220" i="62" s="1"/>
  <c r="T1221" i="62"/>
  <c r="U1221" i="62"/>
  <c r="X1221" i="62"/>
  <c r="W1221" i="62" s="1"/>
  <c r="T1222" i="62"/>
  <c r="U1222" i="62"/>
  <c r="X1222" i="62"/>
  <c r="V1222" i="62" s="1"/>
  <c r="T1223" i="62"/>
  <c r="U1223" i="62"/>
  <c r="X1223" i="62"/>
  <c r="W1223" i="62" s="1"/>
  <c r="T1224" i="62"/>
  <c r="U1224" i="62"/>
  <c r="X1224" i="62"/>
  <c r="V1224" i="62" s="1"/>
  <c r="T1225" i="62"/>
  <c r="U1225" i="62"/>
  <c r="X1225" i="62"/>
  <c r="V1225" i="62" s="1"/>
  <c r="T1226" i="62"/>
  <c r="U1226" i="62"/>
  <c r="X1226" i="62"/>
  <c r="V1226" i="62" s="1"/>
  <c r="T1227" i="62"/>
  <c r="U1227" i="62"/>
  <c r="X1227" i="62"/>
  <c r="W1227" i="62" s="1"/>
  <c r="T1228" i="62"/>
  <c r="U1228" i="62"/>
  <c r="X1228" i="62"/>
  <c r="T1229" i="62"/>
  <c r="U1229" i="62"/>
  <c r="X1229" i="62"/>
  <c r="V1229" i="62" s="1"/>
  <c r="T1230" i="62"/>
  <c r="U1230" i="62"/>
  <c r="X1230" i="62"/>
  <c r="W1230" i="62" s="1"/>
  <c r="T1231" i="62"/>
  <c r="U1231" i="62"/>
  <c r="X1231" i="62"/>
  <c r="W1231" i="62" s="1"/>
  <c r="T1232" i="62"/>
  <c r="U1232" i="62"/>
  <c r="X1232" i="62"/>
  <c r="V1232" i="62" s="1"/>
  <c r="T1233" i="62"/>
  <c r="U1233" i="62"/>
  <c r="X1233" i="62"/>
  <c r="V1233" i="62" s="1"/>
  <c r="T1234" i="62"/>
  <c r="U1234" i="62"/>
  <c r="X1234" i="62"/>
  <c r="T1235" i="62"/>
  <c r="U1235" i="62"/>
  <c r="X1235" i="62"/>
  <c r="V1235" i="62" s="1"/>
  <c r="T1236" i="62"/>
  <c r="U1236" i="62"/>
  <c r="X1236" i="62"/>
  <c r="W1236" i="62" s="1"/>
  <c r="T1237" i="62"/>
  <c r="U1237" i="62"/>
  <c r="X1237" i="62"/>
  <c r="W1237" i="62" s="1"/>
  <c r="T1238" i="62"/>
  <c r="U1238" i="62"/>
  <c r="X1238" i="62"/>
  <c r="V1238" i="62" s="1"/>
  <c r="T1239" i="62"/>
  <c r="U1239" i="62"/>
  <c r="X1239" i="62"/>
  <c r="W1239" i="62" s="1"/>
  <c r="T1240" i="62"/>
  <c r="U1240" i="62"/>
  <c r="X1240" i="62"/>
  <c r="V1240" i="62" s="1"/>
  <c r="T1241" i="62"/>
  <c r="U1241" i="62"/>
  <c r="X1241" i="62"/>
  <c r="V1241" i="62" s="1"/>
  <c r="T1242" i="62"/>
  <c r="U1242" i="62"/>
  <c r="X1242" i="62"/>
  <c r="V1242" i="62" s="1"/>
  <c r="T1243" i="62"/>
  <c r="U1243" i="62"/>
  <c r="X1243" i="62"/>
  <c r="W1243" i="62" s="1"/>
  <c r="T1244" i="62"/>
  <c r="U1244" i="62"/>
  <c r="X1244" i="62"/>
  <c r="W1244" i="62" s="1"/>
  <c r="T1245" i="62"/>
  <c r="U1245" i="62"/>
  <c r="X1245" i="62"/>
  <c r="V1245" i="62" s="1"/>
  <c r="T1246" i="62"/>
  <c r="U1246" i="62"/>
  <c r="X1246" i="62"/>
  <c r="W1246" i="62" s="1"/>
  <c r="T1247" i="62"/>
  <c r="U1247" i="62"/>
  <c r="X1247" i="62"/>
  <c r="W1247" i="62" s="1"/>
  <c r="T1248" i="62"/>
  <c r="U1248" i="62"/>
  <c r="X1248" i="62"/>
  <c r="V1248" i="62" s="1"/>
  <c r="T1249" i="62"/>
  <c r="U1249" i="62"/>
  <c r="X1249" i="62"/>
  <c r="W1249" i="62" s="1"/>
  <c r="T11" i="62"/>
  <c r="W123" i="145" l="1"/>
  <c r="V123" i="145"/>
  <c r="T123" i="145"/>
  <c r="U123" i="145"/>
  <c r="W121" i="147"/>
  <c r="T121" i="147"/>
  <c r="U121" i="147"/>
  <c r="V121" i="147"/>
  <c r="T118" i="151"/>
  <c r="U118" i="151"/>
  <c r="V118" i="151"/>
  <c r="W118" i="151"/>
  <c r="V116" i="155"/>
  <c r="T116" i="155"/>
  <c r="U116" i="155"/>
  <c r="W116" i="155"/>
  <c r="V110" i="157"/>
  <c r="T110" i="157"/>
  <c r="U110" i="157"/>
  <c r="W110" i="157"/>
  <c r="T116" i="157"/>
  <c r="U116" i="157"/>
  <c r="V116" i="157"/>
  <c r="W116" i="157"/>
  <c r="W110" i="159"/>
  <c r="V110" i="159"/>
  <c r="U110" i="159"/>
  <c r="T110" i="159"/>
  <c r="T122" i="159"/>
  <c r="U122" i="159"/>
  <c r="V122" i="159"/>
  <c r="W122" i="159"/>
  <c r="T123" i="163"/>
  <c r="U123" i="163"/>
  <c r="W123" i="163"/>
  <c r="V123" i="163"/>
  <c r="U110" i="165"/>
  <c r="V110" i="165"/>
  <c r="T110" i="165"/>
  <c r="W110" i="165"/>
  <c r="U122" i="165"/>
  <c r="V122" i="165"/>
  <c r="T122" i="165"/>
  <c r="W122" i="165"/>
  <c r="V110" i="167"/>
  <c r="T110" i="167"/>
  <c r="U110" i="167"/>
  <c r="W110" i="167"/>
  <c r="V108" i="171"/>
  <c r="W108" i="171"/>
  <c r="U108" i="171"/>
  <c r="T108" i="171"/>
  <c r="V121" i="176"/>
  <c r="W121" i="176"/>
  <c r="U121" i="176"/>
  <c r="T121" i="176"/>
  <c r="T115" i="180"/>
  <c r="W115" i="180"/>
  <c r="V115" i="180"/>
  <c r="U115" i="180"/>
  <c r="U112" i="146"/>
  <c r="T112" i="146"/>
  <c r="W112" i="146"/>
  <c r="V112" i="146"/>
  <c r="U111" i="154"/>
  <c r="V111" i="154"/>
  <c r="W111" i="154"/>
  <c r="T111" i="154"/>
  <c r="T123" i="156"/>
  <c r="U123" i="156"/>
  <c r="W123" i="156"/>
  <c r="V123" i="156"/>
  <c r="W123" i="158"/>
  <c r="T123" i="158"/>
  <c r="U123" i="158"/>
  <c r="V123" i="158"/>
  <c r="U108" i="162"/>
  <c r="V108" i="162"/>
  <c r="W108" i="162"/>
  <c r="T108" i="162"/>
  <c r="V119" i="162"/>
  <c r="W119" i="162"/>
  <c r="U119" i="162"/>
  <c r="T119" i="162"/>
  <c r="V123" i="170"/>
  <c r="W123" i="170"/>
  <c r="T123" i="170"/>
  <c r="U123" i="170"/>
  <c r="T117" i="172"/>
  <c r="V117" i="172"/>
  <c r="W117" i="172"/>
  <c r="U117" i="172"/>
  <c r="V111" i="174"/>
  <c r="W111" i="174"/>
  <c r="T111" i="174"/>
  <c r="U111" i="174"/>
  <c r="T117" i="175"/>
  <c r="W117" i="175"/>
  <c r="V117" i="175"/>
  <c r="U117" i="175"/>
  <c r="V121" i="179"/>
  <c r="W121" i="179"/>
  <c r="T121" i="179"/>
  <c r="U121" i="179"/>
  <c r="T117" i="181"/>
  <c r="W117" i="181"/>
  <c r="V117" i="181"/>
  <c r="U117" i="181"/>
  <c r="T114" i="140"/>
  <c r="U114" i="140"/>
  <c r="V114" i="140"/>
  <c r="W114" i="140"/>
  <c r="T111" i="140"/>
  <c r="U111" i="140"/>
  <c r="V111" i="140"/>
  <c r="W111" i="140"/>
  <c r="T117" i="140"/>
  <c r="U117" i="140"/>
  <c r="V117" i="140"/>
  <c r="W117" i="140"/>
  <c r="T108" i="142"/>
  <c r="U108" i="142"/>
  <c r="V108" i="142"/>
  <c r="W108" i="142"/>
  <c r="V123" i="157"/>
  <c r="T123" i="157"/>
  <c r="U123" i="157"/>
  <c r="W123" i="157"/>
  <c r="U123" i="159"/>
  <c r="T123" i="159"/>
  <c r="V123" i="159"/>
  <c r="W123" i="159"/>
  <c r="T111" i="165"/>
  <c r="V111" i="165"/>
  <c r="W111" i="165"/>
  <c r="U111" i="165"/>
  <c r="V117" i="169"/>
  <c r="W117" i="169"/>
  <c r="T117" i="169"/>
  <c r="U117" i="169"/>
  <c r="W123" i="173"/>
  <c r="U123" i="173"/>
  <c r="V123" i="173"/>
  <c r="T123" i="173"/>
  <c r="T122" i="182"/>
  <c r="W122" i="182"/>
  <c r="V122" i="182"/>
  <c r="U122" i="182"/>
  <c r="U122" i="141"/>
  <c r="W122" i="141"/>
  <c r="T122" i="141"/>
  <c r="V122" i="141"/>
  <c r="U112" i="143"/>
  <c r="V112" i="143"/>
  <c r="T112" i="143"/>
  <c r="W112" i="143"/>
  <c r="W119" i="151"/>
  <c r="T119" i="151"/>
  <c r="U119" i="151"/>
  <c r="V119" i="151"/>
  <c r="T118" i="158"/>
  <c r="U118" i="158"/>
  <c r="V118" i="158"/>
  <c r="W118" i="158"/>
  <c r="V112" i="166"/>
  <c r="W112" i="166"/>
  <c r="T112" i="166"/>
  <c r="U112" i="166"/>
  <c r="T112" i="168"/>
  <c r="U112" i="168"/>
  <c r="V112" i="168"/>
  <c r="W112" i="168"/>
  <c r="U118" i="168"/>
  <c r="V118" i="168"/>
  <c r="T118" i="168"/>
  <c r="W118" i="168"/>
  <c r="V112" i="170"/>
  <c r="W112" i="170"/>
  <c r="T112" i="170"/>
  <c r="U112" i="170"/>
  <c r="V118" i="170"/>
  <c r="W118" i="170"/>
  <c r="T118" i="170"/>
  <c r="U118" i="170"/>
  <c r="V110" i="172"/>
  <c r="W110" i="172"/>
  <c r="T110" i="172"/>
  <c r="U110" i="172"/>
  <c r="V113" i="172"/>
  <c r="W113" i="172"/>
  <c r="T113" i="172"/>
  <c r="U113" i="172"/>
  <c r="T114" i="172"/>
  <c r="V114" i="172"/>
  <c r="W114" i="172"/>
  <c r="U114" i="172"/>
  <c r="U121" i="172"/>
  <c r="V121" i="172"/>
  <c r="W121" i="172"/>
  <c r="T121" i="172"/>
  <c r="V122" i="172"/>
  <c r="W122" i="172"/>
  <c r="T122" i="172"/>
  <c r="U122" i="172"/>
  <c r="T112" i="174"/>
  <c r="W112" i="174"/>
  <c r="V112" i="174"/>
  <c r="U112" i="174"/>
  <c r="T118" i="174"/>
  <c r="W118" i="174"/>
  <c r="V118" i="174"/>
  <c r="U118" i="174"/>
  <c r="T110" i="176"/>
  <c r="W110" i="176"/>
  <c r="U110" i="176"/>
  <c r="V110" i="176"/>
  <c r="V114" i="177"/>
  <c r="W114" i="177"/>
  <c r="T114" i="177"/>
  <c r="U114" i="177"/>
  <c r="T118" i="177"/>
  <c r="W118" i="177"/>
  <c r="V118" i="177"/>
  <c r="U118" i="177"/>
  <c r="T122" i="177"/>
  <c r="W122" i="177"/>
  <c r="U122" i="177"/>
  <c r="V122" i="177"/>
  <c r="W114" i="179"/>
  <c r="T114" i="179"/>
  <c r="U114" i="179"/>
  <c r="V114" i="179"/>
  <c r="V119" i="181"/>
  <c r="W119" i="181"/>
  <c r="T119" i="181"/>
  <c r="U119" i="181"/>
  <c r="T122" i="140"/>
  <c r="U122" i="140"/>
  <c r="V122" i="140"/>
  <c r="W122" i="140"/>
  <c r="T120" i="142"/>
  <c r="U120" i="142"/>
  <c r="V120" i="142"/>
  <c r="W120" i="142"/>
  <c r="T116" i="142"/>
  <c r="U116" i="142"/>
  <c r="V116" i="142"/>
  <c r="W116" i="142"/>
  <c r="U112" i="142"/>
  <c r="T112" i="142"/>
  <c r="V112" i="142"/>
  <c r="W112" i="142"/>
  <c r="U107" i="145"/>
  <c r="T107" i="145"/>
  <c r="V107" i="145"/>
  <c r="W107" i="145"/>
  <c r="U113" i="145"/>
  <c r="T113" i="145"/>
  <c r="V113" i="145"/>
  <c r="W113" i="145"/>
  <c r="U119" i="145"/>
  <c r="V119" i="145"/>
  <c r="T119" i="145"/>
  <c r="W119" i="145"/>
  <c r="T107" i="147"/>
  <c r="U107" i="147"/>
  <c r="V107" i="147"/>
  <c r="W107" i="147"/>
  <c r="U114" i="147"/>
  <c r="W114" i="147"/>
  <c r="T114" i="147"/>
  <c r="V114" i="147"/>
  <c r="T108" i="149"/>
  <c r="U108" i="149"/>
  <c r="V108" i="149"/>
  <c r="W108" i="149"/>
  <c r="V107" i="149"/>
  <c r="W107" i="149"/>
  <c r="T107" i="149"/>
  <c r="U107" i="149"/>
  <c r="T115" i="151"/>
  <c r="U115" i="151"/>
  <c r="V115" i="151"/>
  <c r="W115" i="151"/>
  <c r="T119" i="152"/>
  <c r="U119" i="152"/>
  <c r="W119" i="152"/>
  <c r="V119" i="152"/>
  <c r="V122" i="152"/>
  <c r="W122" i="152"/>
  <c r="T122" i="152"/>
  <c r="U122" i="152"/>
  <c r="T112" i="153"/>
  <c r="W112" i="153"/>
  <c r="U112" i="153"/>
  <c r="V112" i="153"/>
  <c r="T118" i="153"/>
  <c r="U118" i="153"/>
  <c r="V118" i="153"/>
  <c r="W118" i="153"/>
  <c r="V112" i="155"/>
  <c r="W112" i="155"/>
  <c r="T112" i="155"/>
  <c r="U112" i="155"/>
  <c r="U118" i="155"/>
  <c r="T118" i="155"/>
  <c r="V118" i="155"/>
  <c r="W118" i="155"/>
  <c r="W112" i="157"/>
  <c r="T112" i="157"/>
  <c r="U112" i="157"/>
  <c r="V112" i="157"/>
  <c r="W118" i="157"/>
  <c r="T118" i="157"/>
  <c r="V118" i="157"/>
  <c r="U118" i="157"/>
  <c r="V112" i="159"/>
  <c r="W112" i="159"/>
  <c r="T112" i="159"/>
  <c r="U112" i="159"/>
  <c r="T118" i="159"/>
  <c r="U118" i="159"/>
  <c r="V118" i="159"/>
  <c r="W118" i="159"/>
  <c r="T120" i="161"/>
  <c r="U120" i="161"/>
  <c r="V120" i="161"/>
  <c r="W120" i="161"/>
  <c r="T110" i="161"/>
  <c r="U110" i="161"/>
  <c r="V110" i="161"/>
  <c r="W110" i="161"/>
  <c r="T110" i="163"/>
  <c r="U110" i="163"/>
  <c r="V110" i="163"/>
  <c r="W110" i="163"/>
  <c r="T112" i="165"/>
  <c r="U112" i="165"/>
  <c r="V112" i="165"/>
  <c r="W112" i="165"/>
  <c r="T118" i="165"/>
  <c r="V118" i="165"/>
  <c r="W118" i="165"/>
  <c r="U118" i="165"/>
  <c r="T112" i="167"/>
  <c r="V112" i="167"/>
  <c r="W112" i="167"/>
  <c r="U112" i="167"/>
  <c r="T118" i="167"/>
  <c r="V118" i="167"/>
  <c r="W118" i="167"/>
  <c r="U118" i="167"/>
  <c r="T112" i="169"/>
  <c r="U112" i="169"/>
  <c r="V112" i="169"/>
  <c r="W112" i="169"/>
  <c r="T118" i="169"/>
  <c r="U118" i="169"/>
  <c r="V118" i="169"/>
  <c r="W118" i="169"/>
  <c r="T110" i="171"/>
  <c r="U110" i="171"/>
  <c r="V110" i="171"/>
  <c r="W110" i="171"/>
  <c r="W113" i="171"/>
  <c r="T113" i="171"/>
  <c r="U113" i="171"/>
  <c r="V113" i="171"/>
  <c r="V114" i="171"/>
  <c r="W114" i="171"/>
  <c r="U114" i="171"/>
  <c r="T114" i="171"/>
  <c r="T121" i="171"/>
  <c r="V121" i="171"/>
  <c r="W121" i="171"/>
  <c r="U121" i="171"/>
  <c r="T122" i="171"/>
  <c r="V122" i="171"/>
  <c r="U122" i="171"/>
  <c r="W122" i="171"/>
  <c r="V112" i="173"/>
  <c r="W112" i="173"/>
  <c r="T112" i="173"/>
  <c r="U112" i="173"/>
  <c r="V118" i="173"/>
  <c r="W118" i="173"/>
  <c r="U118" i="173"/>
  <c r="T118" i="173"/>
  <c r="V110" i="175"/>
  <c r="W110" i="175"/>
  <c r="T110" i="175"/>
  <c r="U110" i="175"/>
  <c r="T114" i="175"/>
  <c r="W114" i="175"/>
  <c r="V114" i="175"/>
  <c r="U114" i="175"/>
  <c r="W118" i="175"/>
  <c r="U118" i="175"/>
  <c r="V118" i="175"/>
  <c r="T118" i="175"/>
  <c r="V122" i="175"/>
  <c r="W122" i="175"/>
  <c r="U122" i="175"/>
  <c r="T122" i="175"/>
  <c r="T114" i="178"/>
  <c r="W114" i="178"/>
  <c r="U114" i="178"/>
  <c r="V114" i="178"/>
  <c r="T119" i="180"/>
  <c r="U119" i="180"/>
  <c r="W119" i="180"/>
  <c r="V119" i="180"/>
  <c r="T110" i="182"/>
  <c r="W110" i="182"/>
  <c r="U110" i="182"/>
  <c r="V110" i="182"/>
  <c r="W111" i="182"/>
  <c r="T111" i="182"/>
  <c r="U111" i="182"/>
  <c r="V111" i="182"/>
  <c r="W108" i="141"/>
  <c r="T108" i="141"/>
  <c r="U108" i="141"/>
  <c r="V108" i="141"/>
  <c r="T118" i="141"/>
  <c r="U118" i="141"/>
  <c r="V118" i="141"/>
  <c r="W118" i="141"/>
  <c r="U123" i="143"/>
  <c r="T123" i="143"/>
  <c r="V123" i="143"/>
  <c r="W123" i="143"/>
  <c r="T119" i="143"/>
  <c r="U119" i="143"/>
  <c r="V119" i="143"/>
  <c r="W119" i="143"/>
  <c r="U114" i="143"/>
  <c r="T114" i="143"/>
  <c r="V114" i="143"/>
  <c r="W114" i="143"/>
  <c r="T108" i="146"/>
  <c r="U108" i="146"/>
  <c r="V108" i="146"/>
  <c r="W108" i="146"/>
  <c r="T114" i="146"/>
  <c r="U114" i="146"/>
  <c r="V114" i="146"/>
  <c r="W114" i="146"/>
  <c r="T120" i="146"/>
  <c r="U120" i="146"/>
  <c r="V120" i="146"/>
  <c r="W120" i="146"/>
  <c r="U110" i="148"/>
  <c r="V110" i="148"/>
  <c r="W110" i="148"/>
  <c r="T110" i="148"/>
  <c r="U122" i="148"/>
  <c r="T122" i="148"/>
  <c r="V122" i="148"/>
  <c r="W122" i="148"/>
  <c r="U119" i="148"/>
  <c r="T119" i="148"/>
  <c r="V119" i="148"/>
  <c r="W119" i="148"/>
  <c r="U116" i="148"/>
  <c r="W116" i="148"/>
  <c r="T116" i="148"/>
  <c r="V116" i="148"/>
  <c r="V120" i="150"/>
  <c r="T120" i="150"/>
  <c r="U120" i="150"/>
  <c r="W120" i="150"/>
  <c r="T119" i="150"/>
  <c r="U119" i="150"/>
  <c r="V119" i="150"/>
  <c r="W119" i="150"/>
  <c r="T120" i="151"/>
  <c r="U120" i="151"/>
  <c r="V120" i="151"/>
  <c r="W120" i="151"/>
  <c r="T112" i="151"/>
  <c r="U112" i="151"/>
  <c r="V112" i="151"/>
  <c r="W112" i="151"/>
  <c r="T121" i="151"/>
  <c r="U121" i="151"/>
  <c r="V121" i="151"/>
  <c r="W121" i="151"/>
  <c r="T111" i="151"/>
  <c r="U111" i="151"/>
  <c r="V111" i="151"/>
  <c r="W111" i="151"/>
  <c r="U107" i="154"/>
  <c r="V107" i="154"/>
  <c r="T107" i="154"/>
  <c r="W107" i="154"/>
  <c r="T113" i="154"/>
  <c r="U113" i="154"/>
  <c r="V113" i="154"/>
  <c r="W113" i="154"/>
  <c r="W119" i="154"/>
  <c r="T119" i="154"/>
  <c r="U119" i="154"/>
  <c r="V119" i="154"/>
  <c r="W107" i="156"/>
  <c r="T107" i="156"/>
  <c r="U107" i="156"/>
  <c r="V107" i="156"/>
  <c r="W113" i="156"/>
  <c r="U113" i="156"/>
  <c r="V113" i="156"/>
  <c r="T113" i="156"/>
  <c r="W119" i="156"/>
  <c r="T119" i="156"/>
  <c r="U119" i="156"/>
  <c r="V119" i="156"/>
  <c r="V107" i="158"/>
  <c r="W107" i="158"/>
  <c r="T107" i="158"/>
  <c r="U107" i="158"/>
  <c r="V113" i="158"/>
  <c r="T113" i="158"/>
  <c r="U113" i="158"/>
  <c r="W113" i="158"/>
  <c r="W119" i="158"/>
  <c r="T119" i="158"/>
  <c r="U119" i="158"/>
  <c r="V119" i="158"/>
  <c r="U107" i="160"/>
  <c r="T107" i="160"/>
  <c r="V107" i="160"/>
  <c r="W107" i="160"/>
  <c r="U113" i="160"/>
  <c r="T113" i="160"/>
  <c r="V113" i="160"/>
  <c r="W113" i="160"/>
  <c r="U119" i="160"/>
  <c r="T119" i="160"/>
  <c r="V119" i="160"/>
  <c r="W119" i="160"/>
  <c r="U115" i="162"/>
  <c r="T115" i="162"/>
  <c r="W115" i="162"/>
  <c r="V115" i="162"/>
  <c r="T118" i="162"/>
  <c r="U118" i="162"/>
  <c r="V118" i="162"/>
  <c r="W118" i="162"/>
  <c r="U111" i="162"/>
  <c r="V111" i="162"/>
  <c r="W111" i="162"/>
  <c r="T111" i="162"/>
  <c r="T117" i="162"/>
  <c r="U117" i="162"/>
  <c r="V117" i="162"/>
  <c r="W117" i="162"/>
  <c r="V112" i="162"/>
  <c r="W112" i="162"/>
  <c r="T112" i="162"/>
  <c r="U112" i="162"/>
  <c r="T115" i="164"/>
  <c r="V115" i="164"/>
  <c r="W115" i="164"/>
  <c r="U115" i="164"/>
  <c r="U112" i="164"/>
  <c r="V112" i="164"/>
  <c r="T112" i="164"/>
  <c r="W112" i="164"/>
  <c r="U107" i="164"/>
  <c r="V107" i="164"/>
  <c r="W107" i="164"/>
  <c r="T107" i="164"/>
  <c r="T107" i="166"/>
  <c r="V107" i="166"/>
  <c r="W107" i="166"/>
  <c r="U107" i="166"/>
  <c r="T113" i="166"/>
  <c r="V113" i="166"/>
  <c r="W113" i="166"/>
  <c r="U113" i="166"/>
  <c r="T119" i="166"/>
  <c r="V119" i="166"/>
  <c r="W119" i="166"/>
  <c r="U119" i="166"/>
  <c r="W107" i="168"/>
  <c r="U107" i="168"/>
  <c r="T107" i="168"/>
  <c r="V107" i="168"/>
  <c r="T113" i="168"/>
  <c r="U113" i="168"/>
  <c r="V113" i="168"/>
  <c r="W113" i="168"/>
  <c r="T119" i="168"/>
  <c r="U119" i="168"/>
  <c r="V119" i="168"/>
  <c r="W119" i="168"/>
  <c r="T107" i="170"/>
  <c r="V107" i="170"/>
  <c r="W107" i="170"/>
  <c r="U107" i="170"/>
  <c r="T113" i="170"/>
  <c r="V113" i="170"/>
  <c r="W113" i="170"/>
  <c r="U113" i="170"/>
  <c r="T119" i="170"/>
  <c r="V119" i="170"/>
  <c r="W119" i="170"/>
  <c r="U119" i="170"/>
  <c r="V115" i="172"/>
  <c r="T115" i="172"/>
  <c r="U115" i="172"/>
  <c r="W115" i="172"/>
  <c r="T107" i="174"/>
  <c r="U107" i="174"/>
  <c r="V107" i="174"/>
  <c r="W107" i="174"/>
  <c r="W113" i="174"/>
  <c r="U113" i="174"/>
  <c r="V113" i="174"/>
  <c r="T113" i="174"/>
  <c r="W119" i="174"/>
  <c r="U119" i="174"/>
  <c r="T119" i="174"/>
  <c r="V119" i="174"/>
  <c r="W107" i="177"/>
  <c r="U107" i="177"/>
  <c r="V107" i="177"/>
  <c r="T107" i="177"/>
  <c r="V111" i="177"/>
  <c r="W111" i="177"/>
  <c r="T111" i="177"/>
  <c r="U111" i="177"/>
  <c r="T115" i="177"/>
  <c r="W115" i="177"/>
  <c r="V115" i="177"/>
  <c r="U115" i="177"/>
  <c r="T119" i="176"/>
  <c r="W119" i="176"/>
  <c r="U119" i="176"/>
  <c r="V119" i="176"/>
  <c r="T123" i="176"/>
  <c r="U123" i="176"/>
  <c r="W123" i="176"/>
  <c r="V123" i="176"/>
  <c r="W123" i="179"/>
  <c r="U123" i="179"/>
  <c r="V123" i="179"/>
  <c r="T123" i="179"/>
  <c r="T116" i="179"/>
  <c r="W116" i="179"/>
  <c r="V116" i="179"/>
  <c r="U116" i="179"/>
  <c r="T110" i="179"/>
  <c r="W110" i="179"/>
  <c r="V110" i="179"/>
  <c r="U110" i="179"/>
  <c r="T108" i="181"/>
  <c r="W108" i="181"/>
  <c r="V108" i="181"/>
  <c r="U108" i="181"/>
  <c r="T114" i="181"/>
  <c r="W114" i="181"/>
  <c r="V114" i="181"/>
  <c r="U114" i="181"/>
  <c r="T114" i="149"/>
  <c r="U114" i="149"/>
  <c r="V114" i="149"/>
  <c r="W114" i="149"/>
  <c r="T117" i="149"/>
  <c r="U117" i="149"/>
  <c r="V117" i="149"/>
  <c r="W117" i="149"/>
  <c r="T116" i="153"/>
  <c r="U116" i="153"/>
  <c r="V116" i="153"/>
  <c r="W116" i="153"/>
  <c r="T107" i="161"/>
  <c r="U107" i="161"/>
  <c r="V107" i="161"/>
  <c r="W107" i="161"/>
  <c r="T114" i="163"/>
  <c r="U114" i="163"/>
  <c r="W114" i="163"/>
  <c r="V114" i="163"/>
  <c r="T116" i="173"/>
  <c r="W116" i="173"/>
  <c r="V116" i="173"/>
  <c r="U116" i="173"/>
  <c r="V117" i="177"/>
  <c r="W117" i="177"/>
  <c r="T117" i="177"/>
  <c r="U117" i="177"/>
  <c r="T117" i="178"/>
  <c r="W117" i="178"/>
  <c r="U117" i="178"/>
  <c r="V117" i="178"/>
  <c r="T114" i="182"/>
  <c r="U114" i="182"/>
  <c r="V114" i="182"/>
  <c r="W114" i="182"/>
  <c r="U114" i="141"/>
  <c r="T114" i="141"/>
  <c r="V114" i="141"/>
  <c r="W114" i="141"/>
  <c r="W111" i="141"/>
  <c r="U111" i="141"/>
  <c r="V111" i="141"/>
  <c r="T111" i="141"/>
  <c r="U117" i="141"/>
  <c r="V117" i="141"/>
  <c r="T117" i="141"/>
  <c r="W117" i="141"/>
  <c r="U118" i="146"/>
  <c r="W118" i="146"/>
  <c r="T118" i="146"/>
  <c r="V118" i="146"/>
  <c r="T110" i="150"/>
  <c r="U110" i="150"/>
  <c r="V110" i="150"/>
  <c r="W110" i="150"/>
  <c r="U110" i="151"/>
  <c r="V110" i="151"/>
  <c r="T110" i="151"/>
  <c r="W110" i="151"/>
  <c r="V117" i="154"/>
  <c r="W117" i="154"/>
  <c r="T117" i="154"/>
  <c r="U117" i="154"/>
  <c r="V111" i="156"/>
  <c r="T111" i="156"/>
  <c r="W111" i="156"/>
  <c r="U111" i="156"/>
  <c r="W111" i="158"/>
  <c r="V111" i="158"/>
  <c r="T111" i="158"/>
  <c r="U111" i="158"/>
  <c r="T117" i="160"/>
  <c r="U117" i="160"/>
  <c r="V117" i="160"/>
  <c r="W117" i="160"/>
  <c r="T117" i="166"/>
  <c r="W117" i="166"/>
  <c r="V117" i="166"/>
  <c r="U117" i="166"/>
  <c r="T117" i="168"/>
  <c r="V117" i="168"/>
  <c r="U117" i="168"/>
  <c r="W117" i="168"/>
  <c r="V117" i="174"/>
  <c r="W117" i="174"/>
  <c r="U117" i="174"/>
  <c r="T117" i="174"/>
  <c r="V113" i="175"/>
  <c r="W113" i="175"/>
  <c r="T113" i="175"/>
  <c r="U113" i="175"/>
  <c r="U118" i="142"/>
  <c r="T118" i="142"/>
  <c r="V118" i="142"/>
  <c r="W118" i="142"/>
  <c r="T118" i="145"/>
  <c r="U118" i="145"/>
  <c r="V118" i="145"/>
  <c r="W118" i="145"/>
  <c r="T116" i="149"/>
  <c r="W116" i="149"/>
  <c r="U116" i="149"/>
  <c r="V116" i="149"/>
  <c r="T110" i="149"/>
  <c r="U110" i="149"/>
  <c r="W110" i="149"/>
  <c r="V110" i="149"/>
  <c r="T114" i="152"/>
  <c r="U114" i="152"/>
  <c r="V114" i="152"/>
  <c r="W114" i="152"/>
  <c r="T123" i="153"/>
  <c r="U123" i="153"/>
  <c r="V123" i="153"/>
  <c r="W123" i="153"/>
  <c r="W111" i="155"/>
  <c r="V111" i="155"/>
  <c r="T111" i="155"/>
  <c r="U111" i="155"/>
  <c r="V111" i="157"/>
  <c r="T111" i="157"/>
  <c r="U111" i="157"/>
  <c r="W111" i="157"/>
  <c r="U117" i="159"/>
  <c r="T117" i="159"/>
  <c r="V117" i="159"/>
  <c r="W117" i="159"/>
  <c r="T111" i="167"/>
  <c r="U111" i="167"/>
  <c r="V111" i="167"/>
  <c r="W111" i="167"/>
  <c r="T111" i="169"/>
  <c r="U111" i="169"/>
  <c r="V111" i="169"/>
  <c r="W111" i="169"/>
  <c r="V117" i="171"/>
  <c r="W117" i="171"/>
  <c r="T117" i="171"/>
  <c r="U117" i="171"/>
  <c r="W111" i="173"/>
  <c r="U111" i="173"/>
  <c r="V111" i="173"/>
  <c r="T111" i="173"/>
  <c r="W110" i="177"/>
  <c r="T110" i="177"/>
  <c r="U110" i="177"/>
  <c r="V110" i="177"/>
  <c r="T114" i="176"/>
  <c r="U114" i="176"/>
  <c r="W114" i="176"/>
  <c r="V114" i="176"/>
  <c r="T122" i="176"/>
  <c r="W122" i="176"/>
  <c r="V122" i="176"/>
  <c r="U122" i="176"/>
  <c r="T121" i="178"/>
  <c r="W121" i="178"/>
  <c r="U121" i="178"/>
  <c r="V121" i="178"/>
  <c r="U113" i="146"/>
  <c r="V113" i="146"/>
  <c r="T113" i="146"/>
  <c r="W113" i="146"/>
  <c r="U107" i="148"/>
  <c r="T107" i="148"/>
  <c r="V107" i="148"/>
  <c r="W107" i="148"/>
  <c r="T107" i="150"/>
  <c r="U107" i="150"/>
  <c r="V107" i="150"/>
  <c r="W107" i="150"/>
  <c r="U122" i="151"/>
  <c r="V122" i="151"/>
  <c r="W122" i="151"/>
  <c r="T122" i="151"/>
  <c r="W118" i="154"/>
  <c r="T118" i="154"/>
  <c r="U118" i="154"/>
  <c r="V118" i="154"/>
  <c r="V112" i="156"/>
  <c r="T112" i="156"/>
  <c r="U112" i="156"/>
  <c r="W112" i="156"/>
  <c r="T112" i="160"/>
  <c r="U112" i="160"/>
  <c r="V112" i="160"/>
  <c r="W112" i="160"/>
  <c r="T120" i="162"/>
  <c r="U120" i="162"/>
  <c r="V120" i="162"/>
  <c r="W120" i="162"/>
  <c r="T110" i="162"/>
  <c r="U110" i="162"/>
  <c r="V110" i="162"/>
  <c r="W110" i="162"/>
  <c r="T110" i="164"/>
  <c r="U110" i="164"/>
  <c r="V110" i="164"/>
  <c r="W110" i="164"/>
  <c r="T118" i="166"/>
  <c r="U118" i="166"/>
  <c r="V118" i="166"/>
  <c r="W118" i="166"/>
  <c r="T108" i="140"/>
  <c r="U108" i="140"/>
  <c r="V108" i="140"/>
  <c r="W108" i="140"/>
  <c r="T118" i="140"/>
  <c r="U118" i="140"/>
  <c r="V118" i="140"/>
  <c r="W118" i="140"/>
  <c r="T123" i="142"/>
  <c r="U123" i="142"/>
  <c r="V123" i="142"/>
  <c r="W123" i="142"/>
  <c r="T119" i="142"/>
  <c r="U119" i="142"/>
  <c r="W119" i="142"/>
  <c r="V119" i="142"/>
  <c r="T110" i="147"/>
  <c r="U110" i="147"/>
  <c r="V110" i="147"/>
  <c r="W110" i="147"/>
  <c r="U121" i="152"/>
  <c r="V121" i="152"/>
  <c r="W121" i="152"/>
  <c r="T121" i="152"/>
  <c r="T113" i="153"/>
  <c r="U113" i="153"/>
  <c r="V113" i="153"/>
  <c r="W113" i="153"/>
  <c r="V113" i="155"/>
  <c r="T113" i="155"/>
  <c r="U113" i="155"/>
  <c r="W113" i="155"/>
  <c r="W107" i="159"/>
  <c r="U107" i="159"/>
  <c r="T107" i="159"/>
  <c r="V107" i="159"/>
  <c r="U118" i="161"/>
  <c r="V118" i="161"/>
  <c r="W118" i="161"/>
  <c r="T118" i="161"/>
  <c r="V112" i="163"/>
  <c r="T112" i="163"/>
  <c r="U112" i="163"/>
  <c r="W112" i="163"/>
  <c r="V107" i="165"/>
  <c r="W107" i="165"/>
  <c r="T107" i="165"/>
  <c r="U107" i="165"/>
  <c r="U107" i="167"/>
  <c r="V107" i="167"/>
  <c r="W107" i="167"/>
  <c r="T107" i="167"/>
  <c r="T119" i="169"/>
  <c r="V119" i="169"/>
  <c r="U119" i="169"/>
  <c r="W119" i="169"/>
  <c r="T107" i="173"/>
  <c r="W107" i="173"/>
  <c r="U107" i="173"/>
  <c r="V107" i="173"/>
  <c r="V119" i="177"/>
  <c r="W119" i="177"/>
  <c r="T119" i="177"/>
  <c r="U119" i="177"/>
  <c r="T123" i="178"/>
  <c r="W123" i="178"/>
  <c r="V123" i="178"/>
  <c r="U123" i="178"/>
  <c r="V116" i="178"/>
  <c r="W116" i="178"/>
  <c r="T116" i="178"/>
  <c r="U116" i="178"/>
  <c r="V108" i="180"/>
  <c r="W108" i="180"/>
  <c r="T108" i="180"/>
  <c r="U108" i="180"/>
  <c r="V114" i="180"/>
  <c r="W114" i="180"/>
  <c r="T114" i="180"/>
  <c r="U114" i="180"/>
  <c r="V115" i="182"/>
  <c r="W115" i="182"/>
  <c r="U115" i="182"/>
  <c r="T115" i="182"/>
  <c r="T115" i="141"/>
  <c r="U115" i="141"/>
  <c r="V115" i="141"/>
  <c r="W115" i="141"/>
  <c r="T113" i="152"/>
  <c r="W113" i="152"/>
  <c r="U113" i="152"/>
  <c r="V113" i="152"/>
  <c r="T116" i="151"/>
  <c r="U116" i="151"/>
  <c r="V116" i="151"/>
  <c r="W116" i="151"/>
  <c r="T108" i="154"/>
  <c r="U108" i="154"/>
  <c r="W108" i="154"/>
  <c r="V108" i="154"/>
  <c r="U114" i="156"/>
  <c r="V114" i="156"/>
  <c r="W114" i="156"/>
  <c r="T114" i="156"/>
  <c r="W114" i="158"/>
  <c r="T114" i="158"/>
  <c r="U114" i="158"/>
  <c r="V114" i="158"/>
  <c r="U120" i="160"/>
  <c r="V120" i="160"/>
  <c r="W120" i="160"/>
  <c r="T120" i="160"/>
  <c r="V122" i="162"/>
  <c r="W122" i="162"/>
  <c r="T122" i="162"/>
  <c r="U122" i="162"/>
  <c r="V108" i="164"/>
  <c r="U108" i="164"/>
  <c r="W108" i="164"/>
  <c r="T108" i="164"/>
  <c r="T122" i="164"/>
  <c r="V122" i="164"/>
  <c r="U122" i="164"/>
  <c r="W122" i="164"/>
  <c r="U117" i="164"/>
  <c r="V117" i="164"/>
  <c r="T117" i="164"/>
  <c r="W117" i="164"/>
  <c r="U114" i="166"/>
  <c r="V114" i="166"/>
  <c r="W114" i="166"/>
  <c r="T114" i="166"/>
  <c r="T120" i="168"/>
  <c r="V120" i="168"/>
  <c r="U120" i="168"/>
  <c r="W120" i="168"/>
  <c r="T114" i="170"/>
  <c r="U114" i="170"/>
  <c r="V114" i="170"/>
  <c r="W114" i="170"/>
  <c r="V120" i="174"/>
  <c r="W120" i="174"/>
  <c r="T120" i="174"/>
  <c r="U120" i="174"/>
  <c r="V107" i="175"/>
  <c r="W107" i="175"/>
  <c r="U107" i="175"/>
  <c r="T107" i="175"/>
  <c r="T115" i="175"/>
  <c r="U115" i="175"/>
  <c r="W115" i="175"/>
  <c r="V115" i="175"/>
  <c r="V119" i="175"/>
  <c r="W119" i="175"/>
  <c r="T119" i="175"/>
  <c r="U119" i="175"/>
  <c r="T123" i="175"/>
  <c r="W123" i="175"/>
  <c r="V123" i="175"/>
  <c r="U123" i="175"/>
  <c r="T113" i="179"/>
  <c r="W113" i="179"/>
  <c r="U113" i="179"/>
  <c r="V113" i="179"/>
  <c r="T122" i="179"/>
  <c r="W122" i="179"/>
  <c r="U122" i="179"/>
  <c r="V122" i="179"/>
  <c r="T107" i="179"/>
  <c r="W107" i="179"/>
  <c r="V107" i="179"/>
  <c r="U107" i="179"/>
  <c r="W112" i="181"/>
  <c r="U112" i="181"/>
  <c r="V112" i="181"/>
  <c r="T112" i="181"/>
  <c r="T118" i="181"/>
  <c r="U118" i="181"/>
  <c r="V118" i="181"/>
  <c r="W118" i="181"/>
  <c r="T107" i="140"/>
  <c r="U107" i="140"/>
  <c r="V107" i="140"/>
  <c r="W107" i="140"/>
  <c r="U115" i="142"/>
  <c r="W115" i="142"/>
  <c r="T115" i="142"/>
  <c r="V115" i="142"/>
  <c r="V113" i="142"/>
  <c r="W113" i="142"/>
  <c r="T113" i="142"/>
  <c r="U113" i="142"/>
  <c r="T117" i="142"/>
  <c r="U117" i="142"/>
  <c r="V117" i="142"/>
  <c r="W117" i="142"/>
  <c r="T121" i="145"/>
  <c r="U121" i="145"/>
  <c r="V121" i="145"/>
  <c r="W121" i="145"/>
  <c r="T113" i="147"/>
  <c r="U113" i="147"/>
  <c r="V113" i="147"/>
  <c r="W113" i="147"/>
  <c r="T114" i="153"/>
  <c r="U114" i="153"/>
  <c r="V114" i="153"/>
  <c r="W114" i="153"/>
  <c r="W108" i="155"/>
  <c r="T108" i="155"/>
  <c r="U108" i="155"/>
  <c r="V108" i="155"/>
  <c r="V108" i="157"/>
  <c r="W108" i="157"/>
  <c r="T108" i="157"/>
  <c r="U108" i="157"/>
  <c r="T114" i="159"/>
  <c r="V114" i="159"/>
  <c r="W114" i="159"/>
  <c r="U114" i="159"/>
  <c r="V122" i="161"/>
  <c r="W122" i="161"/>
  <c r="T122" i="161"/>
  <c r="U122" i="161"/>
  <c r="T113" i="163"/>
  <c r="V113" i="163"/>
  <c r="W113" i="163"/>
  <c r="U113" i="163"/>
  <c r="V121" i="163"/>
  <c r="T121" i="163"/>
  <c r="U121" i="163"/>
  <c r="W121" i="163"/>
  <c r="T117" i="163"/>
  <c r="U117" i="163"/>
  <c r="V117" i="163"/>
  <c r="W117" i="163"/>
  <c r="T114" i="165"/>
  <c r="V114" i="165"/>
  <c r="W114" i="165"/>
  <c r="U114" i="165"/>
  <c r="T120" i="165"/>
  <c r="V120" i="165"/>
  <c r="W120" i="165"/>
  <c r="U120" i="165"/>
  <c r="U108" i="167"/>
  <c r="V108" i="167"/>
  <c r="T108" i="167"/>
  <c r="W108" i="167"/>
  <c r="T108" i="169"/>
  <c r="V108" i="169"/>
  <c r="W108" i="169"/>
  <c r="U108" i="169"/>
  <c r="W114" i="173"/>
  <c r="U114" i="173"/>
  <c r="V114" i="173"/>
  <c r="T114" i="173"/>
  <c r="W108" i="176"/>
  <c r="T108" i="176"/>
  <c r="U108" i="176"/>
  <c r="V108" i="176"/>
  <c r="T120" i="176"/>
  <c r="U120" i="176"/>
  <c r="V120" i="176"/>
  <c r="W120" i="176"/>
  <c r="V113" i="178"/>
  <c r="W113" i="178"/>
  <c r="T113" i="178"/>
  <c r="U113" i="178"/>
  <c r="V120" i="180"/>
  <c r="W120" i="180"/>
  <c r="U120" i="180"/>
  <c r="T120" i="180"/>
  <c r="T123" i="182"/>
  <c r="U123" i="182"/>
  <c r="V123" i="182"/>
  <c r="W123" i="182"/>
  <c r="T123" i="141"/>
  <c r="U123" i="141"/>
  <c r="V123" i="141"/>
  <c r="W123" i="141"/>
  <c r="T112" i="141"/>
  <c r="U112" i="141"/>
  <c r="V112" i="141"/>
  <c r="W112" i="141"/>
  <c r="U116" i="141"/>
  <c r="T116" i="141"/>
  <c r="V116" i="141"/>
  <c r="W116" i="141"/>
  <c r="U111" i="143"/>
  <c r="T111" i="143"/>
  <c r="V111" i="143"/>
  <c r="W111" i="143"/>
  <c r="T107" i="143"/>
  <c r="U107" i="143"/>
  <c r="V107" i="143"/>
  <c r="W107" i="143"/>
  <c r="T110" i="143"/>
  <c r="U110" i="143"/>
  <c r="V110" i="143"/>
  <c r="W110" i="143"/>
  <c r="U110" i="146"/>
  <c r="T110" i="146"/>
  <c r="V110" i="146"/>
  <c r="W110" i="146"/>
  <c r="T116" i="146"/>
  <c r="U116" i="146"/>
  <c r="V116" i="146"/>
  <c r="W116" i="146"/>
  <c r="V122" i="146"/>
  <c r="W122" i="146"/>
  <c r="T122" i="146"/>
  <c r="U122" i="146"/>
  <c r="T118" i="148"/>
  <c r="U118" i="148"/>
  <c r="V118" i="148"/>
  <c r="W118" i="148"/>
  <c r="U108" i="148"/>
  <c r="W108" i="148"/>
  <c r="T108" i="148"/>
  <c r="V108" i="148"/>
  <c r="U111" i="148"/>
  <c r="V111" i="148"/>
  <c r="T111" i="148"/>
  <c r="W111" i="148"/>
  <c r="T117" i="148"/>
  <c r="U117" i="148"/>
  <c r="V117" i="148"/>
  <c r="W117" i="148"/>
  <c r="U111" i="150"/>
  <c r="V111" i="150"/>
  <c r="T111" i="150"/>
  <c r="W111" i="150"/>
  <c r="U118" i="150"/>
  <c r="T118" i="150"/>
  <c r="V118" i="150"/>
  <c r="W118" i="150"/>
  <c r="U117" i="151"/>
  <c r="W117" i="151"/>
  <c r="T117" i="151"/>
  <c r="V117" i="151"/>
  <c r="W115" i="154"/>
  <c r="T115" i="154"/>
  <c r="U115" i="154"/>
  <c r="V115" i="154"/>
  <c r="W121" i="154"/>
  <c r="T121" i="154"/>
  <c r="U121" i="154"/>
  <c r="V121" i="154"/>
  <c r="V115" i="156"/>
  <c r="T115" i="156"/>
  <c r="U115" i="156"/>
  <c r="W115" i="156"/>
  <c r="V121" i="156"/>
  <c r="T121" i="156"/>
  <c r="W121" i="156"/>
  <c r="U121" i="156"/>
  <c r="V115" i="158"/>
  <c r="W115" i="158"/>
  <c r="U115" i="158"/>
  <c r="T115" i="158"/>
  <c r="W121" i="158"/>
  <c r="T121" i="158"/>
  <c r="U121" i="158"/>
  <c r="V121" i="158"/>
  <c r="U115" i="160"/>
  <c r="V115" i="160"/>
  <c r="W115" i="160"/>
  <c r="T115" i="160"/>
  <c r="W121" i="160"/>
  <c r="T121" i="160"/>
  <c r="V121" i="160"/>
  <c r="U121" i="160"/>
  <c r="V116" i="162"/>
  <c r="W116" i="162"/>
  <c r="T116" i="162"/>
  <c r="U116" i="162"/>
  <c r="T120" i="164"/>
  <c r="U120" i="164"/>
  <c r="V120" i="164"/>
  <c r="W120" i="164"/>
  <c r="T118" i="164"/>
  <c r="V118" i="164"/>
  <c r="W118" i="164"/>
  <c r="U118" i="164"/>
  <c r="V111" i="164"/>
  <c r="W111" i="164"/>
  <c r="U111" i="164"/>
  <c r="T111" i="164"/>
  <c r="U115" i="166"/>
  <c r="V115" i="166"/>
  <c r="T115" i="166"/>
  <c r="W115" i="166"/>
  <c r="W121" i="166"/>
  <c r="T121" i="166"/>
  <c r="U121" i="166"/>
  <c r="V121" i="166"/>
  <c r="V115" i="168"/>
  <c r="W115" i="168"/>
  <c r="T115" i="168"/>
  <c r="U115" i="168"/>
  <c r="V121" i="168"/>
  <c r="W121" i="168"/>
  <c r="T121" i="168"/>
  <c r="U121" i="168"/>
  <c r="V115" i="170"/>
  <c r="W115" i="170"/>
  <c r="U115" i="170"/>
  <c r="T115" i="170"/>
  <c r="V121" i="170"/>
  <c r="W121" i="170"/>
  <c r="U121" i="170"/>
  <c r="T121" i="170"/>
  <c r="V116" i="172"/>
  <c r="W116" i="172"/>
  <c r="T116" i="172"/>
  <c r="U116" i="172"/>
  <c r="V119" i="172"/>
  <c r="W119" i="172"/>
  <c r="T119" i="172"/>
  <c r="U119" i="172"/>
  <c r="T115" i="174"/>
  <c r="W115" i="174"/>
  <c r="V115" i="174"/>
  <c r="U115" i="174"/>
  <c r="T121" i="174"/>
  <c r="W121" i="174"/>
  <c r="V121" i="174"/>
  <c r="U121" i="174"/>
  <c r="V108" i="177"/>
  <c r="W108" i="177"/>
  <c r="T108" i="177"/>
  <c r="U108" i="177"/>
  <c r="T112" i="177"/>
  <c r="W112" i="177"/>
  <c r="V112" i="177"/>
  <c r="U112" i="177"/>
  <c r="W116" i="177"/>
  <c r="T116" i="177"/>
  <c r="U116" i="177"/>
  <c r="V116" i="177"/>
  <c r="V120" i="177"/>
  <c r="W120" i="177"/>
  <c r="T120" i="177"/>
  <c r="U120" i="177"/>
  <c r="T120" i="179"/>
  <c r="U120" i="179"/>
  <c r="W120" i="179"/>
  <c r="V120" i="179"/>
  <c r="T111" i="179"/>
  <c r="U111" i="179"/>
  <c r="W111" i="179"/>
  <c r="V111" i="179"/>
  <c r="T119" i="179"/>
  <c r="W119" i="179"/>
  <c r="V119" i="179"/>
  <c r="U119" i="179"/>
  <c r="V110" i="181"/>
  <c r="W110" i="181"/>
  <c r="T110" i="181"/>
  <c r="U110" i="181"/>
  <c r="T123" i="181"/>
  <c r="W123" i="181"/>
  <c r="V123" i="181"/>
  <c r="U123" i="181"/>
  <c r="V113" i="181"/>
  <c r="W113" i="181"/>
  <c r="T113" i="181"/>
  <c r="U113" i="181"/>
  <c r="T111" i="181"/>
  <c r="W111" i="181"/>
  <c r="U111" i="181"/>
  <c r="V111" i="181"/>
  <c r="V116" i="181"/>
  <c r="W116" i="181"/>
  <c r="T116" i="181"/>
  <c r="U116" i="181"/>
  <c r="V107" i="181"/>
  <c r="W107" i="181"/>
  <c r="T107" i="181"/>
  <c r="U107" i="181"/>
  <c r="T113" i="140"/>
  <c r="U113" i="140"/>
  <c r="V113" i="140"/>
  <c r="W113" i="140"/>
  <c r="T110" i="140"/>
  <c r="U110" i="140"/>
  <c r="V110" i="140"/>
  <c r="W110" i="140"/>
  <c r="V111" i="145"/>
  <c r="W111" i="145"/>
  <c r="U111" i="145"/>
  <c r="T111" i="145"/>
  <c r="U123" i="147"/>
  <c r="T123" i="147"/>
  <c r="V123" i="147"/>
  <c r="W123" i="147"/>
  <c r="T123" i="149"/>
  <c r="U123" i="149"/>
  <c r="V123" i="149"/>
  <c r="W123" i="149"/>
  <c r="T122" i="153"/>
  <c r="U122" i="153"/>
  <c r="V122" i="153"/>
  <c r="W122" i="153"/>
  <c r="V110" i="155"/>
  <c r="T110" i="155"/>
  <c r="U110" i="155"/>
  <c r="W110" i="155"/>
  <c r="W122" i="157"/>
  <c r="T122" i="157"/>
  <c r="U122" i="157"/>
  <c r="V122" i="157"/>
  <c r="W116" i="159"/>
  <c r="T116" i="159"/>
  <c r="U116" i="159"/>
  <c r="V116" i="159"/>
  <c r="W116" i="165"/>
  <c r="U116" i="165"/>
  <c r="T116" i="165"/>
  <c r="V116" i="165"/>
  <c r="T116" i="167"/>
  <c r="V116" i="167"/>
  <c r="W116" i="167"/>
  <c r="U116" i="167"/>
  <c r="T122" i="169"/>
  <c r="V122" i="169"/>
  <c r="U122" i="169"/>
  <c r="W122" i="169"/>
  <c r="T122" i="173"/>
  <c r="W122" i="173"/>
  <c r="V122" i="173"/>
  <c r="U122" i="173"/>
  <c r="T113" i="176"/>
  <c r="W113" i="176"/>
  <c r="V113" i="176"/>
  <c r="U113" i="176"/>
  <c r="W115" i="178"/>
  <c r="U115" i="178"/>
  <c r="V115" i="178"/>
  <c r="T115" i="178"/>
  <c r="T107" i="182"/>
  <c r="W107" i="182"/>
  <c r="V107" i="182"/>
  <c r="U107" i="182"/>
  <c r="T121" i="143"/>
  <c r="U121" i="143"/>
  <c r="V121" i="143"/>
  <c r="W121" i="143"/>
  <c r="T114" i="151"/>
  <c r="W114" i="151"/>
  <c r="V114" i="151"/>
  <c r="U114" i="151"/>
  <c r="U111" i="160"/>
  <c r="V111" i="160"/>
  <c r="W111" i="160"/>
  <c r="T111" i="160"/>
  <c r="U116" i="164"/>
  <c r="V116" i="164"/>
  <c r="W116" i="164"/>
  <c r="T116" i="164"/>
  <c r="T123" i="166"/>
  <c r="V123" i="166"/>
  <c r="W123" i="166"/>
  <c r="U123" i="166"/>
  <c r="T111" i="168"/>
  <c r="V111" i="168"/>
  <c r="U111" i="168"/>
  <c r="W111" i="168"/>
  <c r="T111" i="170"/>
  <c r="U111" i="170"/>
  <c r="V111" i="170"/>
  <c r="W111" i="170"/>
  <c r="T110" i="152"/>
  <c r="U110" i="152"/>
  <c r="V110" i="152"/>
  <c r="W110" i="152"/>
  <c r="W117" i="153"/>
  <c r="T117" i="153"/>
  <c r="U117" i="153"/>
  <c r="V117" i="153"/>
  <c r="W123" i="155"/>
  <c r="U123" i="155"/>
  <c r="V123" i="155"/>
  <c r="T123" i="155"/>
  <c r="V117" i="157"/>
  <c r="W117" i="157"/>
  <c r="T117" i="157"/>
  <c r="U117" i="157"/>
  <c r="T108" i="161"/>
  <c r="W108" i="161"/>
  <c r="U108" i="161"/>
  <c r="V108" i="161"/>
  <c r="U119" i="161"/>
  <c r="V119" i="161"/>
  <c r="W119" i="161"/>
  <c r="T119" i="161"/>
  <c r="T116" i="163"/>
  <c r="U116" i="163"/>
  <c r="V116" i="163"/>
  <c r="W116" i="163"/>
  <c r="T117" i="165"/>
  <c r="V117" i="165"/>
  <c r="W117" i="165"/>
  <c r="U117" i="165"/>
  <c r="V117" i="167"/>
  <c r="W117" i="167"/>
  <c r="T117" i="167"/>
  <c r="U117" i="167"/>
  <c r="T123" i="169"/>
  <c r="U123" i="169"/>
  <c r="V123" i="169"/>
  <c r="W123" i="169"/>
  <c r="V120" i="171"/>
  <c r="W120" i="171"/>
  <c r="T120" i="171"/>
  <c r="U120" i="171"/>
  <c r="T117" i="173"/>
  <c r="U117" i="173"/>
  <c r="W117" i="173"/>
  <c r="V117" i="173"/>
  <c r="V118" i="176"/>
  <c r="W118" i="176"/>
  <c r="T118" i="176"/>
  <c r="U118" i="176"/>
  <c r="V117" i="180"/>
  <c r="W117" i="180"/>
  <c r="U117" i="180"/>
  <c r="T117" i="180"/>
  <c r="U120" i="143"/>
  <c r="W120" i="143"/>
  <c r="T120" i="143"/>
  <c r="V120" i="143"/>
  <c r="T119" i="146"/>
  <c r="V119" i="146"/>
  <c r="W119" i="146"/>
  <c r="U119" i="146"/>
  <c r="V112" i="154"/>
  <c r="W112" i="154"/>
  <c r="T112" i="154"/>
  <c r="U112" i="154"/>
  <c r="V118" i="156"/>
  <c r="W118" i="156"/>
  <c r="T118" i="156"/>
  <c r="U118" i="156"/>
  <c r="V118" i="160"/>
  <c r="W118" i="160"/>
  <c r="U118" i="160"/>
  <c r="T118" i="160"/>
  <c r="T120" i="145"/>
  <c r="V120" i="145"/>
  <c r="U120" i="145"/>
  <c r="W120" i="145"/>
  <c r="T119" i="147"/>
  <c r="U119" i="147"/>
  <c r="V119" i="147"/>
  <c r="W119" i="147"/>
  <c r="U119" i="149"/>
  <c r="T119" i="149"/>
  <c r="V119" i="149"/>
  <c r="W119" i="149"/>
  <c r="T120" i="152"/>
  <c r="U120" i="152"/>
  <c r="V120" i="152"/>
  <c r="W120" i="152"/>
  <c r="U112" i="152"/>
  <c r="T112" i="152"/>
  <c r="V112" i="152"/>
  <c r="W112" i="152"/>
  <c r="T107" i="153"/>
  <c r="U107" i="153"/>
  <c r="V107" i="153"/>
  <c r="W107" i="153"/>
  <c r="V107" i="155"/>
  <c r="W107" i="155"/>
  <c r="U107" i="155"/>
  <c r="T107" i="155"/>
  <c r="W113" i="157"/>
  <c r="T113" i="157"/>
  <c r="V113" i="157"/>
  <c r="U113" i="157"/>
  <c r="W113" i="159"/>
  <c r="T113" i="159"/>
  <c r="U113" i="159"/>
  <c r="V113" i="159"/>
  <c r="U115" i="161"/>
  <c r="T115" i="161"/>
  <c r="W115" i="161"/>
  <c r="V115" i="161"/>
  <c r="V115" i="163"/>
  <c r="W115" i="163"/>
  <c r="T115" i="163"/>
  <c r="U115" i="163"/>
  <c r="T119" i="165"/>
  <c r="U119" i="165"/>
  <c r="V119" i="165"/>
  <c r="W119" i="165"/>
  <c r="T113" i="167"/>
  <c r="V113" i="167"/>
  <c r="U113" i="167"/>
  <c r="W113" i="167"/>
  <c r="T113" i="169"/>
  <c r="V113" i="169"/>
  <c r="W113" i="169"/>
  <c r="U113" i="169"/>
  <c r="T115" i="171"/>
  <c r="V115" i="171"/>
  <c r="W115" i="171"/>
  <c r="U115" i="171"/>
  <c r="T119" i="173"/>
  <c r="W119" i="173"/>
  <c r="V119" i="173"/>
  <c r="U119" i="173"/>
  <c r="T107" i="176"/>
  <c r="W107" i="176"/>
  <c r="V107" i="176"/>
  <c r="U107" i="176"/>
  <c r="V115" i="176"/>
  <c r="W115" i="176"/>
  <c r="U115" i="176"/>
  <c r="T115" i="176"/>
  <c r="T107" i="141"/>
  <c r="U107" i="141"/>
  <c r="V107" i="141"/>
  <c r="W107" i="141"/>
  <c r="U115" i="143"/>
  <c r="V115" i="143"/>
  <c r="T115" i="143"/>
  <c r="W115" i="143"/>
  <c r="U121" i="146"/>
  <c r="T121" i="146"/>
  <c r="V121" i="146"/>
  <c r="W121" i="146"/>
  <c r="U113" i="148"/>
  <c r="W113" i="148"/>
  <c r="V113" i="148"/>
  <c r="T113" i="148"/>
  <c r="T113" i="150"/>
  <c r="U113" i="150"/>
  <c r="V113" i="150"/>
  <c r="W113" i="150"/>
  <c r="U108" i="151"/>
  <c r="V108" i="151"/>
  <c r="T108" i="151"/>
  <c r="W108" i="151"/>
  <c r="U123" i="151"/>
  <c r="T123" i="151"/>
  <c r="V123" i="151"/>
  <c r="W123" i="151"/>
  <c r="V120" i="154"/>
  <c r="W120" i="154"/>
  <c r="T120" i="154"/>
  <c r="U120" i="154"/>
  <c r="T108" i="156"/>
  <c r="U108" i="156"/>
  <c r="V108" i="156"/>
  <c r="W108" i="156"/>
  <c r="W120" i="158"/>
  <c r="V120" i="158"/>
  <c r="U120" i="158"/>
  <c r="T120" i="158"/>
  <c r="T114" i="160"/>
  <c r="U114" i="160"/>
  <c r="V114" i="160"/>
  <c r="W114" i="160"/>
  <c r="U113" i="162"/>
  <c r="V113" i="162"/>
  <c r="W113" i="162"/>
  <c r="T113" i="162"/>
  <c r="T121" i="162"/>
  <c r="U121" i="162"/>
  <c r="V121" i="162"/>
  <c r="W121" i="162"/>
  <c r="T123" i="162"/>
  <c r="W123" i="162"/>
  <c r="V123" i="162"/>
  <c r="U123" i="162"/>
  <c r="U113" i="164"/>
  <c r="V113" i="164"/>
  <c r="T113" i="164"/>
  <c r="W113" i="164"/>
  <c r="T121" i="164"/>
  <c r="V121" i="164"/>
  <c r="W121" i="164"/>
  <c r="U121" i="164"/>
  <c r="T120" i="166"/>
  <c r="U120" i="166"/>
  <c r="V120" i="166"/>
  <c r="W120" i="166"/>
  <c r="T114" i="168"/>
  <c r="V114" i="168"/>
  <c r="U114" i="168"/>
  <c r="W114" i="168"/>
  <c r="U108" i="170"/>
  <c r="V108" i="170"/>
  <c r="W108" i="170"/>
  <c r="T108" i="170"/>
  <c r="T123" i="172"/>
  <c r="W123" i="172"/>
  <c r="U123" i="172"/>
  <c r="V123" i="172"/>
  <c r="V108" i="174"/>
  <c r="W108" i="174"/>
  <c r="U108" i="174"/>
  <c r="T108" i="174"/>
  <c r="T120" i="181"/>
  <c r="W120" i="181"/>
  <c r="V120" i="181"/>
  <c r="U120" i="181"/>
  <c r="T112" i="147"/>
  <c r="U112" i="147"/>
  <c r="V112" i="147"/>
  <c r="W112" i="147"/>
  <c r="T113" i="149"/>
  <c r="U113" i="149"/>
  <c r="V113" i="149"/>
  <c r="W113" i="149"/>
  <c r="U113" i="151"/>
  <c r="V113" i="151"/>
  <c r="W113" i="151"/>
  <c r="T113" i="151"/>
  <c r="T123" i="152"/>
  <c r="U123" i="152"/>
  <c r="V123" i="152"/>
  <c r="W123" i="152"/>
  <c r="U120" i="153"/>
  <c r="V120" i="153"/>
  <c r="W120" i="153"/>
  <c r="T120" i="153"/>
  <c r="W120" i="155"/>
  <c r="T120" i="155"/>
  <c r="U120" i="155"/>
  <c r="V120" i="155"/>
  <c r="V120" i="157"/>
  <c r="W120" i="157"/>
  <c r="U120" i="157"/>
  <c r="T120" i="157"/>
  <c r="T108" i="159"/>
  <c r="U108" i="159"/>
  <c r="V108" i="159"/>
  <c r="W108" i="159"/>
  <c r="T113" i="161"/>
  <c r="U113" i="161"/>
  <c r="V113" i="161"/>
  <c r="W113" i="161"/>
  <c r="T123" i="161"/>
  <c r="U123" i="161"/>
  <c r="V123" i="161"/>
  <c r="W123" i="161"/>
  <c r="T122" i="163"/>
  <c r="U122" i="163"/>
  <c r="V122" i="163"/>
  <c r="W122" i="163"/>
  <c r="T119" i="163"/>
  <c r="V119" i="163"/>
  <c r="W119" i="163"/>
  <c r="U119" i="163"/>
  <c r="T108" i="165"/>
  <c r="V108" i="165"/>
  <c r="W108" i="165"/>
  <c r="U108" i="165"/>
  <c r="W114" i="167"/>
  <c r="T114" i="167"/>
  <c r="U114" i="167"/>
  <c r="V114" i="167"/>
  <c r="V114" i="169"/>
  <c r="W114" i="169"/>
  <c r="U114" i="169"/>
  <c r="T114" i="169"/>
  <c r="V123" i="171"/>
  <c r="W123" i="171"/>
  <c r="U123" i="171"/>
  <c r="T123" i="171"/>
  <c r="T108" i="173"/>
  <c r="W108" i="173"/>
  <c r="U108" i="173"/>
  <c r="V108" i="173"/>
  <c r="V112" i="176"/>
  <c r="W112" i="176"/>
  <c r="U112" i="176"/>
  <c r="T112" i="176"/>
  <c r="V107" i="178"/>
  <c r="W107" i="178"/>
  <c r="T107" i="178"/>
  <c r="U107" i="178"/>
  <c r="T112" i="180"/>
  <c r="W112" i="180"/>
  <c r="V112" i="180"/>
  <c r="U112" i="180"/>
  <c r="T108" i="182"/>
  <c r="U108" i="182"/>
  <c r="V108" i="182"/>
  <c r="W108" i="182"/>
  <c r="T112" i="140"/>
  <c r="U112" i="140"/>
  <c r="V112" i="140"/>
  <c r="W112" i="140"/>
  <c r="U116" i="145"/>
  <c r="T116" i="145"/>
  <c r="V116" i="145"/>
  <c r="W116" i="145"/>
  <c r="T118" i="147"/>
  <c r="U118" i="147"/>
  <c r="V118" i="147"/>
  <c r="W118" i="147"/>
  <c r="U111" i="147"/>
  <c r="T111" i="147"/>
  <c r="W111" i="147"/>
  <c r="V111" i="147"/>
  <c r="T118" i="149"/>
  <c r="U118" i="149"/>
  <c r="V118" i="149"/>
  <c r="W118" i="149"/>
  <c r="T117" i="152"/>
  <c r="U117" i="152"/>
  <c r="V117" i="152"/>
  <c r="W117" i="152"/>
  <c r="U115" i="153"/>
  <c r="T115" i="153"/>
  <c r="V115" i="153"/>
  <c r="W115" i="153"/>
  <c r="U121" i="153"/>
  <c r="T121" i="153"/>
  <c r="V121" i="153"/>
  <c r="W121" i="153"/>
  <c r="T115" i="155"/>
  <c r="U115" i="155"/>
  <c r="V115" i="155"/>
  <c r="W115" i="155"/>
  <c r="T121" i="155"/>
  <c r="U121" i="155"/>
  <c r="V121" i="155"/>
  <c r="W121" i="155"/>
  <c r="W115" i="157"/>
  <c r="T115" i="157"/>
  <c r="U115" i="157"/>
  <c r="V115" i="157"/>
  <c r="W121" i="157"/>
  <c r="U121" i="157"/>
  <c r="T121" i="157"/>
  <c r="V121" i="157"/>
  <c r="T115" i="159"/>
  <c r="W115" i="159"/>
  <c r="U115" i="159"/>
  <c r="V115" i="159"/>
  <c r="U121" i="159"/>
  <c r="V121" i="159"/>
  <c r="W121" i="159"/>
  <c r="T121" i="159"/>
  <c r="T116" i="161"/>
  <c r="U116" i="161"/>
  <c r="V116" i="161"/>
  <c r="W116" i="161"/>
  <c r="V120" i="163"/>
  <c r="W120" i="163"/>
  <c r="T120" i="163"/>
  <c r="U120" i="163"/>
  <c r="V118" i="163"/>
  <c r="T118" i="163"/>
  <c r="U118" i="163"/>
  <c r="W118" i="163"/>
  <c r="T111" i="163"/>
  <c r="U111" i="163"/>
  <c r="V111" i="163"/>
  <c r="W111" i="163"/>
  <c r="T115" i="165"/>
  <c r="V115" i="165"/>
  <c r="U115" i="165"/>
  <c r="W115" i="165"/>
  <c r="U121" i="165"/>
  <c r="V121" i="165"/>
  <c r="W121" i="165"/>
  <c r="T121" i="165"/>
  <c r="T115" i="167"/>
  <c r="V115" i="167"/>
  <c r="W115" i="167"/>
  <c r="U115" i="167"/>
  <c r="T121" i="167"/>
  <c r="V121" i="167"/>
  <c r="W121" i="167"/>
  <c r="U121" i="167"/>
  <c r="T115" i="169"/>
  <c r="V115" i="169"/>
  <c r="W115" i="169"/>
  <c r="U115" i="169"/>
  <c r="V121" i="169"/>
  <c r="W121" i="169"/>
  <c r="T121" i="169"/>
  <c r="U121" i="169"/>
  <c r="T116" i="171"/>
  <c r="U116" i="171"/>
  <c r="V116" i="171"/>
  <c r="W116" i="171"/>
  <c r="W119" i="171"/>
  <c r="U119" i="171"/>
  <c r="T119" i="171"/>
  <c r="V119" i="171"/>
  <c r="V115" i="173"/>
  <c r="W115" i="173"/>
  <c r="T115" i="173"/>
  <c r="U115" i="173"/>
  <c r="V121" i="173"/>
  <c r="W121" i="173"/>
  <c r="T121" i="173"/>
  <c r="U121" i="173"/>
  <c r="T108" i="175"/>
  <c r="W108" i="175"/>
  <c r="U108" i="175"/>
  <c r="V108" i="175"/>
  <c r="T112" i="175"/>
  <c r="U112" i="175"/>
  <c r="V112" i="175"/>
  <c r="W112" i="175"/>
  <c r="V116" i="175"/>
  <c r="W116" i="175"/>
  <c r="T116" i="175"/>
  <c r="U116" i="175"/>
  <c r="T120" i="175"/>
  <c r="W120" i="175"/>
  <c r="U120" i="175"/>
  <c r="V120" i="175"/>
  <c r="T120" i="178"/>
  <c r="W120" i="178"/>
  <c r="V120" i="178"/>
  <c r="U120" i="178"/>
  <c r="T111" i="178"/>
  <c r="W111" i="178"/>
  <c r="V111" i="178"/>
  <c r="U111" i="178"/>
  <c r="V119" i="178"/>
  <c r="W119" i="178"/>
  <c r="T119" i="178"/>
  <c r="U119" i="178"/>
  <c r="W110" i="180"/>
  <c r="T110" i="180"/>
  <c r="U110" i="180"/>
  <c r="V110" i="180"/>
  <c r="V123" i="180"/>
  <c r="W123" i="180"/>
  <c r="T123" i="180"/>
  <c r="U123" i="180"/>
  <c r="W113" i="180"/>
  <c r="U113" i="180"/>
  <c r="T113" i="180"/>
  <c r="V113" i="180"/>
  <c r="V111" i="180"/>
  <c r="W111" i="180"/>
  <c r="T111" i="180"/>
  <c r="U111" i="180"/>
  <c r="V116" i="180"/>
  <c r="W116" i="180"/>
  <c r="T116" i="180"/>
  <c r="U116" i="180"/>
  <c r="U107" i="180"/>
  <c r="W107" i="180"/>
  <c r="T107" i="180"/>
  <c r="V107" i="180"/>
  <c r="T119" i="182"/>
  <c r="W119" i="182"/>
  <c r="U119" i="182"/>
  <c r="V119" i="182"/>
  <c r="W121" i="140"/>
  <c r="T121" i="140"/>
  <c r="U121" i="140"/>
  <c r="V121" i="140"/>
  <c r="U122" i="142"/>
  <c r="V122" i="142"/>
  <c r="W122" i="142"/>
  <c r="T122" i="142"/>
  <c r="T117" i="145"/>
  <c r="U117" i="145"/>
  <c r="W117" i="145"/>
  <c r="V117" i="145"/>
  <c r="U120" i="147"/>
  <c r="V120" i="147"/>
  <c r="W120" i="147"/>
  <c r="T120" i="147"/>
  <c r="T122" i="149"/>
  <c r="U122" i="149"/>
  <c r="V122" i="149"/>
  <c r="W122" i="149"/>
  <c r="W121" i="149"/>
  <c r="U121" i="149"/>
  <c r="T121" i="149"/>
  <c r="V121" i="149"/>
  <c r="T110" i="153"/>
  <c r="U110" i="153"/>
  <c r="V110" i="153"/>
  <c r="W110" i="153"/>
  <c r="V122" i="155"/>
  <c r="T122" i="155"/>
  <c r="U122" i="155"/>
  <c r="W122" i="155"/>
  <c r="T122" i="167"/>
  <c r="U122" i="167"/>
  <c r="V122" i="167"/>
  <c r="W122" i="167"/>
  <c r="T110" i="169"/>
  <c r="V110" i="169"/>
  <c r="U110" i="169"/>
  <c r="W110" i="169"/>
  <c r="T116" i="169"/>
  <c r="V116" i="169"/>
  <c r="U116" i="169"/>
  <c r="W116" i="169"/>
  <c r="T118" i="171"/>
  <c r="V118" i="171"/>
  <c r="W118" i="171"/>
  <c r="U118" i="171"/>
  <c r="V111" i="171"/>
  <c r="W111" i="171"/>
  <c r="T111" i="171"/>
  <c r="U111" i="171"/>
  <c r="T110" i="173"/>
  <c r="W110" i="173"/>
  <c r="V110" i="173"/>
  <c r="U110" i="173"/>
  <c r="U118" i="178"/>
  <c r="T118" i="178"/>
  <c r="V118" i="178"/>
  <c r="W118" i="178"/>
  <c r="W122" i="180"/>
  <c r="T122" i="180"/>
  <c r="U122" i="180"/>
  <c r="V122" i="180"/>
  <c r="T117" i="182"/>
  <c r="U117" i="182"/>
  <c r="W117" i="182"/>
  <c r="V117" i="182"/>
  <c r="T113" i="182"/>
  <c r="W113" i="182"/>
  <c r="V113" i="182"/>
  <c r="U113" i="182"/>
  <c r="U108" i="143"/>
  <c r="T108" i="143"/>
  <c r="V108" i="143"/>
  <c r="W108" i="143"/>
  <c r="T118" i="143"/>
  <c r="U118" i="143"/>
  <c r="V118" i="143"/>
  <c r="W118" i="143"/>
  <c r="T116" i="150"/>
  <c r="U116" i="150"/>
  <c r="V116" i="150"/>
  <c r="W116" i="150"/>
  <c r="T112" i="150"/>
  <c r="U112" i="150"/>
  <c r="V112" i="150"/>
  <c r="W112" i="150"/>
  <c r="V123" i="154"/>
  <c r="W123" i="154"/>
  <c r="U123" i="154"/>
  <c r="T123" i="154"/>
  <c r="V117" i="156"/>
  <c r="T117" i="156"/>
  <c r="W117" i="156"/>
  <c r="U117" i="156"/>
  <c r="W117" i="158"/>
  <c r="U117" i="158"/>
  <c r="V117" i="158"/>
  <c r="T117" i="158"/>
  <c r="U123" i="160"/>
  <c r="V123" i="160"/>
  <c r="W123" i="160"/>
  <c r="T123" i="160"/>
  <c r="T111" i="166"/>
  <c r="V111" i="166"/>
  <c r="W111" i="166"/>
  <c r="U111" i="166"/>
  <c r="T123" i="168"/>
  <c r="V123" i="168"/>
  <c r="U123" i="168"/>
  <c r="W123" i="168"/>
  <c r="V117" i="170"/>
  <c r="T117" i="170"/>
  <c r="U117" i="170"/>
  <c r="W117" i="170"/>
  <c r="T120" i="172"/>
  <c r="W120" i="172"/>
  <c r="V120" i="172"/>
  <c r="U120" i="172"/>
  <c r="T112" i="172"/>
  <c r="U112" i="172"/>
  <c r="V112" i="172"/>
  <c r="W112" i="172"/>
  <c r="V123" i="174"/>
  <c r="W123" i="174"/>
  <c r="U123" i="174"/>
  <c r="T123" i="174"/>
  <c r="U121" i="175"/>
  <c r="T121" i="175"/>
  <c r="V121" i="175"/>
  <c r="W121" i="175"/>
  <c r="W121" i="181"/>
  <c r="T121" i="181"/>
  <c r="U121" i="181"/>
  <c r="V121" i="181"/>
  <c r="U121" i="142"/>
  <c r="V121" i="142"/>
  <c r="T121" i="142"/>
  <c r="W121" i="142"/>
  <c r="T112" i="145"/>
  <c r="U112" i="145"/>
  <c r="V112" i="145"/>
  <c r="W112" i="145"/>
  <c r="U112" i="149"/>
  <c r="T112" i="149"/>
  <c r="V112" i="149"/>
  <c r="W112" i="149"/>
  <c r="U111" i="153"/>
  <c r="V111" i="153"/>
  <c r="W111" i="153"/>
  <c r="T111" i="153"/>
  <c r="W117" i="155"/>
  <c r="T117" i="155"/>
  <c r="U117" i="155"/>
  <c r="V117" i="155"/>
  <c r="T111" i="159"/>
  <c r="U111" i="159"/>
  <c r="V111" i="159"/>
  <c r="W111" i="159"/>
  <c r="T123" i="165"/>
  <c r="V123" i="165"/>
  <c r="W123" i="165"/>
  <c r="U123" i="165"/>
  <c r="T123" i="167"/>
  <c r="U123" i="167"/>
  <c r="V123" i="167"/>
  <c r="W123" i="167"/>
  <c r="T112" i="171"/>
  <c r="V112" i="171"/>
  <c r="W112" i="171"/>
  <c r="U112" i="171"/>
  <c r="T121" i="180"/>
  <c r="W121" i="180"/>
  <c r="U121" i="180"/>
  <c r="V121" i="180"/>
  <c r="V118" i="182"/>
  <c r="W118" i="182"/>
  <c r="T118" i="182"/>
  <c r="U118" i="182"/>
  <c r="T116" i="143"/>
  <c r="U116" i="143"/>
  <c r="V116" i="143"/>
  <c r="W116" i="143"/>
  <c r="W107" i="146"/>
  <c r="T107" i="146"/>
  <c r="U107" i="146"/>
  <c r="V107" i="146"/>
  <c r="U114" i="148"/>
  <c r="T114" i="148"/>
  <c r="V114" i="148"/>
  <c r="W114" i="148"/>
  <c r="T108" i="150"/>
  <c r="U108" i="150"/>
  <c r="V108" i="150"/>
  <c r="W108" i="150"/>
  <c r="T115" i="152"/>
  <c r="U115" i="152"/>
  <c r="V115" i="152"/>
  <c r="W115" i="152"/>
  <c r="T112" i="158"/>
  <c r="U112" i="158"/>
  <c r="V112" i="158"/>
  <c r="W112" i="158"/>
  <c r="T114" i="142"/>
  <c r="U114" i="142"/>
  <c r="V114" i="142"/>
  <c r="W114" i="142"/>
  <c r="V108" i="145"/>
  <c r="T108" i="145"/>
  <c r="U108" i="145"/>
  <c r="W108" i="145"/>
  <c r="T114" i="145"/>
  <c r="W114" i="145"/>
  <c r="U114" i="145"/>
  <c r="V114" i="145"/>
  <c r="T122" i="147"/>
  <c r="U122" i="147"/>
  <c r="V122" i="147"/>
  <c r="W122" i="147"/>
  <c r="T116" i="147"/>
  <c r="U116" i="147"/>
  <c r="V116" i="147"/>
  <c r="W116" i="147"/>
  <c r="T120" i="149"/>
  <c r="U120" i="149"/>
  <c r="V120" i="149"/>
  <c r="W120" i="149"/>
  <c r="T111" i="152"/>
  <c r="U111" i="152"/>
  <c r="V111" i="152"/>
  <c r="W111" i="152"/>
  <c r="T119" i="153"/>
  <c r="U119" i="153"/>
  <c r="V119" i="153"/>
  <c r="W119" i="153"/>
  <c r="V119" i="155"/>
  <c r="W119" i="155"/>
  <c r="T119" i="155"/>
  <c r="U119" i="155"/>
  <c r="T107" i="157"/>
  <c r="U107" i="157"/>
  <c r="V107" i="157"/>
  <c r="W107" i="157"/>
  <c r="T119" i="157"/>
  <c r="U119" i="157"/>
  <c r="V119" i="157"/>
  <c r="W119" i="157"/>
  <c r="T119" i="159"/>
  <c r="U119" i="159"/>
  <c r="V119" i="159"/>
  <c r="W119" i="159"/>
  <c r="T111" i="161"/>
  <c r="U111" i="161"/>
  <c r="V111" i="161"/>
  <c r="W111" i="161"/>
  <c r="U117" i="161"/>
  <c r="V117" i="161"/>
  <c r="W117" i="161"/>
  <c r="T117" i="161"/>
  <c r="U112" i="161"/>
  <c r="W112" i="161"/>
  <c r="V112" i="161"/>
  <c r="T112" i="161"/>
  <c r="T107" i="163"/>
  <c r="U107" i="163"/>
  <c r="V107" i="163"/>
  <c r="W107" i="163"/>
  <c r="T113" i="165"/>
  <c r="U113" i="165"/>
  <c r="V113" i="165"/>
  <c r="W113" i="165"/>
  <c r="U119" i="167"/>
  <c r="V119" i="167"/>
  <c r="W119" i="167"/>
  <c r="T119" i="167"/>
  <c r="T107" i="169"/>
  <c r="V107" i="169"/>
  <c r="U107" i="169"/>
  <c r="W107" i="169"/>
  <c r="T113" i="173"/>
  <c r="W113" i="173"/>
  <c r="U113" i="173"/>
  <c r="V113" i="173"/>
  <c r="V111" i="176"/>
  <c r="W111" i="176"/>
  <c r="T111" i="176"/>
  <c r="U111" i="176"/>
  <c r="V123" i="177"/>
  <c r="W123" i="177"/>
  <c r="T123" i="177"/>
  <c r="U123" i="177"/>
  <c r="V110" i="178"/>
  <c r="W110" i="178"/>
  <c r="U110" i="178"/>
  <c r="T110" i="178"/>
  <c r="T116" i="182"/>
  <c r="W116" i="182"/>
  <c r="V116" i="182"/>
  <c r="U116" i="182"/>
  <c r="V112" i="182"/>
  <c r="W112" i="182"/>
  <c r="T112" i="182"/>
  <c r="U112" i="182"/>
  <c r="W120" i="182"/>
  <c r="V120" i="182"/>
  <c r="T120" i="182"/>
  <c r="U120" i="182"/>
  <c r="V121" i="182"/>
  <c r="W121" i="182"/>
  <c r="T121" i="182"/>
  <c r="U121" i="182"/>
  <c r="V120" i="141"/>
  <c r="W120" i="141"/>
  <c r="T120" i="141"/>
  <c r="U120" i="141"/>
  <c r="U119" i="141"/>
  <c r="W119" i="141"/>
  <c r="V119" i="141"/>
  <c r="T119" i="141"/>
  <c r="T113" i="143"/>
  <c r="U113" i="143"/>
  <c r="V113" i="143"/>
  <c r="W113" i="143"/>
  <c r="U117" i="143"/>
  <c r="W117" i="143"/>
  <c r="V117" i="143"/>
  <c r="T117" i="143"/>
  <c r="U115" i="146"/>
  <c r="W115" i="146"/>
  <c r="T115" i="146"/>
  <c r="V115" i="146"/>
  <c r="T115" i="148"/>
  <c r="U115" i="148"/>
  <c r="V115" i="148"/>
  <c r="W115" i="148"/>
  <c r="T112" i="148"/>
  <c r="U112" i="148"/>
  <c r="V112" i="148"/>
  <c r="W112" i="148"/>
  <c r="T115" i="150"/>
  <c r="U115" i="150"/>
  <c r="V115" i="150"/>
  <c r="W115" i="150"/>
  <c r="T107" i="151"/>
  <c r="U107" i="151"/>
  <c r="V107" i="151"/>
  <c r="W107" i="151"/>
  <c r="V114" i="154"/>
  <c r="W114" i="154"/>
  <c r="T114" i="154"/>
  <c r="U114" i="154"/>
  <c r="T120" i="156"/>
  <c r="U120" i="156"/>
  <c r="V120" i="156"/>
  <c r="W120" i="156"/>
  <c r="W108" i="158"/>
  <c r="T108" i="158"/>
  <c r="U108" i="158"/>
  <c r="V108" i="158"/>
  <c r="W108" i="160"/>
  <c r="T108" i="160"/>
  <c r="U108" i="160"/>
  <c r="V108" i="160"/>
  <c r="U114" i="162"/>
  <c r="T114" i="162"/>
  <c r="V114" i="162"/>
  <c r="W114" i="162"/>
  <c r="V119" i="164"/>
  <c r="T119" i="164"/>
  <c r="W119" i="164"/>
  <c r="U119" i="164"/>
  <c r="T108" i="166"/>
  <c r="U108" i="166"/>
  <c r="V108" i="166"/>
  <c r="W108" i="166"/>
  <c r="T108" i="168"/>
  <c r="V108" i="168"/>
  <c r="W108" i="168"/>
  <c r="U108" i="168"/>
  <c r="W120" i="170"/>
  <c r="T120" i="170"/>
  <c r="U120" i="170"/>
  <c r="V120" i="170"/>
  <c r="V107" i="172"/>
  <c r="W107" i="172"/>
  <c r="T107" i="172"/>
  <c r="U107" i="172"/>
  <c r="V114" i="174"/>
  <c r="W114" i="174"/>
  <c r="T114" i="174"/>
  <c r="U114" i="174"/>
  <c r="T111" i="175"/>
  <c r="W111" i="175"/>
  <c r="U111" i="175"/>
  <c r="V111" i="175"/>
  <c r="V108" i="179"/>
  <c r="W108" i="179"/>
  <c r="U108" i="179"/>
  <c r="T108" i="179"/>
  <c r="V112" i="179"/>
  <c r="W112" i="179"/>
  <c r="U112" i="179"/>
  <c r="T112" i="179"/>
  <c r="W115" i="140"/>
  <c r="V115" i="140"/>
  <c r="T115" i="140"/>
  <c r="U115" i="140"/>
  <c r="T120" i="140"/>
  <c r="U120" i="140"/>
  <c r="V120" i="140"/>
  <c r="W120" i="140"/>
  <c r="T119" i="140"/>
  <c r="U119" i="140"/>
  <c r="V119" i="140"/>
  <c r="W119" i="140"/>
  <c r="T115" i="145"/>
  <c r="U115" i="145"/>
  <c r="V115" i="145"/>
  <c r="W115" i="145"/>
  <c r="T115" i="147"/>
  <c r="U115" i="147"/>
  <c r="V115" i="147"/>
  <c r="W115" i="147"/>
  <c r="U115" i="149"/>
  <c r="V115" i="149"/>
  <c r="W115" i="149"/>
  <c r="T115" i="149"/>
  <c r="T108" i="152"/>
  <c r="U108" i="152"/>
  <c r="V108" i="152"/>
  <c r="W108" i="152"/>
  <c r="U116" i="152"/>
  <c r="T116" i="152"/>
  <c r="V116" i="152"/>
  <c r="W116" i="152"/>
  <c r="U107" i="152"/>
  <c r="W107" i="152"/>
  <c r="T107" i="152"/>
  <c r="V107" i="152"/>
  <c r="U108" i="153"/>
  <c r="V108" i="153"/>
  <c r="W108" i="153"/>
  <c r="T108" i="153"/>
  <c r="W114" i="155"/>
  <c r="T114" i="155"/>
  <c r="U114" i="155"/>
  <c r="V114" i="155"/>
  <c r="V114" i="157"/>
  <c r="T114" i="157"/>
  <c r="W114" i="157"/>
  <c r="U114" i="157"/>
  <c r="U120" i="159"/>
  <c r="T120" i="159"/>
  <c r="V120" i="159"/>
  <c r="W120" i="159"/>
  <c r="U121" i="161"/>
  <c r="W121" i="161"/>
  <c r="V121" i="161"/>
  <c r="T121" i="161"/>
  <c r="U114" i="161"/>
  <c r="V114" i="161"/>
  <c r="W114" i="161"/>
  <c r="T114" i="161"/>
  <c r="V108" i="163"/>
  <c r="T108" i="163"/>
  <c r="U108" i="163"/>
  <c r="W108" i="163"/>
  <c r="U120" i="167"/>
  <c r="V120" i="167"/>
  <c r="T120" i="167"/>
  <c r="W120" i="167"/>
  <c r="W120" i="169"/>
  <c r="U120" i="169"/>
  <c r="T120" i="169"/>
  <c r="V120" i="169"/>
  <c r="T107" i="171"/>
  <c r="U107" i="171"/>
  <c r="W107" i="171"/>
  <c r="V107" i="171"/>
  <c r="W120" i="173"/>
  <c r="T120" i="173"/>
  <c r="U120" i="173"/>
  <c r="V120" i="173"/>
  <c r="T116" i="176"/>
  <c r="W116" i="176"/>
  <c r="U116" i="176"/>
  <c r="V116" i="176"/>
  <c r="T108" i="178"/>
  <c r="W108" i="178"/>
  <c r="V108" i="178"/>
  <c r="U108" i="178"/>
  <c r="V122" i="178"/>
  <c r="W122" i="178"/>
  <c r="T122" i="178"/>
  <c r="U122" i="178"/>
  <c r="T112" i="178"/>
  <c r="U112" i="178"/>
  <c r="W112" i="178"/>
  <c r="V112" i="178"/>
  <c r="T118" i="180"/>
  <c r="W118" i="180"/>
  <c r="V118" i="180"/>
  <c r="U118" i="180"/>
  <c r="T123" i="140"/>
  <c r="U123" i="140"/>
  <c r="W123" i="140"/>
  <c r="V123" i="140"/>
  <c r="T116" i="140"/>
  <c r="U116" i="140"/>
  <c r="V116" i="140"/>
  <c r="W116" i="140"/>
  <c r="T111" i="142"/>
  <c r="U111" i="142"/>
  <c r="V111" i="142"/>
  <c r="W111" i="142"/>
  <c r="W107" i="142"/>
  <c r="T107" i="142"/>
  <c r="U107" i="142"/>
  <c r="V107" i="142"/>
  <c r="V110" i="142"/>
  <c r="T110" i="142"/>
  <c r="U110" i="142"/>
  <c r="W110" i="142"/>
  <c r="U110" i="145"/>
  <c r="T110" i="145"/>
  <c r="W110" i="145"/>
  <c r="V110" i="145"/>
  <c r="U122" i="145"/>
  <c r="V122" i="145"/>
  <c r="W122" i="145"/>
  <c r="T122" i="145"/>
  <c r="U108" i="147"/>
  <c r="W108" i="147"/>
  <c r="T108" i="147"/>
  <c r="V108" i="147"/>
  <c r="U117" i="147"/>
  <c r="V117" i="147"/>
  <c r="T117" i="147"/>
  <c r="W117" i="147"/>
  <c r="T111" i="149"/>
  <c r="U111" i="149"/>
  <c r="V111" i="149"/>
  <c r="W111" i="149"/>
  <c r="U113" i="141"/>
  <c r="T113" i="141"/>
  <c r="V113" i="141"/>
  <c r="W113" i="141"/>
  <c r="U110" i="141"/>
  <c r="V110" i="141"/>
  <c r="T110" i="141"/>
  <c r="W110" i="141"/>
  <c r="T121" i="141"/>
  <c r="U121" i="141"/>
  <c r="V121" i="141"/>
  <c r="W121" i="141"/>
  <c r="T122" i="143"/>
  <c r="U122" i="143"/>
  <c r="V122" i="143"/>
  <c r="W122" i="143"/>
  <c r="T111" i="146"/>
  <c r="U111" i="146"/>
  <c r="V111" i="146"/>
  <c r="W111" i="146"/>
  <c r="T117" i="146"/>
  <c r="U117" i="146"/>
  <c r="V117" i="146"/>
  <c r="W117" i="146"/>
  <c r="T123" i="146"/>
  <c r="U123" i="146"/>
  <c r="V123" i="146"/>
  <c r="W123" i="146"/>
  <c r="V120" i="148"/>
  <c r="T120" i="148"/>
  <c r="U120" i="148"/>
  <c r="W120" i="148"/>
  <c r="V123" i="148"/>
  <c r="W123" i="148"/>
  <c r="T123" i="148"/>
  <c r="U123" i="148"/>
  <c r="T121" i="148"/>
  <c r="U121" i="148"/>
  <c r="V121" i="148"/>
  <c r="W121" i="148"/>
  <c r="U123" i="150"/>
  <c r="V123" i="150"/>
  <c r="W123" i="150"/>
  <c r="T123" i="150"/>
  <c r="T122" i="150"/>
  <c r="U122" i="150"/>
  <c r="V122" i="150"/>
  <c r="W122" i="150"/>
  <c r="U114" i="150"/>
  <c r="T114" i="150"/>
  <c r="V114" i="150"/>
  <c r="W114" i="150"/>
  <c r="T121" i="150"/>
  <c r="U121" i="150"/>
  <c r="W121" i="150"/>
  <c r="V121" i="150"/>
  <c r="T117" i="150"/>
  <c r="U117" i="150"/>
  <c r="V117" i="150"/>
  <c r="W117" i="150"/>
  <c r="V118" i="152"/>
  <c r="T118" i="152"/>
  <c r="U118" i="152"/>
  <c r="W118" i="152"/>
  <c r="U110" i="154"/>
  <c r="V110" i="154"/>
  <c r="W110" i="154"/>
  <c r="T110" i="154"/>
  <c r="T116" i="154"/>
  <c r="U116" i="154"/>
  <c r="V116" i="154"/>
  <c r="W116" i="154"/>
  <c r="T122" i="154"/>
  <c r="U122" i="154"/>
  <c r="V122" i="154"/>
  <c r="W122" i="154"/>
  <c r="W110" i="156"/>
  <c r="U110" i="156"/>
  <c r="V110" i="156"/>
  <c r="T110" i="156"/>
  <c r="W116" i="156"/>
  <c r="T116" i="156"/>
  <c r="U116" i="156"/>
  <c r="V116" i="156"/>
  <c r="W122" i="156"/>
  <c r="U122" i="156"/>
  <c r="T122" i="156"/>
  <c r="V122" i="156"/>
  <c r="V110" i="158"/>
  <c r="T110" i="158"/>
  <c r="W110" i="158"/>
  <c r="U110" i="158"/>
  <c r="V116" i="158"/>
  <c r="T116" i="158"/>
  <c r="U116" i="158"/>
  <c r="W116" i="158"/>
  <c r="V122" i="158"/>
  <c r="W122" i="158"/>
  <c r="T122" i="158"/>
  <c r="U122" i="158"/>
  <c r="U110" i="160"/>
  <c r="T110" i="160"/>
  <c r="V110" i="160"/>
  <c r="W110" i="160"/>
  <c r="U116" i="160"/>
  <c r="T116" i="160"/>
  <c r="V116" i="160"/>
  <c r="W116" i="160"/>
  <c r="U122" i="160"/>
  <c r="T122" i="160"/>
  <c r="V122" i="160"/>
  <c r="W122" i="160"/>
  <c r="T107" i="162"/>
  <c r="U107" i="162"/>
  <c r="V107" i="162"/>
  <c r="W107" i="162"/>
  <c r="V114" i="164"/>
  <c r="W114" i="164"/>
  <c r="U114" i="164"/>
  <c r="T114" i="164"/>
  <c r="W123" i="164"/>
  <c r="T123" i="164"/>
  <c r="U123" i="164"/>
  <c r="V123" i="164"/>
  <c r="T110" i="166"/>
  <c r="V110" i="166"/>
  <c r="W110" i="166"/>
  <c r="U110" i="166"/>
  <c r="T116" i="166"/>
  <c r="V116" i="166"/>
  <c r="W116" i="166"/>
  <c r="U116" i="166"/>
  <c r="T122" i="166"/>
  <c r="V122" i="166"/>
  <c r="W122" i="166"/>
  <c r="U122" i="166"/>
  <c r="T110" i="168"/>
  <c r="U110" i="168"/>
  <c r="V110" i="168"/>
  <c r="W110" i="168"/>
  <c r="T116" i="168"/>
  <c r="V116" i="168"/>
  <c r="W116" i="168"/>
  <c r="U116" i="168"/>
  <c r="V122" i="168"/>
  <c r="W122" i="168"/>
  <c r="T122" i="168"/>
  <c r="U122" i="168"/>
  <c r="T110" i="170"/>
  <c r="V110" i="170"/>
  <c r="W110" i="170"/>
  <c r="U110" i="170"/>
  <c r="T116" i="170"/>
  <c r="V116" i="170"/>
  <c r="W116" i="170"/>
  <c r="U116" i="170"/>
  <c r="T122" i="170"/>
  <c r="V122" i="170"/>
  <c r="W122" i="170"/>
  <c r="U122" i="170"/>
  <c r="T108" i="172"/>
  <c r="V108" i="172"/>
  <c r="W108" i="172"/>
  <c r="U108" i="172"/>
  <c r="T118" i="172"/>
  <c r="W118" i="172"/>
  <c r="U118" i="172"/>
  <c r="V118" i="172"/>
  <c r="T111" i="172"/>
  <c r="V111" i="172"/>
  <c r="W111" i="172"/>
  <c r="U111" i="172"/>
  <c r="W110" i="174"/>
  <c r="T110" i="174"/>
  <c r="U110" i="174"/>
  <c r="V110" i="174"/>
  <c r="T116" i="174"/>
  <c r="U116" i="174"/>
  <c r="W116" i="174"/>
  <c r="V116" i="174"/>
  <c r="W122" i="174"/>
  <c r="U122" i="174"/>
  <c r="V122" i="174"/>
  <c r="T122" i="174"/>
  <c r="T113" i="177"/>
  <c r="U113" i="177"/>
  <c r="W113" i="177"/>
  <c r="V113" i="177"/>
  <c r="W117" i="176"/>
  <c r="T117" i="176"/>
  <c r="U117" i="176"/>
  <c r="V117" i="176"/>
  <c r="T121" i="177"/>
  <c r="W121" i="177"/>
  <c r="V121" i="177"/>
  <c r="U121" i="177"/>
  <c r="V115" i="179"/>
  <c r="W115" i="179"/>
  <c r="T115" i="179"/>
  <c r="U115" i="179"/>
  <c r="V118" i="179"/>
  <c r="W118" i="179"/>
  <c r="T118" i="179"/>
  <c r="U118" i="179"/>
  <c r="V117" i="179"/>
  <c r="T117" i="179"/>
  <c r="U117" i="179"/>
  <c r="W117" i="179"/>
  <c r="U115" i="181"/>
  <c r="T115" i="181"/>
  <c r="W115" i="181"/>
  <c r="V115" i="181"/>
  <c r="V122" i="181"/>
  <c r="W122" i="181"/>
  <c r="T122" i="181"/>
  <c r="U122" i="181"/>
  <c r="R120" i="142"/>
  <c r="P122" i="140"/>
  <c r="O112" i="142"/>
  <c r="R120" i="141"/>
  <c r="P122" i="152"/>
  <c r="Q123" i="65"/>
  <c r="R123" i="170"/>
  <c r="O116" i="172"/>
  <c r="P124" i="145"/>
  <c r="P121" i="167"/>
  <c r="O108" i="170"/>
  <c r="P124" i="143"/>
  <c r="Q121" i="168"/>
  <c r="R113" i="174"/>
  <c r="Q117" i="173"/>
  <c r="O111" i="148"/>
  <c r="Q117" i="147"/>
  <c r="P124" i="65"/>
  <c r="P111" i="149"/>
  <c r="P124" i="179"/>
  <c r="R113" i="173"/>
  <c r="Q112" i="179"/>
  <c r="O111" i="140"/>
  <c r="Q108" i="173"/>
  <c r="Q112" i="178"/>
  <c r="Q123" i="145"/>
  <c r="O119" i="153"/>
  <c r="O112" i="143"/>
  <c r="O116" i="164"/>
  <c r="O109" i="164"/>
  <c r="P117" i="168"/>
  <c r="Q110" i="65"/>
  <c r="O109" i="142"/>
  <c r="O116" i="163"/>
  <c r="R114" i="156"/>
  <c r="R120" i="164"/>
  <c r="R120" i="143"/>
  <c r="Q123" i="143"/>
  <c r="O109" i="162"/>
  <c r="P122" i="141"/>
  <c r="O112" i="149"/>
  <c r="P117" i="148"/>
  <c r="R107" i="167"/>
  <c r="P122" i="65"/>
  <c r="R114" i="141"/>
  <c r="O112" i="141"/>
  <c r="O122" i="148"/>
  <c r="R114" i="158"/>
  <c r="O119" i="157"/>
  <c r="O119" i="164"/>
  <c r="R114" i="174"/>
  <c r="O116" i="155"/>
  <c r="R114" i="169"/>
  <c r="O116" i="156"/>
  <c r="Q123" i="171"/>
  <c r="O116" i="171"/>
  <c r="Q122" i="150"/>
  <c r="O112" i="161"/>
  <c r="R120" i="170"/>
  <c r="O115" i="179"/>
  <c r="P113" i="155"/>
  <c r="P113" i="153"/>
  <c r="R116" i="168"/>
  <c r="Q112" i="145"/>
  <c r="P109" i="154"/>
  <c r="Q112" i="168"/>
  <c r="Q117" i="65"/>
  <c r="Q116" i="141"/>
  <c r="O110" i="156"/>
  <c r="Q112" i="167"/>
  <c r="P109" i="159"/>
  <c r="Q117" i="165"/>
  <c r="P109" i="167"/>
  <c r="Q116" i="171"/>
  <c r="P124" i="181"/>
  <c r="O112" i="65"/>
  <c r="P122" i="59"/>
  <c r="O119" i="140"/>
  <c r="P122" i="142"/>
  <c r="O111" i="142"/>
  <c r="P121" i="145"/>
  <c r="Q121" i="148"/>
  <c r="Q110" i="154"/>
  <c r="R114" i="155"/>
  <c r="Q109" i="160"/>
  <c r="P111" i="162"/>
  <c r="P109" i="164"/>
  <c r="Q117" i="164"/>
  <c r="R120" i="163"/>
  <c r="R123" i="164"/>
  <c r="R117" i="166"/>
  <c r="R109" i="168"/>
  <c r="R120" i="169"/>
  <c r="O116" i="180"/>
  <c r="Q112" i="65"/>
  <c r="Q116" i="142"/>
  <c r="Q112" i="160"/>
  <c r="P109" i="153"/>
  <c r="Q112" i="159"/>
  <c r="R113" i="145"/>
  <c r="P115" i="149"/>
  <c r="P109" i="160"/>
  <c r="P107" i="145"/>
  <c r="R121" i="152"/>
  <c r="Q109" i="159"/>
  <c r="P109" i="163"/>
  <c r="R113" i="166"/>
  <c r="R109" i="167"/>
  <c r="O111" i="170"/>
  <c r="Q110" i="142"/>
  <c r="P122" i="145"/>
  <c r="R114" i="147"/>
  <c r="P122" i="149"/>
  <c r="R121" i="150"/>
  <c r="R120" i="152"/>
  <c r="O121" i="153"/>
  <c r="P107" i="155"/>
  <c r="Q116" i="164"/>
  <c r="Q121" i="163"/>
  <c r="O119" i="163"/>
  <c r="Q108" i="165"/>
  <c r="R113" i="165"/>
  <c r="O111" i="169"/>
  <c r="Q108" i="176"/>
  <c r="Q112" i="143"/>
  <c r="Q117" i="180"/>
  <c r="R113" i="143"/>
  <c r="Q121" i="142"/>
  <c r="P107" i="156"/>
  <c r="Q121" i="164"/>
  <c r="O116" i="140"/>
  <c r="Q116" i="147"/>
  <c r="R123" i="148"/>
  <c r="P117" i="152"/>
  <c r="O117" i="152"/>
  <c r="R123" i="152"/>
  <c r="P107" i="154"/>
  <c r="R121" i="154"/>
  <c r="O112" i="156"/>
  <c r="Q120" i="155"/>
  <c r="Q116" i="163"/>
  <c r="P111" i="170"/>
  <c r="Q108" i="177"/>
  <c r="P111" i="148"/>
  <c r="R113" i="156"/>
  <c r="O111" i="179"/>
  <c r="R121" i="180"/>
  <c r="Q117" i="181"/>
  <c r="P109" i="168"/>
  <c r="P111" i="59"/>
  <c r="Q120" i="143"/>
  <c r="Q117" i="163"/>
  <c r="Q108" i="166"/>
  <c r="O116" i="59"/>
  <c r="Q108" i="142"/>
  <c r="Q116" i="146"/>
  <c r="O124" i="148"/>
  <c r="R123" i="150"/>
  <c r="R121" i="153"/>
  <c r="R120" i="156"/>
  <c r="Q123" i="161"/>
  <c r="P119" i="162"/>
  <c r="P122" i="164"/>
  <c r="Q117" i="174"/>
  <c r="Q108" i="175"/>
  <c r="R111" i="162"/>
  <c r="R111" i="161"/>
  <c r="R113" i="59"/>
  <c r="P121" i="142"/>
  <c r="P107" i="153"/>
  <c r="Q107" i="156"/>
  <c r="Q121" i="167"/>
  <c r="R113" i="171"/>
  <c r="O123" i="173"/>
  <c r="Q112" i="176"/>
  <c r="O111" i="178"/>
  <c r="P124" i="180"/>
  <c r="P121" i="141"/>
  <c r="P124" i="151"/>
  <c r="Q121" i="152"/>
  <c r="Q107" i="153"/>
  <c r="P124" i="159"/>
  <c r="Q108" i="164"/>
  <c r="Q108" i="170"/>
  <c r="O108" i="181"/>
  <c r="P107" i="142"/>
  <c r="P123" i="147"/>
  <c r="P107" i="151"/>
  <c r="Q121" i="172"/>
  <c r="P124" i="163"/>
  <c r="Q112" i="172"/>
  <c r="P121" i="178"/>
  <c r="R113" i="65"/>
  <c r="R109" i="65"/>
  <c r="Q121" i="59"/>
  <c r="O108" i="140"/>
  <c r="O119" i="59"/>
  <c r="O108" i="141"/>
  <c r="R114" i="142"/>
  <c r="P122" i="143"/>
  <c r="O108" i="145"/>
  <c r="O111" i="146"/>
  <c r="P107" i="149"/>
  <c r="Q116" i="148"/>
  <c r="P107" i="150"/>
  <c r="O112" i="150"/>
  <c r="P115" i="153"/>
  <c r="Q123" i="153"/>
  <c r="O112" i="155"/>
  <c r="O108" i="158"/>
  <c r="Q117" i="157"/>
  <c r="O121" i="157"/>
  <c r="P107" i="159"/>
  <c r="P121" i="159"/>
  <c r="R121" i="161"/>
  <c r="O119" i="162"/>
  <c r="R121" i="163"/>
  <c r="P111" i="165"/>
  <c r="Q120" i="166"/>
  <c r="Q117" i="169"/>
  <c r="Q121" i="169"/>
  <c r="Q112" i="171"/>
  <c r="Q117" i="172"/>
  <c r="O124" i="176"/>
  <c r="Q121" i="178"/>
  <c r="P109" i="181"/>
  <c r="O111" i="181"/>
  <c r="R111" i="145"/>
  <c r="O123" i="174"/>
  <c r="Q121" i="141"/>
  <c r="P107" i="143"/>
  <c r="Q117" i="146"/>
  <c r="O115" i="148"/>
  <c r="P124" i="160"/>
  <c r="P107" i="163"/>
  <c r="P107" i="157"/>
  <c r="P107" i="162"/>
  <c r="O111" i="65"/>
  <c r="O124" i="59"/>
  <c r="Q120" i="151"/>
  <c r="Q112" i="162"/>
  <c r="P124" i="169"/>
  <c r="P121" i="179"/>
  <c r="P124" i="142"/>
  <c r="O111" i="147"/>
  <c r="Q117" i="158"/>
  <c r="P107" i="160"/>
  <c r="R121" i="162"/>
  <c r="R118" i="167"/>
  <c r="Q121" i="170"/>
  <c r="R109" i="143"/>
  <c r="P109" i="156"/>
  <c r="O123" i="148"/>
  <c r="Q116" i="162"/>
  <c r="O108" i="169"/>
  <c r="R121" i="142"/>
  <c r="P107" i="147"/>
  <c r="Q117" i="155"/>
  <c r="R121" i="172"/>
  <c r="P109" i="59"/>
  <c r="R121" i="141"/>
  <c r="Q117" i="145"/>
  <c r="P107" i="161"/>
  <c r="Q108" i="163"/>
  <c r="P124" i="164"/>
  <c r="P124" i="165"/>
  <c r="R118" i="168"/>
  <c r="R121" i="171"/>
  <c r="P111" i="65"/>
  <c r="P107" i="65"/>
  <c r="Q116" i="140"/>
  <c r="P107" i="141"/>
  <c r="P123" i="150"/>
  <c r="Q121" i="150"/>
  <c r="P115" i="154"/>
  <c r="Q117" i="170"/>
  <c r="Q121" i="171"/>
  <c r="Q121" i="179"/>
  <c r="Q112" i="140"/>
  <c r="O124" i="142"/>
  <c r="O108" i="143"/>
  <c r="R109" i="151"/>
  <c r="O112" i="153"/>
  <c r="P112" i="156"/>
  <c r="O108" i="157"/>
  <c r="P121" i="158"/>
  <c r="Q108" i="162"/>
  <c r="R121" i="170"/>
  <c r="Q117" i="171"/>
  <c r="P124" i="176"/>
  <c r="O111" i="180"/>
  <c r="O119" i="65"/>
  <c r="R121" i="65"/>
  <c r="Q112" i="59"/>
  <c r="P112" i="59"/>
  <c r="Q110" i="141"/>
  <c r="O109" i="141"/>
  <c r="Q122" i="145"/>
  <c r="P111" i="146"/>
  <c r="R109" i="148"/>
  <c r="P121" i="148"/>
  <c r="Q122" i="151"/>
  <c r="P109" i="152"/>
  <c r="O109" i="151"/>
  <c r="R120" i="151"/>
  <c r="O109" i="154"/>
  <c r="Q112" i="154"/>
  <c r="P109" i="155"/>
  <c r="P123" i="156"/>
  <c r="O114" i="158"/>
  <c r="P121" i="157"/>
  <c r="O108" i="161"/>
  <c r="P111" i="163"/>
  <c r="Q116" i="168"/>
  <c r="O110" i="169"/>
  <c r="R121" i="169"/>
  <c r="P121" i="174"/>
  <c r="R121" i="175"/>
  <c r="P124" i="177"/>
  <c r="P111" i="181"/>
  <c r="P124" i="152"/>
  <c r="Q117" i="156"/>
  <c r="P107" i="158"/>
  <c r="P111" i="169"/>
  <c r="P109" i="174"/>
  <c r="P109" i="140"/>
  <c r="R121" i="146"/>
  <c r="Q116" i="161"/>
  <c r="Q112" i="177"/>
  <c r="P121" i="181"/>
  <c r="P107" i="146"/>
  <c r="P123" i="151"/>
  <c r="P124" i="150"/>
  <c r="Q121" i="151"/>
  <c r="P121" i="180"/>
  <c r="Q121" i="140"/>
  <c r="P124" i="59"/>
  <c r="P111" i="142"/>
  <c r="P109" i="145"/>
  <c r="P124" i="147"/>
  <c r="Q116" i="149"/>
  <c r="P107" i="152"/>
  <c r="O121" i="158"/>
  <c r="R121" i="164"/>
  <c r="O108" i="59"/>
  <c r="R121" i="140"/>
  <c r="P111" i="147"/>
  <c r="P107" i="148"/>
  <c r="O109" i="152"/>
  <c r="Q121" i="160"/>
  <c r="O108" i="162"/>
  <c r="P124" i="162"/>
  <c r="P111" i="164"/>
  <c r="R113" i="169"/>
  <c r="R121" i="177"/>
  <c r="P109" i="180"/>
  <c r="Q121" i="65"/>
  <c r="Q122" i="143"/>
  <c r="Q112" i="147"/>
  <c r="O111" i="149"/>
  <c r="Q121" i="149"/>
  <c r="Q122" i="152"/>
  <c r="O114" i="150"/>
  <c r="R123" i="151"/>
  <c r="O109" i="153"/>
  <c r="Q112" i="153"/>
  <c r="Q116" i="153"/>
  <c r="P124" i="153"/>
  <c r="O119" i="155"/>
  <c r="O108" i="159"/>
  <c r="Q123" i="164"/>
  <c r="R113" i="164"/>
  <c r="Q117" i="166"/>
  <c r="Q121" i="165"/>
  <c r="Q116" i="167"/>
  <c r="R114" i="171"/>
  <c r="P124" i="175"/>
  <c r="R121" i="181"/>
  <c r="P111" i="180"/>
  <c r="Q113" i="145"/>
  <c r="Q113" i="154"/>
  <c r="Q113" i="147"/>
  <c r="Q113" i="143"/>
  <c r="Q113" i="65"/>
  <c r="Q113" i="149"/>
  <c r="Q111" i="146"/>
  <c r="R124" i="146"/>
  <c r="R111" i="65"/>
  <c r="R111" i="140"/>
  <c r="R111" i="156"/>
  <c r="R111" i="153"/>
  <c r="R111" i="176"/>
  <c r="R111" i="148"/>
  <c r="R111" i="151"/>
  <c r="P120" i="164"/>
  <c r="P120" i="178"/>
  <c r="P120" i="140"/>
  <c r="P120" i="176"/>
  <c r="P120" i="148"/>
  <c r="P120" i="179"/>
  <c r="Q114" i="163"/>
  <c r="O123" i="166"/>
  <c r="P119" i="178"/>
  <c r="O121" i="180"/>
  <c r="O118" i="140"/>
  <c r="Q113" i="59"/>
  <c r="O120" i="145"/>
  <c r="O110" i="146"/>
  <c r="P120" i="177"/>
  <c r="R119" i="180"/>
  <c r="P116" i="172"/>
  <c r="P116" i="150"/>
  <c r="P116" i="180"/>
  <c r="P116" i="157"/>
  <c r="P116" i="143"/>
  <c r="P116" i="158"/>
  <c r="P116" i="145"/>
  <c r="P116" i="141"/>
  <c r="P116" i="142"/>
  <c r="O117" i="153"/>
  <c r="O117" i="168"/>
  <c r="O117" i="140"/>
  <c r="O117" i="162"/>
  <c r="O117" i="179"/>
  <c r="Q115" i="157"/>
  <c r="Q115" i="180"/>
  <c r="Q115" i="153"/>
  <c r="Q115" i="147"/>
  <c r="Q115" i="164"/>
  <c r="P110" i="153"/>
  <c r="P110" i="149"/>
  <c r="P110" i="65"/>
  <c r="R124" i="59"/>
  <c r="R124" i="145"/>
  <c r="Q107" i="171"/>
  <c r="Q107" i="169"/>
  <c r="Q107" i="166"/>
  <c r="Q107" i="173"/>
  <c r="Q107" i="151"/>
  <c r="Q107" i="179"/>
  <c r="Q107" i="177"/>
  <c r="Q107" i="141"/>
  <c r="Q107" i="176"/>
  <c r="Q107" i="142"/>
  <c r="Q107" i="160"/>
  <c r="Q107" i="155"/>
  <c r="Q107" i="159"/>
  <c r="R116" i="148"/>
  <c r="R116" i="145"/>
  <c r="R116" i="175"/>
  <c r="R116" i="176"/>
  <c r="R116" i="169"/>
  <c r="R116" i="170"/>
  <c r="R124" i="143"/>
  <c r="Q111" i="145"/>
  <c r="O117" i="147"/>
  <c r="P110" i="148"/>
  <c r="Q115" i="160"/>
  <c r="R111" i="173"/>
  <c r="Q111" i="143"/>
  <c r="Q114" i="168"/>
  <c r="Q114" i="146"/>
  <c r="Q114" i="143"/>
  <c r="Q114" i="141"/>
  <c r="Q114" i="145"/>
  <c r="P108" i="141"/>
  <c r="P108" i="160"/>
  <c r="P108" i="165"/>
  <c r="P108" i="146"/>
  <c r="P108" i="147"/>
  <c r="P108" i="157"/>
  <c r="P108" i="163"/>
  <c r="P110" i="152"/>
  <c r="Q113" i="156"/>
  <c r="Q111" i="160"/>
  <c r="R108" i="174"/>
  <c r="R108" i="157"/>
  <c r="R108" i="153"/>
  <c r="R108" i="158"/>
  <c r="R108" i="59"/>
  <c r="R108" i="149"/>
  <c r="R108" i="177"/>
  <c r="R108" i="163"/>
  <c r="R108" i="150"/>
  <c r="R108" i="152"/>
  <c r="R108" i="171"/>
  <c r="R108" i="143"/>
  <c r="R108" i="176"/>
  <c r="O110" i="178"/>
  <c r="O110" i="173"/>
  <c r="O110" i="165"/>
  <c r="O110" i="151"/>
  <c r="O121" i="150"/>
  <c r="O121" i="181"/>
  <c r="O121" i="160"/>
  <c r="O121" i="169"/>
  <c r="O121" i="170"/>
  <c r="O121" i="165"/>
  <c r="O121" i="59"/>
  <c r="O121" i="154"/>
  <c r="O121" i="168"/>
  <c r="O121" i="149"/>
  <c r="O121" i="173"/>
  <c r="O121" i="166"/>
  <c r="Q115" i="140"/>
  <c r="O110" i="157"/>
  <c r="R111" i="160"/>
  <c r="R116" i="167"/>
  <c r="R116" i="166"/>
  <c r="R108" i="172"/>
  <c r="O110" i="177"/>
  <c r="R108" i="179"/>
  <c r="O120" i="141"/>
  <c r="O120" i="65"/>
  <c r="O120" i="146"/>
  <c r="O120" i="168"/>
  <c r="O120" i="148"/>
  <c r="O120" i="142"/>
  <c r="Q111" i="140"/>
  <c r="Q111" i="141"/>
  <c r="Q111" i="148"/>
  <c r="Q111" i="158"/>
  <c r="Q111" i="161"/>
  <c r="Q111" i="157"/>
  <c r="R119" i="147"/>
  <c r="R119" i="146"/>
  <c r="R119" i="162"/>
  <c r="R124" i="149"/>
  <c r="R124" i="156"/>
  <c r="R124" i="152"/>
  <c r="R124" i="65"/>
  <c r="R124" i="142"/>
  <c r="R124" i="150"/>
  <c r="R124" i="141"/>
  <c r="P119" i="159"/>
  <c r="P119" i="153"/>
  <c r="P119" i="152"/>
  <c r="P119" i="148"/>
  <c r="P119" i="141"/>
  <c r="R118" i="163"/>
  <c r="R118" i="169"/>
  <c r="R118" i="165"/>
  <c r="R118" i="180"/>
  <c r="R118" i="170"/>
  <c r="R118" i="173"/>
  <c r="R118" i="174"/>
  <c r="R118" i="152"/>
  <c r="R118" i="156"/>
  <c r="R118" i="177"/>
  <c r="R118" i="176"/>
  <c r="R118" i="65"/>
  <c r="R118" i="172"/>
  <c r="Q124" i="177"/>
  <c r="Q124" i="150"/>
  <c r="Q124" i="152"/>
  <c r="Q124" i="59"/>
  <c r="Q124" i="161"/>
  <c r="Q124" i="155"/>
  <c r="Q124" i="151"/>
  <c r="Q124" i="140"/>
  <c r="Q124" i="162"/>
  <c r="Q124" i="164"/>
  <c r="Q124" i="145"/>
  <c r="Q124" i="172"/>
  <c r="Q124" i="143"/>
  <c r="O118" i="148"/>
  <c r="O118" i="143"/>
  <c r="O118" i="165"/>
  <c r="O118" i="169"/>
  <c r="O118" i="166"/>
  <c r="O118" i="161"/>
  <c r="O118" i="146"/>
  <c r="O118" i="170"/>
  <c r="O118" i="147"/>
  <c r="O118" i="59"/>
  <c r="O118" i="168"/>
  <c r="O118" i="177"/>
  <c r="O118" i="173"/>
  <c r="O118" i="175"/>
  <c r="O118" i="174"/>
  <c r="O118" i="158"/>
  <c r="O115" i="150"/>
  <c r="O115" i="149"/>
  <c r="O115" i="155"/>
  <c r="O115" i="147"/>
  <c r="O115" i="152"/>
  <c r="O115" i="178"/>
  <c r="O115" i="161"/>
  <c r="O115" i="156"/>
  <c r="O115" i="162"/>
  <c r="O115" i="157"/>
  <c r="O123" i="169"/>
  <c r="O123" i="160"/>
  <c r="O123" i="170"/>
  <c r="O123" i="165"/>
  <c r="O123" i="146"/>
  <c r="O123" i="178"/>
  <c r="O123" i="158"/>
  <c r="O123" i="167"/>
  <c r="O123" i="179"/>
  <c r="O123" i="172"/>
  <c r="O123" i="154"/>
  <c r="O123" i="153"/>
  <c r="R111" i="155"/>
  <c r="Q113" i="155"/>
  <c r="Q115" i="59"/>
  <c r="O110" i="143"/>
  <c r="R111" i="159"/>
  <c r="Q115" i="171"/>
  <c r="O110" i="65"/>
  <c r="O117" i="143"/>
  <c r="O123" i="147"/>
  <c r="R116" i="165"/>
  <c r="O118" i="167"/>
  <c r="P110" i="176"/>
  <c r="R108" i="178"/>
  <c r="Q108" i="182"/>
  <c r="Q108" i="167"/>
  <c r="Q108" i="156"/>
  <c r="Q108" i="168"/>
  <c r="Q108" i="159"/>
  <c r="Q108" i="150"/>
  <c r="Q108" i="171"/>
  <c r="Q108" i="160"/>
  <c r="Q108" i="153"/>
  <c r="Q108" i="152"/>
  <c r="Q108" i="146"/>
  <c r="Q108" i="145"/>
  <c r="Q108" i="172"/>
  <c r="Q108" i="157"/>
  <c r="Q108" i="154"/>
  <c r="Q108" i="151"/>
  <c r="Q108" i="147"/>
  <c r="Q108" i="141"/>
  <c r="Q108" i="65"/>
  <c r="Q108" i="143"/>
  <c r="Q116" i="177"/>
  <c r="P107" i="179"/>
  <c r="O108" i="65"/>
  <c r="P107" i="140"/>
  <c r="P121" i="140"/>
  <c r="P109" i="142"/>
  <c r="R113" i="142"/>
  <c r="P111" i="143"/>
  <c r="Q121" i="143"/>
  <c r="O108" i="146"/>
  <c r="R113" i="146"/>
  <c r="P121" i="146"/>
  <c r="O108" i="148"/>
  <c r="P124" i="149"/>
  <c r="Q112" i="152"/>
  <c r="R113" i="151"/>
  <c r="O111" i="151"/>
  <c r="P111" i="151"/>
  <c r="Q116" i="152"/>
  <c r="O108" i="154"/>
  <c r="R113" i="154"/>
  <c r="O111" i="155"/>
  <c r="P121" i="156"/>
  <c r="P124" i="156"/>
  <c r="Q117" i="159"/>
  <c r="R121" i="160"/>
  <c r="Q121" i="161"/>
  <c r="P107" i="167"/>
  <c r="P121" i="171"/>
  <c r="P107" i="176"/>
  <c r="P111" i="177"/>
  <c r="R113" i="177"/>
  <c r="Q116" i="176"/>
  <c r="Q108" i="179"/>
  <c r="P111" i="179"/>
  <c r="P107" i="178"/>
  <c r="Q108" i="181"/>
  <c r="Q116" i="181"/>
  <c r="R121" i="182"/>
  <c r="R121" i="176"/>
  <c r="R121" i="173"/>
  <c r="R121" i="157"/>
  <c r="R121" i="174"/>
  <c r="R121" i="158"/>
  <c r="R121" i="178"/>
  <c r="R121" i="167"/>
  <c r="R121" i="155"/>
  <c r="R121" i="148"/>
  <c r="R121" i="179"/>
  <c r="R121" i="168"/>
  <c r="R121" i="156"/>
  <c r="R121" i="149"/>
  <c r="P109" i="182"/>
  <c r="P109" i="146"/>
  <c r="P109" i="175"/>
  <c r="P109" i="165"/>
  <c r="P109" i="177"/>
  <c r="P109" i="169"/>
  <c r="P109" i="166"/>
  <c r="P109" i="148"/>
  <c r="P109" i="176"/>
  <c r="P109" i="173"/>
  <c r="P109" i="170"/>
  <c r="P109" i="149"/>
  <c r="P109" i="143"/>
  <c r="O108" i="182"/>
  <c r="O108" i="178"/>
  <c r="O108" i="175"/>
  <c r="O108" i="171"/>
  <c r="O108" i="179"/>
  <c r="O108" i="176"/>
  <c r="O108" i="172"/>
  <c r="O108" i="155"/>
  <c r="O108" i="177"/>
  <c r="O108" i="167"/>
  <c r="O108" i="156"/>
  <c r="O108" i="142"/>
  <c r="O108" i="180"/>
  <c r="O108" i="168"/>
  <c r="O111" i="182"/>
  <c r="O111" i="172"/>
  <c r="O111" i="167"/>
  <c r="O111" i="156"/>
  <c r="O111" i="153"/>
  <c r="O111" i="141"/>
  <c r="O111" i="59"/>
  <c r="O111" i="175"/>
  <c r="O111" i="168"/>
  <c r="O111" i="163"/>
  <c r="O111" i="161"/>
  <c r="O111" i="159"/>
  <c r="O111" i="154"/>
  <c r="O111" i="177"/>
  <c r="O111" i="164"/>
  <c r="O111" i="162"/>
  <c r="O111" i="160"/>
  <c r="O111" i="157"/>
  <c r="O111" i="176"/>
  <c r="O111" i="158"/>
  <c r="Q117" i="182"/>
  <c r="Q117" i="150"/>
  <c r="Q117" i="143"/>
  <c r="Q117" i="175"/>
  <c r="Q117" i="152"/>
  <c r="Q117" i="148"/>
  <c r="Q117" i="178"/>
  <c r="Q117" i="176"/>
  <c r="Q117" i="161"/>
  <c r="Q117" i="151"/>
  <c r="Q117" i="149"/>
  <c r="Q117" i="141"/>
  <c r="Q117" i="179"/>
  <c r="Q117" i="177"/>
  <c r="Q117" i="162"/>
  <c r="Q117" i="142"/>
  <c r="P111" i="141"/>
  <c r="P121" i="147"/>
  <c r="P109" i="151"/>
  <c r="Q121" i="159"/>
  <c r="P111" i="161"/>
  <c r="Q108" i="169"/>
  <c r="P121" i="172"/>
  <c r="P124" i="178"/>
  <c r="P124" i="148"/>
  <c r="Q112" i="150"/>
  <c r="O108" i="152"/>
  <c r="R113" i="152"/>
  <c r="O111" i="152"/>
  <c r="O108" i="153"/>
  <c r="P111" i="154"/>
  <c r="R113" i="153"/>
  <c r="Q117" i="154"/>
  <c r="Q108" i="155"/>
  <c r="P111" i="156"/>
  <c r="P121" i="155"/>
  <c r="P124" i="155"/>
  <c r="Q112" i="158"/>
  <c r="R121" i="159"/>
  <c r="O108" i="166"/>
  <c r="O111" i="166"/>
  <c r="O111" i="171"/>
  <c r="O108" i="174"/>
  <c r="O111" i="173"/>
  <c r="P107" i="175"/>
  <c r="P111" i="175"/>
  <c r="R113" i="175"/>
  <c r="Q116" i="175"/>
  <c r="P121" i="176"/>
  <c r="Q108" i="178"/>
  <c r="Q108" i="180"/>
  <c r="Q116" i="180"/>
  <c r="P111" i="182"/>
  <c r="P111" i="176"/>
  <c r="P111" i="171"/>
  <c r="P111" i="160"/>
  <c r="P111" i="157"/>
  <c r="P111" i="172"/>
  <c r="P111" i="158"/>
  <c r="P111" i="140"/>
  <c r="Q121" i="182"/>
  <c r="Q121" i="181"/>
  <c r="Q121" i="166"/>
  <c r="Q121" i="153"/>
  <c r="Q121" i="175"/>
  <c r="Q121" i="154"/>
  <c r="Q121" i="176"/>
  <c r="Q121" i="173"/>
  <c r="Q121" i="157"/>
  <c r="Q121" i="145"/>
  <c r="Q121" i="177"/>
  <c r="Q121" i="174"/>
  <c r="Q121" i="158"/>
  <c r="Q116" i="59"/>
  <c r="Q116" i="145"/>
  <c r="Q112" i="146"/>
  <c r="Q112" i="151"/>
  <c r="Q112" i="155"/>
  <c r="Q108" i="158"/>
  <c r="Q112" i="161"/>
  <c r="Q121" i="162"/>
  <c r="O108" i="164"/>
  <c r="R121" i="166"/>
  <c r="P121" i="173"/>
  <c r="Q117" i="140"/>
  <c r="P111" i="152"/>
  <c r="P121" i="65"/>
  <c r="Q117" i="59"/>
  <c r="Q108" i="140"/>
  <c r="R121" i="145"/>
  <c r="O111" i="143"/>
  <c r="Q121" i="146"/>
  <c r="Q108" i="148"/>
  <c r="R113" i="148"/>
  <c r="O108" i="151"/>
  <c r="R113" i="150"/>
  <c r="O111" i="150"/>
  <c r="P111" i="150"/>
  <c r="P111" i="153"/>
  <c r="Q117" i="153"/>
  <c r="P111" i="155"/>
  <c r="Q121" i="156"/>
  <c r="P109" i="158"/>
  <c r="P109" i="162"/>
  <c r="O108" i="165"/>
  <c r="O111" i="165"/>
  <c r="P111" i="168"/>
  <c r="P109" i="172"/>
  <c r="O108" i="173"/>
  <c r="P111" i="174"/>
  <c r="P109" i="179"/>
  <c r="P107" i="182"/>
  <c r="P107" i="181"/>
  <c r="P107" i="169"/>
  <c r="P107" i="165"/>
  <c r="P107" i="173"/>
  <c r="P107" i="171"/>
  <c r="P107" i="170"/>
  <c r="P107" i="166"/>
  <c r="P107" i="174"/>
  <c r="P107" i="172"/>
  <c r="P121" i="182"/>
  <c r="P121" i="169"/>
  <c r="P121" i="160"/>
  <c r="P121" i="143"/>
  <c r="P121" i="170"/>
  <c r="P121" i="165"/>
  <c r="P121" i="163"/>
  <c r="P121" i="161"/>
  <c r="P121" i="150"/>
  <c r="P121" i="166"/>
  <c r="P121" i="164"/>
  <c r="P121" i="162"/>
  <c r="P121" i="153"/>
  <c r="P121" i="151"/>
  <c r="P121" i="154"/>
  <c r="P121" i="152"/>
  <c r="P121" i="59"/>
  <c r="P124" i="182"/>
  <c r="P124" i="166"/>
  <c r="P124" i="154"/>
  <c r="P124" i="146"/>
  <c r="P124" i="173"/>
  <c r="P124" i="171"/>
  <c r="P124" i="157"/>
  <c r="P124" i="174"/>
  <c r="P124" i="172"/>
  <c r="P124" i="161"/>
  <c r="P124" i="158"/>
  <c r="P124" i="141"/>
  <c r="Q112" i="182"/>
  <c r="Q112" i="165"/>
  <c r="Q112" i="163"/>
  <c r="Q112" i="156"/>
  <c r="Q112" i="173"/>
  <c r="Q112" i="169"/>
  <c r="Q112" i="166"/>
  <c r="Q112" i="164"/>
  <c r="Q112" i="180"/>
  <c r="Q112" i="174"/>
  <c r="Q112" i="170"/>
  <c r="Q112" i="148"/>
  <c r="Q112" i="141"/>
  <c r="Q112" i="181"/>
  <c r="Q112" i="175"/>
  <c r="Q112" i="149"/>
  <c r="Q112" i="142"/>
  <c r="Q116" i="182"/>
  <c r="Q116" i="173"/>
  <c r="Q116" i="169"/>
  <c r="Q116" i="165"/>
  <c r="Q116" i="157"/>
  <c r="Q116" i="154"/>
  <c r="Q116" i="174"/>
  <c r="Q116" i="170"/>
  <c r="Q116" i="166"/>
  <c r="Q116" i="158"/>
  <c r="Q116" i="155"/>
  <c r="Q116" i="178"/>
  <c r="Q116" i="159"/>
  <c r="Q116" i="156"/>
  <c r="Q116" i="179"/>
  <c r="Q116" i="160"/>
  <c r="Q116" i="143"/>
  <c r="Q116" i="65"/>
  <c r="R113" i="182"/>
  <c r="R113" i="159"/>
  <c r="R113" i="149"/>
  <c r="R113" i="160"/>
  <c r="R113" i="180"/>
  <c r="R113" i="167"/>
  <c r="R113" i="161"/>
  <c r="R113" i="157"/>
  <c r="R113" i="147"/>
  <c r="R113" i="140"/>
  <c r="R113" i="181"/>
  <c r="R113" i="168"/>
  <c r="R113" i="163"/>
  <c r="R113" i="162"/>
  <c r="R113" i="158"/>
  <c r="R113" i="155"/>
  <c r="R121" i="59"/>
  <c r="P111" i="145"/>
  <c r="O108" i="147"/>
  <c r="O108" i="149"/>
  <c r="Q117" i="160"/>
  <c r="P107" i="168"/>
  <c r="Q117" i="168"/>
  <c r="R113" i="176"/>
  <c r="P109" i="65"/>
  <c r="P107" i="59"/>
  <c r="P109" i="141"/>
  <c r="R113" i="141"/>
  <c r="O111" i="145"/>
  <c r="Q121" i="147"/>
  <c r="Q108" i="149"/>
  <c r="Q116" i="150"/>
  <c r="P124" i="140"/>
  <c r="Q108" i="59"/>
  <c r="R121" i="143"/>
  <c r="P109" i="147"/>
  <c r="R121" i="147"/>
  <c r="P121" i="149"/>
  <c r="R121" i="151"/>
  <c r="O108" i="150"/>
  <c r="Q121" i="155"/>
  <c r="P109" i="157"/>
  <c r="O108" i="160"/>
  <c r="P111" i="159"/>
  <c r="P109" i="161"/>
  <c r="P107" i="164"/>
  <c r="P111" i="166"/>
  <c r="P111" i="167"/>
  <c r="P121" i="168"/>
  <c r="P124" i="167"/>
  <c r="R113" i="170"/>
  <c r="P124" i="170"/>
  <c r="Q116" i="172"/>
  <c r="P109" i="171"/>
  <c r="R113" i="172"/>
  <c r="Q108" i="174"/>
  <c r="P111" i="173"/>
  <c r="P121" i="175"/>
  <c r="R113" i="178"/>
  <c r="P109" i="178"/>
  <c r="P107" i="180"/>
  <c r="R112" i="182"/>
  <c r="R112" i="59"/>
  <c r="R112" i="153"/>
  <c r="O115" i="182"/>
  <c r="O115" i="173"/>
  <c r="O115" i="171"/>
  <c r="O115" i="169"/>
  <c r="O115" i="145"/>
  <c r="O115" i="59"/>
  <c r="O115" i="65"/>
  <c r="O115" i="174"/>
  <c r="O115" i="172"/>
  <c r="O115" i="170"/>
  <c r="O115" i="167"/>
  <c r="O115" i="165"/>
  <c r="O115" i="140"/>
  <c r="O115" i="168"/>
  <c r="O115" i="166"/>
  <c r="O115" i="175"/>
  <c r="O115" i="159"/>
  <c r="O115" i="151"/>
  <c r="O115" i="146"/>
  <c r="O115" i="141"/>
  <c r="O115" i="180"/>
  <c r="O115" i="158"/>
  <c r="O115" i="153"/>
  <c r="O115" i="181"/>
  <c r="O121" i="148"/>
  <c r="R118" i="155"/>
  <c r="R108" i="162"/>
  <c r="O115" i="176"/>
  <c r="Q124" i="176"/>
  <c r="Q107" i="181"/>
  <c r="O123" i="182"/>
  <c r="O123" i="151"/>
  <c r="O123" i="143"/>
  <c r="O123" i="145"/>
  <c r="O123" i="161"/>
  <c r="O123" i="162"/>
  <c r="O123" i="180"/>
  <c r="O123" i="177"/>
  <c r="O123" i="168"/>
  <c r="O123" i="164"/>
  <c r="O123" i="171"/>
  <c r="O123" i="159"/>
  <c r="O123" i="149"/>
  <c r="O123" i="140"/>
  <c r="P119" i="166"/>
  <c r="P119" i="65"/>
  <c r="O110" i="142"/>
  <c r="Q107" i="146"/>
  <c r="O121" i="147"/>
  <c r="R116" i="149"/>
  <c r="Q124" i="153"/>
  <c r="O121" i="155"/>
  <c r="O123" i="155"/>
  <c r="Q119" i="157"/>
  <c r="Q124" i="159"/>
  <c r="R108" i="161"/>
  <c r="R108" i="168"/>
  <c r="Q124" i="168"/>
  <c r="R108" i="170"/>
  <c r="R116" i="173"/>
  <c r="R116" i="59"/>
  <c r="O123" i="142"/>
  <c r="O121" i="146"/>
  <c r="Q124" i="147"/>
  <c r="Q124" i="149"/>
  <c r="P120" i="151"/>
  <c r="P120" i="153"/>
  <c r="Q107" i="158"/>
  <c r="Q124" i="158"/>
  <c r="P120" i="162"/>
  <c r="R112" i="163"/>
  <c r="R108" i="166"/>
  <c r="R108" i="167"/>
  <c r="R108" i="169"/>
  <c r="P119" i="173"/>
  <c r="O115" i="177"/>
  <c r="O110" i="180"/>
  <c r="O113" i="182"/>
  <c r="O113" i="175"/>
  <c r="O113" i="167"/>
  <c r="O107" i="182"/>
  <c r="O107" i="147"/>
  <c r="R111" i="182"/>
  <c r="R111" i="179"/>
  <c r="R111" i="157"/>
  <c r="R111" i="146"/>
  <c r="R111" i="141"/>
  <c r="R111" i="142"/>
  <c r="R111" i="181"/>
  <c r="R111" i="150"/>
  <c r="R111" i="180"/>
  <c r="R111" i="175"/>
  <c r="R111" i="158"/>
  <c r="R111" i="152"/>
  <c r="R111" i="147"/>
  <c r="R111" i="177"/>
  <c r="R111" i="174"/>
  <c r="R111" i="170"/>
  <c r="R111" i="167"/>
  <c r="R111" i="166"/>
  <c r="R111" i="154"/>
  <c r="R111" i="149"/>
  <c r="R111" i="163"/>
  <c r="R111" i="59"/>
  <c r="Q124" i="182"/>
  <c r="Q124" i="156"/>
  <c r="Q124" i="180"/>
  <c r="Q124" i="173"/>
  <c r="Q124" i="165"/>
  <c r="Q124" i="181"/>
  <c r="Q124" i="174"/>
  <c r="Q124" i="171"/>
  <c r="Q124" i="166"/>
  <c r="Q124" i="163"/>
  <c r="Q124" i="148"/>
  <c r="Q124" i="160"/>
  <c r="Q124" i="157"/>
  <c r="Q124" i="154"/>
  <c r="Q124" i="178"/>
  <c r="Q124" i="167"/>
  <c r="Q124" i="179"/>
  <c r="O118" i="182"/>
  <c r="O118" i="179"/>
  <c r="O118" i="159"/>
  <c r="O118" i="155"/>
  <c r="O118" i="150"/>
  <c r="O118" i="141"/>
  <c r="O118" i="156"/>
  <c r="O118" i="142"/>
  <c r="O118" i="181"/>
  <c r="O118" i="160"/>
  <c r="O118" i="152"/>
  <c r="O118" i="180"/>
  <c r="O118" i="151"/>
  <c r="O118" i="162"/>
  <c r="O118" i="157"/>
  <c r="O118" i="153"/>
  <c r="O118" i="149"/>
  <c r="O118" i="145"/>
  <c r="O118" i="176"/>
  <c r="O118" i="171"/>
  <c r="O118" i="65"/>
  <c r="P120" i="182"/>
  <c r="P120" i="174"/>
  <c r="P120" i="170"/>
  <c r="P120" i="165"/>
  <c r="P120" i="171"/>
  <c r="P120" i="166"/>
  <c r="P120" i="159"/>
  <c r="P120" i="155"/>
  <c r="P120" i="143"/>
  <c r="P120" i="145"/>
  <c r="P120" i="59"/>
  <c r="P120" i="180"/>
  <c r="P120" i="172"/>
  <c r="P120" i="160"/>
  <c r="P120" i="157"/>
  <c r="P120" i="156"/>
  <c r="P120" i="181"/>
  <c r="P120" i="175"/>
  <c r="P120" i="154"/>
  <c r="P120" i="168"/>
  <c r="P120" i="161"/>
  <c r="P120" i="152"/>
  <c r="P120" i="149"/>
  <c r="P120" i="147"/>
  <c r="P120" i="142"/>
  <c r="P120" i="141"/>
  <c r="P120" i="146"/>
  <c r="R108" i="148"/>
  <c r="R107" i="154"/>
  <c r="O123" i="156"/>
  <c r="R108" i="156"/>
  <c r="P119" i="160"/>
  <c r="P120" i="163"/>
  <c r="O107" i="166"/>
  <c r="R108" i="165"/>
  <c r="P120" i="169"/>
  <c r="Q124" i="170"/>
  <c r="R111" i="172"/>
  <c r="Q107" i="172"/>
  <c r="Q119" i="172"/>
  <c r="P119" i="177"/>
  <c r="Q124" i="175"/>
  <c r="R122" i="182"/>
  <c r="R122" i="59"/>
  <c r="R122" i="65"/>
  <c r="R122" i="175"/>
  <c r="Q118" i="182"/>
  <c r="Q118" i="152"/>
  <c r="Q118" i="163"/>
  <c r="Q118" i="169"/>
  <c r="Q118" i="145"/>
  <c r="R108" i="182"/>
  <c r="R108" i="164"/>
  <c r="R108" i="154"/>
  <c r="R108" i="146"/>
  <c r="R108" i="159"/>
  <c r="R108" i="147"/>
  <c r="R108" i="160"/>
  <c r="R108" i="175"/>
  <c r="R108" i="145"/>
  <c r="R108" i="140"/>
  <c r="R108" i="151"/>
  <c r="R108" i="142"/>
  <c r="R108" i="65"/>
  <c r="R108" i="180"/>
  <c r="R118" i="182"/>
  <c r="R118" i="153"/>
  <c r="R118" i="178"/>
  <c r="R118" i="157"/>
  <c r="R118" i="148"/>
  <c r="R118" i="158"/>
  <c r="R118" i="154"/>
  <c r="R118" i="150"/>
  <c r="R118" i="149"/>
  <c r="R118" i="179"/>
  <c r="R118" i="175"/>
  <c r="R118" i="164"/>
  <c r="R118" i="161"/>
  <c r="R118" i="151"/>
  <c r="R118" i="147"/>
  <c r="R118" i="145"/>
  <c r="R118" i="141"/>
  <c r="R118" i="181"/>
  <c r="R118" i="166"/>
  <c r="R118" i="159"/>
  <c r="R118" i="140"/>
  <c r="R116" i="182"/>
  <c r="R116" i="161"/>
  <c r="R116" i="157"/>
  <c r="R116" i="153"/>
  <c r="R116" i="147"/>
  <c r="R116" i="141"/>
  <c r="R116" i="162"/>
  <c r="R116" i="158"/>
  <c r="R116" i="142"/>
  <c r="R116" i="171"/>
  <c r="R116" i="154"/>
  <c r="R116" i="172"/>
  <c r="R116" i="65"/>
  <c r="R116" i="163"/>
  <c r="R116" i="150"/>
  <c r="R116" i="140"/>
  <c r="R116" i="180"/>
  <c r="R116" i="177"/>
  <c r="R116" i="160"/>
  <c r="R116" i="155"/>
  <c r="R116" i="143"/>
  <c r="R116" i="181"/>
  <c r="O123" i="65"/>
  <c r="R108" i="141"/>
  <c r="O110" i="150"/>
  <c r="O121" i="156"/>
  <c r="P119" i="157"/>
  <c r="R118" i="160"/>
  <c r="R118" i="171"/>
  <c r="O121" i="177"/>
  <c r="Q107" i="178"/>
  <c r="R111" i="178"/>
  <c r="P120" i="65"/>
  <c r="O110" i="140"/>
  <c r="P119" i="59"/>
  <c r="O123" i="141"/>
  <c r="R118" i="142"/>
  <c r="O115" i="143"/>
  <c r="P119" i="143"/>
  <c r="R118" i="143"/>
  <c r="Q124" i="146"/>
  <c r="R116" i="156"/>
  <c r="O115" i="164"/>
  <c r="O107" i="143"/>
  <c r="R116" i="152"/>
  <c r="O123" i="152"/>
  <c r="O107" i="155"/>
  <c r="R108" i="155"/>
  <c r="P119" i="156"/>
  <c r="R116" i="159"/>
  <c r="R118" i="162"/>
  <c r="O110" i="163"/>
  <c r="O118" i="164"/>
  <c r="O115" i="163"/>
  <c r="O123" i="163"/>
  <c r="Q107" i="168"/>
  <c r="R111" i="169"/>
  <c r="Q124" i="169"/>
  <c r="R111" i="171"/>
  <c r="R108" i="173"/>
  <c r="O123" i="176"/>
  <c r="P118" i="182"/>
  <c r="P118" i="141"/>
  <c r="P118" i="173"/>
  <c r="Q118" i="160"/>
  <c r="P119" i="182"/>
  <c r="P119" i="176"/>
  <c r="P119" i="172"/>
  <c r="P119" i="151"/>
  <c r="P119" i="149"/>
  <c r="P119" i="146"/>
  <c r="P119" i="167"/>
  <c r="P119" i="163"/>
  <c r="P119" i="168"/>
  <c r="P119" i="164"/>
  <c r="P119" i="147"/>
  <c r="P119" i="174"/>
  <c r="P119" i="170"/>
  <c r="P119" i="165"/>
  <c r="P119" i="180"/>
  <c r="P119" i="158"/>
  <c r="P119" i="154"/>
  <c r="P119" i="145"/>
  <c r="P119" i="142"/>
  <c r="P119" i="140"/>
  <c r="P119" i="181"/>
  <c r="P119" i="175"/>
  <c r="Q107" i="182"/>
  <c r="Q107" i="161"/>
  <c r="Q107" i="148"/>
  <c r="Q107" i="140"/>
  <c r="Q107" i="149"/>
  <c r="Q107" i="143"/>
  <c r="Q107" i="65"/>
  <c r="Q107" i="145"/>
  <c r="Q107" i="162"/>
  <c r="Q107" i="150"/>
  <c r="Q107" i="175"/>
  <c r="Q107" i="174"/>
  <c r="Q107" i="170"/>
  <c r="Q107" i="165"/>
  <c r="Q107" i="164"/>
  <c r="Q107" i="157"/>
  <c r="Q107" i="152"/>
  <c r="Q107" i="154"/>
  <c r="Q107" i="147"/>
  <c r="Q107" i="180"/>
  <c r="O110" i="182"/>
  <c r="O110" i="174"/>
  <c r="O110" i="170"/>
  <c r="O110" i="167"/>
  <c r="O110" i="166"/>
  <c r="O110" i="161"/>
  <c r="O110" i="158"/>
  <c r="O110" i="148"/>
  <c r="O110" i="153"/>
  <c r="O110" i="168"/>
  <c r="O110" i="162"/>
  <c r="O110" i="149"/>
  <c r="O110" i="155"/>
  <c r="O110" i="154"/>
  <c r="O110" i="179"/>
  <c r="O110" i="175"/>
  <c r="O110" i="160"/>
  <c r="O110" i="152"/>
  <c r="O110" i="181"/>
  <c r="O110" i="172"/>
  <c r="O110" i="164"/>
  <c r="O110" i="147"/>
  <c r="O110" i="141"/>
  <c r="O121" i="182"/>
  <c r="O121" i="176"/>
  <c r="O121" i="152"/>
  <c r="O121" i="140"/>
  <c r="O121" i="141"/>
  <c r="O121" i="145"/>
  <c r="O121" i="178"/>
  <c r="O121" i="171"/>
  <c r="O121" i="163"/>
  <c r="O121" i="143"/>
  <c r="O121" i="65"/>
  <c r="O121" i="179"/>
  <c r="O121" i="172"/>
  <c r="O121" i="164"/>
  <c r="O121" i="161"/>
  <c r="O121" i="142"/>
  <c r="O121" i="167"/>
  <c r="O121" i="159"/>
  <c r="O121" i="175"/>
  <c r="R118" i="59"/>
  <c r="P119" i="150"/>
  <c r="O110" i="159"/>
  <c r="P119" i="161"/>
  <c r="P119" i="169"/>
  <c r="R116" i="174"/>
  <c r="R108" i="181"/>
  <c r="P118" i="140"/>
  <c r="R116" i="146"/>
  <c r="R112" i="149"/>
  <c r="O121" i="151"/>
  <c r="P120" i="150"/>
  <c r="R116" i="151"/>
  <c r="O115" i="154"/>
  <c r="P119" i="171"/>
  <c r="O110" i="59"/>
  <c r="O123" i="59"/>
  <c r="Q124" i="142"/>
  <c r="R112" i="141"/>
  <c r="Q107" i="59"/>
  <c r="Q124" i="141"/>
  <c r="O115" i="142"/>
  <c r="O110" i="145"/>
  <c r="O123" i="150"/>
  <c r="O118" i="154"/>
  <c r="P119" i="155"/>
  <c r="P120" i="158"/>
  <c r="O121" i="162"/>
  <c r="O118" i="163"/>
  <c r="R116" i="164"/>
  <c r="R111" i="164"/>
  <c r="R111" i="165"/>
  <c r="Q107" i="167"/>
  <c r="R111" i="168"/>
  <c r="P120" i="167"/>
  <c r="R122" i="168"/>
  <c r="O110" i="171"/>
  <c r="P120" i="173"/>
  <c r="O123" i="175"/>
  <c r="O118" i="178"/>
  <c r="R116" i="179"/>
  <c r="O123" i="181"/>
  <c r="O117" i="59"/>
  <c r="Q111" i="142"/>
  <c r="O117" i="146"/>
  <c r="P108" i="148"/>
  <c r="Q113" i="148"/>
  <c r="O117" i="149"/>
  <c r="O117" i="150"/>
  <c r="P116" i="151"/>
  <c r="O117" i="161"/>
  <c r="Q111" i="162"/>
  <c r="Q115" i="163"/>
  <c r="R124" i="153"/>
  <c r="P108" i="155"/>
  <c r="Q115" i="159"/>
  <c r="R124" i="160"/>
  <c r="O117" i="167"/>
  <c r="P110" i="177"/>
  <c r="P108" i="142"/>
  <c r="Q115" i="149"/>
  <c r="P110" i="143"/>
  <c r="Q111" i="65"/>
  <c r="Q115" i="65"/>
  <c r="Q113" i="140"/>
  <c r="Q114" i="142"/>
  <c r="Q115" i="167"/>
  <c r="Q118" i="153"/>
  <c r="R115" i="164"/>
  <c r="R122" i="154"/>
  <c r="Q119" i="165"/>
  <c r="P118" i="180"/>
  <c r="R112" i="65"/>
  <c r="R115" i="65"/>
  <c r="O107" i="65"/>
  <c r="R107" i="140"/>
  <c r="O122" i="142"/>
  <c r="O107" i="142"/>
  <c r="O113" i="142"/>
  <c r="Q119" i="142"/>
  <c r="Q118" i="142"/>
  <c r="R107" i="152"/>
  <c r="O122" i="152"/>
  <c r="R112" i="150"/>
  <c r="O107" i="151"/>
  <c r="P118" i="150"/>
  <c r="Q119" i="154"/>
  <c r="O113" i="156"/>
  <c r="P118" i="155"/>
  <c r="R122" i="157"/>
  <c r="Q119" i="159"/>
  <c r="R112" i="161"/>
  <c r="Q118" i="161"/>
  <c r="O107" i="164"/>
  <c r="P118" i="165"/>
  <c r="R107" i="169"/>
  <c r="P118" i="170"/>
  <c r="O113" i="172"/>
  <c r="Q118" i="171"/>
  <c r="O113" i="173"/>
  <c r="Q119" i="174"/>
  <c r="O107" i="177"/>
  <c r="O122" i="175"/>
  <c r="R107" i="180"/>
  <c r="R115" i="156"/>
  <c r="Q119" i="171"/>
  <c r="R115" i="179"/>
  <c r="Q118" i="181"/>
  <c r="Q119" i="65"/>
  <c r="R112" i="151"/>
  <c r="R115" i="159"/>
  <c r="R107" i="165"/>
  <c r="Q118" i="168"/>
  <c r="O122" i="141"/>
  <c r="O113" i="141"/>
  <c r="O113" i="145"/>
  <c r="R107" i="149"/>
  <c r="Q119" i="149"/>
  <c r="R107" i="150"/>
  <c r="O122" i="150"/>
  <c r="O107" i="152"/>
  <c r="P118" i="154"/>
  <c r="Q119" i="153"/>
  <c r="O113" i="155"/>
  <c r="Q118" i="156"/>
  <c r="O107" i="158"/>
  <c r="O107" i="160"/>
  <c r="P118" i="160"/>
  <c r="P118" i="162"/>
  <c r="R115" i="162"/>
  <c r="O107" i="163"/>
  <c r="Q118" i="166"/>
  <c r="R115" i="168"/>
  <c r="O122" i="168"/>
  <c r="P118" i="169"/>
  <c r="O113" i="171"/>
  <c r="R107" i="174"/>
  <c r="Q119" i="173"/>
  <c r="O107" i="175"/>
  <c r="O113" i="176"/>
  <c r="R122" i="177"/>
  <c r="O107" i="181"/>
  <c r="R107" i="153"/>
  <c r="O122" i="157"/>
  <c r="O113" i="159"/>
  <c r="Q118" i="65"/>
  <c r="R107" i="59"/>
  <c r="O107" i="140"/>
  <c r="O107" i="141"/>
  <c r="Q119" i="141"/>
  <c r="Q118" i="141"/>
  <c r="R112" i="145"/>
  <c r="P118" i="65"/>
  <c r="R122" i="140"/>
  <c r="R112" i="140"/>
  <c r="O107" i="59"/>
  <c r="R112" i="142"/>
  <c r="R122" i="142"/>
  <c r="P118" i="142"/>
  <c r="R112" i="143"/>
  <c r="O113" i="143"/>
  <c r="O107" i="145"/>
  <c r="R107" i="148"/>
  <c r="Q119" i="148"/>
  <c r="O122" i="149"/>
  <c r="O107" i="150"/>
  <c r="Q118" i="151"/>
  <c r="R112" i="154"/>
  <c r="P118" i="153"/>
  <c r="O107" i="156"/>
  <c r="Q118" i="155"/>
  <c r="O107" i="157"/>
  <c r="Q119" i="158"/>
  <c r="O107" i="159"/>
  <c r="P118" i="159"/>
  <c r="P118" i="161"/>
  <c r="R115" i="161"/>
  <c r="R112" i="164"/>
  <c r="Q118" i="164"/>
  <c r="Q118" i="165"/>
  <c r="R107" i="168"/>
  <c r="O113" i="168"/>
  <c r="R115" i="167"/>
  <c r="O122" i="167"/>
  <c r="Q118" i="170"/>
  <c r="R107" i="173"/>
  <c r="P118" i="174"/>
  <c r="O113" i="177"/>
  <c r="R122" i="176"/>
  <c r="O107" i="180"/>
  <c r="Q119" i="152"/>
  <c r="Q118" i="159"/>
  <c r="P118" i="176"/>
  <c r="Q118" i="174"/>
  <c r="O122" i="143"/>
  <c r="R122" i="145"/>
  <c r="P118" i="149"/>
  <c r="R115" i="155"/>
  <c r="R112" i="157"/>
  <c r="R112" i="160"/>
  <c r="O122" i="160"/>
  <c r="O122" i="162"/>
  <c r="O122" i="163"/>
  <c r="O113" i="164"/>
  <c r="R115" i="163"/>
  <c r="R112" i="165"/>
  <c r="O122" i="165"/>
  <c r="O107" i="170"/>
  <c r="R112" i="170"/>
  <c r="O122" i="172"/>
  <c r="O107" i="171"/>
  <c r="P118" i="172"/>
  <c r="Q118" i="173"/>
  <c r="R115" i="177"/>
  <c r="P118" i="177"/>
  <c r="O122" i="178"/>
  <c r="O113" i="178"/>
  <c r="R115" i="178"/>
  <c r="Q119" i="180"/>
  <c r="R112" i="180"/>
  <c r="Q118" i="180"/>
  <c r="O107" i="165"/>
  <c r="R112" i="166"/>
  <c r="R122" i="167"/>
  <c r="O107" i="172"/>
  <c r="R115" i="176"/>
  <c r="R115" i="140"/>
  <c r="O113" i="150"/>
  <c r="R107" i="65"/>
  <c r="O113" i="59"/>
  <c r="R115" i="59"/>
  <c r="R107" i="142"/>
  <c r="R122" i="143"/>
  <c r="Q119" i="143"/>
  <c r="O113" i="148"/>
  <c r="P118" i="148"/>
  <c r="R122" i="148"/>
  <c r="Q119" i="150"/>
  <c r="O113" i="154"/>
  <c r="O122" i="156"/>
  <c r="Q118" i="157"/>
  <c r="R112" i="159"/>
  <c r="O122" i="159"/>
  <c r="O122" i="161"/>
  <c r="O113" i="163"/>
  <c r="R122" i="164"/>
  <c r="R115" i="166"/>
  <c r="R122" i="166"/>
  <c r="Q119" i="168"/>
  <c r="O107" i="169"/>
  <c r="R112" i="169"/>
  <c r="O122" i="170"/>
  <c r="O122" i="171"/>
  <c r="P118" i="171"/>
  <c r="O122" i="174"/>
  <c r="R115" i="175"/>
  <c r="P118" i="175"/>
  <c r="R122" i="179"/>
  <c r="Q119" i="147"/>
  <c r="R115" i="149"/>
  <c r="R112" i="158"/>
  <c r="O122" i="166"/>
  <c r="O122" i="179"/>
  <c r="R112" i="181"/>
  <c r="R115" i="141"/>
  <c r="Q119" i="146"/>
  <c r="O113" i="149"/>
  <c r="O122" i="59"/>
  <c r="Q118" i="140"/>
  <c r="R107" i="141"/>
  <c r="R115" i="145"/>
  <c r="O122" i="147"/>
  <c r="O107" i="149"/>
  <c r="Q118" i="149"/>
  <c r="R115" i="151"/>
  <c r="O113" i="153"/>
  <c r="O122" i="155"/>
  <c r="R107" i="158"/>
  <c r="R107" i="160"/>
  <c r="R122" i="160"/>
  <c r="O113" i="162"/>
  <c r="R122" i="163"/>
  <c r="R115" i="165"/>
  <c r="R122" i="165"/>
  <c r="Q119" i="167"/>
  <c r="O122" i="169"/>
  <c r="R122" i="172"/>
  <c r="O107" i="174"/>
  <c r="R112" i="174"/>
  <c r="O122" i="173"/>
  <c r="R112" i="177"/>
  <c r="Q118" i="177"/>
  <c r="Q119" i="177"/>
  <c r="R122" i="178"/>
  <c r="R115" i="181"/>
  <c r="O122" i="145"/>
  <c r="Q118" i="143"/>
  <c r="O107" i="146"/>
  <c r="R112" i="148"/>
  <c r="O122" i="164"/>
  <c r="O113" i="179"/>
  <c r="Q119" i="181"/>
  <c r="Q119" i="145"/>
  <c r="R115" i="148"/>
  <c r="R122" i="149"/>
  <c r="O122" i="140"/>
  <c r="Q118" i="59"/>
  <c r="Q119" i="140"/>
  <c r="R115" i="143"/>
  <c r="R112" i="147"/>
  <c r="R115" i="147"/>
  <c r="P118" i="147"/>
  <c r="O122" i="146"/>
  <c r="O107" i="148"/>
  <c r="Q118" i="148"/>
  <c r="R122" i="152"/>
  <c r="R115" i="152"/>
  <c r="O122" i="154"/>
  <c r="R107" i="156"/>
  <c r="R112" i="156"/>
  <c r="R122" i="156"/>
  <c r="R107" i="157"/>
  <c r="O113" i="158"/>
  <c r="R107" i="159"/>
  <c r="R122" i="159"/>
  <c r="R107" i="162"/>
  <c r="O113" i="161"/>
  <c r="Q119" i="162"/>
  <c r="R107" i="164"/>
  <c r="O113" i="166"/>
  <c r="O107" i="168"/>
  <c r="P118" i="168"/>
  <c r="R115" i="170"/>
  <c r="R122" i="170"/>
  <c r="R122" i="171"/>
  <c r="O107" i="173"/>
  <c r="R112" i="173"/>
  <c r="R122" i="174"/>
  <c r="R107" i="176"/>
  <c r="R112" i="176"/>
  <c r="Q118" i="176"/>
  <c r="Q119" i="176"/>
  <c r="R107" i="179"/>
  <c r="R112" i="179"/>
  <c r="P118" i="179"/>
  <c r="Q118" i="179"/>
  <c r="O122" i="181"/>
  <c r="R122" i="181"/>
  <c r="R115" i="180"/>
  <c r="P118" i="59"/>
  <c r="R115" i="142"/>
  <c r="O113" i="152"/>
  <c r="Q118" i="150"/>
  <c r="P118" i="157"/>
  <c r="O113" i="140"/>
  <c r="Q119" i="151"/>
  <c r="Q118" i="158"/>
  <c r="O122" i="65"/>
  <c r="Q119" i="59"/>
  <c r="P118" i="145"/>
  <c r="R107" i="147"/>
  <c r="R112" i="146"/>
  <c r="R115" i="146"/>
  <c r="P118" i="146"/>
  <c r="R122" i="147"/>
  <c r="R122" i="151"/>
  <c r="R115" i="150"/>
  <c r="O107" i="154"/>
  <c r="R115" i="154"/>
  <c r="O122" i="153"/>
  <c r="R107" i="155"/>
  <c r="R112" i="155"/>
  <c r="R122" i="155"/>
  <c r="O113" i="157"/>
  <c r="R115" i="158"/>
  <c r="O122" i="158"/>
  <c r="O113" i="160"/>
  <c r="R115" i="160"/>
  <c r="R107" i="161"/>
  <c r="R122" i="162"/>
  <c r="O107" i="162"/>
  <c r="Q119" i="161"/>
  <c r="R107" i="163"/>
  <c r="Q119" i="164"/>
  <c r="R107" i="166"/>
  <c r="O113" i="165"/>
  <c r="Q119" i="166"/>
  <c r="O107" i="167"/>
  <c r="P118" i="167"/>
  <c r="O113" i="170"/>
  <c r="R115" i="169"/>
  <c r="R122" i="169"/>
  <c r="R107" i="172"/>
  <c r="R112" i="172"/>
  <c r="R115" i="172"/>
  <c r="R122" i="173"/>
  <c r="R107" i="177"/>
  <c r="R112" i="175"/>
  <c r="Q118" i="175"/>
  <c r="Q119" i="175"/>
  <c r="R107" i="178"/>
  <c r="R112" i="178"/>
  <c r="P118" i="178"/>
  <c r="Q118" i="178"/>
  <c r="O122" i="180"/>
  <c r="R122" i="180"/>
  <c r="P118" i="181"/>
  <c r="R122" i="146"/>
  <c r="R122" i="150"/>
  <c r="P118" i="151"/>
  <c r="O107" i="153"/>
  <c r="R115" i="153"/>
  <c r="Q119" i="156"/>
  <c r="O107" i="161"/>
  <c r="O113" i="169"/>
  <c r="Q119" i="170"/>
  <c r="R107" i="171"/>
  <c r="R112" i="171"/>
  <c r="R115" i="171"/>
  <c r="R115" i="174"/>
  <c r="R107" i="175"/>
  <c r="O122" i="176"/>
  <c r="Q119" i="179"/>
  <c r="O107" i="179"/>
  <c r="O113" i="65"/>
  <c r="R107" i="145"/>
  <c r="P118" i="143"/>
  <c r="R107" i="146"/>
  <c r="O113" i="147"/>
  <c r="Q118" i="147"/>
  <c r="R115" i="157"/>
  <c r="R122" i="161"/>
  <c r="P118" i="164"/>
  <c r="Q119" i="163"/>
  <c r="R112" i="168"/>
  <c r="O113" i="181"/>
  <c r="R107" i="143"/>
  <c r="O113" i="146"/>
  <c r="Q118" i="146"/>
  <c r="R107" i="151"/>
  <c r="O122" i="151"/>
  <c r="R112" i="152"/>
  <c r="P118" i="152"/>
  <c r="R122" i="153"/>
  <c r="P118" i="156"/>
  <c r="Q119" i="155"/>
  <c r="R122" i="158"/>
  <c r="Q119" i="160"/>
  <c r="R112" i="162"/>
  <c r="Q118" i="162"/>
  <c r="P118" i="163"/>
  <c r="P118" i="166"/>
  <c r="R112" i="167"/>
  <c r="Q118" i="167"/>
  <c r="R107" i="170"/>
  <c r="Q119" i="169"/>
  <c r="Q118" i="172"/>
  <c r="O113" i="174"/>
  <c r="R115" i="173"/>
  <c r="O107" i="176"/>
  <c r="O122" i="177"/>
  <c r="Q119" i="178"/>
  <c r="O107" i="178"/>
  <c r="R107" i="181"/>
  <c r="O113" i="180"/>
  <c r="R109" i="182"/>
  <c r="R109" i="181"/>
  <c r="R109" i="179"/>
  <c r="R109" i="164"/>
  <c r="R109" i="171"/>
  <c r="R109" i="172"/>
  <c r="R109" i="163"/>
  <c r="R109" i="178"/>
  <c r="R109" i="173"/>
  <c r="R109" i="180"/>
  <c r="R109" i="160"/>
  <c r="R109" i="149"/>
  <c r="R109" i="157"/>
  <c r="R109" i="174"/>
  <c r="R109" i="175"/>
  <c r="R109" i="177"/>
  <c r="R109" i="161"/>
  <c r="R109" i="162"/>
  <c r="R109" i="145"/>
  <c r="R109" i="170"/>
  <c r="R109" i="159"/>
  <c r="R109" i="155"/>
  <c r="R109" i="141"/>
  <c r="R109" i="154"/>
  <c r="R109" i="146"/>
  <c r="R109" i="176"/>
  <c r="R109" i="142"/>
  <c r="R109" i="150"/>
  <c r="R109" i="169"/>
  <c r="R109" i="153"/>
  <c r="O124" i="182"/>
  <c r="O124" i="181"/>
  <c r="O124" i="164"/>
  <c r="O124" i="178"/>
  <c r="O124" i="179"/>
  <c r="O124" i="171"/>
  <c r="O124" i="175"/>
  <c r="O124" i="177"/>
  <c r="O124" i="173"/>
  <c r="O124" i="180"/>
  <c r="O124" i="170"/>
  <c r="O124" i="172"/>
  <c r="O124" i="168"/>
  <c r="O124" i="160"/>
  <c r="O124" i="165"/>
  <c r="O124" i="161"/>
  <c r="O124" i="156"/>
  <c r="O124" i="149"/>
  <c r="O124" i="167"/>
  <c r="O124" i="166"/>
  <c r="O124" i="162"/>
  <c r="O124" i="159"/>
  <c r="O124" i="152"/>
  <c r="O124" i="163"/>
  <c r="O124" i="157"/>
  <c r="O124" i="153"/>
  <c r="O124" i="150"/>
  <c r="O124" i="151"/>
  <c r="O124" i="169"/>
  <c r="O124" i="174"/>
  <c r="O124" i="158"/>
  <c r="O124" i="146"/>
  <c r="O124" i="65"/>
  <c r="O124" i="154"/>
  <c r="O124" i="147"/>
  <c r="O124" i="155"/>
  <c r="P123" i="182"/>
  <c r="P123" i="171"/>
  <c r="P123" i="163"/>
  <c r="P123" i="173"/>
  <c r="P123" i="169"/>
  <c r="P123" i="167"/>
  <c r="P123" i="165"/>
  <c r="P123" i="178"/>
  <c r="P123" i="179"/>
  <c r="P123" i="172"/>
  <c r="P123" i="174"/>
  <c r="P123" i="177"/>
  <c r="P123" i="170"/>
  <c r="P123" i="161"/>
  <c r="P123" i="176"/>
  <c r="P123" i="162"/>
  <c r="P123" i="157"/>
  <c r="P123" i="164"/>
  <c r="P123" i="152"/>
  <c r="P123" i="168"/>
  <c r="P123" i="148"/>
  <c r="P123" i="180"/>
  <c r="P123" i="166"/>
  <c r="P123" i="149"/>
  <c r="P123" i="143"/>
  <c r="P123" i="140"/>
  <c r="P123" i="175"/>
  <c r="P123" i="145"/>
  <c r="P123" i="59"/>
  <c r="P123" i="65"/>
  <c r="P123" i="160"/>
  <c r="P123" i="181"/>
  <c r="P123" i="146"/>
  <c r="P123" i="159"/>
  <c r="Q109" i="182"/>
  <c r="Q109" i="174"/>
  <c r="Q109" i="170"/>
  <c r="Q109" i="168"/>
  <c r="Q109" i="166"/>
  <c r="Q109" i="162"/>
  <c r="Q109" i="178"/>
  <c r="Q109" i="163"/>
  <c r="Q109" i="179"/>
  <c r="Q109" i="180"/>
  <c r="Q109" i="169"/>
  <c r="Q109" i="181"/>
  <c r="Q109" i="175"/>
  <c r="Q109" i="167"/>
  <c r="Q109" i="158"/>
  <c r="Q109" i="156"/>
  <c r="Q109" i="154"/>
  <c r="Q109" i="145"/>
  <c r="Q109" i="173"/>
  <c r="Q109" i="157"/>
  <c r="Q109" i="153"/>
  <c r="Q109" i="150"/>
  <c r="Q109" i="164"/>
  <c r="Q109" i="151"/>
  <c r="Q109" i="152"/>
  <c r="Q109" i="148"/>
  <c r="Q109" i="143"/>
  <c r="Q109" i="141"/>
  <c r="Q109" i="59"/>
  <c r="Q109" i="149"/>
  <c r="Q109" i="142"/>
  <c r="Q109" i="140"/>
  <c r="Q109" i="177"/>
  <c r="Q109" i="176"/>
  <c r="P112" i="182"/>
  <c r="P112" i="179"/>
  <c r="P112" i="172"/>
  <c r="P112" i="175"/>
  <c r="P112" i="176"/>
  <c r="P112" i="180"/>
  <c r="P112" i="177"/>
  <c r="P112" i="181"/>
  <c r="P112" i="168"/>
  <c r="P112" i="164"/>
  <c r="P112" i="159"/>
  <c r="P112" i="167"/>
  <c r="P112" i="165"/>
  <c r="P112" i="157"/>
  <c r="P112" i="153"/>
  <c r="P112" i="171"/>
  <c r="P112" i="166"/>
  <c r="P112" i="158"/>
  <c r="P112" i="169"/>
  <c r="P112" i="170"/>
  <c r="P112" i="163"/>
  <c r="P112" i="161"/>
  <c r="P112" i="162"/>
  <c r="P112" i="152"/>
  <c r="P112" i="143"/>
  <c r="P112" i="149"/>
  <c r="P112" i="173"/>
  <c r="P112" i="151"/>
  <c r="P112" i="178"/>
  <c r="P112" i="174"/>
  <c r="P112" i="146"/>
  <c r="P112" i="145"/>
  <c r="P112" i="141"/>
  <c r="P112" i="160"/>
  <c r="P112" i="147"/>
  <c r="P112" i="142"/>
  <c r="P112" i="65"/>
  <c r="P112" i="148"/>
  <c r="P115" i="182"/>
  <c r="P115" i="179"/>
  <c r="P115" i="164"/>
  <c r="P115" i="173"/>
  <c r="P115" i="169"/>
  <c r="P115" i="167"/>
  <c r="P115" i="165"/>
  <c r="P115" i="159"/>
  <c r="P115" i="174"/>
  <c r="P115" i="171"/>
  <c r="P115" i="172"/>
  <c r="P115" i="175"/>
  <c r="P115" i="176"/>
  <c r="P115" i="178"/>
  <c r="P115" i="147"/>
  <c r="P115" i="170"/>
  <c r="P115" i="180"/>
  <c r="P115" i="152"/>
  <c r="P115" i="181"/>
  <c r="P115" i="177"/>
  <c r="P115" i="166"/>
  <c r="P115" i="143"/>
  <c r="P115" i="146"/>
  <c r="P115" i="142"/>
  <c r="P115" i="163"/>
  <c r="P115" i="140"/>
  <c r="P115" i="65"/>
  <c r="P115" i="150"/>
  <c r="P115" i="145"/>
  <c r="P115" i="157"/>
  <c r="P115" i="151"/>
  <c r="P115" i="162"/>
  <c r="P115" i="141"/>
  <c r="P115" i="59"/>
  <c r="P115" i="158"/>
  <c r="P115" i="155"/>
  <c r="P115" i="161"/>
  <c r="P115" i="156"/>
  <c r="Q120" i="182"/>
  <c r="Q120" i="181"/>
  <c r="Q120" i="175"/>
  <c r="Q120" i="177"/>
  <c r="Q120" i="176"/>
  <c r="Q120" i="171"/>
  <c r="Q120" i="161"/>
  <c r="Q120" i="172"/>
  <c r="Q120" i="173"/>
  <c r="Q120" i="174"/>
  <c r="Q120" i="178"/>
  <c r="Q120" i="170"/>
  <c r="Q120" i="149"/>
  <c r="Q120" i="147"/>
  <c r="Q120" i="169"/>
  <c r="Q120" i="156"/>
  <c r="Q120" i="145"/>
  <c r="Q120" i="180"/>
  <c r="Q120" i="167"/>
  <c r="Q120" i="152"/>
  <c r="Q120" i="168"/>
  <c r="Q120" i="163"/>
  <c r="Q120" i="179"/>
  <c r="Q120" i="165"/>
  <c r="Q120" i="164"/>
  <c r="Q120" i="157"/>
  <c r="Q120" i="153"/>
  <c r="Q120" i="141"/>
  <c r="Q120" i="142"/>
  <c r="Q120" i="160"/>
  <c r="Q120" i="162"/>
  <c r="Q120" i="65"/>
  <c r="Q120" i="159"/>
  <c r="Q120" i="146"/>
  <c r="O114" i="182"/>
  <c r="O114" i="179"/>
  <c r="O114" i="175"/>
  <c r="O114" i="177"/>
  <c r="O114" i="173"/>
  <c r="O114" i="169"/>
  <c r="O114" i="167"/>
  <c r="O114" i="165"/>
  <c r="O114" i="161"/>
  <c r="O114" i="159"/>
  <c r="O114" i="176"/>
  <c r="O114" i="174"/>
  <c r="O114" i="180"/>
  <c r="O114" i="181"/>
  <c r="O114" i="171"/>
  <c r="O114" i="155"/>
  <c r="O114" i="152"/>
  <c r="O114" i="149"/>
  <c r="O114" i="172"/>
  <c r="O114" i="151"/>
  <c r="O114" i="59"/>
  <c r="O114" i="143"/>
  <c r="O114" i="140"/>
  <c r="O114" i="170"/>
  <c r="O114" i="160"/>
  <c r="O114" i="146"/>
  <c r="O114" i="145"/>
  <c r="O114" i="162"/>
  <c r="O114" i="156"/>
  <c r="O114" i="147"/>
  <c r="O114" i="148"/>
  <c r="O114" i="141"/>
  <c r="O114" i="65"/>
  <c r="O114" i="166"/>
  <c r="O114" i="153"/>
  <c r="O114" i="168"/>
  <c r="O114" i="154"/>
  <c r="O114" i="142"/>
  <c r="R117" i="182"/>
  <c r="R117" i="173"/>
  <c r="R117" i="169"/>
  <c r="R117" i="167"/>
  <c r="R117" i="165"/>
  <c r="R117" i="159"/>
  <c r="R117" i="174"/>
  <c r="R117" i="175"/>
  <c r="R117" i="177"/>
  <c r="R117" i="171"/>
  <c r="R117" i="180"/>
  <c r="R117" i="181"/>
  <c r="R117" i="170"/>
  <c r="R117" i="145"/>
  <c r="R117" i="172"/>
  <c r="R117" i="151"/>
  <c r="R117" i="156"/>
  <c r="R117" i="168"/>
  <c r="R117" i="163"/>
  <c r="R117" i="164"/>
  <c r="R117" i="153"/>
  <c r="R117" i="150"/>
  <c r="R117" i="146"/>
  <c r="R117" i="143"/>
  <c r="R117" i="152"/>
  <c r="R117" i="147"/>
  <c r="R117" i="178"/>
  <c r="R117" i="154"/>
  <c r="R117" i="179"/>
  <c r="R117" i="142"/>
  <c r="R117" i="140"/>
  <c r="R117" i="161"/>
  <c r="R117" i="148"/>
  <c r="R117" i="141"/>
  <c r="R117" i="59"/>
  <c r="R117" i="65"/>
  <c r="R117" i="162"/>
  <c r="R117" i="176"/>
  <c r="R117" i="160"/>
  <c r="R117" i="149"/>
  <c r="P113" i="182"/>
  <c r="P113" i="181"/>
  <c r="P113" i="175"/>
  <c r="P113" i="178"/>
  <c r="P113" i="177"/>
  <c r="P113" i="179"/>
  <c r="P113" i="176"/>
  <c r="P113" i="171"/>
  <c r="P113" i="172"/>
  <c r="P113" i="173"/>
  <c r="P113" i="180"/>
  <c r="P113" i="174"/>
  <c r="P113" i="170"/>
  <c r="P113" i="151"/>
  <c r="P113" i="145"/>
  <c r="P113" i="161"/>
  <c r="P113" i="162"/>
  <c r="P113" i="159"/>
  <c r="P113" i="167"/>
  <c r="P113" i="165"/>
  <c r="P113" i="160"/>
  <c r="P113" i="168"/>
  <c r="P113" i="166"/>
  <c r="P113" i="158"/>
  <c r="P113" i="154"/>
  <c r="P113" i="147"/>
  <c r="P113" i="169"/>
  <c r="P113" i="152"/>
  <c r="P113" i="141"/>
  <c r="P113" i="142"/>
  <c r="P113" i="143"/>
  <c r="P113" i="59"/>
  <c r="P113" i="163"/>
  <c r="P113" i="140"/>
  <c r="P113" i="150"/>
  <c r="P113" i="146"/>
  <c r="P113" i="157"/>
  <c r="R109" i="59"/>
  <c r="Q109" i="147"/>
  <c r="Q109" i="146"/>
  <c r="Q109" i="155"/>
  <c r="Q109" i="165"/>
  <c r="Q120" i="140"/>
  <c r="P123" i="142"/>
  <c r="P113" i="149"/>
  <c r="P123" i="158"/>
  <c r="Q120" i="59"/>
  <c r="P123" i="141"/>
  <c r="O124" i="145"/>
  <c r="R109" i="147"/>
  <c r="P113" i="148"/>
  <c r="Q120" i="148"/>
  <c r="P112" i="150"/>
  <c r="R109" i="156"/>
  <c r="R109" i="158"/>
  <c r="R109" i="166"/>
  <c r="O124" i="143"/>
  <c r="R109" i="165"/>
  <c r="O114" i="178"/>
  <c r="R109" i="140"/>
  <c r="Q120" i="150"/>
  <c r="P112" i="154"/>
  <c r="Q109" i="65"/>
  <c r="P123" i="154"/>
  <c r="R117" i="158"/>
  <c r="Q120" i="158"/>
  <c r="P115" i="160"/>
  <c r="O114" i="164"/>
  <c r="P113" i="164"/>
  <c r="P115" i="168"/>
  <c r="Q109" i="172"/>
  <c r="P113" i="65"/>
  <c r="O124" i="140"/>
  <c r="P112" i="140"/>
  <c r="P123" i="153"/>
  <c r="R117" i="157"/>
  <c r="O114" i="163"/>
  <c r="Q109" i="171"/>
  <c r="R110" i="182"/>
  <c r="R110" i="181"/>
  <c r="R110" i="174"/>
  <c r="R110" i="172"/>
  <c r="R110" i="170"/>
  <c r="R110" i="168"/>
  <c r="R110" i="166"/>
  <c r="R110" i="178"/>
  <c r="R110" i="179"/>
  <c r="R110" i="175"/>
  <c r="R110" i="177"/>
  <c r="R110" i="176"/>
  <c r="R110" i="180"/>
  <c r="R110" i="173"/>
  <c r="R110" i="158"/>
  <c r="R110" i="156"/>
  <c r="R110" i="154"/>
  <c r="R110" i="167"/>
  <c r="R110" i="163"/>
  <c r="R110" i="159"/>
  <c r="R110" i="165"/>
  <c r="R110" i="164"/>
  <c r="R110" i="160"/>
  <c r="R110" i="171"/>
  <c r="R110" i="169"/>
  <c r="R110" i="152"/>
  <c r="R110" i="148"/>
  <c r="R110" i="157"/>
  <c r="R110" i="153"/>
  <c r="R110" i="151"/>
  <c r="R114" i="59"/>
  <c r="R123" i="142"/>
  <c r="Q123" i="141"/>
  <c r="R110" i="150"/>
  <c r="O120" i="182"/>
  <c r="O120" i="173"/>
  <c r="O120" i="169"/>
  <c r="O120" i="167"/>
  <c r="O120" i="165"/>
  <c r="O120" i="159"/>
  <c r="O120" i="174"/>
  <c r="O120" i="180"/>
  <c r="O120" i="171"/>
  <c r="O120" i="178"/>
  <c r="O120" i="172"/>
  <c r="O120" i="170"/>
  <c r="O120" i="161"/>
  <c r="O120" i="179"/>
  <c r="O120" i="176"/>
  <c r="O120" i="177"/>
  <c r="O120" i="160"/>
  <c r="O120" i="152"/>
  <c r="O120" i="147"/>
  <c r="O120" i="143"/>
  <c r="O120" i="181"/>
  <c r="O120" i="163"/>
  <c r="O120" i="155"/>
  <c r="O120" i="164"/>
  <c r="O120" i="156"/>
  <c r="P108" i="182"/>
  <c r="P108" i="174"/>
  <c r="P108" i="170"/>
  <c r="P108" i="168"/>
  <c r="P108" i="166"/>
  <c r="P108" i="180"/>
  <c r="P108" i="171"/>
  <c r="P108" i="181"/>
  <c r="P108" i="178"/>
  <c r="P108" i="175"/>
  <c r="P108" i="179"/>
  <c r="P108" i="177"/>
  <c r="P108" i="176"/>
  <c r="P108" i="161"/>
  <c r="P108" i="173"/>
  <c r="P108" i="164"/>
  <c r="P108" i="159"/>
  <c r="P108" i="158"/>
  <c r="P108" i="156"/>
  <c r="P108" i="154"/>
  <c r="P108" i="150"/>
  <c r="P108" i="149"/>
  <c r="P108" i="172"/>
  <c r="P108" i="167"/>
  <c r="P114" i="182"/>
  <c r="P114" i="179"/>
  <c r="P114" i="174"/>
  <c r="P114" i="170"/>
  <c r="P114" i="168"/>
  <c r="P114" i="166"/>
  <c r="P114" i="180"/>
  <c r="P114" i="181"/>
  <c r="P114" i="175"/>
  <c r="P114" i="169"/>
  <c r="P114" i="177"/>
  <c r="P114" i="173"/>
  <c r="P114" i="158"/>
  <c r="P114" i="156"/>
  <c r="P114" i="154"/>
  <c r="P114" i="152"/>
  <c r="P114" i="148"/>
  <c r="P114" i="142"/>
  <c r="P114" i="163"/>
  <c r="P114" i="161"/>
  <c r="P114" i="178"/>
  <c r="P114" i="176"/>
  <c r="P114" i="171"/>
  <c r="P114" i="164"/>
  <c r="P114" i="162"/>
  <c r="P114" i="172"/>
  <c r="P114" i="159"/>
  <c r="P114" i="157"/>
  <c r="P114" i="153"/>
  <c r="R119" i="182"/>
  <c r="R119" i="175"/>
  <c r="R119" i="177"/>
  <c r="R119" i="176"/>
  <c r="R119" i="171"/>
  <c r="R119" i="163"/>
  <c r="R119" i="161"/>
  <c r="R119" i="172"/>
  <c r="R119" i="173"/>
  <c r="R119" i="169"/>
  <c r="R119" i="167"/>
  <c r="R119" i="165"/>
  <c r="R119" i="181"/>
  <c r="R119" i="178"/>
  <c r="R119" i="179"/>
  <c r="R119" i="150"/>
  <c r="R119" i="166"/>
  <c r="R119" i="157"/>
  <c r="R119" i="174"/>
  <c r="R119" i="164"/>
  <c r="R119" i="159"/>
  <c r="R119" i="160"/>
  <c r="R119" i="170"/>
  <c r="R119" i="152"/>
  <c r="P110" i="182"/>
  <c r="P110" i="179"/>
  <c r="P110" i="172"/>
  <c r="P110" i="163"/>
  <c r="P110" i="180"/>
  <c r="P110" i="173"/>
  <c r="P110" i="169"/>
  <c r="P110" i="167"/>
  <c r="P110" i="165"/>
  <c r="P110" i="161"/>
  <c r="P110" i="159"/>
  <c r="P110" i="181"/>
  <c r="P110" i="174"/>
  <c r="P110" i="170"/>
  <c r="P110" i="168"/>
  <c r="P110" i="175"/>
  <c r="P110" i="166"/>
  <c r="P110" i="151"/>
  <c r="P110" i="171"/>
  <c r="P110" i="145"/>
  <c r="P110" i="164"/>
  <c r="P110" i="160"/>
  <c r="R123" i="141"/>
  <c r="P117" i="143"/>
  <c r="P108" i="145"/>
  <c r="O109" i="145"/>
  <c r="R110" i="143"/>
  <c r="Q115" i="146"/>
  <c r="P117" i="147"/>
  <c r="R123" i="147"/>
  <c r="O109" i="149"/>
  <c r="Q110" i="148"/>
  <c r="R119" i="151"/>
  <c r="P108" i="151"/>
  <c r="R114" i="151"/>
  <c r="P114" i="151"/>
  <c r="P108" i="153"/>
  <c r="R119" i="153"/>
  <c r="Q122" i="153"/>
  <c r="P122" i="157"/>
  <c r="O116" i="162"/>
  <c r="P114" i="165"/>
  <c r="P114" i="167"/>
  <c r="Q122" i="170"/>
  <c r="Q110" i="177"/>
  <c r="R120" i="182"/>
  <c r="R120" i="181"/>
  <c r="R120" i="178"/>
  <c r="R120" i="179"/>
  <c r="R120" i="171"/>
  <c r="R120" i="172"/>
  <c r="R120" i="168"/>
  <c r="R120" i="175"/>
  <c r="R120" i="148"/>
  <c r="R120" i="145"/>
  <c r="R120" i="176"/>
  <c r="R120" i="177"/>
  <c r="R120" i="167"/>
  <c r="R120" i="165"/>
  <c r="R120" i="157"/>
  <c r="R120" i="153"/>
  <c r="R120" i="166"/>
  <c r="R120" i="158"/>
  <c r="R120" i="154"/>
  <c r="R110" i="141"/>
  <c r="Q111" i="182"/>
  <c r="Q111" i="180"/>
  <c r="Q111" i="171"/>
  <c r="Q111" i="163"/>
  <c r="Q111" i="181"/>
  <c r="Q111" i="175"/>
  <c r="Q111" i="173"/>
  <c r="Q111" i="169"/>
  <c r="Q111" i="167"/>
  <c r="Q111" i="165"/>
  <c r="Q111" i="159"/>
  <c r="Q111" i="177"/>
  <c r="Q111" i="174"/>
  <c r="Q111" i="170"/>
  <c r="Q111" i="168"/>
  <c r="Q111" i="176"/>
  <c r="Q111" i="178"/>
  <c r="Q111" i="166"/>
  <c r="Q111" i="179"/>
  <c r="Q111" i="172"/>
  <c r="Q111" i="150"/>
  <c r="Q111" i="149"/>
  <c r="Q111" i="147"/>
  <c r="Q111" i="156"/>
  <c r="R124" i="182"/>
  <c r="R124" i="179"/>
  <c r="R124" i="172"/>
  <c r="R124" i="163"/>
  <c r="R124" i="173"/>
  <c r="R124" i="169"/>
  <c r="R124" i="167"/>
  <c r="R124" i="165"/>
  <c r="R124" i="161"/>
  <c r="R124" i="159"/>
  <c r="R124" i="157"/>
  <c r="R124" i="174"/>
  <c r="R124" i="170"/>
  <c r="R124" i="168"/>
  <c r="R124" i="166"/>
  <c r="R124" i="180"/>
  <c r="R124" i="178"/>
  <c r="R124" i="177"/>
  <c r="R124" i="176"/>
  <c r="R124" i="171"/>
  <c r="R124" i="151"/>
  <c r="R124" i="175"/>
  <c r="R124" i="158"/>
  <c r="R124" i="154"/>
  <c r="R124" i="147"/>
  <c r="R124" i="181"/>
  <c r="R124" i="162"/>
  <c r="R124" i="164"/>
  <c r="R124" i="155"/>
  <c r="P110" i="147"/>
  <c r="R120" i="147"/>
  <c r="Q123" i="151"/>
  <c r="R114" i="152"/>
  <c r="P114" i="150"/>
  <c r="Q111" i="155"/>
  <c r="P122" i="156"/>
  <c r="P110" i="158"/>
  <c r="O119" i="160"/>
  <c r="R120" i="160"/>
  <c r="P108" i="162"/>
  <c r="O116" i="161"/>
  <c r="Q110" i="182"/>
  <c r="Q110" i="180"/>
  <c r="Q110" i="173"/>
  <c r="Q110" i="169"/>
  <c r="Q110" i="167"/>
  <c r="Q110" i="165"/>
  <c r="Q110" i="159"/>
  <c r="Q110" i="181"/>
  <c r="Q110" i="174"/>
  <c r="Q110" i="178"/>
  <c r="Q110" i="163"/>
  <c r="Q110" i="161"/>
  <c r="Q110" i="179"/>
  <c r="Q110" i="171"/>
  <c r="Q110" i="170"/>
  <c r="Q110" i="156"/>
  <c r="Q110" i="147"/>
  <c r="Q110" i="168"/>
  <c r="Q110" i="162"/>
  <c r="Q110" i="172"/>
  <c r="Q110" i="166"/>
  <c r="Q110" i="160"/>
  <c r="Q110" i="152"/>
  <c r="Q110" i="151"/>
  <c r="Q110" i="175"/>
  <c r="Q110" i="157"/>
  <c r="Q110" i="153"/>
  <c r="O119" i="182"/>
  <c r="O119" i="181"/>
  <c r="O119" i="174"/>
  <c r="O119" i="172"/>
  <c r="O119" i="170"/>
  <c r="O119" i="168"/>
  <c r="O119" i="166"/>
  <c r="O119" i="161"/>
  <c r="O119" i="179"/>
  <c r="O119" i="171"/>
  <c r="O119" i="176"/>
  <c r="O119" i="177"/>
  <c r="O119" i="158"/>
  <c r="O119" i="156"/>
  <c r="O119" i="154"/>
  <c r="O119" i="151"/>
  <c r="O119" i="149"/>
  <c r="O119" i="147"/>
  <c r="O119" i="178"/>
  <c r="O119" i="167"/>
  <c r="O119" i="180"/>
  <c r="O119" i="175"/>
  <c r="O119" i="165"/>
  <c r="O119" i="150"/>
  <c r="Q122" i="182"/>
  <c r="Q122" i="164"/>
  <c r="Q122" i="180"/>
  <c r="Q122" i="173"/>
  <c r="Q122" i="169"/>
  <c r="Q122" i="167"/>
  <c r="Q122" i="165"/>
  <c r="Q122" i="159"/>
  <c r="Q122" i="181"/>
  <c r="Q122" i="174"/>
  <c r="Q122" i="178"/>
  <c r="Q122" i="172"/>
  <c r="Q122" i="177"/>
  <c r="Q122" i="166"/>
  <c r="Q122" i="176"/>
  <c r="Q122" i="171"/>
  <c r="Q122" i="160"/>
  <c r="Q122" i="155"/>
  <c r="Q122" i="163"/>
  <c r="Q122" i="156"/>
  <c r="Q122" i="179"/>
  <c r="Q122" i="161"/>
  <c r="R123" i="182"/>
  <c r="R123" i="179"/>
  <c r="R123" i="175"/>
  <c r="R123" i="177"/>
  <c r="R123" i="173"/>
  <c r="R123" i="169"/>
  <c r="R123" i="167"/>
  <c r="R123" i="165"/>
  <c r="R123" i="159"/>
  <c r="R123" i="176"/>
  <c r="R123" i="174"/>
  <c r="R123" i="180"/>
  <c r="R123" i="181"/>
  <c r="R123" i="168"/>
  <c r="R123" i="161"/>
  <c r="R123" i="178"/>
  <c r="R123" i="172"/>
  <c r="R123" i="171"/>
  <c r="R123" i="145"/>
  <c r="R123" i="155"/>
  <c r="R123" i="166"/>
  <c r="R123" i="160"/>
  <c r="R123" i="156"/>
  <c r="R123" i="163"/>
  <c r="P117" i="182"/>
  <c r="P117" i="181"/>
  <c r="P117" i="179"/>
  <c r="P117" i="175"/>
  <c r="P117" i="177"/>
  <c r="P117" i="176"/>
  <c r="P117" i="173"/>
  <c r="P117" i="171"/>
  <c r="P117" i="169"/>
  <c r="P117" i="167"/>
  <c r="P117" i="165"/>
  <c r="P117" i="170"/>
  <c r="P117" i="180"/>
  <c r="P117" i="157"/>
  <c r="P117" i="153"/>
  <c r="P117" i="145"/>
  <c r="P117" i="158"/>
  <c r="P117" i="159"/>
  <c r="P117" i="178"/>
  <c r="P117" i="160"/>
  <c r="P117" i="149"/>
  <c r="P117" i="163"/>
  <c r="P117" i="164"/>
  <c r="R114" i="145"/>
  <c r="R120" i="174"/>
  <c r="R114" i="143"/>
  <c r="Q123" i="146"/>
  <c r="Q110" i="149"/>
  <c r="P117" i="150"/>
  <c r="R123" i="153"/>
  <c r="R123" i="158"/>
  <c r="R120" i="161"/>
  <c r="Q122" i="168"/>
  <c r="R120" i="173"/>
  <c r="Q110" i="176"/>
  <c r="P116" i="182"/>
  <c r="P116" i="171"/>
  <c r="P116" i="163"/>
  <c r="P116" i="161"/>
  <c r="P116" i="178"/>
  <c r="P116" i="175"/>
  <c r="P116" i="173"/>
  <c r="P116" i="169"/>
  <c r="P116" i="167"/>
  <c r="P116" i="165"/>
  <c r="P116" i="159"/>
  <c r="P116" i="179"/>
  <c r="P116" i="176"/>
  <c r="P116" i="174"/>
  <c r="P116" i="170"/>
  <c r="P116" i="168"/>
  <c r="P116" i="166"/>
  <c r="P116" i="177"/>
  <c r="P116" i="181"/>
  <c r="P116" i="164"/>
  <c r="P116" i="160"/>
  <c r="P116" i="152"/>
  <c r="P116" i="162"/>
  <c r="P116" i="155"/>
  <c r="P116" i="156"/>
  <c r="O117" i="182"/>
  <c r="O117" i="180"/>
  <c r="O117" i="181"/>
  <c r="O117" i="175"/>
  <c r="O117" i="177"/>
  <c r="O117" i="176"/>
  <c r="O117" i="171"/>
  <c r="O117" i="166"/>
  <c r="O117" i="172"/>
  <c r="O117" i="163"/>
  <c r="O117" i="173"/>
  <c r="O117" i="151"/>
  <c r="O117" i="174"/>
  <c r="O117" i="169"/>
  <c r="O117" i="170"/>
  <c r="O117" i="164"/>
  <c r="O117" i="158"/>
  <c r="O117" i="154"/>
  <c r="O117" i="159"/>
  <c r="O117" i="178"/>
  <c r="O117" i="160"/>
  <c r="Q113" i="182"/>
  <c r="Q113" i="172"/>
  <c r="Q113" i="162"/>
  <c r="Q113" i="163"/>
  <c r="Q113" i="180"/>
  <c r="Q113" i="168"/>
  <c r="Q113" i="164"/>
  <c r="Q113" i="178"/>
  <c r="Q113" i="171"/>
  <c r="Q113" i="175"/>
  <c r="Q113" i="159"/>
  <c r="Q113" i="179"/>
  <c r="Q113" i="177"/>
  <c r="Q113" i="173"/>
  <c r="Q113" i="165"/>
  <c r="Q113" i="160"/>
  <c r="Q113" i="157"/>
  <c r="Q113" i="153"/>
  <c r="Q113" i="146"/>
  <c r="Q113" i="174"/>
  <c r="Q113" i="167"/>
  <c r="Q113" i="166"/>
  <c r="Q113" i="158"/>
  <c r="Q113" i="181"/>
  <c r="Q113" i="169"/>
  <c r="Q113" i="170"/>
  <c r="Q113" i="150"/>
  <c r="Q113" i="151"/>
  <c r="O116" i="65"/>
  <c r="R110" i="65"/>
  <c r="P110" i="142"/>
  <c r="P110" i="59"/>
  <c r="Q111" i="59"/>
  <c r="O109" i="59"/>
  <c r="R120" i="59"/>
  <c r="P110" i="141"/>
  <c r="P114" i="141"/>
  <c r="R119" i="145"/>
  <c r="P108" i="143"/>
  <c r="O109" i="143"/>
  <c r="Q110" i="145"/>
  <c r="P117" i="146"/>
  <c r="P122" i="147"/>
  <c r="R123" i="146"/>
  <c r="R110" i="149"/>
  <c r="P116" i="149"/>
  <c r="R124" i="148"/>
  <c r="Q110" i="150"/>
  <c r="P108" i="152"/>
  <c r="P117" i="140"/>
  <c r="Q123" i="140"/>
  <c r="Q122" i="140"/>
  <c r="P116" i="140"/>
  <c r="Q110" i="140"/>
  <c r="R123" i="140"/>
  <c r="P114" i="140"/>
  <c r="P117" i="142"/>
  <c r="Q122" i="142"/>
  <c r="O117" i="142"/>
  <c r="Q115" i="141"/>
  <c r="O119" i="142"/>
  <c r="R119" i="143"/>
  <c r="Q110" i="143"/>
  <c r="O119" i="145"/>
  <c r="P110" i="146"/>
  <c r="O119" i="146"/>
  <c r="R120" i="146"/>
  <c r="P122" i="146"/>
  <c r="P114" i="149"/>
  <c r="P116" i="148"/>
  <c r="O119" i="152"/>
  <c r="O120" i="151"/>
  <c r="Q115" i="151"/>
  <c r="R114" i="150"/>
  <c r="Q113" i="152"/>
  <c r="Q111" i="154"/>
  <c r="O117" i="156"/>
  <c r="R119" i="156"/>
  <c r="P110" i="157"/>
  <c r="R119" i="158"/>
  <c r="Q122" i="157"/>
  <c r="O119" i="159"/>
  <c r="R120" i="159"/>
  <c r="P110" i="162"/>
  <c r="R110" i="162"/>
  <c r="Q113" i="161"/>
  <c r="P108" i="169"/>
  <c r="P110" i="178"/>
  <c r="O109" i="182"/>
  <c r="O109" i="180"/>
  <c r="O109" i="175"/>
  <c r="O109" i="173"/>
  <c r="O109" i="171"/>
  <c r="O109" i="169"/>
  <c r="O109" i="167"/>
  <c r="O109" i="165"/>
  <c r="O109" i="159"/>
  <c r="O109" i="181"/>
  <c r="O109" i="177"/>
  <c r="O109" i="174"/>
  <c r="O109" i="172"/>
  <c r="O109" i="170"/>
  <c r="O109" i="168"/>
  <c r="O109" i="176"/>
  <c r="O109" i="161"/>
  <c r="O109" i="178"/>
  <c r="O109" i="155"/>
  <c r="O109" i="147"/>
  <c r="O109" i="179"/>
  <c r="O109" i="166"/>
  <c r="O109" i="163"/>
  <c r="O109" i="150"/>
  <c r="R114" i="182"/>
  <c r="R114" i="172"/>
  <c r="R114" i="175"/>
  <c r="R114" i="161"/>
  <c r="R114" i="177"/>
  <c r="R114" i="180"/>
  <c r="R114" i="176"/>
  <c r="R114" i="173"/>
  <c r="R114" i="181"/>
  <c r="R114" i="178"/>
  <c r="R114" i="170"/>
  <c r="R114" i="163"/>
  <c r="R114" i="179"/>
  <c r="R114" i="159"/>
  <c r="R114" i="157"/>
  <c r="R114" i="162"/>
  <c r="R114" i="160"/>
  <c r="R114" i="167"/>
  <c r="R114" i="165"/>
  <c r="R114" i="164"/>
  <c r="R114" i="146"/>
  <c r="R114" i="168"/>
  <c r="R114" i="166"/>
  <c r="O116" i="182"/>
  <c r="O116" i="178"/>
  <c r="O116" i="179"/>
  <c r="O116" i="173"/>
  <c r="O116" i="169"/>
  <c r="O116" i="167"/>
  <c r="O116" i="165"/>
  <c r="O116" i="177"/>
  <c r="O116" i="176"/>
  <c r="O116" i="170"/>
  <c r="O116" i="159"/>
  <c r="O116" i="152"/>
  <c r="O116" i="149"/>
  <c r="O116" i="147"/>
  <c r="O116" i="181"/>
  <c r="O116" i="175"/>
  <c r="O116" i="157"/>
  <c r="O116" i="153"/>
  <c r="O116" i="148"/>
  <c r="O116" i="160"/>
  <c r="O116" i="158"/>
  <c r="O116" i="168"/>
  <c r="O116" i="150"/>
  <c r="O116" i="166"/>
  <c r="O116" i="151"/>
  <c r="Q123" i="182"/>
  <c r="Q123" i="172"/>
  <c r="Q123" i="178"/>
  <c r="Q123" i="179"/>
  <c r="Q123" i="180"/>
  <c r="Q123" i="175"/>
  <c r="Q123" i="173"/>
  <c r="Q123" i="169"/>
  <c r="Q123" i="167"/>
  <c r="Q123" i="165"/>
  <c r="Q123" i="159"/>
  <c r="Q123" i="181"/>
  <c r="Q123" i="177"/>
  <c r="Q123" i="174"/>
  <c r="Q123" i="170"/>
  <c r="Q123" i="168"/>
  <c r="Q123" i="166"/>
  <c r="Q123" i="176"/>
  <c r="Q123" i="152"/>
  <c r="Q123" i="149"/>
  <c r="Q123" i="147"/>
  <c r="Q123" i="158"/>
  <c r="Q123" i="154"/>
  <c r="Q123" i="148"/>
  <c r="Q123" i="160"/>
  <c r="Q123" i="155"/>
  <c r="R114" i="140"/>
  <c r="R110" i="142"/>
  <c r="R120" i="149"/>
  <c r="P117" i="151"/>
  <c r="R120" i="155"/>
  <c r="R120" i="162"/>
  <c r="Q122" i="65"/>
  <c r="R110" i="145"/>
  <c r="Q122" i="148"/>
  <c r="Q122" i="154"/>
  <c r="P117" i="172"/>
  <c r="Q114" i="182"/>
  <c r="Q114" i="179"/>
  <c r="Q114" i="180"/>
  <c r="Q114" i="181"/>
  <c r="Q114" i="161"/>
  <c r="Q114" i="174"/>
  <c r="Q114" i="178"/>
  <c r="Q114" i="175"/>
  <c r="Q114" i="171"/>
  <c r="Q114" i="166"/>
  <c r="Q114" i="164"/>
  <c r="Q114" i="149"/>
  <c r="Q114" i="147"/>
  <c r="Q114" i="162"/>
  <c r="Q114" i="177"/>
  <c r="Q114" i="176"/>
  <c r="Q114" i="159"/>
  <c r="Q114" i="157"/>
  <c r="Q114" i="153"/>
  <c r="Q114" i="150"/>
  <c r="Q114" i="172"/>
  <c r="Q114" i="160"/>
  <c r="Q114" i="158"/>
  <c r="Q114" i="154"/>
  <c r="Q114" i="152"/>
  <c r="Q114" i="167"/>
  <c r="Q114" i="165"/>
  <c r="Q114" i="151"/>
  <c r="P108" i="65"/>
  <c r="P110" i="140"/>
  <c r="O109" i="140"/>
  <c r="P116" i="65"/>
  <c r="P117" i="65"/>
  <c r="R114" i="65"/>
  <c r="P117" i="59"/>
  <c r="Q123" i="59"/>
  <c r="Q122" i="59"/>
  <c r="P116" i="59"/>
  <c r="Q110" i="59"/>
  <c r="R123" i="59"/>
  <c r="P114" i="59"/>
  <c r="P117" i="141"/>
  <c r="Q122" i="141"/>
  <c r="O117" i="141"/>
  <c r="O119" i="141"/>
  <c r="O116" i="143"/>
  <c r="P114" i="145"/>
  <c r="O119" i="143"/>
  <c r="Q110" i="146"/>
  <c r="O116" i="146"/>
  <c r="Q122" i="147"/>
  <c r="Q114" i="148"/>
  <c r="R119" i="149"/>
  <c r="O120" i="150"/>
  <c r="Q115" i="152"/>
  <c r="Q111" i="153"/>
  <c r="R114" i="153"/>
  <c r="O116" i="154"/>
  <c r="O120" i="154"/>
  <c r="P110" i="156"/>
  <c r="P114" i="155"/>
  <c r="O117" i="155"/>
  <c r="R119" i="155"/>
  <c r="Q110" i="158"/>
  <c r="O120" i="162"/>
  <c r="R110" i="161"/>
  <c r="O120" i="166"/>
  <c r="R119" i="168"/>
  <c r="O116" i="174"/>
  <c r="O112" i="182"/>
  <c r="O112" i="181"/>
  <c r="O112" i="172"/>
  <c r="O112" i="178"/>
  <c r="O112" i="179"/>
  <c r="O112" i="175"/>
  <c r="O112" i="173"/>
  <c r="O112" i="162"/>
  <c r="O112" i="177"/>
  <c r="O112" i="174"/>
  <c r="O112" i="180"/>
  <c r="O112" i="170"/>
  <c r="O112" i="163"/>
  <c r="O112" i="159"/>
  <c r="O112" i="146"/>
  <c r="O112" i="145"/>
  <c r="O112" i="176"/>
  <c r="O112" i="167"/>
  <c r="O112" i="164"/>
  <c r="O112" i="160"/>
  <c r="O112" i="168"/>
  <c r="O112" i="165"/>
  <c r="O112" i="166"/>
  <c r="O112" i="158"/>
  <c r="O112" i="154"/>
  <c r="O112" i="169"/>
  <c r="P122" i="182"/>
  <c r="P122" i="178"/>
  <c r="P122" i="171"/>
  <c r="P122" i="179"/>
  <c r="P122" i="180"/>
  <c r="P122" i="173"/>
  <c r="P122" i="169"/>
  <c r="P122" i="167"/>
  <c r="P122" i="165"/>
  <c r="P122" i="163"/>
  <c r="P122" i="159"/>
  <c r="P122" i="181"/>
  <c r="P122" i="174"/>
  <c r="P122" i="170"/>
  <c r="P122" i="168"/>
  <c r="P122" i="166"/>
  <c r="P122" i="175"/>
  <c r="P122" i="162"/>
  <c r="P122" i="158"/>
  <c r="P122" i="154"/>
  <c r="P122" i="148"/>
  <c r="P122" i="177"/>
  <c r="P122" i="161"/>
  <c r="P122" i="176"/>
  <c r="P122" i="172"/>
  <c r="P122" i="160"/>
  <c r="P122" i="155"/>
  <c r="O112" i="148"/>
  <c r="Q122" i="149"/>
  <c r="Q123" i="156"/>
  <c r="R120" i="180"/>
  <c r="Q115" i="182"/>
  <c r="Q115" i="174"/>
  <c r="Q115" i="170"/>
  <c r="Q115" i="168"/>
  <c r="Q115" i="166"/>
  <c r="Q115" i="175"/>
  <c r="Q115" i="177"/>
  <c r="Q115" i="176"/>
  <c r="Q115" i="179"/>
  <c r="Q115" i="165"/>
  <c r="Q115" i="181"/>
  <c r="Q115" i="158"/>
  <c r="Q115" i="156"/>
  <c r="Q115" i="154"/>
  <c r="Q115" i="150"/>
  <c r="Q115" i="172"/>
  <c r="Q115" i="155"/>
  <c r="Q115" i="142"/>
  <c r="Q115" i="178"/>
  <c r="Q115" i="173"/>
  <c r="Q115" i="169"/>
  <c r="Q115" i="161"/>
  <c r="Q115" i="148"/>
  <c r="Q115" i="162"/>
  <c r="Q111" i="152"/>
  <c r="P116" i="154"/>
  <c r="O120" i="153"/>
  <c r="P110" i="155"/>
  <c r="Q114" i="156"/>
  <c r="P117" i="156"/>
  <c r="O109" i="158"/>
  <c r="O112" i="157"/>
  <c r="O117" i="157"/>
  <c r="P114" i="160"/>
  <c r="P117" i="162"/>
  <c r="Q122" i="162"/>
  <c r="O117" i="165"/>
  <c r="Q114" i="170"/>
  <c r="Q113" i="176"/>
  <c r="O120" i="175"/>
  <c r="Q123" i="142"/>
  <c r="R123" i="143"/>
  <c r="O119" i="148"/>
  <c r="P122" i="151"/>
  <c r="R120" i="150"/>
  <c r="R123" i="154"/>
  <c r="Q123" i="157"/>
  <c r="Q123" i="163"/>
  <c r="P117" i="174"/>
  <c r="P122" i="150"/>
  <c r="O119" i="169"/>
  <c r="R123" i="65"/>
  <c r="R120" i="65"/>
  <c r="O117" i="65"/>
  <c r="R119" i="140"/>
  <c r="P108" i="140"/>
  <c r="R110" i="140"/>
  <c r="O120" i="140"/>
  <c r="Q114" i="140"/>
  <c r="O112" i="140"/>
  <c r="R119" i="142"/>
  <c r="Q113" i="142"/>
  <c r="O116" i="142"/>
  <c r="Q115" i="145"/>
  <c r="P114" i="143"/>
  <c r="O109" i="146"/>
  <c r="R110" i="147"/>
  <c r="P114" i="147"/>
  <c r="P116" i="147"/>
  <c r="Q122" i="146"/>
  <c r="R114" i="149"/>
  <c r="R119" i="148"/>
  <c r="O112" i="151"/>
  <c r="O109" i="65"/>
  <c r="R119" i="65"/>
  <c r="R119" i="59"/>
  <c r="P108" i="59"/>
  <c r="R110" i="59"/>
  <c r="O120" i="59"/>
  <c r="Q114" i="59"/>
  <c r="O112" i="59"/>
  <c r="R119" i="141"/>
  <c r="Q113" i="141"/>
  <c r="O116" i="141"/>
  <c r="Q115" i="143"/>
  <c r="O117" i="145"/>
  <c r="R110" i="146"/>
  <c r="P114" i="146"/>
  <c r="P116" i="146"/>
  <c r="R114" i="148"/>
  <c r="O120" i="149"/>
  <c r="R123" i="149"/>
  <c r="O112" i="152"/>
  <c r="Q111" i="151"/>
  <c r="P110" i="154"/>
  <c r="P116" i="153"/>
  <c r="O109" i="156"/>
  <c r="Q110" i="155"/>
  <c r="Q114" i="155"/>
  <c r="P117" i="155"/>
  <c r="O109" i="157"/>
  <c r="O120" i="158"/>
  <c r="O109" i="160"/>
  <c r="P117" i="161"/>
  <c r="Q123" i="162"/>
  <c r="R123" i="162"/>
  <c r="P117" i="166"/>
  <c r="Q114" i="169"/>
  <c r="O112" i="171"/>
  <c r="Q114" i="173"/>
  <c r="Q122" i="175"/>
  <c r="O89" i="182"/>
  <c r="O217" i="59"/>
  <c r="V1134" i="62"/>
  <c r="P100" i="180"/>
  <c r="P100" i="181"/>
  <c r="P93" i="180"/>
  <c r="P93" i="181"/>
  <c r="P94" i="180"/>
  <c r="P94" i="181"/>
  <c r="O90" i="180"/>
  <c r="O90" i="181"/>
  <c r="O97" i="180"/>
  <c r="O97" i="181"/>
  <c r="O100" i="180"/>
  <c r="O100" i="181"/>
  <c r="P90" i="180"/>
  <c r="P90" i="181"/>
  <c r="P92" i="180"/>
  <c r="P92" i="181"/>
  <c r="P99" i="180"/>
  <c r="P99" i="181"/>
  <c r="O92" i="180"/>
  <c r="O92" i="181"/>
  <c r="P97" i="180"/>
  <c r="P97" i="181"/>
  <c r="Q99" i="180"/>
  <c r="Q99" i="181"/>
  <c r="P91" i="180"/>
  <c r="P91" i="181"/>
  <c r="R99" i="180"/>
  <c r="R99" i="181"/>
  <c r="O91" i="180"/>
  <c r="O91" i="181"/>
  <c r="O99" i="180"/>
  <c r="O99" i="181"/>
  <c r="P96" i="180"/>
  <c r="P96" i="181"/>
  <c r="O94" i="180"/>
  <c r="O94" i="181"/>
  <c r="O96" i="180"/>
  <c r="O96" i="181"/>
  <c r="R100" i="180"/>
  <c r="R100" i="181"/>
  <c r="O89" i="180"/>
  <c r="O89" i="181"/>
  <c r="O93" i="180"/>
  <c r="O93" i="181"/>
  <c r="Q100" i="180"/>
  <c r="Q100" i="181"/>
  <c r="P89" i="180"/>
  <c r="P89" i="181"/>
  <c r="O93" i="178"/>
  <c r="O93" i="179"/>
  <c r="O99" i="178"/>
  <c r="O99" i="179"/>
  <c r="P96" i="178"/>
  <c r="P96" i="179"/>
  <c r="O94" i="178"/>
  <c r="O94" i="179"/>
  <c r="O91" i="178"/>
  <c r="O91" i="179"/>
  <c r="O92" i="178"/>
  <c r="O92" i="179"/>
  <c r="Q100" i="178"/>
  <c r="Q100" i="179"/>
  <c r="P89" i="178"/>
  <c r="P89" i="179"/>
  <c r="P97" i="178"/>
  <c r="P97" i="179"/>
  <c r="P90" i="178"/>
  <c r="P90" i="179"/>
  <c r="P99" i="178"/>
  <c r="P99" i="179"/>
  <c r="Q99" i="178"/>
  <c r="Q99" i="179"/>
  <c r="P91" i="178"/>
  <c r="P91" i="179"/>
  <c r="O100" i="178"/>
  <c r="O100" i="179"/>
  <c r="P92" i="178"/>
  <c r="P92" i="179"/>
  <c r="P93" i="178"/>
  <c r="P93" i="179"/>
  <c r="O97" i="178"/>
  <c r="O97" i="179"/>
  <c r="P94" i="178"/>
  <c r="P94" i="179"/>
  <c r="O96" i="178"/>
  <c r="O96" i="179"/>
  <c r="P100" i="178"/>
  <c r="P100" i="179"/>
  <c r="R100" i="178"/>
  <c r="R100" i="179"/>
  <c r="O90" i="178"/>
  <c r="O90" i="179"/>
  <c r="R99" i="178"/>
  <c r="R99" i="179"/>
  <c r="O89" i="178"/>
  <c r="O89" i="179"/>
  <c r="O99" i="175"/>
  <c r="O99" i="177"/>
  <c r="O99" i="176"/>
  <c r="Q100" i="175"/>
  <c r="Q100" i="177"/>
  <c r="Q100" i="176"/>
  <c r="P97" i="175"/>
  <c r="P97" i="177"/>
  <c r="P97" i="176"/>
  <c r="Q99" i="175"/>
  <c r="Q99" i="177"/>
  <c r="Q99" i="176"/>
  <c r="O100" i="175"/>
  <c r="O100" i="177"/>
  <c r="O100" i="176"/>
  <c r="O96" i="175"/>
  <c r="O96" i="177"/>
  <c r="O96" i="176"/>
  <c r="P100" i="175"/>
  <c r="P100" i="177"/>
  <c r="P100" i="176"/>
  <c r="O97" i="175"/>
  <c r="O97" i="176"/>
  <c r="O97" i="177"/>
  <c r="R100" i="175"/>
  <c r="R100" i="177"/>
  <c r="R100" i="176"/>
  <c r="R99" i="175"/>
  <c r="R99" i="176"/>
  <c r="R99" i="177"/>
  <c r="P99" i="175"/>
  <c r="P99" i="177"/>
  <c r="P99" i="176"/>
  <c r="P96" i="175"/>
  <c r="P96" i="176"/>
  <c r="P96" i="177"/>
  <c r="O93" i="175"/>
  <c r="O93" i="177"/>
  <c r="O93" i="176"/>
  <c r="O92" i="175"/>
  <c r="O92" i="176"/>
  <c r="O92" i="177"/>
  <c r="O94" i="175"/>
  <c r="O94" i="177"/>
  <c r="O94" i="176"/>
  <c r="P89" i="175"/>
  <c r="P89" i="177"/>
  <c r="P89" i="176"/>
  <c r="P90" i="175"/>
  <c r="P90" i="177"/>
  <c r="P90" i="176"/>
  <c r="P91" i="175"/>
  <c r="P91" i="177"/>
  <c r="P91" i="176"/>
  <c r="P92" i="175"/>
  <c r="P92" i="177"/>
  <c r="P92" i="176"/>
  <c r="P93" i="175"/>
  <c r="P93" i="177"/>
  <c r="P93" i="176"/>
  <c r="P94" i="175"/>
  <c r="P94" i="176"/>
  <c r="P94" i="177"/>
  <c r="O90" i="175"/>
  <c r="O90" i="177"/>
  <c r="O90" i="176"/>
  <c r="O89" i="175"/>
  <c r="O89" i="177"/>
  <c r="O89" i="176"/>
  <c r="O91" i="175"/>
  <c r="O91" i="177"/>
  <c r="O91" i="176"/>
  <c r="O99" i="173"/>
  <c r="O99" i="174"/>
  <c r="Q100" i="173"/>
  <c r="Q100" i="174"/>
  <c r="P97" i="173"/>
  <c r="P97" i="174"/>
  <c r="Q99" i="173"/>
  <c r="Q99" i="174"/>
  <c r="O100" i="173"/>
  <c r="O100" i="174"/>
  <c r="O96" i="173"/>
  <c r="O96" i="174"/>
  <c r="P100" i="173"/>
  <c r="P100" i="174"/>
  <c r="O97" i="173"/>
  <c r="O97" i="174"/>
  <c r="R100" i="173"/>
  <c r="R100" i="174"/>
  <c r="R99" i="173"/>
  <c r="R99" i="174"/>
  <c r="P99" i="173"/>
  <c r="P99" i="174"/>
  <c r="P96" i="173"/>
  <c r="P96" i="174"/>
  <c r="O93" i="173"/>
  <c r="O93" i="174"/>
  <c r="O92" i="173"/>
  <c r="O92" i="174"/>
  <c r="O94" i="173"/>
  <c r="O94" i="174"/>
  <c r="P89" i="173"/>
  <c r="P89" i="174"/>
  <c r="P90" i="173"/>
  <c r="P90" i="174"/>
  <c r="P91" i="173"/>
  <c r="P91" i="174"/>
  <c r="P92" i="173"/>
  <c r="P92" i="174"/>
  <c r="P93" i="173"/>
  <c r="P93" i="174"/>
  <c r="P94" i="173"/>
  <c r="P94" i="174"/>
  <c r="O90" i="173"/>
  <c r="O90" i="174"/>
  <c r="O89" i="173"/>
  <c r="O89" i="174"/>
  <c r="O91" i="173"/>
  <c r="O91" i="174"/>
  <c r="P94" i="171"/>
  <c r="P94" i="172"/>
  <c r="R100" i="171"/>
  <c r="R100" i="172"/>
  <c r="O90" i="171"/>
  <c r="O90" i="172"/>
  <c r="R99" i="171"/>
  <c r="R99" i="172"/>
  <c r="O89" i="171"/>
  <c r="O89" i="172"/>
  <c r="P100" i="171"/>
  <c r="P100" i="172"/>
  <c r="O93" i="171"/>
  <c r="O93" i="172"/>
  <c r="O91" i="171"/>
  <c r="O91" i="172"/>
  <c r="O97" i="171"/>
  <c r="O97" i="172"/>
  <c r="P99" i="171"/>
  <c r="P99" i="172"/>
  <c r="O92" i="171"/>
  <c r="O92" i="172"/>
  <c r="P92" i="171"/>
  <c r="P92" i="172"/>
  <c r="P93" i="171"/>
  <c r="P93" i="172"/>
  <c r="O94" i="171"/>
  <c r="O94" i="172"/>
  <c r="P91" i="171"/>
  <c r="P91" i="172"/>
  <c r="Q100" i="171"/>
  <c r="Q100" i="172"/>
  <c r="P89" i="171"/>
  <c r="P89" i="172"/>
  <c r="Q99" i="171"/>
  <c r="Q99" i="172"/>
  <c r="O100" i="171"/>
  <c r="O100" i="172"/>
  <c r="O96" i="171"/>
  <c r="O96" i="172"/>
  <c r="O99" i="171"/>
  <c r="O99" i="172"/>
  <c r="P96" i="171"/>
  <c r="P96" i="172"/>
  <c r="P97" i="171"/>
  <c r="P97" i="172"/>
  <c r="P90" i="171"/>
  <c r="P90" i="172"/>
  <c r="O99" i="169"/>
  <c r="O99" i="170"/>
  <c r="Q100" i="169"/>
  <c r="Q100" i="170"/>
  <c r="P97" i="169"/>
  <c r="P97" i="170"/>
  <c r="Q99" i="169"/>
  <c r="Q99" i="170"/>
  <c r="O100" i="169"/>
  <c r="O100" i="170"/>
  <c r="O96" i="169"/>
  <c r="O96" i="170"/>
  <c r="P100" i="169"/>
  <c r="P100" i="170"/>
  <c r="O97" i="169"/>
  <c r="O97" i="170"/>
  <c r="R100" i="169"/>
  <c r="R100" i="170"/>
  <c r="R99" i="169"/>
  <c r="R99" i="170"/>
  <c r="P99" i="169"/>
  <c r="P99" i="170"/>
  <c r="P96" i="169"/>
  <c r="P96" i="170"/>
  <c r="O93" i="169"/>
  <c r="O93" i="170"/>
  <c r="O92" i="169"/>
  <c r="O92" i="170"/>
  <c r="O94" i="169"/>
  <c r="O94" i="170"/>
  <c r="P89" i="169"/>
  <c r="P89" i="170"/>
  <c r="P90" i="169"/>
  <c r="P90" i="170"/>
  <c r="P91" i="169"/>
  <c r="P91" i="170"/>
  <c r="P92" i="169"/>
  <c r="P92" i="170"/>
  <c r="P93" i="169"/>
  <c r="P93" i="170"/>
  <c r="P94" i="169"/>
  <c r="P94" i="170"/>
  <c r="O90" i="169"/>
  <c r="O90" i="170"/>
  <c r="O89" i="169"/>
  <c r="O89" i="170"/>
  <c r="O91" i="169"/>
  <c r="O91" i="170"/>
  <c r="O99" i="167"/>
  <c r="O99" i="168"/>
  <c r="Q100" i="167"/>
  <c r="Q100" i="168"/>
  <c r="P97" i="167"/>
  <c r="P97" i="168"/>
  <c r="Q99" i="167"/>
  <c r="Q99" i="168"/>
  <c r="O100" i="167"/>
  <c r="O100" i="168"/>
  <c r="O96" i="167"/>
  <c r="O96" i="168"/>
  <c r="P100" i="167"/>
  <c r="P100" i="168"/>
  <c r="O97" i="167"/>
  <c r="O97" i="168"/>
  <c r="R100" i="167"/>
  <c r="R100" i="168"/>
  <c r="R99" i="167"/>
  <c r="R99" i="168"/>
  <c r="P99" i="167"/>
  <c r="P99" i="168"/>
  <c r="P96" i="167"/>
  <c r="P96" i="168"/>
  <c r="O93" i="167"/>
  <c r="O93" i="168"/>
  <c r="O92" i="167"/>
  <c r="O92" i="168"/>
  <c r="O94" i="167"/>
  <c r="O94" i="168"/>
  <c r="P89" i="167"/>
  <c r="P89" i="168"/>
  <c r="P90" i="167"/>
  <c r="P90" i="168"/>
  <c r="P91" i="167"/>
  <c r="P91" i="168"/>
  <c r="P92" i="167"/>
  <c r="P92" i="168"/>
  <c r="P93" i="167"/>
  <c r="P93" i="168"/>
  <c r="P94" i="167"/>
  <c r="P94" i="168"/>
  <c r="O90" i="167"/>
  <c r="O90" i="168"/>
  <c r="O89" i="167"/>
  <c r="O89" i="168"/>
  <c r="O91" i="167"/>
  <c r="O91" i="168"/>
  <c r="O99" i="165"/>
  <c r="O99" i="166"/>
  <c r="Q100" i="165"/>
  <c r="Q100" i="166"/>
  <c r="P97" i="165"/>
  <c r="P97" i="166"/>
  <c r="Q99" i="165"/>
  <c r="Q99" i="166"/>
  <c r="O100" i="165"/>
  <c r="O100" i="166"/>
  <c r="O96" i="165"/>
  <c r="O96" i="166"/>
  <c r="P100" i="165"/>
  <c r="P100" i="166"/>
  <c r="O97" i="165"/>
  <c r="O97" i="166"/>
  <c r="R100" i="165"/>
  <c r="R100" i="166"/>
  <c r="R99" i="165"/>
  <c r="R99" i="166"/>
  <c r="P99" i="165"/>
  <c r="P99" i="166"/>
  <c r="P96" i="165"/>
  <c r="P96" i="166"/>
  <c r="O93" i="165"/>
  <c r="O93" i="166"/>
  <c r="O92" i="165"/>
  <c r="O92" i="166"/>
  <c r="O94" i="165"/>
  <c r="O94" i="166"/>
  <c r="P89" i="165"/>
  <c r="P89" i="166"/>
  <c r="P90" i="165"/>
  <c r="P90" i="166"/>
  <c r="P91" i="165"/>
  <c r="P91" i="166"/>
  <c r="P92" i="165"/>
  <c r="P92" i="166"/>
  <c r="P93" i="165"/>
  <c r="P93" i="166"/>
  <c r="P94" i="165"/>
  <c r="P94" i="166"/>
  <c r="O90" i="165"/>
  <c r="O90" i="166"/>
  <c r="O89" i="165"/>
  <c r="O89" i="166"/>
  <c r="O91" i="165"/>
  <c r="O91" i="166"/>
  <c r="O99" i="163"/>
  <c r="O99" i="164"/>
  <c r="P96" i="163"/>
  <c r="P96" i="164"/>
  <c r="O94" i="163"/>
  <c r="O94" i="164"/>
  <c r="Q100" i="163"/>
  <c r="Q100" i="164"/>
  <c r="P89" i="163"/>
  <c r="P89" i="164"/>
  <c r="P90" i="163"/>
  <c r="P90" i="164"/>
  <c r="O100" i="163"/>
  <c r="O100" i="164"/>
  <c r="O92" i="163"/>
  <c r="O92" i="164"/>
  <c r="P92" i="163"/>
  <c r="P92" i="164"/>
  <c r="P97" i="163"/>
  <c r="P97" i="164"/>
  <c r="P91" i="163"/>
  <c r="P91" i="164"/>
  <c r="O96" i="163"/>
  <c r="O96" i="164"/>
  <c r="P100" i="163"/>
  <c r="P100" i="164"/>
  <c r="P93" i="163"/>
  <c r="P93" i="164"/>
  <c r="P94" i="163"/>
  <c r="P94" i="164"/>
  <c r="Q99" i="163"/>
  <c r="Q99" i="164"/>
  <c r="R100" i="163"/>
  <c r="R100" i="164"/>
  <c r="O90" i="163"/>
  <c r="O90" i="164"/>
  <c r="P99" i="163"/>
  <c r="P99" i="164"/>
  <c r="R99" i="163"/>
  <c r="R99" i="164"/>
  <c r="O89" i="163"/>
  <c r="O89" i="164"/>
  <c r="O97" i="163"/>
  <c r="O97" i="164"/>
  <c r="O93" i="163"/>
  <c r="O93" i="164"/>
  <c r="O91" i="163"/>
  <c r="O91" i="164"/>
  <c r="O96" i="161"/>
  <c r="O96" i="162"/>
  <c r="P92" i="161"/>
  <c r="P92" i="162"/>
  <c r="P93" i="161"/>
  <c r="P93" i="162"/>
  <c r="P100" i="161"/>
  <c r="P100" i="162"/>
  <c r="O97" i="161"/>
  <c r="O97" i="162"/>
  <c r="P94" i="161"/>
  <c r="P94" i="162"/>
  <c r="Q99" i="161"/>
  <c r="Q99" i="162"/>
  <c r="O90" i="161"/>
  <c r="O90" i="162"/>
  <c r="R99" i="161"/>
  <c r="R99" i="162"/>
  <c r="O89" i="161"/>
  <c r="O89" i="162"/>
  <c r="R100" i="161"/>
  <c r="R100" i="162"/>
  <c r="O93" i="161"/>
  <c r="O93" i="162"/>
  <c r="O91" i="161"/>
  <c r="O91" i="162"/>
  <c r="O99" i="161"/>
  <c r="O99" i="162"/>
  <c r="P96" i="161"/>
  <c r="P96" i="162"/>
  <c r="O94" i="161"/>
  <c r="O94" i="162"/>
  <c r="Q100" i="161"/>
  <c r="Q100" i="162"/>
  <c r="P89" i="161"/>
  <c r="P89" i="162"/>
  <c r="P97" i="161"/>
  <c r="P97" i="162"/>
  <c r="P90" i="161"/>
  <c r="P90" i="162"/>
  <c r="P99" i="161"/>
  <c r="P99" i="162"/>
  <c r="P91" i="161"/>
  <c r="P91" i="162"/>
  <c r="O92" i="161"/>
  <c r="O92" i="162"/>
  <c r="O100" i="161"/>
  <c r="O100" i="162"/>
  <c r="O99" i="159"/>
  <c r="O99" i="160"/>
  <c r="Q100" i="159"/>
  <c r="Q100" i="160"/>
  <c r="P97" i="159"/>
  <c r="P97" i="160"/>
  <c r="Q99" i="159"/>
  <c r="Q99" i="160"/>
  <c r="O100" i="159"/>
  <c r="O100" i="160"/>
  <c r="O96" i="159"/>
  <c r="O96" i="160"/>
  <c r="P100" i="159"/>
  <c r="P100" i="160"/>
  <c r="O97" i="159"/>
  <c r="O97" i="160"/>
  <c r="R100" i="159"/>
  <c r="R100" i="160"/>
  <c r="R99" i="159"/>
  <c r="R99" i="160"/>
  <c r="P99" i="159"/>
  <c r="P99" i="160"/>
  <c r="P96" i="159"/>
  <c r="P96" i="160"/>
  <c r="O93" i="159"/>
  <c r="O93" i="160"/>
  <c r="O92" i="159"/>
  <c r="O92" i="160"/>
  <c r="O94" i="159"/>
  <c r="O94" i="160"/>
  <c r="P89" i="159"/>
  <c r="P89" i="160"/>
  <c r="P90" i="159"/>
  <c r="P90" i="160"/>
  <c r="P91" i="159"/>
  <c r="P91" i="160"/>
  <c r="P92" i="159"/>
  <c r="P92" i="160"/>
  <c r="P93" i="159"/>
  <c r="P93" i="160"/>
  <c r="P94" i="159"/>
  <c r="P94" i="160"/>
  <c r="O90" i="159"/>
  <c r="O90" i="160"/>
  <c r="O89" i="159"/>
  <c r="O89" i="160"/>
  <c r="O91" i="159"/>
  <c r="O91" i="160"/>
  <c r="O99" i="157"/>
  <c r="O99" i="158"/>
  <c r="Q100" i="157"/>
  <c r="Q100" i="158"/>
  <c r="P97" i="157"/>
  <c r="P97" i="158"/>
  <c r="Q99" i="157"/>
  <c r="Q99" i="158"/>
  <c r="O100" i="157"/>
  <c r="O100" i="158"/>
  <c r="O96" i="157"/>
  <c r="O96" i="158"/>
  <c r="T96" i="158" s="1"/>
  <c r="P100" i="157"/>
  <c r="P100" i="158"/>
  <c r="O97" i="157"/>
  <c r="O97" i="158"/>
  <c r="R100" i="157"/>
  <c r="R100" i="158"/>
  <c r="R99" i="157"/>
  <c r="R99" i="158"/>
  <c r="P99" i="157"/>
  <c r="P99" i="158"/>
  <c r="P96" i="157"/>
  <c r="P96" i="158"/>
  <c r="U96" i="158" s="1"/>
  <c r="O93" i="157"/>
  <c r="O93" i="158"/>
  <c r="O92" i="157"/>
  <c r="O92" i="158"/>
  <c r="O94" i="157"/>
  <c r="O94" i="158"/>
  <c r="P89" i="157"/>
  <c r="P89" i="158"/>
  <c r="P90" i="157"/>
  <c r="P90" i="158"/>
  <c r="P91" i="157"/>
  <c r="P91" i="158"/>
  <c r="P92" i="157"/>
  <c r="P92" i="158"/>
  <c r="P93" i="157"/>
  <c r="P93" i="158"/>
  <c r="P94" i="157"/>
  <c r="P94" i="158"/>
  <c r="O90" i="157"/>
  <c r="O90" i="158"/>
  <c r="O89" i="157"/>
  <c r="O89" i="158"/>
  <c r="O91" i="157"/>
  <c r="O91" i="158"/>
  <c r="O99" i="155"/>
  <c r="O99" i="156"/>
  <c r="Q100" i="155"/>
  <c r="Q100" i="156"/>
  <c r="P97" i="155"/>
  <c r="P97" i="156"/>
  <c r="Q99" i="155"/>
  <c r="Q99" i="156"/>
  <c r="O100" i="155"/>
  <c r="O100" i="156"/>
  <c r="O96" i="155"/>
  <c r="O96" i="156"/>
  <c r="P100" i="155"/>
  <c r="P100" i="156"/>
  <c r="O97" i="155"/>
  <c r="O97" i="156"/>
  <c r="R100" i="155"/>
  <c r="R100" i="156"/>
  <c r="R99" i="155"/>
  <c r="R99" i="156"/>
  <c r="P99" i="155"/>
  <c r="P99" i="156"/>
  <c r="P96" i="155"/>
  <c r="P96" i="156"/>
  <c r="O93" i="155"/>
  <c r="O93" i="156"/>
  <c r="O92" i="155"/>
  <c r="O92" i="156"/>
  <c r="O94" i="155"/>
  <c r="O94" i="156"/>
  <c r="P89" i="155"/>
  <c r="P89" i="156"/>
  <c r="P90" i="155"/>
  <c r="P90" i="156"/>
  <c r="P91" i="155"/>
  <c r="P91" i="156"/>
  <c r="P92" i="155"/>
  <c r="P92" i="156"/>
  <c r="P93" i="155"/>
  <c r="P93" i="156"/>
  <c r="P94" i="155"/>
  <c r="P94" i="156"/>
  <c r="O90" i="155"/>
  <c r="O90" i="156"/>
  <c r="O89" i="155"/>
  <c r="O89" i="156"/>
  <c r="O91" i="155"/>
  <c r="O91" i="156"/>
  <c r="O99" i="153"/>
  <c r="O99" i="154"/>
  <c r="Q100" i="153"/>
  <c r="V100" i="153" s="1"/>
  <c r="Q100" i="154"/>
  <c r="P97" i="153"/>
  <c r="P97" i="154"/>
  <c r="Q99" i="153"/>
  <c r="Q99" i="154"/>
  <c r="O100" i="153"/>
  <c r="T100" i="153" s="1"/>
  <c r="O100" i="154"/>
  <c r="O96" i="153"/>
  <c r="O96" i="154"/>
  <c r="P100" i="153"/>
  <c r="U100" i="153" s="1"/>
  <c r="P100" i="154"/>
  <c r="O97" i="153"/>
  <c r="O97" i="154"/>
  <c r="R100" i="153"/>
  <c r="W100" i="153" s="1"/>
  <c r="R100" i="154"/>
  <c r="R99" i="153"/>
  <c r="R99" i="154"/>
  <c r="P99" i="153"/>
  <c r="P99" i="154"/>
  <c r="P96" i="153"/>
  <c r="P96" i="154"/>
  <c r="O93" i="153"/>
  <c r="O93" i="154"/>
  <c r="O92" i="153"/>
  <c r="O92" i="154"/>
  <c r="O94" i="153"/>
  <c r="O94" i="154"/>
  <c r="P89" i="153"/>
  <c r="P89" i="154"/>
  <c r="P90" i="153"/>
  <c r="P90" i="154"/>
  <c r="P91" i="153"/>
  <c r="P91" i="154"/>
  <c r="P92" i="153"/>
  <c r="P92" i="154"/>
  <c r="P93" i="153"/>
  <c r="P93" i="154"/>
  <c r="P94" i="153"/>
  <c r="P94" i="154"/>
  <c r="O90" i="153"/>
  <c r="O90" i="154"/>
  <c r="O89" i="153"/>
  <c r="O89" i="154"/>
  <c r="O91" i="153"/>
  <c r="O91" i="154"/>
  <c r="O96" i="152"/>
  <c r="O96" i="151"/>
  <c r="P100" i="152"/>
  <c r="P100" i="151"/>
  <c r="R100" i="151"/>
  <c r="R100" i="152"/>
  <c r="R99" i="152"/>
  <c r="R99" i="151"/>
  <c r="O89" i="150"/>
  <c r="O89" i="152"/>
  <c r="O89" i="151"/>
  <c r="O91" i="152"/>
  <c r="T91" i="152" s="1"/>
  <c r="O91" i="151"/>
  <c r="O92" i="150"/>
  <c r="O92" i="152"/>
  <c r="O92" i="151"/>
  <c r="O99" i="151"/>
  <c r="O99" i="152"/>
  <c r="P96" i="152"/>
  <c r="P96" i="151"/>
  <c r="O94" i="152"/>
  <c r="O94" i="151"/>
  <c r="P97" i="152"/>
  <c r="P97" i="151"/>
  <c r="P90" i="151"/>
  <c r="P90" i="152"/>
  <c r="P93" i="152"/>
  <c r="P93" i="151"/>
  <c r="P94" i="151"/>
  <c r="P94" i="152"/>
  <c r="O90" i="152"/>
  <c r="O90" i="151"/>
  <c r="O93" i="152"/>
  <c r="O93" i="151"/>
  <c r="P99" i="151"/>
  <c r="P99" i="152"/>
  <c r="Q100" i="151"/>
  <c r="Q100" i="152"/>
  <c r="Q99" i="152"/>
  <c r="Q99" i="151"/>
  <c r="P91" i="152"/>
  <c r="U91" i="152" s="1"/>
  <c r="P91" i="151"/>
  <c r="P92" i="150"/>
  <c r="P92" i="152"/>
  <c r="P92" i="151"/>
  <c r="O97" i="152"/>
  <c r="O97" i="151"/>
  <c r="P89" i="150"/>
  <c r="P89" i="151"/>
  <c r="P89" i="152"/>
  <c r="O100" i="151"/>
  <c r="O100" i="152"/>
  <c r="R99" i="149"/>
  <c r="R99" i="150"/>
  <c r="P94" i="149"/>
  <c r="P94" i="150"/>
  <c r="O90" i="149"/>
  <c r="O90" i="150"/>
  <c r="O93" i="149"/>
  <c r="O93" i="150"/>
  <c r="O91" i="149"/>
  <c r="O91" i="150"/>
  <c r="P97" i="149"/>
  <c r="P97" i="150"/>
  <c r="P91" i="149"/>
  <c r="P91" i="150"/>
  <c r="P100" i="149"/>
  <c r="P100" i="150"/>
  <c r="O97" i="149"/>
  <c r="O97" i="150"/>
  <c r="P99" i="149"/>
  <c r="P99" i="150"/>
  <c r="Q100" i="149"/>
  <c r="Q100" i="150"/>
  <c r="P90" i="149"/>
  <c r="P90" i="150"/>
  <c r="Q99" i="149"/>
  <c r="Q99" i="150"/>
  <c r="O100" i="149"/>
  <c r="O100" i="150"/>
  <c r="O96" i="149"/>
  <c r="O96" i="150"/>
  <c r="P93" i="149"/>
  <c r="P93" i="150"/>
  <c r="R100" i="149"/>
  <c r="R100" i="150"/>
  <c r="O99" i="149"/>
  <c r="O99" i="150"/>
  <c r="P96" i="149"/>
  <c r="P96" i="150"/>
  <c r="O94" i="149"/>
  <c r="O94" i="150"/>
  <c r="O92" i="148"/>
  <c r="O92" i="149"/>
  <c r="P89" i="148"/>
  <c r="P89" i="149"/>
  <c r="P92" i="148"/>
  <c r="P92" i="149"/>
  <c r="O89" i="148"/>
  <c r="O89" i="149"/>
  <c r="O91" i="147"/>
  <c r="O91" i="148"/>
  <c r="O99" i="147"/>
  <c r="O99" i="148"/>
  <c r="O94" i="147"/>
  <c r="O94" i="148"/>
  <c r="Q100" i="147"/>
  <c r="Q100" i="148"/>
  <c r="P97" i="147"/>
  <c r="P97" i="148"/>
  <c r="P90" i="147"/>
  <c r="P90" i="148"/>
  <c r="O96" i="147"/>
  <c r="O96" i="148"/>
  <c r="P100" i="147"/>
  <c r="P100" i="148"/>
  <c r="P93" i="147"/>
  <c r="P93" i="148"/>
  <c r="R99" i="147"/>
  <c r="R99" i="148"/>
  <c r="P91" i="147"/>
  <c r="P91" i="148"/>
  <c r="O97" i="147"/>
  <c r="O97" i="148"/>
  <c r="P94" i="147"/>
  <c r="P94" i="148"/>
  <c r="O93" i="147"/>
  <c r="O93" i="148"/>
  <c r="P99" i="147"/>
  <c r="P99" i="148"/>
  <c r="P96" i="147"/>
  <c r="P96" i="148"/>
  <c r="Q99" i="147"/>
  <c r="Q99" i="148"/>
  <c r="O100" i="147"/>
  <c r="O100" i="148"/>
  <c r="R100" i="147"/>
  <c r="R100" i="148"/>
  <c r="O90" i="147"/>
  <c r="O90" i="148"/>
  <c r="O92" i="146"/>
  <c r="O92" i="147"/>
  <c r="P89" i="146"/>
  <c r="P89" i="147"/>
  <c r="P92" i="146"/>
  <c r="P92" i="147"/>
  <c r="O89" i="146"/>
  <c r="O89" i="147"/>
  <c r="O99" i="145"/>
  <c r="O99" i="146"/>
  <c r="Q100" i="145"/>
  <c r="Q100" i="146"/>
  <c r="P97" i="145"/>
  <c r="P97" i="146"/>
  <c r="Q99" i="145"/>
  <c r="Q99" i="146"/>
  <c r="O100" i="145"/>
  <c r="O100" i="146"/>
  <c r="O96" i="145"/>
  <c r="O96" i="146"/>
  <c r="P100" i="145"/>
  <c r="P100" i="146"/>
  <c r="O97" i="145"/>
  <c r="O97" i="146"/>
  <c r="R100" i="145"/>
  <c r="R100" i="146"/>
  <c r="R99" i="145"/>
  <c r="R99" i="146"/>
  <c r="P99" i="145"/>
  <c r="P99" i="146"/>
  <c r="P96" i="145"/>
  <c r="P96" i="146"/>
  <c r="O93" i="145"/>
  <c r="O93" i="146"/>
  <c r="O94" i="145"/>
  <c r="O94" i="146"/>
  <c r="P90" i="145"/>
  <c r="P90" i="146"/>
  <c r="P91" i="145"/>
  <c r="P91" i="146"/>
  <c r="P93" i="145"/>
  <c r="P93" i="146"/>
  <c r="P94" i="145"/>
  <c r="P94" i="146"/>
  <c r="O90" i="145"/>
  <c r="O90" i="146"/>
  <c r="O91" i="145"/>
  <c r="O91" i="146"/>
  <c r="O89" i="143"/>
  <c r="O89" i="145"/>
  <c r="O92" i="143"/>
  <c r="O92" i="145"/>
  <c r="P92" i="143"/>
  <c r="P92" i="145"/>
  <c r="P89" i="143"/>
  <c r="P89" i="145"/>
  <c r="Q100" i="142"/>
  <c r="Q100" i="143"/>
  <c r="P97" i="142"/>
  <c r="P97" i="143"/>
  <c r="P90" i="142"/>
  <c r="P90" i="143"/>
  <c r="Q99" i="142"/>
  <c r="Q99" i="143"/>
  <c r="P91" i="142"/>
  <c r="P91" i="143"/>
  <c r="P96" i="142"/>
  <c r="P96" i="143"/>
  <c r="O100" i="142"/>
  <c r="O100" i="143"/>
  <c r="O96" i="142"/>
  <c r="O96" i="143"/>
  <c r="P100" i="142"/>
  <c r="P100" i="143"/>
  <c r="P93" i="142"/>
  <c r="P93" i="143"/>
  <c r="O97" i="142"/>
  <c r="O97" i="143"/>
  <c r="P94" i="142"/>
  <c r="P94" i="143"/>
  <c r="O99" i="142"/>
  <c r="O99" i="143"/>
  <c r="R100" i="142"/>
  <c r="R100" i="143"/>
  <c r="O90" i="142"/>
  <c r="O90" i="143"/>
  <c r="O94" i="142"/>
  <c r="O94" i="143"/>
  <c r="R99" i="142"/>
  <c r="R99" i="143"/>
  <c r="P99" i="142"/>
  <c r="P99" i="143"/>
  <c r="O93" i="142"/>
  <c r="O93" i="143"/>
  <c r="O91" i="142"/>
  <c r="O91" i="143"/>
  <c r="O89" i="141"/>
  <c r="O89" i="142"/>
  <c r="O92" i="141"/>
  <c r="O92" i="142"/>
  <c r="P92" i="141"/>
  <c r="P92" i="142"/>
  <c r="P89" i="141"/>
  <c r="P89" i="142"/>
  <c r="V1191" i="62"/>
  <c r="V1163" i="62"/>
  <c r="V1146" i="62"/>
  <c r="V1219" i="62"/>
  <c r="W1064" i="62"/>
  <c r="P100" i="140"/>
  <c r="P100" i="141"/>
  <c r="P93" i="140"/>
  <c r="P93" i="141"/>
  <c r="O97" i="140"/>
  <c r="O97" i="141"/>
  <c r="P94" i="140"/>
  <c r="P94" i="141"/>
  <c r="R100" i="140"/>
  <c r="R100" i="141"/>
  <c r="O90" i="140"/>
  <c r="O90" i="141"/>
  <c r="R99" i="140"/>
  <c r="R99" i="141"/>
  <c r="O94" i="140"/>
  <c r="O94" i="141"/>
  <c r="Q100" i="140"/>
  <c r="Q100" i="141"/>
  <c r="P96" i="140"/>
  <c r="P96" i="141"/>
  <c r="P90" i="140"/>
  <c r="P90" i="141"/>
  <c r="O93" i="140"/>
  <c r="O93" i="141"/>
  <c r="Q99" i="140"/>
  <c r="Q99" i="141"/>
  <c r="P91" i="140"/>
  <c r="P91" i="141"/>
  <c r="O99" i="140"/>
  <c r="O99" i="141"/>
  <c r="P97" i="140"/>
  <c r="P97" i="141"/>
  <c r="O100" i="140"/>
  <c r="O100" i="141"/>
  <c r="O91" i="140"/>
  <c r="O91" i="141"/>
  <c r="P99" i="140"/>
  <c r="P99" i="141"/>
  <c r="O96" i="140"/>
  <c r="O96" i="141"/>
  <c r="O92" i="65"/>
  <c r="O92" i="140"/>
  <c r="K217" i="59"/>
  <c r="P89" i="140"/>
  <c r="P92" i="59"/>
  <c r="P220" i="59" s="1"/>
  <c r="P92" i="140"/>
  <c r="J217" i="59"/>
  <c r="O89" i="140"/>
  <c r="V1189" i="62"/>
  <c r="W1057" i="62"/>
  <c r="V1123" i="62"/>
  <c r="W1081" i="62"/>
  <c r="V1046" i="62"/>
  <c r="V1153" i="62"/>
  <c r="V1230" i="62"/>
  <c r="W1199" i="62"/>
  <c r="V1106" i="62"/>
  <c r="W1205" i="62"/>
  <c r="W1147" i="62"/>
  <c r="V1116" i="62"/>
  <c r="W1233" i="62"/>
  <c r="K220" i="59"/>
  <c r="V1049" i="62"/>
  <c r="W1038" i="62"/>
  <c r="V1223" i="62"/>
  <c r="V1208" i="62"/>
  <c r="V1122" i="62"/>
  <c r="W1136" i="62"/>
  <c r="V1143" i="62"/>
  <c r="V1195" i="62"/>
  <c r="V1176" i="62"/>
  <c r="W1052" i="62"/>
  <c r="V1246" i="62"/>
  <c r="V1239" i="62"/>
  <c r="W1229" i="62"/>
  <c r="W1139" i="62"/>
  <c r="W1111" i="62"/>
  <c r="W1210" i="62"/>
  <c r="W1235" i="62"/>
  <c r="V1203" i="62"/>
  <c r="W1127" i="62"/>
  <c r="V1103" i="62"/>
  <c r="W1238" i="62"/>
  <c r="W1196" i="62"/>
  <c r="W1113" i="62"/>
  <c r="W1069" i="62"/>
  <c r="V1236" i="62"/>
  <c r="V1125" i="62"/>
  <c r="W1085" i="62"/>
  <c r="V1200" i="62"/>
  <c r="W1077" i="62"/>
  <c r="V1117" i="62"/>
  <c r="W1240" i="62"/>
  <c r="V1227" i="62"/>
  <c r="W1202" i="62"/>
  <c r="W1094" i="62"/>
  <c r="W1053" i="62"/>
  <c r="W1145" i="62"/>
  <c r="V1142" i="62"/>
  <c r="V1249" i="62"/>
  <c r="V1082" i="62"/>
  <c r="W1041" i="62"/>
  <c r="V1187" i="62"/>
  <c r="V1183" i="62"/>
  <c r="W1183" i="62"/>
  <c r="V1168" i="62"/>
  <c r="W1168" i="62"/>
  <c r="W1083" i="62"/>
  <c r="V1047" i="62"/>
  <c r="W1047" i="62"/>
  <c r="V1231" i="62"/>
  <c r="W1133" i="62"/>
  <c r="V1129" i="62"/>
  <c r="W1129" i="62"/>
  <c r="W1050" i="62"/>
  <c r="V1138" i="62"/>
  <c r="W1138" i="62"/>
  <c r="W1201" i="62"/>
  <c r="V1180" i="62"/>
  <c r="W1180" i="62"/>
  <c r="V1165" i="62"/>
  <c r="W1165" i="62"/>
  <c r="W1207" i="62"/>
  <c r="W1175" i="62"/>
  <c r="V1115" i="62"/>
  <c r="W1115" i="62"/>
  <c r="V1060" i="62"/>
  <c r="W1060" i="62"/>
  <c r="V1178" i="62"/>
  <c r="V1118" i="62"/>
  <c r="W1198" i="62"/>
  <c r="V1198" i="62"/>
  <c r="V1243" i="62"/>
  <c r="V1215" i="62"/>
  <c r="W1215" i="62"/>
  <c r="W1212" i="62"/>
  <c r="V1212" i="62"/>
  <c r="W1159" i="62"/>
  <c r="V1121" i="62"/>
  <c r="W1121" i="62"/>
  <c r="W1096" i="62"/>
  <c r="W1093" i="62"/>
  <c r="W1073" i="62"/>
  <c r="W1245" i="62"/>
  <c r="W1224" i="62"/>
  <c r="W1192" i="62"/>
  <c r="W1171" i="62"/>
  <c r="W1155" i="62"/>
  <c r="V1149" i="62"/>
  <c r="W1135" i="62"/>
  <c r="W1105" i="62"/>
  <c r="V1102" i="62"/>
  <c r="W1099" i="62"/>
  <c r="W1089" i="62"/>
  <c r="W1063" i="62"/>
  <c r="W1209" i="62"/>
  <c r="W1177" i="62"/>
  <c r="V1126" i="62"/>
  <c r="V1247" i="62"/>
  <c r="W1220" i="62"/>
  <c r="V1217" i="62"/>
  <c r="V1211" i="62"/>
  <c r="V1197" i="62"/>
  <c r="W1179" i="62"/>
  <c r="V1167" i="62"/>
  <c r="W1164" i="62"/>
  <c r="W1151" i="62"/>
  <c r="V1148" i="62"/>
  <c r="V1137" i="62"/>
  <c r="V1128" i="62"/>
  <c r="W1101" i="62"/>
  <c r="V1078" i="62"/>
  <c r="W1072" i="62"/>
  <c r="V1065" i="62"/>
  <c r="V1244" i="62"/>
  <c r="V1042" i="62"/>
  <c r="W1213" i="62"/>
  <c r="V1181" i="62"/>
  <c r="V1110" i="62"/>
  <c r="W1097" i="62"/>
  <c r="V1074" i="62"/>
  <c r="W1045" i="62"/>
  <c r="P92" i="65"/>
  <c r="O89" i="65"/>
  <c r="P89" i="59"/>
  <c r="P217" i="59" s="1"/>
  <c r="P89" i="65"/>
  <c r="O92" i="59"/>
  <c r="O220" i="59" s="1"/>
  <c r="J220" i="59"/>
  <c r="O99" i="65"/>
  <c r="J227" i="59"/>
  <c r="P96" i="65"/>
  <c r="K224" i="59"/>
  <c r="Q100" i="65"/>
  <c r="L228" i="59"/>
  <c r="O96" i="65"/>
  <c r="J224" i="59"/>
  <c r="R99" i="65"/>
  <c r="M227" i="59"/>
  <c r="P97" i="65"/>
  <c r="K225" i="59"/>
  <c r="P94" i="65"/>
  <c r="K222" i="59"/>
  <c r="O91" i="65"/>
  <c r="J219" i="59"/>
  <c r="O90" i="65"/>
  <c r="J218" i="59"/>
  <c r="R100" i="65"/>
  <c r="M228" i="59"/>
  <c r="O93" i="65"/>
  <c r="J221" i="59"/>
  <c r="P93" i="65"/>
  <c r="K221" i="59"/>
  <c r="P100" i="65"/>
  <c r="K228" i="59"/>
  <c r="P99" i="65"/>
  <c r="K227" i="59"/>
  <c r="O100" i="65"/>
  <c r="J228" i="59"/>
  <c r="P91" i="65"/>
  <c r="K219" i="59"/>
  <c r="Q99" i="65"/>
  <c r="L227" i="59"/>
  <c r="O97" i="65"/>
  <c r="J225" i="59"/>
  <c r="P90" i="65"/>
  <c r="K218" i="59"/>
  <c r="O94" i="65"/>
  <c r="J222" i="59"/>
  <c r="O97" i="59"/>
  <c r="O225" i="59" s="1"/>
  <c r="Q99" i="59"/>
  <c r="Q227" i="59" s="1"/>
  <c r="Q100" i="59"/>
  <c r="Q228" i="59" s="1"/>
  <c r="R99" i="59"/>
  <c r="R227" i="59" s="1"/>
  <c r="P97" i="59"/>
  <c r="P225" i="59" s="1"/>
  <c r="R100" i="59"/>
  <c r="R228" i="59" s="1"/>
  <c r="O100" i="59"/>
  <c r="O228" i="59" s="1"/>
  <c r="O99" i="59"/>
  <c r="O227" i="59" s="1"/>
  <c r="P100" i="59"/>
  <c r="P228" i="59" s="1"/>
  <c r="P99" i="59"/>
  <c r="P227" i="59" s="1"/>
  <c r="P91" i="59"/>
  <c r="P219" i="59" s="1"/>
  <c r="P96" i="59"/>
  <c r="P224" i="59" s="1"/>
  <c r="O94" i="59"/>
  <c r="O222" i="59" s="1"/>
  <c r="P94" i="59"/>
  <c r="P222" i="59" s="1"/>
  <c r="O91" i="59"/>
  <c r="O219" i="59" s="1"/>
  <c r="O96" i="59"/>
  <c r="O224" i="59" s="1"/>
  <c r="O93" i="59"/>
  <c r="O221" i="59" s="1"/>
  <c r="P93" i="59"/>
  <c r="P221" i="59" s="1"/>
  <c r="P90" i="59"/>
  <c r="P218" i="59" s="1"/>
  <c r="O90" i="59"/>
  <c r="O218" i="59" s="1"/>
  <c r="V1162" i="62"/>
  <c r="W1162" i="62"/>
  <c r="W1234" i="62"/>
  <c r="V1234" i="62"/>
  <c r="W1156" i="62"/>
  <c r="W1225" i="62"/>
  <c r="W1228" i="62"/>
  <c r="V1228" i="62"/>
  <c r="V1173" i="62"/>
  <c r="W1173" i="62"/>
  <c r="V1154" i="62"/>
  <c r="W1154" i="62"/>
  <c r="W1104" i="62"/>
  <c r="V1104" i="62"/>
  <c r="V1075" i="62"/>
  <c r="W1075" i="62"/>
  <c r="V1184" i="62"/>
  <c r="W1184" i="62"/>
  <c r="V1166" i="62"/>
  <c r="V1206" i="62"/>
  <c r="W1206" i="62"/>
  <c r="W1204" i="62"/>
  <c r="V1169" i="62"/>
  <c r="W1169" i="62"/>
  <c r="W1144" i="62"/>
  <c r="V1119" i="62"/>
  <c r="W1188" i="62"/>
  <c r="W1222" i="62"/>
  <c r="W1170" i="62"/>
  <c r="W1132" i="62"/>
  <c r="V1132" i="62"/>
  <c r="V1109" i="62"/>
  <c r="W1232" i="62"/>
  <c r="W1226" i="62"/>
  <c r="W1218" i="62"/>
  <c r="W1216" i="62"/>
  <c r="W1193" i="62"/>
  <c r="V1172" i="62"/>
  <c r="W1157" i="62"/>
  <c r="V1221" i="62"/>
  <c r="V1214" i="62"/>
  <c r="W1160" i="62"/>
  <c r="V1160" i="62"/>
  <c r="V1056" i="62"/>
  <c r="W1056" i="62"/>
  <c r="W1242" i="62"/>
  <c r="W1241" i="62"/>
  <c r="V1237" i="62"/>
  <c r="W1194" i="62"/>
  <c r="V1190" i="62"/>
  <c r="W1174" i="62"/>
  <c r="V1152" i="62"/>
  <c r="W1130" i="62"/>
  <c r="V1130" i="62"/>
  <c r="W1248" i="62"/>
  <c r="W1185" i="62"/>
  <c r="W1158" i="62"/>
  <c r="V1150" i="62"/>
  <c r="W1114" i="62"/>
  <c r="V1114" i="62"/>
  <c r="W1186" i="62"/>
  <c r="W1161" i="62"/>
  <c r="W1140" i="62"/>
  <c r="W1182" i="62"/>
  <c r="V1182" i="62"/>
  <c r="W1112" i="62"/>
  <c r="V1112" i="62"/>
  <c r="V1058" i="62"/>
  <c r="W1058" i="62"/>
  <c r="W1141" i="62"/>
  <c r="V1131" i="62"/>
  <c r="W1108" i="62"/>
  <c r="V1108" i="62"/>
  <c r="V1092" i="62"/>
  <c r="W1092" i="62"/>
  <c r="V1087" i="62"/>
  <c r="W1087" i="62"/>
  <c r="W1120" i="62"/>
  <c r="V1120" i="62"/>
  <c r="W1088" i="62"/>
  <c r="W1124" i="62"/>
  <c r="V1124" i="62"/>
  <c r="W1098" i="62"/>
  <c r="V1098" i="62"/>
  <c r="V1070" i="62"/>
  <c r="W1070" i="62"/>
  <c r="V1068" i="62"/>
  <c r="W1068" i="62"/>
  <c r="V1095" i="62"/>
  <c r="W1095" i="62"/>
  <c r="W1061" i="62"/>
  <c r="W1054" i="62"/>
  <c r="V1054" i="62"/>
  <c r="V1107" i="62"/>
  <c r="W1084" i="62"/>
  <c r="V1044" i="62"/>
  <c r="W1044" i="62"/>
  <c r="W1040" i="62"/>
  <c r="W1090" i="62"/>
  <c r="V1090" i="62"/>
  <c r="V1079" i="62"/>
  <c r="W1079" i="62"/>
  <c r="W1066" i="62"/>
  <c r="V1066" i="62"/>
  <c r="W1048" i="62"/>
  <c r="W1037" i="62"/>
  <c r="W1100" i="62"/>
  <c r="W1086" i="62"/>
  <c r="V1080" i="62"/>
  <c r="W1080" i="62"/>
  <c r="V1062" i="62"/>
  <c r="W1035" i="62"/>
  <c r="V1091" i="62"/>
  <c r="W1091" i="62"/>
  <c r="V1076" i="62"/>
  <c r="W1076" i="62"/>
  <c r="V1071" i="62"/>
  <c r="W1071" i="62"/>
  <c r="V1067" i="62"/>
  <c r="W1067" i="62"/>
  <c r="W1059" i="62"/>
  <c r="V1051" i="62"/>
  <c r="W1051" i="62"/>
  <c r="V1055" i="62"/>
  <c r="W1055" i="62"/>
  <c r="W1039" i="62"/>
  <c r="W1036" i="62"/>
  <c r="W1043" i="62"/>
  <c r="U5" i="131"/>
  <c r="T5" i="131"/>
  <c r="I59" i="60"/>
  <c r="H59" i="60"/>
  <c r="I58" i="60"/>
  <c r="H58" i="60"/>
  <c r="I59" i="61" l="1"/>
  <c r="M59" i="59"/>
  <c r="R59" i="182" s="1"/>
  <c r="H59" i="61"/>
  <c r="L59" i="59"/>
  <c r="Q59" i="182" s="1"/>
  <c r="L58" i="59"/>
  <c r="Q58" i="182" s="1"/>
  <c r="M58" i="59"/>
  <c r="R58" i="182" s="1"/>
  <c r="H58" i="61"/>
  <c r="I58" i="61"/>
  <c r="R58" i="180" l="1"/>
  <c r="R58" i="181"/>
  <c r="Q58" i="180"/>
  <c r="Q58" i="181"/>
  <c r="Q59" i="180"/>
  <c r="Q59" i="181"/>
  <c r="R59" i="180"/>
  <c r="R59" i="181"/>
  <c r="R58" i="178"/>
  <c r="R58" i="179"/>
  <c r="Q58" i="178"/>
  <c r="Q58" i="179"/>
  <c r="Q59" i="178"/>
  <c r="Q59" i="179"/>
  <c r="R59" i="178"/>
  <c r="R59" i="179"/>
  <c r="R58" i="175"/>
  <c r="R58" i="177"/>
  <c r="R58" i="176"/>
  <c r="Q58" i="175"/>
  <c r="Q58" i="177"/>
  <c r="Q58" i="176"/>
  <c r="Q59" i="175"/>
  <c r="Q59" i="177"/>
  <c r="Q59" i="176"/>
  <c r="R59" i="175"/>
  <c r="R59" i="177"/>
  <c r="R59" i="176"/>
  <c r="R58" i="173"/>
  <c r="R58" i="174"/>
  <c r="Q58" i="173"/>
  <c r="Q58" i="174"/>
  <c r="Q59" i="173"/>
  <c r="Q59" i="174"/>
  <c r="R59" i="173"/>
  <c r="R59" i="174"/>
  <c r="R58" i="171"/>
  <c r="R58" i="172"/>
  <c r="Q58" i="171"/>
  <c r="Q58" i="172"/>
  <c r="Q59" i="171"/>
  <c r="Q59" i="172"/>
  <c r="R59" i="171"/>
  <c r="R59" i="172"/>
  <c r="R58" i="169"/>
  <c r="R58" i="170"/>
  <c r="Q58" i="169"/>
  <c r="Q58" i="170"/>
  <c r="Q59" i="169"/>
  <c r="Q59" i="170"/>
  <c r="R59" i="169"/>
  <c r="R59" i="170"/>
  <c r="R58" i="167"/>
  <c r="R58" i="168"/>
  <c r="Q58" i="167"/>
  <c r="Q58" i="168"/>
  <c r="Q59" i="167"/>
  <c r="Q59" i="168"/>
  <c r="R59" i="167"/>
  <c r="R59" i="168"/>
  <c r="R58" i="165"/>
  <c r="R58" i="166"/>
  <c r="Q58" i="165"/>
  <c r="Q58" i="166"/>
  <c r="Q59" i="165"/>
  <c r="Q59" i="166"/>
  <c r="R59" i="165"/>
  <c r="R59" i="166"/>
  <c r="R58" i="163"/>
  <c r="R58" i="164"/>
  <c r="Q58" i="163"/>
  <c r="Q58" i="164"/>
  <c r="Q59" i="163"/>
  <c r="Q59" i="164"/>
  <c r="R59" i="163"/>
  <c r="R59" i="164"/>
  <c r="R58" i="161"/>
  <c r="R58" i="162"/>
  <c r="Q58" i="161"/>
  <c r="Q58" i="162"/>
  <c r="R59" i="161"/>
  <c r="R59" i="162"/>
  <c r="Q59" i="161"/>
  <c r="Q59" i="162"/>
  <c r="R58" i="159"/>
  <c r="R58" i="160"/>
  <c r="Q58" i="159"/>
  <c r="Q58" i="160"/>
  <c r="Q59" i="159"/>
  <c r="Q59" i="160"/>
  <c r="R59" i="159"/>
  <c r="R59" i="160"/>
  <c r="R58" i="157"/>
  <c r="R58" i="158"/>
  <c r="Q58" i="157"/>
  <c r="Q58" i="158"/>
  <c r="Q59" i="157"/>
  <c r="Q59" i="158"/>
  <c r="R59" i="157"/>
  <c r="R59" i="158"/>
  <c r="R58" i="155"/>
  <c r="R58" i="156"/>
  <c r="Q58" i="155"/>
  <c r="Q58" i="156"/>
  <c r="Q59" i="155"/>
  <c r="Q59" i="156"/>
  <c r="R59" i="155"/>
  <c r="R59" i="156"/>
  <c r="R58" i="153"/>
  <c r="R58" i="154"/>
  <c r="Q58" i="153"/>
  <c r="Q58" i="154"/>
  <c r="Q59" i="153"/>
  <c r="Q59" i="154"/>
  <c r="R59" i="153"/>
  <c r="R59" i="154"/>
  <c r="R58" i="150"/>
  <c r="R58" i="152"/>
  <c r="R58" i="151"/>
  <c r="Q59" i="150"/>
  <c r="Q59" i="152"/>
  <c r="Q59" i="151"/>
  <c r="R59" i="150"/>
  <c r="R59" i="152"/>
  <c r="R59" i="151"/>
  <c r="Q58" i="150"/>
  <c r="Q58" i="152"/>
  <c r="Q58" i="151"/>
  <c r="R58" i="148"/>
  <c r="R58" i="149"/>
  <c r="Q58" i="148"/>
  <c r="Q58" i="149"/>
  <c r="Q59" i="148"/>
  <c r="Q59" i="149"/>
  <c r="R59" i="148"/>
  <c r="R59" i="149"/>
  <c r="R58" i="146"/>
  <c r="R58" i="147"/>
  <c r="Q58" i="146"/>
  <c r="Q58" i="147"/>
  <c r="Q59" i="146"/>
  <c r="Q59" i="147"/>
  <c r="R59" i="146"/>
  <c r="R59" i="147"/>
  <c r="R58" i="143"/>
  <c r="R58" i="145"/>
  <c r="Q58" i="143"/>
  <c r="Q58" i="145"/>
  <c r="Q59" i="143"/>
  <c r="Q59" i="145"/>
  <c r="R59" i="143"/>
  <c r="R59" i="145"/>
  <c r="R58" i="141"/>
  <c r="R58" i="142"/>
  <c r="Q59" i="141"/>
  <c r="Q59" i="142"/>
  <c r="Q58" i="141"/>
  <c r="Q58" i="142"/>
  <c r="R59" i="141"/>
  <c r="R59" i="142"/>
  <c r="L190" i="59"/>
  <c r="Q59" i="140"/>
  <c r="M190" i="59"/>
  <c r="R59" i="140"/>
  <c r="M189" i="59"/>
  <c r="R58" i="140"/>
  <c r="L189" i="59"/>
  <c r="Q58" i="140"/>
  <c r="Q59" i="65"/>
  <c r="R59" i="59"/>
  <c r="R190" i="59" s="1"/>
  <c r="Q59" i="59"/>
  <c r="Q190" i="59" s="1"/>
  <c r="R59" i="65"/>
  <c r="R58" i="59"/>
  <c r="R189" i="59" s="1"/>
  <c r="R58" i="65"/>
  <c r="Q58" i="59"/>
  <c r="Q189" i="59" s="1"/>
  <c r="Q58" i="65"/>
  <c r="K55" i="59"/>
  <c r="K187" i="59" s="1"/>
  <c r="K46" i="59"/>
  <c r="K178" i="59" s="1"/>
  <c r="K47" i="59"/>
  <c r="K179" i="59" s="1"/>
  <c r="K48" i="59"/>
  <c r="K180" i="59" s="1"/>
  <c r="P46" i="65" l="1"/>
  <c r="P46" i="59"/>
  <c r="P178" i="59" s="1"/>
  <c r="P48" i="65"/>
  <c r="P48" i="59"/>
  <c r="P180" i="59" s="1"/>
  <c r="P47" i="65"/>
  <c r="P47" i="59"/>
  <c r="P179" i="59" s="1"/>
  <c r="P55" i="65"/>
  <c r="P55" i="59"/>
  <c r="P187" i="59" s="1"/>
  <c r="T6" i="62"/>
  <c r="U6" i="62"/>
  <c r="X6" i="62"/>
  <c r="T7" i="62"/>
  <c r="U7" i="62"/>
  <c r="X7" i="62"/>
  <c r="W7" i="62" s="1"/>
  <c r="T8" i="62"/>
  <c r="U8" i="62"/>
  <c r="X8" i="62"/>
  <c r="T9" i="62"/>
  <c r="U9" i="62"/>
  <c r="X9" i="62"/>
  <c r="T10" i="62"/>
  <c r="U10" i="62"/>
  <c r="X10" i="62"/>
  <c r="V10" i="62" s="1"/>
  <c r="U11" i="62"/>
  <c r="X11" i="62"/>
  <c r="V11" i="62" s="1"/>
  <c r="T12" i="62"/>
  <c r="U12" i="62"/>
  <c r="X12" i="62"/>
  <c r="V12" i="62" s="1"/>
  <c r="T13" i="62"/>
  <c r="U13" i="62"/>
  <c r="X13" i="62"/>
  <c r="T14" i="62"/>
  <c r="U14" i="62"/>
  <c r="X14" i="62"/>
  <c r="V14" i="62" s="1"/>
  <c r="T15" i="62"/>
  <c r="U15" i="62"/>
  <c r="X15" i="62"/>
  <c r="W15" i="62" s="1"/>
  <c r="T16" i="62"/>
  <c r="U16" i="62"/>
  <c r="X16" i="62"/>
  <c r="T17" i="62"/>
  <c r="U17" i="62"/>
  <c r="X17" i="62"/>
  <c r="V17" i="62" s="1"/>
  <c r="T18" i="62"/>
  <c r="U18" i="62"/>
  <c r="X18" i="62"/>
  <c r="V18" i="62" s="1"/>
  <c r="T19" i="62"/>
  <c r="U19" i="62"/>
  <c r="X19" i="62"/>
  <c r="V19" i="62" s="1"/>
  <c r="T20" i="62"/>
  <c r="U20" i="62"/>
  <c r="X20" i="62"/>
  <c r="T21" i="62"/>
  <c r="U21" i="62"/>
  <c r="X21" i="62"/>
  <c r="T22" i="62"/>
  <c r="U22" i="62"/>
  <c r="X22" i="62"/>
  <c r="T23" i="62"/>
  <c r="U23" i="62"/>
  <c r="X23" i="62"/>
  <c r="T24" i="62"/>
  <c r="U24" i="62"/>
  <c r="X24" i="62"/>
  <c r="V24" i="62" s="1"/>
  <c r="T25" i="62"/>
  <c r="U25" i="62"/>
  <c r="X25" i="62"/>
  <c r="V25" i="62" s="1"/>
  <c r="T26" i="62"/>
  <c r="U26" i="62"/>
  <c r="X26" i="62"/>
  <c r="T27" i="62"/>
  <c r="U27" i="62"/>
  <c r="X27" i="62"/>
  <c r="W27" i="62" s="1"/>
  <c r="T28" i="62"/>
  <c r="U28" i="62"/>
  <c r="X28" i="62"/>
  <c r="W28" i="62" s="1"/>
  <c r="T29" i="62"/>
  <c r="U29" i="62"/>
  <c r="X29" i="62"/>
  <c r="W29" i="62" s="1"/>
  <c r="T30" i="62"/>
  <c r="U30" i="62"/>
  <c r="X30" i="62"/>
  <c r="T31" i="62"/>
  <c r="U31" i="62"/>
  <c r="X31" i="62"/>
  <c r="W31" i="62" s="1"/>
  <c r="T32" i="62"/>
  <c r="U32" i="62"/>
  <c r="X32" i="62"/>
  <c r="V32" i="62" s="1"/>
  <c r="T33" i="62"/>
  <c r="U33" i="62"/>
  <c r="X33" i="62"/>
  <c r="V33" i="62" s="1"/>
  <c r="T34" i="62"/>
  <c r="U34" i="62"/>
  <c r="X34" i="62"/>
  <c r="V34" i="62" s="1"/>
  <c r="T35" i="62"/>
  <c r="U35" i="62"/>
  <c r="X35" i="62"/>
  <c r="V35" i="62" s="1"/>
  <c r="T36" i="62"/>
  <c r="U36" i="62"/>
  <c r="X36" i="62"/>
  <c r="W36" i="62" s="1"/>
  <c r="T37" i="62"/>
  <c r="U37" i="62"/>
  <c r="X37" i="62"/>
  <c r="W37" i="62" s="1"/>
  <c r="T38" i="62"/>
  <c r="U38" i="62"/>
  <c r="X38" i="62"/>
  <c r="W38" i="62" s="1"/>
  <c r="T39" i="62"/>
  <c r="U39" i="62"/>
  <c r="X39" i="62"/>
  <c r="W39" i="62" s="1"/>
  <c r="T40" i="62"/>
  <c r="U40" i="62"/>
  <c r="X40" i="62"/>
  <c r="W40" i="62" s="1"/>
  <c r="T41" i="62"/>
  <c r="U41" i="62"/>
  <c r="X41" i="62"/>
  <c r="T42" i="62"/>
  <c r="U42" i="62"/>
  <c r="X42" i="62"/>
  <c r="V42" i="62" s="1"/>
  <c r="T43" i="62"/>
  <c r="U43" i="62"/>
  <c r="X43" i="62"/>
  <c r="V43" i="62" s="1"/>
  <c r="T44" i="62"/>
  <c r="U44" i="62"/>
  <c r="X44" i="62"/>
  <c r="V44" i="62" s="1"/>
  <c r="T45" i="62"/>
  <c r="U45" i="62"/>
  <c r="X45" i="62"/>
  <c r="T46" i="62"/>
  <c r="U46" i="62"/>
  <c r="X46" i="62"/>
  <c r="T47" i="62"/>
  <c r="U47" i="62"/>
  <c r="X47" i="62"/>
  <c r="W47" i="62" s="1"/>
  <c r="T48" i="62"/>
  <c r="U48" i="62"/>
  <c r="X48" i="62"/>
  <c r="V48" i="62" s="1"/>
  <c r="T49" i="62"/>
  <c r="U49" i="62"/>
  <c r="X49" i="62"/>
  <c r="T50" i="62"/>
  <c r="U50" i="62"/>
  <c r="X50" i="62"/>
  <c r="V50" i="62" s="1"/>
  <c r="T51" i="62"/>
  <c r="U51" i="62"/>
  <c r="X51" i="62"/>
  <c r="T52" i="62"/>
  <c r="U52" i="62"/>
  <c r="X52" i="62"/>
  <c r="T53" i="62"/>
  <c r="U53" i="62"/>
  <c r="X53" i="62"/>
  <c r="V53" i="62" s="1"/>
  <c r="T54" i="62"/>
  <c r="U54" i="62"/>
  <c r="X54" i="62"/>
  <c r="V54" i="62" s="1"/>
  <c r="T55" i="62"/>
  <c r="U55" i="62"/>
  <c r="X55" i="62"/>
  <c r="W55" i="62" s="1"/>
  <c r="T56" i="62"/>
  <c r="U56" i="62"/>
  <c r="X56" i="62"/>
  <c r="W56" i="62" s="1"/>
  <c r="T57" i="62"/>
  <c r="U57" i="62"/>
  <c r="X57" i="62"/>
  <c r="V57" i="62" s="1"/>
  <c r="T58" i="62"/>
  <c r="U58" i="62"/>
  <c r="X58" i="62"/>
  <c r="T59" i="62"/>
  <c r="U59" i="62"/>
  <c r="X59" i="62"/>
  <c r="V59" i="62" s="1"/>
  <c r="T60" i="62"/>
  <c r="U60" i="62"/>
  <c r="X60" i="62"/>
  <c r="T61" i="62"/>
  <c r="U61" i="62"/>
  <c r="X61" i="62"/>
  <c r="T62" i="62"/>
  <c r="U62" i="62"/>
  <c r="X62" i="62"/>
  <c r="V62" i="62" s="1"/>
  <c r="T63" i="62"/>
  <c r="U63" i="62"/>
  <c r="X63" i="62"/>
  <c r="T64" i="62"/>
  <c r="U64" i="62"/>
  <c r="X64" i="62"/>
  <c r="V64" i="62" s="1"/>
  <c r="T65" i="62"/>
  <c r="U65" i="62"/>
  <c r="X65" i="62"/>
  <c r="V65" i="62" s="1"/>
  <c r="T66" i="62"/>
  <c r="U66" i="62"/>
  <c r="X66" i="62"/>
  <c r="W66" i="62" s="1"/>
  <c r="T67" i="62"/>
  <c r="U67" i="62"/>
  <c r="X67" i="62"/>
  <c r="V67" i="62" s="1"/>
  <c r="T68" i="62"/>
  <c r="U68" i="62"/>
  <c r="X68" i="62"/>
  <c r="V68" i="62" s="1"/>
  <c r="T69" i="62"/>
  <c r="U69" i="62"/>
  <c r="X69" i="62"/>
  <c r="V69" i="62" s="1"/>
  <c r="T70" i="62"/>
  <c r="U70" i="62"/>
  <c r="X70" i="62"/>
  <c r="T71" i="62"/>
  <c r="U71" i="62"/>
  <c r="X71" i="62"/>
  <c r="V71" i="62" s="1"/>
  <c r="T72" i="62"/>
  <c r="U72" i="62"/>
  <c r="X72" i="62"/>
  <c r="T73" i="62"/>
  <c r="U73" i="62"/>
  <c r="X73" i="62"/>
  <c r="T74" i="62"/>
  <c r="U74" i="62"/>
  <c r="X74" i="62"/>
  <c r="W74" i="62" s="1"/>
  <c r="T75" i="62"/>
  <c r="U75" i="62"/>
  <c r="X75" i="62"/>
  <c r="W75" i="62" s="1"/>
  <c r="T76" i="62"/>
  <c r="U76" i="62"/>
  <c r="X76" i="62"/>
  <c r="V76" i="62" s="1"/>
  <c r="T77" i="62"/>
  <c r="U77" i="62"/>
  <c r="X77" i="62"/>
  <c r="W77" i="62" s="1"/>
  <c r="T78" i="62"/>
  <c r="U78" i="62"/>
  <c r="X78" i="62"/>
  <c r="V78" i="62" s="1"/>
  <c r="T79" i="62"/>
  <c r="U79" i="62"/>
  <c r="X79" i="62"/>
  <c r="T80" i="62"/>
  <c r="U80" i="62"/>
  <c r="X80" i="62"/>
  <c r="W80" i="62" s="1"/>
  <c r="T81" i="62"/>
  <c r="U81" i="62"/>
  <c r="X81" i="62"/>
  <c r="T82" i="62"/>
  <c r="U82" i="62"/>
  <c r="X82" i="62"/>
  <c r="T83" i="62"/>
  <c r="U83" i="62"/>
  <c r="X83" i="62"/>
  <c r="T84" i="62"/>
  <c r="U84" i="62"/>
  <c r="X84" i="62"/>
  <c r="W84" i="62" s="1"/>
  <c r="T85" i="62"/>
  <c r="U85" i="62"/>
  <c r="X85" i="62"/>
  <c r="T86" i="62"/>
  <c r="U86" i="62"/>
  <c r="X86" i="62"/>
  <c r="V86" i="62" s="1"/>
  <c r="T87" i="62"/>
  <c r="U87" i="62"/>
  <c r="X87" i="62"/>
  <c r="T88" i="62"/>
  <c r="U88" i="62"/>
  <c r="X88" i="62"/>
  <c r="T89" i="62"/>
  <c r="U89" i="62"/>
  <c r="X89" i="62"/>
  <c r="T90" i="62"/>
  <c r="U90" i="62"/>
  <c r="X90" i="62"/>
  <c r="V90" i="62" s="1"/>
  <c r="T91" i="62"/>
  <c r="U91" i="62"/>
  <c r="X91" i="62"/>
  <c r="T92" i="62"/>
  <c r="U92" i="62"/>
  <c r="X92" i="62"/>
  <c r="V92" i="62" s="1"/>
  <c r="T93" i="62"/>
  <c r="U93" i="62"/>
  <c r="X93" i="62"/>
  <c r="T94" i="62"/>
  <c r="U94" i="62"/>
  <c r="X94" i="62"/>
  <c r="T95" i="62"/>
  <c r="U95" i="62"/>
  <c r="X95" i="62"/>
  <c r="W95" i="62" s="1"/>
  <c r="T96" i="62"/>
  <c r="U96" i="62"/>
  <c r="X96" i="62"/>
  <c r="V96" i="62" s="1"/>
  <c r="T97" i="62"/>
  <c r="U97" i="62"/>
  <c r="X97" i="62"/>
  <c r="V97" i="62" s="1"/>
  <c r="T98" i="62"/>
  <c r="U98" i="62"/>
  <c r="X98" i="62"/>
  <c r="T99" i="62"/>
  <c r="U99" i="62"/>
  <c r="X99" i="62"/>
  <c r="V99" i="62" s="1"/>
  <c r="T100" i="62"/>
  <c r="U100" i="62"/>
  <c r="X100" i="62"/>
  <c r="T101" i="62"/>
  <c r="U101" i="62"/>
  <c r="X101" i="62"/>
  <c r="T102" i="62"/>
  <c r="U102" i="62"/>
  <c r="X102" i="62"/>
  <c r="T103" i="62"/>
  <c r="U103" i="62"/>
  <c r="X103" i="62"/>
  <c r="T104" i="62"/>
  <c r="U104" i="62"/>
  <c r="X104" i="62"/>
  <c r="V104" i="62" s="1"/>
  <c r="T105" i="62"/>
  <c r="U105" i="62"/>
  <c r="X105" i="62"/>
  <c r="V105" i="62" s="1"/>
  <c r="T106" i="62"/>
  <c r="U106" i="62"/>
  <c r="X106" i="62"/>
  <c r="T107" i="62"/>
  <c r="U107" i="62"/>
  <c r="X107" i="62"/>
  <c r="W107" i="62" s="1"/>
  <c r="T108" i="62"/>
  <c r="U108" i="62"/>
  <c r="X108" i="62"/>
  <c r="T109" i="62"/>
  <c r="U109" i="62"/>
  <c r="X109" i="62"/>
  <c r="T110" i="62"/>
  <c r="U110" i="62"/>
  <c r="X110" i="62"/>
  <c r="T111" i="62"/>
  <c r="U111" i="62"/>
  <c r="X111" i="62"/>
  <c r="T112" i="62"/>
  <c r="U112" i="62"/>
  <c r="X112" i="62"/>
  <c r="V112" i="62" s="1"/>
  <c r="T113" i="62"/>
  <c r="U113" i="62"/>
  <c r="X113" i="62"/>
  <c r="W113" i="62" s="1"/>
  <c r="T114" i="62"/>
  <c r="U114" i="62"/>
  <c r="X114" i="62"/>
  <c r="W114" i="62" s="1"/>
  <c r="T115" i="62"/>
  <c r="U115" i="62"/>
  <c r="X115" i="62"/>
  <c r="V115" i="62" s="1"/>
  <c r="T116" i="62"/>
  <c r="U116" i="62"/>
  <c r="X116" i="62"/>
  <c r="V116" i="62" s="1"/>
  <c r="T117" i="62"/>
  <c r="U117" i="62"/>
  <c r="X117" i="62"/>
  <c r="V117" i="62" s="1"/>
  <c r="T118" i="62"/>
  <c r="U118" i="62"/>
  <c r="X118" i="62"/>
  <c r="W118" i="62" s="1"/>
  <c r="T119" i="62"/>
  <c r="U119" i="62"/>
  <c r="X119" i="62"/>
  <c r="W119" i="62" s="1"/>
  <c r="T120" i="62"/>
  <c r="U120" i="62"/>
  <c r="X120" i="62"/>
  <c r="V120" i="62" s="1"/>
  <c r="T121" i="62"/>
  <c r="U121" i="62"/>
  <c r="X121" i="62"/>
  <c r="W121" i="62" s="1"/>
  <c r="T122" i="62"/>
  <c r="U122" i="62"/>
  <c r="X122" i="62"/>
  <c r="W122" i="62" s="1"/>
  <c r="T123" i="62"/>
  <c r="U123" i="62"/>
  <c r="X123" i="62"/>
  <c r="T124" i="62"/>
  <c r="U124" i="62"/>
  <c r="X124" i="62"/>
  <c r="W124" i="62" s="1"/>
  <c r="T125" i="62"/>
  <c r="U125" i="62"/>
  <c r="X125" i="62"/>
  <c r="V125" i="62" s="1"/>
  <c r="T126" i="62"/>
  <c r="U126" i="62"/>
  <c r="X126" i="62"/>
  <c r="T127" i="62"/>
  <c r="U127" i="62"/>
  <c r="X127" i="62"/>
  <c r="T128" i="62"/>
  <c r="U128" i="62"/>
  <c r="X128" i="62"/>
  <c r="T129" i="62"/>
  <c r="U129" i="62"/>
  <c r="X129" i="62"/>
  <c r="V129" i="62" s="1"/>
  <c r="T130" i="62"/>
  <c r="U130" i="62"/>
  <c r="X130" i="62"/>
  <c r="T131" i="62"/>
  <c r="U131" i="62"/>
  <c r="X131" i="62"/>
  <c r="V131" i="62" s="1"/>
  <c r="T132" i="62"/>
  <c r="U132" i="62"/>
  <c r="X132" i="62"/>
  <c r="V132" i="62" s="1"/>
  <c r="T133" i="62"/>
  <c r="U133" i="62"/>
  <c r="X133" i="62"/>
  <c r="V133" i="62" s="1"/>
  <c r="T134" i="62"/>
  <c r="U134" i="62"/>
  <c r="X134" i="62"/>
  <c r="T135" i="62"/>
  <c r="U135" i="62"/>
  <c r="X135" i="62"/>
  <c r="V135" i="62" s="1"/>
  <c r="T136" i="62"/>
  <c r="U136" i="62"/>
  <c r="X136" i="62"/>
  <c r="V136" i="62" s="1"/>
  <c r="T137" i="62"/>
  <c r="U137" i="62"/>
  <c r="X137" i="62"/>
  <c r="V137" i="62" s="1"/>
  <c r="T138" i="62"/>
  <c r="U138" i="62"/>
  <c r="X138" i="62"/>
  <c r="T139" i="62"/>
  <c r="U139" i="62"/>
  <c r="X139" i="62"/>
  <c r="T140" i="62"/>
  <c r="U140" i="62"/>
  <c r="X140" i="62"/>
  <c r="V140" i="62" s="1"/>
  <c r="T141" i="62"/>
  <c r="U141" i="62"/>
  <c r="X141" i="62"/>
  <c r="V141" i="62" s="1"/>
  <c r="T142" i="62"/>
  <c r="U142" i="62"/>
  <c r="X142" i="62"/>
  <c r="W142" i="62" s="1"/>
  <c r="T143" i="62"/>
  <c r="U143" i="62"/>
  <c r="X143" i="62"/>
  <c r="W143" i="62" s="1"/>
  <c r="T144" i="62"/>
  <c r="U144" i="62"/>
  <c r="X144" i="62"/>
  <c r="T145" i="62"/>
  <c r="U145" i="62"/>
  <c r="X145" i="62"/>
  <c r="T146" i="62"/>
  <c r="U146" i="62"/>
  <c r="X146" i="62"/>
  <c r="T147" i="62"/>
  <c r="U147" i="62"/>
  <c r="X147" i="62"/>
  <c r="W147" i="62" s="1"/>
  <c r="T148" i="62"/>
  <c r="U148" i="62"/>
  <c r="X148" i="62"/>
  <c r="T149" i="62"/>
  <c r="U149" i="62"/>
  <c r="X149" i="62"/>
  <c r="V149" i="62" s="1"/>
  <c r="T150" i="62"/>
  <c r="U150" i="62"/>
  <c r="X150" i="62"/>
  <c r="W150" i="62" s="1"/>
  <c r="T151" i="62"/>
  <c r="U151" i="62"/>
  <c r="X151" i="62"/>
  <c r="V151" i="62" s="1"/>
  <c r="T152" i="62"/>
  <c r="U152" i="62"/>
  <c r="X152" i="62"/>
  <c r="T153" i="62"/>
  <c r="U153" i="62"/>
  <c r="X153" i="62"/>
  <c r="V153" i="62" s="1"/>
  <c r="T154" i="62"/>
  <c r="U154" i="62"/>
  <c r="X154" i="62"/>
  <c r="W154" i="62" s="1"/>
  <c r="T155" i="62"/>
  <c r="U155" i="62"/>
  <c r="X155" i="62"/>
  <c r="W155" i="62" s="1"/>
  <c r="T156" i="62"/>
  <c r="U156" i="62"/>
  <c r="X156" i="62"/>
  <c r="T157" i="62"/>
  <c r="U157" i="62"/>
  <c r="X157" i="62"/>
  <c r="V157" i="62" s="1"/>
  <c r="T158" i="62"/>
  <c r="U158" i="62"/>
  <c r="X158" i="62"/>
  <c r="T159" i="62"/>
  <c r="U159" i="62"/>
  <c r="X159" i="62"/>
  <c r="V159" i="62" s="1"/>
  <c r="T160" i="62"/>
  <c r="U160" i="62"/>
  <c r="X160" i="62"/>
  <c r="T161" i="62"/>
  <c r="U161" i="62"/>
  <c r="X161" i="62"/>
  <c r="W161" i="62" s="1"/>
  <c r="T162" i="62"/>
  <c r="U162" i="62"/>
  <c r="X162" i="62"/>
  <c r="V162" i="62" s="1"/>
  <c r="T163" i="62"/>
  <c r="U163" i="62"/>
  <c r="X163" i="62"/>
  <c r="W163" i="62" s="1"/>
  <c r="T164" i="62"/>
  <c r="U164" i="62"/>
  <c r="X164" i="62"/>
  <c r="T165" i="62"/>
  <c r="U165" i="62"/>
  <c r="X165" i="62"/>
  <c r="V165" i="62" s="1"/>
  <c r="T166" i="62"/>
  <c r="U166" i="62"/>
  <c r="X166" i="62"/>
  <c r="T167" i="62"/>
  <c r="U167" i="62"/>
  <c r="X167" i="62"/>
  <c r="T168" i="62"/>
  <c r="U168" i="62"/>
  <c r="X168" i="62"/>
  <c r="T169" i="62"/>
  <c r="U169" i="62"/>
  <c r="X169" i="62"/>
  <c r="W169" i="62" s="1"/>
  <c r="T170" i="62"/>
  <c r="U170" i="62"/>
  <c r="X170" i="62"/>
  <c r="T171" i="62"/>
  <c r="U171" i="62"/>
  <c r="X171" i="62"/>
  <c r="T172" i="62"/>
  <c r="U172" i="62"/>
  <c r="X172" i="62"/>
  <c r="W172" i="62" s="1"/>
  <c r="T173" i="62"/>
  <c r="U173" i="62"/>
  <c r="X173" i="62"/>
  <c r="W173" i="62" s="1"/>
  <c r="T174" i="62"/>
  <c r="U174" i="62"/>
  <c r="X174" i="62"/>
  <c r="T175" i="62"/>
  <c r="U175" i="62"/>
  <c r="X175" i="62"/>
  <c r="V175" i="62" s="1"/>
  <c r="T176" i="62"/>
  <c r="U176" i="62"/>
  <c r="X176" i="62"/>
  <c r="V176" i="62" s="1"/>
  <c r="T177" i="62"/>
  <c r="U177" i="62"/>
  <c r="X177" i="62"/>
  <c r="V177" i="62" s="1"/>
  <c r="T178" i="62"/>
  <c r="U178" i="62"/>
  <c r="X178" i="62"/>
  <c r="W178" i="62" s="1"/>
  <c r="T179" i="62"/>
  <c r="U179" i="62"/>
  <c r="X179" i="62"/>
  <c r="W179" i="62" s="1"/>
  <c r="T180" i="62"/>
  <c r="U180" i="62"/>
  <c r="X180" i="62"/>
  <c r="T181" i="62"/>
  <c r="U181" i="62"/>
  <c r="X181" i="62"/>
  <c r="W181" i="62" s="1"/>
  <c r="T182" i="62"/>
  <c r="U182" i="62"/>
  <c r="X182" i="62"/>
  <c r="T183" i="62"/>
  <c r="U183" i="62"/>
  <c r="X183" i="62"/>
  <c r="T184" i="62"/>
  <c r="U184" i="62"/>
  <c r="X184" i="62"/>
  <c r="T185" i="62"/>
  <c r="U185" i="62"/>
  <c r="X185" i="62"/>
  <c r="T186" i="62"/>
  <c r="U186" i="62"/>
  <c r="X186" i="62"/>
  <c r="V186" i="62" s="1"/>
  <c r="T187" i="62"/>
  <c r="U187" i="62"/>
  <c r="X187" i="62"/>
  <c r="T188" i="62"/>
  <c r="U188" i="62"/>
  <c r="X188" i="62"/>
  <c r="W188" i="62" s="1"/>
  <c r="T189" i="62"/>
  <c r="U189" i="62"/>
  <c r="X189" i="62"/>
  <c r="T190" i="62"/>
  <c r="U190" i="62"/>
  <c r="X190" i="62"/>
  <c r="V190" i="62" s="1"/>
  <c r="T191" i="62"/>
  <c r="U191" i="62"/>
  <c r="X191" i="62"/>
  <c r="W191" i="62" s="1"/>
  <c r="T192" i="62"/>
  <c r="U192" i="62"/>
  <c r="X192" i="62"/>
  <c r="T193" i="62"/>
  <c r="U193" i="62"/>
  <c r="X193" i="62"/>
  <c r="V193" i="62" s="1"/>
  <c r="T194" i="62"/>
  <c r="U194" i="62"/>
  <c r="X194" i="62"/>
  <c r="W194" i="62" s="1"/>
  <c r="T195" i="62"/>
  <c r="U195" i="62"/>
  <c r="X195" i="62"/>
  <c r="T196" i="62"/>
  <c r="U196" i="62"/>
  <c r="X196" i="62"/>
  <c r="T197" i="62"/>
  <c r="U197" i="62"/>
  <c r="X197" i="62"/>
  <c r="V197" i="62" s="1"/>
  <c r="T198" i="62"/>
  <c r="U198" i="62"/>
  <c r="X198" i="62"/>
  <c r="V198" i="62" s="1"/>
  <c r="T199" i="62"/>
  <c r="U199" i="62"/>
  <c r="X199" i="62"/>
  <c r="V199" i="62" s="1"/>
  <c r="T200" i="62"/>
  <c r="U200" i="62"/>
  <c r="X200" i="62"/>
  <c r="T201" i="62"/>
  <c r="U201" i="62"/>
  <c r="X201" i="62"/>
  <c r="W201" i="62" s="1"/>
  <c r="T202" i="62"/>
  <c r="U202" i="62"/>
  <c r="X202" i="62"/>
  <c r="T203" i="62"/>
  <c r="U203" i="62"/>
  <c r="X203" i="62"/>
  <c r="V203" i="62" s="1"/>
  <c r="T204" i="62"/>
  <c r="U204" i="62"/>
  <c r="X204" i="62"/>
  <c r="V204" i="62" s="1"/>
  <c r="T205" i="62"/>
  <c r="U205" i="62"/>
  <c r="X205" i="62"/>
  <c r="V205" i="62" s="1"/>
  <c r="T206" i="62"/>
  <c r="U206" i="62"/>
  <c r="X206" i="62"/>
  <c r="V206" i="62" s="1"/>
  <c r="T207" i="62"/>
  <c r="U207" i="62"/>
  <c r="X207" i="62"/>
  <c r="V207" i="62" s="1"/>
  <c r="T208" i="62"/>
  <c r="U208" i="62"/>
  <c r="X208" i="62"/>
  <c r="V208" i="62" s="1"/>
  <c r="T209" i="62"/>
  <c r="U209" i="62"/>
  <c r="X209" i="62"/>
  <c r="T210" i="62"/>
  <c r="U210" i="62"/>
  <c r="X210" i="62"/>
  <c r="T211" i="62"/>
  <c r="U211" i="62"/>
  <c r="X211" i="62"/>
  <c r="V211" i="62" s="1"/>
  <c r="T212" i="62"/>
  <c r="U212" i="62"/>
  <c r="X212" i="62"/>
  <c r="T213" i="62"/>
  <c r="U213" i="62"/>
  <c r="X213" i="62"/>
  <c r="T214" i="62"/>
  <c r="U214" i="62"/>
  <c r="X214" i="62"/>
  <c r="T215" i="62"/>
  <c r="U215" i="62"/>
  <c r="X215" i="62"/>
  <c r="T216" i="62"/>
  <c r="U216" i="62"/>
  <c r="X216" i="62"/>
  <c r="T217" i="62"/>
  <c r="U217" i="62"/>
  <c r="X217" i="62"/>
  <c r="T218" i="62"/>
  <c r="U218" i="62"/>
  <c r="X218" i="62"/>
  <c r="V218" i="62" s="1"/>
  <c r="T219" i="62"/>
  <c r="U219" i="62"/>
  <c r="X219" i="62"/>
  <c r="V219" i="62" s="1"/>
  <c r="T220" i="62"/>
  <c r="U220" i="62"/>
  <c r="X220" i="62"/>
  <c r="V220" i="62" s="1"/>
  <c r="T221" i="62"/>
  <c r="U221" i="62"/>
  <c r="X221" i="62"/>
  <c r="W221" i="62" s="1"/>
  <c r="T222" i="62"/>
  <c r="U222" i="62"/>
  <c r="X222" i="62"/>
  <c r="T223" i="62"/>
  <c r="U223" i="62"/>
  <c r="X223" i="62"/>
  <c r="V223" i="62" s="1"/>
  <c r="T224" i="62"/>
  <c r="U224" i="62"/>
  <c r="X224" i="62"/>
  <c r="W224" i="62" s="1"/>
  <c r="T225" i="62"/>
  <c r="U225" i="62"/>
  <c r="X225" i="62"/>
  <c r="T226" i="62"/>
  <c r="U226" i="62"/>
  <c r="X226" i="62"/>
  <c r="T227" i="62"/>
  <c r="U227" i="62"/>
  <c r="X227" i="62"/>
  <c r="T228" i="62"/>
  <c r="U228" i="62"/>
  <c r="X228" i="62"/>
  <c r="T229" i="62"/>
  <c r="U229" i="62"/>
  <c r="X229" i="62"/>
  <c r="T230" i="62"/>
  <c r="U230" i="62"/>
  <c r="X230" i="62"/>
  <c r="V230" i="62" s="1"/>
  <c r="T231" i="62"/>
  <c r="U231" i="62"/>
  <c r="X231" i="62"/>
  <c r="W231" i="62" s="1"/>
  <c r="T232" i="62"/>
  <c r="U232" i="62"/>
  <c r="X232" i="62"/>
  <c r="V232" i="62" s="1"/>
  <c r="T233" i="62"/>
  <c r="U233" i="62"/>
  <c r="X233" i="62"/>
  <c r="T234" i="62"/>
  <c r="U234" i="62"/>
  <c r="X234" i="62"/>
  <c r="T235" i="62"/>
  <c r="U235" i="62"/>
  <c r="X235" i="62"/>
  <c r="T236" i="62"/>
  <c r="U236" i="62"/>
  <c r="X236" i="62"/>
  <c r="T237" i="62"/>
  <c r="U237" i="62"/>
  <c r="X237" i="62"/>
  <c r="W237" i="62" s="1"/>
  <c r="T238" i="62"/>
  <c r="U238" i="62"/>
  <c r="X238" i="62"/>
  <c r="T239" i="62"/>
  <c r="U239" i="62"/>
  <c r="X239" i="62"/>
  <c r="V239" i="62" s="1"/>
  <c r="T240" i="62"/>
  <c r="U240" i="62"/>
  <c r="X240" i="62"/>
  <c r="W240" i="62" s="1"/>
  <c r="T241" i="62"/>
  <c r="U241" i="62"/>
  <c r="X241" i="62"/>
  <c r="T242" i="62"/>
  <c r="U242" i="62"/>
  <c r="X242" i="62"/>
  <c r="V242" i="62" s="1"/>
  <c r="T243" i="62"/>
  <c r="U243" i="62"/>
  <c r="X243" i="62"/>
  <c r="V243" i="62" s="1"/>
  <c r="T244" i="62"/>
  <c r="U244" i="62"/>
  <c r="X244" i="62"/>
  <c r="T245" i="62"/>
  <c r="U245" i="62"/>
  <c r="X245" i="62"/>
  <c r="V245" i="62" s="1"/>
  <c r="T246" i="62"/>
  <c r="U246" i="62"/>
  <c r="X246" i="62"/>
  <c r="V246" i="62" s="1"/>
  <c r="T247" i="62"/>
  <c r="U247" i="62"/>
  <c r="X247" i="62"/>
  <c r="W247" i="62" s="1"/>
  <c r="T248" i="62"/>
  <c r="U248" i="62"/>
  <c r="X248" i="62"/>
  <c r="T249" i="62"/>
  <c r="U249" i="62"/>
  <c r="X249" i="62"/>
  <c r="W249" i="62" s="1"/>
  <c r="T250" i="62"/>
  <c r="U250" i="62"/>
  <c r="X250" i="62"/>
  <c r="W250" i="62" s="1"/>
  <c r="T251" i="62"/>
  <c r="U251" i="62"/>
  <c r="X251" i="62"/>
  <c r="W251" i="62" s="1"/>
  <c r="T252" i="62"/>
  <c r="U252" i="62"/>
  <c r="X252" i="62"/>
  <c r="T253" i="62"/>
  <c r="U253" i="62"/>
  <c r="X253" i="62"/>
  <c r="W253" i="62" s="1"/>
  <c r="T254" i="62"/>
  <c r="U254" i="62"/>
  <c r="X254" i="62"/>
  <c r="V254" i="62" s="1"/>
  <c r="T255" i="62"/>
  <c r="U255" i="62"/>
  <c r="X255" i="62"/>
  <c r="V255" i="62" s="1"/>
  <c r="T256" i="62"/>
  <c r="U256" i="62"/>
  <c r="X256" i="62"/>
  <c r="W256" i="62" s="1"/>
  <c r="T257" i="62"/>
  <c r="U257" i="62"/>
  <c r="X257" i="62"/>
  <c r="T258" i="62"/>
  <c r="U258" i="62"/>
  <c r="X258" i="62"/>
  <c r="V258" i="62" s="1"/>
  <c r="T259" i="62"/>
  <c r="U259" i="62"/>
  <c r="X259" i="62"/>
  <c r="T260" i="62"/>
  <c r="U260" i="62"/>
  <c r="X260" i="62"/>
  <c r="T261" i="62"/>
  <c r="U261" i="62"/>
  <c r="X261" i="62"/>
  <c r="T262" i="62"/>
  <c r="U262" i="62"/>
  <c r="X262" i="62"/>
  <c r="T263" i="62"/>
  <c r="U263" i="62"/>
  <c r="X263" i="62"/>
  <c r="V263" i="62" s="1"/>
  <c r="T264" i="62"/>
  <c r="U264" i="62"/>
  <c r="X264" i="62"/>
  <c r="T265" i="62"/>
  <c r="U265" i="62"/>
  <c r="X265" i="62"/>
  <c r="T266" i="62"/>
  <c r="U266" i="62"/>
  <c r="X266" i="62"/>
  <c r="W266" i="62" s="1"/>
  <c r="T267" i="62"/>
  <c r="U267" i="62"/>
  <c r="X267" i="62"/>
  <c r="W267" i="62" s="1"/>
  <c r="T268" i="62"/>
  <c r="U268" i="62"/>
  <c r="X268" i="62"/>
  <c r="T269" i="62"/>
  <c r="U269" i="62"/>
  <c r="X269" i="62"/>
  <c r="V269" i="62" s="1"/>
  <c r="T270" i="62"/>
  <c r="U270" i="62"/>
  <c r="X270" i="62"/>
  <c r="V270" i="62" s="1"/>
  <c r="T271" i="62"/>
  <c r="U271" i="62"/>
  <c r="X271" i="62"/>
  <c r="T272" i="62"/>
  <c r="U272" i="62"/>
  <c r="X272" i="62"/>
  <c r="T273" i="62"/>
  <c r="U273" i="62"/>
  <c r="X273" i="62"/>
  <c r="T274" i="62"/>
  <c r="U274" i="62"/>
  <c r="X274" i="62"/>
  <c r="T275" i="62"/>
  <c r="U275" i="62"/>
  <c r="X275" i="62"/>
  <c r="T276" i="62"/>
  <c r="U276" i="62"/>
  <c r="X276" i="62"/>
  <c r="W276" i="62" s="1"/>
  <c r="T277" i="62"/>
  <c r="U277" i="62"/>
  <c r="X277" i="62"/>
  <c r="W277" i="62" s="1"/>
  <c r="T278" i="62"/>
  <c r="U278" i="62"/>
  <c r="X278" i="62"/>
  <c r="T279" i="62"/>
  <c r="U279" i="62"/>
  <c r="X279" i="62"/>
  <c r="W279" i="62" s="1"/>
  <c r="T280" i="62"/>
  <c r="U280" i="62"/>
  <c r="X280" i="62"/>
  <c r="W280" i="62" s="1"/>
  <c r="T281" i="62"/>
  <c r="U281" i="62"/>
  <c r="X281" i="62"/>
  <c r="W281" i="62" s="1"/>
  <c r="T282" i="62"/>
  <c r="U282" i="62"/>
  <c r="X282" i="62"/>
  <c r="T283" i="62"/>
  <c r="U283" i="62"/>
  <c r="X283" i="62"/>
  <c r="V283" i="62" s="1"/>
  <c r="T284" i="62"/>
  <c r="U284" i="62"/>
  <c r="X284" i="62"/>
  <c r="T285" i="62"/>
  <c r="U285" i="62"/>
  <c r="X285" i="62"/>
  <c r="V285" i="62" s="1"/>
  <c r="T286" i="62"/>
  <c r="U286" i="62"/>
  <c r="X286" i="62"/>
  <c r="T287" i="62"/>
  <c r="U287" i="62"/>
  <c r="X287" i="62"/>
  <c r="W287" i="62" s="1"/>
  <c r="T288" i="62"/>
  <c r="U288" i="62"/>
  <c r="X288" i="62"/>
  <c r="V288" i="62" s="1"/>
  <c r="T289" i="62"/>
  <c r="U289" i="62"/>
  <c r="X289" i="62"/>
  <c r="V289" i="62" s="1"/>
  <c r="T290" i="62"/>
  <c r="U290" i="62"/>
  <c r="X290" i="62"/>
  <c r="V290" i="62" s="1"/>
  <c r="T291" i="62"/>
  <c r="U291" i="62"/>
  <c r="X291" i="62"/>
  <c r="W291" i="62" s="1"/>
  <c r="T292" i="62"/>
  <c r="U292" i="62"/>
  <c r="X292" i="62"/>
  <c r="W292" i="62" s="1"/>
  <c r="T293" i="62"/>
  <c r="U293" i="62"/>
  <c r="X293" i="62"/>
  <c r="V293" i="62" s="1"/>
  <c r="T294" i="62"/>
  <c r="U294" i="62"/>
  <c r="X294" i="62"/>
  <c r="T295" i="62"/>
  <c r="U295" i="62"/>
  <c r="X295" i="62"/>
  <c r="V295" i="62" s="1"/>
  <c r="T296" i="62"/>
  <c r="U296" i="62"/>
  <c r="X296" i="62"/>
  <c r="T297" i="62"/>
  <c r="U297" i="62"/>
  <c r="X297" i="62"/>
  <c r="V297" i="62" s="1"/>
  <c r="T298" i="62"/>
  <c r="U298" i="62"/>
  <c r="X298" i="62"/>
  <c r="V298" i="62" s="1"/>
  <c r="T299" i="62"/>
  <c r="U299" i="62"/>
  <c r="X299" i="62"/>
  <c r="W299" i="62" s="1"/>
  <c r="T300" i="62"/>
  <c r="U300" i="62"/>
  <c r="X300" i="62"/>
  <c r="T301" i="62"/>
  <c r="U301" i="62"/>
  <c r="X301" i="62"/>
  <c r="W301" i="62" s="1"/>
  <c r="T302" i="62"/>
  <c r="U302" i="62"/>
  <c r="X302" i="62"/>
  <c r="W302" i="62" s="1"/>
  <c r="T303" i="62"/>
  <c r="U303" i="62"/>
  <c r="X303" i="62"/>
  <c r="V303" i="62" s="1"/>
  <c r="T304" i="62"/>
  <c r="U304" i="62"/>
  <c r="X304" i="62"/>
  <c r="T305" i="62"/>
  <c r="U305" i="62"/>
  <c r="X305" i="62"/>
  <c r="T306" i="62"/>
  <c r="U306" i="62"/>
  <c r="X306" i="62"/>
  <c r="T307" i="62"/>
  <c r="U307" i="62"/>
  <c r="X307" i="62"/>
  <c r="T308" i="62"/>
  <c r="U308" i="62"/>
  <c r="X308" i="62"/>
  <c r="T309" i="62"/>
  <c r="U309" i="62"/>
  <c r="X309" i="62"/>
  <c r="T310" i="62"/>
  <c r="U310" i="62"/>
  <c r="X310" i="62"/>
  <c r="V310" i="62" s="1"/>
  <c r="T311" i="62"/>
  <c r="U311" i="62"/>
  <c r="X311" i="62"/>
  <c r="W311" i="62" s="1"/>
  <c r="T312" i="62"/>
  <c r="U312" i="62"/>
  <c r="X312" i="62"/>
  <c r="T313" i="62"/>
  <c r="U313" i="62"/>
  <c r="X313" i="62"/>
  <c r="T314" i="62"/>
  <c r="U314" i="62"/>
  <c r="X314" i="62"/>
  <c r="V314" i="62" s="1"/>
  <c r="T315" i="62"/>
  <c r="U315" i="62"/>
  <c r="X315" i="62"/>
  <c r="V315" i="62" s="1"/>
  <c r="T316" i="62"/>
  <c r="U316" i="62"/>
  <c r="X316" i="62"/>
  <c r="V316" i="62" s="1"/>
  <c r="T317" i="62"/>
  <c r="U317" i="62"/>
  <c r="X317" i="62"/>
  <c r="T318" i="62"/>
  <c r="U318" i="62"/>
  <c r="X318" i="62"/>
  <c r="T319" i="62"/>
  <c r="U319" i="62"/>
  <c r="X319" i="62"/>
  <c r="T320" i="62"/>
  <c r="U320" i="62"/>
  <c r="X320" i="62"/>
  <c r="T321" i="62"/>
  <c r="U321" i="62"/>
  <c r="X321" i="62"/>
  <c r="V321" i="62" s="1"/>
  <c r="T322" i="62"/>
  <c r="U322" i="62"/>
  <c r="X322" i="62"/>
  <c r="T323" i="62"/>
  <c r="U323" i="62"/>
  <c r="X323" i="62"/>
  <c r="W323" i="62" s="1"/>
  <c r="T324" i="62"/>
  <c r="U324" i="62"/>
  <c r="X324" i="62"/>
  <c r="V324" i="62" s="1"/>
  <c r="T325" i="62"/>
  <c r="U325" i="62"/>
  <c r="X325" i="62"/>
  <c r="T326" i="62"/>
  <c r="U326" i="62"/>
  <c r="X326" i="62"/>
  <c r="W326" i="62" s="1"/>
  <c r="T327" i="62"/>
  <c r="U327" i="62"/>
  <c r="X327" i="62"/>
  <c r="T328" i="62"/>
  <c r="U328" i="62"/>
  <c r="X328" i="62"/>
  <c r="V328" i="62" s="1"/>
  <c r="T329" i="62"/>
  <c r="U329" i="62"/>
  <c r="X329" i="62"/>
  <c r="W329" i="62" s="1"/>
  <c r="T330" i="62"/>
  <c r="U330" i="62"/>
  <c r="X330" i="62"/>
  <c r="W330" i="62" s="1"/>
  <c r="T331" i="62"/>
  <c r="U331" i="62"/>
  <c r="X331" i="62"/>
  <c r="W331" i="62" s="1"/>
  <c r="T332" i="62"/>
  <c r="U332" i="62"/>
  <c r="X332" i="62"/>
  <c r="T333" i="62"/>
  <c r="U333" i="62"/>
  <c r="X333" i="62"/>
  <c r="W333" i="62" s="1"/>
  <c r="T334" i="62"/>
  <c r="U334" i="62"/>
  <c r="X334" i="62"/>
  <c r="V334" i="62" s="1"/>
  <c r="T335" i="62"/>
  <c r="U335" i="62"/>
  <c r="X335" i="62"/>
  <c r="V335" i="62" s="1"/>
  <c r="T336" i="62"/>
  <c r="U336" i="62"/>
  <c r="X336" i="62"/>
  <c r="V336" i="62" s="1"/>
  <c r="T337" i="62"/>
  <c r="U337" i="62"/>
  <c r="X337" i="62"/>
  <c r="W337" i="62" s="1"/>
  <c r="T338" i="62"/>
  <c r="U338" i="62"/>
  <c r="X338" i="62"/>
  <c r="V338" i="62" s="1"/>
  <c r="T339" i="62"/>
  <c r="U339" i="62"/>
  <c r="X339" i="62"/>
  <c r="V339" i="62" s="1"/>
  <c r="T340" i="62"/>
  <c r="U340" i="62"/>
  <c r="X340" i="62"/>
  <c r="V340" i="62" s="1"/>
  <c r="T341" i="62"/>
  <c r="U341" i="62"/>
  <c r="X341" i="62"/>
  <c r="T342" i="62"/>
  <c r="U342" i="62"/>
  <c r="X342" i="62"/>
  <c r="V342" i="62" s="1"/>
  <c r="T343" i="62"/>
  <c r="U343" i="62"/>
  <c r="X343" i="62"/>
  <c r="V343" i="62" s="1"/>
  <c r="T344" i="62"/>
  <c r="U344" i="62"/>
  <c r="X344" i="62"/>
  <c r="V344" i="62" s="1"/>
  <c r="T345" i="62"/>
  <c r="U345" i="62"/>
  <c r="X345" i="62"/>
  <c r="W345" i="62" s="1"/>
  <c r="T346" i="62"/>
  <c r="U346" i="62"/>
  <c r="X346" i="62"/>
  <c r="T347" i="62"/>
  <c r="U347" i="62"/>
  <c r="X347" i="62"/>
  <c r="V347" i="62" s="1"/>
  <c r="T348" i="62"/>
  <c r="U348" i="62"/>
  <c r="X348" i="62"/>
  <c r="V348" i="62" s="1"/>
  <c r="T349" i="62"/>
  <c r="U349" i="62"/>
  <c r="X349" i="62"/>
  <c r="W349" i="62" s="1"/>
  <c r="T350" i="62"/>
  <c r="U350" i="62"/>
  <c r="X350" i="62"/>
  <c r="W350" i="62" s="1"/>
  <c r="T351" i="62"/>
  <c r="U351" i="62"/>
  <c r="X351" i="62"/>
  <c r="W351" i="62" s="1"/>
  <c r="T352" i="62"/>
  <c r="U352" i="62"/>
  <c r="X352" i="62"/>
  <c r="V352" i="62" s="1"/>
  <c r="T353" i="62"/>
  <c r="U353" i="62"/>
  <c r="X353" i="62"/>
  <c r="V353" i="62" s="1"/>
  <c r="T354" i="62"/>
  <c r="U354" i="62"/>
  <c r="X354" i="62"/>
  <c r="T355" i="62"/>
  <c r="U355" i="62"/>
  <c r="X355" i="62"/>
  <c r="V355" i="62" s="1"/>
  <c r="T356" i="62"/>
  <c r="U356" i="62"/>
  <c r="X356" i="62"/>
  <c r="T357" i="62"/>
  <c r="U357" i="62"/>
  <c r="X357" i="62"/>
  <c r="T358" i="62"/>
  <c r="U358" i="62"/>
  <c r="X358" i="62"/>
  <c r="T359" i="62"/>
  <c r="U359" i="62"/>
  <c r="X359" i="62"/>
  <c r="V359" i="62" s="1"/>
  <c r="T360" i="62"/>
  <c r="U360" i="62"/>
  <c r="X360" i="62"/>
  <c r="T361" i="62"/>
  <c r="U361" i="62"/>
  <c r="X361" i="62"/>
  <c r="T362" i="62"/>
  <c r="U362" i="62"/>
  <c r="X362" i="62"/>
  <c r="T363" i="62"/>
  <c r="U363" i="62"/>
  <c r="X363" i="62"/>
  <c r="V363" i="62" s="1"/>
  <c r="T364" i="62"/>
  <c r="U364" i="62"/>
  <c r="X364" i="62"/>
  <c r="W364" i="62" s="1"/>
  <c r="T365" i="62"/>
  <c r="U365" i="62"/>
  <c r="X365" i="62"/>
  <c r="T366" i="62"/>
  <c r="U366" i="62"/>
  <c r="X366" i="62"/>
  <c r="V366" i="62" s="1"/>
  <c r="T367" i="62"/>
  <c r="U367" i="62"/>
  <c r="X367" i="62"/>
  <c r="V367" i="62" s="1"/>
  <c r="T368" i="62"/>
  <c r="U368" i="62"/>
  <c r="X368" i="62"/>
  <c r="T369" i="62"/>
  <c r="U369" i="62"/>
  <c r="X369" i="62"/>
  <c r="T370" i="62"/>
  <c r="U370" i="62"/>
  <c r="X370" i="62"/>
  <c r="T371" i="62"/>
  <c r="U371" i="62"/>
  <c r="X371" i="62"/>
  <c r="T372" i="62"/>
  <c r="U372" i="62"/>
  <c r="X372" i="62"/>
  <c r="V372" i="62" s="1"/>
  <c r="T373" i="62"/>
  <c r="U373" i="62"/>
  <c r="X373" i="62"/>
  <c r="T374" i="62"/>
  <c r="U374" i="62"/>
  <c r="X374" i="62"/>
  <c r="V374" i="62" s="1"/>
  <c r="T375" i="62"/>
  <c r="U375" i="62"/>
  <c r="X375" i="62"/>
  <c r="V375" i="62" s="1"/>
  <c r="T376" i="62"/>
  <c r="U376" i="62"/>
  <c r="X376" i="62"/>
  <c r="T377" i="62"/>
  <c r="U377" i="62"/>
  <c r="X377" i="62"/>
  <c r="V377" i="62" s="1"/>
  <c r="T378" i="62"/>
  <c r="U378" i="62"/>
  <c r="X378" i="62"/>
  <c r="T379" i="62"/>
  <c r="U379" i="62"/>
  <c r="X379" i="62"/>
  <c r="W379" i="62" s="1"/>
  <c r="T380" i="62"/>
  <c r="U380" i="62"/>
  <c r="X380" i="62"/>
  <c r="T381" i="62"/>
  <c r="U381" i="62"/>
  <c r="X381" i="62"/>
  <c r="T382" i="62"/>
  <c r="U382" i="62"/>
  <c r="X382" i="62"/>
  <c r="T383" i="62"/>
  <c r="U383" i="62"/>
  <c r="X383" i="62"/>
  <c r="W383" i="62" s="1"/>
  <c r="T384" i="62"/>
  <c r="U384" i="62"/>
  <c r="X384" i="62"/>
  <c r="W384" i="62" s="1"/>
  <c r="T385" i="62"/>
  <c r="U385" i="62"/>
  <c r="X385" i="62"/>
  <c r="W385" i="62" s="1"/>
  <c r="T386" i="62"/>
  <c r="U386" i="62"/>
  <c r="X386" i="62"/>
  <c r="V386" i="62" s="1"/>
  <c r="T387" i="62"/>
  <c r="U387" i="62"/>
  <c r="X387" i="62"/>
  <c r="T388" i="62"/>
  <c r="U388" i="62"/>
  <c r="X388" i="62"/>
  <c r="V388" i="62" s="1"/>
  <c r="T389" i="62"/>
  <c r="U389" i="62"/>
  <c r="X389" i="62"/>
  <c r="V389" i="62" s="1"/>
  <c r="T390" i="62"/>
  <c r="U390" i="62"/>
  <c r="X390" i="62"/>
  <c r="T391" i="62"/>
  <c r="U391" i="62"/>
  <c r="X391" i="62"/>
  <c r="V391" i="62" s="1"/>
  <c r="T392" i="62"/>
  <c r="U392" i="62"/>
  <c r="X392" i="62"/>
  <c r="V392" i="62" s="1"/>
  <c r="T393" i="62"/>
  <c r="U393" i="62"/>
  <c r="X393" i="62"/>
  <c r="T394" i="62"/>
  <c r="U394" i="62"/>
  <c r="X394" i="62"/>
  <c r="W394" i="62" s="1"/>
  <c r="T395" i="62"/>
  <c r="U395" i="62"/>
  <c r="X395" i="62"/>
  <c r="W395" i="62" s="1"/>
  <c r="T396" i="62"/>
  <c r="U396" i="62"/>
  <c r="X396" i="62"/>
  <c r="V396" i="62" s="1"/>
  <c r="T397" i="62"/>
  <c r="U397" i="62"/>
  <c r="X397" i="62"/>
  <c r="T398" i="62"/>
  <c r="U398" i="62"/>
  <c r="X398" i="62"/>
  <c r="W398" i="62" s="1"/>
  <c r="T399" i="62"/>
  <c r="U399" i="62"/>
  <c r="X399" i="62"/>
  <c r="V399" i="62" s="1"/>
  <c r="T400" i="62"/>
  <c r="U400" i="62"/>
  <c r="X400" i="62"/>
  <c r="W400" i="62" s="1"/>
  <c r="T401" i="62"/>
  <c r="U401" i="62"/>
  <c r="X401" i="62"/>
  <c r="V401" i="62" s="1"/>
  <c r="T402" i="62"/>
  <c r="U402" i="62"/>
  <c r="X402" i="62"/>
  <c r="T403" i="62"/>
  <c r="U403" i="62"/>
  <c r="X403" i="62"/>
  <c r="V403" i="62" s="1"/>
  <c r="T404" i="62"/>
  <c r="U404" i="62"/>
  <c r="X404" i="62"/>
  <c r="V404" i="62" s="1"/>
  <c r="T405" i="62"/>
  <c r="U405" i="62"/>
  <c r="X405" i="62"/>
  <c r="T406" i="62"/>
  <c r="U406" i="62"/>
  <c r="X406" i="62"/>
  <c r="T407" i="62"/>
  <c r="U407" i="62"/>
  <c r="X407" i="62"/>
  <c r="V407" i="62" s="1"/>
  <c r="T408" i="62"/>
  <c r="U408" i="62"/>
  <c r="X408" i="62"/>
  <c r="T409" i="62"/>
  <c r="U409" i="62"/>
  <c r="X409" i="62"/>
  <c r="V409" i="62" s="1"/>
  <c r="T410" i="62"/>
  <c r="U410" i="62"/>
  <c r="X410" i="62"/>
  <c r="T411" i="62"/>
  <c r="U411" i="62"/>
  <c r="X411" i="62"/>
  <c r="T412" i="62"/>
  <c r="U412" i="62"/>
  <c r="X412" i="62"/>
  <c r="T413" i="62"/>
  <c r="U413" i="62"/>
  <c r="X413" i="62"/>
  <c r="W413" i="62" s="1"/>
  <c r="T414" i="62"/>
  <c r="U414" i="62"/>
  <c r="X414" i="62"/>
  <c r="T415" i="62"/>
  <c r="U415" i="62"/>
  <c r="X415" i="62"/>
  <c r="W415" i="62" s="1"/>
  <c r="T416" i="62"/>
  <c r="U416" i="62"/>
  <c r="X416" i="62"/>
  <c r="V416" i="62" s="1"/>
  <c r="T417" i="62"/>
  <c r="U417" i="62"/>
  <c r="X417" i="62"/>
  <c r="T418" i="62"/>
  <c r="U418" i="62"/>
  <c r="X418" i="62"/>
  <c r="T419" i="62"/>
  <c r="U419" i="62"/>
  <c r="X419" i="62"/>
  <c r="T420" i="62"/>
  <c r="U420" i="62"/>
  <c r="X420" i="62"/>
  <c r="T421" i="62"/>
  <c r="U421" i="62"/>
  <c r="X421" i="62"/>
  <c r="W421" i="62" s="1"/>
  <c r="T422" i="62"/>
  <c r="U422" i="62"/>
  <c r="X422" i="62"/>
  <c r="T423" i="62"/>
  <c r="U423" i="62"/>
  <c r="X423" i="62"/>
  <c r="T424" i="62"/>
  <c r="U424" i="62"/>
  <c r="X424" i="62"/>
  <c r="V424" i="62" s="1"/>
  <c r="T425" i="62"/>
  <c r="U425" i="62"/>
  <c r="X425" i="62"/>
  <c r="V425" i="62" s="1"/>
  <c r="T426" i="62"/>
  <c r="U426" i="62"/>
  <c r="X426" i="62"/>
  <c r="W426" i="62" s="1"/>
  <c r="T427" i="62"/>
  <c r="U427" i="62"/>
  <c r="X427" i="62"/>
  <c r="T428" i="62"/>
  <c r="U428" i="62"/>
  <c r="X428" i="62"/>
  <c r="V428" i="62" s="1"/>
  <c r="T429" i="62"/>
  <c r="U429" i="62"/>
  <c r="X429" i="62"/>
  <c r="V429" i="62" s="1"/>
  <c r="T430" i="62"/>
  <c r="U430" i="62"/>
  <c r="X430" i="62"/>
  <c r="W430" i="62" s="1"/>
  <c r="T431" i="62"/>
  <c r="U431" i="62"/>
  <c r="X431" i="62"/>
  <c r="V431" i="62" s="1"/>
  <c r="T432" i="62"/>
  <c r="U432" i="62"/>
  <c r="X432" i="62"/>
  <c r="V432" i="62" s="1"/>
  <c r="T433" i="62"/>
  <c r="U433" i="62"/>
  <c r="X433" i="62"/>
  <c r="W433" i="62" s="1"/>
  <c r="T434" i="62"/>
  <c r="U434" i="62"/>
  <c r="X434" i="62"/>
  <c r="W434" i="62" s="1"/>
  <c r="T435" i="62"/>
  <c r="U435" i="62"/>
  <c r="X435" i="62"/>
  <c r="T436" i="62"/>
  <c r="U436" i="62"/>
  <c r="X436" i="62"/>
  <c r="W436" i="62" s="1"/>
  <c r="T437" i="62"/>
  <c r="U437" i="62"/>
  <c r="X437" i="62"/>
  <c r="T438" i="62"/>
  <c r="U438" i="62"/>
  <c r="X438" i="62"/>
  <c r="T439" i="62"/>
  <c r="U439" i="62"/>
  <c r="X439" i="62"/>
  <c r="T440" i="62"/>
  <c r="U440" i="62"/>
  <c r="X440" i="62"/>
  <c r="T441" i="62"/>
  <c r="U441" i="62"/>
  <c r="X441" i="62"/>
  <c r="T442" i="62"/>
  <c r="U442" i="62"/>
  <c r="X442" i="62"/>
  <c r="W442" i="62" s="1"/>
  <c r="T443" i="62"/>
  <c r="U443" i="62"/>
  <c r="X443" i="62"/>
  <c r="W443" i="62" s="1"/>
  <c r="T444" i="62"/>
  <c r="U444" i="62"/>
  <c r="X444" i="62"/>
  <c r="W444" i="62" s="1"/>
  <c r="T445" i="62"/>
  <c r="U445" i="62"/>
  <c r="X445" i="62"/>
  <c r="V445" i="62" s="1"/>
  <c r="T446" i="62"/>
  <c r="U446" i="62"/>
  <c r="X446" i="62"/>
  <c r="T447" i="62"/>
  <c r="U447" i="62"/>
  <c r="X447" i="62"/>
  <c r="W447" i="62" s="1"/>
  <c r="T448" i="62"/>
  <c r="U448" i="62"/>
  <c r="X448" i="62"/>
  <c r="V448" i="62" s="1"/>
  <c r="T449" i="62"/>
  <c r="U449" i="62"/>
  <c r="X449" i="62"/>
  <c r="V449" i="62" s="1"/>
  <c r="T450" i="62"/>
  <c r="U450" i="62"/>
  <c r="X450" i="62"/>
  <c r="V450" i="62" s="1"/>
  <c r="T451" i="62"/>
  <c r="U451" i="62"/>
  <c r="X451" i="62"/>
  <c r="V451" i="62" s="1"/>
  <c r="T452" i="62"/>
  <c r="U452" i="62"/>
  <c r="X452" i="62"/>
  <c r="V452" i="62" s="1"/>
  <c r="T453" i="62"/>
  <c r="U453" i="62"/>
  <c r="X453" i="62"/>
  <c r="W453" i="62" s="1"/>
  <c r="T454" i="62"/>
  <c r="U454" i="62"/>
  <c r="X454" i="62"/>
  <c r="W454" i="62" s="1"/>
  <c r="T455" i="62"/>
  <c r="U455" i="62"/>
  <c r="X455" i="62"/>
  <c r="W455" i="62" s="1"/>
  <c r="T456" i="62"/>
  <c r="U456" i="62"/>
  <c r="X456" i="62"/>
  <c r="V456" i="62" s="1"/>
  <c r="T457" i="62"/>
  <c r="U457" i="62"/>
  <c r="X457" i="62"/>
  <c r="T458" i="62"/>
  <c r="U458" i="62"/>
  <c r="X458" i="62"/>
  <c r="T459" i="62"/>
  <c r="U459" i="62"/>
  <c r="X459" i="62"/>
  <c r="V459" i="62" s="1"/>
  <c r="T460" i="62"/>
  <c r="U460" i="62"/>
  <c r="X460" i="62"/>
  <c r="V460" i="62" s="1"/>
  <c r="T461" i="62"/>
  <c r="U461" i="62"/>
  <c r="X461" i="62"/>
  <c r="T462" i="62"/>
  <c r="U462" i="62"/>
  <c r="X462" i="62"/>
  <c r="W462" i="62" s="1"/>
  <c r="T463" i="62"/>
  <c r="U463" i="62"/>
  <c r="X463" i="62"/>
  <c r="V463" i="62" s="1"/>
  <c r="T464" i="62"/>
  <c r="U464" i="62"/>
  <c r="X464" i="62"/>
  <c r="T465" i="62"/>
  <c r="U465" i="62"/>
  <c r="X465" i="62"/>
  <c r="V465" i="62" s="1"/>
  <c r="T466" i="62"/>
  <c r="U466" i="62"/>
  <c r="X466" i="62"/>
  <c r="W466" i="62" s="1"/>
  <c r="T467" i="62"/>
  <c r="U467" i="62"/>
  <c r="X467" i="62"/>
  <c r="T468" i="62"/>
  <c r="U468" i="62"/>
  <c r="X468" i="62"/>
  <c r="T469" i="62"/>
  <c r="U469" i="62"/>
  <c r="X469" i="62"/>
  <c r="T470" i="62"/>
  <c r="U470" i="62"/>
  <c r="X470" i="62"/>
  <c r="W470" i="62" s="1"/>
  <c r="T471" i="62"/>
  <c r="U471" i="62"/>
  <c r="X471" i="62"/>
  <c r="T472" i="62"/>
  <c r="U472" i="62"/>
  <c r="X472" i="62"/>
  <c r="T473" i="62"/>
  <c r="U473" i="62"/>
  <c r="X473" i="62"/>
  <c r="V473" i="62" s="1"/>
  <c r="T474" i="62"/>
  <c r="U474" i="62"/>
  <c r="X474" i="62"/>
  <c r="V474" i="62" s="1"/>
  <c r="T475" i="62"/>
  <c r="U475" i="62"/>
  <c r="X475" i="62"/>
  <c r="W475" i="62" s="1"/>
  <c r="T476" i="62"/>
  <c r="U476" i="62"/>
  <c r="X476" i="62"/>
  <c r="V476" i="62" s="1"/>
  <c r="T477" i="62"/>
  <c r="U477" i="62"/>
  <c r="X477" i="62"/>
  <c r="V477" i="62" s="1"/>
  <c r="T478" i="62"/>
  <c r="U478" i="62"/>
  <c r="X478" i="62"/>
  <c r="T479" i="62"/>
  <c r="U479" i="62"/>
  <c r="X479" i="62"/>
  <c r="T480" i="62"/>
  <c r="U480" i="62"/>
  <c r="X480" i="62"/>
  <c r="W480" i="62" s="1"/>
  <c r="T481" i="62"/>
  <c r="U481" i="62"/>
  <c r="X481" i="62"/>
  <c r="V481" i="62" s="1"/>
  <c r="T482" i="62"/>
  <c r="U482" i="62"/>
  <c r="X482" i="62"/>
  <c r="V482" i="62" s="1"/>
  <c r="T483" i="62"/>
  <c r="U483" i="62"/>
  <c r="X483" i="62"/>
  <c r="T484" i="62"/>
  <c r="U484" i="62"/>
  <c r="X484" i="62"/>
  <c r="V484" i="62" s="1"/>
  <c r="T485" i="62"/>
  <c r="U485" i="62"/>
  <c r="X485" i="62"/>
  <c r="W485" i="62" s="1"/>
  <c r="T486" i="62"/>
  <c r="U486" i="62"/>
  <c r="X486" i="62"/>
  <c r="V486" i="62" s="1"/>
  <c r="T487" i="62"/>
  <c r="U487" i="62"/>
  <c r="X487" i="62"/>
  <c r="T488" i="62"/>
  <c r="U488" i="62"/>
  <c r="X488" i="62"/>
  <c r="W488" i="62" s="1"/>
  <c r="T489" i="62"/>
  <c r="U489" i="62"/>
  <c r="X489" i="62"/>
  <c r="V489" i="62" s="1"/>
  <c r="T490" i="62"/>
  <c r="U490" i="62"/>
  <c r="X490" i="62"/>
  <c r="T491" i="62"/>
  <c r="U491" i="62"/>
  <c r="X491" i="62"/>
  <c r="W491" i="62" s="1"/>
  <c r="T492" i="62"/>
  <c r="U492" i="62"/>
  <c r="X492" i="62"/>
  <c r="V492" i="62" s="1"/>
  <c r="T493" i="62"/>
  <c r="U493" i="62"/>
  <c r="X493" i="62"/>
  <c r="V493" i="62" s="1"/>
  <c r="T494" i="62"/>
  <c r="U494" i="62"/>
  <c r="X494" i="62"/>
  <c r="T495" i="62"/>
  <c r="U495" i="62"/>
  <c r="X495" i="62"/>
  <c r="T496" i="62"/>
  <c r="U496" i="62"/>
  <c r="X496" i="62"/>
  <c r="T497" i="62"/>
  <c r="U497" i="62"/>
  <c r="X497" i="62"/>
  <c r="W497" i="62" s="1"/>
  <c r="T498" i="62"/>
  <c r="U498" i="62"/>
  <c r="X498" i="62"/>
  <c r="V498" i="62" s="1"/>
  <c r="T499" i="62"/>
  <c r="U499" i="62"/>
  <c r="X499" i="62"/>
  <c r="V499" i="62" s="1"/>
  <c r="T500" i="62"/>
  <c r="U500" i="62"/>
  <c r="X500" i="62"/>
  <c r="T501" i="62"/>
  <c r="U501" i="62"/>
  <c r="X501" i="62"/>
  <c r="V501" i="62" s="1"/>
  <c r="T502" i="62"/>
  <c r="U502" i="62"/>
  <c r="X502" i="62"/>
  <c r="T503" i="62"/>
  <c r="U503" i="62"/>
  <c r="X503" i="62"/>
  <c r="W503" i="62" s="1"/>
  <c r="T504" i="62"/>
  <c r="U504" i="62"/>
  <c r="X504" i="62"/>
  <c r="T505" i="62"/>
  <c r="U505" i="62"/>
  <c r="X505" i="62"/>
  <c r="T506" i="62"/>
  <c r="U506" i="62"/>
  <c r="X506" i="62"/>
  <c r="V506" i="62" s="1"/>
  <c r="T507" i="62"/>
  <c r="U507" i="62"/>
  <c r="X507" i="62"/>
  <c r="T508" i="62"/>
  <c r="U508" i="62"/>
  <c r="X508" i="62"/>
  <c r="T509" i="62"/>
  <c r="U509" i="62"/>
  <c r="X509" i="62"/>
  <c r="T510" i="62"/>
  <c r="U510" i="62"/>
  <c r="X510" i="62"/>
  <c r="V510" i="62" s="1"/>
  <c r="T511" i="62"/>
  <c r="U511" i="62"/>
  <c r="X511" i="62"/>
  <c r="V511" i="62" s="1"/>
  <c r="T512" i="62"/>
  <c r="U512" i="62"/>
  <c r="X512" i="62"/>
  <c r="V512" i="62" s="1"/>
  <c r="T513" i="62"/>
  <c r="U513" i="62"/>
  <c r="X513" i="62"/>
  <c r="W513" i="62" s="1"/>
  <c r="T514" i="62"/>
  <c r="U514" i="62"/>
  <c r="X514" i="62"/>
  <c r="T515" i="62"/>
  <c r="U515" i="62"/>
  <c r="X515" i="62"/>
  <c r="V515" i="62" s="1"/>
  <c r="T516" i="62"/>
  <c r="U516" i="62"/>
  <c r="X516" i="62"/>
  <c r="V516" i="62" s="1"/>
  <c r="T517" i="62"/>
  <c r="U517" i="62"/>
  <c r="X517" i="62"/>
  <c r="T518" i="62"/>
  <c r="U518" i="62"/>
  <c r="X518" i="62"/>
  <c r="V518" i="62" s="1"/>
  <c r="T519" i="62"/>
  <c r="U519" i="62"/>
  <c r="X519" i="62"/>
  <c r="V519" i="62" s="1"/>
  <c r="T520" i="62"/>
  <c r="U520" i="62"/>
  <c r="X520" i="62"/>
  <c r="T521" i="62"/>
  <c r="U521" i="62"/>
  <c r="X521" i="62"/>
  <c r="V521" i="62" s="1"/>
  <c r="T522" i="62"/>
  <c r="U522" i="62"/>
  <c r="X522" i="62"/>
  <c r="V522" i="62" s="1"/>
  <c r="T523" i="62"/>
  <c r="U523" i="62"/>
  <c r="X523" i="62"/>
  <c r="T524" i="62"/>
  <c r="U524" i="62"/>
  <c r="X524" i="62"/>
  <c r="V524" i="62" s="1"/>
  <c r="T525" i="62"/>
  <c r="U525" i="62"/>
  <c r="X525" i="62"/>
  <c r="V525" i="62" s="1"/>
  <c r="T526" i="62"/>
  <c r="U526" i="62"/>
  <c r="X526" i="62"/>
  <c r="T527" i="62"/>
  <c r="U527" i="62"/>
  <c r="X527" i="62"/>
  <c r="T528" i="62"/>
  <c r="U528" i="62"/>
  <c r="X528" i="62"/>
  <c r="W528" i="62" s="1"/>
  <c r="T529" i="62"/>
  <c r="U529" i="62"/>
  <c r="X529" i="62"/>
  <c r="W529" i="62" s="1"/>
  <c r="T530" i="62"/>
  <c r="U530" i="62"/>
  <c r="X530" i="62"/>
  <c r="W530" i="62" s="1"/>
  <c r="T531" i="62"/>
  <c r="U531" i="62"/>
  <c r="X531" i="62"/>
  <c r="W531" i="62" s="1"/>
  <c r="T532" i="62"/>
  <c r="U532" i="62"/>
  <c r="X532" i="62"/>
  <c r="T533" i="62"/>
  <c r="U533" i="62"/>
  <c r="X533" i="62"/>
  <c r="T534" i="62"/>
  <c r="U534" i="62"/>
  <c r="X534" i="62"/>
  <c r="W534" i="62" s="1"/>
  <c r="T535" i="62"/>
  <c r="U535" i="62"/>
  <c r="X535" i="62"/>
  <c r="V535" i="62" s="1"/>
  <c r="T536" i="62"/>
  <c r="U536" i="62"/>
  <c r="X536" i="62"/>
  <c r="T537" i="62"/>
  <c r="U537" i="62"/>
  <c r="X537" i="62"/>
  <c r="T538" i="62"/>
  <c r="U538" i="62"/>
  <c r="X538" i="62"/>
  <c r="V538" i="62" s="1"/>
  <c r="T539" i="62"/>
  <c r="U539" i="62"/>
  <c r="X539" i="62"/>
  <c r="T540" i="62"/>
  <c r="U540" i="62"/>
  <c r="X540" i="62"/>
  <c r="T541" i="62"/>
  <c r="U541" i="62"/>
  <c r="X541" i="62"/>
  <c r="W541" i="62" s="1"/>
  <c r="T542" i="62"/>
  <c r="U542" i="62"/>
  <c r="X542" i="62"/>
  <c r="V542" i="62" s="1"/>
  <c r="T543" i="62"/>
  <c r="U543" i="62"/>
  <c r="X543" i="62"/>
  <c r="T544" i="62"/>
  <c r="U544" i="62"/>
  <c r="X544" i="62"/>
  <c r="V544" i="62" s="1"/>
  <c r="T545" i="62"/>
  <c r="U545" i="62"/>
  <c r="X545" i="62"/>
  <c r="V545" i="62" s="1"/>
  <c r="T546" i="62"/>
  <c r="U546" i="62"/>
  <c r="X546" i="62"/>
  <c r="T547" i="62"/>
  <c r="U547" i="62"/>
  <c r="X547" i="62"/>
  <c r="W547" i="62" s="1"/>
  <c r="T548" i="62"/>
  <c r="U548" i="62"/>
  <c r="X548" i="62"/>
  <c r="T549" i="62"/>
  <c r="U549" i="62"/>
  <c r="X549" i="62"/>
  <c r="V549" i="62" s="1"/>
  <c r="T550" i="62"/>
  <c r="U550" i="62"/>
  <c r="X550" i="62"/>
  <c r="T551" i="62"/>
  <c r="U551" i="62"/>
  <c r="X551" i="62"/>
  <c r="W551" i="62" s="1"/>
  <c r="T552" i="62"/>
  <c r="U552" i="62"/>
  <c r="X552" i="62"/>
  <c r="T553" i="62"/>
  <c r="U553" i="62"/>
  <c r="X553" i="62"/>
  <c r="V553" i="62" s="1"/>
  <c r="T554" i="62"/>
  <c r="U554" i="62"/>
  <c r="X554" i="62"/>
  <c r="W554" i="62" s="1"/>
  <c r="T555" i="62"/>
  <c r="U555" i="62"/>
  <c r="X555" i="62"/>
  <c r="V555" i="62" s="1"/>
  <c r="T556" i="62"/>
  <c r="U556" i="62"/>
  <c r="X556" i="62"/>
  <c r="W556" i="62" s="1"/>
  <c r="T557" i="62"/>
  <c r="U557" i="62"/>
  <c r="X557" i="62"/>
  <c r="T558" i="62"/>
  <c r="U558" i="62"/>
  <c r="X558" i="62"/>
  <c r="T559" i="62"/>
  <c r="U559" i="62"/>
  <c r="X559" i="62"/>
  <c r="V559" i="62" s="1"/>
  <c r="T560" i="62"/>
  <c r="U560" i="62"/>
  <c r="X560" i="62"/>
  <c r="V560" i="62" s="1"/>
  <c r="T561" i="62"/>
  <c r="U561" i="62"/>
  <c r="X561" i="62"/>
  <c r="T562" i="62"/>
  <c r="U562" i="62"/>
  <c r="X562" i="62"/>
  <c r="V562" i="62" s="1"/>
  <c r="T563" i="62"/>
  <c r="U563" i="62"/>
  <c r="X563" i="62"/>
  <c r="W563" i="62" s="1"/>
  <c r="T564" i="62"/>
  <c r="U564" i="62"/>
  <c r="X564" i="62"/>
  <c r="T565" i="62"/>
  <c r="U565" i="62"/>
  <c r="X565" i="62"/>
  <c r="T566" i="62"/>
  <c r="U566" i="62"/>
  <c r="X566" i="62"/>
  <c r="W566" i="62" s="1"/>
  <c r="T567" i="62"/>
  <c r="U567" i="62"/>
  <c r="X567" i="62"/>
  <c r="W567" i="62" s="1"/>
  <c r="T568" i="62"/>
  <c r="U568" i="62"/>
  <c r="X568" i="62"/>
  <c r="V568" i="62" s="1"/>
  <c r="T569" i="62"/>
  <c r="U569" i="62"/>
  <c r="X569" i="62"/>
  <c r="V569" i="62" s="1"/>
  <c r="T570" i="62"/>
  <c r="U570" i="62"/>
  <c r="X570" i="62"/>
  <c r="V570" i="62" s="1"/>
  <c r="T571" i="62"/>
  <c r="U571" i="62"/>
  <c r="X571" i="62"/>
  <c r="V571" i="62" s="1"/>
  <c r="T572" i="62"/>
  <c r="U572" i="62"/>
  <c r="X572" i="62"/>
  <c r="W572" i="62" s="1"/>
  <c r="T573" i="62"/>
  <c r="U573" i="62"/>
  <c r="X573" i="62"/>
  <c r="T574" i="62"/>
  <c r="U574" i="62"/>
  <c r="X574" i="62"/>
  <c r="V574" i="62" s="1"/>
  <c r="T575" i="62"/>
  <c r="U575" i="62"/>
  <c r="X575" i="62"/>
  <c r="T576" i="62"/>
  <c r="U576" i="62"/>
  <c r="X576" i="62"/>
  <c r="W576" i="62" s="1"/>
  <c r="T577" i="62"/>
  <c r="U577" i="62"/>
  <c r="X577" i="62"/>
  <c r="V577" i="62" s="1"/>
  <c r="T578" i="62"/>
  <c r="U578" i="62"/>
  <c r="X578" i="62"/>
  <c r="V578" i="62" s="1"/>
  <c r="T579" i="62"/>
  <c r="U579" i="62"/>
  <c r="X579" i="62"/>
  <c r="T580" i="62"/>
  <c r="U580" i="62"/>
  <c r="X580" i="62"/>
  <c r="T581" i="62"/>
  <c r="U581" i="62"/>
  <c r="X581" i="62"/>
  <c r="T582" i="62"/>
  <c r="U582" i="62"/>
  <c r="X582" i="62"/>
  <c r="T583" i="62"/>
  <c r="U583" i="62"/>
  <c r="X583" i="62"/>
  <c r="V583" i="62" s="1"/>
  <c r="T584" i="62"/>
  <c r="U584" i="62"/>
  <c r="X584" i="62"/>
  <c r="W584" i="62" s="1"/>
  <c r="T585" i="62"/>
  <c r="U585" i="62"/>
  <c r="X585" i="62"/>
  <c r="V585" i="62" s="1"/>
  <c r="T586" i="62"/>
  <c r="U586" i="62"/>
  <c r="X586" i="62"/>
  <c r="V586" i="62" s="1"/>
  <c r="T587" i="62"/>
  <c r="U587" i="62"/>
  <c r="X587" i="62"/>
  <c r="W587" i="62" s="1"/>
  <c r="T588" i="62"/>
  <c r="U588" i="62"/>
  <c r="X588" i="62"/>
  <c r="W588" i="62" s="1"/>
  <c r="T589" i="62"/>
  <c r="U589" i="62"/>
  <c r="X589" i="62"/>
  <c r="V589" i="62" s="1"/>
  <c r="T590" i="62"/>
  <c r="U590" i="62"/>
  <c r="X590" i="62"/>
  <c r="V590" i="62" s="1"/>
  <c r="T591" i="62"/>
  <c r="U591" i="62"/>
  <c r="X591" i="62"/>
  <c r="V591" i="62" s="1"/>
  <c r="T592" i="62"/>
  <c r="U592" i="62"/>
  <c r="X592" i="62"/>
  <c r="W592" i="62" s="1"/>
  <c r="T593" i="62"/>
  <c r="U593" i="62"/>
  <c r="X593" i="62"/>
  <c r="V593" i="62" s="1"/>
  <c r="T594" i="62"/>
  <c r="U594" i="62"/>
  <c r="X594" i="62"/>
  <c r="T595" i="62"/>
  <c r="U595" i="62"/>
  <c r="X595" i="62"/>
  <c r="T596" i="62"/>
  <c r="U596" i="62"/>
  <c r="X596" i="62"/>
  <c r="T597" i="62"/>
  <c r="U597" i="62"/>
  <c r="X597" i="62"/>
  <c r="W597" i="62" s="1"/>
  <c r="T598" i="62"/>
  <c r="U598" i="62"/>
  <c r="X598" i="62"/>
  <c r="V598" i="62" s="1"/>
  <c r="T599" i="62"/>
  <c r="U599" i="62"/>
  <c r="X599" i="62"/>
  <c r="W599" i="62" s="1"/>
  <c r="T600" i="62"/>
  <c r="U600" i="62"/>
  <c r="X600" i="62"/>
  <c r="V600" i="62" s="1"/>
  <c r="T601" i="62"/>
  <c r="U601" i="62"/>
  <c r="X601" i="62"/>
  <c r="V601" i="62" s="1"/>
  <c r="T602" i="62"/>
  <c r="U602" i="62"/>
  <c r="X602" i="62"/>
  <c r="W602" i="62" s="1"/>
  <c r="T603" i="62"/>
  <c r="U603" i="62"/>
  <c r="X603" i="62"/>
  <c r="V603" i="62" s="1"/>
  <c r="T604" i="62"/>
  <c r="U604" i="62"/>
  <c r="X604" i="62"/>
  <c r="V604" i="62" s="1"/>
  <c r="T605" i="62"/>
  <c r="U605" i="62"/>
  <c r="X605" i="62"/>
  <c r="W605" i="62" s="1"/>
  <c r="T606" i="62"/>
  <c r="U606" i="62"/>
  <c r="X606" i="62"/>
  <c r="T607" i="62"/>
  <c r="U607" i="62"/>
  <c r="X607" i="62"/>
  <c r="W607" i="62" s="1"/>
  <c r="T608" i="62"/>
  <c r="U608" i="62"/>
  <c r="X608" i="62"/>
  <c r="T609" i="62"/>
  <c r="U609" i="62"/>
  <c r="X609" i="62"/>
  <c r="T610" i="62"/>
  <c r="U610" i="62"/>
  <c r="X610" i="62"/>
  <c r="V610" i="62" s="1"/>
  <c r="T611" i="62"/>
  <c r="U611" i="62"/>
  <c r="X611" i="62"/>
  <c r="W611" i="62" s="1"/>
  <c r="T612" i="62"/>
  <c r="U612" i="62"/>
  <c r="X612" i="62"/>
  <c r="V612" i="62" s="1"/>
  <c r="T613" i="62"/>
  <c r="U613" i="62"/>
  <c r="X613" i="62"/>
  <c r="T614" i="62"/>
  <c r="U614" i="62"/>
  <c r="X614" i="62"/>
  <c r="T615" i="62"/>
  <c r="U615" i="62"/>
  <c r="X615" i="62"/>
  <c r="W615" i="62" s="1"/>
  <c r="T616" i="62"/>
  <c r="U616" i="62"/>
  <c r="X616" i="62"/>
  <c r="W616" i="62" s="1"/>
  <c r="T617" i="62"/>
  <c r="U617" i="62"/>
  <c r="X617" i="62"/>
  <c r="V617" i="62" s="1"/>
  <c r="T618" i="62"/>
  <c r="U618" i="62"/>
  <c r="X618" i="62"/>
  <c r="T619" i="62"/>
  <c r="U619" i="62"/>
  <c r="X619" i="62"/>
  <c r="T620" i="62"/>
  <c r="U620" i="62"/>
  <c r="X620" i="62"/>
  <c r="W620" i="62" s="1"/>
  <c r="T621" i="62"/>
  <c r="U621" i="62"/>
  <c r="X621" i="62"/>
  <c r="V621" i="62" s="1"/>
  <c r="T622" i="62"/>
  <c r="U622" i="62"/>
  <c r="X622" i="62"/>
  <c r="V622" i="62" s="1"/>
  <c r="T623" i="62"/>
  <c r="U623" i="62"/>
  <c r="X623" i="62"/>
  <c r="T624" i="62"/>
  <c r="U624" i="62"/>
  <c r="X624" i="62"/>
  <c r="V624" i="62" s="1"/>
  <c r="T625" i="62"/>
  <c r="U625" i="62"/>
  <c r="X625" i="62"/>
  <c r="T626" i="62"/>
  <c r="U626" i="62"/>
  <c r="X626" i="62"/>
  <c r="T627" i="62"/>
  <c r="U627" i="62"/>
  <c r="X627" i="62"/>
  <c r="T628" i="62"/>
  <c r="U628" i="62"/>
  <c r="X628" i="62"/>
  <c r="W628" i="62" s="1"/>
  <c r="T629" i="62"/>
  <c r="U629" i="62"/>
  <c r="X629" i="62"/>
  <c r="T630" i="62"/>
  <c r="U630" i="62"/>
  <c r="X630" i="62"/>
  <c r="V630" i="62" s="1"/>
  <c r="T631" i="62"/>
  <c r="U631" i="62"/>
  <c r="X631" i="62"/>
  <c r="V631" i="62" s="1"/>
  <c r="T632" i="62"/>
  <c r="U632" i="62"/>
  <c r="X632" i="62"/>
  <c r="V632" i="62" s="1"/>
  <c r="T633" i="62"/>
  <c r="U633" i="62"/>
  <c r="X633" i="62"/>
  <c r="V633" i="62" s="1"/>
  <c r="T634" i="62"/>
  <c r="U634" i="62"/>
  <c r="X634" i="62"/>
  <c r="V634" i="62" s="1"/>
  <c r="T635" i="62"/>
  <c r="U635" i="62"/>
  <c r="X635" i="62"/>
  <c r="T636" i="62"/>
  <c r="U636" i="62"/>
  <c r="X636" i="62"/>
  <c r="V636" i="62" s="1"/>
  <c r="T637" i="62"/>
  <c r="U637" i="62"/>
  <c r="X637" i="62"/>
  <c r="V637" i="62" s="1"/>
  <c r="T638" i="62"/>
  <c r="U638" i="62"/>
  <c r="X638" i="62"/>
  <c r="W638" i="62" s="1"/>
  <c r="T639" i="62"/>
  <c r="U639" i="62"/>
  <c r="X639" i="62"/>
  <c r="T640" i="62"/>
  <c r="U640" i="62"/>
  <c r="X640" i="62"/>
  <c r="T641" i="62"/>
  <c r="U641" i="62"/>
  <c r="X641" i="62"/>
  <c r="V641" i="62" s="1"/>
  <c r="T642" i="62"/>
  <c r="U642" i="62"/>
  <c r="X642" i="62"/>
  <c r="W642" i="62" s="1"/>
  <c r="T643" i="62"/>
  <c r="U643" i="62"/>
  <c r="X643" i="62"/>
  <c r="V643" i="62" s="1"/>
  <c r="T644" i="62"/>
  <c r="U644" i="62"/>
  <c r="X644" i="62"/>
  <c r="V644" i="62" s="1"/>
  <c r="T645" i="62"/>
  <c r="U645" i="62"/>
  <c r="X645" i="62"/>
  <c r="V645" i="62" s="1"/>
  <c r="T646" i="62"/>
  <c r="U646" i="62"/>
  <c r="X646" i="62"/>
  <c r="W646" i="62" s="1"/>
  <c r="T647" i="62"/>
  <c r="U647" i="62"/>
  <c r="X647" i="62"/>
  <c r="W647" i="62" s="1"/>
  <c r="T648" i="62"/>
  <c r="U648" i="62"/>
  <c r="X648" i="62"/>
  <c r="V648" i="62" s="1"/>
  <c r="T649" i="62"/>
  <c r="U649" i="62"/>
  <c r="X649" i="62"/>
  <c r="V649" i="62" s="1"/>
  <c r="T650" i="62"/>
  <c r="U650" i="62"/>
  <c r="X650" i="62"/>
  <c r="V650" i="62" s="1"/>
  <c r="T651" i="62"/>
  <c r="U651" i="62"/>
  <c r="X651" i="62"/>
  <c r="T652" i="62"/>
  <c r="U652" i="62"/>
  <c r="X652" i="62"/>
  <c r="T653" i="62"/>
  <c r="U653" i="62"/>
  <c r="X653" i="62"/>
  <c r="W653" i="62" s="1"/>
  <c r="T654" i="62"/>
  <c r="U654" i="62"/>
  <c r="X654" i="62"/>
  <c r="V654" i="62" s="1"/>
  <c r="T655" i="62"/>
  <c r="U655" i="62"/>
  <c r="X655" i="62"/>
  <c r="T656" i="62"/>
  <c r="U656" i="62"/>
  <c r="X656" i="62"/>
  <c r="T657" i="62"/>
  <c r="U657" i="62"/>
  <c r="X657" i="62"/>
  <c r="T658" i="62"/>
  <c r="U658" i="62"/>
  <c r="X658" i="62"/>
  <c r="V658" i="62" s="1"/>
  <c r="T659" i="62"/>
  <c r="U659" i="62"/>
  <c r="X659" i="62"/>
  <c r="T660" i="62"/>
  <c r="U660" i="62"/>
  <c r="X660" i="62"/>
  <c r="T661" i="62"/>
  <c r="U661" i="62"/>
  <c r="X661" i="62"/>
  <c r="V661" i="62" s="1"/>
  <c r="T662" i="62"/>
  <c r="U662" i="62"/>
  <c r="X662" i="62"/>
  <c r="V662" i="62" s="1"/>
  <c r="T663" i="62"/>
  <c r="U663" i="62"/>
  <c r="X663" i="62"/>
  <c r="T664" i="62"/>
  <c r="U664" i="62"/>
  <c r="X664" i="62"/>
  <c r="V664" i="62" s="1"/>
  <c r="T665" i="62"/>
  <c r="U665" i="62"/>
  <c r="X665" i="62"/>
  <c r="V665" i="62" s="1"/>
  <c r="T666" i="62"/>
  <c r="U666" i="62"/>
  <c r="X666" i="62"/>
  <c r="V666" i="62" s="1"/>
  <c r="T667" i="62"/>
  <c r="U667" i="62"/>
  <c r="X667" i="62"/>
  <c r="V667" i="62" s="1"/>
  <c r="T668" i="62"/>
  <c r="U668" i="62"/>
  <c r="X668" i="62"/>
  <c r="T669" i="62"/>
  <c r="U669" i="62"/>
  <c r="X669" i="62"/>
  <c r="W669" i="62" s="1"/>
  <c r="T670" i="62"/>
  <c r="U670" i="62"/>
  <c r="X670" i="62"/>
  <c r="V670" i="62" s="1"/>
  <c r="T671" i="62"/>
  <c r="U671" i="62"/>
  <c r="X671" i="62"/>
  <c r="T672" i="62"/>
  <c r="U672" i="62"/>
  <c r="X672" i="62"/>
  <c r="V672" i="62" s="1"/>
  <c r="T673" i="62"/>
  <c r="U673" i="62"/>
  <c r="X673" i="62"/>
  <c r="T674" i="62"/>
  <c r="U674" i="62"/>
  <c r="X674" i="62"/>
  <c r="T675" i="62"/>
  <c r="U675" i="62"/>
  <c r="X675" i="62"/>
  <c r="W675" i="62" s="1"/>
  <c r="T676" i="62"/>
  <c r="U676" i="62"/>
  <c r="X676" i="62"/>
  <c r="V676" i="62" s="1"/>
  <c r="T677" i="62"/>
  <c r="U677" i="62"/>
  <c r="X677" i="62"/>
  <c r="T678" i="62"/>
  <c r="U678" i="62"/>
  <c r="X678" i="62"/>
  <c r="V678" i="62" s="1"/>
  <c r="T679" i="62"/>
  <c r="U679" i="62"/>
  <c r="X679" i="62"/>
  <c r="T680" i="62"/>
  <c r="U680" i="62"/>
  <c r="X680" i="62"/>
  <c r="T681" i="62"/>
  <c r="U681" i="62"/>
  <c r="X681" i="62"/>
  <c r="T682" i="62"/>
  <c r="U682" i="62"/>
  <c r="X682" i="62"/>
  <c r="V682" i="62" s="1"/>
  <c r="T683" i="62"/>
  <c r="U683" i="62"/>
  <c r="X683" i="62"/>
  <c r="W683" i="62" s="1"/>
  <c r="T684" i="62"/>
  <c r="U684" i="62"/>
  <c r="X684" i="62"/>
  <c r="T685" i="62"/>
  <c r="U685" i="62"/>
  <c r="X685" i="62"/>
  <c r="V685" i="62" s="1"/>
  <c r="T686" i="62"/>
  <c r="U686" i="62"/>
  <c r="X686" i="62"/>
  <c r="T687" i="62"/>
  <c r="U687" i="62"/>
  <c r="X687" i="62"/>
  <c r="W687" i="62" s="1"/>
  <c r="T688" i="62"/>
  <c r="U688" i="62"/>
  <c r="X688" i="62"/>
  <c r="V688" i="62" s="1"/>
  <c r="T689" i="62"/>
  <c r="U689" i="62"/>
  <c r="X689" i="62"/>
  <c r="W689" i="62" s="1"/>
  <c r="T690" i="62"/>
  <c r="U690" i="62"/>
  <c r="X690" i="62"/>
  <c r="T691" i="62"/>
  <c r="U691" i="62"/>
  <c r="X691" i="62"/>
  <c r="V691" i="62" s="1"/>
  <c r="T692" i="62"/>
  <c r="U692" i="62"/>
  <c r="X692" i="62"/>
  <c r="T693" i="62"/>
  <c r="U693" i="62"/>
  <c r="X693" i="62"/>
  <c r="V693" i="62" s="1"/>
  <c r="T694" i="62"/>
  <c r="U694" i="62"/>
  <c r="X694" i="62"/>
  <c r="T695" i="62"/>
  <c r="U695" i="62"/>
  <c r="X695" i="62"/>
  <c r="W695" i="62" s="1"/>
  <c r="T696" i="62"/>
  <c r="U696" i="62"/>
  <c r="X696" i="62"/>
  <c r="V696" i="62" s="1"/>
  <c r="T697" i="62"/>
  <c r="U697" i="62"/>
  <c r="X697" i="62"/>
  <c r="T698" i="62"/>
  <c r="U698" i="62"/>
  <c r="X698" i="62"/>
  <c r="T699" i="62"/>
  <c r="U699" i="62"/>
  <c r="X699" i="62"/>
  <c r="V699" i="62" s="1"/>
  <c r="T700" i="62"/>
  <c r="U700" i="62"/>
  <c r="X700" i="62"/>
  <c r="V700" i="62" s="1"/>
  <c r="T701" i="62"/>
  <c r="U701" i="62"/>
  <c r="X701" i="62"/>
  <c r="T702" i="62"/>
  <c r="U702" i="62"/>
  <c r="X702" i="62"/>
  <c r="V702" i="62" s="1"/>
  <c r="T703" i="62"/>
  <c r="U703" i="62"/>
  <c r="X703" i="62"/>
  <c r="W703" i="62" s="1"/>
  <c r="T704" i="62"/>
  <c r="U704" i="62"/>
  <c r="X704" i="62"/>
  <c r="T705" i="62"/>
  <c r="U705" i="62"/>
  <c r="X705" i="62"/>
  <c r="W705" i="62" s="1"/>
  <c r="T706" i="62"/>
  <c r="U706" i="62"/>
  <c r="X706" i="62"/>
  <c r="V706" i="62" s="1"/>
  <c r="T707" i="62"/>
  <c r="U707" i="62"/>
  <c r="X707" i="62"/>
  <c r="W707" i="62" s="1"/>
  <c r="T708" i="62"/>
  <c r="U708" i="62"/>
  <c r="X708" i="62"/>
  <c r="T709" i="62"/>
  <c r="U709" i="62"/>
  <c r="X709" i="62"/>
  <c r="W709" i="62" s="1"/>
  <c r="T710" i="62"/>
  <c r="U710" i="62"/>
  <c r="X710" i="62"/>
  <c r="T711" i="62"/>
  <c r="U711" i="62"/>
  <c r="X711" i="62"/>
  <c r="T712" i="62"/>
  <c r="U712" i="62"/>
  <c r="X712" i="62"/>
  <c r="W712" i="62" s="1"/>
  <c r="T713" i="62"/>
  <c r="U713" i="62"/>
  <c r="X713" i="62"/>
  <c r="W713" i="62" s="1"/>
  <c r="T714" i="62"/>
  <c r="U714" i="62"/>
  <c r="X714" i="62"/>
  <c r="V714" i="62" s="1"/>
  <c r="T715" i="62"/>
  <c r="U715" i="62"/>
  <c r="X715" i="62"/>
  <c r="V715" i="62" s="1"/>
  <c r="T716" i="62"/>
  <c r="U716" i="62"/>
  <c r="X716" i="62"/>
  <c r="T717" i="62"/>
  <c r="U717" i="62"/>
  <c r="X717" i="62"/>
  <c r="W717" i="62" s="1"/>
  <c r="T718" i="62"/>
  <c r="U718" i="62"/>
  <c r="X718" i="62"/>
  <c r="W718" i="62" s="1"/>
  <c r="T719" i="62"/>
  <c r="U719" i="62"/>
  <c r="X719" i="62"/>
  <c r="T720" i="62"/>
  <c r="U720" i="62"/>
  <c r="X720" i="62"/>
  <c r="V720" i="62" s="1"/>
  <c r="T721" i="62"/>
  <c r="U721" i="62"/>
  <c r="X721" i="62"/>
  <c r="T722" i="62"/>
  <c r="U722" i="62"/>
  <c r="X722" i="62"/>
  <c r="T723" i="62"/>
  <c r="U723" i="62"/>
  <c r="X723" i="62"/>
  <c r="T724" i="62"/>
  <c r="U724" i="62"/>
  <c r="X724" i="62"/>
  <c r="W724" i="62" s="1"/>
  <c r="T725" i="62"/>
  <c r="U725" i="62"/>
  <c r="X725" i="62"/>
  <c r="T726" i="62"/>
  <c r="U726" i="62"/>
  <c r="X726" i="62"/>
  <c r="W726" i="62" s="1"/>
  <c r="T727" i="62"/>
  <c r="U727" i="62"/>
  <c r="X727" i="62"/>
  <c r="V727" i="62" s="1"/>
  <c r="T728" i="62"/>
  <c r="U728" i="62"/>
  <c r="X728" i="62"/>
  <c r="T729" i="62"/>
  <c r="U729" i="62"/>
  <c r="X729" i="62"/>
  <c r="V729" i="62" s="1"/>
  <c r="T730" i="62"/>
  <c r="U730" i="62"/>
  <c r="X730" i="62"/>
  <c r="V730" i="62" s="1"/>
  <c r="T731" i="62"/>
  <c r="U731" i="62"/>
  <c r="X731" i="62"/>
  <c r="V731" i="62" s="1"/>
  <c r="T732" i="62"/>
  <c r="U732" i="62"/>
  <c r="X732" i="62"/>
  <c r="W732" i="62" s="1"/>
  <c r="T733" i="62"/>
  <c r="U733" i="62"/>
  <c r="X733" i="62"/>
  <c r="W733" i="62" s="1"/>
  <c r="T734" i="62"/>
  <c r="U734" i="62"/>
  <c r="X734" i="62"/>
  <c r="W734" i="62" s="1"/>
  <c r="T735" i="62"/>
  <c r="U735" i="62"/>
  <c r="X735" i="62"/>
  <c r="T736" i="62"/>
  <c r="U736" i="62"/>
  <c r="X736" i="62"/>
  <c r="W736" i="62" s="1"/>
  <c r="T737" i="62"/>
  <c r="U737" i="62"/>
  <c r="X737" i="62"/>
  <c r="V737" i="62" s="1"/>
  <c r="T738" i="62"/>
  <c r="U738" i="62"/>
  <c r="X738" i="62"/>
  <c r="T739" i="62"/>
  <c r="U739" i="62"/>
  <c r="X739" i="62"/>
  <c r="V739" i="62" s="1"/>
  <c r="T740" i="62"/>
  <c r="U740" i="62"/>
  <c r="X740" i="62"/>
  <c r="T741" i="62"/>
  <c r="U741" i="62"/>
  <c r="X741" i="62"/>
  <c r="W741" i="62" s="1"/>
  <c r="T742" i="62"/>
  <c r="U742" i="62"/>
  <c r="X742" i="62"/>
  <c r="T743" i="62"/>
  <c r="U743" i="62"/>
  <c r="X743" i="62"/>
  <c r="T744" i="62"/>
  <c r="U744" i="62"/>
  <c r="X744" i="62"/>
  <c r="W744" i="62" s="1"/>
  <c r="T745" i="62"/>
  <c r="U745" i="62"/>
  <c r="X745" i="62"/>
  <c r="V745" i="62" s="1"/>
  <c r="T746" i="62"/>
  <c r="U746" i="62"/>
  <c r="X746" i="62"/>
  <c r="V746" i="62" s="1"/>
  <c r="T747" i="62"/>
  <c r="U747" i="62"/>
  <c r="X747" i="62"/>
  <c r="W747" i="62" s="1"/>
  <c r="T748" i="62"/>
  <c r="U748" i="62"/>
  <c r="X748" i="62"/>
  <c r="T749" i="62"/>
  <c r="U749" i="62"/>
  <c r="X749" i="62"/>
  <c r="T750" i="62"/>
  <c r="U750" i="62"/>
  <c r="X750" i="62"/>
  <c r="T751" i="62"/>
  <c r="U751" i="62"/>
  <c r="X751" i="62"/>
  <c r="T752" i="62"/>
  <c r="U752" i="62"/>
  <c r="X752" i="62"/>
  <c r="V752" i="62" s="1"/>
  <c r="T753" i="62"/>
  <c r="U753" i="62"/>
  <c r="X753" i="62"/>
  <c r="W753" i="62" s="1"/>
  <c r="T754" i="62"/>
  <c r="U754" i="62"/>
  <c r="X754" i="62"/>
  <c r="T755" i="62"/>
  <c r="U755" i="62"/>
  <c r="X755" i="62"/>
  <c r="T756" i="62"/>
  <c r="U756" i="62"/>
  <c r="X756" i="62"/>
  <c r="T757" i="62"/>
  <c r="U757" i="62"/>
  <c r="X757" i="62"/>
  <c r="V757" i="62" s="1"/>
  <c r="T758" i="62"/>
  <c r="U758" i="62"/>
  <c r="X758" i="62"/>
  <c r="V758" i="62" s="1"/>
  <c r="T759" i="62"/>
  <c r="U759" i="62"/>
  <c r="X759" i="62"/>
  <c r="T760" i="62"/>
  <c r="U760" i="62"/>
  <c r="X760" i="62"/>
  <c r="V760" i="62" s="1"/>
  <c r="T761" i="62"/>
  <c r="U761" i="62"/>
  <c r="X761" i="62"/>
  <c r="W761" i="62" s="1"/>
  <c r="T762" i="62"/>
  <c r="U762" i="62"/>
  <c r="X762" i="62"/>
  <c r="T763" i="62"/>
  <c r="U763" i="62"/>
  <c r="X763" i="62"/>
  <c r="W763" i="62" s="1"/>
  <c r="T764" i="62"/>
  <c r="U764" i="62"/>
  <c r="X764" i="62"/>
  <c r="W764" i="62" s="1"/>
  <c r="T765" i="62"/>
  <c r="U765" i="62"/>
  <c r="X765" i="62"/>
  <c r="V765" i="62" s="1"/>
  <c r="T766" i="62"/>
  <c r="U766" i="62"/>
  <c r="X766" i="62"/>
  <c r="W766" i="62" s="1"/>
  <c r="T767" i="62"/>
  <c r="U767" i="62"/>
  <c r="X767" i="62"/>
  <c r="T768" i="62"/>
  <c r="U768" i="62"/>
  <c r="X768" i="62"/>
  <c r="T769" i="62"/>
  <c r="U769" i="62"/>
  <c r="X769" i="62"/>
  <c r="V769" i="62" s="1"/>
  <c r="T770" i="62"/>
  <c r="U770" i="62"/>
  <c r="X770" i="62"/>
  <c r="T771" i="62"/>
  <c r="U771" i="62"/>
  <c r="X771" i="62"/>
  <c r="T772" i="62"/>
  <c r="U772" i="62"/>
  <c r="X772" i="62"/>
  <c r="V772" i="62" s="1"/>
  <c r="T773" i="62"/>
  <c r="U773" i="62"/>
  <c r="X773" i="62"/>
  <c r="T774" i="62"/>
  <c r="U774" i="62"/>
  <c r="X774" i="62"/>
  <c r="T775" i="62"/>
  <c r="U775" i="62"/>
  <c r="X775" i="62"/>
  <c r="T776" i="62"/>
  <c r="U776" i="62"/>
  <c r="X776" i="62"/>
  <c r="T777" i="62"/>
  <c r="U777" i="62"/>
  <c r="X777" i="62"/>
  <c r="W777" i="62" s="1"/>
  <c r="T778" i="62"/>
  <c r="U778" i="62"/>
  <c r="X778" i="62"/>
  <c r="T779" i="62"/>
  <c r="U779" i="62"/>
  <c r="X779" i="62"/>
  <c r="V779" i="62" s="1"/>
  <c r="T780" i="62"/>
  <c r="U780" i="62"/>
  <c r="X780" i="62"/>
  <c r="V780" i="62" s="1"/>
  <c r="T781" i="62"/>
  <c r="U781" i="62"/>
  <c r="X781" i="62"/>
  <c r="W781" i="62" s="1"/>
  <c r="T782" i="62"/>
  <c r="U782" i="62"/>
  <c r="X782" i="62"/>
  <c r="V782" i="62" s="1"/>
  <c r="T783" i="62"/>
  <c r="U783" i="62"/>
  <c r="X783" i="62"/>
  <c r="V783" i="62" s="1"/>
  <c r="T784" i="62"/>
  <c r="U784" i="62"/>
  <c r="X784" i="62"/>
  <c r="V784" i="62" s="1"/>
  <c r="T785" i="62"/>
  <c r="U785" i="62"/>
  <c r="X785" i="62"/>
  <c r="V785" i="62" s="1"/>
  <c r="T786" i="62"/>
  <c r="U786" i="62"/>
  <c r="X786" i="62"/>
  <c r="V786" i="62" s="1"/>
  <c r="T787" i="62"/>
  <c r="U787" i="62"/>
  <c r="X787" i="62"/>
  <c r="W787" i="62" s="1"/>
  <c r="T788" i="62"/>
  <c r="U788" i="62"/>
  <c r="X788" i="62"/>
  <c r="V788" i="62" s="1"/>
  <c r="T789" i="62"/>
  <c r="U789" i="62"/>
  <c r="X789" i="62"/>
  <c r="T790" i="62"/>
  <c r="U790" i="62"/>
  <c r="X790" i="62"/>
  <c r="W790" i="62" s="1"/>
  <c r="T791" i="62"/>
  <c r="U791" i="62"/>
  <c r="X791" i="62"/>
  <c r="V791" i="62" s="1"/>
  <c r="T792" i="62"/>
  <c r="U792" i="62"/>
  <c r="X792" i="62"/>
  <c r="T793" i="62"/>
  <c r="U793" i="62"/>
  <c r="X793" i="62"/>
  <c r="W793" i="62" s="1"/>
  <c r="T794" i="62"/>
  <c r="U794" i="62"/>
  <c r="X794" i="62"/>
  <c r="V794" i="62" s="1"/>
  <c r="T795" i="62"/>
  <c r="U795" i="62"/>
  <c r="X795" i="62"/>
  <c r="W795" i="62" s="1"/>
  <c r="T796" i="62"/>
  <c r="U796" i="62"/>
  <c r="X796" i="62"/>
  <c r="T797" i="62"/>
  <c r="U797" i="62"/>
  <c r="X797" i="62"/>
  <c r="V797" i="62" s="1"/>
  <c r="T798" i="62"/>
  <c r="U798" i="62"/>
  <c r="X798" i="62"/>
  <c r="T799" i="62"/>
  <c r="U799" i="62"/>
  <c r="X799" i="62"/>
  <c r="V799" i="62" s="1"/>
  <c r="T800" i="62"/>
  <c r="U800" i="62"/>
  <c r="X800" i="62"/>
  <c r="W800" i="62" s="1"/>
  <c r="T801" i="62"/>
  <c r="U801" i="62"/>
  <c r="X801" i="62"/>
  <c r="T802" i="62"/>
  <c r="U802" i="62"/>
  <c r="X802" i="62"/>
  <c r="T803" i="62"/>
  <c r="U803" i="62"/>
  <c r="X803" i="62"/>
  <c r="T804" i="62"/>
  <c r="U804" i="62"/>
  <c r="X804" i="62"/>
  <c r="V804" i="62" s="1"/>
  <c r="T805" i="62"/>
  <c r="U805" i="62"/>
  <c r="X805" i="62"/>
  <c r="T806" i="62"/>
  <c r="U806" i="62"/>
  <c r="X806" i="62"/>
  <c r="T807" i="62"/>
  <c r="U807" i="62"/>
  <c r="X807" i="62"/>
  <c r="W807" i="62" s="1"/>
  <c r="T808" i="62"/>
  <c r="U808" i="62"/>
  <c r="X808" i="62"/>
  <c r="W808" i="62" s="1"/>
  <c r="T809" i="62"/>
  <c r="U809" i="62"/>
  <c r="X809" i="62"/>
  <c r="T810" i="62"/>
  <c r="U810" i="62"/>
  <c r="X810" i="62"/>
  <c r="W810" i="62" s="1"/>
  <c r="T811" i="62"/>
  <c r="U811" i="62"/>
  <c r="X811" i="62"/>
  <c r="V811" i="62" s="1"/>
  <c r="T812" i="62"/>
  <c r="U812" i="62"/>
  <c r="X812" i="62"/>
  <c r="T813" i="62"/>
  <c r="U813" i="62"/>
  <c r="X813" i="62"/>
  <c r="W813" i="62" s="1"/>
  <c r="T814" i="62"/>
  <c r="U814" i="62"/>
  <c r="X814" i="62"/>
  <c r="W814" i="62" s="1"/>
  <c r="T815" i="62"/>
  <c r="U815" i="62"/>
  <c r="X815" i="62"/>
  <c r="T816" i="62"/>
  <c r="U816" i="62"/>
  <c r="X816" i="62"/>
  <c r="V816" i="62" s="1"/>
  <c r="T817" i="62"/>
  <c r="U817" i="62"/>
  <c r="X817" i="62"/>
  <c r="W817" i="62" s="1"/>
  <c r="T818" i="62"/>
  <c r="U818" i="62"/>
  <c r="X818" i="62"/>
  <c r="V818" i="62" s="1"/>
  <c r="T819" i="62"/>
  <c r="U819" i="62"/>
  <c r="X819" i="62"/>
  <c r="W819" i="62" s="1"/>
  <c r="T820" i="62"/>
  <c r="U820" i="62"/>
  <c r="X820" i="62"/>
  <c r="T821" i="62"/>
  <c r="U821" i="62"/>
  <c r="X821" i="62"/>
  <c r="W821" i="62" s="1"/>
  <c r="T822" i="62"/>
  <c r="U822" i="62"/>
  <c r="X822" i="62"/>
  <c r="V822" i="62" s="1"/>
  <c r="T823" i="62"/>
  <c r="U823" i="62"/>
  <c r="X823" i="62"/>
  <c r="V823" i="62" s="1"/>
  <c r="T824" i="62"/>
  <c r="U824" i="62"/>
  <c r="X824" i="62"/>
  <c r="V824" i="62" s="1"/>
  <c r="T825" i="62"/>
  <c r="U825" i="62"/>
  <c r="X825" i="62"/>
  <c r="T826" i="62"/>
  <c r="U826" i="62"/>
  <c r="X826" i="62"/>
  <c r="T827" i="62"/>
  <c r="U827" i="62"/>
  <c r="X827" i="62"/>
  <c r="V827" i="62" s="1"/>
  <c r="T828" i="62"/>
  <c r="U828" i="62"/>
  <c r="X828" i="62"/>
  <c r="V828" i="62" s="1"/>
  <c r="T829" i="62"/>
  <c r="U829" i="62"/>
  <c r="X829" i="62"/>
  <c r="W829" i="62" s="1"/>
  <c r="T830" i="62"/>
  <c r="U830" i="62"/>
  <c r="X830" i="62"/>
  <c r="W830" i="62" s="1"/>
  <c r="T831" i="62"/>
  <c r="U831" i="62"/>
  <c r="X831" i="62"/>
  <c r="V831" i="62" s="1"/>
  <c r="T832" i="62"/>
  <c r="U832" i="62"/>
  <c r="X832" i="62"/>
  <c r="T833" i="62"/>
  <c r="U833" i="62"/>
  <c r="X833" i="62"/>
  <c r="W833" i="62" s="1"/>
  <c r="T834" i="62"/>
  <c r="U834" i="62"/>
  <c r="X834" i="62"/>
  <c r="T835" i="62"/>
  <c r="U835" i="62"/>
  <c r="X835" i="62"/>
  <c r="W835" i="62" s="1"/>
  <c r="T836" i="62"/>
  <c r="U836" i="62"/>
  <c r="X836" i="62"/>
  <c r="W836" i="62" s="1"/>
  <c r="T837" i="62"/>
  <c r="U837" i="62"/>
  <c r="X837" i="62"/>
  <c r="W837" i="62" s="1"/>
  <c r="T838" i="62"/>
  <c r="U838" i="62"/>
  <c r="X838" i="62"/>
  <c r="W838" i="62" s="1"/>
  <c r="T839" i="62"/>
  <c r="U839" i="62"/>
  <c r="X839" i="62"/>
  <c r="V839" i="62" s="1"/>
  <c r="T840" i="62"/>
  <c r="U840" i="62"/>
  <c r="X840" i="62"/>
  <c r="V840" i="62" s="1"/>
  <c r="T841" i="62"/>
  <c r="U841" i="62"/>
  <c r="X841" i="62"/>
  <c r="W841" i="62" s="1"/>
  <c r="T842" i="62"/>
  <c r="U842" i="62"/>
  <c r="X842" i="62"/>
  <c r="W842" i="62" s="1"/>
  <c r="T843" i="62"/>
  <c r="U843" i="62"/>
  <c r="X843" i="62"/>
  <c r="V843" i="62" s="1"/>
  <c r="T844" i="62"/>
  <c r="U844" i="62"/>
  <c r="X844" i="62"/>
  <c r="V844" i="62" s="1"/>
  <c r="T845" i="62"/>
  <c r="U845" i="62"/>
  <c r="X845" i="62"/>
  <c r="V845" i="62" s="1"/>
  <c r="T846" i="62"/>
  <c r="U846" i="62"/>
  <c r="X846" i="62"/>
  <c r="T847" i="62"/>
  <c r="U847" i="62"/>
  <c r="X847" i="62"/>
  <c r="T848" i="62"/>
  <c r="U848" i="62"/>
  <c r="X848" i="62"/>
  <c r="W848" i="62" s="1"/>
  <c r="T849" i="62"/>
  <c r="U849" i="62"/>
  <c r="X849" i="62"/>
  <c r="W849" i="62" s="1"/>
  <c r="T850" i="62"/>
  <c r="U850" i="62"/>
  <c r="X850" i="62"/>
  <c r="V850" i="62" s="1"/>
  <c r="T851" i="62"/>
  <c r="U851" i="62"/>
  <c r="X851" i="62"/>
  <c r="T852" i="62"/>
  <c r="U852" i="62"/>
  <c r="X852" i="62"/>
  <c r="W852" i="62" s="1"/>
  <c r="T853" i="62"/>
  <c r="U853" i="62"/>
  <c r="X853" i="62"/>
  <c r="T854" i="62"/>
  <c r="U854" i="62"/>
  <c r="X854" i="62"/>
  <c r="T855" i="62"/>
  <c r="U855" i="62"/>
  <c r="X855" i="62"/>
  <c r="T856" i="62"/>
  <c r="U856" i="62"/>
  <c r="X856" i="62"/>
  <c r="T857" i="62"/>
  <c r="U857" i="62"/>
  <c r="X857" i="62"/>
  <c r="T858" i="62"/>
  <c r="U858" i="62"/>
  <c r="X858" i="62"/>
  <c r="T859" i="62"/>
  <c r="U859" i="62"/>
  <c r="X859" i="62"/>
  <c r="V859" i="62" s="1"/>
  <c r="T860" i="62"/>
  <c r="U860" i="62"/>
  <c r="X860" i="62"/>
  <c r="V860" i="62" s="1"/>
  <c r="T861" i="62"/>
  <c r="U861" i="62"/>
  <c r="X861" i="62"/>
  <c r="V861" i="62" s="1"/>
  <c r="T862" i="62"/>
  <c r="U862" i="62"/>
  <c r="X862" i="62"/>
  <c r="T863" i="62"/>
  <c r="U863" i="62"/>
  <c r="X863" i="62"/>
  <c r="V863" i="62" s="1"/>
  <c r="T864" i="62"/>
  <c r="U864" i="62"/>
  <c r="X864" i="62"/>
  <c r="V864" i="62" s="1"/>
  <c r="T865" i="62"/>
  <c r="U865" i="62"/>
  <c r="X865" i="62"/>
  <c r="W865" i="62" s="1"/>
  <c r="T866" i="62"/>
  <c r="U866" i="62"/>
  <c r="X866" i="62"/>
  <c r="T867" i="62"/>
  <c r="U867" i="62"/>
  <c r="X867" i="62"/>
  <c r="W867" i="62" s="1"/>
  <c r="T868" i="62"/>
  <c r="U868" i="62"/>
  <c r="X868" i="62"/>
  <c r="W868" i="62" s="1"/>
  <c r="T869" i="62"/>
  <c r="U869" i="62"/>
  <c r="X869" i="62"/>
  <c r="V869" i="62" s="1"/>
  <c r="T870" i="62"/>
  <c r="U870" i="62"/>
  <c r="X870" i="62"/>
  <c r="W870" i="62" s="1"/>
  <c r="T871" i="62"/>
  <c r="U871" i="62"/>
  <c r="X871" i="62"/>
  <c r="T872" i="62"/>
  <c r="U872" i="62"/>
  <c r="X872" i="62"/>
  <c r="T873" i="62"/>
  <c r="U873" i="62"/>
  <c r="X873" i="62"/>
  <c r="V873" i="62" s="1"/>
  <c r="T874" i="62"/>
  <c r="U874" i="62"/>
  <c r="X874" i="62"/>
  <c r="W874" i="62" s="1"/>
  <c r="T875" i="62"/>
  <c r="U875" i="62"/>
  <c r="X875" i="62"/>
  <c r="V875" i="62" s="1"/>
  <c r="T876" i="62"/>
  <c r="U876" i="62"/>
  <c r="X876" i="62"/>
  <c r="V876" i="62" s="1"/>
  <c r="T877" i="62"/>
  <c r="U877" i="62"/>
  <c r="X877" i="62"/>
  <c r="V877" i="62" s="1"/>
  <c r="T878" i="62"/>
  <c r="U878" i="62"/>
  <c r="X878" i="62"/>
  <c r="T879" i="62"/>
  <c r="U879" i="62"/>
  <c r="X879" i="62"/>
  <c r="W879" i="62" s="1"/>
  <c r="T880" i="62"/>
  <c r="U880" i="62"/>
  <c r="X880" i="62"/>
  <c r="T881" i="62"/>
  <c r="U881" i="62"/>
  <c r="X881" i="62"/>
  <c r="V881" i="62" s="1"/>
  <c r="T882" i="62"/>
  <c r="U882" i="62"/>
  <c r="X882" i="62"/>
  <c r="W882" i="62" s="1"/>
  <c r="T883" i="62"/>
  <c r="U883" i="62"/>
  <c r="X883" i="62"/>
  <c r="T884" i="62"/>
  <c r="U884" i="62"/>
  <c r="X884" i="62"/>
  <c r="W884" i="62" s="1"/>
  <c r="T885" i="62"/>
  <c r="U885" i="62"/>
  <c r="X885" i="62"/>
  <c r="W885" i="62" s="1"/>
  <c r="T886" i="62"/>
  <c r="U886" i="62"/>
  <c r="X886" i="62"/>
  <c r="T887" i="62"/>
  <c r="U887" i="62"/>
  <c r="X887" i="62"/>
  <c r="W887" i="62" s="1"/>
  <c r="T888" i="62"/>
  <c r="U888" i="62"/>
  <c r="X888" i="62"/>
  <c r="V888" i="62" s="1"/>
  <c r="T889" i="62"/>
  <c r="U889" i="62"/>
  <c r="X889" i="62"/>
  <c r="V889" i="62" s="1"/>
  <c r="T890" i="62"/>
  <c r="U890" i="62"/>
  <c r="X890" i="62"/>
  <c r="W890" i="62" s="1"/>
  <c r="T891" i="62"/>
  <c r="U891" i="62"/>
  <c r="X891" i="62"/>
  <c r="W891" i="62" s="1"/>
  <c r="T892" i="62"/>
  <c r="U892" i="62"/>
  <c r="X892" i="62"/>
  <c r="V892" i="62" s="1"/>
  <c r="T893" i="62"/>
  <c r="U893" i="62"/>
  <c r="X893" i="62"/>
  <c r="W893" i="62" s="1"/>
  <c r="T894" i="62"/>
  <c r="U894" i="62"/>
  <c r="X894" i="62"/>
  <c r="T895" i="62"/>
  <c r="U895" i="62"/>
  <c r="X895" i="62"/>
  <c r="T896" i="62"/>
  <c r="U896" i="62"/>
  <c r="X896" i="62"/>
  <c r="V896" i="62" s="1"/>
  <c r="T897" i="62"/>
  <c r="U897" i="62"/>
  <c r="X897" i="62"/>
  <c r="V897" i="62" s="1"/>
  <c r="T898" i="62"/>
  <c r="U898" i="62"/>
  <c r="X898" i="62"/>
  <c r="V898" i="62" s="1"/>
  <c r="T899" i="62"/>
  <c r="U899" i="62"/>
  <c r="X899" i="62"/>
  <c r="T900" i="62"/>
  <c r="U900" i="62"/>
  <c r="X900" i="62"/>
  <c r="V900" i="62" s="1"/>
  <c r="T901" i="62"/>
  <c r="U901" i="62"/>
  <c r="X901" i="62"/>
  <c r="T902" i="62"/>
  <c r="U902" i="62"/>
  <c r="X902" i="62"/>
  <c r="W902" i="62" s="1"/>
  <c r="T903" i="62"/>
  <c r="U903" i="62"/>
  <c r="X903" i="62"/>
  <c r="V903" i="62" s="1"/>
  <c r="T904" i="62"/>
  <c r="U904" i="62"/>
  <c r="X904" i="62"/>
  <c r="T905" i="62"/>
  <c r="U905" i="62"/>
  <c r="X905" i="62"/>
  <c r="V905" i="62" s="1"/>
  <c r="T906" i="62"/>
  <c r="U906" i="62"/>
  <c r="X906" i="62"/>
  <c r="V906" i="62" s="1"/>
  <c r="T907" i="62"/>
  <c r="U907" i="62"/>
  <c r="X907" i="62"/>
  <c r="T908" i="62"/>
  <c r="U908" i="62"/>
  <c r="X908" i="62"/>
  <c r="T909" i="62"/>
  <c r="U909" i="62"/>
  <c r="X909" i="62"/>
  <c r="W909" i="62" s="1"/>
  <c r="T910" i="62"/>
  <c r="U910" i="62"/>
  <c r="X910" i="62"/>
  <c r="W910" i="62" s="1"/>
  <c r="T911" i="62"/>
  <c r="U911" i="62"/>
  <c r="X911" i="62"/>
  <c r="V911" i="62" s="1"/>
  <c r="T912" i="62"/>
  <c r="U912" i="62"/>
  <c r="X912" i="62"/>
  <c r="V912" i="62" s="1"/>
  <c r="T913" i="62"/>
  <c r="U913" i="62"/>
  <c r="X913" i="62"/>
  <c r="W913" i="62" s="1"/>
  <c r="T914" i="62"/>
  <c r="U914" i="62"/>
  <c r="X914" i="62"/>
  <c r="W914" i="62" s="1"/>
  <c r="T915" i="62"/>
  <c r="U915" i="62"/>
  <c r="X915" i="62"/>
  <c r="T916" i="62"/>
  <c r="U916" i="62"/>
  <c r="X916" i="62"/>
  <c r="T917" i="62"/>
  <c r="U917" i="62"/>
  <c r="X917" i="62"/>
  <c r="V917" i="62" s="1"/>
  <c r="T918" i="62"/>
  <c r="U918" i="62"/>
  <c r="X918" i="62"/>
  <c r="W918" i="62" s="1"/>
  <c r="T919" i="62"/>
  <c r="U919" i="62"/>
  <c r="X919" i="62"/>
  <c r="T920" i="62"/>
  <c r="U920" i="62"/>
  <c r="X920" i="62"/>
  <c r="W920" i="62" s="1"/>
  <c r="T921" i="62"/>
  <c r="U921" i="62"/>
  <c r="X921" i="62"/>
  <c r="V921" i="62" s="1"/>
  <c r="T922" i="62"/>
  <c r="U922" i="62"/>
  <c r="X922" i="62"/>
  <c r="V922" i="62" s="1"/>
  <c r="T923" i="62"/>
  <c r="U923" i="62"/>
  <c r="X923" i="62"/>
  <c r="W923" i="62" s="1"/>
  <c r="T924" i="62"/>
  <c r="U924" i="62"/>
  <c r="X924" i="62"/>
  <c r="T925" i="62"/>
  <c r="U925" i="62"/>
  <c r="X925" i="62"/>
  <c r="V925" i="62" s="1"/>
  <c r="T926" i="62"/>
  <c r="U926" i="62"/>
  <c r="X926" i="62"/>
  <c r="W926" i="62" s="1"/>
  <c r="T927" i="62"/>
  <c r="U927" i="62"/>
  <c r="X927" i="62"/>
  <c r="V927" i="62" s="1"/>
  <c r="T928" i="62"/>
  <c r="U928" i="62"/>
  <c r="X928" i="62"/>
  <c r="V928" i="62" s="1"/>
  <c r="T929" i="62"/>
  <c r="U929" i="62"/>
  <c r="X929" i="62"/>
  <c r="W929" i="62" s="1"/>
  <c r="T930" i="62"/>
  <c r="U930" i="62"/>
  <c r="X930" i="62"/>
  <c r="T931" i="62"/>
  <c r="U931" i="62"/>
  <c r="X931" i="62"/>
  <c r="T932" i="62"/>
  <c r="U932" i="62"/>
  <c r="X932" i="62"/>
  <c r="T933" i="62"/>
  <c r="U933" i="62"/>
  <c r="X933" i="62"/>
  <c r="W933" i="62" s="1"/>
  <c r="T934" i="62"/>
  <c r="U934" i="62"/>
  <c r="X934" i="62"/>
  <c r="V934" i="62" s="1"/>
  <c r="T935" i="62"/>
  <c r="U935" i="62"/>
  <c r="X935" i="62"/>
  <c r="W935" i="62" s="1"/>
  <c r="T936" i="62"/>
  <c r="U936" i="62"/>
  <c r="X936" i="62"/>
  <c r="V936" i="62" s="1"/>
  <c r="T937" i="62"/>
  <c r="U937" i="62"/>
  <c r="X937" i="62"/>
  <c r="T938" i="62"/>
  <c r="U938" i="62"/>
  <c r="X938" i="62"/>
  <c r="T939" i="62"/>
  <c r="U939" i="62"/>
  <c r="X939" i="62"/>
  <c r="W939" i="62" s="1"/>
  <c r="T940" i="62"/>
  <c r="U940" i="62"/>
  <c r="X940" i="62"/>
  <c r="W940" i="62" s="1"/>
  <c r="T941" i="62"/>
  <c r="U941" i="62"/>
  <c r="X941" i="62"/>
  <c r="V941" i="62" s="1"/>
  <c r="T942" i="62"/>
  <c r="U942" i="62"/>
  <c r="X942" i="62"/>
  <c r="W942" i="62" s="1"/>
  <c r="T943" i="62"/>
  <c r="U943" i="62"/>
  <c r="X943" i="62"/>
  <c r="T944" i="62"/>
  <c r="U944" i="62"/>
  <c r="X944" i="62"/>
  <c r="T945" i="62"/>
  <c r="U945" i="62"/>
  <c r="X945" i="62"/>
  <c r="V945" i="62" s="1"/>
  <c r="T946" i="62"/>
  <c r="U946" i="62"/>
  <c r="X946" i="62"/>
  <c r="W946" i="62" s="1"/>
  <c r="T947" i="62"/>
  <c r="U947" i="62"/>
  <c r="X947" i="62"/>
  <c r="V947" i="62" s="1"/>
  <c r="T948" i="62"/>
  <c r="U948" i="62"/>
  <c r="X948" i="62"/>
  <c r="V948" i="62" s="1"/>
  <c r="T949" i="62"/>
  <c r="U949" i="62"/>
  <c r="X949" i="62"/>
  <c r="V949" i="62" s="1"/>
  <c r="T950" i="62"/>
  <c r="U950" i="62"/>
  <c r="X950" i="62"/>
  <c r="W950" i="62" s="1"/>
  <c r="T951" i="62"/>
  <c r="U951" i="62"/>
  <c r="X951" i="62"/>
  <c r="V951" i="62" s="1"/>
  <c r="T952" i="62"/>
  <c r="U952" i="62"/>
  <c r="X952" i="62"/>
  <c r="T953" i="62"/>
  <c r="U953" i="62"/>
  <c r="X953" i="62"/>
  <c r="V953" i="62" s="1"/>
  <c r="T954" i="62"/>
  <c r="U954" i="62"/>
  <c r="X954" i="62"/>
  <c r="V954" i="62" s="1"/>
  <c r="T955" i="62"/>
  <c r="U955" i="62"/>
  <c r="X955" i="62"/>
  <c r="T956" i="62"/>
  <c r="U956" i="62"/>
  <c r="X956" i="62"/>
  <c r="W956" i="62" s="1"/>
  <c r="T957" i="62"/>
  <c r="U957" i="62"/>
  <c r="X957" i="62"/>
  <c r="V957" i="62" s="1"/>
  <c r="T958" i="62"/>
  <c r="U958" i="62"/>
  <c r="X958" i="62"/>
  <c r="V958" i="62" s="1"/>
  <c r="T959" i="62"/>
  <c r="U959" i="62"/>
  <c r="X959" i="62"/>
  <c r="V959" i="62" s="1"/>
  <c r="T960" i="62"/>
  <c r="U960" i="62"/>
  <c r="X960" i="62"/>
  <c r="T961" i="62"/>
  <c r="U961" i="62"/>
  <c r="X961" i="62"/>
  <c r="V961" i="62" s="1"/>
  <c r="T962" i="62"/>
  <c r="U962" i="62"/>
  <c r="X962" i="62"/>
  <c r="W962" i="62" s="1"/>
  <c r="T963" i="62"/>
  <c r="U963" i="62"/>
  <c r="X963" i="62"/>
  <c r="V963" i="62" s="1"/>
  <c r="T964" i="62"/>
  <c r="U964" i="62"/>
  <c r="X964" i="62"/>
  <c r="V964" i="62" s="1"/>
  <c r="T965" i="62"/>
  <c r="U965" i="62"/>
  <c r="X965" i="62"/>
  <c r="W965" i="62" s="1"/>
  <c r="T966" i="62"/>
  <c r="U966" i="62"/>
  <c r="X966" i="62"/>
  <c r="T967" i="62"/>
  <c r="U967" i="62"/>
  <c r="X967" i="62"/>
  <c r="T968" i="62"/>
  <c r="U968" i="62"/>
  <c r="X968" i="62"/>
  <c r="T969" i="62"/>
  <c r="U969" i="62"/>
  <c r="X969" i="62"/>
  <c r="V969" i="62" s="1"/>
  <c r="T970" i="62"/>
  <c r="U970" i="62"/>
  <c r="X970" i="62"/>
  <c r="V970" i="62" s="1"/>
  <c r="T971" i="62"/>
  <c r="U971" i="62"/>
  <c r="X971" i="62"/>
  <c r="T972" i="62"/>
  <c r="U972" i="62"/>
  <c r="X972" i="62"/>
  <c r="V972" i="62" s="1"/>
  <c r="T973" i="62"/>
  <c r="U973" i="62"/>
  <c r="X973" i="62"/>
  <c r="V973" i="62" s="1"/>
  <c r="T974" i="62"/>
  <c r="U974" i="62"/>
  <c r="X974" i="62"/>
  <c r="W974" i="62" s="1"/>
  <c r="T975" i="62"/>
  <c r="U975" i="62"/>
  <c r="X975" i="62"/>
  <c r="V975" i="62" s="1"/>
  <c r="T976" i="62"/>
  <c r="U976" i="62"/>
  <c r="X976" i="62"/>
  <c r="V976" i="62" s="1"/>
  <c r="T977" i="62"/>
  <c r="U977" i="62"/>
  <c r="X977" i="62"/>
  <c r="T978" i="62"/>
  <c r="U978" i="62"/>
  <c r="X978" i="62"/>
  <c r="W978" i="62" s="1"/>
  <c r="T979" i="62"/>
  <c r="U979" i="62"/>
  <c r="X979" i="62"/>
  <c r="T980" i="62"/>
  <c r="U980" i="62"/>
  <c r="X980" i="62"/>
  <c r="T981" i="62"/>
  <c r="U981" i="62"/>
  <c r="X981" i="62"/>
  <c r="W981" i="62" s="1"/>
  <c r="T982" i="62"/>
  <c r="U982" i="62"/>
  <c r="X982" i="62"/>
  <c r="W982" i="62" s="1"/>
  <c r="T983" i="62"/>
  <c r="U983" i="62"/>
  <c r="X983" i="62"/>
  <c r="V983" i="62" s="1"/>
  <c r="T984" i="62"/>
  <c r="U984" i="62"/>
  <c r="X984" i="62"/>
  <c r="V984" i="62" s="1"/>
  <c r="T985" i="62"/>
  <c r="U985" i="62"/>
  <c r="X985" i="62"/>
  <c r="V985" i="62" s="1"/>
  <c r="T986" i="62"/>
  <c r="U986" i="62"/>
  <c r="X986" i="62"/>
  <c r="W986" i="62" s="1"/>
  <c r="T987" i="62"/>
  <c r="U987" i="62"/>
  <c r="X987" i="62"/>
  <c r="V987" i="62" s="1"/>
  <c r="T988" i="62"/>
  <c r="U988" i="62"/>
  <c r="X988" i="62"/>
  <c r="T989" i="62"/>
  <c r="U989" i="62"/>
  <c r="X989" i="62"/>
  <c r="T990" i="62"/>
  <c r="U990" i="62"/>
  <c r="X990" i="62"/>
  <c r="W990" i="62" s="1"/>
  <c r="T991" i="62"/>
  <c r="U991" i="62"/>
  <c r="X991" i="62"/>
  <c r="T992" i="62"/>
  <c r="U992" i="62"/>
  <c r="X992" i="62"/>
  <c r="V992" i="62" s="1"/>
  <c r="T993" i="62"/>
  <c r="U993" i="62"/>
  <c r="X993" i="62"/>
  <c r="V993" i="62" s="1"/>
  <c r="T994" i="62"/>
  <c r="U994" i="62"/>
  <c r="X994" i="62"/>
  <c r="V994" i="62" s="1"/>
  <c r="T995" i="62"/>
  <c r="U995" i="62"/>
  <c r="X995" i="62"/>
  <c r="V995" i="62" s="1"/>
  <c r="T996" i="62"/>
  <c r="U996" i="62"/>
  <c r="X996" i="62"/>
  <c r="T997" i="62"/>
  <c r="U997" i="62"/>
  <c r="X997" i="62"/>
  <c r="V997" i="62" s="1"/>
  <c r="T998" i="62"/>
  <c r="U998" i="62"/>
  <c r="X998" i="62"/>
  <c r="W998" i="62" s="1"/>
  <c r="T999" i="62"/>
  <c r="U999" i="62"/>
  <c r="X999" i="62"/>
  <c r="V999" i="62" s="1"/>
  <c r="T1000" i="62"/>
  <c r="U1000" i="62"/>
  <c r="X1000" i="62"/>
  <c r="W1000" i="62" s="1"/>
  <c r="T1001" i="62"/>
  <c r="U1001" i="62"/>
  <c r="X1001" i="62"/>
  <c r="W1001" i="62" s="1"/>
  <c r="T1002" i="62"/>
  <c r="U1002" i="62"/>
  <c r="X1002" i="62"/>
  <c r="T1003" i="62"/>
  <c r="U1003" i="62"/>
  <c r="X1003" i="62"/>
  <c r="T1004" i="62"/>
  <c r="U1004" i="62"/>
  <c r="X1004" i="62"/>
  <c r="W1004" i="62" s="1"/>
  <c r="T1005" i="62"/>
  <c r="U1005" i="62"/>
  <c r="X1005" i="62"/>
  <c r="V1005" i="62" s="1"/>
  <c r="T1006" i="62"/>
  <c r="U1006" i="62"/>
  <c r="X1006" i="62"/>
  <c r="V1006" i="62" s="1"/>
  <c r="T1007" i="62"/>
  <c r="U1007" i="62"/>
  <c r="X1007" i="62"/>
  <c r="W1007" i="62" s="1"/>
  <c r="T1008" i="62"/>
  <c r="U1008" i="62"/>
  <c r="X1008" i="62"/>
  <c r="V1008" i="62" s="1"/>
  <c r="T1009" i="62"/>
  <c r="U1009" i="62"/>
  <c r="X1009" i="62"/>
  <c r="W1009" i="62" s="1"/>
  <c r="T1010" i="62"/>
  <c r="U1010" i="62"/>
  <c r="X1010" i="62"/>
  <c r="W1010" i="62" s="1"/>
  <c r="T1011" i="62"/>
  <c r="U1011" i="62"/>
  <c r="X1011" i="62"/>
  <c r="V1011" i="62" s="1"/>
  <c r="T1012" i="62"/>
  <c r="U1012" i="62"/>
  <c r="X1012" i="62"/>
  <c r="V1012" i="62" s="1"/>
  <c r="T1013" i="62"/>
  <c r="U1013" i="62"/>
  <c r="X1013" i="62"/>
  <c r="V1013" i="62" s="1"/>
  <c r="T1014" i="62"/>
  <c r="U1014" i="62"/>
  <c r="X1014" i="62"/>
  <c r="V1014" i="62" s="1"/>
  <c r="T1015" i="62"/>
  <c r="U1015" i="62"/>
  <c r="X1015" i="62"/>
  <c r="T1016" i="62"/>
  <c r="U1016" i="62"/>
  <c r="X1016" i="62"/>
  <c r="T1017" i="62"/>
  <c r="U1017" i="62"/>
  <c r="X1017" i="62"/>
  <c r="W1017" i="62" s="1"/>
  <c r="T1018" i="62"/>
  <c r="U1018" i="62"/>
  <c r="X1018" i="62"/>
  <c r="T1019" i="62"/>
  <c r="U1019" i="62"/>
  <c r="X1019" i="62"/>
  <c r="V1019" i="62" s="1"/>
  <c r="T1020" i="62"/>
  <c r="U1020" i="62"/>
  <c r="X1020" i="62"/>
  <c r="V1020" i="62" s="1"/>
  <c r="T1021" i="62"/>
  <c r="U1021" i="62"/>
  <c r="X1021" i="62"/>
  <c r="T1022" i="62"/>
  <c r="U1022" i="62"/>
  <c r="X1022" i="62"/>
  <c r="W1022" i="62" s="1"/>
  <c r="T1023" i="62"/>
  <c r="U1023" i="62"/>
  <c r="X1023" i="62"/>
  <c r="T1024" i="62"/>
  <c r="U1024" i="62"/>
  <c r="X1024" i="62"/>
  <c r="T1025" i="62"/>
  <c r="U1025" i="62"/>
  <c r="X1025" i="62"/>
  <c r="T1026" i="62"/>
  <c r="U1026" i="62"/>
  <c r="X1026" i="62"/>
  <c r="V1026" i="62" s="1"/>
  <c r="T1027" i="62"/>
  <c r="U1027" i="62"/>
  <c r="X1027" i="62"/>
  <c r="T1028" i="62"/>
  <c r="U1028" i="62"/>
  <c r="X1028" i="62"/>
  <c r="V1028" i="62" s="1"/>
  <c r="T1029" i="62"/>
  <c r="U1029" i="62"/>
  <c r="X1029" i="62"/>
  <c r="V1029" i="62" s="1"/>
  <c r="T1030" i="62"/>
  <c r="U1030" i="62"/>
  <c r="X1030" i="62"/>
  <c r="W1030" i="62" s="1"/>
  <c r="T1031" i="62"/>
  <c r="U1031" i="62"/>
  <c r="X1031" i="62"/>
  <c r="T1032" i="62"/>
  <c r="U1032" i="62"/>
  <c r="X1032" i="62"/>
  <c r="T1033" i="62"/>
  <c r="U1033" i="62"/>
  <c r="X1033" i="62"/>
  <c r="V1033" i="62" s="1"/>
  <c r="T1034" i="62"/>
  <c r="U1034" i="62"/>
  <c r="X1034" i="62"/>
  <c r="X5" i="62"/>
  <c r="U5" i="62"/>
  <c r="T5" i="62"/>
  <c r="K84" i="61"/>
  <c r="K85" i="61"/>
  <c r="K82" i="61"/>
  <c r="K83" i="61"/>
  <c r="K75" i="61"/>
  <c r="K76" i="61"/>
  <c r="K77" i="61"/>
  <c r="K78" i="61"/>
  <c r="K79" i="61"/>
  <c r="K80" i="61"/>
  <c r="K81" i="61"/>
  <c r="K68" i="61"/>
  <c r="K69" i="61"/>
  <c r="K70" i="61"/>
  <c r="K71" i="61"/>
  <c r="K72" i="61"/>
  <c r="K73" i="61"/>
  <c r="K74" i="61"/>
  <c r="K67" i="61"/>
  <c r="K59" i="61"/>
  <c r="K60" i="61"/>
  <c r="K61" i="61"/>
  <c r="K62" i="61"/>
  <c r="K55" i="61"/>
  <c r="K56" i="61"/>
  <c r="K46" i="61"/>
  <c r="K47" i="61"/>
  <c r="K48" i="61"/>
  <c r="K34" i="61"/>
  <c r="W246" i="62" l="1"/>
  <c r="W739" i="62"/>
  <c r="V744" i="62"/>
  <c r="W342" i="62"/>
  <c r="W445" i="62"/>
  <c r="W630" i="62"/>
  <c r="V84" i="62"/>
  <c r="V77" i="62"/>
  <c r="W17" i="62"/>
  <c r="V733" i="62"/>
  <c r="W688" i="62"/>
  <c r="V761" i="62"/>
  <c r="V946" i="62"/>
  <c r="V835" i="62"/>
  <c r="W43" i="62"/>
  <c r="V154" i="62"/>
  <c r="W498" i="62"/>
  <c r="W352" i="62"/>
  <c r="V36" i="62"/>
  <c r="V838" i="62"/>
  <c r="V821" i="62"/>
  <c r="W5" i="62"/>
  <c r="V5" i="62"/>
  <c r="W524" i="62"/>
  <c r="W473" i="62"/>
  <c r="V865" i="62"/>
  <c r="V736" i="62"/>
  <c r="W559" i="62"/>
  <c r="V351" i="62"/>
  <c r="V462" i="62"/>
  <c r="W424" i="62"/>
  <c r="W336" i="62"/>
  <c r="W321" i="62"/>
  <c r="V267" i="62"/>
  <c r="V161" i="62"/>
  <c r="W54" i="62"/>
  <c r="W24" i="62"/>
  <c r="W465" i="62"/>
  <c r="W270" i="62"/>
  <c r="W757" i="62"/>
  <c r="V884" i="62"/>
  <c r="W963" i="62"/>
  <c r="V956" i="62"/>
  <c r="W941" i="62"/>
  <c r="W906" i="62"/>
  <c r="W389" i="62"/>
  <c r="W324" i="62"/>
  <c r="V172" i="62"/>
  <c r="W57" i="62"/>
  <c r="V902" i="62"/>
  <c r="V837" i="62"/>
  <c r="W783" i="62"/>
  <c r="V724" i="62"/>
  <c r="W685" i="62"/>
  <c r="V530" i="62"/>
  <c r="W377" i="62"/>
  <c r="W289" i="62"/>
  <c r="W199" i="62"/>
  <c r="W68" i="62"/>
  <c r="W844" i="62"/>
  <c r="V982" i="62"/>
  <c r="V909" i="62"/>
  <c r="V841" i="62"/>
  <c r="V887" i="62"/>
  <c r="V118" i="62"/>
  <c r="W338" i="62"/>
  <c r="W34" i="62"/>
  <c r="V813" i="62"/>
  <c r="V695" i="62"/>
  <c r="W828" i="62"/>
  <c r="V793" i="62"/>
  <c r="V747" i="62"/>
  <c r="W730" i="62"/>
  <c r="W586" i="62"/>
  <c r="W448" i="62"/>
  <c r="V299" i="62"/>
  <c r="W104" i="62"/>
  <c r="V647" i="62"/>
  <c r="W992" i="62"/>
  <c r="W644" i="62"/>
  <c r="V605" i="62"/>
  <c r="W348" i="62"/>
  <c r="V437" i="62"/>
  <c r="W437" i="62"/>
  <c r="W886" i="62"/>
  <c r="V886" i="62"/>
  <c r="V550" i="62"/>
  <c r="W550" i="62"/>
  <c r="V937" i="62"/>
  <c r="W937" i="62"/>
  <c r="V596" i="62"/>
  <c r="W596" i="62"/>
  <c r="W401" i="62"/>
  <c r="W255" i="62"/>
  <c r="V46" i="62"/>
  <c r="W46" i="62"/>
  <c r="V1022" i="62"/>
  <c r="V1018" i="62"/>
  <c r="W1018" i="62"/>
  <c r="V520" i="62"/>
  <c r="W520" i="62"/>
  <c r="V607" i="62"/>
  <c r="V217" i="62"/>
  <c r="W217" i="62"/>
  <c r="W614" i="62"/>
  <c r="V614" i="62"/>
  <c r="W711" i="62"/>
  <c r="V711" i="62"/>
  <c r="V541" i="62"/>
  <c r="V361" i="62"/>
  <c r="W361" i="62"/>
  <c r="W67" i="62"/>
  <c r="W245" i="62"/>
  <c r="V113" i="62"/>
  <c r="W843" i="62"/>
  <c r="V327" i="62"/>
  <c r="W327" i="62"/>
  <c r="W273" i="62"/>
  <c r="V273" i="62"/>
  <c r="V380" i="62"/>
  <c r="W380" i="62"/>
  <c r="W33" i="62"/>
  <c r="W816" i="62"/>
  <c r="V231" i="62"/>
  <c r="W227" i="62"/>
  <c r="V227" i="62"/>
  <c r="V80" i="62"/>
  <c r="W53" i="62"/>
  <c r="W632" i="62"/>
  <c r="V599" i="62"/>
  <c r="V173" i="62"/>
  <c r="W162" i="62"/>
  <c r="W752" i="62"/>
  <c r="V433" i="62"/>
  <c r="V950" i="62"/>
  <c r="V914" i="62"/>
  <c r="V279" i="62"/>
  <c r="V179" i="62"/>
  <c r="W151" i="62"/>
  <c r="W133" i="62"/>
  <c r="V122" i="62"/>
  <c r="W62" i="62"/>
  <c r="W928" i="62"/>
  <c r="W921" i="62"/>
  <c r="W859" i="62"/>
  <c r="W780" i="62"/>
  <c r="W769" i="62"/>
  <c r="W706" i="62"/>
  <c r="W666" i="62"/>
  <c r="W598" i="62"/>
  <c r="V566" i="62"/>
  <c r="W549" i="62"/>
  <c r="W515" i="62"/>
  <c r="V485" i="62"/>
  <c r="V436" i="62"/>
  <c r="V400" i="62"/>
  <c r="W367" i="62"/>
  <c r="W339" i="62"/>
  <c r="W315" i="62"/>
  <c r="W197" i="62"/>
  <c r="V147" i="62"/>
  <c r="W136" i="62"/>
  <c r="W125" i="62"/>
  <c r="W14" i="62"/>
  <c r="V965" i="62"/>
  <c r="V893" i="62"/>
  <c r="W574" i="62"/>
  <c r="V191" i="62"/>
  <c r="W700" i="62"/>
  <c r="V430" i="62"/>
  <c r="W219" i="62"/>
  <c r="V497" i="62"/>
  <c r="W297" i="62"/>
  <c r="W922" i="62"/>
  <c r="V819" i="62"/>
  <c r="W649" i="62"/>
  <c r="W553" i="62"/>
  <c r="W316" i="62"/>
  <c r="W258" i="62"/>
  <c r="V829" i="62"/>
  <c r="W729" i="62"/>
  <c r="V247" i="62"/>
  <c r="W76" i="62"/>
  <c r="W69" i="62"/>
  <c r="V732" i="62"/>
  <c r="V646" i="62"/>
  <c r="V563" i="62"/>
  <c r="W176" i="62"/>
  <c r="V66" i="62"/>
  <c r="W863" i="62"/>
  <c r="V852" i="62"/>
  <c r="V777" i="62"/>
  <c r="V766" i="62"/>
  <c r="V741" i="62"/>
  <c r="V689" i="62"/>
  <c r="W386" i="62"/>
  <c r="W208" i="62"/>
  <c r="W993" i="62"/>
  <c r="V669" i="62"/>
  <c r="W658" i="62"/>
  <c r="W562" i="62"/>
  <c r="W545" i="62"/>
  <c r="W521" i="62"/>
  <c r="W355" i="62"/>
  <c r="V345" i="62"/>
  <c r="W285" i="62"/>
  <c r="W243" i="62"/>
  <c r="W175" i="62"/>
  <c r="W157" i="62"/>
  <c r="V114" i="62"/>
  <c r="W99" i="62"/>
  <c r="V27" i="62"/>
  <c r="W522" i="62"/>
  <c r="W343" i="62"/>
  <c r="W25" i="62"/>
  <c r="V874" i="62"/>
  <c r="V178" i="62"/>
  <c r="V47" i="62"/>
  <c r="W90" i="62"/>
  <c r="W643" i="62"/>
  <c r="W560" i="62"/>
  <c r="W290" i="62"/>
  <c r="W283" i="62"/>
  <c r="W97" i="62"/>
  <c r="W18" i="62"/>
  <c r="W32" i="62"/>
  <c r="V1004" i="62"/>
  <c r="W650" i="62"/>
  <c r="W590" i="62"/>
  <c r="W506" i="62"/>
  <c r="W892" i="62"/>
  <c r="V1000" i="62"/>
  <c r="W263" i="62"/>
  <c r="V256" i="62"/>
  <c r="W198" i="62"/>
  <c r="W153" i="62"/>
  <c r="V150" i="62"/>
  <c r="W964" i="62"/>
  <c r="W864" i="62"/>
  <c r="W721" i="62"/>
  <c r="V721" i="62"/>
  <c r="W622" i="62"/>
  <c r="V534" i="62"/>
  <c r="W496" i="62"/>
  <c r="V496" i="62"/>
  <c r="W416" i="62"/>
  <c r="V413" i="62"/>
  <c r="W363" i="62"/>
  <c r="V294" i="62"/>
  <c r="W294" i="62"/>
  <c r="V259" i="62"/>
  <c r="W259" i="62"/>
  <c r="W211" i="62"/>
  <c r="W204" i="62"/>
  <c r="W159" i="62"/>
  <c r="V107" i="62"/>
  <c r="W461" i="62"/>
  <c r="V461" i="62"/>
  <c r="W1028" i="62"/>
  <c r="V981" i="62"/>
  <c r="W796" i="62"/>
  <c r="V796" i="62"/>
  <c r="V440" i="62"/>
  <c r="W440" i="62"/>
  <c r="V369" i="62"/>
  <c r="W369" i="62"/>
  <c r="W269" i="62"/>
  <c r="V224" i="62"/>
  <c r="W165" i="62"/>
  <c r="W120" i="62"/>
  <c r="W117" i="62"/>
  <c r="W65" i="62"/>
  <c r="V58" i="62"/>
  <c r="W58" i="62"/>
  <c r="V718" i="62"/>
  <c r="V978" i="62"/>
  <c r="W207" i="62"/>
  <c r="W613" i="62"/>
  <c r="V613" i="62"/>
  <c r="W356" i="62"/>
  <c r="V356" i="62"/>
  <c r="W42" i="62"/>
  <c r="W366" i="62"/>
  <c r="W873" i="62"/>
  <c r="V870" i="62"/>
  <c r="W866" i="62"/>
  <c r="V866" i="62"/>
  <c r="V901" i="62"/>
  <c r="W901" i="62"/>
  <c r="W546" i="62"/>
  <c r="V546" i="62"/>
  <c r="W1034" i="62"/>
  <c r="V1034" i="62"/>
  <c r="W667" i="62"/>
  <c r="W634" i="62"/>
  <c r="W631" i="62"/>
  <c r="V611" i="62"/>
  <c r="W452" i="62"/>
  <c r="W449" i="62"/>
  <c r="V387" i="62"/>
  <c r="W387" i="62"/>
  <c r="W303" i="62"/>
  <c r="W275" i="62"/>
  <c r="V275" i="62"/>
  <c r="V234" i="62"/>
  <c r="W234" i="62"/>
  <c r="V168" i="62"/>
  <c r="W168" i="62"/>
  <c r="V130" i="62"/>
  <c r="W130" i="62"/>
  <c r="V74" i="62"/>
  <c r="V323" i="62"/>
  <c r="V291" i="62"/>
  <c r="V619" i="62"/>
  <c r="W619" i="62"/>
  <c r="V602" i="62"/>
  <c r="W319" i="62"/>
  <c r="V319" i="62"/>
  <c r="W134" i="62"/>
  <c r="V134" i="62"/>
  <c r="W1012" i="62"/>
  <c r="V1009" i="62"/>
  <c r="V709" i="62"/>
  <c r="W953" i="62"/>
  <c r="W799" i="62"/>
  <c r="V763" i="62"/>
  <c r="V712" i="62"/>
  <c r="W670" i="62"/>
  <c r="W637" i="62"/>
  <c r="W552" i="62"/>
  <c r="V552" i="62"/>
  <c r="W512" i="62"/>
  <c r="W508" i="62"/>
  <c r="V508" i="62"/>
  <c r="W487" i="62"/>
  <c r="V487" i="62"/>
  <c r="W459" i="62"/>
  <c r="W376" i="62"/>
  <c r="V376" i="62"/>
  <c r="V962" i="62"/>
  <c r="W523" i="62"/>
  <c r="V523" i="62"/>
  <c r="V703" i="62"/>
  <c r="W505" i="62"/>
  <c r="V505" i="62"/>
  <c r="W306" i="62"/>
  <c r="V306" i="62"/>
  <c r="V94" i="62"/>
  <c r="W94" i="62"/>
  <c r="V30" i="62"/>
  <c r="W30" i="62"/>
  <c r="V805" i="62"/>
  <c r="W805" i="62"/>
  <c r="W772" i="62"/>
  <c r="V503" i="62"/>
  <c r="V853" i="62"/>
  <c r="W853" i="62"/>
  <c r="W694" i="62"/>
  <c r="V694" i="62"/>
  <c r="V588" i="62"/>
  <c r="W585" i="62"/>
  <c r="W581" i="62"/>
  <c r="V581" i="62"/>
  <c r="V974" i="62"/>
  <c r="W681" i="62"/>
  <c r="V681" i="62"/>
  <c r="W320" i="62"/>
  <c r="V320" i="62"/>
  <c r="V8" i="62"/>
  <c r="W8" i="62"/>
  <c r="V986" i="62"/>
  <c r="W765" i="62"/>
  <c r="W676" i="62"/>
  <c r="W664" i="62"/>
  <c r="W639" i="62"/>
  <c r="V639" i="62"/>
  <c r="W511" i="62"/>
  <c r="W484" i="62"/>
  <c r="W372" i="62"/>
  <c r="W359" i="62"/>
  <c r="W328" i="62"/>
  <c r="W293" i="62"/>
  <c r="V281" i="62"/>
  <c r="W223" i="62"/>
  <c r="W177" i="62"/>
  <c r="V145" i="62"/>
  <c r="W145" i="62"/>
  <c r="W86" i="62"/>
  <c r="V29" i="62"/>
  <c r="V7" i="62"/>
  <c r="W762" i="62"/>
  <c r="V762" i="62"/>
  <c r="V412" i="62"/>
  <c r="W412" i="62"/>
  <c r="W1014" i="62"/>
  <c r="W1005" i="62"/>
  <c r="W869" i="62"/>
  <c r="V920" i="62"/>
  <c r="V910" i="62"/>
  <c r="W897" i="62"/>
  <c r="V885" i="62"/>
  <c r="W878" i="62"/>
  <c r="V878" i="62"/>
  <c r="W811" i="62"/>
  <c r="V808" i="62"/>
  <c r="W794" i="62"/>
  <c r="W791" i="62"/>
  <c r="V268" i="62"/>
  <c r="W268" i="62"/>
  <c r="V1017" i="62"/>
  <c r="W1008" i="62"/>
  <c r="W995" i="62"/>
  <c r="W973" i="62"/>
  <c r="W957" i="62"/>
  <c r="W945" i="62"/>
  <c r="V942" i="62"/>
  <c r="V929" i="62"/>
  <c r="V926" i="62"/>
  <c r="V849" i="62"/>
  <c r="V817" i="62"/>
  <c r="V814" i="62"/>
  <c r="W797" i="62"/>
  <c r="V781" i="62"/>
  <c r="W745" i="62"/>
  <c r="W720" i="62"/>
  <c r="V717" i="62"/>
  <c r="V705" i="62"/>
  <c r="W699" i="62"/>
  <c r="W682" i="62"/>
  <c r="W672" i="62"/>
  <c r="W645" i="62"/>
  <c r="V642" i="62"/>
  <c r="V615" i="62"/>
  <c r="W610" i="62"/>
  <c r="V592" i="62"/>
  <c r="W589" i="62"/>
  <c r="W577" i="62"/>
  <c r="V567" i="62"/>
  <c r="W501" i="62"/>
  <c r="W492" i="62"/>
  <c r="W489" i="62"/>
  <c r="W460" i="62"/>
  <c r="V442" i="62"/>
  <c r="W425" i="62"/>
  <c r="W388" i="62"/>
  <c r="V385" i="62"/>
  <c r="W340" i="62"/>
  <c r="W334" i="62"/>
  <c r="V318" i="62"/>
  <c r="W318" i="62"/>
  <c r="V287" i="62"/>
  <c r="W232" i="62"/>
  <c r="W193" i="62"/>
  <c r="W190" i="62"/>
  <c r="W167" i="62"/>
  <c r="W141" i="62"/>
  <c r="W135" i="62"/>
  <c r="W132" i="62"/>
  <c r="W129" i="62"/>
  <c r="W92" i="62"/>
  <c r="W9" i="62"/>
  <c r="W580" i="62"/>
  <c r="V580" i="62"/>
  <c r="V9" i="62"/>
  <c r="V6" i="62"/>
  <c r="W6" i="62"/>
  <c r="V341" i="62"/>
  <c r="W341" i="62"/>
  <c r="W230" i="62"/>
  <c r="W936" i="62"/>
  <c r="V933" i="62"/>
  <c r="W985" i="62"/>
  <c r="W938" i="62"/>
  <c r="V938" i="62"/>
  <c r="W881" i="62"/>
  <c r="V868" i="62"/>
  <c r="V787" i="62"/>
  <c r="W693" i="62"/>
  <c r="W623" i="62"/>
  <c r="W600" i="62"/>
  <c r="W583" i="62"/>
  <c r="W538" i="62"/>
  <c r="W516" i="62"/>
  <c r="V513" i="62"/>
  <c r="W450" i="62"/>
  <c r="W417" i="62"/>
  <c r="V417" i="62"/>
  <c r="W407" i="62"/>
  <c r="W298" i="62"/>
  <c r="W295" i="62"/>
  <c r="W254" i="62"/>
  <c r="W242" i="62"/>
  <c r="V225" i="62"/>
  <c r="W225" i="62"/>
  <c r="W105" i="62"/>
  <c r="W50" i="62"/>
  <c r="V313" i="62"/>
  <c r="W313" i="62"/>
  <c r="W220" i="62"/>
  <c r="V155" i="62"/>
  <c r="V1030" i="62"/>
  <c r="W457" i="62"/>
  <c r="V457" i="62"/>
  <c r="W1029" i="62"/>
  <c r="V1001" i="62"/>
  <c r="V998" i="62"/>
  <c r="W969" i="62"/>
  <c r="V1010" i="62"/>
  <c r="V890" i="62"/>
  <c r="V842" i="62"/>
  <c r="V790" i="62"/>
  <c r="V726" i="62"/>
  <c r="V687" i="62"/>
  <c r="W678" i="62"/>
  <c r="V653" i="62"/>
  <c r="V469" i="62"/>
  <c r="W469" i="62"/>
  <c r="V394" i="62"/>
  <c r="V364" i="62"/>
  <c r="V292" i="62"/>
  <c r="W205" i="62"/>
  <c r="W137" i="62"/>
  <c r="W115" i="62"/>
  <c r="W64" i="62"/>
  <c r="W10" i="62"/>
  <c r="V121" i="62"/>
  <c r="V991" i="62"/>
  <c r="W991" i="62"/>
  <c r="W932" i="62"/>
  <c r="V932" i="62"/>
  <c r="V996" i="62"/>
  <c r="W996" i="62"/>
  <c r="W798" i="62"/>
  <c r="V798" i="62"/>
  <c r="W728" i="62"/>
  <c r="V728" i="62"/>
  <c r="V1031" i="62"/>
  <c r="W1031" i="62"/>
  <c r="W1026" i="62"/>
  <c r="V855" i="62"/>
  <c r="W855" i="62"/>
  <c r="W846" i="62"/>
  <c r="V846" i="62"/>
  <c r="W820" i="62"/>
  <c r="V820" i="62"/>
  <c r="W1021" i="62"/>
  <c r="V1025" i="62"/>
  <c r="W1025" i="62"/>
  <c r="V1021" i="62"/>
  <c r="V989" i="62"/>
  <c r="W989" i="62"/>
  <c r="V968" i="62"/>
  <c r="W968" i="62"/>
  <c r="V748" i="62"/>
  <c r="W748" i="62"/>
  <c r="V1003" i="62"/>
  <c r="W1003" i="62"/>
  <c r="V955" i="62"/>
  <c r="W955" i="62"/>
  <c r="V908" i="62"/>
  <c r="W908" i="62"/>
  <c r="W1013" i="62"/>
  <c r="V1002" i="62"/>
  <c r="W1002" i="62"/>
  <c r="V977" i="62"/>
  <c r="V960" i="62"/>
  <c r="W960" i="62"/>
  <c r="W954" i="62"/>
  <c r="W949" i="62"/>
  <c r="V918" i="62"/>
  <c r="V913" i="62"/>
  <c r="W900" i="62"/>
  <c r="V891" i="62"/>
  <c r="V848" i="62"/>
  <c r="W786" i="62"/>
  <c r="V767" i="62"/>
  <c r="W767" i="62"/>
  <c r="W749" i="62"/>
  <c r="V749" i="62"/>
  <c r="W737" i="62"/>
  <c r="W716" i="62"/>
  <c r="V716" i="62"/>
  <c r="V862" i="62"/>
  <c r="W862" i="62"/>
  <c r="V931" i="62"/>
  <c r="W931" i="62"/>
  <c r="V1032" i="62"/>
  <c r="W1032" i="62"/>
  <c r="V990" i="62"/>
  <c r="W972" i="62"/>
  <c r="V967" i="62"/>
  <c r="W967" i="62"/>
  <c r="V919" i="62"/>
  <c r="W919" i="62"/>
  <c r="W896" i="62"/>
  <c r="V872" i="62"/>
  <c r="W872" i="62"/>
  <c r="V857" i="62"/>
  <c r="W857" i="62"/>
  <c r="V836" i="62"/>
  <c r="V773" i="62"/>
  <c r="W773" i="62"/>
  <c r="V771" i="62"/>
  <c r="W771" i="62"/>
  <c r="W915" i="62"/>
  <c r="W834" i="62"/>
  <c r="V834" i="62"/>
  <c r="V1027" i="62"/>
  <c r="W1027" i="62"/>
  <c r="V980" i="62"/>
  <c r="W980" i="62"/>
  <c r="W951" i="62"/>
  <c r="W927" i="62"/>
  <c r="V915" i="62"/>
  <c r="V764" i="62"/>
  <c r="V894" i="62"/>
  <c r="W894" i="62"/>
  <c r="V882" i="62"/>
  <c r="V826" i="62"/>
  <c r="W826" i="62"/>
  <c r="V815" i="62"/>
  <c r="V792" i="62"/>
  <c r="V755" i="62"/>
  <c r="W755" i="62"/>
  <c r="W877" i="62"/>
  <c r="W847" i="62"/>
  <c r="W815" i="62"/>
  <c r="W792" i="62"/>
  <c r="V770" i="62"/>
  <c r="W770" i="62"/>
  <c r="V768" i="62"/>
  <c r="W768" i="62"/>
  <c r="V800" i="62"/>
  <c r="V795" i="62"/>
  <c r="V1016" i="62"/>
  <c r="W1016" i="62"/>
  <c r="W1023" i="62"/>
  <c r="W999" i="62"/>
  <c r="W958" i="62"/>
  <c r="W904" i="62"/>
  <c r="V904" i="62"/>
  <c r="V899" i="62"/>
  <c r="W858" i="62"/>
  <c r="W856" i="62"/>
  <c r="V847" i="62"/>
  <c r="W789" i="62"/>
  <c r="V944" i="62"/>
  <c r="W944" i="62"/>
  <c r="W987" i="62"/>
  <c r="V1023" i="62"/>
  <c r="W994" i="62"/>
  <c r="W976" i="62"/>
  <c r="W959" i="62"/>
  <c r="V940" i="62"/>
  <c r="V935" i="62"/>
  <c r="V923" i="62"/>
  <c r="W917" i="62"/>
  <c r="W905" i="62"/>
  <c r="W899" i="62"/>
  <c r="V858" i="62"/>
  <c r="V856" i="62"/>
  <c r="V789" i="62"/>
  <c r="V754" i="62"/>
  <c r="W754" i="62"/>
  <c r="V971" i="62"/>
  <c r="V930" i="62"/>
  <c r="W930" i="62"/>
  <c r="V895" i="62"/>
  <c r="W895" i="62"/>
  <c r="V1007" i="62"/>
  <c r="W977" i="62"/>
  <c r="W971" i="62"/>
  <c r="V966" i="62"/>
  <c r="W966" i="62"/>
  <c r="V924" i="62"/>
  <c r="W924" i="62"/>
  <c r="W827" i="62"/>
  <c r="V883" i="62"/>
  <c r="W883" i="62"/>
  <c r="V879" i="62"/>
  <c r="V830" i="62"/>
  <c r="V809" i="62"/>
  <c r="V753" i="62"/>
  <c r="V723" i="62"/>
  <c r="W723" i="62"/>
  <c r="V677" i="62"/>
  <c r="W677" i="62"/>
  <c r="W627" i="62"/>
  <c r="V627" i="62"/>
  <c r="W784" i="62"/>
  <c r="W746" i="62"/>
  <c r="V740" i="62"/>
  <c r="W740" i="62"/>
  <c r="V707" i="62"/>
  <c r="V674" i="62"/>
  <c r="W674" i="62"/>
  <c r="W801" i="62"/>
  <c r="V801" i="62"/>
  <c r="W774" i="62"/>
  <c r="V742" i="62"/>
  <c r="W742" i="62"/>
  <c r="W1020" i="62"/>
  <c r="W975" i="62"/>
  <c r="W912" i="62"/>
  <c r="W802" i="62"/>
  <c r="V775" i="62"/>
  <c r="V774" i="62"/>
  <c r="W756" i="62"/>
  <c r="W750" i="62"/>
  <c r="W738" i="62"/>
  <c r="V738" i="62"/>
  <c r="W725" i="62"/>
  <c r="V655" i="62"/>
  <c r="W655" i="62"/>
  <c r="W948" i="62"/>
  <c r="W903" i="62"/>
  <c r="W845" i="62"/>
  <c r="W840" i="62"/>
  <c r="W1033" i="62"/>
  <c r="W1024" i="62"/>
  <c r="V1015" i="62"/>
  <c r="W1015" i="62"/>
  <c r="V939" i="62"/>
  <c r="V867" i="62"/>
  <c r="V833" i="62"/>
  <c r="V832" i="62"/>
  <c r="W832" i="62"/>
  <c r="V825" i="62"/>
  <c r="W812" i="62"/>
  <c r="V802" i="62"/>
  <c r="W775" i="62"/>
  <c r="V756" i="62"/>
  <c r="V750" i="62"/>
  <c r="V725" i="62"/>
  <c r="V708" i="62"/>
  <c r="V854" i="62"/>
  <c r="W854" i="62"/>
  <c r="W1011" i="62"/>
  <c r="W984" i="62"/>
  <c r="W876" i="62"/>
  <c r="W825" i="62"/>
  <c r="W1006" i="62"/>
  <c r="W997" i="62"/>
  <c r="W988" i="62"/>
  <c r="V979" i="62"/>
  <c r="W979" i="62"/>
  <c r="W970" i="62"/>
  <c r="W961" i="62"/>
  <c r="W952" i="62"/>
  <c r="V943" i="62"/>
  <c r="W943" i="62"/>
  <c r="W934" i="62"/>
  <c r="W925" i="62"/>
  <c r="W916" i="62"/>
  <c r="V907" i="62"/>
  <c r="W907" i="62"/>
  <c r="W898" i="62"/>
  <c r="W889" i="62"/>
  <c r="W880" i="62"/>
  <c r="V871" i="62"/>
  <c r="W871" i="62"/>
  <c r="W861" i="62"/>
  <c r="W818" i="62"/>
  <c r="V803" i="62"/>
  <c r="W803" i="62"/>
  <c r="V1024" i="62"/>
  <c r="W1019" i="62"/>
  <c r="V988" i="62"/>
  <c r="W983" i="62"/>
  <c r="V952" i="62"/>
  <c r="W947" i="62"/>
  <c r="V916" i="62"/>
  <c r="W911" i="62"/>
  <c r="V880" i="62"/>
  <c r="W875" i="62"/>
  <c r="W839" i="62"/>
  <c r="W831" i="62"/>
  <c r="W824" i="62"/>
  <c r="V812" i="62"/>
  <c r="V776" i="62"/>
  <c r="W776" i="62"/>
  <c r="W758" i="62"/>
  <c r="V743" i="62"/>
  <c r="W743" i="62"/>
  <c r="V710" i="62"/>
  <c r="W710" i="62"/>
  <c r="W708" i="62"/>
  <c r="W701" i="62"/>
  <c r="V701" i="62"/>
  <c r="V690" i="62"/>
  <c r="W690" i="62"/>
  <c r="W806" i="62"/>
  <c r="V778" i="62"/>
  <c r="W759" i="62"/>
  <c r="V751" i="62"/>
  <c r="W751" i="62"/>
  <c r="V851" i="62"/>
  <c r="W851" i="62"/>
  <c r="W888" i="62"/>
  <c r="W850" i="62"/>
  <c r="W823" i="62"/>
  <c r="W822" i="62"/>
  <c r="W809" i="62"/>
  <c r="V806" i="62"/>
  <c r="W778" i="62"/>
  <c r="V759" i="62"/>
  <c r="V640" i="62"/>
  <c r="W640" i="62"/>
  <c r="W624" i="62"/>
  <c r="V734" i="62"/>
  <c r="V713" i="62"/>
  <c r="W673" i="62"/>
  <c r="V673" i="62"/>
  <c r="V657" i="62"/>
  <c r="W657" i="62"/>
  <c r="W654" i="62"/>
  <c r="W636" i="62"/>
  <c r="W626" i="62"/>
  <c r="V719" i="62"/>
  <c r="V697" i="62"/>
  <c r="V618" i="62"/>
  <c r="W618" i="62"/>
  <c r="W564" i="62"/>
  <c r="W719" i="62"/>
  <c r="V698" i="62"/>
  <c r="W698" i="62"/>
  <c r="W697" i="62"/>
  <c r="W696" i="62"/>
  <c r="V675" i="62"/>
  <c r="W662" i="62"/>
  <c r="W621" i="62"/>
  <c r="V572" i="62"/>
  <c r="V564" i="62"/>
  <c r="W691" i="62"/>
  <c r="V679" i="62"/>
  <c r="W663" i="62"/>
  <c r="W659" i="62"/>
  <c r="W101" i="62"/>
  <c r="V101" i="62"/>
  <c r="V692" i="62"/>
  <c r="W692" i="62"/>
  <c r="W686" i="62"/>
  <c r="V686" i="62"/>
  <c r="W684" i="62"/>
  <c r="V683" i="62"/>
  <c r="V680" i="62"/>
  <c r="W680" i="62"/>
  <c r="W679" i="62"/>
  <c r="V663" i="62"/>
  <c r="V659" i="62"/>
  <c r="V609" i="62"/>
  <c r="W609" i="62"/>
  <c r="V684" i="62"/>
  <c r="V668" i="62"/>
  <c r="V660" i="62"/>
  <c r="V635" i="62"/>
  <c r="V628" i="62"/>
  <c r="W625" i="62"/>
  <c r="W617" i="62"/>
  <c r="V537" i="62"/>
  <c r="W537" i="62"/>
  <c r="V722" i="62"/>
  <c r="W804" i="62"/>
  <c r="W785" i="62"/>
  <c r="W782" i="62"/>
  <c r="W779" i="62"/>
  <c r="W735" i="62"/>
  <c r="W731" i="62"/>
  <c r="W727" i="62"/>
  <c r="W722" i="62"/>
  <c r="W704" i="62"/>
  <c r="W668" i="62"/>
  <c r="W660" i="62"/>
  <c r="V656" i="62"/>
  <c r="W656" i="62"/>
  <c r="W635" i="62"/>
  <c r="V625" i="62"/>
  <c r="W760" i="62"/>
  <c r="W860" i="62"/>
  <c r="V810" i="62"/>
  <c r="V807" i="62"/>
  <c r="W788" i="62"/>
  <c r="V735" i="62"/>
  <c r="W715" i="62"/>
  <c r="W714" i="62"/>
  <c r="V704" i="62"/>
  <c r="V652" i="62"/>
  <c r="W652" i="62"/>
  <c r="V620" i="62"/>
  <c r="W502" i="62"/>
  <c r="V502" i="62"/>
  <c r="W702" i="62"/>
  <c r="W661" i="62"/>
  <c r="W648" i="62"/>
  <c r="W633" i="62"/>
  <c r="V623" i="62"/>
  <c r="W671" i="62"/>
  <c r="V671" i="62"/>
  <c r="V626" i="62"/>
  <c r="W641" i="62"/>
  <c r="W570" i="62"/>
  <c r="W542" i="62"/>
  <c r="W582" i="62"/>
  <c r="V582" i="62"/>
  <c r="V638" i="62"/>
  <c r="W612" i="62"/>
  <c r="W604" i="62"/>
  <c r="V584" i="62"/>
  <c r="W557" i="62"/>
  <c r="V557" i="62"/>
  <c r="V597" i="62"/>
  <c r="W629" i="62"/>
  <c r="V629" i="62"/>
  <c r="V587" i="62"/>
  <c r="W571" i="62"/>
  <c r="V556" i="62"/>
  <c r="V608" i="62"/>
  <c r="W608" i="62"/>
  <c r="V529" i="62"/>
  <c r="V573" i="62"/>
  <c r="W573" i="62"/>
  <c r="W665" i="62"/>
  <c r="W651" i="62"/>
  <c r="V651" i="62"/>
  <c r="W603" i="62"/>
  <c r="V547" i="62"/>
  <c r="V526" i="62"/>
  <c r="W526" i="62"/>
  <c r="W601" i="62"/>
  <c r="W569" i="62"/>
  <c r="V561" i="62"/>
  <c r="V540" i="62"/>
  <c r="W540" i="62"/>
  <c r="V536" i="62"/>
  <c r="W536" i="62"/>
  <c r="V488" i="62"/>
  <c r="W532" i="62"/>
  <c r="V532" i="62"/>
  <c r="W439" i="62"/>
  <c r="V439" i="62"/>
  <c r="V533" i="62"/>
  <c r="W533" i="62"/>
  <c r="W441" i="62"/>
  <c r="V441" i="62"/>
  <c r="W606" i="62"/>
  <c r="W595" i="62"/>
  <c r="V594" i="62"/>
  <c r="V575" i="62"/>
  <c r="V565" i="62"/>
  <c r="V558" i="62"/>
  <c r="W558" i="62"/>
  <c r="V548" i="62"/>
  <c r="W543" i="62"/>
  <c r="V543" i="62"/>
  <c r="V616" i="62"/>
  <c r="V606" i="62"/>
  <c r="V595" i="62"/>
  <c r="W594" i="62"/>
  <c r="W593" i="62"/>
  <c r="W578" i="62"/>
  <c r="W575" i="62"/>
  <c r="W565" i="62"/>
  <c r="W548" i="62"/>
  <c r="W527" i="62"/>
  <c r="V527" i="62"/>
  <c r="V517" i="62"/>
  <c r="W517" i="62"/>
  <c r="W591" i="62"/>
  <c r="W539" i="62"/>
  <c r="V539" i="62"/>
  <c r="W579" i="62"/>
  <c r="V579" i="62"/>
  <c r="W544" i="62"/>
  <c r="V514" i="62"/>
  <c r="W514" i="62"/>
  <c r="V443" i="62"/>
  <c r="W568" i="62"/>
  <c r="W561" i="62"/>
  <c r="V551" i="62"/>
  <c r="V528" i="62"/>
  <c r="W418" i="62"/>
  <c r="V418" i="62"/>
  <c r="V509" i="62"/>
  <c r="W509" i="62"/>
  <c r="W493" i="62"/>
  <c r="W490" i="62"/>
  <c r="V490" i="62"/>
  <c r="V471" i="62"/>
  <c r="W471" i="62"/>
  <c r="W463" i="62"/>
  <c r="V458" i="62"/>
  <c r="W458" i="62"/>
  <c r="V447" i="62"/>
  <c r="V475" i="62"/>
  <c r="V467" i="62"/>
  <c r="W467" i="62"/>
  <c r="W555" i="62"/>
  <c r="V554" i="62"/>
  <c r="W535" i="62"/>
  <c r="V491" i="62"/>
  <c r="V472" i="62"/>
  <c r="W472" i="62"/>
  <c r="W468" i="62"/>
  <c r="V468" i="62"/>
  <c r="W494" i="62"/>
  <c r="V494" i="62"/>
  <c r="W464" i="62"/>
  <c r="V464" i="62"/>
  <c r="W405" i="62"/>
  <c r="V576" i="62"/>
  <c r="V531" i="62"/>
  <c r="W525" i="62"/>
  <c r="V500" i="62"/>
  <c r="W500" i="62"/>
  <c r="W476" i="62"/>
  <c r="V446" i="62"/>
  <c r="W446" i="62"/>
  <c r="V427" i="62"/>
  <c r="W427" i="62"/>
  <c r="V405" i="62"/>
  <c r="W507" i="62"/>
  <c r="V507" i="62"/>
  <c r="W479" i="62"/>
  <c r="W438" i="62"/>
  <c r="V438" i="62"/>
  <c r="W504" i="62"/>
  <c r="V479" i="62"/>
  <c r="W519" i="62"/>
  <c r="W518" i="62"/>
  <c r="V504" i="62"/>
  <c r="V495" i="62"/>
  <c r="W495" i="62"/>
  <c r="W474" i="62"/>
  <c r="V470" i="62"/>
  <c r="W451" i="62"/>
  <c r="W477" i="62"/>
  <c r="V410" i="62"/>
  <c r="W410" i="62"/>
  <c r="V435" i="62"/>
  <c r="W435" i="62"/>
  <c r="W396" i="62"/>
  <c r="W391" i="62"/>
  <c r="V422" i="62"/>
  <c r="W422" i="62"/>
  <c r="V398" i="62"/>
  <c r="W317" i="62"/>
  <c r="V317" i="62"/>
  <c r="W510" i="62"/>
  <c r="W499" i="62"/>
  <c r="W486" i="62"/>
  <c r="V426" i="62"/>
  <c r="V384" i="62"/>
  <c r="V362" i="62"/>
  <c r="W362" i="62"/>
  <c r="V414" i="62"/>
  <c r="V419" i="62"/>
  <c r="W419" i="62"/>
  <c r="W414" i="62"/>
  <c r="V397" i="62"/>
  <c r="W308" i="62"/>
  <c r="V308" i="62"/>
  <c r="V466" i="62"/>
  <c r="W428" i="62"/>
  <c r="W397" i="62"/>
  <c r="W392" i="62"/>
  <c r="V483" i="62"/>
  <c r="W483" i="62"/>
  <c r="W482" i="62"/>
  <c r="W481" i="62"/>
  <c r="W429" i="62"/>
  <c r="V415" i="62"/>
  <c r="W332" i="62"/>
  <c r="V332" i="62"/>
  <c r="V411" i="62"/>
  <c r="W411" i="62"/>
  <c r="W406" i="62"/>
  <c r="W215" i="62"/>
  <c r="V215" i="62"/>
  <c r="V480" i="62"/>
  <c r="V455" i="62"/>
  <c r="V454" i="62"/>
  <c r="V453" i="62"/>
  <c r="V434" i="62"/>
  <c r="W432" i="62"/>
  <c r="W431" i="62"/>
  <c r="V406" i="62"/>
  <c r="V383" i="62"/>
  <c r="V379" i="62"/>
  <c r="V360" i="62"/>
  <c r="W360" i="62"/>
  <c r="V322" i="62"/>
  <c r="W322" i="62"/>
  <c r="V304" i="62"/>
  <c r="W304" i="62"/>
  <c r="V365" i="62"/>
  <c r="W365" i="62"/>
  <c r="W312" i="62"/>
  <c r="V312" i="62"/>
  <c r="W420" i="62"/>
  <c r="V423" i="62"/>
  <c r="V421" i="62"/>
  <c r="V420" i="62"/>
  <c r="V402" i="62"/>
  <c r="W393" i="62"/>
  <c r="V393" i="62"/>
  <c r="W368" i="62"/>
  <c r="V368" i="62"/>
  <c r="W478" i="62"/>
  <c r="V478" i="62"/>
  <c r="W423" i="62"/>
  <c r="V408" i="62"/>
  <c r="W408" i="62"/>
  <c r="W402" i="62"/>
  <c r="W382" i="62"/>
  <c r="V382" i="62"/>
  <c r="W378" i="62"/>
  <c r="V371" i="62"/>
  <c r="W371" i="62"/>
  <c r="W354" i="62"/>
  <c r="V354" i="62"/>
  <c r="V378" i="62"/>
  <c r="V271" i="62"/>
  <c r="W271" i="62"/>
  <c r="V127" i="62"/>
  <c r="W127" i="62"/>
  <c r="W456" i="62"/>
  <c r="V444" i="62"/>
  <c r="W409" i="62"/>
  <c r="W404" i="62"/>
  <c r="W196" i="62"/>
  <c r="V196" i="62"/>
  <c r="V370" i="62"/>
  <c r="W370" i="62"/>
  <c r="V350" i="62"/>
  <c r="V277" i="62"/>
  <c r="V226" i="62"/>
  <c r="W226" i="62"/>
  <c r="W174" i="62"/>
  <c r="V174" i="62"/>
  <c r="V192" i="62"/>
  <c r="W192" i="62"/>
  <c r="V152" i="62"/>
  <c r="W152" i="62"/>
  <c r="W305" i="62"/>
  <c r="V395" i="62"/>
  <c r="V373" i="62"/>
  <c r="W373" i="62"/>
  <c r="V305" i="62"/>
  <c r="W282" i="62"/>
  <c r="V282" i="62"/>
  <c r="W274" i="62"/>
  <c r="V274" i="62"/>
  <c r="V390" i="62"/>
  <c r="W390" i="62"/>
  <c r="W346" i="62"/>
  <c r="V346" i="62"/>
  <c r="W381" i="62"/>
  <c r="V381" i="62"/>
  <c r="W335" i="62"/>
  <c r="V309" i="62"/>
  <c r="W309" i="62"/>
  <c r="V300" i="62"/>
  <c r="W300" i="62"/>
  <c r="V241" i="62"/>
  <c r="W241" i="62"/>
  <c r="W257" i="62"/>
  <c r="V257" i="62"/>
  <c r="V244" i="62"/>
  <c r="V228" i="62"/>
  <c r="W228" i="62"/>
  <c r="V156" i="62"/>
  <c r="W156" i="62"/>
  <c r="W79" i="62"/>
  <c r="V79" i="62"/>
  <c r="V307" i="62"/>
  <c r="W307" i="62"/>
  <c r="W244" i="62"/>
  <c r="W238" i="62"/>
  <c r="V357" i="62"/>
  <c r="W357" i="62"/>
  <c r="V238" i="62"/>
  <c r="W182" i="62"/>
  <c r="V85" i="62"/>
  <c r="W85" i="62"/>
  <c r="V63" i="62"/>
  <c r="W63" i="62"/>
  <c r="W375" i="62"/>
  <c r="W374" i="62"/>
  <c r="W358" i="62"/>
  <c r="V358" i="62"/>
  <c r="V337" i="62"/>
  <c r="V333" i="62"/>
  <c r="V330" i="62"/>
  <c r="V302" i="62"/>
  <c r="W264" i="62"/>
  <c r="V264" i="62"/>
  <c r="W262" i="62"/>
  <c r="V222" i="62"/>
  <c r="V216" i="62"/>
  <c r="V182" i="62"/>
  <c r="W111" i="62"/>
  <c r="V111" i="62"/>
  <c r="V103" i="62"/>
  <c r="W103" i="62"/>
  <c r="W347" i="62"/>
  <c r="V262" i="62"/>
  <c r="V252" i="62"/>
  <c r="W252" i="62"/>
  <c r="W222" i="62"/>
  <c r="W216" i="62"/>
  <c r="W284" i="62"/>
  <c r="V284" i="62"/>
  <c r="W260" i="62"/>
  <c r="V260" i="62"/>
  <c r="V237" i="62"/>
  <c r="V235" i="62"/>
  <c r="W235" i="62"/>
  <c r="W209" i="62"/>
  <c r="V209" i="62"/>
  <c r="W314" i="62"/>
  <c r="W288" i="62"/>
  <c r="V276" i="62"/>
  <c r="V240" i="62"/>
  <c r="W218" i="62"/>
  <c r="W206" i="62"/>
  <c r="W180" i="62"/>
  <c r="V180" i="62"/>
  <c r="V166" i="62"/>
  <c r="W166" i="62"/>
  <c r="W149" i="62"/>
  <c r="V278" i="62"/>
  <c r="W278" i="62"/>
  <c r="W210" i="62"/>
  <c r="V325" i="62"/>
  <c r="W325" i="62"/>
  <c r="W296" i="62"/>
  <c r="V265" i="62"/>
  <c r="W214" i="62"/>
  <c r="V214" i="62"/>
  <c r="V210" i="62"/>
  <c r="V163" i="62"/>
  <c r="V139" i="62"/>
  <c r="W139" i="62"/>
  <c r="W403" i="62"/>
  <c r="W399" i="62"/>
  <c r="V326" i="62"/>
  <c r="W310" i="62"/>
  <c r="V296" i="62"/>
  <c r="W286" i="62"/>
  <c r="V286" i="62"/>
  <c r="W272" i="62"/>
  <c r="V272" i="62"/>
  <c r="W265" i="62"/>
  <c r="W261" i="62"/>
  <c r="V261" i="62"/>
  <c r="W239" i="62"/>
  <c r="W236" i="62"/>
  <c r="V236" i="62"/>
  <c r="V233" i="62"/>
  <c r="W233" i="62"/>
  <c r="V183" i="62"/>
  <c r="W183" i="62"/>
  <c r="W185" i="62"/>
  <c r="V185" i="62"/>
  <c r="W171" i="62"/>
  <c r="W123" i="62"/>
  <c r="V123" i="62"/>
  <c r="W353" i="62"/>
  <c r="V349" i="62"/>
  <c r="V329" i="62"/>
  <c r="V311" i="62"/>
  <c r="V301" i="62"/>
  <c r="V266" i="62"/>
  <c r="V221" i="62"/>
  <c r="V171" i="62"/>
  <c r="V200" i="62"/>
  <c r="W200" i="62"/>
  <c r="V189" i="62"/>
  <c r="W189" i="62"/>
  <c r="V142" i="62"/>
  <c r="W148" i="62"/>
  <c r="V148" i="62"/>
  <c r="V144" i="62"/>
  <c r="W144" i="62"/>
  <c r="W344" i="62"/>
  <c r="V280" i="62"/>
  <c r="V229" i="62"/>
  <c r="W212" i="62"/>
  <c r="V212" i="62"/>
  <c r="W202" i="62"/>
  <c r="W170" i="62"/>
  <c r="V170" i="62"/>
  <c r="V164" i="62"/>
  <c r="W164" i="62"/>
  <c r="W248" i="62"/>
  <c r="W229" i="62"/>
  <c r="W213" i="62"/>
  <c r="V202" i="62"/>
  <c r="W195" i="62"/>
  <c r="W160" i="62"/>
  <c r="V160" i="62"/>
  <c r="V102" i="62"/>
  <c r="W102" i="62"/>
  <c r="V331" i="62"/>
  <c r="V253" i="62"/>
  <c r="V251" i="62"/>
  <c r="V250" i="62"/>
  <c r="V249" i="62"/>
  <c r="V248" i="62"/>
  <c r="V213" i="62"/>
  <c r="W203" i="62"/>
  <c r="V195" i="62"/>
  <c r="V93" i="62"/>
  <c r="W93" i="62"/>
  <c r="V194" i="62"/>
  <c r="W186" i="62"/>
  <c r="W158" i="62"/>
  <c r="V158" i="62"/>
  <c r="W140" i="62"/>
  <c r="W128" i="62"/>
  <c r="V128" i="62"/>
  <c r="W81" i="62"/>
  <c r="V81" i="62"/>
  <c r="W187" i="62"/>
  <c r="V187" i="62"/>
  <c r="V143" i="62"/>
  <c r="V124" i="62"/>
  <c r="W91" i="62"/>
  <c r="V91" i="62"/>
  <c r="W83" i="62"/>
  <c r="V83" i="62"/>
  <c r="V108" i="62"/>
  <c r="W108" i="62"/>
  <c r="W106" i="62"/>
  <c r="V40" i="62"/>
  <c r="V188" i="62"/>
  <c r="V106" i="62"/>
  <c r="W96" i="62"/>
  <c r="V201" i="62"/>
  <c r="V169" i="62"/>
  <c r="V89" i="62"/>
  <c r="W73" i="62"/>
  <c r="W112" i="62"/>
  <c r="W89" i="62"/>
  <c r="V73" i="62"/>
  <c r="V181" i="62"/>
  <c r="W126" i="62"/>
  <c r="V126" i="62"/>
  <c r="V100" i="62"/>
  <c r="W100" i="62"/>
  <c r="W146" i="62"/>
  <c r="V146" i="62"/>
  <c r="W116" i="62"/>
  <c r="V87" i="62"/>
  <c r="W87" i="62"/>
  <c r="W138" i="62"/>
  <c r="V138" i="62"/>
  <c r="W82" i="62"/>
  <c r="W109" i="62"/>
  <c r="V82" i="62"/>
  <c r="W110" i="62"/>
  <c r="V109" i="62"/>
  <c r="W88" i="62"/>
  <c r="V88" i="62"/>
  <c r="V49" i="62"/>
  <c r="W184" i="62"/>
  <c r="V184" i="62"/>
  <c r="V167" i="62"/>
  <c r="W131" i="62"/>
  <c r="V119" i="62"/>
  <c r="V110" i="62"/>
  <c r="W72" i="62"/>
  <c r="V72" i="62"/>
  <c r="W49" i="62"/>
  <c r="V20" i="62"/>
  <c r="W20" i="62"/>
  <c r="V70" i="62"/>
  <c r="W70" i="62"/>
  <c r="W61" i="62"/>
  <c r="W26" i="62"/>
  <c r="V26" i="62"/>
  <c r="V13" i="62"/>
  <c r="W13" i="62"/>
  <c r="V75" i="62"/>
  <c r="V61" i="62"/>
  <c r="V45" i="62"/>
  <c r="W45" i="62"/>
  <c r="V37" i="62"/>
  <c r="W98" i="62"/>
  <c r="V98" i="62"/>
  <c r="W78" i="62"/>
  <c r="V60" i="62"/>
  <c r="W60" i="62"/>
  <c r="W51" i="62"/>
  <c r="V51" i="62"/>
  <c r="W12" i="62"/>
  <c r="W41" i="62"/>
  <c r="V41" i="62"/>
  <c r="V21" i="62"/>
  <c r="W23" i="62"/>
  <c r="V23" i="62"/>
  <c r="W21" i="62"/>
  <c r="W59" i="62"/>
  <c r="W35" i="62"/>
  <c r="V95" i="62"/>
  <c r="V28" i="62"/>
  <c r="W22" i="62"/>
  <c r="V22" i="62"/>
  <c r="W48" i="62"/>
  <c r="V39" i="62"/>
  <c r="V31" i="62"/>
  <c r="V56" i="62"/>
  <c r="V55" i="62"/>
  <c r="W71" i="62"/>
  <c r="V52" i="62"/>
  <c r="W52" i="62"/>
  <c r="W19" i="62"/>
  <c r="W11" i="62"/>
  <c r="V38" i="62"/>
  <c r="V16" i="62"/>
  <c r="W16" i="62"/>
  <c r="W44" i="62"/>
  <c r="V15" i="62"/>
  <c r="N7" i="34"/>
  <c r="N8" i="34"/>
  <c r="EH5" i="122" s="1"/>
  <c r="N9" i="34"/>
  <c r="EM5" i="122" s="1"/>
  <c r="N10" i="34"/>
  <c r="ER5" i="122" s="1"/>
  <c r="EC5" i="122" l="1"/>
  <c r="AB4" i="34"/>
  <c r="H158" i="59"/>
  <c r="L90" i="60"/>
  <c r="L91" i="60"/>
  <c r="L92" i="60"/>
  <c r="L93" i="60"/>
  <c r="L94" i="60"/>
  <c r="L95" i="60"/>
  <c r="L96" i="60"/>
  <c r="L97" i="60"/>
  <c r="L98" i="60"/>
  <c r="L99" i="60"/>
  <c r="L100" i="60"/>
  <c r="L101" i="60"/>
  <c r="L102" i="60"/>
  <c r="L59" i="60"/>
  <c r="L60" i="60"/>
  <c r="L61" i="60"/>
  <c r="L62" i="60"/>
  <c r="L68" i="60"/>
  <c r="L69" i="60"/>
  <c r="L70" i="60"/>
  <c r="L71" i="60"/>
  <c r="L72" i="60"/>
  <c r="L73" i="60"/>
  <c r="L74" i="60"/>
  <c r="L75" i="60"/>
  <c r="L76" i="60"/>
  <c r="L77" i="60"/>
  <c r="L78" i="60"/>
  <c r="L79" i="60"/>
  <c r="L80" i="60"/>
  <c r="L81" i="60"/>
  <c r="L82" i="60"/>
  <c r="L83" i="60"/>
  <c r="L84" i="60"/>
  <c r="L85" i="60"/>
  <c r="L67" i="60"/>
  <c r="L133" i="60"/>
  <c r="L134" i="60"/>
  <c r="L135" i="60"/>
  <c r="L136" i="60"/>
  <c r="L137" i="60"/>
  <c r="L138" i="60"/>
  <c r="L139" i="60"/>
  <c r="L140" i="60"/>
  <c r="L132" i="60"/>
  <c r="L130" i="60"/>
  <c r="K133" i="60"/>
  <c r="K134" i="60"/>
  <c r="K135" i="60"/>
  <c r="K136" i="60"/>
  <c r="K137" i="60"/>
  <c r="K138" i="60"/>
  <c r="K139" i="60"/>
  <c r="K140" i="60"/>
  <c r="K132" i="60"/>
  <c r="K127" i="60"/>
  <c r="K128" i="60"/>
  <c r="K129" i="60"/>
  <c r="K130" i="60"/>
  <c r="K126" i="60"/>
  <c r="E137" i="59"/>
  <c r="E138" i="59"/>
  <c r="E139" i="59"/>
  <c r="E140" i="59"/>
  <c r="K90" i="60"/>
  <c r="K91" i="60"/>
  <c r="K92" i="60"/>
  <c r="K93" i="60"/>
  <c r="K94" i="60"/>
  <c r="K95" i="60"/>
  <c r="K96" i="60"/>
  <c r="K97" i="60"/>
  <c r="K98" i="60"/>
  <c r="K99" i="60"/>
  <c r="K100" i="60"/>
  <c r="K101" i="60"/>
  <c r="K102" i="60"/>
  <c r="K89" i="60"/>
  <c r="H90" i="59"/>
  <c r="H218" i="59" s="1"/>
  <c r="H91" i="59"/>
  <c r="H219" i="59" s="1"/>
  <c r="H92" i="59"/>
  <c r="H220" i="59" s="1"/>
  <c r="H93" i="59"/>
  <c r="H221" i="59" s="1"/>
  <c r="H94" i="59"/>
  <c r="H222" i="59" s="1"/>
  <c r="H95" i="59"/>
  <c r="H223" i="59" s="1"/>
  <c r="H96" i="59"/>
  <c r="H224" i="59" s="1"/>
  <c r="H97" i="59"/>
  <c r="H225" i="59" s="1"/>
  <c r="H98" i="59"/>
  <c r="H226" i="59" s="1"/>
  <c r="H99" i="59"/>
  <c r="H227" i="59" s="1"/>
  <c r="H100" i="59"/>
  <c r="H228" i="59" s="1"/>
  <c r="H101" i="59"/>
  <c r="H229" i="59" s="1"/>
  <c r="H102" i="59"/>
  <c r="H230" i="59" s="1"/>
  <c r="H156" i="59" s="1"/>
  <c r="D98" i="59"/>
  <c r="D95" i="59"/>
  <c r="D92" i="59"/>
  <c r="E98" i="59"/>
  <c r="E95" i="59"/>
  <c r="E92" i="59"/>
  <c r="E89" i="59"/>
  <c r="D89" i="59"/>
  <c r="H34" i="59"/>
  <c r="H166" i="59" s="1"/>
  <c r="H46" i="59"/>
  <c r="H178" i="59" s="1"/>
  <c r="H47" i="59"/>
  <c r="H179" i="59" s="1"/>
  <c r="H48" i="59"/>
  <c r="H180" i="59" s="1"/>
  <c r="H55" i="59"/>
  <c r="H187" i="59" s="1"/>
  <c r="H68" i="59"/>
  <c r="H198" i="59" s="1"/>
  <c r="H69" i="59"/>
  <c r="H199" i="59" s="1"/>
  <c r="H70" i="59"/>
  <c r="H200" i="59" s="1"/>
  <c r="H71" i="59"/>
  <c r="H201" i="59" s="1"/>
  <c r="H72" i="59"/>
  <c r="H202" i="59" s="1"/>
  <c r="H73" i="59"/>
  <c r="H203" i="59" s="1"/>
  <c r="H74" i="59"/>
  <c r="H204" i="59" s="1"/>
  <c r="H75" i="59"/>
  <c r="H205" i="59" s="1"/>
  <c r="H76" i="59"/>
  <c r="H206" i="59" s="1"/>
  <c r="H77" i="59"/>
  <c r="H207" i="59" s="1"/>
  <c r="H78" i="59"/>
  <c r="H208" i="59" s="1"/>
  <c r="H79" i="59"/>
  <c r="H209" i="59" s="1"/>
  <c r="H80" i="59"/>
  <c r="H210" i="59" s="1"/>
  <c r="H81" i="59"/>
  <c r="H211" i="59" s="1"/>
  <c r="H82" i="59"/>
  <c r="H212" i="59" s="1"/>
  <c r="H83" i="59"/>
  <c r="H213" i="59" s="1"/>
  <c r="H84" i="59"/>
  <c r="H214" i="59" s="1"/>
  <c r="H85" i="59"/>
  <c r="H215" i="59" s="1"/>
  <c r="H67" i="59"/>
  <c r="H197" i="59" s="1"/>
  <c r="K68" i="60"/>
  <c r="K69" i="60"/>
  <c r="K70" i="60"/>
  <c r="K71" i="60"/>
  <c r="K72" i="60"/>
  <c r="K73" i="60"/>
  <c r="K74" i="60"/>
  <c r="K75" i="60"/>
  <c r="K76" i="60"/>
  <c r="K77" i="60"/>
  <c r="K78" i="60"/>
  <c r="K79" i="60"/>
  <c r="K80" i="60"/>
  <c r="K81" i="60"/>
  <c r="K82" i="60"/>
  <c r="K83" i="60"/>
  <c r="K84" i="60"/>
  <c r="K85" i="60"/>
  <c r="K67" i="60"/>
  <c r="D59" i="59"/>
  <c r="E59" i="59"/>
  <c r="D60" i="59"/>
  <c r="D61" i="59"/>
  <c r="E61" i="59"/>
  <c r="D62" i="59"/>
  <c r="E62" i="59"/>
  <c r="E58" i="59"/>
  <c r="D58" i="59"/>
  <c r="C106" i="59"/>
  <c r="K59" i="60"/>
  <c r="K60" i="60"/>
  <c r="K61" i="60"/>
  <c r="K62" i="60"/>
  <c r="H59" i="59"/>
  <c r="H190" i="59" s="1"/>
  <c r="H60" i="59"/>
  <c r="H191" i="59" s="1"/>
  <c r="H61" i="59"/>
  <c r="H192" i="59" s="1"/>
  <c r="H62" i="59"/>
  <c r="H193" i="59" s="1"/>
  <c r="G59" i="59"/>
  <c r="G60" i="59"/>
  <c r="G61" i="59"/>
  <c r="G62" i="59"/>
  <c r="G58" i="59"/>
  <c r="G189" i="59" s="1"/>
  <c r="K55" i="60"/>
  <c r="K46" i="60"/>
  <c r="K47" i="60"/>
  <c r="K48" i="60"/>
  <c r="K49" i="60"/>
  <c r="K45" i="60"/>
  <c r="K34" i="60"/>
  <c r="I62" i="65" l="1"/>
  <c r="G193" i="59"/>
  <c r="I61" i="65"/>
  <c r="G192" i="59"/>
  <c r="I60" i="65"/>
  <c r="G191" i="59"/>
  <c r="I59" i="65"/>
  <c r="G190" i="59"/>
  <c r="W124" i="157" l="1"/>
  <c r="U124" i="157"/>
  <c r="V124" i="157"/>
  <c r="T124" i="157"/>
  <c r="T124" i="180"/>
  <c r="W124" i="180"/>
  <c r="U124" i="180"/>
  <c r="V124" i="180"/>
  <c r="AA43" i="63"/>
  <c r="AA42" i="63"/>
  <c r="L46" i="60" l="1"/>
  <c r="L47" i="60"/>
  <c r="L48" i="60"/>
  <c r="L55" i="60"/>
  <c r="L34" i="60"/>
  <c r="AA41" i="63" l="1"/>
  <c r="AA45" i="63"/>
  <c r="K32" i="60" l="1"/>
  <c r="V109" i="159" l="1"/>
  <c r="W109" i="159"/>
  <c r="T109" i="159"/>
  <c r="U109" i="159"/>
  <c r="V109" i="172"/>
  <c r="U109" i="172"/>
  <c r="T109" i="172"/>
  <c r="W109" i="172"/>
  <c r="Q28" i="133"/>
  <c r="V99" i="159" l="1"/>
  <c r="W99" i="159"/>
  <c r="T99" i="159"/>
  <c r="U99" i="159"/>
  <c r="T98" i="157"/>
  <c r="V98" i="157"/>
  <c r="W98" i="157"/>
  <c r="U98" i="157"/>
  <c r="U99" i="168"/>
  <c r="T99" i="168"/>
  <c r="W99" i="168"/>
  <c r="V99" i="168"/>
  <c r="Q20" i="50"/>
  <c r="P20" i="50"/>
  <c r="AG164" i="60" l="1"/>
  <c r="BC164" i="60"/>
  <c r="AZ164" i="60"/>
  <c r="AH164" i="60"/>
  <c r="AJ164" i="60"/>
  <c r="Q28" i="132"/>
  <c r="P28" i="132"/>
  <c r="T164" i="60" l="1"/>
  <c r="AI164" i="60"/>
  <c r="AB164" i="60"/>
  <c r="AL164" i="60"/>
  <c r="AY164" i="60"/>
  <c r="AS164" i="60"/>
  <c r="AQ164" i="60"/>
  <c r="P12" i="48"/>
  <c r="BB164" i="60" l="1"/>
  <c r="Q164" i="60"/>
  <c r="AK164" i="60"/>
  <c r="Z164" i="60"/>
  <c r="AE164" i="60"/>
  <c r="AD164" i="60"/>
  <c r="AX164" i="60"/>
  <c r="AO164" i="60"/>
  <c r="R164" i="60"/>
  <c r="AA164" i="60"/>
  <c r="S164" i="60"/>
  <c r="AM164" i="60"/>
  <c r="AN164" i="60"/>
  <c r="X164" i="60"/>
  <c r="P164" i="60"/>
  <c r="AT164" i="60"/>
  <c r="BA164" i="60"/>
  <c r="Y164" i="60"/>
  <c r="AU164" i="60"/>
  <c r="AP164" i="60"/>
  <c r="AF164" i="60"/>
  <c r="U164" i="60"/>
  <c r="AW164" i="60"/>
  <c r="AV164" i="60"/>
  <c r="AC164" i="60"/>
  <c r="W164" i="60"/>
  <c r="V164" i="60"/>
  <c r="AR164" i="60"/>
  <c r="A14" i="51"/>
  <c r="C17" i="51"/>
  <c r="B14" i="51"/>
  <c r="B15" i="51"/>
  <c r="B16" i="51" l="1"/>
  <c r="AS2" i="32" l="1"/>
  <c r="S37" i="45" l="1"/>
  <c r="S36" i="45"/>
  <c r="W36" i="32"/>
  <c r="W35" i="32"/>
  <c r="T11" i="54" l="1"/>
  <c r="B45" i="125" l="1"/>
  <c r="B44" i="125"/>
  <c r="B43" i="125"/>
  <c r="B42" i="125"/>
  <c r="B41" i="125"/>
  <c r="B40" i="125"/>
  <c r="B39" i="125"/>
  <c r="B38" i="125"/>
  <c r="B37" i="125"/>
  <c r="B36" i="125"/>
  <c r="B35" i="125"/>
  <c r="B34" i="125"/>
  <c r="B33" i="125"/>
  <c r="B32" i="125"/>
  <c r="B31" i="125"/>
  <c r="B30" i="125"/>
  <c r="B29" i="125"/>
  <c r="B28" i="125"/>
  <c r="B27" i="125"/>
  <c r="B26" i="125"/>
  <c r="B25" i="125"/>
  <c r="B24" i="125"/>
  <c r="B23" i="125"/>
  <c r="B22" i="125"/>
  <c r="B21" i="125"/>
  <c r="B20" i="125"/>
  <c r="B19" i="125"/>
  <c r="B18" i="125"/>
  <c r="B17" i="125"/>
  <c r="B16" i="125"/>
  <c r="B15" i="125"/>
  <c r="B14" i="125"/>
  <c r="B13" i="125"/>
  <c r="B12" i="125"/>
  <c r="B11" i="125"/>
  <c r="B10" i="125"/>
  <c r="B9" i="125"/>
  <c r="B8" i="125"/>
  <c r="B7" i="125"/>
  <c r="B6" i="125"/>
  <c r="B6" i="124"/>
  <c r="B45" i="123"/>
  <c r="B44" i="123"/>
  <c r="B43" i="123"/>
  <c r="B42" i="123"/>
  <c r="B41" i="123"/>
  <c r="B40" i="123"/>
  <c r="B39" i="123"/>
  <c r="B38" i="123"/>
  <c r="B37" i="123"/>
  <c r="B36" i="123"/>
  <c r="B35" i="123"/>
  <c r="B34" i="123"/>
  <c r="B33" i="123"/>
  <c r="B32" i="123"/>
  <c r="B31" i="123"/>
  <c r="B30" i="123"/>
  <c r="B29" i="123"/>
  <c r="B28" i="123"/>
  <c r="B27" i="123"/>
  <c r="B26" i="123"/>
  <c r="B25" i="123"/>
  <c r="B24" i="123"/>
  <c r="B23" i="123"/>
  <c r="B22" i="123"/>
  <c r="B21" i="123"/>
  <c r="B20" i="123"/>
  <c r="B19" i="123"/>
  <c r="B18" i="123"/>
  <c r="B17" i="123"/>
  <c r="B16" i="123"/>
  <c r="B15" i="123"/>
  <c r="B14" i="123"/>
  <c r="B13" i="123"/>
  <c r="B12" i="123"/>
  <c r="B11" i="123"/>
  <c r="B10" i="123"/>
  <c r="B9" i="123"/>
  <c r="B8" i="123"/>
  <c r="B7" i="123"/>
  <c r="B6" i="123"/>
  <c r="B5" i="122"/>
  <c r="AA49" i="63" l="1"/>
  <c r="AA48" i="63"/>
  <c r="AA47" i="63"/>
  <c r="AA46" i="63"/>
  <c r="AA40" i="63"/>
  <c r="AA39" i="63"/>
  <c r="AA38" i="63"/>
  <c r="AA37" i="63"/>
  <c r="BN24" i="61" l="1"/>
  <c r="D7" i="125" l="1"/>
  <c r="D8" i="125" s="1"/>
  <c r="D9" i="125" s="1"/>
  <c r="D10" i="125" s="1"/>
  <c r="D11" i="125" s="1"/>
  <c r="D12" i="125" s="1"/>
  <c r="D13" i="125" s="1"/>
  <c r="D14" i="125" s="1"/>
  <c r="D15" i="125" s="1"/>
  <c r="D16" i="125" s="1"/>
  <c r="D17" i="125" s="1"/>
  <c r="D18" i="125" s="1"/>
  <c r="D19" i="125" s="1"/>
  <c r="D20" i="125" s="1"/>
  <c r="D21" i="125" s="1"/>
  <c r="D22" i="125" s="1"/>
  <c r="D23" i="125" s="1"/>
  <c r="D24" i="125" s="1"/>
  <c r="D25" i="125" s="1"/>
  <c r="D26" i="125" s="1"/>
  <c r="D27" i="125" s="1"/>
  <c r="D28" i="125" s="1"/>
  <c r="D29" i="125" s="1"/>
  <c r="D30" i="125" s="1"/>
  <c r="D31" i="125" s="1"/>
  <c r="D32" i="125" s="1"/>
  <c r="D33" i="125" s="1"/>
  <c r="D34" i="125" s="1"/>
  <c r="D35" i="125" s="1"/>
  <c r="D36" i="125" s="1"/>
  <c r="D37" i="125" s="1"/>
  <c r="D38" i="125" s="1"/>
  <c r="D39" i="125" s="1"/>
  <c r="D40" i="125" s="1"/>
  <c r="D41" i="125" s="1"/>
  <c r="D42" i="125" s="1"/>
  <c r="D43" i="125" s="1"/>
  <c r="D44" i="125" s="1"/>
  <c r="D45" i="125" s="1"/>
  <c r="B2" i="51" l="1"/>
  <c r="Q1" i="51" l="1"/>
  <c r="L1" i="131" l="1"/>
  <c r="L1" i="139"/>
  <c r="U6" i="125" l="1"/>
  <c r="DI6" i="124" l="1"/>
  <c r="DG6" i="124"/>
  <c r="DF6" i="124"/>
  <c r="DE6" i="124"/>
  <c r="DD6" i="124"/>
  <c r="DC6" i="124"/>
  <c r="DB6" i="124"/>
  <c r="CZ6" i="124"/>
  <c r="CX6" i="124"/>
  <c r="CW6" i="124"/>
  <c r="CU6" i="124"/>
  <c r="CT6" i="124"/>
  <c r="CR6" i="124"/>
  <c r="CQ6" i="124"/>
  <c r="CO6" i="124"/>
  <c r="CN6" i="124"/>
  <c r="AB6" i="124"/>
  <c r="M45" i="123"/>
  <c r="L45" i="123"/>
  <c r="K45" i="123"/>
  <c r="I45" i="123"/>
  <c r="H45" i="123"/>
  <c r="M44" i="123"/>
  <c r="L44" i="123"/>
  <c r="K44" i="123"/>
  <c r="I44" i="123"/>
  <c r="H44" i="123"/>
  <c r="M43" i="123"/>
  <c r="L43" i="123"/>
  <c r="K43" i="123"/>
  <c r="I43" i="123"/>
  <c r="H43" i="123"/>
  <c r="M42" i="123"/>
  <c r="L42" i="123"/>
  <c r="K42" i="123"/>
  <c r="I42" i="123"/>
  <c r="H42" i="123"/>
  <c r="M41" i="123"/>
  <c r="L41" i="123"/>
  <c r="K41" i="123"/>
  <c r="I41" i="123"/>
  <c r="H41" i="123"/>
  <c r="M40" i="123"/>
  <c r="L40" i="123"/>
  <c r="K40" i="123"/>
  <c r="I40" i="123"/>
  <c r="H40" i="123"/>
  <c r="M39" i="123"/>
  <c r="L39" i="123"/>
  <c r="K39" i="123"/>
  <c r="I39" i="123"/>
  <c r="H39" i="123"/>
  <c r="M38" i="123"/>
  <c r="L38" i="123"/>
  <c r="K38" i="123"/>
  <c r="I38" i="123"/>
  <c r="H38" i="123"/>
  <c r="M37" i="123"/>
  <c r="L37" i="123"/>
  <c r="K37" i="123"/>
  <c r="I37" i="123"/>
  <c r="H37" i="123"/>
  <c r="M36" i="123"/>
  <c r="L36" i="123"/>
  <c r="K36" i="123"/>
  <c r="I36" i="123"/>
  <c r="H36" i="123"/>
  <c r="M35" i="123"/>
  <c r="L35" i="123"/>
  <c r="K35" i="123"/>
  <c r="I35" i="123"/>
  <c r="H35" i="123"/>
  <c r="M34" i="123"/>
  <c r="L34" i="123"/>
  <c r="K34" i="123"/>
  <c r="I34" i="123"/>
  <c r="H34" i="123"/>
  <c r="M33" i="123"/>
  <c r="L33" i="123"/>
  <c r="K33" i="123"/>
  <c r="I33" i="123"/>
  <c r="H33" i="123"/>
  <c r="M32" i="123"/>
  <c r="L32" i="123"/>
  <c r="K32" i="123"/>
  <c r="I32" i="123"/>
  <c r="H32" i="123"/>
  <c r="M31" i="123"/>
  <c r="L31" i="123"/>
  <c r="K31" i="123"/>
  <c r="I31" i="123"/>
  <c r="H31" i="123"/>
  <c r="M30" i="123"/>
  <c r="L30" i="123"/>
  <c r="K30" i="123"/>
  <c r="I30" i="123"/>
  <c r="H30" i="123"/>
  <c r="M29" i="123"/>
  <c r="L29" i="123"/>
  <c r="K29" i="123"/>
  <c r="I29" i="123"/>
  <c r="H29" i="123"/>
  <c r="M28" i="123"/>
  <c r="L28" i="123"/>
  <c r="K28" i="123"/>
  <c r="I28" i="123"/>
  <c r="H28" i="123"/>
  <c r="M27" i="123"/>
  <c r="L27" i="123"/>
  <c r="K27" i="123"/>
  <c r="I27" i="123"/>
  <c r="H27" i="123"/>
  <c r="M26" i="123"/>
  <c r="L26" i="123"/>
  <c r="K26" i="123"/>
  <c r="I26" i="123"/>
  <c r="H26" i="123"/>
  <c r="M25" i="123"/>
  <c r="L25" i="123"/>
  <c r="K25" i="123"/>
  <c r="I25" i="123"/>
  <c r="H25" i="123"/>
  <c r="M24" i="123"/>
  <c r="L24" i="123"/>
  <c r="K24" i="123"/>
  <c r="I24" i="123"/>
  <c r="H24" i="123"/>
  <c r="M23" i="123"/>
  <c r="L23" i="123"/>
  <c r="K23" i="123"/>
  <c r="I23" i="123"/>
  <c r="H23" i="123"/>
  <c r="M22" i="123"/>
  <c r="L22" i="123"/>
  <c r="K22" i="123"/>
  <c r="I22" i="123"/>
  <c r="H22" i="123"/>
  <c r="M21" i="123"/>
  <c r="L21" i="123"/>
  <c r="K21" i="123"/>
  <c r="I21" i="123"/>
  <c r="H21" i="123"/>
  <c r="M20" i="123"/>
  <c r="L20" i="123"/>
  <c r="K20" i="123"/>
  <c r="H18" i="123"/>
  <c r="I20" i="123"/>
  <c r="H20" i="123"/>
  <c r="M19" i="123"/>
  <c r="L19" i="123"/>
  <c r="K19" i="123"/>
  <c r="I19" i="123"/>
  <c r="H19" i="123"/>
  <c r="M18" i="123"/>
  <c r="L18" i="123"/>
  <c r="K18" i="123"/>
  <c r="I18" i="123"/>
  <c r="M17" i="123"/>
  <c r="L17" i="123"/>
  <c r="K17" i="123"/>
  <c r="I17" i="123"/>
  <c r="H17" i="123"/>
  <c r="M16" i="123"/>
  <c r="L16" i="123"/>
  <c r="K16" i="123"/>
  <c r="I16" i="123"/>
  <c r="H16" i="123"/>
  <c r="M15" i="123"/>
  <c r="L15" i="123"/>
  <c r="K15" i="123"/>
  <c r="I15" i="123"/>
  <c r="H15" i="123"/>
  <c r="M14" i="123"/>
  <c r="L14" i="123"/>
  <c r="K14" i="123"/>
  <c r="I14" i="123"/>
  <c r="H14" i="123"/>
  <c r="M13" i="123"/>
  <c r="L13" i="123"/>
  <c r="K13" i="123"/>
  <c r="I13" i="123"/>
  <c r="H13" i="123"/>
  <c r="M12" i="123"/>
  <c r="L12" i="123"/>
  <c r="K12" i="123"/>
  <c r="I12" i="123"/>
  <c r="H12" i="123"/>
  <c r="M11" i="123"/>
  <c r="L11" i="123"/>
  <c r="K11" i="123"/>
  <c r="I11" i="123"/>
  <c r="H11" i="123"/>
  <c r="M10" i="123"/>
  <c r="L10" i="123"/>
  <c r="K10" i="123"/>
  <c r="I10" i="123"/>
  <c r="H10" i="123"/>
  <c r="M9" i="123"/>
  <c r="L9" i="123"/>
  <c r="K9" i="123"/>
  <c r="I9" i="123"/>
  <c r="H9" i="123"/>
  <c r="M8" i="123"/>
  <c r="L8" i="123"/>
  <c r="K8" i="123"/>
  <c r="I8" i="123"/>
  <c r="H8" i="123"/>
  <c r="M7" i="123"/>
  <c r="L7" i="123"/>
  <c r="K7" i="123"/>
  <c r="I7" i="123"/>
  <c r="H7" i="123"/>
  <c r="M6" i="123" l="1"/>
  <c r="L6" i="123"/>
  <c r="K6" i="123"/>
  <c r="I6" i="123"/>
  <c r="H6" i="123"/>
  <c r="FQ5" i="122" l="1"/>
  <c r="FP5" i="122"/>
  <c r="FO5" i="122"/>
  <c r="FL5" i="122"/>
  <c r="FK5" i="122"/>
  <c r="FN5" i="122"/>
  <c r="FM5" i="122"/>
  <c r="FJ5" i="122"/>
  <c r="FI5" i="122"/>
  <c r="FH5" i="122"/>
  <c r="FG5" i="122" l="1"/>
  <c r="FF5" i="122"/>
  <c r="FE5" i="122"/>
  <c r="FD5" i="122"/>
  <c r="FC5" i="122"/>
  <c r="FB5" i="122"/>
  <c r="FA5" i="122"/>
  <c r="EZ5" i="122"/>
  <c r="EY5" i="122"/>
  <c r="EX5" i="122"/>
  <c r="EW5" i="122"/>
  <c r="EV5" i="122"/>
  <c r="EU5" i="122"/>
  <c r="ET5" i="122"/>
  <c r="ES5" i="122"/>
  <c r="EN5" i="122"/>
  <c r="EI5" i="122"/>
  <c r="ED5" i="122"/>
  <c r="DY5" i="122"/>
  <c r="DT5" i="122"/>
  <c r="H6" i="125" l="1"/>
  <c r="O5" i="45" l="1"/>
  <c r="S5" i="45"/>
  <c r="H6" i="124" s="1"/>
  <c r="M16" i="63" l="1"/>
  <c r="U17" i="65" l="1"/>
  <c r="Z20" i="65"/>
  <c r="O7" i="121" l="1"/>
  <c r="N7" i="121"/>
  <c r="L7" i="121"/>
  <c r="T16" i="63" l="1"/>
  <c r="T19" i="63"/>
  <c r="T13" i="63"/>
  <c r="Y17" i="63"/>
  <c r="J51" i="63" s="1"/>
  <c r="N170" i="60"/>
  <c r="O170" i="60"/>
  <c r="P170" i="60"/>
  <c r="Q170" i="60"/>
  <c r="R170" i="60"/>
  <c r="S170" i="60"/>
  <c r="T170" i="60"/>
  <c r="U170" i="60"/>
  <c r="V170" i="60"/>
  <c r="W170" i="60"/>
  <c r="X170" i="60"/>
  <c r="Y170" i="60"/>
  <c r="Z170" i="60"/>
  <c r="AA170" i="60"/>
  <c r="AB170" i="60"/>
  <c r="AC170" i="60"/>
  <c r="AD170" i="60"/>
  <c r="AE170" i="60"/>
  <c r="AF170" i="60"/>
  <c r="AG170" i="60"/>
  <c r="AH170" i="60"/>
  <c r="AI170" i="60"/>
  <c r="AJ170" i="60"/>
  <c r="AK170" i="60"/>
  <c r="AL170" i="60"/>
  <c r="AM170" i="60"/>
  <c r="AN170" i="60"/>
  <c r="AO170" i="60"/>
  <c r="AP170" i="60"/>
  <c r="AQ170" i="60"/>
  <c r="AR170" i="60"/>
  <c r="AS170" i="60"/>
  <c r="AT170" i="60"/>
  <c r="AU170" i="60"/>
  <c r="AV170" i="60"/>
  <c r="AW170" i="60"/>
  <c r="AX170" i="60"/>
  <c r="AY170" i="60"/>
  <c r="AZ170" i="60"/>
  <c r="BA170" i="60"/>
  <c r="BB170" i="60"/>
  <c r="BC170" i="60"/>
  <c r="T96" i="170" l="1"/>
  <c r="U96" i="170"/>
  <c r="U95" i="149"/>
  <c r="T95" i="149"/>
  <c r="T97" i="152"/>
  <c r="U97" i="152"/>
  <c r="T97" i="163"/>
  <c r="U97" i="163"/>
  <c r="U95" i="145"/>
  <c r="T95" i="145"/>
  <c r="U97" i="159"/>
  <c r="T97" i="159"/>
  <c r="U96" i="156"/>
  <c r="T96" i="156"/>
  <c r="T97" i="149"/>
  <c r="U97" i="149"/>
  <c r="U97" i="170"/>
  <c r="T97" i="170"/>
  <c r="T97" i="145"/>
  <c r="U97" i="145"/>
  <c r="U97" i="177"/>
  <c r="T97" i="177"/>
  <c r="T96" i="149"/>
  <c r="U96" i="149"/>
  <c r="U95" i="152"/>
  <c r="T95" i="152"/>
  <c r="U94" i="145"/>
  <c r="T94" i="145"/>
  <c r="T92" i="150"/>
  <c r="U92" i="150"/>
  <c r="T94" i="180"/>
  <c r="U94" i="180"/>
  <c r="U94" i="152"/>
  <c r="T94" i="152"/>
  <c r="U93" i="170"/>
  <c r="T93" i="170"/>
  <c r="T93" i="168"/>
  <c r="U93" i="168"/>
  <c r="T90" i="173"/>
  <c r="U90" i="173"/>
  <c r="U89" i="149"/>
  <c r="T89" i="149"/>
  <c r="U90" i="159"/>
  <c r="T90" i="159"/>
  <c r="U89" i="145"/>
  <c r="T89" i="145"/>
  <c r="L1" i="62"/>
  <c r="S1" i="61"/>
  <c r="S1" i="60"/>
  <c r="AA2" i="63" s="1"/>
  <c r="Y1" i="64" s="1"/>
  <c r="T17" i="65"/>
  <c r="B53" i="63" l="1"/>
  <c r="B32" i="63"/>
  <c r="B4" i="63"/>
  <c r="C6" i="63"/>
  <c r="C34" i="63"/>
  <c r="H6" i="63"/>
  <c r="K105" i="179"/>
  <c r="K121" i="164"/>
  <c r="K130" i="174"/>
  <c r="K118" i="145"/>
  <c r="G33" i="179"/>
  <c r="K110" i="145"/>
  <c r="G47" i="156"/>
  <c r="K120" i="176"/>
  <c r="K107" i="165"/>
  <c r="K139" i="165"/>
  <c r="K112" i="170"/>
  <c r="K76" i="153"/>
  <c r="K108" i="176"/>
  <c r="K127" i="161"/>
  <c r="K139" i="180"/>
  <c r="K111" i="176"/>
  <c r="K114" i="155"/>
  <c r="K124" i="146"/>
  <c r="K132" i="159"/>
  <c r="K132" i="174"/>
  <c r="K40" i="149"/>
  <c r="K124" i="169"/>
  <c r="K137" i="170"/>
  <c r="K109" i="178"/>
  <c r="K105" i="147"/>
  <c r="K118" i="160"/>
  <c r="K117" i="173"/>
  <c r="K127" i="156"/>
  <c r="K124" i="158"/>
  <c r="G158" i="159"/>
  <c r="K120" i="162"/>
  <c r="K109" i="182"/>
  <c r="K119" i="158"/>
  <c r="K107" i="181"/>
  <c r="G47" i="163"/>
  <c r="K122" i="175"/>
  <c r="K126" i="152"/>
  <c r="K110" i="171"/>
  <c r="K124" i="150"/>
  <c r="K135" i="181"/>
  <c r="K130" i="156"/>
  <c r="K46" i="176"/>
  <c r="G49" i="159"/>
  <c r="K109" i="168"/>
  <c r="G96" i="149"/>
  <c r="K106" i="162"/>
  <c r="K133" i="156"/>
  <c r="K127" i="178"/>
  <c r="K132" i="152"/>
  <c r="G135" i="156"/>
  <c r="K106" i="175"/>
  <c r="K117" i="157"/>
  <c r="K111" i="180"/>
  <c r="K107" i="164"/>
  <c r="K139" i="173"/>
  <c r="K122" i="164"/>
  <c r="K115" i="173"/>
  <c r="K122" i="160"/>
  <c r="K119" i="169"/>
  <c r="K130" i="163"/>
  <c r="K116" i="165"/>
  <c r="K128" i="181"/>
  <c r="K54" i="170"/>
  <c r="K108" i="152"/>
  <c r="K119" i="163"/>
  <c r="G45" i="157"/>
  <c r="K132" i="148"/>
  <c r="K37" i="161"/>
  <c r="K113" i="151"/>
  <c r="K129" i="167"/>
  <c r="K121" i="167"/>
  <c r="K106" i="154"/>
  <c r="K107" i="148"/>
  <c r="K140" i="158"/>
  <c r="K130" i="178"/>
  <c r="K110" i="156"/>
  <c r="K129" i="146"/>
  <c r="K118" i="143"/>
  <c r="K113" i="161"/>
  <c r="K116" i="174"/>
  <c r="K115" i="172"/>
  <c r="G69" i="174"/>
  <c r="K130" i="154"/>
  <c r="K121" i="168"/>
  <c r="K84" i="149"/>
  <c r="K122" i="145"/>
  <c r="K117" i="179"/>
  <c r="G116" i="149"/>
  <c r="K129" i="169"/>
  <c r="K136" i="152"/>
  <c r="K123" i="156"/>
  <c r="K105" i="182"/>
  <c r="K115" i="141"/>
  <c r="G33" i="176"/>
  <c r="G77" i="159"/>
  <c r="K106" i="164"/>
  <c r="K124" i="174"/>
  <c r="K107" i="163"/>
  <c r="K108" i="142"/>
  <c r="K105" i="170"/>
  <c r="K105" i="169"/>
  <c r="K107" i="166"/>
  <c r="K138" i="148"/>
  <c r="K136" i="173"/>
  <c r="K126" i="145"/>
  <c r="G56" i="168"/>
  <c r="K116" i="140"/>
  <c r="K127" i="140"/>
  <c r="G97" i="170"/>
  <c r="K111" i="173"/>
  <c r="K133" i="147"/>
  <c r="G46" i="145"/>
  <c r="G56" i="145"/>
  <c r="K124" i="180"/>
  <c r="K129" i="170"/>
  <c r="K136" i="165"/>
  <c r="K120" i="161"/>
  <c r="K140" i="150"/>
  <c r="G102" i="145"/>
  <c r="K139" i="158"/>
  <c r="K137" i="161"/>
  <c r="K109" i="151"/>
  <c r="K132" i="142"/>
  <c r="G119" i="170"/>
  <c r="K129" i="171"/>
  <c r="G37" i="150"/>
  <c r="K128" i="152"/>
  <c r="K134" i="175"/>
  <c r="K113" i="181"/>
  <c r="K136" i="164"/>
  <c r="G115" i="170"/>
  <c r="G128" i="145"/>
  <c r="G73" i="159"/>
  <c r="K112" i="182"/>
  <c r="K111" i="141"/>
  <c r="K115" i="146"/>
  <c r="K130" i="155"/>
  <c r="K108" i="180"/>
  <c r="K120" i="179"/>
  <c r="K108" i="179"/>
  <c r="K136" i="179"/>
  <c r="K64" i="149"/>
  <c r="K127" i="146"/>
  <c r="K124" i="181"/>
  <c r="K127" i="169"/>
  <c r="K115" i="145"/>
  <c r="K119" i="173"/>
  <c r="K48" i="162"/>
  <c r="K106" i="146"/>
  <c r="K116" i="167"/>
  <c r="K117" i="176"/>
  <c r="K121" i="157"/>
  <c r="K124" i="163"/>
  <c r="K43" i="156"/>
  <c r="K140" i="166"/>
  <c r="G90" i="159"/>
  <c r="K121" i="149"/>
  <c r="K121" i="178"/>
  <c r="K107" i="151"/>
  <c r="K120" i="146"/>
  <c r="K132" i="161"/>
  <c r="K72" i="159"/>
  <c r="K129" i="161"/>
  <c r="G130" i="145"/>
  <c r="K126" i="174"/>
  <c r="K112" i="153"/>
  <c r="K119" i="165"/>
  <c r="K128" i="155"/>
  <c r="K108" i="159"/>
  <c r="K114" i="172"/>
  <c r="K129" i="172"/>
  <c r="K134" i="140"/>
  <c r="K123" i="171"/>
  <c r="K110" i="151"/>
  <c r="K129" i="140"/>
  <c r="K117" i="168"/>
  <c r="K128" i="167"/>
  <c r="K67" i="168"/>
  <c r="K79" i="152"/>
  <c r="K55" i="173"/>
  <c r="K134" i="158"/>
  <c r="K107" i="140"/>
  <c r="K118" i="157"/>
  <c r="K140" i="143"/>
  <c r="G32" i="149"/>
  <c r="K128" i="150"/>
  <c r="K134" i="173"/>
  <c r="K105" i="162"/>
  <c r="K137" i="181"/>
  <c r="K130" i="165"/>
  <c r="K133" i="155"/>
  <c r="G76" i="173"/>
  <c r="K108" i="148"/>
  <c r="K126" i="167"/>
  <c r="K106" i="147"/>
  <c r="K47" i="152"/>
  <c r="K136" i="140"/>
  <c r="K120" i="175"/>
  <c r="K111" i="177"/>
  <c r="K123" i="141"/>
  <c r="K123" i="162"/>
  <c r="K127" i="177"/>
  <c r="K130" i="147"/>
  <c r="G53" i="168"/>
  <c r="G69" i="163"/>
  <c r="K114" i="158"/>
  <c r="G134" i="152"/>
  <c r="K110" i="147"/>
  <c r="K129" i="180"/>
  <c r="K122" i="166"/>
  <c r="K123" i="173"/>
  <c r="K119" i="181"/>
  <c r="K78" i="149"/>
  <c r="K105" i="158"/>
  <c r="G40" i="157"/>
  <c r="G47" i="145"/>
  <c r="G42" i="168"/>
  <c r="K59" i="157"/>
  <c r="K116" i="146"/>
  <c r="K46" i="149"/>
  <c r="G129" i="182"/>
  <c r="K138" i="153"/>
  <c r="K137" i="178"/>
  <c r="K122" i="179"/>
  <c r="G126" i="173"/>
  <c r="K127" i="143"/>
  <c r="K111" i="178"/>
  <c r="K114" i="177"/>
  <c r="K133" i="162"/>
  <c r="K82" i="165"/>
  <c r="K45" i="154"/>
  <c r="K134" i="146"/>
  <c r="K126" i="171"/>
  <c r="K124" i="170"/>
  <c r="K137" i="164"/>
  <c r="K134" i="162"/>
  <c r="G83" i="163"/>
  <c r="K39" i="170"/>
  <c r="G118" i="165"/>
  <c r="K110" i="174"/>
  <c r="K109" i="167"/>
  <c r="K137" i="143"/>
  <c r="K124" i="165"/>
  <c r="K127" i="182"/>
  <c r="G40" i="170"/>
  <c r="K137" i="156"/>
  <c r="K128" i="164"/>
  <c r="K111" i="166"/>
  <c r="K38" i="158"/>
  <c r="K59" i="163"/>
  <c r="K110" i="169"/>
  <c r="K123" i="181"/>
  <c r="K114" i="145"/>
  <c r="G64" i="157"/>
  <c r="G157" i="159"/>
  <c r="K115" i="153"/>
  <c r="K73" i="157"/>
  <c r="G93" i="170"/>
  <c r="K119" i="182"/>
  <c r="K123" i="164"/>
  <c r="K127" i="179"/>
  <c r="K113" i="148"/>
  <c r="K111" i="151"/>
  <c r="K112" i="177"/>
  <c r="K126" i="148"/>
  <c r="K55" i="177"/>
  <c r="K123" i="140"/>
  <c r="K139" i="179"/>
  <c r="K115" i="157"/>
  <c r="K65" i="179"/>
  <c r="K121" i="155"/>
  <c r="K134" i="179"/>
  <c r="K113" i="162"/>
  <c r="K140" i="142"/>
  <c r="K126" i="175"/>
  <c r="K114" i="180"/>
  <c r="K124" i="156"/>
  <c r="K126" i="182"/>
  <c r="K124" i="151"/>
  <c r="K118" i="172"/>
  <c r="K130" i="182"/>
  <c r="K122" i="158"/>
  <c r="K115" i="182"/>
  <c r="K114" i="159"/>
  <c r="K130" i="160"/>
  <c r="K135" i="176"/>
  <c r="K128" i="160"/>
  <c r="G133" i="172"/>
  <c r="K116" i="166"/>
  <c r="K135" i="148"/>
  <c r="K129" i="164"/>
  <c r="K109" i="156"/>
  <c r="K134" i="154"/>
  <c r="K130" i="166"/>
  <c r="K138" i="158"/>
  <c r="K140" i="181"/>
  <c r="K129" i="165"/>
  <c r="K121" i="169"/>
  <c r="K106" i="145"/>
  <c r="K119" i="157"/>
  <c r="K115" i="163"/>
  <c r="K123" i="168"/>
  <c r="K109" i="150"/>
  <c r="K124" i="172"/>
  <c r="K126" i="160"/>
  <c r="K135" i="145"/>
  <c r="K130" i="176"/>
  <c r="K132" i="153"/>
  <c r="K130" i="149"/>
  <c r="K122" i="181"/>
  <c r="G85" i="149"/>
  <c r="K136" i="157"/>
  <c r="K130" i="153"/>
  <c r="K111" i="162"/>
  <c r="K140" i="162"/>
  <c r="K122" i="180"/>
  <c r="K137" i="179"/>
  <c r="K126" i="164"/>
  <c r="K112" i="158"/>
  <c r="G87" i="149"/>
  <c r="K122" i="171"/>
  <c r="K114" i="170"/>
  <c r="K122" i="178"/>
  <c r="K115" i="175"/>
  <c r="K121" i="141"/>
  <c r="K112" i="148"/>
  <c r="K116" i="173"/>
  <c r="K140" i="153"/>
  <c r="K137" i="155"/>
  <c r="K34" i="171"/>
  <c r="K106" i="156"/>
  <c r="K114" i="166"/>
  <c r="K118" i="180"/>
  <c r="K139" i="148"/>
  <c r="K120" i="173"/>
  <c r="K115" i="176"/>
  <c r="K136" i="156"/>
  <c r="K110" i="177"/>
  <c r="K127" i="175"/>
  <c r="K123" i="165"/>
  <c r="K111" i="152"/>
  <c r="K136" i="172"/>
  <c r="K55" i="172"/>
  <c r="K128" i="173"/>
  <c r="K110" i="164"/>
  <c r="K137" i="162"/>
  <c r="K127" i="152"/>
  <c r="K107" i="173"/>
  <c r="K123" i="182"/>
  <c r="K121" i="153"/>
  <c r="K113" i="140"/>
  <c r="K107" i="157"/>
  <c r="G69" i="157"/>
  <c r="K133" i="164"/>
  <c r="G130" i="151"/>
  <c r="K127" i="151"/>
  <c r="K109" i="160"/>
  <c r="K113" i="158"/>
  <c r="K118" i="151"/>
  <c r="K81" i="165"/>
  <c r="K135" i="168"/>
  <c r="K127" i="171"/>
  <c r="K116" i="176"/>
  <c r="K108" i="165"/>
  <c r="K123" i="153"/>
  <c r="G41" i="159"/>
  <c r="G65" i="149"/>
  <c r="G126" i="177"/>
  <c r="K124" i="160"/>
  <c r="K138" i="181"/>
  <c r="K137" i="154"/>
  <c r="K140" i="152"/>
  <c r="K123" i="163"/>
  <c r="K112" i="163"/>
  <c r="G54" i="174"/>
  <c r="K116" i="156"/>
  <c r="K135" i="141"/>
  <c r="K123" i="154"/>
  <c r="K46" i="145"/>
  <c r="K133" i="141"/>
  <c r="K127" i="148"/>
  <c r="K129" i="157"/>
  <c r="K122" i="143"/>
  <c r="K114" i="147"/>
  <c r="G136" i="159"/>
  <c r="K128" i="179"/>
  <c r="K138" i="142"/>
  <c r="K105" i="152"/>
  <c r="K109" i="143"/>
  <c r="K137" i="152"/>
  <c r="K126" i="158"/>
  <c r="K107" i="153"/>
  <c r="K133" i="153"/>
  <c r="K137" i="140"/>
  <c r="G42" i="159"/>
  <c r="K112" i="141"/>
  <c r="K108" i="181"/>
  <c r="K112" i="143"/>
  <c r="K115" i="174"/>
  <c r="K120" i="152"/>
  <c r="G38" i="172"/>
  <c r="K111" i="170"/>
  <c r="K139" i="164"/>
  <c r="K45" i="145"/>
  <c r="K132" i="169"/>
  <c r="G79" i="159"/>
  <c r="K114" i="142"/>
  <c r="K63" i="157"/>
  <c r="K133" i="157"/>
  <c r="K107" i="171"/>
  <c r="K129" i="142"/>
  <c r="K111" i="153"/>
  <c r="K116" i="157"/>
  <c r="K114" i="157"/>
  <c r="K114" i="161"/>
  <c r="K110" i="159"/>
  <c r="K134" i="142"/>
  <c r="K119" i="167"/>
  <c r="K124" i="178"/>
  <c r="K119" i="151"/>
  <c r="K120" i="156"/>
  <c r="K133" i="159"/>
  <c r="K124" i="149"/>
  <c r="K123" i="166"/>
  <c r="G80" i="157"/>
  <c r="K119" i="147"/>
  <c r="G94" i="180"/>
  <c r="G140" i="177"/>
  <c r="K116" i="182"/>
  <c r="K133" i="161"/>
  <c r="K126" i="169"/>
  <c r="K127" i="165"/>
  <c r="K140" i="148"/>
  <c r="K123" i="155"/>
  <c r="K120" i="167"/>
  <c r="K117" i="180"/>
  <c r="K114" i="171"/>
  <c r="G47" i="149"/>
  <c r="K116" i="143"/>
  <c r="G123" i="173"/>
  <c r="G93" i="168"/>
  <c r="K117" i="143"/>
  <c r="K117" i="159"/>
  <c r="K108" i="157"/>
  <c r="K134" i="169"/>
  <c r="K137" i="145"/>
  <c r="G89" i="145"/>
  <c r="K116" i="155"/>
  <c r="G121" i="162"/>
  <c r="K119" i="146"/>
  <c r="K34" i="153"/>
  <c r="K109" i="172"/>
  <c r="K136" i="167"/>
  <c r="K106" i="169"/>
  <c r="K118" i="153"/>
  <c r="K114" i="160"/>
  <c r="K133" i="140"/>
  <c r="G109" i="172"/>
  <c r="K133" i="165"/>
  <c r="K121" i="165"/>
  <c r="K76" i="157"/>
  <c r="G71" i="178"/>
  <c r="K126" i="153"/>
  <c r="K136" i="180"/>
  <c r="G41" i="149"/>
  <c r="K139" i="157"/>
  <c r="K108" i="172"/>
  <c r="K109" i="174"/>
  <c r="K128" i="175"/>
  <c r="K105" i="160"/>
  <c r="K107" i="149"/>
  <c r="K114" i="181"/>
  <c r="K122" i="149"/>
  <c r="K121" i="170"/>
  <c r="G38" i="159"/>
  <c r="G63" i="161"/>
  <c r="K132" i="172"/>
  <c r="K110" i="167"/>
  <c r="K138" i="166"/>
  <c r="K126" i="177"/>
  <c r="K121" i="158"/>
  <c r="K126" i="173"/>
  <c r="G128" i="182"/>
  <c r="G37" i="168"/>
  <c r="K120" i="157"/>
  <c r="K106" i="148"/>
  <c r="K40" i="178"/>
  <c r="G129" i="150"/>
  <c r="K110" i="182"/>
  <c r="K127" i="166"/>
  <c r="K137" i="141"/>
  <c r="K122" i="165"/>
  <c r="K79" i="159"/>
  <c r="K108" i="161"/>
  <c r="K132" i="141"/>
  <c r="K133" i="181"/>
  <c r="K139" i="151"/>
  <c r="K107" i="175"/>
  <c r="K113" i="157"/>
  <c r="K117" i="166"/>
  <c r="K127" i="154"/>
  <c r="K120" i="177"/>
  <c r="K111" i="161"/>
  <c r="K106" i="140"/>
  <c r="K136" i="143"/>
  <c r="K114" i="175"/>
  <c r="K111" i="150"/>
  <c r="K118" i="174"/>
  <c r="K117" i="171"/>
  <c r="G48" i="168"/>
  <c r="K123" i="169"/>
  <c r="K106" i="141"/>
  <c r="K120" i="164"/>
  <c r="K138" i="165"/>
  <c r="K139" i="166"/>
  <c r="K111" i="140"/>
  <c r="K128" i="174"/>
  <c r="K108" i="163"/>
  <c r="K118" i="148"/>
  <c r="K109" i="163"/>
  <c r="K121" i="154"/>
  <c r="K109" i="159"/>
  <c r="K36" i="157"/>
  <c r="K116" i="180"/>
  <c r="K108" i="150"/>
  <c r="K53" i="157"/>
  <c r="G101" i="177"/>
  <c r="K76" i="145"/>
  <c r="G73" i="168"/>
  <c r="G94" i="152"/>
  <c r="K126" i="142"/>
  <c r="K127" i="167"/>
  <c r="K117" i="151"/>
  <c r="G42" i="178"/>
  <c r="K130" i="150"/>
  <c r="K115" i="142"/>
  <c r="G56" i="179"/>
  <c r="K120" i="147"/>
  <c r="G135" i="153"/>
  <c r="K84" i="163"/>
  <c r="G137" i="159"/>
  <c r="G41" i="173"/>
  <c r="K138" i="152"/>
  <c r="K139" i="156"/>
  <c r="K42" i="157"/>
  <c r="G33" i="163"/>
  <c r="K135" i="156"/>
  <c r="G63" i="150"/>
  <c r="K132" i="143"/>
  <c r="K120" i="145"/>
  <c r="K108" i="167"/>
  <c r="K134" i="149"/>
  <c r="K110" i="173"/>
  <c r="K108" i="149"/>
  <c r="K135" i="140"/>
  <c r="K116" i="162"/>
  <c r="K130" i="180"/>
  <c r="G45" i="168"/>
  <c r="K136" i="162"/>
  <c r="K110" i="148"/>
  <c r="K115" i="179"/>
  <c r="K135" i="154"/>
  <c r="K109" i="173"/>
  <c r="K81" i="157"/>
  <c r="K129" i="151"/>
  <c r="K126" i="156"/>
  <c r="K35" i="175"/>
  <c r="G135" i="168"/>
  <c r="K130" i="140"/>
  <c r="K116" i="170"/>
  <c r="K106" i="181"/>
  <c r="K130" i="179"/>
  <c r="K114" i="152"/>
  <c r="K129" i="152"/>
  <c r="K113" i="175"/>
  <c r="G47" i="159"/>
  <c r="K116" i="152"/>
  <c r="G107" i="159"/>
  <c r="K122" i="150"/>
  <c r="K123" i="151"/>
  <c r="G98" i="157"/>
  <c r="K134" i="150"/>
  <c r="K127" i="145"/>
  <c r="K106" i="160"/>
  <c r="K122" i="146"/>
  <c r="K124" i="140"/>
  <c r="K124" i="147"/>
  <c r="K120" i="153"/>
  <c r="K139" i="153"/>
  <c r="K112" i="154"/>
  <c r="G42" i="150"/>
  <c r="K119" i="154"/>
  <c r="K134" i="163"/>
  <c r="G75" i="163"/>
  <c r="G113" i="168"/>
  <c r="K124" i="161"/>
  <c r="K110" i="141"/>
  <c r="G55" i="179"/>
  <c r="K134" i="147"/>
  <c r="K132" i="168"/>
  <c r="K121" i="142"/>
  <c r="K124" i="179"/>
  <c r="G117" i="159"/>
  <c r="K140" i="171"/>
  <c r="K137" i="169"/>
  <c r="K123" i="180"/>
  <c r="K132" i="156"/>
  <c r="G30" i="169"/>
  <c r="K122" i="174"/>
  <c r="G106" i="179"/>
  <c r="K130" i="143"/>
  <c r="K37" i="179"/>
  <c r="K106" i="178"/>
  <c r="K118" i="179"/>
  <c r="K116" i="179"/>
  <c r="K129" i="162"/>
  <c r="K137" i="168"/>
  <c r="G101" i="170"/>
  <c r="K130" i="168"/>
  <c r="K110" i="170"/>
  <c r="K132" i="158"/>
  <c r="K121" i="140"/>
  <c r="K106" i="151"/>
  <c r="K137" i="167"/>
  <c r="K115" i="156"/>
  <c r="K120" i="172"/>
  <c r="K106" i="142"/>
  <c r="K120" i="155"/>
  <c r="K76" i="172"/>
  <c r="K119" i="152"/>
  <c r="K62" i="177"/>
  <c r="K122" i="162"/>
  <c r="G106" i="157"/>
  <c r="K108" i="160"/>
  <c r="G59" i="168"/>
  <c r="K135" i="169"/>
  <c r="K55" i="145"/>
  <c r="G123" i="172"/>
  <c r="K65" i="145"/>
  <c r="K121" i="172"/>
  <c r="G42" i="145"/>
  <c r="K111" i="155"/>
  <c r="K127" i="173"/>
  <c r="K106" i="165"/>
  <c r="K139" i="162"/>
  <c r="K136" i="160"/>
  <c r="K107" i="172"/>
  <c r="K118" i="140"/>
  <c r="K126" i="154"/>
  <c r="G52" i="163"/>
  <c r="K138" i="172"/>
  <c r="G55" i="157"/>
  <c r="K106" i="149"/>
  <c r="K121" i="159"/>
  <c r="K120" i="149"/>
  <c r="K129" i="143"/>
  <c r="K112" i="140"/>
  <c r="K49" i="163"/>
  <c r="K108" i="170"/>
  <c r="K109" i="140"/>
  <c r="K118" i="181"/>
  <c r="K41" i="159"/>
  <c r="K135" i="160"/>
  <c r="K134" i="161"/>
  <c r="K136" i="141"/>
  <c r="K124" i="177"/>
  <c r="K138" i="180"/>
  <c r="K112" i="179"/>
  <c r="K108" i="177"/>
  <c r="K126" i="151"/>
  <c r="G109" i="159"/>
  <c r="K140" i="175"/>
  <c r="K130" i="181"/>
  <c r="K133" i="169"/>
  <c r="K138" i="178"/>
  <c r="K113" i="146"/>
  <c r="K85" i="149"/>
  <c r="K122" i="163"/>
  <c r="K113" i="174"/>
  <c r="K133" i="178"/>
  <c r="K123" i="152"/>
  <c r="K129" i="163"/>
  <c r="K140" i="178"/>
  <c r="K120" i="174"/>
  <c r="K111" i="174"/>
  <c r="K128" i="180"/>
  <c r="K117" i="169"/>
  <c r="K137" i="159"/>
  <c r="G78" i="168"/>
  <c r="K122" i="177"/>
  <c r="G121" i="149"/>
  <c r="G73" i="149"/>
  <c r="K132" i="167"/>
  <c r="K113" i="145"/>
  <c r="K135" i="170"/>
  <c r="K106" i="153"/>
  <c r="K132" i="163"/>
  <c r="K133" i="146"/>
  <c r="K106" i="176"/>
  <c r="G108" i="150"/>
  <c r="K121" i="171"/>
  <c r="G133" i="150"/>
  <c r="K119" i="148"/>
  <c r="K116" i="175"/>
  <c r="K108" i="154"/>
  <c r="K132" i="179"/>
  <c r="K105" i="164"/>
  <c r="K109" i="145"/>
  <c r="K124" i="152"/>
  <c r="G39" i="163"/>
  <c r="K107" i="155"/>
  <c r="K140" i="161"/>
  <c r="G110" i="177"/>
  <c r="G68" i="150"/>
  <c r="K118" i="162"/>
  <c r="K117" i="158"/>
  <c r="K38" i="150"/>
  <c r="G127" i="172"/>
  <c r="K115" i="180"/>
  <c r="K55" i="170"/>
  <c r="K132" i="178"/>
  <c r="K113" i="154"/>
  <c r="G68" i="168"/>
  <c r="K110" i="153"/>
  <c r="K119" i="161"/>
  <c r="K106" i="167"/>
  <c r="K140" i="160"/>
  <c r="K106" i="163"/>
  <c r="K64" i="179"/>
  <c r="K116" i="153"/>
  <c r="K130" i="145"/>
  <c r="K135" i="142"/>
  <c r="K107" i="170"/>
  <c r="G34" i="156"/>
  <c r="K137" i="177"/>
  <c r="K122" i="141"/>
  <c r="K114" i="163"/>
  <c r="K139" i="147"/>
  <c r="K116" i="154"/>
  <c r="K137" i="176"/>
  <c r="K128" i="182"/>
  <c r="K129" i="148"/>
  <c r="K118" i="175"/>
  <c r="K135" i="166"/>
  <c r="K140" i="147"/>
  <c r="K58" i="159"/>
  <c r="G107" i="166"/>
  <c r="K124" i="159"/>
  <c r="K130" i="172"/>
  <c r="G33" i="159"/>
  <c r="K136" i="163"/>
  <c r="K112" i="156"/>
  <c r="K138" i="145"/>
  <c r="K107" i="152"/>
  <c r="K109" i="177"/>
  <c r="K31" i="156"/>
  <c r="K138" i="156"/>
  <c r="K116" i="151"/>
  <c r="K139" i="150"/>
  <c r="G87" i="170"/>
  <c r="K121" i="179"/>
  <c r="K106" i="177"/>
  <c r="K118" i="161"/>
  <c r="K109" i="161"/>
  <c r="G31" i="149"/>
  <c r="K107" i="176"/>
  <c r="G84" i="145"/>
  <c r="K134" i="156"/>
  <c r="K114" i="143"/>
  <c r="G105" i="152"/>
  <c r="K138" i="162"/>
  <c r="G50" i="168"/>
  <c r="K108" i="168"/>
  <c r="K31" i="159"/>
  <c r="K51" i="157"/>
  <c r="K121" i="175"/>
  <c r="K126" i="162"/>
  <c r="K117" i="154"/>
  <c r="K120" i="142"/>
  <c r="K127" i="172"/>
  <c r="G55" i="172"/>
  <c r="K118" i="171"/>
  <c r="K107" i="182"/>
  <c r="K122" i="155"/>
  <c r="K111" i="159"/>
  <c r="K118" i="149"/>
  <c r="K122" i="154"/>
  <c r="K135" i="151"/>
  <c r="K119" i="177"/>
  <c r="K122" i="161"/>
  <c r="K114" i="178"/>
  <c r="K139" i="140"/>
  <c r="K113" i="173"/>
  <c r="K129" i="153"/>
  <c r="K126" i="168"/>
  <c r="K124" i="143"/>
  <c r="K138" i="169"/>
  <c r="K121" i="146"/>
  <c r="K107" i="156"/>
  <c r="K122" i="152"/>
  <c r="K124" i="162"/>
  <c r="K107" i="158"/>
  <c r="K111" i="163"/>
  <c r="K124" i="164"/>
  <c r="K107" i="145"/>
  <c r="K107" i="147"/>
  <c r="K133" i="175"/>
  <c r="K130" i="148"/>
  <c r="K124" i="141"/>
  <c r="G130" i="161"/>
  <c r="K113" i="152"/>
  <c r="G34" i="150"/>
  <c r="K128" i="159"/>
  <c r="K119" i="150"/>
  <c r="K116" i="169"/>
  <c r="G63" i="145"/>
  <c r="K112" i="172"/>
  <c r="K32" i="159"/>
  <c r="K136" i="146"/>
  <c r="K127" i="163"/>
  <c r="K135" i="147"/>
  <c r="K129" i="176"/>
  <c r="K115" i="159"/>
  <c r="K133" i="170"/>
  <c r="K109" i="152"/>
  <c r="K105" i="142"/>
  <c r="K124" i="168"/>
  <c r="K112" i="176"/>
  <c r="G55" i="159"/>
  <c r="K107" i="180"/>
  <c r="K84" i="159"/>
  <c r="K138" i="150"/>
  <c r="K110" i="140"/>
  <c r="K138" i="157"/>
  <c r="K137" i="142"/>
  <c r="K107" i="154"/>
  <c r="K118" i="147"/>
  <c r="K119" i="141"/>
  <c r="K132" i="171"/>
  <c r="K114" i="174"/>
  <c r="G31" i="172"/>
  <c r="K109" i="148"/>
  <c r="K118" i="163"/>
  <c r="K116" i="148"/>
  <c r="K122" i="167"/>
  <c r="K137" i="174"/>
  <c r="G42" i="173"/>
  <c r="K35" i="157"/>
  <c r="K128" i="176"/>
  <c r="G71" i="159"/>
  <c r="K121" i="161"/>
  <c r="K109" i="176"/>
  <c r="K114" i="150"/>
  <c r="K120" i="154"/>
  <c r="K46" i="163"/>
  <c r="K112" i="169"/>
  <c r="K136" i="169"/>
  <c r="K132" i="149"/>
  <c r="K136" i="182"/>
  <c r="K49" i="165"/>
  <c r="K116" i="149"/>
  <c r="K122" i="140"/>
  <c r="K135" i="179"/>
  <c r="K111" i="171"/>
  <c r="G49" i="168"/>
  <c r="K129" i="173"/>
  <c r="K135" i="177"/>
  <c r="K127" i="157"/>
  <c r="K113" i="160"/>
  <c r="G112" i="180"/>
  <c r="K127" i="168"/>
  <c r="K114" i="176"/>
  <c r="G118" i="180"/>
  <c r="K126" i="180"/>
  <c r="K128" i="156"/>
  <c r="K108" i="162"/>
  <c r="K132" i="180"/>
  <c r="K105" i="166"/>
  <c r="K117" i="142"/>
  <c r="K135" i="153"/>
  <c r="K140" i="172"/>
  <c r="K139" i="154"/>
  <c r="K133" i="180"/>
  <c r="K122" i="176"/>
  <c r="K113" i="163"/>
  <c r="G70" i="159"/>
  <c r="K129" i="155"/>
  <c r="G65" i="156"/>
  <c r="K128" i="149"/>
  <c r="K128" i="172"/>
  <c r="K128" i="165"/>
  <c r="K117" i="170"/>
  <c r="G53" i="170"/>
  <c r="K123" i="147"/>
  <c r="K138" i="171"/>
  <c r="K128" i="166"/>
  <c r="K134" i="151"/>
  <c r="K119" i="153"/>
  <c r="K64" i="152"/>
  <c r="K51" i="149"/>
  <c r="K127" i="164"/>
  <c r="K140" i="174"/>
  <c r="K117" i="163"/>
  <c r="K140" i="164"/>
  <c r="K135" i="150"/>
  <c r="K74" i="170"/>
  <c r="K117" i="149"/>
  <c r="K124" i="145"/>
  <c r="K126" i="165"/>
  <c r="K139" i="141"/>
  <c r="K106" i="150"/>
  <c r="K105" i="153"/>
  <c r="G97" i="145"/>
  <c r="K139" i="168"/>
  <c r="K123" i="149"/>
  <c r="K134" i="177"/>
  <c r="K65" i="152"/>
  <c r="K111" i="142"/>
  <c r="K123" i="161"/>
  <c r="K115" i="150"/>
  <c r="K114" i="182"/>
  <c r="K120" i="140"/>
  <c r="K111" i="148"/>
  <c r="K112" i="145"/>
  <c r="K135" i="149"/>
  <c r="K105" i="175"/>
  <c r="K133" i="168"/>
  <c r="K130" i="167"/>
  <c r="K126" i="166"/>
  <c r="G37" i="172"/>
  <c r="K120" i="182"/>
  <c r="K128" i="141"/>
  <c r="K123" i="176"/>
  <c r="G60" i="177"/>
  <c r="K132" i="150"/>
  <c r="K118" i="159"/>
  <c r="K106" i="158"/>
  <c r="K111" i="149"/>
  <c r="K116" i="160"/>
  <c r="K123" i="145"/>
  <c r="K127" i="159"/>
  <c r="K115" i="147"/>
  <c r="K116" i="159"/>
  <c r="K137" i="182"/>
  <c r="G59" i="161"/>
  <c r="G50" i="176"/>
  <c r="G63" i="149"/>
  <c r="K130" i="152"/>
  <c r="K113" i="171"/>
  <c r="K109" i="155"/>
  <c r="K105" i="165"/>
  <c r="K75" i="157"/>
  <c r="K124" i="155"/>
  <c r="K121" i="148"/>
  <c r="K50" i="157"/>
  <c r="K117" i="155"/>
  <c r="K107" i="167"/>
  <c r="K119" i="159"/>
  <c r="K120" i="180"/>
  <c r="G85" i="145"/>
  <c r="K137" i="150"/>
  <c r="K113" i="172"/>
  <c r="K43" i="157"/>
  <c r="K139" i="143"/>
  <c r="K117" i="156"/>
  <c r="K138" i="147"/>
  <c r="G35" i="165"/>
  <c r="K60" i="159"/>
  <c r="K114" i="140"/>
  <c r="K48" i="150"/>
  <c r="K126" i="146"/>
  <c r="G52" i="152"/>
  <c r="K134" i="171"/>
  <c r="K129" i="160"/>
  <c r="K116" i="150"/>
  <c r="K108" i="156"/>
  <c r="K115" i="143"/>
  <c r="K122" i="172"/>
  <c r="K110" i="155"/>
  <c r="K138" i="168"/>
  <c r="K133" i="182"/>
  <c r="K138" i="163"/>
  <c r="K121" i="181"/>
  <c r="K140" i="146"/>
  <c r="G92" i="150"/>
  <c r="K139" i="175"/>
  <c r="K135" i="161"/>
  <c r="K121" i="147"/>
  <c r="K62" i="161"/>
  <c r="G74" i="145"/>
  <c r="K112" i="161"/>
  <c r="K140" i="159"/>
  <c r="K52" i="163"/>
  <c r="G54" i="168"/>
  <c r="K138" i="159"/>
  <c r="K115" i="178"/>
  <c r="K117" i="181"/>
  <c r="K111" i="169"/>
  <c r="K116" i="145"/>
  <c r="K140" i="141"/>
  <c r="K137" i="165"/>
  <c r="G38" i="145"/>
  <c r="K137" i="146"/>
  <c r="K113" i="143"/>
  <c r="K122" i="153"/>
  <c r="K136" i="148"/>
  <c r="K40" i="157"/>
  <c r="K127" i="153"/>
  <c r="K135" i="165"/>
  <c r="K124" i="171"/>
  <c r="G65" i="180"/>
  <c r="K128" i="148"/>
  <c r="G108" i="145"/>
  <c r="G40" i="177"/>
  <c r="K136" i="177"/>
  <c r="G59" i="172"/>
  <c r="K135" i="146"/>
  <c r="K110" i="166"/>
  <c r="K115" i="161"/>
  <c r="K126" i="163"/>
  <c r="K130" i="146"/>
  <c r="K134" i="172"/>
  <c r="G38" i="152"/>
  <c r="K105" i="171"/>
  <c r="K110" i="165"/>
  <c r="K119" i="170"/>
  <c r="K130" i="141"/>
  <c r="K105" i="151"/>
  <c r="K79" i="157"/>
  <c r="K135" i="152"/>
  <c r="G136" i="170"/>
  <c r="K39" i="157"/>
  <c r="K120" i="165"/>
  <c r="K130" i="159"/>
  <c r="K118" i="182"/>
  <c r="K127" i="150"/>
  <c r="K108" i="174"/>
  <c r="K67" i="175"/>
  <c r="K110" i="154"/>
  <c r="K140" i="156"/>
  <c r="K119" i="180"/>
  <c r="K38" i="163"/>
  <c r="K128" i="146"/>
  <c r="K82" i="145"/>
  <c r="K130" i="151"/>
  <c r="K113" i="180"/>
  <c r="K56" i="148"/>
  <c r="K121" i="152"/>
  <c r="K126" i="176"/>
  <c r="K108" i="141"/>
  <c r="G122" i="156"/>
  <c r="K130" i="158"/>
  <c r="K139" i="149"/>
  <c r="K109" i="165"/>
  <c r="K132" i="140"/>
  <c r="K118" i="155"/>
  <c r="K132" i="151"/>
  <c r="K112" i="157"/>
  <c r="G56" i="173"/>
  <c r="G97" i="149"/>
  <c r="G116" i="180"/>
  <c r="K119" i="149"/>
  <c r="K135" i="159"/>
  <c r="K139" i="170"/>
  <c r="K112" i="160"/>
  <c r="K108" i="175"/>
  <c r="K106" i="166"/>
  <c r="K63" i="165"/>
  <c r="K134" i="178"/>
  <c r="K122" i="170"/>
  <c r="K107" i="177"/>
  <c r="K58" i="172"/>
  <c r="K128" i="157"/>
  <c r="K127" i="142"/>
  <c r="K69" i="182"/>
  <c r="K111" i="146"/>
  <c r="K73" i="182"/>
  <c r="K137" i="147"/>
  <c r="K136" i="147"/>
  <c r="K130" i="175"/>
  <c r="K137" i="153"/>
  <c r="G58" i="145"/>
  <c r="K122" i="157"/>
  <c r="K118" i="178"/>
  <c r="K130" i="177"/>
  <c r="K111" i="175"/>
  <c r="K105" i="149"/>
  <c r="K113" i="150"/>
  <c r="K30" i="149"/>
  <c r="K134" i="143"/>
  <c r="K123" i="150"/>
  <c r="G85" i="162"/>
  <c r="K134" i="145"/>
  <c r="K112" i="180"/>
  <c r="G36" i="163"/>
  <c r="K134" i="168"/>
  <c r="G101" i="152"/>
  <c r="K31" i="149"/>
  <c r="K106" i="173"/>
  <c r="K105" i="154"/>
  <c r="K117" i="172"/>
  <c r="K118" i="167"/>
  <c r="G34" i="180"/>
  <c r="K113" i="179"/>
  <c r="K111" i="179"/>
  <c r="K140" i="179"/>
  <c r="K115" i="154"/>
  <c r="K133" i="166"/>
  <c r="K55" i="179"/>
  <c r="G119" i="159"/>
  <c r="K121" i="182"/>
  <c r="K105" i="180"/>
  <c r="K113" i="168"/>
  <c r="G121" i="168"/>
  <c r="K106" i="152"/>
  <c r="K124" i="175"/>
  <c r="K123" i="146"/>
  <c r="K123" i="177"/>
  <c r="G136" i="165"/>
  <c r="K119" i="142"/>
  <c r="K113" i="155"/>
  <c r="K128" i="162"/>
  <c r="K129" i="178"/>
  <c r="K121" i="151"/>
  <c r="K139" i="172"/>
  <c r="K130" i="173"/>
  <c r="K109" i="166"/>
  <c r="K107" i="146"/>
  <c r="K128" i="147"/>
  <c r="K118" i="150"/>
  <c r="K130" i="164"/>
  <c r="K115" i="151"/>
  <c r="K39" i="149"/>
  <c r="G65" i="170"/>
  <c r="K129" i="149"/>
  <c r="K127" i="160"/>
  <c r="G89" i="149"/>
  <c r="K31" i="179"/>
  <c r="K117" i="174"/>
  <c r="K130" i="170"/>
  <c r="K109" i="180"/>
  <c r="K118" i="166"/>
  <c r="K138" i="151"/>
  <c r="G44" i="159"/>
  <c r="K126" i="172"/>
  <c r="K139" i="152"/>
  <c r="K138" i="167"/>
  <c r="K139" i="160"/>
  <c r="K114" i="165"/>
  <c r="K113" i="142"/>
  <c r="K108" i="166"/>
  <c r="K112" i="171"/>
  <c r="K129" i="179"/>
  <c r="K109" i="164"/>
  <c r="K116" i="178"/>
  <c r="G99" i="159"/>
  <c r="K110" i="158"/>
  <c r="K134" i="153"/>
  <c r="K123" i="179"/>
  <c r="K121" i="177"/>
  <c r="K111" i="168"/>
  <c r="K129" i="147"/>
  <c r="K116" i="164"/>
  <c r="K134" i="181"/>
  <c r="K115" i="164"/>
  <c r="K133" i="142"/>
  <c r="K114" i="168"/>
  <c r="K128" i="142"/>
  <c r="K114" i="151"/>
  <c r="K123" i="172"/>
  <c r="K140" i="165"/>
  <c r="K118" i="152"/>
  <c r="K136" i="159"/>
  <c r="K126" i="179"/>
  <c r="K122" i="169"/>
  <c r="K123" i="158"/>
  <c r="K107" i="150"/>
  <c r="K122" i="182"/>
  <c r="K115" i="171"/>
  <c r="K107" i="159"/>
  <c r="K114" i="154"/>
  <c r="G80" i="180"/>
  <c r="K128" i="169"/>
  <c r="K136" i="158"/>
  <c r="G113" i="170"/>
  <c r="K134" i="167"/>
  <c r="K105" i="161"/>
  <c r="G59" i="156"/>
  <c r="K127" i="176"/>
  <c r="K110" i="152"/>
  <c r="K135" i="155"/>
  <c r="K118" i="165"/>
  <c r="K108" i="182"/>
  <c r="K109" i="175"/>
  <c r="K124" i="157"/>
  <c r="K120" i="148"/>
  <c r="K108" i="173"/>
  <c r="K75" i="170"/>
  <c r="G73" i="145"/>
  <c r="K130" i="142"/>
  <c r="K137" i="175"/>
  <c r="K135" i="163"/>
  <c r="G46" i="163"/>
  <c r="K106" i="172"/>
  <c r="K136" i="153"/>
  <c r="K140" i="180"/>
  <c r="G128" i="159"/>
  <c r="K116" i="181"/>
  <c r="K115" i="165"/>
  <c r="K133" i="176"/>
  <c r="K132" i="175"/>
  <c r="K112" i="174"/>
  <c r="K69" i="172"/>
  <c r="K115" i="166"/>
  <c r="G34" i="173"/>
  <c r="K111" i="160"/>
  <c r="K60" i="163"/>
  <c r="K115" i="168"/>
  <c r="K81" i="170"/>
  <c r="K106" i="159"/>
  <c r="K121" i="143"/>
  <c r="K136" i="161"/>
  <c r="K132" i="181"/>
  <c r="K136" i="145"/>
  <c r="K110" i="162"/>
  <c r="K135" i="182"/>
  <c r="K137" i="180"/>
  <c r="K73" i="146"/>
  <c r="G136" i="168"/>
  <c r="K138" i="177"/>
  <c r="K110" i="180"/>
  <c r="K133" i="148"/>
  <c r="K123" i="160"/>
  <c r="K128" i="163"/>
  <c r="K122" i="156"/>
  <c r="K122" i="159"/>
  <c r="K113" i="149"/>
  <c r="K116" i="158"/>
  <c r="K133" i="167"/>
  <c r="K61" i="179"/>
  <c r="K112" i="151"/>
  <c r="K140" i="168"/>
  <c r="K123" i="178"/>
  <c r="K78" i="156"/>
  <c r="K117" i="167"/>
  <c r="K45" i="149"/>
  <c r="K108" i="155"/>
  <c r="K34" i="160"/>
  <c r="K106" i="157"/>
  <c r="K105" i="168"/>
  <c r="K138" i="182"/>
  <c r="K112" i="178"/>
  <c r="G126" i="163"/>
  <c r="G124" i="157"/>
  <c r="K126" i="157"/>
  <c r="K126" i="141"/>
  <c r="K136" i="178"/>
  <c r="K138" i="140"/>
  <c r="K129" i="166"/>
  <c r="K114" i="173"/>
  <c r="K133" i="154"/>
  <c r="K129" i="141"/>
  <c r="K110" i="150"/>
  <c r="K119" i="174"/>
  <c r="K140" i="145"/>
  <c r="K133" i="171"/>
  <c r="G43" i="157"/>
  <c r="K120" i="159"/>
  <c r="K126" i="149"/>
  <c r="G33" i="168"/>
  <c r="K106" i="174"/>
  <c r="K107" i="174"/>
  <c r="K117" i="146"/>
  <c r="K116" i="172"/>
  <c r="G81" i="170"/>
  <c r="K124" i="167"/>
  <c r="K138" i="154"/>
  <c r="K133" i="158"/>
  <c r="K117" i="148"/>
  <c r="K136" i="154"/>
  <c r="G74" i="149"/>
  <c r="K119" i="168"/>
  <c r="K132" i="145"/>
  <c r="K124" i="182"/>
  <c r="K128" i="158"/>
  <c r="K110" i="160"/>
  <c r="K116" i="163"/>
  <c r="K117" i="160"/>
  <c r="K109" i="181"/>
  <c r="K112" i="159"/>
  <c r="K139" i="159"/>
  <c r="K110" i="168"/>
  <c r="K140" i="167"/>
  <c r="K124" i="173"/>
  <c r="K132" i="157"/>
  <c r="K127" i="147"/>
  <c r="G139" i="150"/>
  <c r="K127" i="158"/>
  <c r="K118" i="177"/>
  <c r="K82" i="157"/>
  <c r="K108" i="153"/>
  <c r="K119" i="164"/>
  <c r="K124" i="148"/>
  <c r="K137" i="157"/>
  <c r="K116" i="177"/>
  <c r="K140" i="170"/>
  <c r="K34" i="165"/>
  <c r="K138" i="161"/>
  <c r="K109" i="153"/>
  <c r="K112" i="164"/>
  <c r="K72" i="145"/>
  <c r="K137" i="163"/>
  <c r="K122" i="151"/>
  <c r="K140" i="163"/>
  <c r="K128" i="178"/>
  <c r="K129" i="150"/>
  <c r="G123" i="180"/>
  <c r="K137" i="151"/>
  <c r="K72" i="170"/>
  <c r="K60" i="175"/>
  <c r="G140" i="170"/>
  <c r="K127" i="170"/>
  <c r="K127" i="155"/>
  <c r="K43" i="149"/>
  <c r="K113" i="170"/>
  <c r="K132" i="166"/>
  <c r="G106" i="149"/>
  <c r="K111" i="182"/>
  <c r="K118" i="156"/>
  <c r="G90" i="173"/>
  <c r="G37" i="147"/>
  <c r="K108" i="143"/>
  <c r="K114" i="167"/>
  <c r="K113" i="147"/>
  <c r="G43" i="149"/>
  <c r="K140" i="151"/>
  <c r="K110" i="179"/>
  <c r="G44" i="180"/>
  <c r="G97" i="152"/>
  <c r="K73" i="145"/>
  <c r="K107" i="161"/>
  <c r="K122" i="147"/>
  <c r="G79" i="152"/>
  <c r="K122" i="168"/>
  <c r="K134" i="155"/>
  <c r="K109" i="170"/>
  <c r="K138" i="176"/>
  <c r="K113" i="156"/>
  <c r="K118" i="146"/>
  <c r="K119" i="145"/>
  <c r="K115" i="170"/>
  <c r="K133" i="150"/>
  <c r="K140" i="149"/>
  <c r="K111" i="157"/>
  <c r="K123" i="157"/>
  <c r="K113" i="169"/>
  <c r="K136" i="142"/>
  <c r="G49" i="147"/>
  <c r="K120" i="170"/>
  <c r="K126" i="161"/>
  <c r="K130" i="171"/>
  <c r="K105" i="172"/>
  <c r="K105" i="173"/>
  <c r="K134" i="182"/>
  <c r="K105" i="177"/>
  <c r="K109" i="141"/>
  <c r="K81" i="177"/>
  <c r="K134" i="159"/>
  <c r="K82" i="152"/>
  <c r="G43" i="145"/>
  <c r="K139" i="146"/>
  <c r="K110" i="181"/>
  <c r="K137" i="158"/>
  <c r="K138" i="173"/>
  <c r="K135" i="172"/>
  <c r="K136" i="151"/>
  <c r="K120" i="168"/>
  <c r="K117" i="178"/>
  <c r="K140" i="182"/>
  <c r="K134" i="180"/>
  <c r="K135" i="178"/>
  <c r="K122" i="142"/>
  <c r="G117" i="152"/>
  <c r="K130" i="162"/>
  <c r="K139" i="177"/>
  <c r="K128" i="170"/>
  <c r="G123" i="168"/>
  <c r="K30" i="150"/>
  <c r="K111" i="145"/>
  <c r="K127" i="181"/>
  <c r="G47" i="171"/>
  <c r="K120" i="163"/>
  <c r="K40" i="159"/>
  <c r="G117" i="145"/>
  <c r="K111" i="154"/>
  <c r="K132" i="162"/>
  <c r="G67" i="168"/>
  <c r="K139" i="178"/>
  <c r="K138" i="141"/>
  <c r="K108" i="151"/>
  <c r="K132" i="165"/>
  <c r="K133" i="151"/>
  <c r="K121" i="173"/>
  <c r="G122" i="168"/>
  <c r="K129" i="156"/>
  <c r="K132" i="146"/>
  <c r="K110" i="149"/>
  <c r="K115" i="155"/>
  <c r="K110" i="176"/>
  <c r="K139" i="142"/>
  <c r="K136" i="175"/>
  <c r="K109" i="146"/>
  <c r="G67" i="169"/>
  <c r="K44" i="163"/>
  <c r="K128" i="145"/>
  <c r="K117" i="141"/>
  <c r="K135" i="180"/>
  <c r="K136" i="155"/>
  <c r="K43" i="165"/>
  <c r="K45" i="152"/>
  <c r="K135" i="175"/>
  <c r="K111" i="181"/>
  <c r="G124" i="180"/>
  <c r="K113" i="141"/>
  <c r="G74" i="180"/>
  <c r="K75" i="179"/>
  <c r="K130" i="157"/>
  <c r="K127" i="149"/>
  <c r="K126" i="140"/>
  <c r="K121" i="180"/>
  <c r="K126" i="170"/>
  <c r="K113" i="164"/>
  <c r="K119" i="176"/>
  <c r="K121" i="160"/>
  <c r="K108" i="145"/>
  <c r="G123" i="159"/>
  <c r="K107" i="179"/>
  <c r="K105" i="167"/>
  <c r="K124" i="176"/>
  <c r="K128" i="168"/>
  <c r="K115" i="140"/>
  <c r="K111" i="164"/>
  <c r="K112" i="168"/>
  <c r="K108" i="169"/>
  <c r="G48" i="157"/>
  <c r="K133" i="152"/>
  <c r="K115" i="167"/>
  <c r="K115" i="169"/>
  <c r="K117" i="165"/>
  <c r="K139" i="161"/>
  <c r="K110" i="142"/>
  <c r="K140" i="154"/>
  <c r="K129" i="158"/>
  <c r="K112" i="155"/>
  <c r="K119" i="156"/>
  <c r="K139" i="169"/>
  <c r="K106" i="182"/>
  <c r="K111" i="167"/>
  <c r="K136" i="174"/>
  <c r="K114" i="149"/>
  <c r="K117" i="161"/>
  <c r="K116" i="142"/>
  <c r="K121" i="162"/>
  <c r="K107" i="142"/>
  <c r="G97" i="163"/>
  <c r="K127" i="174"/>
  <c r="G96" i="170"/>
  <c r="K112" i="173"/>
  <c r="K114" i="156"/>
  <c r="K134" i="176"/>
  <c r="K133" i="149"/>
  <c r="K111" i="147"/>
  <c r="G44" i="145"/>
  <c r="K134" i="170"/>
  <c r="K129" i="174"/>
  <c r="K124" i="153"/>
  <c r="K134" i="152"/>
  <c r="K107" i="178"/>
  <c r="K127" i="180"/>
  <c r="K138" i="160"/>
  <c r="K106" i="179"/>
  <c r="K137" i="149"/>
  <c r="K105" i="178"/>
  <c r="K109" i="169"/>
  <c r="K110" i="175"/>
  <c r="K113" i="167"/>
  <c r="K129" i="168"/>
  <c r="K118" i="158"/>
  <c r="K132" i="177"/>
  <c r="K140" i="155"/>
  <c r="K105" i="157"/>
  <c r="K82" i="170"/>
  <c r="K121" i="174"/>
  <c r="G95" i="145"/>
  <c r="K63" i="172"/>
  <c r="G35" i="152"/>
  <c r="K105" i="140"/>
  <c r="K118" i="141"/>
  <c r="K126" i="155"/>
  <c r="K115" i="177"/>
  <c r="K112" i="167"/>
  <c r="K120" i="158"/>
  <c r="K117" i="177"/>
  <c r="K115" i="148"/>
  <c r="K108" i="164"/>
  <c r="K137" i="148"/>
  <c r="K116" i="168"/>
  <c r="K133" i="173"/>
  <c r="K108" i="140"/>
  <c r="K120" i="169"/>
  <c r="K109" i="157"/>
  <c r="G56" i="174"/>
  <c r="K123" i="175"/>
  <c r="K132" i="147"/>
  <c r="K106" i="170"/>
  <c r="K112" i="175"/>
  <c r="G111" i="159"/>
  <c r="K112" i="146"/>
  <c r="G33" i="178"/>
  <c r="K134" i="157"/>
  <c r="G97" i="177"/>
  <c r="K126" i="143"/>
  <c r="K139" i="174"/>
  <c r="K138" i="179"/>
  <c r="G140" i="159"/>
  <c r="K119" i="172"/>
  <c r="G38" i="162"/>
  <c r="K132" i="173"/>
  <c r="G99" i="168"/>
  <c r="G101" i="161"/>
  <c r="K134" i="164"/>
  <c r="K121" i="145"/>
  <c r="K121" i="150"/>
  <c r="K136" i="149"/>
  <c r="K71" i="179"/>
  <c r="K135" i="158"/>
  <c r="K139" i="145"/>
  <c r="K134" i="160"/>
  <c r="K136" i="171"/>
  <c r="K126" i="181"/>
  <c r="K37" i="159"/>
  <c r="K138" i="149"/>
  <c r="K129" i="181"/>
  <c r="K113" i="159"/>
  <c r="K130" i="169"/>
  <c r="K117" i="164"/>
  <c r="K113" i="166"/>
  <c r="K118" i="170"/>
  <c r="K133" i="174"/>
  <c r="K132" i="176"/>
  <c r="K54" i="150"/>
  <c r="G94" i="145"/>
  <c r="K121" i="156"/>
  <c r="K109" i="147"/>
  <c r="K133" i="163"/>
  <c r="K133" i="177"/>
  <c r="K128" i="154"/>
  <c r="K30" i="157"/>
  <c r="K105" i="146"/>
  <c r="K113" i="182"/>
  <c r="K133" i="172"/>
  <c r="K117" i="153"/>
  <c r="K36" i="177"/>
  <c r="K119" i="143"/>
  <c r="G122" i="170"/>
  <c r="K105" i="143"/>
  <c r="K121" i="176"/>
  <c r="K111" i="143"/>
  <c r="K117" i="140"/>
  <c r="K116" i="147"/>
  <c r="K65" i="159"/>
  <c r="K129" i="182"/>
  <c r="K118" i="154"/>
  <c r="G53" i="172"/>
  <c r="K135" i="143"/>
  <c r="K112" i="181"/>
  <c r="K120" i="181"/>
  <c r="K117" i="152"/>
  <c r="K129" i="177"/>
  <c r="G117" i="169"/>
  <c r="G42" i="152"/>
  <c r="K139" i="182"/>
  <c r="K140" i="140"/>
  <c r="K137" i="172"/>
  <c r="K139" i="163"/>
  <c r="G33" i="157"/>
  <c r="K122" i="148"/>
  <c r="K117" i="175"/>
  <c r="G67" i="145"/>
  <c r="K136" i="166"/>
  <c r="K136" i="176"/>
  <c r="K112" i="147"/>
  <c r="K119" i="175"/>
  <c r="K137" i="173"/>
  <c r="K30" i="156"/>
  <c r="K107" i="160"/>
  <c r="K135" i="174"/>
  <c r="K114" i="169"/>
  <c r="G122" i="172"/>
  <c r="K140" i="157"/>
  <c r="K114" i="179"/>
  <c r="K134" i="165"/>
  <c r="K119" i="178"/>
  <c r="K106" i="180"/>
  <c r="K114" i="153"/>
  <c r="K135" i="173"/>
  <c r="K138" i="174"/>
  <c r="K113" i="178"/>
  <c r="K135" i="162"/>
  <c r="K109" i="154"/>
  <c r="K128" i="161"/>
  <c r="K117" i="182"/>
  <c r="K120" i="143"/>
  <c r="K120" i="178"/>
  <c r="K112" i="150"/>
  <c r="G115" i="159"/>
  <c r="K135" i="157"/>
  <c r="K126" i="159"/>
  <c r="K112" i="165"/>
  <c r="K115" i="158"/>
  <c r="K128" i="177"/>
  <c r="K105" i="150"/>
  <c r="K117" i="145"/>
  <c r="K123" i="174"/>
  <c r="K112" i="152"/>
  <c r="K132" i="170"/>
  <c r="K110" i="157"/>
  <c r="K120" i="151"/>
  <c r="K51" i="152"/>
  <c r="K112" i="162"/>
  <c r="G43" i="170"/>
  <c r="K120" i="160"/>
  <c r="G102" i="152"/>
  <c r="K133" i="160"/>
  <c r="K112" i="142"/>
  <c r="K106" i="161"/>
  <c r="K132" i="154"/>
  <c r="G130" i="156"/>
  <c r="K110" i="178"/>
  <c r="K123" i="170"/>
  <c r="K49" i="159"/>
  <c r="K107" i="169"/>
  <c r="G67" i="159"/>
  <c r="G118" i="149"/>
  <c r="K46" i="179"/>
  <c r="K113" i="176"/>
  <c r="K120" i="171"/>
  <c r="K51" i="163"/>
  <c r="G41" i="152"/>
  <c r="K110" i="143"/>
  <c r="K108" i="158"/>
  <c r="K124" i="142"/>
  <c r="K136" i="150"/>
  <c r="K85" i="159"/>
  <c r="K129" i="145"/>
  <c r="K128" i="171"/>
  <c r="K124" i="166"/>
  <c r="K133" i="145"/>
  <c r="K132" i="164"/>
  <c r="K118" i="164"/>
  <c r="K106" i="155"/>
  <c r="K105" i="181"/>
  <c r="K136" i="168"/>
  <c r="G47" i="157"/>
  <c r="K58" i="157"/>
  <c r="G77" i="168"/>
  <c r="G42" i="170"/>
  <c r="G107" i="150"/>
  <c r="K130" i="161"/>
  <c r="K111" i="156"/>
  <c r="G70" i="163"/>
  <c r="K128" i="153"/>
  <c r="G82" i="180"/>
  <c r="K119" i="166"/>
  <c r="K138" i="164"/>
  <c r="K139" i="167"/>
  <c r="G83" i="149"/>
  <c r="K136" i="181"/>
  <c r="K137" i="160"/>
  <c r="K119" i="162"/>
  <c r="K124" i="154"/>
  <c r="K134" i="166"/>
  <c r="K116" i="141"/>
  <c r="K134" i="148"/>
  <c r="K121" i="163"/>
  <c r="G129" i="166"/>
  <c r="K129" i="154"/>
  <c r="K139" i="171"/>
  <c r="K110" i="146"/>
  <c r="K105" i="141"/>
  <c r="K114" i="164"/>
  <c r="K108" i="178"/>
  <c r="K123" i="143"/>
  <c r="K132" i="182"/>
  <c r="K111" i="165"/>
  <c r="K78" i="172"/>
  <c r="K106" i="171"/>
  <c r="K128" i="140"/>
  <c r="K48" i="172"/>
  <c r="K128" i="151"/>
  <c r="K119" i="140"/>
  <c r="G97" i="159"/>
  <c r="K118" i="176"/>
  <c r="K107" i="143"/>
  <c r="K129" i="159"/>
  <c r="K108" i="147"/>
  <c r="K111" i="172"/>
  <c r="K115" i="160"/>
  <c r="K110" i="172"/>
  <c r="G95" i="152"/>
  <c r="G135" i="152"/>
  <c r="K140" i="176"/>
  <c r="K109" i="179"/>
  <c r="K126" i="150"/>
  <c r="K120" i="166"/>
  <c r="K118" i="169"/>
  <c r="K123" i="148"/>
  <c r="K122" i="173"/>
  <c r="K112" i="149"/>
  <c r="K113" i="165"/>
  <c r="K107" i="168"/>
  <c r="G77" i="163"/>
  <c r="G32" i="159"/>
  <c r="K129" i="175"/>
  <c r="K138" i="155"/>
  <c r="K140" i="169"/>
  <c r="K118" i="173"/>
  <c r="G137" i="161"/>
  <c r="K140" i="177"/>
  <c r="K117" i="162"/>
  <c r="K119" i="160"/>
  <c r="K126" i="147"/>
  <c r="K120" i="141"/>
  <c r="K115" i="149"/>
  <c r="K107" i="162"/>
  <c r="K135" i="164"/>
  <c r="K48" i="156"/>
  <c r="K111" i="158"/>
  <c r="K127" i="162"/>
  <c r="K118" i="168"/>
  <c r="K117" i="147"/>
  <c r="K138" i="146"/>
  <c r="K114" i="162"/>
  <c r="K109" i="158"/>
  <c r="K126" i="178"/>
  <c r="K119" i="179"/>
  <c r="K105" i="145"/>
  <c r="K119" i="171"/>
  <c r="K110" i="163"/>
  <c r="K115" i="162"/>
  <c r="K109" i="142"/>
  <c r="G55" i="173"/>
  <c r="K123" i="167"/>
  <c r="K138" i="175"/>
  <c r="K128" i="143"/>
  <c r="K45" i="172"/>
  <c r="K133" i="143"/>
  <c r="K116" i="171"/>
  <c r="K107" i="141"/>
  <c r="G61" i="159"/>
  <c r="K114" i="141"/>
  <c r="G50" i="159"/>
  <c r="K138" i="170"/>
  <c r="K137" i="166"/>
  <c r="K137" i="171"/>
  <c r="K139" i="155"/>
  <c r="K108" i="146"/>
  <c r="K138" i="143"/>
  <c r="K135" i="167"/>
  <c r="K116" i="161"/>
  <c r="K37" i="149"/>
  <c r="G35" i="159"/>
  <c r="K123" i="159"/>
  <c r="K108" i="171"/>
  <c r="K140" i="173"/>
  <c r="K82" i="149"/>
  <c r="K113" i="153"/>
  <c r="K121" i="166"/>
  <c r="K71" i="163"/>
  <c r="K109" i="149"/>
  <c r="K132" i="155"/>
  <c r="K106" i="143"/>
  <c r="G107" i="172"/>
  <c r="K135" i="171"/>
  <c r="K136" i="170"/>
  <c r="K118" i="142"/>
  <c r="K133" i="179"/>
  <c r="K123" i="142"/>
  <c r="K119" i="155"/>
  <c r="G96" i="156"/>
  <c r="K114" i="148"/>
  <c r="K114" i="146"/>
  <c r="K115" i="181"/>
  <c r="K109" i="162"/>
  <c r="K112" i="166"/>
  <c r="K117" i="150"/>
  <c r="K109" i="171"/>
  <c r="K139" i="176"/>
  <c r="K73" i="150"/>
  <c r="K115" i="152"/>
  <c r="G140" i="151"/>
  <c r="G70" i="170"/>
  <c r="K127" i="141"/>
  <c r="K134" i="174"/>
  <c r="G128" i="157"/>
  <c r="K132" i="160"/>
  <c r="K139" i="181"/>
  <c r="K106" i="168"/>
  <c r="K134" i="141"/>
  <c r="K120" i="150"/>
  <c r="K113" i="177"/>
  <c r="K110" i="161"/>
  <c r="G95" i="149"/>
  <c r="K31" i="162"/>
  <c r="M31" i="162" l="1"/>
  <c r="J95" i="149"/>
  <c r="N95" i="149" s="1"/>
  <c r="M110" i="161"/>
  <c r="M113" i="177"/>
  <c r="M120" i="150"/>
  <c r="M134" i="141"/>
  <c r="M106" i="168"/>
  <c r="M139" i="181"/>
  <c r="M132" i="160"/>
  <c r="J128" i="157"/>
  <c r="N128" i="157" s="1"/>
  <c r="M134" i="174"/>
  <c r="M127" i="141"/>
  <c r="J70" i="170"/>
  <c r="W140" i="151"/>
  <c r="V140" i="151"/>
  <c r="U140" i="151"/>
  <c r="J140" i="151"/>
  <c r="N140" i="151" s="1"/>
  <c r="T140" i="151"/>
  <c r="M115" i="152"/>
  <c r="M73" i="150"/>
  <c r="M139" i="176"/>
  <c r="M109" i="171"/>
  <c r="M117" i="150"/>
  <c r="M112" i="166"/>
  <c r="M109" i="162"/>
  <c r="M115" i="181"/>
  <c r="M114" i="146"/>
  <c r="M114" i="148"/>
  <c r="J96" i="156"/>
  <c r="N96" i="156" s="1"/>
  <c r="M119" i="155"/>
  <c r="M123" i="142"/>
  <c r="M133" i="179"/>
  <c r="M118" i="142"/>
  <c r="M136" i="170"/>
  <c r="M135" i="171"/>
  <c r="J107" i="172"/>
  <c r="N107" i="172" s="1"/>
  <c r="M106" i="143"/>
  <c r="M132" i="155"/>
  <c r="U132" i="155"/>
  <c r="T132" i="155"/>
  <c r="W132" i="155"/>
  <c r="V132" i="155"/>
  <c r="M109" i="149"/>
  <c r="M71" i="163"/>
  <c r="M121" i="166"/>
  <c r="M113" i="153"/>
  <c r="M82" i="149"/>
  <c r="M140" i="173"/>
  <c r="M108" i="171"/>
  <c r="M123" i="159"/>
  <c r="J35" i="159"/>
  <c r="M37" i="149"/>
  <c r="M116" i="161"/>
  <c r="M135" i="167"/>
  <c r="M138" i="143"/>
  <c r="M108" i="146"/>
  <c r="M139" i="155"/>
  <c r="M137" i="171"/>
  <c r="M137" i="166"/>
  <c r="M138" i="170"/>
  <c r="J50" i="159"/>
  <c r="M114" i="141"/>
  <c r="J61" i="159"/>
  <c r="M107" i="141"/>
  <c r="M116" i="171"/>
  <c r="M133" i="143"/>
  <c r="M45" i="172"/>
  <c r="M128" i="143"/>
  <c r="M138" i="175"/>
  <c r="M123" i="167"/>
  <c r="J55" i="173"/>
  <c r="M109" i="142"/>
  <c r="M115" i="162"/>
  <c r="M110" i="163"/>
  <c r="M119" i="171"/>
  <c r="M105" i="145"/>
  <c r="M119" i="179"/>
  <c r="M126" i="178"/>
  <c r="M109" i="158"/>
  <c r="M114" i="162"/>
  <c r="M138" i="146"/>
  <c r="M117" i="147"/>
  <c r="M118" i="168"/>
  <c r="M127" i="162"/>
  <c r="M111" i="158"/>
  <c r="M48" i="156"/>
  <c r="M135" i="164"/>
  <c r="M107" i="162"/>
  <c r="M115" i="149"/>
  <c r="M120" i="141"/>
  <c r="M126" i="147"/>
  <c r="M119" i="160"/>
  <c r="M117" i="162"/>
  <c r="M140" i="177"/>
  <c r="W137" i="161"/>
  <c r="V137" i="161"/>
  <c r="U137" i="161"/>
  <c r="J137" i="161"/>
  <c r="N137" i="161" s="1"/>
  <c r="T137" i="161"/>
  <c r="M118" i="173"/>
  <c r="M140" i="169"/>
  <c r="M138" i="155"/>
  <c r="M129" i="175"/>
  <c r="J32" i="159"/>
  <c r="J77" i="163"/>
  <c r="M107" i="168"/>
  <c r="M113" i="165"/>
  <c r="M112" i="149"/>
  <c r="M122" i="173"/>
  <c r="M123" i="148"/>
  <c r="M118" i="169"/>
  <c r="M120" i="166"/>
  <c r="M126" i="150"/>
  <c r="M109" i="179"/>
  <c r="M140" i="176"/>
  <c r="T135" i="152"/>
  <c r="J135" i="152"/>
  <c r="N135" i="152" s="1"/>
  <c r="U135" i="152"/>
  <c r="V135" i="152"/>
  <c r="W135" i="152"/>
  <c r="J95" i="152"/>
  <c r="N95" i="152" s="1"/>
  <c r="M110" i="172"/>
  <c r="M115" i="160"/>
  <c r="M111" i="172"/>
  <c r="M108" i="147"/>
  <c r="M129" i="159"/>
  <c r="M107" i="143"/>
  <c r="M118" i="176"/>
  <c r="J97" i="159"/>
  <c r="N97" i="159" s="1"/>
  <c r="M119" i="140"/>
  <c r="M128" i="151"/>
  <c r="M48" i="172"/>
  <c r="M128" i="140"/>
  <c r="M106" i="171"/>
  <c r="M78" i="172"/>
  <c r="M111" i="165"/>
  <c r="M132" i="182"/>
  <c r="M123" i="143"/>
  <c r="M108" i="178"/>
  <c r="M114" i="164"/>
  <c r="M105" i="141"/>
  <c r="M110" i="146"/>
  <c r="M139" i="171"/>
  <c r="M129" i="154"/>
  <c r="J129" i="166"/>
  <c r="N129" i="166" s="1"/>
  <c r="M121" i="163"/>
  <c r="M134" i="148"/>
  <c r="M116" i="141"/>
  <c r="M134" i="166"/>
  <c r="M124" i="154"/>
  <c r="M119" i="162"/>
  <c r="M137" i="160"/>
  <c r="M136" i="181"/>
  <c r="J83" i="149"/>
  <c r="M139" i="167"/>
  <c r="M138" i="164"/>
  <c r="M119" i="166"/>
  <c r="J82" i="180"/>
  <c r="M128" i="153"/>
  <c r="J70" i="163"/>
  <c r="M111" i="156"/>
  <c r="M130" i="161"/>
  <c r="J107" i="150"/>
  <c r="N107" i="150" s="1"/>
  <c r="J42" i="170"/>
  <c r="J77" i="168"/>
  <c r="M58" i="157"/>
  <c r="J47" i="157"/>
  <c r="M136" i="168"/>
  <c r="M105" i="181"/>
  <c r="M106" i="155"/>
  <c r="M118" i="164"/>
  <c r="M132" i="164"/>
  <c r="M133" i="145"/>
  <c r="M124" i="166"/>
  <c r="M128" i="171"/>
  <c r="M129" i="145"/>
  <c r="M85" i="159"/>
  <c r="M136" i="150"/>
  <c r="M124" i="142"/>
  <c r="M108" i="158"/>
  <c r="M110" i="143"/>
  <c r="J41" i="152"/>
  <c r="M51" i="163"/>
  <c r="M120" i="171"/>
  <c r="M113" i="176"/>
  <c r="M46" i="179"/>
  <c r="J118" i="149"/>
  <c r="N118" i="149" s="1"/>
  <c r="J67" i="159"/>
  <c r="M107" i="169"/>
  <c r="M49" i="159"/>
  <c r="M123" i="170"/>
  <c r="M110" i="178"/>
  <c r="J130" i="156"/>
  <c r="N130" i="156" s="1"/>
  <c r="M132" i="154"/>
  <c r="M106" i="161"/>
  <c r="M112" i="142"/>
  <c r="M133" i="160"/>
  <c r="W102" i="152"/>
  <c r="T102" i="152"/>
  <c r="U102" i="152"/>
  <c r="J102" i="152"/>
  <c r="N102" i="152" s="1"/>
  <c r="V102" i="152"/>
  <c r="M120" i="160"/>
  <c r="J43" i="170"/>
  <c r="M112" i="162"/>
  <c r="M51" i="152"/>
  <c r="M120" i="151"/>
  <c r="M110" i="157"/>
  <c r="M132" i="170"/>
  <c r="M112" i="152"/>
  <c r="M123" i="174"/>
  <c r="M117" i="145"/>
  <c r="M105" i="150"/>
  <c r="M128" i="177"/>
  <c r="M115" i="158"/>
  <c r="M112" i="165"/>
  <c r="M126" i="159"/>
  <c r="M135" i="157"/>
  <c r="J115" i="159"/>
  <c r="N115" i="159" s="1"/>
  <c r="M112" i="150"/>
  <c r="M120" i="178"/>
  <c r="M120" i="143"/>
  <c r="M117" i="182"/>
  <c r="M128" i="161"/>
  <c r="M109" i="154"/>
  <c r="M135" i="162"/>
  <c r="M113" i="178"/>
  <c r="M138" i="174"/>
  <c r="M135" i="173"/>
  <c r="M114" i="153"/>
  <c r="M106" i="180"/>
  <c r="M119" i="178"/>
  <c r="M134" i="165"/>
  <c r="M114" i="179"/>
  <c r="M140" i="157"/>
  <c r="J122" i="172"/>
  <c r="N122" i="172" s="1"/>
  <c r="M114" i="169"/>
  <c r="M135" i="174"/>
  <c r="M107" i="160"/>
  <c r="M30" i="156"/>
  <c r="M137" i="173"/>
  <c r="M119" i="175"/>
  <c r="M112" i="147"/>
  <c r="M136" i="176"/>
  <c r="M136" i="166"/>
  <c r="J67" i="145"/>
  <c r="M117" i="175"/>
  <c r="M122" i="148"/>
  <c r="J33" i="157"/>
  <c r="M139" i="163"/>
  <c r="M137" i="172"/>
  <c r="M140" i="140"/>
  <c r="M139" i="182"/>
  <c r="J42" i="152"/>
  <c r="J117" i="169"/>
  <c r="N117" i="169" s="1"/>
  <c r="M129" i="177"/>
  <c r="M117" i="152"/>
  <c r="M120" i="181"/>
  <c r="M112" i="181"/>
  <c r="M135" i="143"/>
  <c r="J53" i="172"/>
  <c r="M118" i="154"/>
  <c r="M129" i="182"/>
  <c r="M65" i="159"/>
  <c r="M116" i="147"/>
  <c r="M117" i="140"/>
  <c r="M111" i="143"/>
  <c r="M121" i="176"/>
  <c r="M105" i="143"/>
  <c r="J122" i="170"/>
  <c r="N122" i="170" s="1"/>
  <c r="M119" i="143"/>
  <c r="M36" i="177"/>
  <c r="M117" i="153"/>
  <c r="M133" i="172"/>
  <c r="M113" i="182"/>
  <c r="M105" i="146"/>
  <c r="M30" i="157"/>
  <c r="M128" i="154"/>
  <c r="M133" i="177"/>
  <c r="M133" i="163"/>
  <c r="M109" i="147"/>
  <c r="M121" i="156"/>
  <c r="J94" i="145"/>
  <c r="N94" i="145" s="1"/>
  <c r="M54" i="150"/>
  <c r="M132" i="176"/>
  <c r="M133" i="174"/>
  <c r="M118" i="170"/>
  <c r="M113" i="166"/>
  <c r="M117" i="164"/>
  <c r="M130" i="169"/>
  <c r="M113" i="159"/>
  <c r="M129" i="181"/>
  <c r="M138" i="149"/>
  <c r="M37" i="159"/>
  <c r="M126" i="181"/>
  <c r="M136" i="171"/>
  <c r="M134" i="160"/>
  <c r="M139" i="145"/>
  <c r="M135" i="158"/>
  <c r="M71" i="179"/>
  <c r="M136" i="149"/>
  <c r="M121" i="150"/>
  <c r="M121" i="145"/>
  <c r="M134" i="164"/>
  <c r="U101" i="161"/>
  <c r="T101" i="161"/>
  <c r="W101" i="161"/>
  <c r="V101" i="161"/>
  <c r="J101" i="161"/>
  <c r="N101" i="161" s="1"/>
  <c r="J99" i="168"/>
  <c r="N99" i="168" s="1"/>
  <c r="M132" i="173"/>
  <c r="J38" i="162"/>
  <c r="M119" i="172"/>
  <c r="U140" i="159"/>
  <c r="J140" i="159"/>
  <c r="N140" i="159" s="1"/>
  <c r="T140" i="159"/>
  <c r="W140" i="159"/>
  <c r="V140" i="159"/>
  <c r="M138" i="179"/>
  <c r="M139" i="174"/>
  <c r="M126" i="143"/>
  <c r="J97" i="177"/>
  <c r="N97" i="177" s="1"/>
  <c r="M134" i="157"/>
  <c r="J33" i="178"/>
  <c r="M112" i="146"/>
  <c r="J111" i="159"/>
  <c r="N111" i="159" s="1"/>
  <c r="M112" i="175"/>
  <c r="M106" i="170"/>
  <c r="M132" i="147"/>
  <c r="M123" i="175"/>
  <c r="J56" i="174"/>
  <c r="M109" i="157"/>
  <c r="M120" i="169"/>
  <c r="M108" i="140"/>
  <c r="M133" i="173"/>
  <c r="M116" i="168"/>
  <c r="M137" i="148"/>
  <c r="M108" i="164"/>
  <c r="M115" i="148"/>
  <c r="M117" i="177"/>
  <c r="M120" i="158"/>
  <c r="M112" i="167"/>
  <c r="M115" i="177"/>
  <c r="M126" i="155"/>
  <c r="M118" i="141"/>
  <c r="M105" i="140"/>
  <c r="J35" i="152"/>
  <c r="M63" i="172"/>
  <c r="J95" i="145"/>
  <c r="N95" i="145" s="1"/>
  <c r="M121" i="174"/>
  <c r="M82" i="170"/>
  <c r="M105" i="157"/>
  <c r="M140" i="155"/>
  <c r="M132" i="177"/>
  <c r="M118" i="158"/>
  <c r="M129" i="168"/>
  <c r="M113" i="167"/>
  <c r="M110" i="175"/>
  <c r="M109" i="169"/>
  <c r="M105" i="178"/>
  <c r="M137" i="149"/>
  <c r="M106" i="179"/>
  <c r="M138" i="160"/>
  <c r="M127" i="180"/>
  <c r="M107" i="178"/>
  <c r="M134" i="152"/>
  <c r="M124" i="153"/>
  <c r="M129" i="174"/>
  <c r="M134" i="170"/>
  <c r="J44" i="145"/>
  <c r="M111" i="147"/>
  <c r="M133" i="149"/>
  <c r="M134" i="176"/>
  <c r="M114" i="156"/>
  <c r="M112" i="173"/>
  <c r="J96" i="170"/>
  <c r="N96" i="170" s="1"/>
  <c r="M127" i="174"/>
  <c r="J97" i="163"/>
  <c r="N97" i="163" s="1"/>
  <c r="M107" i="142"/>
  <c r="M121" i="162"/>
  <c r="M116" i="142"/>
  <c r="M117" i="161"/>
  <c r="M114" i="149"/>
  <c r="M136" i="174"/>
  <c r="M111" i="167"/>
  <c r="M106" i="182"/>
  <c r="M139" i="169"/>
  <c r="M119" i="156"/>
  <c r="M112" i="155"/>
  <c r="M129" i="158"/>
  <c r="M140" i="154"/>
  <c r="M110" i="142"/>
  <c r="M139" i="161"/>
  <c r="M117" i="165"/>
  <c r="M115" i="169"/>
  <c r="M115" i="167"/>
  <c r="M133" i="152"/>
  <c r="J48" i="157"/>
  <c r="M108" i="169"/>
  <c r="M112" i="168"/>
  <c r="M111" i="164"/>
  <c r="M115" i="140"/>
  <c r="M128" i="168"/>
  <c r="M124" i="176"/>
  <c r="M105" i="167"/>
  <c r="M107" i="179"/>
  <c r="J123" i="159"/>
  <c r="N123" i="159" s="1"/>
  <c r="M108" i="145"/>
  <c r="M121" i="160"/>
  <c r="M119" i="176"/>
  <c r="M113" i="164"/>
  <c r="M126" i="170"/>
  <c r="M121" i="180"/>
  <c r="M126" i="140"/>
  <c r="M127" i="149"/>
  <c r="M130" i="157"/>
  <c r="M75" i="179"/>
  <c r="J74" i="180"/>
  <c r="M113" i="141"/>
  <c r="J124" i="180"/>
  <c r="N124" i="180" s="1"/>
  <c r="M111" i="181"/>
  <c r="M135" i="175"/>
  <c r="M45" i="152"/>
  <c r="M43" i="165"/>
  <c r="M136" i="155"/>
  <c r="M135" i="180"/>
  <c r="M117" i="141"/>
  <c r="M128" i="145"/>
  <c r="M44" i="163"/>
  <c r="J67" i="169"/>
  <c r="M109" i="146"/>
  <c r="M136" i="175"/>
  <c r="M139" i="142"/>
  <c r="M110" i="176"/>
  <c r="M115" i="155"/>
  <c r="M110" i="149"/>
  <c r="M132" i="146"/>
  <c r="M129" i="156"/>
  <c r="J122" i="168"/>
  <c r="N122" i="168" s="1"/>
  <c r="M121" i="173"/>
  <c r="M133" i="151"/>
  <c r="M132" i="165"/>
  <c r="M108" i="151"/>
  <c r="M138" i="141"/>
  <c r="M139" i="178"/>
  <c r="J67" i="168"/>
  <c r="M132" i="162"/>
  <c r="M111" i="154"/>
  <c r="J117" i="145"/>
  <c r="N117" i="145" s="1"/>
  <c r="M40" i="159"/>
  <c r="M120" i="163"/>
  <c r="J47" i="171"/>
  <c r="M127" i="181"/>
  <c r="M111" i="145"/>
  <c r="M30" i="150"/>
  <c r="J123" i="168"/>
  <c r="N123" i="168" s="1"/>
  <c r="M128" i="170"/>
  <c r="M139" i="177"/>
  <c r="M130" i="162"/>
  <c r="J117" i="152"/>
  <c r="N117" i="152" s="1"/>
  <c r="M122" i="142"/>
  <c r="M135" i="178"/>
  <c r="M134" i="180"/>
  <c r="M140" i="182"/>
  <c r="M117" i="178"/>
  <c r="M120" i="168"/>
  <c r="M136" i="151"/>
  <c r="M135" i="172"/>
  <c r="M138" i="173"/>
  <c r="M137" i="158"/>
  <c r="M110" i="181"/>
  <c r="M139" i="146"/>
  <c r="J43" i="145"/>
  <c r="M82" i="152"/>
  <c r="M134" i="159"/>
  <c r="M81" i="177"/>
  <c r="M109" i="141"/>
  <c r="M105" i="177"/>
  <c r="M134" i="182"/>
  <c r="M105" i="173"/>
  <c r="M105" i="172"/>
  <c r="M130" i="171"/>
  <c r="M126" i="161"/>
  <c r="M120" i="170"/>
  <c r="J49" i="147"/>
  <c r="M136" i="142"/>
  <c r="M113" i="169"/>
  <c r="M123" i="157"/>
  <c r="M111" i="157"/>
  <c r="M140" i="149"/>
  <c r="M133" i="150"/>
  <c r="M115" i="170"/>
  <c r="M119" i="145"/>
  <c r="M118" i="146"/>
  <c r="M113" i="156"/>
  <c r="M138" i="176"/>
  <c r="M109" i="170"/>
  <c r="M134" i="155"/>
  <c r="M122" i="168"/>
  <c r="J79" i="152"/>
  <c r="M122" i="147"/>
  <c r="M107" i="161"/>
  <c r="M73" i="145"/>
  <c r="J97" i="152"/>
  <c r="N97" i="152" s="1"/>
  <c r="J44" i="180"/>
  <c r="M110" i="179"/>
  <c r="M140" i="151"/>
  <c r="J43" i="149"/>
  <c r="M113" i="147"/>
  <c r="M114" i="167"/>
  <c r="M108" i="143"/>
  <c r="J37" i="147"/>
  <c r="J90" i="173"/>
  <c r="N90" i="173" s="1"/>
  <c r="M118" i="156"/>
  <c r="M111" i="182"/>
  <c r="J106" i="149"/>
  <c r="N106" i="149" s="1"/>
  <c r="M132" i="166"/>
  <c r="M113" i="170"/>
  <c r="M43" i="149"/>
  <c r="M127" i="155"/>
  <c r="M127" i="170"/>
  <c r="T140" i="170"/>
  <c r="J140" i="170"/>
  <c r="N140" i="170" s="1"/>
  <c r="W140" i="170"/>
  <c r="U140" i="170"/>
  <c r="V140" i="170"/>
  <c r="M60" i="175"/>
  <c r="M72" i="170"/>
  <c r="M137" i="151"/>
  <c r="J123" i="180"/>
  <c r="N123" i="180" s="1"/>
  <c r="M129" i="150"/>
  <c r="M128" i="178"/>
  <c r="M140" i="163"/>
  <c r="M122" i="151"/>
  <c r="M137" i="163"/>
  <c r="M72" i="145"/>
  <c r="M112" i="164"/>
  <c r="M109" i="153"/>
  <c r="M138" i="161"/>
  <c r="M34" i="165"/>
  <c r="M140" i="170"/>
  <c r="M116" i="177"/>
  <c r="M137" i="157"/>
  <c r="M124" i="148"/>
  <c r="M119" i="164"/>
  <c r="M108" i="153"/>
  <c r="M82" i="157"/>
  <c r="M118" i="177"/>
  <c r="M127" i="158"/>
  <c r="V139" i="150"/>
  <c r="W139" i="150"/>
  <c r="J139" i="150"/>
  <c r="N139" i="150" s="1"/>
  <c r="U139" i="150"/>
  <c r="T139" i="150"/>
  <c r="M127" i="147"/>
  <c r="M132" i="157"/>
  <c r="M124" i="173"/>
  <c r="M140" i="167"/>
  <c r="M110" i="168"/>
  <c r="M139" i="159"/>
  <c r="M112" i="159"/>
  <c r="M109" i="181"/>
  <c r="M117" i="160"/>
  <c r="M116" i="163"/>
  <c r="M110" i="160"/>
  <c r="M128" i="158"/>
  <c r="M124" i="182"/>
  <c r="M132" i="145"/>
  <c r="M119" i="168"/>
  <c r="J74" i="149"/>
  <c r="M136" i="154"/>
  <c r="M117" i="148"/>
  <c r="M133" i="158"/>
  <c r="M138" i="154"/>
  <c r="M124" i="167"/>
  <c r="J81" i="170"/>
  <c r="N81" i="170" s="1"/>
  <c r="M116" i="172"/>
  <c r="M117" i="146"/>
  <c r="M107" i="174"/>
  <c r="M106" i="174"/>
  <c r="J33" i="168"/>
  <c r="M126" i="149"/>
  <c r="M120" i="159"/>
  <c r="J43" i="157"/>
  <c r="M133" i="171"/>
  <c r="M140" i="145"/>
  <c r="M119" i="174"/>
  <c r="M110" i="150"/>
  <c r="M129" i="141"/>
  <c r="M133" i="154"/>
  <c r="M114" i="173"/>
  <c r="M129" i="166"/>
  <c r="M138" i="140"/>
  <c r="M136" i="178"/>
  <c r="M126" i="141"/>
  <c r="M126" i="157"/>
  <c r="J124" i="157"/>
  <c r="N124" i="157" s="1"/>
  <c r="V126" i="163"/>
  <c r="T126" i="163"/>
  <c r="W126" i="163"/>
  <c r="J126" i="163"/>
  <c r="N126" i="163" s="1"/>
  <c r="U126" i="163"/>
  <c r="M112" i="178"/>
  <c r="M138" i="182"/>
  <c r="M105" i="168"/>
  <c r="M106" i="157"/>
  <c r="M34" i="160"/>
  <c r="M108" i="155"/>
  <c r="M45" i="149"/>
  <c r="M117" i="167"/>
  <c r="M78" i="156"/>
  <c r="M123" i="178"/>
  <c r="M140" i="168"/>
  <c r="M112" i="151"/>
  <c r="M61" i="179"/>
  <c r="M133" i="167"/>
  <c r="M116" i="158"/>
  <c r="M113" i="149"/>
  <c r="M122" i="159"/>
  <c r="M122" i="156"/>
  <c r="M128" i="163"/>
  <c r="M123" i="160"/>
  <c r="M133" i="148"/>
  <c r="M110" i="180"/>
  <c r="M138" i="177"/>
  <c r="W136" i="168"/>
  <c r="T136" i="168"/>
  <c r="V136" i="168"/>
  <c r="J136" i="168"/>
  <c r="N136" i="168" s="1"/>
  <c r="U136" i="168"/>
  <c r="M73" i="146"/>
  <c r="M137" i="180"/>
  <c r="M135" i="182"/>
  <c r="M110" i="162"/>
  <c r="M136" i="145"/>
  <c r="M132" i="181"/>
  <c r="M136" i="161"/>
  <c r="M121" i="143"/>
  <c r="M106" i="159"/>
  <c r="M81" i="170"/>
  <c r="M115" i="168"/>
  <c r="M60" i="163"/>
  <c r="M111" i="160"/>
  <c r="J34" i="173"/>
  <c r="M115" i="166"/>
  <c r="M69" i="172"/>
  <c r="M112" i="174"/>
  <c r="M132" i="175"/>
  <c r="M133" i="176"/>
  <c r="M115" i="165"/>
  <c r="M116" i="181"/>
  <c r="J128" i="159"/>
  <c r="N128" i="159" s="1"/>
  <c r="M140" i="180"/>
  <c r="T140" i="180"/>
  <c r="W140" i="180"/>
  <c r="U140" i="180"/>
  <c r="V140" i="180"/>
  <c r="M136" i="153"/>
  <c r="M106" i="172"/>
  <c r="J46" i="163"/>
  <c r="M135" i="163"/>
  <c r="M137" i="175"/>
  <c r="M130" i="142"/>
  <c r="J73" i="145"/>
  <c r="M75" i="170"/>
  <c r="M108" i="173"/>
  <c r="M120" i="148"/>
  <c r="M124" i="157"/>
  <c r="M109" i="175"/>
  <c r="M108" i="182"/>
  <c r="M118" i="165"/>
  <c r="M135" i="155"/>
  <c r="M110" i="152"/>
  <c r="M127" i="176"/>
  <c r="J59" i="156"/>
  <c r="M105" i="161"/>
  <c r="M134" i="167"/>
  <c r="J113" i="170"/>
  <c r="N113" i="170" s="1"/>
  <c r="M136" i="158"/>
  <c r="M128" i="169"/>
  <c r="J80" i="180"/>
  <c r="M114" i="154"/>
  <c r="M107" i="159"/>
  <c r="M115" i="171"/>
  <c r="M122" i="182"/>
  <c r="M107" i="150"/>
  <c r="M123" i="158"/>
  <c r="M122" i="169"/>
  <c r="M126" i="179"/>
  <c r="M136" i="159"/>
  <c r="M118" i="152"/>
  <c r="M140" i="165"/>
  <c r="M123" i="172"/>
  <c r="M114" i="151"/>
  <c r="M128" i="142"/>
  <c r="M114" i="168"/>
  <c r="M133" i="142"/>
  <c r="M115" i="164"/>
  <c r="M134" i="181"/>
  <c r="M116" i="164"/>
  <c r="M129" i="147"/>
  <c r="M111" i="168"/>
  <c r="M121" i="177"/>
  <c r="M123" i="179"/>
  <c r="M134" i="153"/>
  <c r="M110" i="158"/>
  <c r="J99" i="159"/>
  <c r="N99" i="159" s="1"/>
  <c r="M116" i="178"/>
  <c r="M109" i="164"/>
  <c r="M129" i="179"/>
  <c r="M112" i="171"/>
  <c r="M108" i="166"/>
  <c r="M113" i="142"/>
  <c r="M114" i="165"/>
  <c r="M139" i="160"/>
  <c r="M138" i="167"/>
  <c r="M139" i="152"/>
  <c r="M126" i="172"/>
  <c r="J44" i="159"/>
  <c r="M138" i="151"/>
  <c r="M118" i="166"/>
  <c r="M109" i="180"/>
  <c r="M130" i="170"/>
  <c r="M117" i="174"/>
  <c r="M31" i="179"/>
  <c r="J89" i="149"/>
  <c r="N89" i="149" s="1"/>
  <c r="M127" i="160"/>
  <c r="M129" i="149"/>
  <c r="J65" i="170"/>
  <c r="M39" i="149"/>
  <c r="M115" i="151"/>
  <c r="M130" i="164"/>
  <c r="M118" i="150"/>
  <c r="M128" i="147"/>
  <c r="M107" i="146"/>
  <c r="M109" i="166"/>
  <c r="M130" i="173"/>
  <c r="M139" i="172"/>
  <c r="M121" i="151"/>
  <c r="M129" i="178"/>
  <c r="M128" i="162"/>
  <c r="M113" i="155"/>
  <c r="M119" i="142"/>
  <c r="V136" i="165"/>
  <c r="J136" i="165"/>
  <c r="N136" i="165" s="1"/>
  <c r="T136" i="165"/>
  <c r="W136" i="165"/>
  <c r="U136" i="165"/>
  <c r="M123" i="177"/>
  <c r="M123" i="146"/>
  <c r="M124" i="175"/>
  <c r="M106" i="152"/>
  <c r="J121" i="168"/>
  <c r="N121" i="168" s="1"/>
  <c r="M113" i="168"/>
  <c r="M105" i="180"/>
  <c r="M121" i="182"/>
  <c r="J119" i="159"/>
  <c r="N119" i="159" s="1"/>
  <c r="M55" i="179"/>
  <c r="M133" i="166"/>
  <c r="M115" i="154"/>
  <c r="M140" i="179"/>
  <c r="M111" i="179"/>
  <c r="M113" i="179"/>
  <c r="J34" i="180"/>
  <c r="M118" i="167"/>
  <c r="M117" i="172"/>
  <c r="M105" i="154"/>
  <c r="M106" i="173"/>
  <c r="M31" i="149"/>
  <c r="W101" i="152"/>
  <c r="U101" i="152"/>
  <c r="T101" i="152"/>
  <c r="J101" i="152"/>
  <c r="N101" i="152" s="1"/>
  <c r="V101" i="152"/>
  <c r="M134" i="168"/>
  <c r="J36" i="163"/>
  <c r="M112" i="180"/>
  <c r="M134" i="145"/>
  <c r="J85" i="162"/>
  <c r="M123" i="150"/>
  <c r="M134" i="143"/>
  <c r="M30" i="149"/>
  <c r="M113" i="150"/>
  <c r="M105" i="149"/>
  <c r="M111" i="175"/>
  <c r="M130" i="177"/>
  <c r="M118" i="178"/>
  <c r="M122" i="157"/>
  <c r="J58" i="145"/>
  <c r="M137" i="153"/>
  <c r="M130" i="175"/>
  <c r="M136" i="147"/>
  <c r="M137" i="147"/>
  <c r="M73" i="182"/>
  <c r="M111" i="146"/>
  <c r="M69" i="182"/>
  <c r="M127" i="142"/>
  <c r="M128" i="157"/>
  <c r="M58" i="172"/>
  <c r="M107" i="177"/>
  <c r="M122" i="170"/>
  <c r="M134" i="178"/>
  <c r="M63" i="165"/>
  <c r="M106" i="166"/>
  <c r="M108" i="175"/>
  <c r="M112" i="160"/>
  <c r="M139" i="170"/>
  <c r="M135" i="159"/>
  <c r="M119" i="149"/>
  <c r="J116" i="180"/>
  <c r="N116" i="180" s="1"/>
  <c r="J97" i="149"/>
  <c r="N97" i="149" s="1"/>
  <c r="J56" i="173"/>
  <c r="M112" i="157"/>
  <c r="M132" i="151"/>
  <c r="M118" i="155"/>
  <c r="M132" i="140"/>
  <c r="M109" i="165"/>
  <c r="M139" i="149"/>
  <c r="M130" i="158"/>
  <c r="J122" i="156"/>
  <c r="N122" i="156" s="1"/>
  <c r="M108" i="141"/>
  <c r="M126" i="176"/>
  <c r="M121" i="152"/>
  <c r="M56" i="148"/>
  <c r="M113" i="180"/>
  <c r="M130" i="151"/>
  <c r="M82" i="145"/>
  <c r="M128" i="146"/>
  <c r="M38" i="163"/>
  <c r="M119" i="180"/>
  <c r="M140" i="156"/>
  <c r="M110" i="154"/>
  <c r="M67" i="175"/>
  <c r="M108" i="174"/>
  <c r="M127" i="150"/>
  <c r="M118" i="182"/>
  <c r="M130" i="159"/>
  <c r="M120" i="165"/>
  <c r="M39" i="157"/>
  <c r="J136" i="170"/>
  <c r="N136" i="170" s="1"/>
  <c r="T136" i="170"/>
  <c r="U136" i="170"/>
  <c r="V136" i="170"/>
  <c r="W136" i="170"/>
  <c r="M135" i="152"/>
  <c r="M79" i="157"/>
  <c r="M105" i="151"/>
  <c r="M130" i="141"/>
  <c r="M119" i="170"/>
  <c r="M110" i="165"/>
  <c r="M105" i="171"/>
  <c r="J38" i="152"/>
  <c r="M134" i="172"/>
  <c r="M130" i="146"/>
  <c r="M126" i="163"/>
  <c r="M115" i="161"/>
  <c r="M110" i="166"/>
  <c r="M135" i="146"/>
  <c r="J59" i="172"/>
  <c r="M136" i="177"/>
  <c r="J40" i="177"/>
  <c r="J108" i="145"/>
  <c r="N108" i="145" s="1"/>
  <c r="M128" i="148"/>
  <c r="J65" i="180"/>
  <c r="M124" i="171"/>
  <c r="M135" i="165"/>
  <c r="M127" i="153"/>
  <c r="M40" i="157"/>
  <c r="M136" i="148"/>
  <c r="M122" i="153"/>
  <c r="M113" i="143"/>
  <c r="M137" i="146"/>
  <c r="J38" i="145"/>
  <c r="M137" i="165"/>
  <c r="M140" i="141"/>
  <c r="M116" i="145"/>
  <c r="M111" i="169"/>
  <c r="M117" i="181"/>
  <c r="M115" i="178"/>
  <c r="M138" i="159"/>
  <c r="J54" i="168"/>
  <c r="M52" i="163"/>
  <c r="M140" i="159"/>
  <c r="M112" i="161"/>
  <c r="J74" i="145"/>
  <c r="M62" i="161"/>
  <c r="M121" i="147"/>
  <c r="M135" i="161"/>
  <c r="M139" i="175"/>
  <c r="J92" i="150"/>
  <c r="N92" i="150" s="1"/>
  <c r="M140" i="146"/>
  <c r="M121" i="181"/>
  <c r="M138" i="163"/>
  <c r="M133" i="182"/>
  <c r="M138" i="168"/>
  <c r="M110" i="155"/>
  <c r="M122" i="172"/>
  <c r="M115" i="143"/>
  <c r="M108" i="156"/>
  <c r="M116" i="150"/>
  <c r="M129" i="160"/>
  <c r="M134" i="171"/>
  <c r="J52" i="152"/>
  <c r="M126" i="146"/>
  <c r="M48" i="150"/>
  <c r="M114" i="140"/>
  <c r="M60" i="159"/>
  <c r="J35" i="165"/>
  <c r="M138" i="147"/>
  <c r="M117" i="156"/>
  <c r="M139" i="143"/>
  <c r="M43" i="157"/>
  <c r="M113" i="172"/>
  <c r="M137" i="150"/>
  <c r="J85" i="145"/>
  <c r="M120" i="180"/>
  <c r="M119" i="159"/>
  <c r="M107" i="167"/>
  <c r="M117" i="155"/>
  <c r="M50" i="157"/>
  <c r="M121" i="148"/>
  <c r="M124" i="155"/>
  <c r="M75" i="157"/>
  <c r="M105" i="165"/>
  <c r="M109" i="155"/>
  <c r="M113" i="171"/>
  <c r="M130" i="152"/>
  <c r="J63" i="149"/>
  <c r="J50" i="176"/>
  <c r="J59" i="161"/>
  <c r="M137" i="182"/>
  <c r="M116" i="159"/>
  <c r="M115" i="147"/>
  <c r="M127" i="159"/>
  <c r="M123" i="145"/>
  <c r="M116" i="160"/>
  <c r="M111" i="149"/>
  <c r="M106" i="158"/>
  <c r="M118" i="159"/>
  <c r="M132" i="150"/>
  <c r="J60" i="177"/>
  <c r="M123" i="176"/>
  <c r="M128" i="141"/>
  <c r="M120" i="182"/>
  <c r="J37" i="172"/>
  <c r="M126" i="166"/>
  <c r="M130" i="167"/>
  <c r="M133" i="168"/>
  <c r="M105" i="175"/>
  <c r="M135" i="149"/>
  <c r="M112" i="145"/>
  <c r="M111" i="148"/>
  <c r="M120" i="140"/>
  <c r="M114" i="182"/>
  <c r="M115" i="150"/>
  <c r="M123" i="161"/>
  <c r="M111" i="142"/>
  <c r="M65" i="152"/>
  <c r="M134" i="177"/>
  <c r="M123" i="149"/>
  <c r="M139" i="168"/>
  <c r="J97" i="145"/>
  <c r="N97" i="145" s="1"/>
  <c r="M105" i="153"/>
  <c r="M106" i="150"/>
  <c r="M139" i="141"/>
  <c r="M126" i="165"/>
  <c r="M124" i="145"/>
  <c r="M117" i="149"/>
  <c r="M74" i="170"/>
  <c r="M135" i="150"/>
  <c r="M140" i="164"/>
  <c r="M117" i="163"/>
  <c r="M140" i="174"/>
  <c r="M127" i="164"/>
  <c r="M51" i="149"/>
  <c r="M64" i="152"/>
  <c r="M119" i="153"/>
  <c r="M134" i="151"/>
  <c r="M128" i="166"/>
  <c r="M138" i="171"/>
  <c r="M123" i="147"/>
  <c r="J53" i="170"/>
  <c r="M117" i="170"/>
  <c r="M128" i="165"/>
  <c r="M128" i="172"/>
  <c r="M128" i="149"/>
  <c r="J65" i="156"/>
  <c r="M129" i="155"/>
  <c r="J70" i="159"/>
  <c r="M113" i="163"/>
  <c r="M122" i="176"/>
  <c r="M133" i="180"/>
  <c r="M139" i="154"/>
  <c r="M140" i="172"/>
  <c r="M135" i="153"/>
  <c r="M117" i="142"/>
  <c r="M105" i="166"/>
  <c r="M132" i="180"/>
  <c r="M108" i="162"/>
  <c r="M128" i="156"/>
  <c r="M126" i="180"/>
  <c r="J118" i="180"/>
  <c r="N118" i="180" s="1"/>
  <c r="M114" i="176"/>
  <c r="M127" i="168"/>
  <c r="J112" i="180"/>
  <c r="N112" i="180" s="1"/>
  <c r="M113" i="160"/>
  <c r="M127" i="157"/>
  <c r="M135" i="177"/>
  <c r="M129" i="173"/>
  <c r="J49" i="168"/>
  <c r="M111" i="171"/>
  <c r="M135" i="179"/>
  <c r="M122" i="140"/>
  <c r="M116" i="149"/>
  <c r="M49" i="165"/>
  <c r="M136" i="182"/>
  <c r="M132" i="149"/>
  <c r="M136" i="169"/>
  <c r="M112" i="169"/>
  <c r="M46" i="163"/>
  <c r="N46" i="163" s="1"/>
  <c r="M120" i="154"/>
  <c r="M114" i="150"/>
  <c r="M109" i="176"/>
  <c r="M121" i="161"/>
  <c r="J71" i="159"/>
  <c r="M128" i="176"/>
  <c r="M35" i="157"/>
  <c r="J42" i="173"/>
  <c r="M137" i="174"/>
  <c r="M122" i="167"/>
  <c r="M116" i="148"/>
  <c r="M118" i="163"/>
  <c r="M109" i="148"/>
  <c r="J31" i="172"/>
  <c r="M114" i="174"/>
  <c r="M132" i="171"/>
  <c r="M119" i="141"/>
  <c r="M118" i="147"/>
  <c r="M107" i="154"/>
  <c r="M137" i="142"/>
  <c r="M138" i="157"/>
  <c r="M110" i="140"/>
  <c r="M138" i="150"/>
  <c r="M84" i="159"/>
  <c r="M107" i="180"/>
  <c r="J55" i="159"/>
  <c r="M112" i="176"/>
  <c r="M124" i="168"/>
  <c r="M105" i="142"/>
  <c r="M109" i="152"/>
  <c r="M133" i="170"/>
  <c r="M115" i="159"/>
  <c r="M129" i="176"/>
  <c r="M135" i="147"/>
  <c r="M127" i="163"/>
  <c r="M136" i="146"/>
  <c r="M32" i="159"/>
  <c r="M112" i="172"/>
  <c r="J63" i="145"/>
  <c r="M116" i="169"/>
  <c r="M119" i="150"/>
  <c r="M128" i="159"/>
  <c r="J34" i="150"/>
  <c r="M113" i="152"/>
  <c r="J130" i="161"/>
  <c r="N130" i="161" s="1"/>
  <c r="M124" i="141"/>
  <c r="M130" i="148"/>
  <c r="M133" i="175"/>
  <c r="M107" i="147"/>
  <c r="M107" i="145"/>
  <c r="M124" i="164"/>
  <c r="M111" i="163"/>
  <c r="M107" i="158"/>
  <c r="M124" i="162"/>
  <c r="M122" i="152"/>
  <c r="M107" i="156"/>
  <c r="M121" i="146"/>
  <c r="M138" i="169"/>
  <c r="M124" i="143"/>
  <c r="M126" i="168"/>
  <c r="M129" i="153"/>
  <c r="M113" i="173"/>
  <c r="M139" i="140"/>
  <c r="M114" i="178"/>
  <c r="M122" i="161"/>
  <c r="M119" i="177"/>
  <c r="M135" i="151"/>
  <c r="M122" i="154"/>
  <c r="M118" i="149"/>
  <c r="M111" i="159"/>
  <c r="M122" i="155"/>
  <c r="M107" i="182"/>
  <c r="M118" i="171"/>
  <c r="J55" i="172"/>
  <c r="M127" i="172"/>
  <c r="M120" i="142"/>
  <c r="M117" i="154"/>
  <c r="M126" i="162"/>
  <c r="M121" i="175"/>
  <c r="M51" i="157"/>
  <c r="M31" i="159"/>
  <c r="M108" i="168"/>
  <c r="J50" i="168"/>
  <c r="M138" i="162"/>
  <c r="J105" i="152"/>
  <c r="N105" i="152" s="1"/>
  <c r="M114" i="143"/>
  <c r="M134" i="156"/>
  <c r="J84" i="145"/>
  <c r="M107" i="176"/>
  <c r="J31" i="149"/>
  <c r="N31" i="149" s="1"/>
  <c r="M109" i="161"/>
  <c r="M118" i="161"/>
  <c r="M106" i="177"/>
  <c r="M121" i="179"/>
  <c r="J87" i="170"/>
  <c r="N87" i="170" s="1"/>
  <c r="V87" i="170"/>
  <c r="W87" i="170"/>
  <c r="T87" i="170"/>
  <c r="U87" i="170"/>
  <c r="M139" i="150"/>
  <c r="M116" i="151"/>
  <c r="M138" i="156"/>
  <c r="M31" i="156"/>
  <c r="M109" i="177"/>
  <c r="M107" i="152"/>
  <c r="M138" i="145"/>
  <c r="M112" i="156"/>
  <c r="M136" i="163"/>
  <c r="J33" i="159"/>
  <c r="M130" i="172"/>
  <c r="M124" i="159"/>
  <c r="J107" i="166"/>
  <c r="N107" i="166" s="1"/>
  <c r="M58" i="159"/>
  <c r="M140" i="147"/>
  <c r="M135" i="166"/>
  <c r="M118" i="175"/>
  <c r="M129" i="148"/>
  <c r="M128" i="182"/>
  <c r="M137" i="176"/>
  <c r="M116" i="154"/>
  <c r="M139" i="147"/>
  <c r="M114" i="163"/>
  <c r="M122" i="141"/>
  <c r="M137" i="177"/>
  <c r="J34" i="156"/>
  <c r="M107" i="170"/>
  <c r="M135" i="142"/>
  <c r="M130" i="145"/>
  <c r="M116" i="153"/>
  <c r="M64" i="179"/>
  <c r="M106" i="163"/>
  <c r="M140" i="160"/>
  <c r="M106" i="167"/>
  <c r="M119" i="161"/>
  <c r="M110" i="153"/>
  <c r="J68" i="168"/>
  <c r="M113" i="154"/>
  <c r="M132" i="178"/>
  <c r="M55" i="170"/>
  <c r="M115" i="180"/>
  <c r="V127" i="172"/>
  <c r="U127" i="172"/>
  <c r="T127" i="172"/>
  <c r="W127" i="172"/>
  <c r="J127" i="172"/>
  <c r="N127" i="172" s="1"/>
  <c r="M38" i="150"/>
  <c r="M117" i="158"/>
  <c r="M118" i="162"/>
  <c r="J68" i="150"/>
  <c r="J110" i="177"/>
  <c r="N110" i="177" s="1"/>
  <c r="M140" i="161"/>
  <c r="M107" i="155"/>
  <c r="J39" i="163"/>
  <c r="M124" i="152"/>
  <c r="M109" i="145"/>
  <c r="M105" i="164"/>
  <c r="M132" i="179"/>
  <c r="M108" i="154"/>
  <c r="M116" i="175"/>
  <c r="M119" i="148"/>
  <c r="T133" i="150"/>
  <c r="U133" i="150"/>
  <c r="J133" i="150"/>
  <c r="N133" i="150" s="1"/>
  <c r="V133" i="150"/>
  <c r="W133" i="150"/>
  <c r="M121" i="171"/>
  <c r="J108" i="150"/>
  <c r="N108" i="150" s="1"/>
  <c r="M106" i="176"/>
  <c r="M133" i="146"/>
  <c r="M132" i="163"/>
  <c r="M106" i="153"/>
  <c r="M135" i="170"/>
  <c r="M113" i="145"/>
  <c r="M132" i="167"/>
  <c r="J73" i="149"/>
  <c r="J121" i="149"/>
  <c r="N121" i="149" s="1"/>
  <c r="M122" i="177"/>
  <c r="J78" i="168"/>
  <c r="M137" i="159"/>
  <c r="M117" i="169"/>
  <c r="M128" i="180"/>
  <c r="M111" i="174"/>
  <c r="M120" i="174"/>
  <c r="M140" i="178"/>
  <c r="M129" i="163"/>
  <c r="M123" i="152"/>
  <c r="M133" i="178"/>
  <c r="M113" i="174"/>
  <c r="M122" i="163"/>
  <c r="M85" i="149"/>
  <c r="M113" i="146"/>
  <c r="M138" i="178"/>
  <c r="M133" i="169"/>
  <c r="M130" i="181"/>
  <c r="M140" i="175"/>
  <c r="J109" i="159"/>
  <c r="N109" i="159" s="1"/>
  <c r="M126" i="151"/>
  <c r="M108" i="177"/>
  <c r="M112" i="179"/>
  <c r="M138" i="180"/>
  <c r="M124" i="177"/>
  <c r="M136" i="141"/>
  <c r="M134" i="161"/>
  <c r="M135" i="160"/>
  <c r="M41" i="159"/>
  <c r="M118" i="181"/>
  <c r="M109" i="140"/>
  <c r="M108" i="170"/>
  <c r="M49" i="163"/>
  <c r="M112" i="140"/>
  <c r="M129" i="143"/>
  <c r="M120" i="149"/>
  <c r="M121" i="159"/>
  <c r="M106" i="149"/>
  <c r="J55" i="157"/>
  <c r="M138" i="172"/>
  <c r="J52" i="163"/>
  <c r="N52" i="163" s="1"/>
  <c r="T52" i="163" s="1"/>
  <c r="M126" i="154"/>
  <c r="M118" i="140"/>
  <c r="M107" i="172"/>
  <c r="M136" i="160"/>
  <c r="M139" i="162"/>
  <c r="M106" i="165"/>
  <c r="M127" i="173"/>
  <c r="M111" i="155"/>
  <c r="J42" i="145"/>
  <c r="M121" i="172"/>
  <c r="M65" i="145"/>
  <c r="J123" i="172"/>
  <c r="N123" i="172" s="1"/>
  <c r="M55" i="145"/>
  <c r="U135" i="169"/>
  <c r="W135" i="169"/>
  <c r="T135" i="169"/>
  <c r="M135" i="169"/>
  <c r="V135" i="169"/>
  <c r="J59" i="168"/>
  <c r="M108" i="160"/>
  <c r="J106" i="157"/>
  <c r="N106" i="157" s="1"/>
  <c r="M122" i="162"/>
  <c r="M62" i="177"/>
  <c r="M119" i="152"/>
  <c r="M76" i="172"/>
  <c r="M120" i="155"/>
  <c r="M106" i="142"/>
  <c r="M120" i="172"/>
  <c r="M115" i="156"/>
  <c r="M137" i="167"/>
  <c r="M106" i="151"/>
  <c r="M121" i="140"/>
  <c r="M132" i="158"/>
  <c r="M110" i="170"/>
  <c r="M130" i="168"/>
  <c r="U101" i="170"/>
  <c r="J101" i="170"/>
  <c r="N101" i="170" s="1"/>
  <c r="T101" i="170"/>
  <c r="V101" i="170"/>
  <c r="W101" i="170"/>
  <c r="M137" i="168"/>
  <c r="M129" i="162"/>
  <c r="M116" i="179"/>
  <c r="M118" i="179"/>
  <c r="M106" i="178"/>
  <c r="M37" i="179"/>
  <c r="M130" i="143"/>
  <c r="J106" i="179"/>
  <c r="N106" i="179" s="1"/>
  <c r="M122" i="174"/>
  <c r="J30" i="169"/>
  <c r="M132" i="156"/>
  <c r="M123" i="180"/>
  <c r="M137" i="169"/>
  <c r="M140" i="171"/>
  <c r="J117" i="159"/>
  <c r="N117" i="159" s="1"/>
  <c r="M124" i="179"/>
  <c r="M121" i="142"/>
  <c r="M132" i="168"/>
  <c r="M134" i="147"/>
  <c r="J55" i="179"/>
  <c r="N55" i="179" s="1"/>
  <c r="M110" i="141"/>
  <c r="M124" i="161"/>
  <c r="J113" i="168"/>
  <c r="N113" i="168" s="1"/>
  <c r="J75" i="163"/>
  <c r="M134" i="163"/>
  <c r="M119" i="154"/>
  <c r="J42" i="150"/>
  <c r="M112" i="154"/>
  <c r="M139" i="153"/>
  <c r="M120" i="153"/>
  <c r="M124" i="147"/>
  <c r="M124" i="140"/>
  <c r="M122" i="146"/>
  <c r="M106" i="160"/>
  <c r="M127" i="145"/>
  <c r="M134" i="150"/>
  <c r="J98" i="157"/>
  <c r="N98" i="157" s="1"/>
  <c r="M123" i="151"/>
  <c r="M122" i="150"/>
  <c r="J107" i="159"/>
  <c r="N107" i="159" s="1"/>
  <c r="M116" i="152"/>
  <c r="J47" i="159"/>
  <c r="M113" i="175"/>
  <c r="M129" i="152"/>
  <c r="M114" i="152"/>
  <c r="M130" i="179"/>
  <c r="M106" i="181"/>
  <c r="M116" i="170"/>
  <c r="M130" i="140"/>
  <c r="V135" i="168"/>
  <c r="T135" i="168"/>
  <c r="J135" i="168"/>
  <c r="N135" i="168" s="1"/>
  <c r="U135" i="168"/>
  <c r="W135" i="168"/>
  <c r="M35" i="175"/>
  <c r="M126" i="156"/>
  <c r="M129" i="151"/>
  <c r="M81" i="157"/>
  <c r="M109" i="173"/>
  <c r="M135" i="154"/>
  <c r="M115" i="179"/>
  <c r="M110" i="148"/>
  <c r="M136" i="162"/>
  <c r="J45" i="168"/>
  <c r="M130" i="180"/>
  <c r="M116" i="162"/>
  <c r="M135" i="140"/>
  <c r="M108" i="149"/>
  <c r="M110" i="173"/>
  <c r="M134" i="149"/>
  <c r="M108" i="167"/>
  <c r="M120" i="145"/>
  <c r="M132" i="143"/>
  <c r="J63" i="150"/>
  <c r="M135" i="156"/>
  <c r="J33" i="163"/>
  <c r="M42" i="157"/>
  <c r="M139" i="156"/>
  <c r="M138" i="152"/>
  <c r="J41" i="173"/>
  <c r="T137" i="159"/>
  <c r="W137" i="159"/>
  <c r="U137" i="159"/>
  <c r="J137" i="159"/>
  <c r="N137" i="159" s="1"/>
  <c r="V137" i="159"/>
  <c r="M84" i="163"/>
  <c r="V135" i="153"/>
  <c r="J135" i="153"/>
  <c r="N135" i="153" s="1"/>
  <c r="W135" i="153"/>
  <c r="U135" i="153"/>
  <c r="T135" i="153"/>
  <c r="M120" i="147"/>
  <c r="J56" i="179"/>
  <c r="M115" i="142"/>
  <c r="M130" i="150"/>
  <c r="J42" i="178"/>
  <c r="M117" i="151"/>
  <c r="M127" i="167"/>
  <c r="M126" i="142"/>
  <c r="J94" i="152"/>
  <c r="N94" i="152" s="1"/>
  <c r="J73" i="168"/>
  <c r="M76" i="145"/>
  <c r="T101" i="177"/>
  <c r="J101" i="177"/>
  <c r="N101" i="177" s="1"/>
  <c r="V101" i="177"/>
  <c r="W101" i="177"/>
  <c r="U101" i="177"/>
  <c r="M53" i="157"/>
  <c r="M108" i="150"/>
  <c r="M116" i="180"/>
  <c r="M36" i="157"/>
  <c r="M109" i="159"/>
  <c r="M121" i="154"/>
  <c r="M109" i="163"/>
  <c r="M118" i="148"/>
  <c r="M108" i="163"/>
  <c r="M128" i="174"/>
  <c r="M111" i="140"/>
  <c r="M139" i="166"/>
  <c r="M138" i="165"/>
  <c r="M120" i="164"/>
  <c r="M106" i="141"/>
  <c r="M123" i="169"/>
  <c r="J48" i="168"/>
  <c r="M117" i="171"/>
  <c r="M118" i="174"/>
  <c r="M111" i="150"/>
  <c r="M114" i="175"/>
  <c r="M136" i="143"/>
  <c r="M106" i="140"/>
  <c r="M111" i="161"/>
  <c r="M120" i="177"/>
  <c r="M127" i="154"/>
  <c r="M117" i="166"/>
  <c r="M113" i="157"/>
  <c r="M107" i="175"/>
  <c r="M139" i="151"/>
  <c r="M133" i="181"/>
  <c r="M132" i="141"/>
  <c r="M108" i="161"/>
  <c r="M79" i="159"/>
  <c r="M122" i="165"/>
  <c r="M137" i="141"/>
  <c r="M127" i="166"/>
  <c r="V127" i="166"/>
  <c r="W127" i="166"/>
  <c r="T127" i="166"/>
  <c r="U127" i="166"/>
  <c r="M110" i="182"/>
  <c r="J129" i="150"/>
  <c r="N129" i="150" s="1"/>
  <c r="M40" i="178"/>
  <c r="M106" i="148"/>
  <c r="M120" i="157"/>
  <c r="J37" i="168"/>
  <c r="J128" i="182"/>
  <c r="N128" i="182" s="1"/>
  <c r="M126" i="173"/>
  <c r="M121" i="158"/>
  <c r="M126" i="177"/>
  <c r="M138" i="166"/>
  <c r="M110" i="167"/>
  <c r="M132" i="172"/>
  <c r="J63" i="161"/>
  <c r="J38" i="159"/>
  <c r="M121" i="170"/>
  <c r="M122" i="149"/>
  <c r="M114" i="181"/>
  <c r="M107" i="149"/>
  <c r="M105" i="160"/>
  <c r="M128" i="175"/>
  <c r="M109" i="174"/>
  <c r="M108" i="172"/>
  <c r="M139" i="157"/>
  <c r="J41" i="149"/>
  <c r="M136" i="180"/>
  <c r="M126" i="153"/>
  <c r="J71" i="178"/>
  <c r="M76" i="157"/>
  <c r="M121" i="165"/>
  <c r="M133" i="165"/>
  <c r="J109" i="172"/>
  <c r="N109" i="172" s="1"/>
  <c r="M133" i="140"/>
  <c r="M114" i="160"/>
  <c r="M118" i="153"/>
  <c r="M106" i="169"/>
  <c r="M136" i="167"/>
  <c r="M109" i="172"/>
  <c r="M34" i="153"/>
  <c r="M119" i="146"/>
  <c r="J121" i="162"/>
  <c r="N121" i="162" s="1"/>
  <c r="M116" i="155"/>
  <c r="J89" i="145"/>
  <c r="N89" i="145" s="1"/>
  <c r="M137" i="145"/>
  <c r="M134" i="169"/>
  <c r="M108" i="157"/>
  <c r="M117" i="159"/>
  <c r="M117" i="143"/>
  <c r="J93" i="168"/>
  <c r="N93" i="168" s="1"/>
  <c r="J123" i="173"/>
  <c r="N123" i="173" s="1"/>
  <c r="M116" i="143"/>
  <c r="J47" i="149"/>
  <c r="M114" i="171"/>
  <c r="M117" i="180"/>
  <c r="M120" i="167"/>
  <c r="M123" i="155"/>
  <c r="M140" i="148"/>
  <c r="M127" i="165"/>
  <c r="M126" i="169"/>
  <c r="M133" i="161"/>
  <c r="M116" i="182"/>
  <c r="V140" i="177"/>
  <c r="J140" i="177"/>
  <c r="N140" i="177" s="1"/>
  <c r="T140" i="177"/>
  <c r="U140" i="177"/>
  <c r="W140" i="177"/>
  <c r="J94" i="180"/>
  <c r="N94" i="180" s="1"/>
  <c r="M119" i="147"/>
  <c r="J80" i="157"/>
  <c r="M123" i="166"/>
  <c r="M124" i="149"/>
  <c r="M133" i="159"/>
  <c r="M120" i="156"/>
  <c r="M119" i="151"/>
  <c r="M124" i="178"/>
  <c r="M119" i="167"/>
  <c r="M134" i="142"/>
  <c r="M110" i="159"/>
  <c r="M114" i="161"/>
  <c r="M114" i="157"/>
  <c r="M116" i="157"/>
  <c r="M111" i="153"/>
  <c r="M129" i="142"/>
  <c r="M107" i="171"/>
  <c r="M133" i="157"/>
  <c r="M63" i="157"/>
  <c r="M114" i="142"/>
  <c r="J79" i="159"/>
  <c r="N79" i="159" s="1"/>
  <c r="U79" i="159" s="1"/>
  <c r="M132" i="169"/>
  <c r="M45" i="145"/>
  <c r="M139" i="164"/>
  <c r="M111" i="170"/>
  <c r="J38" i="172"/>
  <c r="M120" i="152"/>
  <c r="M115" i="174"/>
  <c r="M112" i="143"/>
  <c r="M108" i="181"/>
  <c r="M112" i="141"/>
  <c r="J42" i="159"/>
  <c r="M137" i="140"/>
  <c r="M133" i="153"/>
  <c r="M107" i="153"/>
  <c r="M126" i="158"/>
  <c r="M137" i="152"/>
  <c r="M109" i="143"/>
  <c r="M105" i="152"/>
  <c r="M138" i="142"/>
  <c r="M128" i="179"/>
  <c r="W136" i="159"/>
  <c r="J136" i="159"/>
  <c r="N136" i="159" s="1"/>
  <c r="U136" i="159"/>
  <c r="T136" i="159"/>
  <c r="V136" i="159"/>
  <c r="M114" i="147"/>
  <c r="M122" i="143"/>
  <c r="M129" i="157"/>
  <c r="M127" i="148"/>
  <c r="M133" i="141"/>
  <c r="M46" i="145"/>
  <c r="M123" i="154"/>
  <c r="M135" i="141"/>
  <c r="M116" i="156"/>
  <c r="J54" i="174"/>
  <c r="M112" i="163"/>
  <c r="M123" i="163"/>
  <c r="M140" i="152"/>
  <c r="M137" i="154"/>
  <c r="M138" i="181"/>
  <c r="M124" i="160"/>
  <c r="J126" i="177"/>
  <c r="N126" i="177" s="1"/>
  <c r="V126" i="177"/>
  <c r="U126" i="177"/>
  <c r="T126" i="177"/>
  <c r="W126" i="177"/>
  <c r="J65" i="149"/>
  <c r="J41" i="159"/>
  <c r="N41" i="159" s="1"/>
  <c r="T41" i="159" s="1"/>
  <c r="M123" i="153"/>
  <c r="M108" i="165"/>
  <c r="M116" i="176"/>
  <c r="M127" i="171"/>
  <c r="M135" i="168"/>
  <c r="M81" i="165"/>
  <c r="M118" i="151"/>
  <c r="M113" i="158"/>
  <c r="M109" i="160"/>
  <c r="M127" i="151"/>
  <c r="J130" i="151"/>
  <c r="N130" i="151" s="1"/>
  <c r="M133" i="164"/>
  <c r="J69" i="157"/>
  <c r="M107" i="157"/>
  <c r="M113" i="140"/>
  <c r="M121" i="153"/>
  <c r="M123" i="182"/>
  <c r="M107" i="173"/>
  <c r="M127" i="152"/>
  <c r="M137" i="162"/>
  <c r="M110" i="164"/>
  <c r="M128" i="173"/>
  <c r="M55" i="172"/>
  <c r="M136" i="172"/>
  <c r="M111" i="152"/>
  <c r="M123" i="165"/>
  <c r="M127" i="175"/>
  <c r="M110" i="177"/>
  <c r="M136" i="156"/>
  <c r="M115" i="176"/>
  <c r="M120" i="173"/>
  <c r="M139" i="148"/>
  <c r="M118" i="180"/>
  <c r="M114" i="166"/>
  <c r="M106" i="156"/>
  <c r="M34" i="171"/>
  <c r="M137" i="155"/>
  <c r="M140" i="153"/>
  <c r="M116" i="173"/>
  <c r="M112" i="148"/>
  <c r="M121" i="141"/>
  <c r="M115" i="175"/>
  <c r="M122" i="178"/>
  <c r="M114" i="170"/>
  <c r="M122" i="171"/>
  <c r="J87" i="149"/>
  <c r="N87" i="149" s="1"/>
  <c r="T87" i="149"/>
  <c r="W87" i="149"/>
  <c r="U87" i="149"/>
  <c r="V87" i="149"/>
  <c r="M112" i="158"/>
  <c r="M126" i="164"/>
  <c r="M137" i="179"/>
  <c r="M122" i="180"/>
  <c r="M140" i="162"/>
  <c r="M111" i="162"/>
  <c r="M130" i="153"/>
  <c r="M136" i="157"/>
  <c r="J85" i="149"/>
  <c r="N85" i="149" s="1"/>
  <c r="U85" i="149" s="1"/>
  <c r="M122" i="181"/>
  <c r="M130" i="149"/>
  <c r="M132" i="153"/>
  <c r="M130" i="176"/>
  <c r="M135" i="145"/>
  <c r="M126" i="160"/>
  <c r="M124" i="172"/>
  <c r="M109" i="150"/>
  <c r="M123" i="168"/>
  <c r="M115" i="163"/>
  <c r="M119" i="157"/>
  <c r="M106" i="145"/>
  <c r="M121" i="169"/>
  <c r="M129" i="165"/>
  <c r="M140" i="181"/>
  <c r="M138" i="158"/>
  <c r="M130" i="166"/>
  <c r="M134" i="154"/>
  <c r="M109" i="156"/>
  <c r="M129" i="164"/>
  <c r="M135" i="148"/>
  <c r="M116" i="166"/>
  <c r="U133" i="172"/>
  <c r="J133" i="172"/>
  <c r="N133" i="172" s="1"/>
  <c r="T133" i="172"/>
  <c r="W133" i="172"/>
  <c r="V133" i="172"/>
  <c r="M128" i="160"/>
  <c r="M135" i="176"/>
  <c r="M130" i="160"/>
  <c r="M114" i="159"/>
  <c r="M115" i="182"/>
  <c r="M122" i="158"/>
  <c r="M130" i="182"/>
  <c r="M118" i="172"/>
  <c r="M124" i="151"/>
  <c r="M126" i="182"/>
  <c r="M124" i="156"/>
  <c r="M114" i="180"/>
  <c r="M126" i="175"/>
  <c r="M140" i="142"/>
  <c r="M113" i="162"/>
  <c r="M134" i="179"/>
  <c r="M121" i="155"/>
  <c r="M65" i="179"/>
  <c r="M115" i="157"/>
  <c r="M139" i="179"/>
  <c r="M123" i="140"/>
  <c r="M55" i="177"/>
  <c r="M126" i="148"/>
  <c r="M112" i="177"/>
  <c r="M111" i="151"/>
  <c r="M113" i="148"/>
  <c r="M127" i="179"/>
  <c r="M123" i="164"/>
  <c r="M119" i="182"/>
  <c r="J93" i="170"/>
  <c r="N93" i="170" s="1"/>
  <c r="M73" i="157"/>
  <c r="M115" i="153"/>
  <c r="V157" i="159"/>
  <c r="J157" i="159"/>
  <c r="W157" i="159"/>
  <c r="J64" i="157"/>
  <c r="M114" i="145"/>
  <c r="M123" i="181"/>
  <c r="M110" i="169"/>
  <c r="M59" i="163"/>
  <c r="M38" i="158"/>
  <c r="M111" i="166"/>
  <c r="M128" i="164"/>
  <c r="M137" i="156"/>
  <c r="J40" i="170"/>
  <c r="M127" i="182"/>
  <c r="M124" i="165"/>
  <c r="M137" i="143"/>
  <c r="M109" i="167"/>
  <c r="M110" i="174"/>
  <c r="J118" i="165"/>
  <c r="N118" i="165" s="1"/>
  <c r="M39" i="170"/>
  <c r="J83" i="163"/>
  <c r="M134" i="162"/>
  <c r="M137" i="164"/>
  <c r="M124" i="170"/>
  <c r="M126" i="171"/>
  <c r="M134" i="146"/>
  <c r="M45" i="154"/>
  <c r="M82" i="165"/>
  <c r="M133" i="162"/>
  <c r="M114" i="177"/>
  <c r="M111" i="178"/>
  <c r="M127" i="143"/>
  <c r="T126" i="173"/>
  <c r="W126" i="173"/>
  <c r="U126" i="173"/>
  <c r="V126" i="173"/>
  <c r="J126" i="173"/>
  <c r="N126" i="173" s="1"/>
  <c r="M122" i="179"/>
  <c r="M137" i="178"/>
  <c r="M138" i="153"/>
  <c r="J129" i="182"/>
  <c r="N129" i="182" s="1"/>
  <c r="M46" i="149"/>
  <c r="M116" i="146"/>
  <c r="M59" i="157"/>
  <c r="J42" i="168"/>
  <c r="J47" i="145"/>
  <c r="J40" i="157"/>
  <c r="N40" i="157" s="1"/>
  <c r="U40" i="157" s="1"/>
  <c r="M105" i="158"/>
  <c r="M78" i="149"/>
  <c r="M119" i="181"/>
  <c r="M123" i="173"/>
  <c r="M122" i="166"/>
  <c r="M129" i="180"/>
  <c r="M110" i="147"/>
  <c r="T134" i="152"/>
  <c r="W134" i="152"/>
  <c r="V134" i="152"/>
  <c r="U134" i="152"/>
  <c r="J134" i="152"/>
  <c r="N134" i="152" s="1"/>
  <c r="M114" i="158"/>
  <c r="J69" i="163"/>
  <c r="J53" i="168"/>
  <c r="M130" i="147"/>
  <c r="M127" i="177"/>
  <c r="M123" i="162"/>
  <c r="M123" i="141"/>
  <c r="M111" i="177"/>
  <c r="M120" i="175"/>
  <c r="M136" i="140"/>
  <c r="M47" i="152"/>
  <c r="M106" i="147"/>
  <c r="M126" i="167"/>
  <c r="M108" i="148"/>
  <c r="J76" i="173"/>
  <c r="M133" i="155"/>
  <c r="M130" i="165"/>
  <c r="M137" i="181"/>
  <c r="M105" i="162"/>
  <c r="M134" i="173"/>
  <c r="M128" i="150"/>
  <c r="J32" i="149"/>
  <c r="M140" i="143"/>
  <c r="M118" i="157"/>
  <c r="M107" i="140"/>
  <c r="M134" i="158"/>
  <c r="M55" i="173"/>
  <c r="N55" i="173" s="1"/>
  <c r="M79" i="152"/>
  <c r="N79" i="152" s="1"/>
  <c r="V79" i="152" s="1"/>
  <c r="M67" i="168"/>
  <c r="N67" i="168" s="1"/>
  <c r="M128" i="167"/>
  <c r="M117" i="168"/>
  <c r="M129" i="140"/>
  <c r="M110" i="151"/>
  <c r="M123" i="171"/>
  <c r="M134" i="140"/>
  <c r="M129" i="172"/>
  <c r="M114" i="172"/>
  <c r="M108" i="159"/>
  <c r="M128" i="155"/>
  <c r="M119" i="165"/>
  <c r="M112" i="153"/>
  <c r="M126" i="174"/>
  <c r="J130" i="145"/>
  <c r="N130" i="145" s="1"/>
  <c r="M129" i="161"/>
  <c r="M72" i="159"/>
  <c r="M132" i="161"/>
  <c r="M120" i="146"/>
  <c r="M107" i="151"/>
  <c r="M121" i="178"/>
  <c r="M121" i="149"/>
  <c r="J90" i="159"/>
  <c r="N90" i="159" s="1"/>
  <c r="M140" i="166"/>
  <c r="M43" i="156"/>
  <c r="M124" i="163"/>
  <c r="M121" i="157"/>
  <c r="M117" i="176"/>
  <c r="M116" i="167"/>
  <c r="M106" i="146"/>
  <c r="M48" i="162"/>
  <c r="M119" i="173"/>
  <c r="M115" i="145"/>
  <c r="M127" i="169"/>
  <c r="M124" i="181"/>
  <c r="M127" i="146"/>
  <c r="M64" i="149"/>
  <c r="M136" i="179"/>
  <c r="M108" i="179"/>
  <c r="M120" i="179"/>
  <c r="M108" i="180"/>
  <c r="M130" i="155"/>
  <c r="M115" i="146"/>
  <c r="M111" i="141"/>
  <c r="M112" i="182"/>
  <c r="J73" i="159"/>
  <c r="J128" i="145"/>
  <c r="N128" i="145" s="1"/>
  <c r="J115" i="170"/>
  <c r="N115" i="170" s="1"/>
  <c r="M136" i="164"/>
  <c r="M113" i="181"/>
  <c r="M134" i="175"/>
  <c r="M128" i="152"/>
  <c r="J37" i="150"/>
  <c r="M129" i="171"/>
  <c r="J119" i="170"/>
  <c r="N119" i="170" s="1"/>
  <c r="M132" i="142"/>
  <c r="M109" i="151"/>
  <c r="M137" i="161"/>
  <c r="M139" i="158"/>
  <c r="U102" i="145"/>
  <c r="V102" i="145"/>
  <c r="T102" i="145"/>
  <c r="W102" i="145"/>
  <c r="J102" i="145"/>
  <c r="N102" i="145" s="1"/>
  <c r="M140" i="150"/>
  <c r="M120" i="161"/>
  <c r="M136" i="165"/>
  <c r="M129" i="170"/>
  <c r="M124" i="180"/>
  <c r="J56" i="145"/>
  <c r="J46" i="145"/>
  <c r="N46" i="145" s="1"/>
  <c r="M133" i="147"/>
  <c r="M111" i="173"/>
  <c r="J97" i="170"/>
  <c r="N97" i="170" s="1"/>
  <c r="M127" i="140"/>
  <c r="M116" i="140"/>
  <c r="J56" i="168"/>
  <c r="M126" i="145"/>
  <c r="M136" i="173"/>
  <c r="M138" i="148"/>
  <c r="M107" i="166"/>
  <c r="M105" i="169"/>
  <c r="M105" i="170"/>
  <c r="M108" i="142"/>
  <c r="M107" i="163"/>
  <c r="M124" i="174"/>
  <c r="M106" i="164"/>
  <c r="J77" i="159"/>
  <c r="J33" i="176"/>
  <c r="M115" i="141"/>
  <c r="M105" i="182"/>
  <c r="M123" i="156"/>
  <c r="M136" i="152"/>
  <c r="M129" i="169"/>
  <c r="J116" i="149"/>
  <c r="N116" i="149" s="1"/>
  <c r="M117" i="179"/>
  <c r="M122" i="145"/>
  <c r="M84" i="149"/>
  <c r="M121" i="168"/>
  <c r="M130" i="154"/>
  <c r="J69" i="174"/>
  <c r="M115" i="172"/>
  <c r="M116" i="174"/>
  <c r="M113" i="161"/>
  <c r="M118" i="143"/>
  <c r="M129" i="146"/>
  <c r="M110" i="156"/>
  <c r="M130" i="178"/>
  <c r="M140" i="158"/>
  <c r="M107" i="148"/>
  <c r="M106" i="154"/>
  <c r="M121" i="167"/>
  <c r="M129" i="167"/>
  <c r="M113" i="151"/>
  <c r="M37" i="161"/>
  <c r="M132" i="148"/>
  <c r="J45" i="157"/>
  <c r="M119" i="163"/>
  <c r="M108" i="152"/>
  <c r="M54" i="170"/>
  <c r="M128" i="181"/>
  <c r="M116" i="165"/>
  <c r="M130" i="163"/>
  <c r="M119" i="169"/>
  <c r="M122" i="160"/>
  <c r="M115" i="173"/>
  <c r="M122" i="164"/>
  <c r="M139" i="173"/>
  <c r="M107" i="164"/>
  <c r="M111" i="180"/>
  <c r="M117" i="157"/>
  <c r="M106" i="175"/>
  <c r="W135" i="156"/>
  <c r="V135" i="156"/>
  <c r="U135" i="156"/>
  <c r="T135" i="156"/>
  <c r="J135" i="156"/>
  <c r="N135" i="156" s="1"/>
  <c r="M132" i="152"/>
  <c r="M127" i="178"/>
  <c r="M133" i="156"/>
  <c r="M106" i="162"/>
  <c r="J96" i="149"/>
  <c r="N96" i="149" s="1"/>
  <c r="M109" i="168"/>
  <c r="J49" i="159"/>
  <c r="N49" i="159" s="1"/>
  <c r="M46" i="176"/>
  <c r="M130" i="156"/>
  <c r="M135" i="181"/>
  <c r="M124" i="150"/>
  <c r="M110" i="171"/>
  <c r="M126" i="152"/>
  <c r="M122" i="175"/>
  <c r="J47" i="163"/>
  <c r="M107" i="181"/>
  <c r="M119" i="158"/>
  <c r="M109" i="182"/>
  <c r="M120" i="162"/>
  <c r="J158" i="159"/>
  <c r="J23" i="159" s="1"/>
  <c r="M124" i="158"/>
  <c r="M127" i="156"/>
  <c r="M117" i="173"/>
  <c r="M118" i="160"/>
  <c r="M105" i="147"/>
  <c r="M109" i="178"/>
  <c r="M137" i="170"/>
  <c r="M124" i="169"/>
  <c r="M40" i="149"/>
  <c r="M132" i="174"/>
  <c r="M132" i="159"/>
  <c r="M124" i="146"/>
  <c r="M114" i="155"/>
  <c r="M111" i="176"/>
  <c r="M139" i="180"/>
  <c r="M127" i="161"/>
  <c r="M108" i="176"/>
  <c r="M76" i="153"/>
  <c r="M112" i="170"/>
  <c r="M139" i="165"/>
  <c r="M107" i="165"/>
  <c r="M120" i="176"/>
  <c r="J47" i="156"/>
  <c r="M110" i="145"/>
  <c r="J33" i="179"/>
  <c r="M118" i="145"/>
  <c r="M130" i="174"/>
  <c r="M121" i="164"/>
  <c r="M105" i="179"/>
  <c r="V46" i="163"/>
  <c r="T55" i="179"/>
  <c r="U55" i="173"/>
  <c r="N32" i="159"/>
  <c r="W85" i="149"/>
  <c r="W79" i="159"/>
  <c r="T40" i="157"/>
  <c r="U41" i="159"/>
  <c r="U52" i="163"/>
  <c r="V52" i="163"/>
  <c r="T79" i="159"/>
  <c r="W52" i="163"/>
  <c r="V79" i="159"/>
  <c r="T85" i="149"/>
  <c r="V85" i="149"/>
  <c r="V41" i="159"/>
  <c r="W41" i="159"/>
  <c r="W46" i="145"/>
  <c r="V46" i="145"/>
  <c r="T46" i="145"/>
  <c r="U46" i="145"/>
  <c r="W31" i="149"/>
  <c r="V31" i="149"/>
  <c r="T31" i="149"/>
  <c r="U31" i="149"/>
  <c r="T79" i="152"/>
  <c r="W79" i="152"/>
  <c r="U79" i="152"/>
  <c r="W81" i="170"/>
  <c r="U81" i="170"/>
  <c r="V81" i="170"/>
  <c r="T81" i="170"/>
  <c r="T67" i="168"/>
  <c r="V67" i="168"/>
  <c r="U67" i="168"/>
  <c r="W67" i="168"/>
  <c r="B44" i="119"/>
  <c r="B43" i="119"/>
  <c r="B42" i="119"/>
  <c r="B41" i="119"/>
  <c r="B40" i="119"/>
  <c r="B39" i="119"/>
  <c r="B38" i="119"/>
  <c r="B37" i="119"/>
  <c r="B36" i="119"/>
  <c r="B35" i="119"/>
  <c r="B34" i="119"/>
  <c r="B33" i="119"/>
  <c r="B32" i="119"/>
  <c r="B31" i="119"/>
  <c r="B30" i="119"/>
  <c r="B29" i="119"/>
  <c r="B28" i="119"/>
  <c r="B27" i="119"/>
  <c r="B26" i="119"/>
  <c r="B25" i="119"/>
  <c r="B24" i="119"/>
  <c r="B23" i="119"/>
  <c r="B22" i="119"/>
  <c r="B21" i="119"/>
  <c r="B20" i="119"/>
  <c r="B19" i="119"/>
  <c r="B18" i="119"/>
  <c r="B17" i="119"/>
  <c r="B16" i="119"/>
  <c r="B15" i="119"/>
  <c r="B14" i="119"/>
  <c r="B13" i="119"/>
  <c r="B12" i="119"/>
  <c r="B11" i="119"/>
  <c r="B10" i="119"/>
  <c r="B9" i="119"/>
  <c r="B8" i="119"/>
  <c r="B7" i="119"/>
  <c r="B6" i="119"/>
  <c r="I6" i="119" s="1"/>
  <c r="B5" i="119"/>
  <c r="I5" i="119" s="1"/>
  <c r="U46" i="163" l="1"/>
  <c r="T46" i="163"/>
  <c r="W46" i="163"/>
  <c r="N73" i="145"/>
  <c r="N43" i="149"/>
  <c r="V40" i="157"/>
  <c r="W40" i="157"/>
  <c r="T49" i="159"/>
  <c r="V49" i="159"/>
  <c r="W49" i="159"/>
  <c r="U49" i="159"/>
  <c r="N55" i="172"/>
  <c r="N43" i="157"/>
  <c r="T55" i="173"/>
  <c r="V55" i="173"/>
  <c r="W55" i="173"/>
  <c r="W55" i="179"/>
  <c r="U55" i="179"/>
  <c r="V55" i="179"/>
  <c r="W32" i="159"/>
  <c r="U32" i="159"/>
  <c r="T32" i="159"/>
  <c r="V32" i="159"/>
  <c r="AB11" i="54"/>
  <c r="B1" i="54"/>
  <c r="I35" i="119"/>
  <c r="D576" i="93" s="1"/>
  <c r="D575" i="48" s="1"/>
  <c r="G36" i="125" s="1"/>
  <c r="L5" i="119"/>
  <c r="I44" i="119"/>
  <c r="D747" i="93" s="1"/>
  <c r="D746" i="48" s="1"/>
  <c r="G45" i="125" s="1"/>
  <c r="I43" i="119"/>
  <c r="D728" i="93" s="1"/>
  <c r="D727" i="48" s="1"/>
  <c r="G44" i="125" s="1"/>
  <c r="I42" i="119"/>
  <c r="D709" i="93" s="1"/>
  <c r="D708" i="48" s="1"/>
  <c r="G43" i="125" s="1"/>
  <c r="I41" i="119"/>
  <c r="D690" i="93" s="1"/>
  <c r="D689" i="48" s="1"/>
  <c r="G42" i="125" s="1"/>
  <c r="I40" i="119"/>
  <c r="D671" i="93" s="1"/>
  <c r="D670" i="48" s="1"/>
  <c r="G41" i="125" s="1"/>
  <c r="I39" i="119"/>
  <c r="D652" i="93" s="1"/>
  <c r="D651" i="48" s="1"/>
  <c r="G40" i="125" s="1"/>
  <c r="I38" i="119"/>
  <c r="D633" i="93" s="1"/>
  <c r="D632" i="48" s="1"/>
  <c r="G39" i="125" s="1"/>
  <c r="I37" i="119"/>
  <c r="D614" i="93" s="1"/>
  <c r="D613" i="48" s="1"/>
  <c r="G38" i="125" s="1"/>
  <c r="I36" i="119"/>
  <c r="D595" i="93" s="1"/>
  <c r="D594" i="48" s="1"/>
  <c r="G37" i="125" s="1"/>
  <c r="I34" i="119"/>
  <c r="D557" i="93" s="1"/>
  <c r="D556" i="48" s="1"/>
  <c r="G35" i="125" s="1"/>
  <c r="I33" i="119"/>
  <c r="D538" i="93" s="1"/>
  <c r="D537" i="48" s="1"/>
  <c r="G34" i="125" s="1"/>
  <c r="I32" i="119"/>
  <c r="D519" i="93" s="1"/>
  <c r="D518" i="48" s="1"/>
  <c r="G33" i="125" s="1"/>
  <c r="I31" i="119"/>
  <c r="D500" i="93" s="1"/>
  <c r="D499" i="48" s="1"/>
  <c r="G32" i="125" s="1"/>
  <c r="I30" i="119"/>
  <c r="D481" i="93" s="1"/>
  <c r="D480" i="48" s="1"/>
  <c r="G31" i="125" s="1"/>
  <c r="I29" i="119"/>
  <c r="D462" i="93" s="1"/>
  <c r="D461" i="48" s="1"/>
  <c r="G30" i="125" s="1"/>
  <c r="I28" i="119"/>
  <c r="D443" i="93" s="1"/>
  <c r="D442" i="48" s="1"/>
  <c r="G29" i="125" s="1"/>
  <c r="I27" i="119"/>
  <c r="D424" i="93" s="1"/>
  <c r="D423" i="48" s="1"/>
  <c r="G28" i="125" s="1"/>
  <c r="I26" i="119"/>
  <c r="D405" i="93" s="1"/>
  <c r="D404" i="48" s="1"/>
  <c r="G27" i="125" s="1"/>
  <c r="I25" i="119"/>
  <c r="D386" i="93" s="1"/>
  <c r="D385" i="48" s="1"/>
  <c r="G26" i="125" s="1"/>
  <c r="I24" i="119"/>
  <c r="D367" i="93" s="1"/>
  <c r="D366" i="48" s="1"/>
  <c r="G25" i="125" s="1"/>
  <c r="I23" i="119"/>
  <c r="D348" i="93" s="1"/>
  <c r="D347" i="48" s="1"/>
  <c r="G24" i="125" s="1"/>
  <c r="I22" i="119"/>
  <c r="D329" i="93" s="1"/>
  <c r="D328" i="48" s="1"/>
  <c r="G23" i="125" s="1"/>
  <c r="I21" i="119"/>
  <c r="D310" i="93" s="1"/>
  <c r="D309" i="48" s="1"/>
  <c r="G22" i="125" s="1"/>
  <c r="I20" i="119"/>
  <c r="D291" i="93" s="1"/>
  <c r="D290" i="48" s="1"/>
  <c r="G21" i="125" s="1"/>
  <c r="I19" i="119"/>
  <c r="D272" i="93" s="1"/>
  <c r="D271" i="48" s="1"/>
  <c r="G20" i="125" s="1"/>
  <c r="I18" i="119"/>
  <c r="D253" i="93" s="1"/>
  <c r="D252" i="48" s="1"/>
  <c r="G19" i="125" s="1"/>
  <c r="I17" i="119"/>
  <c r="D234" i="93" s="1"/>
  <c r="D233" i="48" s="1"/>
  <c r="G18" i="125" s="1"/>
  <c r="I16" i="119"/>
  <c r="D215" i="93" s="1"/>
  <c r="D214" i="48" s="1"/>
  <c r="G17" i="125" s="1"/>
  <c r="I15" i="119"/>
  <c r="D196" i="93" s="1"/>
  <c r="D195" i="48" s="1"/>
  <c r="G16" i="125" s="1"/>
  <c r="I14" i="119"/>
  <c r="D177" i="93" s="1"/>
  <c r="D176" i="48" s="1"/>
  <c r="G15" i="125" s="1"/>
  <c r="I13" i="119"/>
  <c r="D158" i="93" s="1"/>
  <c r="D157" i="48" s="1"/>
  <c r="G14" i="125" s="1"/>
  <c r="I12" i="119"/>
  <c r="D139" i="93" s="1"/>
  <c r="D138" i="48" s="1"/>
  <c r="G13" i="125" s="1"/>
  <c r="I11" i="119"/>
  <c r="D120" i="93" s="1"/>
  <c r="D119" i="48" s="1"/>
  <c r="G12" i="125" s="1"/>
  <c r="I10" i="119"/>
  <c r="D101" i="93" s="1"/>
  <c r="D100" i="48" s="1"/>
  <c r="G11" i="125" s="1"/>
  <c r="I9" i="119"/>
  <c r="D82" i="93" s="1"/>
  <c r="D81" i="48" s="1"/>
  <c r="G10" i="125" s="1"/>
  <c r="I8" i="119"/>
  <c r="D63" i="93" s="1"/>
  <c r="D62" i="48" s="1"/>
  <c r="G9" i="125" s="1"/>
  <c r="I7" i="119"/>
  <c r="D44" i="93" s="1"/>
  <c r="D43" i="48" s="1"/>
  <c r="G8" i="125" s="1"/>
  <c r="D25" i="93"/>
  <c r="D24" i="48" s="1"/>
  <c r="G7" i="125" s="1"/>
  <c r="D6" i="93"/>
  <c r="U43" i="157" l="1"/>
  <c r="T43" i="157"/>
  <c r="V43" i="157"/>
  <c r="W43" i="157"/>
  <c r="T55" i="172"/>
  <c r="V55" i="172"/>
  <c r="U55" i="172"/>
  <c r="W55" i="172"/>
  <c r="V43" i="149"/>
  <c r="W43" i="149"/>
  <c r="U43" i="149"/>
  <c r="T43" i="149"/>
  <c r="W73" i="145"/>
  <c r="T73" i="145"/>
  <c r="V73" i="145"/>
  <c r="U73" i="145"/>
  <c r="G24" i="123"/>
  <c r="G14" i="123"/>
  <c r="G39" i="123"/>
  <c r="G15" i="123"/>
  <c r="G27" i="123"/>
  <c r="G40" i="123"/>
  <c r="G35" i="123"/>
  <c r="G37" i="123"/>
  <c r="G25" i="123"/>
  <c r="G26" i="123"/>
  <c r="G28" i="123"/>
  <c r="G41" i="123"/>
  <c r="G21" i="123"/>
  <c r="G34" i="123"/>
  <c r="G11" i="123"/>
  <c r="G13" i="123"/>
  <c r="G16" i="123"/>
  <c r="G17" i="123"/>
  <c r="G29" i="123"/>
  <c r="G42" i="123"/>
  <c r="G18" i="123"/>
  <c r="G30" i="123"/>
  <c r="G43" i="123"/>
  <c r="G22" i="123"/>
  <c r="G12" i="123"/>
  <c r="G36" i="123"/>
  <c r="G38" i="123"/>
  <c r="G19" i="123"/>
  <c r="G31" i="123"/>
  <c r="G44" i="123"/>
  <c r="G10" i="123"/>
  <c r="G23" i="123"/>
  <c r="G20" i="123"/>
  <c r="G32" i="123"/>
  <c r="G45" i="123"/>
  <c r="J5" i="119"/>
  <c r="G6" i="123"/>
  <c r="G8" i="123"/>
  <c r="J6" i="119"/>
  <c r="G7" i="123"/>
  <c r="G9" i="123"/>
  <c r="G33" i="123"/>
  <c r="R15" i="119"/>
  <c r="R19" i="119"/>
  <c r="R23" i="119"/>
  <c r="R27" i="119"/>
  <c r="R31" i="119"/>
  <c r="R35" i="119"/>
  <c r="R39" i="119"/>
  <c r="R43" i="119"/>
  <c r="R16" i="119"/>
  <c r="R20" i="119"/>
  <c r="R24" i="119"/>
  <c r="R28" i="119"/>
  <c r="R32" i="119"/>
  <c r="R36" i="119"/>
  <c r="R40" i="119"/>
  <c r="R44" i="119"/>
  <c r="R13" i="119"/>
  <c r="R17" i="119"/>
  <c r="R21" i="119"/>
  <c r="R25" i="119"/>
  <c r="R29" i="119"/>
  <c r="R33" i="119"/>
  <c r="R37" i="119"/>
  <c r="R41" i="119"/>
  <c r="R14" i="119"/>
  <c r="R18" i="119"/>
  <c r="R22" i="119"/>
  <c r="R26" i="119"/>
  <c r="R30" i="119"/>
  <c r="R34" i="119"/>
  <c r="R38" i="119"/>
  <c r="R42" i="119"/>
  <c r="R6" i="119"/>
  <c r="R10" i="119"/>
  <c r="R11" i="119"/>
  <c r="R8" i="119"/>
  <c r="R12" i="119"/>
  <c r="R9" i="119"/>
  <c r="R7" i="119"/>
  <c r="J22" i="119"/>
  <c r="J15" i="119"/>
  <c r="J23" i="119"/>
  <c r="J31" i="119"/>
  <c r="J40" i="119"/>
  <c r="J35" i="119"/>
  <c r="J14" i="119"/>
  <c r="J39" i="119"/>
  <c r="J16" i="119"/>
  <c r="J24" i="119"/>
  <c r="J41" i="119"/>
  <c r="J30" i="119"/>
  <c r="J9" i="119"/>
  <c r="J17" i="119"/>
  <c r="J25" i="119"/>
  <c r="J33" i="119"/>
  <c r="J42" i="119"/>
  <c r="J32" i="119"/>
  <c r="J34" i="119"/>
  <c r="J18" i="119"/>
  <c r="J11" i="119"/>
  <c r="J19" i="119"/>
  <c r="J27" i="119"/>
  <c r="J36" i="119"/>
  <c r="J44" i="119"/>
  <c r="J43" i="119"/>
  <c r="J12" i="119"/>
  <c r="J20" i="119"/>
  <c r="J28" i="119"/>
  <c r="J37" i="119"/>
  <c r="J10" i="119"/>
  <c r="J26" i="119"/>
  <c r="J13" i="119"/>
  <c r="J21" i="119"/>
  <c r="J29" i="119"/>
  <c r="J38" i="119"/>
  <c r="J7" i="119"/>
  <c r="J8" i="119"/>
  <c r="R5" i="119"/>
  <c r="L6" i="119"/>
  <c r="L10" i="119"/>
  <c r="L14" i="119"/>
  <c r="L18" i="119"/>
  <c r="L22" i="119"/>
  <c r="L26" i="119"/>
  <c r="L30" i="119"/>
  <c r="L34" i="119"/>
  <c r="L38" i="119"/>
  <c r="L42" i="119"/>
  <c r="L8" i="119"/>
  <c r="L12" i="119"/>
  <c r="L16" i="119"/>
  <c r="L20" i="119"/>
  <c r="L24" i="119"/>
  <c r="L28" i="119"/>
  <c r="L32" i="119"/>
  <c r="L36" i="119"/>
  <c r="L40" i="119"/>
  <c r="L44" i="119"/>
  <c r="L17" i="119"/>
  <c r="L21" i="119"/>
  <c r="L25" i="119"/>
  <c r="L9" i="119"/>
  <c r="L13" i="119"/>
  <c r="L29" i="119"/>
  <c r="L33" i="119"/>
  <c r="L37" i="119"/>
  <c r="L41" i="119"/>
  <c r="L7" i="119"/>
  <c r="L11" i="119"/>
  <c r="L15" i="119"/>
  <c r="L19" i="119"/>
  <c r="L23" i="119"/>
  <c r="L27" i="119"/>
  <c r="L31" i="119"/>
  <c r="L35" i="119"/>
  <c r="L39" i="119"/>
  <c r="L43" i="119"/>
  <c r="Y28" i="61" l="1"/>
  <c r="Z28" i="61"/>
  <c r="AA28" i="61"/>
  <c r="AB28" i="61"/>
  <c r="AC28" i="61"/>
  <c r="AD28" i="61"/>
  <c r="AE28" i="61"/>
  <c r="AF28" i="61"/>
  <c r="AG28" i="61"/>
  <c r="AH28" i="61"/>
  <c r="AI28" i="61"/>
  <c r="AJ28" i="61"/>
  <c r="AK28" i="61"/>
  <c r="AL28" i="61"/>
  <c r="AM28" i="61"/>
  <c r="AN28" i="61"/>
  <c r="AO28" i="61"/>
  <c r="AP28" i="61"/>
  <c r="AQ28" i="61"/>
  <c r="AR28" i="61"/>
  <c r="AS28" i="61"/>
  <c r="AT28" i="61"/>
  <c r="AU28" i="61"/>
  <c r="AV28" i="61"/>
  <c r="AW28" i="61"/>
  <c r="AX28" i="61"/>
  <c r="AY28" i="61"/>
  <c r="AZ28" i="61"/>
  <c r="BA28" i="61"/>
  <c r="BB28" i="61"/>
  <c r="BC28" i="61"/>
  <c r="E8" i="60" l="1"/>
  <c r="D5" i="48" l="1"/>
  <c r="G6" i="125" s="1"/>
  <c r="Q20" i="93" l="1"/>
  <c r="P20" i="93" l="1"/>
  <c r="Q39" i="93"/>
  <c r="L129" i="60"/>
  <c r="L128" i="60"/>
  <c r="L127" i="60"/>
  <c r="L126" i="60"/>
  <c r="L124" i="60"/>
  <c r="L123" i="60"/>
  <c r="L122" i="60"/>
  <c r="L121" i="60"/>
  <c r="L120" i="60"/>
  <c r="L119" i="60"/>
  <c r="L118" i="60"/>
  <c r="L117" i="60"/>
  <c r="L116" i="60"/>
  <c r="L115" i="60"/>
  <c r="L114" i="60"/>
  <c r="L113" i="60"/>
  <c r="L112" i="60"/>
  <c r="L111" i="60"/>
  <c r="L110" i="60"/>
  <c r="L109" i="60"/>
  <c r="L108" i="60"/>
  <c r="L107" i="60"/>
  <c r="L106" i="60"/>
  <c r="L105" i="60"/>
  <c r="L89" i="60"/>
  <c r="L87" i="60"/>
  <c r="L65" i="60"/>
  <c r="L64" i="60"/>
  <c r="L63" i="60"/>
  <c r="L58" i="60"/>
  <c r="L56" i="60"/>
  <c r="L54" i="60"/>
  <c r="L53" i="60"/>
  <c r="L52" i="60"/>
  <c r="L51" i="60"/>
  <c r="L50" i="60"/>
  <c r="L49" i="60"/>
  <c r="L45" i="60"/>
  <c r="L44" i="60"/>
  <c r="L43" i="60"/>
  <c r="L42" i="60"/>
  <c r="L41" i="60"/>
  <c r="L40" i="60"/>
  <c r="L39" i="60"/>
  <c r="L38" i="60"/>
  <c r="L37" i="60"/>
  <c r="L36" i="60"/>
  <c r="L35" i="60"/>
  <c r="L33" i="60"/>
  <c r="L32" i="60"/>
  <c r="L31" i="60"/>
  <c r="L30" i="60"/>
  <c r="P39" i="93" l="1"/>
  <c r="Q58" i="93"/>
  <c r="Q77" i="93" s="1"/>
  <c r="C124" i="65"/>
  <c r="C123" i="65"/>
  <c r="C122" i="65"/>
  <c r="C121" i="65"/>
  <c r="C120" i="65"/>
  <c r="C119" i="65"/>
  <c r="C118" i="65"/>
  <c r="C117" i="65"/>
  <c r="C116" i="65"/>
  <c r="C115" i="65"/>
  <c r="C114" i="65"/>
  <c r="C113" i="65"/>
  <c r="C112" i="65"/>
  <c r="C111" i="65"/>
  <c r="C110" i="65"/>
  <c r="C109" i="65"/>
  <c r="C108" i="65"/>
  <c r="C107" i="65"/>
  <c r="C106" i="65"/>
  <c r="C105" i="65"/>
  <c r="H89" i="65"/>
  <c r="L89" i="65" s="1"/>
  <c r="H87" i="65"/>
  <c r="L87" i="65" s="1"/>
  <c r="H65" i="65"/>
  <c r="L65" i="65" s="1"/>
  <c r="H64" i="65"/>
  <c r="L64" i="65" s="1"/>
  <c r="H63" i="65"/>
  <c r="L63" i="65" s="1"/>
  <c r="H58" i="65"/>
  <c r="L58" i="65" s="1"/>
  <c r="H56" i="65"/>
  <c r="L56" i="65" s="1"/>
  <c r="H54" i="65"/>
  <c r="L54" i="65" s="1"/>
  <c r="H53" i="65"/>
  <c r="L53" i="65" s="1"/>
  <c r="H52" i="65"/>
  <c r="L52" i="65" s="1"/>
  <c r="H51" i="65"/>
  <c r="L51" i="65" s="1"/>
  <c r="H50" i="65"/>
  <c r="L50" i="65" s="1"/>
  <c r="H45" i="65"/>
  <c r="L45" i="65" s="1"/>
  <c r="H44" i="65"/>
  <c r="L44" i="65" s="1"/>
  <c r="H43" i="65"/>
  <c r="L43" i="65" s="1"/>
  <c r="H42" i="65"/>
  <c r="L42" i="65" s="1"/>
  <c r="H41" i="65"/>
  <c r="L41" i="65" s="1"/>
  <c r="H40" i="65"/>
  <c r="L40" i="65" s="1"/>
  <c r="H39" i="65"/>
  <c r="L39" i="65" s="1"/>
  <c r="H38" i="65"/>
  <c r="L38" i="65" s="1"/>
  <c r="H37" i="65"/>
  <c r="L37" i="65" s="1"/>
  <c r="H36" i="65"/>
  <c r="L36" i="65" s="1"/>
  <c r="H35" i="65"/>
  <c r="L35" i="65" s="1"/>
  <c r="H33" i="65"/>
  <c r="L33" i="65" s="1"/>
  <c r="H32" i="65"/>
  <c r="L32" i="65" s="1"/>
  <c r="H31" i="65"/>
  <c r="L31" i="65" s="1"/>
  <c r="H30" i="65"/>
  <c r="L30" i="65" s="1"/>
  <c r="O87" i="65"/>
  <c r="P63" i="65"/>
  <c r="O63" i="65"/>
  <c r="O58" i="65"/>
  <c r="O56" i="65"/>
  <c r="O54" i="65"/>
  <c r="O53" i="65"/>
  <c r="O52" i="65"/>
  <c r="O51" i="65"/>
  <c r="O50" i="65"/>
  <c r="O45" i="65"/>
  <c r="O44" i="65"/>
  <c r="O43" i="65"/>
  <c r="O42" i="65"/>
  <c r="O41" i="65"/>
  <c r="O40" i="65"/>
  <c r="O39" i="65"/>
  <c r="O38" i="65"/>
  <c r="O37" i="65"/>
  <c r="O36" i="65"/>
  <c r="O35" i="65"/>
  <c r="O33" i="65"/>
  <c r="O32" i="65"/>
  <c r="O31" i="65"/>
  <c r="O30" i="65"/>
  <c r="I130" i="65"/>
  <c r="I129" i="65"/>
  <c r="I128" i="65"/>
  <c r="I127" i="65"/>
  <c r="I126" i="65"/>
  <c r="I124" i="65"/>
  <c r="I123" i="65"/>
  <c r="I122" i="65"/>
  <c r="I121" i="65"/>
  <c r="I120" i="65"/>
  <c r="I119" i="65"/>
  <c r="I118" i="65"/>
  <c r="I117" i="65"/>
  <c r="I116" i="65"/>
  <c r="I115" i="65"/>
  <c r="I114" i="65"/>
  <c r="I113" i="65"/>
  <c r="I112" i="65"/>
  <c r="I111" i="65"/>
  <c r="I110" i="65"/>
  <c r="I109" i="65"/>
  <c r="I108" i="65"/>
  <c r="I107" i="65"/>
  <c r="I106" i="65"/>
  <c r="I105" i="65"/>
  <c r="I89" i="65"/>
  <c r="I87" i="65"/>
  <c r="C130" i="65"/>
  <c r="C129" i="65"/>
  <c r="C128" i="65"/>
  <c r="C127" i="65"/>
  <c r="C126" i="65"/>
  <c r="I65" i="65"/>
  <c r="I64" i="65"/>
  <c r="I63" i="65"/>
  <c r="I58" i="65"/>
  <c r="I56" i="65"/>
  <c r="I54" i="65"/>
  <c r="I53" i="65"/>
  <c r="I52" i="65"/>
  <c r="I51" i="65"/>
  <c r="I50" i="65"/>
  <c r="I45" i="65"/>
  <c r="I44" i="65"/>
  <c r="I43" i="65"/>
  <c r="I42" i="65"/>
  <c r="I41" i="65"/>
  <c r="I40" i="65"/>
  <c r="I39" i="65"/>
  <c r="I38" i="65"/>
  <c r="I37" i="65"/>
  <c r="I36" i="65"/>
  <c r="I35" i="65"/>
  <c r="I33" i="65"/>
  <c r="I32" i="65"/>
  <c r="I31" i="65"/>
  <c r="I30" i="65"/>
  <c r="P17" i="65"/>
  <c r="P58" i="93" l="1"/>
  <c r="DJ8" i="54"/>
  <c r="DF8" i="54"/>
  <c r="DE8" i="54"/>
  <c r="DD8" i="54"/>
  <c r="DJ5" i="54"/>
  <c r="DI5" i="54"/>
  <c r="DF5" i="54"/>
  <c r="DE5" i="54"/>
  <c r="DD5" i="54"/>
  <c r="CU11" i="54"/>
  <c r="CT11" i="54"/>
  <c r="CQ11" i="54"/>
  <c r="CP11" i="54"/>
  <c r="CO11" i="54"/>
  <c r="BK5" i="54"/>
  <c r="BJ5" i="54"/>
  <c r="BG5" i="54"/>
  <c r="BF5" i="54"/>
  <c r="BE5" i="54"/>
  <c r="BK8" i="54"/>
  <c r="BJ8" i="54"/>
  <c r="BG8" i="54"/>
  <c r="BF8" i="54"/>
  <c r="BE8" i="54"/>
  <c r="BC11" i="54"/>
  <c r="BB11" i="54"/>
  <c r="BA11" i="54"/>
  <c r="AZ11" i="54"/>
  <c r="AY11" i="54"/>
  <c r="AX11" i="54"/>
  <c r="AW11" i="54"/>
  <c r="AV11" i="54"/>
  <c r="AT11" i="54"/>
  <c r="AP11" i="54"/>
  <c r="AO11" i="54"/>
  <c r="AN11" i="54"/>
  <c r="B3" i="54"/>
  <c r="B25" i="54"/>
  <c r="FT8" i="54" l="1"/>
  <c r="FT15" i="54" s="1"/>
  <c r="AB26" i="132" s="1"/>
  <c r="FZ8" i="54"/>
  <c r="FZ15" i="54" s="1"/>
  <c r="AB34" i="132" s="1"/>
  <c r="GF8" i="54"/>
  <c r="GF15" i="54" s="1"/>
  <c r="AB6" i="50" s="1"/>
  <c r="GL8" i="54"/>
  <c r="GL15" i="54" s="1"/>
  <c r="GR8" i="54"/>
  <c r="GR15" i="54" s="1"/>
  <c r="GX8" i="54"/>
  <c r="GX15" i="54" s="1"/>
  <c r="AB38" i="50" s="1"/>
  <c r="FJ8" i="54"/>
  <c r="FJ15" i="54" s="1"/>
  <c r="AB12" i="132" s="1"/>
  <c r="FP8" i="54"/>
  <c r="FP15" i="54" s="1"/>
  <c r="AB18" i="132" s="1"/>
  <c r="ER8" i="54"/>
  <c r="FU8" i="54"/>
  <c r="FU15" i="54" s="1"/>
  <c r="AB27" i="132" s="1"/>
  <c r="GA8" i="54"/>
  <c r="GA15" i="54" s="1"/>
  <c r="AB37" i="132" s="1"/>
  <c r="GG8" i="54"/>
  <c r="GG15" i="54" s="1"/>
  <c r="AB7" i="50" s="1"/>
  <c r="GM8" i="54"/>
  <c r="GM15" i="54" s="1"/>
  <c r="AB17" i="50" s="1"/>
  <c r="GS8" i="54"/>
  <c r="GS15" i="54" s="1"/>
  <c r="AB23" i="50" s="1"/>
  <c r="FE8" i="54"/>
  <c r="FE15" i="54" s="1"/>
  <c r="AB7" i="132" s="1"/>
  <c r="FK8" i="54"/>
  <c r="FK15" i="54" s="1"/>
  <c r="AB13" i="132" s="1"/>
  <c r="FQ8" i="54"/>
  <c r="FQ15" i="54" s="1"/>
  <c r="AB23" i="132" s="1"/>
  <c r="FV8" i="54"/>
  <c r="FV15" i="54" s="1"/>
  <c r="AB28" i="132" s="1"/>
  <c r="GB8" i="54"/>
  <c r="GB15" i="54" s="1"/>
  <c r="AB40" i="132" s="1"/>
  <c r="GH8" i="54"/>
  <c r="GH15" i="54" s="1"/>
  <c r="AB8" i="50" s="1"/>
  <c r="GN8" i="54"/>
  <c r="GN15" i="54" s="1"/>
  <c r="AB18" i="50" s="1"/>
  <c r="GT8" i="54"/>
  <c r="GT15" i="54" s="1"/>
  <c r="AB26" i="50" s="1"/>
  <c r="FF8" i="54"/>
  <c r="FF15" i="54" s="1"/>
  <c r="AB8" i="132" s="1"/>
  <c r="FL8" i="54"/>
  <c r="FL15" i="54" s="1"/>
  <c r="AB14" i="132" s="1"/>
  <c r="FD8" i="54"/>
  <c r="FD15" i="54" s="1"/>
  <c r="AB6" i="132" s="1"/>
  <c r="FS8" i="54"/>
  <c r="FS15" i="54" s="1"/>
  <c r="AB25" i="132" s="1"/>
  <c r="FY8" i="54"/>
  <c r="FY15" i="54" s="1"/>
  <c r="AB31" i="132" s="1"/>
  <c r="GE8" i="54"/>
  <c r="GE15" i="54" s="1"/>
  <c r="AB49" i="132" s="1"/>
  <c r="GK8" i="54"/>
  <c r="GK15" i="54" s="1"/>
  <c r="AB15" i="50" s="1"/>
  <c r="GQ8" i="54"/>
  <c r="GQ15" i="54" s="1"/>
  <c r="GW8" i="54"/>
  <c r="GW15" i="54" s="1"/>
  <c r="AB35" i="50" s="1"/>
  <c r="FI8" i="54"/>
  <c r="FI15" i="54" s="1"/>
  <c r="AB11" i="132" s="1"/>
  <c r="FO8" i="54"/>
  <c r="FO15" i="54" s="1"/>
  <c r="AB17" i="132" s="1"/>
  <c r="EU8" i="54"/>
  <c r="FW8" i="54"/>
  <c r="FW15" i="54" s="1"/>
  <c r="GC8" i="54"/>
  <c r="GC15" i="54" s="1"/>
  <c r="AB43" i="132" s="1"/>
  <c r="GI8" i="54"/>
  <c r="GI15" i="54" s="1"/>
  <c r="AB9" i="50" s="1"/>
  <c r="GO8" i="54"/>
  <c r="GO15" i="54" s="1"/>
  <c r="AB19" i="50" s="1"/>
  <c r="GU8" i="54"/>
  <c r="GU15" i="54" s="1"/>
  <c r="AB29" i="50" s="1"/>
  <c r="FG8" i="54"/>
  <c r="FG15" i="54" s="1"/>
  <c r="AB9" i="132" s="1"/>
  <c r="FM8" i="54"/>
  <c r="FM15" i="54" s="1"/>
  <c r="FA8" i="54"/>
  <c r="FR8" i="54"/>
  <c r="FR15" i="54" s="1"/>
  <c r="AB24" i="132" s="1"/>
  <c r="FX8" i="54"/>
  <c r="FX15" i="54" s="1"/>
  <c r="GD8" i="54"/>
  <c r="GD15" i="54" s="1"/>
  <c r="AB46" i="132" s="1"/>
  <c r="GJ8" i="54"/>
  <c r="GJ15" i="54" s="1"/>
  <c r="AB10" i="50" s="1"/>
  <c r="GP8" i="54"/>
  <c r="GP15" i="54" s="1"/>
  <c r="AB20" i="50" s="1"/>
  <c r="GV8" i="54"/>
  <c r="GV15" i="54" s="1"/>
  <c r="AB32" i="50" s="1"/>
  <c r="FH8" i="54"/>
  <c r="FH15" i="54" s="1"/>
  <c r="AB10" i="132" s="1"/>
  <c r="FN8" i="54"/>
  <c r="FN15" i="54" s="1"/>
  <c r="EX8" i="54"/>
  <c r="BD8" i="54"/>
  <c r="AW8" i="54"/>
  <c r="AP8" i="54"/>
  <c r="CU8" i="54"/>
  <c r="AI8" i="54"/>
  <c r="AA8" i="54"/>
  <c r="AB8" i="54" s="1"/>
  <c r="S8" i="54"/>
  <c r="M8" i="54"/>
  <c r="G8" i="54"/>
  <c r="AJ8" i="54"/>
  <c r="AV8" i="54"/>
  <c r="AO8" i="54"/>
  <c r="CO8" i="54"/>
  <c r="AH8" i="54"/>
  <c r="Z8" i="54"/>
  <c r="W8" i="54" s="1"/>
  <c r="R8" i="54"/>
  <c r="L8" i="54"/>
  <c r="F8" i="54"/>
  <c r="AC8" i="54"/>
  <c r="BB8" i="54"/>
  <c r="AU8" i="54"/>
  <c r="AN8" i="54"/>
  <c r="AM8" i="54"/>
  <c r="AG8" i="54"/>
  <c r="Y8" i="54"/>
  <c r="V8" i="54" s="1"/>
  <c r="Q8" i="54"/>
  <c r="K8" i="54"/>
  <c r="E8" i="54"/>
  <c r="CV8" i="54"/>
  <c r="N8" i="54"/>
  <c r="AZ8" i="54"/>
  <c r="AT8" i="54"/>
  <c r="AS8" i="54" s="1"/>
  <c r="DB8" i="54"/>
  <c r="AL8" i="54"/>
  <c r="AF8" i="54"/>
  <c r="X8" i="54"/>
  <c r="P8" i="54"/>
  <c r="J8" i="54"/>
  <c r="D8" i="54"/>
  <c r="AQ8" i="54"/>
  <c r="T8" i="54"/>
  <c r="H8" i="54"/>
  <c r="B8" i="54"/>
  <c r="AY8" i="54"/>
  <c r="AR8" i="54"/>
  <c r="AK8" i="54"/>
  <c r="AD8" i="54"/>
  <c r="U8" i="54"/>
  <c r="O8" i="54"/>
  <c r="I8" i="54"/>
  <c r="C8" i="54"/>
  <c r="AX8" i="54"/>
  <c r="D5" i="54"/>
  <c r="ER5" i="54"/>
  <c r="EU5" i="54"/>
  <c r="FB5" i="54"/>
  <c r="FB15" i="54" s="1"/>
  <c r="L23" i="34" s="1"/>
  <c r="EV5" i="54"/>
  <c r="EV15" i="54" s="1"/>
  <c r="F23" i="34" s="1"/>
  <c r="EW5" i="54"/>
  <c r="EW15" i="54" s="1"/>
  <c r="F24" i="34" s="1"/>
  <c r="EX5" i="54"/>
  <c r="EY5" i="54"/>
  <c r="EY15" i="54" s="1"/>
  <c r="I23" i="34" s="1"/>
  <c r="FA5" i="54"/>
  <c r="FC5" i="54"/>
  <c r="FC15" i="54" s="1"/>
  <c r="L24" i="34" s="1"/>
  <c r="EZ5" i="54"/>
  <c r="EZ15" i="54" s="1"/>
  <c r="I24" i="34" s="1"/>
  <c r="ES5" i="54"/>
  <c r="ES15" i="54" s="1"/>
  <c r="C23" i="34" s="1"/>
  <c r="ET5" i="54"/>
  <c r="ET15" i="54" s="1"/>
  <c r="C24" i="34" s="1"/>
  <c r="ED18" i="54"/>
  <c r="ER18" i="54"/>
  <c r="ET18" i="54"/>
  <c r="EU18" i="54"/>
  <c r="EW18" i="54"/>
  <c r="EZ18" i="54"/>
  <c r="FB18" i="54"/>
  <c r="FC18" i="54"/>
  <c r="ES18" i="54"/>
  <c r="EV18" i="54"/>
  <c r="EX18" i="54"/>
  <c r="EY18" i="54"/>
  <c r="FA18" i="54"/>
  <c r="EF18" i="54"/>
  <c r="DX18" i="54"/>
  <c r="DV18" i="54"/>
  <c r="DT18" i="54"/>
  <c r="DP18" i="54"/>
  <c r="DN18" i="54"/>
  <c r="DL18" i="54"/>
  <c r="DE18" i="54"/>
  <c r="DF18" i="54"/>
  <c r="DG18" i="54"/>
  <c r="DH18" i="54"/>
  <c r="DI18" i="54"/>
  <c r="DJ18" i="54"/>
  <c r="DA18" i="54"/>
  <c r="DC18" i="54"/>
  <c r="CW18" i="54"/>
  <c r="CY18" i="54"/>
  <c r="CT18" i="54"/>
  <c r="CU18" i="54"/>
  <c r="CR18" i="54"/>
  <c r="CS18" i="54"/>
  <c r="CP18" i="54"/>
  <c r="CQ18" i="54"/>
  <c r="BS18" i="54"/>
  <c r="BX18" i="54"/>
  <c r="CN18" i="54"/>
  <c r="CM18" i="54"/>
  <c r="CK18" i="54"/>
  <c r="CI18" i="54"/>
  <c r="CG18" i="54"/>
  <c r="CD18" i="54"/>
  <c r="CE18" i="54"/>
  <c r="CB18" i="54"/>
  <c r="BZ18" i="54"/>
  <c r="BU18" i="54"/>
  <c r="BV18" i="54"/>
  <c r="BQ18" i="54"/>
  <c r="BL18" i="54"/>
  <c r="BO18" i="54"/>
  <c r="BJ18" i="54"/>
  <c r="BK18" i="54"/>
  <c r="BM18" i="54"/>
  <c r="BI18" i="54"/>
  <c r="BF18" i="54"/>
  <c r="BG18" i="54"/>
  <c r="BH18" i="54"/>
  <c r="BC18" i="54"/>
  <c r="BD18" i="54"/>
  <c r="BA18" i="54"/>
  <c r="AY18" i="54"/>
  <c r="AU18" i="54"/>
  <c r="AW18" i="54"/>
  <c r="AP18" i="54"/>
  <c r="AQ18" i="54"/>
  <c r="AR18" i="54"/>
  <c r="AS18" i="54"/>
  <c r="AT18" i="54"/>
  <c r="EI18" i="54"/>
  <c r="EJ18" i="54"/>
  <c r="EK18" i="54"/>
  <c r="EL18" i="54"/>
  <c r="EM18" i="54"/>
  <c r="EO18" i="54"/>
  <c r="EN18" i="54"/>
  <c r="EP18" i="54"/>
  <c r="EQ18" i="54"/>
  <c r="AI18" i="54"/>
  <c r="C5" i="54"/>
  <c r="V18" i="54"/>
  <c r="AO18" i="54"/>
  <c r="F18" i="54"/>
  <c r="B5" i="54"/>
  <c r="T5" i="54"/>
  <c r="CV5" i="54"/>
  <c r="CF5" i="54"/>
  <c r="AN5" i="54"/>
  <c r="AF5" i="54"/>
  <c r="P5" i="54"/>
  <c r="H5" i="54"/>
  <c r="CU5" i="54"/>
  <c r="AM5" i="54"/>
  <c r="AE5" i="54"/>
  <c r="O5" i="54"/>
  <c r="G5" i="54"/>
  <c r="DB5" i="54"/>
  <c r="Q5" i="54"/>
  <c r="EA5" i="54"/>
  <c r="CO5" i="54"/>
  <c r="BW5" i="54"/>
  <c r="AL5" i="54"/>
  <c r="AD5" i="54"/>
  <c r="N5" i="54"/>
  <c r="F5" i="54"/>
  <c r="AK5" i="54"/>
  <c r="AC5" i="54"/>
  <c r="M5" i="54"/>
  <c r="E5" i="54"/>
  <c r="BN5" i="54"/>
  <c r="AJ5" i="54"/>
  <c r="L5" i="54"/>
  <c r="AI5" i="54"/>
  <c r="K5" i="54"/>
  <c r="AH5" i="54"/>
  <c r="J5" i="54"/>
  <c r="AG5" i="54"/>
  <c r="DS5" i="54"/>
  <c r="U5" i="54"/>
  <c r="S5" i="54"/>
  <c r="DK5" i="54"/>
  <c r="AV5" i="54"/>
  <c r="R5" i="54"/>
  <c r="AT5" i="54"/>
  <c r="I5" i="54"/>
  <c r="BB5" i="54"/>
  <c r="W18" i="54"/>
  <c r="P77" i="93"/>
  <c r="Q96" i="93"/>
  <c r="I18" i="54"/>
  <c r="AB18" i="54"/>
  <c r="AM18" i="54"/>
  <c r="AJ18" i="54"/>
  <c r="AK18" i="54"/>
  <c r="AG18" i="54"/>
  <c r="AD18" i="54"/>
  <c r="AE18" i="54"/>
  <c r="AC18" i="54"/>
  <c r="Y18" i="54"/>
  <c r="Z18" i="54"/>
  <c r="AA18" i="54"/>
  <c r="X18" i="54"/>
  <c r="EB18" i="54"/>
  <c r="J18" i="54"/>
  <c r="K18" i="54"/>
  <c r="N18" i="54"/>
  <c r="O18" i="54"/>
  <c r="L18" i="54"/>
  <c r="P18" i="54"/>
  <c r="M18" i="54"/>
  <c r="DC11" i="54"/>
  <c r="DB11" i="54"/>
  <c r="DA11" i="54"/>
  <c r="CZ11" i="54"/>
  <c r="CY11" i="54"/>
  <c r="CX11" i="54"/>
  <c r="CW11" i="54"/>
  <c r="CV11" i="54"/>
  <c r="AB21" i="50" l="1" a="1"/>
  <c r="AB21" i="50" s="1"/>
  <c r="AB29" i="132" a="1"/>
  <c r="AB29" i="132" s="1"/>
  <c r="AC15" i="54"/>
  <c r="D28" i="32" s="1"/>
  <c r="A25" i="49" s="1"/>
  <c r="AB16" i="132"/>
  <c r="AB15" i="132"/>
  <c r="EU15" i="54"/>
  <c r="F22" i="34" s="1"/>
  <c r="EU16" i="54" s="1"/>
  <c r="ER15" i="54"/>
  <c r="C22" i="34" s="1"/>
  <c r="ER16" i="54" s="1"/>
  <c r="FA15" i="54"/>
  <c r="L22" i="34" s="1"/>
  <c r="L25" i="34" s="1"/>
  <c r="GG5" i="122" s="1"/>
  <c r="BA8" i="54"/>
  <c r="BC8" i="54"/>
  <c r="CZ8" i="54"/>
  <c r="DA8" i="54"/>
  <c r="CP8" i="54"/>
  <c r="CY8" i="54"/>
  <c r="CT8" i="54"/>
  <c r="CR8" i="54"/>
  <c r="CS8" i="54"/>
  <c r="CQ8" i="54"/>
  <c r="DC8" i="54"/>
  <c r="CW8" i="54"/>
  <c r="CX8" i="54"/>
  <c r="EX15" i="54"/>
  <c r="AD15" i="54"/>
  <c r="G28" i="32" s="1"/>
  <c r="D15" i="54"/>
  <c r="BD5" i="54"/>
  <c r="GF5" i="122"/>
  <c r="FC16" i="54"/>
  <c r="GA5" i="122"/>
  <c r="EY16" i="54"/>
  <c r="EW16" i="54"/>
  <c r="FX5" i="122"/>
  <c r="EV16" i="54"/>
  <c r="FW5" i="122"/>
  <c r="FB16" i="54"/>
  <c r="GE5" i="122"/>
  <c r="FS5" i="122"/>
  <c r="ES16" i="54"/>
  <c r="O23" i="34"/>
  <c r="EZ16" i="54"/>
  <c r="GB5" i="122"/>
  <c r="FT5" i="122"/>
  <c r="ET16" i="54"/>
  <c r="O24" i="34"/>
  <c r="EH5" i="54"/>
  <c r="DQ5" i="54"/>
  <c r="DP5" i="54"/>
  <c r="DO5" i="54"/>
  <c r="EG5" i="54"/>
  <c r="EB5" i="54"/>
  <c r="DN5" i="54"/>
  <c r="DZ5" i="54"/>
  <c r="DM5" i="54"/>
  <c r="DY5" i="54"/>
  <c r="DL5" i="54"/>
  <c r="DX5" i="54"/>
  <c r="DW5" i="54"/>
  <c r="DV5" i="54"/>
  <c r="DU5" i="54"/>
  <c r="DT5" i="54"/>
  <c r="EF5" i="54"/>
  <c r="DR5" i="54"/>
  <c r="EE5" i="54"/>
  <c r="ED5" i="54"/>
  <c r="EC5" i="54"/>
  <c r="CS5" i="54"/>
  <c r="CR5" i="54"/>
  <c r="BR5" i="54"/>
  <c r="CE5" i="54"/>
  <c r="BS5" i="54"/>
  <c r="BX5" i="54"/>
  <c r="CH5" i="54"/>
  <c r="BT5" i="54"/>
  <c r="CI5" i="54"/>
  <c r="BU5" i="54"/>
  <c r="CJ5" i="54"/>
  <c r="BV5" i="54"/>
  <c r="CK5" i="54"/>
  <c r="BO5" i="54"/>
  <c r="CL5" i="54"/>
  <c r="BY5" i="54"/>
  <c r="CM5" i="54"/>
  <c r="BZ5" i="54"/>
  <c r="CN5" i="54"/>
  <c r="CA5" i="54"/>
  <c r="CG5" i="54"/>
  <c r="CB5" i="54"/>
  <c r="BP5" i="54"/>
  <c r="CC5" i="54"/>
  <c r="BQ5" i="54"/>
  <c r="CD5" i="54"/>
  <c r="AU5" i="54"/>
  <c r="AR5" i="54"/>
  <c r="AQ5" i="54"/>
  <c r="AS5" i="54"/>
  <c r="Y5" i="54"/>
  <c r="V5" i="54" s="1"/>
  <c r="X5" i="54"/>
  <c r="Z5" i="54"/>
  <c r="W5" i="54" s="1"/>
  <c r="AA5" i="54"/>
  <c r="AB5" i="54" s="1"/>
  <c r="AB15" i="54" s="1"/>
  <c r="D10" i="63" s="1"/>
  <c r="AW5" i="54"/>
  <c r="AP5" i="54"/>
  <c r="BC5" i="54"/>
  <c r="AO5" i="54"/>
  <c r="BA5" i="54"/>
  <c r="AZ5" i="54"/>
  <c r="AY5" i="54"/>
  <c r="AX5" i="54"/>
  <c r="DC5" i="54"/>
  <c r="CP5" i="54"/>
  <c r="DA5" i="54"/>
  <c r="CZ5" i="54"/>
  <c r="CQ5" i="54"/>
  <c r="CY5" i="54"/>
  <c r="CX5" i="54"/>
  <c r="CW5" i="54"/>
  <c r="CT5" i="54"/>
  <c r="T15" i="54"/>
  <c r="P96" i="93"/>
  <c r="Q115" i="93"/>
  <c r="H20" i="64"/>
  <c r="R8" i="64"/>
  <c r="O8" i="64"/>
  <c r="K8" i="64"/>
  <c r="H8" i="64"/>
  <c r="G4" i="64"/>
  <c r="A28" i="49" l="1"/>
  <c r="I22" i="34"/>
  <c r="I25" i="34" s="1"/>
  <c r="GC5" i="122" s="1"/>
  <c r="F25" i="34"/>
  <c r="FY5" i="122" s="1"/>
  <c r="FV5" i="122"/>
  <c r="FR5" i="122"/>
  <c r="GD5" i="122"/>
  <c r="FA16" i="54"/>
  <c r="C25" i="34"/>
  <c r="FU5" i="122" s="1"/>
  <c r="H34" i="64"/>
  <c r="A11" i="49"/>
  <c r="A34" i="49" s="1"/>
  <c r="EM15" i="54"/>
  <c r="M10" i="63"/>
  <c r="V8" i="64"/>
  <c r="P115" i="93"/>
  <c r="Q134" i="93"/>
  <c r="H33" i="64"/>
  <c r="J33" i="64"/>
  <c r="FZ5" i="122" l="1"/>
  <c r="O22" i="34"/>
  <c r="EX16" i="54"/>
  <c r="O25" i="34"/>
  <c r="GH5" i="122" s="1"/>
  <c r="X23" i="34"/>
  <c r="A17" i="49"/>
  <c r="P10" i="32"/>
  <c r="X10" i="63"/>
  <c r="T10" i="63"/>
  <c r="AB16" i="54"/>
  <c r="P134" i="93"/>
  <c r="Q153" i="93"/>
  <c r="Y23" i="34" l="1"/>
  <c r="X24" i="34" s="1"/>
  <c r="EM16" i="54"/>
  <c r="T5" i="122"/>
  <c r="AA11" i="54"/>
  <c r="AA15" i="54" s="1"/>
  <c r="P153" i="93"/>
  <c r="Q172" i="93"/>
  <c r="V124" i="179" l="1"/>
  <c r="W124" i="179"/>
  <c r="T124" i="179"/>
  <c r="U124" i="179"/>
  <c r="W124" i="140"/>
  <c r="T124" i="140"/>
  <c r="U124" i="140"/>
  <c r="V124" i="140"/>
  <c r="W124" i="172"/>
  <c r="T124" i="172"/>
  <c r="V124" i="172"/>
  <c r="U124" i="172"/>
  <c r="T124" i="182"/>
  <c r="U124" i="182"/>
  <c r="V124" i="182"/>
  <c r="W124" i="182"/>
  <c r="V124" i="151"/>
  <c r="W124" i="151"/>
  <c r="T124" i="151"/>
  <c r="U124" i="151"/>
  <c r="V124" i="143"/>
  <c r="W124" i="143"/>
  <c r="T124" i="143"/>
  <c r="U124" i="143"/>
  <c r="W124" i="142"/>
  <c r="T124" i="142"/>
  <c r="U124" i="142"/>
  <c r="V124" i="142"/>
  <c r="U124" i="146"/>
  <c r="T124" i="146"/>
  <c r="V124" i="146"/>
  <c r="W124" i="146"/>
  <c r="W124" i="164"/>
  <c r="U124" i="164"/>
  <c r="T124" i="164"/>
  <c r="V124" i="164"/>
  <c r="T124" i="168"/>
  <c r="U124" i="168"/>
  <c r="W124" i="168"/>
  <c r="V124" i="168"/>
  <c r="T124" i="155"/>
  <c r="U124" i="155"/>
  <c r="W124" i="155"/>
  <c r="V124" i="155"/>
  <c r="T124" i="175"/>
  <c r="U124" i="175"/>
  <c r="V124" i="175"/>
  <c r="W124" i="175"/>
  <c r="V124" i="174"/>
  <c r="U124" i="174"/>
  <c r="T124" i="174"/>
  <c r="W124" i="174"/>
  <c r="T124" i="171"/>
  <c r="V124" i="171"/>
  <c r="W124" i="171"/>
  <c r="U124" i="171"/>
  <c r="V124" i="159"/>
  <c r="W124" i="159"/>
  <c r="U124" i="159"/>
  <c r="T124" i="159"/>
  <c r="U124" i="150"/>
  <c r="T124" i="150"/>
  <c r="V124" i="150"/>
  <c r="W124" i="150"/>
  <c r="U124" i="153"/>
  <c r="W124" i="153"/>
  <c r="T124" i="153"/>
  <c r="V124" i="153"/>
  <c r="V124" i="165"/>
  <c r="W124" i="165"/>
  <c r="T124" i="165"/>
  <c r="U124" i="165"/>
  <c r="V124" i="156"/>
  <c r="T124" i="156"/>
  <c r="U124" i="156"/>
  <c r="W124" i="156"/>
  <c r="V124" i="163"/>
  <c r="T124" i="163"/>
  <c r="U124" i="163"/>
  <c r="W124" i="163"/>
  <c r="V124" i="152"/>
  <c r="W124" i="152"/>
  <c r="T124" i="152"/>
  <c r="U124" i="152"/>
  <c r="T124" i="141"/>
  <c r="U124" i="141"/>
  <c r="V124" i="141"/>
  <c r="W124" i="141"/>
  <c r="V124" i="161"/>
  <c r="W124" i="161"/>
  <c r="U124" i="161"/>
  <c r="T124" i="161"/>
  <c r="T124" i="169"/>
  <c r="V124" i="169"/>
  <c r="W124" i="169"/>
  <c r="U124" i="169"/>
  <c r="U124" i="149"/>
  <c r="V124" i="149"/>
  <c r="W124" i="149"/>
  <c r="T124" i="149"/>
  <c r="V124" i="148"/>
  <c r="W124" i="148"/>
  <c r="T124" i="148"/>
  <c r="U124" i="148"/>
  <c r="V124" i="145"/>
  <c r="W124" i="145"/>
  <c r="T124" i="145"/>
  <c r="U124" i="145"/>
  <c r="T124" i="167"/>
  <c r="V124" i="167"/>
  <c r="W124" i="167"/>
  <c r="U124" i="167"/>
  <c r="W124" i="147"/>
  <c r="T124" i="147"/>
  <c r="U124" i="147"/>
  <c r="V124" i="147"/>
  <c r="T124" i="176"/>
  <c r="U124" i="176"/>
  <c r="V124" i="176"/>
  <c r="W124" i="176"/>
  <c r="U124" i="177"/>
  <c r="V124" i="177"/>
  <c r="T124" i="177"/>
  <c r="W124" i="177"/>
  <c r="W124" i="160"/>
  <c r="T124" i="160"/>
  <c r="U124" i="160"/>
  <c r="V124" i="160"/>
  <c r="T124" i="158"/>
  <c r="U124" i="158"/>
  <c r="W124" i="158"/>
  <c r="V124" i="158"/>
  <c r="U124" i="154"/>
  <c r="V124" i="154"/>
  <c r="W124" i="154"/>
  <c r="T124" i="154"/>
  <c r="W124" i="162"/>
  <c r="T124" i="162"/>
  <c r="U124" i="162"/>
  <c r="V124" i="162"/>
  <c r="V124" i="170"/>
  <c r="W124" i="170"/>
  <c r="T124" i="170"/>
  <c r="U124" i="170"/>
  <c r="W124" i="181"/>
  <c r="V124" i="181"/>
  <c r="T124" i="181"/>
  <c r="U124" i="181"/>
  <c r="T124" i="166"/>
  <c r="W124" i="166"/>
  <c r="V124" i="166"/>
  <c r="U124" i="166"/>
  <c r="V124" i="173"/>
  <c r="W124" i="173"/>
  <c r="U124" i="173"/>
  <c r="T124" i="173"/>
  <c r="W124" i="178"/>
  <c r="T124" i="178"/>
  <c r="U124" i="178"/>
  <c r="V124" i="178"/>
  <c r="G25" i="45"/>
  <c r="P172" i="93"/>
  <c r="Q191" i="93"/>
  <c r="P191" i="93" l="1"/>
  <c r="Q210" i="93"/>
  <c r="X28" i="61"/>
  <c r="W28" i="61"/>
  <c r="V28" i="61"/>
  <c r="U28" i="61"/>
  <c r="T28" i="61"/>
  <c r="S28" i="61"/>
  <c r="R28" i="61"/>
  <c r="Q28" i="61"/>
  <c r="P28" i="61"/>
  <c r="K65" i="61"/>
  <c r="K64" i="61"/>
  <c r="K63" i="61"/>
  <c r="K65" i="60"/>
  <c r="K64" i="60"/>
  <c r="K63" i="60"/>
  <c r="P210" i="93" l="1"/>
  <c r="Q229" i="93"/>
  <c r="U11" i="54"/>
  <c r="U15" i="54" s="1"/>
  <c r="EN15" i="54" s="1"/>
  <c r="S11" i="54"/>
  <c r="S15" i="54" s="1"/>
  <c r="R11" i="54"/>
  <c r="R15" i="54" s="1"/>
  <c r="Q11" i="54"/>
  <c r="Q15" i="54" s="1"/>
  <c r="AM11" i="54"/>
  <c r="AM15" i="54" s="1"/>
  <c r="AL11" i="54"/>
  <c r="AL15" i="54" s="1"/>
  <c r="AK11" i="54"/>
  <c r="AK15" i="54" s="1"/>
  <c r="AJ11" i="54"/>
  <c r="AJ15" i="54" s="1"/>
  <c r="AI11" i="54"/>
  <c r="AI15" i="54" s="1"/>
  <c r="AH11" i="54"/>
  <c r="AH15" i="54" s="1"/>
  <c r="AG11" i="54"/>
  <c r="AG15" i="54" s="1"/>
  <c r="AF11" i="54"/>
  <c r="AE11" i="54"/>
  <c r="AD11" i="54"/>
  <c r="AC11" i="54"/>
  <c r="R9" i="64"/>
  <c r="R10" i="64" s="1"/>
  <c r="K9" i="64"/>
  <c r="K10" i="64" s="1"/>
  <c r="AU15" i="54" l="1"/>
  <c r="L6" i="49" s="1"/>
  <c r="AP15" i="54"/>
  <c r="E8" i="49" s="1"/>
  <c r="AO15" i="54"/>
  <c r="CO15" i="54"/>
  <c r="CS15" i="54"/>
  <c r="E26" i="49" s="1"/>
  <c r="CS16" i="54" s="1"/>
  <c r="CR15" i="54"/>
  <c r="E24" i="49" s="1"/>
  <c r="CR16" i="54" s="1"/>
  <c r="EJ15" i="54"/>
  <c r="EL15" i="54"/>
  <c r="P11" i="32"/>
  <c r="AV16" i="54"/>
  <c r="A8" i="49"/>
  <c r="CF16" i="54"/>
  <c r="DA15" i="54"/>
  <c r="CT15" i="54"/>
  <c r="DC15" i="54"/>
  <c r="CZ15" i="54"/>
  <c r="CY15" i="54"/>
  <c r="CX15" i="54"/>
  <c r="CW15" i="54"/>
  <c r="CU15" i="54"/>
  <c r="CQ15" i="54"/>
  <c r="DB15" i="54"/>
  <c r="CP15" i="54"/>
  <c r="CV15" i="54"/>
  <c r="EK15" i="54"/>
  <c r="O9" i="64"/>
  <c r="O10" i="64" s="1"/>
  <c r="P229" i="93"/>
  <c r="Q248" i="93"/>
  <c r="H9" i="64"/>
  <c r="U109" i="152" l="1"/>
  <c r="V109" i="152"/>
  <c r="T109" i="152"/>
  <c r="W109" i="152"/>
  <c r="U109" i="145"/>
  <c r="T109" i="145"/>
  <c r="V109" i="145"/>
  <c r="W109" i="145"/>
  <c r="T109" i="181"/>
  <c r="U109" i="181"/>
  <c r="W109" i="181"/>
  <c r="V109" i="181"/>
  <c r="V109" i="157"/>
  <c r="U109" i="157"/>
  <c r="W109" i="157"/>
  <c r="T109" i="157"/>
  <c r="T109" i="158"/>
  <c r="W109" i="158"/>
  <c r="V109" i="158"/>
  <c r="U109" i="158"/>
  <c r="U109" i="182"/>
  <c r="T109" i="182"/>
  <c r="V109" i="182"/>
  <c r="W109" i="182"/>
  <c r="V109" i="176"/>
  <c r="W109" i="176"/>
  <c r="T109" i="176"/>
  <c r="U109" i="176"/>
  <c r="U109" i="142"/>
  <c r="T109" i="142"/>
  <c r="V109" i="142"/>
  <c r="W109" i="142"/>
  <c r="U109" i="169"/>
  <c r="V109" i="169"/>
  <c r="T109" i="169"/>
  <c r="W109" i="169"/>
  <c r="U109" i="177"/>
  <c r="V109" i="177"/>
  <c r="T109" i="177"/>
  <c r="W109" i="177"/>
  <c r="U109" i="164"/>
  <c r="V109" i="164"/>
  <c r="W109" i="164"/>
  <c r="T109" i="164"/>
  <c r="W109" i="168"/>
  <c r="U109" i="168"/>
  <c r="V109" i="168"/>
  <c r="T109" i="168"/>
  <c r="U109" i="141"/>
  <c r="T109" i="141"/>
  <c r="V109" i="141"/>
  <c r="W109" i="141"/>
  <c r="V109" i="156"/>
  <c r="W109" i="156"/>
  <c r="U109" i="156"/>
  <c r="T109" i="156"/>
  <c r="U109" i="161"/>
  <c r="W109" i="161"/>
  <c r="V109" i="161"/>
  <c r="T109" i="161"/>
  <c r="W109" i="165"/>
  <c r="T109" i="165"/>
  <c r="U109" i="165"/>
  <c r="V109" i="165"/>
  <c r="W109" i="171"/>
  <c r="U109" i="171"/>
  <c r="V109" i="171"/>
  <c r="T109" i="171"/>
  <c r="W109" i="180"/>
  <c r="V109" i="180"/>
  <c r="U109" i="180"/>
  <c r="T109" i="180"/>
  <c r="W109" i="148"/>
  <c r="T109" i="148"/>
  <c r="V109" i="148"/>
  <c r="U109" i="148"/>
  <c r="T109" i="166"/>
  <c r="V109" i="166"/>
  <c r="U109" i="166"/>
  <c r="W109" i="166"/>
  <c r="V109" i="175"/>
  <c r="U109" i="175"/>
  <c r="W109" i="175"/>
  <c r="T109" i="175"/>
  <c r="V109" i="150"/>
  <c r="U109" i="150"/>
  <c r="W109" i="150"/>
  <c r="T109" i="150"/>
  <c r="T109" i="147"/>
  <c r="V109" i="147"/>
  <c r="U109" i="147"/>
  <c r="W109" i="147"/>
  <c r="W109" i="160"/>
  <c r="T109" i="160"/>
  <c r="U109" i="160"/>
  <c r="V109" i="160"/>
  <c r="W109" i="173"/>
  <c r="T109" i="173"/>
  <c r="U109" i="173"/>
  <c r="V109" i="173"/>
  <c r="U109" i="151"/>
  <c r="T109" i="151"/>
  <c r="V109" i="151"/>
  <c r="W109" i="151"/>
  <c r="V109" i="146"/>
  <c r="T109" i="146"/>
  <c r="W109" i="146"/>
  <c r="U109" i="146"/>
  <c r="U109" i="163"/>
  <c r="V109" i="163"/>
  <c r="W109" i="163"/>
  <c r="T109" i="163"/>
  <c r="V109" i="153"/>
  <c r="U109" i="153"/>
  <c r="T109" i="153"/>
  <c r="W109" i="153"/>
  <c r="T109" i="143"/>
  <c r="V109" i="143"/>
  <c r="W109" i="143"/>
  <c r="U109" i="143"/>
  <c r="V109" i="170"/>
  <c r="W109" i="170"/>
  <c r="T109" i="170"/>
  <c r="U109" i="170"/>
  <c r="V109" i="155"/>
  <c r="T109" i="155"/>
  <c r="U109" i="155"/>
  <c r="W109" i="155"/>
  <c r="U109" i="178"/>
  <c r="T109" i="178"/>
  <c r="V109" i="178"/>
  <c r="W109" i="178"/>
  <c r="W109" i="162"/>
  <c r="V109" i="162"/>
  <c r="T109" i="162"/>
  <c r="U109" i="162"/>
  <c r="U109" i="167"/>
  <c r="V109" i="167"/>
  <c r="W109" i="167"/>
  <c r="T109" i="167"/>
  <c r="W109" i="174"/>
  <c r="U109" i="174"/>
  <c r="V109" i="174"/>
  <c r="T109" i="174"/>
  <c r="T109" i="154"/>
  <c r="V109" i="154"/>
  <c r="U109" i="154"/>
  <c r="W109" i="154"/>
  <c r="U109" i="140"/>
  <c r="T109" i="140"/>
  <c r="W109" i="140"/>
  <c r="V109" i="140"/>
  <c r="U109" i="149"/>
  <c r="T109" i="149"/>
  <c r="V109" i="149"/>
  <c r="W109" i="149"/>
  <c r="V109" i="179"/>
  <c r="W109" i="179"/>
  <c r="U109" i="179"/>
  <c r="T109" i="179"/>
  <c r="EN16" i="54"/>
  <c r="U5" i="122"/>
  <c r="A13" i="49"/>
  <c r="BN16" i="54" s="1"/>
  <c r="A30" i="49"/>
  <c r="A15" i="49"/>
  <c r="BW16" i="54" s="1"/>
  <c r="A32" i="49"/>
  <c r="AN16" i="54"/>
  <c r="P22" i="34"/>
  <c r="P9" i="32"/>
  <c r="P12" i="32"/>
  <c r="EL16" i="54" s="1"/>
  <c r="V9" i="64"/>
  <c r="V10" i="64" s="1"/>
  <c r="H10" i="64"/>
  <c r="P8" i="32"/>
  <c r="EJ16" i="54" s="1"/>
  <c r="AX15" i="54"/>
  <c r="AW15" i="54"/>
  <c r="AV15" i="54"/>
  <c r="AT15" i="54"/>
  <c r="AS15" i="54"/>
  <c r="BD15" i="54"/>
  <c r="AR15" i="54"/>
  <c r="BC15" i="54"/>
  <c r="AQ15" i="54"/>
  <c r="E7" i="49" s="1"/>
  <c r="AQ16" i="54" s="1"/>
  <c r="BB15" i="54"/>
  <c r="BA15" i="54"/>
  <c r="AZ15" i="54"/>
  <c r="AN15" i="54"/>
  <c r="AY15" i="54"/>
  <c r="EI15" i="54"/>
  <c r="E6" i="49"/>
  <c r="Q267" i="93"/>
  <c r="P248" i="93"/>
  <c r="P11" i="54"/>
  <c r="P15" i="54" s="1"/>
  <c r="O11" i="54"/>
  <c r="O15" i="54" s="1"/>
  <c r="N11" i="54"/>
  <c r="N15" i="54" s="1"/>
  <c r="M11" i="54"/>
  <c r="M15" i="54" s="1"/>
  <c r="L11" i="54"/>
  <c r="L15" i="54" s="1"/>
  <c r="K11" i="54"/>
  <c r="K15" i="54" s="1"/>
  <c r="J11" i="54"/>
  <c r="J15" i="54" s="1"/>
  <c r="I11" i="54"/>
  <c r="I15" i="54" s="1"/>
  <c r="H11" i="54"/>
  <c r="G11" i="54"/>
  <c r="G15" i="54" s="1"/>
  <c r="F11" i="54"/>
  <c r="F15" i="54" s="1"/>
  <c r="E11" i="54"/>
  <c r="E15" i="54" s="1"/>
  <c r="C11" i="54"/>
  <c r="C15" i="54" s="1"/>
  <c r="B8" i="51" s="1"/>
  <c r="B11" i="54"/>
  <c r="CM8" i="54"/>
  <c r="CL8" i="54"/>
  <c r="CK8" i="54"/>
  <c r="CJ8" i="54"/>
  <c r="CI8" i="54"/>
  <c r="CH8" i="54"/>
  <c r="CG8" i="54"/>
  <c r="CF8" i="54"/>
  <c r="CD8" i="54"/>
  <c r="CC8" i="54"/>
  <c r="CB8" i="54"/>
  <c r="CA8" i="54"/>
  <c r="BZ8" i="54"/>
  <c r="BY8" i="54"/>
  <c r="BX8" i="54"/>
  <c r="BW8" i="54"/>
  <c r="BU8" i="54"/>
  <c r="BT8" i="54"/>
  <c r="BS8" i="54"/>
  <c r="BR8" i="54"/>
  <c r="BQ8" i="54"/>
  <c r="BP8" i="54"/>
  <c r="BO8" i="54"/>
  <c r="K58" i="61"/>
  <c r="K54" i="61"/>
  <c r="K53" i="61"/>
  <c r="K52" i="61"/>
  <c r="K51" i="61"/>
  <c r="K50" i="61"/>
  <c r="K49" i="61"/>
  <c r="K45" i="61"/>
  <c r="K44" i="61"/>
  <c r="K43" i="61"/>
  <c r="K42" i="61"/>
  <c r="K41" i="61"/>
  <c r="K40" i="61"/>
  <c r="K39" i="61"/>
  <c r="K38" i="61"/>
  <c r="K37" i="61"/>
  <c r="K36" i="61"/>
  <c r="K35" i="61"/>
  <c r="K33" i="61"/>
  <c r="K32" i="61"/>
  <c r="K31" i="61"/>
  <c r="K30" i="61"/>
  <c r="K124" i="60"/>
  <c r="K123" i="60"/>
  <c r="K122" i="60"/>
  <c r="K121" i="60"/>
  <c r="K120" i="60"/>
  <c r="K119" i="60"/>
  <c r="K118" i="60"/>
  <c r="K117" i="60"/>
  <c r="K116" i="60"/>
  <c r="K115" i="60"/>
  <c r="K114" i="60"/>
  <c r="K113" i="60"/>
  <c r="K112" i="60"/>
  <c r="K111" i="60"/>
  <c r="K110" i="60"/>
  <c r="K109" i="60"/>
  <c r="K108" i="60"/>
  <c r="K107" i="60"/>
  <c r="K106" i="60"/>
  <c r="K105" i="60"/>
  <c r="K87" i="60"/>
  <c r="K58" i="60"/>
  <c r="K56" i="60"/>
  <c r="K54" i="60"/>
  <c r="K53" i="60"/>
  <c r="K52" i="60"/>
  <c r="K51" i="60"/>
  <c r="K50" i="60"/>
  <c r="K44" i="60"/>
  <c r="K43" i="60"/>
  <c r="K42" i="60"/>
  <c r="K41" i="60"/>
  <c r="K40" i="60"/>
  <c r="K39" i="60"/>
  <c r="K38" i="60"/>
  <c r="K37" i="60"/>
  <c r="K36" i="60"/>
  <c r="K35" i="60"/>
  <c r="K33" i="60"/>
  <c r="K31" i="60"/>
  <c r="K30" i="60"/>
  <c r="K130" i="59"/>
  <c r="P130" i="59" s="1"/>
  <c r="J130" i="59"/>
  <c r="O130" i="59" s="1"/>
  <c r="K129" i="59"/>
  <c r="P129" i="59" s="1"/>
  <c r="J129" i="59"/>
  <c r="O129" i="59" s="1"/>
  <c r="K128" i="59"/>
  <c r="J128" i="59"/>
  <c r="K127" i="59"/>
  <c r="J127" i="59"/>
  <c r="K126" i="59"/>
  <c r="J126" i="59"/>
  <c r="C124" i="59"/>
  <c r="C123" i="59"/>
  <c r="C122" i="59"/>
  <c r="C121" i="59"/>
  <c r="C120" i="59"/>
  <c r="C119" i="59"/>
  <c r="C118" i="59"/>
  <c r="C117" i="59"/>
  <c r="C116" i="59"/>
  <c r="C115" i="59"/>
  <c r="C114" i="59"/>
  <c r="C113" i="59"/>
  <c r="C112" i="59"/>
  <c r="C111" i="59"/>
  <c r="C110" i="59"/>
  <c r="C109" i="59"/>
  <c r="C108" i="59"/>
  <c r="C107" i="59"/>
  <c r="C105" i="59"/>
  <c r="V100" i="164" l="1"/>
  <c r="U100" i="164"/>
  <c r="W100" i="164"/>
  <c r="T100" i="164"/>
  <c r="U99" i="169"/>
  <c r="V99" i="169"/>
  <c r="T99" i="169"/>
  <c r="W99" i="169"/>
  <c r="T100" i="148"/>
  <c r="W100" i="148"/>
  <c r="V100" i="148"/>
  <c r="U100" i="148"/>
  <c r="W100" i="158"/>
  <c r="U100" i="158"/>
  <c r="T100" i="158"/>
  <c r="V100" i="158"/>
  <c r="V99" i="160"/>
  <c r="U99" i="160"/>
  <c r="W99" i="160"/>
  <c r="T99" i="160"/>
  <c r="W98" i="175"/>
  <c r="T98" i="175"/>
  <c r="U98" i="175"/>
  <c r="V98" i="175"/>
  <c r="U98" i="141"/>
  <c r="W98" i="141"/>
  <c r="V98" i="141"/>
  <c r="T98" i="141"/>
  <c r="V100" i="161"/>
  <c r="T100" i="161"/>
  <c r="U100" i="161"/>
  <c r="W100" i="161"/>
  <c r="U100" i="171"/>
  <c r="W100" i="171"/>
  <c r="V100" i="171"/>
  <c r="T100" i="171"/>
  <c r="U99" i="173"/>
  <c r="W99" i="173"/>
  <c r="T99" i="173"/>
  <c r="V99" i="173"/>
  <c r="U98" i="159"/>
  <c r="W98" i="159"/>
  <c r="T98" i="159"/>
  <c r="V98" i="159"/>
  <c r="W98" i="160"/>
  <c r="V98" i="160"/>
  <c r="T98" i="160"/>
  <c r="U98" i="160"/>
  <c r="V98" i="155"/>
  <c r="W98" i="155"/>
  <c r="U98" i="155"/>
  <c r="T98" i="155"/>
  <c r="T98" i="167"/>
  <c r="W98" i="167"/>
  <c r="U98" i="167"/>
  <c r="V98" i="167"/>
  <c r="T99" i="163"/>
  <c r="U99" i="163"/>
  <c r="W99" i="163"/>
  <c r="V99" i="163"/>
  <c r="U99" i="149"/>
  <c r="V99" i="149"/>
  <c r="W99" i="149"/>
  <c r="T99" i="149"/>
  <c r="U100" i="178"/>
  <c r="W100" i="178"/>
  <c r="V100" i="178"/>
  <c r="T100" i="178"/>
  <c r="W100" i="146"/>
  <c r="U100" i="146"/>
  <c r="T100" i="146"/>
  <c r="V100" i="146"/>
  <c r="U99" i="140"/>
  <c r="V99" i="140"/>
  <c r="T99" i="140"/>
  <c r="W99" i="140"/>
  <c r="W100" i="170"/>
  <c r="T100" i="170"/>
  <c r="U100" i="170"/>
  <c r="V100" i="170"/>
  <c r="U100" i="176"/>
  <c r="W100" i="176"/>
  <c r="T100" i="176"/>
  <c r="V100" i="176"/>
  <c r="W98" i="179"/>
  <c r="V98" i="179"/>
  <c r="T98" i="179"/>
  <c r="U98" i="179"/>
  <c r="W98" i="143"/>
  <c r="U98" i="143"/>
  <c r="V98" i="143"/>
  <c r="T98" i="143"/>
  <c r="V100" i="159"/>
  <c r="W100" i="159"/>
  <c r="U100" i="159"/>
  <c r="T100" i="159"/>
  <c r="U98" i="169"/>
  <c r="V98" i="169"/>
  <c r="W98" i="169"/>
  <c r="T98" i="169"/>
  <c r="U99" i="175"/>
  <c r="T99" i="175"/>
  <c r="W99" i="175"/>
  <c r="V99" i="175"/>
  <c r="W100" i="155"/>
  <c r="U100" i="155"/>
  <c r="T100" i="155"/>
  <c r="V100" i="155"/>
  <c r="W98" i="142"/>
  <c r="U98" i="142"/>
  <c r="V98" i="142"/>
  <c r="T98" i="142"/>
  <c r="U98" i="65"/>
  <c r="V98" i="65"/>
  <c r="W98" i="65"/>
  <c r="T98" i="65"/>
  <c r="U100" i="152"/>
  <c r="V100" i="152"/>
  <c r="W100" i="152"/>
  <c r="T100" i="152"/>
  <c r="U100" i="163"/>
  <c r="T100" i="163"/>
  <c r="V100" i="163"/>
  <c r="W100" i="163"/>
  <c r="W98" i="158"/>
  <c r="V98" i="158"/>
  <c r="U98" i="158"/>
  <c r="T98" i="158"/>
  <c r="W98" i="148"/>
  <c r="U98" i="148"/>
  <c r="V98" i="148"/>
  <c r="T98" i="148"/>
  <c r="W99" i="167"/>
  <c r="U99" i="167"/>
  <c r="V99" i="167"/>
  <c r="T99" i="167"/>
  <c r="V100" i="156"/>
  <c r="U100" i="156"/>
  <c r="T100" i="156"/>
  <c r="W100" i="156"/>
  <c r="U99" i="141"/>
  <c r="W99" i="141"/>
  <c r="T99" i="141"/>
  <c r="V99" i="141"/>
  <c r="T99" i="148"/>
  <c r="U99" i="148"/>
  <c r="V99" i="148"/>
  <c r="W99" i="148"/>
  <c r="T99" i="145"/>
  <c r="W99" i="145"/>
  <c r="V99" i="145"/>
  <c r="U99" i="145"/>
  <c r="T99" i="170"/>
  <c r="V99" i="170"/>
  <c r="U99" i="170"/>
  <c r="W99" i="170"/>
  <c r="T100" i="143"/>
  <c r="W100" i="143"/>
  <c r="U100" i="143"/>
  <c r="V100" i="143"/>
  <c r="U99" i="176"/>
  <c r="V99" i="176"/>
  <c r="T99" i="176"/>
  <c r="W99" i="176"/>
  <c r="T98" i="173"/>
  <c r="U98" i="173"/>
  <c r="V98" i="173"/>
  <c r="W98" i="173"/>
  <c r="T98" i="152"/>
  <c r="U98" i="152"/>
  <c r="W98" i="152"/>
  <c r="V98" i="152"/>
  <c r="U100" i="149"/>
  <c r="W100" i="149"/>
  <c r="V100" i="149"/>
  <c r="T100" i="149"/>
  <c r="U98" i="170"/>
  <c r="W98" i="170"/>
  <c r="T98" i="170"/>
  <c r="V98" i="170"/>
  <c r="T99" i="65"/>
  <c r="W99" i="65"/>
  <c r="U99" i="65"/>
  <c r="V99" i="65"/>
  <c r="U100" i="177"/>
  <c r="V100" i="177"/>
  <c r="W100" i="177"/>
  <c r="T100" i="177"/>
  <c r="W98" i="174"/>
  <c r="T98" i="174"/>
  <c r="U98" i="174"/>
  <c r="V98" i="174"/>
  <c r="W100" i="147"/>
  <c r="T100" i="147"/>
  <c r="U100" i="147"/>
  <c r="V100" i="147"/>
  <c r="T98" i="172"/>
  <c r="W98" i="172"/>
  <c r="U98" i="172"/>
  <c r="V98" i="172"/>
  <c r="U99" i="154"/>
  <c r="V99" i="154"/>
  <c r="T99" i="154"/>
  <c r="W99" i="154"/>
  <c r="U98" i="149"/>
  <c r="V98" i="149"/>
  <c r="W98" i="149"/>
  <c r="T98" i="149"/>
  <c r="V99" i="182"/>
  <c r="T99" i="182"/>
  <c r="U99" i="182"/>
  <c r="W99" i="182"/>
  <c r="W100" i="167"/>
  <c r="T100" i="167"/>
  <c r="U100" i="167"/>
  <c r="V100" i="167"/>
  <c r="T98" i="178"/>
  <c r="W98" i="178"/>
  <c r="U98" i="178"/>
  <c r="V98" i="178"/>
  <c r="W100" i="145"/>
  <c r="U100" i="145"/>
  <c r="V100" i="145"/>
  <c r="T100" i="145"/>
  <c r="V100" i="179"/>
  <c r="W100" i="179"/>
  <c r="T100" i="179"/>
  <c r="U100" i="179"/>
  <c r="V99" i="155"/>
  <c r="W99" i="155"/>
  <c r="U99" i="155"/>
  <c r="T99" i="155"/>
  <c r="U99" i="158"/>
  <c r="W99" i="158"/>
  <c r="V99" i="158"/>
  <c r="T99" i="158"/>
  <c r="W99" i="178"/>
  <c r="U99" i="178"/>
  <c r="T99" i="178"/>
  <c r="V99" i="178"/>
  <c r="V99" i="153"/>
  <c r="T99" i="153"/>
  <c r="W99" i="153"/>
  <c r="U99" i="153"/>
  <c r="U100" i="166"/>
  <c r="W100" i="166"/>
  <c r="V100" i="166"/>
  <c r="T100" i="166"/>
  <c r="V99" i="142"/>
  <c r="U99" i="142"/>
  <c r="T99" i="142"/>
  <c r="W99" i="142"/>
  <c r="U100" i="169"/>
  <c r="W100" i="169"/>
  <c r="V100" i="169"/>
  <c r="T100" i="169"/>
  <c r="W98" i="146"/>
  <c r="T98" i="146"/>
  <c r="U98" i="146"/>
  <c r="V98" i="146"/>
  <c r="W99" i="164"/>
  <c r="U99" i="164"/>
  <c r="T99" i="164"/>
  <c r="V99" i="164"/>
  <c r="W100" i="174"/>
  <c r="T100" i="174"/>
  <c r="U100" i="174"/>
  <c r="V100" i="174"/>
  <c r="U100" i="65"/>
  <c r="V100" i="65"/>
  <c r="W100" i="65"/>
  <c r="T100" i="65"/>
  <c r="U100" i="160"/>
  <c r="T100" i="160"/>
  <c r="W100" i="160"/>
  <c r="V100" i="160"/>
  <c r="T100" i="182"/>
  <c r="W100" i="182"/>
  <c r="V100" i="182"/>
  <c r="U100" i="182"/>
  <c r="V98" i="164"/>
  <c r="W98" i="164"/>
  <c r="U98" i="164"/>
  <c r="T98" i="164"/>
  <c r="V99" i="157"/>
  <c r="W99" i="157"/>
  <c r="T99" i="157"/>
  <c r="U99" i="157"/>
  <c r="U98" i="150"/>
  <c r="W98" i="150"/>
  <c r="T98" i="150"/>
  <c r="V98" i="150"/>
  <c r="V99" i="147"/>
  <c r="T99" i="147"/>
  <c r="U99" i="147"/>
  <c r="W99" i="147"/>
  <c r="U98" i="153"/>
  <c r="V98" i="153"/>
  <c r="W98" i="153"/>
  <c r="T98" i="153"/>
  <c r="U98" i="162"/>
  <c r="W98" i="162"/>
  <c r="T98" i="162"/>
  <c r="V98" i="162"/>
  <c r="W98" i="171"/>
  <c r="T98" i="171"/>
  <c r="U98" i="171"/>
  <c r="V98" i="171"/>
  <c r="U100" i="151"/>
  <c r="V100" i="151"/>
  <c r="W100" i="151"/>
  <c r="T100" i="151"/>
  <c r="U100" i="181"/>
  <c r="W100" i="181"/>
  <c r="V100" i="181"/>
  <c r="T100" i="181"/>
  <c r="T98" i="166"/>
  <c r="W98" i="166"/>
  <c r="U98" i="166"/>
  <c r="V98" i="166"/>
  <c r="U98" i="168"/>
  <c r="V98" i="168"/>
  <c r="W98" i="168"/>
  <c r="T98" i="168"/>
  <c r="U100" i="141"/>
  <c r="W100" i="141"/>
  <c r="V100" i="141"/>
  <c r="T100" i="141"/>
  <c r="V98" i="165"/>
  <c r="W98" i="165"/>
  <c r="T98" i="165"/>
  <c r="U98" i="165"/>
  <c r="U100" i="175"/>
  <c r="T100" i="175"/>
  <c r="V100" i="175"/>
  <c r="W100" i="175"/>
  <c r="U98" i="180"/>
  <c r="T98" i="180"/>
  <c r="V98" i="180"/>
  <c r="W98" i="180"/>
  <c r="V98" i="154"/>
  <c r="W98" i="154"/>
  <c r="T98" i="154"/>
  <c r="U98" i="154"/>
  <c r="W99" i="152"/>
  <c r="V99" i="152"/>
  <c r="U99" i="152"/>
  <c r="T99" i="152"/>
  <c r="V100" i="162"/>
  <c r="W100" i="162"/>
  <c r="U100" i="162"/>
  <c r="T100" i="162"/>
  <c r="V98" i="163"/>
  <c r="W98" i="163"/>
  <c r="U98" i="163"/>
  <c r="T98" i="163"/>
  <c r="V100" i="140"/>
  <c r="U100" i="140"/>
  <c r="W100" i="140"/>
  <c r="T100" i="140"/>
  <c r="W100" i="142"/>
  <c r="U100" i="142"/>
  <c r="V100" i="142"/>
  <c r="T100" i="142"/>
  <c r="W99" i="180"/>
  <c r="U99" i="180"/>
  <c r="T99" i="180"/>
  <c r="V99" i="180"/>
  <c r="T99" i="156"/>
  <c r="V99" i="156"/>
  <c r="W99" i="156"/>
  <c r="U99" i="156"/>
  <c r="W98" i="176"/>
  <c r="T98" i="176"/>
  <c r="V98" i="176"/>
  <c r="U98" i="176"/>
  <c r="T99" i="162"/>
  <c r="U99" i="162"/>
  <c r="W99" i="162"/>
  <c r="V99" i="162"/>
  <c r="V98" i="156"/>
  <c r="W98" i="156"/>
  <c r="T98" i="156"/>
  <c r="U98" i="156"/>
  <c r="V99" i="174"/>
  <c r="T99" i="174"/>
  <c r="W99" i="174"/>
  <c r="U99" i="174"/>
  <c r="W98" i="182"/>
  <c r="U98" i="182"/>
  <c r="V98" i="182"/>
  <c r="T98" i="182"/>
  <c r="U100" i="173"/>
  <c r="W100" i="173"/>
  <c r="V100" i="173"/>
  <c r="T100" i="173"/>
  <c r="W100" i="154"/>
  <c r="V100" i="154"/>
  <c r="U100" i="154"/>
  <c r="T100" i="154"/>
  <c r="T99" i="161"/>
  <c r="U99" i="161"/>
  <c r="W99" i="161"/>
  <c r="V99" i="161"/>
  <c r="T99" i="181"/>
  <c r="U99" i="181"/>
  <c r="W99" i="181"/>
  <c r="V99" i="181"/>
  <c r="W99" i="171"/>
  <c r="U99" i="171"/>
  <c r="T99" i="171"/>
  <c r="V99" i="171"/>
  <c r="W98" i="140"/>
  <c r="U98" i="140"/>
  <c r="V98" i="140"/>
  <c r="T98" i="140"/>
  <c r="V98" i="145"/>
  <c r="T98" i="145"/>
  <c r="W98" i="145"/>
  <c r="U98" i="145"/>
  <c r="U100" i="180"/>
  <c r="V100" i="180"/>
  <c r="W100" i="180"/>
  <c r="T100" i="180"/>
  <c r="U99" i="166"/>
  <c r="T99" i="166"/>
  <c r="V99" i="166"/>
  <c r="W99" i="166"/>
  <c r="U100" i="165"/>
  <c r="V100" i="165"/>
  <c r="T100" i="165"/>
  <c r="W100" i="165"/>
  <c r="W99" i="179"/>
  <c r="U99" i="179"/>
  <c r="T99" i="179"/>
  <c r="V99" i="179"/>
  <c r="W100" i="150"/>
  <c r="V100" i="150"/>
  <c r="T100" i="150"/>
  <c r="U100" i="150"/>
  <c r="U98" i="151"/>
  <c r="T98" i="151"/>
  <c r="V98" i="151"/>
  <c r="W98" i="151"/>
  <c r="U99" i="165"/>
  <c r="W99" i="165"/>
  <c r="V99" i="165"/>
  <c r="T99" i="165"/>
  <c r="W99" i="151"/>
  <c r="V99" i="151"/>
  <c r="T99" i="151"/>
  <c r="U99" i="151"/>
  <c r="W99" i="172"/>
  <c r="U99" i="172"/>
  <c r="V99" i="172"/>
  <c r="T99" i="172"/>
  <c r="U98" i="181"/>
  <c r="T98" i="181"/>
  <c r="V98" i="181"/>
  <c r="W98" i="181"/>
  <c r="W100" i="157"/>
  <c r="U100" i="157"/>
  <c r="T100" i="157"/>
  <c r="V100" i="157"/>
  <c r="V98" i="177"/>
  <c r="T98" i="177"/>
  <c r="W98" i="177"/>
  <c r="U98" i="177"/>
  <c r="U99" i="146"/>
  <c r="W99" i="146"/>
  <c r="T99" i="146"/>
  <c r="V99" i="146"/>
  <c r="T99" i="150"/>
  <c r="V99" i="150"/>
  <c r="U99" i="150"/>
  <c r="W99" i="150"/>
  <c r="T99" i="143"/>
  <c r="U99" i="143"/>
  <c r="W99" i="143"/>
  <c r="V99" i="143"/>
  <c r="W98" i="161"/>
  <c r="T98" i="161"/>
  <c r="V98" i="161"/>
  <c r="U98" i="161"/>
  <c r="W100" i="172"/>
  <c r="U100" i="172"/>
  <c r="V100" i="172"/>
  <c r="T100" i="172"/>
  <c r="V99" i="177"/>
  <c r="U99" i="177"/>
  <c r="T99" i="177"/>
  <c r="W99" i="177"/>
  <c r="W98" i="147"/>
  <c r="V98" i="147"/>
  <c r="U98" i="147"/>
  <c r="T98" i="147"/>
  <c r="U100" i="168"/>
  <c r="T100" i="168"/>
  <c r="W100" i="168"/>
  <c r="V100" i="168"/>
  <c r="L10" i="49"/>
  <c r="BD16" i="54" s="1"/>
  <c r="K6" i="49"/>
  <c r="AT16" i="54" s="1"/>
  <c r="I153" i="60"/>
  <c r="L153" i="60" s="1"/>
  <c r="BK11" i="54" s="1"/>
  <c r="BK15" i="54" s="1"/>
  <c r="M13" i="127" s="1"/>
  <c r="E9" i="49"/>
  <c r="AR16" i="54" s="1"/>
  <c r="E11" i="49"/>
  <c r="I2" i="54"/>
  <c r="D28" i="45" s="1"/>
  <c r="I1" i="54"/>
  <c r="EK16" i="54"/>
  <c r="L163" i="60"/>
  <c r="B163" i="60" s="1"/>
  <c r="P127" i="174"/>
  <c r="P127" i="148"/>
  <c r="P127" i="179"/>
  <c r="P127" i="172"/>
  <c r="P127" i="159"/>
  <c r="P127" i="158"/>
  <c r="P127" i="155"/>
  <c r="P127" i="146"/>
  <c r="P127" i="181"/>
  <c r="P127" i="178"/>
  <c r="P127" i="171"/>
  <c r="P127" i="164"/>
  <c r="P127" i="157"/>
  <c r="P127" i="153"/>
  <c r="P127" i="173"/>
  <c r="P127" i="180"/>
  <c r="P127" i="166"/>
  <c r="P127" i="156"/>
  <c r="P127" i="154"/>
  <c r="P127" i="147"/>
  <c r="P127" i="145"/>
  <c r="P127" i="175"/>
  <c r="P127" i="168"/>
  <c r="P127" i="149"/>
  <c r="P127" i="151"/>
  <c r="P127" i="161"/>
  <c r="P127" i="182"/>
  <c r="P127" i="170"/>
  <c r="P127" i="177"/>
  <c r="P127" i="152"/>
  <c r="P127" i="162"/>
  <c r="P127" i="160"/>
  <c r="P127" i="165"/>
  <c r="P127" i="163"/>
  <c r="P127" i="150"/>
  <c r="P127" i="169"/>
  <c r="P127" i="176"/>
  <c r="P127" i="167"/>
  <c r="P127" i="143"/>
  <c r="P127" i="141"/>
  <c r="P127" i="142"/>
  <c r="P127" i="140"/>
  <c r="P126" i="167"/>
  <c r="P126" i="182"/>
  <c r="P126" i="168"/>
  <c r="P126" i="173"/>
  <c r="P126" i="179"/>
  <c r="P126" i="176"/>
  <c r="P126" i="152"/>
  <c r="P126" i="175"/>
  <c r="P126" i="160"/>
  <c r="P126" i="174"/>
  <c r="P126" i="170"/>
  <c r="P126" i="163"/>
  <c r="P126" i="162"/>
  <c r="P126" i="151"/>
  <c r="P126" i="149"/>
  <c r="P126" i="177"/>
  <c r="P126" i="169"/>
  <c r="P126" i="165"/>
  <c r="P126" i="161"/>
  <c r="P126" i="150"/>
  <c r="P126" i="148"/>
  <c r="P126" i="147"/>
  <c r="P126" i="172"/>
  <c r="P126" i="157"/>
  <c r="P126" i="154"/>
  <c r="P126" i="166"/>
  <c r="P126" i="178"/>
  <c r="P126" i="171"/>
  <c r="P126" i="159"/>
  <c r="P126" i="145"/>
  <c r="P126" i="146"/>
  <c r="P126" i="155"/>
  <c r="P126" i="181"/>
  <c r="P126" i="158"/>
  <c r="P126" i="164"/>
  <c r="P126" i="153"/>
  <c r="P126" i="156"/>
  <c r="P126" i="180"/>
  <c r="P126" i="142"/>
  <c r="P126" i="143"/>
  <c r="P126" i="141"/>
  <c r="P126" i="140"/>
  <c r="O128" i="59"/>
  <c r="O128" i="173"/>
  <c r="O128" i="182"/>
  <c r="O128" i="148"/>
  <c r="O128" i="179"/>
  <c r="O128" i="170"/>
  <c r="O128" i="163"/>
  <c r="O128" i="162"/>
  <c r="O128" i="151"/>
  <c r="O128" i="149"/>
  <c r="O128" i="175"/>
  <c r="O128" i="168"/>
  <c r="O128" i="160"/>
  <c r="O128" i="174"/>
  <c r="O128" i="172"/>
  <c r="O128" i="177"/>
  <c r="O128" i="169"/>
  <c r="O128" i="165"/>
  <c r="O128" i="161"/>
  <c r="O128" i="150"/>
  <c r="O128" i="176"/>
  <c r="O128" i="167"/>
  <c r="O128" i="152"/>
  <c r="O128" i="181"/>
  <c r="O128" i="166"/>
  <c r="O128" i="158"/>
  <c r="O128" i="145"/>
  <c r="O128" i="180"/>
  <c r="O128" i="157"/>
  <c r="O128" i="154"/>
  <c r="O128" i="155"/>
  <c r="O128" i="164"/>
  <c r="O128" i="153"/>
  <c r="O128" i="147"/>
  <c r="O128" i="156"/>
  <c r="O128" i="146"/>
  <c r="O128" i="178"/>
  <c r="O128" i="171"/>
  <c r="O128" i="159"/>
  <c r="O128" i="140"/>
  <c r="O128" i="141"/>
  <c r="O128" i="142"/>
  <c r="O128" i="143"/>
  <c r="O126" i="59"/>
  <c r="O126" i="156"/>
  <c r="O126" i="154"/>
  <c r="O126" i="147"/>
  <c r="O126" i="145"/>
  <c r="O126" i="169"/>
  <c r="O126" i="152"/>
  <c r="O126" i="182"/>
  <c r="O126" i="173"/>
  <c r="O126" i="177"/>
  <c r="O126" i="165"/>
  <c r="O126" i="161"/>
  <c r="O126" i="150"/>
  <c r="O126" i="176"/>
  <c r="O126" i="167"/>
  <c r="O126" i="175"/>
  <c r="O126" i="179"/>
  <c r="O126" i="170"/>
  <c r="O126" i="163"/>
  <c r="O126" i="162"/>
  <c r="O126" i="151"/>
  <c r="O126" i="149"/>
  <c r="O126" i="153"/>
  <c r="O126" i="180"/>
  <c r="O126" i="155"/>
  <c r="O126" i="181"/>
  <c r="O126" i="158"/>
  <c r="O126" i="178"/>
  <c r="O126" i="171"/>
  <c r="O126" i="148"/>
  <c r="O126" i="146"/>
  <c r="O126" i="160"/>
  <c r="O126" i="172"/>
  <c r="O126" i="157"/>
  <c r="O126" i="174"/>
  <c r="O126" i="166"/>
  <c r="O126" i="164"/>
  <c r="O126" i="159"/>
  <c r="O126" i="168"/>
  <c r="O126" i="142"/>
  <c r="O126" i="140"/>
  <c r="O126" i="143"/>
  <c r="O126" i="141"/>
  <c r="O127" i="182"/>
  <c r="O127" i="175"/>
  <c r="O127" i="168"/>
  <c r="O127" i="160"/>
  <c r="O127" i="156"/>
  <c r="O127" i="145"/>
  <c r="O127" i="173"/>
  <c r="O127" i="174"/>
  <c r="O127" i="148"/>
  <c r="O127" i="172"/>
  <c r="O127" i="159"/>
  <c r="O127" i="158"/>
  <c r="O127" i="155"/>
  <c r="O127" i="146"/>
  <c r="O127" i="154"/>
  <c r="O127" i="147"/>
  <c r="O127" i="181"/>
  <c r="O127" i="178"/>
  <c r="O127" i="171"/>
  <c r="O127" i="164"/>
  <c r="O127" i="157"/>
  <c r="O127" i="153"/>
  <c r="O127" i="180"/>
  <c r="O127" i="166"/>
  <c r="O127" i="162"/>
  <c r="O127" i="149"/>
  <c r="O127" i="176"/>
  <c r="O127" i="167"/>
  <c r="O127" i="165"/>
  <c r="O127" i="179"/>
  <c r="O127" i="170"/>
  <c r="O127" i="177"/>
  <c r="O127" i="152"/>
  <c r="O127" i="151"/>
  <c r="O127" i="163"/>
  <c r="O127" i="161"/>
  <c r="O127" i="150"/>
  <c r="O127" i="169"/>
  <c r="O127" i="140"/>
  <c r="O127" i="142"/>
  <c r="O127" i="143"/>
  <c r="O127" i="141"/>
  <c r="P128" i="59"/>
  <c r="P128" i="179"/>
  <c r="P128" i="148"/>
  <c r="P128" i="181"/>
  <c r="P128" i="178"/>
  <c r="P128" i="171"/>
  <c r="P128" i="170"/>
  <c r="P128" i="163"/>
  <c r="P128" i="162"/>
  <c r="P128" i="151"/>
  <c r="P128" i="149"/>
  <c r="P128" i="177"/>
  <c r="P128" i="169"/>
  <c r="P128" i="165"/>
  <c r="P128" i="161"/>
  <c r="P128" i="150"/>
  <c r="P128" i="174"/>
  <c r="P128" i="172"/>
  <c r="P128" i="159"/>
  <c r="P128" i="158"/>
  <c r="P128" i="155"/>
  <c r="P128" i="146"/>
  <c r="P128" i="176"/>
  <c r="P128" i="167"/>
  <c r="P128" i="152"/>
  <c r="P128" i="182"/>
  <c r="P128" i="175"/>
  <c r="P128" i="168"/>
  <c r="P128" i="160"/>
  <c r="P128" i="173"/>
  <c r="P128" i="164"/>
  <c r="P128" i="153"/>
  <c r="P128" i="145"/>
  <c r="P128" i="156"/>
  <c r="P128" i="180"/>
  <c r="P128" i="154"/>
  <c r="P128" i="147"/>
  <c r="P128" i="157"/>
  <c r="P128" i="166"/>
  <c r="P128" i="141"/>
  <c r="P128" i="140"/>
  <c r="P128" i="143"/>
  <c r="P128" i="142"/>
  <c r="P7" i="32"/>
  <c r="P127" i="65"/>
  <c r="P127" i="59"/>
  <c r="O127" i="65"/>
  <c r="O127" i="59"/>
  <c r="P126" i="65"/>
  <c r="P126" i="59"/>
  <c r="J11" i="49"/>
  <c r="BC16" i="54" s="1"/>
  <c r="AO16" i="54"/>
  <c r="F17" i="32"/>
  <c r="F18" i="32"/>
  <c r="F18" i="45" s="1"/>
  <c r="P6" i="124" s="1"/>
  <c r="D16" i="32"/>
  <c r="D14" i="32"/>
  <c r="I8" i="32" s="1"/>
  <c r="D15" i="32"/>
  <c r="I9" i="32" s="1"/>
  <c r="P130" i="65"/>
  <c r="P129" i="65"/>
  <c r="O129" i="65"/>
  <c r="O130" i="65"/>
  <c r="P128" i="65"/>
  <c r="O128" i="65"/>
  <c r="M126" i="59"/>
  <c r="L127" i="59"/>
  <c r="M127" i="59"/>
  <c r="L126" i="59"/>
  <c r="L103" i="60"/>
  <c r="A756" i="93"/>
  <c r="N45" i="123" s="1"/>
  <c r="A604" i="93"/>
  <c r="N37" i="123" s="1"/>
  <c r="A452" i="93"/>
  <c r="N29" i="123" s="1"/>
  <c r="A300" i="93"/>
  <c r="N21" i="123" s="1"/>
  <c r="A148" i="93"/>
  <c r="N13" i="123" s="1"/>
  <c r="A737" i="93"/>
  <c r="N44" i="123" s="1"/>
  <c r="A585" i="93"/>
  <c r="N36" i="123" s="1"/>
  <c r="A433" i="93"/>
  <c r="N28" i="123" s="1"/>
  <c r="A281" i="93"/>
  <c r="N20" i="123" s="1"/>
  <c r="A129" i="93"/>
  <c r="N12" i="123" s="1"/>
  <c r="A471" i="93"/>
  <c r="N30" i="123" s="1"/>
  <c r="A718" i="93"/>
  <c r="N43" i="123" s="1"/>
  <c r="A566" i="93"/>
  <c r="N35" i="123" s="1"/>
  <c r="A414" i="93"/>
  <c r="N27" i="123" s="1"/>
  <c r="A262" i="93"/>
  <c r="N19" i="123" s="1"/>
  <c r="A110" i="93"/>
  <c r="N11" i="123" s="1"/>
  <c r="A623" i="93"/>
  <c r="N38" i="123" s="1"/>
  <c r="A699" i="93"/>
  <c r="N42" i="123" s="1"/>
  <c r="A547" i="93"/>
  <c r="N34" i="123" s="1"/>
  <c r="A395" i="93"/>
  <c r="N26" i="123" s="1"/>
  <c r="A243" i="93"/>
  <c r="N18" i="123" s="1"/>
  <c r="A91" i="93"/>
  <c r="N10" i="123" s="1"/>
  <c r="A680" i="93"/>
  <c r="N41" i="123" s="1"/>
  <c r="A528" i="93"/>
  <c r="N33" i="123" s="1"/>
  <c r="A376" i="93"/>
  <c r="N25" i="123" s="1"/>
  <c r="A224" i="93"/>
  <c r="N17" i="123" s="1"/>
  <c r="A53" i="93"/>
  <c r="N8" i="123" s="1"/>
  <c r="A642" i="93"/>
  <c r="N39" i="123" s="1"/>
  <c r="A490" i="93"/>
  <c r="N31" i="123" s="1"/>
  <c r="A338" i="93"/>
  <c r="N23" i="123" s="1"/>
  <c r="A34" i="93"/>
  <c r="N7" i="123" s="1"/>
  <c r="A167" i="93"/>
  <c r="N14" i="123" s="1"/>
  <c r="A661" i="93"/>
  <c r="N40" i="123" s="1"/>
  <c r="A509" i="93"/>
  <c r="N32" i="123" s="1"/>
  <c r="A357" i="93"/>
  <c r="N24" i="123" s="1"/>
  <c r="A205" i="93"/>
  <c r="N16" i="123" s="1"/>
  <c r="A72" i="93"/>
  <c r="N9" i="123" s="1"/>
  <c r="A186" i="93"/>
  <c r="N15" i="123" s="1"/>
  <c r="A319" i="93"/>
  <c r="N22" i="123" s="1"/>
  <c r="AB5" i="122"/>
  <c r="Q286" i="93"/>
  <c r="P267" i="93"/>
  <c r="A15" i="93"/>
  <c r="N6" i="123" s="1"/>
  <c r="AE16" i="54"/>
  <c r="E109" i="59"/>
  <c r="D109" i="65"/>
  <c r="E107" i="59"/>
  <c r="D107" i="65"/>
  <c r="E108" i="59"/>
  <c r="D108" i="65"/>
  <c r="E122" i="59"/>
  <c r="D122" i="65"/>
  <c r="E115" i="59"/>
  <c r="D115" i="65"/>
  <c r="E123" i="59"/>
  <c r="D123" i="65"/>
  <c r="E116" i="59"/>
  <c r="D116" i="65"/>
  <c r="E124" i="59"/>
  <c r="D124" i="65"/>
  <c r="E117" i="59"/>
  <c r="D117" i="65"/>
  <c r="E110" i="59"/>
  <c r="D110" i="65"/>
  <c r="E118" i="59"/>
  <c r="D118" i="65"/>
  <c r="E111" i="59"/>
  <c r="D111" i="65"/>
  <c r="E119" i="59"/>
  <c r="D119" i="65"/>
  <c r="E114" i="59"/>
  <c r="D114" i="65"/>
  <c r="E112" i="59"/>
  <c r="D112" i="65"/>
  <c r="E120" i="59"/>
  <c r="D120" i="65"/>
  <c r="E113" i="59"/>
  <c r="D113" i="65"/>
  <c r="E121" i="59"/>
  <c r="D121" i="65"/>
  <c r="O126" i="65"/>
  <c r="BK16" i="54" l="1"/>
  <c r="M15" i="127"/>
  <c r="AY16" i="54"/>
  <c r="G11" i="49"/>
  <c r="EI16" i="54"/>
  <c r="W110" i="65"/>
  <c r="T110" i="65"/>
  <c r="V110" i="65"/>
  <c r="U110" i="65"/>
  <c r="V117" i="65"/>
  <c r="W117" i="65"/>
  <c r="U117" i="65"/>
  <c r="T117" i="65"/>
  <c r="V114" i="65"/>
  <c r="W114" i="65"/>
  <c r="U114" i="65"/>
  <c r="T114" i="65"/>
  <c r="W119" i="65"/>
  <c r="U119" i="65"/>
  <c r="V119" i="65"/>
  <c r="T119" i="65"/>
  <c r="T121" i="65"/>
  <c r="W121" i="65"/>
  <c r="V121" i="65"/>
  <c r="U121" i="65"/>
  <c r="V111" i="65"/>
  <c r="W111" i="65"/>
  <c r="T111" i="65"/>
  <c r="U111" i="65"/>
  <c r="V123" i="65"/>
  <c r="W123" i="65"/>
  <c r="U123" i="65"/>
  <c r="T123" i="65"/>
  <c r="T122" i="65"/>
  <c r="U122" i="65"/>
  <c r="W122" i="65"/>
  <c r="V122" i="65"/>
  <c r="V108" i="65"/>
  <c r="W108" i="65"/>
  <c r="T108" i="65"/>
  <c r="U108" i="65"/>
  <c r="T116" i="65"/>
  <c r="W116" i="65"/>
  <c r="U116" i="65"/>
  <c r="V116" i="65"/>
  <c r="V120" i="65"/>
  <c r="W120" i="65"/>
  <c r="T120" i="65"/>
  <c r="U120" i="65"/>
  <c r="T112" i="65"/>
  <c r="W112" i="65"/>
  <c r="V112" i="65"/>
  <c r="U112" i="65"/>
  <c r="T107" i="65"/>
  <c r="U107" i="65"/>
  <c r="V107" i="65"/>
  <c r="W107" i="65"/>
  <c r="V113" i="65"/>
  <c r="W113" i="65"/>
  <c r="T113" i="65"/>
  <c r="U113" i="65"/>
  <c r="T118" i="65"/>
  <c r="W118" i="65"/>
  <c r="U118" i="65"/>
  <c r="V118" i="65"/>
  <c r="T115" i="65"/>
  <c r="W115" i="65"/>
  <c r="V115" i="65"/>
  <c r="U115" i="65"/>
  <c r="A718" i="48"/>
  <c r="N43" i="125" s="1"/>
  <c r="A148" i="48"/>
  <c r="N13" i="125" s="1"/>
  <c r="A281" i="48"/>
  <c r="N20" i="125" s="1"/>
  <c r="A72" i="48"/>
  <c r="N9" i="125" s="1"/>
  <c r="A623" i="48"/>
  <c r="N38" i="125" s="1"/>
  <c r="A547" i="48"/>
  <c r="N34" i="125" s="1"/>
  <c r="A528" i="48"/>
  <c r="N33" i="125" s="1"/>
  <c r="A699" i="48"/>
  <c r="N42" i="125" s="1"/>
  <c r="A471" i="48"/>
  <c r="N30" i="125" s="1"/>
  <c r="A110" i="48"/>
  <c r="N11" i="125" s="1"/>
  <c r="A680" i="48"/>
  <c r="N41" i="125" s="1"/>
  <c r="A661" i="48"/>
  <c r="N40" i="125" s="1"/>
  <c r="A433" i="48"/>
  <c r="N28" i="125" s="1"/>
  <c r="A737" i="48"/>
  <c r="N44" i="125" s="1"/>
  <c r="A756" i="48"/>
  <c r="N45" i="125" s="1"/>
  <c r="A357" i="48"/>
  <c r="N24" i="125" s="1"/>
  <c r="A186" i="48"/>
  <c r="N15" i="125" s="1"/>
  <c r="A359" i="48"/>
  <c r="R24" i="125" s="1"/>
  <c r="A205" i="48"/>
  <c r="N16" i="125" s="1"/>
  <c r="A91" i="48"/>
  <c r="N10" i="125" s="1"/>
  <c r="A319" i="48"/>
  <c r="N22" i="125" s="1"/>
  <c r="A243" i="48"/>
  <c r="N18" i="125" s="1"/>
  <c r="A604" i="48"/>
  <c r="N37" i="125" s="1"/>
  <c r="A167" i="48"/>
  <c r="N14" i="125" s="1"/>
  <c r="A414" i="48"/>
  <c r="N27" i="125" s="1"/>
  <c r="A509" i="48"/>
  <c r="N32" i="125" s="1"/>
  <c r="A224" i="48"/>
  <c r="N17" i="125" s="1"/>
  <c r="A300" i="48"/>
  <c r="N21" i="125" s="1"/>
  <c r="A376" i="48"/>
  <c r="N25" i="125" s="1"/>
  <c r="A452" i="48"/>
  <c r="N29" i="125" s="1"/>
  <c r="A338" i="48"/>
  <c r="N23" i="125" s="1"/>
  <c r="A262" i="48"/>
  <c r="N19" i="125" s="1"/>
  <c r="A14" i="127"/>
  <c r="A53" i="48"/>
  <c r="N8" i="125" s="1"/>
  <c r="A129" i="48"/>
  <c r="N12" i="125" s="1"/>
  <c r="A566" i="48"/>
  <c r="N35" i="125" s="1"/>
  <c r="A642" i="48"/>
  <c r="N39" i="125" s="1"/>
  <c r="A490" i="48"/>
  <c r="N31" i="125" s="1"/>
  <c r="A395" i="48"/>
  <c r="N26" i="125" s="1"/>
  <c r="A585" i="48"/>
  <c r="N36" i="125" s="1"/>
  <c r="Q126" i="59"/>
  <c r="Q126" i="173"/>
  <c r="Q126" i="168"/>
  <c r="Q126" i="160"/>
  <c r="Q126" i="179"/>
  <c r="Q126" i="170"/>
  <c r="Q126" i="163"/>
  <c r="Q126" i="162"/>
  <c r="Q126" i="151"/>
  <c r="Q126" i="149"/>
  <c r="Q126" i="182"/>
  <c r="Q126" i="175"/>
  <c r="Q126" i="174"/>
  <c r="Q126" i="172"/>
  <c r="Q126" i="177"/>
  <c r="Q126" i="169"/>
  <c r="Q126" i="165"/>
  <c r="Q126" i="161"/>
  <c r="Q126" i="150"/>
  <c r="Q126" i="148"/>
  <c r="Q126" i="176"/>
  <c r="Q126" i="167"/>
  <c r="Q126" i="152"/>
  <c r="Q126" i="178"/>
  <c r="Q126" i="171"/>
  <c r="Q126" i="147"/>
  <c r="Q126" i="159"/>
  <c r="Q126" i="181"/>
  <c r="Q126" i="166"/>
  <c r="Q126" i="164"/>
  <c r="Q126" i="145"/>
  <c r="Q126" i="146"/>
  <c r="Q126" i="155"/>
  <c r="Q126" i="158"/>
  <c r="Q126" i="153"/>
  <c r="Q126" i="156"/>
  <c r="Q126" i="180"/>
  <c r="Q126" i="157"/>
  <c r="Q126" i="154"/>
  <c r="Q126" i="140"/>
  <c r="Q126" i="141"/>
  <c r="Q126" i="142"/>
  <c r="Q126" i="143"/>
  <c r="R127" i="59"/>
  <c r="R127" i="181"/>
  <c r="R127" i="178"/>
  <c r="R127" i="171"/>
  <c r="R127" i="164"/>
  <c r="R127" i="157"/>
  <c r="R127" i="153"/>
  <c r="R127" i="177"/>
  <c r="R127" i="180"/>
  <c r="R127" i="166"/>
  <c r="R127" i="156"/>
  <c r="R127" i="154"/>
  <c r="R127" i="147"/>
  <c r="R127" i="145"/>
  <c r="R127" i="179"/>
  <c r="R127" i="170"/>
  <c r="R127" i="163"/>
  <c r="R127" i="162"/>
  <c r="R127" i="151"/>
  <c r="R127" i="149"/>
  <c r="R127" i="173"/>
  <c r="R127" i="160"/>
  <c r="R127" i="150"/>
  <c r="R127" i="182"/>
  <c r="R127" i="152"/>
  <c r="R127" i="159"/>
  <c r="R127" i="175"/>
  <c r="R127" i="172"/>
  <c r="R127" i="169"/>
  <c r="R127" i="155"/>
  <c r="R127" i="148"/>
  <c r="R127" i="168"/>
  <c r="R127" i="146"/>
  <c r="R127" i="176"/>
  <c r="R127" i="167"/>
  <c r="R127" i="174"/>
  <c r="R127" i="165"/>
  <c r="R127" i="161"/>
  <c r="R127" i="158"/>
  <c r="R127" i="141"/>
  <c r="R127" i="142"/>
  <c r="R127" i="140"/>
  <c r="R127" i="143"/>
  <c r="R126" i="59"/>
  <c r="R126" i="179"/>
  <c r="R126" i="174"/>
  <c r="R126" i="146"/>
  <c r="R126" i="170"/>
  <c r="R126" i="163"/>
  <c r="R126" i="162"/>
  <c r="R126" i="151"/>
  <c r="R126" i="149"/>
  <c r="R126" i="177"/>
  <c r="R126" i="169"/>
  <c r="R126" i="165"/>
  <c r="R126" i="161"/>
  <c r="R126" i="150"/>
  <c r="R126" i="148"/>
  <c r="R126" i="172"/>
  <c r="R126" i="159"/>
  <c r="R126" i="158"/>
  <c r="R126" i="155"/>
  <c r="R126" i="181"/>
  <c r="R126" i="178"/>
  <c r="R126" i="171"/>
  <c r="R126" i="176"/>
  <c r="R126" i="167"/>
  <c r="R126" i="152"/>
  <c r="R126" i="182"/>
  <c r="R126" i="175"/>
  <c r="R126" i="168"/>
  <c r="R126" i="160"/>
  <c r="R126" i="145"/>
  <c r="R126" i="166"/>
  <c r="R126" i="164"/>
  <c r="R126" i="153"/>
  <c r="R126" i="156"/>
  <c r="R126" i="154"/>
  <c r="R126" i="173"/>
  <c r="R126" i="147"/>
  <c r="R126" i="180"/>
  <c r="R126" i="157"/>
  <c r="R126" i="140"/>
  <c r="R126" i="143"/>
  <c r="R126" i="141"/>
  <c r="R126" i="142"/>
  <c r="Q127" i="59"/>
  <c r="Q127" i="172"/>
  <c r="Q127" i="159"/>
  <c r="Q127" i="158"/>
  <c r="Q127" i="155"/>
  <c r="Q127" i="146"/>
  <c r="Q127" i="181"/>
  <c r="Q127" i="178"/>
  <c r="Q127" i="171"/>
  <c r="Q127" i="164"/>
  <c r="Q127" i="157"/>
  <c r="Q127" i="153"/>
  <c r="Q127" i="180"/>
  <c r="Q127" i="166"/>
  <c r="Q127" i="173"/>
  <c r="Q127" i="179"/>
  <c r="Q127" i="156"/>
  <c r="Q127" i="154"/>
  <c r="Q127" i="147"/>
  <c r="Q127" i="145"/>
  <c r="Q127" i="151"/>
  <c r="Q127" i="160"/>
  <c r="Q127" i="150"/>
  <c r="Q127" i="182"/>
  <c r="Q127" i="170"/>
  <c r="Q127" i="148"/>
  <c r="Q127" i="175"/>
  <c r="Q127" i="149"/>
  <c r="Q127" i="177"/>
  <c r="Q127" i="152"/>
  <c r="Q127" i="162"/>
  <c r="Q127" i="168"/>
  <c r="Q127" i="169"/>
  <c r="Q127" i="176"/>
  <c r="Q127" i="167"/>
  <c r="Q127" i="174"/>
  <c r="Q127" i="165"/>
  <c r="Q127" i="163"/>
  <c r="Q127" i="161"/>
  <c r="Q127" i="141"/>
  <c r="Q127" i="142"/>
  <c r="Q127" i="140"/>
  <c r="Q127" i="143"/>
  <c r="I7" i="32"/>
  <c r="F17" i="45"/>
  <c r="J8" i="135" s="1"/>
  <c r="M8" i="135" s="1"/>
  <c r="O5" i="122"/>
  <c r="P5" i="122"/>
  <c r="Q127" i="65"/>
  <c r="R126" i="65"/>
  <c r="R127" i="65"/>
  <c r="Q126" i="65"/>
  <c r="Q305" i="93"/>
  <c r="P286" i="93"/>
  <c r="K11" i="135" l="1"/>
  <c r="L11" i="135"/>
  <c r="R32" i="45"/>
  <c r="CF11" i="54"/>
  <c r="CF15" i="54" s="1"/>
  <c r="J11" i="135"/>
  <c r="E14" i="135" s="1"/>
  <c r="O6" i="124"/>
  <c r="CD11" i="54"/>
  <c r="CD15" i="54" s="1"/>
  <c r="C19" i="51"/>
  <c r="DY11" i="54"/>
  <c r="EF11" i="54"/>
  <c r="DX11" i="54"/>
  <c r="DU11" i="54"/>
  <c r="EC11" i="54"/>
  <c r="EG11" i="54"/>
  <c r="DQ11" i="54"/>
  <c r="CJ11" i="54"/>
  <c r="CJ15" i="54" s="1"/>
  <c r="CH11" i="54"/>
  <c r="CH15" i="54" s="1"/>
  <c r="BY11" i="54"/>
  <c r="BY15" i="54" s="1"/>
  <c r="DM11" i="54"/>
  <c r="DW11" i="54"/>
  <c r="EE11" i="54"/>
  <c r="DP11" i="54"/>
  <c r="DO11" i="54"/>
  <c r="BN11" i="54"/>
  <c r="BN15" i="54" s="1"/>
  <c r="EA11" i="54"/>
  <c r="DS11" i="54"/>
  <c r="DK11" i="54"/>
  <c r="BP11" i="54"/>
  <c r="BP15" i="54" s="1"/>
  <c r="BR11" i="54"/>
  <c r="BR15" i="54" s="1"/>
  <c r="F21" i="60"/>
  <c r="CA11" i="54"/>
  <c r="CA15" i="54" s="1"/>
  <c r="B19" i="51"/>
  <c r="CC11" i="54"/>
  <c r="CC15" i="54" s="1"/>
  <c r="BT11" i="54"/>
  <c r="BT15" i="54" s="1"/>
  <c r="BW11" i="54"/>
  <c r="BW15" i="54" s="1"/>
  <c r="CL11" i="54"/>
  <c r="CL15" i="54" s="1"/>
  <c r="Q324" i="93"/>
  <c r="P305" i="93"/>
  <c r="H89" i="59"/>
  <c r="H217" i="59" s="1"/>
  <c r="H87" i="59"/>
  <c r="H216" i="59" s="1"/>
  <c r="S65" i="59"/>
  <c r="S196" i="59" s="1"/>
  <c r="P65" i="59"/>
  <c r="P196" i="59" s="1"/>
  <c r="O65" i="59"/>
  <c r="O196" i="59" s="1"/>
  <c r="H65" i="59"/>
  <c r="H196" i="59" s="1"/>
  <c r="S64" i="59"/>
  <c r="S195" i="59" s="1"/>
  <c r="P64" i="59"/>
  <c r="P195" i="59" s="1"/>
  <c r="O64" i="59"/>
  <c r="O195" i="59" s="1"/>
  <c r="H64" i="59"/>
  <c r="H195" i="59" s="1"/>
  <c r="S63" i="59"/>
  <c r="S194" i="59" s="1"/>
  <c r="P63" i="59"/>
  <c r="P194" i="59" s="1"/>
  <c r="H63" i="59"/>
  <c r="H194" i="59" s="1"/>
  <c r="H58" i="59"/>
  <c r="H189" i="59" s="1"/>
  <c r="K56" i="59"/>
  <c r="H56" i="59"/>
  <c r="H188" i="59" s="1"/>
  <c r="O54" i="59"/>
  <c r="O186" i="59" s="1"/>
  <c r="K54" i="59"/>
  <c r="K186" i="59" s="1"/>
  <c r="H54" i="59"/>
  <c r="H186" i="59" s="1"/>
  <c r="O53" i="59"/>
  <c r="O185" i="59" s="1"/>
  <c r="K53" i="59"/>
  <c r="K185" i="59" s="1"/>
  <c r="H53" i="59"/>
  <c r="H185" i="59" s="1"/>
  <c r="O52" i="59"/>
  <c r="O184" i="59" s="1"/>
  <c r="K52" i="59"/>
  <c r="K184" i="59" s="1"/>
  <c r="H52" i="59"/>
  <c r="H184" i="59" s="1"/>
  <c r="O51" i="59"/>
  <c r="O183" i="59" s="1"/>
  <c r="K51" i="59"/>
  <c r="K183" i="59" s="1"/>
  <c r="H51" i="59"/>
  <c r="H183" i="59" s="1"/>
  <c r="O50" i="59"/>
  <c r="O182" i="59" s="1"/>
  <c r="K50" i="59"/>
  <c r="K182" i="59" s="1"/>
  <c r="H50" i="59"/>
  <c r="H182" i="59" s="1"/>
  <c r="O49" i="59"/>
  <c r="O181" i="59" s="1"/>
  <c r="K49" i="59"/>
  <c r="H49" i="59"/>
  <c r="H181" i="59" s="1"/>
  <c r="O45" i="59"/>
  <c r="O177" i="59" s="1"/>
  <c r="K45" i="59"/>
  <c r="K177" i="59" s="1"/>
  <c r="H45" i="59"/>
  <c r="H177" i="59" s="1"/>
  <c r="O44" i="59"/>
  <c r="O176" i="59" s="1"/>
  <c r="K44" i="59"/>
  <c r="K176" i="59" s="1"/>
  <c r="H44" i="59"/>
  <c r="H176" i="59" s="1"/>
  <c r="O43" i="59"/>
  <c r="O175" i="59" s="1"/>
  <c r="K43" i="59"/>
  <c r="K175" i="59" s="1"/>
  <c r="H43" i="59"/>
  <c r="H175" i="59" s="1"/>
  <c r="O42" i="59"/>
  <c r="O174" i="59" s="1"/>
  <c r="K42" i="59"/>
  <c r="K174" i="59" s="1"/>
  <c r="H42" i="59"/>
  <c r="H174" i="59" s="1"/>
  <c r="O41" i="59"/>
  <c r="K41" i="59"/>
  <c r="K173" i="59" s="1"/>
  <c r="H41" i="59"/>
  <c r="H173" i="59" s="1"/>
  <c r="O40" i="59"/>
  <c r="O172" i="59" s="1"/>
  <c r="K40" i="59"/>
  <c r="K172" i="59" s="1"/>
  <c r="H40" i="59"/>
  <c r="H172" i="59" s="1"/>
  <c r="O39" i="59"/>
  <c r="O171" i="59" s="1"/>
  <c r="K39" i="59"/>
  <c r="K171" i="59" s="1"/>
  <c r="H39" i="59"/>
  <c r="H171" i="59" s="1"/>
  <c r="O38" i="59"/>
  <c r="O170" i="59" s="1"/>
  <c r="K38" i="59"/>
  <c r="K170" i="59" s="1"/>
  <c r="H38" i="59"/>
  <c r="H170" i="59" s="1"/>
  <c r="O37" i="59"/>
  <c r="O169" i="59" s="1"/>
  <c r="K37" i="59"/>
  <c r="K169" i="59" s="1"/>
  <c r="H37" i="59"/>
  <c r="H169" i="59" s="1"/>
  <c r="O36" i="59"/>
  <c r="K36" i="59"/>
  <c r="K168" i="59" s="1"/>
  <c r="H36" i="59"/>
  <c r="O35" i="59"/>
  <c r="O167" i="59" s="1"/>
  <c r="K35" i="59"/>
  <c r="K167" i="59" s="1"/>
  <c r="H35" i="59"/>
  <c r="H167" i="59" s="1"/>
  <c r="O33" i="59"/>
  <c r="O165" i="59" s="1"/>
  <c r="K33" i="59"/>
  <c r="K165" i="59" s="1"/>
  <c r="H33" i="59"/>
  <c r="H165" i="59" s="1"/>
  <c r="O32" i="59"/>
  <c r="K32" i="59"/>
  <c r="K164" i="59" s="1"/>
  <c r="H32" i="59"/>
  <c r="O31" i="59"/>
  <c r="O163" i="59" s="1"/>
  <c r="O157" i="59" s="1"/>
  <c r="K31" i="59"/>
  <c r="K163" i="59" s="1"/>
  <c r="H31" i="59"/>
  <c r="H163" i="59" s="1"/>
  <c r="H157" i="59" s="1"/>
  <c r="O30" i="59"/>
  <c r="O162" i="59" s="1"/>
  <c r="O155" i="59" s="1"/>
  <c r="H30" i="59"/>
  <c r="H162" i="59" s="1"/>
  <c r="H155" i="59" s="1"/>
  <c r="L23" i="135" l="1"/>
  <c r="G14" i="135"/>
  <c r="G29" i="135" s="1"/>
  <c r="F14" i="135"/>
  <c r="F29" i="135" s="1"/>
  <c r="G35" i="135"/>
  <c r="G34" i="135"/>
  <c r="O155" i="65"/>
  <c r="O155" i="168"/>
  <c r="O155" i="164"/>
  <c r="O155" i="182"/>
  <c r="O155" i="175"/>
  <c r="O155" i="174"/>
  <c r="O155" i="172"/>
  <c r="O155" i="171"/>
  <c r="O155" i="152"/>
  <c r="O155" i="146"/>
  <c r="O155" i="181"/>
  <c r="O155" i="162"/>
  <c r="O155" i="180"/>
  <c r="O155" i="176"/>
  <c r="O155" i="170"/>
  <c r="O155" i="156"/>
  <c r="O155" i="149"/>
  <c r="O155" i="179"/>
  <c r="O155" i="147"/>
  <c r="O155" i="158"/>
  <c r="O155" i="154"/>
  <c r="O155" i="148"/>
  <c r="O155" i="173"/>
  <c r="O155" i="166"/>
  <c r="O155" i="163"/>
  <c r="O155" i="178"/>
  <c r="O155" i="177"/>
  <c r="O155" i="165"/>
  <c r="O155" i="153"/>
  <c r="O155" i="151"/>
  <c r="O155" i="161"/>
  <c r="O155" i="160"/>
  <c r="O155" i="150"/>
  <c r="O155" i="167"/>
  <c r="O155" i="159"/>
  <c r="O155" i="157"/>
  <c r="O155" i="145"/>
  <c r="O155" i="155"/>
  <c r="O155" i="169"/>
  <c r="O155" i="140"/>
  <c r="O155" i="141"/>
  <c r="O155" i="142"/>
  <c r="O155" i="143"/>
  <c r="O157" i="65"/>
  <c r="O157" i="179"/>
  <c r="O157" i="154"/>
  <c r="O157" i="180"/>
  <c r="O157" i="153"/>
  <c r="O157" i="149"/>
  <c r="O157" i="178"/>
  <c r="O157" i="168"/>
  <c r="O157" i="174"/>
  <c r="O157" i="171"/>
  <c r="O157" i="169"/>
  <c r="O157" i="157"/>
  <c r="O157" i="173"/>
  <c r="O157" i="165"/>
  <c r="O157" i="172"/>
  <c r="O157" i="170"/>
  <c r="O157" i="160"/>
  <c r="O157" i="177"/>
  <c r="O157" i="148"/>
  <c r="O157" i="182"/>
  <c r="O157" i="166"/>
  <c r="O157" i="163"/>
  <c r="O157" i="162"/>
  <c r="O157" i="151"/>
  <c r="O157" i="181"/>
  <c r="O157" i="150"/>
  <c r="O157" i="146"/>
  <c r="O157" i="176"/>
  <c r="O157" i="175"/>
  <c r="O157" i="161"/>
  <c r="O157" i="152"/>
  <c r="O157" i="147"/>
  <c r="O157" i="167"/>
  <c r="O157" i="164"/>
  <c r="O157" i="159"/>
  <c r="T157" i="159" s="1"/>
  <c r="O157" i="145"/>
  <c r="O157" i="155"/>
  <c r="O157" i="156"/>
  <c r="O157" i="158"/>
  <c r="O157" i="141"/>
  <c r="O157" i="140"/>
  <c r="O157" i="142"/>
  <c r="O157" i="143"/>
  <c r="E29" i="135"/>
  <c r="U34" i="135"/>
  <c r="U35" i="135" s="1"/>
  <c r="R34" i="135"/>
  <c r="R35" i="135" s="1"/>
  <c r="S34" i="135"/>
  <c r="S35" i="135" s="1"/>
  <c r="T34" i="135"/>
  <c r="T35" i="135" s="1"/>
  <c r="V34" i="135"/>
  <c r="V35" i="135" s="1"/>
  <c r="O34" i="135"/>
  <c r="O35" i="135" s="1"/>
  <c r="O22" i="135"/>
  <c r="P34" i="135"/>
  <c r="P35" i="135" s="1"/>
  <c r="Q34" i="135"/>
  <c r="Q35" i="135" s="1"/>
  <c r="R37" i="135"/>
  <c r="Q37" i="135"/>
  <c r="S37" i="135"/>
  <c r="P37" i="135"/>
  <c r="T37" i="135"/>
  <c r="U37" i="135"/>
  <c r="V37" i="135"/>
  <c r="O37" i="135"/>
  <c r="Q22" i="135"/>
  <c r="R22" i="135"/>
  <c r="V22" i="135"/>
  <c r="S22" i="135"/>
  <c r="T22" i="135"/>
  <c r="U22" i="135"/>
  <c r="P22" i="135"/>
  <c r="J37" i="135"/>
  <c r="J23" i="135"/>
  <c r="K23" i="135"/>
  <c r="K37" i="135"/>
  <c r="L37" i="135"/>
  <c r="O21" i="64"/>
  <c r="H168" i="59"/>
  <c r="P56" i="59"/>
  <c r="P188" i="59" s="1"/>
  <c r="K188" i="59"/>
  <c r="Q21" i="64"/>
  <c r="V21" i="64" s="1"/>
  <c r="O168" i="59"/>
  <c r="O20" i="64"/>
  <c r="H164" i="59"/>
  <c r="Q20" i="64"/>
  <c r="V20" i="64" s="1"/>
  <c r="O164" i="59"/>
  <c r="Q23" i="64"/>
  <c r="V23" i="64" s="1"/>
  <c r="O173" i="59"/>
  <c r="P49" i="65"/>
  <c r="K181" i="59"/>
  <c r="Q343" i="93"/>
  <c r="P324" i="93"/>
  <c r="P33" i="59"/>
  <c r="P165" i="59" s="1"/>
  <c r="P33" i="65"/>
  <c r="P42" i="59"/>
  <c r="P174" i="59" s="1"/>
  <c r="P42" i="65"/>
  <c r="P53" i="59"/>
  <c r="P185" i="59" s="1"/>
  <c r="P53" i="65"/>
  <c r="P37" i="59"/>
  <c r="P169" i="59" s="1"/>
  <c r="P37" i="65"/>
  <c r="P45" i="59"/>
  <c r="P177" i="59" s="1"/>
  <c r="P45" i="65"/>
  <c r="P51" i="59"/>
  <c r="P183" i="59" s="1"/>
  <c r="P51" i="65"/>
  <c r="P35" i="59"/>
  <c r="P167" i="59" s="1"/>
  <c r="P35" i="65"/>
  <c r="P54" i="59"/>
  <c r="P186" i="59" s="1"/>
  <c r="P54" i="65"/>
  <c r="P31" i="59"/>
  <c r="P163" i="59" s="1"/>
  <c r="P157" i="59" s="1"/>
  <c r="P31" i="65"/>
  <c r="P43" i="59"/>
  <c r="P175" i="59" s="1"/>
  <c r="P43" i="65"/>
  <c r="P38" i="59"/>
  <c r="P170" i="59" s="1"/>
  <c r="P38" i="65"/>
  <c r="P49" i="59"/>
  <c r="P181" i="59" s="1"/>
  <c r="P32" i="59"/>
  <c r="P32" i="65"/>
  <c r="P52" i="59"/>
  <c r="P184" i="59" s="1"/>
  <c r="P52" i="65"/>
  <c r="P36" i="59"/>
  <c r="P36" i="65"/>
  <c r="P44" i="59"/>
  <c r="P176" i="59" s="1"/>
  <c r="P44" i="65"/>
  <c r="P56" i="65"/>
  <c r="P40" i="59"/>
  <c r="P172" i="59" s="1"/>
  <c r="P40" i="65"/>
  <c r="P41" i="59"/>
  <c r="P41" i="65"/>
  <c r="P30" i="59"/>
  <c r="P162" i="59" s="1"/>
  <c r="P155" i="59" s="1"/>
  <c r="P30" i="65"/>
  <c r="P39" i="59"/>
  <c r="P171" i="59" s="1"/>
  <c r="P39" i="65"/>
  <c r="P50" i="59"/>
  <c r="P182" i="59" s="1"/>
  <c r="P50" i="65"/>
  <c r="P58" i="65"/>
  <c r="P157" i="65" l="1"/>
  <c r="P157" i="179"/>
  <c r="P157" i="154"/>
  <c r="P157" i="177"/>
  <c r="P157" i="173"/>
  <c r="P157" i="178"/>
  <c r="P157" i="168"/>
  <c r="P157" i="161"/>
  <c r="P157" i="156"/>
  <c r="P157" i="181"/>
  <c r="P157" i="167"/>
  <c r="P157" i="150"/>
  <c r="P157" i="172"/>
  <c r="P157" i="170"/>
  <c r="P157" i="160"/>
  <c r="P157" i="146"/>
  <c r="P157" i="171"/>
  <c r="P157" i="182"/>
  <c r="P157" i="166"/>
  <c r="P157" i="163"/>
  <c r="P157" i="162"/>
  <c r="P157" i="155"/>
  <c r="P157" i="149"/>
  <c r="P157" i="176"/>
  <c r="P157" i="153"/>
  <c r="P157" i="180"/>
  <c r="P157" i="175"/>
  <c r="P157" i="169"/>
  <c r="P157" i="165"/>
  <c r="P157" i="152"/>
  <c r="P157" i="147"/>
  <c r="P157" i="158"/>
  <c r="P157" i="164"/>
  <c r="P157" i="159"/>
  <c r="U157" i="159" s="1"/>
  <c r="P157" i="145"/>
  <c r="P157" i="151"/>
  <c r="P157" i="174"/>
  <c r="P157" i="148"/>
  <c r="P157" i="157"/>
  <c r="P157" i="143"/>
  <c r="P157" i="141"/>
  <c r="P157" i="140"/>
  <c r="P157" i="142"/>
  <c r="P155" i="65"/>
  <c r="P155" i="182"/>
  <c r="P155" i="175"/>
  <c r="P155" i="174"/>
  <c r="P155" i="172"/>
  <c r="P155" i="171"/>
  <c r="P155" i="152"/>
  <c r="P155" i="146"/>
  <c r="P155" i="181"/>
  <c r="P155" i="159"/>
  <c r="P155" i="155"/>
  <c r="P155" i="153"/>
  <c r="P155" i="180"/>
  <c r="P155" i="176"/>
  <c r="P155" i="170"/>
  <c r="P155" i="160"/>
  <c r="P155" i="168"/>
  <c r="P155" i="161"/>
  <c r="P155" i="147"/>
  <c r="P155" i="177"/>
  <c r="P155" i="165"/>
  <c r="P155" i="173"/>
  <c r="P155" i="166"/>
  <c r="P155" i="163"/>
  <c r="P155" i="150"/>
  <c r="P155" i="149"/>
  <c r="P155" i="162"/>
  <c r="P155" i="154"/>
  <c r="P155" i="167"/>
  <c r="P155" i="164"/>
  <c r="P155" i="157"/>
  <c r="P155" i="158"/>
  <c r="P155" i="145"/>
  <c r="P155" i="179"/>
  <c r="P155" i="169"/>
  <c r="P155" i="178"/>
  <c r="P155" i="148"/>
  <c r="P155" i="151"/>
  <c r="P155" i="156"/>
  <c r="P155" i="140"/>
  <c r="P155" i="141"/>
  <c r="P155" i="143"/>
  <c r="P155" i="142"/>
  <c r="R23" i="64"/>
  <c r="W23" i="64" s="1"/>
  <c r="P173" i="59"/>
  <c r="R21" i="64"/>
  <c r="W21" i="64" s="1"/>
  <c r="P168" i="59"/>
  <c r="R20" i="64"/>
  <c r="W20" i="64" s="1"/>
  <c r="P164" i="59"/>
  <c r="Q362" i="93"/>
  <c r="P343" i="93"/>
  <c r="P362" i="93" l="1"/>
  <c r="Q381" i="93"/>
  <c r="EH8" i="54"/>
  <c r="EG8" i="54"/>
  <c r="EF8" i="54"/>
  <c r="EE8" i="54"/>
  <c r="ED8" i="54"/>
  <c r="EC8" i="54"/>
  <c r="EB8" i="54"/>
  <c r="EA8" i="54"/>
  <c r="DZ8" i="54"/>
  <c r="DY8" i="54"/>
  <c r="DX8" i="54"/>
  <c r="DW8" i="54"/>
  <c r="DV8" i="54"/>
  <c r="DU8" i="54"/>
  <c r="DT8" i="54"/>
  <c r="DS8" i="54"/>
  <c r="DS15" i="54" s="1"/>
  <c r="DR8" i="54"/>
  <c r="DR15" i="54" s="1"/>
  <c r="DQ8" i="54"/>
  <c r="DQ15" i="54" s="1"/>
  <c r="DP8" i="54"/>
  <c r="DP15" i="54" s="1"/>
  <c r="DO8" i="54"/>
  <c r="DO15" i="54" s="1"/>
  <c r="DN8" i="54"/>
  <c r="DM8" i="54"/>
  <c r="DM15" i="54" s="1"/>
  <c r="DL8" i="54"/>
  <c r="DK8" i="54"/>
  <c r="DK15" i="54" s="1"/>
  <c r="AE8" i="54"/>
  <c r="P381" i="93" l="1"/>
  <c r="Q400" i="93"/>
  <c r="P400" i="93" l="1"/>
  <c r="Q419" i="93"/>
  <c r="G25" i="32"/>
  <c r="AE15" i="54"/>
  <c r="AF15" i="54"/>
  <c r="H15" i="54"/>
  <c r="EQ15" i="54"/>
  <c r="P33" i="32" s="1"/>
  <c r="E17" i="159" l="1"/>
  <c r="E17" i="149"/>
  <c r="E17" i="179"/>
  <c r="E17" i="167"/>
  <c r="E17" i="164"/>
  <c r="E17" i="158"/>
  <c r="E17" i="145"/>
  <c r="E17" i="181"/>
  <c r="E17" i="157"/>
  <c r="E17" i="148"/>
  <c r="E17" i="146"/>
  <c r="E17" i="180"/>
  <c r="E17" i="155"/>
  <c r="E17" i="162"/>
  <c r="E17" i="171"/>
  <c r="E17" i="170"/>
  <c r="E17" i="163"/>
  <c r="E17" i="161"/>
  <c r="E17" i="178"/>
  <c r="E17" i="174"/>
  <c r="E17" i="166"/>
  <c r="E17" i="152"/>
  <c r="E17" i="151"/>
  <c r="E17" i="150"/>
  <c r="E17" i="177"/>
  <c r="E17" i="168"/>
  <c r="E17" i="169"/>
  <c r="E17" i="165"/>
  <c r="E17" i="176"/>
  <c r="E17" i="175"/>
  <c r="E17" i="173"/>
  <c r="E17" i="172"/>
  <c r="E17" i="153"/>
  <c r="E17" i="147"/>
  <c r="E17" i="182"/>
  <c r="E17" i="160"/>
  <c r="E17" i="156"/>
  <c r="E17" i="154"/>
  <c r="E17" i="142"/>
  <c r="E17" i="143"/>
  <c r="E17" i="140"/>
  <c r="E17" i="141"/>
  <c r="EQ16" i="54"/>
  <c r="AI5" i="122"/>
  <c r="AA16" i="54"/>
  <c r="Y5" i="122"/>
  <c r="EO15" i="54"/>
  <c r="P419" i="93"/>
  <c r="Q438" i="93"/>
  <c r="F32" i="32"/>
  <c r="E5" i="127" s="1"/>
  <c r="AF6" i="124" s="1"/>
  <c r="B15" i="54"/>
  <c r="F33" i="32"/>
  <c r="E6" i="127" s="1"/>
  <c r="AG6" i="124" s="1"/>
  <c r="M2" i="45"/>
  <c r="F6" i="124" s="1"/>
  <c r="F31" i="32"/>
  <c r="E4" i="127" s="1"/>
  <c r="AD6" i="124" s="1"/>
  <c r="F34" i="32"/>
  <c r="E7" i="127" s="1"/>
  <c r="AH6" i="124" s="1"/>
  <c r="D35" i="32"/>
  <c r="D8" i="127" s="1"/>
  <c r="AJ6" i="124" s="1"/>
  <c r="P16" i="54"/>
  <c r="L175" i="60" l="1"/>
  <c r="M11" i="135"/>
  <c r="B20" i="51"/>
  <c r="DJ11" i="54"/>
  <c r="DI11" i="54"/>
  <c r="DD11" i="54"/>
  <c r="DD15" i="54" s="1"/>
  <c r="D21" i="60"/>
  <c r="P31" i="32"/>
  <c r="G5" i="122"/>
  <c r="C5" i="122"/>
  <c r="R5" i="122"/>
  <c r="K16" i="54"/>
  <c r="F6" i="125"/>
  <c r="E6" i="125" s="1"/>
  <c r="L5" i="122"/>
  <c r="N5" i="122"/>
  <c r="AC16" i="54"/>
  <c r="D5" i="122"/>
  <c r="Z5" i="122"/>
  <c r="AM16" i="54"/>
  <c r="AJ5" i="122"/>
  <c r="M5" i="122"/>
  <c r="AK16" i="54"/>
  <c r="AH5" i="122"/>
  <c r="AG16" i="54"/>
  <c r="AD5" i="122"/>
  <c r="AI16" i="54"/>
  <c r="AF5" i="122"/>
  <c r="AJ16" i="54"/>
  <c r="AG5" i="122"/>
  <c r="M2" i="32"/>
  <c r="EG15" i="54"/>
  <c r="EF15" i="54"/>
  <c r="EE15" i="54"/>
  <c r="DW15" i="54"/>
  <c r="EA15" i="54"/>
  <c r="DU15" i="54"/>
  <c r="DZ15" i="54"/>
  <c r="DY15" i="54"/>
  <c r="DX15" i="54"/>
  <c r="I31" i="49" s="1"/>
  <c r="EC15" i="54"/>
  <c r="P438" i="93"/>
  <c r="Q457" i="93"/>
  <c r="L16" i="54"/>
  <c r="N16" i="54"/>
  <c r="M16" i="54"/>
  <c r="E17" i="65"/>
  <c r="EP15" i="54"/>
  <c r="P32" i="32" s="1"/>
  <c r="R32" i="32"/>
  <c r="O16" i="54"/>
  <c r="J28" i="49"/>
  <c r="DC16" i="54" s="1"/>
  <c r="E28" i="49"/>
  <c r="CY16" i="54" s="1"/>
  <c r="E27" i="49"/>
  <c r="CW16" i="54" s="1"/>
  <c r="I27" i="49"/>
  <c r="DA16" i="54" s="1"/>
  <c r="I10" i="49"/>
  <c r="C7" i="135" l="1"/>
  <c r="Q5" i="127"/>
  <c r="AE6" i="124" s="1"/>
  <c r="I8" i="45"/>
  <c r="Q8" i="127"/>
  <c r="AI6" i="124" s="1"/>
  <c r="Q4" i="127"/>
  <c r="AC6" i="124" s="1"/>
  <c r="P11" i="45"/>
  <c r="U6" i="124" s="1"/>
  <c r="P8" i="45"/>
  <c r="R6" i="124" s="1"/>
  <c r="D16" i="45"/>
  <c r="N6" i="124" s="1"/>
  <c r="M5" i="135"/>
  <c r="D15" i="45"/>
  <c r="M6" i="124" s="1"/>
  <c r="D14" i="45"/>
  <c r="C6" i="124" s="1"/>
  <c r="I7" i="45"/>
  <c r="DX16" i="54"/>
  <c r="EP16" i="54"/>
  <c r="EO16" i="54"/>
  <c r="BA16" i="54"/>
  <c r="K10" i="49"/>
  <c r="BB16" i="54" s="1"/>
  <c r="AC5" i="122"/>
  <c r="F5" i="122"/>
  <c r="F16" i="54"/>
  <c r="S5" i="122"/>
  <c r="I5" i="122"/>
  <c r="I16" i="54"/>
  <c r="I9" i="45"/>
  <c r="J11" i="121" s="1"/>
  <c r="J16" i="54"/>
  <c r="J5" i="122"/>
  <c r="K5" i="122"/>
  <c r="C6" i="123"/>
  <c r="C37" i="123" s="1"/>
  <c r="F6" i="123"/>
  <c r="F8" i="125"/>
  <c r="E8" i="125" s="1"/>
  <c r="F12" i="125"/>
  <c r="E12" i="125" s="1"/>
  <c r="F16" i="125"/>
  <c r="E16" i="125" s="1"/>
  <c r="F20" i="125"/>
  <c r="E20" i="125" s="1"/>
  <c r="F24" i="125"/>
  <c r="E24" i="125" s="1"/>
  <c r="F28" i="125"/>
  <c r="E28" i="125" s="1"/>
  <c r="F32" i="125"/>
  <c r="E32" i="125" s="1"/>
  <c r="F36" i="125"/>
  <c r="E36" i="125" s="1"/>
  <c r="F40" i="125"/>
  <c r="E40" i="125" s="1"/>
  <c r="F44" i="125"/>
  <c r="E44" i="125" s="1"/>
  <c r="F11" i="125"/>
  <c r="E11" i="125" s="1"/>
  <c r="F19" i="125"/>
  <c r="E19" i="125" s="1"/>
  <c r="F27" i="125"/>
  <c r="E27" i="125" s="1"/>
  <c r="F35" i="125"/>
  <c r="E35" i="125" s="1"/>
  <c r="F43" i="125"/>
  <c r="E43" i="125" s="1"/>
  <c r="F9" i="125"/>
  <c r="E9" i="125" s="1"/>
  <c r="F13" i="125"/>
  <c r="E13" i="125" s="1"/>
  <c r="F17" i="125"/>
  <c r="E17" i="125" s="1"/>
  <c r="F21" i="125"/>
  <c r="E21" i="125" s="1"/>
  <c r="F25" i="125"/>
  <c r="E25" i="125" s="1"/>
  <c r="F29" i="125"/>
  <c r="E29" i="125" s="1"/>
  <c r="F33" i="125"/>
  <c r="E33" i="125" s="1"/>
  <c r="F37" i="125"/>
  <c r="E37" i="125" s="1"/>
  <c r="F41" i="125"/>
  <c r="E41" i="125" s="1"/>
  <c r="F45" i="125"/>
  <c r="E45" i="125" s="1"/>
  <c r="F15" i="125"/>
  <c r="E15" i="125" s="1"/>
  <c r="F23" i="125"/>
  <c r="E23" i="125" s="1"/>
  <c r="F31" i="125"/>
  <c r="E31" i="125" s="1"/>
  <c r="F39" i="125"/>
  <c r="E39" i="125" s="1"/>
  <c r="F10" i="125"/>
  <c r="E10" i="125" s="1"/>
  <c r="F14" i="125"/>
  <c r="E14" i="125" s="1"/>
  <c r="F18" i="125"/>
  <c r="E18" i="125" s="1"/>
  <c r="F22" i="125"/>
  <c r="E22" i="125" s="1"/>
  <c r="F26" i="125"/>
  <c r="E26" i="125" s="1"/>
  <c r="F30" i="125"/>
  <c r="E30" i="125" s="1"/>
  <c r="F34" i="125"/>
  <c r="E34" i="125" s="1"/>
  <c r="F38" i="125"/>
  <c r="E38" i="125" s="1"/>
  <c r="F42" i="125"/>
  <c r="E42" i="125" s="1"/>
  <c r="F7" i="125"/>
  <c r="E7" i="125" s="1"/>
  <c r="AE5" i="122"/>
  <c r="J5" i="135"/>
  <c r="P457" i="93"/>
  <c r="Q476" i="93"/>
  <c r="I33" i="49"/>
  <c r="DI15" i="54"/>
  <c r="J27" i="127" s="1"/>
  <c r="K31" i="127" s="1"/>
  <c r="DJ15" i="54"/>
  <c r="M27" i="127" s="1"/>
  <c r="BE15" i="54"/>
  <c r="I29" i="49"/>
  <c r="E10" i="49"/>
  <c r="G10" i="49" s="1"/>
  <c r="I6" i="124" l="1"/>
  <c r="J9" i="121"/>
  <c r="C43" i="125"/>
  <c r="C6" i="135"/>
  <c r="J10" i="121"/>
  <c r="N5" i="135"/>
  <c r="T6" i="124"/>
  <c r="C28" i="125"/>
  <c r="C44" i="125"/>
  <c r="C22" i="125"/>
  <c r="C23" i="125"/>
  <c r="C33" i="125"/>
  <c r="C27" i="125"/>
  <c r="C24" i="125"/>
  <c r="C45" i="125"/>
  <c r="C32" i="125"/>
  <c r="C7" i="125"/>
  <c r="C41" i="125"/>
  <c r="C10" i="125"/>
  <c r="C29" i="125"/>
  <c r="C35" i="125"/>
  <c r="C30" i="125"/>
  <c r="C40" i="125"/>
  <c r="C31" i="125"/>
  <c r="C36" i="125"/>
  <c r="C18" i="125"/>
  <c r="C14" i="125"/>
  <c r="C39" i="125"/>
  <c r="C20" i="125"/>
  <c r="C9" i="125"/>
  <c r="C21" i="125"/>
  <c r="C26" i="125"/>
  <c r="C15" i="125"/>
  <c r="C8" i="125"/>
  <c r="C13" i="125"/>
  <c r="C17" i="125"/>
  <c r="C6" i="125"/>
  <c r="C34" i="125"/>
  <c r="C11" i="125"/>
  <c r="J6" i="124"/>
  <c r="C12" i="125"/>
  <c r="C16" i="125"/>
  <c r="C37" i="125"/>
  <c r="C25" i="125"/>
  <c r="C38" i="125"/>
  <c r="C42" i="125"/>
  <c r="C19" i="125"/>
  <c r="K5" i="135"/>
  <c r="L6" i="124"/>
  <c r="G6" i="124"/>
  <c r="O5" i="135"/>
  <c r="S6" i="124"/>
  <c r="L5" i="135"/>
  <c r="DS5" i="122"/>
  <c r="DR5" i="122"/>
  <c r="CH5" i="122"/>
  <c r="CI5" i="122"/>
  <c r="AZ16" i="54"/>
  <c r="EF16" i="54"/>
  <c r="DP16" i="54"/>
  <c r="DJ16" i="54"/>
  <c r="M29" i="127"/>
  <c r="DI16" i="54"/>
  <c r="AX16" i="54"/>
  <c r="AW16" i="54"/>
  <c r="AP16" i="54"/>
  <c r="B168" i="60"/>
  <c r="CM5" i="122"/>
  <c r="CS5" i="122"/>
  <c r="CQ5" i="122"/>
  <c r="CY5" i="122"/>
  <c r="DG5" i="122"/>
  <c r="DO5" i="122"/>
  <c r="CO5" i="122"/>
  <c r="Q5" i="122"/>
  <c r="K6" i="124"/>
  <c r="C23" i="123"/>
  <c r="C15" i="123"/>
  <c r="C41" i="123"/>
  <c r="C30" i="123"/>
  <c r="C38" i="123"/>
  <c r="C34" i="123"/>
  <c r="C35" i="123"/>
  <c r="C18" i="123"/>
  <c r="C21" i="123"/>
  <c r="C14" i="123"/>
  <c r="C17" i="123"/>
  <c r="C19" i="123"/>
  <c r="C39" i="123"/>
  <c r="C11" i="123"/>
  <c r="C29" i="123"/>
  <c r="C40" i="123"/>
  <c r="C31" i="123"/>
  <c r="C32" i="123"/>
  <c r="C16" i="123"/>
  <c r="C25" i="123"/>
  <c r="C9" i="123"/>
  <c r="C44" i="123"/>
  <c r="C28" i="123"/>
  <c r="C12" i="123"/>
  <c r="C13" i="123"/>
  <c r="C45" i="123"/>
  <c r="C42" i="123"/>
  <c r="C26" i="123"/>
  <c r="C10" i="123"/>
  <c r="C7" i="123"/>
  <c r="C24" i="123"/>
  <c r="C8" i="123"/>
  <c r="C22" i="123"/>
  <c r="C43" i="123"/>
  <c r="C33" i="123"/>
  <c r="C27" i="123"/>
  <c r="C36" i="123"/>
  <c r="C20" i="123"/>
  <c r="F8" i="123"/>
  <c r="E8" i="123" s="1"/>
  <c r="F12" i="123"/>
  <c r="E12" i="123" s="1"/>
  <c r="F16" i="123"/>
  <c r="E16" i="123" s="1"/>
  <c r="F20" i="123"/>
  <c r="E20" i="123" s="1"/>
  <c r="F24" i="123"/>
  <c r="E24" i="123" s="1"/>
  <c r="F28" i="123"/>
  <c r="E28" i="123" s="1"/>
  <c r="F32" i="123"/>
  <c r="E32" i="123" s="1"/>
  <c r="F36" i="123"/>
  <c r="E36" i="123" s="1"/>
  <c r="F40" i="123"/>
  <c r="E40" i="123" s="1"/>
  <c r="F44" i="123"/>
  <c r="E44" i="123" s="1"/>
  <c r="F13" i="123"/>
  <c r="E13" i="123" s="1"/>
  <c r="F17" i="123"/>
  <c r="E17" i="123" s="1"/>
  <c r="F21" i="123"/>
  <c r="E21" i="123" s="1"/>
  <c r="F25" i="123"/>
  <c r="E25" i="123" s="1"/>
  <c r="F29" i="123"/>
  <c r="E29" i="123" s="1"/>
  <c r="F37" i="123"/>
  <c r="E37" i="123" s="1"/>
  <c r="F41" i="123"/>
  <c r="E41" i="123" s="1"/>
  <c r="F10" i="123"/>
  <c r="E10" i="123" s="1"/>
  <c r="F18" i="123"/>
  <c r="E18" i="123" s="1"/>
  <c r="F22" i="123"/>
  <c r="E22" i="123" s="1"/>
  <c r="F26" i="123"/>
  <c r="E26" i="123" s="1"/>
  <c r="F34" i="123"/>
  <c r="E34" i="123" s="1"/>
  <c r="F7" i="123"/>
  <c r="E7" i="123" s="1"/>
  <c r="F19" i="123"/>
  <c r="E19" i="123" s="1"/>
  <c r="F31" i="123"/>
  <c r="E31" i="123" s="1"/>
  <c r="F43" i="123"/>
  <c r="E43" i="123" s="1"/>
  <c r="F9" i="123"/>
  <c r="E9" i="123" s="1"/>
  <c r="F33" i="123"/>
  <c r="E33" i="123" s="1"/>
  <c r="F45" i="123"/>
  <c r="E45" i="123" s="1"/>
  <c r="F14" i="123"/>
  <c r="E14" i="123" s="1"/>
  <c r="F30" i="123"/>
  <c r="E30" i="123" s="1"/>
  <c r="F38" i="123"/>
  <c r="E38" i="123" s="1"/>
  <c r="F11" i="123"/>
  <c r="E11" i="123" s="1"/>
  <c r="F15" i="123"/>
  <c r="E15" i="123" s="1"/>
  <c r="F23" i="123"/>
  <c r="E23" i="123" s="1"/>
  <c r="F35" i="123"/>
  <c r="E35" i="123" s="1"/>
  <c r="F42" i="123"/>
  <c r="E42" i="123" s="1"/>
  <c r="F27" i="123"/>
  <c r="E27" i="123" s="1"/>
  <c r="F39" i="123"/>
  <c r="E39" i="123" s="1"/>
  <c r="E6" i="123"/>
  <c r="P476" i="93"/>
  <c r="Q495" i="93"/>
  <c r="E25" i="49"/>
  <c r="CG5" i="122" s="1"/>
  <c r="K23" i="49"/>
  <c r="K29" i="49" s="1"/>
  <c r="I23" i="49"/>
  <c r="J32" i="49" s="1"/>
  <c r="E23" i="49"/>
  <c r="I6" i="49"/>
  <c r="AS16" i="54" s="1"/>
  <c r="F6" i="135" l="1"/>
  <c r="G23" i="135" s="1"/>
  <c r="F7" i="135"/>
  <c r="BA5" i="122"/>
  <c r="AZ5" i="122"/>
  <c r="AP5" i="122"/>
  <c r="AO5" i="122"/>
  <c r="AN5" i="122"/>
  <c r="AM5" i="122"/>
  <c r="G27" i="49"/>
  <c r="J34" i="49"/>
  <c r="J30" i="49"/>
  <c r="G28" i="49"/>
  <c r="D6" i="124"/>
  <c r="A34" i="48"/>
  <c r="N7" i="125" s="1"/>
  <c r="K36" i="135"/>
  <c r="CK5" i="122"/>
  <c r="CU16" i="54"/>
  <c r="CJ5" i="122"/>
  <c r="CT16" i="54"/>
  <c r="CQ16" i="54"/>
  <c r="CF5" i="122"/>
  <c r="CP16" i="54"/>
  <c r="E5" i="122"/>
  <c r="CC5" i="122"/>
  <c r="AX5" i="122"/>
  <c r="CD5" i="122"/>
  <c r="AT5" i="122"/>
  <c r="AL5" i="122"/>
  <c r="AQ5" i="122"/>
  <c r="AV5" i="122"/>
  <c r="AW5" i="122"/>
  <c r="AY5" i="122"/>
  <c r="AU5" i="122"/>
  <c r="Q6" i="124"/>
  <c r="Z6" i="124"/>
  <c r="A28" i="127"/>
  <c r="DD16" i="54" s="1"/>
  <c r="BE16" i="54"/>
  <c r="K27" i="49"/>
  <c r="Q514" i="93"/>
  <c r="P495" i="93"/>
  <c r="K31" i="49"/>
  <c r="K33" i="49"/>
  <c r="H17" i="135" l="1"/>
  <c r="E23" i="135"/>
  <c r="F23" i="135"/>
  <c r="G25" i="135"/>
  <c r="H18" i="135"/>
  <c r="G24" i="135"/>
  <c r="G6" i="135"/>
  <c r="T15" i="135" s="1"/>
  <c r="T16" i="135" s="1"/>
  <c r="E37" i="135"/>
  <c r="H32" i="135"/>
  <c r="F36" i="135"/>
  <c r="H33" i="135"/>
  <c r="G7" i="135"/>
  <c r="F35" i="135" s="1"/>
  <c r="G37" i="135"/>
  <c r="F37" i="135"/>
  <c r="G38" i="135"/>
  <c r="G39" i="135"/>
  <c r="CE6" i="124"/>
  <c r="CB6" i="124"/>
  <c r="CA6" i="124"/>
  <c r="BZ6" i="124"/>
  <c r="CD6" i="124"/>
  <c r="CG6" i="124"/>
  <c r="CJ6" i="124"/>
  <c r="CI6" i="124"/>
  <c r="CH6" i="124"/>
  <c r="CF6" i="124"/>
  <c r="CC6" i="124"/>
  <c r="BK6" i="124"/>
  <c r="BH6" i="124"/>
  <c r="BJ6" i="124"/>
  <c r="BG6" i="124"/>
  <c r="BI6" i="124"/>
  <c r="BF6" i="124"/>
  <c r="BE6" i="124"/>
  <c r="BD6" i="124"/>
  <c r="BC6" i="124"/>
  <c r="BB6" i="124"/>
  <c r="AQ6" i="124"/>
  <c r="BA6" i="124"/>
  <c r="EH16" i="54"/>
  <c r="L36" i="135"/>
  <c r="G36" i="135" s="1"/>
  <c r="DR16" i="54"/>
  <c r="J36" i="135"/>
  <c r="E36" i="135" s="1"/>
  <c r="DQ5" i="122"/>
  <c r="DP5" i="122"/>
  <c r="EG16" i="54"/>
  <c r="DH5" i="122"/>
  <c r="DY16" i="54"/>
  <c r="DI5" i="122"/>
  <c r="DZ16" i="54"/>
  <c r="DA5" i="122"/>
  <c r="CZ5" i="122"/>
  <c r="DQ16" i="54"/>
  <c r="CR5" i="122"/>
  <c r="DB16" i="54"/>
  <c r="CN5" i="122"/>
  <c r="CX16" i="54"/>
  <c r="CP5" i="122"/>
  <c r="CZ16" i="54"/>
  <c r="E6" i="124"/>
  <c r="AX6" i="124"/>
  <c r="AV6" i="124"/>
  <c r="AY6" i="124"/>
  <c r="AK6" i="124"/>
  <c r="AT6" i="124"/>
  <c r="BT6" i="124"/>
  <c r="BX6" i="124"/>
  <c r="BY6" i="124"/>
  <c r="BQ6" i="124"/>
  <c r="BL6" i="124"/>
  <c r="BR6" i="124"/>
  <c r="BV6" i="124"/>
  <c r="Q533" i="93"/>
  <c r="P514" i="93"/>
  <c r="S19" i="135" l="1"/>
  <c r="S20" i="135" s="1"/>
  <c r="V19" i="135"/>
  <c r="V20" i="135" s="1"/>
  <c r="R19" i="135"/>
  <c r="R20" i="135" s="1"/>
  <c r="R15" i="135"/>
  <c r="R16" i="135" s="1"/>
  <c r="T19" i="135"/>
  <c r="T20" i="135" s="1"/>
  <c r="P15" i="135"/>
  <c r="P16" i="135" s="1"/>
  <c r="U15" i="135"/>
  <c r="U16" i="135" s="1"/>
  <c r="V15" i="135"/>
  <c r="V16" i="135" s="1"/>
  <c r="P19" i="135"/>
  <c r="P20" i="135" s="1"/>
  <c r="O19" i="135"/>
  <c r="O20" i="135" s="1"/>
  <c r="Q19" i="135"/>
  <c r="Q20" i="135" s="1"/>
  <c r="O15" i="135"/>
  <c r="O16" i="135" s="1"/>
  <c r="S15" i="135"/>
  <c r="S16" i="135" s="1"/>
  <c r="Q15" i="135"/>
  <c r="Q16" i="135" s="1"/>
  <c r="U19" i="135"/>
  <c r="U20" i="135" s="1"/>
  <c r="F34" i="135"/>
  <c r="Q552" i="93"/>
  <c r="P533" i="93"/>
  <c r="P552" i="93" l="1"/>
  <c r="Q571" i="93"/>
  <c r="P571" i="93" l="1"/>
  <c r="Q590" i="93"/>
  <c r="P590" i="93" l="1"/>
  <c r="Q609" i="93"/>
  <c r="EA16" i="54"/>
  <c r="DS16" i="54"/>
  <c r="DK16" i="54"/>
  <c r="BT5" i="122"/>
  <c r="BK5" i="122"/>
  <c r="BB5" i="122"/>
  <c r="AS5" i="122"/>
  <c r="AK5" i="122"/>
  <c r="CL5" i="122" l="1"/>
  <c r="CV16" i="54"/>
  <c r="CE5" i="122"/>
  <c r="CO16" i="54"/>
  <c r="DJ5" i="122"/>
  <c r="CT5" i="122"/>
  <c r="DB5" i="122"/>
  <c r="Q628" i="93"/>
  <c r="P609" i="93"/>
  <c r="Q647" i="93" l="1"/>
  <c r="P628" i="93"/>
  <c r="Q666" i="93" l="1"/>
  <c r="P647" i="93"/>
  <c r="Q685" i="93" l="1"/>
  <c r="P666" i="93"/>
  <c r="S5" i="32"/>
  <c r="H5" i="122" s="1"/>
  <c r="V62" i="181" l="1"/>
  <c r="U62" i="181"/>
  <c r="T62" i="181"/>
  <c r="W62" i="181"/>
  <c r="W62" i="152"/>
  <c r="T62" i="152"/>
  <c r="V62" i="152"/>
  <c r="U62" i="152"/>
  <c r="T62" i="167"/>
  <c r="U62" i="167"/>
  <c r="V62" i="167"/>
  <c r="W62" i="167"/>
  <c r="U62" i="180"/>
  <c r="T62" i="180"/>
  <c r="W62" i="180"/>
  <c r="V62" i="180"/>
  <c r="V62" i="65"/>
  <c r="U62" i="65"/>
  <c r="T62" i="65"/>
  <c r="W62" i="65"/>
  <c r="V62" i="168"/>
  <c r="U62" i="168"/>
  <c r="W62" i="168"/>
  <c r="T62" i="168"/>
  <c r="T62" i="149"/>
  <c r="V62" i="149"/>
  <c r="U62" i="149"/>
  <c r="W62" i="149"/>
  <c r="U62" i="147"/>
  <c r="V62" i="147"/>
  <c r="W62" i="147"/>
  <c r="T62" i="147"/>
  <c r="W62" i="158"/>
  <c r="V62" i="158"/>
  <c r="T62" i="158"/>
  <c r="U62" i="158"/>
  <c r="W62" i="161"/>
  <c r="T62" i="161"/>
  <c r="V62" i="161"/>
  <c r="U62" i="161"/>
  <c r="T62" i="179"/>
  <c r="W62" i="179"/>
  <c r="V62" i="179"/>
  <c r="U62" i="179"/>
  <c r="T62" i="176"/>
  <c r="W62" i="176"/>
  <c r="V62" i="176"/>
  <c r="U62" i="176"/>
  <c r="U62" i="159"/>
  <c r="W62" i="159"/>
  <c r="V62" i="159"/>
  <c r="T62" i="159"/>
  <c r="W62" i="174"/>
  <c r="U62" i="174"/>
  <c r="V62" i="174"/>
  <c r="T62" i="174"/>
  <c r="T62" i="170"/>
  <c r="V62" i="170"/>
  <c r="U62" i="170"/>
  <c r="W62" i="170"/>
  <c r="T62" i="155"/>
  <c r="U62" i="155"/>
  <c r="W62" i="155"/>
  <c r="V62" i="155"/>
  <c r="T62" i="143"/>
  <c r="U62" i="143"/>
  <c r="V62" i="143"/>
  <c r="W62" i="143"/>
  <c r="T62" i="154"/>
  <c r="W62" i="154"/>
  <c r="V62" i="154"/>
  <c r="U62" i="154"/>
  <c r="W62" i="169"/>
  <c r="T62" i="169"/>
  <c r="V62" i="169"/>
  <c r="U62" i="169"/>
  <c r="T62" i="140"/>
  <c r="V62" i="140"/>
  <c r="U62" i="140"/>
  <c r="W62" i="140"/>
  <c r="V62" i="163"/>
  <c r="W62" i="163"/>
  <c r="U62" i="163"/>
  <c r="T62" i="163"/>
  <c r="U62" i="166"/>
  <c r="T62" i="166"/>
  <c r="V62" i="166"/>
  <c r="W62" i="166"/>
  <c r="W62" i="173"/>
  <c r="V62" i="173"/>
  <c r="U62" i="173"/>
  <c r="T62" i="173"/>
  <c r="T62" i="172"/>
  <c r="V62" i="172"/>
  <c r="U62" i="172"/>
  <c r="W62" i="172"/>
  <c r="T62" i="164"/>
  <c r="V62" i="164"/>
  <c r="W62" i="164"/>
  <c r="U62" i="164"/>
  <c r="U62" i="177"/>
  <c r="T62" i="177"/>
  <c r="V62" i="177"/>
  <c r="W62" i="177"/>
  <c r="T62" i="141"/>
  <c r="V62" i="141"/>
  <c r="U62" i="141"/>
  <c r="W62" i="141"/>
  <c r="T62" i="145"/>
  <c r="W62" i="145"/>
  <c r="U62" i="145"/>
  <c r="V62" i="145"/>
  <c r="T62" i="156"/>
  <c r="V62" i="156"/>
  <c r="W62" i="156"/>
  <c r="U62" i="156"/>
  <c r="V62" i="157"/>
  <c r="U62" i="157"/>
  <c r="W62" i="157"/>
  <c r="T62" i="157"/>
  <c r="V62" i="150"/>
  <c r="U62" i="150"/>
  <c r="W62" i="150"/>
  <c r="T62" i="150"/>
  <c r="U62" i="165"/>
  <c r="W62" i="165"/>
  <c r="T62" i="165"/>
  <c r="V62" i="165"/>
  <c r="T62" i="178"/>
  <c r="U62" i="178"/>
  <c r="W62" i="178"/>
  <c r="V62" i="178"/>
  <c r="V62" i="162"/>
  <c r="U62" i="162"/>
  <c r="W62" i="162"/>
  <c r="T62" i="162"/>
  <c r="T62" i="148"/>
  <c r="W62" i="148"/>
  <c r="U62" i="148"/>
  <c r="V62" i="148"/>
  <c r="W62" i="171"/>
  <c r="V62" i="171"/>
  <c r="U62" i="171"/>
  <c r="T62" i="171"/>
  <c r="W62" i="153"/>
  <c r="V62" i="153"/>
  <c r="T62" i="153"/>
  <c r="U62" i="153"/>
  <c r="W62" i="175"/>
  <c r="V62" i="175"/>
  <c r="T62" i="175"/>
  <c r="U62" i="175"/>
  <c r="U62" i="142"/>
  <c r="T62" i="142"/>
  <c r="V62" i="142"/>
  <c r="W62" i="142"/>
  <c r="T62" i="151"/>
  <c r="U62" i="151"/>
  <c r="W62" i="151"/>
  <c r="V62" i="151"/>
  <c r="U62" i="146"/>
  <c r="V62" i="146"/>
  <c r="T62" i="146"/>
  <c r="W62" i="146"/>
  <c r="U62" i="160"/>
  <c r="W62" i="160"/>
  <c r="V62" i="160"/>
  <c r="T62" i="160"/>
  <c r="T62" i="182"/>
  <c r="V62" i="182"/>
  <c r="U62" i="182"/>
  <c r="W62" i="182"/>
  <c r="T59" i="65"/>
  <c r="W59" i="65"/>
  <c r="V59" i="65"/>
  <c r="U59" i="65"/>
  <c r="U59" i="173"/>
  <c r="W59" i="173"/>
  <c r="T59" i="173"/>
  <c r="V59" i="173"/>
  <c r="U59" i="153"/>
  <c r="V59" i="153"/>
  <c r="W59" i="153"/>
  <c r="T59" i="153"/>
  <c r="W59" i="140"/>
  <c r="U59" i="140"/>
  <c r="T59" i="140"/>
  <c r="V59" i="140"/>
  <c r="V59" i="179"/>
  <c r="W59" i="179"/>
  <c r="U59" i="179"/>
  <c r="T59" i="179"/>
  <c r="U59" i="155"/>
  <c r="W59" i="155"/>
  <c r="V59" i="155"/>
  <c r="T59" i="155"/>
  <c r="W59" i="143"/>
  <c r="T59" i="143"/>
  <c r="V59" i="143"/>
  <c r="U59" i="143"/>
  <c r="U59" i="142"/>
  <c r="V59" i="142"/>
  <c r="W59" i="142"/>
  <c r="T59" i="142"/>
  <c r="U59" i="174"/>
  <c r="V59" i="174"/>
  <c r="W59" i="174"/>
  <c r="T59" i="174"/>
  <c r="W59" i="151"/>
  <c r="U59" i="151"/>
  <c r="V59" i="151"/>
  <c r="T59" i="151"/>
  <c r="V59" i="168"/>
  <c r="W59" i="168"/>
  <c r="T59" i="168"/>
  <c r="U59" i="168"/>
  <c r="V59" i="152"/>
  <c r="T59" i="152"/>
  <c r="U59" i="152"/>
  <c r="W59" i="152"/>
  <c r="W59" i="182"/>
  <c r="T59" i="182"/>
  <c r="U59" i="182"/>
  <c r="V59" i="182"/>
  <c r="U59" i="170"/>
  <c r="V59" i="170"/>
  <c r="W59" i="170"/>
  <c r="T59" i="170"/>
  <c r="W59" i="145"/>
  <c r="V59" i="145"/>
  <c r="T59" i="145"/>
  <c r="U59" i="145"/>
  <c r="U59" i="178"/>
  <c r="T59" i="178"/>
  <c r="W59" i="178"/>
  <c r="V59" i="178"/>
  <c r="W59" i="167"/>
  <c r="T59" i="167"/>
  <c r="U59" i="167"/>
  <c r="V59" i="167"/>
  <c r="U59" i="165"/>
  <c r="V59" i="165"/>
  <c r="W59" i="165"/>
  <c r="T59" i="165"/>
  <c r="T59" i="156"/>
  <c r="V59" i="156"/>
  <c r="U59" i="156"/>
  <c r="W59" i="156"/>
  <c r="V59" i="157"/>
  <c r="T59" i="157"/>
  <c r="U59" i="157"/>
  <c r="W59" i="157"/>
  <c r="W59" i="147"/>
  <c r="U59" i="147"/>
  <c r="V59" i="147"/>
  <c r="T59" i="147"/>
  <c r="U59" i="171"/>
  <c r="V59" i="171"/>
  <c r="W59" i="171"/>
  <c r="T59" i="171"/>
  <c r="W59" i="150"/>
  <c r="U59" i="150"/>
  <c r="V59" i="150"/>
  <c r="T59" i="150"/>
  <c r="T59" i="154"/>
  <c r="U59" i="154"/>
  <c r="W59" i="154"/>
  <c r="V59" i="154"/>
  <c r="T59" i="159"/>
  <c r="V59" i="159"/>
  <c r="W59" i="159"/>
  <c r="U59" i="159"/>
  <c r="T59" i="177"/>
  <c r="U59" i="177"/>
  <c r="V59" i="177"/>
  <c r="W59" i="177"/>
  <c r="U59" i="141"/>
  <c r="T59" i="141"/>
  <c r="V59" i="141"/>
  <c r="W59" i="141"/>
  <c r="W59" i="146"/>
  <c r="T59" i="146"/>
  <c r="V59" i="146"/>
  <c r="U59" i="146"/>
  <c r="V59" i="163"/>
  <c r="W59" i="163"/>
  <c r="T59" i="163"/>
  <c r="U59" i="163"/>
  <c r="W59" i="166"/>
  <c r="T59" i="166"/>
  <c r="U59" i="166"/>
  <c r="V59" i="166"/>
  <c r="U59" i="164"/>
  <c r="V59" i="164"/>
  <c r="W59" i="164"/>
  <c r="T59" i="164"/>
  <c r="U59" i="149"/>
  <c r="V59" i="149"/>
  <c r="W59" i="149"/>
  <c r="T59" i="149"/>
  <c r="W59" i="172"/>
  <c r="T59" i="172"/>
  <c r="U59" i="172"/>
  <c r="V59" i="172"/>
  <c r="U59" i="169"/>
  <c r="T59" i="169"/>
  <c r="V59" i="169"/>
  <c r="W59" i="169"/>
  <c r="U59" i="181"/>
  <c r="T59" i="181"/>
  <c r="W59" i="181"/>
  <c r="V59" i="181"/>
  <c r="V59" i="158"/>
  <c r="W59" i="158"/>
  <c r="T59" i="158"/>
  <c r="U59" i="158"/>
  <c r="W59" i="175"/>
  <c r="T59" i="175"/>
  <c r="U59" i="175"/>
  <c r="V59" i="175"/>
  <c r="T59" i="160"/>
  <c r="U59" i="160"/>
  <c r="V59" i="160"/>
  <c r="W59" i="160"/>
  <c r="U59" i="161"/>
  <c r="T59" i="161"/>
  <c r="V59" i="161"/>
  <c r="W59" i="161"/>
  <c r="V59" i="176"/>
  <c r="U59" i="176"/>
  <c r="W59" i="176"/>
  <c r="T59" i="176"/>
  <c r="T59" i="162"/>
  <c r="U59" i="162"/>
  <c r="V59" i="162"/>
  <c r="W59" i="162"/>
  <c r="U59" i="180"/>
  <c r="V59" i="180"/>
  <c r="T59" i="180"/>
  <c r="W59" i="180"/>
  <c r="T59" i="148"/>
  <c r="V59" i="148"/>
  <c r="W59" i="148"/>
  <c r="U59" i="148"/>
  <c r="U58" i="175"/>
  <c r="V58" i="175"/>
  <c r="W58" i="175"/>
  <c r="T58" i="175"/>
  <c r="U58" i="155"/>
  <c r="W58" i="155"/>
  <c r="V58" i="155"/>
  <c r="T58" i="155"/>
  <c r="U58" i="141"/>
  <c r="W58" i="141"/>
  <c r="V58" i="141"/>
  <c r="T58" i="141"/>
  <c r="T58" i="148"/>
  <c r="W58" i="148"/>
  <c r="V58" i="148"/>
  <c r="U58" i="148"/>
  <c r="T58" i="168"/>
  <c r="V58" i="168"/>
  <c r="W58" i="168"/>
  <c r="U58" i="168"/>
  <c r="W58" i="162"/>
  <c r="T58" i="162"/>
  <c r="V58" i="162"/>
  <c r="U58" i="162"/>
  <c r="V58" i="164"/>
  <c r="U58" i="164"/>
  <c r="W58" i="164"/>
  <c r="T58" i="164"/>
  <c r="W58" i="146"/>
  <c r="T58" i="146"/>
  <c r="V58" i="146"/>
  <c r="U58" i="146"/>
  <c r="V58" i="157"/>
  <c r="T58" i="157"/>
  <c r="W58" i="157"/>
  <c r="U58" i="157"/>
  <c r="U58" i="158"/>
  <c r="W58" i="158"/>
  <c r="V58" i="158"/>
  <c r="T58" i="158"/>
  <c r="U58" i="159"/>
  <c r="W58" i="159"/>
  <c r="T58" i="159"/>
  <c r="V58" i="159"/>
  <c r="T58" i="178"/>
  <c r="V58" i="178"/>
  <c r="W58" i="178"/>
  <c r="U58" i="178"/>
  <c r="W58" i="172"/>
  <c r="U58" i="172"/>
  <c r="V58" i="172"/>
  <c r="T58" i="172"/>
  <c r="V58" i="174"/>
  <c r="T58" i="174"/>
  <c r="U58" i="174"/>
  <c r="W58" i="174"/>
  <c r="V58" i="181"/>
  <c r="T58" i="181"/>
  <c r="W58" i="181"/>
  <c r="U58" i="181"/>
  <c r="U58" i="149"/>
  <c r="V58" i="149"/>
  <c r="W58" i="149"/>
  <c r="T58" i="149"/>
  <c r="T58" i="163"/>
  <c r="U58" i="163"/>
  <c r="V58" i="163"/>
  <c r="W58" i="163"/>
  <c r="U58" i="156"/>
  <c r="T58" i="156"/>
  <c r="V58" i="156"/>
  <c r="W58" i="156"/>
  <c r="U58" i="152"/>
  <c r="T58" i="152"/>
  <c r="W58" i="152"/>
  <c r="V58" i="152"/>
  <c r="T58" i="153"/>
  <c r="U58" i="153"/>
  <c r="V58" i="153"/>
  <c r="W58" i="153"/>
  <c r="W58" i="142"/>
  <c r="T58" i="142"/>
  <c r="V58" i="142"/>
  <c r="U58" i="142"/>
  <c r="T58" i="171"/>
  <c r="U58" i="171"/>
  <c r="V58" i="171"/>
  <c r="W58" i="171"/>
  <c r="T58" i="166"/>
  <c r="V58" i="166"/>
  <c r="W58" i="166"/>
  <c r="U58" i="166"/>
  <c r="T58" i="145"/>
  <c r="U58" i="145"/>
  <c r="V58" i="145"/>
  <c r="W58" i="145"/>
  <c r="W58" i="180"/>
  <c r="U58" i="180"/>
  <c r="T58" i="180"/>
  <c r="V58" i="180"/>
  <c r="U58" i="179"/>
  <c r="V58" i="179"/>
  <c r="W58" i="179"/>
  <c r="T58" i="179"/>
  <c r="T58" i="182"/>
  <c r="V58" i="182"/>
  <c r="U58" i="182"/>
  <c r="W58" i="182"/>
  <c r="W58" i="170"/>
  <c r="T58" i="170"/>
  <c r="U58" i="170"/>
  <c r="V58" i="170"/>
  <c r="T58" i="167"/>
  <c r="W58" i="167"/>
  <c r="V58" i="167"/>
  <c r="U58" i="167"/>
  <c r="T58" i="151"/>
  <c r="V58" i="151"/>
  <c r="W58" i="151"/>
  <c r="U58" i="151"/>
  <c r="T58" i="140"/>
  <c r="V58" i="140"/>
  <c r="W58" i="140"/>
  <c r="U58" i="140"/>
  <c r="U58" i="147"/>
  <c r="V58" i="147"/>
  <c r="W58" i="147"/>
  <c r="T58" i="147"/>
  <c r="W58" i="160"/>
  <c r="U58" i="160"/>
  <c r="V58" i="160"/>
  <c r="T58" i="160"/>
  <c r="U58" i="143"/>
  <c r="W58" i="143"/>
  <c r="V58" i="143"/>
  <c r="T58" i="143"/>
  <c r="W58" i="176"/>
  <c r="U58" i="176"/>
  <c r="V58" i="176"/>
  <c r="T58" i="176"/>
  <c r="T58" i="169"/>
  <c r="V58" i="169"/>
  <c r="U58" i="169"/>
  <c r="W58" i="169"/>
  <c r="W58" i="165"/>
  <c r="V58" i="165"/>
  <c r="T58" i="165"/>
  <c r="U58" i="165"/>
  <c r="W58" i="177"/>
  <c r="T58" i="177"/>
  <c r="U58" i="177"/>
  <c r="V58" i="177"/>
  <c r="U58" i="150"/>
  <c r="W58" i="150"/>
  <c r="V58" i="150"/>
  <c r="T58" i="150"/>
  <c r="U58" i="161"/>
  <c r="V58" i="161"/>
  <c r="W58" i="161"/>
  <c r="T58" i="161"/>
  <c r="W58" i="154"/>
  <c r="T58" i="154"/>
  <c r="U58" i="154"/>
  <c r="V58" i="154"/>
  <c r="W58" i="173"/>
  <c r="U58" i="173"/>
  <c r="T58" i="173"/>
  <c r="V58" i="173"/>
  <c r="P685" i="93"/>
  <c r="Q704" i="93"/>
  <c r="R12" i="45"/>
  <c r="R13" i="45"/>
  <c r="R14" i="45"/>
  <c r="R15" i="45"/>
  <c r="R16" i="45"/>
  <c r="R17" i="45"/>
  <c r="R18" i="45"/>
  <c r="R19" i="45"/>
  <c r="R20" i="45"/>
  <c r="R21" i="45"/>
  <c r="R22" i="45"/>
  <c r="R23" i="45"/>
  <c r="R24" i="45"/>
  <c r="R25" i="45"/>
  <c r="R26" i="45"/>
  <c r="R27" i="45"/>
  <c r="R28" i="45"/>
  <c r="R29" i="45"/>
  <c r="R30" i="45"/>
  <c r="R11" i="45"/>
  <c r="Q723" i="93" l="1"/>
  <c r="P704" i="93"/>
  <c r="Y6" i="124"/>
  <c r="P723" i="93" l="1"/>
  <c r="Q742" i="93"/>
  <c r="P742" i="93" s="1"/>
  <c r="T96" i="155" l="1"/>
  <c r="U96" i="155"/>
  <c r="T97" i="179"/>
  <c r="U97" i="179"/>
  <c r="T96" i="152"/>
  <c r="U96" i="152"/>
  <c r="U97" i="172"/>
  <c r="T97" i="172"/>
  <c r="U95" i="168"/>
  <c r="T95" i="168"/>
  <c r="T96" i="163"/>
  <c r="U96" i="163"/>
  <c r="U95" i="163"/>
  <c r="T95" i="163"/>
  <c r="T96" i="166"/>
  <c r="U96" i="166"/>
  <c r="U97" i="176"/>
  <c r="T97" i="176"/>
  <c r="T96" i="141"/>
  <c r="U96" i="141"/>
  <c r="T96" i="145"/>
  <c r="U96" i="145"/>
  <c r="T95" i="178"/>
  <c r="U95" i="178"/>
  <c r="U96" i="146"/>
  <c r="T96" i="146"/>
  <c r="U97" i="162"/>
  <c r="T97" i="162"/>
  <c r="T96" i="181"/>
  <c r="U96" i="181"/>
  <c r="U97" i="150"/>
  <c r="T97" i="150"/>
  <c r="U95" i="167"/>
  <c r="T95" i="167"/>
  <c r="U97" i="181"/>
  <c r="T97" i="181"/>
  <c r="T95" i="142"/>
  <c r="U95" i="142"/>
  <c r="T97" i="147"/>
  <c r="U97" i="147"/>
  <c r="T96" i="177"/>
  <c r="U96" i="177"/>
  <c r="T95" i="65"/>
  <c r="U95" i="65"/>
  <c r="U97" i="141"/>
  <c r="T97" i="141"/>
  <c r="T96" i="169"/>
  <c r="U96" i="169"/>
  <c r="T95" i="156"/>
  <c r="U95" i="156"/>
  <c r="T97" i="154"/>
  <c r="U97" i="154"/>
  <c r="U95" i="143"/>
  <c r="T95" i="143"/>
  <c r="U95" i="172"/>
  <c r="T95" i="172"/>
  <c r="T97" i="156"/>
  <c r="U97" i="156"/>
  <c r="T95" i="146"/>
  <c r="U95" i="146"/>
  <c r="T95" i="148"/>
  <c r="U95" i="148"/>
  <c r="U96" i="65"/>
  <c r="T96" i="65"/>
  <c r="U96" i="159"/>
  <c r="T96" i="159"/>
  <c r="T96" i="175"/>
  <c r="U96" i="175"/>
  <c r="U95" i="175"/>
  <c r="T95" i="175"/>
  <c r="T95" i="169"/>
  <c r="U95" i="169"/>
  <c r="U95" i="140"/>
  <c r="T95" i="140"/>
  <c r="T95" i="182"/>
  <c r="U95" i="182"/>
  <c r="U96" i="180"/>
  <c r="T96" i="180"/>
  <c r="U96" i="142"/>
  <c r="T96" i="142"/>
  <c r="U95" i="176"/>
  <c r="T95" i="176"/>
  <c r="T96" i="154"/>
  <c r="U96" i="154"/>
  <c r="U95" i="162"/>
  <c r="T95" i="162"/>
  <c r="T95" i="164"/>
  <c r="U95" i="164"/>
  <c r="U95" i="171"/>
  <c r="T95" i="171"/>
  <c r="U97" i="180"/>
  <c r="T97" i="180"/>
  <c r="T96" i="161"/>
  <c r="U96" i="161"/>
  <c r="T95" i="154"/>
  <c r="U95" i="154"/>
  <c r="U97" i="140"/>
  <c r="T97" i="140"/>
  <c r="T95" i="173"/>
  <c r="U95" i="173"/>
  <c r="U95" i="153"/>
  <c r="T95" i="153"/>
  <c r="U96" i="172"/>
  <c r="T96" i="172"/>
  <c r="T95" i="141"/>
  <c r="U95" i="141"/>
  <c r="T97" i="161"/>
  <c r="U97" i="161"/>
  <c r="U95" i="158"/>
  <c r="T95" i="158"/>
  <c r="U96" i="171"/>
  <c r="T96" i="171"/>
  <c r="U97" i="157"/>
  <c r="T97" i="157"/>
  <c r="U95" i="174"/>
  <c r="T95" i="174"/>
  <c r="T97" i="146"/>
  <c r="U97" i="146"/>
  <c r="T95" i="160"/>
  <c r="U95" i="160"/>
  <c r="T97" i="174"/>
  <c r="U97" i="174"/>
  <c r="T95" i="180"/>
  <c r="U95" i="180"/>
  <c r="U97" i="65"/>
  <c r="T97" i="65"/>
  <c r="U97" i="167"/>
  <c r="T97" i="167"/>
  <c r="U95" i="179"/>
  <c r="T95" i="179"/>
  <c r="T96" i="160"/>
  <c r="U96" i="160"/>
  <c r="T95" i="165"/>
  <c r="U95" i="165"/>
  <c r="U97" i="182"/>
  <c r="T97" i="182"/>
  <c r="U97" i="165"/>
  <c r="T97" i="165"/>
  <c r="T96" i="150"/>
  <c r="U96" i="150"/>
  <c r="T96" i="157"/>
  <c r="U96" i="157"/>
  <c r="U97" i="148"/>
  <c r="T97" i="148"/>
  <c r="U96" i="153"/>
  <c r="T96" i="153"/>
  <c r="U96" i="162"/>
  <c r="T96" i="162"/>
  <c r="U96" i="148"/>
  <c r="T96" i="148"/>
  <c r="U96" i="140"/>
  <c r="T96" i="140"/>
  <c r="U95" i="147"/>
  <c r="T95" i="147"/>
  <c r="T97" i="160"/>
  <c r="U97" i="160"/>
  <c r="T97" i="155"/>
  <c r="U97" i="155"/>
  <c r="U96" i="182"/>
  <c r="T96" i="182"/>
  <c r="T96" i="164"/>
  <c r="U96" i="164"/>
  <c r="U95" i="170"/>
  <c r="T95" i="170"/>
  <c r="U96" i="178"/>
  <c r="T96" i="178"/>
  <c r="U96" i="147"/>
  <c r="T96" i="147"/>
  <c r="T97" i="166"/>
  <c r="U97" i="166"/>
  <c r="U97" i="173"/>
  <c r="T97" i="173"/>
  <c r="U96" i="179"/>
  <c r="T96" i="179"/>
  <c r="T96" i="167"/>
  <c r="U96" i="167"/>
  <c r="U95" i="166"/>
  <c r="T95" i="166"/>
  <c r="T95" i="150"/>
  <c r="U95" i="150"/>
  <c r="T97" i="151"/>
  <c r="U97" i="151"/>
  <c r="U97" i="169"/>
  <c r="T97" i="169"/>
  <c r="U96" i="151"/>
  <c r="T96" i="151"/>
  <c r="U96" i="165"/>
  <c r="T96" i="165"/>
  <c r="T97" i="164"/>
  <c r="U97" i="164"/>
  <c r="T95" i="181"/>
  <c r="U95" i="181"/>
  <c r="T97" i="153"/>
  <c r="U97" i="153"/>
  <c r="T97" i="175"/>
  <c r="U97" i="175"/>
  <c r="U97" i="178"/>
  <c r="T97" i="178"/>
  <c r="U95" i="157"/>
  <c r="T95" i="157"/>
  <c r="U95" i="151"/>
  <c r="T95" i="151"/>
  <c r="U95" i="161"/>
  <c r="T95" i="161"/>
  <c r="U97" i="142"/>
  <c r="T97" i="142"/>
  <c r="T96" i="174"/>
  <c r="U96" i="174"/>
  <c r="U96" i="168"/>
  <c r="T96" i="168"/>
  <c r="U96" i="176"/>
  <c r="T96" i="176"/>
  <c r="T95" i="159"/>
  <c r="U95" i="159"/>
  <c r="U97" i="168"/>
  <c r="T97" i="168"/>
  <c r="U95" i="155"/>
  <c r="T95" i="155"/>
  <c r="U95" i="177"/>
  <c r="T95" i="177"/>
  <c r="U96" i="173"/>
  <c r="T96" i="173"/>
  <c r="T96" i="143"/>
  <c r="U96" i="143"/>
  <c r="T97" i="171"/>
  <c r="U97" i="171"/>
  <c r="T97" i="143"/>
  <c r="U97" i="143"/>
  <c r="T97" i="158"/>
  <c r="U97" i="158"/>
  <c r="T93" i="146"/>
  <c r="U93" i="146"/>
  <c r="U94" i="166"/>
  <c r="T94" i="166"/>
  <c r="T92" i="166"/>
  <c r="U92" i="166"/>
  <c r="U92" i="178"/>
  <c r="T92" i="178"/>
  <c r="U93" i="147"/>
  <c r="T93" i="147"/>
  <c r="T93" i="161"/>
  <c r="U93" i="161"/>
  <c r="U92" i="170"/>
  <c r="T92" i="170"/>
  <c r="T94" i="150"/>
  <c r="U94" i="150"/>
  <c r="U92" i="162"/>
  <c r="T92" i="162"/>
  <c r="U94" i="163"/>
  <c r="T94" i="163"/>
  <c r="T94" i="169"/>
  <c r="U94" i="169"/>
  <c r="T94" i="162"/>
  <c r="U94" i="162"/>
  <c r="U94" i="178"/>
  <c r="T94" i="178"/>
  <c r="U93" i="155"/>
  <c r="T93" i="155"/>
  <c r="U94" i="143"/>
  <c r="T94" i="143"/>
  <c r="U94" i="171"/>
  <c r="T94" i="171"/>
  <c r="U93" i="178"/>
  <c r="T93" i="178"/>
  <c r="U94" i="173"/>
  <c r="T94" i="173"/>
  <c r="T92" i="65"/>
  <c r="U92" i="65"/>
  <c r="U92" i="145"/>
  <c r="T92" i="145"/>
  <c r="T92" i="164"/>
  <c r="U92" i="164"/>
  <c r="T93" i="145"/>
  <c r="U93" i="145"/>
  <c r="U93" i="153"/>
  <c r="T93" i="153"/>
  <c r="U93" i="142"/>
  <c r="T93" i="142"/>
  <c r="U92" i="148"/>
  <c r="T92" i="148"/>
  <c r="U93" i="164"/>
  <c r="T93" i="164"/>
  <c r="T92" i="163"/>
  <c r="U92" i="163"/>
  <c r="T92" i="157"/>
  <c r="U92" i="157"/>
  <c r="U92" i="165"/>
  <c r="T92" i="165"/>
  <c r="T92" i="146"/>
  <c r="U92" i="146"/>
  <c r="T92" i="171"/>
  <c r="U92" i="171"/>
  <c r="U92" i="159"/>
  <c r="T92" i="159"/>
  <c r="T92" i="173"/>
  <c r="U92" i="173"/>
  <c r="U93" i="160"/>
  <c r="T93" i="160"/>
  <c r="U93" i="151"/>
  <c r="T93" i="151"/>
  <c r="U92" i="149"/>
  <c r="T92" i="149"/>
  <c r="U94" i="177"/>
  <c r="T94" i="177"/>
  <c r="T94" i="155"/>
  <c r="U94" i="155"/>
  <c r="T93" i="176"/>
  <c r="U93" i="176"/>
  <c r="T94" i="153"/>
  <c r="U94" i="153"/>
  <c r="U94" i="158"/>
  <c r="T94" i="158"/>
  <c r="U94" i="149"/>
  <c r="T94" i="149"/>
  <c r="T94" i="151"/>
  <c r="U94" i="151"/>
  <c r="T92" i="180"/>
  <c r="U92" i="180"/>
  <c r="U93" i="165"/>
  <c r="T93" i="165"/>
  <c r="U93" i="149"/>
  <c r="T93" i="149"/>
  <c r="U94" i="167"/>
  <c r="T94" i="167"/>
  <c r="U94" i="168"/>
  <c r="T94" i="168"/>
  <c r="U94" i="181"/>
  <c r="T94" i="181"/>
  <c r="U93" i="159"/>
  <c r="T93" i="159"/>
  <c r="U92" i="153"/>
  <c r="T92" i="153"/>
  <c r="U94" i="176"/>
  <c r="T94" i="176"/>
  <c r="T94" i="141"/>
  <c r="U94" i="141"/>
  <c r="U93" i="174"/>
  <c r="T93" i="174"/>
  <c r="T93" i="171"/>
  <c r="U93" i="171"/>
  <c r="T94" i="160"/>
  <c r="U94" i="160"/>
  <c r="T94" i="164"/>
  <c r="U94" i="164"/>
  <c r="T92" i="142"/>
  <c r="U92" i="142"/>
  <c r="T92" i="154"/>
  <c r="U92" i="154"/>
  <c r="U93" i="141"/>
  <c r="T93" i="141"/>
  <c r="U93" i="163"/>
  <c r="T93" i="163"/>
  <c r="T92" i="141"/>
  <c r="U92" i="141"/>
  <c r="T92" i="156"/>
  <c r="U92" i="156"/>
  <c r="U94" i="65"/>
  <c r="T94" i="65"/>
  <c r="T94" i="140"/>
  <c r="U94" i="140"/>
  <c r="U93" i="65"/>
  <c r="T93" i="65"/>
  <c r="U94" i="146"/>
  <c r="T94" i="146"/>
  <c r="T93" i="169"/>
  <c r="U93" i="169"/>
  <c r="U92" i="176"/>
  <c r="T92" i="176"/>
  <c r="U93" i="167"/>
  <c r="T93" i="167"/>
  <c r="U93" i="156"/>
  <c r="T93" i="156"/>
  <c r="U93" i="182"/>
  <c r="T93" i="182"/>
  <c r="T92" i="182"/>
  <c r="U92" i="182"/>
  <c r="T94" i="148"/>
  <c r="U94" i="148"/>
  <c r="U93" i="140"/>
  <c r="T93" i="140"/>
  <c r="U94" i="172"/>
  <c r="T94" i="172"/>
  <c r="T93" i="180"/>
  <c r="U93" i="180"/>
  <c r="U94" i="142"/>
  <c r="T94" i="142"/>
  <c r="U92" i="143"/>
  <c r="T92" i="143"/>
  <c r="T94" i="161"/>
  <c r="U94" i="161"/>
  <c r="T94" i="159"/>
  <c r="U94" i="159"/>
  <c r="U93" i="143"/>
  <c r="T93" i="143"/>
  <c r="U92" i="172"/>
  <c r="T92" i="172"/>
  <c r="T92" i="177"/>
  <c r="U92" i="177"/>
  <c r="T92" i="147"/>
  <c r="U92" i="147"/>
  <c r="U94" i="157"/>
  <c r="T94" i="157"/>
  <c r="U94" i="170"/>
  <c r="T94" i="170"/>
  <c r="U93" i="166"/>
  <c r="T93" i="166"/>
  <c r="T94" i="174"/>
  <c r="U94" i="174"/>
  <c r="T92" i="161"/>
  <c r="U92" i="161"/>
  <c r="U93" i="179"/>
  <c r="T93" i="179"/>
  <c r="U94" i="179"/>
  <c r="T94" i="179"/>
  <c r="U93" i="177"/>
  <c r="T93" i="177"/>
  <c r="U93" i="158"/>
  <c r="T93" i="158"/>
  <c r="U92" i="175"/>
  <c r="T92" i="175"/>
  <c r="T94" i="165"/>
  <c r="U94" i="165"/>
  <c r="T94" i="175"/>
  <c r="U94" i="175"/>
  <c r="U92" i="158"/>
  <c r="T92" i="158"/>
  <c r="T92" i="160"/>
  <c r="U92" i="160"/>
  <c r="U92" i="140"/>
  <c r="T92" i="140"/>
  <c r="T92" i="167"/>
  <c r="U92" i="167"/>
  <c r="T94" i="154"/>
  <c r="U94" i="154"/>
  <c r="T93" i="173"/>
  <c r="U93" i="173"/>
  <c r="T94" i="156"/>
  <c r="U94" i="156"/>
  <c r="U93" i="175"/>
  <c r="T93" i="175"/>
  <c r="U92" i="181"/>
  <c r="T92" i="181"/>
  <c r="U93" i="154"/>
  <c r="T93" i="154"/>
  <c r="U92" i="169"/>
  <c r="T92" i="169"/>
  <c r="T93" i="181"/>
  <c r="U93" i="181"/>
  <c r="U93" i="157"/>
  <c r="T93" i="157"/>
  <c r="U93" i="150"/>
  <c r="T93" i="150"/>
  <c r="U93" i="162"/>
  <c r="T93" i="162"/>
  <c r="U92" i="174"/>
  <c r="T92" i="174"/>
  <c r="U94" i="147"/>
  <c r="T94" i="147"/>
  <c r="U92" i="168"/>
  <c r="T92" i="168"/>
  <c r="U93" i="172"/>
  <c r="T93" i="172"/>
  <c r="U92" i="152"/>
  <c r="T92" i="152"/>
  <c r="U93" i="148"/>
  <c r="T93" i="148"/>
  <c r="T92" i="179"/>
  <c r="U92" i="179"/>
  <c r="T92" i="151"/>
  <c r="U92" i="151"/>
  <c r="U92" i="155"/>
  <c r="T92" i="155"/>
  <c r="U93" i="152"/>
  <c r="T93" i="152"/>
  <c r="U94" i="182"/>
  <c r="T94" i="182"/>
  <c r="U89" i="152"/>
  <c r="T89" i="152"/>
  <c r="T89" i="169"/>
  <c r="U89" i="169"/>
  <c r="T91" i="163"/>
  <c r="U91" i="163"/>
  <c r="T89" i="156"/>
  <c r="U89" i="156"/>
  <c r="U91" i="145"/>
  <c r="T91" i="145"/>
  <c r="U90" i="154"/>
  <c r="T90" i="154"/>
  <c r="T89" i="178"/>
  <c r="U89" i="178"/>
  <c r="U91" i="159"/>
  <c r="T91" i="159"/>
  <c r="T89" i="165"/>
  <c r="U89" i="165"/>
  <c r="T90" i="170"/>
  <c r="U90" i="170"/>
  <c r="U90" i="179"/>
  <c r="T90" i="179"/>
  <c r="U89" i="146"/>
  <c r="T89" i="146"/>
  <c r="U90" i="142"/>
  <c r="T90" i="142"/>
  <c r="T90" i="171"/>
  <c r="U90" i="171"/>
  <c r="T90" i="176"/>
  <c r="U90" i="176"/>
  <c r="U91" i="141"/>
  <c r="T91" i="141"/>
  <c r="U89" i="155"/>
  <c r="T89" i="155"/>
  <c r="U90" i="145"/>
  <c r="T90" i="145"/>
  <c r="U89" i="162"/>
  <c r="T89" i="162"/>
  <c r="U89" i="158"/>
  <c r="T89" i="158"/>
  <c r="U91" i="175"/>
  <c r="T91" i="175"/>
  <c r="T90" i="172"/>
  <c r="U90" i="172"/>
  <c r="U89" i="177"/>
  <c r="T89" i="177"/>
  <c r="U91" i="154"/>
  <c r="T91" i="154"/>
  <c r="U91" i="151"/>
  <c r="T91" i="151"/>
  <c r="T89" i="174"/>
  <c r="U89" i="174"/>
  <c r="U91" i="147"/>
  <c r="T91" i="147"/>
  <c r="T91" i="179"/>
  <c r="U91" i="179"/>
  <c r="U91" i="166"/>
  <c r="T91" i="166"/>
  <c r="T91" i="153"/>
  <c r="U91" i="153"/>
  <c r="U89" i="175"/>
  <c r="T89" i="175"/>
  <c r="U90" i="147"/>
  <c r="T90" i="147"/>
  <c r="U91" i="171"/>
  <c r="T91" i="171"/>
  <c r="T90" i="166"/>
  <c r="U90" i="166"/>
  <c r="U91" i="182"/>
  <c r="T91" i="182"/>
  <c r="U89" i="143"/>
  <c r="T89" i="143"/>
  <c r="T90" i="150"/>
  <c r="U90" i="150"/>
  <c r="U90" i="180"/>
  <c r="T90" i="180"/>
  <c r="U89" i="147"/>
  <c r="T89" i="147"/>
  <c r="U91" i="170"/>
  <c r="T91" i="170"/>
  <c r="U91" i="173"/>
  <c r="T91" i="173"/>
  <c r="T91" i="168"/>
  <c r="U91" i="168"/>
  <c r="T91" i="164"/>
  <c r="U91" i="164"/>
  <c r="T91" i="65"/>
  <c r="U91" i="65"/>
  <c r="U91" i="167"/>
  <c r="T91" i="167"/>
  <c r="T89" i="164"/>
  <c r="U89" i="164"/>
  <c r="T90" i="177"/>
  <c r="U90" i="177"/>
  <c r="T90" i="164"/>
  <c r="U90" i="164"/>
  <c r="U90" i="158"/>
  <c r="T90" i="158"/>
  <c r="T90" i="141"/>
  <c r="U90" i="141"/>
  <c r="T91" i="149"/>
  <c r="U91" i="149"/>
  <c r="T90" i="152"/>
  <c r="U90" i="152"/>
  <c r="U91" i="146"/>
  <c r="T91" i="146"/>
  <c r="U90" i="146"/>
  <c r="T90" i="146"/>
  <c r="U89" i="172"/>
  <c r="T89" i="172"/>
  <c r="U91" i="158"/>
  <c r="T91" i="158"/>
  <c r="U90" i="148"/>
  <c r="T90" i="148"/>
  <c r="U89" i="163"/>
  <c r="T89" i="163"/>
  <c r="U91" i="180"/>
  <c r="T91" i="180"/>
  <c r="U90" i="155"/>
  <c r="T90" i="155"/>
  <c r="U89" i="161"/>
  <c r="T89" i="161"/>
  <c r="T91" i="161"/>
  <c r="U91" i="161"/>
  <c r="T90" i="143"/>
  <c r="U90" i="143"/>
  <c r="U89" i="182"/>
  <c r="T89" i="182"/>
  <c r="U89" i="176"/>
  <c r="T89" i="176"/>
  <c r="U91" i="176"/>
  <c r="T91" i="176"/>
  <c r="U91" i="140"/>
  <c r="T91" i="140"/>
  <c r="U91" i="174"/>
  <c r="T91" i="174"/>
  <c r="T91" i="156"/>
  <c r="U91" i="156"/>
  <c r="U90" i="160"/>
  <c r="T90" i="160"/>
  <c r="T91" i="169"/>
  <c r="U91" i="169"/>
  <c r="U91" i="172"/>
  <c r="T91" i="172"/>
  <c r="U90" i="163"/>
  <c r="T90" i="163"/>
  <c r="T89" i="171"/>
  <c r="U89" i="171"/>
  <c r="U91" i="160"/>
  <c r="T91" i="160"/>
  <c r="U89" i="151"/>
  <c r="T89" i="151"/>
  <c r="T90" i="174"/>
  <c r="U90" i="174"/>
  <c r="T91" i="148"/>
  <c r="U91" i="148"/>
  <c r="U89" i="160"/>
  <c r="T89" i="160"/>
  <c r="U89" i="141"/>
  <c r="T89" i="141"/>
  <c r="T89" i="168"/>
  <c r="U89" i="168"/>
  <c r="U89" i="159"/>
  <c r="T89" i="159"/>
  <c r="U91" i="155"/>
  <c r="T91" i="155"/>
  <c r="U89" i="148"/>
  <c r="T89" i="148"/>
  <c r="T91" i="181"/>
  <c r="U91" i="181"/>
  <c r="T90" i="167"/>
  <c r="U90" i="167"/>
  <c r="U91" i="143"/>
  <c r="T91" i="143"/>
  <c r="T89" i="142"/>
  <c r="U89" i="142"/>
  <c r="T91" i="165"/>
  <c r="U91" i="165"/>
  <c r="U89" i="150"/>
  <c r="T89" i="150"/>
  <c r="U90" i="151"/>
  <c r="T90" i="151"/>
  <c r="U90" i="162"/>
  <c r="T90" i="162"/>
  <c r="U90" i="169"/>
  <c r="T90" i="169"/>
  <c r="T89" i="153"/>
  <c r="U89" i="153"/>
  <c r="U90" i="168"/>
  <c r="T90" i="168"/>
  <c r="U89" i="179"/>
  <c r="T89" i="179"/>
  <c r="T91" i="142"/>
  <c r="U91" i="142"/>
  <c r="T89" i="170"/>
  <c r="U89" i="170"/>
  <c r="U90" i="178"/>
  <c r="T90" i="178"/>
  <c r="U91" i="157"/>
  <c r="T91" i="157"/>
  <c r="U91" i="177"/>
  <c r="T91" i="177"/>
  <c r="U90" i="153"/>
  <c r="T90" i="153"/>
  <c r="T91" i="178"/>
  <c r="U91" i="178"/>
  <c r="T90" i="182"/>
  <c r="U90" i="182"/>
  <c r="U89" i="140"/>
  <c r="T89" i="140"/>
  <c r="U89" i="173"/>
  <c r="T89" i="173"/>
  <c r="U89" i="180"/>
  <c r="T89" i="180"/>
  <c r="U89" i="157"/>
  <c r="T89" i="157"/>
  <c r="U90" i="140"/>
  <c r="T90" i="140"/>
  <c r="U90" i="149"/>
  <c r="T90" i="149"/>
  <c r="U89" i="166"/>
  <c r="T89" i="166"/>
  <c r="T90" i="161"/>
  <c r="U90" i="161"/>
  <c r="T90" i="181"/>
  <c r="U90" i="181"/>
  <c r="U90" i="165"/>
  <c r="T90" i="165"/>
  <c r="T89" i="167"/>
  <c r="U89" i="167"/>
  <c r="U90" i="65"/>
  <c r="T90" i="65"/>
  <c r="U89" i="181"/>
  <c r="T89" i="181"/>
  <c r="U90" i="175"/>
  <c r="T90" i="175"/>
  <c r="U89" i="154"/>
  <c r="T89" i="154"/>
  <c r="T90" i="157"/>
  <c r="U90" i="157"/>
  <c r="T90" i="156"/>
  <c r="U90" i="156"/>
  <c r="U91" i="162"/>
  <c r="T91" i="162"/>
  <c r="T91" i="150"/>
  <c r="U91" i="150"/>
  <c r="A15" i="48"/>
  <c r="N6" i="125" s="1"/>
  <c r="H95" i="60"/>
  <c r="I92" i="60"/>
  <c r="H96" i="60" l="1"/>
  <c r="L96" i="59" s="1"/>
  <c r="H97" i="60"/>
  <c r="L97" i="59" s="1"/>
  <c r="L95" i="59"/>
  <c r="I93" i="60"/>
  <c r="M93" i="59" s="1"/>
  <c r="M92" i="59"/>
  <c r="I94" i="60"/>
  <c r="M94" i="59" s="1"/>
  <c r="U103" i="170"/>
  <c r="T103" i="170"/>
  <c r="AD16" i="54"/>
  <c r="AA5" i="122"/>
  <c r="S34" i="45"/>
  <c r="DJ6" i="124"/>
  <c r="I95" i="60"/>
  <c r="H92" i="60"/>
  <c r="I89" i="60"/>
  <c r="H89" i="60"/>
  <c r="G94" i="182"/>
  <c r="G119" i="150"/>
  <c r="S1108" i="62" a="1"/>
  <c r="G58" i="176"/>
  <c r="G135" i="164"/>
  <c r="G51" i="143"/>
  <c r="G132" i="150"/>
  <c r="G70" i="140"/>
  <c r="G38" i="161"/>
  <c r="G79" i="162"/>
  <c r="R1198" i="62" a="1"/>
  <c r="K61" i="172"/>
  <c r="G133" i="167"/>
  <c r="G135" i="161"/>
  <c r="G49" i="153"/>
  <c r="G94" i="147"/>
  <c r="G138" i="65"/>
  <c r="G85" i="140"/>
  <c r="K30" i="165"/>
  <c r="G135" i="154"/>
  <c r="G128" i="178"/>
  <c r="K68" i="176"/>
  <c r="R1186" i="62" a="1"/>
  <c r="G119" i="157"/>
  <c r="G45" i="143"/>
  <c r="K58" i="141"/>
  <c r="G102" i="173"/>
  <c r="Q170" i="62" a="1"/>
  <c r="G45" i="175"/>
  <c r="G78" i="181"/>
  <c r="G72" i="167"/>
  <c r="S562" i="62" a="1"/>
  <c r="G82" i="175"/>
  <c r="G117" i="142"/>
  <c r="K32" i="141"/>
  <c r="G36" i="170"/>
  <c r="G111" i="181"/>
  <c r="G97" i="178"/>
  <c r="G101" i="182"/>
  <c r="K58" i="168"/>
  <c r="G127" i="168"/>
  <c r="P13" i="62" a="1"/>
  <c r="G117" i="148"/>
  <c r="G74" i="140"/>
  <c r="K34" i="156"/>
  <c r="K56" i="158"/>
  <c r="G59" i="158"/>
  <c r="K68" i="156"/>
  <c r="G73" i="162"/>
  <c r="P616" i="62" a="1"/>
  <c r="S988" i="62" a="1"/>
  <c r="G44" i="176"/>
  <c r="G98" i="161"/>
  <c r="K36" i="119"/>
  <c r="R1145" i="62" a="1"/>
  <c r="K21" i="119"/>
  <c r="Q823" i="62" a="1"/>
  <c r="G121" i="148"/>
  <c r="G64" i="168"/>
  <c r="G34" i="179"/>
  <c r="G79" i="171"/>
  <c r="P623" i="62" a="1"/>
  <c r="G113" i="156"/>
  <c r="G61" i="179"/>
  <c r="K46" i="181"/>
  <c r="K41" i="163"/>
  <c r="G118" i="164"/>
  <c r="G74" i="151"/>
  <c r="G158" i="180"/>
  <c r="G98" i="152"/>
  <c r="K56" i="169"/>
  <c r="G70" i="173"/>
  <c r="G76" i="163"/>
  <c r="G89" i="180"/>
  <c r="G36" i="147"/>
  <c r="K50" i="163"/>
  <c r="G155" i="182"/>
  <c r="G32" i="182"/>
  <c r="K61" i="175"/>
  <c r="G59" i="162"/>
  <c r="K69" i="141"/>
  <c r="G74" i="159"/>
  <c r="G78" i="163"/>
  <c r="G137" i="176"/>
  <c r="G106" i="140"/>
  <c r="G40" i="150"/>
  <c r="G44" i="157"/>
  <c r="G138" i="177"/>
  <c r="G63" i="146"/>
  <c r="Q1050" i="62" a="1"/>
  <c r="G74" i="155"/>
  <c r="K85" i="145"/>
  <c r="K45" i="177"/>
  <c r="G32" i="181"/>
  <c r="K73" i="178"/>
  <c r="K83" i="160"/>
  <c r="G85" i="157"/>
  <c r="G120" i="152"/>
  <c r="K68" i="174"/>
  <c r="G40" i="172"/>
  <c r="G126" i="172"/>
  <c r="G136" i="161"/>
  <c r="G156" i="164"/>
  <c r="K31" i="142"/>
  <c r="K73" i="152"/>
  <c r="G46" i="175"/>
  <c r="K41" i="173"/>
  <c r="P1144" i="62" a="1"/>
  <c r="G42" i="177"/>
  <c r="K42" i="158"/>
  <c r="G108" i="176"/>
  <c r="K81" i="154"/>
  <c r="K68" i="162"/>
  <c r="G92" i="167"/>
  <c r="P966" i="62" a="1"/>
  <c r="G139" i="168"/>
  <c r="K37" i="156"/>
  <c r="Q17" i="139" a="1"/>
  <c r="P544" i="62" a="1"/>
  <c r="G81" i="154"/>
  <c r="P13" i="139" a="1"/>
  <c r="G52" i="149"/>
  <c r="K73" i="171"/>
  <c r="G45" i="142"/>
  <c r="G50" i="140"/>
  <c r="G64" i="154"/>
  <c r="R1246" i="62" a="1"/>
  <c r="G137" i="150"/>
  <c r="G48" i="146"/>
  <c r="G122" i="149"/>
  <c r="K84" i="165"/>
  <c r="K34" i="162"/>
  <c r="K78" i="142"/>
  <c r="K55" i="174"/>
  <c r="G114" i="166"/>
  <c r="G155" i="164"/>
  <c r="G121" i="151"/>
  <c r="P1062" i="62" a="1"/>
  <c r="Q1217" i="62" a="1"/>
  <c r="G67" i="173"/>
  <c r="G157" i="166"/>
  <c r="G80" i="147"/>
  <c r="G133" i="142"/>
  <c r="G34" i="176"/>
  <c r="K82" i="159"/>
  <c r="K54" i="160"/>
  <c r="G90" i="161"/>
  <c r="K67" i="141"/>
  <c r="S273" i="62" a="1"/>
  <c r="K82" i="177"/>
  <c r="G50" i="170"/>
  <c r="K61" i="158"/>
  <c r="DH17" i="54"/>
  <c r="G112" i="181"/>
  <c r="G61" i="178"/>
  <c r="G63" i="160"/>
  <c r="G59" i="164"/>
  <c r="G54" i="170"/>
  <c r="G67" i="179"/>
  <c r="G77" i="151"/>
  <c r="Q875" i="62" a="1"/>
  <c r="P582" i="62" a="1"/>
  <c r="G112" i="157"/>
  <c r="K82" i="168"/>
  <c r="G100" i="168"/>
  <c r="G133" i="171"/>
  <c r="EF17" i="54"/>
  <c r="G69" i="173"/>
  <c r="G68" i="149"/>
  <c r="G137" i="146"/>
  <c r="S790" i="62" a="1"/>
  <c r="R1195" i="62" a="1"/>
  <c r="K58" i="178"/>
  <c r="K47" i="170"/>
  <c r="G118" i="157"/>
  <c r="K49" i="150"/>
  <c r="G80" i="65"/>
  <c r="DI17" i="54"/>
  <c r="G79" i="151"/>
  <c r="K59" i="165"/>
  <c r="G134" i="169"/>
  <c r="K85" i="177"/>
  <c r="G58" i="150"/>
  <c r="Q812" i="62" a="1"/>
  <c r="K85" i="168"/>
  <c r="G35" i="160"/>
  <c r="G100" i="165"/>
  <c r="K83" i="170"/>
  <c r="P1037" i="62" a="1"/>
  <c r="G102" i="175"/>
  <c r="G110" i="171"/>
  <c r="G44" i="167"/>
  <c r="G31" i="148"/>
  <c r="K69" i="157"/>
  <c r="S363" i="62" a="1"/>
  <c r="G112" i="147"/>
  <c r="G92" i="155"/>
  <c r="G54" i="151"/>
  <c r="G42" i="155"/>
  <c r="K45" i="168"/>
  <c r="K17" i="119"/>
  <c r="G108" i="158"/>
  <c r="G69" i="162"/>
  <c r="K82" i="160"/>
  <c r="G98" i="166"/>
  <c r="G61" i="170"/>
  <c r="G37" i="146"/>
  <c r="G126" i="168"/>
  <c r="G32" i="142"/>
  <c r="G72" i="171"/>
  <c r="G51" i="165"/>
  <c r="K84" i="145"/>
  <c r="G128" i="147"/>
  <c r="G116" i="166"/>
  <c r="P1231" i="62" a="1"/>
  <c r="K45" i="180"/>
  <c r="G65" i="148"/>
  <c r="R11" i="139" a="1"/>
  <c r="G79" i="172"/>
  <c r="S1062" i="62" a="1"/>
  <c r="G62" i="142"/>
  <c r="K40" i="147"/>
  <c r="G119" i="155"/>
  <c r="K42" i="159"/>
  <c r="G87" i="159"/>
  <c r="K74" i="145"/>
  <c r="G95" i="151"/>
  <c r="K39" i="164"/>
  <c r="G115" i="146"/>
  <c r="K46" i="65"/>
  <c r="G115" i="143"/>
  <c r="G61" i="168"/>
  <c r="G97" i="175"/>
  <c r="G134" i="140"/>
  <c r="G87" i="157"/>
  <c r="G92" i="160"/>
  <c r="G56" i="151"/>
  <c r="K50" i="167"/>
  <c r="S17" i="139" a="1"/>
  <c r="K36" i="156"/>
  <c r="K51" i="160"/>
  <c r="K47" i="142"/>
  <c r="K70" i="180"/>
  <c r="ES17" i="54"/>
  <c r="G77" i="177"/>
  <c r="K30" i="161"/>
  <c r="K54" i="166"/>
  <c r="G67" i="142"/>
  <c r="K65" i="151"/>
  <c r="G43" i="182"/>
  <c r="G121" i="159"/>
  <c r="G46" i="164"/>
  <c r="K49" i="142"/>
  <c r="Q1090" i="62" a="1"/>
  <c r="G53" i="157"/>
  <c r="G107" i="160"/>
  <c r="K35" i="148"/>
  <c r="G73" i="157"/>
  <c r="G83" i="161"/>
  <c r="S1135" i="62" a="1"/>
  <c r="K69" i="152"/>
  <c r="G43" i="180"/>
  <c r="G138" i="154"/>
  <c r="G133" i="158"/>
  <c r="K72" i="163"/>
  <c r="K56" i="177"/>
  <c r="K53" i="162"/>
  <c r="R841" i="62" a="1"/>
  <c r="G95" i="161"/>
  <c r="G40" i="178"/>
  <c r="K83" i="168"/>
  <c r="K34" i="157"/>
  <c r="K71" i="152"/>
  <c r="K58" i="161"/>
  <c r="G100" i="142"/>
  <c r="G117" i="161"/>
  <c r="K62" i="145"/>
  <c r="K79" i="154"/>
  <c r="K34" i="178"/>
  <c r="G119" i="167"/>
  <c r="G80" i="163"/>
  <c r="K53" i="154"/>
  <c r="K35" i="178"/>
  <c r="G37" i="164"/>
  <c r="G120" i="175"/>
  <c r="G137" i="162"/>
  <c r="G37" i="142"/>
  <c r="G70" i="141"/>
  <c r="K37" i="154"/>
  <c r="K61" i="140"/>
  <c r="G98" i="181"/>
  <c r="G109" i="170"/>
  <c r="G129" i="178"/>
  <c r="K37" i="153"/>
  <c r="K45" i="162"/>
  <c r="G118" i="150"/>
  <c r="K48" i="176"/>
  <c r="K77" i="150"/>
  <c r="CW17" i="54"/>
  <c r="Q351" i="62" a="1"/>
  <c r="G90" i="65"/>
  <c r="Q42" i="119"/>
  <c r="K84" i="168"/>
  <c r="G67" i="163"/>
  <c r="G78" i="158"/>
  <c r="G92" i="181"/>
  <c r="G30" i="151"/>
  <c r="K85" i="147"/>
  <c r="G114" i="182"/>
  <c r="Q897" i="62" a="1"/>
  <c r="K70" i="160"/>
  <c r="K39" i="163"/>
  <c r="K62" i="174"/>
  <c r="K82" i="141"/>
  <c r="G155" i="172"/>
  <c r="K73" i="143"/>
  <c r="K79" i="169"/>
  <c r="G46" i="172"/>
  <c r="G68" i="159"/>
  <c r="G99" i="172"/>
  <c r="K40" i="158"/>
  <c r="K84" i="169"/>
  <c r="G106" i="141"/>
  <c r="P930" i="62" a="1"/>
  <c r="G158" i="142"/>
  <c r="P1237" i="62" a="1"/>
  <c r="K51" i="141"/>
  <c r="R1185" i="62" a="1"/>
  <c r="G114" i="179"/>
  <c r="G87" i="165"/>
  <c r="G115" i="154"/>
  <c r="G51" i="163"/>
  <c r="S874" i="62" a="1"/>
  <c r="P1245" i="62" a="1"/>
  <c r="K40" i="179"/>
  <c r="G52" i="166"/>
  <c r="G105" i="176"/>
  <c r="K65" i="143"/>
  <c r="R1062" i="62" a="1"/>
  <c r="G78" i="148"/>
  <c r="K46" i="169"/>
  <c r="CG17" i="54"/>
  <c r="G33" i="141"/>
  <c r="BM17" i="54"/>
  <c r="R1234" i="62" a="1"/>
  <c r="G35" i="168"/>
  <c r="G58" i="147"/>
  <c r="G158" i="143"/>
  <c r="G69" i="141"/>
  <c r="K39" i="142"/>
  <c r="K77" i="154"/>
  <c r="K76" i="178"/>
  <c r="R26" i="139" a="1"/>
  <c r="G83" i="158"/>
  <c r="K42" i="147"/>
  <c r="G95" i="157"/>
  <c r="G62" i="153"/>
  <c r="P1236" i="62" a="1"/>
  <c r="K34" i="155"/>
  <c r="K56" i="166"/>
  <c r="G73" i="140"/>
  <c r="K43" i="142"/>
  <c r="G40" i="145"/>
  <c r="G34" i="152"/>
  <c r="K40" i="171"/>
  <c r="G113" i="162"/>
  <c r="G126" i="167"/>
  <c r="G36" i="179"/>
  <c r="G120" i="149"/>
  <c r="G53" i="162"/>
  <c r="G45" i="164"/>
  <c r="G90" i="157"/>
  <c r="G64" i="149"/>
  <c r="K32" i="178"/>
  <c r="G118" i="141"/>
  <c r="K32" i="164"/>
  <c r="K84" i="140"/>
  <c r="K54" i="158"/>
  <c r="K48" i="169"/>
  <c r="G52" i="146"/>
  <c r="G137" i="145"/>
  <c r="G137" i="153"/>
  <c r="G105" i="168"/>
  <c r="G155" i="177"/>
  <c r="G56" i="159"/>
  <c r="G124" i="152"/>
  <c r="S536" i="62" a="1"/>
  <c r="K52" i="162"/>
  <c r="K54" i="151"/>
  <c r="G70" i="162"/>
  <c r="G52" i="157"/>
  <c r="G44" i="140"/>
  <c r="G53" i="151"/>
  <c r="Q1190" i="62" a="1"/>
  <c r="G155" i="180"/>
  <c r="G119" i="166"/>
  <c r="G41" i="169"/>
  <c r="G53" i="147"/>
  <c r="G32" i="168"/>
  <c r="K40" i="162"/>
  <c r="K32" i="175"/>
  <c r="G128" i="170"/>
  <c r="G114" i="147"/>
  <c r="K36" i="162"/>
  <c r="K70" i="148"/>
  <c r="K81" i="153"/>
  <c r="P1048" i="62" a="1"/>
  <c r="K41" i="172"/>
  <c r="G97" i="171"/>
  <c r="G137" i="149"/>
  <c r="G120" i="157"/>
  <c r="P1241" i="62" a="1"/>
  <c r="Q419" i="62" a="1"/>
  <c r="G109" i="179"/>
  <c r="P776" i="62" a="1"/>
  <c r="G124" i="164"/>
  <c r="G101" i="181"/>
  <c r="G92" i="168"/>
  <c r="Q893" i="62" a="1"/>
  <c r="G71" i="142"/>
  <c r="G48" i="148"/>
  <c r="G69" i="146"/>
  <c r="R783" i="62" a="1"/>
  <c r="K46" i="161"/>
  <c r="G33" i="180"/>
  <c r="K45" i="147"/>
  <c r="Q19" i="119"/>
  <c r="K61" i="162"/>
  <c r="K38" i="177"/>
  <c r="K41" i="177"/>
  <c r="G102" i="164"/>
  <c r="G155" i="148"/>
  <c r="G90" i="181"/>
  <c r="G136" i="143"/>
  <c r="P815" i="62" a="1"/>
  <c r="G106" i="146"/>
  <c r="K39" i="182"/>
  <c r="P482" i="62" a="1"/>
  <c r="K44" i="177"/>
  <c r="G62" i="160"/>
  <c r="G109" i="146"/>
  <c r="G82" i="146"/>
  <c r="G69" i="150"/>
  <c r="G120" i="141"/>
  <c r="G89" i="140"/>
  <c r="K58" i="163"/>
  <c r="G38" i="163"/>
  <c r="Q30" i="119"/>
  <c r="G70" i="155"/>
  <c r="P282" i="62" a="1"/>
  <c r="G59" i="175"/>
  <c r="G30" i="172"/>
  <c r="G109" i="152"/>
  <c r="G43" i="173"/>
  <c r="G101" i="154"/>
  <c r="K35" i="160"/>
  <c r="G65" i="141"/>
  <c r="G79" i="157"/>
  <c r="P1015" i="62" a="1"/>
  <c r="G37" i="176"/>
  <c r="S283" i="62" a="1"/>
  <c r="K9" i="119"/>
  <c r="G65" i="150"/>
  <c r="G93" i="157"/>
  <c r="G140" i="179"/>
  <c r="G115" i="178"/>
  <c r="G140" i="152"/>
  <c r="EL17" i="54"/>
  <c r="G72" i="178"/>
  <c r="G106" i="165"/>
  <c r="G33" i="147"/>
  <c r="K38" i="173"/>
  <c r="G124" i="145"/>
  <c r="K41" i="152"/>
  <c r="K73" i="159"/>
  <c r="G31" i="157"/>
  <c r="G98" i="171"/>
  <c r="K52" i="181"/>
  <c r="K56" i="174"/>
  <c r="G78" i="142"/>
  <c r="G102" i="163"/>
  <c r="S1015" i="62" a="1"/>
  <c r="G137" i="156"/>
  <c r="Q105" i="62" a="1"/>
  <c r="K69" i="173"/>
  <c r="G34" i="171"/>
  <c r="K82" i="153"/>
  <c r="Q623" i="62" a="1"/>
  <c r="K32" i="180"/>
  <c r="Q51" i="62" a="1"/>
  <c r="K81" i="65"/>
  <c r="G92" i="151"/>
  <c r="K61" i="160"/>
  <c r="P1132" i="62" a="1"/>
  <c r="K53" i="152"/>
  <c r="Q1214" i="62" a="1"/>
  <c r="G99" i="182"/>
  <c r="G78" i="141"/>
  <c r="Q535" i="62" a="1"/>
  <c r="G56" i="182"/>
  <c r="G70" i="142"/>
  <c r="K52" i="165"/>
  <c r="G49" i="148"/>
  <c r="G40" i="176"/>
  <c r="G158" i="169"/>
  <c r="G47" i="170"/>
  <c r="G119" i="149"/>
  <c r="G112" i="177"/>
  <c r="K71" i="141"/>
  <c r="G54" i="164"/>
  <c r="K77" i="159"/>
  <c r="G117" i="163"/>
  <c r="P951" i="62" a="1"/>
  <c r="G158" i="156"/>
  <c r="G75" i="147"/>
  <c r="G50" i="160"/>
  <c r="G81" i="145"/>
  <c r="Q986" i="62" a="1"/>
  <c r="K81" i="160"/>
  <c r="K60" i="162"/>
  <c r="P1122" i="62" a="1"/>
  <c r="K41" i="167"/>
  <c r="G36" i="171"/>
  <c r="R1053" i="62" a="1"/>
  <c r="Q1054" i="62" a="1"/>
  <c r="T22" i="64" a="1"/>
  <c r="K49" i="166"/>
  <c r="R1005" i="62" a="1"/>
  <c r="K36" i="169"/>
  <c r="G94" i="154"/>
  <c r="G58" i="169"/>
  <c r="G110" i="150"/>
  <c r="G117" i="154"/>
  <c r="Q1117" i="62" a="1"/>
  <c r="G60" i="147"/>
  <c r="G53" i="149"/>
  <c r="P909" i="62" a="1"/>
  <c r="G108" i="146"/>
  <c r="G67" i="148"/>
  <c r="G76" i="179"/>
  <c r="G123" i="179"/>
  <c r="Q1235" i="62" a="1"/>
  <c r="K33" i="156"/>
  <c r="R967" i="62" a="1"/>
  <c r="G158" i="174"/>
  <c r="G134" i="177"/>
  <c r="AU17" i="54"/>
  <c r="S843" i="62" a="1"/>
  <c r="K67" i="179"/>
  <c r="G68" i="142"/>
  <c r="K81" i="158"/>
  <c r="Q1208" i="62" a="1"/>
  <c r="K41" i="170"/>
  <c r="G58" i="151"/>
  <c r="G32" i="150"/>
  <c r="G82" i="174"/>
  <c r="S773" i="62" a="1"/>
  <c r="G40" i="173"/>
  <c r="G108" i="167"/>
  <c r="G102" i="159"/>
  <c r="R561" i="62" a="1"/>
  <c r="G74" i="172"/>
  <c r="G43" i="143"/>
  <c r="Q6" i="139" a="1"/>
  <c r="Q1109" i="62" a="1"/>
  <c r="G97" i="142"/>
  <c r="G58" i="165"/>
  <c r="G100" i="157"/>
  <c r="G108" i="156"/>
  <c r="G121" i="146"/>
  <c r="G110" i="154"/>
  <c r="K42" i="149"/>
  <c r="K65" i="154"/>
  <c r="G119" i="161"/>
  <c r="G35" i="162"/>
  <c r="Q556" i="62" a="1"/>
  <c r="G64" i="159"/>
  <c r="K84" i="179"/>
  <c r="G156" i="152"/>
  <c r="G121" i="155"/>
  <c r="G50" i="178"/>
  <c r="G68" i="163"/>
  <c r="G102" i="177"/>
  <c r="G105" i="145"/>
  <c r="K34" i="180"/>
  <c r="G133" i="163"/>
  <c r="G115" i="181"/>
  <c r="K62" i="172"/>
  <c r="G108" i="153"/>
  <c r="G46" i="182"/>
  <c r="G52" i="155"/>
  <c r="G139" i="163"/>
  <c r="G155" i="174"/>
  <c r="G130" i="179"/>
  <c r="G59" i="181"/>
  <c r="K75" i="173"/>
  <c r="G116" i="159"/>
  <c r="G61" i="146"/>
  <c r="G115" i="148"/>
  <c r="G134" i="148"/>
  <c r="G117" i="158"/>
  <c r="G96" i="168"/>
  <c r="K69" i="153"/>
  <c r="P868" i="62" a="1"/>
  <c r="P21" i="139" a="1"/>
  <c r="K83" i="176"/>
  <c r="K36" i="142"/>
  <c r="Q734" i="62" a="1"/>
  <c r="G130" i="152"/>
  <c r="G158" i="148"/>
  <c r="G137" i="179"/>
  <c r="G90" i="140"/>
  <c r="K78" i="155"/>
  <c r="G127" i="175"/>
  <c r="K48" i="178"/>
  <c r="K47" i="174"/>
  <c r="S732" i="62" a="1"/>
  <c r="R1080" i="62" a="1"/>
  <c r="K40" i="181"/>
  <c r="G75" i="156"/>
  <c r="G92" i="140"/>
  <c r="K53" i="176"/>
  <c r="G156" i="149"/>
  <c r="P1050" i="62" a="1"/>
  <c r="G32" i="164"/>
  <c r="P1154" i="62" a="1"/>
  <c r="G40" i="179"/>
  <c r="EM17" i="54"/>
  <c r="K81" i="147"/>
  <c r="K40" i="161"/>
  <c r="K75" i="160"/>
  <c r="K43" i="164"/>
  <c r="G33" i="169"/>
  <c r="G39" i="145"/>
  <c r="G90" i="175"/>
  <c r="Q706" i="62" a="1"/>
  <c r="Q968" i="62" a="1"/>
  <c r="G109" i="149"/>
  <c r="G30" i="166"/>
  <c r="G74" i="178"/>
  <c r="G127" i="176"/>
  <c r="G68" i="148"/>
  <c r="P720" i="62" a="1"/>
  <c r="K128" i="65"/>
  <c r="G110" i="161"/>
  <c r="K77" i="160"/>
  <c r="K54" i="175"/>
  <c r="G139" i="180"/>
  <c r="K65" i="167"/>
  <c r="G120" i="166"/>
  <c r="K46" i="154"/>
  <c r="G93" i="148"/>
  <c r="G110" i="145"/>
  <c r="G40" i="174"/>
  <c r="G37" i="180"/>
  <c r="G55" i="169"/>
  <c r="G64" i="179"/>
  <c r="G62" i="146"/>
  <c r="Q858" i="62" a="1"/>
  <c r="K83" i="179"/>
  <c r="G68" i="164"/>
  <c r="P859" i="62" a="1"/>
  <c r="K39" i="181"/>
  <c r="G32" i="170"/>
  <c r="K75" i="166"/>
  <c r="G140" i="171"/>
  <c r="K72" i="171"/>
  <c r="K35" i="146"/>
  <c r="G33" i="154"/>
  <c r="G69" i="167"/>
  <c r="G93" i="181"/>
  <c r="Q20" i="139" a="1"/>
  <c r="G48" i="165"/>
  <c r="K47" i="168"/>
  <c r="R1228" i="62" a="1"/>
  <c r="G35" i="179"/>
  <c r="G94" i="156"/>
  <c r="G107" i="174"/>
  <c r="G41" i="155"/>
  <c r="P1246" i="62" a="1"/>
  <c r="G52" i="142"/>
  <c r="G118" i="142"/>
  <c r="G158" i="157"/>
  <c r="G127" i="179"/>
  <c r="G76" i="169"/>
  <c r="G37" i="153"/>
  <c r="G102" i="156"/>
  <c r="G102" i="155"/>
  <c r="G106" i="160"/>
  <c r="G58" i="173"/>
  <c r="P507" i="62" a="1"/>
  <c r="G107" i="176"/>
  <c r="K64" i="150"/>
  <c r="K84" i="65"/>
  <c r="K58" i="162"/>
  <c r="G95" i="155"/>
  <c r="G35" i="167"/>
  <c r="K38" i="146"/>
  <c r="K65" i="162"/>
  <c r="Q1060" i="62" a="1"/>
  <c r="K11" i="119"/>
  <c r="G78" i="167"/>
  <c r="G84" i="143"/>
  <c r="K71" i="161"/>
  <c r="G47" i="141"/>
  <c r="G139" i="148"/>
  <c r="K65" i="147"/>
  <c r="G134" i="145"/>
  <c r="Q24" i="139" a="1"/>
  <c r="Q743" i="62" a="1"/>
  <c r="S792" i="62" a="1"/>
  <c r="G42" i="142"/>
  <c r="G41" i="172"/>
  <c r="G109" i="160"/>
  <c r="G93" i="154"/>
  <c r="Q7" i="119"/>
  <c r="G64" i="181"/>
  <c r="G93" i="175"/>
  <c r="G67" i="166"/>
  <c r="G97" i="158"/>
  <c r="K72" i="143"/>
  <c r="K52" i="180"/>
  <c r="G98" i="147"/>
  <c r="G46" i="154"/>
  <c r="G42" i="163"/>
  <c r="G96" i="174"/>
  <c r="G114" i="155"/>
  <c r="G77" i="148"/>
  <c r="G157" i="182"/>
  <c r="G35" i="182"/>
  <c r="G81" i="177"/>
  <c r="K65" i="176"/>
  <c r="FB17" i="54"/>
  <c r="K80" i="150"/>
  <c r="G38" i="179"/>
  <c r="K74" i="159"/>
  <c r="G87" i="160"/>
  <c r="G41" i="178"/>
  <c r="R1203" i="62" a="1"/>
  <c r="K63" i="182"/>
  <c r="G124" i="177"/>
  <c r="G105" i="166"/>
  <c r="G44" i="163"/>
  <c r="G140" i="143"/>
  <c r="G70" i="180"/>
  <c r="G156" i="142"/>
  <c r="G42" i="156"/>
  <c r="Q777" i="62" a="1"/>
  <c r="K72" i="141"/>
  <c r="K64" i="164"/>
  <c r="K31" i="166"/>
  <c r="G34" i="181"/>
  <c r="Q864" i="62" a="1"/>
  <c r="G37" i="158"/>
  <c r="K64" i="146"/>
  <c r="G81" i="176"/>
  <c r="G121" i="153"/>
  <c r="K37" i="170"/>
  <c r="Q705" i="62" a="1"/>
  <c r="G46" i="169"/>
  <c r="G156" i="177"/>
  <c r="K12" i="119"/>
  <c r="CM17" i="54"/>
  <c r="G51" i="161"/>
  <c r="G117" i="170"/>
  <c r="G116" i="171"/>
  <c r="P922" i="62" a="1"/>
  <c r="G33" i="182"/>
  <c r="AY17" i="54"/>
  <c r="G132" i="170"/>
  <c r="G54" i="166"/>
  <c r="K55" i="152"/>
  <c r="CB17" i="54"/>
  <c r="G112" i="169"/>
  <c r="G70" i="154"/>
  <c r="G33" i="149"/>
  <c r="K77" i="142"/>
  <c r="G93" i="173"/>
  <c r="K82" i="181"/>
  <c r="K63" i="175"/>
  <c r="K72" i="158"/>
  <c r="G36" i="151"/>
  <c r="P935" i="62" a="1"/>
  <c r="G138" i="146"/>
  <c r="G49" i="157"/>
  <c r="G135" i="163"/>
  <c r="G71" i="155"/>
  <c r="G56" i="147"/>
  <c r="G128" i="160"/>
  <c r="G130" i="143"/>
  <c r="K62" i="170"/>
  <c r="G76" i="180"/>
  <c r="G87" i="169"/>
  <c r="K46" i="160"/>
  <c r="G95" i="177"/>
  <c r="K62" i="167"/>
  <c r="R878" i="62" a="1"/>
  <c r="K29" i="119"/>
  <c r="G63" i="168"/>
  <c r="P874" i="62" a="1"/>
  <c r="K74" i="174"/>
  <c r="K48" i="154"/>
  <c r="G61" i="150"/>
  <c r="G96" i="176"/>
  <c r="G78" i="149"/>
  <c r="K45" i="166"/>
  <c r="G126" i="151"/>
  <c r="K52" i="173"/>
  <c r="Q12" i="119"/>
  <c r="G37" i="141"/>
  <c r="G60" i="150"/>
  <c r="K47" i="149"/>
  <c r="G90" i="165"/>
  <c r="G75" i="159"/>
  <c r="K54" i="143"/>
  <c r="Q908" i="62" a="1"/>
  <c r="G34" i="169"/>
  <c r="K82" i="161"/>
  <c r="K60" i="171"/>
  <c r="K36" i="152"/>
  <c r="G137" i="182"/>
  <c r="G69" i="178"/>
  <c r="G157" i="158"/>
  <c r="K79" i="148"/>
  <c r="G155" i="147"/>
  <c r="G119" i="180"/>
  <c r="G39" i="159"/>
  <c r="G113" i="179"/>
  <c r="K41" i="143"/>
  <c r="G110" i="146"/>
  <c r="G110" i="157"/>
  <c r="P1220" i="62" a="1"/>
  <c r="G36" i="180"/>
  <c r="G98" i="178"/>
  <c r="P918" i="62" a="1"/>
  <c r="K45" i="141"/>
  <c r="G93" i="150"/>
  <c r="K78" i="170"/>
  <c r="G79" i="175"/>
  <c r="G50" i="173"/>
  <c r="K81" i="182"/>
  <c r="K56" i="182"/>
  <c r="P1089" i="62" a="1"/>
  <c r="Q887" i="62" a="1"/>
  <c r="G113" i="180"/>
  <c r="G110" i="182"/>
  <c r="K72" i="162"/>
  <c r="K76" i="162"/>
  <c r="G49" i="169"/>
  <c r="R18" i="139" a="1"/>
  <c r="Q1062" i="62" a="1"/>
  <c r="G129" i="164"/>
  <c r="P1223" i="62" a="1"/>
  <c r="R389" i="62" a="1"/>
  <c r="G99" i="166"/>
  <c r="K63" i="171"/>
  <c r="G127" i="159"/>
  <c r="G130" i="171"/>
  <c r="G39" i="173"/>
  <c r="G92" i="179"/>
  <c r="K74" i="181"/>
  <c r="K41" i="166"/>
  <c r="K36" i="147"/>
  <c r="G42" i="167"/>
  <c r="K67" i="146"/>
  <c r="G60" i="168"/>
  <c r="G70" i="146"/>
  <c r="G155" i="155"/>
  <c r="G158" i="177"/>
  <c r="K59" i="141"/>
  <c r="S744" i="62" a="1"/>
  <c r="Q557" i="62" a="1"/>
  <c r="G129" i="162"/>
  <c r="G41" i="170"/>
  <c r="K51" i="153"/>
  <c r="G91" i="150"/>
  <c r="P913" i="62" a="1"/>
  <c r="G126" i="181"/>
  <c r="G91" i="162"/>
  <c r="G49" i="179"/>
  <c r="G92" i="152"/>
  <c r="K43" i="162"/>
  <c r="G132" i="157"/>
  <c r="G134" i="181"/>
  <c r="G108" i="180"/>
  <c r="G133" i="159"/>
  <c r="G67" i="152"/>
  <c r="DX17" i="54"/>
  <c r="K71" i="181"/>
  <c r="K75" i="172"/>
  <c r="K58" i="140"/>
  <c r="G80" i="167"/>
  <c r="G157" i="167"/>
  <c r="K40" i="168"/>
  <c r="K84" i="150"/>
  <c r="G44" i="160"/>
  <c r="G122" i="171"/>
  <c r="G111" i="153"/>
  <c r="K74" i="176"/>
  <c r="G76" i="142"/>
  <c r="G119" i="153"/>
  <c r="G36" i="174"/>
  <c r="G59" i="180"/>
  <c r="S481" i="62" a="1"/>
  <c r="K63" i="151"/>
  <c r="G113" i="145"/>
  <c r="G157" i="179"/>
  <c r="G42" i="176"/>
  <c r="G128" i="155"/>
  <c r="K43" i="166"/>
  <c r="G71" i="160"/>
  <c r="K62" i="173"/>
  <c r="G38" i="164"/>
  <c r="G155" i="162"/>
  <c r="K82" i="156"/>
  <c r="G85" i="166"/>
  <c r="Q1203" i="62" a="1"/>
  <c r="K85" i="148"/>
  <c r="G80" i="174"/>
  <c r="Q967" i="62" a="1"/>
  <c r="G34" i="174"/>
  <c r="S1194" i="62" a="1"/>
  <c r="G67" i="147"/>
  <c r="G106" i="156"/>
  <c r="K76" i="151"/>
  <c r="G93" i="172"/>
  <c r="G116" i="140"/>
  <c r="R960" i="62" a="1"/>
  <c r="G36" i="149"/>
  <c r="G100" i="171"/>
  <c r="R1245" i="62" a="1"/>
  <c r="K69" i="161"/>
  <c r="G134" i="159"/>
  <c r="K64" i="161"/>
  <c r="K38" i="164"/>
  <c r="K78" i="148"/>
  <c r="G98" i="145"/>
  <c r="G71" i="165"/>
  <c r="K52" i="154"/>
  <c r="G156" i="181"/>
  <c r="G126" i="179"/>
  <c r="G107" i="177"/>
  <c r="K35" i="153"/>
  <c r="S1145" i="62" a="1"/>
  <c r="K64" i="143"/>
  <c r="G53" i="177"/>
  <c r="K80" i="157"/>
  <c r="K61" i="145"/>
  <c r="G158" i="181"/>
  <c r="K82" i="174"/>
  <c r="G62" i="162"/>
  <c r="K53" i="172"/>
  <c r="G102" i="167"/>
  <c r="K62" i="146"/>
  <c r="K62" i="169"/>
  <c r="K38" i="149"/>
  <c r="K31" i="148"/>
  <c r="K64" i="163"/>
  <c r="G39" i="168"/>
  <c r="G95" i="159"/>
  <c r="R1090" i="62" a="1"/>
  <c r="K84" i="171"/>
  <c r="K51" i="162"/>
  <c r="K49" i="178"/>
  <c r="G89" i="181"/>
  <c r="K31" i="161"/>
  <c r="G129" i="153"/>
  <c r="G53" i="169"/>
  <c r="K32" i="179"/>
  <c r="G157" i="171"/>
  <c r="G126" i="160"/>
  <c r="G92" i="169"/>
  <c r="G130" i="149"/>
  <c r="G60" i="178"/>
  <c r="Q598" i="62" a="1"/>
  <c r="G51" i="175"/>
  <c r="G122" i="142"/>
  <c r="S1080" i="62" a="1"/>
  <c r="K48" i="163"/>
  <c r="G42" i="179"/>
  <c r="G38" i="158"/>
  <c r="G134" i="171"/>
  <c r="K81" i="167"/>
  <c r="G48" i="152"/>
  <c r="G122" i="175"/>
  <c r="G51" i="154"/>
  <c r="Q20" i="119"/>
  <c r="K74" i="147"/>
  <c r="G30" i="153"/>
  <c r="K73" i="170"/>
  <c r="G73" i="180"/>
  <c r="R23" i="139" a="1"/>
  <c r="G135" i="173"/>
  <c r="G110" i="163"/>
  <c r="K70" i="149"/>
  <c r="G68" i="147"/>
  <c r="K37" i="150"/>
  <c r="G113" i="150"/>
  <c r="K71" i="170"/>
  <c r="G123" i="165"/>
  <c r="K49" i="141"/>
  <c r="G138" i="180"/>
  <c r="Q10" i="139" a="1"/>
  <c r="K44" i="146"/>
  <c r="G96" i="143"/>
  <c r="P1208" i="62" a="1"/>
  <c r="K72" i="167"/>
  <c r="K38" i="181"/>
  <c r="K39" i="171"/>
  <c r="G109" i="173"/>
  <c r="P12" i="139" a="1"/>
  <c r="Q791" i="62" a="1"/>
  <c r="K31" i="168"/>
  <c r="Q783" i="62" a="1"/>
  <c r="G118" i="140"/>
  <c r="G84" i="65"/>
  <c r="G75" i="177"/>
  <c r="G36" i="164"/>
  <c r="S5" i="131" a="1"/>
  <c r="G39" i="148"/>
  <c r="S853" i="62" a="1"/>
  <c r="G31" i="142"/>
  <c r="Q361" i="62" a="1"/>
  <c r="G89" i="167"/>
  <c r="G80" i="177"/>
  <c r="G48" i="147"/>
  <c r="K69" i="178"/>
  <c r="R1153" i="62" a="1"/>
  <c r="K53" i="149"/>
  <c r="K60" i="178"/>
  <c r="K51" i="172"/>
  <c r="R714" i="62" a="1"/>
  <c r="P841" i="62" a="1"/>
  <c r="K53" i="164"/>
  <c r="G89" i="173"/>
  <c r="G78" i="175"/>
  <c r="G128" i="154"/>
  <c r="R707" i="62" a="1"/>
  <c r="G74" i="177"/>
  <c r="S745" i="62" a="1"/>
  <c r="K77" i="177"/>
  <c r="G123" i="176"/>
  <c r="G120" i="167"/>
  <c r="P1207" i="62" a="1"/>
  <c r="K40" i="148"/>
  <c r="G119" i="182"/>
  <c r="G97" i="143"/>
  <c r="K52" i="145"/>
  <c r="G76" i="172"/>
  <c r="DN17" i="54"/>
  <c r="K55" i="166"/>
  <c r="G51" i="171"/>
  <c r="G124" i="161"/>
  <c r="G87" i="161"/>
  <c r="G31" i="152"/>
  <c r="Q43" i="119"/>
  <c r="K54" i="163"/>
  <c r="G135" i="176"/>
  <c r="G106" i="142"/>
  <c r="S1229" i="62" a="1"/>
  <c r="K69" i="167"/>
  <c r="K40" i="177"/>
  <c r="K49" i="140"/>
  <c r="G115" i="150"/>
  <c r="P326" i="62" a="1"/>
  <c r="G121" i="178"/>
  <c r="G132" i="160"/>
  <c r="P712" i="62" a="1"/>
  <c r="G99" i="151"/>
  <c r="Q725" i="62" a="1"/>
  <c r="P706" i="62" a="1"/>
  <c r="G69" i="182"/>
  <c r="G51" i="158"/>
  <c r="K30" i="170"/>
  <c r="K44" i="162"/>
  <c r="G43" i="162"/>
  <c r="G110" i="174"/>
  <c r="K59" i="158"/>
  <c r="K61" i="178"/>
  <c r="G127" i="156"/>
  <c r="G54" i="157"/>
  <c r="K37" i="145"/>
  <c r="G44" i="152"/>
  <c r="K54" i="148"/>
  <c r="G68" i="160"/>
  <c r="P1133" i="62" a="1"/>
  <c r="G36" i="181"/>
  <c r="G65" i="146"/>
  <c r="G70" i="152"/>
  <c r="G128" i="173"/>
  <c r="G156" i="166"/>
  <c r="R1149" i="62" a="1"/>
  <c r="K47" i="143"/>
  <c r="G41" i="176"/>
  <c r="K34" i="119"/>
  <c r="G85" i="141"/>
  <c r="Q1136" i="62" a="1"/>
  <c r="K79" i="150"/>
  <c r="K63" i="180"/>
  <c r="K65" i="166"/>
  <c r="G76" i="162"/>
  <c r="K68" i="153"/>
  <c r="K41" i="150"/>
  <c r="G122" i="161"/>
  <c r="G115" i="156"/>
  <c r="G140" i="149"/>
  <c r="G111" i="160"/>
  <c r="G137" i="170"/>
  <c r="G133" i="65"/>
  <c r="P1101" i="62" a="1"/>
  <c r="K46" i="148"/>
  <c r="G48" i="160"/>
  <c r="G72" i="145"/>
  <c r="G30" i="150"/>
  <c r="G128" i="143"/>
  <c r="R184" i="62" a="1"/>
  <c r="G56" i="154"/>
  <c r="K39" i="143"/>
  <c r="G58" i="140"/>
  <c r="K54" i="152"/>
  <c r="G49" i="158"/>
  <c r="K69" i="142"/>
  <c r="G120" i="147"/>
  <c r="G77" i="161"/>
  <c r="K68" i="165"/>
  <c r="G105" i="148"/>
  <c r="S941" i="62" a="1"/>
  <c r="K85" i="152"/>
  <c r="K80" i="172"/>
  <c r="G78" i="170"/>
  <c r="G54" i="149"/>
  <c r="K35" i="177"/>
  <c r="G130" i="177"/>
  <c r="G72" i="174"/>
  <c r="K31" i="180"/>
  <c r="K76" i="148"/>
  <c r="G74" i="181"/>
  <c r="K68" i="160"/>
  <c r="P1130" i="62" a="1"/>
  <c r="K31" i="158"/>
  <c r="K80" i="177"/>
  <c r="G115" i="152"/>
  <c r="G43" i="159"/>
  <c r="K75" i="164"/>
  <c r="G135" i="181"/>
  <c r="G99" i="161"/>
  <c r="G55" i="151"/>
  <c r="G38" i="140"/>
  <c r="K79" i="178"/>
  <c r="G39" i="158"/>
  <c r="P929" i="62" a="1"/>
  <c r="K72" i="175"/>
  <c r="K47" i="182"/>
  <c r="BC17" i="54"/>
  <c r="R14" i="62" a="1"/>
  <c r="G77" i="162"/>
  <c r="K59" i="176"/>
  <c r="G138" i="143"/>
  <c r="G37" i="181"/>
  <c r="R543" i="62" a="1"/>
  <c r="K61" i="156"/>
  <c r="P1134" i="62" a="1"/>
  <c r="G106" i="162"/>
  <c r="K76" i="163"/>
  <c r="G73" i="163"/>
  <c r="G81" i="160"/>
  <c r="K44" i="175"/>
  <c r="K35" i="154"/>
  <c r="S892" i="62" a="1"/>
  <c r="G128" i="166"/>
  <c r="G77" i="179"/>
  <c r="G156" i="141"/>
  <c r="K73" i="140"/>
  <c r="K76" i="143"/>
  <c r="S1089" i="62" a="1"/>
  <c r="K80" i="153"/>
  <c r="Q1197" i="62" a="1"/>
  <c r="P1210" i="62" a="1"/>
  <c r="K80" i="178"/>
  <c r="G101" i="157"/>
  <c r="G113" i="181"/>
  <c r="G97" i="168"/>
  <c r="R897" i="62" a="1"/>
  <c r="G71" i="153"/>
  <c r="K55" i="157"/>
  <c r="K81" i="155"/>
  <c r="G128" i="164"/>
  <c r="G92" i="174"/>
  <c r="G116" i="177"/>
  <c r="G114" i="154"/>
  <c r="P1031" i="62" a="1"/>
  <c r="P844" i="62" a="1"/>
  <c r="G65" i="147"/>
  <c r="K82" i="147"/>
  <c r="G83" i="151"/>
  <c r="G118" i="168"/>
  <c r="G155" i="159"/>
  <c r="G32" i="156"/>
  <c r="G116" i="154"/>
  <c r="K63" i="159"/>
  <c r="K54" i="153"/>
  <c r="G106" i="172"/>
  <c r="G63" i="174"/>
  <c r="G69" i="147"/>
  <c r="K74" i="163"/>
  <c r="G31" i="171"/>
  <c r="K83" i="166"/>
  <c r="G99" i="143"/>
  <c r="K47" i="181"/>
  <c r="G39" i="178"/>
  <c r="K64" i="147"/>
  <c r="P961" i="62" a="1"/>
  <c r="G127" i="145"/>
  <c r="G76" i="160"/>
  <c r="G120" i="168"/>
  <c r="G32" i="167"/>
  <c r="G93" i="152"/>
  <c r="G157" i="165"/>
  <c r="G121" i="154"/>
  <c r="G56" i="169"/>
  <c r="G119" i="181"/>
  <c r="K48" i="158"/>
  <c r="G84" i="170"/>
  <c r="G60" i="155"/>
  <c r="R745" i="62" a="1"/>
  <c r="G89" i="154"/>
  <c r="P1004" i="62" a="1"/>
  <c r="G133" i="177"/>
  <c r="K63" i="145"/>
  <c r="K67" i="153"/>
  <c r="G58" i="180"/>
  <c r="G124" i="147"/>
  <c r="G50" i="158"/>
  <c r="G93" i="162"/>
  <c r="K67" i="170"/>
  <c r="G31" i="154"/>
  <c r="G132" i="154"/>
  <c r="K31" i="182"/>
  <c r="G132" i="164"/>
  <c r="K63" i="166"/>
  <c r="R7" i="139" a="1"/>
  <c r="K85" i="151"/>
  <c r="K30" i="143"/>
  <c r="G68" i="143"/>
  <c r="G99" i="150"/>
  <c r="G136" i="175"/>
  <c r="G110" i="140"/>
  <c r="G121" i="174"/>
  <c r="G111" i="147"/>
  <c r="Q16" i="119"/>
  <c r="G47" i="140"/>
  <c r="G87" i="175"/>
  <c r="G74" i="176"/>
  <c r="G58" i="177"/>
  <c r="K62" i="154"/>
  <c r="P775" i="62" a="1"/>
  <c r="G107" i="142"/>
  <c r="X17" i="54"/>
  <c r="K78" i="162"/>
  <c r="G35" i="170"/>
  <c r="G139" i="181"/>
  <c r="Q544" i="62" a="1"/>
  <c r="K54" i="177"/>
  <c r="G59" i="149"/>
  <c r="G35" i="173"/>
  <c r="K52" i="161"/>
  <c r="G139" i="147"/>
  <c r="G72" i="148"/>
  <c r="K84" i="174"/>
  <c r="K67" i="165"/>
  <c r="Q1209" i="62" a="1"/>
  <c r="P636" i="62" a="1"/>
  <c r="G62" i="178"/>
  <c r="G38" i="176"/>
  <c r="G105" i="171"/>
  <c r="G115" i="179"/>
  <c r="G122" i="169"/>
  <c r="G129" i="156"/>
  <c r="K69" i="145"/>
  <c r="G106" i="152"/>
  <c r="G41" i="174"/>
  <c r="K55" i="142"/>
  <c r="G158" i="161"/>
  <c r="K79" i="145"/>
  <c r="G87" i="143"/>
  <c r="P1030" i="62" a="1"/>
  <c r="G89" i="166"/>
  <c r="R854" i="62" a="1"/>
  <c r="G31" i="180"/>
  <c r="G47" i="150"/>
  <c r="S466" i="62" a="1"/>
  <c r="G72" i="176"/>
  <c r="G137" i="142"/>
  <c r="S25" i="139" a="1"/>
  <c r="K84" i="167"/>
  <c r="K83" i="163"/>
  <c r="G115" i="163"/>
  <c r="G90" i="156"/>
  <c r="G64" i="162"/>
  <c r="G65" i="174"/>
  <c r="G64" i="158"/>
  <c r="G84" i="154"/>
  <c r="G48" i="179"/>
  <c r="G71" i="168"/>
  <c r="G114" i="162"/>
  <c r="G35" i="166"/>
  <c r="Q44" i="119"/>
  <c r="S351" i="62" a="1"/>
  <c r="G158" i="168"/>
  <c r="G58" i="161"/>
  <c r="G43" i="167"/>
  <c r="P897" i="62" a="1"/>
  <c r="G128" i="181"/>
  <c r="P902" i="62" a="1"/>
  <c r="G73" i="177"/>
  <c r="G108" i="174"/>
  <c r="K69" i="158"/>
  <c r="R24" i="139" a="1"/>
  <c r="G81" i="150"/>
  <c r="K64" i="151"/>
  <c r="R1004" i="62" a="1"/>
  <c r="CN17" i="54"/>
  <c r="S705" i="62" a="1"/>
  <c r="G31" i="162"/>
  <c r="G119" i="178"/>
  <c r="K77" i="171"/>
  <c r="G40" i="151"/>
  <c r="Q1182" i="62" a="1"/>
  <c r="R170" i="62" a="1"/>
  <c r="G140" i="167"/>
  <c r="G51" i="157"/>
  <c r="G127" i="167"/>
  <c r="G121" i="173"/>
  <c r="K73" i="147"/>
  <c r="G62" i="172"/>
  <c r="G106" i="175"/>
  <c r="K72" i="65"/>
  <c r="K61" i="161"/>
  <c r="K55" i="180"/>
  <c r="G50" i="165"/>
  <c r="G81" i="171"/>
  <c r="G132" i="174"/>
  <c r="G94" i="174"/>
  <c r="K43" i="172"/>
  <c r="G62" i="148"/>
  <c r="G64" i="140"/>
  <c r="S837" i="62" a="1"/>
  <c r="G100" i="172"/>
  <c r="G56" i="141"/>
  <c r="P1097" i="62" a="1"/>
  <c r="G42" i="182"/>
  <c r="G97" i="173"/>
  <c r="G37" i="171"/>
  <c r="G82" i="159"/>
  <c r="K68" i="142"/>
  <c r="S1185" i="62" a="1"/>
  <c r="K71" i="180"/>
  <c r="K83" i="181"/>
  <c r="G130" i="147"/>
  <c r="R1055" i="62" a="1"/>
  <c r="G132" i="156"/>
  <c r="K135" i="65"/>
  <c r="G157" i="152"/>
  <c r="K36" i="155"/>
  <c r="G38" i="171"/>
  <c r="K73" i="149"/>
  <c r="G58" i="154"/>
  <c r="K58" i="176"/>
  <c r="G53" i="145"/>
  <c r="K32" i="173"/>
  <c r="G75" i="141"/>
  <c r="S1031" i="62" a="1"/>
  <c r="K62" i="156"/>
  <c r="K138" i="65"/>
  <c r="G39" i="153"/>
  <c r="G114" i="159"/>
  <c r="K69" i="147"/>
  <c r="G49" i="174"/>
  <c r="S581" i="62" a="1"/>
  <c r="K130" i="65"/>
  <c r="G41" i="145"/>
  <c r="Q476" i="62" a="1"/>
  <c r="G50" i="152"/>
  <c r="P854" i="62" a="1"/>
  <c r="G81" i="156"/>
  <c r="K74" i="149"/>
  <c r="K77" i="178"/>
  <c r="K49" i="168"/>
  <c r="K33" i="172"/>
  <c r="G44" i="171"/>
  <c r="G89" i="157"/>
  <c r="G137" i="143"/>
  <c r="K44" i="167"/>
  <c r="R1066" i="62" a="1"/>
  <c r="G92" i="158"/>
  <c r="K47" i="176"/>
  <c r="K60" i="166"/>
  <c r="G43" i="176"/>
  <c r="K39" i="176"/>
  <c r="G85" i="153"/>
  <c r="K34" i="173"/>
  <c r="K53" i="169"/>
  <c r="G74" i="150"/>
  <c r="G112" i="170"/>
  <c r="P106" i="62" a="1"/>
  <c r="K80" i="156"/>
  <c r="G132" i="176"/>
  <c r="G49" i="182"/>
  <c r="G70" i="178"/>
  <c r="G49" i="177"/>
  <c r="G126" i="171"/>
  <c r="S901" i="62" a="1"/>
  <c r="K80" i="171"/>
  <c r="G110" i="170"/>
  <c r="R1143" i="62" a="1"/>
  <c r="G79" i="168"/>
  <c r="R1162" i="62" a="1"/>
  <c r="Q582" i="62" a="1"/>
  <c r="K69" i="171"/>
  <c r="K30" i="167"/>
  <c r="K62" i="143"/>
  <c r="K68" i="148"/>
  <c r="G80" i="159"/>
  <c r="G40" i="165"/>
  <c r="K74" i="142"/>
  <c r="K50" i="140"/>
  <c r="G36" i="145"/>
  <c r="G158" i="179"/>
  <c r="G39" i="160"/>
  <c r="G95" i="170"/>
  <c r="G105" i="160"/>
  <c r="G99" i="158"/>
  <c r="K80" i="167"/>
  <c r="R1100" i="62" a="1"/>
  <c r="G41" i="141"/>
  <c r="G91" i="178"/>
  <c r="K40" i="166"/>
  <c r="K54" i="173"/>
  <c r="G96" i="165"/>
  <c r="K30" i="145"/>
  <c r="K60" i="170"/>
  <c r="S465" i="62" a="1"/>
  <c r="P985" i="62" a="1"/>
  <c r="G32" i="163"/>
  <c r="G30" i="180"/>
  <c r="G35" i="140"/>
  <c r="G100" i="180"/>
  <c r="K74" i="182"/>
  <c r="K33" i="173"/>
  <c r="G118" i="155"/>
  <c r="G117" i="155"/>
  <c r="K31" i="171"/>
  <c r="CK17" i="54"/>
  <c r="G46" i="152"/>
  <c r="G73" i="160"/>
  <c r="G108" i="181"/>
  <c r="G34" i="175"/>
  <c r="G41" i="143"/>
  <c r="G117" i="149"/>
  <c r="G40" i="161"/>
  <c r="G138" i="169"/>
  <c r="G46" i="179"/>
  <c r="S1051" i="62" a="1"/>
  <c r="R419" i="62" a="1"/>
  <c r="G115" i="174"/>
  <c r="G84" i="140"/>
  <c r="G156" i="175"/>
  <c r="K68" i="149"/>
  <c r="G49" i="154"/>
  <c r="K65" i="169"/>
  <c r="G109" i="176"/>
  <c r="K68" i="177"/>
  <c r="G129" i="177"/>
  <c r="P873" i="62" a="1"/>
  <c r="K35" i="156"/>
  <c r="G158" i="178"/>
  <c r="G47" i="165"/>
  <c r="R1044" i="62" a="1"/>
  <c r="G41" i="167"/>
  <c r="G129" i="160"/>
  <c r="G118" i="160"/>
  <c r="K75" i="159"/>
  <c r="K42" i="156"/>
  <c r="G52" i="181"/>
  <c r="K69" i="146"/>
  <c r="G110" i="148"/>
  <c r="G102" i="180"/>
  <c r="G36" i="175"/>
  <c r="G63" i="170"/>
  <c r="G140" i="141"/>
  <c r="G46" i="162"/>
  <c r="G134" i="155"/>
  <c r="Q923" i="62" a="1"/>
  <c r="G52" i="159"/>
  <c r="R1230" i="62" a="1"/>
  <c r="K65" i="155"/>
  <c r="R1199" i="62" a="1"/>
  <c r="G117" i="156"/>
  <c r="K74" i="152"/>
  <c r="G40" i="153"/>
  <c r="G92" i="182"/>
  <c r="K51" i="169"/>
  <c r="G61" i="65"/>
  <c r="K76" i="164"/>
  <c r="G156" i="168"/>
  <c r="K67" i="169"/>
  <c r="G69" i="172"/>
  <c r="Q1029" i="62" a="1"/>
  <c r="G56" i="153"/>
  <c r="G78" i="164"/>
  <c r="K56" i="180"/>
  <c r="G100" i="155"/>
  <c r="G75" i="161"/>
  <c r="K35" i="162"/>
  <c r="K58" i="169"/>
  <c r="G46" i="146"/>
  <c r="K71" i="171"/>
  <c r="K56" i="176"/>
  <c r="R1244" i="62" a="1"/>
  <c r="S927" i="62" a="1"/>
  <c r="S517" i="62" a="1"/>
  <c r="G101" i="145"/>
  <c r="K63" i="160"/>
  <c r="K60" i="143"/>
  <c r="K48" i="151"/>
  <c r="G95" i="166"/>
  <c r="Q40" i="119"/>
  <c r="G63" i="180"/>
  <c r="G45" i="182"/>
  <c r="G135" i="148"/>
  <c r="G58" i="181"/>
  <c r="G119" i="152"/>
  <c r="G81" i="169"/>
  <c r="S877" i="62" a="1"/>
  <c r="K38" i="156"/>
  <c r="K52" i="153"/>
  <c r="P126" i="62" a="1"/>
  <c r="Q126" i="62" a="1"/>
  <c r="Q747" i="62" a="1"/>
  <c r="K63" i="163"/>
  <c r="G138" i="175"/>
  <c r="G119" i="172"/>
  <c r="K73" i="166"/>
  <c r="G56" i="161"/>
  <c r="G44" i="153"/>
  <c r="G70" i="148"/>
  <c r="K32" i="169"/>
  <c r="K49" i="175"/>
  <c r="S638" i="62" a="1"/>
  <c r="K82" i="150"/>
  <c r="G61" i="143"/>
  <c r="G45" i="173"/>
  <c r="G91" i="160"/>
  <c r="K79" i="164"/>
  <c r="G76" i="166"/>
  <c r="K40" i="176"/>
  <c r="S317" i="62" a="1"/>
  <c r="P877" i="62" a="1"/>
  <c r="G94" i="140"/>
  <c r="G156" i="176"/>
  <c r="K49" i="181"/>
  <c r="G109" i="161"/>
  <c r="G75" i="164"/>
  <c r="G85" i="160"/>
  <c r="G44" i="170"/>
  <c r="G31" i="176"/>
  <c r="Q25" i="139" a="1"/>
  <c r="G61" i="173"/>
  <c r="G123" i="148"/>
  <c r="G84" i="180"/>
  <c r="G84" i="156"/>
  <c r="K56" i="179"/>
  <c r="S571" i="62" a="1"/>
  <c r="G121" i="179"/>
  <c r="S1144" i="62" a="1"/>
  <c r="K80" i="65"/>
  <c r="Q456" i="62" a="1"/>
  <c r="G72" i="162"/>
  <c r="K60" i="142"/>
  <c r="Q774" i="62" a="1"/>
  <c r="S935" i="62" a="1"/>
  <c r="G128" i="171"/>
  <c r="G31" i="155"/>
  <c r="P1180" i="62" a="1"/>
  <c r="K30" i="169"/>
  <c r="K50" i="166"/>
  <c r="G89" i="179"/>
  <c r="R885" i="62" a="1"/>
  <c r="S1212" i="62" a="1"/>
  <c r="G48" i="151"/>
  <c r="K71" i="167"/>
  <c r="G123" i="152"/>
  <c r="K60" i="173"/>
  <c r="G32" i="152"/>
  <c r="G81" i="143"/>
  <c r="G41" i="147"/>
  <c r="G45" i="151"/>
  <c r="P766" i="62" a="1"/>
  <c r="G126" i="166"/>
  <c r="K74" i="157"/>
  <c r="K70" i="172"/>
  <c r="G33" i="156"/>
  <c r="G107" i="152"/>
  <c r="G45" i="145"/>
  <c r="G139" i="65"/>
  <c r="G116" i="157"/>
  <c r="K41" i="180"/>
  <c r="G77" i="157"/>
  <c r="G114" i="172"/>
  <c r="G59" i="147"/>
  <c r="K80" i="161"/>
  <c r="G43" i="151"/>
  <c r="P893" i="62" a="1"/>
  <c r="K85" i="182"/>
  <c r="G123" i="156"/>
  <c r="K76" i="142"/>
  <c r="K73" i="160"/>
  <c r="K30" i="176"/>
  <c r="G107" i="154"/>
  <c r="G80" i="149"/>
  <c r="G44" i="142"/>
  <c r="K85" i="157"/>
  <c r="K80" i="159"/>
  <c r="Q1091" i="62" a="1"/>
  <c r="G58" i="182"/>
  <c r="G42" i="161"/>
  <c r="G47" i="154"/>
  <c r="G33" i="165"/>
  <c r="G156" i="146"/>
  <c r="G139" i="158"/>
  <c r="K72" i="172"/>
  <c r="G47" i="175"/>
  <c r="K67" i="178"/>
  <c r="G110" i="179"/>
  <c r="G138" i="152"/>
  <c r="G38" i="170"/>
  <c r="G111" i="157"/>
  <c r="G45" i="181"/>
  <c r="G62" i="171"/>
  <c r="G107" i="147"/>
  <c r="K83" i="149"/>
  <c r="K43" i="174"/>
  <c r="G117" i="171"/>
  <c r="G129" i="159"/>
  <c r="G156" i="148"/>
  <c r="K32" i="150"/>
  <c r="P5" i="131" a="1"/>
  <c r="DE17" i="54"/>
  <c r="K61" i="168"/>
  <c r="G30" i="175"/>
  <c r="K49" i="146"/>
  <c r="G120" i="163"/>
  <c r="P16" i="139" a="1"/>
  <c r="G48" i="178"/>
  <c r="G58" i="143"/>
  <c r="K36" i="158"/>
  <c r="G75" i="154"/>
  <c r="G40" i="175"/>
  <c r="Q1181" i="62" a="1"/>
  <c r="P713" i="62" a="1"/>
  <c r="G128" i="163"/>
  <c r="G80" i="165"/>
  <c r="K116" i="65"/>
  <c r="K38" i="152"/>
  <c r="K83" i="157"/>
  <c r="G59" i="176"/>
  <c r="K61" i="181"/>
  <c r="R1231" i="62" a="1"/>
  <c r="S23" i="139" a="1"/>
  <c r="G130" i="169"/>
  <c r="G52" i="153"/>
  <c r="G94" i="142"/>
  <c r="K46" i="142"/>
  <c r="G99" i="152"/>
  <c r="G113" i="177"/>
  <c r="G73" i="146"/>
  <c r="K80" i="169"/>
  <c r="P1116" i="62" a="1"/>
  <c r="G85" i="177"/>
  <c r="G127" i="177"/>
  <c r="R21" i="139" a="1"/>
  <c r="G64" i="173"/>
  <c r="K61" i="176"/>
  <c r="G116" i="151"/>
  <c r="G127" i="149"/>
  <c r="G80" i="155"/>
  <c r="G113" i="152"/>
  <c r="K72" i="181"/>
  <c r="R705" i="62" a="1"/>
  <c r="G74" i="162"/>
  <c r="S616" i="62" a="1"/>
  <c r="G52" i="147"/>
  <c r="K32" i="168"/>
  <c r="G136" i="163"/>
  <c r="K76" i="174"/>
  <c r="G105" i="162"/>
  <c r="G72" i="157"/>
  <c r="K77" i="166"/>
  <c r="G33" i="151"/>
  <c r="G121" i="181"/>
  <c r="G72" i="142"/>
  <c r="K31" i="164"/>
  <c r="S134" i="62" a="1"/>
  <c r="S733" i="62" a="1"/>
  <c r="G132" i="153"/>
  <c r="G140" i="175"/>
  <c r="G69" i="166"/>
  <c r="G92" i="172"/>
  <c r="K53" i="163"/>
  <c r="R744" i="62" a="1"/>
  <c r="S878" i="62" a="1"/>
  <c r="G76" i="175"/>
  <c r="G47" i="167"/>
  <c r="K105" i="65"/>
  <c r="K61" i="165"/>
  <c r="G95" i="181"/>
  <c r="G120" i="170"/>
  <c r="G65" i="179"/>
  <c r="P599" i="62" a="1"/>
  <c r="G98" i="151"/>
  <c r="K78" i="164"/>
  <c r="G43" i="152"/>
  <c r="K82" i="178"/>
  <c r="G113" i="147"/>
  <c r="K44" i="171"/>
  <c r="G44" i="165"/>
  <c r="K69" i="175"/>
  <c r="G90" i="168"/>
  <c r="G135" i="160"/>
  <c r="K42" i="166"/>
  <c r="K62" i="180"/>
  <c r="P872" i="62" a="1"/>
  <c r="Q841" i="62" a="1"/>
  <c r="G121" i="163"/>
  <c r="S1228" i="62" a="1"/>
  <c r="G120" i="159"/>
  <c r="G69" i="181"/>
  <c r="G123" i="146"/>
  <c r="S1203" i="62" a="1"/>
  <c r="G59" i="145"/>
  <c r="P456" i="62" a="1"/>
  <c r="G62" i="169"/>
  <c r="G138" i="161"/>
  <c r="G92" i="143"/>
  <c r="G60" i="170"/>
  <c r="Q5" i="62" a="1"/>
  <c r="G53" i="182"/>
  <c r="G82" i="153"/>
  <c r="G115" i="180"/>
  <c r="G39" i="175"/>
  <c r="G80" i="171"/>
  <c r="G75" i="146"/>
  <c r="K46" i="180"/>
  <c r="G74" i="179"/>
  <c r="G90" i="182"/>
  <c r="K71" i="172"/>
  <c r="G135" i="151"/>
  <c r="K42" i="172"/>
  <c r="G115" i="162"/>
  <c r="P1209" i="62" a="1"/>
  <c r="G97" i="169"/>
  <c r="G83" i="153"/>
  <c r="K84" i="155"/>
  <c r="K53" i="173"/>
  <c r="K41" i="149"/>
  <c r="G45" i="153"/>
  <c r="G118" i="181"/>
  <c r="K137" i="65"/>
  <c r="G63" i="181"/>
  <c r="R743" i="62" a="1"/>
  <c r="G50" i="157"/>
  <c r="G97" i="151"/>
  <c r="K83" i="158"/>
  <c r="G96" i="167"/>
  <c r="G155" i="140"/>
  <c r="G96" i="179"/>
  <c r="G158" i="176"/>
  <c r="G49" i="181"/>
  <c r="G156" i="162"/>
  <c r="G79" i="178"/>
  <c r="P1143" i="62" a="1"/>
  <c r="G36" i="146"/>
  <c r="K84" i="176"/>
  <c r="G30" i="174"/>
  <c r="G58" i="160"/>
  <c r="G93" i="180"/>
  <c r="S747" i="62" a="1"/>
  <c r="G62" i="177"/>
  <c r="Q37" i="119"/>
  <c r="G89" i="160"/>
  <c r="K77" i="163"/>
  <c r="G56" i="176"/>
  <c r="G117" i="177"/>
  <c r="K72" i="161"/>
  <c r="G137" i="152"/>
  <c r="K39" i="158"/>
  <c r="K76" i="152"/>
  <c r="S544" i="62" a="1"/>
  <c r="K31" i="165"/>
  <c r="G36" i="157"/>
  <c r="K30" i="172"/>
  <c r="G121" i="142"/>
  <c r="K55" i="175"/>
  <c r="K77" i="175"/>
  <c r="G44" i="166"/>
  <c r="G30" i="141"/>
  <c r="G130" i="170"/>
  <c r="K44" i="140"/>
  <c r="G110" i="158"/>
  <c r="G51" i="152"/>
  <c r="K37" i="166"/>
  <c r="G61" i="149"/>
  <c r="G123" i="145"/>
  <c r="G50" i="149"/>
  <c r="K85" i="181"/>
  <c r="G54" i="162"/>
  <c r="K56" i="153"/>
  <c r="G108" i="173"/>
  <c r="K45" i="170"/>
  <c r="K69" i="164"/>
  <c r="G34" i="158"/>
  <c r="Q283" i="62" a="1"/>
  <c r="K71" i="155"/>
  <c r="G47" i="178"/>
  <c r="R1133" i="62" a="1"/>
  <c r="P563" i="62" a="1"/>
  <c r="G64" i="150"/>
  <c r="G43" i="154"/>
  <c r="G124" i="170"/>
  <c r="G80" i="142"/>
  <c r="G158" i="141"/>
  <c r="R901" i="62" a="1"/>
  <c r="G83" i="182"/>
  <c r="S960" i="62" a="1"/>
  <c r="K42" i="145"/>
  <c r="G67" i="170"/>
  <c r="K53" i="175"/>
  <c r="G64" i="176"/>
  <c r="G83" i="168"/>
  <c r="S709" i="62" a="1"/>
  <c r="K51" i="148"/>
  <c r="K63" i="150"/>
  <c r="K35" i="142"/>
  <c r="K84" i="142"/>
  <c r="K62" i="155"/>
  <c r="G82" i="157"/>
  <c r="G59" i="177"/>
  <c r="G55" i="176"/>
  <c r="K58" i="174"/>
  <c r="G56" i="180"/>
  <c r="G35" i="178"/>
  <c r="G129" i="172"/>
  <c r="G100" i="154"/>
  <c r="S1079" i="62" a="1"/>
  <c r="G32" i="147"/>
  <c r="P1027" i="62" a="1"/>
  <c r="G36" i="142"/>
  <c r="K72" i="174"/>
  <c r="G51" i="177"/>
  <c r="G130" i="160"/>
  <c r="G156" i="170"/>
  <c r="R20" i="139" a="1"/>
  <c r="G115" i="164"/>
  <c r="P8" i="139" a="1"/>
  <c r="G50" i="172"/>
  <c r="G62" i="179"/>
  <c r="K41" i="161"/>
  <c r="K70" i="176"/>
  <c r="G123" i="177"/>
  <c r="G52" i="167"/>
  <c r="G113" i="151"/>
  <c r="K33" i="142"/>
  <c r="K58" i="155"/>
  <c r="K59" i="155"/>
  <c r="G54" i="177"/>
  <c r="K41" i="146"/>
  <c r="K52" i="141"/>
  <c r="R1223" i="62" a="1"/>
  <c r="G52" i="175"/>
  <c r="G70" i="181"/>
  <c r="K56" i="159"/>
  <c r="G61" i="175"/>
  <c r="K61" i="157"/>
  <c r="K79" i="147"/>
  <c r="G43" i="141"/>
  <c r="K43" i="178"/>
  <c r="K50" i="176"/>
  <c r="P837" i="62" a="1"/>
  <c r="K52" i="169"/>
  <c r="K70" i="141"/>
  <c r="G113" i="148"/>
  <c r="G76" i="158"/>
  <c r="G52" i="169"/>
  <c r="Q107" i="62" a="1"/>
  <c r="G79" i="180"/>
  <c r="G54" i="148"/>
  <c r="K68" i="172"/>
  <c r="G33" i="166"/>
  <c r="K59" i="148"/>
  <c r="K79" i="161"/>
  <c r="G109" i="143"/>
  <c r="G83" i="148"/>
  <c r="K63" i="164"/>
  <c r="G82" i="141"/>
  <c r="G87" i="145"/>
  <c r="S26" i="139" a="1"/>
  <c r="G63" i="151"/>
  <c r="R874" i="62" a="1"/>
  <c r="G91" i="142"/>
  <c r="G124" i="160"/>
  <c r="G63" i="152"/>
  <c r="G39" i="141"/>
  <c r="K83" i="155"/>
  <c r="R9" i="139" a="1"/>
  <c r="G95" i="150"/>
  <c r="K44" i="160"/>
  <c r="G136" i="157"/>
  <c r="K34" i="145"/>
  <c r="K48" i="140"/>
  <c r="G134" i="168"/>
  <c r="G120" i="148"/>
  <c r="K81" i="169"/>
  <c r="K67" i="162"/>
  <c r="K62" i="160"/>
  <c r="G38" i="175"/>
  <c r="G113" i="171"/>
  <c r="P1055" i="62" a="1"/>
  <c r="K38" i="162"/>
  <c r="P419" i="62" a="1"/>
  <c r="G107" i="165"/>
  <c r="K69" i="168"/>
  <c r="K84" i="147"/>
  <c r="Q852" i="62" a="1"/>
  <c r="G120" i="169"/>
  <c r="Q1195" i="62" a="1"/>
  <c r="K70" i="167"/>
  <c r="G117" i="141"/>
  <c r="K35" i="155"/>
  <c r="FA17" i="54"/>
  <c r="G105" i="170"/>
  <c r="G62" i="182"/>
  <c r="G127" i="152"/>
  <c r="S1220" i="62" a="1"/>
  <c r="K70" i="169"/>
  <c r="S706" i="62" a="1"/>
  <c r="G91" i="157"/>
  <c r="G37" i="173"/>
  <c r="K33" i="158"/>
  <c r="P1160" i="62" a="1"/>
  <c r="G92" i="161"/>
  <c r="K112" i="65"/>
  <c r="G33" i="172"/>
  <c r="P867" i="62" a="1"/>
  <c r="G155" i="143"/>
  <c r="K59" i="173"/>
  <c r="K36" i="182"/>
  <c r="G111" i="142"/>
  <c r="K81" i="142"/>
  <c r="R636" i="62" a="1"/>
  <c r="Q1020" i="62" a="1"/>
  <c r="G80" i="170"/>
  <c r="P1190" i="62" a="1"/>
  <c r="G44" i="151"/>
  <c r="K74" i="156"/>
  <c r="K44" i="158"/>
  <c r="G155" i="175"/>
  <c r="G82" i="176"/>
  <c r="G73" i="171"/>
  <c r="G139" i="155"/>
  <c r="P714" i="62" a="1"/>
  <c r="G135" i="146"/>
  <c r="G122" i="181"/>
  <c r="S1181" i="62" a="1"/>
  <c r="S1099" i="62" a="1"/>
  <c r="P931" i="62" a="1"/>
  <c r="K61" i="174"/>
  <c r="G75" i="182"/>
  <c r="K84" i="170"/>
  <c r="K45" i="156"/>
  <c r="G130" i="159"/>
  <c r="Q1211" i="62" a="1"/>
  <c r="K39" i="172"/>
  <c r="G76" i="149"/>
  <c r="G50" i="167"/>
  <c r="G54" i="147"/>
  <c r="G89" i="153"/>
  <c r="G134" i="150"/>
  <c r="K62" i="153"/>
  <c r="Q842" i="62" a="1"/>
  <c r="G44" i="168"/>
  <c r="P363" i="62" a="1"/>
  <c r="R711" i="62" a="1"/>
  <c r="G89" i="142"/>
  <c r="G77" i="147"/>
  <c r="R785" i="62" a="1"/>
  <c r="G83" i="154"/>
  <c r="P1186" i="62" a="1"/>
  <c r="K35" i="159"/>
  <c r="K46" i="165"/>
  <c r="G100" i="162"/>
  <c r="G124" i="166"/>
  <c r="G94" i="172"/>
  <c r="G114" i="142"/>
  <c r="G138" i="174"/>
  <c r="K31" i="172"/>
  <c r="G109" i="164"/>
  <c r="P813" i="62" a="1"/>
  <c r="AB17" i="54"/>
  <c r="Q1162" i="62" a="1"/>
  <c r="Q1108" i="62" a="1"/>
  <c r="K82" i="162"/>
  <c r="G80" i="158"/>
  <c r="G68" i="173"/>
  <c r="K43" i="153"/>
  <c r="G73" i="174"/>
  <c r="G94" i="165"/>
  <c r="G53" i="171"/>
  <c r="K42" i="173"/>
  <c r="K31" i="152"/>
  <c r="K83" i="65"/>
  <c r="G102" i="157"/>
  <c r="G157" i="145"/>
  <c r="Q1204" i="62" a="1"/>
  <c r="K38" i="157"/>
  <c r="K61" i="155"/>
  <c r="G107" i="143"/>
  <c r="K72" i="166"/>
  <c r="G51" i="142"/>
  <c r="G139" i="152"/>
  <c r="G124" i="158"/>
  <c r="R1134" i="62" a="1"/>
  <c r="G105" i="175"/>
  <c r="Q517" i="62" a="1"/>
  <c r="G100" i="145"/>
  <c r="G76" i="170"/>
  <c r="P51" i="62" a="1"/>
  <c r="Q14" i="119"/>
  <c r="Q584" i="62" a="1"/>
  <c r="G133" i="156"/>
  <c r="Q141" i="62" a="1"/>
  <c r="S8" i="139" a="1"/>
  <c r="G100" i="164"/>
  <c r="G39" i="174"/>
  <c r="P1228" i="62" a="1"/>
  <c r="K60" i="158"/>
  <c r="K56" i="172"/>
  <c r="K69" i="176"/>
  <c r="K40" i="151"/>
  <c r="K73" i="141"/>
  <c r="G130" i="178"/>
  <c r="K49" i="156"/>
  <c r="G84" i="148"/>
  <c r="K65" i="168"/>
  <c r="G83" i="172"/>
  <c r="K34" i="182"/>
  <c r="G72" i="172"/>
  <c r="Q911" i="62" a="1"/>
  <c r="K76" i="146"/>
  <c r="G102" i="146"/>
  <c r="K56" i="167"/>
  <c r="G101" i="164"/>
  <c r="G64" i="145"/>
  <c r="R1109" i="62" a="1"/>
  <c r="G41" i="181"/>
  <c r="K63" i="167"/>
  <c r="P808" i="62" a="1"/>
  <c r="G55" i="163"/>
  <c r="G51" i="150"/>
  <c r="G127" i="153"/>
  <c r="G158" i="145"/>
  <c r="Q1206" i="62" a="1"/>
  <c r="G67" i="146"/>
  <c r="R536" i="62" a="1"/>
  <c r="K69" i="151"/>
  <c r="G158" i="155"/>
  <c r="G105" i="167"/>
  <c r="G59" i="160"/>
  <c r="K81" i="159"/>
  <c r="G132" i="158"/>
  <c r="K34" i="152"/>
  <c r="G67" i="164"/>
  <c r="K62" i="157"/>
  <c r="G83" i="170"/>
  <c r="K54" i="181"/>
  <c r="Q328" i="62" a="1"/>
  <c r="K84" i="175"/>
  <c r="G64" i="142"/>
  <c r="G90" i="153"/>
  <c r="P1161" i="62" a="1"/>
  <c r="FC17" i="54"/>
  <c r="G85" i="143"/>
  <c r="K50" i="143"/>
  <c r="G47" i="148"/>
  <c r="G35" i="149"/>
  <c r="BJ17" i="54"/>
  <c r="K73" i="172"/>
  <c r="S12" i="139" a="1"/>
  <c r="G38" i="177"/>
  <c r="R376" i="62" a="1"/>
  <c r="G58" i="167"/>
  <c r="G84" i="175"/>
  <c r="G109" i="154"/>
  <c r="G110" i="180"/>
  <c r="K35" i="176"/>
  <c r="G34" i="151"/>
  <c r="G48" i="149"/>
  <c r="K70" i="142"/>
  <c r="G41" i="166"/>
  <c r="G42" i="181"/>
  <c r="K55" i="156"/>
  <c r="K81" i="166"/>
  <c r="G71" i="171"/>
  <c r="K16" i="119"/>
  <c r="G138" i="178"/>
  <c r="Q1179" i="62" a="1"/>
  <c r="DG17" i="54"/>
  <c r="G39" i="182"/>
  <c r="G106" i="145"/>
  <c r="G89" i="159"/>
  <c r="G110" i="165"/>
  <c r="Q32" i="119"/>
  <c r="G100" i="173"/>
  <c r="G140" i="154"/>
  <c r="G48" i="173"/>
  <c r="G121" i="156"/>
  <c r="G60" i="158"/>
  <c r="G36" i="173"/>
  <c r="G121" i="158"/>
  <c r="G83" i="164"/>
  <c r="G109" i="168"/>
  <c r="G41" i="150"/>
  <c r="K44" i="165"/>
  <c r="G54" i="140"/>
  <c r="K36" i="161"/>
  <c r="P1224" i="62" a="1"/>
  <c r="G61" i="167"/>
  <c r="S1109" i="62" a="1"/>
  <c r="Q859" i="62" a="1"/>
  <c r="K50" i="179"/>
  <c r="K45" i="174"/>
  <c r="K75" i="171"/>
  <c r="R1213" i="62" a="1"/>
  <c r="G34" i="147"/>
  <c r="K42" i="170"/>
  <c r="G65" i="155"/>
  <c r="K74" i="140"/>
  <c r="K33" i="179"/>
  <c r="K37" i="178"/>
  <c r="G136" i="145"/>
  <c r="K36" i="151"/>
  <c r="G50" i="153"/>
  <c r="G75" i="172"/>
  <c r="G101" i="146"/>
  <c r="P476" i="62" a="1"/>
  <c r="K73" i="158"/>
  <c r="G127" i="180"/>
  <c r="G65" i="160"/>
  <c r="G76" i="148"/>
  <c r="G130" i="182"/>
  <c r="K30" i="147"/>
  <c r="K47" i="153"/>
  <c r="G130" i="153"/>
  <c r="K50" i="145"/>
  <c r="K36" i="167"/>
  <c r="K76" i="149"/>
  <c r="K72" i="147"/>
  <c r="K44" i="151"/>
  <c r="G45" i="148"/>
  <c r="K69" i="174"/>
  <c r="P481" i="62" a="1"/>
  <c r="G67" i="165"/>
  <c r="G49" i="155"/>
  <c r="G99" i="157"/>
  <c r="G51" i="148"/>
  <c r="G81" i="181"/>
  <c r="G45" i="159"/>
  <c r="G77" i="180"/>
  <c r="P1243" i="62" a="1"/>
  <c r="K63" i="147"/>
  <c r="G123" i="142"/>
  <c r="G100" i="143"/>
  <c r="G116" i="150"/>
  <c r="G65" i="176"/>
  <c r="R835" i="62" a="1"/>
  <c r="K52" i="167"/>
  <c r="S629" i="62" a="1"/>
  <c r="Q19" i="139" a="1"/>
  <c r="K84" i="160"/>
  <c r="G35" i="142"/>
  <c r="G69" i="149"/>
  <c r="K42" i="141"/>
  <c r="K51" i="173"/>
  <c r="G62" i="151"/>
  <c r="G133" i="141"/>
  <c r="S1184" i="62" a="1"/>
  <c r="G61" i="165"/>
  <c r="Q909" i="62" a="1"/>
  <c r="EN17" i="54"/>
  <c r="G124" i="149"/>
  <c r="K71" i="153"/>
  <c r="R236" i="62" a="1"/>
  <c r="K43" i="163"/>
  <c r="G93" i="177"/>
  <c r="K33" i="169"/>
  <c r="K61" i="180"/>
  <c r="G114" i="148"/>
  <c r="K73" i="180"/>
  <c r="S9" i="139" a="1"/>
  <c r="G37" i="156"/>
  <c r="G119" i="160"/>
  <c r="K51" i="158"/>
  <c r="G137" i="166"/>
  <c r="Q629" i="62" a="1"/>
  <c r="K77" i="173"/>
  <c r="G71" i="176"/>
  <c r="G157" i="178"/>
  <c r="K38" i="182"/>
  <c r="G34" i="166"/>
  <c r="K32" i="152"/>
  <c r="Q1221" i="62" a="1"/>
  <c r="K62" i="181"/>
  <c r="G156" i="167"/>
  <c r="G111" i="150"/>
  <c r="R5" i="131" a="1"/>
  <c r="G129" i="181"/>
  <c r="G78" i="179"/>
  <c r="G118" i="146"/>
  <c r="G126" i="155"/>
  <c r="G129" i="167"/>
  <c r="G71" i="154"/>
  <c r="R1221" i="62" a="1"/>
  <c r="G87" i="180"/>
  <c r="Q12" i="139" a="1"/>
  <c r="G155" i="176"/>
  <c r="R25" i="139" a="1"/>
  <c r="S1115" i="62" a="1"/>
  <c r="G112" i="156"/>
  <c r="K63" i="140"/>
  <c r="G78" i="157"/>
  <c r="K74" i="177"/>
  <c r="G33" i="145"/>
  <c r="R1102" i="62" a="1"/>
  <c r="CI17" i="54"/>
  <c r="G55" i="152"/>
  <c r="G90" i="169"/>
  <c r="G63" i="147"/>
  <c r="K80" i="163"/>
  <c r="G78" i="140"/>
  <c r="K77" i="141"/>
  <c r="G92" i="177"/>
  <c r="R1039" i="62" a="1"/>
  <c r="P581" i="62" a="1"/>
  <c r="P1193" i="62" a="1"/>
  <c r="S710" i="62" a="1"/>
  <c r="ER17" i="54"/>
  <c r="Q710" i="62" a="1"/>
  <c r="S766" i="62" a="1"/>
  <c r="G139" i="165"/>
  <c r="G81" i="153"/>
  <c r="Q13" i="139" a="1"/>
  <c r="Q786" i="62" a="1"/>
  <c r="G157" i="161"/>
  <c r="K47" i="147"/>
  <c r="G82" i="151"/>
  <c r="Q475" i="62" a="1"/>
  <c r="G133" i="143"/>
  <c r="G124" i="172"/>
  <c r="K38" i="160"/>
  <c r="G137" i="175"/>
  <c r="K74" i="148"/>
  <c r="P1189" i="62" a="1"/>
  <c r="P1179" i="62" a="1"/>
  <c r="K52" i="174"/>
  <c r="G80" i="162"/>
  <c r="P842" i="62" a="1"/>
  <c r="G78" i="171"/>
  <c r="R583" i="62" a="1"/>
  <c r="G76" i="145"/>
  <c r="G68" i="145"/>
  <c r="K56" i="162"/>
  <c r="K31" i="155"/>
  <c r="K73" i="154"/>
  <c r="K58" i="142"/>
  <c r="G115" i="165"/>
  <c r="G36" i="154"/>
  <c r="S1027" i="62" a="1"/>
  <c r="G158" i="151"/>
  <c r="G63" i="178"/>
  <c r="K58" i="166"/>
  <c r="DF17" i="54"/>
  <c r="K85" i="164"/>
  <c r="K79" i="173"/>
  <c r="K63" i="148"/>
  <c r="G120" i="161"/>
  <c r="K30" i="159"/>
  <c r="K80" i="173"/>
  <c r="K48" i="179"/>
  <c r="S1052" i="62" a="1"/>
  <c r="G41" i="156"/>
  <c r="K80" i="148"/>
  <c r="P615" i="62" a="1"/>
  <c r="K45" i="169"/>
  <c r="K50" i="148"/>
  <c r="G62" i="164"/>
  <c r="G33" i="142"/>
  <c r="Q866" i="62" a="1"/>
  <c r="G89" i="148"/>
  <c r="Q1207" i="62" a="1"/>
  <c r="G117" i="179"/>
  <c r="K75" i="175"/>
  <c r="G96" i="173"/>
  <c r="P732" i="62" a="1"/>
  <c r="G139" i="178"/>
  <c r="P835" i="62" a="1"/>
  <c r="R790" i="62" a="1"/>
  <c r="K36" i="175"/>
  <c r="P1071" i="62" a="1"/>
  <c r="G83" i="173"/>
  <c r="G90" i="149"/>
  <c r="K67" i="143"/>
  <c r="K77" i="164"/>
  <c r="G54" i="167"/>
  <c r="Q326" i="62" a="1"/>
  <c r="K50" i="154"/>
  <c r="K73" i="142"/>
  <c r="P1049" i="62" a="1"/>
  <c r="G113" i="141"/>
  <c r="K77" i="140"/>
  <c r="G80" i="160"/>
  <c r="G110" i="151"/>
  <c r="G157" i="155"/>
  <c r="P1108" i="62" a="1"/>
  <c r="G75" i="180"/>
  <c r="K59" i="177"/>
  <c r="G139" i="160"/>
  <c r="K122" i="65"/>
  <c r="G107" i="155"/>
  <c r="K30" i="168"/>
  <c r="G90" i="162"/>
  <c r="G31" i="168"/>
  <c r="G39" i="171"/>
  <c r="G92" i="147"/>
  <c r="K85" i="155"/>
  <c r="G45" i="155"/>
  <c r="G113" i="149"/>
  <c r="R873" i="62" a="1"/>
  <c r="Q941" i="62" a="1"/>
  <c r="K62" i="176"/>
  <c r="S141" i="62" a="1"/>
  <c r="G64" i="174"/>
  <c r="G82" i="173"/>
  <c r="G43" i="178"/>
  <c r="K60" i="152"/>
  <c r="Q970" i="62" a="1"/>
  <c r="P882" i="62" a="1"/>
  <c r="G111" i="171"/>
  <c r="G122" i="153"/>
  <c r="G136" i="181"/>
  <c r="K46" i="157"/>
  <c r="K43" i="177"/>
  <c r="G64" i="178"/>
  <c r="G60" i="166"/>
  <c r="K109" i="65"/>
  <c r="G106" i="143"/>
  <c r="G50" i="181"/>
  <c r="K33" i="178"/>
  <c r="K60" i="165"/>
  <c r="G59" i="171"/>
  <c r="K43" i="175"/>
  <c r="G41" i="160"/>
  <c r="G119" i="145"/>
  <c r="Q1066" i="62" a="1"/>
  <c r="K59" i="150"/>
  <c r="K37" i="177"/>
  <c r="G108" i="166"/>
  <c r="K67" i="163"/>
  <c r="G76" i="141"/>
  <c r="G93" i="166"/>
  <c r="G77" i="142"/>
  <c r="G105" i="153"/>
  <c r="K8" i="119"/>
  <c r="P5" i="139" a="1"/>
  <c r="K81" i="181"/>
  <c r="Q26" i="139" a="1"/>
  <c r="G61" i="172"/>
  <c r="G97" i="153"/>
  <c r="G129" i="163"/>
  <c r="G85" i="165"/>
  <c r="P773" i="62" a="1"/>
  <c r="G96" i="151"/>
  <c r="K65" i="178"/>
  <c r="G52" i="170"/>
  <c r="G91" i="177"/>
  <c r="R1122" i="62" a="1"/>
  <c r="G93" i="158"/>
  <c r="G117" i="178"/>
  <c r="G102" i="141"/>
  <c r="R946" i="62" a="1"/>
  <c r="K78" i="152"/>
  <c r="G99" i="177"/>
  <c r="G84" i="173"/>
  <c r="G82" i="166"/>
  <c r="G32" i="145"/>
  <c r="G40" i="167"/>
  <c r="Q1220" i="62" a="1"/>
  <c r="G107" i="151"/>
  <c r="G37" i="182"/>
  <c r="K71" i="162"/>
  <c r="G111" i="172"/>
  <c r="R8" i="139" a="1"/>
  <c r="G87" i="142"/>
  <c r="Q1048" i="62" a="1"/>
  <c r="G111" i="152"/>
  <c r="S1234" i="62" a="1"/>
  <c r="G135" i="178"/>
  <c r="G136" i="149"/>
  <c r="G53" i="140"/>
  <c r="G38" i="167"/>
  <c r="S1102" i="62" a="1"/>
  <c r="G112" i="168"/>
  <c r="G89" i="141"/>
  <c r="EX17" i="54"/>
  <c r="K76" i="159"/>
  <c r="P328" i="62" a="1"/>
  <c r="G55" i="168"/>
  <c r="K67" i="158"/>
  <c r="G31" i="141"/>
  <c r="G49" i="180"/>
  <c r="P843" i="62" a="1"/>
  <c r="K32" i="177"/>
  <c r="K81" i="161"/>
  <c r="K36" i="180"/>
  <c r="G158" i="166"/>
  <c r="G73" i="147"/>
  <c r="G75" i="170"/>
  <c r="G69" i="165"/>
  <c r="G38" i="141"/>
  <c r="G67" i="154"/>
  <c r="G90" i="178"/>
  <c r="R1144" i="62" a="1"/>
  <c r="G77" i="182"/>
  <c r="G55" i="146"/>
  <c r="G123" i="170"/>
  <c r="P1217" i="62" a="1"/>
  <c r="P783" i="62" a="1"/>
  <c r="G116" i="160"/>
  <c r="K28" i="119"/>
  <c r="K34" i="65"/>
  <c r="K42" i="164"/>
  <c r="G87" i="152"/>
  <c r="K85" i="150"/>
  <c r="G118" i="179"/>
  <c r="G63" i="141"/>
  <c r="G71" i="170"/>
  <c r="R1081" i="62" a="1"/>
  <c r="K67" i="180"/>
  <c r="G106" i="174"/>
  <c r="K49" i="179"/>
  <c r="G32" i="175"/>
  <c r="G72" i="141"/>
  <c r="K38" i="161"/>
  <c r="K56" i="147"/>
  <c r="S897" i="62" a="1"/>
  <c r="K71" i="166"/>
  <c r="G158" i="140"/>
  <c r="K65" i="153"/>
  <c r="K78" i="167"/>
  <c r="G73" i="154"/>
  <c r="K70" i="159"/>
  <c r="G126" i="153"/>
  <c r="K36" i="150"/>
  <c r="G116" i="146"/>
  <c r="G111" i="155"/>
  <c r="G123" i="175"/>
  <c r="G62" i="175"/>
  <c r="R619" i="62" a="1"/>
  <c r="K37" i="174"/>
  <c r="K34" i="158"/>
  <c r="G112" i="149"/>
  <c r="R864" i="62" a="1"/>
  <c r="K73" i="165"/>
  <c r="G34" i="162"/>
  <c r="G72" i="152"/>
  <c r="K30" i="177"/>
  <c r="G84" i="159"/>
  <c r="G74" i="153"/>
  <c r="G111" i="168"/>
  <c r="K81" i="156"/>
  <c r="G105" i="172"/>
  <c r="G46" i="155"/>
  <c r="G111" i="182"/>
  <c r="G32" i="161"/>
  <c r="G98" i="180"/>
  <c r="G63" i="173"/>
  <c r="G48" i="180"/>
  <c r="G79" i="145"/>
  <c r="G85" i="142"/>
  <c r="G108" i="162"/>
  <c r="K58" i="148"/>
  <c r="P816" i="62" a="1"/>
  <c r="K48" i="152"/>
  <c r="G32" i="160"/>
  <c r="Q940" i="62" a="1"/>
  <c r="Q11" i="119"/>
  <c r="G94" i="179"/>
  <c r="G100" i="141"/>
  <c r="K76" i="177"/>
  <c r="Q917" i="62" a="1"/>
  <c r="K44" i="145"/>
  <c r="G127" i="174"/>
  <c r="S6" i="62" a="1"/>
  <c r="G109" i="163"/>
  <c r="G139" i="149"/>
  <c r="K48" i="157"/>
  <c r="K50" i="174"/>
  <c r="R931" i="62" a="1"/>
  <c r="K52" i="166"/>
  <c r="G53" i="141"/>
  <c r="G105" i="151"/>
  <c r="Q1133" i="62" a="1"/>
  <c r="G132" i="149"/>
  <c r="P747" i="62" a="1"/>
  <c r="G85" i="161"/>
  <c r="G87" i="182"/>
  <c r="G37" i="165"/>
  <c r="G61" i="142"/>
  <c r="P7" i="139" a="1"/>
  <c r="Q922" i="62" a="1"/>
  <c r="G58" i="171"/>
  <c r="S521" i="62" a="1"/>
  <c r="G109" i="162"/>
  <c r="G110" i="164"/>
  <c r="G96" i="164"/>
  <c r="S830" i="62" a="1"/>
  <c r="K15" i="119"/>
  <c r="K31" i="145"/>
  <c r="K55" i="169"/>
  <c r="G126" i="162"/>
  <c r="K41" i="119"/>
  <c r="R887" i="62" a="1"/>
  <c r="K67" i="157"/>
  <c r="G108" i="178"/>
  <c r="Q1004" i="62" a="1"/>
  <c r="G102" i="142"/>
  <c r="K63" i="152"/>
  <c r="K82" i="166"/>
  <c r="G76" i="157"/>
  <c r="G70" i="167"/>
  <c r="G155" i="149"/>
  <c r="G52" i="154"/>
  <c r="G64" i="163"/>
  <c r="K51" i="159"/>
  <c r="P1142" i="62" a="1"/>
  <c r="K44" i="157"/>
  <c r="G82" i="162"/>
  <c r="G78" i="165"/>
  <c r="K70" i="179"/>
  <c r="K42" i="154"/>
  <c r="Q764" i="62" a="1"/>
  <c r="K79" i="181"/>
  <c r="K83" i="142"/>
  <c r="G129" i="145"/>
  <c r="K76" i="65"/>
  <c r="G155" i="158"/>
  <c r="S776" i="62" a="1"/>
  <c r="K58" i="147"/>
  <c r="G156" i="143"/>
  <c r="R351" i="62" a="1"/>
  <c r="G116" i="164"/>
  <c r="R628" i="62" a="1"/>
  <c r="G65" i="152"/>
  <c r="S873" i="62" a="1"/>
  <c r="K36" i="165"/>
  <c r="P18" i="139" a="1"/>
  <c r="G106" i="177"/>
  <c r="G98" i="163"/>
  <c r="G35" i="141"/>
  <c r="K19" i="119"/>
  <c r="G137" i="171"/>
  <c r="G87" i="168"/>
  <c r="G94" i="157"/>
  <c r="S996" i="62" a="1"/>
  <c r="G91" i="165"/>
  <c r="K84" i="172"/>
  <c r="G100" i="147"/>
  <c r="P968" i="62" a="1"/>
  <c r="P127" i="62" a="1"/>
  <c r="K31" i="141"/>
  <c r="G41" i="158"/>
  <c r="G106" i="171"/>
  <c r="K54" i="180"/>
  <c r="K78" i="65"/>
  <c r="K78" i="181"/>
  <c r="K56" i="173"/>
  <c r="P543" i="62" a="1"/>
  <c r="P618" i="62" a="1"/>
  <c r="G63" i="165"/>
  <c r="G37" i="170"/>
  <c r="G68" i="162"/>
  <c r="K75" i="150"/>
  <c r="K41" i="162"/>
  <c r="K32" i="155"/>
  <c r="P912" i="62" a="1"/>
  <c r="K65" i="172"/>
  <c r="G138" i="150"/>
  <c r="G128" i="174"/>
  <c r="G65" i="169"/>
  <c r="G117" i="176"/>
  <c r="K83" i="143"/>
  <c r="S1211" i="62" a="1"/>
  <c r="G61" i="164"/>
  <c r="G136" i="141"/>
  <c r="G70" i="150"/>
  <c r="P1100" i="62" a="1"/>
  <c r="G139" i="176"/>
  <c r="K42" i="140"/>
  <c r="G30" i="159"/>
  <c r="G59" i="148"/>
  <c r="G90" i="151"/>
  <c r="K34" i="140"/>
  <c r="G97" i="164"/>
  <c r="G84" i="160"/>
  <c r="G70" i="171"/>
  <c r="G37" i="159"/>
  <c r="G97" i="166"/>
  <c r="K68" i="171"/>
  <c r="G96" i="178"/>
  <c r="G44" i="175"/>
  <c r="P452" i="62" a="1"/>
  <c r="G32" i="173"/>
  <c r="G108" i="164"/>
  <c r="G92" i="175"/>
  <c r="K74" i="150"/>
  <c r="K84" i="143"/>
  <c r="G72" i="151"/>
  <c r="P920" i="62" a="1"/>
  <c r="G89" i="150"/>
  <c r="G80" i="176"/>
  <c r="Q746" i="62" a="1"/>
  <c r="K54" i="157"/>
  <c r="G82" i="149"/>
  <c r="K60" i="167"/>
  <c r="G157" i="163"/>
  <c r="G98" i="146"/>
  <c r="G102" i="161"/>
  <c r="G41" i="148"/>
  <c r="K20" i="119"/>
  <c r="K63" i="179"/>
  <c r="Q719" i="62" a="1"/>
  <c r="G63" i="154"/>
  <c r="Q884" i="62" a="1"/>
  <c r="G96" i="140"/>
  <c r="K50" i="65"/>
  <c r="K53" i="168"/>
  <c r="G140" i="176"/>
  <c r="K46" i="156"/>
  <c r="P1053" i="62" a="1"/>
  <c r="G119" i="158"/>
  <c r="G87" i="173"/>
  <c r="BQ17" i="54"/>
  <c r="G155" i="181"/>
  <c r="S22" i="64" a="1"/>
  <c r="G96" i="160"/>
  <c r="G133" i="140"/>
  <c r="K76" i="140"/>
  <c r="S1196" i="62" a="1"/>
  <c r="G47" i="147"/>
  <c r="K32" i="172"/>
  <c r="K84" i="141"/>
  <c r="G41" i="164"/>
  <c r="G47" i="169"/>
  <c r="G98" i="149"/>
  <c r="K63" i="142"/>
  <c r="G71" i="162"/>
  <c r="G68" i="167"/>
  <c r="G38" i="178"/>
  <c r="G129" i="147"/>
  <c r="G81" i="149"/>
  <c r="S583" i="62" a="1"/>
  <c r="G49" i="171"/>
  <c r="G138" i="164"/>
  <c r="AO17" i="54"/>
  <c r="G47" i="162"/>
  <c r="K73" i="168"/>
  <c r="G101" i="172"/>
  <c r="K31" i="143"/>
  <c r="R570" i="62" a="1"/>
  <c r="G84" i="146"/>
  <c r="P25" i="139" a="1"/>
  <c r="G55" i="65"/>
  <c r="G50" i="143"/>
  <c r="K75" i="161"/>
  <c r="K38" i="155"/>
  <c r="K83" i="152"/>
  <c r="R1050" i="62" a="1"/>
  <c r="G126" i="180"/>
  <c r="R616" i="62" a="1"/>
  <c r="G43" i="146"/>
  <c r="K73" i="151"/>
  <c r="G77" i="143"/>
  <c r="G73" i="167"/>
  <c r="G107" i="146"/>
  <c r="K45" i="160"/>
  <c r="G84" i="171"/>
  <c r="G100" i="158"/>
  <c r="K41" i="158"/>
  <c r="K39" i="174"/>
  <c r="K68" i="169"/>
  <c r="K45" i="165"/>
  <c r="R456" i="62" a="1"/>
  <c r="S883" i="62" a="1"/>
  <c r="G96" i="182"/>
  <c r="K60" i="153"/>
  <c r="K47" i="160"/>
  <c r="G75" i="162"/>
  <c r="R867" i="62" a="1"/>
  <c r="R1154" i="62" a="1"/>
  <c r="G123" i="155"/>
  <c r="G51" i="179"/>
  <c r="R765" i="62" a="1"/>
  <c r="G60" i="180"/>
  <c r="K60" i="161"/>
  <c r="G44" i="146"/>
  <c r="K83" i="169"/>
  <c r="K50" i="168"/>
  <c r="K80" i="146"/>
  <c r="G69" i="180"/>
  <c r="P917" i="62" a="1"/>
  <c r="G132" i="179"/>
  <c r="G111" i="175"/>
  <c r="K52" i="140"/>
  <c r="G102" i="162"/>
  <c r="K61" i="154"/>
  <c r="G91" i="176"/>
  <c r="K80" i="170"/>
  <c r="G64" i="171"/>
  <c r="G36" i="169"/>
  <c r="G91" i="161"/>
  <c r="Q1080" i="62" a="1"/>
  <c r="G30" i="178"/>
  <c r="K50" i="153"/>
  <c r="R17" i="139" a="1"/>
  <c r="G59" i="169"/>
  <c r="G62" i="173"/>
  <c r="R12" i="139" a="1"/>
  <c r="G121" i="167"/>
  <c r="G101" i="168"/>
  <c r="K79" i="162"/>
  <c r="G120" i="151"/>
  <c r="G75" i="151"/>
  <c r="Q1122" i="62" a="1"/>
  <c r="K78" i="145"/>
  <c r="G39" i="181"/>
  <c r="Q1231" i="62" a="1"/>
  <c r="G50" i="162"/>
  <c r="G105" i="157"/>
  <c r="K85" i="165"/>
  <c r="Q1183" i="62" a="1"/>
  <c r="G113" i="176"/>
  <c r="G106" i="178"/>
  <c r="G110" i="143"/>
  <c r="K47" i="156"/>
  <c r="G75" i="174"/>
  <c r="K58" i="145"/>
  <c r="G80" i="146"/>
  <c r="G139" i="177"/>
  <c r="G41" i="182"/>
  <c r="K54" i="141"/>
  <c r="S498" i="62" a="1"/>
  <c r="K64" i="181"/>
  <c r="G87" i="154"/>
  <c r="G36" i="168"/>
  <c r="K49" i="152"/>
  <c r="K77" i="146"/>
  <c r="S840" i="62" a="1"/>
  <c r="G77" i="145"/>
  <c r="K43" i="140"/>
  <c r="K41" i="165"/>
  <c r="G112" i="142"/>
  <c r="G45" i="166"/>
  <c r="G67" i="178"/>
  <c r="G35" i="176"/>
  <c r="G120" i="146"/>
  <c r="G133" i="149"/>
  <c r="K81" i="175"/>
  <c r="S720" i="62" a="1"/>
  <c r="G52" i="165"/>
  <c r="G83" i="141"/>
  <c r="G123" i="150"/>
  <c r="Q1100" i="62" a="1"/>
  <c r="G63" i="164"/>
  <c r="G91" i="155"/>
  <c r="G51" i="170"/>
  <c r="G133" i="151"/>
  <c r="G156" i="147"/>
  <c r="Q907" i="62" a="1"/>
  <c r="G37" i="160"/>
  <c r="K72" i="180"/>
  <c r="G108" i="179"/>
  <c r="G81" i="165"/>
  <c r="K30" i="164"/>
  <c r="G126" i="157"/>
  <c r="G118" i="167"/>
  <c r="G35" i="175"/>
  <c r="G73" i="151"/>
  <c r="G45" i="150"/>
  <c r="Q452" i="62" a="1"/>
  <c r="G34" i="165"/>
  <c r="G33" i="146"/>
  <c r="G48" i="159"/>
  <c r="K48" i="180"/>
  <c r="K78" i="151"/>
  <c r="K43" i="169"/>
  <c r="G127" i="141"/>
  <c r="G96" i="150"/>
  <c r="Q1036" i="62" a="1"/>
  <c r="G116" i="145"/>
  <c r="K39" i="177"/>
  <c r="G105" i="180"/>
  <c r="G54" i="176"/>
  <c r="G51" i="173"/>
  <c r="G76" i="176"/>
  <c r="G140" i="174"/>
  <c r="K30" i="180"/>
  <c r="G110" i="156"/>
  <c r="G94" i="175"/>
  <c r="K80" i="149"/>
  <c r="P1153" i="62" a="1"/>
  <c r="G140" i="166"/>
  <c r="G83" i="147"/>
  <c r="P5" i="62" a="1"/>
  <c r="G102" i="181"/>
  <c r="G62" i="140"/>
  <c r="G33" i="164"/>
  <c r="G129" i="141"/>
  <c r="G67" i="158"/>
  <c r="G77" i="146"/>
  <c r="G80" i="175"/>
  <c r="K43" i="181"/>
  <c r="G62" i="165"/>
  <c r="S1239" i="62" a="1"/>
  <c r="P273" i="62" a="1"/>
  <c r="K48" i="160"/>
  <c r="G94" i="161"/>
  <c r="G139" i="182"/>
  <c r="G41" i="142"/>
  <c r="G54" i="163"/>
  <c r="G82" i="147"/>
  <c r="G84" i="142"/>
  <c r="G38" i="180"/>
  <c r="K82" i="163"/>
  <c r="G67" i="175"/>
  <c r="G43" i="169"/>
  <c r="K32" i="145"/>
  <c r="G133" i="170"/>
  <c r="G127" i="158"/>
  <c r="R1052" i="62" a="1"/>
  <c r="G59" i="163"/>
  <c r="G140" i="169"/>
  <c r="G79" i="160"/>
  <c r="G133" i="181"/>
  <c r="G72" i="161"/>
  <c r="P804" i="62" a="1"/>
  <c r="G87" i="148"/>
  <c r="P1163" i="62" a="1"/>
  <c r="P1239" i="62" a="1"/>
  <c r="G63" i="159"/>
  <c r="G54" i="161"/>
  <c r="G71" i="164"/>
  <c r="G85" i="163"/>
  <c r="G134" i="146"/>
  <c r="K36" i="149"/>
  <c r="K37" i="147"/>
  <c r="K59" i="168"/>
  <c r="G31" i="140"/>
  <c r="G120" i="155"/>
  <c r="K71" i="164"/>
  <c r="G133" i="182"/>
  <c r="K40" i="156"/>
  <c r="G40" i="156"/>
  <c r="K68" i="145"/>
  <c r="R939" i="62" a="1"/>
  <c r="G76" i="167"/>
  <c r="G32" i="157"/>
  <c r="G89" i="151"/>
  <c r="ED17" i="54"/>
  <c r="G123" i="158"/>
  <c r="P10" i="139" a="1"/>
  <c r="G87" i="176"/>
  <c r="K71" i="177"/>
  <c r="G77" i="164"/>
  <c r="G68" i="166"/>
  <c r="G37" i="152"/>
  <c r="K76" i="158"/>
  <c r="R813" i="62" a="1"/>
  <c r="G75" i="145"/>
  <c r="G76" i="154"/>
  <c r="K52" i="155"/>
  <c r="G55" i="147"/>
  <c r="G156" i="145"/>
  <c r="K68" i="157"/>
  <c r="K63" i="156"/>
  <c r="G112" i="153"/>
  <c r="K79" i="158"/>
  <c r="G118" i="153"/>
  <c r="G91" i="140"/>
  <c r="G114" i="171"/>
  <c r="Q1199" i="62" a="1"/>
  <c r="K81" i="176"/>
  <c r="K31" i="173"/>
  <c r="G58" i="156"/>
  <c r="G93" i="143"/>
  <c r="K41" i="157"/>
  <c r="P1235" i="62" a="1"/>
  <c r="K70" i="143"/>
  <c r="K31" i="140"/>
  <c r="S1132" i="62" a="1"/>
  <c r="G75" i="175"/>
  <c r="G82" i="150"/>
  <c r="G47" i="180"/>
  <c r="K42" i="178"/>
  <c r="G54" i="173"/>
  <c r="G126" i="145"/>
  <c r="K70" i="157"/>
  <c r="G58" i="153"/>
  <c r="G92" i="156"/>
  <c r="G79" i="154"/>
  <c r="K47" i="171"/>
  <c r="R582" i="62" a="1"/>
  <c r="G47" i="166"/>
  <c r="G85" i="167"/>
  <c r="K79" i="143"/>
  <c r="G157" i="176"/>
  <c r="Q1010" i="62" a="1"/>
  <c r="G32" i="162"/>
  <c r="K52" i="148"/>
  <c r="G110" i="169"/>
  <c r="P1010" i="62" a="1"/>
  <c r="G107" i="175"/>
  <c r="K80" i="176"/>
  <c r="G62" i="141"/>
  <c r="G54" i="143"/>
  <c r="K73" i="181"/>
  <c r="G83" i="176"/>
  <c r="G75" i="148"/>
  <c r="K69" i="179"/>
  <c r="G111" i="167"/>
  <c r="G78" i="166"/>
  <c r="G39" i="146"/>
  <c r="K71" i="174"/>
  <c r="G68" i="155"/>
  <c r="G122" i="176"/>
  <c r="G95" i="160"/>
  <c r="G140" i="150"/>
  <c r="K68" i="180"/>
  <c r="G93" i="140"/>
  <c r="K47" i="179"/>
  <c r="G85" i="174"/>
  <c r="K51" i="150"/>
  <c r="K30" i="153"/>
  <c r="G48" i="176"/>
  <c r="G30" i="155"/>
  <c r="K60" i="149"/>
  <c r="Q5" i="131" a="1"/>
  <c r="G126" i="146"/>
  <c r="Q1073" i="62" a="1"/>
  <c r="K51" i="147"/>
  <c r="R718" i="62" a="1"/>
  <c r="K75" i="177"/>
  <c r="K41" i="176"/>
  <c r="G98" i="140"/>
  <c r="G30" i="148"/>
  <c r="G53" i="175"/>
  <c r="G42" i="171"/>
  <c r="K74" i="169"/>
  <c r="G130" i="146"/>
  <c r="K48" i="155"/>
  <c r="K72" i="176"/>
  <c r="G126" i="148"/>
  <c r="G108" i="170"/>
  <c r="G73" i="176"/>
  <c r="G87" i="171"/>
  <c r="G69" i="140"/>
  <c r="K44" i="166"/>
  <c r="G109" i="177"/>
  <c r="G99" i="146"/>
  <c r="G123" i="161"/>
  <c r="K83" i="153"/>
  <c r="G49" i="167"/>
  <c r="K34" i="151"/>
  <c r="G79" i="176"/>
  <c r="G107" i="148"/>
  <c r="K83" i="150"/>
  <c r="K68" i="173"/>
  <c r="R141" i="62" a="1"/>
  <c r="K74" i="158"/>
  <c r="G120" i="162"/>
  <c r="G118" i="175"/>
  <c r="K32" i="163"/>
  <c r="G105" i="163"/>
  <c r="G38" i="150"/>
  <c r="P1183" i="62" a="1"/>
  <c r="G36" i="141"/>
  <c r="K75" i="141"/>
  <c r="G155" i="146"/>
  <c r="G99" i="160"/>
  <c r="K42" i="151"/>
  <c r="G113" i="174"/>
  <c r="G134" i="178"/>
  <c r="G31" i="181"/>
  <c r="K30" i="173"/>
  <c r="G73" i="172"/>
  <c r="G67" i="182"/>
  <c r="G96" i="148"/>
  <c r="K45" i="173"/>
  <c r="G64" i="170"/>
  <c r="G60" i="165"/>
  <c r="G124" i="163"/>
  <c r="G137" i="148"/>
  <c r="G31" i="146"/>
  <c r="R710" i="62" a="1"/>
  <c r="G91" i="143"/>
  <c r="Q35" i="119"/>
  <c r="K31" i="177"/>
  <c r="G35" i="154"/>
  <c r="Q1193" i="62" a="1"/>
  <c r="G49" i="162"/>
  <c r="R891" i="62" a="1"/>
  <c r="K76" i="170"/>
  <c r="P1090" i="62" a="1"/>
  <c r="BK17" i="54"/>
  <c r="G72" i="155"/>
  <c r="G61" i="166"/>
  <c r="K60" i="148"/>
  <c r="K35" i="173"/>
  <c r="R544" i="62" a="1"/>
  <c r="P959" i="62" a="1"/>
  <c r="G67" i="143"/>
  <c r="P924" i="62" a="1"/>
  <c r="G65" i="157"/>
  <c r="G98" i="173"/>
  <c r="G42" i="154"/>
  <c r="G42" i="165"/>
  <c r="G127" i="162"/>
  <c r="G97" i="148"/>
  <c r="K63" i="161"/>
  <c r="G62" i="157"/>
  <c r="K45" i="175"/>
  <c r="K61" i="153"/>
  <c r="K48" i="164"/>
  <c r="G69" i="169"/>
  <c r="K60" i="180"/>
  <c r="P970" i="62" a="1"/>
  <c r="K71" i="146"/>
  <c r="G38" i="166"/>
  <c r="G48" i="172"/>
  <c r="G70" i="175"/>
  <c r="G110" i="181"/>
  <c r="Q6" i="119"/>
  <c r="K33" i="148"/>
  <c r="Q1219" i="62" a="1"/>
  <c r="K51" i="143"/>
  <c r="Q1135" i="62" a="1"/>
  <c r="S389" i="62" a="1"/>
  <c r="G113" i="178"/>
  <c r="G78" i="147"/>
  <c r="K80" i="179"/>
  <c r="P901" i="62" a="1"/>
  <c r="S844" i="62" a="1"/>
  <c r="G95" i="174"/>
  <c r="K70" i="147"/>
  <c r="G52" i="150"/>
  <c r="G136" i="177"/>
  <c r="S1048" i="62" a="1"/>
  <c r="G112" i="161"/>
  <c r="K33" i="157"/>
  <c r="G136" i="65"/>
  <c r="G132" i="166"/>
  <c r="G93" i="149"/>
  <c r="G137" i="172"/>
  <c r="G137" i="173"/>
  <c r="G60" i="146"/>
  <c r="K48" i="174"/>
  <c r="G65" i="181"/>
  <c r="P635" i="62" a="1"/>
  <c r="K35" i="150"/>
  <c r="K40" i="175"/>
  <c r="G101" i="163"/>
  <c r="R853" i="62" a="1"/>
  <c r="G80" i="143"/>
  <c r="K70" i="170"/>
  <c r="K32" i="158"/>
  <c r="S5" i="139" a="1"/>
  <c r="G33" i="152"/>
  <c r="S1244" i="62" a="1"/>
  <c r="G91" i="164"/>
  <c r="G121" i="161"/>
  <c r="G99" i="142"/>
  <c r="Q499" i="62" a="1"/>
  <c r="G73" i="165"/>
  <c r="G68" i="169"/>
  <c r="DC17" i="54"/>
  <c r="Q1196" i="62" a="1"/>
  <c r="K44" i="164"/>
  <c r="S1182" i="62" a="1"/>
  <c r="R1031" i="62" a="1"/>
  <c r="K36" i="172"/>
  <c r="P484" i="62" a="1"/>
  <c r="G56" i="170"/>
  <c r="K55" i="140"/>
  <c r="G31" i="150"/>
  <c r="P812" i="62" a="1"/>
  <c r="K33" i="176"/>
  <c r="K37" i="175"/>
  <c r="K81" i="141"/>
  <c r="G37" i="151"/>
  <c r="Q1242" i="62" a="1"/>
  <c r="K46" i="182"/>
  <c r="K83" i="162"/>
  <c r="G50" i="169"/>
  <c r="G44" i="149"/>
  <c r="G46" i="168"/>
  <c r="P1219" i="62" a="1"/>
  <c r="G101" i="65"/>
  <c r="P810" i="62" a="1"/>
  <c r="G46" i="177"/>
  <c r="G112" i="148"/>
  <c r="G91" i="158"/>
  <c r="G137" i="178"/>
  <c r="K52" i="158"/>
  <c r="G43" i="163"/>
  <c r="G93" i="159"/>
  <c r="K81" i="164"/>
  <c r="G42" i="172"/>
  <c r="G156" i="161"/>
  <c r="G51" i="151"/>
  <c r="K46" i="168"/>
  <c r="G36" i="161"/>
  <c r="K77" i="169"/>
  <c r="G94" i="159"/>
  <c r="G116" i="155"/>
  <c r="K50" i="141"/>
  <c r="G72" i="169"/>
  <c r="G121" i="160"/>
  <c r="G139" i="161"/>
  <c r="R629" i="62" a="1"/>
  <c r="G139" i="164"/>
  <c r="G101" i="175"/>
  <c r="K59" i="161"/>
  <c r="G118" i="173"/>
  <c r="G47" i="168"/>
  <c r="G124" i="173"/>
  <c r="G39" i="157"/>
  <c r="K54" i="154"/>
  <c r="G122" i="164"/>
  <c r="K50" i="156"/>
  <c r="G128" i="161"/>
  <c r="P744" i="62" a="1"/>
  <c r="K30" i="174"/>
  <c r="K36" i="154"/>
  <c r="G54" i="141"/>
  <c r="Q1142" i="62" a="1"/>
  <c r="G36" i="177"/>
  <c r="G69" i="153"/>
  <c r="G31" i="165"/>
  <c r="K39" i="148"/>
  <c r="Q1222" i="62" a="1"/>
  <c r="K31" i="163"/>
  <c r="G84" i="168"/>
  <c r="P836" i="62" a="1"/>
  <c r="G157" i="169"/>
  <c r="K120" i="65"/>
  <c r="Q481" i="62" a="1"/>
  <c r="P772" i="62" a="1"/>
  <c r="R747" i="62" a="1"/>
  <c r="Q1236" i="62" a="1"/>
  <c r="G135" i="141"/>
  <c r="G49" i="178"/>
  <c r="G155" i="168"/>
  <c r="P1080" i="62" a="1"/>
  <c r="P1035" i="62" a="1"/>
  <c r="K64" i="154"/>
  <c r="G115" i="157"/>
  <c r="G85" i="164"/>
  <c r="G55" i="180"/>
  <c r="P535" i="62" a="1"/>
  <c r="K32" i="160"/>
  <c r="G112" i="166"/>
  <c r="K64" i="141"/>
  <c r="K77" i="181"/>
  <c r="K7" i="119"/>
  <c r="G79" i="143"/>
  <c r="G30" i="154"/>
  <c r="K33" i="154"/>
  <c r="G123" i="178"/>
  <c r="G119" i="177"/>
  <c r="G97" i="155"/>
  <c r="P1203" i="62" a="1"/>
  <c r="G35" i="143"/>
  <c r="G68" i="175"/>
  <c r="G82" i="182"/>
  <c r="G71" i="163"/>
  <c r="S1122" i="62" a="1"/>
  <c r="G70" i="158"/>
  <c r="K49" i="154"/>
  <c r="S1213" i="62" a="1"/>
  <c r="Q6" i="62" a="1"/>
  <c r="G113" i="146"/>
  <c r="K50" i="150"/>
  <c r="G108" i="142"/>
  <c r="G98" i="165"/>
  <c r="K59" i="65"/>
  <c r="G65" i="166"/>
  <c r="G72" i="159"/>
  <c r="G80" i="181"/>
  <c r="Q1102" i="62" a="1"/>
  <c r="K54" i="142"/>
  <c r="G46" i="153"/>
  <c r="G119" i="147"/>
  <c r="K43" i="158"/>
  <c r="G126" i="165"/>
  <c r="R615" i="62" a="1"/>
  <c r="K64" i="173"/>
  <c r="K56" i="163"/>
  <c r="G60" i="151"/>
  <c r="K79" i="165"/>
  <c r="G101" i="159"/>
  <c r="G129" i="158"/>
  <c r="G81" i="175"/>
  <c r="K73" i="169"/>
  <c r="K80" i="165"/>
  <c r="S24" i="139" a="1"/>
  <c r="Q874" i="62" a="1"/>
  <c r="G52" i="179"/>
  <c r="G124" i="153"/>
  <c r="G130" i="148"/>
  <c r="Q878" i="62" a="1"/>
  <c r="K53" i="180"/>
  <c r="G54" i="152"/>
  <c r="G67" i="156"/>
  <c r="G40" i="147"/>
  <c r="G91" i="156"/>
  <c r="G63" i="155"/>
  <c r="P838" i="62" a="1"/>
  <c r="K35" i="181"/>
  <c r="G65" i="151"/>
  <c r="G81" i="179"/>
  <c r="P708" i="62" a="1"/>
  <c r="K44" i="153"/>
  <c r="G74" i="141"/>
  <c r="G35" i="181"/>
  <c r="G97" i="182"/>
  <c r="K62" i="162"/>
  <c r="K59" i="162"/>
  <c r="G63" i="167"/>
  <c r="K26" i="119"/>
  <c r="Q785" i="62" a="1"/>
  <c r="K61" i="159"/>
  <c r="G77" i="156"/>
  <c r="G120" i="145"/>
  <c r="G155" i="142"/>
  <c r="G157" i="156"/>
  <c r="G51" i="180"/>
  <c r="G115" i="155"/>
  <c r="G90" i="167"/>
  <c r="G46" i="161"/>
  <c r="P1098" i="62" a="1"/>
  <c r="G123" i="149"/>
  <c r="P939" i="62" a="1"/>
  <c r="G35" i="147"/>
  <c r="G138" i="181"/>
  <c r="G56" i="181"/>
  <c r="K49" i="176"/>
  <c r="R1051" i="62" a="1"/>
  <c r="K39" i="155"/>
  <c r="Q877" i="62" a="1"/>
  <c r="G94" i="65"/>
  <c r="G40" i="164"/>
  <c r="K77" i="170"/>
  <c r="G38" i="142"/>
  <c r="G123" i="164"/>
  <c r="G134" i="162"/>
  <c r="Q5" i="119"/>
  <c r="K47" i="165"/>
  <c r="G96" i="162"/>
  <c r="G42" i="164"/>
  <c r="K47" i="151"/>
  <c r="G96" i="157"/>
  <c r="S257" i="62" a="1"/>
  <c r="G43" i="177"/>
  <c r="G56" i="175"/>
  <c r="Q273" i="62" a="1"/>
  <c r="G55" i="145"/>
  <c r="G106" i="170"/>
  <c r="G133" i="165"/>
  <c r="G79" i="158"/>
  <c r="K82" i="182"/>
  <c r="G93" i="171"/>
  <c r="G93" i="174"/>
  <c r="K83" i="146"/>
  <c r="G116" i="175"/>
  <c r="K46" i="141"/>
  <c r="K58" i="146"/>
  <c r="K81" i="162"/>
  <c r="P1214" i="62" a="1"/>
  <c r="G65" i="145"/>
  <c r="G105" i="154"/>
  <c r="G98" i="154"/>
  <c r="Q8" i="119"/>
  <c r="G82" i="164"/>
  <c r="G92" i="176"/>
  <c r="G114" i="141"/>
  <c r="G52" i="161"/>
  <c r="EZ17" i="54"/>
  <c r="G100" i="163"/>
  <c r="G34" i="155"/>
  <c r="G69" i="158"/>
  <c r="R893" i="62" a="1"/>
  <c r="K61" i="149"/>
  <c r="G36" i="150"/>
  <c r="G95" i="147"/>
  <c r="G68" i="140"/>
  <c r="K33" i="170"/>
  <c r="R1123" i="62" a="1"/>
  <c r="R517" i="62" a="1"/>
  <c r="G60" i="145"/>
  <c r="K43" i="160"/>
  <c r="AT17" i="54"/>
  <c r="Q906" i="62" a="1"/>
  <c r="G61" i="174"/>
  <c r="K46" i="175"/>
  <c r="G111" i="162"/>
  <c r="Q1232" i="62" a="1"/>
  <c r="K33" i="149"/>
  <c r="K62" i="165"/>
  <c r="K79" i="140"/>
  <c r="G79" i="174"/>
  <c r="G51" i="169"/>
  <c r="G93" i="169"/>
  <c r="S13" i="139" a="1"/>
  <c r="G87" i="162"/>
  <c r="K33" i="180"/>
  <c r="R1091" i="62" a="1"/>
  <c r="S1133" i="62" a="1"/>
  <c r="K64" i="178"/>
  <c r="G126" i="158"/>
  <c r="K65" i="141"/>
  <c r="G127" i="181"/>
  <c r="K49" i="164"/>
  <c r="G135" i="145"/>
  <c r="K51" i="179"/>
  <c r="K83" i="180"/>
  <c r="K50" i="147"/>
  <c r="K46" i="155"/>
  <c r="G132" i="175"/>
  <c r="G51" i="159"/>
  <c r="K114" i="65"/>
  <c r="S1078" i="62" a="1"/>
  <c r="G140" i="145"/>
  <c r="G81" i="146"/>
  <c r="K85" i="170"/>
  <c r="S419" i="62" a="1"/>
  <c r="K38" i="171"/>
  <c r="K33" i="168"/>
  <c r="R877" i="62" a="1"/>
  <c r="K36" i="181"/>
  <c r="G37" i="179"/>
  <c r="Q1160" i="62" a="1"/>
  <c r="G127" i="182"/>
  <c r="G81" i="174"/>
  <c r="R134" i="62" a="1"/>
  <c r="G60" i="157"/>
  <c r="G72" i="181"/>
  <c r="G124" i="182"/>
  <c r="G44" i="154"/>
  <c r="Q815" i="62" a="1"/>
  <c r="G121" i="143"/>
  <c r="S764" i="62" a="1"/>
  <c r="S1081" i="62" a="1"/>
  <c r="S765" i="62" a="1"/>
  <c r="K84" i="177"/>
  <c r="K71" i="158"/>
  <c r="S1223" i="62" a="1"/>
  <c r="G107" i="145"/>
  <c r="G120" i="171"/>
  <c r="G119" i="175"/>
  <c r="K53" i="171"/>
  <c r="G34" i="168"/>
  <c r="G83" i="179"/>
  <c r="K46" i="177"/>
  <c r="K106" i="65"/>
  <c r="G87" i="141"/>
  <c r="G55" i="149"/>
  <c r="K50" i="161"/>
  <c r="G92" i="180"/>
  <c r="P811" i="62" a="1"/>
  <c r="K61" i="167"/>
  <c r="K62" i="159"/>
  <c r="P1091" i="62" a="1"/>
  <c r="Q1049" i="62" a="1"/>
  <c r="K77" i="65"/>
  <c r="G124" i="156"/>
  <c r="K36" i="166"/>
  <c r="G61" i="169"/>
  <c r="K42" i="169"/>
  <c r="G139" i="156"/>
  <c r="K61" i="151"/>
  <c r="K75" i="153"/>
  <c r="K79" i="182"/>
  <c r="G59" i="167"/>
  <c r="G140" i="147"/>
  <c r="G101" i="151"/>
  <c r="G138" i="155"/>
  <c r="G65" i="143"/>
  <c r="G93" i="179"/>
  <c r="G84" i="182"/>
  <c r="K36" i="173"/>
  <c r="G37" i="162"/>
  <c r="G124" i="176"/>
  <c r="G39" i="176"/>
  <c r="G98" i="141"/>
  <c r="K81" i="152"/>
  <c r="G38" i="149"/>
  <c r="G81" i="155"/>
  <c r="G102" i="149"/>
  <c r="G129" i="171"/>
  <c r="K78" i="141"/>
  <c r="G94" i="170"/>
  <c r="K43" i="119"/>
  <c r="G52" i="178"/>
  <c r="K82" i="172"/>
  <c r="K62" i="182"/>
  <c r="K31" i="167"/>
  <c r="K50" i="175"/>
  <c r="G90" i="174"/>
  <c r="K56" i="142"/>
  <c r="K40" i="173"/>
  <c r="K54" i="161"/>
  <c r="G158" i="167"/>
  <c r="G140" i="155"/>
  <c r="P1238" i="62" a="1"/>
  <c r="Q317" i="62" a="1"/>
  <c r="K85" i="146"/>
  <c r="G55" i="175"/>
  <c r="G73" i="178"/>
  <c r="G136" i="167"/>
  <c r="G65" i="163"/>
  <c r="G101" i="165"/>
  <c r="S854" i="62" a="1"/>
  <c r="G140" i="178"/>
  <c r="R557" i="62" a="1"/>
  <c r="K75" i="143"/>
  <c r="G135" i="159"/>
  <c r="Q713" i="62" a="1"/>
  <c r="G41" i="140"/>
  <c r="G156" i="157"/>
  <c r="G62" i="143"/>
  <c r="G117" i="168"/>
  <c r="G117" i="150"/>
  <c r="G49" i="142"/>
  <c r="K33" i="165"/>
  <c r="G122" i="179"/>
  <c r="P774" i="62" a="1"/>
  <c r="K42" i="177"/>
  <c r="K54" i="162"/>
  <c r="G118" i="156"/>
  <c r="Q745" i="62" a="1"/>
  <c r="G91" i="181"/>
  <c r="G64" i="161"/>
  <c r="Q142" i="62" a="1"/>
  <c r="G37" i="163"/>
  <c r="G53" i="181"/>
  <c r="G93" i="167"/>
  <c r="K48" i="142"/>
  <c r="K49" i="170"/>
  <c r="V17" i="54"/>
  <c r="K72" i="177"/>
  <c r="K79" i="163"/>
  <c r="G75" i="140"/>
  <c r="G83" i="175"/>
  <c r="Q507" i="62" a="1"/>
  <c r="K83" i="140"/>
  <c r="G65" i="161"/>
  <c r="G35" i="169"/>
  <c r="G113" i="157"/>
  <c r="Q892" i="62" a="1"/>
  <c r="P144" i="62" a="1"/>
  <c r="G79" i="153"/>
  <c r="G96" i="153"/>
  <c r="K49" i="153"/>
  <c r="G34" i="163"/>
  <c r="R571" i="62" a="1"/>
  <c r="K34" i="181"/>
  <c r="K78" i="169"/>
  <c r="G89" i="176"/>
  <c r="K53" i="160"/>
  <c r="G102" i="179"/>
  <c r="G75" i="176"/>
  <c r="G108" i="148"/>
  <c r="K74" i="164"/>
  <c r="K65" i="156"/>
  <c r="G114" i="177"/>
  <c r="K76" i="182"/>
  <c r="G56" i="65"/>
  <c r="G110" i="162"/>
  <c r="G69" i="154"/>
  <c r="G39" i="164"/>
  <c r="G45" i="149"/>
  <c r="BH17" i="54"/>
  <c r="P875" i="62" a="1"/>
  <c r="P1184" i="62" a="1"/>
  <c r="R947" i="62" a="1"/>
  <c r="K77" i="172"/>
  <c r="G63" i="169"/>
  <c r="G110" i="166"/>
  <c r="S484" i="62" a="1"/>
  <c r="G65" i="171"/>
  <c r="G138" i="162"/>
  <c r="K30" i="178"/>
  <c r="G100" i="140"/>
  <c r="G108" i="147"/>
  <c r="K62" i="168"/>
  <c r="G139" i="143"/>
  <c r="G156" i="159"/>
  <c r="G117" i="153"/>
  <c r="G46" i="141"/>
  <c r="G60" i="182"/>
  <c r="G120" i="182"/>
  <c r="G55" i="178"/>
  <c r="K35" i="180"/>
  <c r="K33" i="146"/>
  <c r="K33" i="161"/>
  <c r="G68" i="179"/>
  <c r="K55" i="143"/>
  <c r="G127" i="150"/>
  <c r="S1163" i="62" a="1"/>
  <c r="G81" i="148"/>
  <c r="G36" i="143"/>
  <c r="G95" i="180"/>
  <c r="R5" i="139" a="1"/>
  <c r="G116" i="167"/>
  <c r="K45" i="161"/>
  <c r="K75" i="154"/>
  <c r="K70" i="163"/>
  <c r="G51" i="155"/>
  <c r="S1142" i="62" a="1"/>
  <c r="K46" i="167"/>
  <c r="P792" i="62" a="1"/>
  <c r="K40" i="143"/>
  <c r="K41" i="169"/>
  <c r="G108" i="182"/>
  <c r="K27" i="119"/>
  <c r="K59" i="172"/>
  <c r="G60" i="156"/>
  <c r="G69" i="152"/>
  <c r="G158" i="160"/>
  <c r="K37" i="160"/>
  <c r="Q1074" i="62" a="1"/>
  <c r="K70" i="165"/>
  <c r="G136" i="156"/>
  <c r="G128" i="140"/>
  <c r="K64" i="175"/>
  <c r="K45" i="164"/>
  <c r="K49" i="161"/>
  <c r="K74" i="165"/>
  <c r="Q969" i="62" a="1"/>
  <c r="K85" i="156"/>
  <c r="G56" i="172"/>
  <c r="K30" i="166"/>
  <c r="Q767" i="62" a="1"/>
  <c r="G81" i="147"/>
  <c r="G30" i="176"/>
  <c r="G95" i="165"/>
  <c r="G113" i="166"/>
  <c r="G155" i="170"/>
  <c r="G52" i="158"/>
  <c r="G41" i="153"/>
  <c r="K36" i="140"/>
  <c r="K41" i="174"/>
  <c r="G74" i="157"/>
  <c r="P707" i="62" a="1"/>
  <c r="G119" i="141"/>
  <c r="K48" i="161"/>
  <c r="G56" i="164"/>
  <c r="G121" i="182"/>
  <c r="Q498" i="62" a="1"/>
  <c r="K74" i="166"/>
  <c r="P746" i="62" a="1"/>
  <c r="G49" i="150"/>
  <c r="K39" i="165"/>
  <c r="R15" i="139" a="1"/>
  <c r="G113" i="143"/>
  <c r="K61" i="147"/>
  <c r="K68" i="167"/>
  <c r="K84" i="173"/>
  <c r="K119" i="65"/>
  <c r="G158" i="172"/>
  <c r="G128" i="176"/>
  <c r="G45" i="140"/>
  <c r="G70" i="153"/>
  <c r="G133" i="146"/>
  <c r="G40" i="162"/>
  <c r="G79" i="155"/>
  <c r="K74" i="173"/>
  <c r="K36" i="159"/>
  <c r="G72" i="156"/>
  <c r="G120" i="178"/>
  <c r="G105" i="177"/>
  <c r="K83" i="148"/>
  <c r="G107" i="181"/>
  <c r="G59" i="154"/>
  <c r="G87" i="172"/>
  <c r="S1160" i="62" a="1"/>
  <c r="S852" i="62" a="1"/>
  <c r="G93" i="156"/>
  <c r="G46" i="157"/>
  <c r="K41" i="153"/>
  <c r="K46" i="166"/>
  <c r="G37" i="157"/>
  <c r="G59" i="150"/>
  <c r="G64" i="160"/>
  <c r="Q1210" i="62" a="1"/>
  <c r="Q1037" i="62" a="1"/>
  <c r="G137" i="169"/>
  <c r="G121" i="177"/>
  <c r="G37" i="145"/>
  <c r="K34" i="150"/>
  <c r="G124" i="167"/>
  <c r="K33" i="160"/>
  <c r="G55" i="161"/>
  <c r="S772" i="62" a="1"/>
  <c r="G116" i="168"/>
  <c r="G89" i="170"/>
  <c r="G64" i="156"/>
  <c r="G30" i="140"/>
  <c r="G78" i="174"/>
  <c r="G132" i="173"/>
  <c r="S1221" i="62" a="1"/>
  <c r="G122" i="158"/>
  <c r="ET17" i="54"/>
  <c r="G91" i="148"/>
  <c r="K75" i="162"/>
  <c r="G139" i="157"/>
  <c r="K43" i="151"/>
  <c r="P884" i="62" a="1"/>
  <c r="G139" i="151"/>
  <c r="G114" i="140"/>
  <c r="K76" i="166"/>
  <c r="Q830" i="62" a="1"/>
  <c r="G82" i="170"/>
  <c r="R352" i="62" a="1"/>
  <c r="Q261" i="62" a="1"/>
  <c r="G48" i="182"/>
  <c r="G60" i="154"/>
  <c r="K72" i="160"/>
  <c r="R837" i="62" a="1"/>
  <c r="BI17" i="54"/>
  <c r="G92" i="142"/>
  <c r="G94" i="164"/>
  <c r="G132" i="159"/>
  <c r="G155" i="150"/>
  <c r="G74" i="175"/>
  <c r="G75" i="142"/>
  <c r="G109" i="140"/>
  <c r="K58" i="170"/>
  <c r="G54" i="153"/>
  <c r="G60" i="143"/>
  <c r="G31" i="182"/>
  <c r="G136" i="160"/>
  <c r="G58" i="179"/>
  <c r="K79" i="65"/>
  <c r="K80" i="151"/>
  <c r="K43" i="150"/>
  <c r="G109" i="178"/>
  <c r="G96" i="147"/>
  <c r="K69" i="162"/>
  <c r="G77" i="150"/>
  <c r="G93" i="182"/>
  <c r="R484" i="62" a="1"/>
  <c r="G155" i="166"/>
  <c r="G83" i="181"/>
  <c r="G140" i="173"/>
  <c r="G82" i="142"/>
  <c r="G134" i="147"/>
  <c r="G128" i="175"/>
  <c r="DT17" i="54"/>
  <c r="G61" i="160"/>
  <c r="Q1205" i="62" a="1"/>
  <c r="Q921" i="62" a="1"/>
  <c r="K23" i="119"/>
  <c r="G73" i="161"/>
  <c r="G100" i="178"/>
  <c r="G135" i="180"/>
  <c r="G31" i="178"/>
  <c r="G70" i="65"/>
  <c r="Q891" i="62" a="1"/>
  <c r="K41" i="168"/>
  <c r="K39" i="161"/>
  <c r="G46" i="156"/>
  <c r="K83" i="141"/>
  <c r="R840" i="62" a="1"/>
  <c r="G90" i="143"/>
  <c r="P352" i="62" a="1"/>
  <c r="G30" i="171"/>
  <c r="G51" i="176"/>
  <c r="K68" i="146"/>
  <c r="Q106" i="62" a="1"/>
  <c r="G123" i="157"/>
  <c r="K58" i="154"/>
  <c r="G124" i="151"/>
  <c r="G56" i="140"/>
  <c r="G49" i="161"/>
  <c r="P1242" i="62" a="1"/>
  <c r="Q25" i="119"/>
  <c r="K55" i="168"/>
  <c r="G138" i="158"/>
  <c r="G122" i="159"/>
  <c r="G105" i="150"/>
  <c r="K76" i="181"/>
  <c r="G59" i="141"/>
  <c r="G118" i="182"/>
  <c r="G101" i="162"/>
  <c r="K55" i="176"/>
  <c r="K37" i="146"/>
  <c r="G39" i="170"/>
  <c r="Q27" i="119"/>
  <c r="G138" i="171"/>
  <c r="G91" i="174"/>
  <c r="Q1188" i="62" a="1"/>
  <c r="K60" i="155"/>
  <c r="G80" i="148"/>
  <c r="K39" i="119"/>
  <c r="G37" i="154"/>
  <c r="K53" i="159"/>
  <c r="G112" i="172"/>
  <c r="G72" i="166"/>
  <c r="G30" i="163"/>
  <c r="K80" i="160"/>
  <c r="G75" i="181"/>
  <c r="G122" i="162"/>
  <c r="K59" i="152"/>
  <c r="S930" i="62" a="1"/>
  <c r="G114" i="149"/>
  <c r="Q41" i="119"/>
  <c r="S6" i="139" a="1"/>
  <c r="P892" i="62" a="1"/>
  <c r="EU17" i="54"/>
  <c r="R884" i="62" a="1"/>
  <c r="G118" i="163"/>
  <c r="G158" i="165"/>
  <c r="G89" i="168"/>
  <c r="Q28" i="119"/>
  <c r="K64" i="160"/>
  <c r="K25" i="119"/>
  <c r="K73" i="65"/>
  <c r="G109" i="167"/>
  <c r="K70" i="168"/>
  <c r="G94" i="146"/>
  <c r="K47" i="163"/>
  <c r="K83" i="159"/>
  <c r="G97" i="160"/>
  <c r="AR17" i="54"/>
  <c r="P965" i="62" a="1"/>
  <c r="G112" i="160"/>
  <c r="G158" i="182"/>
  <c r="K75" i="165"/>
  <c r="K55" i="162"/>
  <c r="BL17" i="54"/>
  <c r="G158" i="154"/>
  <c r="G135" i="172"/>
  <c r="K38" i="151"/>
  <c r="G116" i="172"/>
  <c r="G109" i="153"/>
  <c r="G136" i="148"/>
  <c r="G92" i="154"/>
  <c r="G132" i="147"/>
  <c r="G137" i="167"/>
  <c r="K82" i="154"/>
  <c r="R865" i="62" a="1"/>
  <c r="K67" i="182"/>
  <c r="G48" i="153"/>
  <c r="P1218" i="62" a="1"/>
  <c r="P1199" i="62" a="1"/>
  <c r="G91" i="180"/>
  <c r="K42" i="152"/>
  <c r="G81" i="166"/>
  <c r="K50" i="162"/>
  <c r="K70" i="152"/>
  <c r="G128" i="165"/>
  <c r="K139" i="65"/>
  <c r="G38" i="153"/>
  <c r="G94" i="148"/>
  <c r="G116" i="148"/>
  <c r="K78" i="154"/>
  <c r="G157" i="148"/>
  <c r="Q1079" i="62" a="1"/>
  <c r="Q1078" i="62" a="1"/>
  <c r="G111" i="169"/>
  <c r="K83" i="173"/>
  <c r="G134" i="149"/>
  <c r="G122" i="150"/>
  <c r="Q1191" i="62" a="1"/>
  <c r="P1115" i="62" a="1"/>
  <c r="G123" i="140"/>
  <c r="R768" i="62" a="1"/>
  <c r="R261" i="62" a="1"/>
  <c r="G135" i="177"/>
  <c r="K51" i="166"/>
  <c r="K32" i="148"/>
  <c r="K51" i="168"/>
  <c r="G93" i="163"/>
  <c r="G124" i="171"/>
  <c r="P1192" i="62" a="1"/>
  <c r="S21" i="139" a="1"/>
  <c r="K31" i="147"/>
  <c r="K73" i="167"/>
  <c r="K54" i="174"/>
  <c r="G108" i="175"/>
  <c r="K56" i="151"/>
  <c r="P1099" i="62" a="1"/>
  <c r="K35" i="140"/>
  <c r="G107" i="169"/>
  <c r="Q718" i="62" a="1"/>
  <c r="G72" i="143"/>
  <c r="G122" i="174"/>
  <c r="K39" i="175"/>
  <c r="G106" i="153"/>
  <c r="G46" i="143"/>
  <c r="G34" i="149"/>
  <c r="G48" i="163"/>
  <c r="G53" i="176"/>
  <c r="G41" i="177"/>
  <c r="G63" i="172"/>
  <c r="G77" i="165"/>
  <c r="K63" i="169"/>
  <c r="G157" i="65"/>
  <c r="K67" i="154"/>
  <c r="G114" i="150"/>
  <c r="G84" i="157"/>
  <c r="G114" i="169"/>
  <c r="G30" i="146"/>
  <c r="G58" i="170"/>
  <c r="Q9" i="139" a="1"/>
  <c r="K36" i="143"/>
  <c r="G89" i="182"/>
  <c r="G136" i="152"/>
  <c r="K56" i="152"/>
  <c r="G133" i="148"/>
  <c r="G72" i="168"/>
  <c r="G133" i="173"/>
  <c r="P1185" i="62" a="1"/>
  <c r="Q1143" i="62" a="1"/>
  <c r="P1078" i="62" a="1"/>
  <c r="Q926" i="62" a="1"/>
  <c r="G158" i="162"/>
  <c r="R804" i="62" a="1"/>
  <c r="G117" i="182"/>
  <c r="K78" i="165"/>
  <c r="K73" i="161"/>
  <c r="G69" i="175"/>
  <c r="K60" i="157"/>
  <c r="G139" i="140"/>
  <c r="G122" i="148"/>
  <c r="G30" i="177"/>
  <c r="G127" i="155"/>
  <c r="Q1055" i="62" a="1"/>
  <c r="G126" i="142"/>
  <c r="G43" i="171"/>
  <c r="G79" i="177"/>
  <c r="G138" i="153"/>
  <c r="G64" i="147"/>
  <c r="Q768" i="62" a="1"/>
  <c r="G85" i="182"/>
  <c r="G55" i="154"/>
  <c r="G158" i="173"/>
  <c r="G62" i="145"/>
  <c r="G109" i="155"/>
  <c r="K41" i="178"/>
  <c r="K83" i="172"/>
  <c r="G100" i="151"/>
  <c r="R767" i="62" a="1"/>
  <c r="K79" i="155"/>
  <c r="K69" i="180"/>
  <c r="R815" i="62" a="1"/>
  <c r="K42" i="176"/>
  <c r="G113" i="154"/>
  <c r="G96" i="154"/>
  <c r="G135" i="170"/>
  <c r="G133" i="180"/>
  <c r="G58" i="158"/>
  <c r="G38" i="169"/>
  <c r="G81" i="161"/>
  <c r="G83" i="152"/>
  <c r="K64" i="169"/>
  <c r="K46" i="159"/>
  <c r="G42" i="175"/>
  <c r="S1053" i="62" a="1"/>
  <c r="G50" i="161"/>
  <c r="G77" i="174"/>
  <c r="G54" i="165"/>
  <c r="K80" i="145"/>
  <c r="G58" i="174"/>
  <c r="R892" i="62" a="1"/>
  <c r="G76" i="164"/>
  <c r="K48" i="171"/>
  <c r="G67" i="155"/>
  <c r="G49" i="152"/>
  <c r="R720" i="62" a="1"/>
  <c r="P743" i="62" a="1"/>
  <c r="K58" i="158"/>
  <c r="G140" i="142"/>
  <c r="G80" i="169"/>
  <c r="G93" i="164"/>
  <c r="G44" i="143"/>
  <c r="K74" i="168"/>
  <c r="G118" i="152"/>
  <c r="K82" i="158"/>
  <c r="K56" i="145"/>
  <c r="S748" i="62" a="1"/>
  <c r="G89" i="163"/>
  <c r="P584" i="62" a="1"/>
  <c r="G129" i="151"/>
  <c r="G41" i="165"/>
  <c r="K31" i="176"/>
  <c r="K85" i="153"/>
  <c r="G73" i="169"/>
  <c r="G54" i="171"/>
  <c r="G109" i="180"/>
  <c r="G45" i="161"/>
  <c r="G121" i="165"/>
  <c r="G38" i="148"/>
  <c r="G133" i="179"/>
  <c r="G115" i="177"/>
  <c r="K32" i="165"/>
  <c r="K62" i="152"/>
  <c r="G120" i="179"/>
  <c r="G61" i="152"/>
  <c r="Q1038" i="62" a="1"/>
  <c r="G99" i="156"/>
  <c r="G81" i="140"/>
  <c r="P536" i="62" a="1"/>
  <c r="K48" i="165"/>
  <c r="P283" i="62" a="1"/>
  <c r="G44" i="177"/>
  <c r="K52" i="156"/>
  <c r="G76" i="140"/>
  <c r="K72" i="156"/>
  <c r="S886" i="62" a="1"/>
  <c r="G34" i="177"/>
  <c r="K80" i="141"/>
  <c r="G71" i="180"/>
  <c r="G130" i="157"/>
  <c r="R882" i="62" a="1"/>
  <c r="K72" i="152"/>
  <c r="K60" i="174"/>
  <c r="G155" i="151"/>
  <c r="G31" i="161"/>
  <c r="G85" i="151"/>
  <c r="G122" i="140"/>
  <c r="G113" i="159"/>
  <c r="G78" i="180"/>
  <c r="G127" i="178"/>
  <c r="Q763" i="62" a="1"/>
  <c r="G156" i="182"/>
  <c r="K51" i="182"/>
  <c r="G108" i="140"/>
  <c r="G116" i="169"/>
  <c r="G87" i="164"/>
  <c r="Q1161" i="62" a="1"/>
  <c r="G49" i="141"/>
  <c r="G89" i="161"/>
  <c r="S866" i="62" a="1"/>
  <c r="G61" i="176"/>
  <c r="G107" i="170"/>
  <c r="G43" i="160"/>
  <c r="K41" i="145"/>
  <c r="K39" i="140"/>
  <c r="G54" i="159"/>
  <c r="G71" i="179"/>
  <c r="R968" i="62" a="1"/>
  <c r="K48" i="146"/>
  <c r="K75" i="158"/>
  <c r="G157" i="149"/>
  <c r="G137" i="140"/>
  <c r="G76" i="168"/>
  <c r="G138" i="142"/>
  <c r="G31" i="164"/>
  <c r="K77" i="167"/>
  <c r="G82" i="155"/>
  <c r="G129" i="154"/>
  <c r="K41" i="155"/>
  <c r="G49" i="146"/>
  <c r="G60" i="140"/>
  <c r="G41" i="161"/>
  <c r="K48" i="143"/>
  <c r="DJ17" i="54"/>
  <c r="G31" i="143"/>
  <c r="R713" i="62" a="1"/>
  <c r="G49" i="166"/>
  <c r="K62" i="151"/>
  <c r="G127" i="163"/>
  <c r="Q143" i="62" a="1"/>
  <c r="G110" i="175"/>
  <c r="K43" i="167"/>
  <c r="S783" i="62" a="1"/>
  <c r="G45" i="174"/>
  <c r="K72" i="155"/>
  <c r="G47" i="179"/>
  <c r="G109" i="169"/>
  <c r="G40" i="148"/>
  <c r="K85" i="163"/>
  <c r="G33" i="158"/>
  <c r="K64" i="159"/>
  <c r="G110" i="149"/>
  <c r="K47" i="162"/>
  <c r="G68" i="153"/>
  <c r="G129" i="140"/>
  <c r="K44" i="141"/>
  <c r="G101" i="156"/>
  <c r="G116" i="170"/>
  <c r="K76" i="141"/>
  <c r="Q804" i="62" a="1"/>
  <c r="K53" i="145"/>
  <c r="Q543" i="62" a="1"/>
  <c r="K42" i="160"/>
  <c r="G81" i="168"/>
  <c r="G87" i="153"/>
  <c r="K79" i="176"/>
  <c r="G73" i="179"/>
  <c r="G112" i="182"/>
  <c r="G99" i="65"/>
  <c r="G108" i="160"/>
  <c r="G105" i="146"/>
  <c r="S785" i="62" a="1"/>
  <c r="G52" i="156"/>
  <c r="K34" i="177"/>
  <c r="S1097" i="62" a="1"/>
  <c r="K44" i="149"/>
  <c r="P629" i="62" a="1"/>
  <c r="P725" i="62" a="1"/>
  <c r="K40" i="163"/>
  <c r="G134" i="165"/>
  <c r="K71" i="175"/>
  <c r="G158" i="170"/>
  <c r="P915" i="62" a="1"/>
  <c r="S456" i="62" a="1"/>
  <c r="Q708" i="62" a="1"/>
  <c r="K80" i="166"/>
  <c r="G36" i="158"/>
  <c r="R503" i="62" a="1"/>
  <c r="G95" i="179"/>
  <c r="G68" i="172"/>
  <c r="G97" i="167"/>
  <c r="G130" i="163"/>
  <c r="G127" i="147"/>
  <c r="G53" i="153"/>
  <c r="R498" i="62" a="1"/>
  <c r="K79" i="174"/>
  <c r="K60" i="147"/>
  <c r="G157" i="170"/>
  <c r="K34" i="175"/>
  <c r="G100" i="182"/>
  <c r="P24" i="139" a="1"/>
  <c r="R1048" i="62" a="1"/>
  <c r="G89" i="171"/>
  <c r="G112" i="152"/>
  <c r="K46" i="150"/>
  <c r="S1243" i="62" a="1"/>
  <c r="Q23" i="119"/>
  <c r="K59" i="146"/>
  <c r="G91" i="169"/>
  <c r="Q482" i="62" a="1"/>
  <c r="BD17" i="54"/>
  <c r="K72" i="165"/>
  <c r="G92" i="141"/>
  <c r="K50" i="149"/>
  <c r="G106" i="166"/>
  <c r="G56" i="167"/>
  <c r="G64" i="148"/>
  <c r="K71" i="65"/>
  <c r="S20" i="139" a="1"/>
  <c r="K40" i="119"/>
  <c r="S1143" i="62" a="1"/>
  <c r="G62" i="156"/>
  <c r="G72" i="65"/>
  <c r="G72" i="170"/>
  <c r="R1220" i="62" a="1"/>
  <c r="G60" i="153"/>
  <c r="K68" i="161"/>
  <c r="S1240" i="62" a="1"/>
  <c r="G79" i="140"/>
  <c r="R725" i="62" a="1"/>
  <c r="R995" i="62" a="1"/>
  <c r="P946" i="62" a="1"/>
  <c r="K124" i="65"/>
  <c r="K72" i="140"/>
  <c r="W17" i="54"/>
  <c r="K77" i="176"/>
  <c r="G52" i="141"/>
  <c r="G71" i="146"/>
  <c r="P1029" i="62" a="1"/>
  <c r="K85" i="154"/>
  <c r="K36" i="160"/>
  <c r="G113" i="175"/>
  <c r="G78" i="162"/>
  <c r="K67" i="140"/>
  <c r="G54" i="172"/>
  <c r="G39" i="167"/>
  <c r="G93" i="65"/>
  <c r="K67" i="166"/>
  <c r="G79" i="146"/>
  <c r="G90" i="160"/>
  <c r="G64" i="165"/>
  <c r="G157" i="151"/>
  <c r="G77" i="166"/>
  <c r="K31" i="151"/>
  <c r="G40" i="155"/>
  <c r="G108" i="149"/>
  <c r="Q14" i="139" a="1"/>
  <c r="G46" i="142"/>
  <c r="K65" i="140"/>
  <c r="P630" i="62" a="1"/>
  <c r="K84" i="156"/>
  <c r="G67" i="162"/>
  <c r="G78" i="172"/>
  <c r="K43" i="182"/>
  <c r="G137" i="151"/>
  <c r="R764" i="62" a="1"/>
  <c r="G35" i="145"/>
  <c r="G35" i="153"/>
  <c r="G53" i="180"/>
  <c r="K84" i="164"/>
  <c r="K60" i="160"/>
  <c r="G135" i="179"/>
  <c r="G37" i="175"/>
  <c r="G81" i="164"/>
  <c r="K50" i="169"/>
  <c r="G73" i="150"/>
  <c r="G91" i="172"/>
  <c r="G155" i="154"/>
  <c r="R361" i="62" a="1"/>
  <c r="G36" i="160"/>
  <c r="K38" i="165"/>
  <c r="Q14" i="62" a="1"/>
  <c r="K37" i="171"/>
  <c r="G83" i="167"/>
  <c r="K84" i="158"/>
  <c r="G101" i="143"/>
  <c r="K64" i="180"/>
  <c r="P1195" i="62" a="1"/>
  <c r="P1205" i="62" a="1"/>
  <c r="G39" i="161"/>
  <c r="G74" i="163"/>
  <c r="K80" i="142"/>
  <c r="G97" i="165"/>
  <c r="G138" i="159"/>
  <c r="G34" i="182"/>
  <c r="G109" i="158"/>
  <c r="K38" i="167"/>
  <c r="G128" i="167"/>
  <c r="G44" i="181"/>
  <c r="G65" i="154"/>
  <c r="K72" i="169"/>
  <c r="G121" i="145"/>
  <c r="G137" i="181"/>
  <c r="K32" i="181"/>
  <c r="P907" i="62" a="1"/>
  <c r="G58" i="142"/>
  <c r="G33" i="181"/>
  <c r="G118" i="154"/>
  <c r="S556" i="62" a="1"/>
  <c r="G64" i="169"/>
  <c r="G134" i="141"/>
  <c r="G92" i="153"/>
  <c r="K34" i="142"/>
  <c r="G133" i="145"/>
  <c r="G157" i="140"/>
  <c r="R569" i="62" a="1"/>
  <c r="K49" i="145"/>
  <c r="G58" i="152"/>
  <c r="R776" i="62" a="1"/>
  <c r="G136" i="142"/>
  <c r="G85" i="172"/>
  <c r="G130" i="166"/>
  <c r="K46" i="172"/>
  <c r="Q1052" i="62" a="1"/>
  <c r="G93" i="141"/>
  <c r="G80" i="161"/>
  <c r="K80" i="152"/>
  <c r="P1191" i="62" a="1"/>
  <c r="G78" i="159"/>
  <c r="Q965" i="62" a="1"/>
  <c r="G135" i="150"/>
  <c r="G122" i="163"/>
  <c r="G45" i="178"/>
  <c r="K33" i="181"/>
  <c r="K56" i="150"/>
  <c r="Q720" i="62" a="1"/>
  <c r="K53" i="155"/>
  <c r="G67" i="181"/>
  <c r="K59" i="170"/>
  <c r="S887" i="62" a="1"/>
  <c r="S1222" i="62" a="1"/>
  <c r="CP17" i="54"/>
  <c r="G40" i="142"/>
  <c r="S841" i="62" a="1"/>
  <c r="S713" i="62" a="1"/>
  <c r="K39" i="154"/>
  <c r="S628" i="62" a="1"/>
  <c r="P852" i="62" a="1"/>
  <c r="G89" i="147"/>
  <c r="G117" i="146"/>
  <c r="G77" i="178"/>
  <c r="G91" i="182"/>
  <c r="G84" i="149"/>
  <c r="G47" i="143"/>
  <c r="K69" i="65"/>
  <c r="R1196" i="62" a="1"/>
  <c r="R562" i="62" a="1"/>
  <c r="K33" i="159"/>
  <c r="G123" i="154"/>
  <c r="G117" i="143"/>
  <c r="G47" i="161"/>
  <c r="G91" i="151"/>
  <c r="K38" i="148"/>
  <c r="G62" i="155"/>
  <c r="G62" i="154"/>
  <c r="R273" i="62" a="1"/>
  <c r="K37" i="141"/>
  <c r="G127" i="151"/>
  <c r="G65" i="162"/>
  <c r="K62" i="147"/>
  <c r="G157" i="162"/>
  <c r="G102" i="176"/>
  <c r="K65" i="158"/>
  <c r="Q257" i="62" a="1"/>
  <c r="G54" i="145"/>
  <c r="G91" i="149"/>
  <c r="G133" i="166"/>
  <c r="Q31" i="119"/>
  <c r="G133" i="169"/>
  <c r="K40" i="165"/>
  <c r="K78" i="182"/>
  <c r="G112" i="173"/>
  <c r="K65" i="164"/>
  <c r="G60" i="159"/>
  <c r="G98" i="159"/>
  <c r="G158" i="158"/>
  <c r="G140" i="164"/>
  <c r="K40" i="141"/>
  <c r="K34" i="143"/>
  <c r="G53" i="152"/>
  <c r="G74" i="143"/>
  <c r="G79" i="161"/>
  <c r="G43" i="150"/>
  <c r="K71" i="148"/>
  <c r="G62" i="158"/>
  <c r="G82" i="152"/>
  <c r="K35" i="170"/>
  <c r="S584" i="62" a="1"/>
  <c r="G76" i="178"/>
  <c r="K78" i="177"/>
  <c r="K61" i="148"/>
  <c r="G97" i="65"/>
  <c r="G111" i="146"/>
  <c r="G64" i="182"/>
  <c r="Q838" i="62" a="1"/>
  <c r="G139" i="146"/>
  <c r="K81" i="163"/>
  <c r="P170" i="62" a="1"/>
  <c r="Q26" i="119"/>
  <c r="G55" i="167"/>
  <c r="G49" i="65"/>
  <c r="R618" i="62" a="1"/>
  <c r="K33" i="141"/>
  <c r="G81" i="159"/>
  <c r="P1074" i="62" a="1"/>
  <c r="K63" i="176"/>
  <c r="K38" i="119"/>
  <c r="G39" i="162"/>
  <c r="G133" i="176"/>
  <c r="G68" i="178"/>
  <c r="P614" i="62" a="1"/>
  <c r="G117" i="167"/>
  <c r="G158" i="153"/>
  <c r="K83" i="167"/>
  <c r="G82" i="140"/>
  <c r="G108" i="141"/>
  <c r="K48" i="167"/>
  <c r="K45" i="163"/>
  <c r="K80" i="155"/>
  <c r="G74" i="158"/>
  <c r="G85" i="175"/>
  <c r="K61" i="164"/>
  <c r="P143" i="62" a="1"/>
  <c r="G36" i="165"/>
  <c r="G55" i="153"/>
  <c r="Q939" i="62" a="1"/>
  <c r="G138" i="167"/>
  <c r="K82" i="176"/>
  <c r="G85" i="176"/>
  <c r="R6" i="139" a="1"/>
  <c r="Q583" i="62" a="1"/>
  <c r="G56" i="158"/>
  <c r="Q127" i="62" a="1"/>
  <c r="G130" i="165"/>
  <c r="K77" i="143"/>
  <c r="G130" i="180"/>
  <c r="K74" i="162"/>
  <c r="Q23" i="139" a="1"/>
  <c r="K75" i="146"/>
  <c r="S630" i="62" a="1"/>
  <c r="Q376" i="62" a="1"/>
  <c r="G100" i="152"/>
  <c r="R1115" i="62" a="1"/>
  <c r="K38" i="179"/>
  <c r="G87" i="179"/>
  <c r="G30" i="165"/>
  <c r="K55" i="154"/>
  <c r="R902" i="62" a="1"/>
  <c r="G99" i="162"/>
  <c r="Q282" i="62" a="1"/>
  <c r="G43" i="175"/>
  <c r="G80" i="172"/>
  <c r="G76" i="153"/>
  <c r="G134" i="156"/>
  <c r="G130" i="150"/>
  <c r="K14" i="119"/>
  <c r="G126" i="164"/>
  <c r="Q617" i="62" a="1"/>
  <c r="G89" i="172"/>
  <c r="G79" i="166"/>
  <c r="K31" i="170"/>
  <c r="R843" i="62" a="1"/>
  <c r="G68" i="170"/>
  <c r="Q1145" i="62" a="1"/>
  <c r="K49" i="174"/>
  <c r="G67" i="177"/>
  <c r="G83" i="166"/>
  <c r="G81" i="180"/>
  <c r="G119" i="171"/>
  <c r="K49" i="171"/>
  <c r="G127" i="171"/>
  <c r="G116" i="143"/>
  <c r="K56" i="155"/>
  <c r="R886" i="62" a="1"/>
  <c r="P257" i="62" a="1"/>
  <c r="K31" i="153"/>
  <c r="G79" i="169"/>
  <c r="Q766" i="62" a="1"/>
  <c r="R630" i="62" a="1"/>
  <c r="G137" i="158"/>
  <c r="K33" i="177"/>
  <c r="P724" i="62" a="1"/>
  <c r="R746" i="62" a="1"/>
  <c r="K59" i="180"/>
  <c r="K43" i="152"/>
  <c r="K41" i="164"/>
  <c r="G139" i="171"/>
  <c r="G71" i="143"/>
  <c r="K47" i="141"/>
  <c r="K71" i="149"/>
  <c r="G93" i="160"/>
  <c r="G138" i="157"/>
  <c r="BZ17" i="54"/>
  <c r="K40" i="174"/>
  <c r="K70" i="158"/>
  <c r="R774" i="62" a="1"/>
  <c r="G70" i="164"/>
  <c r="K81" i="145"/>
  <c r="S236" i="62" a="1"/>
  <c r="G70" i="168"/>
  <c r="G136" i="154"/>
  <c r="K56" i="141"/>
  <c r="G76" i="177"/>
  <c r="K77" i="168"/>
  <c r="R401" i="62" a="1"/>
  <c r="K85" i="167"/>
  <c r="G105" i="165"/>
  <c r="K68" i="178"/>
  <c r="S617" i="62" a="1"/>
  <c r="K32" i="142"/>
  <c r="G132" i="168"/>
  <c r="G100" i="179"/>
  <c r="G92" i="164"/>
  <c r="G118" i="158"/>
  <c r="G102" i="165"/>
  <c r="G47" i="152"/>
  <c r="K79" i="142"/>
  <c r="G69" i="161"/>
  <c r="G77" i="158"/>
  <c r="G82" i="143"/>
  <c r="G109" i="174"/>
  <c r="G46" i="181"/>
  <c r="Q1149" i="62" a="1"/>
  <c r="S931" i="62" a="1"/>
  <c r="G50" i="141"/>
  <c r="K47" i="140"/>
  <c r="K81" i="174"/>
  <c r="G126" i="143"/>
  <c r="G116" i="179"/>
  <c r="K45" i="181"/>
  <c r="G43" i="179"/>
  <c r="K79" i="171"/>
  <c r="K82" i="169"/>
  <c r="G128" i="169"/>
  <c r="R773" i="62" a="1"/>
  <c r="G77" i="172"/>
  <c r="R872" i="62" a="1"/>
  <c r="G44" i="141"/>
  <c r="K37" i="167"/>
  <c r="Q22" i="119"/>
  <c r="G83" i="169"/>
  <c r="S775" i="62" a="1"/>
  <c r="G37" i="143"/>
  <c r="G35" i="158"/>
  <c r="G116" i="156"/>
  <c r="S261" i="62" a="1"/>
  <c r="K79" i="168"/>
  <c r="P561" i="62" a="1"/>
  <c r="G50" i="163"/>
  <c r="G31" i="169"/>
  <c r="G105" i="158"/>
  <c r="G94" i="177"/>
  <c r="G45" i="156"/>
  <c r="P1136" i="62" a="1"/>
  <c r="G36" i="176"/>
  <c r="K85" i="65"/>
  <c r="G40" i="171"/>
  <c r="G110" i="176"/>
  <c r="K54" i="149"/>
  <c r="Q1230" i="62" a="1"/>
  <c r="R859" i="62" a="1"/>
  <c r="G118" i="172"/>
  <c r="G137" i="147"/>
  <c r="G68" i="141"/>
  <c r="G54" i="181"/>
  <c r="G56" i="146"/>
  <c r="K35" i="119"/>
  <c r="P1135" i="62" a="1"/>
  <c r="K47" i="180"/>
  <c r="K50" i="173"/>
  <c r="Q1118" i="62" a="1"/>
  <c r="G157" i="143"/>
  <c r="P1211" i="62" a="1"/>
  <c r="G85" i="147"/>
  <c r="P906" i="62" a="1"/>
  <c r="R556" i="62" a="1"/>
  <c r="K33" i="174"/>
  <c r="K62" i="178"/>
  <c r="G136" i="164"/>
  <c r="EW17" i="54"/>
  <c r="Q15" i="139" a="1"/>
  <c r="G90" i="177"/>
  <c r="G140" i="148"/>
  <c r="S893" i="62" a="1"/>
  <c r="G43" i="142"/>
  <c r="G52" i="162"/>
  <c r="G72" i="173"/>
  <c r="R1142" i="62" a="1"/>
  <c r="K58" i="143"/>
  <c r="G134" i="143"/>
  <c r="S712" i="62" a="1"/>
  <c r="G123" i="141"/>
  <c r="G45" i="170"/>
  <c r="G64" i="164"/>
  <c r="G107" i="156"/>
  <c r="G128" i="162"/>
  <c r="G158" i="164"/>
  <c r="G47" i="158"/>
  <c r="G123" i="167"/>
  <c r="G120" i="153"/>
  <c r="G129" i="180"/>
  <c r="K35" i="145"/>
  <c r="G139" i="169"/>
  <c r="K40" i="140"/>
  <c r="G60" i="148"/>
  <c r="G45" i="146"/>
  <c r="G135" i="175"/>
  <c r="G114" i="165"/>
  <c r="G91" i="146"/>
  <c r="G35" i="156"/>
  <c r="G107" i="141"/>
  <c r="R1211" i="62" a="1"/>
  <c r="G127" i="140"/>
  <c r="K53" i="140"/>
  <c r="K64" i="168"/>
  <c r="G84" i="162"/>
  <c r="G137" i="163"/>
  <c r="K42" i="168"/>
  <c r="G32" i="155"/>
  <c r="K42" i="143"/>
  <c r="G59" i="165"/>
  <c r="G61" i="156"/>
  <c r="G46" i="147"/>
  <c r="K34" i="159"/>
  <c r="Q873" i="62" a="1"/>
  <c r="K70" i="164"/>
  <c r="K67" i="167"/>
  <c r="K74" i="179"/>
  <c r="K5" i="119"/>
  <c r="G98" i="168"/>
  <c r="K85" i="179"/>
  <c r="S618" i="62" a="1"/>
  <c r="G63" i="156"/>
  <c r="G102" i="148"/>
  <c r="G58" i="178"/>
  <c r="G62" i="150"/>
  <c r="G106" i="148"/>
  <c r="G102" i="147"/>
  <c r="Q1089" i="62" a="1"/>
  <c r="G115" i="160"/>
  <c r="K79" i="167"/>
  <c r="K47" i="155"/>
  <c r="R1074" i="62" a="1"/>
  <c r="K47" i="150"/>
  <c r="K70" i="156"/>
  <c r="K55" i="181"/>
  <c r="G85" i="180"/>
  <c r="G95" i="158"/>
  <c r="K31" i="160"/>
  <c r="G48" i="65"/>
  <c r="S127" i="62" a="1"/>
  <c r="K85" i="174"/>
  <c r="G68" i="171"/>
  <c r="G79" i="182"/>
  <c r="G140" i="65"/>
  <c r="G155" i="153"/>
  <c r="Q22" i="139" a="1"/>
  <c r="P105" i="62" a="1"/>
  <c r="K48" i="65"/>
  <c r="G48" i="171"/>
  <c r="K84" i="151"/>
  <c r="K38" i="175"/>
  <c r="K51" i="165"/>
  <c r="G60" i="179"/>
  <c r="K82" i="164"/>
  <c r="G124" i="181"/>
  <c r="G53" i="155"/>
  <c r="G99" i="174"/>
  <c r="K52" i="157"/>
  <c r="S1183" i="62" a="1"/>
  <c r="P914" i="62" a="1"/>
  <c r="G137" i="160"/>
  <c r="G96" i="142"/>
  <c r="G110" i="178"/>
  <c r="K34" i="163"/>
  <c r="G120" i="150"/>
  <c r="Q1154" i="62" a="1"/>
  <c r="G75" i="169"/>
  <c r="S985" i="62" a="1"/>
  <c r="G70" i="165"/>
  <c r="G59" i="182"/>
  <c r="G87" i="156"/>
  <c r="G77" i="141"/>
  <c r="G126" i="170"/>
  <c r="G134" i="65"/>
  <c r="G135" i="165"/>
  <c r="G87" i="174"/>
  <c r="G83" i="150"/>
  <c r="G92" i="165"/>
  <c r="K64" i="170"/>
  <c r="G156" i="173"/>
  <c r="R724" i="62" a="1"/>
  <c r="G158" i="171"/>
  <c r="G32" i="179"/>
  <c r="K42" i="165"/>
  <c r="G112" i="165"/>
  <c r="Q1212" i="62" a="1"/>
  <c r="G123" i="174"/>
  <c r="G32" i="143"/>
  <c r="G115" i="151"/>
  <c r="S791" i="62" a="1"/>
  <c r="G114" i="175"/>
  <c r="G127" i="160"/>
  <c r="G53" i="165"/>
  <c r="G124" i="154"/>
  <c r="G69" i="171"/>
  <c r="G97" i="174"/>
  <c r="G98" i="182"/>
  <c r="G56" i="171"/>
  <c r="K36" i="178"/>
  <c r="K52" i="182"/>
  <c r="G79" i="141"/>
  <c r="G54" i="180"/>
  <c r="R19" i="139" a="1"/>
  <c r="G81" i="162"/>
  <c r="G81" i="163"/>
  <c r="K55" i="164"/>
  <c r="R545" i="62" a="1"/>
  <c r="R823" i="62" a="1"/>
  <c r="G47" i="65"/>
  <c r="K85" i="161"/>
  <c r="G110" i="160"/>
  <c r="G81" i="152"/>
  <c r="G68" i="176"/>
  <c r="K61" i="166"/>
  <c r="K41" i="141"/>
  <c r="G68" i="181"/>
  <c r="G80" i="140"/>
  <c r="R362" i="62" a="1"/>
  <c r="G76" i="152"/>
  <c r="K30" i="155"/>
  <c r="G67" i="140"/>
  <c r="Q508" i="62" a="1"/>
  <c r="K56" i="140"/>
  <c r="Q792" i="62" a="1"/>
  <c r="K47" i="178"/>
  <c r="K38" i="142"/>
  <c r="G116" i="181"/>
  <c r="K71" i="140"/>
  <c r="K37" i="162"/>
  <c r="G129" i="152"/>
  <c r="AW17" i="54"/>
  <c r="P791" i="62" a="1"/>
  <c r="K44" i="152"/>
  <c r="G70" i="143"/>
  <c r="K78" i="161"/>
  <c r="G90" i="166"/>
  <c r="G99" i="170"/>
  <c r="K51" i="170"/>
  <c r="G117" i="162"/>
  <c r="P329" i="62" a="1"/>
  <c r="G73" i="153"/>
  <c r="G140" i="160"/>
  <c r="K49" i="167"/>
  <c r="R1160" i="62" a="1"/>
  <c r="K43" i="146"/>
  <c r="P475" i="62" a="1"/>
  <c r="P1036" i="62" a="1"/>
  <c r="G126" i="174"/>
  <c r="AF157" i="60"/>
  <c r="EO17" i="54"/>
  <c r="G107" i="140"/>
  <c r="P710" i="62" a="1"/>
  <c r="G35" i="146"/>
  <c r="G75" i="155"/>
  <c r="G46" i="173"/>
  <c r="K47" i="175"/>
  <c r="G82" i="158"/>
  <c r="G61" i="147"/>
  <c r="K63" i="141"/>
  <c r="K68" i="170"/>
  <c r="R1135" i="62" a="1"/>
  <c r="G96" i="171"/>
  <c r="Q236" i="62" a="1"/>
  <c r="G34" i="146"/>
  <c r="S1153" i="62" a="1"/>
  <c r="K32" i="170"/>
  <c r="K77" i="157"/>
  <c r="G84" i="172"/>
  <c r="G105" i="174"/>
  <c r="Q910" i="62" a="1"/>
  <c r="K51" i="178"/>
  <c r="K78" i="150"/>
  <c r="K78" i="168"/>
  <c r="G50" i="180"/>
  <c r="K43" i="159"/>
  <c r="G52" i="164"/>
  <c r="G155" i="165"/>
  <c r="G117" i="147"/>
  <c r="G49" i="175"/>
  <c r="G122" i="178"/>
  <c r="G71" i="151"/>
  <c r="P1232" i="62" a="1"/>
  <c r="G33" i="167"/>
  <c r="P22" i="139" a="1"/>
  <c r="K50" i="182"/>
  <c r="K44" i="172"/>
  <c r="G52" i="176"/>
  <c r="G73" i="166"/>
  <c r="R257" i="62" a="1"/>
  <c r="G130" i="174"/>
  <c r="K45" i="153"/>
  <c r="Q562" i="62" a="1"/>
  <c r="G98" i="150"/>
  <c r="P853" i="62" a="1"/>
  <c r="R1184" i="62" a="1"/>
  <c r="G47" i="182"/>
  <c r="G51" i="153"/>
  <c r="G54" i="175"/>
  <c r="G90" i="155"/>
  <c r="K44" i="161"/>
  <c r="P923" i="62" a="1"/>
  <c r="G53" i="143"/>
  <c r="P1187" i="62" a="1"/>
  <c r="S570" i="62" a="1"/>
  <c r="G46" i="149"/>
  <c r="K69" i="154"/>
  <c r="G115" i="166"/>
  <c r="K85" i="142"/>
  <c r="P765" i="62" a="1"/>
  <c r="G137" i="155"/>
  <c r="K68" i="166"/>
  <c r="G95" i="173"/>
  <c r="G80" i="141"/>
  <c r="G56" i="148"/>
  <c r="K44" i="174"/>
  <c r="R732" i="62" a="1"/>
  <c r="K54" i="179"/>
  <c r="G36" i="155"/>
  <c r="G75" i="168"/>
  <c r="K68" i="152"/>
  <c r="G42" i="174"/>
  <c r="G122" i="182"/>
  <c r="K77" i="161"/>
  <c r="G95" i="164"/>
  <c r="G94" i="158"/>
  <c r="P927" i="62" a="1"/>
  <c r="G118" i="174"/>
  <c r="G47" i="173"/>
  <c r="S1149" i="62" a="1"/>
  <c r="G107" i="168"/>
  <c r="G75" i="178"/>
  <c r="G54" i="150"/>
  <c r="G112" i="155"/>
  <c r="G35" i="174"/>
  <c r="G75" i="153"/>
  <c r="S16" i="139" a="1"/>
  <c r="K39" i="179"/>
  <c r="K43" i="148"/>
  <c r="G115" i="141"/>
  <c r="K13" i="119"/>
  <c r="G92" i="159"/>
  <c r="K85" i="143"/>
  <c r="G128" i="172"/>
  <c r="G78" i="155"/>
  <c r="K46" i="153"/>
  <c r="G99" i="171"/>
  <c r="G82" i="172"/>
  <c r="G47" i="181"/>
  <c r="G111" i="145"/>
  <c r="R499" i="62" a="1"/>
  <c r="K36" i="153"/>
  <c r="G61" i="153"/>
  <c r="G45" i="158"/>
  <c r="K70" i="175"/>
  <c r="R1027" i="62" a="1"/>
  <c r="G67" i="176"/>
  <c r="G79" i="179"/>
  <c r="P556" i="62" a="1"/>
  <c r="G87" i="177"/>
  <c r="G43" i="156"/>
  <c r="P570" i="62" a="1"/>
  <c r="G61" i="182"/>
  <c r="K77" i="156"/>
  <c r="K43" i="176"/>
  <c r="G94" i="176"/>
  <c r="K36" i="148"/>
  <c r="P617" i="62" a="1"/>
  <c r="G53" i="146"/>
  <c r="K34" i="168"/>
  <c r="K33" i="153"/>
  <c r="R282" i="62" a="1"/>
  <c r="G72" i="182"/>
  <c r="P995" i="62" a="1"/>
  <c r="Q914" i="62" a="1"/>
  <c r="K123" i="65"/>
  <c r="G101" i="173"/>
  <c r="G32" i="154"/>
  <c r="G46" i="174"/>
  <c r="K55" i="163"/>
  <c r="G116" i="152"/>
  <c r="P598" i="62" a="1"/>
  <c r="K76" i="168"/>
  <c r="K46" i="152"/>
  <c r="G123" i="151"/>
  <c r="G99" i="178"/>
  <c r="K43" i="161"/>
  <c r="R748" i="62" a="1"/>
  <c r="G33" i="150"/>
  <c r="G81" i="157"/>
  <c r="K58" i="173"/>
  <c r="G140" i="158"/>
  <c r="G127" i="169"/>
  <c r="G67" i="141"/>
  <c r="G49" i="165"/>
  <c r="K74" i="146"/>
  <c r="K75" i="181"/>
  <c r="G138" i="156"/>
  <c r="G41" i="146"/>
  <c r="K65" i="142"/>
  <c r="G128" i="148"/>
  <c r="G136" i="162"/>
  <c r="P734" i="62" a="1"/>
  <c r="K54" i="140"/>
  <c r="K60" i="150"/>
  <c r="G112" i="178"/>
  <c r="G59" i="170"/>
  <c r="K77" i="145"/>
  <c r="G123" i="169"/>
  <c r="G116" i="161"/>
  <c r="R1136" i="62" a="1"/>
  <c r="G31" i="175"/>
  <c r="Q1153" i="62" a="1"/>
  <c r="G69" i="170"/>
  <c r="Q1216" i="62" a="1"/>
  <c r="G94" i="149"/>
  <c r="K58" i="182"/>
  <c r="G128" i="150"/>
  <c r="G95" i="162"/>
  <c r="K67" i="177"/>
  <c r="G32" i="169"/>
  <c r="G52" i="172"/>
  <c r="G30" i="158"/>
  <c r="G132" i="169"/>
  <c r="K40" i="160"/>
  <c r="G128" i="179"/>
  <c r="R986" i="62" a="1"/>
  <c r="K63" i="168"/>
  <c r="K43" i="155"/>
  <c r="G112" i="163"/>
  <c r="G59" i="152"/>
  <c r="G62" i="166"/>
  <c r="Q637" i="62" a="1"/>
  <c r="K40" i="164"/>
  <c r="P947" i="62" a="1"/>
  <c r="K84" i="182"/>
  <c r="K53" i="182"/>
  <c r="G118" i="169"/>
  <c r="K49" i="160"/>
  <c r="K38" i="140"/>
  <c r="K75" i="151"/>
  <c r="K59" i="149"/>
  <c r="G53" i="154"/>
  <c r="G35" i="164"/>
  <c r="G138" i="172"/>
  <c r="P763" i="62" a="1"/>
  <c r="G97" i="140"/>
  <c r="G38" i="151"/>
  <c r="G122" i="173"/>
  <c r="G90" i="141"/>
  <c r="S15" i="139" a="1"/>
  <c r="P628" i="62" a="1"/>
  <c r="K69" i="150"/>
  <c r="Q775" i="62" a="1"/>
  <c r="G158" i="65"/>
  <c r="G44" i="148"/>
  <c r="K83" i="145"/>
  <c r="G132" i="167"/>
  <c r="K34" i="154"/>
  <c r="Q1131" i="62" a="1"/>
  <c r="G94" i="153"/>
  <c r="G39" i="166"/>
  <c r="G45" i="177"/>
  <c r="G80" i="166"/>
  <c r="K60" i="145"/>
  <c r="DV17" i="54"/>
  <c r="K31" i="174"/>
  <c r="K46" i="146"/>
  <c r="G41" i="175"/>
  <c r="G108" i="151"/>
  <c r="G39" i="140"/>
  <c r="G101" i="174"/>
  <c r="G83" i="177"/>
  <c r="G69" i="177"/>
  <c r="K37" i="152"/>
  <c r="P141" i="62" a="1"/>
  <c r="K77" i="147"/>
  <c r="K60" i="140"/>
  <c r="R1036" i="62" a="1"/>
  <c r="K68" i="150"/>
  <c r="G92" i="157"/>
  <c r="G50" i="175"/>
  <c r="K35" i="152"/>
  <c r="G68" i="151"/>
  <c r="G82" i="181"/>
  <c r="Q1243" i="62" a="1"/>
  <c r="G68" i="161"/>
  <c r="G112" i="140"/>
  <c r="G60" i="176"/>
  <c r="G70" i="172"/>
  <c r="G109" i="142"/>
  <c r="G65" i="168"/>
  <c r="K56" i="181"/>
  <c r="K121" i="65"/>
  <c r="P741" i="62" a="1"/>
  <c r="K43" i="141"/>
  <c r="G108" i="155"/>
  <c r="S543" i="62" a="1"/>
  <c r="G132" i="143"/>
  <c r="G38" i="146"/>
  <c r="G64" i="175"/>
  <c r="K68" i="151"/>
  <c r="K42" i="161"/>
  <c r="K48" i="149"/>
  <c r="K84" i="161"/>
  <c r="Q1030" i="62" a="1"/>
  <c r="G123" i="147"/>
  <c r="G54" i="179"/>
  <c r="G40" i="160"/>
  <c r="K75" i="168"/>
  <c r="K77" i="149"/>
  <c r="G99" i="176"/>
  <c r="K69" i="149"/>
  <c r="G38" i="155"/>
  <c r="G129" i="173"/>
  <c r="K56" i="161"/>
  <c r="G94" i="151"/>
  <c r="G112" i="143"/>
  <c r="K42" i="171"/>
  <c r="G107" i="164"/>
  <c r="K78" i="179"/>
  <c r="G91" i="65"/>
  <c r="G48" i="158"/>
  <c r="G95" i="176"/>
  <c r="R1222" i="62" a="1"/>
  <c r="K61" i="171"/>
  <c r="G81" i="182"/>
  <c r="G157" i="147"/>
  <c r="K65" i="150"/>
  <c r="R1233" i="62" a="1"/>
  <c r="G127" i="154"/>
  <c r="K40" i="153"/>
  <c r="G33" i="174"/>
  <c r="Q748" i="62" a="1"/>
  <c r="K83" i="177"/>
  <c r="K85" i="141"/>
  <c r="S724" i="62" a="1"/>
  <c r="K59" i="156"/>
  <c r="G33" i="161"/>
  <c r="G34" i="148"/>
  <c r="G132" i="146"/>
  <c r="G119" i="164"/>
  <c r="K59" i="140"/>
  <c r="R836" i="62" a="1"/>
  <c r="Q363" i="62" a="1"/>
  <c r="K39" i="178"/>
  <c r="G106" i="161"/>
  <c r="K62" i="163"/>
  <c r="Q876" i="62" a="1"/>
  <c r="G41" i="168"/>
  <c r="S725" i="62" a="1"/>
  <c r="R1078" i="62" a="1"/>
  <c r="G71" i="167"/>
  <c r="K51" i="146"/>
  <c r="Q1072" i="62" a="1"/>
  <c r="Q24" i="119"/>
  <c r="G89" i="177"/>
  <c r="K126" i="65"/>
  <c r="G130" i="172"/>
  <c r="G40" i="158"/>
  <c r="K107" i="65"/>
  <c r="K67" i="181"/>
  <c r="K45" i="157"/>
  <c r="G78" i="146"/>
  <c r="G105" i="147"/>
  <c r="G41" i="179"/>
  <c r="G157" i="150"/>
  <c r="G138" i="145"/>
  <c r="G112" i="174"/>
  <c r="BV17" i="54"/>
  <c r="R126" i="62" a="1"/>
  <c r="K73" i="153"/>
  <c r="G35" i="163"/>
  <c r="K62" i="142"/>
  <c r="G117" i="180"/>
  <c r="G96" i="161"/>
  <c r="G120" i="172"/>
  <c r="G60" i="181"/>
  <c r="G52" i="171"/>
  <c r="G71" i="147"/>
  <c r="G117" i="172"/>
  <c r="G84" i="161"/>
  <c r="G95" i="171"/>
  <c r="G121" i="150"/>
  <c r="G60" i="141"/>
  <c r="G76" i="159"/>
  <c r="G136" i="150"/>
  <c r="G114" i="176"/>
  <c r="K49" i="155"/>
  <c r="G111" i="161"/>
  <c r="G70" i="177"/>
  <c r="G94" i="155"/>
  <c r="G67" i="150"/>
  <c r="G113" i="165"/>
  <c r="P634" i="62" a="1"/>
  <c r="G124" i="143"/>
  <c r="K63" i="158"/>
  <c r="G61" i="140"/>
  <c r="K67" i="145"/>
  <c r="Q38" i="119"/>
  <c r="G43" i="140"/>
  <c r="G114" i="163"/>
  <c r="Q1123" i="62" a="1"/>
  <c r="G77" i="167"/>
  <c r="P272" i="62" a="1"/>
  <c r="G47" i="155"/>
  <c r="G124" i="179"/>
  <c r="K78" i="160"/>
  <c r="K48" i="141"/>
  <c r="P1215" i="62" a="1"/>
  <c r="G77" i="140"/>
  <c r="P1039" i="62" a="1"/>
  <c r="G90" i="152"/>
  <c r="G31" i="153"/>
  <c r="G37" i="178"/>
  <c r="K60" i="172"/>
  <c r="G114" i="178"/>
  <c r="R985" i="62" a="1"/>
  <c r="G75" i="167"/>
  <c r="G46" i="166"/>
  <c r="K59" i="145"/>
  <c r="G71" i="65"/>
  <c r="G75" i="152"/>
  <c r="G79" i="149"/>
  <c r="Q724" i="62" a="1"/>
  <c r="G76" i="156"/>
  <c r="G111" i="151"/>
  <c r="K75" i="152"/>
  <c r="K64" i="153"/>
  <c r="Q951" i="62" a="1"/>
  <c r="G35" i="157"/>
  <c r="G122" i="155"/>
  <c r="P571" i="62" a="1"/>
  <c r="K52" i="149"/>
  <c r="G119" i="143"/>
  <c r="R1212" i="62" a="1"/>
  <c r="K70" i="154"/>
  <c r="G138" i="165"/>
  <c r="G96" i="180"/>
  <c r="G134" i="180"/>
  <c r="G138" i="170"/>
  <c r="G128" i="158"/>
  <c r="K53" i="178"/>
  <c r="K59" i="154"/>
  <c r="G61" i="157"/>
  <c r="K47" i="161"/>
  <c r="S749" i="62" a="1"/>
  <c r="G71" i="141"/>
  <c r="G133" i="164"/>
  <c r="G132" i="182"/>
  <c r="K53" i="148"/>
  <c r="G62" i="161"/>
  <c r="K70" i="162"/>
  <c r="G34" i="154"/>
  <c r="S11" i="139" a="1"/>
  <c r="G90" i="163"/>
  <c r="G129" i="170"/>
  <c r="G132" i="181"/>
  <c r="G135" i="174"/>
  <c r="G157" i="174"/>
  <c r="Q814" i="62" a="1"/>
  <c r="K52" i="175"/>
  <c r="G43" i="148"/>
  <c r="K60" i="168"/>
  <c r="P134" i="62" a="1"/>
  <c r="G56" i="163"/>
  <c r="K60" i="156"/>
  <c r="G134" i="154"/>
  <c r="G97" i="146"/>
  <c r="K69" i="165"/>
  <c r="G112" i="171"/>
  <c r="K34" i="167"/>
  <c r="S1101" i="62" a="1"/>
  <c r="G138" i="182"/>
  <c r="CE17" i="54"/>
  <c r="K49" i="172"/>
  <c r="R1219" i="62" a="1"/>
  <c r="K44" i="176"/>
  <c r="G114" i="151"/>
  <c r="P1131" i="62" a="1"/>
  <c r="K33" i="140"/>
  <c r="K33" i="152"/>
  <c r="G135" i="143"/>
  <c r="K71" i="142"/>
  <c r="S376" i="62" a="1"/>
  <c r="G56" i="149"/>
  <c r="G72" i="147"/>
  <c r="R5" i="62" a="1"/>
  <c r="G84" i="152"/>
  <c r="G122" i="141"/>
  <c r="K64" i="155"/>
  <c r="G83" i="160"/>
  <c r="G101" i="179"/>
  <c r="G34" i="153"/>
  <c r="G33" i="162"/>
  <c r="G85" i="168"/>
  <c r="G89" i="174"/>
  <c r="G140" i="181"/>
  <c r="G115" i="147"/>
  <c r="G75" i="65"/>
  <c r="K59" i="171"/>
  <c r="K10" i="119"/>
  <c r="K54" i="165"/>
  <c r="G43" i="165"/>
  <c r="G30" i="147"/>
  <c r="G133" i="161"/>
  <c r="K75" i="148"/>
  <c r="Q52" i="62" a="1"/>
  <c r="G96" i="172"/>
  <c r="G121" i="140"/>
  <c r="G60" i="167"/>
  <c r="K50" i="170"/>
  <c r="G136" i="173"/>
  <c r="G133" i="162"/>
  <c r="R326" i="62" a="1"/>
  <c r="S968" i="62" a="1"/>
  <c r="G157" i="168"/>
  <c r="K34" i="161"/>
  <c r="S1005" i="62" a="1"/>
  <c r="G111" i="174"/>
  <c r="G75" i="150"/>
  <c r="G124" i="148"/>
  <c r="K72" i="146"/>
  <c r="G63" i="182"/>
  <c r="G59" i="174"/>
  <c r="Q808" i="62" a="1"/>
  <c r="R581" i="62" a="1"/>
  <c r="G109" i="171"/>
  <c r="G48" i="140"/>
  <c r="S946" i="62" a="1"/>
  <c r="Q784" i="62" a="1"/>
  <c r="G130" i="167"/>
  <c r="P749" i="62" a="1"/>
  <c r="G134" i="179"/>
  <c r="K33" i="175"/>
  <c r="G111" i="166"/>
  <c r="DL17" i="54"/>
  <c r="P786" i="62" a="1"/>
  <c r="Q18" i="139" a="1"/>
  <c r="G65" i="182"/>
  <c r="G59" i="157"/>
  <c r="K48" i="175"/>
  <c r="K77" i="155"/>
  <c r="Q1132" i="62" a="1"/>
  <c r="K81" i="171"/>
  <c r="G38" i="160"/>
  <c r="G44" i="156"/>
  <c r="K47" i="169"/>
  <c r="G37" i="167"/>
  <c r="G133" i="155"/>
  <c r="K77" i="165"/>
  <c r="Q809" i="62" a="1"/>
  <c r="K60" i="141"/>
  <c r="G69" i="159"/>
  <c r="G60" i="172"/>
  <c r="G101" i="160"/>
  <c r="Q11" i="139" a="1"/>
  <c r="G108" i="152"/>
  <c r="G40" i="143"/>
  <c r="G107" i="180"/>
  <c r="G48" i="143"/>
  <c r="K40" i="172"/>
  <c r="G60" i="152"/>
  <c r="G157" i="180"/>
  <c r="K84" i="181"/>
  <c r="G100" i="169"/>
  <c r="K32" i="166"/>
  <c r="K68" i="182"/>
  <c r="G132" i="163"/>
  <c r="G58" i="166"/>
  <c r="G76" i="147"/>
  <c r="G92" i="149"/>
  <c r="K71" i="165"/>
  <c r="Q1237" i="62" a="1"/>
  <c r="G107" i="162"/>
  <c r="G134" i="142"/>
  <c r="G74" i="182"/>
  <c r="K36" i="141"/>
  <c r="G91" i="171"/>
  <c r="K71" i="151"/>
  <c r="G128" i="168"/>
  <c r="G137" i="174"/>
  <c r="K63" i="174"/>
  <c r="G74" i="173"/>
  <c r="K76" i="154"/>
  <c r="G111" i="178"/>
  <c r="G92" i="163"/>
  <c r="K55" i="165"/>
  <c r="K61" i="142"/>
  <c r="G109" i="165"/>
  <c r="G31" i="167"/>
  <c r="K67" i="174"/>
  <c r="R283" i="62" a="1"/>
  <c r="K76" i="161"/>
  <c r="G84" i="155"/>
  <c r="K56" i="149"/>
  <c r="K55" i="147"/>
  <c r="K85" i="176"/>
  <c r="K60" i="154"/>
  <c r="K42" i="182"/>
  <c r="S499" i="62" a="1"/>
  <c r="K61" i="173"/>
  <c r="G73" i="181"/>
  <c r="G134" i="170"/>
  <c r="G70" i="157"/>
  <c r="G85" i="156"/>
  <c r="G94" i="181"/>
  <c r="Q1246" i="62" a="1"/>
  <c r="G80" i="152"/>
  <c r="K33" i="164"/>
  <c r="G133" i="154"/>
  <c r="G60" i="162"/>
  <c r="K76" i="147"/>
  <c r="G71" i="175"/>
  <c r="G53" i="161"/>
  <c r="R1181" i="62" a="1"/>
  <c r="P1079" i="62" a="1"/>
  <c r="G52" i="160"/>
  <c r="K79" i="177"/>
  <c r="G70" i="174"/>
  <c r="G136" i="153"/>
  <c r="G62" i="170"/>
  <c r="G102" i="168"/>
  <c r="K58" i="171"/>
  <c r="G68" i="158"/>
  <c r="G34" i="167"/>
  <c r="K38" i="180"/>
  <c r="G85" i="169"/>
  <c r="G124" i="140"/>
  <c r="G111" i="140"/>
  <c r="K61" i="141"/>
  <c r="G46" i="150"/>
  <c r="G48" i="155"/>
  <c r="K52" i="142"/>
  <c r="G34" i="172"/>
  <c r="G115" i="158"/>
  <c r="K51" i="155"/>
  <c r="G30" i="145"/>
  <c r="G55" i="141"/>
  <c r="S623" i="62" a="1"/>
  <c r="G98" i="162"/>
  <c r="G99" i="173"/>
  <c r="G117" i="164"/>
  <c r="G133" i="175"/>
  <c r="G111" i="177"/>
  <c r="G34" i="178"/>
  <c r="G136" i="147"/>
  <c r="Q1189" i="62" a="1"/>
  <c r="G62" i="181"/>
  <c r="G115" i="176"/>
  <c r="G48" i="167"/>
  <c r="P477" i="62" a="1"/>
  <c r="G84" i="174"/>
  <c r="G114" i="161"/>
  <c r="S868" i="62" a="1"/>
  <c r="G115" i="145"/>
  <c r="Q1061" i="62" a="1"/>
  <c r="K67" i="172"/>
  <c r="G122" i="143"/>
  <c r="K41" i="142"/>
  <c r="Q920" i="62" a="1"/>
  <c r="K59" i="182"/>
  <c r="G114" i="170"/>
  <c r="K45" i="176"/>
  <c r="R535" i="62" a="1"/>
  <c r="G156" i="150"/>
  <c r="R816" i="62" a="1"/>
  <c r="K83" i="182"/>
  <c r="R766" i="62" a="1"/>
  <c r="G64" i="146"/>
  <c r="G47" i="172"/>
  <c r="K60" i="164"/>
  <c r="Q144" i="62" a="1"/>
  <c r="G48" i="164"/>
  <c r="G135" i="155"/>
  <c r="G40" i="141"/>
  <c r="K80" i="143"/>
  <c r="G137" i="168"/>
  <c r="K68" i="155"/>
  <c r="K55" i="160"/>
  <c r="K81" i="172"/>
  <c r="K56" i="165"/>
  <c r="G76" i="146"/>
  <c r="G97" i="180"/>
  <c r="G89" i="164"/>
  <c r="G84" i="166"/>
  <c r="G68" i="174"/>
  <c r="K71" i="156"/>
  <c r="K32" i="174"/>
  <c r="G114" i="181"/>
  <c r="G113" i="172"/>
  <c r="G118" i="177"/>
  <c r="G32" i="151"/>
  <c r="K77" i="151"/>
  <c r="K78" i="166"/>
  <c r="G72" i="146"/>
  <c r="G34" i="157"/>
  <c r="G101" i="171"/>
  <c r="G44" i="147"/>
  <c r="G106" i="150"/>
  <c r="G85" i="173"/>
  <c r="S786" i="62" a="1"/>
  <c r="S561" i="62" a="1"/>
  <c r="K47" i="177"/>
  <c r="G118" i="178"/>
  <c r="G79" i="181"/>
  <c r="S614" i="62" a="1"/>
  <c r="Q709" i="62" a="1"/>
  <c r="CD17" i="54"/>
  <c r="G101" i="158"/>
  <c r="K56" i="154"/>
  <c r="P960" i="62" a="1"/>
  <c r="Q843" i="62" a="1"/>
  <c r="G39" i="152"/>
  <c r="K44" i="181"/>
  <c r="S986" i="62" a="1"/>
  <c r="G132" i="141"/>
  <c r="K50" i="178"/>
  <c r="K78" i="173"/>
  <c r="K48" i="148"/>
  <c r="G94" i="141"/>
  <c r="K77" i="162"/>
  <c r="G119" i="176"/>
  <c r="K49" i="162"/>
  <c r="G73" i="170"/>
  <c r="G107" i="158"/>
  <c r="K59" i="179"/>
  <c r="K40" i="155"/>
  <c r="S734" i="62" a="1"/>
  <c r="G30" i="149"/>
  <c r="G40" i="182"/>
  <c r="K111" i="65"/>
  <c r="K37" i="168"/>
  <c r="K48" i="159"/>
  <c r="G45" i="180"/>
  <c r="K69" i="140"/>
  <c r="EJ17" i="54"/>
  <c r="G127" i="146"/>
  <c r="K83" i="174"/>
  <c r="K43" i="143"/>
  <c r="G100" i="176"/>
  <c r="P885" i="62" a="1"/>
  <c r="P921" i="62" a="1"/>
  <c r="P465" i="62" a="1"/>
  <c r="S1161" i="62" a="1"/>
  <c r="K43" i="145"/>
  <c r="K56" i="175"/>
  <c r="G46" i="178"/>
  <c r="G118" i="176"/>
  <c r="K72" i="157"/>
  <c r="G63" i="153"/>
  <c r="R614" i="62" a="1"/>
  <c r="G40" i="163"/>
  <c r="G105" i="156"/>
  <c r="G128" i="146"/>
  <c r="R1049" i="62" a="1"/>
  <c r="G98" i="143"/>
  <c r="G48" i="142"/>
  <c r="BF17" i="54"/>
  <c r="K39" i="166"/>
  <c r="Q327" i="62" a="1"/>
  <c r="G98" i="177"/>
  <c r="G95" i="141"/>
  <c r="P19" i="139" a="1"/>
  <c r="G98" i="170"/>
  <c r="G107" i="153"/>
  <c r="G33" i="175"/>
  <c r="G123" i="143"/>
  <c r="G136" i="171"/>
  <c r="G65" i="142"/>
  <c r="G58" i="163"/>
  <c r="G39" i="155"/>
  <c r="G50" i="179"/>
  <c r="G56" i="155"/>
  <c r="P499" i="62" a="1"/>
  <c r="Q837" i="62" a="1"/>
  <c r="R1028" i="62" a="1"/>
  <c r="G132" i="142"/>
  <c r="K75" i="149"/>
  <c r="K56" i="157"/>
  <c r="S885" i="62" a="1"/>
  <c r="G73" i="158"/>
  <c r="G129" i="174"/>
  <c r="G108" i="169"/>
  <c r="K41" i="179"/>
  <c r="G155" i="178"/>
  <c r="G61" i="155"/>
  <c r="G118" i="162"/>
  <c r="K33" i="171"/>
  <c r="G87" i="151"/>
  <c r="R814" i="62" a="1"/>
  <c r="G108" i="172"/>
  <c r="K70" i="150"/>
  <c r="K33" i="150"/>
  <c r="G100" i="65"/>
  <c r="G90" i="146"/>
  <c r="K72" i="142"/>
  <c r="R1029" i="62" a="1"/>
  <c r="P637" i="62" a="1"/>
  <c r="G42" i="141"/>
  <c r="K30" i="148"/>
  <c r="G78" i="145"/>
  <c r="G107" i="171"/>
  <c r="K48" i="166"/>
  <c r="K37" i="163"/>
  <c r="K74" i="154"/>
  <c r="G84" i="165"/>
  <c r="S1123" i="62" a="1"/>
  <c r="P1198" i="62" a="1"/>
  <c r="K53" i="141"/>
  <c r="S865" i="62" a="1"/>
  <c r="K48" i="145"/>
  <c r="G74" i="152"/>
  <c r="K37" i="176"/>
  <c r="G54" i="158"/>
  <c r="G56" i="177"/>
  <c r="K68" i="159"/>
  <c r="G82" i="179"/>
  <c r="P1073" i="62" a="1"/>
  <c r="P236" i="62" a="1"/>
  <c r="G136" i="172"/>
  <c r="G35" i="172"/>
  <c r="G129" i="155"/>
  <c r="G59" i="166"/>
  <c r="P107" i="62" a="1"/>
  <c r="S615" i="62" a="1"/>
  <c r="Q29" i="119"/>
  <c r="G82" i="160"/>
  <c r="G126" i="176"/>
  <c r="G114" i="152"/>
  <c r="K62" i="158"/>
  <c r="G59" i="151"/>
  <c r="G99" i="147"/>
  <c r="K30" i="162"/>
  <c r="Q599" i="62" a="1"/>
  <c r="K77" i="174"/>
  <c r="R1132" i="62" a="1"/>
  <c r="Q536" i="62" a="1"/>
  <c r="G56" i="152"/>
  <c r="G39" i="180"/>
  <c r="G138" i="149"/>
  <c r="G130" i="154"/>
  <c r="G51" i="160"/>
  <c r="K44" i="182"/>
  <c r="G60" i="169"/>
  <c r="K115" i="65"/>
  <c r="G105" i="169"/>
  <c r="K35" i="171"/>
  <c r="G95" i="175"/>
  <c r="G157" i="146"/>
  <c r="K67" i="176"/>
  <c r="G77" i="173"/>
  <c r="G111" i="148"/>
  <c r="G41" i="157"/>
  <c r="G111" i="170"/>
  <c r="G109" i="145"/>
  <c r="P1081" i="62" a="1"/>
  <c r="S1039" i="62" a="1"/>
  <c r="G110" i="172"/>
  <c r="G56" i="143"/>
  <c r="K59" i="175"/>
  <c r="G138" i="148"/>
  <c r="G133" i="178"/>
  <c r="G38" i="182"/>
  <c r="CY17" i="54"/>
  <c r="S842" i="62" a="1"/>
  <c r="Q184" i="62" a="1"/>
  <c r="R763" i="62" a="1"/>
  <c r="G135" i="162"/>
  <c r="G110" i="141"/>
  <c r="G71" i="157"/>
  <c r="Q16" i="139" a="1"/>
  <c r="G50" i="156"/>
  <c r="G115" i="140"/>
  <c r="G121" i="147"/>
  <c r="G62" i="149"/>
  <c r="K44" i="143"/>
  <c r="G71" i="181"/>
  <c r="G128" i="142"/>
  <c r="G52" i="148"/>
  <c r="K73" i="148"/>
  <c r="G36" i="140"/>
  <c r="K83" i="171"/>
  <c r="G124" i="178"/>
  <c r="K38" i="174"/>
  <c r="Q711" i="62" a="1"/>
  <c r="G83" i="145"/>
  <c r="G156" i="154"/>
  <c r="G53" i="159"/>
  <c r="G63" i="143"/>
  <c r="G68" i="154"/>
  <c r="G132" i="140"/>
  <c r="K40" i="167"/>
  <c r="K44" i="170"/>
  <c r="Q742" i="62" a="1"/>
  <c r="K84" i="153"/>
  <c r="R1010" i="62" a="1"/>
  <c r="G139" i="179"/>
  <c r="K48" i="177"/>
  <c r="G30" i="161"/>
  <c r="G106" i="173"/>
  <c r="G126" i="141"/>
  <c r="G37" i="169"/>
  <c r="K56" i="170"/>
  <c r="G73" i="148"/>
  <c r="K50" i="164"/>
  <c r="G84" i="164"/>
  <c r="Q466" i="62" a="1"/>
  <c r="K62" i="171"/>
  <c r="G80" i="151"/>
  <c r="G64" i="167"/>
  <c r="G93" i="153"/>
  <c r="G36" i="156"/>
  <c r="P858" i="62" a="1"/>
  <c r="G53" i="166"/>
  <c r="P583" i="62" a="1"/>
  <c r="K53" i="147"/>
  <c r="K54" i="146"/>
  <c r="G74" i="169"/>
  <c r="P996" i="62" a="1"/>
  <c r="K71" i="176"/>
  <c r="G100" i="177"/>
  <c r="K47" i="157"/>
  <c r="G156" i="178"/>
  <c r="G76" i="182"/>
  <c r="G85" i="158"/>
  <c r="K80" i="158"/>
  <c r="Q389" i="62" a="1"/>
  <c r="G69" i="168"/>
  <c r="G45" i="162"/>
  <c r="K42" i="119"/>
  <c r="G129" i="143"/>
  <c r="K80" i="140"/>
  <c r="G93" i="165"/>
  <c r="G130" i="140"/>
  <c r="G75" i="179"/>
  <c r="G134" i="182"/>
  <c r="K51" i="140"/>
  <c r="K51" i="151"/>
  <c r="EI17" i="54"/>
  <c r="K42" i="163"/>
  <c r="K52" i="179"/>
  <c r="G113" i="173"/>
  <c r="P9" i="139" a="1"/>
  <c r="G74" i="154"/>
  <c r="G32" i="180"/>
  <c r="G58" i="149"/>
  <c r="G81" i="172"/>
  <c r="K56" i="146"/>
  <c r="G91" i="170"/>
  <c r="K56" i="178"/>
  <c r="K58" i="150"/>
  <c r="G93" i="151"/>
  <c r="G124" i="142"/>
  <c r="G49" i="170"/>
  <c r="R1099" i="62" a="1"/>
  <c r="K48" i="153"/>
  <c r="G47" i="176"/>
  <c r="P1204" i="62" a="1"/>
  <c r="K53" i="174"/>
  <c r="G90" i="148"/>
  <c r="G100" i="156"/>
  <c r="G46" i="159"/>
  <c r="G61" i="158"/>
  <c r="G73" i="152"/>
  <c r="K72" i="153"/>
  <c r="K49" i="65"/>
  <c r="S1238" i="62" a="1"/>
  <c r="G97" i="161"/>
  <c r="S1030" i="62" a="1"/>
  <c r="K74" i="141"/>
  <c r="G130" i="168"/>
  <c r="G135" i="65"/>
  <c r="K71" i="173"/>
  <c r="P11" i="139" a="1"/>
  <c r="Q915" i="62" a="1"/>
  <c r="G155" i="167"/>
  <c r="K75" i="147"/>
  <c r="G124" i="150"/>
  <c r="G30" i="160"/>
  <c r="K50" i="159"/>
  <c r="G73" i="156"/>
  <c r="G31" i="147"/>
  <c r="G30" i="179"/>
  <c r="G52" i="168"/>
  <c r="K76" i="171"/>
  <c r="S636" i="62" a="1"/>
  <c r="G108" i="157"/>
  <c r="R1061" i="62" a="1"/>
  <c r="Q1240" i="62" a="1"/>
  <c r="K40" i="170"/>
  <c r="P545" i="62" a="1"/>
  <c r="K73" i="177"/>
  <c r="G114" i="174"/>
  <c r="Q902" i="62" a="1"/>
  <c r="K47" i="173"/>
  <c r="R719" i="62" a="1"/>
  <c r="G113" i="163"/>
  <c r="K67" i="161"/>
  <c r="K31" i="150"/>
  <c r="K64" i="148"/>
  <c r="CT17" i="54"/>
  <c r="S7" i="139" a="1"/>
  <c r="G73" i="175"/>
  <c r="K54" i="159"/>
  <c r="K45" i="155"/>
  <c r="G139" i="173"/>
  <c r="K82" i="175"/>
  <c r="P1229" i="62" a="1"/>
  <c r="K65" i="181"/>
  <c r="G119" i="140"/>
  <c r="P1233" i="62" a="1"/>
  <c r="G95" i="169"/>
  <c r="Q616" i="62" a="1"/>
  <c r="G84" i="179"/>
  <c r="P887" i="62" a="1"/>
  <c r="K50" i="177"/>
  <c r="G80" i="173"/>
  <c r="Q614" i="62" a="1"/>
  <c r="R1089" i="62" a="1"/>
  <c r="K82" i="171"/>
  <c r="S891" i="62" a="1"/>
  <c r="G136" i="146"/>
  <c r="S987" i="62" a="1"/>
  <c r="P790" i="62" a="1"/>
  <c r="K74" i="180"/>
  <c r="P830" i="62" a="1"/>
  <c r="G62" i="163"/>
  <c r="BA17" i="54"/>
  <c r="K70" i="140"/>
  <c r="G73" i="143"/>
  <c r="K31" i="181"/>
  <c r="K42" i="175"/>
  <c r="G82" i="168"/>
  <c r="R749" i="62" a="1"/>
  <c r="K81" i="151"/>
  <c r="G83" i="178"/>
  <c r="G40" i="146"/>
  <c r="G53" i="148"/>
  <c r="K56" i="160"/>
  <c r="G112" i="162"/>
  <c r="K37" i="180"/>
  <c r="G64" i="155"/>
  <c r="G121" i="176"/>
  <c r="G158" i="152"/>
  <c r="G89" i="175"/>
  <c r="K46" i="173"/>
  <c r="G84" i="151"/>
  <c r="G61" i="171"/>
  <c r="G94" i="167"/>
  <c r="G48" i="145"/>
  <c r="G157" i="172"/>
  <c r="K47" i="146"/>
  <c r="G106" i="163"/>
  <c r="P941" i="62" a="1"/>
  <c r="Q636" i="62" a="1"/>
  <c r="G98" i="164"/>
  <c r="G108" i="161"/>
  <c r="P742" i="62" a="1"/>
  <c r="G59" i="178"/>
  <c r="G87" i="150"/>
  <c r="K53" i="158"/>
  <c r="G109" i="157"/>
  <c r="G81" i="142"/>
  <c r="K67" i="150"/>
  <c r="G101" i="155"/>
  <c r="G46" i="170"/>
  <c r="G53" i="178"/>
  <c r="G51" i="141"/>
  <c r="K65" i="161"/>
  <c r="G102" i="174"/>
  <c r="K68" i="140"/>
  <c r="K82" i="65"/>
  <c r="G49" i="173"/>
  <c r="G122" i="151"/>
  <c r="G108" i="177"/>
  <c r="G124" i="168"/>
  <c r="G31" i="166"/>
  <c r="K64" i="182"/>
  <c r="Q1213" i="62" a="1"/>
  <c r="K70" i="166"/>
  <c r="G56" i="166"/>
  <c r="G54" i="142"/>
  <c r="G115" i="167"/>
  <c r="K48" i="182"/>
  <c r="G126" i="175"/>
  <c r="R734" i="62" a="1"/>
  <c r="K36" i="163"/>
  <c r="K73" i="179"/>
  <c r="G81" i="167"/>
  <c r="G42" i="140"/>
  <c r="K52" i="164"/>
  <c r="K77" i="180"/>
  <c r="K51" i="180"/>
  <c r="K55" i="158"/>
  <c r="R709" i="62" a="1"/>
  <c r="K41" i="140"/>
  <c r="G101" i="176"/>
  <c r="K40" i="150"/>
  <c r="BO17" i="54"/>
  <c r="S1029" i="62" a="1"/>
  <c r="G99" i="169"/>
  <c r="K67" i="159"/>
  <c r="G44" i="182"/>
  <c r="R521" i="62" a="1"/>
  <c r="G45" i="152"/>
  <c r="G89" i="155"/>
  <c r="G71" i="148"/>
  <c r="G123" i="182"/>
  <c r="K71" i="150"/>
  <c r="P986" i="62" a="1"/>
  <c r="G108" i="165"/>
  <c r="G83" i="162"/>
  <c r="G46" i="171"/>
  <c r="K40" i="152"/>
  <c r="K72" i="154"/>
  <c r="G74" i="164"/>
  <c r="G115" i="142"/>
  <c r="G51" i="167"/>
  <c r="G51" i="145"/>
  <c r="G43" i="161"/>
  <c r="K54" i="156"/>
  <c r="K36" i="179"/>
  <c r="G32" i="153"/>
  <c r="G69" i="151"/>
  <c r="Q961" i="62" a="1"/>
  <c r="S1231" i="62" a="1"/>
  <c r="G76" i="161"/>
  <c r="G106" i="151"/>
  <c r="K73" i="156"/>
  <c r="G32" i="172"/>
  <c r="K85" i="160"/>
  <c r="K39" i="162"/>
  <c r="K42" i="150"/>
  <c r="G118" i="147"/>
  <c r="K53" i="143"/>
  <c r="G112" i="151"/>
  <c r="G95" i="168"/>
  <c r="K61" i="170"/>
  <c r="K72" i="150"/>
  <c r="G111" i="154"/>
  <c r="G120" i="143"/>
  <c r="G33" i="143"/>
  <c r="P908" i="62" a="1"/>
  <c r="G74" i="167"/>
  <c r="K35" i="143"/>
  <c r="AP17" i="54"/>
  <c r="G111" i="156"/>
  <c r="K113" i="65"/>
  <c r="G89" i="158"/>
  <c r="EP17" i="54"/>
  <c r="G156" i="172"/>
  <c r="G117" i="140"/>
  <c r="G83" i="143"/>
  <c r="K41" i="160"/>
  <c r="G83" i="171"/>
  <c r="G84" i="141"/>
  <c r="K42" i="167"/>
  <c r="K51" i="171"/>
  <c r="G110" i="173"/>
  <c r="Q885" i="62" a="1"/>
  <c r="K53" i="156"/>
  <c r="G84" i="147"/>
  <c r="P925" i="62" a="1"/>
  <c r="R452" i="62" a="1"/>
  <c r="K76" i="169"/>
  <c r="G102" i="158"/>
  <c r="R706" i="62" a="1"/>
  <c r="K36" i="171"/>
  <c r="S995" i="62" a="1"/>
  <c r="CQ17" i="54"/>
  <c r="G70" i="149"/>
  <c r="G123" i="171"/>
  <c r="G115" i="169"/>
  <c r="K45" i="179"/>
  <c r="G44" i="150"/>
  <c r="R624" i="62" a="1"/>
  <c r="K82" i="180"/>
  <c r="G89" i="178"/>
  <c r="P1123" i="62" a="1"/>
  <c r="G95" i="163"/>
  <c r="G156" i="174"/>
  <c r="K31" i="154"/>
  <c r="G124" i="141"/>
  <c r="K42" i="181"/>
  <c r="G77" i="169"/>
  <c r="G85" i="181"/>
  <c r="G105" i="161"/>
  <c r="K54" i="164"/>
  <c r="G54" i="182"/>
  <c r="G49" i="163"/>
  <c r="G134" i="163"/>
  <c r="G115" i="172"/>
  <c r="G63" i="148"/>
  <c r="K76" i="176"/>
  <c r="S1136" i="62" a="1"/>
  <c r="G48" i="170"/>
  <c r="R22" i="139" a="1"/>
  <c r="G46" i="167"/>
  <c r="G123" i="181"/>
  <c r="G100" i="160"/>
  <c r="S867" i="62" a="1"/>
  <c r="G40" i="159"/>
  <c r="G79" i="170"/>
  <c r="G48" i="174"/>
  <c r="K85" i="172"/>
  <c r="K36" i="174"/>
  <c r="G130" i="158"/>
  <c r="G134" i="160"/>
  <c r="K46" i="174"/>
  <c r="G68" i="165"/>
  <c r="G45" i="163"/>
  <c r="G136" i="180"/>
  <c r="G75" i="165"/>
  <c r="G39" i="177"/>
  <c r="G31" i="179"/>
  <c r="K45" i="151"/>
  <c r="K37" i="155"/>
  <c r="G138" i="151"/>
  <c r="K32" i="176"/>
  <c r="K40" i="142"/>
  <c r="G50" i="154"/>
  <c r="G34" i="164"/>
  <c r="R928" i="62" a="1"/>
  <c r="K30" i="158"/>
  <c r="G117" i="151"/>
  <c r="K75" i="156"/>
  <c r="G106" i="167"/>
  <c r="G55" i="165"/>
  <c r="G137" i="164"/>
  <c r="G133" i="160"/>
  <c r="K47" i="145"/>
  <c r="P767" i="62" a="1"/>
  <c r="K49" i="182"/>
  <c r="G60" i="149"/>
  <c r="G51" i="149"/>
  <c r="G82" i="145"/>
  <c r="K39" i="141"/>
  <c r="G111" i="179"/>
  <c r="K62" i="166"/>
  <c r="K68" i="168"/>
  <c r="S1074" i="62" a="1"/>
  <c r="G155" i="163"/>
  <c r="G74" i="161"/>
  <c r="K38" i="166"/>
  <c r="G91" i="166"/>
  <c r="K49" i="147"/>
  <c r="R929" i="62" a="1"/>
  <c r="K80" i="182"/>
  <c r="G32" i="178"/>
  <c r="G58" i="157"/>
  <c r="G106" i="147"/>
  <c r="G130" i="176"/>
  <c r="Q1215" i="62" a="1"/>
  <c r="R844" i="62" a="1"/>
  <c r="K75" i="169"/>
  <c r="Q996" i="62" a="1"/>
  <c r="K54" i="155"/>
  <c r="G44" i="178"/>
  <c r="R708" i="62" a="1"/>
  <c r="K70" i="181"/>
  <c r="S719" i="62" a="1"/>
  <c r="K69" i="166"/>
  <c r="P376" i="62" a="1"/>
  <c r="Q776" i="62" a="1"/>
  <c r="G51" i="168"/>
  <c r="K62" i="150"/>
  <c r="S1233" i="62" a="1"/>
  <c r="Q39" i="119"/>
  <c r="P498" i="62" a="1"/>
  <c r="G119" i="163"/>
  <c r="G44" i="172"/>
  <c r="K40" i="146"/>
  <c r="K65" i="149"/>
  <c r="P14" i="62" a="1"/>
  <c r="G137" i="177"/>
  <c r="G47" i="160"/>
  <c r="Q630" i="62" a="1"/>
  <c r="G112" i="154"/>
  <c r="K55" i="171"/>
  <c r="G91" i="173"/>
  <c r="K39" i="159"/>
  <c r="G129" i="169"/>
  <c r="G84" i="167"/>
  <c r="S477" i="62" a="1"/>
  <c r="K63" i="181"/>
  <c r="R883" i="62" a="1"/>
  <c r="S637" i="62" a="1"/>
  <c r="K44" i="142"/>
  <c r="P562" i="62" a="1"/>
  <c r="R363" i="62" a="1"/>
  <c r="G75" i="149"/>
  <c r="G118" i="171"/>
  <c r="G65" i="159"/>
  <c r="G76" i="155"/>
  <c r="G33" i="160"/>
  <c r="G140" i="172"/>
  <c r="G93" i="176"/>
  <c r="K59" i="153"/>
  <c r="G59" i="142"/>
  <c r="G49" i="145"/>
  <c r="S902" i="62" a="1"/>
  <c r="G139" i="153"/>
  <c r="G40" i="180"/>
  <c r="K53" i="161"/>
  <c r="K132" i="65"/>
  <c r="Q22" i="64" a="1"/>
  <c r="K45" i="146"/>
  <c r="K42" i="162"/>
  <c r="S1154" i="62" a="1"/>
  <c r="K71" i="160"/>
  <c r="G82" i="163"/>
  <c r="Q741" i="62" a="1"/>
  <c r="S14" i="62" a="1"/>
  <c r="G119" i="165"/>
  <c r="G102" i="153"/>
  <c r="G42" i="146"/>
  <c r="K41" i="171"/>
  <c r="G37" i="155"/>
  <c r="G90" i="164"/>
  <c r="G59" i="159"/>
  <c r="G99" i="164"/>
  <c r="G115" i="161"/>
  <c r="K58" i="167"/>
  <c r="K49" i="173"/>
  <c r="G139" i="170"/>
  <c r="G98" i="65"/>
  <c r="P1054" i="62" a="1"/>
  <c r="G116" i="147"/>
  <c r="G114" i="143"/>
  <c r="P777" i="62" a="1"/>
  <c r="K30" i="179"/>
  <c r="K55" i="146"/>
  <c r="G71" i="158"/>
  <c r="G116" i="173"/>
  <c r="G91" i="153"/>
  <c r="K60" i="181"/>
  <c r="G92" i="148"/>
  <c r="G39" i="169"/>
  <c r="G78" i="151"/>
  <c r="G64" i="151"/>
  <c r="G107" i="167"/>
  <c r="Q927" i="62" a="1"/>
  <c r="G73" i="142"/>
  <c r="G43" i="153"/>
  <c r="G83" i="157"/>
  <c r="S1055" i="62" a="1"/>
  <c r="G50" i="174"/>
  <c r="K72" i="168"/>
  <c r="G93" i="142"/>
  <c r="K37" i="173"/>
  <c r="K31" i="169"/>
  <c r="K34" i="170"/>
  <c r="S352" i="62" a="1"/>
  <c r="G51" i="181"/>
  <c r="G50" i="182"/>
  <c r="G67" i="151"/>
  <c r="G94" i="171"/>
  <c r="G81" i="178"/>
  <c r="G41" i="180"/>
  <c r="G60" i="171"/>
  <c r="G38" i="165"/>
  <c r="K77" i="182"/>
  <c r="Q329" i="62" a="1"/>
  <c r="Q352" i="62" a="1"/>
  <c r="K81" i="180"/>
  <c r="G90" i="171"/>
  <c r="K30" i="142"/>
  <c r="G59" i="179"/>
  <c r="G140" i="165"/>
  <c r="G65" i="167"/>
  <c r="K74" i="171"/>
  <c r="G58" i="164"/>
  <c r="G157" i="177"/>
  <c r="G51" i="156"/>
  <c r="G72" i="177"/>
  <c r="G96" i="146"/>
  <c r="K118" i="65"/>
  <c r="K38" i="147"/>
  <c r="K60" i="179"/>
  <c r="K33" i="145"/>
  <c r="G46" i="180"/>
  <c r="G64" i="153"/>
  <c r="K70" i="151"/>
  <c r="K30" i="146"/>
  <c r="S1162" i="62" a="1"/>
  <c r="S714" i="62" a="1"/>
  <c r="K83" i="161"/>
  <c r="G45" i="172"/>
  <c r="K82" i="148"/>
  <c r="G70" i="166"/>
  <c r="K81" i="179"/>
  <c r="K83" i="151"/>
  <c r="P401" i="62" a="1"/>
  <c r="G78" i="169"/>
  <c r="G79" i="163"/>
  <c r="R16" i="139" a="1"/>
  <c r="G140" i="153"/>
  <c r="G55" i="174"/>
  <c r="P910" i="62" a="1"/>
  <c r="G72" i="160"/>
  <c r="G136" i="166"/>
  <c r="K44" i="156"/>
  <c r="G94" i="173"/>
  <c r="K69" i="160"/>
  <c r="G136" i="178"/>
  <c r="G121" i="152"/>
  <c r="G112" i="175"/>
  <c r="G93" i="155"/>
  <c r="G110" i="168"/>
  <c r="EK17" i="54"/>
  <c r="G99" i="141"/>
  <c r="K32" i="182"/>
  <c r="G102" i="143"/>
  <c r="G94" i="162"/>
  <c r="G67" i="174"/>
  <c r="G101" i="178"/>
  <c r="Q569" i="62" a="1"/>
  <c r="P926" i="62" a="1"/>
  <c r="G56" i="142"/>
  <c r="K69" i="155"/>
  <c r="CR17" i="54"/>
  <c r="K32" i="143"/>
  <c r="K50" i="152"/>
  <c r="K46" i="162"/>
  <c r="G60" i="142"/>
  <c r="G39" i="156"/>
  <c r="G54" i="155"/>
  <c r="K63" i="173"/>
  <c r="G59" i="140"/>
  <c r="G108" i="154"/>
  <c r="G136" i="155"/>
  <c r="G115" i="149"/>
  <c r="K75" i="174"/>
  <c r="G134" i="167"/>
  <c r="K77" i="152"/>
  <c r="K73" i="173"/>
  <c r="K33" i="151"/>
  <c r="Q811" i="62" a="1"/>
  <c r="K83" i="165"/>
  <c r="G43" i="155"/>
  <c r="K40" i="180"/>
  <c r="G122" i="160"/>
  <c r="K52" i="159"/>
  <c r="G111" i="141"/>
  <c r="G127" i="157"/>
  <c r="G120" i="156"/>
  <c r="K50" i="146"/>
  <c r="G72" i="164"/>
  <c r="R1030" i="62" a="1"/>
  <c r="G62" i="174"/>
  <c r="G140" i="163"/>
  <c r="G65" i="177"/>
  <c r="K47" i="164"/>
  <c r="G112" i="145"/>
  <c r="G95" i="156"/>
  <c r="G134" i="166"/>
  <c r="G37" i="140"/>
  <c r="G119" i="146"/>
  <c r="P1044" i="62" a="1"/>
  <c r="G61" i="163"/>
  <c r="P508" i="62" a="1"/>
  <c r="K67" i="142"/>
  <c r="K52" i="170"/>
  <c r="K37" i="148"/>
  <c r="G64" i="152"/>
  <c r="G47" i="177"/>
  <c r="P988" i="62" a="1"/>
  <c r="G32" i="171"/>
  <c r="G94" i="150"/>
  <c r="K69" i="169"/>
  <c r="G77" i="170"/>
  <c r="K74" i="153"/>
  <c r="K85" i="140"/>
  <c r="G110" i="155"/>
  <c r="G101" i="150"/>
  <c r="K68" i="179"/>
  <c r="G156" i="165"/>
  <c r="G100" i="166"/>
  <c r="G43" i="147"/>
  <c r="G128" i="151"/>
  <c r="S774" i="62" a="1"/>
  <c r="K39" i="146"/>
  <c r="G43" i="158"/>
  <c r="Q545" i="62" a="1"/>
  <c r="G63" i="163"/>
  <c r="K45" i="182"/>
  <c r="G124" i="174"/>
  <c r="G77" i="65"/>
  <c r="S1035" i="62" a="1"/>
  <c r="G134" i="153"/>
  <c r="Q634" i="62" a="1"/>
  <c r="G140" i="161"/>
  <c r="K64" i="142"/>
  <c r="K46" i="171"/>
  <c r="G119" i="148"/>
  <c r="G100" i="161"/>
  <c r="G155" i="152"/>
  <c r="S1028" i="62" a="1"/>
  <c r="R868" i="62" a="1"/>
  <c r="G157" i="142"/>
  <c r="G130" i="141"/>
  <c r="G83" i="174"/>
  <c r="K43" i="171"/>
  <c r="K55" i="182"/>
  <c r="G63" i="177"/>
  <c r="K53" i="177"/>
  <c r="K35" i="168"/>
  <c r="G97" i="156"/>
  <c r="R481" i="62" a="1"/>
  <c r="P840" i="62" a="1"/>
  <c r="G122" i="167"/>
  <c r="K62" i="140"/>
  <c r="G51" i="174"/>
  <c r="G101" i="180"/>
  <c r="G126" i="156"/>
  <c r="G139" i="145"/>
  <c r="G98" i="158"/>
  <c r="G129" i="168"/>
  <c r="K42" i="146"/>
  <c r="Q931" i="62" a="1"/>
  <c r="G45" i="160"/>
  <c r="G99" i="163"/>
  <c r="G36" i="166"/>
  <c r="K78" i="163"/>
  <c r="R733" i="62" a="1"/>
  <c r="G44" i="164"/>
  <c r="G136" i="151"/>
  <c r="G90" i="179"/>
  <c r="K34" i="147"/>
  <c r="R1060" i="62" a="1"/>
  <c r="K46" i="178"/>
  <c r="G93" i="161"/>
  <c r="K45" i="158"/>
  <c r="G96" i="141"/>
  <c r="S1245" i="62" a="1"/>
  <c r="K65" i="148"/>
  <c r="AK17" i="54"/>
  <c r="R940" i="62" a="1"/>
  <c r="G58" i="175"/>
  <c r="G37" i="161"/>
  <c r="K53" i="170"/>
  <c r="G83" i="180"/>
  <c r="G80" i="168"/>
  <c r="G158" i="163"/>
  <c r="G55" i="177"/>
  <c r="G49" i="156"/>
  <c r="G155" i="145"/>
  <c r="G113" i="161"/>
  <c r="Q935" i="62" a="1"/>
  <c r="G69" i="179"/>
  <c r="K75" i="167"/>
  <c r="G51" i="147"/>
  <c r="R13" i="139" a="1"/>
  <c r="G139" i="162"/>
  <c r="G42" i="151"/>
  <c r="G92" i="173"/>
  <c r="G98" i="153"/>
  <c r="K30" i="175"/>
  <c r="G99" i="140"/>
  <c r="K49" i="177"/>
  <c r="P876" i="62" a="1"/>
  <c r="G98" i="156"/>
  <c r="G65" i="140"/>
  <c r="K49" i="158"/>
  <c r="G135" i="147"/>
  <c r="G68" i="65"/>
  <c r="G77" i="153"/>
  <c r="K75" i="142"/>
  <c r="G76" i="143"/>
  <c r="G46" i="176"/>
  <c r="G65" i="158"/>
  <c r="K82" i="142"/>
  <c r="G129" i="157"/>
  <c r="G122" i="152"/>
  <c r="G120" i="176"/>
  <c r="G135" i="171"/>
  <c r="G124" i="169"/>
  <c r="G134" i="164"/>
  <c r="K41" i="154"/>
  <c r="K63" i="155"/>
  <c r="G74" i="160"/>
  <c r="K68" i="154"/>
  <c r="G69" i="142"/>
  <c r="S767" i="62" a="1"/>
  <c r="R272" i="62" a="1"/>
  <c r="G158" i="175"/>
  <c r="G53" i="179"/>
  <c r="G102" i="178"/>
  <c r="R935" i="62" a="1"/>
  <c r="G107" i="179"/>
  <c r="K68" i="163"/>
  <c r="K68" i="147"/>
  <c r="G124" i="159"/>
  <c r="K133" i="65"/>
  <c r="K32" i="157"/>
  <c r="G135" i="167"/>
  <c r="G32" i="177"/>
  <c r="P809" i="62" a="1"/>
  <c r="R1054" i="62" a="1"/>
  <c r="G46" i="160"/>
  <c r="G117" i="181"/>
  <c r="R1098" i="62" a="1"/>
  <c r="G99" i="154"/>
  <c r="G70" i="169"/>
  <c r="K39" i="153"/>
  <c r="G94" i="160"/>
  <c r="G46" i="158"/>
  <c r="K61" i="150"/>
  <c r="G158" i="149"/>
  <c r="P1221" i="62" a="1"/>
  <c r="K46" i="164"/>
  <c r="G115" i="173"/>
  <c r="Q1194" i="62" a="1"/>
  <c r="G55" i="160"/>
  <c r="G138" i="160"/>
  <c r="G33" i="177"/>
  <c r="G156" i="160"/>
  <c r="K55" i="159"/>
  <c r="G118" i="166"/>
  <c r="K82" i="173"/>
  <c r="K84" i="146"/>
  <c r="G45" i="147"/>
  <c r="K36" i="176"/>
  <c r="K68" i="143"/>
  <c r="G36" i="159"/>
  <c r="K54" i="171"/>
  <c r="S361" i="62" a="1"/>
  <c r="G156" i="156"/>
  <c r="G51" i="162"/>
  <c r="K32" i="149"/>
  <c r="K44" i="147"/>
  <c r="K70" i="146"/>
  <c r="G44" i="174"/>
  <c r="CU17" i="54"/>
  <c r="G46" i="165"/>
  <c r="G34" i="65"/>
  <c r="Q853" i="62" a="1"/>
  <c r="G96" i="175"/>
  <c r="G139" i="175"/>
  <c r="G101" i="167"/>
  <c r="S19" i="139" a="1"/>
  <c r="G62" i="159"/>
  <c r="P967" i="62" a="1"/>
  <c r="K78" i="174"/>
  <c r="G64" i="180"/>
  <c r="G41" i="163"/>
  <c r="K56" i="164"/>
  <c r="G43" i="174"/>
  <c r="G113" i="164"/>
  <c r="G122" i="166"/>
  <c r="K64" i="172"/>
  <c r="G79" i="164"/>
  <c r="G82" i="65"/>
  <c r="K53" i="181"/>
  <c r="G101" i="141"/>
  <c r="G90" i="145"/>
  <c r="G157" i="160"/>
  <c r="Q1163" i="62" a="1"/>
  <c r="Q988" i="62" a="1"/>
  <c r="G59" i="155"/>
  <c r="G132" i="65"/>
  <c r="G55" i="166"/>
  <c r="K50" i="158"/>
  <c r="G37" i="149"/>
  <c r="K47" i="65"/>
  <c r="G157" i="153"/>
  <c r="Q571" i="62" a="1"/>
  <c r="G45" i="171"/>
  <c r="G38" i="157"/>
  <c r="G79" i="173"/>
  <c r="G52" i="180"/>
  <c r="G32" i="141"/>
  <c r="G129" i="161"/>
  <c r="Q8" i="139" a="1"/>
  <c r="G78" i="143"/>
  <c r="G100" i="148"/>
  <c r="K37" i="182"/>
  <c r="K46" i="143"/>
  <c r="G92" i="166"/>
  <c r="S967" i="62" a="1"/>
  <c r="G97" i="176"/>
  <c r="K61" i="146"/>
  <c r="G101" i="166"/>
  <c r="R1101" i="62" a="1"/>
  <c r="S1224" i="62" a="1"/>
  <c r="G60" i="175"/>
  <c r="G44" i="179"/>
  <c r="G74" i="148"/>
  <c r="K54" i="147"/>
  <c r="G133" i="174"/>
  <c r="K54" i="167"/>
  <c r="S1020" i="62" a="1"/>
  <c r="K68" i="65"/>
  <c r="K72" i="179"/>
  <c r="G101" i="169"/>
  <c r="G105" i="159"/>
  <c r="K74" i="175"/>
  <c r="G96" i="65"/>
  <c r="G136" i="169"/>
  <c r="R959" i="62" a="1"/>
  <c r="K52" i="160"/>
  <c r="K73" i="164"/>
  <c r="K58" i="153"/>
  <c r="G70" i="160"/>
  <c r="K33" i="147"/>
  <c r="S1100" i="62" a="1"/>
  <c r="G95" i="143"/>
  <c r="G72" i="179"/>
  <c r="G97" i="154"/>
  <c r="R1015" i="62" a="1"/>
  <c r="G70" i="182"/>
  <c r="G119" i="162"/>
  <c r="G117" i="175"/>
  <c r="G59" i="153"/>
  <c r="G118" i="170"/>
  <c r="G97" i="181"/>
  <c r="G30" i="167"/>
  <c r="Q1116" i="62" a="1"/>
  <c r="K55" i="161"/>
  <c r="G156" i="158"/>
  <c r="G67" i="161"/>
  <c r="G128" i="180"/>
  <c r="P1182" i="62" a="1"/>
  <c r="G95" i="178"/>
  <c r="S951" i="62" a="1"/>
  <c r="K51" i="161"/>
  <c r="G121" i="170"/>
  <c r="G68" i="182"/>
  <c r="K117" i="65"/>
  <c r="R1239" i="62" a="1"/>
  <c r="S823" i="62" a="1"/>
  <c r="G42" i="158"/>
  <c r="Q987" i="62" a="1"/>
  <c r="K59" i="174"/>
  <c r="K49" i="180"/>
  <c r="G113" i="158"/>
  <c r="G126" i="140"/>
  <c r="R637" i="62" a="1"/>
  <c r="K35" i="147"/>
  <c r="P1181" i="62" a="1"/>
  <c r="K35" i="169"/>
  <c r="K67" i="65"/>
  <c r="G73" i="164"/>
  <c r="G55" i="158"/>
  <c r="K82" i="143"/>
  <c r="G134" i="175"/>
  <c r="K54" i="145"/>
  <c r="G42" i="143"/>
  <c r="K32" i="153"/>
  <c r="P709" i="62" a="1"/>
  <c r="G51" i="178"/>
  <c r="G118" i="161"/>
  <c r="G63" i="166"/>
  <c r="K32" i="156"/>
  <c r="S22" i="139" a="1"/>
  <c r="G83" i="140"/>
  <c r="K37" i="164"/>
  <c r="Q13" i="62" a="1"/>
  <c r="Q901" i="62" a="1"/>
  <c r="K52" i="178"/>
  <c r="K39" i="156"/>
  <c r="G30" i="143"/>
  <c r="G109" i="148"/>
  <c r="K44" i="119"/>
  <c r="K46" i="151"/>
  <c r="K52" i="150"/>
  <c r="Q1099" i="62" a="1"/>
  <c r="G118" i="148"/>
  <c r="K77" i="158"/>
  <c r="G112" i="176"/>
  <c r="G59" i="65"/>
  <c r="S1090" i="62" a="1"/>
  <c r="G136" i="176"/>
  <c r="G79" i="147"/>
  <c r="K59" i="167"/>
  <c r="R987" i="62" a="1"/>
  <c r="G138" i="166"/>
  <c r="K61" i="143"/>
  <c r="G135" i="142"/>
  <c r="G30" i="157"/>
  <c r="P6" i="139" a="1"/>
  <c r="P748" i="62" a="1"/>
  <c r="G91" i="163"/>
  <c r="K52" i="147"/>
  <c r="K62" i="65"/>
  <c r="P1020" i="62" a="1"/>
  <c r="G117" i="166"/>
  <c r="G155" i="141"/>
  <c r="K38" i="178"/>
  <c r="G123" i="153"/>
  <c r="K85" i="171"/>
  <c r="Q867" i="62" a="1"/>
  <c r="K34" i="179"/>
  <c r="K32" i="167"/>
  <c r="G136" i="179"/>
  <c r="S1197" i="62" a="1"/>
  <c r="K67" i="156"/>
  <c r="G93" i="145"/>
  <c r="G67" i="153"/>
  <c r="S1066" i="62" a="1"/>
  <c r="G82" i="156"/>
  <c r="K50" i="142"/>
  <c r="K67" i="160"/>
  <c r="K34" i="164"/>
  <c r="G58" i="168"/>
  <c r="S815" i="62" a="1"/>
  <c r="G123" i="162"/>
  <c r="K70" i="155"/>
  <c r="G114" i="157"/>
  <c r="S1036" i="62" a="1"/>
  <c r="G124" i="146"/>
  <c r="S784" i="62" a="1"/>
  <c r="G96" i="169"/>
  <c r="G74" i="171"/>
  <c r="G78" i="161"/>
  <c r="G40" i="166"/>
  <c r="G42" i="148"/>
  <c r="G62" i="65"/>
  <c r="G135" i="149"/>
  <c r="G82" i="167"/>
  <c r="K65" i="182"/>
  <c r="K24" i="119"/>
  <c r="G51" i="146"/>
  <c r="K79" i="180"/>
  <c r="Q1229" i="62" a="1"/>
  <c r="G109" i="151"/>
  <c r="K75" i="180"/>
  <c r="Q15" i="119"/>
  <c r="K82" i="155"/>
  <c r="K78" i="178"/>
  <c r="G120" i="140"/>
  <c r="G105" i="149"/>
  <c r="G52" i="177"/>
  <c r="K83" i="175"/>
  <c r="K18" i="119"/>
  <c r="P823" i="62" a="1"/>
  <c r="K55" i="151"/>
  <c r="G84" i="169"/>
  <c r="K36" i="170"/>
  <c r="Q854" i="62" a="1"/>
  <c r="K47" i="172"/>
  <c r="K58" i="164"/>
  <c r="K61" i="163"/>
  <c r="G80" i="153"/>
  <c r="G134" i="158"/>
  <c r="G77" i="176"/>
  <c r="G138" i="141"/>
  <c r="G94" i="166"/>
  <c r="P362" i="62" a="1"/>
  <c r="K35" i="172"/>
  <c r="G44" i="155"/>
  <c r="G54" i="146"/>
  <c r="G31" i="163"/>
  <c r="G157" i="173"/>
  <c r="G119" i="142"/>
  <c r="K45" i="148"/>
  <c r="G120" i="177"/>
  <c r="K30" i="152"/>
  <c r="G120" i="180"/>
  <c r="K79" i="141"/>
  <c r="G61" i="154"/>
  <c r="K79" i="146"/>
  <c r="G80" i="178"/>
  <c r="P23" i="139" a="1"/>
  <c r="G63" i="142"/>
  <c r="G83" i="165"/>
  <c r="K70" i="161"/>
  <c r="G111" i="176"/>
  <c r="P361" i="62" a="1"/>
  <c r="S763" i="62" a="1"/>
  <c r="K39" i="169"/>
  <c r="K81" i="178"/>
  <c r="K85" i="166"/>
  <c r="G67" i="171"/>
  <c r="G69" i="145"/>
  <c r="G85" i="178"/>
  <c r="K59" i="160"/>
  <c r="R1035" i="62" a="1"/>
  <c r="G98" i="175"/>
  <c r="G73" i="182"/>
  <c r="K60" i="151"/>
  <c r="S582" i="62" a="1"/>
  <c r="G138" i="147"/>
  <c r="G32" i="140"/>
  <c r="G52" i="182"/>
  <c r="G110" i="153"/>
  <c r="P919" i="62" a="1"/>
  <c r="G111" i="163"/>
  <c r="K76" i="173"/>
  <c r="R858" i="62" a="1"/>
  <c r="K60" i="146"/>
  <c r="G139" i="141"/>
  <c r="BG17" i="54"/>
  <c r="G157" i="157"/>
  <c r="G67" i="167"/>
  <c r="G73" i="141"/>
  <c r="G45" i="154"/>
  <c r="Q5" i="139" a="1"/>
  <c r="G116" i="158"/>
  <c r="G83" i="65"/>
  <c r="K67" i="171"/>
  <c r="G99" i="155"/>
  <c r="K85" i="178"/>
  <c r="Q946" i="62" a="1"/>
  <c r="K76" i="167"/>
  <c r="K37" i="165"/>
  <c r="G127" i="143"/>
  <c r="R1163" i="62" a="1"/>
  <c r="Q1035" i="62" a="1"/>
  <c r="K38" i="141"/>
  <c r="G42" i="153"/>
  <c r="S1232" i="62" a="1"/>
  <c r="G95" i="154"/>
  <c r="K44" i="155"/>
  <c r="S1049" i="62" a="1"/>
  <c r="G79" i="167"/>
  <c r="K45" i="171"/>
  <c r="G67" i="65"/>
  <c r="G60" i="65"/>
  <c r="G72" i="180"/>
  <c r="G91" i="168"/>
  <c r="G55" i="142"/>
  <c r="K38" i="176"/>
  <c r="K33" i="155"/>
  <c r="K40" i="182"/>
  <c r="K37" i="143"/>
  <c r="S1198" i="62" a="1"/>
  <c r="S1098" i="62" a="1"/>
  <c r="P1188" i="62" a="1"/>
  <c r="R866" i="62" a="1"/>
  <c r="K49" i="151"/>
  <c r="G109" i="182"/>
  <c r="K31" i="175"/>
  <c r="K62" i="175"/>
  <c r="G135" i="140"/>
  <c r="G42" i="180"/>
  <c r="G76" i="150"/>
  <c r="K60" i="176"/>
  <c r="G62" i="167"/>
  <c r="G37" i="174"/>
  <c r="G114" i="158"/>
  <c r="G50" i="171"/>
  <c r="G119" i="156"/>
  <c r="G95" i="182"/>
  <c r="K59" i="151"/>
  <c r="Q947" i="62" a="1"/>
  <c r="G79" i="142"/>
  <c r="S5" i="62" a="1"/>
  <c r="G96" i="159"/>
  <c r="K76" i="175"/>
  <c r="G114" i="167"/>
  <c r="G53" i="158"/>
  <c r="Q816" i="62" a="1"/>
  <c r="G109" i="175"/>
  <c r="K85" i="173"/>
  <c r="G44" i="173"/>
  <c r="G85" i="148"/>
  <c r="G124" i="162"/>
  <c r="K74" i="178"/>
  <c r="G38" i="181"/>
  <c r="G130" i="175"/>
  <c r="G114" i="160"/>
  <c r="G97" i="141"/>
  <c r="G58" i="155"/>
  <c r="G30" i="152"/>
  <c r="K63" i="149"/>
  <c r="K75" i="65"/>
  <c r="Q570" i="62" a="1"/>
  <c r="G100" i="170"/>
  <c r="G56" i="156"/>
  <c r="G100" i="175"/>
  <c r="K42" i="155"/>
  <c r="G97" i="162"/>
  <c r="Q868" i="62" a="1"/>
  <c r="G48" i="162"/>
  <c r="Q1187" i="62" a="1"/>
  <c r="G55" i="182"/>
  <c r="K51" i="167"/>
  <c r="G107" i="173"/>
  <c r="Q1144" i="62" a="1"/>
  <c r="K47" i="158"/>
  <c r="K33" i="143"/>
  <c r="Q1097" i="62" a="1"/>
  <c r="G137" i="154"/>
  <c r="G70" i="176"/>
  <c r="K72" i="149"/>
  <c r="R786" i="62" a="1"/>
  <c r="P1102" i="62" a="1"/>
  <c r="P1066" i="62" a="1"/>
  <c r="K48" i="147"/>
  <c r="P521" i="62" a="1"/>
  <c r="G128" i="153"/>
  <c r="G48" i="154"/>
  <c r="K77" i="153"/>
  <c r="K68" i="175"/>
  <c r="K55" i="149"/>
  <c r="G98" i="160"/>
  <c r="G71" i="161"/>
  <c r="K58" i="151"/>
  <c r="G54" i="154"/>
  <c r="K37" i="119"/>
  <c r="R465" i="62" a="1"/>
  <c r="G55" i="164"/>
  <c r="G38" i="154"/>
  <c r="Q995" i="62" a="1"/>
  <c r="G53" i="156"/>
  <c r="G53" i="163"/>
  <c r="G108" i="143"/>
  <c r="K55" i="141"/>
  <c r="G139" i="154"/>
  <c r="K45" i="150"/>
  <c r="K65" i="163"/>
  <c r="K52" i="146"/>
  <c r="P916" i="62" a="1"/>
  <c r="G117" i="165"/>
  <c r="G78" i="65"/>
  <c r="S718" i="62" a="1"/>
  <c r="K58" i="181"/>
  <c r="G105" i="182"/>
  <c r="G97" i="150"/>
  <c r="K84" i="154"/>
  <c r="G106" i="154"/>
  <c r="S813" i="62" a="1"/>
  <c r="G106" i="159"/>
  <c r="G136" i="182"/>
  <c r="G126" i="159"/>
  <c r="K35" i="151"/>
  <c r="G121" i="164"/>
  <c r="R772" i="62" a="1"/>
  <c r="G70" i="151"/>
  <c r="P1197" i="62" a="1"/>
  <c r="G136" i="140"/>
  <c r="G138" i="176"/>
  <c r="K37" i="142"/>
  <c r="G90" i="147"/>
  <c r="K76" i="165"/>
  <c r="Q1130" i="62" a="1"/>
  <c r="K63" i="154"/>
  <c r="K51" i="142"/>
  <c r="Q17" i="119"/>
  <c r="Q835" i="62" a="1"/>
  <c r="G119" i="151"/>
  <c r="K22" i="119"/>
  <c r="G80" i="150"/>
  <c r="K32" i="171"/>
  <c r="G75" i="157"/>
  <c r="K70" i="65"/>
  <c r="K42" i="142"/>
  <c r="G83" i="156"/>
  <c r="K70" i="178"/>
  <c r="G58" i="159"/>
  <c r="G108" i="168"/>
  <c r="EV17" i="54"/>
  <c r="G135" i="158"/>
  <c r="G129" i="148"/>
  <c r="G111" i="180"/>
  <c r="G111" i="149"/>
  <c r="G70" i="156"/>
  <c r="G55" i="156"/>
  <c r="G87" i="181"/>
  <c r="P142" i="62" a="1"/>
  <c r="G30" i="168"/>
  <c r="G96" i="181"/>
  <c r="K69" i="170"/>
  <c r="G71" i="145"/>
  <c r="G98" i="142"/>
  <c r="P638" i="62" a="1"/>
  <c r="Q1027" i="62" a="1"/>
  <c r="Q1015" i="62" a="1"/>
  <c r="K76" i="180"/>
  <c r="K58" i="152"/>
  <c r="G117" i="157"/>
  <c r="K40" i="169"/>
  <c r="G127" i="170"/>
  <c r="G98" i="172"/>
  <c r="P814" i="62" a="1"/>
  <c r="G119" i="169"/>
  <c r="Q104" i="62" a="1"/>
  <c r="K72" i="164"/>
  <c r="Q1051" i="62" a="1"/>
  <c r="K38" i="168"/>
  <c r="K39" i="180"/>
  <c r="CS17" i="54"/>
  <c r="G132" i="177"/>
  <c r="K38" i="153"/>
  <c r="G129" i="146"/>
  <c r="G67" i="149"/>
  <c r="G123" i="163"/>
  <c r="K68" i="141"/>
  <c r="G101" i="149"/>
  <c r="P1194" i="62" a="1"/>
  <c r="G126" i="150"/>
  <c r="K59" i="147"/>
  <c r="K41" i="147"/>
  <c r="G36" i="152"/>
  <c r="K62" i="141"/>
  <c r="R988" i="62" a="1"/>
  <c r="G130" i="162"/>
  <c r="EQ17" i="54"/>
  <c r="G140" i="140"/>
  <c r="K38" i="170"/>
  <c r="G134" i="172"/>
  <c r="G155" i="157"/>
  <c r="G100" i="167"/>
  <c r="K49" i="148"/>
  <c r="Q1028" i="62" a="1"/>
  <c r="R1229" i="62" a="1"/>
  <c r="Q1039" i="62" a="1"/>
  <c r="G116" i="182"/>
  <c r="G72" i="158"/>
  <c r="K34" i="169"/>
  <c r="G113" i="142"/>
  <c r="K129" i="65"/>
  <c r="G117" i="160"/>
  <c r="G33" i="140"/>
  <c r="S804" i="62" a="1"/>
  <c r="G94" i="168"/>
  <c r="K140" i="65"/>
  <c r="G64" i="141"/>
  <c r="S1004" i="62" a="1"/>
  <c r="G106" i="181"/>
  <c r="K44" i="159"/>
  <c r="G39" i="179"/>
  <c r="G97" i="157"/>
  <c r="G31" i="174"/>
  <c r="G46" i="140"/>
  <c r="G139" i="174"/>
  <c r="G95" i="153"/>
  <c r="K68" i="158"/>
  <c r="G35" i="148"/>
  <c r="G76" i="165"/>
  <c r="K61" i="182"/>
  <c r="K67" i="147"/>
  <c r="G91" i="167"/>
  <c r="K76" i="150"/>
  <c r="G114" i="145"/>
  <c r="G51" i="166"/>
  <c r="G35" i="161"/>
  <c r="G55" i="170"/>
  <c r="K44" i="180"/>
  <c r="R617" i="62" a="1"/>
  <c r="R584" i="62" a="1"/>
  <c r="G34" i="160"/>
  <c r="G120" i="160"/>
  <c r="G63" i="176"/>
  <c r="G130" i="181"/>
  <c r="G40" i="149"/>
  <c r="K71" i="178"/>
  <c r="G105" i="140"/>
  <c r="G121" i="141"/>
  <c r="K85" i="162"/>
  <c r="G100" i="150"/>
  <c r="G36" i="148"/>
  <c r="K79" i="175"/>
  <c r="R1238" i="62" a="1"/>
  <c r="G107" i="163"/>
  <c r="K30" i="163"/>
  <c r="G73" i="173"/>
  <c r="P104" i="62" a="1"/>
  <c r="S1054" i="62" a="1"/>
  <c r="K69" i="148"/>
  <c r="G91" i="179"/>
  <c r="G67" i="160"/>
  <c r="K83" i="154"/>
  <c r="P883" i="62" a="1"/>
  <c r="K59" i="159"/>
  <c r="K41" i="156"/>
  <c r="S707" i="62" a="1"/>
  <c r="K81" i="148"/>
  <c r="G139" i="172"/>
  <c r="G111" i="143"/>
  <c r="G155" i="179"/>
  <c r="G61" i="177"/>
  <c r="G120" i="154"/>
  <c r="K80" i="162"/>
  <c r="G116" i="165"/>
  <c r="G114" i="173"/>
  <c r="G108" i="171"/>
  <c r="G90" i="176"/>
  <c r="G39" i="172"/>
  <c r="G30" i="156"/>
  <c r="K65" i="173"/>
  <c r="S1044" i="62" a="1"/>
  <c r="G78" i="176"/>
  <c r="K38" i="159"/>
  <c r="G68" i="180"/>
  <c r="G105" i="155"/>
  <c r="G33" i="171"/>
  <c r="G102" i="65"/>
  <c r="Q913" i="62" a="1"/>
  <c r="G63" i="171"/>
  <c r="G112" i="167"/>
  <c r="S1230" i="62" a="1"/>
  <c r="G64" i="177"/>
  <c r="G42" i="162"/>
  <c r="G72" i="150"/>
  <c r="G138" i="173"/>
  <c r="P745" i="62" a="1"/>
  <c r="G72" i="163"/>
  <c r="S947" i="62" a="1"/>
  <c r="K33" i="163"/>
  <c r="G126" i="147"/>
  <c r="G38" i="143"/>
  <c r="K32" i="119"/>
  <c r="G76" i="171"/>
  <c r="R1183" i="62" a="1"/>
  <c r="G61" i="180"/>
  <c r="G113" i="140"/>
  <c r="Q712" i="62" a="1"/>
  <c r="K30" i="140"/>
  <c r="Q1081" i="62" a="1"/>
  <c r="G87" i="166"/>
  <c r="G60" i="164"/>
  <c r="K69" i="177"/>
  <c r="G68" i="156"/>
  <c r="K70" i="171"/>
  <c r="K43" i="154"/>
  <c r="G106" i="164"/>
  <c r="P483" i="62" a="1"/>
  <c r="K39" i="167"/>
  <c r="K74" i="172"/>
  <c r="K64" i="174"/>
  <c r="K58" i="149"/>
  <c r="Q13" i="119"/>
  <c r="K83" i="164"/>
  <c r="Q1224" i="62" a="1"/>
  <c r="G39" i="154"/>
  <c r="G101" i="148"/>
  <c r="G155" i="169"/>
  <c r="G54" i="156"/>
  <c r="G90" i="142"/>
  <c r="G69" i="176"/>
  <c r="G92" i="162"/>
  <c r="K70" i="177"/>
  <c r="G156" i="179"/>
  <c r="P768" i="62" a="1"/>
  <c r="G89" i="146"/>
  <c r="G49" i="151"/>
  <c r="G120" i="158"/>
  <c r="G132" i="145"/>
  <c r="G78" i="160"/>
  <c r="DA17" i="54"/>
  <c r="K82" i="179"/>
  <c r="G111" i="173"/>
  <c r="G137" i="65"/>
  <c r="K54" i="169"/>
  <c r="P327" i="62" a="1"/>
  <c r="G85" i="170"/>
  <c r="G114" i="153"/>
  <c r="K78" i="180"/>
  <c r="G99" i="149"/>
  <c r="K83" i="156"/>
  <c r="K65" i="174"/>
  <c r="G129" i="179"/>
  <c r="G72" i="153"/>
  <c r="K79" i="156"/>
  <c r="Q840" i="62" a="1"/>
  <c r="G59" i="146"/>
  <c r="S1195" i="62" a="1"/>
  <c r="G136" i="174"/>
  <c r="G69" i="148"/>
  <c r="G71" i="166"/>
  <c r="G77" i="149"/>
  <c r="S452" i="62" a="1"/>
  <c r="G55" i="181"/>
  <c r="K70" i="174"/>
  <c r="K63" i="143"/>
  <c r="G134" i="161"/>
  <c r="G35" i="180"/>
  <c r="G133" i="153"/>
  <c r="G37" i="166"/>
  <c r="Q1184" i="62" a="1"/>
  <c r="G102" i="182"/>
  <c r="S569" i="62" a="1"/>
  <c r="G95" i="142"/>
  <c r="Q966" i="62" a="1"/>
  <c r="G126" i="154"/>
  <c r="G52" i="140"/>
  <c r="R1197" i="62" a="1"/>
  <c r="K80" i="168"/>
  <c r="K84" i="180"/>
  <c r="G31" i="159"/>
  <c r="G84" i="178"/>
  <c r="K55" i="65"/>
  <c r="G51" i="140"/>
  <c r="K30" i="171"/>
  <c r="K81" i="146"/>
  <c r="G47" i="174"/>
  <c r="P886" i="62" a="1"/>
  <c r="G106" i="169"/>
  <c r="P1213" i="62" a="1"/>
  <c r="K44" i="168"/>
  <c r="G52" i="145"/>
  <c r="G49" i="176"/>
  <c r="Q1071" i="62" a="1"/>
  <c r="P718" i="62" a="1"/>
  <c r="K69" i="181"/>
  <c r="G100" i="159"/>
  <c r="K51" i="177"/>
  <c r="G63" i="158"/>
  <c r="Q925" i="62" a="1"/>
  <c r="G84" i="176"/>
  <c r="K51" i="145"/>
  <c r="K53" i="150"/>
  <c r="G45" i="165"/>
  <c r="G119" i="168"/>
  <c r="G61" i="161"/>
  <c r="P866" i="62" a="1"/>
  <c r="G126" i="161"/>
  <c r="G92" i="171"/>
  <c r="K39" i="150"/>
  <c r="S872" i="62" a="1"/>
  <c r="G127" i="164"/>
  <c r="S768" i="62" a="1"/>
  <c r="G39" i="147"/>
  <c r="G127" i="173"/>
  <c r="P557" i="62" a="1"/>
  <c r="G95" i="148"/>
  <c r="G49" i="149"/>
  <c r="G140" i="157"/>
  <c r="G102" i="150"/>
  <c r="G89" i="162"/>
  <c r="G51" i="172"/>
  <c r="G34" i="170"/>
  <c r="G111" i="165"/>
  <c r="G75" i="173"/>
  <c r="G134" i="151"/>
  <c r="G108" i="159"/>
  <c r="K64" i="140"/>
  <c r="Q134" i="62" a="1"/>
  <c r="G85" i="155"/>
  <c r="K40" i="145"/>
  <c r="P1061" i="62" a="1"/>
  <c r="K83" i="178"/>
  <c r="G56" i="165"/>
  <c r="R927" i="62" a="1"/>
  <c r="G56" i="160"/>
  <c r="G55" i="150"/>
  <c r="G113" i="169"/>
  <c r="K51" i="156"/>
  <c r="K52" i="143"/>
  <c r="K46" i="140"/>
  <c r="K70" i="182"/>
  <c r="G33" i="153"/>
  <c r="G30" i="181"/>
  <c r="G77" i="181"/>
  <c r="S1091" i="62" a="1"/>
  <c r="G132" i="152"/>
  <c r="K37" i="158"/>
  <c r="P1206" i="62" a="1"/>
  <c r="G47" i="146"/>
  <c r="G139" i="167"/>
  <c r="F17" i="54"/>
  <c r="G48" i="150"/>
  <c r="G91" i="145"/>
  <c r="G138" i="179"/>
  <c r="G126" i="169"/>
  <c r="G42" i="149"/>
  <c r="R842" i="62" a="1"/>
  <c r="G122" i="165"/>
  <c r="P1060" i="62" a="1"/>
  <c r="G80" i="182"/>
  <c r="G44" i="158"/>
  <c r="R1020" i="62" a="1"/>
  <c r="P1149" i="62" a="1"/>
  <c r="G67" i="157"/>
  <c r="G47" i="164"/>
  <c r="G124" i="155"/>
  <c r="K55" i="178"/>
  <c r="G83" i="146"/>
  <c r="K50" i="171"/>
  <c r="K42" i="148"/>
  <c r="K47" i="148"/>
  <c r="G85" i="179"/>
  <c r="G91" i="154"/>
  <c r="G121" i="157"/>
  <c r="K36" i="164"/>
  <c r="G78" i="153"/>
  <c r="G95" i="146"/>
  <c r="G76" i="151"/>
  <c r="Q1238" i="62" a="1"/>
  <c r="R477" i="62" a="1"/>
  <c r="G107" i="161"/>
  <c r="K44" i="148"/>
  <c r="P1145" i="62" a="1"/>
  <c r="G115" i="175"/>
  <c r="G98" i="174"/>
  <c r="G77" i="152"/>
  <c r="Q916" i="62" a="1"/>
  <c r="K67" i="151"/>
  <c r="G39" i="142"/>
  <c r="K37" i="181"/>
  <c r="G67" i="172"/>
  <c r="Q36" i="119"/>
  <c r="G39" i="151"/>
  <c r="G42" i="166"/>
  <c r="P1072" i="62" a="1"/>
  <c r="G98" i="179"/>
  <c r="S10" i="139" a="1"/>
  <c r="K34" i="141"/>
  <c r="K52" i="168"/>
  <c r="G98" i="167"/>
  <c r="K76" i="179"/>
  <c r="R13" i="62" a="1"/>
  <c r="G32" i="176"/>
  <c r="S708" i="62" a="1"/>
  <c r="K30" i="154"/>
  <c r="G102" i="171"/>
  <c r="G35" i="150"/>
  <c r="G109" i="147"/>
  <c r="P1234" i="62" a="1"/>
  <c r="G55" i="155"/>
  <c r="G65" i="175"/>
  <c r="G128" i="152"/>
  <c r="K74" i="155"/>
  <c r="K55" i="148"/>
  <c r="G64" i="172"/>
  <c r="G74" i="142"/>
  <c r="G48" i="141"/>
  <c r="G157" i="164"/>
  <c r="P719" i="62" a="1"/>
  <c r="K65" i="180"/>
  <c r="G81" i="173"/>
  <c r="S634" i="62" a="1"/>
  <c r="G92" i="145"/>
  <c r="K73" i="163"/>
  <c r="K55" i="155"/>
  <c r="G132" i="178"/>
  <c r="G126" i="152"/>
  <c r="G105" i="179"/>
  <c r="G42" i="160"/>
  <c r="G78" i="154"/>
  <c r="G33" i="170"/>
  <c r="Q714" i="62" a="1"/>
  <c r="K136" i="65"/>
  <c r="G99" i="180"/>
  <c r="K71" i="159"/>
  <c r="K52" i="177"/>
  <c r="G48" i="177"/>
  <c r="K37" i="157"/>
  <c r="G50" i="148"/>
  <c r="G71" i="149"/>
  <c r="G82" i="165"/>
  <c r="K41" i="181"/>
  <c r="G61" i="148"/>
  <c r="K31" i="146"/>
  <c r="G84" i="181"/>
  <c r="Q7" i="139" a="1"/>
  <c r="Q1233" i="62" a="1"/>
  <c r="R1161" i="62" a="1"/>
  <c r="P1028" i="62" a="1"/>
  <c r="Q813" i="62" a="1"/>
  <c r="S1010" i="62" a="1"/>
  <c r="G157" i="141"/>
  <c r="G60" i="173"/>
  <c r="G65" i="153"/>
  <c r="S126" i="62" a="1"/>
  <c r="K32" i="162"/>
  <c r="K63" i="177"/>
  <c r="G52" i="174"/>
  <c r="G100" i="146"/>
  <c r="Q401" i="62" a="1"/>
  <c r="R792" i="62" a="1"/>
  <c r="P261" i="62" a="1"/>
  <c r="G72" i="140"/>
  <c r="S961" i="62" a="1"/>
  <c r="K63" i="170"/>
  <c r="G94" i="163"/>
  <c r="P911" i="62" a="1"/>
  <c r="K82" i="140"/>
  <c r="G72" i="149"/>
  <c r="G41" i="171"/>
  <c r="G71" i="174"/>
  <c r="G129" i="142"/>
  <c r="K60" i="65"/>
  <c r="P15" i="139" a="1"/>
  <c r="G65" i="172"/>
  <c r="K30" i="151"/>
  <c r="K32" i="147"/>
  <c r="Q839" i="62" a="1"/>
  <c r="K79" i="160"/>
  <c r="G78" i="178"/>
  <c r="G52" i="151"/>
  <c r="K61" i="152"/>
  <c r="Q930" i="62" a="1"/>
  <c r="G63" i="179"/>
  <c r="G44" i="161"/>
  <c r="K42" i="179"/>
  <c r="G157" i="181"/>
  <c r="G116" i="174"/>
  <c r="K54" i="168"/>
  <c r="K50" i="160"/>
  <c r="K81" i="173"/>
  <c r="P784" i="62" a="1"/>
  <c r="G69" i="65"/>
  <c r="K78" i="147"/>
  <c r="K63" i="162"/>
  <c r="K75" i="178"/>
  <c r="K48" i="173"/>
  <c r="G70" i="145"/>
  <c r="G63" i="157"/>
  <c r="S746" i="62" a="1"/>
  <c r="G82" i="177"/>
  <c r="G109" i="166"/>
  <c r="K83" i="147"/>
  <c r="G69" i="156"/>
  <c r="K56" i="171"/>
  <c r="G122" i="145"/>
  <c r="Q638" i="62" a="1"/>
  <c r="Q521" i="62" a="1"/>
  <c r="G31" i="151"/>
  <c r="G68" i="157"/>
  <c r="G50" i="151"/>
  <c r="G58" i="148"/>
  <c r="K71" i="147"/>
  <c r="K75" i="140"/>
  <c r="R784" i="62" a="1"/>
  <c r="R127" i="62" a="1"/>
  <c r="G32" i="158"/>
  <c r="G112" i="179"/>
  <c r="K54" i="172"/>
  <c r="G96" i="166"/>
  <c r="G137" i="157"/>
  <c r="G50" i="142"/>
  <c r="G30" i="182"/>
  <c r="P389" i="62" a="1"/>
  <c r="Q1234" i="62" a="1"/>
  <c r="K62" i="149"/>
  <c r="P733" i="62" a="1"/>
  <c r="P1240" i="62" a="1"/>
  <c r="G112" i="141"/>
  <c r="G102" i="169"/>
  <c r="G40" i="169"/>
  <c r="Q21" i="139" a="1"/>
  <c r="K41" i="151"/>
  <c r="Q772" i="62" a="1"/>
  <c r="K72" i="148"/>
  <c r="G87" i="147"/>
  <c r="K64" i="157"/>
  <c r="S859" i="62" a="1"/>
  <c r="G118" i="143"/>
  <c r="K78" i="143"/>
  <c r="P1005" i="62" a="1"/>
  <c r="G64" i="143"/>
  <c r="Q1198" i="62" a="1"/>
  <c r="G105" i="141"/>
  <c r="G62" i="180"/>
  <c r="K49" i="143"/>
  <c r="Q765" i="62" a="1"/>
  <c r="G69" i="164"/>
  <c r="K78" i="171"/>
  <c r="G111" i="158"/>
  <c r="K56" i="156"/>
  <c r="Q272" i="62" a="1"/>
  <c r="K73" i="174"/>
  <c r="K61" i="177"/>
  <c r="G71" i="173"/>
  <c r="G77" i="154"/>
  <c r="P705" i="62" a="1"/>
  <c r="K37" i="172"/>
  <c r="G111" i="164"/>
  <c r="G68" i="152"/>
  <c r="G49" i="164"/>
  <c r="K67" i="155"/>
  <c r="K69" i="156"/>
  <c r="G32" i="146"/>
  <c r="G119" i="179"/>
  <c r="G60" i="174"/>
  <c r="G82" i="178"/>
  <c r="K63" i="153"/>
  <c r="Q773" i="62" a="1"/>
  <c r="P891" i="62" a="1"/>
  <c r="K50" i="180"/>
  <c r="K42" i="174"/>
  <c r="R961" i="62" a="1"/>
  <c r="G100" i="181"/>
  <c r="Q483" i="62" a="1"/>
  <c r="K80" i="175"/>
  <c r="G38" i="168"/>
  <c r="K33" i="167"/>
  <c r="K60" i="182"/>
  <c r="G79" i="65"/>
  <c r="G121" i="180"/>
  <c r="G44" i="162"/>
  <c r="BX17" i="54"/>
  <c r="G99" i="175"/>
  <c r="K54" i="178"/>
  <c r="G72" i="175"/>
  <c r="G82" i="161"/>
  <c r="G84" i="163"/>
  <c r="P1162" i="62" a="1"/>
  <c r="K74" i="161"/>
  <c r="Q1180" i="62" a="1"/>
  <c r="G112" i="164"/>
  <c r="P1196" i="62" a="1"/>
  <c r="G121" i="166"/>
  <c r="G140" i="182"/>
  <c r="G110" i="142"/>
  <c r="G99" i="145"/>
  <c r="G45" i="169"/>
  <c r="G53" i="173"/>
  <c r="K77" i="179"/>
  <c r="K56" i="168"/>
  <c r="K47" i="159"/>
  <c r="P317" i="62" a="1"/>
  <c r="K55" i="150"/>
  <c r="G97" i="147"/>
  <c r="G48" i="181"/>
  <c r="K39" i="145"/>
  <c r="G106" i="182"/>
  <c r="G124" i="175"/>
  <c r="G52" i="143"/>
  <c r="Q912" i="62" a="1"/>
  <c r="K58" i="160"/>
  <c r="K42" i="180"/>
  <c r="G128" i="141"/>
  <c r="G140" i="162"/>
  <c r="S272" i="62" a="1"/>
  <c r="K43" i="168"/>
  <c r="G79" i="165"/>
  <c r="Q1239" i="62" a="1"/>
  <c r="G43" i="181"/>
  <c r="G128" i="177"/>
  <c r="Q882" i="62" a="1"/>
  <c r="G84" i="158"/>
  <c r="G132" i="171"/>
  <c r="G63" i="140"/>
  <c r="G40" i="181"/>
  <c r="G50" i="146"/>
  <c r="K85" i="169"/>
  <c r="G134" i="173"/>
  <c r="G114" i="180"/>
  <c r="G75" i="160"/>
  <c r="K85" i="175"/>
  <c r="G139" i="159"/>
  <c r="G35" i="171"/>
  <c r="G138" i="168"/>
  <c r="G105" i="65"/>
  <c r="G132" i="161"/>
  <c r="K53" i="153"/>
  <c r="G130" i="155"/>
  <c r="G138" i="140"/>
  <c r="Q749" i="62" a="1"/>
  <c r="K71" i="157"/>
  <c r="S711" i="62" a="1"/>
  <c r="G121" i="171"/>
  <c r="K49" i="149"/>
  <c r="S557" i="62" a="1"/>
  <c r="G132" i="148"/>
  <c r="G79" i="148"/>
  <c r="K80" i="164"/>
  <c r="P517" i="62" a="1"/>
  <c r="G102" i="166"/>
  <c r="G140" i="168"/>
  <c r="K45" i="167"/>
  <c r="G78" i="177"/>
  <c r="G36" i="167"/>
  <c r="K52" i="172"/>
  <c r="G62" i="168"/>
  <c r="G34" i="161"/>
  <c r="Q844" i="62" a="1"/>
  <c r="G129" i="176"/>
  <c r="G51" i="164"/>
  <c r="S835" i="62" a="1"/>
  <c r="G122" i="154"/>
  <c r="G42" i="169"/>
  <c r="Q563" i="62" a="1"/>
  <c r="G116" i="141"/>
  <c r="K39" i="151"/>
  <c r="G87" i="167"/>
  <c r="G50" i="145"/>
  <c r="R634" i="62" a="1"/>
  <c r="G78" i="173"/>
  <c r="Q1244" i="62" a="1"/>
  <c r="P1244" i="62" a="1"/>
  <c r="G77" i="175"/>
  <c r="K81" i="150"/>
  <c r="K58" i="180"/>
  <c r="G156" i="180"/>
  <c r="K70" i="145"/>
  <c r="G41" i="151"/>
  <c r="G39" i="143"/>
  <c r="G71" i="182"/>
  <c r="G33" i="148"/>
  <c r="K48" i="168"/>
  <c r="G45" i="176"/>
  <c r="R22" i="64" a="1"/>
  <c r="G122" i="146"/>
  <c r="G50" i="164"/>
  <c r="G122" i="157"/>
  <c r="K35" i="161"/>
  <c r="R775" i="62" a="1"/>
  <c r="S884" i="62" a="1"/>
  <c r="G115" i="168"/>
  <c r="K35" i="167"/>
  <c r="K64" i="177"/>
  <c r="Q707" i="62" a="1"/>
  <c r="K77" i="148"/>
  <c r="G36" i="162"/>
  <c r="G87" i="140"/>
  <c r="G109" i="181"/>
  <c r="Q872" i="62" a="1"/>
  <c r="K73" i="175"/>
  <c r="K53" i="167"/>
  <c r="G74" i="147"/>
  <c r="G31" i="170"/>
  <c r="G158" i="150"/>
  <c r="G71" i="172"/>
  <c r="Q1053" i="62" a="1"/>
  <c r="K37" i="151"/>
  <c r="R1243" i="62" a="1"/>
  <c r="G96" i="145"/>
  <c r="G53" i="142"/>
  <c r="G38" i="174"/>
  <c r="K45" i="143"/>
  <c r="K78" i="146"/>
  <c r="G80" i="156"/>
  <c r="G56" i="178"/>
  <c r="G54" i="160"/>
  <c r="K73" i="176"/>
  <c r="K34" i="166"/>
  <c r="K76" i="155"/>
  <c r="P14" i="139" a="1"/>
  <c r="G92" i="65"/>
  <c r="G98" i="148"/>
  <c r="P1117" i="62" a="1"/>
  <c r="G133" i="157"/>
  <c r="G106" i="168"/>
  <c r="K69" i="143"/>
  <c r="K84" i="166"/>
  <c r="G52" i="173"/>
  <c r="Q744" i="62" a="1"/>
  <c r="G31" i="156"/>
  <c r="K56" i="143"/>
  <c r="R1194" i="62" a="1"/>
  <c r="Q21" i="119"/>
  <c r="P940" i="62" a="1"/>
  <c r="G130" i="173"/>
  <c r="G71" i="152"/>
  <c r="G92" i="170"/>
  <c r="G32" i="166"/>
  <c r="K35" i="149"/>
  <c r="K71" i="145"/>
  <c r="G133" i="152"/>
  <c r="G76" i="181"/>
  <c r="K36" i="146"/>
  <c r="K36" i="168"/>
  <c r="R635" i="62" a="1"/>
  <c r="G97" i="179"/>
  <c r="G102" i="154"/>
  <c r="G156" i="171"/>
  <c r="K53" i="151"/>
  <c r="G78" i="156"/>
  <c r="Q1241" i="62" a="1"/>
  <c r="R563" i="62" a="1"/>
  <c r="K73" i="155"/>
  <c r="K39" i="168"/>
  <c r="S814" i="62" a="1"/>
  <c r="G123" i="160"/>
  <c r="R10" i="139" a="1"/>
  <c r="G32" i="174"/>
  <c r="G42" i="147"/>
  <c r="G158" i="146"/>
  <c r="K75" i="176"/>
  <c r="G110" i="147"/>
  <c r="G119" i="174"/>
  <c r="S184" i="62" a="1"/>
  <c r="G69" i="160"/>
  <c r="S959" i="62" a="1"/>
  <c r="R1224" i="62" a="1"/>
  <c r="R466" i="62" a="1"/>
  <c r="G117" i="174"/>
  <c r="G94" i="143"/>
  <c r="G139" i="166"/>
  <c r="G96" i="177"/>
  <c r="K47" i="166"/>
  <c r="K78" i="175"/>
  <c r="G64" i="166"/>
  <c r="G156" i="153"/>
  <c r="G134" i="176"/>
  <c r="S545" i="62" a="1"/>
  <c r="K85" i="158"/>
  <c r="G112" i="159"/>
  <c r="K74" i="167"/>
  <c r="P928" i="62" a="1"/>
  <c r="G155" i="156"/>
  <c r="K82" i="151"/>
  <c r="R951" i="62" a="1"/>
  <c r="G41" i="154"/>
  <c r="K58" i="156"/>
  <c r="G90" i="158"/>
  <c r="G99" i="167"/>
  <c r="K64" i="158"/>
  <c r="G85" i="150"/>
  <c r="K79" i="149"/>
  <c r="K59" i="178"/>
  <c r="G33" i="173"/>
  <c r="K44" i="150"/>
  <c r="G61" i="151"/>
  <c r="G71" i="140"/>
  <c r="G56" i="150"/>
  <c r="G31" i="173"/>
  <c r="K34" i="172"/>
  <c r="K80" i="154"/>
  <c r="G90" i="172"/>
  <c r="K35" i="163"/>
  <c r="G128" i="156"/>
  <c r="G79" i="150"/>
  <c r="BU17" i="54"/>
  <c r="K36" i="145"/>
  <c r="G95" i="140"/>
  <c r="G105" i="143"/>
  <c r="G106" i="180"/>
  <c r="G100" i="174"/>
  <c r="G41" i="162"/>
  <c r="K71" i="168"/>
  <c r="G100" i="149"/>
  <c r="G120" i="181"/>
  <c r="G96" i="163"/>
  <c r="G35" i="151"/>
  <c r="G43" i="172"/>
  <c r="K35" i="182"/>
  <c r="S929" i="62" a="1"/>
  <c r="R1097" i="62" a="1"/>
  <c r="K59" i="169"/>
  <c r="K80" i="174"/>
  <c r="G39" i="165"/>
  <c r="G94" i="178"/>
  <c r="G60" i="160"/>
  <c r="G127" i="142"/>
  <c r="K35" i="158"/>
  <c r="G74" i="166"/>
  <c r="K39" i="160"/>
  <c r="G30" i="162"/>
  <c r="K51" i="164"/>
  <c r="S858" i="62" a="1"/>
  <c r="G38" i="173"/>
  <c r="R930" i="62" a="1"/>
  <c r="G74" i="65"/>
  <c r="G38" i="147"/>
  <c r="G53" i="160"/>
  <c r="G130" i="142"/>
  <c r="G113" i="155"/>
  <c r="G67" i="180"/>
  <c r="G89" i="152"/>
  <c r="G58" i="162"/>
  <c r="G53" i="167"/>
  <c r="Q985" i="62" a="1"/>
  <c r="G31" i="177"/>
  <c r="K30" i="181"/>
  <c r="G109" i="150"/>
  <c r="G109" i="156"/>
  <c r="G49" i="140"/>
  <c r="EY17" i="54"/>
  <c r="K39" i="173"/>
  <c r="P785" i="62" a="1"/>
  <c r="Q503" i="62" a="1"/>
  <c r="K59" i="142"/>
  <c r="G99" i="153"/>
  <c r="K35" i="179"/>
  <c r="G91" i="141"/>
  <c r="K32" i="161"/>
  <c r="Q886" i="62" a="1"/>
  <c r="G59" i="173"/>
  <c r="G126" i="182"/>
  <c r="G30" i="142"/>
  <c r="G40" i="168"/>
  <c r="Q790" i="62" a="1"/>
  <c r="G84" i="177"/>
  <c r="K30" i="141"/>
  <c r="Q34" i="119"/>
  <c r="Q561" i="62" a="1"/>
  <c r="Q1192" i="62" a="1"/>
  <c r="G127" i="165"/>
  <c r="G65" i="164"/>
  <c r="G50" i="166"/>
  <c r="G112" i="146"/>
  <c r="G59" i="143"/>
  <c r="G118" i="151"/>
  <c r="G132" i="162"/>
  <c r="G62" i="176"/>
  <c r="G156" i="151"/>
  <c r="K47" i="167"/>
  <c r="G113" i="153"/>
  <c r="G117" i="173"/>
  <c r="G91" i="147"/>
  <c r="S939" i="62" a="1"/>
  <c r="K31" i="157"/>
  <c r="G40" i="154"/>
  <c r="G83" i="142"/>
  <c r="K33" i="182"/>
  <c r="K46" i="147"/>
  <c r="R830" i="62" a="1"/>
  <c r="K75" i="163"/>
  <c r="K34" i="176"/>
  <c r="S1186" i="62" a="1"/>
  <c r="G54" i="169"/>
  <c r="G36" i="178"/>
  <c r="G75" i="166"/>
  <c r="G136" i="158"/>
  <c r="R317" i="62" a="1"/>
  <c r="P6" i="62" a="1"/>
  <c r="K45" i="140"/>
  <c r="G127" i="148"/>
  <c r="P969" i="62" a="1"/>
  <c r="S14" i="139" a="1"/>
  <c r="G116" i="153"/>
  <c r="G105" i="181"/>
  <c r="G37" i="177"/>
  <c r="G78" i="150"/>
  <c r="G122" i="177"/>
  <c r="G65" i="173"/>
  <c r="P503" i="62" a="1"/>
  <c r="K48" i="170"/>
  <c r="G110" i="152"/>
  <c r="G82" i="148"/>
  <c r="K46" i="158"/>
  <c r="G93" i="147"/>
  <c r="K32" i="146"/>
  <c r="G134" i="157"/>
  <c r="G132" i="165"/>
  <c r="P184" i="62" a="1"/>
  <c r="Q1218" i="62" a="1"/>
  <c r="K110" i="65"/>
  <c r="Q959" i="62" a="1"/>
  <c r="G157" i="154"/>
  <c r="G46" i="65"/>
  <c r="K70" i="173"/>
  <c r="G156" i="169"/>
  <c r="K67" i="173"/>
  <c r="G49" i="143"/>
  <c r="G155" i="160"/>
  <c r="DP17" i="54"/>
  <c r="G43" i="166"/>
  <c r="G119" i="154"/>
  <c r="K38" i="172"/>
  <c r="Q18" i="119"/>
  <c r="G35" i="155"/>
  <c r="Q918" i="62" a="1"/>
  <c r="S535" i="62" a="1"/>
  <c r="G135" i="166"/>
  <c r="G96" i="155"/>
  <c r="K45" i="142"/>
  <c r="K67" i="148"/>
  <c r="P1216" i="62" a="1"/>
  <c r="G82" i="171"/>
  <c r="K78" i="157"/>
  <c r="K72" i="178"/>
  <c r="G120" i="142"/>
  <c r="G56" i="162"/>
  <c r="G51" i="182"/>
  <c r="G75" i="158"/>
  <c r="K42" i="153"/>
  <c r="S1246" i="62" a="1"/>
  <c r="Q1186" i="62" a="1"/>
  <c r="K53" i="142"/>
  <c r="G72" i="165"/>
  <c r="K85" i="180"/>
  <c r="G36" i="153"/>
  <c r="K73" i="162"/>
  <c r="G71" i="177"/>
  <c r="K72" i="173"/>
  <c r="G105" i="164"/>
  <c r="G48" i="161"/>
  <c r="G96" i="152"/>
  <c r="G34" i="142"/>
  <c r="R996" i="62" a="1"/>
  <c r="K51" i="175"/>
  <c r="K68" i="164"/>
  <c r="K43" i="147"/>
  <c r="P466" i="62" a="1"/>
  <c r="G48" i="156"/>
  <c r="G34" i="143"/>
  <c r="G109" i="141"/>
  <c r="K35" i="164"/>
  <c r="AQ17" i="54"/>
  <c r="G48" i="175"/>
  <c r="G80" i="145"/>
  <c r="G44" i="169"/>
  <c r="S940" i="62" a="1"/>
  <c r="G71" i="150"/>
  <c r="G114" i="156"/>
  <c r="G76" i="174"/>
  <c r="S882" i="62" a="1"/>
  <c r="G75" i="171"/>
  <c r="G31" i="145"/>
  <c r="K63" i="146"/>
  <c r="G55" i="143"/>
  <c r="R14" i="139" a="1"/>
  <c r="G61" i="145"/>
  <c r="K134" i="65"/>
  <c r="G123" i="166"/>
  <c r="K74" i="65"/>
  <c r="G50" i="155"/>
  <c r="S1199" i="62" a="1"/>
  <c r="G56" i="157"/>
  <c r="K64" i="145"/>
  <c r="G60" i="161"/>
  <c r="G81" i="151"/>
  <c r="G45" i="167"/>
  <c r="G34" i="145"/>
  <c r="G65" i="165"/>
  <c r="K71" i="182"/>
  <c r="K67" i="152"/>
  <c r="K65" i="177"/>
  <c r="K43" i="173"/>
  <c r="S1134" i="62" a="1"/>
  <c r="K34" i="146"/>
  <c r="K64" i="167"/>
  <c r="K45" i="159"/>
  <c r="K52" i="176"/>
  <c r="G114" i="168"/>
  <c r="Q9" i="119"/>
  <c r="K50" i="151"/>
  <c r="K81" i="140"/>
  <c r="G113" i="160"/>
  <c r="K79" i="170"/>
  <c r="R6" i="62" a="1"/>
  <c r="G46" i="151"/>
  <c r="G102" i="140"/>
  <c r="G48" i="169"/>
  <c r="S1061" i="62" a="1"/>
  <c r="G118" i="159"/>
  <c r="K50" i="165"/>
  <c r="G101" i="153"/>
  <c r="G102" i="151"/>
  <c r="K81" i="143"/>
  <c r="P569" i="62" a="1"/>
  <c r="K53" i="146"/>
  <c r="K58" i="175"/>
  <c r="G75" i="143"/>
  <c r="K39" i="147"/>
  <c r="Q1005" i="62" a="1"/>
  <c r="S170" i="62" a="1"/>
  <c r="P351" i="62" a="1"/>
  <c r="K31" i="119"/>
  <c r="G110" i="159"/>
  <c r="G116" i="163"/>
  <c r="K50" i="181"/>
  <c r="Q624" i="62" a="1"/>
  <c r="G54" i="178"/>
  <c r="G132" i="172"/>
  <c r="R941" i="62" a="1"/>
  <c r="G74" i="170"/>
  <c r="K64" i="171"/>
  <c r="G82" i="154"/>
  <c r="K59" i="181"/>
  <c r="K62" i="164"/>
  <c r="R712" i="62" a="1"/>
  <c r="K70" i="153"/>
  <c r="S743" i="62" a="1"/>
  <c r="G106" i="155"/>
  <c r="G126" i="149"/>
  <c r="G55" i="140"/>
  <c r="R1182" i="62" a="1"/>
  <c r="K49" i="169"/>
  <c r="K54" i="182"/>
  <c r="G71" i="156"/>
  <c r="K37" i="140"/>
  <c r="P17" i="139" a="1"/>
  <c r="K71" i="154"/>
  <c r="K32" i="140"/>
  <c r="G31" i="158"/>
  <c r="G85" i="154"/>
  <c r="P864" i="62" a="1"/>
  <c r="G39" i="150"/>
  <c r="G155" i="173"/>
  <c r="K34" i="174"/>
  <c r="K54" i="176"/>
  <c r="K84" i="157"/>
  <c r="G85" i="152"/>
  <c r="Q924" i="62" a="1"/>
  <c r="G82" i="169"/>
  <c r="Q1101" i="62" a="1"/>
  <c r="G89" i="143"/>
  <c r="G120" i="165"/>
  <c r="G43" i="164"/>
  <c r="K62" i="148"/>
  <c r="G50" i="147"/>
  <c r="K75" i="155"/>
  <c r="Q836" i="62" a="1"/>
  <c r="K34" i="148"/>
  <c r="G38" i="156"/>
  <c r="K32" i="154"/>
  <c r="Q1115" i="62" a="1"/>
  <c r="G53" i="150"/>
  <c r="K60" i="169"/>
  <c r="P1222" i="62" a="1"/>
  <c r="G70" i="179"/>
  <c r="Q10" i="119"/>
  <c r="K38" i="145"/>
  <c r="G69" i="143"/>
  <c r="Q628" i="62" a="1"/>
  <c r="G94" i="169"/>
  <c r="G60" i="163"/>
  <c r="G42" i="157"/>
  <c r="G70" i="147"/>
  <c r="G74" i="174"/>
  <c r="Q618" i="62" a="1"/>
  <c r="G81" i="141"/>
  <c r="G101" i="140"/>
  <c r="AS17" i="54"/>
  <c r="P711" i="62" a="1"/>
  <c r="K52" i="171"/>
  <c r="G133" i="168"/>
  <c r="G47" i="151"/>
  <c r="P1051" i="62" a="1"/>
  <c r="G63" i="175"/>
  <c r="G77" i="155"/>
  <c r="K47" i="154"/>
  <c r="G108" i="163"/>
  <c r="P865" i="62" a="1"/>
  <c r="G132" i="151"/>
  <c r="K50" i="155"/>
  <c r="G32" i="165"/>
  <c r="G107" i="182"/>
  <c r="K53" i="179"/>
  <c r="G91" i="175"/>
  <c r="P1230" i="62" a="1"/>
  <c r="G70" i="161"/>
  <c r="G34" i="141"/>
  <c r="K81" i="149"/>
  <c r="Q619" i="62" a="1"/>
  <c r="G34" i="159"/>
  <c r="G74" i="146"/>
  <c r="G80" i="154"/>
  <c r="K44" i="154"/>
  <c r="G83" i="159"/>
  <c r="G71" i="169"/>
  <c r="G95" i="65"/>
  <c r="P619" i="62" a="1"/>
  <c r="K64" i="166"/>
  <c r="K71" i="169"/>
  <c r="G37" i="148"/>
  <c r="G87" i="163"/>
  <c r="G116" i="178"/>
  <c r="S13" i="62" a="1"/>
  <c r="Q477" i="62" a="1"/>
  <c r="P764" i="62" a="1"/>
  <c r="S624" i="62" a="1"/>
  <c r="K79" i="172"/>
  <c r="G90" i="170"/>
  <c r="G98" i="176"/>
  <c r="Q919" i="62" a="1"/>
  <c r="K67" i="149"/>
  <c r="G87" i="146"/>
  <c r="G50" i="177"/>
  <c r="G137" i="180"/>
  <c r="G98" i="169"/>
  <c r="K33" i="166"/>
  <c r="K72" i="151"/>
  <c r="G122" i="180"/>
  <c r="Q1031" i="62" a="1"/>
  <c r="K31" i="178"/>
  <c r="Q581" i="62" a="1"/>
  <c r="G105" i="142"/>
  <c r="G155" i="161"/>
  <c r="Q1223" i="62" a="1"/>
  <c r="G105" i="178"/>
  <c r="K67" i="164"/>
  <c r="G135" i="182"/>
  <c r="G48" i="166"/>
  <c r="K44" i="169"/>
  <c r="G87" i="155"/>
  <c r="G46" i="148"/>
  <c r="P52" i="62" a="1"/>
  <c r="G31" i="160"/>
  <c r="G63" i="162"/>
  <c r="K55" i="167"/>
  <c r="K60" i="177"/>
  <c r="G85" i="159"/>
  <c r="K65" i="171"/>
  <c r="G89" i="165"/>
  <c r="G55" i="148"/>
  <c r="G61" i="181"/>
  <c r="K61" i="169"/>
  <c r="K58" i="179"/>
  <c r="Q362" i="62" a="1"/>
  <c r="K79" i="166"/>
  <c r="G121" i="169"/>
  <c r="Q733" i="62" a="1"/>
  <c r="G98" i="155"/>
  <c r="G99" i="165"/>
  <c r="G116" i="162"/>
  <c r="G107" i="178"/>
  <c r="G55" i="171"/>
  <c r="S1050" i="62" a="1"/>
  <c r="G107" i="157"/>
  <c r="G129" i="149"/>
  <c r="K51" i="176"/>
  <c r="G93" i="146"/>
  <c r="G53" i="174"/>
  <c r="G90" i="150"/>
  <c r="P1109" i="62" a="1"/>
  <c r="K65" i="170"/>
  <c r="G30" i="164"/>
  <c r="R791" i="62" a="1"/>
  <c r="K68" i="181"/>
  <c r="P1038" i="62" a="1"/>
  <c r="K61" i="65"/>
  <c r="G84" i="150"/>
  <c r="G90" i="180"/>
  <c r="K74" i="151"/>
  <c r="G99" i="179"/>
  <c r="G138" i="163"/>
  <c r="G126" i="178"/>
  <c r="Q1044" i="62" a="1"/>
  <c r="S503" i="62" a="1"/>
  <c r="S362" i="62" a="1"/>
  <c r="K78" i="153"/>
  <c r="K43" i="180"/>
  <c r="G34" i="140"/>
  <c r="G62" i="147"/>
  <c r="G43" i="168"/>
  <c r="G137" i="141"/>
  <c r="S1060" i="62" a="1"/>
  <c r="G105" i="173"/>
  <c r="K41" i="148"/>
  <c r="G134" i="174"/>
  <c r="G130" i="164"/>
  <c r="K53" i="166"/>
  <c r="G76" i="65"/>
  <c r="K80" i="147"/>
  <c r="Q810" i="62" a="1"/>
  <c r="K78" i="140"/>
  <c r="P20" i="139" a="1"/>
  <c r="G33" i="155"/>
  <c r="Q1228" i="62" a="1"/>
  <c r="G73" i="65"/>
  <c r="K39" i="152"/>
  <c r="G81" i="158"/>
  <c r="P878" i="62" a="1"/>
  <c r="K82" i="167"/>
  <c r="S619" i="62" a="1"/>
  <c r="G106" i="176"/>
  <c r="P1118" i="62" a="1"/>
  <c r="S326" i="62" a="1"/>
  <c r="S401" i="62" a="1"/>
  <c r="G58" i="146"/>
  <c r="S864" i="62" a="1"/>
  <c r="G55" i="162"/>
  <c r="G106" i="158"/>
  <c r="G80" i="164"/>
  <c r="G72" i="154"/>
  <c r="P26" i="139" a="1"/>
  <c r="G133" i="147"/>
  <c r="G102" i="160"/>
  <c r="K43" i="170"/>
  <c r="Q465" i="62" a="1"/>
  <c r="K34" i="149"/>
  <c r="G50" i="150"/>
  <c r="K35" i="165"/>
  <c r="G85" i="146"/>
  <c r="P1212" i="62" a="1"/>
  <c r="K50" i="172"/>
  <c r="G139" i="142"/>
  <c r="K41" i="182"/>
  <c r="K59" i="166"/>
  <c r="R1108" i="62" a="1"/>
  <c r="G36" i="182"/>
  <c r="G156" i="163"/>
  <c r="G69" i="155"/>
  <c r="K38" i="154"/>
  <c r="G122" i="147"/>
  <c r="G110" i="167"/>
  <c r="K65" i="157"/>
  <c r="G95" i="172"/>
  <c r="K44" i="178"/>
  <c r="G47" i="142"/>
  <c r="G113" i="167"/>
  <c r="K59" i="164"/>
  <c r="K84" i="148"/>
  <c r="G115" i="153"/>
  <c r="G74" i="165"/>
  <c r="G156" i="155"/>
  <c r="S816" i="62" a="1"/>
  <c r="K79" i="179"/>
  <c r="K59" i="143"/>
  <c r="G49" i="160"/>
  <c r="K33" i="119"/>
  <c r="G30" i="170"/>
  <c r="G114" i="146"/>
  <c r="G116" i="176"/>
  <c r="G116" i="142"/>
  <c r="G157" i="175"/>
  <c r="K41" i="175"/>
  <c r="G77" i="160"/>
  <c r="G114" i="164"/>
  <c r="Q1185" i="62" a="1"/>
  <c r="G101" i="142"/>
  <c r="K81" i="168"/>
  <c r="K32" i="151"/>
  <c r="Q883" i="62" a="1"/>
  <c r="K84" i="152"/>
  <c r="G120" i="164"/>
  <c r="K78" i="158"/>
  <c r="K76" i="156"/>
  <c r="G40" i="140"/>
  <c r="R1240" i="62" a="1"/>
  <c r="R623" i="62" a="1"/>
  <c r="G93" i="178"/>
  <c r="Q1245" i="62" a="1"/>
  <c r="K40" i="154"/>
  <c r="G129" i="175"/>
  <c r="G84" i="153"/>
  <c r="G155" i="171"/>
  <c r="K65" i="175"/>
  <c r="K64" i="176"/>
  <c r="G115" i="182"/>
  <c r="K69" i="163"/>
  <c r="K71" i="143"/>
  <c r="G49" i="172"/>
  <c r="G127" i="161"/>
  <c r="G140" i="156"/>
  <c r="K78" i="176"/>
  <c r="K38" i="169"/>
  <c r="G53" i="164"/>
  <c r="R777" i="62" a="1"/>
  <c r="G95" i="167"/>
  <c r="G158" i="147"/>
  <c r="R1232" i="62" a="1"/>
  <c r="K58" i="165"/>
  <c r="S928" i="62" a="1"/>
  <c r="G115" i="171"/>
  <c r="Q865" i="62" a="1"/>
  <c r="G137" i="165"/>
  <c r="G91" i="159"/>
  <c r="G92" i="178"/>
  <c r="G99" i="148"/>
  <c r="K35" i="141"/>
  <c r="G80" i="179"/>
  <c r="S1219" i="62" a="1"/>
  <c r="G128" i="149"/>
  <c r="G45" i="141"/>
  <c r="G121" i="172"/>
  <c r="G90" i="154"/>
  <c r="K45" i="178"/>
  <c r="G89" i="156"/>
  <c r="G78" i="152"/>
  <c r="G113" i="182"/>
  <c r="G101" i="147"/>
  <c r="G68" i="146"/>
  <c r="R852" i="62" a="1"/>
  <c r="K63" i="178"/>
  <c r="G61" i="162"/>
  <c r="K46" i="170"/>
  <c r="G79" i="156"/>
  <c r="K52" i="152"/>
  <c r="K37" i="169"/>
  <c r="K80" i="180"/>
  <c r="G68" i="177"/>
  <c r="G87" i="178"/>
  <c r="Q635" i="62" a="1"/>
  <c r="G97" i="172"/>
  <c r="K79" i="153"/>
  <c r="K6" i="119"/>
  <c r="G61" i="141"/>
  <c r="P624" i="62" a="1"/>
  <c r="K43" i="179"/>
  <c r="K64" i="156"/>
  <c r="G39" i="149"/>
  <c r="K53" i="165"/>
  <c r="G36" i="172"/>
  <c r="K62" i="179"/>
  <c r="K30" i="182"/>
  <c r="S563" i="62" a="1"/>
  <c r="R1079" i="62" a="1"/>
  <c r="Q484" i="62" a="1"/>
  <c r="K65" i="160"/>
  <c r="K82" i="146"/>
  <c r="S18" i="139" a="1"/>
  <c r="K35" i="166"/>
  <c r="K52" i="151"/>
  <c r="G132" i="180"/>
  <c r="G118" i="145"/>
  <c r="K108" i="65"/>
  <c r="K76" i="160"/>
  <c r="G87" i="158"/>
  <c r="K74" i="143"/>
  <c r="K64" i="162"/>
  <c r="Q732" i="62" a="1"/>
  <c r="K64" i="165"/>
  <c r="K55" i="153"/>
  <c r="K33" i="162"/>
  <c r="K65" i="165"/>
  <c r="Q33" i="119"/>
  <c r="Q615" i="62" a="1"/>
  <c r="S282" i="62" a="1"/>
  <c r="Q960" i="62" a="1"/>
  <c r="G30" i="173"/>
  <c r="P839" i="62" a="1"/>
  <c r="Q929" i="62" a="1"/>
  <c r="K74" i="160"/>
  <c r="G40" i="152"/>
  <c r="G58" i="141"/>
  <c r="K38" i="143"/>
  <c r="K58" i="177"/>
  <c r="G89" i="169"/>
  <c r="G58" i="172"/>
  <c r="G65" i="178"/>
  <c r="K69" i="159"/>
  <c r="K78" i="159"/>
  <c r="K72" i="182"/>
  <c r="G78" i="182"/>
  <c r="Q928" i="62" a="1"/>
  <c r="G47" i="153"/>
  <c r="K48" i="181"/>
  <c r="G85" i="65"/>
  <c r="S836" i="62" a="1"/>
  <c r="G112" i="158"/>
  <c r="G119" i="173"/>
  <c r="G120" i="174"/>
  <c r="K127" i="65"/>
  <c r="K51" i="174"/>
  <c r="G140" i="146"/>
  <c r="G85" i="171"/>
  <c r="G92" i="146"/>
  <c r="Q1098" i="62" a="1"/>
  <c r="S777" i="62" a="1"/>
  <c r="G99" i="181"/>
  <c r="G73" i="155"/>
  <c r="K51" i="181"/>
  <c r="G124" i="165"/>
  <c r="G135" i="157"/>
  <c r="P1052" i="62" a="1"/>
  <c r="G81" i="65"/>
  <c r="Q1134" i="62" a="1"/>
  <c r="K35" i="174"/>
  <c r="K30" i="119"/>
  <c r="R638" i="62" a="1"/>
  <c r="S635" i="62" a="1"/>
  <c r="G120" i="173"/>
  <c r="P987" i="62" a="1"/>
  <c r="G83" i="155"/>
  <c r="BS17" i="54"/>
  <c r="G45" i="179"/>
  <c r="G155" i="65"/>
  <c r="G62" i="152"/>
  <c r="J62" i="152" l="1"/>
  <c r="T155" i="65"/>
  <c r="U155" i="65"/>
  <c r="W155" i="65"/>
  <c r="V155" i="65"/>
  <c r="J155" i="65"/>
  <c r="J45" i="179"/>
  <c r="BS20" i="54"/>
  <c r="J83" i="155"/>
  <c r="P987" i="62"/>
  <c r="N987" i="62" s="1"/>
  <c r="J120" i="173"/>
  <c r="N120" i="173" s="1"/>
  <c r="S635" i="62"/>
  <c r="R638" i="62"/>
  <c r="N30" i="119"/>
  <c r="M30" i="119"/>
  <c r="M35" i="174"/>
  <c r="Q1134" i="62"/>
  <c r="O1134" i="62" s="1"/>
  <c r="J81" i="65"/>
  <c r="P1052" i="62"/>
  <c r="N1052" i="62" s="1"/>
  <c r="W135" i="157"/>
  <c r="U135" i="157"/>
  <c r="V135" i="157"/>
  <c r="J135" i="157"/>
  <c r="N135" i="157" s="1"/>
  <c r="T135" i="157"/>
  <c r="J124" i="165"/>
  <c r="N124" i="165" s="1"/>
  <c r="M51" i="181"/>
  <c r="J73" i="155"/>
  <c r="J99" i="181"/>
  <c r="N99" i="181" s="1"/>
  <c r="S777" i="62"/>
  <c r="Q1098" i="62"/>
  <c r="J92" i="146"/>
  <c r="N92" i="146" s="1"/>
  <c r="J85" i="171"/>
  <c r="U140" i="146"/>
  <c r="W140" i="146"/>
  <c r="V140" i="146"/>
  <c r="J140" i="146"/>
  <c r="N140" i="146" s="1"/>
  <c r="T140" i="146"/>
  <c r="M51" i="174"/>
  <c r="M127" i="65"/>
  <c r="J120" i="174"/>
  <c r="N120" i="174" s="1"/>
  <c r="J119" i="173"/>
  <c r="N119" i="173" s="1"/>
  <c r="J112" i="158"/>
  <c r="N112" i="158" s="1"/>
  <c r="S836" i="62"/>
  <c r="J85" i="65"/>
  <c r="M48" i="181"/>
  <c r="J47" i="153"/>
  <c r="Q928" i="62"/>
  <c r="J78" i="182"/>
  <c r="M72" i="182"/>
  <c r="M78" i="159"/>
  <c r="M69" i="159"/>
  <c r="J65" i="178"/>
  <c r="J58" i="172"/>
  <c r="N58" i="172" s="1"/>
  <c r="J89" i="169"/>
  <c r="N89" i="169" s="1"/>
  <c r="M58" i="177"/>
  <c r="M38" i="143"/>
  <c r="J58" i="141"/>
  <c r="J40" i="152"/>
  <c r="M74" i="160"/>
  <c r="Q929" i="62"/>
  <c r="P839" i="62"/>
  <c r="J30" i="173"/>
  <c r="Q960" i="62"/>
  <c r="S282" i="62"/>
  <c r="Q615" i="62"/>
  <c r="O615" i="62" s="1"/>
  <c r="T33" i="119"/>
  <c r="S33" i="119"/>
  <c r="M65" i="165"/>
  <c r="M33" i="162"/>
  <c r="M55" i="153"/>
  <c r="M64" i="165"/>
  <c r="Q732" i="62"/>
  <c r="O732" i="62" s="1"/>
  <c r="M64" i="162"/>
  <c r="M74" i="143"/>
  <c r="J87" i="158"/>
  <c r="U87" i="158"/>
  <c r="V87" i="158"/>
  <c r="G103" i="158"/>
  <c r="T87" i="158"/>
  <c r="W87" i="158"/>
  <c r="M76" i="160"/>
  <c r="M108" i="65"/>
  <c r="J118" i="145"/>
  <c r="N118" i="145" s="1"/>
  <c r="G141" i="180"/>
  <c r="W132" i="180"/>
  <c r="U132" i="180"/>
  <c r="T132" i="180"/>
  <c r="V132" i="180"/>
  <c r="J132" i="180"/>
  <c r="M52" i="151"/>
  <c r="M35" i="166"/>
  <c r="S18" i="139"/>
  <c r="M82" i="146"/>
  <c r="M65" i="160"/>
  <c r="Q484" i="62"/>
  <c r="O484" i="62" s="1"/>
  <c r="R1079" i="62"/>
  <c r="S563" i="62"/>
  <c r="M30" i="182"/>
  <c r="M62" i="179"/>
  <c r="J36" i="172"/>
  <c r="M53" i="165"/>
  <c r="J39" i="149"/>
  <c r="N39" i="149" s="1"/>
  <c r="M64" i="156"/>
  <c r="M43" i="179"/>
  <c r="P624" i="62"/>
  <c r="N624" i="62" s="1"/>
  <c r="J61" i="141"/>
  <c r="M6" i="119"/>
  <c r="N6" i="119"/>
  <c r="M79" i="153"/>
  <c r="J97" i="172"/>
  <c r="N97" i="172" s="1"/>
  <c r="Q635" i="62"/>
  <c r="O635" i="62" s="1"/>
  <c r="T87" i="178"/>
  <c r="J87" i="178"/>
  <c r="U87" i="178"/>
  <c r="V87" i="178"/>
  <c r="G103" i="178"/>
  <c r="W87" i="178"/>
  <c r="J68" i="177"/>
  <c r="M80" i="180"/>
  <c r="N80" i="180" s="1"/>
  <c r="M37" i="169"/>
  <c r="M52" i="152"/>
  <c r="N52" i="152" s="1"/>
  <c r="J79" i="156"/>
  <c r="M46" i="170"/>
  <c r="J61" i="162"/>
  <c r="M63" i="178"/>
  <c r="R852" i="62"/>
  <c r="J68" i="146"/>
  <c r="U101" i="147"/>
  <c r="J101" i="147"/>
  <c r="N101" i="147" s="1"/>
  <c r="T101" i="147"/>
  <c r="W101" i="147"/>
  <c r="V101" i="147"/>
  <c r="J113" i="182"/>
  <c r="N113" i="182" s="1"/>
  <c r="J78" i="152"/>
  <c r="J89" i="156"/>
  <c r="N89" i="156" s="1"/>
  <c r="M45" i="178"/>
  <c r="J90" i="154"/>
  <c r="N90" i="154" s="1"/>
  <c r="J121" i="172"/>
  <c r="N121" i="172" s="1"/>
  <c r="J45" i="141"/>
  <c r="J128" i="149"/>
  <c r="N128" i="149" s="1"/>
  <c r="S1219" i="62"/>
  <c r="J80" i="179"/>
  <c r="M35" i="141"/>
  <c r="J99" i="148"/>
  <c r="N99" i="148" s="1"/>
  <c r="J92" i="178"/>
  <c r="N92" i="178" s="1"/>
  <c r="J91" i="159"/>
  <c r="N91" i="159" s="1"/>
  <c r="T137" i="165"/>
  <c r="V137" i="165"/>
  <c r="W137" i="165"/>
  <c r="U137" i="165"/>
  <c r="J137" i="165"/>
  <c r="N137" i="165" s="1"/>
  <c r="Q865" i="62"/>
  <c r="O865" i="62" s="1"/>
  <c r="J115" i="171"/>
  <c r="N115" i="171" s="1"/>
  <c r="S928" i="62"/>
  <c r="M58" i="165"/>
  <c r="R1232" i="62"/>
  <c r="J158" i="147"/>
  <c r="J23" i="147" s="1"/>
  <c r="J95" i="167"/>
  <c r="N95" i="167" s="1"/>
  <c r="R777" i="62"/>
  <c r="J53" i="164"/>
  <c r="M38" i="169"/>
  <c r="M78" i="176"/>
  <c r="W140" i="156"/>
  <c r="U140" i="156"/>
  <c r="J140" i="156"/>
  <c r="N140" i="156" s="1"/>
  <c r="V140" i="156"/>
  <c r="T140" i="156"/>
  <c r="V127" i="161"/>
  <c r="J127" i="161"/>
  <c r="N127" i="161" s="1"/>
  <c r="W127" i="161"/>
  <c r="U127" i="161"/>
  <c r="T127" i="161"/>
  <c r="J49" i="172"/>
  <c r="M71" i="143"/>
  <c r="M69" i="163"/>
  <c r="N69" i="163" s="1"/>
  <c r="J115" i="182"/>
  <c r="N115" i="182" s="1"/>
  <c r="M64" i="176"/>
  <c r="M65" i="175"/>
  <c r="V155" i="171"/>
  <c r="W155" i="171"/>
  <c r="T155" i="171"/>
  <c r="J155" i="171"/>
  <c r="U155" i="171"/>
  <c r="J84" i="153"/>
  <c r="J129" i="175"/>
  <c r="N129" i="175" s="1"/>
  <c r="M40" i="154"/>
  <c r="Q1245" i="62"/>
  <c r="J93" i="178"/>
  <c r="N93" i="178" s="1"/>
  <c r="R623" i="62"/>
  <c r="R1240" i="62"/>
  <c r="J40" i="140"/>
  <c r="M76" i="156"/>
  <c r="M78" i="158"/>
  <c r="J120" i="164"/>
  <c r="N120" i="164" s="1"/>
  <c r="M84" i="152"/>
  <c r="Q883" i="62"/>
  <c r="M32" i="151"/>
  <c r="M81" i="168"/>
  <c r="J101" i="142"/>
  <c r="N101" i="142" s="1"/>
  <c r="U101" i="142"/>
  <c r="T101" i="142"/>
  <c r="V101" i="142"/>
  <c r="W101" i="142"/>
  <c r="Q1185" i="62"/>
  <c r="J114" i="164"/>
  <c r="N114" i="164" s="1"/>
  <c r="J77" i="160"/>
  <c r="M41" i="175"/>
  <c r="V157" i="175"/>
  <c r="T157" i="175"/>
  <c r="W157" i="175"/>
  <c r="J157" i="175"/>
  <c r="U157" i="175"/>
  <c r="J116" i="142"/>
  <c r="N116" i="142" s="1"/>
  <c r="J116" i="176"/>
  <c r="N116" i="176" s="1"/>
  <c r="J114" i="146"/>
  <c r="N114" i="146" s="1"/>
  <c r="J30" i="170"/>
  <c r="M33" i="119"/>
  <c r="N33" i="119"/>
  <c r="J49" i="160"/>
  <c r="M59" i="143"/>
  <c r="M79" i="179"/>
  <c r="S816" i="62"/>
  <c r="T156" i="155"/>
  <c r="W156" i="155"/>
  <c r="J156" i="155"/>
  <c r="V156" i="155"/>
  <c r="U156" i="155"/>
  <c r="J74" i="165"/>
  <c r="J115" i="153"/>
  <c r="N115" i="153" s="1"/>
  <c r="M84" i="148"/>
  <c r="M59" i="164"/>
  <c r="J113" i="167"/>
  <c r="N113" i="167" s="1"/>
  <c r="J47" i="142"/>
  <c r="M44" i="178"/>
  <c r="J95" i="172"/>
  <c r="N95" i="172" s="1"/>
  <c r="M65" i="157"/>
  <c r="J110" i="167"/>
  <c r="N110" i="167" s="1"/>
  <c r="J122" i="147"/>
  <c r="N122" i="147" s="1"/>
  <c r="M38" i="154"/>
  <c r="J69" i="155"/>
  <c r="T156" i="163"/>
  <c r="U156" i="163"/>
  <c r="J156" i="163"/>
  <c r="V156" i="163"/>
  <c r="W156" i="163"/>
  <c r="J36" i="182"/>
  <c r="R1108" i="62"/>
  <c r="M59" i="166"/>
  <c r="M41" i="182"/>
  <c r="V139" i="142"/>
  <c r="W139" i="142"/>
  <c r="U139" i="142"/>
  <c r="T139" i="142"/>
  <c r="J139" i="142"/>
  <c r="N139" i="142" s="1"/>
  <c r="M50" i="172"/>
  <c r="P1212" i="62"/>
  <c r="N1212" i="62" s="1"/>
  <c r="J85" i="146"/>
  <c r="M35" i="165"/>
  <c r="N35" i="165" s="1"/>
  <c r="J50" i="150"/>
  <c r="M34" i="149"/>
  <c r="Q465" i="62"/>
  <c r="O465" i="62" s="1"/>
  <c r="M43" i="170"/>
  <c r="N43" i="170" s="1"/>
  <c r="W102" i="160"/>
  <c r="V102" i="160"/>
  <c r="T102" i="160"/>
  <c r="J102" i="160"/>
  <c r="N102" i="160" s="1"/>
  <c r="U102" i="160"/>
  <c r="T133" i="147"/>
  <c r="V133" i="147"/>
  <c r="W133" i="147"/>
  <c r="U133" i="147"/>
  <c r="J133" i="147"/>
  <c r="N133" i="147" s="1"/>
  <c r="P26" i="139"/>
  <c r="J72" i="154"/>
  <c r="J80" i="164"/>
  <c r="J106" i="158"/>
  <c r="N106" i="158" s="1"/>
  <c r="J55" i="162"/>
  <c r="S864" i="62"/>
  <c r="J58" i="146"/>
  <c r="S401" i="62"/>
  <c r="S326" i="62"/>
  <c r="P1118" i="62"/>
  <c r="J106" i="176"/>
  <c r="N106" i="176" s="1"/>
  <c r="S619" i="62"/>
  <c r="M82" i="167"/>
  <c r="P878" i="62"/>
  <c r="N878" i="62" s="1"/>
  <c r="J81" i="158"/>
  <c r="M39" i="152"/>
  <c r="J73" i="65"/>
  <c r="Q1228" i="62"/>
  <c r="J33" i="155"/>
  <c r="P20" i="139"/>
  <c r="N20" i="139" s="1"/>
  <c r="M78" i="140"/>
  <c r="Q810" i="62"/>
  <c r="M80" i="147"/>
  <c r="J76" i="65"/>
  <c r="M53" i="166"/>
  <c r="J130" i="164"/>
  <c r="N130" i="164" s="1"/>
  <c r="U134" i="174"/>
  <c r="W134" i="174"/>
  <c r="V134" i="174"/>
  <c r="J134" i="174"/>
  <c r="N134" i="174" s="1"/>
  <c r="T134" i="174"/>
  <c r="M41" i="148"/>
  <c r="G131" i="173"/>
  <c r="J105" i="173"/>
  <c r="S1060" i="62"/>
  <c r="W137" i="141"/>
  <c r="V137" i="141"/>
  <c r="U137" i="141"/>
  <c r="T137" i="141"/>
  <c r="J137" i="141"/>
  <c r="N137" i="141" s="1"/>
  <c r="J43" i="168"/>
  <c r="J62" i="147"/>
  <c r="J34" i="140"/>
  <c r="M43" i="180"/>
  <c r="M78" i="153"/>
  <c r="S362" i="62"/>
  <c r="S503" i="62"/>
  <c r="Q1044" i="62"/>
  <c r="O1044" i="62" s="1"/>
  <c r="J126" i="178"/>
  <c r="N126" i="178" s="1"/>
  <c r="W126" i="178"/>
  <c r="U126" i="178"/>
  <c r="V126" i="178"/>
  <c r="T126" i="178"/>
  <c r="V138" i="163"/>
  <c r="T138" i="163"/>
  <c r="U138" i="163"/>
  <c r="W138" i="163"/>
  <c r="J138" i="163"/>
  <c r="N138" i="163" s="1"/>
  <c r="J99" i="179"/>
  <c r="N99" i="179" s="1"/>
  <c r="M74" i="151"/>
  <c r="J90" i="180"/>
  <c r="N90" i="180" s="1"/>
  <c r="J84" i="150"/>
  <c r="M61" i="65"/>
  <c r="P1038" i="62"/>
  <c r="M68" i="181"/>
  <c r="R791" i="62"/>
  <c r="J30" i="164"/>
  <c r="M65" i="170"/>
  <c r="N65" i="170" s="1"/>
  <c r="P1109" i="62"/>
  <c r="J90" i="150"/>
  <c r="N90" i="150" s="1"/>
  <c r="J53" i="174"/>
  <c r="J93" i="146"/>
  <c r="N93" i="146" s="1"/>
  <c r="M51" i="176"/>
  <c r="J129" i="149"/>
  <c r="N129" i="149" s="1"/>
  <c r="J107" i="157"/>
  <c r="N107" i="157" s="1"/>
  <c r="S1050" i="62"/>
  <c r="J55" i="171"/>
  <c r="J107" i="178"/>
  <c r="N107" i="178" s="1"/>
  <c r="J116" i="162"/>
  <c r="N116" i="162" s="1"/>
  <c r="J99" i="165"/>
  <c r="N99" i="165" s="1"/>
  <c r="J98" i="155"/>
  <c r="N98" i="155" s="1"/>
  <c r="Q733" i="62"/>
  <c r="J121" i="169"/>
  <c r="N121" i="169" s="1"/>
  <c r="M79" i="166"/>
  <c r="Q362" i="62"/>
  <c r="O362" i="62" s="1"/>
  <c r="M58" i="179"/>
  <c r="M61" i="169"/>
  <c r="J61" i="181"/>
  <c r="J55" i="148"/>
  <c r="J89" i="165"/>
  <c r="N89" i="165" s="1"/>
  <c r="M65" i="171"/>
  <c r="J85" i="159"/>
  <c r="N85" i="159" s="1"/>
  <c r="M60" i="177"/>
  <c r="N60" i="177" s="1"/>
  <c r="M55" i="167"/>
  <c r="J63" i="162"/>
  <c r="J31" i="160"/>
  <c r="P52" i="62"/>
  <c r="J46" i="148"/>
  <c r="W87" i="155"/>
  <c r="J87" i="155"/>
  <c r="N87" i="155" s="1"/>
  <c r="U87" i="155"/>
  <c r="G103" i="155"/>
  <c r="T87" i="155"/>
  <c r="V87" i="155"/>
  <c r="M44" i="169"/>
  <c r="J48" i="166"/>
  <c r="J135" i="182"/>
  <c r="N135" i="182" s="1"/>
  <c r="W135" i="182"/>
  <c r="U135" i="182"/>
  <c r="T135" i="182"/>
  <c r="V135" i="182"/>
  <c r="M67" i="164"/>
  <c r="G131" i="178"/>
  <c r="J105" i="178"/>
  <c r="Q1223" i="62"/>
  <c r="O1223" i="62" s="1"/>
  <c r="U155" i="161"/>
  <c r="V155" i="161"/>
  <c r="J155" i="161"/>
  <c r="T155" i="161"/>
  <c r="W155" i="161"/>
  <c r="J105" i="142"/>
  <c r="N105" i="142" s="1"/>
  <c r="G131" i="142"/>
  <c r="Q581" i="62"/>
  <c r="O581" i="62" s="1"/>
  <c r="M31" i="178"/>
  <c r="Q1031" i="62"/>
  <c r="O1031" i="62" s="1"/>
  <c r="J122" i="180"/>
  <c r="N122" i="180" s="1"/>
  <c r="M72" i="151"/>
  <c r="M33" i="166"/>
  <c r="J98" i="169"/>
  <c r="N98" i="169" s="1"/>
  <c r="J137" i="180"/>
  <c r="N137" i="180" s="1"/>
  <c r="W137" i="180"/>
  <c r="V137" i="180"/>
  <c r="T137" i="180"/>
  <c r="U137" i="180"/>
  <c r="J50" i="177"/>
  <c r="U87" i="146"/>
  <c r="T87" i="146"/>
  <c r="J87" i="146"/>
  <c r="G103" i="146"/>
  <c r="W87" i="146"/>
  <c r="V87" i="146"/>
  <c r="M67" i="149"/>
  <c r="Q919" i="62"/>
  <c r="J98" i="176"/>
  <c r="N98" i="176" s="1"/>
  <c r="J90" i="170"/>
  <c r="N90" i="170" s="1"/>
  <c r="M79" i="172"/>
  <c r="S624" i="62"/>
  <c r="P764" i="62"/>
  <c r="N764" i="62" s="1"/>
  <c r="Q477" i="62"/>
  <c r="O477" i="62" s="1"/>
  <c r="S13" i="62"/>
  <c r="J116" i="178"/>
  <c r="N116" i="178" s="1"/>
  <c r="U87" i="163"/>
  <c r="T87" i="163"/>
  <c r="G103" i="163"/>
  <c r="V87" i="163"/>
  <c r="J87" i="163"/>
  <c r="W87" i="163"/>
  <c r="J37" i="148"/>
  <c r="M71" i="169"/>
  <c r="M64" i="166"/>
  <c r="P619" i="62"/>
  <c r="N619" i="62" s="1"/>
  <c r="J95" i="65"/>
  <c r="N95" i="65" s="1"/>
  <c r="J71" i="169"/>
  <c r="N71" i="169" s="1"/>
  <c r="J83" i="159"/>
  <c r="M44" i="154"/>
  <c r="J80" i="154"/>
  <c r="J74" i="146"/>
  <c r="J34" i="159"/>
  <c r="Q619" i="62"/>
  <c r="O619" i="62" s="1"/>
  <c r="M81" i="149"/>
  <c r="J34" i="141"/>
  <c r="J70" i="161"/>
  <c r="P1230" i="62"/>
  <c r="J91" i="175"/>
  <c r="N91" i="175" s="1"/>
  <c r="M53" i="179"/>
  <c r="J107" i="182"/>
  <c r="N107" i="182" s="1"/>
  <c r="J32" i="165"/>
  <c r="M50" i="155"/>
  <c r="G141" i="151"/>
  <c r="J132" i="151"/>
  <c r="W132" i="151"/>
  <c r="V132" i="151"/>
  <c r="U132" i="151"/>
  <c r="T132" i="151"/>
  <c r="P865" i="62"/>
  <c r="N865" i="62" s="1"/>
  <c r="J108" i="163"/>
  <c r="N108" i="163" s="1"/>
  <c r="M47" i="154"/>
  <c r="J77" i="155"/>
  <c r="J63" i="175"/>
  <c r="P1051" i="62"/>
  <c r="N1051" i="62" s="1"/>
  <c r="J47" i="151"/>
  <c r="U133" i="168"/>
  <c r="W133" i="168"/>
  <c r="V133" i="168"/>
  <c r="J133" i="168"/>
  <c r="N133" i="168" s="1"/>
  <c r="T133" i="168"/>
  <c r="M52" i="171"/>
  <c r="P711" i="62"/>
  <c r="AS20" i="54"/>
  <c r="T101" i="140"/>
  <c r="V101" i="140"/>
  <c r="W101" i="140"/>
  <c r="J101" i="140"/>
  <c r="N101" i="140" s="1"/>
  <c r="U101" i="140"/>
  <c r="J81" i="141"/>
  <c r="Q618" i="62"/>
  <c r="O618" i="62" s="1"/>
  <c r="J74" i="174"/>
  <c r="J70" i="147"/>
  <c r="J42" i="157"/>
  <c r="N42" i="157" s="1"/>
  <c r="J60" i="163"/>
  <c r="N60" i="163" s="1"/>
  <c r="J94" i="169"/>
  <c r="N94" i="169" s="1"/>
  <c r="Q628" i="62"/>
  <c r="O628" i="62" s="1"/>
  <c r="J69" i="143"/>
  <c r="M38" i="145"/>
  <c r="N38" i="145" s="1"/>
  <c r="T10" i="119"/>
  <c r="S10" i="119"/>
  <c r="J70" i="179"/>
  <c r="P1222" i="62"/>
  <c r="M60" i="169"/>
  <c r="J53" i="150"/>
  <c r="Q1115" i="62"/>
  <c r="M32" i="154"/>
  <c r="J38" i="156"/>
  <c r="M34" i="148"/>
  <c r="Q836" i="62"/>
  <c r="O836" i="62" s="1"/>
  <c r="M75" i="155"/>
  <c r="J50" i="147"/>
  <c r="M62" i="148"/>
  <c r="J43" i="164"/>
  <c r="J120" i="165"/>
  <c r="N120" i="165" s="1"/>
  <c r="J89" i="143"/>
  <c r="N89" i="143" s="1"/>
  <c r="Q1101" i="62"/>
  <c r="J82" i="169"/>
  <c r="Q924" i="62"/>
  <c r="J85" i="152"/>
  <c r="M84" i="157"/>
  <c r="M54" i="176"/>
  <c r="M34" i="174"/>
  <c r="W155" i="173"/>
  <c r="J155" i="173"/>
  <c r="U155" i="173"/>
  <c r="T155" i="173"/>
  <c r="V155" i="173"/>
  <c r="J39" i="150"/>
  <c r="P864" i="62"/>
  <c r="N864" i="62" s="1"/>
  <c r="J85" i="154"/>
  <c r="J31" i="158"/>
  <c r="M32" i="140"/>
  <c r="M71" i="154"/>
  <c r="P17" i="139"/>
  <c r="N17" i="139" s="1"/>
  <c r="M37" i="140"/>
  <c r="J71" i="156"/>
  <c r="M54" i="182"/>
  <c r="M49" i="169"/>
  <c r="R1182" i="62"/>
  <c r="J55" i="140"/>
  <c r="W126" i="149"/>
  <c r="T126" i="149"/>
  <c r="J126" i="149"/>
  <c r="N126" i="149" s="1"/>
  <c r="U126" i="149"/>
  <c r="V126" i="149"/>
  <c r="J106" i="155"/>
  <c r="N106" i="155" s="1"/>
  <c r="S743" i="62"/>
  <c r="M70" i="153"/>
  <c r="R712" i="62"/>
  <c r="M62" i="164"/>
  <c r="M59" i="181"/>
  <c r="J82" i="154"/>
  <c r="M64" i="171"/>
  <c r="J74" i="170"/>
  <c r="N74" i="170" s="1"/>
  <c r="R941" i="62"/>
  <c r="J132" i="172"/>
  <c r="W132" i="172"/>
  <c r="T132" i="172"/>
  <c r="G141" i="172"/>
  <c r="V132" i="172"/>
  <c r="U132" i="172"/>
  <c r="J54" i="178"/>
  <c r="Q624" i="62"/>
  <c r="O624" i="62" s="1"/>
  <c r="M50" i="181"/>
  <c r="J116" i="163"/>
  <c r="N116" i="163" s="1"/>
  <c r="J110" i="159"/>
  <c r="N110" i="159" s="1"/>
  <c r="N31" i="119"/>
  <c r="M31" i="119"/>
  <c r="P351" i="62"/>
  <c r="N351" i="62" s="1"/>
  <c r="S170" i="62"/>
  <c r="Q1005" i="62"/>
  <c r="M39" i="147"/>
  <c r="J75" i="143"/>
  <c r="M58" i="175"/>
  <c r="M53" i="146"/>
  <c r="P569" i="62"/>
  <c r="N569" i="62" s="1"/>
  <c r="M81" i="143"/>
  <c r="T102" i="151"/>
  <c r="J102" i="151"/>
  <c r="N102" i="151" s="1"/>
  <c r="W102" i="151"/>
  <c r="V102" i="151"/>
  <c r="U102" i="151"/>
  <c r="W101" i="153"/>
  <c r="J101" i="153"/>
  <c r="N101" i="153" s="1"/>
  <c r="T101" i="153"/>
  <c r="U101" i="153"/>
  <c r="V101" i="153"/>
  <c r="M50" i="165"/>
  <c r="J118" i="159"/>
  <c r="N118" i="159" s="1"/>
  <c r="S1061" i="62"/>
  <c r="J48" i="169"/>
  <c r="V102" i="140"/>
  <c r="U102" i="140"/>
  <c r="T102" i="140"/>
  <c r="J102" i="140"/>
  <c r="N102" i="140" s="1"/>
  <c r="W102" i="140"/>
  <c r="J46" i="151"/>
  <c r="R6" i="62"/>
  <c r="M79" i="170"/>
  <c r="J113" i="160"/>
  <c r="N113" i="160" s="1"/>
  <c r="M81" i="140"/>
  <c r="M50" i="151"/>
  <c r="S9" i="119"/>
  <c r="T9" i="119"/>
  <c r="J114" i="168"/>
  <c r="N114" i="168" s="1"/>
  <c r="M52" i="176"/>
  <c r="M45" i="159"/>
  <c r="M64" i="167"/>
  <c r="M34" i="146"/>
  <c r="S1134" i="62"/>
  <c r="M43" i="173"/>
  <c r="M65" i="177"/>
  <c r="M67" i="152"/>
  <c r="M71" i="182"/>
  <c r="J65" i="165"/>
  <c r="N65" i="165" s="1"/>
  <c r="T65" i="165" s="1"/>
  <c r="J34" i="145"/>
  <c r="J45" i="167"/>
  <c r="J81" i="151"/>
  <c r="J60" i="161"/>
  <c r="M64" i="145"/>
  <c r="J56" i="157"/>
  <c r="S1199" i="62"/>
  <c r="J50" i="155"/>
  <c r="N50" i="155" s="1"/>
  <c r="M74" i="65"/>
  <c r="J123" i="166"/>
  <c r="N123" i="166" s="1"/>
  <c r="M134" i="65"/>
  <c r="J61" i="145"/>
  <c r="R14" i="139"/>
  <c r="J55" i="143"/>
  <c r="M63" i="146"/>
  <c r="J31" i="145"/>
  <c r="J75" i="171"/>
  <c r="S882" i="62"/>
  <c r="J76" i="174"/>
  <c r="J114" i="156"/>
  <c r="N114" i="156" s="1"/>
  <c r="J71" i="150"/>
  <c r="S940" i="62"/>
  <c r="J44" i="169"/>
  <c r="N44" i="169" s="1"/>
  <c r="J80" i="145"/>
  <c r="J48" i="175"/>
  <c r="AQ20" i="54"/>
  <c r="M35" i="164"/>
  <c r="J109" i="141"/>
  <c r="N109" i="141" s="1"/>
  <c r="J34" i="143"/>
  <c r="J48" i="156"/>
  <c r="N48" i="156" s="1"/>
  <c r="P466" i="62"/>
  <c r="N466" i="62" s="1"/>
  <c r="M43" i="147"/>
  <c r="M68" i="164"/>
  <c r="M51" i="175"/>
  <c r="R996" i="62"/>
  <c r="J34" i="142"/>
  <c r="J96" i="152"/>
  <c r="N96" i="152" s="1"/>
  <c r="J48" i="161"/>
  <c r="J105" i="164"/>
  <c r="G131" i="164"/>
  <c r="M72" i="173"/>
  <c r="J71" i="177"/>
  <c r="M73" i="162"/>
  <c r="J36" i="153"/>
  <c r="M85" i="180"/>
  <c r="J72" i="165"/>
  <c r="M53" i="142"/>
  <c r="Q1186" i="62"/>
  <c r="S1246" i="62"/>
  <c r="M42" i="153"/>
  <c r="J75" i="158"/>
  <c r="J51" i="182"/>
  <c r="J56" i="162"/>
  <c r="J120" i="142"/>
  <c r="N120" i="142" s="1"/>
  <c r="M72" i="178"/>
  <c r="M78" i="157"/>
  <c r="J82" i="171"/>
  <c r="P1216" i="62"/>
  <c r="M67" i="148"/>
  <c r="M45" i="142"/>
  <c r="J96" i="155"/>
  <c r="N96" i="155" s="1"/>
  <c r="T135" i="166"/>
  <c r="J135" i="166"/>
  <c r="N135" i="166" s="1"/>
  <c r="W135" i="166"/>
  <c r="U135" i="166"/>
  <c r="V135" i="166"/>
  <c r="S535" i="62"/>
  <c r="Q918" i="62"/>
  <c r="J35" i="155"/>
  <c r="T18" i="119"/>
  <c r="S18" i="119"/>
  <c r="M38" i="172"/>
  <c r="N38" i="172" s="1"/>
  <c r="J119" i="154"/>
  <c r="N119" i="154" s="1"/>
  <c r="J43" i="166"/>
  <c r="DP20" i="54"/>
  <c r="T155" i="160"/>
  <c r="W155" i="160"/>
  <c r="U155" i="160"/>
  <c r="V155" i="160"/>
  <c r="J155" i="160"/>
  <c r="J49" i="143"/>
  <c r="M67" i="173"/>
  <c r="J156" i="169"/>
  <c r="V156" i="169"/>
  <c r="W156" i="169"/>
  <c r="T156" i="169"/>
  <c r="U156" i="169"/>
  <c r="M70" i="173"/>
  <c r="J46" i="65"/>
  <c r="U157" i="154"/>
  <c r="T157" i="154"/>
  <c r="W157" i="154"/>
  <c r="V157" i="154"/>
  <c r="J157" i="154"/>
  <c r="Q959" i="62"/>
  <c r="M110" i="65"/>
  <c r="Q1218" i="62"/>
  <c r="P184" i="62"/>
  <c r="N184" i="62" s="1"/>
  <c r="W132" i="165"/>
  <c r="J132" i="165"/>
  <c r="U132" i="165"/>
  <c r="T132" i="165"/>
  <c r="G141" i="165"/>
  <c r="V132" i="165"/>
  <c r="W134" i="157"/>
  <c r="T134" i="157"/>
  <c r="V134" i="157"/>
  <c r="J134" i="157"/>
  <c r="N134" i="157" s="1"/>
  <c r="U134" i="157"/>
  <c r="M32" i="146"/>
  <c r="J93" i="147"/>
  <c r="N93" i="147" s="1"/>
  <c r="M46" i="158"/>
  <c r="J82" i="148"/>
  <c r="J110" i="152"/>
  <c r="N110" i="152" s="1"/>
  <c r="M48" i="170"/>
  <c r="P503" i="62"/>
  <c r="J65" i="173"/>
  <c r="J122" i="177"/>
  <c r="N122" i="177" s="1"/>
  <c r="J78" i="150"/>
  <c r="J37" i="177"/>
  <c r="J105" i="181"/>
  <c r="G131" i="181"/>
  <c r="J116" i="153"/>
  <c r="N116" i="153" s="1"/>
  <c r="S14" i="139"/>
  <c r="P969" i="62"/>
  <c r="J127" i="148"/>
  <c r="N127" i="148" s="1"/>
  <c r="V127" i="148"/>
  <c r="U127" i="148"/>
  <c r="W127" i="148"/>
  <c r="T127" i="148"/>
  <c r="M45" i="140"/>
  <c r="P6" i="62"/>
  <c r="N6" i="62" s="1"/>
  <c r="R317" i="62"/>
  <c r="U136" i="158"/>
  <c r="W136" i="158"/>
  <c r="T136" i="158"/>
  <c r="J136" i="158"/>
  <c r="N136" i="158" s="1"/>
  <c r="V136" i="158"/>
  <c r="J75" i="166"/>
  <c r="J36" i="178"/>
  <c r="J54" i="169"/>
  <c r="S1186" i="62"/>
  <c r="M34" i="176"/>
  <c r="M75" i="163"/>
  <c r="N75" i="163" s="1"/>
  <c r="R830" i="62"/>
  <c r="M46" i="147"/>
  <c r="M33" i="182"/>
  <c r="J83" i="142"/>
  <c r="J40" i="154"/>
  <c r="N40" i="154" s="1"/>
  <c r="M31" i="157"/>
  <c r="S939" i="62"/>
  <c r="J91" i="147"/>
  <c r="N91" i="147" s="1"/>
  <c r="J117" i="173"/>
  <c r="N117" i="173" s="1"/>
  <c r="J113" i="153"/>
  <c r="N113" i="153" s="1"/>
  <c r="M47" i="167"/>
  <c r="J156" i="151"/>
  <c r="V156" i="151"/>
  <c r="U156" i="151"/>
  <c r="T156" i="151"/>
  <c r="W156" i="151"/>
  <c r="J62" i="176"/>
  <c r="G141" i="162"/>
  <c r="J132" i="162"/>
  <c r="U132" i="162"/>
  <c r="W132" i="162"/>
  <c r="T132" i="162"/>
  <c r="V132" i="162"/>
  <c r="J118" i="151"/>
  <c r="N118" i="151" s="1"/>
  <c r="J59" i="143"/>
  <c r="N59" i="143" s="1"/>
  <c r="J112" i="146"/>
  <c r="N112" i="146" s="1"/>
  <c r="J50" i="166"/>
  <c r="J65" i="164"/>
  <c r="V127" i="165"/>
  <c r="J127" i="165"/>
  <c r="N127" i="165" s="1"/>
  <c r="U127" i="165"/>
  <c r="W127" i="165"/>
  <c r="T127" i="165"/>
  <c r="Q1192" i="62"/>
  <c r="Q561" i="62"/>
  <c r="O561" i="62" s="1"/>
  <c r="S34" i="119"/>
  <c r="T34" i="119"/>
  <c r="M30" i="141"/>
  <c r="J84" i="177"/>
  <c r="Q790" i="62"/>
  <c r="J40" i="168"/>
  <c r="J30" i="142"/>
  <c r="J126" i="182"/>
  <c r="N126" i="182" s="1"/>
  <c r="U126" i="182"/>
  <c r="V126" i="182"/>
  <c r="W126" i="182"/>
  <c r="T126" i="182"/>
  <c r="J59" i="173"/>
  <c r="Q886" i="62"/>
  <c r="O886" i="62" s="1"/>
  <c r="M32" i="161"/>
  <c r="J91" i="141"/>
  <c r="N91" i="141" s="1"/>
  <c r="M35" i="179"/>
  <c r="J99" i="153"/>
  <c r="N99" i="153" s="1"/>
  <c r="M59" i="142"/>
  <c r="Q503" i="62"/>
  <c r="O503" i="62" s="1"/>
  <c r="P785" i="62"/>
  <c r="N785" i="62" s="1"/>
  <c r="M39" i="173"/>
  <c r="EY20" i="54"/>
  <c r="J49" i="140"/>
  <c r="J109" i="156"/>
  <c r="N109" i="156" s="1"/>
  <c r="J109" i="150"/>
  <c r="N109" i="150" s="1"/>
  <c r="M30" i="181"/>
  <c r="J31" i="177"/>
  <c r="Q985" i="62"/>
  <c r="O985" i="62" s="1"/>
  <c r="J53" i="167"/>
  <c r="J58" i="162"/>
  <c r="J89" i="152"/>
  <c r="N89" i="152" s="1"/>
  <c r="J67" i="180"/>
  <c r="J113" i="155"/>
  <c r="N113" i="155" s="1"/>
  <c r="J130" i="142"/>
  <c r="N130" i="142" s="1"/>
  <c r="J53" i="160"/>
  <c r="J38" i="147"/>
  <c r="J74" i="65"/>
  <c r="N74" i="65" s="1"/>
  <c r="R930" i="62"/>
  <c r="J38" i="173"/>
  <c r="S858" i="62"/>
  <c r="M51" i="164"/>
  <c r="J30" i="162"/>
  <c r="M39" i="160"/>
  <c r="J74" i="166"/>
  <c r="M35" i="158"/>
  <c r="T127" i="142"/>
  <c r="W127" i="142"/>
  <c r="J127" i="142"/>
  <c r="N127" i="142" s="1"/>
  <c r="V127" i="142"/>
  <c r="U127" i="142"/>
  <c r="J60" i="160"/>
  <c r="J94" i="178"/>
  <c r="N94" i="178" s="1"/>
  <c r="J39" i="165"/>
  <c r="M80" i="174"/>
  <c r="M59" i="169"/>
  <c r="R1097" i="62"/>
  <c r="S929" i="62"/>
  <c r="M35" i="182"/>
  <c r="J43" i="172"/>
  <c r="J35" i="151"/>
  <c r="J96" i="163"/>
  <c r="N96" i="163" s="1"/>
  <c r="J120" i="181"/>
  <c r="N120" i="181" s="1"/>
  <c r="J100" i="149"/>
  <c r="N100" i="149" s="1"/>
  <c r="M71" i="168"/>
  <c r="J41" i="162"/>
  <c r="J100" i="174"/>
  <c r="N100" i="174" s="1"/>
  <c r="J106" i="180"/>
  <c r="N106" i="180" s="1"/>
  <c r="J105" i="143"/>
  <c r="G131" i="143"/>
  <c r="J95" i="140"/>
  <c r="N95" i="140" s="1"/>
  <c r="M36" i="145"/>
  <c r="BU20" i="54"/>
  <c r="J79" i="150"/>
  <c r="J128" i="156"/>
  <c r="N128" i="156" s="1"/>
  <c r="M35" i="163"/>
  <c r="J90" i="172"/>
  <c r="N90" i="172" s="1"/>
  <c r="M80" i="154"/>
  <c r="M34" i="172"/>
  <c r="J31" i="173"/>
  <c r="J56" i="150"/>
  <c r="J71" i="140"/>
  <c r="J61" i="151"/>
  <c r="M44" i="150"/>
  <c r="J33" i="173"/>
  <c r="M59" i="178"/>
  <c r="M79" i="149"/>
  <c r="J85" i="150"/>
  <c r="M64" i="158"/>
  <c r="J99" i="167"/>
  <c r="N99" i="167" s="1"/>
  <c r="J90" i="158"/>
  <c r="N90" i="158" s="1"/>
  <c r="M58" i="156"/>
  <c r="J41" i="154"/>
  <c r="R951" i="62"/>
  <c r="M82" i="151"/>
  <c r="W155" i="156"/>
  <c r="J155" i="156"/>
  <c r="T155" i="156"/>
  <c r="U155" i="156"/>
  <c r="V155" i="156"/>
  <c r="P928" i="62"/>
  <c r="M74" i="167"/>
  <c r="J112" i="159"/>
  <c r="N112" i="159" s="1"/>
  <c r="M85" i="158"/>
  <c r="S545" i="62"/>
  <c r="W134" i="176"/>
  <c r="J134" i="176"/>
  <c r="N134" i="176" s="1"/>
  <c r="U134" i="176"/>
  <c r="V134" i="176"/>
  <c r="T134" i="176"/>
  <c r="U156" i="153"/>
  <c r="J156" i="153"/>
  <c r="W156" i="153"/>
  <c r="V156" i="153"/>
  <c r="T156" i="153"/>
  <c r="J64" i="166"/>
  <c r="N64" i="166" s="1"/>
  <c r="U64" i="166" s="1"/>
  <c r="M78" i="175"/>
  <c r="M47" i="166"/>
  <c r="J96" i="177"/>
  <c r="N96" i="177" s="1"/>
  <c r="W139" i="166"/>
  <c r="V139" i="166"/>
  <c r="J139" i="166"/>
  <c r="N139" i="166" s="1"/>
  <c r="T139" i="166"/>
  <c r="U139" i="166"/>
  <c r="J94" i="143"/>
  <c r="N94" i="143" s="1"/>
  <c r="J117" i="174"/>
  <c r="N117" i="174" s="1"/>
  <c r="R466" i="62"/>
  <c r="R1224" i="62"/>
  <c r="S959" i="62"/>
  <c r="J69" i="160"/>
  <c r="S184" i="62"/>
  <c r="J119" i="174"/>
  <c r="N119" i="174" s="1"/>
  <c r="J110" i="147"/>
  <c r="N110" i="147" s="1"/>
  <c r="M75" i="176"/>
  <c r="J158" i="146"/>
  <c r="J23" i="146" s="1"/>
  <c r="J42" i="147"/>
  <c r="J32" i="174"/>
  <c r="R10" i="139"/>
  <c r="J123" i="160"/>
  <c r="N123" i="160" s="1"/>
  <c r="S814" i="62"/>
  <c r="M39" i="168"/>
  <c r="M73" i="155"/>
  <c r="R563" i="62"/>
  <c r="Q1241" i="62"/>
  <c r="J78" i="156"/>
  <c r="N78" i="156" s="1"/>
  <c r="M53" i="151"/>
  <c r="T156" i="171"/>
  <c r="V156" i="171"/>
  <c r="U156" i="171"/>
  <c r="W156" i="171"/>
  <c r="J156" i="171"/>
  <c r="V102" i="154"/>
  <c r="T102" i="154"/>
  <c r="J102" i="154"/>
  <c r="N102" i="154" s="1"/>
  <c r="U102" i="154"/>
  <c r="W102" i="154"/>
  <c r="J97" i="179"/>
  <c r="N97" i="179" s="1"/>
  <c r="R635" i="62"/>
  <c r="M36" i="168"/>
  <c r="M36" i="146"/>
  <c r="J76" i="181"/>
  <c r="U133" i="152"/>
  <c r="W133" i="152"/>
  <c r="V133" i="152"/>
  <c r="J133" i="152"/>
  <c r="N133" i="152" s="1"/>
  <c r="T133" i="152"/>
  <c r="M71" i="145"/>
  <c r="M35" i="149"/>
  <c r="J32" i="166"/>
  <c r="J92" i="170"/>
  <c r="N92" i="170" s="1"/>
  <c r="J71" i="152"/>
  <c r="J130" i="173"/>
  <c r="N130" i="173" s="1"/>
  <c r="P940" i="62"/>
  <c r="T21" i="119"/>
  <c r="S21" i="119"/>
  <c r="R1194" i="62"/>
  <c r="M56" i="143"/>
  <c r="J31" i="156"/>
  <c r="N31" i="156" s="1"/>
  <c r="Q744" i="62"/>
  <c r="J52" i="173"/>
  <c r="M84" i="166"/>
  <c r="M69" i="143"/>
  <c r="J106" i="168"/>
  <c r="N106" i="168" s="1"/>
  <c r="T133" i="157"/>
  <c r="U133" i="157"/>
  <c r="W133" i="157"/>
  <c r="J133" i="157"/>
  <c r="N133" i="157" s="1"/>
  <c r="V133" i="157"/>
  <c r="P1117" i="62"/>
  <c r="J98" i="148"/>
  <c r="N98" i="148" s="1"/>
  <c r="J92" i="65"/>
  <c r="N92" i="65" s="1"/>
  <c r="P14" i="139"/>
  <c r="N14" i="139" s="1"/>
  <c r="M76" i="155"/>
  <c r="M34" i="166"/>
  <c r="M73" i="176"/>
  <c r="J54" i="160"/>
  <c r="J56" i="178"/>
  <c r="J80" i="156"/>
  <c r="M78" i="146"/>
  <c r="M45" i="143"/>
  <c r="J38" i="174"/>
  <c r="J53" i="142"/>
  <c r="N53" i="142" s="1"/>
  <c r="J96" i="145"/>
  <c r="N96" i="145" s="1"/>
  <c r="R1243" i="62"/>
  <c r="M37" i="151"/>
  <c r="Q1053" i="62"/>
  <c r="O1053" i="62" s="1"/>
  <c r="J71" i="172"/>
  <c r="J158" i="150"/>
  <c r="J23" i="150" s="1"/>
  <c r="J31" i="170"/>
  <c r="J74" i="147"/>
  <c r="M53" i="167"/>
  <c r="M73" i="175"/>
  <c r="Q872" i="62"/>
  <c r="O872" i="62" s="1"/>
  <c r="J109" i="181"/>
  <c r="N109" i="181" s="1"/>
  <c r="G103" i="140"/>
  <c r="U87" i="140"/>
  <c r="U103" i="140" s="1"/>
  <c r="V87" i="140"/>
  <c r="W87" i="140"/>
  <c r="J87" i="140"/>
  <c r="T87" i="140"/>
  <c r="T103" i="140" s="1"/>
  <c r="J36" i="162"/>
  <c r="M77" i="148"/>
  <c r="Q707" i="62"/>
  <c r="O707" i="62" s="1"/>
  <c r="M64" i="177"/>
  <c r="M35" i="167"/>
  <c r="J115" i="168"/>
  <c r="N115" i="168" s="1"/>
  <c r="S884" i="62"/>
  <c r="R775" i="62"/>
  <c r="M35" i="161"/>
  <c r="J122" i="157"/>
  <c r="N122" i="157" s="1"/>
  <c r="J50" i="164"/>
  <c r="J122" i="146"/>
  <c r="N122" i="146" s="1"/>
  <c r="R22" i="64"/>
  <c r="W22" i="64" s="1"/>
  <c r="J45" i="176"/>
  <c r="M48" i="168"/>
  <c r="N48" i="168" s="1"/>
  <c r="J33" i="148"/>
  <c r="J71" i="182"/>
  <c r="N71" i="182" s="1"/>
  <c r="J39" i="143"/>
  <c r="J41" i="151"/>
  <c r="M70" i="145"/>
  <c r="V156" i="180"/>
  <c r="W156" i="180"/>
  <c r="U156" i="180"/>
  <c r="J156" i="180"/>
  <c r="T156" i="180"/>
  <c r="M58" i="180"/>
  <c r="M81" i="150"/>
  <c r="J77" i="175"/>
  <c r="P1244" i="62"/>
  <c r="N1244" i="62" s="1"/>
  <c r="Q1244" i="62"/>
  <c r="O1244" i="62" s="1"/>
  <c r="J78" i="173"/>
  <c r="R634" i="62"/>
  <c r="J50" i="145"/>
  <c r="U87" i="167"/>
  <c r="G103" i="167"/>
  <c r="V87" i="167"/>
  <c r="J87" i="167"/>
  <c r="W87" i="167"/>
  <c r="T87" i="167"/>
  <c r="M39" i="151"/>
  <c r="J116" i="141"/>
  <c r="N116" i="141" s="1"/>
  <c r="Q563" i="62"/>
  <c r="O563" i="62" s="1"/>
  <c r="J42" i="169"/>
  <c r="J122" i="154"/>
  <c r="N122" i="154" s="1"/>
  <c r="S835" i="62"/>
  <c r="J51" i="164"/>
  <c r="N51" i="164" s="1"/>
  <c r="J129" i="176"/>
  <c r="N129" i="176" s="1"/>
  <c r="Q844" i="62"/>
  <c r="O844" i="62" s="1"/>
  <c r="J34" i="161"/>
  <c r="J62" i="168"/>
  <c r="M52" i="172"/>
  <c r="J36" i="167"/>
  <c r="J78" i="177"/>
  <c r="M45" i="167"/>
  <c r="J140" i="168"/>
  <c r="N140" i="168" s="1"/>
  <c r="T140" i="168"/>
  <c r="U140" i="168"/>
  <c r="V140" i="168"/>
  <c r="W140" i="168"/>
  <c r="U102" i="166"/>
  <c r="J102" i="166"/>
  <c r="N102" i="166" s="1"/>
  <c r="W102" i="166"/>
  <c r="V102" i="166"/>
  <c r="T102" i="166"/>
  <c r="P517" i="62"/>
  <c r="M80" i="164"/>
  <c r="J79" i="148"/>
  <c r="W132" i="148"/>
  <c r="U132" i="148"/>
  <c r="T132" i="148"/>
  <c r="V132" i="148"/>
  <c r="G141" i="148"/>
  <c r="J132" i="148"/>
  <c r="S557" i="62"/>
  <c r="M49" i="149"/>
  <c r="J121" i="171"/>
  <c r="N121" i="171" s="1"/>
  <c r="S711" i="62"/>
  <c r="M71" i="157"/>
  <c r="Q749" i="62"/>
  <c r="O749" i="62" s="1"/>
  <c r="T138" i="140"/>
  <c r="V138" i="140"/>
  <c r="W138" i="140"/>
  <c r="U138" i="140"/>
  <c r="J138" i="140"/>
  <c r="N138" i="140" s="1"/>
  <c r="J130" i="155"/>
  <c r="N130" i="155" s="1"/>
  <c r="M53" i="153"/>
  <c r="T132" i="161"/>
  <c r="U132" i="161"/>
  <c r="V132" i="161"/>
  <c r="W132" i="161"/>
  <c r="J132" i="161"/>
  <c r="N132" i="161" s="1"/>
  <c r="G141" i="161"/>
  <c r="J105" i="65"/>
  <c r="N105" i="65" s="1"/>
  <c r="J138" i="168"/>
  <c r="N138" i="168" s="1"/>
  <c r="W138" i="168"/>
  <c r="U138" i="168"/>
  <c r="V138" i="168"/>
  <c r="T138" i="168"/>
  <c r="J35" i="171"/>
  <c r="V139" i="159"/>
  <c r="U139" i="159"/>
  <c r="W139" i="159"/>
  <c r="T139" i="159"/>
  <c r="J139" i="159"/>
  <c r="N139" i="159" s="1"/>
  <c r="M85" i="175"/>
  <c r="J75" i="160"/>
  <c r="J114" i="180"/>
  <c r="N114" i="180" s="1"/>
  <c r="T134" i="173"/>
  <c r="U134" i="173"/>
  <c r="W134" i="173"/>
  <c r="J134" i="173"/>
  <c r="N134" i="173" s="1"/>
  <c r="V134" i="173"/>
  <c r="M85" i="169"/>
  <c r="J50" i="146"/>
  <c r="N50" i="146" s="1"/>
  <c r="T50" i="146" s="1"/>
  <c r="J40" i="181"/>
  <c r="J63" i="140"/>
  <c r="V132" i="171"/>
  <c r="J132" i="171"/>
  <c r="U132" i="171"/>
  <c r="W132" i="171"/>
  <c r="G141" i="171"/>
  <c r="T132" i="171"/>
  <c r="J84" i="158"/>
  <c r="Q882" i="62"/>
  <c r="J128" i="177"/>
  <c r="N128" i="177" s="1"/>
  <c r="J43" i="181"/>
  <c r="N43" i="181" s="1"/>
  <c r="U43" i="181" s="1"/>
  <c r="Q1239" i="62"/>
  <c r="J79" i="165"/>
  <c r="M43" i="168"/>
  <c r="S272" i="62"/>
  <c r="W140" i="162"/>
  <c r="J140" i="162"/>
  <c r="N140" i="162" s="1"/>
  <c r="U140" i="162"/>
  <c r="T140" i="162"/>
  <c r="V140" i="162"/>
  <c r="J128" i="141"/>
  <c r="N128" i="141" s="1"/>
  <c r="M42" i="180"/>
  <c r="M58" i="160"/>
  <c r="Q912" i="62"/>
  <c r="J52" i="143"/>
  <c r="J124" i="175"/>
  <c r="N124" i="175" s="1"/>
  <c r="J106" i="182"/>
  <c r="N106" i="182" s="1"/>
  <c r="M39" i="145"/>
  <c r="J48" i="181"/>
  <c r="N48" i="181" s="1"/>
  <c r="J97" i="147"/>
  <c r="N97" i="147" s="1"/>
  <c r="M55" i="150"/>
  <c r="P317" i="62"/>
  <c r="N317" i="62" s="1"/>
  <c r="M47" i="159"/>
  <c r="N47" i="159" s="1"/>
  <c r="M56" i="168"/>
  <c r="N56" i="168" s="1"/>
  <c r="M77" i="179"/>
  <c r="J53" i="173"/>
  <c r="J45" i="169"/>
  <c r="J99" i="145"/>
  <c r="N99" i="145" s="1"/>
  <c r="J110" i="142"/>
  <c r="N110" i="142" s="1"/>
  <c r="U140" i="182"/>
  <c r="T140" i="182"/>
  <c r="J140" i="182"/>
  <c r="N140" i="182" s="1"/>
  <c r="W140" i="182"/>
  <c r="V140" i="182"/>
  <c r="J121" i="166"/>
  <c r="N121" i="166" s="1"/>
  <c r="P1196" i="62"/>
  <c r="J112" i="164"/>
  <c r="N112" i="164" s="1"/>
  <c r="Q1180" i="62"/>
  <c r="M74" i="161"/>
  <c r="P1162" i="62"/>
  <c r="J84" i="163"/>
  <c r="N84" i="163" s="1"/>
  <c r="J82" i="161"/>
  <c r="J72" i="175"/>
  <c r="N72" i="175" s="1"/>
  <c r="M54" i="178"/>
  <c r="J99" i="175"/>
  <c r="N99" i="175" s="1"/>
  <c r="BX20" i="54"/>
  <c r="J44" i="162"/>
  <c r="J121" i="180"/>
  <c r="N121" i="180" s="1"/>
  <c r="J79" i="65"/>
  <c r="M60" i="182"/>
  <c r="M33" i="167"/>
  <c r="J38" i="168"/>
  <c r="M80" i="175"/>
  <c r="Q483" i="62"/>
  <c r="J100" i="181"/>
  <c r="N100" i="181" s="1"/>
  <c r="R961" i="62"/>
  <c r="M42" i="174"/>
  <c r="M50" i="180"/>
  <c r="P891" i="62"/>
  <c r="N891" i="62" s="1"/>
  <c r="Q773" i="62"/>
  <c r="O773" i="62" s="1"/>
  <c r="M63" i="153"/>
  <c r="J82" i="178"/>
  <c r="J60" i="174"/>
  <c r="J119" i="179"/>
  <c r="N119" i="179" s="1"/>
  <c r="J32" i="146"/>
  <c r="N32" i="146" s="1"/>
  <c r="U32" i="146" s="1"/>
  <c r="M69" i="156"/>
  <c r="M67" i="155"/>
  <c r="J49" i="164"/>
  <c r="J68" i="152"/>
  <c r="J111" i="164"/>
  <c r="N111" i="164" s="1"/>
  <c r="M37" i="172"/>
  <c r="N37" i="172" s="1"/>
  <c r="P705" i="62"/>
  <c r="N705" i="62" s="1"/>
  <c r="J77" i="154"/>
  <c r="J71" i="173"/>
  <c r="M61" i="177"/>
  <c r="M73" i="174"/>
  <c r="Q272" i="62"/>
  <c r="O272" i="62" s="1"/>
  <c r="M56" i="156"/>
  <c r="J111" i="158"/>
  <c r="N111" i="158" s="1"/>
  <c r="M78" i="171"/>
  <c r="J69" i="164"/>
  <c r="Q765" i="62"/>
  <c r="O765" i="62" s="1"/>
  <c r="M49" i="143"/>
  <c r="J62" i="180"/>
  <c r="N62" i="180" s="1"/>
  <c r="G131" i="141"/>
  <c r="J105" i="141"/>
  <c r="Q1198" i="62"/>
  <c r="O1198" i="62" s="1"/>
  <c r="J64" i="143"/>
  <c r="P1005" i="62"/>
  <c r="M78" i="143"/>
  <c r="J118" i="143"/>
  <c r="N118" i="143" s="1"/>
  <c r="S859" i="62"/>
  <c r="M64" i="157"/>
  <c r="N64" i="157" s="1"/>
  <c r="V87" i="147"/>
  <c r="W87" i="147"/>
  <c r="U87" i="147"/>
  <c r="U103" i="147" s="1"/>
  <c r="T87" i="147"/>
  <c r="J87" i="147"/>
  <c r="N87" i="147" s="1"/>
  <c r="G103" i="147"/>
  <c r="M72" i="148"/>
  <c r="Q772" i="62"/>
  <c r="O772" i="62" s="1"/>
  <c r="M41" i="151"/>
  <c r="Q21" i="139"/>
  <c r="O21" i="139" s="1"/>
  <c r="J40" i="169"/>
  <c r="J102" i="169"/>
  <c r="N102" i="169" s="1"/>
  <c r="W102" i="169"/>
  <c r="U102" i="169"/>
  <c r="T102" i="169"/>
  <c r="V102" i="169"/>
  <c r="J112" i="141"/>
  <c r="N112" i="141" s="1"/>
  <c r="P1240" i="62"/>
  <c r="N1240" i="62" s="1"/>
  <c r="P733" i="62"/>
  <c r="M62" i="149"/>
  <c r="Q1234" i="62"/>
  <c r="O1234" i="62" s="1"/>
  <c r="P389" i="62"/>
  <c r="N389" i="62" s="1"/>
  <c r="J30" i="182"/>
  <c r="N30" i="182" s="1"/>
  <c r="J50" i="142"/>
  <c r="V137" i="157"/>
  <c r="T137" i="157"/>
  <c r="W137" i="157"/>
  <c r="U137" i="157"/>
  <c r="J137" i="157"/>
  <c r="N137" i="157" s="1"/>
  <c r="J96" i="166"/>
  <c r="N96" i="166" s="1"/>
  <c r="M54" i="172"/>
  <c r="J112" i="179"/>
  <c r="N112" i="179" s="1"/>
  <c r="J32" i="158"/>
  <c r="N32" i="158" s="1"/>
  <c r="R127" i="62"/>
  <c r="R784" i="62"/>
  <c r="M75" i="140"/>
  <c r="M71" i="147"/>
  <c r="J58" i="148"/>
  <c r="J50" i="151"/>
  <c r="N50" i="151" s="1"/>
  <c r="J68" i="157"/>
  <c r="J31" i="151"/>
  <c r="Q521" i="62"/>
  <c r="O521" i="62" s="1"/>
  <c r="Q638" i="62"/>
  <c r="O638" i="62" s="1"/>
  <c r="J122" i="145"/>
  <c r="N122" i="145" s="1"/>
  <c r="M56" i="171"/>
  <c r="J69" i="156"/>
  <c r="M83" i="147"/>
  <c r="J109" i="166"/>
  <c r="N109" i="166" s="1"/>
  <c r="J82" i="177"/>
  <c r="S746" i="62"/>
  <c r="J63" i="157"/>
  <c r="N63" i="157" s="1"/>
  <c r="J70" i="145"/>
  <c r="N70" i="145" s="1"/>
  <c r="M48" i="173"/>
  <c r="M75" i="178"/>
  <c r="M63" i="162"/>
  <c r="M78" i="147"/>
  <c r="J69" i="65"/>
  <c r="N69" i="65" s="1"/>
  <c r="U69" i="65" s="1"/>
  <c r="P784" i="62"/>
  <c r="N784" i="62" s="1"/>
  <c r="M81" i="173"/>
  <c r="M50" i="160"/>
  <c r="M54" i="168"/>
  <c r="N54" i="168" s="1"/>
  <c r="J116" i="174"/>
  <c r="N116" i="174" s="1"/>
  <c r="T157" i="181"/>
  <c r="J157" i="181"/>
  <c r="W157" i="181"/>
  <c r="U157" i="181"/>
  <c r="V157" i="181"/>
  <c r="M42" i="179"/>
  <c r="J44" i="161"/>
  <c r="J63" i="179"/>
  <c r="Q930" i="62"/>
  <c r="M61" i="152"/>
  <c r="J52" i="151"/>
  <c r="N52" i="151" s="1"/>
  <c r="V52" i="151" s="1"/>
  <c r="J78" i="178"/>
  <c r="M79" i="160"/>
  <c r="Q839" i="62"/>
  <c r="M32" i="147"/>
  <c r="M30" i="151"/>
  <c r="J65" i="172"/>
  <c r="P15" i="139"/>
  <c r="N15" i="139" s="1"/>
  <c r="M60" i="65"/>
  <c r="J129" i="142"/>
  <c r="N129" i="142" s="1"/>
  <c r="J71" i="174"/>
  <c r="J41" i="171"/>
  <c r="J72" i="149"/>
  <c r="M82" i="140"/>
  <c r="P911" i="62"/>
  <c r="J94" i="163"/>
  <c r="N94" i="163" s="1"/>
  <c r="M63" i="170"/>
  <c r="S961" i="62"/>
  <c r="J72" i="140"/>
  <c r="P261" i="62"/>
  <c r="N261" i="62" s="1"/>
  <c r="R792" i="62"/>
  <c r="Q401" i="62"/>
  <c r="O401" i="62" s="1"/>
  <c r="J100" i="146"/>
  <c r="N100" i="146" s="1"/>
  <c r="J52" i="174"/>
  <c r="M63" i="177"/>
  <c r="M32" i="162"/>
  <c r="S126" i="62"/>
  <c r="J65" i="153"/>
  <c r="J60" i="173"/>
  <c r="J157" i="141"/>
  <c r="W157" i="141"/>
  <c r="U157" i="141"/>
  <c r="T157" i="141"/>
  <c r="V157" i="141"/>
  <c r="S1010" i="62"/>
  <c r="Q813" i="62"/>
  <c r="O813" i="62" s="1"/>
  <c r="P1028" i="62"/>
  <c r="R1161" i="62"/>
  <c r="Q1233" i="62"/>
  <c r="O1233" i="62" s="1"/>
  <c r="Q7" i="139"/>
  <c r="O7" i="139" s="1"/>
  <c r="J84" i="181"/>
  <c r="M31" i="146"/>
  <c r="J61" i="148"/>
  <c r="M41" i="181"/>
  <c r="J82" i="165"/>
  <c r="N82" i="165" s="1"/>
  <c r="J71" i="149"/>
  <c r="J50" i="148"/>
  <c r="M37" i="157"/>
  <c r="J48" i="177"/>
  <c r="M52" i="177"/>
  <c r="M71" i="159"/>
  <c r="N71" i="159" s="1"/>
  <c r="J99" i="180"/>
  <c r="N99" i="180" s="1"/>
  <c r="M136" i="65"/>
  <c r="Q714" i="62"/>
  <c r="O714" i="62" s="1"/>
  <c r="J33" i="170"/>
  <c r="J78" i="154"/>
  <c r="J42" i="160"/>
  <c r="N42" i="160" s="1"/>
  <c r="G131" i="179"/>
  <c r="J105" i="179"/>
  <c r="T126" i="152"/>
  <c r="W126" i="152"/>
  <c r="V126" i="152"/>
  <c r="J126" i="152"/>
  <c r="N126" i="152" s="1"/>
  <c r="U126" i="152"/>
  <c r="V132" i="178"/>
  <c r="U132" i="178"/>
  <c r="T132" i="178"/>
  <c r="J132" i="178"/>
  <c r="N132" i="178" s="1"/>
  <c r="W132" i="178"/>
  <c r="G141" i="178"/>
  <c r="M55" i="155"/>
  <c r="M73" i="163"/>
  <c r="J92" i="145"/>
  <c r="N92" i="145" s="1"/>
  <c r="S634" i="62"/>
  <c r="J81" i="173"/>
  <c r="N81" i="173" s="1"/>
  <c r="M65" i="180"/>
  <c r="N65" i="180" s="1"/>
  <c r="P719" i="62"/>
  <c r="N719" i="62" s="1"/>
  <c r="T157" i="164"/>
  <c r="J157" i="164"/>
  <c r="W157" i="164"/>
  <c r="U157" i="164"/>
  <c r="V157" i="164"/>
  <c r="J48" i="141"/>
  <c r="J74" i="142"/>
  <c r="J64" i="172"/>
  <c r="M55" i="148"/>
  <c r="M74" i="155"/>
  <c r="J128" i="152"/>
  <c r="N128" i="152" s="1"/>
  <c r="J65" i="175"/>
  <c r="N65" i="175" s="1"/>
  <c r="J55" i="155"/>
  <c r="N55" i="155" s="1"/>
  <c r="P1234" i="62"/>
  <c r="J109" i="147"/>
  <c r="N109" i="147" s="1"/>
  <c r="J35" i="150"/>
  <c r="N35" i="150" s="1"/>
  <c r="T102" i="171"/>
  <c r="J102" i="171"/>
  <c r="N102" i="171" s="1"/>
  <c r="W102" i="171"/>
  <c r="V102" i="171"/>
  <c r="U102" i="171"/>
  <c r="M30" i="154"/>
  <c r="S708" i="62"/>
  <c r="J32" i="176"/>
  <c r="R13" i="62"/>
  <c r="M76" i="179"/>
  <c r="J98" i="167"/>
  <c r="N98" i="167" s="1"/>
  <c r="M52" i="168"/>
  <c r="M34" i="141"/>
  <c r="S10" i="139"/>
  <c r="J98" i="179"/>
  <c r="N98" i="179" s="1"/>
  <c r="P1072" i="62"/>
  <c r="J42" i="166"/>
  <c r="J39" i="151"/>
  <c r="N39" i="151" s="1"/>
  <c r="S36" i="119"/>
  <c r="T36" i="119"/>
  <c r="J67" i="172"/>
  <c r="M37" i="181"/>
  <c r="J39" i="142"/>
  <c r="M67" i="151"/>
  <c r="Q916" i="62"/>
  <c r="J77" i="152"/>
  <c r="J98" i="174"/>
  <c r="N98" i="174" s="1"/>
  <c r="J115" i="175"/>
  <c r="N115" i="175" s="1"/>
  <c r="P1145" i="62"/>
  <c r="M44" i="148"/>
  <c r="J107" i="161"/>
  <c r="N107" i="161" s="1"/>
  <c r="R477" i="62"/>
  <c r="Q1238" i="62"/>
  <c r="J76" i="151"/>
  <c r="J95" i="146"/>
  <c r="N95" i="146" s="1"/>
  <c r="J78" i="153"/>
  <c r="N78" i="153" s="1"/>
  <c r="M36" i="164"/>
  <c r="J121" i="157"/>
  <c r="N121" i="157" s="1"/>
  <c r="J91" i="154"/>
  <c r="N91" i="154" s="1"/>
  <c r="J85" i="179"/>
  <c r="M47" i="148"/>
  <c r="M42" i="148"/>
  <c r="M50" i="171"/>
  <c r="J83" i="146"/>
  <c r="M55" i="178"/>
  <c r="J124" i="155"/>
  <c r="N124" i="155" s="1"/>
  <c r="J47" i="164"/>
  <c r="J67" i="157"/>
  <c r="P1149" i="62"/>
  <c r="R1020" i="62"/>
  <c r="J44" i="158"/>
  <c r="J80" i="182"/>
  <c r="P1060" i="62"/>
  <c r="N1060" i="62" s="1"/>
  <c r="J122" i="165"/>
  <c r="N122" i="165" s="1"/>
  <c r="R842" i="62"/>
  <c r="J42" i="149"/>
  <c r="U126" i="169"/>
  <c r="T126" i="169"/>
  <c r="W126" i="169"/>
  <c r="V126" i="169"/>
  <c r="J126" i="169"/>
  <c r="N126" i="169" s="1"/>
  <c r="W138" i="179"/>
  <c r="V138" i="179"/>
  <c r="J138" i="179"/>
  <c r="N138" i="179" s="1"/>
  <c r="U138" i="179"/>
  <c r="T138" i="179"/>
  <c r="J91" i="145"/>
  <c r="N91" i="145" s="1"/>
  <c r="J48" i="150"/>
  <c r="N48" i="150" s="1"/>
  <c r="F20" i="54"/>
  <c r="F19" i="54"/>
  <c r="V139" i="167"/>
  <c r="T139" i="167"/>
  <c r="U139" i="167"/>
  <c r="W139" i="167"/>
  <c r="J139" i="167"/>
  <c r="N139" i="167" s="1"/>
  <c r="J47" i="146"/>
  <c r="P1206" i="62"/>
  <c r="M37" i="158"/>
  <c r="W132" i="152"/>
  <c r="G141" i="152"/>
  <c r="J132" i="152"/>
  <c r="T132" i="152"/>
  <c r="V132" i="152"/>
  <c r="U132" i="152"/>
  <c r="U141" i="152" s="1"/>
  <c r="S1091" i="62"/>
  <c r="J77" i="181"/>
  <c r="J30" i="181"/>
  <c r="N30" i="181" s="1"/>
  <c r="J33" i="153"/>
  <c r="M70" i="182"/>
  <c r="M46" i="140"/>
  <c r="M52" i="143"/>
  <c r="M51" i="156"/>
  <c r="J113" i="169"/>
  <c r="N113" i="169" s="1"/>
  <c r="J55" i="150"/>
  <c r="N55" i="150" s="1"/>
  <c r="J56" i="160"/>
  <c r="R927" i="62"/>
  <c r="J56" i="165"/>
  <c r="M83" i="178"/>
  <c r="P1061" i="62"/>
  <c r="N1061" i="62" s="1"/>
  <c r="M40" i="145"/>
  <c r="J85" i="155"/>
  <c r="Q134" i="62"/>
  <c r="O134" i="62" s="1"/>
  <c r="M64" i="140"/>
  <c r="J108" i="159"/>
  <c r="N108" i="159" s="1"/>
  <c r="T134" i="151"/>
  <c r="U134" i="151"/>
  <c r="W134" i="151"/>
  <c r="V134" i="151"/>
  <c r="J134" i="151"/>
  <c r="N134" i="151" s="1"/>
  <c r="J75" i="173"/>
  <c r="J111" i="165"/>
  <c r="N111" i="165" s="1"/>
  <c r="J34" i="170"/>
  <c r="J51" i="172"/>
  <c r="J89" i="162"/>
  <c r="N89" i="162" s="1"/>
  <c r="T102" i="150"/>
  <c r="W102" i="150"/>
  <c r="V102" i="150"/>
  <c r="U102" i="150"/>
  <c r="J102" i="150"/>
  <c r="N102" i="150" s="1"/>
  <c r="J140" i="157"/>
  <c r="N140" i="157" s="1"/>
  <c r="T140" i="157"/>
  <c r="U140" i="157"/>
  <c r="W140" i="157"/>
  <c r="V140" i="157"/>
  <c r="J49" i="149"/>
  <c r="N49" i="149" s="1"/>
  <c r="J95" i="148"/>
  <c r="N95" i="148" s="1"/>
  <c r="P557" i="62"/>
  <c r="N557" i="62" s="1"/>
  <c r="U127" i="173"/>
  <c r="T127" i="173"/>
  <c r="W127" i="173"/>
  <c r="V127" i="173"/>
  <c r="J127" i="173"/>
  <c r="N127" i="173" s="1"/>
  <c r="J39" i="147"/>
  <c r="N39" i="147" s="1"/>
  <c r="S768" i="62"/>
  <c r="V127" i="164"/>
  <c r="U127" i="164"/>
  <c r="T127" i="164"/>
  <c r="W127" i="164"/>
  <c r="J127" i="164"/>
  <c r="N127" i="164" s="1"/>
  <c r="S872" i="62"/>
  <c r="M39" i="150"/>
  <c r="J92" i="171"/>
  <c r="N92" i="171" s="1"/>
  <c r="T126" i="161"/>
  <c r="W126" i="161"/>
  <c r="V126" i="161"/>
  <c r="J126" i="161"/>
  <c r="N126" i="161" s="1"/>
  <c r="U126" i="161"/>
  <c r="P866" i="62"/>
  <c r="N866" i="62" s="1"/>
  <c r="J61" i="161"/>
  <c r="J119" i="168"/>
  <c r="N119" i="168" s="1"/>
  <c r="J45" i="165"/>
  <c r="M53" i="150"/>
  <c r="M51" i="145"/>
  <c r="J84" i="176"/>
  <c r="Q925" i="62"/>
  <c r="J63" i="158"/>
  <c r="M51" i="177"/>
  <c r="J100" i="159"/>
  <c r="N100" i="159" s="1"/>
  <c r="M69" i="181"/>
  <c r="P718" i="62"/>
  <c r="N718" i="62" s="1"/>
  <c r="Q1071" i="62"/>
  <c r="J49" i="176"/>
  <c r="N49" i="176" s="1"/>
  <c r="J52" i="145"/>
  <c r="M44" i="168"/>
  <c r="P1213" i="62"/>
  <c r="N1213" i="62" s="1"/>
  <c r="J106" i="169"/>
  <c r="N106" i="169" s="1"/>
  <c r="P886" i="62"/>
  <c r="N886" i="62" s="1"/>
  <c r="J47" i="174"/>
  <c r="M81" i="146"/>
  <c r="M30" i="171"/>
  <c r="J51" i="140"/>
  <c r="M55" i="65"/>
  <c r="J84" i="178"/>
  <c r="N84" i="178" s="1"/>
  <c r="J31" i="159"/>
  <c r="N31" i="159" s="1"/>
  <c r="M84" i="180"/>
  <c r="M80" i="168"/>
  <c r="R1197" i="62"/>
  <c r="J52" i="140"/>
  <c r="W126" i="154"/>
  <c r="T126" i="154"/>
  <c r="U126" i="154"/>
  <c r="J126" i="154"/>
  <c r="N126" i="154" s="1"/>
  <c r="V126" i="154"/>
  <c r="Q966" i="62"/>
  <c r="J95" i="142"/>
  <c r="N95" i="142" s="1"/>
  <c r="S569" i="62"/>
  <c r="T102" i="182"/>
  <c r="U102" i="182"/>
  <c r="W102" i="182"/>
  <c r="V102" i="182"/>
  <c r="J102" i="182"/>
  <c r="N102" i="182" s="1"/>
  <c r="Q1184" i="62"/>
  <c r="J37" i="166"/>
  <c r="J133" i="153"/>
  <c r="N133" i="153" s="1"/>
  <c r="W133" i="153"/>
  <c r="T133" i="153"/>
  <c r="U133" i="153"/>
  <c r="V133" i="153"/>
  <c r="J35" i="180"/>
  <c r="T134" i="161"/>
  <c r="V134" i="161"/>
  <c r="W134" i="161"/>
  <c r="J134" i="161"/>
  <c r="N134" i="161" s="1"/>
  <c r="U134" i="161"/>
  <c r="M63" i="143"/>
  <c r="M70" i="174"/>
  <c r="J55" i="181"/>
  <c r="S452" i="62"/>
  <c r="J77" i="149"/>
  <c r="J71" i="166"/>
  <c r="N71" i="166" s="1"/>
  <c r="J69" i="148"/>
  <c r="U136" i="174"/>
  <c r="T136" i="174"/>
  <c r="W136" i="174"/>
  <c r="V136" i="174"/>
  <c r="J136" i="174"/>
  <c r="N136" i="174" s="1"/>
  <c r="S1195" i="62"/>
  <c r="J59" i="146"/>
  <c r="Q840" i="62"/>
  <c r="M79" i="156"/>
  <c r="J72" i="153"/>
  <c r="J129" i="179"/>
  <c r="N129" i="179" s="1"/>
  <c r="M65" i="174"/>
  <c r="M83" i="156"/>
  <c r="J99" i="149"/>
  <c r="N99" i="149" s="1"/>
  <c r="M78" i="180"/>
  <c r="J114" i="153"/>
  <c r="N114" i="153" s="1"/>
  <c r="J85" i="170"/>
  <c r="N85" i="170" s="1"/>
  <c r="P327" i="62"/>
  <c r="M54" i="169"/>
  <c r="J137" i="65"/>
  <c r="N137" i="65" s="1"/>
  <c r="U137" i="65"/>
  <c r="W137" i="65"/>
  <c r="V137" i="65"/>
  <c r="T137" i="65"/>
  <c r="J111" i="173"/>
  <c r="N111" i="173" s="1"/>
  <c r="M82" i="179"/>
  <c r="DA20" i="54"/>
  <c r="J78" i="160"/>
  <c r="T132" i="145"/>
  <c r="U132" i="145"/>
  <c r="J132" i="145"/>
  <c r="V132" i="145"/>
  <c r="W132" i="145"/>
  <c r="G141" i="145"/>
  <c r="J120" i="158"/>
  <c r="N120" i="158" s="1"/>
  <c r="J49" i="151"/>
  <c r="J89" i="146"/>
  <c r="N89" i="146" s="1"/>
  <c r="P768" i="62"/>
  <c r="N768" i="62" s="1"/>
  <c r="V156" i="179"/>
  <c r="T156" i="179"/>
  <c r="W156" i="179"/>
  <c r="J156" i="179"/>
  <c r="U156" i="179"/>
  <c r="M70" i="177"/>
  <c r="J92" i="162"/>
  <c r="N92" i="162" s="1"/>
  <c r="J69" i="176"/>
  <c r="N69" i="176" s="1"/>
  <c r="J90" i="142"/>
  <c r="N90" i="142" s="1"/>
  <c r="J54" i="156"/>
  <c r="V155" i="169"/>
  <c r="T155" i="169"/>
  <c r="U155" i="169"/>
  <c r="W155" i="169"/>
  <c r="W159" i="169" s="1"/>
  <c r="J155" i="169"/>
  <c r="U101" i="148"/>
  <c r="T101" i="148"/>
  <c r="V101" i="148"/>
  <c r="W101" i="148"/>
  <c r="J101" i="148"/>
  <c r="N101" i="148" s="1"/>
  <c r="J39" i="154"/>
  <c r="Q1224" i="62"/>
  <c r="O1224" i="62" s="1"/>
  <c r="M83" i="164"/>
  <c r="S13" i="119"/>
  <c r="T13" i="119"/>
  <c r="M58" i="149"/>
  <c r="M64" i="174"/>
  <c r="M74" i="172"/>
  <c r="M39" i="167"/>
  <c r="P483" i="62"/>
  <c r="J106" i="164"/>
  <c r="N106" i="164" s="1"/>
  <c r="M43" i="154"/>
  <c r="M70" i="171"/>
  <c r="J68" i="156"/>
  <c r="M69" i="177"/>
  <c r="J60" i="164"/>
  <c r="U87" i="166"/>
  <c r="V87" i="166"/>
  <c r="J87" i="166"/>
  <c r="G103" i="166"/>
  <c r="W87" i="166"/>
  <c r="T87" i="166"/>
  <c r="Q1081" i="62"/>
  <c r="O1081" i="62" s="1"/>
  <c r="M30" i="140"/>
  <c r="Q712" i="62"/>
  <c r="J113" i="140"/>
  <c r="N113" i="140" s="1"/>
  <c r="J61" i="180"/>
  <c r="R1183" i="62"/>
  <c r="J76" i="171"/>
  <c r="M32" i="119"/>
  <c r="N32" i="119"/>
  <c r="J38" i="143"/>
  <c r="N38" i="143" s="1"/>
  <c r="V38" i="143" s="1"/>
  <c r="V126" i="147"/>
  <c r="W126" i="147"/>
  <c r="J126" i="147"/>
  <c r="N126" i="147" s="1"/>
  <c r="T126" i="147"/>
  <c r="U126" i="147"/>
  <c r="M33" i="163"/>
  <c r="N33" i="163" s="1"/>
  <c r="S947" i="62"/>
  <c r="J72" i="163"/>
  <c r="P745" i="62"/>
  <c r="J138" i="173"/>
  <c r="N138" i="173" s="1"/>
  <c r="T138" i="173"/>
  <c r="U138" i="173"/>
  <c r="V138" i="173"/>
  <c r="W138" i="173"/>
  <c r="J72" i="150"/>
  <c r="J42" i="162"/>
  <c r="N42" i="162" s="1"/>
  <c r="J64" i="177"/>
  <c r="N64" i="177" s="1"/>
  <c r="S1230" i="62"/>
  <c r="J112" i="167"/>
  <c r="N112" i="167" s="1"/>
  <c r="J63" i="171"/>
  <c r="Q913" i="62"/>
  <c r="V102" i="65"/>
  <c r="T102" i="65"/>
  <c r="J102" i="65"/>
  <c r="N102" i="65" s="1"/>
  <c r="U102" i="65"/>
  <c r="W102" i="65"/>
  <c r="J33" i="171"/>
  <c r="J105" i="155"/>
  <c r="G131" i="155"/>
  <c r="J68" i="180"/>
  <c r="M38" i="159"/>
  <c r="N38" i="159" s="1"/>
  <c r="J78" i="176"/>
  <c r="N78" i="176" s="1"/>
  <c r="S1044" i="62"/>
  <c r="M65" i="173"/>
  <c r="J30" i="156"/>
  <c r="J39" i="172"/>
  <c r="J90" i="176"/>
  <c r="N90" i="176" s="1"/>
  <c r="J108" i="171"/>
  <c r="N108" i="171" s="1"/>
  <c r="J114" i="173"/>
  <c r="N114" i="173" s="1"/>
  <c r="J116" i="165"/>
  <c r="N116" i="165" s="1"/>
  <c r="M80" i="162"/>
  <c r="J120" i="154"/>
  <c r="N120" i="154" s="1"/>
  <c r="J61" i="177"/>
  <c r="N61" i="177" s="1"/>
  <c r="T155" i="179"/>
  <c r="V155" i="179"/>
  <c r="U155" i="179"/>
  <c r="W155" i="179"/>
  <c r="J155" i="179"/>
  <c r="J111" i="143"/>
  <c r="N111" i="143" s="1"/>
  <c r="V139" i="172"/>
  <c r="J139" i="172"/>
  <c r="N139" i="172" s="1"/>
  <c r="T139" i="172"/>
  <c r="U139" i="172"/>
  <c r="W139" i="172"/>
  <c r="M81" i="148"/>
  <c r="S707" i="62"/>
  <c r="M41" i="156"/>
  <c r="M59" i="159"/>
  <c r="P883" i="62"/>
  <c r="M83" i="154"/>
  <c r="J67" i="160"/>
  <c r="J91" i="179"/>
  <c r="N91" i="179" s="1"/>
  <c r="M69" i="148"/>
  <c r="S1054" i="62"/>
  <c r="P104" i="62"/>
  <c r="J73" i="173"/>
  <c r="M30" i="163"/>
  <c r="J107" i="163"/>
  <c r="N107" i="163" s="1"/>
  <c r="R1238" i="62"/>
  <c r="M79" i="175"/>
  <c r="J36" i="148"/>
  <c r="J100" i="150"/>
  <c r="N100" i="150" s="1"/>
  <c r="M85" i="162"/>
  <c r="N85" i="162" s="1"/>
  <c r="J121" i="141"/>
  <c r="N121" i="141" s="1"/>
  <c r="J105" i="140"/>
  <c r="N105" i="140" s="1"/>
  <c r="G131" i="140"/>
  <c r="M71" i="178"/>
  <c r="N71" i="178" s="1"/>
  <c r="J40" i="149"/>
  <c r="N40" i="149" s="1"/>
  <c r="J130" i="181"/>
  <c r="N130" i="181" s="1"/>
  <c r="J63" i="176"/>
  <c r="J120" i="160"/>
  <c r="N120" i="160" s="1"/>
  <c r="J34" i="160"/>
  <c r="N34" i="160" s="1"/>
  <c r="R584" i="62"/>
  <c r="R617" i="62"/>
  <c r="M44" i="180"/>
  <c r="N44" i="180" s="1"/>
  <c r="J55" i="170"/>
  <c r="N55" i="170" s="1"/>
  <c r="J35" i="161"/>
  <c r="N35" i="161" s="1"/>
  <c r="J51" i="166"/>
  <c r="N51" i="166" s="1"/>
  <c r="J114" i="145"/>
  <c r="N114" i="145" s="1"/>
  <c r="M76" i="150"/>
  <c r="J91" i="167"/>
  <c r="N91" i="167" s="1"/>
  <c r="M67" i="147"/>
  <c r="M61" i="182"/>
  <c r="J76" i="165"/>
  <c r="N76" i="165" s="1"/>
  <c r="T76" i="165" s="1"/>
  <c r="J35" i="148"/>
  <c r="M68" i="158"/>
  <c r="J95" i="153"/>
  <c r="N95" i="153" s="1"/>
  <c r="J139" i="174"/>
  <c r="N139" i="174" s="1"/>
  <c r="W139" i="174"/>
  <c r="V139" i="174"/>
  <c r="T139" i="174"/>
  <c r="U139" i="174"/>
  <c r="J46" i="140"/>
  <c r="J31" i="174"/>
  <c r="J97" i="157"/>
  <c r="N97" i="157" s="1"/>
  <c r="J39" i="179"/>
  <c r="N39" i="179" s="1"/>
  <c r="M44" i="159"/>
  <c r="N44" i="159" s="1"/>
  <c r="J106" i="181"/>
  <c r="N106" i="181" s="1"/>
  <c r="S1004" i="62"/>
  <c r="J64" i="141"/>
  <c r="M140" i="65"/>
  <c r="J94" i="168"/>
  <c r="N94" i="168" s="1"/>
  <c r="S804" i="62"/>
  <c r="J33" i="140"/>
  <c r="J117" i="160"/>
  <c r="N117" i="160" s="1"/>
  <c r="M129" i="65"/>
  <c r="J113" i="142"/>
  <c r="N113" i="142" s="1"/>
  <c r="M34" i="169"/>
  <c r="J72" i="158"/>
  <c r="J116" i="182"/>
  <c r="N116" i="182" s="1"/>
  <c r="Q1039" i="62"/>
  <c r="O1039" i="62" s="1"/>
  <c r="R1229" i="62"/>
  <c r="Q1028" i="62"/>
  <c r="M49" i="148"/>
  <c r="J100" i="167"/>
  <c r="N100" i="167" s="1"/>
  <c r="T155" i="157"/>
  <c r="U155" i="157"/>
  <c r="W155" i="157"/>
  <c r="J155" i="157"/>
  <c r="V155" i="157"/>
  <c r="V159" i="157" s="1"/>
  <c r="V134" i="172"/>
  <c r="U134" i="172"/>
  <c r="J134" i="172"/>
  <c r="N134" i="172" s="1"/>
  <c r="W134" i="172"/>
  <c r="T134" i="172"/>
  <c r="M38" i="170"/>
  <c r="U140" i="140"/>
  <c r="J140" i="140"/>
  <c r="N140" i="140" s="1"/>
  <c r="T140" i="140"/>
  <c r="W140" i="140"/>
  <c r="V140" i="140"/>
  <c r="EQ20" i="54"/>
  <c r="J130" i="162"/>
  <c r="N130" i="162" s="1"/>
  <c r="R988" i="62"/>
  <c r="M62" i="141"/>
  <c r="J36" i="152"/>
  <c r="M41" i="147"/>
  <c r="M59" i="147"/>
  <c r="W126" i="150"/>
  <c r="U126" i="150"/>
  <c r="T126" i="150"/>
  <c r="J126" i="150"/>
  <c r="N126" i="150" s="1"/>
  <c r="V126" i="150"/>
  <c r="P1194" i="62"/>
  <c r="N1194" i="62" s="1"/>
  <c r="W101" i="149"/>
  <c r="U101" i="149"/>
  <c r="T101" i="149"/>
  <c r="V101" i="149"/>
  <c r="J101" i="149"/>
  <c r="N101" i="149" s="1"/>
  <c r="M68" i="141"/>
  <c r="J123" i="163"/>
  <c r="N123" i="163" s="1"/>
  <c r="J67" i="149"/>
  <c r="J129" i="146"/>
  <c r="N129" i="146" s="1"/>
  <c r="M38" i="153"/>
  <c r="W132" i="177"/>
  <c r="G141" i="177"/>
  <c r="V132" i="177"/>
  <c r="J132" i="177"/>
  <c r="N132" i="177" s="1"/>
  <c r="U132" i="177"/>
  <c r="T132" i="177"/>
  <c r="CS20" i="54"/>
  <c r="M39" i="180"/>
  <c r="M38" i="168"/>
  <c r="Q1051" i="62"/>
  <c r="O1051" i="62" s="1"/>
  <c r="M72" i="164"/>
  <c r="Q104" i="62"/>
  <c r="J119" i="169"/>
  <c r="N119" i="169" s="1"/>
  <c r="P814" i="62"/>
  <c r="J98" i="172"/>
  <c r="N98" i="172" s="1"/>
  <c r="T127" i="170"/>
  <c r="W127" i="170"/>
  <c r="V127" i="170"/>
  <c r="J127" i="170"/>
  <c r="N127" i="170" s="1"/>
  <c r="U127" i="170"/>
  <c r="M40" i="169"/>
  <c r="J117" i="157"/>
  <c r="N117" i="157" s="1"/>
  <c r="M58" i="152"/>
  <c r="M76" i="180"/>
  <c r="Q1015" i="62"/>
  <c r="O1015" i="62" s="1"/>
  <c r="Q1027" i="62"/>
  <c r="P638" i="62"/>
  <c r="N638" i="62" s="1"/>
  <c r="J98" i="142"/>
  <c r="N98" i="142" s="1"/>
  <c r="J71" i="145"/>
  <c r="N71" i="145" s="1"/>
  <c r="U71" i="145" s="1"/>
  <c r="M69" i="170"/>
  <c r="J96" i="181"/>
  <c r="N96" i="181" s="1"/>
  <c r="J30" i="168"/>
  <c r="P142" i="62"/>
  <c r="V87" i="181"/>
  <c r="W87" i="181"/>
  <c r="J87" i="181"/>
  <c r="U87" i="181"/>
  <c r="T87" i="181"/>
  <c r="G103" i="181"/>
  <c r="J55" i="156"/>
  <c r="J70" i="156"/>
  <c r="J111" i="149"/>
  <c r="N111" i="149" s="1"/>
  <c r="J111" i="180"/>
  <c r="N111" i="180" s="1"/>
  <c r="J129" i="148"/>
  <c r="N129" i="148" s="1"/>
  <c r="J135" i="158"/>
  <c r="N135" i="158" s="1"/>
  <c r="T135" i="158"/>
  <c r="U135" i="158"/>
  <c r="W135" i="158"/>
  <c r="V135" i="158"/>
  <c r="EV20" i="54"/>
  <c r="J108" i="168"/>
  <c r="N108" i="168" s="1"/>
  <c r="J58" i="159"/>
  <c r="N58" i="159" s="1"/>
  <c r="M70" i="178"/>
  <c r="J83" i="156"/>
  <c r="N83" i="156" s="1"/>
  <c r="M42" i="142"/>
  <c r="M70" i="65"/>
  <c r="J75" i="157"/>
  <c r="N75" i="157" s="1"/>
  <c r="M32" i="171"/>
  <c r="J80" i="150"/>
  <c r="N22" i="119"/>
  <c r="M22" i="119"/>
  <c r="J119" i="151"/>
  <c r="N119" i="151" s="1"/>
  <c r="Q835" i="62"/>
  <c r="O835" i="62" s="1"/>
  <c r="T17" i="119"/>
  <c r="S17" i="119"/>
  <c r="M51" i="142"/>
  <c r="M63" i="154"/>
  <c r="Q1130" i="62"/>
  <c r="M76" i="165"/>
  <c r="J90" i="147"/>
  <c r="N90" i="147" s="1"/>
  <c r="M37" i="142"/>
  <c r="W138" i="176"/>
  <c r="J138" i="176"/>
  <c r="N138" i="176" s="1"/>
  <c r="T138" i="176"/>
  <c r="U138" i="176"/>
  <c r="V138" i="176"/>
  <c r="J136" i="140"/>
  <c r="N136" i="140" s="1"/>
  <c r="U136" i="140"/>
  <c r="W136" i="140"/>
  <c r="V136" i="140"/>
  <c r="T136" i="140"/>
  <c r="P1197" i="62"/>
  <c r="N1197" i="62" s="1"/>
  <c r="J70" i="151"/>
  <c r="N70" i="151" s="1"/>
  <c r="R772" i="62"/>
  <c r="J121" i="164"/>
  <c r="N121" i="164" s="1"/>
  <c r="M35" i="151"/>
  <c r="U126" i="159"/>
  <c r="J126" i="159"/>
  <c r="N126" i="159" s="1"/>
  <c r="W126" i="159"/>
  <c r="T126" i="159"/>
  <c r="V126" i="159"/>
  <c r="W136" i="182"/>
  <c r="U136" i="182"/>
  <c r="J136" i="182"/>
  <c r="N136" i="182" s="1"/>
  <c r="T136" i="182"/>
  <c r="V136" i="182"/>
  <c r="J106" i="159"/>
  <c r="N106" i="159" s="1"/>
  <c r="S813" i="62"/>
  <c r="J106" i="154"/>
  <c r="N106" i="154" s="1"/>
  <c r="M84" i="154"/>
  <c r="J97" i="150"/>
  <c r="N97" i="150" s="1"/>
  <c r="G131" i="182"/>
  <c r="J105" i="182"/>
  <c r="N105" i="182" s="1"/>
  <c r="M58" i="181"/>
  <c r="S718" i="62"/>
  <c r="J78" i="65"/>
  <c r="J117" i="165"/>
  <c r="N117" i="165" s="1"/>
  <c r="P916" i="62"/>
  <c r="M52" i="146"/>
  <c r="M65" i="163"/>
  <c r="M45" i="150"/>
  <c r="J139" i="154"/>
  <c r="N139" i="154" s="1"/>
  <c r="T139" i="154"/>
  <c r="V139" i="154"/>
  <c r="W139" i="154"/>
  <c r="U139" i="154"/>
  <c r="M55" i="141"/>
  <c r="J108" i="143"/>
  <c r="N108" i="143" s="1"/>
  <c r="J53" i="163"/>
  <c r="N53" i="163" s="1"/>
  <c r="T53" i="163" s="1"/>
  <c r="J53" i="156"/>
  <c r="Q995" i="62"/>
  <c r="J38" i="154"/>
  <c r="N38" i="154" s="1"/>
  <c r="J55" i="164"/>
  <c r="R465" i="62"/>
  <c r="M37" i="119"/>
  <c r="N37" i="119"/>
  <c r="J54" i="154"/>
  <c r="M58" i="151"/>
  <c r="J71" i="161"/>
  <c r="J98" i="160"/>
  <c r="N98" i="160" s="1"/>
  <c r="M55" i="149"/>
  <c r="M68" i="175"/>
  <c r="M77" i="153"/>
  <c r="J48" i="154"/>
  <c r="J128" i="153"/>
  <c r="N128" i="153" s="1"/>
  <c r="P521" i="62"/>
  <c r="N521" i="62" s="1"/>
  <c r="M48" i="147"/>
  <c r="P1066" i="62"/>
  <c r="P1102" i="62"/>
  <c r="R786" i="62"/>
  <c r="M72" i="149"/>
  <c r="J70" i="176"/>
  <c r="U137" i="154"/>
  <c r="T137" i="154"/>
  <c r="J137" i="154"/>
  <c r="N137" i="154" s="1"/>
  <c r="W137" i="154"/>
  <c r="V137" i="154"/>
  <c r="Q1097" i="62"/>
  <c r="M33" i="143"/>
  <c r="M47" i="158"/>
  <c r="Q1144" i="62"/>
  <c r="O1144" i="62" s="1"/>
  <c r="J107" i="173"/>
  <c r="N107" i="173" s="1"/>
  <c r="M51" i="167"/>
  <c r="J55" i="182"/>
  <c r="Q1187" i="62"/>
  <c r="J48" i="162"/>
  <c r="N48" i="162" s="1"/>
  <c r="W48" i="162" s="1"/>
  <c r="Q868" i="62"/>
  <c r="O868" i="62" s="1"/>
  <c r="J97" i="162"/>
  <c r="N97" i="162" s="1"/>
  <c r="M42" i="155"/>
  <c r="J100" i="175"/>
  <c r="N100" i="175" s="1"/>
  <c r="J56" i="156"/>
  <c r="N56" i="156" s="1"/>
  <c r="T56" i="156" s="1"/>
  <c r="J100" i="170"/>
  <c r="N100" i="170" s="1"/>
  <c r="Q570" i="62"/>
  <c r="O570" i="62" s="1"/>
  <c r="M75" i="65"/>
  <c r="M63" i="149"/>
  <c r="N63" i="149" s="1"/>
  <c r="J30" i="152"/>
  <c r="J58" i="155"/>
  <c r="J97" i="141"/>
  <c r="N97" i="141" s="1"/>
  <c r="J114" i="160"/>
  <c r="N114" i="160" s="1"/>
  <c r="J130" i="175"/>
  <c r="N130" i="175" s="1"/>
  <c r="J38" i="181"/>
  <c r="M74" i="178"/>
  <c r="J124" i="162"/>
  <c r="N124" i="162" s="1"/>
  <c r="J85" i="148"/>
  <c r="J44" i="173"/>
  <c r="N44" i="173" s="1"/>
  <c r="M85" i="173"/>
  <c r="J109" i="175"/>
  <c r="N109" i="175" s="1"/>
  <c r="Q816" i="62"/>
  <c r="O816" i="62" s="1"/>
  <c r="J53" i="158"/>
  <c r="N53" i="158" s="1"/>
  <c r="J114" i="167"/>
  <c r="N114" i="167" s="1"/>
  <c r="M76" i="175"/>
  <c r="J96" i="159"/>
  <c r="N96" i="159" s="1"/>
  <c r="S5" i="62"/>
  <c r="J79" i="142"/>
  <c r="Q947" i="62"/>
  <c r="O947" i="62" s="1"/>
  <c r="M59" i="151"/>
  <c r="J95" i="182"/>
  <c r="N95" i="182" s="1"/>
  <c r="J119" i="156"/>
  <c r="N119" i="156" s="1"/>
  <c r="J50" i="171"/>
  <c r="N50" i="171" s="1"/>
  <c r="J114" i="158"/>
  <c r="N114" i="158" s="1"/>
  <c r="J37" i="174"/>
  <c r="N37" i="174" s="1"/>
  <c r="J62" i="167"/>
  <c r="M60" i="176"/>
  <c r="J76" i="150"/>
  <c r="N76" i="150" s="1"/>
  <c r="J42" i="180"/>
  <c r="N42" i="180" s="1"/>
  <c r="U42" i="180" s="1"/>
  <c r="J135" i="140"/>
  <c r="N135" i="140" s="1"/>
  <c r="W135" i="140"/>
  <c r="V135" i="140"/>
  <c r="U135" i="140"/>
  <c r="T135" i="140"/>
  <c r="M62" i="175"/>
  <c r="M31" i="175"/>
  <c r="J109" i="182"/>
  <c r="N109" i="182" s="1"/>
  <c r="M49" i="151"/>
  <c r="R866" i="62"/>
  <c r="P1188" i="62"/>
  <c r="S1098" i="62"/>
  <c r="S1198" i="62"/>
  <c r="M37" i="143"/>
  <c r="M40" i="182"/>
  <c r="M33" i="155"/>
  <c r="M38" i="176"/>
  <c r="J55" i="142"/>
  <c r="J91" i="168"/>
  <c r="N91" i="168" s="1"/>
  <c r="J72" i="180"/>
  <c r="J60" i="65"/>
  <c r="J67" i="65"/>
  <c r="M45" i="171"/>
  <c r="J79" i="167"/>
  <c r="S1049" i="62"/>
  <c r="M44" i="155"/>
  <c r="J95" i="154"/>
  <c r="N95" i="154" s="1"/>
  <c r="S1232" i="62"/>
  <c r="J42" i="153"/>
  <c r="N42" i="153" s="1"/>
  <c r="M38" i="141"/>
  <c r="Q1035" i="62"/>
  <c r="R1163" i="62"/>
  <c r="T127" i="143"/>
  <c r="W127" i="143"/>
  <c r="J127" i="143"/>
  <c r="N127" i="143" s="1"/>
  <c r="U127" i="143"/>
  <c r="V127" i="143"/>
  <c r="M37" i="165"/>
  <c r="M76" i="167"/>
  <c r="Q946" i="62"/>
  <c r="O946" i="62" s="1"/>
  <c r="M85" i="178"/>
  <c r="J99" i="155"/>
  <c r="N99" i="155" s="1"/>
  <c r="M67" i="171"/>
  <c r="J83" i="65"/>
  <c r="J116" i="158"/>
  <c r="N116" i="158" s="1"/>
  <c r="Q5" i="139"/>
  <c r="O5" i="139" s="1"/>
  <c r="J45" i="154"/>
  <c r="N45" i="154" s="1"/>
  <c r="J73" i="141"/>
  <c r="J67" i="167"/>
  <c r="J157" i="157"/>
  <c r="T157" i="157"/>
  <c r="U157" i="157"/>
  <c r="V157" i="157"/>
  <c r="W157" i="157"/>
  <c r="BG20" i="54"/>
  <c r="W139" i="141"/>
  <c r="U139" i="141"/>
  <c r="V139" i="141"/>
  <c r="J139" i="141"/>
  <c r="N139" i="141" s="1"/>
  <c r="T139" i="141"/>
  <c r="M60" i="146"/>
  <c r="R858" i="62"/>
  <c r="M76" i="173"/>
  <c r="N76" i="173" s="1"/>
  <c r="J111" i="163"/>
  <c r="N111" i="163" s="1"/>
  <c r="P919" i="62"/>
  <c r="J110" i="153"/>
  <c r="N110" i="153" s="1"/>
  <c r="J52" i="182"/>
  <c r="J32" i="140"/>
  <c r="N32" i="140" s="1"/>
  <c r="T138" i="147"/>
  <c r="U138" i="147"/>
  <c r="V138" i="147"/>
  <c r="J138" i="147"/>
  <c r="N138" i="147" s="1"/>
  <c r="W138" i="147"/>
  <c r="S582" i="62"/>
  <c r="M60" i="151"/>
  <c r="J73" i="182"/>
  <c r="N73" i="182" s="1"/>
  <c r="J98" i="175"/>
  <c r="N98" i="175" s="1"/>
  <c r="R1035" i="62"/>
  <c r="M59" i="160"/>
  <c r="J85" i="178"/>
  <c r="J69" i="145"/>
  <c r="J67" i="171"/>
  <c r="M85" i="166"/>
  <c r="M81" i="178"/>
  <c r="M39" i="169"/>
  <c r="S763" i="62"/>
  <c r="P361" i="62"/>
  <c r="N361" i="62" s="1"/>
  <c r="J111" i="176"/>
  <c r="N111" i="176" s="1"/>
  <c r="M70" i="161"/>
  <c r="J83" i="165"/>
  <c r="N83" i="165" s="1"/>
  <c r="J63" i="142"/>
  <c r="N63" i="142" s="1"/>
  <c r="P23" i="139"/>
  <c r="N23" i="139" s="1"/>
  <c r="J80" i="178"/>
  <c r="M79" i="146"/>
  <c r="J61" i="154"/>
  <c r="M79" i="141"/>
  <c r="J120" i="180"/>
  <c r="N120" i="180" s="1"/>
  <c r="M30" i="152"/>
  <c r="J120" i="177"/>
  <c r="N120" i="177" s="1"/>
  <c r="M45" i="148"/>
  <c r="J119" i="142"/>
  <c r="N119" i="142" s="1"/>
  <c r="V157" i="173"/>
  <c r="W157" i="173"/>
  <c r="J157" i="173"/>
  <c r="U157" i="173"/>
  <c r="T157" i="173"/>
  <c r="J31" i="163"/>
  <c r="J54" i="146"/>
  <c r="J44" i="155"/>
  <c r="N44" i="155" s="1"/>
  <c r="M35" i="172"/>
  <c r="P362" i="62"/>
  <c r="N362" i="62" s="1"/>
  <c r="J94" i="166"/>
  <c r="N94" i="166" s="1"/>
  <c r="U138" i="141"/>
  <c r="W138" i="141"/>
  <c r="T138" i="141"/>
  <c r="J138" i="141"/>
  <c r="N138" i="141" s="1"/>
  <c r="V138" i="141"/>
  <c r="J77" i="176"/>
  <c r="W134" i="158"/>
  <c r="J134" i="158"/>
  <c r="N134" i="158" s="1"/>
  <c r="U134" i="158"/>
  <c r="T134" i="158"/>
  <c r="V134" i="158"/>
  <c r="J80" i="153"/>
  <c r="M61" i="163"/>
  <c r="M58" i="164"/>
  <c r="M47" i="172"/>
  <c r="Q854" i="62"/>
  <c r="M36" i="170"/>
  <c r="J84" i="169"/>
  <c r="M55" i="151"/>
  <c r="P823" i="62"/>
  <c r="M18" i="119"/>
  <c r="N18" i="119"/>
  <c r="M83" i="175"/>
  <c r="J52" i="177"/>
  <c r="N52" i="177" s="1"/>
  <c r="J105" i="149"/>
  <c r="G131" i="149"/>
  <c r="J120" i="140"/>
  <c r="N120" i="140" s="1"/>
  <c r="M78" i="178"/>
  <c r="M82" i="155"/>
  <c r="T15" i="119"/>
  <c r="S15" i="119"/>
  <c r="M75" i="180"/>
  <c r="J109" i="151"/>
  <c r="N109" i="151" s="1"/>
  <c r="Q1229" i="62"/>
  <c r="M79" i="180"/>
  <c r="J51" i="146"/>
  <c r="M24" i="119"/>
  <c r="N24" i="119"/>
  <c r="M65" i="182"/>
  <c r="J82" i="167"/>
  <c r="N82" i="167" s="1"/>
  <c r="J135" i="149"/>
  <c r="N135" i="149" s="1"/>
  <c r="W135" i="149"/>
  <c r="V135" i="149"/>
  <c r="U135" i="149"/>
  <c r="T135" i="149"/>
  <c r="J62" i="65"/>
  <c r="J42" i="148"/>
  <c r="J40" i="166"/>
  <c r="J78" i="161"/>
  <c r="J74" i="171"/>
  <c r="J96" i="169"/>
  <c r="N96" i="169" s="1"/>
  <c r="S784" i="62"/>
  <c r="J124" i="146"/>
  <c r="N124" i="146" s="1"/>
  <c r="S1036" i="62"/>
  <c r="J114" i="157"/>
  <c r="N114" i="157" s="1"/>
  <c r="M70" i="155"/>
  <c r="J123" i="162"/>
  <c r="N123" i="162" s="1"/>
  <c r="S815" i="62"/>
  <c r="J58" i="168"/>
  <c r="M34" i="164"/>
  <c r="M67" i="160"/>
  <c r="M50" i="142"/>
  <c r="J82" i="156"/>
  <c r="S1066" i="62"/>
  <c r="J67" i="153"/>
  <c r="J93" i="145"/>
  <c r="N93" i="145" s="1"/>
  <c r="M67" i="156"/>
  <c r="S1197" i="62"/>
  <c r="T136" i="179"/>
  <c r="J136" i="179"/>
  <c r="N136" i="179" s="1"/>
  <c r="W136" i="179"/>
  <c r="V136" i="179"/>
  <c r="U136" i="179"/>
  <c r="M32" i="167"/>
  <c r="M34" i="179"/>
  <c r="Q867" i="62"/>
  <c r="O867" i="62" s="1"/>
  <c r="M85" i="171"/>
  <c r="J123" i="153"/>
  <c r="N123" i="153" s="1"/>
  <c r="M38" i="178"/>
  <c r="W155" i="141"/>
  <c r="V155" i="141"/>
  <c r="J155" i="141"/>
  <c r="T155" i="141"/>
  <c r="U155" i="141"/>
  <c r="J117" i="166"/>
  <c r="N117" i="166" s="1"/>
  <c r="P1020" i="62"/>
  <c r="N1020" i="62" s="1"/>
  <c r="M62" i="65"/>
  <c r="M52" i="147"/>
  <c r="J91" i="163"/>
  <c r="N91" i="163" s="1"/>
  <c r="P748" i="62"/>
  <c r="N748" i="62" s="1"/>
  <c r="P6" i="139"/>
  <c r="N6" i="139" s="1"/>
  <c r="J30" i="157"/>
  <c r="W135" i="142"/>
  <c r="U135" i="142"/>
  <c r="T135" i="142"/>
  <c r="V135" i="142"/>
  <c r="J135" i="142"/>
  <c r="N135" i="142" s="1"/>
  <c r="M61" i="143"/>
  <c r="U138" i="166"/>
  <c r="V138" i="166"/>
  <c r="W138" i="166"/>
  <c r="J138" i="166"/>
  <c r="N138" i="166" s="1"/>
  <c r="T138" i="166"/>
  <c r="R987" i="62"/>
  <c r="M59" i="167"/>
  <c r="J79" i="147"/>
  <c r="T136" i="176"/>
  <c r="W136" i="176"/>
  <c r="V136" i="176"/>
  <c r="U136" i="176"/>
  <c r="J136" i="176"/>
  <c r="N136" i="176" s="1"/>
  <c r="S1090" i="62"/>
  <c r="J59" i="65"/>
  <c r="J112" i="176"/>
  <c r="N112" i="176" s="1"/>
  <c r="M77" i="158"/>
  <c r="J118" i="148"/>
  <c r="N118" i="148" s="1"/>
  <c r="Q1099" i="62"/>
  <c r="O1099" i="62" s="1"/>
  <c r="M52" i="150"/>
  <c r="M46" i="151"/>
  <c r="N44" i="119"/>
  <c r="M44" i="119"/>
  <c r="J109" i="148"/>
  <c r="N109" i="148" s="1"/>
  <c r="J30" i="143"/>
  <c r="N30" i="143" s="1"/>
  <c r="U30" i="143" s="1"/>
  <c r="M39" i="156"/>
  <c r="M52" i="178"/>
  <c r="Q901" i="62"/>
  <c r="O901" i="62" s="1"/>
  <c r="Q13" i="62"/>
  <c r="O13" i="62" s="1"/>
  <c r="M37" i="164"/>
  <c r="J83" i="140"/>
  <c r="N83" i="140" s="1"/>
  <c r="T83" i="140" s="1"/>
  <c r="S22" i="139"/>
  <c r="M32" i="156"/>
  <c r="J63" i="166"/>
  <c r="J118" i="161"/>
  <c r="N118" i="161" s="1"/>
  <c r="J51" i="178"/>
  <c r="P709" i="62"/>
  <c r="N709" i="62" s="1"/>
  <c r="M32" i="153"/>
  <c r="J42" i="143"/>
  <c r="M54" i="145"/>
  <c r="V134" i="175"/>
  <c r="U134" i="175"/>
  <c r="W134" i="175"/>
  <c r="T134" i="175"/>
  <c r="J134" i="175"/>
  <c r="N134" i="175" s="1"/>
  <c r="M82" i="143"/>
  <c r="J55" i="158"/>
  <c r="J73" i="164"/>
  <c r="M67" i="65"/>
  <c r="M35" i="169"/>
  <c r="P1181" i="62"/>
  <c r="N1181" i="62" s="1"/>
  <c r="M35" i="147"/>
  <c r="R637" i="62"/>
  <c r="J126" i="140"/>
  <c r="N126" i="140" s="1"/>
  <c r="V126" i="140"/>
  <c r="U126" i="140"/>
  <c r="W126" i="140"/>
  <c r="T126" i="140"/>
  <c r="J113" i="158"/>
  <c r="N113" i="158" s="1"/>
  <c r="M49" i="180"/>
  <c r="M59" i="174"/>
  <c r="Q987" i="62"/>
  <c r="O987" i="62" s="1"/>
  <c r="J42" i="158"/>
  <c r="S823" i="62"/>
  <c r="R1239" i="62"/>
  <c r="M117" i="65"/>
  <c r="J68" i="182"/>
  <c r="N68" i="182" s="1"/>
  <c r="J121" i="170"/>
  <c r="N121" i="170" s="1"/>
  <c r="M51" i="161"/>
  <c r="S951" i="62"/>
  <c r="J95" i="178"/>
  <c r="N95" i="178" s="1"/>
  <c r="P1182" i="62"/>
  <c r="N1182" i="62" s="1"/>
  <c r="J128" i="180"/>
  <c r="N128" i="180" s="1"/>
  <c r="J67" i="161"/>
  <c r="T156" i="158"/>
  <c r="V156" i="158"/>
  <c r="J156" i="158"/>
  <c r="W156" i="158"/>
  <c r="U156" i="158"/>
  <c r="M55" i="161"/>
  <c r="Q1116" i="62"/>
  <c r="J30" i="167"/>
  <c r="J97" i="181"/>
  <c r="N97" i="181" s="1"/>
  <c r="J118" i="170"/>
  <c r="N118" i="170" s="1"/>
  <c r="J59" i="153"/>
  <c r="J117" i="175"/>
  <c r="N117" i="175" s="1"/>
  <c r="J119" i="162"/>
  <c r="N119" i="162" s="1"/>
  <c r="J70" i="182"/>
  <c r="N70" i="182" s="1"/>
  <c r="V70" i="182" s="1"/>
  <c r="R1015" i="62"/>
  <c r="J97" i="154"/>
  <c r="N97" i="154" s="1"/>
  <c r="J72" i="179"/>
  <c r="N72" i="179" s="1"/>
  <c r="W72" i="179" s="1"/>
  <c r="J95" i="143"/>
  <c r="N95" i="143" s="1"/>
  <c r="S1100" i="62"/>
  <c r="M33" i="147"/>
  <c r="J70" i="160"/>
  <c r="M58" i="153"/>
  <c r="M73" i="164"/>
  <c r="M86" i="164" s="1"/>
  <c r="M52" i="160"/>
  <c r="R959" i="62"/>
  <c r="J136" i="169"/>
  <c r="N136" i="169" s="1"/>
  <c r="U136" i="169"/>
  <c r="W136" i="169"/>
  <c r="T136" i="169"/>
  <c r="V136" i="169"/>
  <c r="J96" i="65"/>
  <c r="N96" i="65" s="1"/>
  <c r="M74" i="175"/>
  <c r="J105" i="159"/>
  <c r="G131" i="159"/>
  <c r="V101" i="169"/>
  <c r="T101" i="169"/>
  <c r="W101" i="169"/>
  <c r="J101" i="169"/>
  <c r="N101" i="169" s="1"/>
  <c r="U101" i="169"/>
  <c r="M72" i="179"/>
  <c r="M68" i="65"/>
  <c r="S1020" i="62"/>
  <c r="M54" i="167"/>
  <c r="J133" i="174"/>
  <c r="N133" i="174" s="1"/>
  <c r="W133" i="174"/>
  <c r="V133" i="174"/>
  <c r="T133" i="174"/>
  <c r="U133" i="174"/>
  <c r="M54" i="147"/>
  <c r="J74" i="148"/>
  <c r="J44" i="179"/>
  <c r="N44" i="179" s="1"/>
  <c r="J60" i="175"/>
  <c r="N60" i="175" s="1"/>
  <c r="S1224" i="62"/>
  <c r="R1101" i="62"/>
  <c r="J101" i="166"/>
  <c r="N101" i="166" s="1"/>
  <c r="V101" i="166"/>
  <c r="U101" i="166"/>
  <c r="W101" i="166"/>
  <c r="T101" i="166"/>
  <c r="M61" i="146"/>
  <c r="J97" i="176"/>
  <c r="N97" i="176" s="1"/>
  <c r="S967" i="62"/>
  <c r="J92" i="166"/>
  <c r="N92" i="166" s="1"/>
  <c r="M46" i="143"/>
  <c r="M37" i="182"/>
  <c r="J100" i="148"/>
  <c r="N100" i="148" s="1"/>
  <c r="J78" i="143"/>
  <c r="Q8" i="139"/>
  <c r="O8" i="139" s="1"/>
  <c r="J129" i="161"/>
  <c r="N129" i="161" s="1"/>
  <c r="J32" i="141"/>
  <c r="J52" i="180"/>
  <c r="J79" i="173"/>
  <c r="J38" i="157"/>
  <c r="J45" i="171"/>
  <c r="N45" i="171" s="1"/>
  <c r="U45" i="171" s="1"/>
  <c r="Q571" i="62"/>
  <c r="O571" i="62" s="1"/>
  <c r="V157" i="153"/>
  <c r="J157" i="153"/>
  <c r="U157" i="153"/>
  <c r="W157" i="153"/>
  <c r="T157" i="153"/>
  <c r="M47" i="65"/>
  <c r="J37" i="149"/>
  <c r="N37" i="149" s="1"/>
  <c r="M50" i="158"/>
  <c r="J55" i="166"/>
  <c r="J132" i="65"/>
  <c r="T132" i="65"/>
  <c r="V132" i="65"/>
  <c r="U132" i="65"/>
  <c r="W132" i="65"/>
  <c r="G141" i="65"/>
  <c r="J59" i="155"/>
  <c r="Q988" i="62"/>
  <c r="O988" i="62" s="1"/>
  <c r="Q1163" i="62"/>
  <c r="V157" i="160"/>
  <c r="J157" i="160"/>
  <c r="U157" i="160"/>
  <c r="T157" i="160"/>
  <c r="W157" i="160"/>
  <c r="J90" i="145"/>
  <c r="N90" i="145" s="1"/>
  <c r="V101" i="141"/>
  <c r="J101" i="141"/>
  <c r="N101" i="141" s="1"/>
  <c r="T101" i="141"/>
  <c r="U101" i="141"/>
  <c r="W101" i="141"/>
  <c r="M53" i="181"/>
  <c r="J82" i="65"/>
  <c r="J79" i="164"/>
  <c r="N79" i="164" s="1"/>
  <c r="M64" i="172"/>
  <c r="J122" i="166"/>
  <c r="N122" i="166" s="1"/>
  <c r="J113" i="164"/>
  <c r="N113" i="164" s="1"/>
  <c r="J43" i="174"/>
  <c r="M56" i="164"/>
  <c r="J41" i="163"/>
  <c r="J64" i="180"/>
  <c r="M78" i="174"/>
  <c r="P967" i="62"/>
  <c r="J62" i="159"/>
  <c r="S19" i="139"/>
  <c r="W101" i="167"/>
  <c r="V101" i="167"/>
  <c r="J101" i="167"/>
  <c r="N101" i="167" s="1"/>
  <c r="U101" i="167"/>
  <c r="T101" i="167"/>
  <c r="J139" i="175"/>
  <c r="N139" i="175" s="1"/>
  <c r="T139" i="175"/>
  <c r="W139" i="175"/>
  <c r="U139" i="175"/>
  <c r="V139" i="175"/>
  <c r="J96" i="175"/>
  <c r="N96" i="175" s="1"/>
  <c r="Q853" i="62"/>
  <c r="J34" i="65"/>
  <c r="N34" i="65" s="1"/>
  <c r="U34" i="65" s="1"/>
  <c r="J46" i="165"/>
  <c r="CU20" i="54"/>
  <c r="J44" i="174"/>
  <c r="M70" i="146"/>
  <c r="M44" i="147"/>
  <c r="M32" i="149"/>
  <c r="J51" i="162"/>
  <c r="W156" i="156"/>
  <c r="J156" i="156"/>
  <c r="U156" i="156"/>
  <c r="T156" i="156"/>
  <c r="V156" i="156"/>
  <c r="S361" i="62"/>
  <c r="M54" i="171"/>
  <c r="J36" i="159"/>
  <c r="M68" i="143"/>
  <c r="M36" i="176"/>
  <c r="J45" i="147"/>
  <c r="M84" i="146"/>
  <c r="M82" i="173"/>
  <c r="J118" i="166"/>
  <c r="N118" i="166" s="1"/>
  <c r="M55" i="159"/>
  <c r="N55" i="159" s="1"/>
  <c r="W156" i="160"/>
  <c r="T156" i="160"/>
  <c r="U156" i="160"/>
  <c r="V156" i="160"/>
  <c r="J156" i="160"/>
  <c r="J33" i="177"/>
  <c r="V138" i="160"/>
  <c r="U138" i="160"/>
  <c r="T138" i="160"/>
  <c r="W138" i="160"/>
  <c r="J138" i="160"/>
  <c r="N138" i="160" s="1"/>
  <c r="J55" i="160"/>
  <c r="Q1194" i="62"/>
  <c r="O1194" i="62" s="1"/>
  <c r="J115" i="173"/>
  <c r="N115" i="173" s="1"/>
  <c r="M46" i="164"/>
  <c r="P1221" i="62"/>
  <c r="J158" i="149"/>
  <c r="J23" i="149" s="1"/>
  <c r="M61" i="150"/>
  <c r="J46" i="158"/>
  <c r="N46" i="158" s="1"/>
  <c r="J94" i="160"/>
  <c r="N94" i="160" s="1"/>
  <c r="M39" i="153"/>
  <c r="J70" i="169"/>
  <c r="J99" i="154"/>
  <c r="N99" i="154" s="1"/>
  <c r="R1098" i="62"/>
  <c r="J117" i="181"/>
  <c r="N117" i="181" s="1"/>
  <c r="J46" i="160"/>
  <c r="R1054" i="62"/>
  <c r="P809" i="62"/>
  <c r="J32" i="177"/>
  <c r="U135" i="167"/>
  <c r="J135" i="167"/>
  <c r="N135" i="167" s="1"/>
  <c r="W135" i="167"/>
  <c r="V135" i="167"/>
  <c r="T135" i="167"/>
  <c r="M32" i="157"/>
  <c r="M133" i="65"/>
  <c r="J124" i="159"/>
  <c r="N124" i="159" s="1"/>
  <c r="M68" i="147"/>
  <c r="M68" i="163"/>
  <c r="J107" i="179"/>
  <c r="N107" i="179" s="1"/>
  <c r="R935" i="62"/>
  <c r="U102" i="178"/>
  <c r="T102" i="178"/>
  <c r="J102" i="178"/>
  <c r="N102" i="178" s="1"/>
  <c r="V102" i="178"/>
  <c r="W102" i="178"/>
  <c r="J53" i="179"/>
  <c r="N53" i="179" s="1"/>
  <c r="J158" i="175"/>
  <c r="J23" i="175" s="1"/>
  <c r="R272" i="62"/>
  <c r="S767" i="62"/>
  <c r="J69" i="142"/>
  <c r="M68" i="154"/>
  <c r="J74" i="160"/>
  <c r="M63" i="155"/>
  <c r="M41" i="154"/>
  <c r="U134" i="164"/>
  <c r="T134" i="164"/>
  <c r="J134" i="164"/>
  <c r="N134" i="164" s="1"/>
  <c r="W134" i="164"/>
  <c r="V134" i="164"/>
  <c r="J124" i="169"/>
  <c r="N124" i="169" s="1"/>
  <c r="V135" i="171"/>
  <c r="T135" i="171"/>
  <c r="W135" i="171"/>
  <c r="J135" i="171"/>
  <c r="N135" i="171" s="1"/>
  <c r="U135" i="171"/>
  <c r="J120" i="176"/>
  <c r="N120" i="176" s="1"/>
  <c r="J122" i="152"/>
  <c r="N122" i="152" s="1"/>
  <c r="J129" i="157"/>
  <c r="N129" i="157" s="1"/>
  <c r="M82" i="142"/>
  <c r="J65" i="158"/>
  <c r="J46" i="176"/>
  <c r="N46" i="176" s="1"/>
  <c r="J76" i="143"/>
  <c r="N76" i="143" s="1"/>
  <c r="M75" i="142"/>
  <c r="J77" i="153"/>
  <c r="N77" i="153" s="1"/>
  <c r="J68" i="65"/>
  <c r="T135" i="147"/>
  <c r="J135" i="147"/>
  <c r="N135" i="147" s="1"/>
  <c r="V135" i="147"/>
  <c r="W135" i="147"/>
  <c r="U135" i="147"/>
  <c r="M49" i="158"/>
  <c r="J65" i="140"/>
  <c r="J98" i="156"/>
  <c r="N98" i="156" s="1"/>
  <c r="P876" i="62"/>
  <c r="M49" i="177"/>
  <c r="J99" i="140"/>
  <c r="N99" i="140" s="1"/>
  <c r="M30" i="175"/>
  <c r="J98" i="153"/>
  <c r="N98" i="153" s="1"/>
  <c r="J92" i="173"/>
  <c r="N92" i="173" s="1"/>
  <c r="J42" i="151"/>
  <c r="N42" i="151" s="1"/>
  <c r="W42" i="151" s="1"/>
  <c r="W139" i="162"/>
  <c r="V139" i="162"/>
  <c r="T139" i="162"/>
  <c r="J139" i="162"/>
  <c r="N139" i="162" s="1"/>
  <c r="U139" i="162"/>
  <c r="R13" i="139"/>
  <c r="J51" i="147"/>
  <c r="M75" i="167"/>
  <c r="J69" i="179"/>
  <c r="Q935" i="62"/>
  <c r="J113" i="161"/>
  <c r="N113" i="161" s="1"/>
  <c r="T155" i="145"/>
  <c r="J155" i="145"/>
  <c r="W155" i="145"/>
  <c r="U155" i="145"/>
  <c r="V155" i="145"/>
  <c r="J49" i="156"/>
  <c r="J55" i="177"/>
  <c r="N55" i="177" s="1"/>
  <c r="J158" i="163"/>
  <c r="J23" i="163" s="1"/>
  <c r="J80" i="168"/>
  <c r="N80" i="168" s="1"/>
  <c r="J83" i="180"/>
  <c r="M53" i="170"/>
  <c r="N53" i="170" s="1"/>
  <c r="J37" i="161"/>
  <c r="N37" i="161" s="1"/>
  <c r="J58" i="175"/>
  <c r="N58" i="175" s="1"/>
  <c r="R940" i="62"/>
  <c r="M65" i="148"/>
  <c r="S1245" i="62"/>
  <c r="J96" i="141"/>
  <c r="N96" i="141" s="1"/>
  <c r="M45" i="158"/>
  <c r="J93" i="161"/>
  <c r="N93" i="161" s="1"/>
  <c r="M46" i="178"/>
  <c r="R1060" i="62"/>
  <c r="M34" i="147"/>
  <c r="J90" i="179"/>
  <c r="N90" i="179" s="1"/>
  <c r="T136" i="151"/>
  <c r="W136" i="151"/>
  <c r="V136" i="151"/>
  <c r="U136" i="151"/>
  <c r="J136" i="151"/>
  <c r="N136" i="151" s="1"/>
  <c r="J44" i="164"/>
  <c r="R733" i="62"/>
  <c r="M78" i="163"/>
  <c r="J36" i="166"/>
  <c r="J99" i="163"/>
  <c r="N99" i="163" s="1"/>
  <c r="J45" i="160"/>
  <c r="Q931" i="62"/>
  <c r="O931" i="62" s="1"/>
  <c r="M42" i="146"/>
  <c r="J129" i="168"/>
  <c r="N129" i="168" s="1"/>
  <c r="J98" i="158"/>
  <c r="N98" i="158" s="1"/>
  <c r="U139" i="145"/>
  <c r="J139" i="145"/>
  <c r="N139" i="145" s="1"/>
  <c r="W139" i="145"/>
  <c r="T139" i="145"/>
  <c r="V139" i="145"/>
  <c r="T126" i="156"/>
  <c r="V126" i="156"/>
  <c r="U126" i="156"/>
  <c r="W126" i="156"/>
  <c r="J126" i="156"/>
  <c r="N126" i="156" s="1"/>
  <c r="W101" i="180"/>
  <c r="T101" i="180"/>
  <c r="J101" i="180"/>
  <c r="N101" i="180" s="1"/>
  <c r="U101" i="180"/>
  <c r="V101" i="180"/>
  <c r="J51" i="174"/>
  <c r="N51" i="174" s="1"/>
  <c r="T51" i="174" s="1"/>
  <c r="M62" i="140"/>
  <c r="J122" i="167"/>
  <c r="N122" i="167" s="1"/>
  <c r="P840" i="62"/>
  <c r="R481" i="62"/>
  <c r="J97" i="156"/>
  <c r="N97" i="156" s="1"/>
  <c r="M35" i="168"/>
  <c r="M53" i="177"/>
  <c r="J63" i="177"/>
  <c r="N63" i="177" s="1"/>
  <c r="M55" i="182"/>
  <c r="M43" i="171"/>
  <c r="J83" i="174"/>
  <c r="J130" i="141"/>
  <c r="N130" i="141" s="1"/>
  <c r="J157" i="142"/>
  <c r="W157" i="142"/>
  <c r="V157" i="142"/>
  <c r="U157" i="142"/>
  <c r="T157" i="142"/>
  <c r="R868" i="62"/>
  <c r="S1028" i="62"/>
  <c r="J155" i="152"/>
  <c r="W155" i="152"/>
  <c r="U155" i="152"/>
  <c r="V155" i="152"/>
  <c r="T155" i="152"/>
  <c r="J100" i="161"/>
  <c r="N100" i="161" s="1"/>
  <c r="J119" i="148"/>
  <c r="N119" i="148" s="1"/>
  <c r="M46" i="171"/>
  <c r="M64" i="142"/>
  <c r="J140" i="161"/>
  <c r="N140" i="161" s="1"/>
  <c r="V140" i="161"/>
  <c r="U140" i="161"/>
  <c r="T140" i="161"/>
  <c r="W140" i="161"/>
  <c r="Q634" i="62"/>
  <c r="O634" i="62" s="1"/>
  <c r="J134" i="153"/>
  <c r="N134" i="153" s="1"/>
  <c r="V134" i="153"/>
  <c r="W134" i="153"/>
  <c r="U134" i="153"/>
  <c r="T134" i="153"/>
  <c r="S1035" i="62"/>
  <c r="J77" i="65"/>
  <c r="J124" i="174"/>
  <c r="N124" i="174" s="1"/>
  <c r="M45" i="182"/>
  <c r="J63" i="163"/>
  <c r="Q545" i="62"/>
  <c r="O545" i="62" s="1"/>
  <c r="J43" i="158"/>
  <c r="M39" i="146"/>
  <c r="S774" i="62"/>
  <c r="J128" i="151"/>
  <c r="N128" i="151" s="1"/>
  <c r="J43" i="147"/>
  <c r="N43" i="147" s="1"/>
  <c r="J100" i="166"/>
  <c r="N100" i="166" s="1"/>
  <c r="T156" i="165"/>
  <c r="U156" i="165"/>
  <c r="J156" i="165"/>
  <c r="V156" i="165"/>
  <c r="W156" i="165"/>
  <c r="M68" i="179"/>
  <c r="V101" i="150"/>
  <c r="W101" i="150"/>
  <c r="T101" i="150"/>
  <c r="U101" i="150"/>
  <c r="J101" i="150"/>
  <c r="N101" i="150" s="1"/>
  <c r="J110" i="155"/>
  <c r="N110" i="155" s="1"/>
  <c r="M85" i="140"/>
  <c r="M74" i="153"/>
  <c r="J77" i="170"/>
  <c r="M69" i="169"/>
  <c r="J94" i="150"/>
  <c r="N94" i="150" s="1"/>
  <c r="J32" i="171"/>
  <c r="N32" i="171" s="1"/>
  <c r="P988" i="62"/>
  <c r="N988" i="62" s="1"/>
  <c r="J47" i="177"/>
  <c r="J64" i="152"/>
  <c r="N64" i="152" s="1"/>
  <c r="M37" i="148"/>
  <c r="M52" i="170"/>
  <c r="M67" i="142"/>
  <c r="P508" i="62"/>
  <c r="J61" i="163"/>
  <c r="N61" i="163" s="1"/>
  <c r="P1044" i="62"/>
  <c r="N1044" i="62" s="1"/>
  <c r="J119" i="146"/>
  <c r="N119" i="146" s="1"/>
  <c r="J37" i="140"/>
  <c r="N37" i="140" s="1"/>
  <c r="W37" i="140" s="1"/>
  <c r="U134" i="166"/>
  <c r="J134" i="166"/>
  <c r="N134" i="166" s="1"/>
  <c r="W134" i="166"/>
  <c r="T134" i="166"/>
  <c r="V134" i="166"/>
  <c r="J95" i="156"/>
  <c r="N95" i="156" s="1"/>
  <c r="J112" i="145"/>
  <c r="N112" i="145" s="1"/>
  <c r="M47" i="164"/>
  <c r="J65" i="177"/>
  <c r="N65" i="177" s="1"/>
  <c r="T140" i="163"/>
  <c r="V140" i="163"/>
  <c r="J140" i="163"/>
  <c r="N140" i="163" s="1"/>
  <c r="U140" i="163"/>
  <c r="W140" i="163"/>
  <c r="J62" i="174"/>
  <c r="R1030" i="62"/>
  <c r="J72" i="164"/>
  <c r="N72" i="164" s="1"/>
  <c r="M50" i="146"/>
  <c r="J120" i="156"/>
  <c r="N120" i="156" s="1"/>
  <c r="U127" i="157"/>
  <c r="W127" i="157"/>
  <c r="T127" i="157"/>
  <c r="J127" i="157"/>
  <c r="N127" i="157" s="1"/>
  <c r="V127" i="157"/>
  <c r="J111" i="141"/>
  <c r="N111" i="141" s="1"/>
  <c r="M52" i="159"/>
  <c r="J122" i="160"/>
  <c r="N122" i="160" s="1"/>
  <c r="M40" i="180"/>
  <c r="J43" i="155"/>
  <c r="N43" i="155" s="1"/>
  <c r="M83" i="165"/>
  <c r="Q811" i="62"/>
  <c r="M33" i="151"/>
  <c r="M73" i="173"/>
  <c r="M77" i="152"/>
  <c r="W134" i="167"/>
  <c r="J134" i="167"/>
  <c r="N134" i="167" s="1"/>
  <c r="U134" i="167"/>
  <c r="V134" i="167"/>
  <c r="T134" i="167"/>
  <c r="M75" i="174"/>
  <c r="J115" i="149"/>
  <c r="N115" i="149" s="1"/>
  <c r="U136" i="155"/>
  <c r="V136" i="155"/>
  <c r="W136" i="155"/>
  <c r="T136" i="155"/>
  <c r="J136" i="155"/>
  <c r="N136" i="155" s="1"/>
  <c r="J108" i="154"/>
  <c r="N108" i="154" s="1"/>
  <c r="J59" i="140"/>
  <c r="M63" i="173"/>
  <c r="J54" i="155"/>
  <c r="N54" i="155" s="1"/>
  <c r="V54" i="155" s="1"/>
  <c r="J39" i="156"/>
  <c r="N39" i="156" s="1"/>
  <c r="V39" i="156" s="1"/>
  <c r="J60" i="142"/>
  <c r="M46" i="162"/>
  <c r="M50" i="152"/>
  <c r="M32" i="143"/>
  <c r="CR20" i="54"/>
  <c r="M69" i="155"/>
  <c r="J56" i="142"/>
  <c r="P926" i="62"/>
  <c r="Q569" i="62"/>
  <c r="O569" i="62" s="1"/>
  <c r="T101" i="178"/>
  <c r="U101" i="178"/>
  <c r="J101" i="178"/>
  <c r="N101" i="178" s="1"/>
  <c r="V101" i="178"/>
  <c r="W101" i="178"/>
  <c r="J67" i="174"/>
  <c r="J94" i="162"/>
  <c r="N94" i="162" s="1"/>
  <c r="W102" i="143"/>
  <c r="J102" i="143"/>
  <c r="N102" i="143" s="1"/>
  <c r="V102" i="143"/>
  <c r="T102" i="143"/>
  <c r="U102" i="143"/>
  <c r="M32" i="182"/>
  <c r="J99" i="141"/>
  <c r="N99" i="141" s="1"/>
  <c r="EK20" i="54"/>
  <c r="J110" i="168"/>
  <c r="N110" i="168" s="1"/>
  <c r="J93" i="155"/>
  <c r="N93" i="155" s="1"/>
  <c r="J112" i="175"/>
  <c r="N112" i="175" s="1"/>
  <c r="J121" i="152"/>
  <c r="N121" i="152" s="1"/>
  <c r="T136" i="178"/>
  <c r="V136" i="178"/>
  <c r="J136" i="178"/>
  <c r="N136" i="178" s="1"/>
  <c r="U136" i="178"/>
  <c r="W136" i="178"/>
  <c r="M69" i="160"/>
  <c r="J94" i="173"/>
  <c r="N94" i="173" s="1"/>
  <c r="M44" i="156"/>
  <c r="J136" i="166"/>
  <c r="N136" i="166" s="1"/>
  <c r="W136" i="166"/>
  <c r="U136" i="166"/>
  <c r="T136" i="166"/>
  <c r="V136" i="166"/>
  <c r="J72" i="160"/>
  <c r="P910" i="62"/>
  <c r="J55" i="174"/>
  <c r="J140" i="153"/>
  <c r="N140" i="153" s="1"/>
  <c r="V140" i="153"/>
  <c r="W140" i="153"/>
  <c r="U140" i="153"/>
  <c r="T140" i="153"/>
  <c r="R16" i="139"/>
  <c r="J79" i="163"/>
  <c r="J78" i="169"/>
  <c r="P401" i="62"/>
  <c r="N401" i="62" s="1"/>
  <c r="M83" i="151"/>
  <c r="M81" i="179"/>
  <c r="J70" i="166"/>
  <c r="M82" i="148"/>
  <c r="J45" i="172"/>
  <c r="N45" i="172" s="1"/>
  <c r="M83" i="161"/>
  <c r="S714" i="62"/>
  <c r="S1162" i="62"/>
  <c r="M30" i="146"/>
  <c r="M70" i="151"/>
  <c r="J64" i="153"/>
  <c r="J46" i="180"/>
  <c r="M33" i="145"/>
  <c r="M60" i="179"/>
  <c r="M38" i="147"/>
  <c r="M118" i="65"/>
  <c r="J96" i="146"/>
  <c r="N96" i="146" s="1"/>
  <c r="J72" i="177"/>
  <c r="J51" i="156"/>
  <c r="N51" i="156" s="1"/>
  <c r="U51" i="156" s="1"/>
  <c r="T157" i="177"/>
  <c r="U157" i="177"/>
  <c r="J157" i="177"/>
  <c r="V157" i="177"/>
  <c r="W157" i="177"/>
  <c r="J58" i="164"/>
  <c r="N58" i="164" s="1"/>
  <c r="M74" i="171"/>
  <c r="J65" i="167"/>
  <c r="W140" i="165"/>
  <c r="J140" i="165"/>
  <c r="N140" i="165" s="1"/>
  <c r="V140" i="165"/>
  <c r="U140" i="165"/>
  <c r="T140" i="165"/>
  <c r="J59" i="179"/>
  <c r="M30" i="142"/>
  <c r="J90" i="171"/>
  <c r="N90" i="171" s="1"/>
  <c r="M81" i="180"/>
  <c r="Q352" i="62"/>
  <c r="O352" i="62" s="1"/>
  <c r="Q329" i="62"/>
  <c r="M77" i="182"/>
  <c r="J38" i="165"/>
  <c r="J60" i="171"/>
  <c r="J41" i="180"/>
  <c r="J81" i="178"/>
  <c r="N81" i="178" s="1"/>
  <c r="T81" i="178" s="1"/>
  <c r="J94" i="171"/>
  <c r="N94" i="171" s="1"/>
  <c r="J67" i="151"/>
  <c r="J50" i="182"/>
  <c r="J51" i="181"/>
  <c r="N51" i="181" s="1"/>
  <c r="U51" i="181" s="1"/>
  <c r="S352" i="62"/>
  <c r="M34" i="170"/>
  <c r="M31" i="169"/>
  <c r="M37" i="173"/>
  <c r="J93" i="142"/>
  <c r="N93" i="142" s="1"/>
  <c r="M72" i="168"/>
  <c r="J50" i="174"/>
  <c r="S1055" i="62"/>
  <c r="J83" i="157"/>
  <c r="J43" i="153"/>
  <c r="J73" i="142"/>
  <c r="Q927" i="62"/>
  <c r="J107" i="167"/>
  <c r="N107" i="167" s="1"/>
  <c r="J64" i="151"/>
  <c r="J78" i="151"/>
  <c r="J39" i="169"/>
  <c r="J92" i="148"/>
  <c r="N92" i="148" s="1"/>
  <c r="M60" i="181"/>
  <c r="J91" i="153"/>
  <c r="N91" i="153" s="1"/>
  <c r="J116" i="173"/>
  <c r="N116" i="173" s="1"/>
  <c r="J71" i="158"/>
  <c r="M55" i="146"/>
  <c r="M30" i="179"/>
  <c r="P777" i="62"/>
  <c r="N777" i="62" s="1"/>
  <c r="J114" i="143"/>
  <c r="N114" i="143" s="1"/>
  <c r="J116" i="147"/>
  <c r="N116" i="147" s="1"/>
  <c r="P1054" i="62"/>
  <c r="N1054" i="62" s="1"/>
  <c r="J98" i="65"/>
  <c r="N98" i="65" s="1"/>
  <c r="J139" i="170"/>
  <c r="N139" i="170" s="1"/>
  <c r="V139" i="170"/>
  <c r="T139" i="170"/>
  <c r="W139" i="170"/>
  <c r="U139" i="170"/>
  <c r="M49" i="173"/>
  <c r="M58" i="167"/>
  <c r="J115" i="161"/>
  <c r="N115" i="161" s="1"/>
  <c r="J99" i="164"/>
  <c r="N99" i="164" s="1"/>
  <c r="J59" i="159"/>
  <c r="N59" i="159" s="1"/>
  <c r="J90" i="164"/>
  <c r="N90" i="164" s="1"/>
  <c r="J37" i="155"/>
  <c r="M41" i="171"/>
  <c r="J42" i="146"/>
  <c r="W102" i="153"/>
  <c r="V102" i="153"/>
  <c r="U102" i="153"/>
  <c r="J102" i="153"/>
  <c r="N102" i="153" s="1"/>
  <c r="T102" i="153"/>
  <c r="J119" i="165"/>
  <c r="N119" i="165" s="1"/>
  <c r="S14" i="62"/>
  <c r="Q741" i="62"/>
  <c r="J82" i="163"/>
  <c r="M71" i="160"/>
  <c r="S1154" i="62"/>
  <c r="M42" i="162"/>
  <c r="M45" i="146"/>
  <c r="Q22" i="64"/>
  <c r="V22" i="64" s="1"/>
  <c r="M132" i="65"/>
  <c r="M53" i="161"/>
  <c r="J40" i="180"/>
  <c r="N40" i="180" s="1"/>
  <c r="J139" i="153"/>
  <c r="N139" i="153" s="1"/>
  <c r="V139" i="153"/>
  <c r="U139" i="153"/>
  <c r="W139" i="153"/>
  <c r="T139" i="153"/>
  <c r="S902" i="62"/>
  <c r="J49" i="145"/>
  <c r="J59" i="142"/>
  <c r="N59" i="142" s="1"/>
  <c r="M59" i="153"/>
  <c r="J93" i="176"/>
  <c r="N93" i="176" s="1"/>
  <c r="V140" i="172"/>
  <c r="W140" i="172"/>
  <c r="T140" i="172"/>
  <c r="U140" i="172"/>
  <c r="J140" i="172"/>
  <c r="N140" i="172" s="1"/>
  <c r="J33" i="160"/>
  <c r="J76" i="155"/>
  <c r="N76" i="155" s="1"/>
  <c r="J65" i="159"/>
  <c r="N65" i="159" s="1"/>
  <c r="J118" i="171"/>
  <c r="N118" i="171" s="1"/>
  <c r="J75" i="149"/>
  <c r="R363" i="62"/>
  <c r="P562" i="62"/>
  <c r="N562" i="62" s="1"/>
  <c r="M44" i="142"/>
  <c r="S637" i="62"/>
  <c r="R883" i="62"/>
  <c r="N883" i="62" s="1"/>
  <c r="M63" i="181"/>
  <c r="S477" i="62"/>
  <c r="J84" i="167"/>
  <c r="J129" i="169"/>
  <c r="N129" i="169" s="1"/>
  <c r="M39" i="159"/>
  <c r="J91" i="173"/>
  <c r="N91" i="173" s="1"/>
  <c r="M55" i="171"/>
  <c r="J112" i="154"/>
  <c r="N112" i="154" s="1"/>
  <c r="Q630" i="62"/>
  <c r="O630" i="62" s="1"/>
  <c r="J47" i="160"/>
  <c r="T137" i="177"/>
  <c r="J137" i="177"/>
  <c r="N137" i="177" s="1"/>
  <c r="W137" i="177"/>
  <c r="U137" i="177"/>
  <c r="V137" i="177"/>
  <c r="P14" i="62"/>
  <c r="N14" i="62" s="1"/>
  <c r="M65" i="149"/>
  <c r="N65" i="149" s="1"/>
  <c r="M40" i="146"/>
  <c r="J44" i="172"/>
  <c r="J119" i="163"/>
  <c r="N119" i="163" s="1"/>
  <c r="P498" i="62"/>
  <c r="N498" i="62" s="1"/>
  <c r="T39" i="119"/>
  <c r="S39" i="119"/>
  <c r="S1233" i="62"/>
  <c r="M62" i="150"/>
  <c r="J51" i="168"/>
  <c r="N51" i="168" s="1"/>
  <c r="Q776" i="62"/>
  <c r="O776" i="62" s="1"/>
  <c r="P376" i="62"/>
  <c r="N376" i="62" s="1"/>
  <c r="M69" i="166"/>
  <c r="S719" i="62"/>
  <c r="M70" i="181"/>
  <c r="R708" i="62"/>
  <c r="J44" i="178"/>
  <c r="N44" i="178" s="1"/>
  <c r="M54" i="155"/>
  <c r="Q996" i="62"/>
  <c r="M75" i="169"/>
  <c r="R844" i="62"/>
  <c r="Q1215" i="62"/>
  <c r="J130" i="176"/>
  <c r="N130" i="176" s="1"/>
  <c r="J106" i="147"/>
  <c r="N106" i="147" s="1"/>
  <c r="J58" i="157"/>
  <c r="N58" i="157" s="1"/>
  <c r="J32" i="178"/>
  <c r="M80" i="182"/>
  <c r="R929" i="62"/>
  <c r="M49" i="147"/>
  <c r="N49" i="147" s="1"/>
  <c r="J91" i="166"/>
  <c r="N91" i="166" s="1"/>
  <c r="M38" i="166"/>
  <c r="J74" i="161"/>
  <c r="N74" i="161" s="1"/>
  <c r="U155" i="163"/>
  <c r="J155" i="163"/>
  <c r="J159" i="163" s="1"/>
  <c r="J22" i="163" s="1"/>
  <c r="T155" i="163"/>
  <c r="V155" i="163"/>
  <c r="W155" i="163"/>
  <c r="S1074" i="62"/>
  <c r="M68" i="168"/>
  <c r="M62" i="166"/>
  <c r="J111" i="179"/>
  <c r="N111" i="179" s="1"/>
  <c r="M39" i="141"/>
  <c r="J82" i="145"/>
  <c r="N82" i="145" s="1"/>
  <c r="J51" i="149"/>
  <c r="N51" i="149" s="1"/>
  <c r="J60" i="149"/>
  <c r="M49" i="182"/>
  <c r="P767" i="62"/>
  <c r="N767" i="62" s="1"/>
  <c r="M47" i="145"/>
  <c r="N47" i="145" s="1"/>
  <c r="T133" i="160"/>
  <c r="U133" i="160"/>
  <c r="W133" i="160"/>
  <c r="V133" i="160"/>
  <c r="J133" i="160"/>
  <c r="N133" i="160" s="1"/>
  <c r="T137" i="164"/>
  <c r="W137" i="164"/>
  <c r="J137" i="164"/>
  <c r="N137" i="164" s="1"/>
  <c r="V137" i="164"/>
  <c r="U137" i="164"/>
  <c r="J55" i="165"/>
  <c r="J106" i="167"/>
  <c r="N106" i="167" s="1"/>
  <c r="M75" i="156"/>
  <c r="J117" i="151"/>
  <c r="N117" i="151" s="1"/>
  <c r="M30" i="158"/>
  <c r="R928" i="62"/>
  <c r="J34" i="164"/>
  <c r="N34" i="164" s="1"/>
  <c r="J50" i="154"/>
  <c r="M40" i="142"/>
  <c r="M32" i="176"/>
  <c r="U138" i="151"/>
  <c r="W138" i="151"/>
  <c r="V138" i="151"/>
  <c r="J138" i="151"/>
  <c r="N138" i="151" s="1"/>
  <c r="T138" i="151"/>
  <c r="M37" i="155"/>
  <c r="M45" i="151"/>
  <c r="J31" i="179"/>
  <c r="N31" i="179" s="1"/>
  <c r="J39" i="177"/>
  <c r="J75" i="165"/>
  <c r="W136" i="180"/>
  <c r="U136" i="180"/>
  <c r="J136" i="180"/>
  <c r="N136" i="180" s="1"/>
  <c r="V136" i="180"/>
  <c r="T136" i="180"/>
  <c r="J45" i="163"/>
  <c r="J68" i="165"/>
  <c r="M46" i="174"/>
  <c r="J134" i="160"/>
  <c r="N134" i="160" s="1"/>
  <c r="U134" i="160"/>
  <c r="V134" i="160"/>
  <c r="T134" i="160"/>
  <c r="W134" i="160"/>
  <c r="J130" i="158"/>
  <c r="N130" i="158" s="1"/>
  <c r="M36" i="174"/>
  <c r="M85" i="172"/>
  <c r="J48" i="174"/>
  <c r="J79" i="170"/>
  <c r="N79" i="170" s="1"/>
  <c r="V79" i="170" s="1"/>
  <c r="J40" i="159"/>
  <c r="N40" i="159" s="1"/>
  <c r="S867" i="62"/>
  <c r="J100" i="160"/>
  <c r="N100" i="160" s="1"/>
  <c r="J123" i="181"/>
  <c r="N123" i="181" s="1"/>
  <c r="J46" i="167"/>
  <c r="R22" i="139"/>
  <c r="J48" i="170"/>
  <c r="N48" i="170" s="1"/>
  <c r="S1136" i="62"/>
  <c r="M76" i="176"/>
  <c r="J63" i="148"/>
  <c r="N63" i="148" s="1"/>
  <c r="W63" i="148" s="1"/>
  <c r="J115" i="172"/>
  <c r="N115" i="172" s="1"/>
  <c r="V134" i="163"/>
  <c r="U134" i="163"/>
  <c r="W134" i="163"/>
  <c r="J134" i="163"/>
  <c r="N134" i="163" s="1"/>
  <c r="T134" i="163"/>
  <c r="J49" i="163"/>
  <c r="N49" i="163" s="1"/>
  <c r="J54" i="182"/>
  <c r="M54" i="164"/>
  <c r="G131" i="161"/>
  <c r="J105" i="161"/>
  <c r="J85" i="181"/>
  <c r="N85" i="181" s="1"/>
  <c r="J77" i="169"/>
  <c r="M42" i="181"/>
  <c r="J124" i="141"/>
  <c r="N124" i="141" s="1"/>
  <c r="M31" i="154"/>
  <c r="V156" i="174"/>
  <c r="J156" i="174"/>
  <c r="U156" i="174"/>
  <c r="W156" i="174"/>
  <c r="T156" i="174"/>
  <c r="J95" i="163"/>
  <c r="N95" i="163" s="1"/>
  <c r="P1123" i="62"/>
  <c r="J89" i="178"/>
  <c r="N89" i="178" s="1"/>
  <c r="M82" i="180"/>
  <c r="N82" i="180" s="1"/>
  <c r="R624" i="62"/>
  <c r="J44" i="150"/>
  <c r="N44" i="150" s="1"/>
  <c r="U44" i="150" s="1"/>
  <c r="M45" i="179"/>
  <c r="J115" i="169"/>
  <c r="N115" i="169" s="1"/>
  <c r="J123" i="171"/>
  <c r="N123" i="171" s="1"/>
  <c r="J70" i="149"/>
  <c r="CQ20" i="54"/>
  <c r="S995" i="62"/>
  <c r="M36" i="171"/>
  <c r="R706" i="62"/>
  <c r="V102" i="158"/>
  <c r="W102" i="158"/>
  <c r="J102" i="158"/>
  <c r="N102" i="158" s="1"/>
  <c r="U102" i="158"/>
  <c r="T102" i="158"/>
  <c r="M76" i="169"/>
  <c r="R452" i="62"/>
  <c r="P925" i="62"/>
  <c r="J84" i="147"/>
  <c r="M53" i="156"/>
  <c r="Q885" i="62"/>
  <c r="O885" i="62" s="1"/>
  <c r="J110" i="173"/>
  <c r="N110" i="173" s="1"/>
  <c r="M51" i="171"/>
  <c r="M42" i="167"/>
  <c r="J84" i="141"/>
  <c r="J83" i="171"/>
  <c r="M41" i="160"/>
  <c r="J83" i="143"/>
  <c r="N83" i="143" s="1"/>
  <c r="J117" i="140"/>
  <c r="N117" i="140" s="1"/>
  <c r="U156" i="172"/>
  <c r="W156" i="172"/>
  <c r="T156" i="172"/>
  <c r="V156" i="172"/>
  <c r="J156" i="172"/>
  <c r="EP20" i="54"/>
  <c r="J89" i="158"/>
  <c r="N89" i="158" s="1"/>
  <c r="M113" i="65"/>
  <c r="J111" i="156"/>
  <c r="N111" i="156" s="1"/>
  <c r="AP20" i="54"/>
  <c r="M35" i="143"/>
  <c r="J74" i="167"/>
  <c r="N74" i="167" s="1"/>
  <c r="P908" i="62"/>
  <c r="J33" i="143"/>
  <c r="J120" i="143"/>
  <c r="N120" i="143" s="1"/>
  <c r="J111" i="154"/>
  <c r="N111" i="154" s="1"/>
  <c r="M72" i="150"/>
  <c r="M61" i="170"/>
  <c r="J95" i="168"/>
  <c r="N95" i="168" s="1"/>
  <c r="J112" i="151"/>
  <c r="N112" i="151" s="1"/>
  <c r="M53" i="143"/>
  <c r="J118" i="147"/>
  <c r="N118" i="147" s="1"/>
  <c r="M42" i="150"/>
  <c r="N42" i="150" s="1"/>
  <c r="M39" i="162"/>
  <c r="M85" i="160"/>
  <c r="J32" i="172"/>
  <c r="M73" i="156"/>
  <c r="J106" i="151"/>
  <c r="N106" i="151" s="1"/>
  <c r="J76" i="161"/>
  <c r="S1231" i="62"/>
  <c r="Q961" i="62"/>
  <c r="O961" i="62" s="1"/>
  <c r="J69" i="151"/>
  <c r="J32" i="153"/>
  <c r="N32" i="153" s="1"/>
  <c r="M36" i="179"/>
  <c r="M54" i="156"/>
  <c r="J43" i="161"/>
  <c r="N43" i="161" s="1"/>
  <c r="U43" i="161" s="1"/>
  <c r="J51" i="145"/>
  <c r="N51" i="145" s="1"/>
  <c r="U51" i="145" s="1"/>
  <c r="J51" i="167"/>
  <c r="N51" i="167" s="1"/>
  <c r="J115" i="142"/>
  <c r="N115" i="142" s="1"/>
  <c r="J74" i="164"/>
  <c r="M72" i="154"/>
  <c r="M40" i="152"/>
  <c r="J46" i="171"/>
  <c r="N46" i="171" s="1"/>
  <c r="J83" i="162"/>
  <c r="J108" i="165"/>
  <c r="N108" i="165" s="1"/>
  <c r="P986" i="62"/>
  <c r="N986" i="62" s="1"/>
  <c r="M71" i="150"/>
  <c r="J123" i="182"/>
  <c r="N123" i="182" s="1"/>
  <c r="J71" i="148"/>
  <c r="J89" i="155"/>
  <c r="N89" i="155" s="1"/>
  <c r="J45" i="152"/>
  <c r="N45" i="152" s="1"/>
  <c r="R521" i="62"/>
  <c r="J44" i="182"/>
  <c r="M67" i="159"/>
  <c r="J99" i="169"/>
  <c r="N99" i="169" s="1"/>
  <c r="S1029" i="62"/>
  <c r="BO20" i="54"/>
  <c r="M40" i="150"/>
  <c r="W101" i="176"/>
  <c r="V101" i="176"/>
  <c r="J101" i="176"/>
  <c r="N101" i="176" s="1"/>
  <c r="U101" i="176"/>
  <c r="T101" i="176"/>
  <c r="M41" i="140"/>
  <c r="R709" i="62"/>
  <c r="M55" i="158"/>
  <c r="M51" i="180"/>
  <c r="M77" i="180"/>
  <c r="M52" i="164"/>
  <c r="J42" i="140"/>
  <c r="J81" i="167"/>
  <c r="M73" i="179"/>
  <c r="M36" i="163"/>
  <c r="N36" i="163" s="1"/>
  <c r="R734" i="62"/>
  <c r="W126" i="175"/>
  <c r="V126" i="175"/>
  <c r="T126" i="175"/>
  <c r="U126" i="175"/>
  <c r="J126" i="175"/>
  <c r="N126" i="175" s="1"/>
  <c r="M48" i="182"/>
  <c r="J115" i="167"/>
  <c r="N115" i="167" s="1"/>
  <c r="J54" i="142"/>
  <c r="J56" i="166"/>
  <c r="M70" i="166"/>
  <c r="Q1213" i="62"/>
  <c r="O1213" i="62" s="1"/>
  <c r="M64" i="182"/>
  <c r="J31" i="166"/>
  <c r="J124" i="168"/>
  <c r="N124" i="168" s="1"/>
  <c r="J108" i="177"/>
  <c r="N108" i="177" s="1"/>
  <c r="J122" i="151"/>
  <c r="N122" i="151" s="1"/>
  <c r="J49" i="173"/>
  <c r="N49" i="173" s="1"/>
  <c r="M82" i="65"/>
  <c r="M68" i="140"/>
  <c r="W102" i="174"/>
  <c r="U102" i="174"/>
  <c r="V102" i="174"/>
  <c r="T102" i="174"/>
  <c r="J102" i="174"/>
  <c r="N102" i="174" s="1"/>
  <c r="M65" i="161"/>
  <c r="J51" i="141"/>
  <c r="J53" i="178"/>
  <c r="N53" i="178" s="1"/>
  <c r="V53" i="178" s="1"/>
  <c r="J46" i="170"/>
  <c r="N46" i="170" s="1"/>
  <c r="W101" i="155"/>
  <c r="J101" i="155"/>
  <c r="N101" i="155" s="1"/>
  <c r="T101" i="155"/>
  <c r="V101" i="155"/>
  <c r="U101" i="155"/>
  <c r="M67" i="150"/>
  <c r="J81" i="142"/>
  <c r="J109" i="157"/>
  <c r="N109" i="157" s="1"/>
  <c r="M53" i="158"/>
  <c r="V87" i="150"/>
  <c r="J87" i="150"/>
  <c r="W87" i="150"/>
  <c r="U87" i="150"/>
  <c r="G103" i="150"/>
  <c r="T87" i="150"/>
  <c r="T103" i="150" s="1"/>
  <c r="J59" i="178"/>
  <c r="N59" i="178" s="1"/>
  <c r="P742" i="62"/>
  <c r="J108" i="161"/>
  <c r="N108" i="161" s="1"/>
  <c r="J98" i="164"/>
  <c r="N98" i="164" s="1"/>
  <c r="Q636" i="62"/>
  <c r="O636" i="62" s="1"/>
  <c r="P941" i="62"/>
  <c r="N941" i="62" s="1"/>
  <c r="J106" i="163"/>
  <c r="N106" i="163" s="1"/>
  <c r="M47" i="146"/>
  <c r="T157" i="172"/>
  <c r="V157" i="172"/>
  <c r="U157" i="172"/>
  <c r="W157" i="172"/>
  <c r="J157" i="172"/>
  <c r="J48" i="145"/>
  <c r="J94" i="167"/>
  <c r="N94" i="167" s="1"/>
  <c r="J61" i="171"/>
  <c r="J84" i="151"/>
  <c r="M46" i="173"/>
  <c r="J89" i="175"/>
  <c r="N89" i="175" s="1"/>
  <c r="J158" i="152"/>
  <c r="J23" i="152" s="1"/>
  <c r="J121" i="176"/>
  <c r="N121" i="176" s="1"/>
  <c r="J64" i="155"/>
  <c r="M37" i="180"/>
  <c r="J112" i="162"/>
  <c r="N112" i="162" s="1"/>
  <c r="M56" i="160"/>
  <c r="J53" i="148"/>
  <c r="N53" i="148" s="1"/>
  <c r="U53" i="148" s="1"/>
  <c r="J40" i="146"/>
  <c r="N40" i="146" s="1"/>
  <c r="W40" i="146" s="1"/>
  <c r="J83" i="178"/>
  <c r="N83" i="178" s="1"/>
  <c r="W83" i="178" s="1"/>
  <c r="M81" i="151"/>
  <c r="R749" i="62"/>
  <c r="J82" i="168"/>
  <c r="M42" i="175"/>
  <c r="M31" i="181"/>
  <c r="J73" i="143"/>
  <c r="M70" i="140"/>
  <c r="BA20" i="54"/>
  <c r="J62" i="163"/>
  <c r="N62" i="163" s="1"/>
  <c r="P830" i="62"/>
  <c r="M74" i="180"/>
  <c r="N74" i="180" s="1"/>
  <c r="P790" i="62"/>
  <c r="S987" i="62"/>
  <c r="W136" i="146"/>
  <c r="U136" i="146"/>
  <c r="J136" i="146"/>
  <c r="N136" i="146" s="1"/>
  <c r="V136" i="146"/>
  <c r="T136" i="146"/>
  <c r="S891" i="62"/>
  <c r="M82" i="171"/>
  <c r="R1089" i="62"/>
  <c r="Q614" i="62"/>
  <c r="O614" i="62" s="1"/>
  <c r="J80" i="173"/>
  <c r="M50" i="177"/>
  <c r="P887" i="62"/>
  <c r="N887" i="62" s="1"/>
  <c r="J84" i="179"/>
  <c r="Q616" i="62"/>
  <c r="O616" i="62" s="1"/>
  <c r="J95" i="169"/>
  <c r="N95" i="169" s="1"/>
  <c r="P1233" i="62"/>
  <c r="J119" i="140"/>
  <c r="N119" i="140" s="1"/>
  <c r="M65" i="181"/>
  <c r="P1229" i="62"/>
  <c r="N1229" i="62" s="1"/>
  <c r="M82" i="175"/>
  <c r="J139" i="173"/>
  <c r="N139" i="173" s="1"/>
  <c r="T139" i="173"/>
  <c r="W139" i="173"/>
  <c r="U139" i="173"/>
  <c r="V139" i="173"/>
  <c r="M45" i="155"/>
  <c r="M54" i="159"/>
  <c r="J73" i="175"/>
  <c r="N73" i="175" s="1"/>
  <c r="W73" i="175" s="1"/>
  <c r="S7" i="139"/>
  <c r="CT20" i="54"/>
  <c r="M64" i="148"/>
  <c r="M31" i="150"/>
  <c r="M67" i="161"/>
  <c r="J113" i="163"/>
  <c r="N113" i="163" s="1"/>
  <c r="R719" i="62"/>
  <c r="M47" i="173"/>
  <c r="Q902" i="62"/>
  <c r="O902" i="62" s="1"/>
  <c r="J114" i="174"/>
  <c r="N114" i="174" s="1"/>
  <c r="M73" i="177"/>
  <c r="P545" i="62"/>
  <c r="N545" i="62" s="1"/>
  <c r="M40" i="170"/>
  <c r="N40" i="170" s="1"/>
  <c r="Q1240" i="62"/>
  <c r="R1061" i="62"/>
  <c r="J108" i="157"/>
  <c r="N108" i="157" s="1"/>
  <c r="S636" i="62"/>
  <c r="M76" i="171"/>
  <c r="J52" i="168"/>
  <c r="J30" i="179"/>
  <c r="J31" i="147"/>
  <c r="J73" i="156"/>
  <c r="M50" i="159"/>
  <c r="N50" i="159" s="1"/>
  <c r="J30" i="160"/>
  <c r="J124" i="150"/>
  <c r="N124" i="150" s="1"/>
  <c r="M75" i="147"/>
  <c r="U155" i="167"/>
  <c r="J155" i="167"/>
  <c r="V155" i="167"/>
  <c r="W155" i="167"/>
  <c r="T155" i="167"/>
  <c r="Q915" i="62"/>
  <c r="P11" i="139"/>
  <c r="N11" i="139" s="1"/>
  <c r="M71" i="173"/>
  <c r="T135" i="65"/>
  <c r="J135" i="65"/>
  <c r="N135" i="65" s="1"/>
  <c r="V135" i="65"/>
  <c r="W135" i="65"/>
  <c r="U135" i="65"/>
  <c r="J130" i="168"/>
  <c r="N130" i="168" s="1"/>
  <c r="M74" i="141"/>
  <c r="S1030" i="62"/>
  <c r="J97" i="161"/>
  <c r="N97" i="161" s="1"/>
  <c r="S1238" i="62"/>
  <c r="M49" i="65"/>
  <c r="M72" i="153"/>
  <c r="J73" i="152"/>
  <c r="J61" i="158"/>
  <c r="J46" i="159"/>
  <c r="J100" i="156"/>
  <c r="N100" i="156" s="1"/>
  <c r="J90" i="148"/>
  <c r="N90" i="148" s="1"/>
  <c r="M53" i="174"/>
  <c r="P1204" i="62"/>
  <c r="J47" i="176"/>
  <c r="N47" i="176" s="1"/>
  <c r="U47" i="176" s="1"/>
  <c r="M48" i="153"/>
  <c r="R1099" i="62"/>
  <c r="J49" i="170"/>
  <c r="J124" i="142"/>
  <c r="N124" i="142" s="1"/>
  <c r="J93" i="151"/>
  <c r="N93" i="151" s="1"/>
  <c r="M58" i="150"/>
  <c r="M56" i="178"/>
  <c r="J91" i="170"/>
  <c r="N91" i="170" s="1"/>
  <c r="M56" i="146"/>
  <c r="J81" i="172"/>
  <c r="J58" i="149"/>
  <c r="J32" i="180"/>
  <c r="N32" i="180" s="1"/>
  <c r="J74" i="154"/>
  <c r="P9" i="139"/>
  <c r="J113" i="173"/>
  <c r="N113" i="173" s="1"/>
  <c r="M52" i="179"/>
  <c r="M42" i="163"/>
  <c r="EI20" i="54"/>
  <c r="M51" i="151"/>
  <c r="M51" i="140"/>
  <c r="U134" i="182"/>
  <c r="T134" i="182"/>
  <c r="W134" i="182"/>
  <c r="J134" i="182"/>
  <c r="N134" i="182" s="1"/>
  <c r="V134" i="182"/>
  <c r="J75" i="179"/>
  <c r="N75" i="179" s="1"/>
  <c r="J130" i="140"/>
  <c r="N130" i="140" s="1"/>
  <c r="J93" i="165"/>
  <c r="N93" i="165" s="1"/>
  <c r="M80" i="140"/>
  <c r="J129" i="143"/>
  <c r="N129" i="143" s="1"/>
  <c r="M42" i="119"/>
  <c r="N42" i="119"/>
  <c r="J45" i="162"/>
  <c r="J69" i="168"/>
  <c r="Q389" i="62"/>
  <c r="O389" i="62" s="1"/>
  <c r="M80" i="158"/>
  <c r="J85" i="158"/>
  <c r="N85" i="158" s="1"/>
  <c r="J76" i="182"/>
  <c r="T156" i="178"/>
  <c r="U156" i="178"/>
  <c r="W156" i="178"/>
  <c r="V156" i="178"/>
  <c r="J156" i="178"/>
  <c r="M47" i="157"/>
  <c r="N47" i="157" s="1"/>
  <c r="J100" i="177"/>
  <c r="N100" i="177" s="1"/>
  <c r="M71" i="176"/>
  <c r="P996" i="62"/>
  <c r="N996" i="62" s="1"/>
  <c r="J74" i="169"/>
  <c r="M54" i="146"/>
  <c r="M53" i="147"/>
  <c r="P583" i="62"/>
  <c r="J53" i="166"/>
  <c r="N53" i="166" s="1"/>
  <c r="W53" i="166" s="1"/>
  <c r="P858" i="62"/>
  <c r="N858" i="62" s="1"/>
  <c r="J36" i="156"/>
  <c r="J93" i="153"/>
  <c r="N93" i="153" s="1"/>
  <c r="J64" i="167"/>
  <c r="N64" i="167" s="1"/>
  <c r="J80" i="151"/>
  <c r="M62" i="171"/>
  <c r="Q466" i="62"/>
  <c r="O466" i="62" s="1"/>
  <c r="J84" i="164"/>
  <c r="M50" i="164"/>
  <c r="J73" i="148"/>
  <c r="N73" i="148" s="1"/>
  <c r="M56" i="170"/>
  <c r="J37" i="169"/>
  <c r="N37" i="169" s="1"/>
  <c r="U37" i="169" s="1"/>
  <c r="J126" i="141"/>
  <c r="N126" i="141" s="1"/>
  <c r="W126" i="141"/>
  <c r="T126" i="141"/>
  <c r="U126" i="141"/>
  <c r="V126" i="141"/>
  <c r="J106" i="173"/>
  <c r="N106" i="173" s="1"/>
  <c r="J30" i="161"/>
  <c r="M48" i="177"/>
  <c r="W139" i="179"/>
  <c r="V139" i="179"/>
  <c r="U139" i="179"/>
  <c r="T139" i="179"/>
  <c r="J139" i="179"/>
  <c r="N139" i="179" s="1"/>
  <c r="R1010" i="62"/>
  <c r="M84" i="153"/>
  <c r="Q742" i="62"/>
  <c r="M44" i="170"/>
  <c r="M40" i="167"/>
  <c r="J132" i="140"/>
  <c r="U132" i="140"/>
  <c r="T132" i="140"/>
  <c r="G141" i="140"/>
  <c r="V132" i="140"/>
  <c r="W132" i="140"/>
  <c r="J68" i="154"/>
  <c r="N68" i="154" s="1"/>
  <c r="J63" i="143"/>
  <c r="N63" i="143" s="1"/>
  <c r="J53" i="159"/>
  <c r="T156" i="154"/>
  <c r="U156" i="154"/>
  <c r="V156" i="154"/>
  <c r="J156" i="154"/>
  <c r="W156" i="154"/>
  <c r="J83" i="145"/>
  <c r="Q711" i="62"/>
  <c r="O711" i="62" s="1"/>
  <c r="M38" i="174"/>
  <c r="J124" i="178"/>
  <c r="N124" i="178" s="1"/>
  <c r="M83" i="171"/>
  <c r="J36" i="140"/>
  <c r="M73" i="148"/>
  <c r="J52" i="148"/>
  <c r="J128" i="142"/>
  <c r="N128" i="142" s="1"/>
  <c r="J71" i="181"/>
  <c r="M44" i="143"/>
  <c r="J62" i="149"/>
  <c r="N62" i="149" s="1"/>
  <c r="J121" i="147"/>
  <c r="N121" i="147" s="1"/>
  <c r="J115" i="140"/>
  <c r="N115" i="140" s="1"/>
  <c r="J50" i="156"/>
  <c r="Q16" i="139"/>
  <c r="O16" i="139" s="1"/>
  <c r="J71" i="157"/>
  <c r="N71" i="157" s="1"/>
  <c r="J110" i="141"/>
  <c r="N110" i="141" s="1"/>
  <c r="U135" i="162"/>
  <c r="V135" i="162"/>
  <c r="W135" i="162"/>
  <c r="T135" i="162"/>
  <c r="J135" i="162"/>
  <c r="N135" i="162" s="1"/>
  <c r="R763" i="62"/>
  <c r="Q184" i="62"/>
  <c r="O184" i="62" s="1"/>
  <c r="S842" i="62"/>
  <c r="CY20" i="54"/>
  <c r="J38" i="182"/>
  <c r="J133" i="178"/>
  <c r="N133" i="178" s="1"/>
  <c r="U133" i="178"/>
  <c r="T133" i="178"/>
  <c r="V133" i="178"/>
  <c r="W133" i="178"/>
  <c r="J138" i="148"/>
  <c r="N138" i="148" s="1"/>
  <c r="V138" i="148"/>
  <c r="U138" i="148"/>
  <c r="W138" i="148"/>
  <c r="T138" i="148"/>
  <c r="M59" i="175"/>
  <c r="J56" i="143"/>
  <c r="N56" i="143" s="1"/>
  <c r="J110" i="172"/>
  <c r="N110" i="172" s="1"/>
  <c r="S1039" i="62"/>
  <c r="P1081" i="62"/>
  <c r="N1081" i="62" s="1"/>
  <c r="J109" i="145"/>
  <c r="N109" i="145" s="1"/>
  <c r="J111" i="170"/>
  <c r="N111" i="170" s="1"/>
  <c r="J41" i="157"/>
  <c r="N41" i="157" s="1"/>
  <c r="J111" i="148"/>
  <c r="N111" i="148" s="1"/>
  <c r="J77" i="173"/>
  <c r="M67" i="176"/>
  <c r="W157" i="146"/>
  <c r="T157" i="146"/>
  <c r="U157" i="146"/>
  <c r="V157" i="146"/>
  <c r="J157" i="146"/>
  <c r="J95" i="175"/>
  <c r="N95" i="175" s="1"/>
  <c r="M35" i="171"/>
  <c r="J105" i="169"/>
  <c r="G131" i="169"/>
  <c r="M115" i="65"/>
  <c r="J60" i="169"/>
  <c r="N60" i="169" s="1"/>
  <c r="M44" i="182"/>
  <c r="J51" i="160"/>
  <c r="J130" i="154"/>
  <c r="N130" i="154" s="1"/>
  <c r="T138" i="149"/>
  <c r="V138" i="149"/>
  <c r="J138" i="149"/>
  <c r="N138" i="149" s="1"/>
  <c r="U138" i="149"/>
  <c r="W138" i="149"/>
  <c r="J39" i="180"/>
  <c r="N39" i="180" s="1"/>
  <c r="J56" i="152"/>
  <c r="N56" i="152" s="1"/>
  <c r="W56" i="152" s="1"/>
  <c r="Q536" i="62"/>
  <c r="O536" i="62" s="1"/>
  <c r="R1132" i="62"/>
  <c r="M77" i="174"/>
  <c r="Q599" i="62"/>
  <c r="M30" i="162"/>
  <c r="J99" i="147"/>
  <c r="N99" i="147" s="1"/>
  <c r="J59" i="151"/>
  <c r="N59" i="151" s="1"/>
  <c r="M62" i="158"/>
  <c r="J114" i="152"/>
  <c r="N114" i="152" s="1"/>
  <c r="J126" i="176"/>
  <c r="N126" i="176" s="1"/>
  <c r="W126" i="176"/>
  <c r="U126" i="176"/>
  <c r="T126" i="176"/>
  <c r="V126" i="176"/>
  <c r="J82" i="160"/>
  <c r="S29" i="119"/>
  <c r="T29" i="119"/>
  <c r="S615" i="62"/>
  <c r="P107" i="62"/>
  <c r="J59" i="166"/>
  <c r="N59" i="166" s="1"/>
  <c r="J129" i="155"/>
  <c r="N129" i="155" s="1"/>
  <c r="J35" i="172"/>
  <c r="N35" i="172" s="1"/>
  <c r="T35" i="172" s="1"/>
  <c r="V136" i="172"/>
  <c r="J136" i="172"/>
  <c r="N136" i="172" s="1"/>
  <c r="U136" i="172"/>
  <c r="W136" i="172"/>
  <c r="T136" i="172"/>
  <c r="P236" i="62"/>
  <c r="N236" i="62" s="1"/>
  <c r="P1073" i="62"/>
  <c r="J82" i="179"/>
  <c r="N82" i="179" s="1"/>
  <c r="V82" i="179" s="1"/>
  <c r="M68" i="159"/>
  <c r="J56" i="177"/>
  <c r="J54" i="158"/>
  <c r="M37" i="176"/>
  <c r="J74" i="152"/>
  <c r="M48" i="145"/>
  <c r="S865" i="62"/>
  <c r="M53" i="141"/>
  <c r="P1198" i="62"/>
  <c r="N1198" i="62" s="1"/>
  <c r="S1123" i="62"/>
  <c r="J84" i="165"/>
  <c r="M74" i="154"/>
  <c r="M37" i="163"/>
  <c r="M48" i="166"/>
  <c r="J107" i="171"/>
  <c r="N107" i="171" s="1"/>
  <c r="J78" i="145"/>
  <c r="M30" i="148"/>
  <c r="J42" i="141"/>
  <c r="N42" i="141" s="1"/>
  <c r="P637" i="62"/>
  <c r="N637" i="62" s="1"/>
  <c r="R1029" i="62"/>
  <c r="M72" i="142"/>
  <c r="J90" i="146"/>
  <c r="N90" i="146" s="1"/>
  <c r="J100" i="65"/>
  <c r="N100" i="65" s="1"/>
  <c r="M33" i="150"/>
  <c r="M70" i="150"/>
  <c r="J108" i="172"/>
  <c r="N108" i="172" s="1"/>
  <c r="R814" i="62"/>
  <c r="U87" i="151"/>
  <c r="G103" i="151"/>
  <c r="W87" i="151"/>
  <c r="J87" i="151"/>
  <c r="V87" i="151"/>
  <c r="T87" i="151"/>
  <c r="M33" i="171"/>
  <c r="J118" i="162"/>
  <c r="N118" i="162" s="1"/>
  <c r="J61" i="155"/>
  <c r="T155" i="178"/>
  <c r="V155" i="178"/>
  <c r="U155" i="178"/>
  <c r="W155" i="178"/>
  <c r="J155" i="178"/>
  <c r="M41" i="179"/>
  <c r="J108" i="169"/>
  <c r="N108" i="169" s="1"/>
  <c r="J129" i="174"/>
  <c r="N129" i="174" s="1"/>
  <c r="J73" i="158"/>
  <c r="S885" i="62"/>
  <c r="M56" i="157"/>
  <c r="M75" i="149"/>
  <c r="W132" i="142"/>
  <c r="U132" i="142"/>
  <c r="J132" i="142"/>
  <c r="G141" i="142"/>
  <c r="V132" i="142"/>
  <c r="T132" i="142"/>
  <c r="R1028" i="62"/>
  <c r="Q837" i="62"/>
  <c r="O837" i="62" s="1"/>
  <c r="P499" i="62"/>
  <c r="N499" i="62" s="1"/>
  <c r="J56" i="155"/>
  <c r="J50" i="179"/>
  <c r="J39" i="155"/>
  <c r="N39" i="155" s="1"/>
  <c r="J58" i="163"/>
  <c r="J65" i="142"/>
  <c r="T136" i="171"/>
  <c r="W136" i="171"/>
  <c r="U136" i="171"/>
  <c r="J136" i="171"/>
  <c r="N136" i="171" s="1"/>
  <c r="V136" i="171"/>
  <c r="J123" i="143"/>
  <c r="N123" i="143" s="1"/>
  <c r="J33" i="175"/>
  <c r="N33" i="175" s="1"/>
  <c r="J107" i="153"/>
  <c r="N107" i="153" s="1"/>
  <c r="J98" i="170"/>
  <c r="N98" i="170" s="1"/>
  <c r="P19" i="139"/>
  <c r="N19" i="139" s="1"/>
  <c r="J95" i="141"/>
  <c r="N95" i="141" s="1"/>
  <c r="J98" i="177"/>
  <c r="N98" i="177" s="1"/>
  <c r="Q327" i="62"/>
  <c r="M39" i="166"/>
  <c r="BF20" i="54"/>
  <c r="J48" i="142"/>
  <c r="J98" i="143"/>
  <c r="N98" i="143" s="1"/>
  <c r="R1049" i="62"/>
  <c r="J128" i="146"/>
  <c r="N128" i="146" s="1"/>
  <c r="G131" i="156"/>
  <c r="J105" i="156"/>
  <c r="J40" i="163"/>
  <c r="R614" i="62"/>
  <c r="J63" i="153"/>
  <c r="N63" i="153" s="1"/>
  <c r="M72" i="157"/>
  <c r="J118" i="176"/>
  <c r="N118" i="176" s="1"/>
  <c r="J46" i="178"/>
  <c r="N46" i="178" s="1"/>
  <c r="M56" i="175"/>
  <c r="M43" i="145"/>
  <c r="N43" i="145" s="1"/>
  <c r="S1161" i="62"/>
  <c r="P465" i="62"/>
  <c r="N465" i="62" s="1"/>
  <c r="P921" i="62"/>
  <c r="P885" i="62"/>
  <c r="N885" i="62" s="1"/>
  <c r="J100" i="176"/>
  <c r="N100" i="176" s="1"/>
  <c r="M43" i="143"/>
  <c r="M83" i="174"/>
  <c r="W127" i="146"/>
  <c r="U127" i="146"/>
  <c r="T127" i="146"/>
  <c r="J127" i="146"/>
  <c r="N127" i="146" s="1"/>
  <c r="V127" i="146"/>
  <c r="EJ20" i="54"/>
  <c r="M69" i="140"/>
  <c r="J45" i="180"/>
  <c r="M48" i="159"/>
  <c r="M37" i="168"/>
  <c r="N37" i="168" s="1"/>
  <c r="M111" i="65"/>
  <c r="J40" i="182"/>
  <c r="N40" i="182" s="1"/>
  <c r="J30" i="149"/>
  <c r="S734" i="62"/>
  <c r="M40" i="155"/>
  <c r="M59" i="179"/>
  <c r="J107" i="158"/>
  <c r="N107" i="158" s="1"/>
  <c r="J73" i="170"/>
  <c r="M49" i="162"/>
  <c r="J119" i="176"/>
  <c r="N119" i="176" s="1"/>
  <c r="M77" i="162"/>
  <c r="J94" i="141"/>
  <c r="N94" i="141" s="1"/>
  <c r="M48" i="148"/>
  <c r="M78" i="173"/>
  <c r="M50" i="178"/>
  <c r="G141" i="141"/>
  <c r="T132" i="141"/>
  <c r="V132" i="141"/>
  <c r="W132" i="141"/>
  <c r="J132" i="141"/>
  <c r="U132" i="141"/>
  <c r="S986" i="62"/>
  <c r="M44" i="181"/>
  <c r="J39" i="152"/>
  <c r="N39" i="152" s="1"/>
  <c r="Q843" i="62"/>
  <c r="O843" i="62" s="1"/>
  <c r="P960" i="62"/>
  <c r="M56" i="154"/>
  <c r="T101" i="158"/>
  <c r="U101" i="158"/>
  <c r="J101" i="158"/>
  <c r="N101" i="158" s="1"/>
  <c r="V101" i="158"/>
  <c r="W101" i="158"/>
  <c r="CD20" i="54"/>
  <c r="Q709" i="62"/>
  <c r="S614" i="62"/>
  <c r="J79" i="181"/>
  <c r="J118" i="178"/>
  <c r="N118" i="178" s="1"/>
  <c r="M47" i="177"/>
  <c r="S561" i="62"/>
  <c r="S786" i="62"/>
  <c r="J85" i="173"/>
  <c r="N85" i="173" s="1"/>
  <c r="J106" i="150"/>
  <c r="N106" i="150" s="1"/>
  <c r="J44" i="147"/>
  <c r="J101" i="171"/>
  <c r="N101" i="171" s="1"/>
  <c r="T101" i="171"/>
  <c r="V101" i="171"/>
  <c r="W101" i="171"/>
  <c r="U101" i="171"/>
  <c r="J34" i="157"/>
  <c r="J72" i="146"/>
  <c r="M78" i="166"/>
  <c r="M77" i="151"/>
  <c r="J32" i="151"/>
  <c r="N32" i="151" s="1"/>
  <c r="J118" i="177"/>
  <c r="N118" i="177" s="1"/>
  <c r="J113" i="172"/>
  <c r="N113" i="172" s="1"/>
  <c r="J114" i="181"/>
  <c r="N114" i="181" s="1"/>
  <c r="M32" i="174"/>
  <c r="M71" i="156"/>
  <c r="J68" i="174"/>
  <c r="J84" i="166"/>
  <c r="N84" i="166" s="1"/>
  <c r="J89" i="164"/>
  <c r="N89" i="164" s="1"/>
  <c r="J97" i="180"/>
  <c r="N97" i="180" s="1"/>
  <c r="J76" i="146"/>
  <c r="N76" i="146" s="1"/>
  <c r="M56" i="165"/>
  <c r="M81" i="172"/>
  <c r="M55" i="160"/>
  <c r="M68" i="155"/>
  <c r="W137" i="168"/>
  <c r="U137" i="168"/>
  <c r="T137" i="168"/>
  <c r="J137" i="168"/>
  <c r="N137" i="168" s="1"/>
  <c r="V137" i="168"/>
  <c r="M80" i="143"/>
  <c r="J40" i="141"/>
  <c r="V135" i="155"/>
  <c r="U135" i="155"/>
  <c r="T135" i="155"/>
  <c r="W135" i="155"/>
  <c r="J135" i="155"/>
  <c r="N135" i="155" s="1"/>
  <c r="J48" i="164"/>
  <c r="Q144" i="62"/>
  <c r="M60" i="164"/>
  <c r="J47" i="172"/>
  <c r="J64" i="146"/>
  <c r="R766" i="62"/>
  <c r="M83" i="182"/>
  <c r="R816" i="62"/>
  <c r="J156" i="150"/>
  <c r="U156" i="150"/>
  <c r="V156" i="150"/>
  <c r="T156" i="150"/>
  <c r="W156" i="150"/>
  <c r="R535" i="62"/>
  <c r="M45" i="176"/>
  <c r="J114" i="170"/>
  <c r="N114" i="170" s="1"/>
  <c r="M59" i="182"/>
  <c r="Q920" i="62"/>
  <c r="M41" i="142"/>
  <c r="J122" i="143"/>
  <c r="N122" i="143" s="1"/>
  <c r="M67" i="172"/>
  <c r="Q1061" i="62"/>
  <c r="O1061" i="62" s="1"/>
  <c r="J115" i="145"/>
  <c r="N115" i="145" s="1"/>
  <c r="S868" i="62"/>
  <c r="J114" i="161"/>
  <c r="N114" i="161" s="1"/>
  <c r="J84" i="174"/>
  <c r="N84" i="174" s="1"/>
  <c r="P477" i="62"/>
  <c r="N477" i="62" s="1"/>
  <c r="J48" i="167"/>
  <c r="J115" i="176"/>
  <c r="N115" i="176" s="1"/>
  <c r="J62" i="181"/>
  <c r="Q1189" i="62"/>
  <c r="U136" i="147"/>
  <c r="W136" i="147"/>
  <c r="T136" i="147"/>
  <c r="V136" i="147"/>
  <c r="J136" i="147"/>
  <c r="N136" i="147" s="1"/>
  <c r="J34" i="178"/>
  <c r="J111" i="177"/>
  <c r="N111" i="177" s="1"/>
  <c r="U133" i="175"/>
  <c r="V133" i="175"/>
  <c r="J133" i="175"/>
  <c r="N133" i="175" s="1"/>
  <c r="T133" i="175"/>
  <c r="W133" i="175"/>
  <c r="J117" i="164"/>
  <c r="N117" i="164" s="1"/>
  <c r="J99" i="173"/>
  <c r="N99" i="173" s="1"/>
  <c r="J98" i="162"/>
  <c r="N98" i="162" s="1"/>
  <c r="S623" i="62"/>
  <c r="J55" i="141"/>
  <c r="N55" i="141" s="1"/>
  <c r="J30" i="145"/>
  <c r="M51" i="155"/>
  <c r="J115" i="158"/>
  <c r="N115" i="158" s="1"/>
  <c r="J34" i="172"/>
  <c r="N34" i="172" s="1"/>
  <c r="M52" i="142"/>
  <c r="J48" i="155"/>
  <c r="J46" i="150"/>
  <c r="M61" i="141"/>
  <c r="J111" i="140"/>
  <c r="N111" i="140" s="1"/>
  <c r="J124" i="140"/>
  <c r="N124" i="140" s="1"/>
  <c r="J85" i="169"/>
  <c r="N85" i="169" s="1"/>
  <c r="M38" i="180"/>
  <c r="J34" i="167"/>
  <c r="J68" i="158"/>
  <c r="N68" i="158" s="1"/>
  <c r="M58" i="171"/>
  <c r="T102" i="168"/>
  <c r="J102" i="168"/>
  <c r="N102" i="168" s="1"/>
  <c r="W102" i="168"/>
  <c r="V102" i="168"/>
  <c r="U102" i="168"/>
  <c r="J62" i="170"/>
  <c r="J136" i="153"/>
  <c r="N136" i="153" s="1"/>
  <c r="U136" i="153"/>
  <c r="T136" i="153"/>
  <c r="V136" i="153"/>
  <c r="W136" i="153"/>
  <c r="J70" i="174"/>
  <c r="N70" i="174" s="1"/>
  <c r="M79" i="177"/>
  <c r="J52" i="160"/>
  <c r="N52" i="160" s="1"/>
  <c r="P1079" i="62"/>
  <c r="N1079" i="62" s="1"/>
  <c r="R1181" i="62"/>
  <c r="J53" i="161"/>
  <c r="N53" i="161" s="1"/>
  <c r="J71" i="175"/>
  <c r="M76" i="147"/>
  <c r="J60" i="162"/>
  <c r="V133" i="154"/>
  <c r="U133" i="154"/>
  <c r="T133" i="154"/>
  <c r="J133" i="154"/>
  <c r="N133" i="154" s="1"/>
  <c r="W133" i="154"/>
  <c r="M33" i="164"/>
  <c r="J80" i="152"/>
  <c r="Q1246" i="62"/>
  <c r="O1246" i="62" s="1"/>
  <c r="J94" i="181"/>
  <c r="N94" i="181" s="1"/>
  <c r="J85" i="156"/>
  <c r="J70" i="157"/>
  <c r="J134" i="170"/>
  <c r="N134" i="170" s="1"/>
  <c r="W134" i="170"/>
  <c r="V134" i="170"/>
  <c r="T134" i="170"/>
  <c r="U134" i="170"/>
  <c r="J73" i="181"/>
  <c r="M61" i="173"/>
  <c r="S499" i="62"/>
  <c r="M42" i="182"/>
  <c r="M60" i="154"/>
  <c r="M85" i="176"/>
  <c r="M55" i="147"/>
  <c r="M56" i="149"/>
  <c r="J84" i="155"/>
  <c r="M76" i="161"/>
  <c r="R283" i="62"/>
  <c r="M67" i="174"/>
  <c r="J31" i="167"/>
  <c r="J109" i="165"/>
  <c r="N109" i="165" s="1"/>
  <c r="M61" i="142"/>
  <c r="M55" i="165"/>
  <c r="J92" i="163"/>
  <c r="N92" i="163" s="1"/>
  <c r="J111" i="178"/>
  <c r="N111" i="178" s="1"/>
  <c r="M76" i="154"/>
  <c r="J74" i="173"/>
  <c r="M63" i="174"/>
  <c r="W137" i="174"/>
  <c r="J137" i="174"/>
  <c r="N137" i="174" s="1"/>
  <c r="T137" i="174"/>
  <c r="U137" i="174"/>
  <c r="V137" i="174"/>
  <c r="J128" i="168"/>
  <c r="N128" i="168" s="1"/>
  <c r="M71" i="151"/>
  <c r="J91" i="171"/>
  <c r="N91" i="171" s="1"/>
  <c r="M36" i="141"/>
  <c r="J74" i="182"/>
  <c r="V134" i="142"/>
  <c r="T134" i="142"/>
  <c r="W134" i="142"/>
  <c r="J134" i="142"/>
  <c r="N134" i="142" s="1"/>
  <c r="U134" i="142"/>
  <c r="J107" i="162"/>
  <c r="N107" i="162" s="1"/>
  <c r="Q1237" i="62"/>
  <c r="M71" i="165"/>
  <c r="J92" i="149"/>
  <c r="N92" i="149" s="1"/>
  <c r="J76" i="147"/>
  <c r="N76" i="147" s="1"/>
  <c r="J58" i="166"/>
  <c r="V132" i="163"/>
  <c r="U132" i="163"/>
  <c r="J132" i="163"/>
  <c r="T132" i="163"/>
  <c r="G141" i="163"/>
  <c r="W132" i="163"/>
  <c r="M68" i="182"/>
  <c r="M32" i="166"/>
  <c r="J100" i="169"/>
  <c r="N100" i="169" s="1"/>
  <c r="M84" i="181"/>
  <c r="T157" i="180"/>
  <c r="W157" i="180"/>
  <c r="J157" i="180"/>
  <c r="V157" i="180"/>
  <c r="U157" i="180"/>
  <c r="J60" i="152"/>
  <c r="M40" i="172"/>
  <c r="J48" i="143"/>
  <c r="J107" i="180"/>
  <c r="N107" i="180" s="1"/>
  <c r="J40" i="143"/>
  <c r="J108" i="152"/>
  <c r="N108" i="152" s="1"/>
  <c r="Q11" i="139"/>
  <c r="O11" i="139" s="1"/>
  <c r="J101" i="160"/>
  <c r="N101" i="160" s="1"/>
  <c r="T101" i="160"/>
  <c r="W101" i="160"/>
  <c r="U101" i="160"/>
  <c r="V101" i="160"/>
  <c r="J60" i="172"/>
  <c r="N60" i="172" s="1"/>
  <c r="J69" i="159"/>
  <c r="N69" i="159" s="1"/>
  <c r="V69" i="159" s="1"/>
  <c r="M60" i="141"/>
  <c r="Q809" i="62"/>
  <c r="M77" i="165"/>
  <c r="G141" i="155"/>
  <c r="W133" i="155"/>
  <c r="V133" i="155"/>
  <c r="V141" i="155" s="1"/>
  <c r="T133" i="155"/>
  <c r="J133" i="155"/>
  <c r="U133" i="155"/>
  <c r="J37" i="167"/>
  <c r="M47" i="169"/>
  <c r="J44" i="156"/>
  <c r="N44" i="156" s="1"/>
  <c r="U44" i="156" s="1"/>
  <c r="J38" i="160"/>
  <c r="M81" i="171"/>
  <c r="Q1132" i="62"/>
  <c r="M77" i="155"/>
  <c r="M48" i="175"/>
  <c r="J59" i="157"/>
  <c r="N59" i="157" s="1"/>
  <c r="J65" i="182"/>
  <c r="Q18" i="139"/>
  <c r="O18" i="139" s="1"/>
  <c r="P786" i="62"/>
  <c r="N786" i="62" s="1"/>
  <c r="DL20" i="54"/>
  <c r="J111" i="166"/>
  <c r="N111" i="166" s="1"/>
  <c r="M33" i="175"/>
  <c r="T134" i="179"/>
  <c r="J134" i="179"/>
  <c r="N134" i="179" s="1"/>
  <c r="U134" i="179"/>
  <c r="V134" i="179"/>
  <c r="W134" i="179"/>
  <c r="P749" i="62"/>
  <c r="N749" i="62" s="1"/>
  <c r="J130" i="167"/>
  <c r="N130" i="167" s="1"/>
  <c r="Q784" i="62"/>
  <c r="O784" i="62" s="1"/>
  <c r="S946" i="62"/>
  <c r="J48" i="140"/>
  <c r="J109" i="171"/>
  <c r="N109" i="171" s="1"/>
  <c r="R581" i="62"/>
  <c r="Q808" i="62"/>
  <c r="J59" i="174"/>
  <c r="J63" i="182"/>
  <c r="M72" i="146"/>
  <c r="J124" i="148"/>
  <c r="N124" i="148" s="1"/>
  <c r="J75" i="150"/>
  <c r="J111" i="174"/>
  <c r="N111" i="174" s="1"/>
  <c r="S1005" i="62"/>
  <c r="M34" i="161"/>
  <c r="T157" i="168"/>
  <c r="J157" i="168"/>
  <c r="W157" i="168"/>
  <c r="U157" i="168"/>
  <c r="V157" i="168"/>
  <c r="S968" i="62"/>
  <c r="R326" i="62"/>
  <c r="V133" i="162"/>
  <c r="U133" i="162"/>
  <c r="T133" i="162"/>
  <c r="W133" i="162"/>
  <c r="J133" i="162"/>
  <c r="N133" i="162" s="1"/>
  <c r="V136" i="173"/>
  <c r="T136" i="173"/>
  <c r="W136" i="173"/>
  <c r="U136" i="173"/>
  <c r="J136" i="173"/>
  <c r="N136" i="173" s="1"/>
  <c r="M50" i="170"/>
  <c r="J60" i="167"/>
  <c r="J121" i="140"/>
  <c r="N121" i="140" s="1"/>
  <c r="J96" i="172"/>
  <c r="N96" i="172" s="1"/>
  <c r="Q52" i="62"/>
  <c r="M75" i="148"/>
  <c r="U133" i="161"/>
  <c r="J133" i="161"/>
  <c r="N133" i="161" s="1"/>
  <c r="W133" i="161"/>
  <c r="T133" i="161"/>
  <c r="V133" i="161"/>
  <c r="J30" i="147"/>
  <c r="J43" i="165"/>
  <c r="N43" i="165" s="1"/>
  <c r="M54" i="165"/>
  <c r="N10" i="119"/>
  <c r="M10" i="119"/>
  <c r="M59" i="171"/>
  <c r="J75" i="65"/>
  <c r="N75" i="65" s="1"/>
  <c r="J115" i="147"/>
  <c r="N115" i="147" s="1"/>
  <c r="T140" i="181"/>
  <c r="J140" i="181"/>
  <c r="N140" i="181" s="1"/>
  <c r="U140" i="181"/>
  <c r="W140" i="181"/>
  <c r="V140" i="181"/>
  <c r="J89" i="174"/>
  <c r="N89" i="174" s="1"/>
  <c r="J85" i="168"/>
  <c r="J33" i="162"/>
  <c r="N33" i="162" s="1"/>
  <c r="U33" i="162" s="1"/>
  <c r="J34" i="153"/>
  <c r="N34" i="153" s="1"/>
  <c r="U101" i="179"/>
  <c r="T101" i="179"/>
  <c r="V101" i="179"/>
  <c r="J101" i="179"/>
  <c r="N101" i="179" s="1"/>
  <c r="W101" i="179"/>
  <c r="J83" i="160"/>
  <c r="M64" i="155"/>
  <c r="J122" i="141"/>
  <c r="N122" i="141" s="1"/>
  <c r="J84" i="152"/>
  <c r="N84" i="152" s="1"/>
  <c r="R5" i="62"/>
  <c r="J72" i="147"/>
  <c r="J56" i="149"/>
  <c r="S376" i="62"/>
  <c r="M71" i="142"/>
  <c r="W135" i="143"/>
  <c r="V135" i="143"/>
  <c r="T135" i="143"/>
  <c r="J135" i="143"/>
  <c r="N135" i="143" s="1"/>
  <c r="U135" i="143"/>
  <c r="M33" i="152"/>
  <c r="M33" i="140"/>
  <c r="P1131" i="62"/>
  <c r="J114" i="151"/>
  <c r="N114" i="151" s="1"/>
  <c r="M44" i="176"/>
  <c r="R1219" i="62"/>
  <c r="M49" i="172"/>
  <c r="CE20" i="54"/>
  <c r="V138" i="182"/>
  <c r="J138" i="182"/>
  <c r="N138" i="182" s="1"/>
  <c r="T138" i="182"/>
  <c r="U138" i="182"/>
  <c r="W138" i="182"/>
  <c r="S1101" i="62"/>
  <c r="M34" i="167"/>
  <c r="J112" i="171"/>
  <c r="N112" i="171" s="1"/>
  <c r="M69" i="165"/>
  <c r="J97" i="146"/>
  <c r="N97" i="146" s="1"/>
  <c r="W134" i="154"/>
  <c r="T134" i="154"/>
  <c r="V134" i="154"/>
  <c r="U134" i="154"/>
  <c r="J134" i="154"/>
  <c r="N134" i="154" s="1"/>
  <c r="M60" i="156"/>
  <c r="J56" i="163"/>
  <c r="P134" i="62"/>
  <c r="N134" i="62" s="1"/>
  <c r="M60" i="168"/>
  <c r="J43" i="148"/>
  <c r="M52" i="175"/>
  <c r="Q814" i="62"/>
  <c r="O814" i="62" s="1"/>
  <c r="J157" i="174"/>
  <c r="T157" i="174"/>
  <c r="W157" i="174"/>
  <c r="U157" i="174"/>
  <c r="V157" i="174"/>
  <c r="V135" i="174"/>
  <c r="J135" i="174"/>
  <c r="N135" i="174" s="1"/>
  <c r="W135" i="174"/>
  <c r="U135" i="174"/>
  <c r="T135" i="174"/>
  <c r="W132" i="181"/>
  <c r="J132" i="181"/>
  <c r="U132" i="181"/>
  <c r="V132" i="181"/>
  <c r="G141" i="181"/>
  <c r="T132" i="181"/>
  <c r="J129" i="170"/>
  <c r="N129" i="170" s="1"/>
  <c r="J90" i="163"/>
  <c r="N90" i="163" s="1"/>
  <c r="S11" i="139"/>
  <c r="J34" i="154"/>
  <c r="N34" i="154" s="1"/>
  <c r="T34" i="154" s="1"/>
  <c r="M70" i="162"/>
  <c r="J62" i="161"/>
  <c r="N62" i="161" s="1"/>
  <c r="M53" i="148"/>
  <c r="T132" i="182"/>
  <c r="G141" i="182"/>
  <c r="U132" i="182"/>
  <c r="J132" i="182"/>
  <c r="V132" i="182"/>
  <c r="W132" i="182"/>
  <c r="T133" i="164"/>
  <c r="U133" i="164"/>
  <c r="V133" i="164"/>
  <c r="W133" i="164"/>
  <c r="J133" i="164"/>
  <c r="N133" i="164" s="1"/>
  <c r="J71" i="141"/>
  <c r="S749" i="62"/>
  <c r="M47" i="161"/>
  <c r="J61" i="157"/>
  <c r="M59" i="154"/>
  <c r="M53" i="178"/>
  <c r="J128" i="158"/>
  <c r="N128" i="158" s="1"/>
  <c r="U138" i="170"/>
  <c r="J138" i="170"/>
  <c r="N138" i="170" s="1"/>
  <c r="T138" i="170"/>
  <c r="V138" i="170"/>
  <c r="W138" i="170"/>
  <c r="U134" i="180"/>
  <c r="V134" i="180"/>
  <c r="T134" i="180"/>
  <c r="J134" i="180"/>
  <c r="N134" i="180" s="1"/>
  <c r="W134" i="180"/>
  <c r="J96" i="180"/>
  <c r="N96" i="180" s="1"/>
  <c r="W138" i="165"/>
  <c r="T138" i="165"/>
  <c r="U138" i="165"/>
  <c r="V138" i="165"/>
  <c r="J138" i="165"/>
  <c r="N138" i="165" s="1"/>
  <c r="M70" i="154"/>
  <c r="R1212" i="62"/>
  <c r="J119" i="143"/>
  <c r="N119" i="143" s="1"/>
  <c r="M52" i="149"/>
  <c r="P571" i="62"/>
  <c r="N571" i="62" s="1"/>
  <c r="J122" i="155"/>
  <c r="N122" i="155" s="1"/>
  <c r="J35" i="157"/>
  <c r="N35" i="157" s="1"/>
  <c r="Q951" i="62"/>
  <c r="O951" i="62" s="1"/>
  <c r="M64" i="153"/>
  <c r="M75" i="152"/>
  <c r="J111" i="151"/>
  <c r="N111" i="151" s="1"/>
  <c r="J76" i="156"/>
  <c r="N76" i="156" s="1"/>
  <c r="T76" i="156" s="1"/>
  <c r="Q724" i="62"/>
  <c r="O724" i="62" s="1"/>
  <c r="J79" i="149"/>
  <c r="N79" i="149" s="1"/>
  <c r="J75" i="152"/>
  <c r="N75" i="152" s="1"/>
  <c r="J71" i="65"/>
  <c r="M59" i="145"/>
  <c r="J46" i="166"/>
  <c r="N46" i="166" s="1"/>
  <c r="T46" i="166" s="1"/>
  <c r="J75" i="167"/>
  <c r="N75" i="167" s="1"/>
  <c r="R985" i="62"/>
  <c r="J114" i="178"/>
  <c r="N114" i="178" s="1"/>
  <c r="M60" i="172"/>
  <c r="J37" i="178"/>
  <c r="J31" i="153"/>
  <c r="N31" i="153" s="1"/>
  <c r="J90" i="152"/>
  <c r="N90" i="152" s="1"/>
  <c r="P1039" i="62"/>
  <c r="N1039" i="62" s="1"/>
  <c r="J77" i="140"/>
  <c r="P1215" i="62"/>
  <c r="M48" i="141"/>
  <c r="M78" i="160"/>
  <c r="J124" i="179"/>
  <c r="N124" i="179" s="1"/>
  <c r="J47" i="155"/>
  <c r="P272" i="62"/>
  <c r="N272" i="62" s="1"/>
  <c r="J77" i="167"/>
  <c r="Q1123" i="62"/>
  <c r="O1123" i="62" s="1"/>
  <c r="J114" i="163"/>
  <c r="N114" i="163" s="1"/>
  <c r="J43" i="140"/>
  <c r="S38" i="119"/>
  <c r="T38" i="119"/>
  <c r="M67" i="145"/>
  <c r="J61" i="140"/>
  <c r="M63" i="158"/>
  <c r="J124" i="143"/>
  <c r="N124" i="143" s="1"/>
  <c r="P634" i="62"/>
  <c r="N634" i="62" s="1"/>
  <c r="J113" i="165"/>
  <c r="N113" i="165" s="1"/>
  <c r="J67" i="150"/>
  <c r="J94" i="155"/>
  <c r="N94" i="155" s="1"/>
  <c r="J70" i="177"/>
  <c r="N70" i="177" s="1"/>
  <c r="W70" i="177" s="1"/>
  <c r="J111" i="161"/>
  <c r="N111" i="161" s="1"/>
  <c r="M49" i="155"/>
  <c r="J114" i="176"/>
  <c r="N114" i="176" s="1"/>
  <c r="U136" i="150"/>
  <c r="J136" i="150"/>
  <c r="N136" i="150" s="1"/>
  <c r="V136" i="150"/>
  <c r="T136" i="150"/>
  <c r="W136" i="150"/>
  <c r="J76" i="159"/>
  <c r="J60" i="141"/>
  <c r="N60" i="141" s="1"/>
  <c r="J121" i="150"/>
  <c r="N121" i="150" s="1"/>
  <c r="J95" i="171"/>
  <c r="N95" i="171" s="1"/>
  <c r="J84" i="161"/>
  <c r="J117" i="172"/>
  <c r="N117" i="172" s="1"/>
  <c r="J71" i="147"/>
  <c r="N71" i="147" s="1"/>
  <c r="J52" i="171"/>
  <c r="N52" i="171" s="1"/>
  <c r="J60" i="181"/>
  <c r="N60" i="181" s="1"/>
  <c r="J120" i="172"/>
  <c r="N120" i="172" s="1"/>
  <c r="J96" i="161"/>
  <c r="N96" i="161" s="1"/>
  <c r="J117" i="180"/>
  <c r="N117" i="180" s="1"/>
  <c r="M62" i="142"/>
  <c r="J35" i="163"/>
  <c r="N35" i="163" s="1"/>
  <c r="M73" i="153"/>
  <c r="R126" i="62"/>
  <c r="BV20" i="54"/>
  <c r="J112" i="174"/>
  <c r="N112" i="174" s="1"/>
  <c r="T138" i="145"/>
  <c r="J138" i="145"/>
  <c r="N138" i="145" s="1"/>
  <c r="U138" i="145"/>
  <c r="W138" i="145"/>
  <c r="V138" i="145"/>
  <c r="J157" i="150"/>
  <c r="T157" i="150"/>
  <c r="W157" i="150"/>
  <c r="V157" i="150"/>
  <c r="U157" i="150"/>
  <c r="J41" i="179"/>
  <c r="J105" i="147"/>
  <c r="N105" i="147" s="1"/>
  <c r="G131" i="147"/>
  <c r="J78" i="146"/>
  <c r="N78" i="146" s="1"/>
  <c r="M45" i="157"/>
  <c r="N45" i="157" s="1"/>
  <c r="M67" i="181"/>
  <c r="M107" i="65"/>
  <c r="J40" i="158"/>
  <c r="J130" i="172"/>
  <c r="N130" i="172" s="1"/>
  <c r="M126" i="65"/>
  <c r="J89" i="177"/>
  <c r="N89" i="177" s="1"/>
  <c r="T24" i="119"/>
  <c r="S24" i="119"/>
  <c r="Q1072" i="62"/>
  <c r="M51" i="146"/>
  <c r="J71" i="167"/>
  <c r="R1078" i="62"/>
  <c r="S725" i="62"/>
  <c r="J41" i="168"/>
  <c r="Q876" i="62"/>
  <c r="M62" i="163"/>
  <c r="J106" i="161"/>
  <c r="N106" i="161" s="1"/>
  <c r="M39" i="178"/>
  <c r="Q363" i="62"/>
  <c r="O363" i="62" s="1"/>
  <c r="R836" i="62"/>
  <c r="M59" i="140"/>
  <c r="J119" i="164"/>
  <c r="N119" i="164" s="1"/>
  <c r="V132" i="146"/>
  <c r="U132" i="146"/>
  <c r="W132" i="146"/>
  <c r="J132" i="146"/>
  <c r="T132" i="146"/>
  <c r="G141" i="146"/>
  <c r="J34" i="148"/>
  <c r="N34" i="148" s="1"/>
  <c r="J33" i="161"/>
  <c r="M59" i="156"/>
  <c r="N59" i="156" s="1"/>
  <c r="S724" i="62"/>
  <c r="M85" i="141"/>
  <c r="M83" i="177"/>
  <c r="Q748" i="62"/>
  <c r="O748" i="62" s="1"/>
  <c r="J33" i="174"/>
  <c r="N33" i="174" s="1"/>
  <c r="M40" i="153"/>
  <c r="V127" i="154"/>
  <c r="W127" i="154"/>
  <c r="J127" i="154"/>
  <c r="N127" i="154" s="1"/>
  <c r="U127" i="154"/>
  <c r="T127" i="154"/>
  <c r="R1233" i="62"/>
  <c r="M65" i="150"/>
  <c r="J157" i="147"/>
  <c r="U157" i="147"/>
  <c r="T157" i="147"/>
  <c r="W157" i="147"/>
  <c r="V157" i="147"/>
  <c r="J81" i="182"/>
  <c r="M61" i="171"/>
  <c r="R1222" i="62"/>
  <c r="J95" i="176"/>
  <c r="N95" i="176" s="1"/>
  <c r="J48" i="158"/>
  <c r="J91" i="65"/>
  <c r="N91" i="65" s="1"/>
  <c r="M78" i="179"/>
  <c r="J107" i="164"/>
  <c r="N107" i="164" s="1"/>
  <c r="M42" i="171"/>
  <c r="J112" i="143"/>
  <c r="N112" i="143" s="1"/>
  <c r="J94" i="151"/>
  <c r="N94" i="151" s="1"/>
  <c r="M56" i="161"/>
  <c r="J129" i="173"/>
  <c r="N129" i="173" s="1"/>
  <c r="J38" i="155"/>
  <c r="M69" i="149"/>
  <c r="J99" i="176"/>
  <c r="N99" i="176" s="1"/>
  <c r="M77" i="149"/>
  <c r="M75" i="168"/>
  <c r="J40" i="160"/>
  <c r="J54" i="179"/>
  <c r="J123" i="147"/>
  <c r="N123" i="147" s="1"/>
  <c r="Q1030" i="62"/>
  <c r="O1030" i="62" s="1"/>
  <c r="M84" i="161"/>
  <c r="M48" i="149"/>
  <c r="M42" i="161"/>
  <c r="M68" i="151"/>
  <c r="J64" i="175"/>
  <c r="J38" i="146"/>
  <c r="W132" i="143"/>
  <c r="W141" i="143" s="1"/>
  <c r="V132" i="143"/>
  <c r="T132" i="143"/>
  <c r="U132" i="143"/>
  <c r="G141" i="143"/>
  <c r="J132" i="143"/>
  <c r="S543" i="62"/>
  <c r="J108" i="155"/>
  <c r="N108" i="155" s="1"/>
  <c r="M43" i="141"/>
  <c r="P741" i="62"/>
  <c r="M121" i="65"/>
  <c r="M56" i="181"/>
  <c r="J65" i="168"/>
  <c r="N65" i="168" s="1"/>
  <c r="V65" i="168" s="1"/>
  <c r="J109" i="142"/>
  <c r="N109" i="142" s="1"/>
  <c r="J70" i="172"/>
  <c r="J60" i="176"/>
  <c r="N60" i="176" s="1"/>
  <c r="J112" i="140"/>
  <c r="N112" i="140" s="1"/>
  <c r="J68" i="161"/>
  <c r="Q1243" i="62"/>
  <c r="O1243" i="62" s="1"/>
  <c r="J82" i="181"/>
  <c r="J68" i="151"/>
  <c r="M35" i="152"/>
  <c r="N35" i="152" s="1"/>
  <c r="J50" i="175"/>
  <c r="J92" i="157"/>
  <c r="N92" i="157" s="1"/>
  <c r="M68" i="150"/>
  <c r="N68" i="150" s="1"/>
  <c r="R1036" i="62"/>
  <c r="M60" i="140"/>
  <c r="M77" i="147"/>
  <c r="P141" i="62"/>
  <c r="N141" i="62" s="1"/>
  <c r="M37" i="152"/>
  <c r="J69" i="177"/>
  <c r="N69" i="177" s="1"/>
  <c r="J83" i="177"/>
  <c r="N83" i="177" s="1"/>
  <c r="U83" i="177" s="1"/>
  <c r="J101" i="174"/>
  <c r="N101" i="174" s="1"/>
  <c r="W101" i="174"/>
  <c r="V101" i="174"/>
  <c r="T101" i="174"/>
  <c r="U101" i="174"/>
  <c r="J39" i="140"/>
  <c r="J108" i="151"/>
  <c r="N108" i="151" s="1"/>
  <c r="J41" i="175"/>
  <c r="N41" i="175" s="1"/>
  <c r="M46" i="146"/>
  <c r="M31" i="174"/>
  <c r="DV20" i="54"/>
  <c r="M60" i="145"/>
  <c r="J80" i="166"/>
  <c r="N80" i="166" s="1"/>
  <c r="J45" i="177"/>
  <c r="J39" i="166"/>
  <c r="N39" i="166" s="1"/>
  <c r="J94" i="153"/>
  <c r="N94" i="153" s="1"/>
  <c r="Q1131" i="62"/>
  <c r="M34" i="154"/>
  <c r="T132" i="167"/>
  <c r="U132" i="167"/>
  <c r="J132" i="167"/>
  <c r="G141" i="167"/>
  <c r="W132" i="167"/>
  <c r="V132" i="167"/>
  <c r="M83" i="145"/>
  <c r="J44" i="148"/>
  <c r="J158" i="65"/>
  <c r="J23" i="65" s="1"/>
  <c r="Q775" i="62"/>
  <c r="O775" i="62" s="1"/>
  <c r="M69" i="150"/>
  <c r="P628" i="62"/>
  <c r="N628" i="62" s="1"/>
  <c r="S15" i="139"/>
  <c r="J90" i="141"/>
  <c r="N90" i="141" s="1"/>
  <c r="J122" i="173"/>
  <c r="N122" i="173" s="1"/>
  <c r="J38" i="151"/>
  <c r="N38" i="151" s="1"/>
  <c r="U38" i="151" s="1"/>
  <c r="J97" i="140"/>
  <c r="N97" i="140" s="1"/>
  <c r="P763" i="62"/>
  <c r="N763" i="62" s="1"/>
  <c r="T138" i="172"/>
  <c r="V138" i="172"/>
  <c r="W138" i="172"/>
  <c r="J138" i="172"/>
  <c r="N138" i="172" s="1"/>
  <c r="U138" i="172"/>
  <c r="J35" i="164"/>
  <c r="N35" i="164" s="1"/>
  <c r="J53" i="154"/>
  <c r="M59" i="149"/>
  <c r="M75" i="151"/>
  <c r="M38" i="140"/>
  <c r="M49" i="160"/>
  <c r="J118" i="169"/>
  <c r="N118" i="169" s="1"/>
  <c r="M53" i="182"/>
  <c r="M84" i="182"/>
  <c r="P947" i="62"/>
  <c r="N947" i="62" s="1"/>
  <c r="M40" i="164"/>
  <c r="Q637" i="62"/>
  <c r="O637" i="62" s="1"/>
  <c r="J62" i="166"/>
  <c r="J59" i="152"/>
  <c r="N59" i="152" s="1"/>
  <c r="J112" i="163"/>
  <c r="N112" i="163" s="1"/>
  <c r="M43" i="155"/>
  <c r="M63" i="168"/>
  <c r="R986" i="62"/>
  <c r="J128" i="179"/>
  <c r="N128" i="179" s="1"/>
  <c r="M40" i="160"/>
  <c r="U132" i="169"/>
  <c r="T132" i="169"/>
  <c r="J132" i="169"/>
  <c r="N132" i="169" s="1"/>
  <c r="G141" i="169"/>
  <c r="W132" i="169"/>
  <c r="V132" i="169"/>
  <c r="J30" i="158"/>
  <c r="N30" i="158" s="1"/>
  <c r="J52" i="172"/>
  <c r="N52" i="172" s="1"/>
  <c r="V52" i="172" s="1"/>
  <c r="J32" i="169"/>
  <c r="N32" i="169" s="1"/>
  <c r="T32" i="169" s="1"/>
  <c r="M67" i="177"/>
  <c r="J95" i="162"/>
  <c r="N95" i="162" s="1"/>
  <c r="J128" i="150"/>
  <c r="N128" i="150" s="1"/>
  <c r="M58" i="182"/>
  <c r="J94" i="149"/>
  <c r="N94" i="149" s="1"/>
  <c r="Q1216" i="62"/>
  <c r="J69" i="170"/>
  <c r="Q1153" i="62"/>
  <c r="J31" i="175"/>
  <c r="N31" i="175" s="1"/>
  <c r="V31" i="175" s="1"/>
  <c r="R1136" i="62"/>
  <c r="J116" i="161"/>
  <c r="N116" i="161" s="1"/>
  <c r="J123" i="169"/>
  <c r="N123" i="169" s="1"/>
  <c r="M77" i="145"/>
  <c r="J59" i="170"/>
  <c r="J112" i="178"/>
  <c r="N112" i="178" s="1"/>
  <c r="M60" i="150"/>
  <c r="M54" i="140"/>
  <c r="P734" i="62"/>
  <c r="N734" i="62" s="1"/>
  <c r="W136" i="162"/>
  <c r="T136" i="162"/>
  <c r="U136" i="162"/>
  <c r="V136" i="162"/>
  <c r="J136" i="162"/>
  <c r="N136" i="162" s="1"/>
  <c r="J128" i="148"/>
  <c r="N128" i="148" s="1"/>
  <c r="M65" i="142"/>
  <c r="J41" i="146"/>
  <c r="T138" i="156"/>
  <c r="V138" i="156"/>
  <c r="U138" i="156"/>
  <c r="J138" i="156"/>
  <c r="N138" i="156" s="1"/>
  <c r="W138" i="156"/>
  <c r="M75" i="181"/>
  <c r="M74" i="146"/>
  <c r="J49" i="165"/>
  <c r="N49" i="165" s="1"/>
  <c r="J67" i="141"/>
  <c r="V127" i="169"/>
  <c r="U127" i="169"/>
  <c r="J127" i="169"/>
  <c r="N127" i="169" s="1"/>
  <c r="W127" i="169"/>
  <c r="T127" i="169"/>
  <c r="U140" i="158"/>
  <c r="V140" i="158"/>
  <c r="T140" i="158"/>
  <c r="W140" i="158"/>
  <c r="J140" i="158"/>
  <c r="N140" i="158" s="1"/>
  <c r="M58" i="173"/>
  <c r="J81" i="157"/>
  <c r="N81" i="157" s="1"/>
  <c r="J33" i="150"/>
  <c r="N33" i="150" s="1"/>
  <c r="U33" i="150" s="1"/>
  <c r="R748" i="62"/>
  <c r="M43" i="161"/>
  <c r="J99" i="178"/>
  <c r="N99" i="178" s="1"/>
  <c r="J123" i="151"/>
  <c r="N123" i="151" s="1"/>
  <c r="M46" i="152"/>
  <c r="M76" i="168"/>
  <c r="P598" i="62"/>
  <c r="J116" i="152"/>
  <c r="N116" i="152" s="1"/>
  <c r="M55" i="163"/>
  <c r="J46" i="174"/>
  <c r="N46" i="174" s="1"/>
  <c r="J32" i="154"/>
  <c r="N32" i="154" s="1"/>
  <c r="W32" i="154" s="1"/>
  <c r="W101" i="173"/>
  <c r="T101" i="173"/>
  <c r="U101" i="173"/>
  <c r="J101" i="173"/>
  <c r="N101" i="173" s="1"/>
  <c r="V101" i="173"/>
  <c r="M123" i="65"/>
  <c r="Q914" i="62"/>
  <c r="P995" i="62"/>
  <c r="J72" i="182"/>
  <c r="N72" i="182" s="1"/>
  <c r="R282" i="62"/>
  <c r="M33" i="153"/>
  <c r="M34" i="168"/>
  <c r="J53" i="146"/>
  <c r="N53" i="146" s="1"/>
  <c r="T53" i="146" s="1"/>
  <c r="P617" i="62"/>
  <c r="N617" i="62" s="1"/>
  <c r="M36" i="148"/>
  <c r="J94" i="176"/>
  <c r="N94" i="176" s="1"/>
  <c r="M43" i="176"/>
  <c r="M77" i="156"/>
  <c r="J61" i="182"/>
  <c r="N61" i="182" s="1"/>
  <c r="P570" i="62"/>
  <c r="N570" i="62" s="1"/>
  <c r="J43" i="156"/>
  <c r="N43" i="156" s="1"/>
  <c r="U87" i="177"/>
  <c r="J87" i="177"/>
  <c r="T87" i="177"/>
  <c r="V87" i="177"/>
  <c r="W87" i="177"/>
  <c r="G103" i="177"/>
  <c r="P556" i="62"/>
  <c r="N556" i="62" s="1"/>
  <c r="J79" i="179"/>
  <c r="N79" i="179" s="1"/>
  <c r="J67" i="176"/>
  <c r="R1027" i="62"/>
  <c r="M70" i="175"/>
  <c r="J45" i="158"/>
  <c r="N45" i="158" s="1"/>
  <c r="U45" i="158" s="1"/>
  <c r="J61" i="153"/>
  <c r="M36" i="153"/>
  <c r="R499" i="62"/>
  <c r="J111" i="145"/>
  <c r="N111" i="145" s="1"/>
  <c r="J47" i="181"/>
  <c r="J82" i="172"/>
  <c r="J99" i="171"/>
  <c r="N99" i="171" s="1"/>
  <c r="M46" i="153"/>
  <c r="J78" i="155"/>
  <c r="J128" i="172"/>
  <c r="N128" i="172" s="1"/>
  <c r="M85" i="143"/>
  <c r="J92" i="159"/>
  <c r="N92" i="159" s="1"/>
  <c r="N13" i="119"/>
  <c r="M13" i="119"/>
  <c r="J115" i="141"/>
  <c r="N115" i="141" s="1"/>
  <c r="M43" i="148"/>
  <c r="M39" i="179"/>
  <c r="S16" i="139"/>
  <c r="J75" i="153"/>
  <c r="J35" i="174"/>
  <c r="N35" i="174" s="1"/>
  <c r="J112" i="155"/>
  <c r="N112" i="155" s="1"/>
  <c r="J54" i="150"/>
  <c r="N54" i="150" s="1"/>
  <c r="J75" i="178"/>
  <c r="N75" i="178" s="1"/>
  <c r="J107" i="168"/>
  <c r="N107" i="168" s="1"/>
  <c r="S1149" i="62"/>
  <c r="J47" i="173"/>
  <c r="N47" i="173" s="1"/>
  <c r="J118" i="174"/>
  <c r="N118" i="174" s="1"/>
  <c r="P927" i="62"/>
  <c r="N927" i="62" s="1"/>
  <c r="J94" i="158"/>
  <c r="N94" i="158" s="1"/>
  <c r="J95" i="164"/>
  <c r="N95" i="164" s="1"/>
  <c r="M77" i="161"/>
  <c r="J122" i="182"/>
  <c r="N122" i="182" s="1"/>
  <c r="J42" i="174"/>
  <c r="N42" i="174" s="1"/>
  <c r="M68" i="152"/>
  <c r="J75" i="168"/>
  <c r="N75" i="168" s="1"/>
  <c r="J36" i="155"/>
  <c r="M54" i="179"/>
  <c r="R732" i="62"/>
  <c r="M44" i="174"/>
  <c r="J56" i="148"/>
  <c r="N56" i="148" s="1"/>
  <c r="J80" i="141"/>
  <c r="J95" i="173"/>
  <c r="N95" i="173" s="1"/>
  <c r="M68" i="166"/>
  <c r="W137" i="155"/>
  <c r="U137" i="155"/>
  <c r="V137" i="155"/>
  <c r="T137" i="155"/>
  <c r="J137" i="155"/>
  <c r="N137" i="155" s="1"/>
  <c r="P765" i="62"/>
  <c r="N765" i="62" s="1"/>
  <c r="M85" i="142"/>
  <c r="J115" i="166"/>
  <c r="N115" i="166" s="1"/>
  <c r="M69" i="154"/>
  <c r="J46" i="149"/>
  <c r="N46" i="149" s="1"/>
  <c r="S570" i="62"/>
  <c r="P1187" i="62"/>
  <c r="J53" i="143"/>
  <c r="P923" i="62"/>
  <c r="M44" i="161"/>
  <c r="J90" i="155"/>
  <c r="N90" i="155" s="1"/>
  <c r="J54" i="175"/>
  <c r="J51" i="153"/>
  <c r="J47" i="182"/>
  <c r="R1184" i="62"/>
  <c r="P853" i="62"/>
  <c r="N853" i="62" s="1"/>
  <c r="J98" i="150"/>
  <c r="N98" i="150" s="1"/>
  <c r="Q562" i="62"/>
  <c r="O562" i="62" s="1"/>
  <c r="M45" i="153"/>
  <c r="J130" i="174"/>
  <c r="N130" i="174" s="1"/>
  <c r="R257" i="62"/>
  <c r="J73" i="166"/>
  <c r="N73" i="166" s="1"/>
  <c r="W73" i="166" s="1"/>
  <c r="J52" i="176"/>
  <c r="N52" i="176" s="1"/>
  <c r="M44" i="172"/>
  <c r="M50" i="182"/>
  <c r="P22" i="139"/>
  <c r="N22" i="139" s="1"/>
  <c r="J33" i="167"/>
  <c r="N33" i="167" s="1"/>
  <c r="T33" i="167" s="1"/>
  <c r="P1232" i="62"/>
  <c r="N1232" i="62" s="1"/>
  <c r="J71" i="151"/>
  <c r="N71" i="151" s="1"/>
  <c r="J122" i="178"/>
  <c r="N122" i="178" s="1"/>
  <c r="J49" i="175"/>
  <c r="J117" i="147"/>
  <c r="N117" i="147" s="1"/>
  <c r="T155" i="165"/>
  <c r="U155" i="165"/>
  <c r="J155" i="165"/>
  <c r="W155" i="165"/>
  <c r="V155" i="165"/>
  <c r="J52" i="164"/>
  <c r="N52" i="164" s="1"/>
  <c r="M43" i="159"/>
  <c r="J50" i="180"/>
  <c r="N50" i="180" s="1"/>
  <c r="U50" i="180" s="1"/>
  <c r="M78" i="168"/>
  <c r="N78" i="168" s="1"/>
  <c r="M78" i="150"/>
  <c r="M51" i="178"/>
  <c r="Q910" i="62"/>
  <c r="G131" i="174"/>
  <c r="J105" i="174"/>
  <c r="J84" i="172"/>
  <c r="M77" i="157"/>
  <c r="M32" i="170"/>
  <c r="S1153" i="62"/>
  <c r="J34" i="146"/>
  <c r="N34" i="146" s="1"/>
  <c r="T34" i="146" s="1"/>
  <c r="Q236" i="62"/>
  <c r="O236" i="62" s="1"/>
  <c r="J96" i="171"/>
  <c r="N96" i="171" s="1"/>
  <c r="R1135" i="62"/>
  <c r="M68" i="170"/>
  <c r="M63" i="141"/>
  <c r="J61" i="147"/>
  <c r="J82" i="158"/>
  <c r="N82" i="158" s="1"/>
  <c r="V82" i="158" s="1"/>
  <c r="M47" i="175"/>
  <c r="J46" i="173"/>
  <c r="J75" i="155"/>
  <c r="N75" i="155" s="1"/>
  <c r="J35" i="146"/>
  <c r="P710" i="62"/>
  <c r="J107" i="140"/>
  <c r="N107" i="140" s="1"/>
  <c r="EO20" i="54"/>
  <c r="V126" i="174"/>
  <c r="U126" i="174"/>
  <c r="W126" i="174"/>
  <c r="J126" i="174"/>
  <c r="N126" i="174" s="1"/>
  <c r="T126" i="174"/>
  <c r="P1036" i="62"/>
  <c r="N1036" i="62" s="1"/>
  <c r="P475" i="62"/>
  <c r="M43" i="146"/>
  <c r="R1160" i="62"/>
  <c r="M49" i="167"/>
  <c r="W140" i="160"/>
  <c r="V140" i="160"/>
  <c r="U140" i="160"/>
  <c r="T140" i="160"/>
  <c r="J140" i="160"/>
  <c r="N140" i="160" s="1"/>
  <c r="J73" i="153"/>
  <c r="N73" i="153" s="1"/>
  <c r="P329" i="62"/>
  <c r="J117" i="162"/>
  <c r="N117" i="162" s="1"/>
  <c r="M51" i="170"/>
  <c r="J99" i="170"/>
  <c r="N99" i="170" s="1"/>
  <c r="J90" i="166"/>
  <c r="N90" i="166" s="1"/>
  <c r="M78" i="161"/>
  <c r="J70" i="143"/>
  <c r="M44" i="152"/>
  <c r="P791" i="62"/>
  <c r="N791" i="62" s="1"/>
  <c r="AW20" i="54"/>
  <c r="J129" i="152"/>
  <c r="N129" i="152" s="1"/>
  <c r="M37" i="162"/>
  <c r="M71" i="140"/>
  <c r="J116" i="181"/>
  <c r="N116" i="181" s="1"/>
  <c r="M38" i="142"/>
  <c r="M47" i="178"/>
  <c r="Q792" i="62"/>
  <c r="O792" i="62" s="1"/>
  <c r="M56" i="140"/>
  <c r="Q508" i="62"/>
  <c r="J67" i="140"/>
  <c r="M30" i="155"/>
  <c r="J76" i="152"/>
  <c r="R362" i="62"/>
  <c r="J80" i="140"/>
  <c r="J68" i="181"/>
  <c r="N68" i="181" s="1"/>
  <c r="U68" i="181" s="1"/>
  <c r="M41" i="141"/>
  <c r="M61" i="166"/>
  <c r="J68" i="176"/>
  <c r="J81" i="152"/>
  <c r="N81" i="152" s="1"/>
  <c r="W81" i="152" s="1"/>
  <c r="J110" i="160"/>
  <c r="N110" i="160" s="1"/>
  <c r="M85" i="161"/>
  <c r="J47" i="65"/>
  <c r="N47" i="65" s="1"/>
  <c r="R823" i="62"/>
  <c r="R545" i="62"/>
  <c r="M55" i="164"/>
  <c r="J81" i="163"/>
  <c r="J81" i="162"/>
  <c r="R19" i="139"/>
  <c r="J54" i="180"/>
  <c r="J79" i="141"/>
  <c r="N79" i="141" s="1"/>
  <c r="M52" i="182"/>
  <c r="M36" i="178"/>
  <c r="J56" i="171"/>
  <c r="J98" i="182"/>
  <c r="N98" i="182" s="1"/>
  <c r="J97" i="174"/>
  <c r="N97" i="174" s="1"/>
  <c r="J69" i="171"/>
  <c r="J124" i="154"/>
  <c r="N124" i="154" s="1"/>
  <c r="J53" i="165"/>
  <c r="N53" i="165" s="1"/>
  <c r="U127" i="160"/>
  <c r="W127" i="160"/>
  <c r="V127" i="160"/>
  <c r="J127" i="160"/>
  <c r="N127" i="160" s="1"/>
  <c r="T127" i="160"/>
  <c r="J114" i="175"/>
  <c r="N114" i="175" s="1"/>
  <c r="S791" i="62"/>
  <c r="J115" i="151"/>
  <c r="N115" i="151" s="1"/>
  <c r="J32" i="143"/>
  <c r="N32" i="143" s="1"/>
  <c r="J123" i="174"/>
  <c r="N123" i="174" s="1"/>
  <c r="Q1212" i="62"/>
  <c r="O1212" i="62" s="1"/>
  <c r="J112" i="165"/>
  <c r="N112" i="165" s="1"/>
  <c r="M42" i="165"/>
  <c r="J32" i="179"/>
  <c r="J158" i="171"/>
  <c r="J23" i="171" s="1"/>
  <c r="R724" i="62"/>
  <c r="T156" i="173"/>
  <c r="U156" i="173"/>
  <c r="V156" i="173"/>
  <c r="W156" i="173"/>
  <c r="J156" i="173"/>
  <c r="M64" i="170"/>
  <c r="J92" i="165"/>
  <c r="N92" i="165" s="1"/>
  <c r="J83" i="150"/>
  <c r="J87" i="174"/>
  <c r="T87" i="174"/>
  <c r="T103" i="174" s="1"/>
  <c r="W87" i="174"/>
  <c r="V87" i="174"/>
  <c r="U87" i="174"/>
  <c r="U103" i="174" s="1"/>
  <c r="G103" i="174"/>
  <c r="J135" i="165"/>
  <c r="N135" i="165" s="1"/>
  <c r="U135" i="165"/>
  <c r="W135" i="165"/>
  <c r="T135" i="165"/>
  <c r="V135" i="165"/>
  <c r="J134" i="65"/>
  <c r="N134" i="65" s="1"/>
  <c r="W134" i="65"/>
  <c r="U134" i="65"/>
  <c r="V134" i="65"/>
  <c r="T134" i="65"/>
  <c r="T126" i="170"/>
  <c r="U126" i="170"/>
  <c r="J126" i="170"/>
  <c r="N126" i="170" s="1"/>
  <c r="V126" i="170"/>
  <c r="W126" i="170"/>
  <c r="J77" i="141"/>
  <c r="G103" i="156"/>
  <c r="J87" i="156"/>
  <c r="T87" i="156"/>
  <c r="U87" i="156"/>
  <c r="V87" i="156"/>
  <c r="W87" i="156"/>
  <c r="J59" i="182"/>
  <c r="N59" i="182" s="1"/>
  <c r="J70" i="165"/>
  <c r="S985" i="62"/>
  <c r="J75" i="169"/>
  <c r="N75" i="169" s="1"/>
  <c r="Q1154" i="62"/>
  <c r="O1154" i="62" s="1"/>
  <c r="J120" i="150"/>
  <c r="N120" i="150" s="1"/>
  <c r="M34" i="163"/>
  <c r="J110" i="178"/>
  <c r="N110" i="178" s="1"/>
  <c r="J96" i="142"/>
  <c r="N96" i="142" s="1"/>
  <c r="J137" i="160"/>
  <c r="N137" i="160" s="1"/>
  <c r="V137" i="160"/>
  <c r="U137" i="160"/>
  <c r="T137" i="160"/>
  <c r="W137" i="160"/>
  <c r="P914" i="62"/>
  <c r="S1183" i="62"/>
  <c r="M52" i="157"/>
  <c r="J99" i="174"/>
  <c r="N99" i="174" s="1"/>
  <c r="J53" i="155"/>
  <c r="J124" i="181"/>
  <c r="N124" i="181" s="1"/>
  <c r="M82" i="164"/>
  <c r="J60" i="179"/>
  <c r="N60" i="179" s="1"/>
  <c r="M51" i="165"/>
  <c r="M38" i="175"/>
  <c r="M84" i="151"/>
  <c r="J48" i="171"/>
  <c r="M48" i="65"/>
  <c r="P105" i="62"/>
  <c r="Q22" i="139"/>
  <c r="O22" i="139" s="1"/>
  <c r="U155" i="153"/>
  <c r="U159" i="153" s="1"/>
  <c r="W155" i="153"/>
  <c r="W159" i="153" s="1"/>
  <c r="T155" i="153"/>
  <c r="T159" i="153" s="1"/>
  <c r="J155" i="153"/>
  <c r="V155" i="153"/>
  <c r="V159" i="153" s="1"/>
  <c r="V140" i="65"/>
  <c r="J140" i="65"/>
  <c r="N140" i="65" s="1"/>
  <c r="T140" i="65"/>
  <c r="U140" i="65"/>
  <c r="W140" i="65"/>
  <c r="J79" i="182"/>
  <c r="N79" i="182" s="1"/>
  <c r="J68" i="171"/>
  <c r="M85" i="174"/>
  <c r="S127" i="62"/>
  <c r="J48" i="65"/>
  <c r="N48" i="65" s="1"/>
  <c r="U48" i="65" s="1"/>
  <c r="M31" i="160"/>
  <c r="J95" i="158"/>
  <c r="N95" i="158" s="1"/>
  <c r="J85" i="180"/>
  <c r="N85" i="180" s="1"/>
  <c r="M55" i="181"/>
  <c r="M70" i="156"/>
  <c r="M47" i="150"/>
  <c r="R1074" i="62"/>
  <c r="M47" i="155"/>
  <c r="M79" i="167"/>
  <c r="J115" i="160"/>
  <c r="N115" i="160" s="1"/>
  <c r="Q1089" i="62"/>
  <c r="U102" i="147"/>
  <c r="V102" i="147"/>
  <c r="T102" i="147"/>
  <c r="J102" i="147"/>
  <c r="N102" i="147" s="1"/>
  <c r="W102" i="147"/>
  <c r="J106" i="148"/>
  <c r="N106" i="148" s="1"/>
  <c r="J62" i="150"/>
  <c r="N62" i="150" s="1"/>
  <c r="J58" i="178"/>
  <c r="J102" i="148"/>
  <c r="N102" i="148" s="1"/>
  <c r="V102" i="148"/>
  <c r="U102" i="148"/>
  <c r="W102" i="148"/>
  <c r="T102" i="148"/>
  <c r="J63" i="156"/>
  <c r="S618" i="62"/>
  <c r="M85" i="179"/>
  <c r="J98" i="168"/>
  <c r="N98" i="168" s="1"/>
  <c r="N5" i="119"/>
  <c r="M5" i="119"/>
  <c r="M74" i="179"/>
  <c r="M67" i="167"/>
  <c r="M70" i="164"/>
  <c r="Q873" i="62"/>
  <c r="O873" i="62" s="1"/>
  <c r="M34" i="159"/>
  <c r="J46" i="147"/>
  <c r="N46" i="147" s="1"/>
  <c r="V46" i="147" s="1"/>
  <c r="J61" i="156"/>
  <c r="J59" i="165"/>
  <c r="M42" i="143"/>
  <c r="J32" i="155"/>
  <c r="M42" i="168"/>
  <c r="N42" i="168" s="1"/>
  <c r="V137" i="163"/>
  <c r="W137" i="163"/>
  <c r="J137" i="163"/>
  <c r="N137" i="163" s="1"/>
  <c r="T137" i="163"/>
  <c r="U137" i="163"/>
  <c r="J84" i="162"/>
  <c r="N84" i="162" s="1"/>
  <c r="M64" i="168"/>
  <c r="M53" i="140"/>
  <c r="J127" i="140"/>
  <c r="N127" i="140" s="1"/>
  <c r="V127" i="140"/>
  <c r="T127" i="140"/>
  <c r="U127" i="140"/>
  <c r="W127" i="140"/>
  <c r="R1211" i="62"/>
  <c r="J107" i="141"/>
  <c r="N107" i="141" s="1"/>
  <c r="J35" i="156"/>
  <c r="J91" i="146"/>
  <c r="N91" i="146" s="1"/>
  <c r="J114" i="165"/>
  <c r="N114" i="165" s="1"/>
  <c r="V135" i="175"/>
  <c r="W135" i="175"/>
  <c r="U135" i="175"/>
  <c r="J135" i="175"/>
  <c r="N135" i="175" s="1"/>
  <c r="T135" i="175"/>
  <c r="J45" i="146"/>
  <c r="N45" i="146" s="1"/>
  <c r="V45" i="146" s="1"/>
  <c r="J60" i="148"/>
  <c r="M40" i="140"/>
  <c r="W139" i="169"/>
  <c r="J139" i="169"/>
  <c r="N139" i="169" s="1"/>
  <c r="T139" i="169"/>
  <c r="V139" i="169"/>
  <c r="U139" i="169"/>
  <c r="M35" i="145"/>
  <c r="J129" i="180"/>
  <c r="N129" i="180" s="1"/>
  <c r="J120" i="153"/>
  <c r="N120" i="153" s="1"/>
  <c r="J123" i="167"/>
  <c r="N123" i="167" s="1"/>
  <c r="J47" i="158"/>
  <c r="N47" i="158" s="1"/>
  <c r="W47" i="158" s="1"/>
  <c r="J158" i="164"/>
  <c r="J23" i="164" s="1"/>
  <c r="J128" i="162"/>
  <c r="N128" i="162" s="1"/>
  <c r="J107" i="156"/>
  <c r="N107" i="156" s="1"/>
  <c r="J64" i="164"/>
  <c r="J45" i="170"/>
  <c r="J123" i="141"/>
  <c r="N123" i="141" s="1"/>
  <c r="S712" i="62"/>
  <c r="W134" i="143"/>
  <c r="V134" i="143"/>
  <c r="T134" i="143"/>
  <c r="J134" i="143"/>
  <c r="N134" i="143" s="1"/>
  <c r="U134" i="143"/>
  <c r="M58" i="143"/>
  <c r="R1142" i="62"/>
  <c r="J72" i="173"/>
  <c r="N72" i="173" s="1"/>
  <c r="J52" i="162"/>
  <c r="J43" i="142"/>
  <c r="S893" i="62"/>
  <c r="J140" i="148"/>
  <c r="N140" i="148" s="1"/>
  <c r="U140" i="148"/>
  <c r="W140" i="148"/>
  <c r="T140" i="148"/>
  <c r="V140" i="148"/>
  <c r="J90" i="177"/>
  <c r="N90" i="177" s="1"/>
  <c r="Q15" i="139"/>
  <c r="O15" i="139" s="1"/>
  <c r="EW20" i="54"/>
  <c r="U136" i="164"/>
  <c r="W136" i="164"/>
  <c r="T136" i="164"/>
  <c r="V136" i="164"/>
  <c r="J136" i="164"/>
  <c r="N136" i="164" s="1"/>
  <c r="M62" i="178"/>
  <c r="M33" i="174"/>
  <c r="R556" i="62"/>
  <c r="P906" i="62"/>
  <c r="J85" i="147"/>
  <c r="P1211" i="62"/>
  <c r="N1211" i="62" s="1"/>
  <c r="J157" i="143"/>
  <c r="U157" i="143"/>
  <c r="T157" i="143"/>
  <c r="W157" i="143"/>
  <c r="V157" i="143"/>
  <c r="Q1118" i="62"/>
  <c r="M50" i="173"/>
  <c r="M47" i="180"/>
  <c r="P1135" i="62"/>
  <c r="N1135" i="62" s="1"/>
  <c r="N35" i="119"/>
  <c r="M35" i="119"/>
  <c r="J56" i="146"/>
  <c r="N56" i="146" s="1"/>
  <c r="T56" i="146" s="1"/>
  <c r="J54" i="181"/>
  <c r="J68" i="141"/>
  <c r="N68" i="141" s="1"/>
  <c r="W137" i="147"/>
  <c r="T137" i="147"/>
  <c r="V137" i="147"/>
  <c r="U137" i="147"/>
  <c r="J137" i="147"/>
  <c r="N137" i="147" s="1"/>
  <c r="J118" i="172"/>
  <c r="N118" i="172" s="1"/>
  <c r="R859" i="62"/>
  <c r="Q1230" i="62"/>
  <c r="O1230" i="62" s="1"/>
  <c r="M54" i="149"/>
  <c r="J110" i="176"/>
  <c r="N110" i="176" s="1"/>
  <c r="J40" i="171"/>
  <c r="M85" i="65"/>
  <c r="J36" i="176"/>
  <c r="P1136" i="62"/>
  <c r="N1136" i="62" s="1"/>
  <c r="J45" i="156"/>
  <c r="J94" i="177"/>
  <c r="N94" i="177" s="1"/>
  <c r="J105" i="158"/>
  <c r="N105" i="158" s="1"/>
  <c r="G131" i="158"/>
  <c r="J31" i="169"/>
  <c r="N31" i="169" s="1"/>
  <c r="J50" i="163"/>
  <c r="P561" i="62"/>
  <c r="N561" i="62" s="1"/>
  <c r="M79" i="168"/>
  <c r="S261" i="62"/>
  <c r="J116" i="156"/>
  <c r="N116" i="156" s="1"/>
  <c r="J35" i="158"/>
  <c r="N35" i="158" s="1"/>
  <c r="V35" i="158" s="1"/>
  <c r="J37" i="143"/>
  <c r="N37" i="143" s="1"/>
  <c r="S775" i="62"/>
  <c r="J83" i="169"/>
  <c r="T22" i="119"/>
  <c r="S22" i="119"/>
  <c r="M37" i="167"/>
  <c r="J44" i="141"/>
  <c r="N44" i="141" s="1"/>
  <c r="T44" i="141" s="1"/>
  <c r="R872" i="62"/>
  <c r="J77" i="172"/>
  <c r="R773" i="62"/>
  <c r="J128" i="169"/>
  <c r="N128" i="169" s="1"/>
  <c r="M82" i="169"/>
  <c r="M79" i="171"/>
  <c r="J43" i="179"/>
  <c r="N43" i="179" s="1"/>
  <c r="M45" i="181"/>
  <c r="J116" i="179"/>
  <c r="N116" i="179" s="1"/>
  <c r="W126" i="143"/>
  <c r="J126" i="143"/>
  <c r="N126" i="143" s="1"/>
  <c r="U126" i="143"/>
  <c r="V126" i="143"/>
  <c r="T126" i="143"/>
  <c r="M81" i="174"/>
  <c r="M47" i="140"/>
  <c r="J50" i="141"/>
  <c r="S931" i="62"/>
  <c r="Q1149" i="62"/>
  <c r="J46" i="181"/>
  <c r="J109" i="174"/>
  <c r="N109" i="174" s="1"/>
  <c r="J82" i="143"/>
  <c r="N82" i="143" s="1"/>
  <c r="T82" i="143" s="1"/>
  <c r="J77" i="158"/>
  <c r="N77" i="158" s="1"/>
  <c r="J69" i="161"/>
  <c r="N69" i="161" s="1"/>
  <c r="M79" i="142"/>
  <c r="J47" i="152"/>
  <c r="N47" i="152" s="1"/>
  <c r="W102" i="165"/>
  <c r="V102" i="165"/>
  <c r="T102" i="165"/>
  <c r="J102" i="165"/>
  <c r="N102" i="165" s="1"/>
  <c r="U102" i="165"/>
  <c r="J118" i="158"/>
  <c r="N118" i="158" s="1"/>
  <c r="J92" i="164"/>
  <c r="N92" i="164" s="1"/>
  <c r="J100" i="179"/>
  <c r="N100" i="179" s="1"/>
  <c r="J132" i="168"/>
  <c r="T132" i="168"/>
  <c r="T141" i="168" s="1"/>
  <c r="G141" i="168"/>
  <c r="W132" i="168"/>
  <c r="U132" i="168"/>
  <c r="V132" i="168"/>
  <c r="M32" i="142"/>
  <c r="S617" i="62"/>
  <c r="M68" i="178"/>
  <c r="J105" i="165"/>
  <c r="G131" i="165"/>
  <c r="M85" i="167"/>
  <c r="R401" i="62"/>
  <c r="M77" i="168"/>
  <c r="N77" i="168" s="1"/>
  <c r="J76" i="177"/>
  <c r="M56" i="141"/>
  <c r="T136" i="154"/>
  <c r="U136" i="154"/>
  <c r="J136" i="154"/>
  <c r="N136" i="154" s="1"/>
  <c r="W136" i="154"/>
  <c r="V136" i="154"/>
  <c r="J70" i="168"/>
  <c r="S236" i="62"/>
  <c r="M81" i="145"/>
  <c r="J70" i="164"/>
  <c r="N70" i="164" s="1"/>
  <c r="R774" i="62"/>
  <c r="M70" i="158"/>
  <c r="M40" i="174"/>
  <c r="BZ20" i="54"/>
  <c r="T138" i="157"/>
  <c r="W138" i="157"/>
  <c r="U138" i="157"/>
  <c r="V138" i="157"/>
  <c r="J138" i="157"/>
  <c r="N138" i="157" s="1"/>
  <c r="J93" i="160"/>
  <c r="N93" i="160" s="1"/>
  <c r="M71" i="149"/>
  <c r="M47" i="141"/>
  <c r="J71" i="143"/>
  <c r="N71" i="143" s="1"/>
  <c r="T139" i="171"/>
  <c r="V139" i="171"/>
  <c r="W139" i="171"/>
  <c r="J139" i="171"/>
  <c r="N139" i="171" s="1"/>
  <c r="U139" i="171"/>
  <c r="M41" i="164"/>
  <c r="M43" i="152"/>
  <c r="M59" i="180"/>
  <c r="R746" i="62"/>
  <c r="P724" i="62"/>
  <c r="N724" i="62" s="1"/>
  <c r="M33" i="177"/>
  <c r="W137" i="158"/>
  <c r="V137" i="158"/>
  <c r="J137" i="158"/>
  <c r="N137" i="158" s="1"/>
  <c r="T137" i="158"/>
  <c r="U137" i="158"/>
  <c r="R630" i="62"/>
  <c r="Q766" i="62"/>
  <c r="J79" i="169"/>
  <c r="M31" i="153"/>
  <c r="P257" i="62"/>
  <c r="N257" i="62" s="1"/>
  <c r="R886" i="62"/>
  <c r="M56" i="155"/>
  <c r="J116" i="143"/>
  <c r="N116" i="143" s="1"/>
  <c r="V127" i="171"/>
  <c r="U127" i="171"/>
  <c r="T127" i="171"/>
  <c r="J127" i="171"/>
  <c r="N127" i="171" s="1"/>
  <c r="W127" i="171"/>
  <c r="M49" i="171"/>
  <c r="J119" i="171"/>
  <c r="N119" i="171" s="1"/>
  <c r="J81" i="180"/>
  <c r="N81" i="180" s="1"/>
  <c r="J83" i="166"/>
  <c r="J67" i="177"/>
  <c r="M49" i="174"/>
  <c r="Q1145" i="62"/>
  <c r="J68" i="170"/>
  <c r="R843" i="62"/>
  <c r="M31" i="170"/>
  <c r="J79" i="166"/>
  <c r="N79" i="166" s="1"/>
  <c r="W79" i="166" s="1"/>
  <c r="J89" i="172"/>
  <c r="N89" i="172" s="1"/>
  <c r="Q617" i="62"/>
  <c r="O617" i="62" s="1"/>
  <c r="T126" i="164"/>
  <c r="U126" i="164"/>
  <c r="W126" i="164"/>
  <c r="J126" i="164"/>
  <c r="N126" i="164" s="1"/>
  <c r="V126" i="164"/>
  <c r="N14" i="119"/>
  <c r="M14" i="119"/>
  <c r="J130" i="150"/>
  <c r="N130" i="150" s="1"/>
  <c r="T134" i="156"/>
  <c r="U134" i="156"/>
  <c r="W134" i="156"/>
  <c r="V134" i="156"/>
  <c r="J134" i="156"/>
  <c r="N134" i="156" s="1"/>
  <c r="J76" i="153"/>
  <c r="N76" i="153" s="1"/>
  <c r="J80" i="172"/>
  <c r="J43" i="175"/>
  <c r="Q282" i="62"/>
  <c r="O282" i="62" s="1"/>
  <c r="J99" i="162"/>
  <c r="N99" i="162" s="1"/>
  <c r="R902" i="62"/>
  <c r="M55" i="154"/>
  <c r="J30" i="165"/>
  <c r="V87" i="179"/>
  <c r="G103" i="179"/>
  <c r="T87" i="179"/>
  <c r="J87" i="179"/>
  <c r="N87" i="179" s="1"/>
  <c r="W87" i="179"/>
  <c r="U87" i="179"/>
  <c r="M38" i="179"/>
  <c r="R1115" i="62"/>
  <c r="J100" i="152"/>
  <c r="N100" i="152" s="1"/>
  <c r="Q376" i="62"/>
  <c r="O376" i="62" s="1"/>
  <c r="S630" i="62"/>
  <c r="M75" i="146"/>
  <c r="Q23" i="139"/>
  <c r="O23" i="139" s="1"/>
  <c r="M74" i="162"/>
  <c r="J130" i="180"/>
  <c r="N130" i="180" s="1"/>
  <c r="M77" i="143"/>
  <c r="J130" i="165"/>
  <c r="N130" i="165" s="1"/>
  <c r="Q127" i="62"/>
  <c r="O127" i="62" s="1"/>
  <c r="J56" i="158"/>
  <c r="Q583" i="62"/>
  <c r="O583" i="62" s="1"/>
  <c r="R6" i="139"/>
  <c r="J85" i="176"/>
  <c r="N85" i="176" s="1"/>
  <c r="M82" i="176"/>
  <c r="V138" i="167"/>
  <c r="T138" i="167"/>
  <c r="J138" i="167"/>
  <c r="N138" i="167" s="1"/>
  <c r="W138" i="167"/>
  <c r="U138" i="167"/>
  <c r="Q939" i="62"/>
  <c r="O939" i="62" s="1"/>
  <c r="J55" i="153"/>
  <c r="N55" i="153" s="1"/>
  <c r="J36" i="165"/>
  <c r="P143" i="62"/>
  <c r="M61" i="164"/>
  <c r="J85" i="175"/>
  <c r="N85" i="175" s="1"/>
  <c r="J74" i="158"/>
  <c r="N74" i="158" s="1"/>
  <c r="T74" i="158" s="1"/>
  <c r="M80" i="155"/>
  <c r="M45" i="163"/>
  <c r="M48" i="167"/>
  <c r="J108" i="141"/>
  <c r="N108" i="141" s="1"/>
  <c r="J82" i="140"/>
  <c r="N82" i="140" s="1"/>
  <c r="M83" i="167"/>
  <c r="J158" i="153"/>
  <c r="J23" i="153" s="1"/>
  <c r="J117" i="167"/>
  <c r="N117" i="167" s="1"/>
  <c r="P614" i="62"/>
  <c r="N614" i="62" s="1"/>
  <c r="J68" i="178"/>
  <c r="N68" i="178" s="1"/>
  <c r="U68" i="178" s="1"/>
  <c r="W133" i="176"/>
  <c r="J133" i="176"/>
  <c r="N133" i="176" s="1"/>
  <c r="U133" i="176"/>
  <c r="T133" i="176"/>
  <c r="V133" i="176"/>
  <c r="J39" i="162"/>
  <c r="N39" i="162" s="1"/>
  <c r="N38" i="119"/>
  <c r="M38" i="119"/>
  <c r="M63" i="176"/>
  <c r="N63" i="176" s="1"/>
  <c r="P1074" i="62"/>
  <c r="N1074" i="62" s="1"/>
  <c r="J81" i="159"/>
  <c r="M33" i="141"/>
  <c r="R618" i="62"/>
  <c r="J49" i="65"/>
  <c r="N49" i="65" s="1"/>
  <c r="U49" i="65" s="1"/>
  <c r="J55" i="167"/>
  <c r="N55" i="167" s="1"/>
  <c r="S26" i="119"/>
  <c r="T26" i="119"/>
  <c r="P170" i="62"/>
  <c r="N170" i="62" s="1"/>
  <c r="M81" i="163"/>
  <c r="U139" i="146"/>
  <c r="T139" i="146"/>
  <c r="J139" i="146"/>
  <c r="N139" i="146" s="1"/>
  <c r="V139" i="146"/>
  <c r="W139" i="146"/>
  <c r="Q838" i="62"/>
  <c r="J64" i="182"/>
  <c r="J111" i="146"/>
  <c r="N111" i="146" s="1"/>
  <c r="J97" i="65"/>
  <c r="N97" i="65" s="1"/>
  <c r="M61" i="148"/>
  <c r="M78" i="177"/>
  <c r="J76" i="178"/>
  <c r="S584" i="62"/>
  <c r="M35" i="170"/>
  <c r="J82" i="152"/>
  <c r="N82" i="152" s="1"/>
  <c r="J62" i="158"/>
  <c r="N62" i="158" s="1"/>
  <c r="M71" i="148"/>
  <c r="J43" i="150"/>
  <c r="J79" i="161"/>
  <c r="J74" i="143"/>
  <c r="N74" i="143" s="1"/>
  <c r="J53" i="152"/>
  <c r="M34" i="143"/>
  <c r="M40" i="141"/>
  <c r="U140" i="164"/>
  <c r="W140" i="164"/>
  <c r="T140" i="164"/>
  <c r="J140" i="164"/>
  <c r="N140" i="164" s="1"/>
  <c r="V140" i="164"/>
  <c r="J158" i="158"/>
  <c r="J23" i="158" s="1"/>
  <c r="J98" i="159"/>
  <c r="N98" i="159" s="1"/>
  <c r="J60" i="159"/>
  <c r="N60" i="159" s="1"/>
  <c r="M65" i="164"/>
  <c r="J112" i="173"/>
  <c r="N112" i="173" s="1"/>
  <c r="M78" i="182"/>
  <c r="M40" i="165"/>
  <c r="T133" i="169"/>
  <c r="J133" i="169"/>
  <c r="N133" i="169" s="1"/>
  <c r="U133" i="169"/>
  <c r="W133" i="169"/>
  <c r="V133" i="169"/>
  <c r="T31" i="119"/>
  <c r="S31" i="119"/>
  <c r="J133" i="166"/>
  <c r="N133" i="166" s="1"/>
  <c r="W133" i="166"/>
  <c r="T133" i="166"/>
  <c r="U133" i="166"/>
  <c r="V133" i="166"/>
  <c r="J91" i="149"/>
  <c r="N91" i="149" s="1"/>
  <c r="J54" i="145"/>
  <c r="N54" i="145" s="1"/>
  <c r="W54" i="145" s="1"/>
  <c r="Q257" i="62"/>
  <c r="O257" i="62" s="1"/>
  <c r="M65" i="158"/>
  <c r="W102" i="176"/>
  <c r="J102" i="176"/>
  <c r="N102" i="176" s="1"/>
  <c r="U102" i="176"/>
  <c r="V102" i="176"/>
  <c r="T102" i="176"/>
  <c r="U157" i="162"/>
  <c r="J157" i="162"/>
  <c r="T157" i="162"/>
  <c r="W157" i="162"/>
  <c r="V157" i="162"/>
  <c r="M62" i="147"/>
  <c r="J65" i="162"/>
  <c r="J127" i="151"/>
  <c r="N127" i="151" s="1"/>
  <c r="U127" i="151"/>
  <c r="V127" i="151"/>
  <c r="W127" i="151"/>
  <c r="T127" i="151"/>
  <c r="M37" i="141"/>
  <c r="R273" i="62"/>
  <c r="J62" i="154"/>
  <c r="J62" i="155"/>
  <c r="M38" i="148"/>
  <c r="J91" i="151"/>
  <c r="N91" i="151" s="1"/>
  <c r="J47" i="161"/>
  <c r="N47" i="161" s="1"/>
  <c r="J117" i="143"/>
  <c r="N117" i="143" s="1"/>
  <c r="J123" i="154"/>
  <c r="N123" i="154" s="1"/>
  <c r="M33" i="159"/>
  <c r="N33" i="159" s="1"/>
  <c r="R562" i="62"/>
  <c r="R1196" i="62"/>
  <c r="M69" i="65"/>
  <c r="J47" i="143"/>
  <c r="N47" i="143" s="1"/>
  <c r="V47" i="143" s="1"/>
  <c r="J84" i="149"/>
  <c r="N84" i="149" s="1"/>
  <c r="J91" i="182"/>
  <c r="N91" i="182" s="1"/>
  <c r="J77" i="178"/>
  <c r="J117" i="146"/>
  <c r="N117" i="146" s="1"/>
  <c r="J89" i="147"/>
  <c r="N89" i="147" s="1"/>
  <c r="P852" i="62"/>
  <c r="N852" i="62" s="1"/>
  <c r="S628" i="62"/>
  <c r="M39" i="154"/>
  <c r="S713" i="62"/>
  <c r="S841" i="62"/>
  <c r="J40" i="142"/>
  <c r="N40" i="142" s="1"/>
  <c r="CP20" i="54"/>
  <c r="S1222" i="62"/>
  <c r="S887" i="62"/>
  <c r="M59" i="170"/>
  <c r="J67" i="181"/>
  <c r="M53" i="155"/>
  <c r="Q720" i="62"/>
  <c r="O720" i="62" s="1"/>
  <c r="M56" i="150"/>
  <c r="M33" i="181"/>
  <c r="J45" i="178"/>
  <c r="N45" i="178" s="1"/>
  <c r="J122" i="163"/>
  <c r="N122" i="163" s="1"/>
  <c r="T135" i="150"/>
  <c r="V135" i="150"/>
  <c r="U135" i="150"/>
  <c r="W135" i="150"/>
  <c r="J135" i="150"/>
  <c r="N135" i="150" s="1"/>
  <c r="Q965" i="62"/>
  <c r="J78" i="159"/>
  <c r="N78" i="159" s="1"/>
  <c r="P1191" i="62"/>
  <c r="M80" i="152"/>
  <c r="J80" i="161"/>
  <c r="J93" i="141"/>
  <c r="N93" i="141" s="1"/>
  <c r="Q1052" i="62"/>
  <c r="O1052" i="62" s="1"/>
  <c r="M46" i="172"/>
  <c r="J130" i="166"/>
  <c r="N130" i="166" s="1"/>
  <c r="J85" i="172"/>
  <c r="U136" i="142"/>
  <c r="V136" i="142"/>
  <c r="J136" i="142"/>
  <c r="N136" i="142" s="1"/>
  <c r="T136" i="142"/>
  <c r="W136" i="142"/>
  <c r="R776" i="62"/>
  <c r="J58" i="152"/>
  <c r="N58" i="152" s="1"/>
  <c r="M49" i="145"/>
  <c r="R569" i="62"/>
  <c r="V157" i="140"/>
  <c r="T157" i="140"/>
  <c r="W157" i="140"/>
  <c r="J157" i="140"/>
  <c r="U157" i="140"/>
  <c r="W133" i="145"/>
  <c r="V133" i="145"/>
  <c r="T133" i="145"/>
  <c r="J133" i="145"/>
  <c r="N133" i="145" s="1"/>
  <c r="U133" i="145"/>
  <c r="M34" i="142"/>
  <c r="J92" i="153"/>
  <c r="N92" i="153" s="1"/>
  <c r="U134" i="141"/>
  <c r="J134" i="141"/>
  <c r="N134" i="141" s="1"/>
  <c r="T134" i="141"/>
  <c r="W134" i="141"/>
  <c r="V134" i="141"/>
  <c r="J64" i="169"/>
  <c r="S556" i="62"/>
  <c r="J118" i="154"/>
  <c r="N118" i="154" s="1"/>
  <c r="J33" i="181"/>
  <c r="J58" i="142"/>
  <c r="P907" i="62"/>
  <c r="M32" i="181"/>
  <c r="T137" i="181"/>
  <c r="W137" i="181"/>
  <c r="V137" i="181"/>
  <c r="J137" i="181"/>
  <c r="N137" i="181" s="1"/>
  <c r="U137" i="181"/>
  <c r="J121" i="145"/>
  <c r="N121" i="145" s="1"/>
  <c r="M72" i="169"/>
  <c r="J65" i="154"/>
  <c r="J44" i="181"/>
  <c r="N44" i="181" s="1"/>
  <c r="J128" i="167"/>
  <c r="N128" i="167" s="1"/>
  <c r="M38" i="167"/>
  <c r="J109" i="158"/>
  <c r="N109" i="158" s="1"/>
  <c r="J34" i="182"/>
  <c r="N34" i="182" s="1"/>
  <c r="U138" i="159"/>
  <c r="J138" i="159"/>
  <c r="N138" i="159" s="1"/>
  <c r="V138" i="159"/>
  <c r="W138" i="159"/>
  <c r="T138" i="159"/>
  <c r="J97" i="165"/>
  <c r="N97" i="165" s="1"/>
  <c r="M80" i="142"/>
  <c r="J74" i="163"/>
  <c r="J39" i="161"/>
  <c r="P1205" i="62"/>
  <c r="P1195" i="62"/>
  <c r="N1195" i="62" s="1"/>
  <c r="M64" i="180"/>
  <c r="V101" i="143"/>
  <c r="W101" i="143"/>
  <c r="J101" i="143"/>
  <c r="N101" i="143" s="1"/>
  <c r="U101" i="143"/>
  <c r="T101" i="143"/>
  <c r="M84" i="158"/>
  <c r="J83" i="167"/>
  <c r="M37" i="171"/>
  <c r="Q14" i="62"/>
  <c r="O14" i="62" s="1"/>
  <c r="M38" i="165"/>
  <c r="J36" i="160"/>
  <c r="R361" i="62"/>
  <c r="V155" i="154"/>
  <c r="V159" i="154" s="1"/>
  <c r="W155" i="154"/>
  <c r="W159" i="154" s="1"/>
  <c r="U155" i="154"/>
  <c r="U159" i="154" s="1"/>
  <c r="T155" i="154"/>
  <c r="T159" i="154" s="1"/>
  <c r="J155" i="154"/>
  <c r="J91" i="172"/>
  <c r="N91" i="172" s="1"/>
  <c r="J73" i="150"/>
  <c r="N73" i="150" s="1"/>
  <c r="M50" i="169"/>
  <c r="J81" i="164"/>
  <c r="N81" i="164" s="1"/>
  <c r="J37" i="175"/>
  <c r="U135" i="179"/>
  <c r="W135" i="179"/>
  <c r="J135" i="179"/>
  <c r="N135" i="179" s="1"/>
  <c r="T135" i="179"/>
  <c r="V135" i="179"/>
  <c r="M60" i="160"/>
  <c r="M84" i="164"/>
  <c r="J53" i="180"/>
  <c r="N53" i="180" s="1"/>
  <c r="J35" i="153"/>
  <c r="J35" i="145"/>
  <c r="N35" i="145" s="1"/>
  <c r="T35" i="145" s="1"/>
  <c r="R764" i="62"/>
  <c r="U137" i="151"/>
  <c r="W137" i="151"/>
  <c r="J137" i="151"/>
  <c r="N137" i="151" s="1"/>
  <c r="V137" i="151"/>
  <c r="T137" i="151"/>
  <c r="M43" i="182"/>
  <c r="J78" i="172"/>
  <c r="N78" i="172" s="1"/>
  <c r="J67" i="162"/>
  <c r="M84" i="156"/>
  <c r="P630" i="62"/>
  <c r="N630" i="62" s="1"/>
  <c r="M65" i="140"/>
  <c r="J46" i="142"/>
  <c r="Q14" i="139"/>
  <c r="O14" i="139" s="1"/>
  <c r="J108" i="149"/>
  <c r="N108" i="149" s="1"/>
  <c r="J40" i="155"/>
  <c r="N40" i="155" s="1"/>
  <c r="M31" i="151"/>
  <c r="J77" i="166"/>
  <c r="T157" i="151"/>
  <c r="W157" i="151"/>
  <c r="V157" i="151"/>
  <c r="J157" i="151"/>
  <c r="U157" i="151"/>
  <c r="J64" i="165"/>
  <c r="N64" i="165" s="1"/>
  <c r="U64" i="165" s="1"/>
  <c r="J90" i="160"/>
  <c r="N90" i="160" s="1"/>
  <c r="J79" i="146"/>
  <c r="N79" i="146" s="1"/>
  <c r="M67" i="166"/>
  <c r="J93" i="65"/>
  <c r="N93" i="65" s="1"/>
  <c r="J39" i="167"/>
  <c r="N39" i="167" s="1"/>
  <c r="J54" i="172"/>
  <c r="N54" i="172" s="1"/>
  <c r="T54" i="172" s="1"/>
  <c r="M67" i="140"/>
  <c r="J78" i="162"/>
  <c r="J113" i="175"/>
  <c r="N113" i="175" s="1"/>
  <c r="M36" i="160"/>
  <c r="M85" i="154"/>
  <c r="N85" i="154" s="1"/>
  <c r="P1029" i="62"/>
  <c r="N1029" i="62" s="1"/>
  <c r="J71" i="146"/>
  <c r="N71" i="146" s="1"/>
  <c r="J52" i="141"/>
  <c r="M77" i="176"/>
  <c r="W20" i="54"/>
  <c r="M72" i="140"/>
  <c r="M124" i="65"/>
  <c r="P946" i="62"/>
  <c r="N946" i="62" s="1"/>
  <c r="R995" i="62"/>
  <c r="R725" i="62"/>
  <c r="J79" i="140"/>
  <c r="S1240" i="62"/>
  <c r="M68" i="161"/>
  <c r="J60" i="153"/>
  <c r="R1220" i="62"/>
  <c r="J72" i="170"/>
  <c r="N72" i="170" s="1"/>
  <c r="J72" i="65"/>
  <c r="J62" i="156"/>
  <c r="S1143" i="62"/>
  <c r="N40" i="119"/>
  <c r="M40" i="119"/>
  <c r="S20" i="139"/>
  <c r="M71" i="65"/>
  <c r="J64" i="148"/>
  <c r="N64" i="148" s="1"/>
  <c r="V64" i="148" s="1"/>
  <c r="J56" i="167"/>
  <c r="J106" i="166"/>
  <c r="N106" i="166" s="1"/>
  <c r="M50" i="149"/>
  <c r="J92" i="141"/>
  <c r="N92" i="141" s="1"/>
  <c r="M72" i="165"/>
  <c r="BD20" i="54"/>
  <c r="Q482" i="62"/>
  <c r="J91" i="169"/>
  <c r="N91" i="169" s="1"/>
  <c r="M59" i="146"/>
  <c r="S23" i="119"/>
  <c r="T23" i="119"/>
  <c r="S1243" i="62"/>
  <c r="M46" i="150"/>
  <c r="J112" i="152"/>
  <c r="N112" i="152" s="1"/>
  <c r="J89" i="171"/>
  <c r="N89" i="171" s="1"/>
  <c r="R1048" i="62"/>
  <c r="P24" i="139"/>
  <c r="N24" i="139" s="1"/>
  <c r="J100" i="182"/>
  <c r="N100" i="182" s="1"/>
  <c r="M34" i="175"/>
  <c r="W157" i="170"/>
  <c r="T157" i="170"/>
  <c r="U157" i="170"/>
  <c r="J157" i="170"/>
  <c r="V157" i="170"/>
  <c r="M60" i="147"/>
  <c r="M79" i="174"/>
  <c r="R498" i="62"/>
  <c r="J53" i="153"/>
  <c r="N53" i="153" s="1"/>
  <c r="T53" i="153" s="1"/>
  <c r="W127" i="147"/>
  <c r="V127" i="147"/>
  <c r="J127" i="147"/>
  <c r="N127" i="147" s="1"/>
  <c r="U127" i="147"/>
  <c r="T127" i="147"/>
  <c r="J130" i="163"/>
  <c r="N130" i="163" s="1"/>
  <c r="J97" i="167"/>
  <c r="N97" i="167" s="1"/>
  <c r="J68" i="172"/>
  <c r="J95" i="179"/>
  <c r="N95" i="179" s="1"/>
  <c r="R503" i="62"/>
  <c r="J36" i="158"/>
  <c r="M80" i="166"/>
  <c r="Q708" i="62"/>
  <c r="O708" i="62" s="1"/>
  <c r="S456" i="62"/>
  <c r="P915" i="62"/>
  <c r="J158" i="170"/>
  <c r="J23" i="170" s="1"/>
  <c r="M71" i="175"/>
  <c r="V134" i="165"/>
  <c r="W134" i="165"/>
  <c r="U134" i="165"/>
  <c r="J134" i="165"/>
  <c r="N134" i="165" s="1"/>
  <c r="T134" i="165"/>
  <c r="M40" i="163"/>
  <c r="P725" i="62"/>
  <c r="P629" i="62"/>
  <c r="N629" i="62" s="1"/>
  <c r="M44" i="149"/>
  <c r="S1097" i="62"/>
  <c r="M34" i="177"/>
  <c r="J52" i="156"/>
  <c r="N52" i="156" s="1"/>
  <c r="S785" i="62"/>
  <c r="G131" i="146"/>
  <c r="J105" i="146"/>
  <c r="J108" i="160"/>
  <c r="N108" i="160" s="1"/>
  <c r="J99" i="65"/>
  <c r="N99" i="65" s="1"/>
  <c r="J112" i="182"/>
  <c r="J73" i="179"/>
  <c r="N73" i="179" s="1"/>
  <c r="M79" i="176"/>
  <c r="V87" i="153"/>
  <c r="U87" i="153"/>
  <c r="U103" i="153" s="1"/>
  <c r="T87" i="153"/>
  <c r="T103" i="153" s="1"/>
  <c r="W87" i="153"/>
  <c r="J87" i="153"/>
  <c r="G103" i="153"/>
  <c r="J81" i="168"/>
  <c r="N81" i="168" s="1"/>
  <c r="M42" i="160"/>
  <c r="Q543" i="62"/>
  <c r="O543" i="62" s="1"/>
  <c r="M53" i="145"/>
  <c r="Q804" i="62"/>
  <c r="O804" i="62" s="1"/>
  <c r="M76" i="141"/>
  <c r="J116" i="170"/>
  <c r="N116" i="170" s="1"/>
  <c r="V101" i="156"/>
  <c r="J101" i="156"/>
  <c r="N101" i="156" s="1"/>
  <c r="T101" i="156"/>
  <c r="U101" i="156"/>
  <c r="W101" i="156"/>
  <c r="M44" i="141"/>
  <c r="J129" i="140"/>
  <c r="N129" i="140" s="1"/>
  <c r="J68" i="153"/>
  <c r="M47" i="162"/>
  <c r="J110" i="149"/>
  <c r="N110" i="149" s="1"/>
  <c r="M64" i="159"/>
  <c r="J33" i="158"/>
  <c r="M85" i="163"/>
  <c r="J40" i="148"/>
  <c r="J109" i="169"/>
  <c r="N109" i="169" s="1"/>
  <c r="J47" i="179"/>
  <c r="M72" i="155"/>
  <c r="J45" i="174"/>
  <c r="S783" i="62"/>
  <c r="M43" i="167"/>
  <c r="J110" i="175"/>
  <c r="N110" i="175" s="1"/>
  <c r="Q143" i="62"/>
  <c r="U127" i="163"/>
  <c r="T127" i="163"/>
  <c r="J127" i="163"/>
  <c r="N127" i="163" s="1"/>
  <c r="W127" i="163"/>
  <c r="V127" i="163"/>
  <c r="M62" i="151"/>
  <c r="J49" i="166"/>
  <c r="R713" i="62"/>
  <c r="J31" i="143"/>
  <c r="DJ20" i="54"/>
  <c r="M48" i="143"/>
  <c r="J41" i="161"/>
  <c r="J60" i="140"/>
  <c r="N60" i="140" s="1"/>
  <c r="J49" i="146"/>
  <c r="M41" i="155"/>
  <c r="J129" i="154"/>
  <c r="N129" i="154" s="1"/>
  <c r="J82" i="155"/>
  <c r="N82" i="155" s="1"/>
  <c r="W82" i="155" s="1"/>
  <c r="M77" i="167"/>
  <c r="J31" i="164"/>
  <c r="V138" i="142"/>
  <c r="W138" i="142"/>
  <c r="J138" i="142"/>
  <c r="N138" i="142" s="1"/>
  <c r="T138" i="142"/>
  <c r="U138" i="142"/>
  <c r="J76" i="168"/>
  <c r="J137" i="140"/>
  <c r="N137" i="140" s="1"/>
  <c r="U137" i="140"/>
  <c r="W137" i="140"/>
  <c r="V137" i="140"/>
  <c r="T137" i="140"/>
  <c r="U157" i="149"/>
  <c r="J157" i="149"/>
  <c r="T157" i="149"/>
  <c r="W157" i="149"/>
  <c r="V157" i="149"/>
  <c r="M75" i="158"/>
  <c r="M48" i="146"/>
  <c r="R968" i="62"/>
  <c r="J71" i="179"/>
  <c r="N71" i="179" s="1"/>
  <c r="J54" i="159"/>
  <c r="N54" i="159" s="1"/>
  <c r="M39" i="140"/>
  <c r="M41" i="145"/>
  <c r="J43" i="160"/>
  <c r="N43" i="160" s="1"/>
  <c r="U43" i="160" s="1"/>
  <c r="J107" i="170"/>
  <c r="N107" i="170" s="1"/>
  <c r="J61" i="176"/>
  <c r="S866" i="62"/>
  <c r="J89" i="161"/>
  <c r="N89" i="161" s="1"/>
  <c r="J49" i="141"/>
  <c r="Q1161" i="62"/>
  <c r="T87" i="164"/>
  <c r="W87" i="164"/>
  <c r="G103" i="164"/>
  <c r="V87" i="164"/>
  <c r="J87" i="164"/>
  <c r="U87" i="164"/>
  <c r="J116" i="169"/>
  <c r="N116" i="169" s="1"/>
  <c r="J108" i="140"/>
  <c r="N108" i="140" s="1"/>
  <c r="M51" i="182"/>
  <c r="V156" i="182"/>
  <c r="U156" i="182"/>
  <c r="W156" i="182"/>
  <c r="T156" i="182"/>
  <c r="J156" i="182"/>
  <c r="Q763" i="62"/>
  <c r="O763" i="62" s="1"/>
  <c r="W127" i="178"/>
  <c r="V127" i="178"/>
  <c r="J127" i="178"/>
  <c r="N127" i="178" s="1"/>
  <c r="T127" i="178"/>
  <c r="U127" i="178"/>
  <c r="J78" i="180"/>
  <c r="N78" i="180" s="1"/>
  <c r="J113" i="159"/>
  <c r="N113" i="159" s="1"/>
  <c r="J122" i="140"/>
  <c r="N122" i="140" s="1"/>
  <c r="J85" i="151"/>
  <c r="J31" i="161"/>
  <c r="W155" i="151"/>
  <c r="W159" i="151" s="1"/>
  <c r="V155" i="151"/>
  <c r="V159" i="151" s="1"/>
  <c r="T155" i="151"/>
  <c r="J155" i="151"/>
  <c r="U155" i="151"/>
  <c r="U159" i="151" s="1"/>
  <c r="M60" i="174"/>
  <c r="M72" i="152"/>
  <c r="R882" i="62"/>
  <c r="J130" i="157"/>
  <c r="N130" i="157" s="1"/>
  <c r="J71" i="180"/>
  <c r="M80" i="141"/>
  <c r="N80" i="141" s="1"/>
  <c r="J34" i="177"/>
  <c r="N34" i="177" s="1"/>
  <c r="S886" i="62"/>
  <c r="M72" i="156"/>
  <c r="J76" i="140"/>
  <c r="M52" i="156"/>
  <c r="J44" i="177"/>
  <c r="P283" i="62"/>
  <c r="N283" i="62" s="1"/>
  <c r="M48" i="165"/>
  <c r="P536" i="62"/>
  <c r="N536" i="62" s="1"/>
  <c r="J81" i="140"/>
  <c r="N81" i="140" s="1"/>
  <c r="J99" i="156"/>
  <c r="N99" i="156" s="1"/>
  <c r="Q1038" i="62"/>
  <c r="J61" i="152"/>
  <c r="N61" i="152" s="1"/>
  <c r="J120" i="179"/>
  <c r="N120" i="179" s="1"/>
  <c r="M62" i="152"/>
  <c r="N62" i="152" s="1"/>
  <c r="M32" i="165"/>
  <c r="J115" i="177"/>
  <c r="N115" i="177" s="1"/>
  <c r="U133" i="179"/>
  <c r="T133" i="179"/>
  <c r="W133" i="179"/>
  <c r="J133" i="179"/>
  <c r="N133" i="179" s="1"/>
  <c r="V133" i="179"/>
  <c r="J38" i="148"/>
  <c r="J121" i="165"/>
  <c r="N121" i="165" s="1"/>
  <c r="J45" i="161"/>
  <c r="J109" i="180"/>
  <c r="N109" i="180" s="1"/>
  <c r="J54" i="171"/>
  <c r="N54" i="171" s="1"/>
  <c r="V54" i="171" s="1"/>
  <c r="J73" i="169"/>
  <c r="M85" i="153"/>
  <c r="M31" i="176"/>
  <c r="J41" i="165"/>
  <c r="J129" i="151"/>
  <c r="N129" i="151" s="1"/>
  <c r="P584" i="62"/>
  <c r="N584" i="62" s="1"/>
  <c r="J89" i="163"/>
  <c r="N89" i="163" s="1"/>
  <c r="S748" i="62"/>
  <c r="M56" i="145"/>
  <c r="N56" i="145" s="1"/>
  <c r="M82" i="158"/>
  <c r="J118" i="152"/>
  <c r="N118" i="152" s="1"/>
  <c r="M74" i="168"/>
  <c r="N74" i="168" s="1"/>
  <c r="J44" i="143"/>
  <c r="J93" i="164"/>
  <c r="N93" i="164" s="1"/>
  <c r="J80" i="169"/>
  <c r="V140" i="142"/>
  <c r="U140" i="142"/>
  <c r="T140" i="142"/>
  <c r="W140" i="142"/>
  <c r="J140" i="142"/>
  <c r="N140" i="142" s="1"/>
  <c r="M58" i="158"/>
  <c r="P743" i="62"/>
  <c r="N743" i="62" s="1"/>
  <c r="R720" i="62"/>
  <c r="J49" i="152"/>
  <c r="N49" i="152" s="1"/>
  <c r="W49" i="152" s="1"/>
  <c r="J67" i="155"/>
  <c r="N67" i="155" s="1"/>
  <c r="M48" i="171"/>
  <c r="J76" i="164"/>
  <c r="R892" i="62"/>
  <c r="J58" i="174"/>
  <c r="M80" i="145"/>
  <c r="J54" i="165"/>
  <c r="N54" i="165" s="1"/>
  <c r="T54" i="165" s="1"/>
  <c r="J77" i="174"/>
  <c r="N77" i="174" s="1"/>
  <c r="W77" i="174" s="1"/>
  <c r="J50" i="161"/>
  <c r="S1053" i="62"/>
  <c r="J42" i="175"/>
  <c r="N42" i="175" s="1"/>
  <c r="M46" i="159"/>
  <c r="M64" i="169"/>
  <c r="J83" i="152"/>
  <c r="J81" i="161"/>
  <c r="J38" i="169"/>
  <c r="N38" i="169" s="1"/>
  <c r="T38" i="169" s="1"/>
  <c r="J58" i="158"/>
  <c r="U133" i="180"/>
  <c r="T133" i="180"/>
  <c r="J133" i="180"/>
  <c r="N133" i="180" s="1"/>
  <c r="W133" i="180"/>
  <c r="V133" i="180"/>
  <c r="J135" i="170"/>
  <c r="N135" i="170" s="1"/>
  <c r="U135" i="170"/>
  <c r="V135" i="170"/>
  <c r="W135" i="170"/>
  <c r="T135" i="170"/>
  <c r="J96" i="154"/>
  <c r="N96" i="154" s="1"/>
  <c r="J113" i="154"/>
  <c r="N113" i="154" s="1"/>
  <c r="M42" i="176"/>
  <c r="R815" i="62"/>
  <c r="M69" i="180"/>
  <c r="M79" i="155"/>
  <c r="R767" i="62"/>
  <c r="J100" i="151"/>
  <c r="N100" i="151" s="1"/>
  <c r="M83" i="172"/>
  <c r="M41" i="178"/>
  <c r="J109" i="155"/>
  <c r="N109" i="155" s="1"/>
  <c r="J62" i="145"/>
  <c r="J158" i="173"/>
  <c r="J23" i="173" s="1"/>
  <c r="J55" i="154"/>
  <c r="J85" i="182"/>
  <c r="N85" i="182" s="1"/>
  <c r="Q768" i="62"/>
  <c r="O768" i="62" s="1"/>
  <c r="J64" i="147"/>
  <c r="V138" i="153"/>
  <c r="W138" i="153"/>
  <c r="J138" i="153"/>
  <c r="N138" i="153" s="1"/>
  <c r="U138" i="153"/>
  <c r="T138" i="153"/>
  <c r="J79" i="177"/>
  <c r="N79" i="177" s="1"/>
  <c r="J43" i="171"/>
  <c r="N43" i="171" s="1"/>
  <c r="J126" i="142"/>
  <c r="N126" i="142" s="1"/>
  <c r="W126" i="142"/>
  <c r="U126" i="142"/>
  <c r="V126" i="142"/>
  <c r="T126" i="142"/>
  <c r="Q1055" i="62"/>
  <c r="O1055" i="62" s="1"/>
  <c r="W127" i="155"/>
  <c r="J127" i="155"/>
  <c r="N127" i="155" s="1"/>
  <c r="U127" i="155"/>
  <c r="V127" i="155"/>
  <c r="T127" i="155"/>
  <c r="J30" i="177"/>
  <c r="J122" i="148"/>
  <c r="N122" i="148" s="1"/>
  <c r="J139" i="140"/>
  <c r="N139" i="140" s="1"/>
  <c r="U139" i="140"/>
  <c r="T139" i="140"/>
  <c r="W139" i="140"/>
  <c r="V139" i="140"/>
  <c r="M60" i="157"/>
  <c r="J69" i="175"/>
  <c r="M73" i="161"/>
  <c r="M78" i="165"/>
  <c r="J117" i="182"/>
  <c r="N117" i="182" s="1"/>
  <c r="R804" i="62"/>
  <c r="J158" i="162"/>
  <c r="J23" i="162" s="1"/>
  <c r="Q926" i="62"/>
  <c r="P1078" i="62"/>
  <c r="N1078" i="62" s="1"/>
  <c r="Q1143" i="62"/>
  <c r="O1143" i="62" s="1"/>
  <c r="P1185" i="62"/>
  <c r="U133" i="173"/>
  <c r="T133" i="173"/>
  <c r="W133" i="173"/>
  <c r="J133" i="173"/>
  <c r="N133" i="173" s="1"/>
  <c r="V133" i="173"/>
  <c r="J72" i="168"/>
  <c r="N72" i="168" s="1"/>
  <c r="V72" i="168" s="1"/>
  <c r="T133" i="148"/>
  <c r="J133" i="148"/>
  <c r="N133" i="148" s="1"/>
  <c r="W133" i="148"/>
  <c r="U133" i="148"/>
  <c r="V133" i="148"/>
  <c r="M56" i="152"/>
  <c r="V136" i="152"/>
  <c r="J136" i="152"/>
  <c r="N136" i="152" s="1"/>
  <c r="W136" i="152"/>
  <c r="T136" i="152"/>
  <c r="U136" i="152"/>
  <c r="J89" i="182"/>
  <c r="N89" i="182" s="1"/>
  <c r="M36" i="143"/>
  <c r="Q9" i="139"/>
  <c r="J58" i="170"/>
  <c r="J30" i="146"/>
  <c r="J114" i="169"/>
  <c r="N114" i="169" s="1"/>
  <c r="J84" i="157"/>
  <c r="N84" i="157" s="1"/>
  <c r="T84" i="157" s="1"/>
  <c r="J114" i="150"/>
  <c r="N114" i="150" s="1"/>
  <c r="M67" i="154"/>
  <c r="U157" i="65"/>
  <c r="V157" i="65"/>
  <c r="W157" i="65"/>
  <c r="T157" i="65"/>
  <c r="J157" i="65"/>
  <c r="M63" i="169"/>
  <c r="J77" i="165"/>
  <c r="N77" i="165" s="1"/>
  <c r="J63" i="172"/>
  <c r="N63" i="172" s="1"/>
  <c r="J41" i="177"/>
  <c r="J53" i="176"/>
  <c r="J48" i="163"/>
  <c r="J34" i="149"/>
  <c r="N34" i="149" s="1"/>
  <c r="J46" i="143"/>
  <c r="N46" i="143" s="1"/>
  <c r="J106" i="153"/>
  <c r="N106" i="153" s="1"/>
  <c r="M39" i="175"/>
  <c r="J122" i="174"/>
  <c r="N122" i="174" s="1"/>
  <c r="J72" i="143"/>
  <c r="Q718" i="62"/>
  <c r="O718" i="62" s="1"/>
  <c r="J107" i="169"/>
  <c r="N107" i="169" s="1"/>
  <c r="M35" i="140"/>
  <c r="P1099" i="62"/>
  <c r="N1099" i="62" s="1"/>
  <c r="M56" i="151"/>
  <c r="J108" i="175"/>
  <c r="N108" i="175" s="1"/>
  <c r="M54" i="174"/>
  <c r="N54" i="174" s="1"/>
  <c r="M73" i="167"/>
  <c r="M31" i="147"/>
  <c r="S21" i="139"/>
  <c r="P1192" i="62"/>
  <c r="J124" i="171"/>
  <c r="N124" i="171" s="1"/>
  <c r="J93" i="163"/>
  <c r="N93" i="163" s="1"/>
  <c r="M51" i="168"/>
  <c r="M32" i="148"/>
  <c r="N32" i="148" s="1"/>
  <c r="M51" i="166"/>
  <c r="T135" i="177"/>
  <c r="J135" i="177"/>
  <c r="N135" i="177" s="1"/>
  <c r="V135" i="177"/>
  <c r="U135" i="177"/>
  <c r="W135" i="177"/>
  <c r="R261" i="62"/>
  <c r="R768" i="62"/>
  <c r="J123" i="140"/>
  <c r="N123" i="140" s="1"/>
  <c r="P1115" i="62"/>
  <c r="Q1191" i="62"/>
  <c r="J122" i="150"/>
  <c r="N122" i="150" s="1"/>
  <c r="U134" i="149"/>
  <c r="W134" i="149"/>
  <c r="T134" i="149"/>
  <c r="V134" i="149"/>
  <c r="J134" i="149"/>
  <c r="N134" i="149" s="1"/>
  <c r="M83" i="173"/>
  <c r="J111" i="169"/>
  <c r="N111" i="169" s="1"/>
  <c r="Q1078" i="62"/>
  <c r="O1078" i="62" s="1"/>
  <c r="Q1079" i="62"/>
  <c r="O1079" i="62" s="1"/>
  <c r="W157" i="148"/>
  <c r="V157" i="148"/>
  <c r="U157" i="148"/>
  <c r="T157" i="148"/>
  <c r="J157" i="148"/>
  <c r="M78" i="154"/>
  <c r="J116" i="148"/>
  <c r="N116" i="148" s="1"/>
  <c r="J94" i="148"/>
  <c r="N94" i="148" s="1"/>
  <c r="J38" i="153"/>
  <c r="N38" i="153" s="1"/>
  <c r="W38" i="153" s="1"/>
  <c r="M139" i="65"/>
  <c r="J128" i="165"/>
  <c r="N128" i="165" s="1"/>
  <c r="M70" i="152"/>
  <c r="M50" i="162"/>
  <c r="J81" i="166"/>
  <c r="M42" i="152"/>
  <c r="N42" i="152" s="1"/>
  <c r="J91" i="180"/>
  <c r="N91" i="180" s="1"/>
  <c r="P1199" i="62"/>
  <c r="N1199" i="62" s="1"/>
  <c r="P1218" i="62"/>
  <c r="J48" i="153"/>
  <c r="N48" i="153" s="1"/>
  <c r="M67" i="182"/>
  <c r="R865" i="62"/>
  <c r="M82" i="154"/>
  <c r="J137" i="167"/>
  <c r="N137" i="167" s="1"/>
  <c r="W137" i="167"/>
  <c r="U137" i="167"/>
  <c r="V137" i="167"/>
  <c r="T137" i="167"/>
  <c r="J132" i="147"/>
  <c r="U132" i="147"/>
  <c r="W132" i="147"/>
  <c r="W141" i="147" s="1"/>
  <c r="G141" i="147"/>
  <c r="T132" i="147"/>
  <c r="V132" i="147"/>
  <c r="V141" i="147" s="1"/>
  <c r="J92" i="154"/>
  <c r="N92" i="154" s="1"/>
  <c r="V136" i="148"/>
  <c r="U136" i="148"/>
  <c r="J136" i="148"/>
  <c r="N136" i="148" s="1"/>
  <c r="W136" i="148"/>
  <c r="T136" i="148"/>
  <c r="J109" i="153"/>
  <c r="N109" i="153" s="1"/>
  <c r="J116" i="172"/>
  <c r="N116" i="172" s="1"/>
  <c r="M38" i="151"/>
  <c r="U135" i="172"/>
  <c r="J135" i="172"/>
  <c r="N135" i="172" s="1"/>
  <c r="T135" i="172"/>
  <c r="W135" i="172"/>
  <c r="V135" i="172"/>
  <c r="J158" i="154"/>
  <c r="J23" i="154" s="1"/>
  <c r="BL20" i="54"/>
  <c r="M55" i="162"/>
  <c r="M75" i="165"/>
  <c r="J158" i="182"/>
  <c r="J23" i="182" s="1"/>
  <c r="J112" i="160"/>
  <c r="N112" i="160" s="1"/>
  <c r="P965" i="62"/>
  <c r="AR20" i="54"/>
  <c r="J97" i="160"/>
  <c r="N97" i="160" s="1"/>
  <c r="M83" i="159"/>
  <c r="N83" i="159" s="1"/>
  <c r="M47" i="163"/>
  <c r="N47" i="163" s="1"/>
  <c r="J94" i="146"/>
  <c r="N94" i="146" s="1"/>
  <c r="M70" i="168"/>
  <c r="J109" i="167"/>
  <c r="M73" i="65"/>
  <c r="M25" i="119"/>
  <c r="N25" i="119"/>
  <c r="M64" i="160"/>
  <c r="S28" i="119"/>
  <c r="T28" i="119"/>
  <c r="J89" i="168"/>
  <c r="N89" i="168" s="1"/>
  <c r="J158" i="165"/>
  <c r="J23" i="165" s="1"/>
  <c r="J118" i="163"/>
  <c r="N118" i="163" s="1"/>
  <c r="R884" i="62"/>
  <c r="EU20" i="54"/>
  <c r="P892" i="62"/>
  <c r="N892" i="62" s="1"/>
  <c r="S6" i="139"/>
  <c r="S41" i="119"/>
  <c r="T41" i="119"/>
  <c r="J114" i="149"/>
  <c r="N114" i="149" s="1"/>
  <c r="S930" i="62"/>
  <c r="M59" i="152"/>
  <c r="J122" i="162"/>
  <c r="N122" i="162" s="1"/>
  <c r="J75" i="181"/>
  <c r="N75" i="181" s="1"/>
  <c r="M80" i="160"/>
  <c r="J30" i="163"/>
  <c r="J72" i="166"/>
  <c r="N72" i="166" s="1"/>
  <c r="J112" i="172"/>
  <c r="N112" i="172" s="1"/>
  <c r="M53" i="159"/>
  <c r="J37" i="154"/>
  <c r="M39" i="119"/>
  <c r="N39" i="119"/>
  <c r="J80" i="148"/>
  <c r="N80" i="148" s="1"/>
  <c r="M60" i="155"/>
  <c r="Q1188" i="62"/>
  <c r="J91" i="174"/>
  <c r="N91" i="174" s="1"/>
  <c r="T138" i="171"/>
  <c r="J138" i="171"/>
  <c r="N138" i="171" s="1"/>
  <c r="W138" i="171"/>
  <c r="V138" i="171"/>
  <c r="U138" i="171"/>
  <c r="S27" i="119"/>
  <c r="T27" i="119"/>
  <c r="J39" i="170"/>
  <c r="N39" i="170" s="1"/>
  <c r="M37" i="146"/>
  <c r="M55" i="176"/>
  <c r="U101" i="162"/>
  <c r="V101" i="162"/>
  <c r="T101" i="162"/>
  <c r="J101" i="162"/>
  <c r="N101" i="162" s="1"/>
  <c r="W101" i="162"/>
  <c r="J118" i="182"/>
  <c r="N118" i="182" s="1"/>
  <c r="J59" i="141"/>
  <c r="M76" i="181"/>
  <c r="J105" i="150"/>
  <c r="G131" i="150"/>
  <c r="J122" i="159"/>
  <c r="N122" i="159" s="1"/>
  <c r="W138" i="158"/>
  <c r="T138" i="158"/>
  <c r="U138" i="158"/>
  <c r="V138" i="158"/>
  <c r="J138" i="158"/>
  <c r="N138" i="158" s="1"/>
  <c r="M55" i="168"/>
  <c r="T25" i="119"/>
  <c r="S25" i="119"/>
  <c r="P1242" i="62"/>
  <c r="J49" i="161"/>
  <c r="J56" i="140"/>
  <c r="N56" i="140" s="1"/>
  <c r="J124" i="151"/>
  <c r="N124" i="151" s="1"/>
  <c r="M58" i="154"/>
  <c r="J123" i="157"/>
  <c r="N123" i="157" s="1"/>
  <c r="Q106" i="62"/>
  <c r="M68" i="146"/>
  <c r="J51" i="176"/>
  <c r="N51" i="176" s="1"/>
  <c r="J30" i="171"/>
  <c r="P352" i="62"/>
  <c r="N352" i="62" s="1"/>
  <c r="J90" i="143"/>
  <c r="N90" i="143" s="1"/>
  <c r="R840" i="62"/>
  <c r="M83" i="141"/>
  <c r="J46" i="156"/>
  <c r="M39" i="161"/>
  <c r="M41" i="168"/>
  <c r="Q891" i="62"/>
  <c r="O891" i="62" s="1"/>
  <c r="J70" i="65"/>
  <c r="N70" i="65" s="1"/>
  <c r="J31" i="178"/>
  <c r="N31" i="178" s="1"/>
  <c r="J135" i="180"/>
  <c r="N135" i="180" s="1"/>
  <c r="T135" i="180"/>
  <c r="V135" i="180"/>
  <c r="U135" i="180"/>
  <c r="W135" i="180"/>
  <c r="J100" i="178"/>
  <c r="N100" i="178" s="1"/>
  <c r="J73" i="161"/>
  <c r="M23" i="119"/>
  <c r="N23" i="119"/>
  <c r="Q921" i="62"/>
  <c r="Q1205" i="62"/>
  <c r="J61" i="160"/>
  <c r="DT20" i="54"/>
  <c r="J128" i="175"/>
  <c r="N128" i="175" s="1"/>
  <c r="V134" i="147"/>
  <c r="T134" i="147"/>
  <c r="W134" i="147"/>
  <c r="J134" i="147"/>
  <c r="N134" i="147" s="1"/>
  <c r="U134" i="147"/>
  <c r="J82" i="142"/>
  <c r="N82" i="142" s="1"/>
  <c r="T82" i="142" s="1"/>
  <c r="W140" i="173"/>
  <c r="V140" i="173"/>
  <c r="J140" i="173"/>
  <c r="N140" i="173" s="1"/>
  <c r="T140" i="173"/>
  <c r="U140" i="173"/>
  <c r="J83" i="181"/>
  <c r="T155" i="166"/>
  <c r="U155" i="166"/>
  <c r="W155" i="166"/>
  <c r="V155" i="166"/>
  <c r="J155" i="166"/>
  <c r="J159" i="166" s="1"/>
  <c r="J22" i="166" s="1"/>
  <c r="R484" i="62"/>
  <c r="J93" i="182"/>
  <c r="N93" i="182" s="1"/>
  <c r="J77" i="150"/>
  <c r="M69" i="162"/>
  <c r="J96" i="147"/>
  <c r="N96" i="147" s="1"/>
  <c r="J109" i="178"/>
  <c r="N109" i="178" s="1"/>
  <c r="M43" i="150"/>
  <c r="M80" i="151"/>
  <c r="M79" i="65"/>
  <c r="J58" i="179"/>
  <c r="N58" i="179" s="1"/>
  <c r="U136" i="160"/>
  <c r="T136" i="160"/>
  <c r="V136" i="160"/>
  <c r="J136" i="160"/>
  <c r="N136" i="160" s="1"/>
  <c r="W136" i="160"/>
  <c r="J31" i="182"/>
  <c r="J60" i="143"/>
  <c r="J54" i="153"/>
  <c r="N54" i="153" s="1"/>
  <c r="V54" i="153" s="1"/>
  <c r="M58" i="170"/>
  <c r="J109" i="140"/>
  <c r="N109" i="140" s="1"/>
  <c r="J75" i="142"/>
  <c r="J74" i="175"/>
  <c r="N74" i="175" s="1"/>
  <c r="J155" i="150"/>
  <c r="V155" i="150"/>
  <c r="V159" i="150" s="1"/>
  <c r="W155" i="150"/>
  <c r="W159" i="150" s="1"/>
  <c r="T155" i="150"/>
  <c r="T159" i="150" s="1"/>
  <c r="U155" i="150"/>
  <c r="U159" i="150" s="1"/>
  <c r="U132" i="159"/>
  <c r="V132" i="159"/>
  <c r="G141" i="159"/>
  <c r="J132" i="159"/>
  <c r="N132" i="159" s="1"/>
  <c r="W132" i="159"/>
  <c r="T132" i="159"/>
  <c r="J94" i="164"/>
  <c r="N94" i="164" s="1"/>
  <c r="J92" i="142"/>
  <c r="N92" i="142" s="1"/>
  <c r="BI20" i="54"/>
  <c r="R837" i="62"/>
  <c r="M72" i="160"/>
  <c r="J60" i="154"/>
  <c r="J48" i="182"/>
  <c r="Q261" i="62"/>
  <c r="O261" i="62" s="1"/>
  <c r="R352" i="62"/>
  <c r="J82" i="170"/>
  <c r="N82" i="170" s="1"/>
  <c r="Q830" i="62"/>
  <c r="O830" i="62" s="1"/>
  <c r="M76" i="166"/>
  <c r="J114" i="140"/>
  <c r="N114" i="140" s="1"/>
  <c r="W139" i="151"/>
  <c r="J139" i="151"/>
  <c r="N139" i="151" s="1"/>
  <c r="T139" i="151"/>
  <c r="U139" i="151"/>
  <c r="V139" i="151"/>
  <c r="P884" i="62"/>
  <c r="N884" i="62" s="1"/>
  <c r="M43" i="151"/>
  <c r="J139" i="157"/>
  <c r="N139" i="157" s="1"/>
  <c r="V139" i="157"/>
  <c r="T139" i="157"/>
  <c r="U139" i="157"/>
  <c r="W139" i="157"/>
  <c r="M75" i="162"/>
  <c r="J91" i="148"/>
  <c r="N91" i="148" s="1"/>
  <c r="ET20" i="54"/>
  <c r="J122" i="158"/>
  <c r="N122" i="158" s="1"/>
  <c r="S1221" i="62"/>
  <c r="J132" i="173"/>
  <c r="W132" i="173"/>
  <c r="G141" i="173"/>
  <c r="U132" i="173"/>
  <c r="T132" i="173"/>
  <c r="V132" i="173"/>
  <c r="J78" i="174"/>
  <c r="N78" i="174" s="1"/>
  <c r="J30" i="140"/>
  <c r="J64" i="156"/>
  <c r="N64" i="156" s="1"/>
  <c r="T64" i="156" s="1"/>
  <c r="G103" i="170"/>
  <c r="J89" i="170"/>
  <c r="J116" i="168"/>
  <c r="N116" i="168" s="1"/>
  <c r="S772" i="62"/>
  <c r="J55" i="161"/>
  <c r="N55" i="161" s="1"/>
  <c r="M33" i="160"/>
  <c r="N33" i="160" s="1"/>
  <c r="J124" i="167"/>
  <c r="N124" i="167" s="1"/>
  <c r="M34" i="150"/>
  <c r="N34" i="150" s="1"/>
  <c r="J37" i="145"/>
  <c r="J121" i="177"/>
  <c r="N121" i="177" s="1"/>
  <c r="V137" i="169"/>
  <c r="J137" i="169"/>
  <c r="N137" i="169" s="1"/>
  <c r="T137" i="169"/>
  <c r="W137" i="169"/>
  <c r="U137" i="169"/>
  <c r="Q1037" i="62"/>
  <c r="Q1210" i="62"/>
  <c r="J64" i="160"/>
  <c r="N64" i="160" s="1"/>
  <c r="W64" i="160" s="1"/>
  <c r="J59" i="150"/>
  <c r="J37" i="157"/>
  <c r="N37" i="157" s="1"/>
  <c r="M46" i="166"/>
  <c r="M41" i="153"/>
  <c r="J46" i="157"/>
  <c r="J93" i="156"/>
  <c r="N93" i="156" s="1"/>
  <c r="S852" i="62"/>
  <c r="S1160" i="62"/>
  <c r="G103" i="172"/>
  <c r="J87" i="172"/>
  <c r="T87" i="172"/>
  <c r="V87" i="172"/>
  <c r="U87" i="172"/>
  <c r="U103" i="172" s="1"/>
  <c r="W87" i="172"/>
  <c r="J59" i="154"/>
  <c r="J107" i="181"/>
  <c r="N107" i="181" s="1"/>
  <c r="M83" i="148"/>
  <c r="J105" i="177"/>
  <c r="N105" i="177" s="1"/>
  <c r="G131" i="177"/>
  <c r="J120" i="178"/>
  <c r="N120" i="178" s="1"/>
  <c r="J72" i="156"/>
  <c r="M36" i="159"/>
  <c r="M74" i="173"/>
  <c r="J79" i="155"/>
  <c r="J40" i="162"/>
  <c r="W133" i="146"/>
  <c r="T133" i="146"/>
  <c r="U133" i="146"/>
  <c r="J133" i="146"/>
  <c r="N133" i="146" s="1"/>
  <c r="V133" i="146"/>
  <c r="J70" i="153"/>
  <c r="N70" i="153" s="1"/>
  <c r="J45" i="140"/>
  <c r="N45" i="140" s="1"/>
  <c r="J128" i="176"/>
  <c r="N128" i="176" s="1"/>
  <c r="J158" i="172"/>
  <c r="J23" i="172" s="1"/>
  <c r="M119" i="65"/>
  <c r="M84" i="173"/>
  <c r="M68" i="167"/>
  <c r="M61" i="147"/>
  <c r="J113" i="143"/>
  <c r="N113" i="143" s="1"/>
  <c r="R15" i="139"/>
  <c r="M39" i="165"/>
  <c r="J49" i="150"/>
  <c r="P746" i="62"/>
  <c r="N746" i="62" s="1"/>
  <c r="M74" i="166"/>
  <c r="Q498" i="62"/>
  <c r="O498" i="62" s="1"/>
  <c r="J121" i="182"/>
  <c r="N121" i="182" s="1"/>
  <c r="J56" i="164"/>
  <c r="N56" i="164" s="1"/>
  <c r="U56" i="164" s="1"/>
  <c r="M48" i="161"/>
  <c r="J119" i="141"/>
  <c r="N119" i="141" s="1"/>
  <c r="P707" i="62"/>
  <c r="N707" i="62" s="1"/>
  <c r="J74" i="157"/>
  <c r="M41" i="174"/>
  <c r="M36" i="140"/>
  <c r="J41" i="153"/>
  <c r="J52" i="158"/>
  <c r="N52" i="158" s="1"/>
  <c r="V155" i="170"/>
  <c r="W155" i="170"/>
  <c r="U155" i="170"/>
  <c r="U159" i="170" s="1"/>
  <c r="T155" i="170"/>
  <c r="J155" i="170"/>
  <c r="J113" i="166"/>
  <c r="N113" i="166" s="1"/>
  <c r="J95" i="165"/>
  <c r="N95" i="165" s="1"/>
  <c r="J30" i="176"/>
  <c r="J81" i="147"/>
  <c r="N81" i="147" s="1"/>
  <c r="Q767" i="62"/>
  <c r="O767" i="62" s="1"/>
  <c r="M30" i="166"/>
  <c r="J56" i="172"/>
  <c r="N56" i="172" s="1"/>
  <c r="M85" i="156"/>
  <c r="Q969" i="62"/>
  <c r="M74" i="165"/>
  <c r="M49" i="161"/>
  <c r="M45" i="164"/>
  <c r="M64" i="175"/>
  <c r="J128" i="140"/>
  <c r="N128" i="140" s="1"/>
  <c r="J136" i="156"/>
  <c r="N136" i="156" s="1"/>
  <c r="T136" i="156"/>
  <c r="V136" i="156"/>
  <c r="W136" i="156"/>
  <c r="U136" i="156"/>
  <c r="M70" i="165"/>
  <c r="N70" i="165" s="1"/>
  <c r="Q1074" i="62"/>
  <c r="O1074" i="62" s="1"/>
  <c r="M37" i="160"/>
  <c r="J158" i="160"/>
  <c r="J23" i="160" s="1"/>
  <c r="J69" i="152"/>
  <c r="J60" i="156"/>
  <c r="N60" i="156" s="1"/>
  <c r="M59" i="172"/>
  <c r="N59" i="172" s="1"/>
  <c r="N27" i="119"/>
  <c r="M27" i="119"/>
  <c r="J108" i="182"/>
  <c r="N108" i="182" s="1"/>
  <c r="M41" i="169"/>
  <c r="M40" i="143"/>
  <c r="P792" i="62"/>
  <c r="N792" i="62" s="1"/>
  <c r="M46" i="167"/>
  <c r="S1142" i="62"/>
  <c r="J51" i="155"/>
  <c r="M70" i="163"/>
  <c r="N70" i="163" s="1"/>
  <c r="M75" i="154"/>
  <c r="M45" i="161"/>
  <c r="J116" i="167"/>
  <c r="N116" i="167" s="1"/>
  <c r="R5" i="139"/>
  <c r="J95" i="180"/>
  <c r="N95" i="180" s="1"/>
  <c r="J36" i="143"/>
  <c r="J81" i="148"/>
  <c r="N81" i="148" s="1"/>
  <c r="T81" i="148" s="1"/>
  <c r="S1163" i="62"/>
  <c r="J127" i="150"/>
  <c r="N127" i="150" s="1"/>
  <c r="U127" i="150"/>
  <c r="W127" i="150"/>
  <c r="V127" i="150"/>
  <c r="T127" i="150"/>
  <c r="M55" i="143"/>
  <c r="J68" i="179"/>
  <c r="N68" i="179" s="1"/>
  <c r="M33" i="161"/>
  <c r="M33" i="146"/>
  <c r="M35" i="180"/>
  <c r="J55" i="178"/>
  <c r="N55" i="178" s="1"/>
  <c r="W55" i="178" s="1"/>
  <c r="J120" i="182"/>
  <c r="N120" i="182" s="1"/>
  <c r="J60" i="182"/>
  <c r="N60" i="182" s="1"/>
  <c r="J46" i="141"/>
  <c r="N46" i="141" s="1"/>
  <c r="J117" i="153"/>
  <c r="N117" i="153" s="1"/>
  <c r="T156" i="159"/>
  <c r="V156" i="159"/>
  <c r="W156" i="159"/>
  <c r="U156" i="159"/>
  <c r="J156" i="159"/>
  <c r="T139" i="143"/>
  <c r="W139" i="143"/>
  <c r="J139" i="143"/>
  <c r="N139" i="143" s="1"/>
  <c r="V139" i="143"/>
  <c r="U139" i="143"/>
  <c r="M62" i="168"/>
  <c r="J108" i="147"/>
  <c r="N108" i="147" s="1"/>
  <c r="J100" i="140"/>
  <c r="N100" i="140" s="1"/>
  <c r="M30" i="178"/>
  <c r="U138" i="162"/>
  <c r="W138" i="162"/>
  <c r="T138" i="162"/>
  <c r="V138" i="162"/>
  <c r="J138" i="162"/>
  <c r="N138" i="162" s="1"/>
  <c r="J65" i="171"/>
  <c r="N65" i="171" s="1"/>
  <c r="S484" i="62"/>
  <c r="J110" i="166"/>
  <c r="N110" i="166" s="1"/>
  <c r="J63" i="169"/>
  <c r="N63" i="169" s="1"/>
  <c r="M77" i="172"/>
  <c r="R947" i="62"/>
  <c r="P1184" i="62"/>
  <c r="N1184" i="62" s="1"/>
  <c r="P875" i="62"/>
  <c r="BH20" i="54"/>
  <c r="J45" i="149"/>
  <c r="N45" i="149" s="1"/>
  <c r="J39" i="164"/>
  <c r="J69" i="154"/>
  <c r="J110" i="162"/>
  <c r="N110" i="162" s="1"/>
  <c r="J56" i="65"/>
  <c r="M76" i="182"/>
  <c r="J114" i="177"/>
  <c r="N114" i="177" s="1"/>
  <c r="M65" i="156"/>
  <c r="N65" i="156" s="1"/>
  <c r="M74" i="164"/>
  <c r="J108" i="148"/>
  <c r="N108" i="148" s="1"/>
  <c r="J75" i="176"/>
  <c r="N75" i="176" s="1"/>
  <c r="W102" i="179"/>
  <c r="V102" i="179"/>
  <c r="U102" i="179"/>
  <c r="T102" i="179"/>
  <c r="J102" i="179"/>
  <c r="N102" i="179" s="1"/>
  <c r="M53" i="160"/>
  <c r="J89" i="176"/>
  <c r="M78" i="169"/>
  <c r="M34" i="181"/>
  <c r="R571" i="62"/>
  <c r="J34" i="163"/>
  <c r="M49" i="153"/>
  <c r="J96" i="153"/>
  <c r="N96" i="153" s="1"/>
  <c r="J79" i="153"/>
  <c r="N79" i="153" s="1"/>
  <c r="P144" i="62"/>
  <c r="Q892" i="62"/>
  <c r="O892" i="62" s="1"/>
  <c r="J113" i="157"/>
  <c r="N113" i="157" s="1"/>
  <c r="J35" i="169"/>
  <c r="N35" i="169" s="1"/>
  <c r="U35" i="169" s="1"/>
  <c r="J65" i="161"/>
  <c r="N65" i="161" s="1"/>
  <c r="M83" i="140"/>
  <c r="Q507" i="62"/>
  <c r="J83" i="175"/>
  <c r="N83" i="175" s="1"/>
  <c r="J75" i="140"/>
  <c r="N75" i="140" s="1"/>
  <c r="W75" i="140" s="1"/>
  <c r="M79" i="163"/>
  <c r="M72" i="177"/>
  <c r="V20" i="54"/>
  <c r="M49" i="170"/>
  <c r="M48" i="142"/>
  <c r="J93" i="167"/>
  <c r="N93" i="167" s="1"/>
  <c r="J53" i="181"/>
  <c r="N53" i="181" s="1"/>
  <c r="J37" i="163"/>
  <c r="N37" i="163" s="1"/>
  <c r="V37" i="163" s="1"/>
  <c r="Q142" i="62"/>
  <c r="J64" i="161"/>
  <c r="J91" i="181"/>
  <c r="N91" i="181" s="1"/>
  <c r="Q745" i="62"/>
  <c r="J118" i="156"/>
  <c r="N118" i="156" s="1"/>
  <c r="M54" i="162"/>
  <c r="M42" i="177"/>
  <c r="P774" i="62"/>
  <c r="N774" i="62" s="1"/>
  <c r="J122" i="179"/>
  <c r="N122" i="179" s="1"/>
  <c r="M33" i="165"/>
  <c r="J49" i="142"/>
  <c r="J117" i="150"/>
  <c r="N117" i="150" s="1"/>
  <c r="J117" i="168"/>
  <c r="N117" i="168" s="1"/>
  <c r="J62" i="143"/>
  <c r="T156" i="157"/>
  <c r="V156" i="157"/>
  <c r="J156" i="157"/>
  <c r="W156" i="157"/>
  <c r="U156" i="157"/>
  <c r="J41" i="140"/>
  <c r="N41" i="140" s="1"/>
  <c r="Q713" i="62"/>
  <c r="O713" i="62" s="1"/>
  <c r="J135" i="159"/>
  <c r="N135" i="159" s="1"/>
  <c r="T135" i="159"/>
  <c r="U135" i="159"/>
  <c r="V135" i="159"/>
  <c r="W135" i="159"/>
  <c r="M75" i="143"/>
  <c r="R557" i="62"/>
  <c r="J140" i="178"/>
  <c r="N140" i="178" s="1"/>
  <c r="W140" i="178"/>
  <c r="U140" i="178"/>
  <c r="T140" i="178"/>
  <c r="V140" i="178"/>
  <c r="S854" i="62"/>
  <c r="T101" i="165"/>
  <c r="W101" i="165"/>
  <c r="J101" i="165"/>
  <c r="N101" i="165" s="1"/>
  <c r="U101" i="165"/>
  <c r="V101" i="165"/>
  <c r="J65" i="163"/>
  <c r="N65" i="163" s="1"/>
  <c r="T136" i="167"/>
  <c r="J136" i="167"/>
  <c r="N136" i="167" s="1"/>
  <c r="U136" i="167"/>
  <c r="V136" i="167"/>
  <c r="W136" i="167"/>
  <c r="J73" i="178"/>
  <c r="J55" i="175"/>
  <c r="N55" i="175" s="1"/>
  <c r="M85" i="146"/>
  <c r="Q317" i="62"/>
  <c r="O317" i="62" s="1"/>
  <c r="P1238" i="62"/>
  <c r="N1238" i="62" s="1"/>
  <c r="V140" i="155"/>
  <c r="U140" i="155"/>
  <c r="W140" i="155"/>
  <c r="J140" i="155"/>
  <c r="N140" i="155" s="1"/>
  <c r="T140" i="155"/>
  <c r="J158" i="167"/>
  <c r="J23" i="167" s="1"/>
  <c r="M54" i="161"/>
  <c r="M40" i="173"/>
  <c r="M56" i="142"/>
  <c r="J90" i="174"/>
  <c r="N90" i="174" s="1"/>
  <c r="M50" i="175"/>
  <c r="M31" i="167"/>
  <c r="M62" i="182"/>
  <c r="M82" i="172"/>
  <c r="J52" i="178"/>
  <c r="N52" i="178" s="1"/>
  <c r="M43" i="119"/>
  <c r="N43" i="119"/>
  <c r="J94" i="170"/>
  <c r="N94" i="170" s="1"/>
  <c r="M78" i="141"/>
  <c r="J129" i="171"/>
  <c r="N129" i="171" s="1"/>
  <c r="W102" i="149"/>
  <c r="U102" i="149"/>
  <c r="V102" i="149"/>
  <c r="T102" i="149"/>
  <c r="T103" i="149" s="1"/>
  <c r="J102" i="149"/>
  <c r="N102" i="149" s="1"/>
  <c r="J81" i="155"/>
  <c r="J38" i="149"/>
  <c r="N38" i="149" s="1"/>
  <c r="M81" i="152"/>
  <c r="J98" i="141"/>
  <c r="N98" i="141" s="1"/>
  <c r="J39" i="176"/>
  <c r="J124" i="176"/>
  <c r="N124" i="176" s="1"/>
  <c r="J37" i="162"/>
  <c r="N37" i="162" s="1"/>
  <c r="M36" i="173"/>
  <c r="J84" i="182"/>
  <c r="N84" i="182" s="1"/>
  <c r="J93" i="179"/>
  <c r="N93" i="179" s="1"/>
  <c r="J65" i="143"/>
  <c r="U138" i="155"/>
  <c r="T138" i="155"/>
  <c r="V138" i="155"/>
  <c r="W138" i="155"/>
  <c r="J138" i="155"/>
  <c r="N138" i="155" s="1"/>
  <c r="W101" i="151"/>
  <c r="U101" i="151"/>
  <c r="V101" i="151"/>
  <c r="T101" i="151"/>
  <c r="J101" i="151"/>
  <c r="N101" i="151" s="1"/>
  <c r="U140" i="147"/>
  <c r="W140" i="147"/>
  <c r="T140" i="147"/>
  <c r="V140" i="147"/>
  <c r="J140" i="147"/>
  <c r="N140" i="147" s="1"/>
  <c r="J59" i="167"/>
  <c r="M79" i="182"/>
  <c r="M75" i="153"/>
  <c r="M61" i="151"/>
  <c r="V139" i="156"/>
  <c r="J139" i="156"/>
  <c r="N139" i="156" s="1"/>
  <c r="W139" i="156"/>
  <c r="U139" i="156"/>
  <c r="T139" i="156"/>
  <c r="M42" i="169"/>
  <c r="J61" i="169"/>
  <c r="N61" i="169" s="1"/>
  <c r="M36" i="166"/>
  <c r="J124" i="156"/>
  <c r="N124" i="156" s="1"/>
  <c r="M77" i="65"/>
  <c r="Q1049" i="62"/>
  <c r="O1049" i="62" s="1"/>
  <c r="P1091" i="62"/>
  <c r="N1091" i="62" s="1"/>
  <c r="M62" i="159"/>
  <c r="M61" i="167"/>
  <c r="P811" i="62"/>
  <c r="J92" i="180"/>
  <c r="N92" i="180" s="1"/>
  <c r="M50" i="161"/>
  <c r="J55" i="149"/>
  <c r="G103" i="141"/>
  <c r="V87" i="141"/>
  <c r="U87" i="141"/>
  <c r="J87" i="141"/>
  <c r="T87" i="141"/>
  <c r="T103" i="141" s="1"/>
  <c r="W87" i="141"/>
  <c r="M106" i="65"/>
  <c r="M46" i="177"/>
  <c r="J83" i="179"/>
  <c r="J34" i="168"/>
  <c r="N34" i="168" s="1"/>
  <c r="M53" i="171"/>
  <c r="J119" i="175"/>
  <c r="N119" i="175" s="1"/>
  <c r="J120" i="171"/>
  <c r="N120" i="171" s="1"/>
  <c r="J107" i="145"/>
  <c r="S1223" i="62"/>
  <c r="M71" i="158"/>
  <c r="M84" i="177"/>
  <c r="S765" i="62"/>
  <c r="S1081" i="62"/>
  <c r="S764" i="62"/>
  <c r="J121" i="143"/>
  <c r="N121" i="143" s="1"/>
  <c r="Q815" i="62"/>
  <c r="O815" i="62" s="1"/>
  <c r="J44" i="154"/>
  <c r="N44" i="154" s="1"/>
  <c r="U44" i="154" s="1"/>
  <c r="J124" i="182"/>
  <c r="N124" i="182" s="1"/>
  <c r="J72" i="181"/>
  <c r="J60" i="157"/>
  <c r="N60" i="157" s="1"/>
  <c r="R134" i="62"/>
  <c r="J81" i="174"/>
  <c r="T127" i="182"/>
  <c r="J127" i="182"/>
  <c r="N127" i="182" s="1"/>
  <c r="V127" i="182"/>
  <c r="W127" i="182"/>
  <c r="U127" i="182"/>
  <c r="Q1160" i="62"/>
  <c r="O1160" i="62" s="1"/>
  <c r="J37" i="179"/>
  <c r="N37" i="179" s="1"/>
  <c r="M36" i="181"/>
  <c r="R877" i="62"/>
  <c r="M33" i="168"/>
  <c r="N33" i="168" s="1"/>
  <c r="M38" i="171"/>
  <c r="S419" i="62"/>
  <c r="M85" i="170"/>
  <c r="J81" i="146"/>
  <c r="N81" i="146" s="1"/>
  <c r="T140" i="145"/>
  <c r="V140" i="145"/>
  <c r="J140" i="145"/>
  <c r="N140" i="145" s="1"/>
  <c r="W140" i="145"/>
  <c r="U140" i="145"/>
  <c r="S1078" i="62"/>
  <c r="M114" i="65"/>
  <c r="J51" i="159"/>
  <c r="N51" i="159" s="1"/>
  <c r="V132" i="175"/>
  <c r="G141" i="175"/>
  <c r="J132" i="175"/>
  <c r="T132" i="175"/>
  <c r="U132" i="175"/>
  <c r="W132" i="175"/>
  <c r="W141" i="175" s="1"/>
  <c r="M46" i="155"/>
  <c r="M50" i="147"/>
  <c r="M83" i="180"/>
  <c r="M51" i="179"/>
  <c r="U135" i="145"/>
  <c r="W135" i="145"/>
  <c r="V135" i="145"/>
  <c r="T135" i="145"/>
  <c r="J135" i="145"/>
  <c r="N135" i="145" s="1"/>
  <c r="M49" i="164"/>
  <c r="T127" i="181"/>
  <c r="V127" i="181"/>
  <c r="J127" i="181"/>
  <c r="N127" i="181" s="1"/>
  <c r="U127" i="181"/>
  <c r="W127" i="181"/>
  <c r="M65" i="141"/>
  <c r="W126" i="158"/>
  <c r="J126" i="158"/>
  <c r="N126" i="158" s="1"/>
  <c r="T126" i="158"/>
  <c r="V126" i="158"/>
  <c r="U126" i="158"/>
  <c r="M64" i="178"/>
  <c r="S1133" i="62"/>
  <c r="R1091" i="62"/>
  <c r="M33" i="180"/>
  <c r="G103" i="162"/>
  <c r="J87" i="162"/>
  <c r="T87" i="162"/>
  <c r="V87" i="162"/>
  <c r="W87" i="162"/>
  <c r="U87" i="162"/>
  <c r="S13" i="139"/>
  <c r="J93" i="169"/>
  <c r="N93" i="169" s="1"/>
  <c r="J51" i="169"/>
  <c r="J79" i="174"/>
  <c r="N79" i="174" s="1"/>
  <c r="W79" i="174" s="1"/>
  <c r="M79" i="140"/>
  <c r="M62" i="165"/>
  <c r="M33" i="149"/>
  <c r="Q1232" i="62"/>
  <c r="O1232" i="62" s="1"/>
  <c r="J111" i="162"/>
  <c r="N111" i="162" s="1"/>
  <c r="M46" i="175"/>
  <c r="J61" i="174"/>
  <c r="Q906" i="62"/>
  <c r="AT20" i="54"/>
  <c r="M43" i="160"/>
  <c r="J60" i="145"/>
  <c r="N60" i="145" s="1"/>
  <c r="R517" i="62"/>
  <c r="N517" i="62" s="1"/>
  <c r="R1123" i="62"/>
  <c r="M33" i="170"/>
  <c r="J68" i="140"/>
  <c r="N68" i="140" s="1"/>
  <c r="J95" i="147"/>
  <c r="N95" i="147" s="1"/>
  <c r="J36" i="150"/>
  <c r="M61" i="149"/>
  <c r="R893" i="62"/>
  <c r="J69" i="158"/>
  <c r="J34" i="155"/>
  <c r="J100" i="163"/>
  <c r="N100" i="163" s="1"/>
  <c r="EZ20" i="54"/>
  <c r="J52" i="161"/>
  <c r="J114" i="141"/>
  <c r="N114" i="141" s="1"/>
  <c r="J92" i="176"/>
  <c r="N92" i="176" s="1"/>
  <c r="J82" i="164"/>
  <c r="S8" i="119"/>
  <c r="T8" i="119"/>
  <c r="J98" i="154"/>
  <c r="N98" i="154" s="1"/>
  <c r="J105" i="154"/>
  <c r="N105" i="154" s="1"/>
  <c r="G131" i="154"/>
  <c r="J65" i="145"/>
  <c r="N65" i="145" s="1"/>
  <c r="P1214" i="62"/>
  <c r="M81" i="162"/>
  <c r="M58" i="146"/>
  <c r="M46" i="141"/>
  <c r="J116" i="175"/>
  <c r="N116" i="175" s="1"/>
  <c r="M83" i="146"/>
  <c r="J93" i="174"/>
  <c r="N93" i="174" s="1"/>
  <c r="J93" i="171"/>
  <c r="N93" i="171" s="1"/>
  <c r="M82" i="182"/>
  <c r="J79" i="158"/>
  <c r="T133" i="165"/>
  <c r="J133" i="165"/>
  <c r="N133" i="165" s="1"/>
  <c r="V133" i="165"/>
  <c r="W133" i="165"/>
  <c r="U133" i="165"/>
  <c r="J106" i="170"/>
  <c r="N106" i="170" s="1"/>
  <c r="J55" i="145"/>
  <c r="N55" i="145" s="1"/>
  <c r="Q273" i="62"/>
  <c r="O273" i="62" s="1"/>
  <c r="J56" i="175"/>
  <c r="N56" i="175" s="1"/>
  <c r="J43" i="177"/>
  <c r="N43" i="177" s="1"/>
  <c r="S257" i="62"/>
  <c r="J96" i="157"/>
  <c r="N96" i="157" s="1"/>
  <c r="M47" i="151"/>
  <c r="J42" i="164"/>
  <c r="J96" i="162"/>
  <c r="N96" i="162" s="1"/>
  <c r="M47" i="165"/>
  <c r="T5" i="119"/>
  <c r="S5" i="119"/>
  <c r="W134" i="162"/>
  <c r="J134" i="162"/>
  <c r="N134" i="162" s="1"/>
  <c r="T134" i="162"/>
  <c r="V134" i="162"/>
  <c r="U134" i="162"/>
  <c r="J123" i="164"/>
  <c r="N123" i="164" s="1"/>
  <c r="J38" i="142"/>
  <c r="N38" i="142" s="1"/>
  <c r="M77" i="170"/>
  <c r="J40" i="164"/>
  <c r="J94" i="65"/>
  <c r="N94" i="65" s="1"/>
  <c r="Q877" i="62"/>
  <c r="O877" i="62" s="1"/>
  <c r="M39" i="155"/>
  <c r="R1051" i="62"/>
  <c r="M49" i="176"/>
  <c r="J56" i="181"/>
  <c r="N56" i="181" s="1"/>
  <c r="J138" i="181"/>
  <c r="N138" i="181" s="1"/>
  <c r="V138" i="181"/>
  <c r="W138" i="181"/>
  <c r="T138" i="181"/>
  <c r="U138" i="181"/>
  <c r="J35" i="147"/>
  <c r="P939" i="62"/>
  <c r="J123" i="149"/>
  <c r="N123" i="149" s="1"/>
  <c r="P1098" i="62"/>
  <c r="N1098" i="62" s="1"/>
  <c r="J46" i="161"/>
  <c r="J90" i="167"/>
  <c r="N90" i="167" s="1"/>
  <c r="J115" i="155"/>
  <c r="N115" i="155" s="1"/>
  <c r="J51" i="180"/>
  <c r="N51" i="180" s="1"/>
  <c r="U157" i="156"/>
  <c r="V157" i="156"/>
  <c r="J157" i="156"/>
  <c r="W157" i="156"/>
  <c r="T157" i="156"/>
  <c r="V155" i="142"/>
  <c r="V159" i="142" s="1"/>
  <c r="T155" i="142"/>
  <c r="W155" i="142"/>
  <c r="J155" i="142"/>
  <c r="U155" i="142"/>
  <c r="J120" i="145"/>
  <c r="N120" i="145" s="1"/>
  <c r="J77" i="156"/>
  <c r="N77" i="156" s="1"/>
  <c r="W77" i="156" s="1"/>
  <c r="M61" i="159"/>
  <c r="N61" i="159" s="1"/>
  <c r="Q785" i="62"/>
  <c r="O785" i="62" s="1"/>
  <c r="M26" i="119"/>
  <c r="N26" i="119"/>
  <c r="J63" i="167"/>
  <c r="M59" i="162"/>
  <c r="M62" i="162"/>
  <c r="J97" i="182"/>
  <c r="N97" i="182" s="1"/>
  <c r="J35" i="181"/>
  <c r="J74" i="141"/>
  <c r="N74" i="141" s="1"/>
  <c r="M44" i="153"/>
  <c r="P708" i="62"/>
  <c r="N708" i="62" s="1"/>
  <c r="J81" i="179"/>
  <c r="N81" i="179" s="1"/>
  <c r="J65" i="151"/>
  <c r="M35" i="181"/>
  <c r="P838" i="62"/>
  <c r="J63" i="155"/>
  <c r="N63" i="155" s="1"/>
  <c r="J91" i="156"/>
  <c r="N91" i="156" s="1"/>
  <c r="J40" i="147"/>
  <c r="J67" i="156"/>
  <c r="J54" i="152"/>
  <c r="M53" i="180"/>
  <c r="Q878" i="62"/>
  <c r="O878" i="62" s="1"/>
  <c r="J130" i="148"/>
  <c r="N130" i="148" s="1"/>
  <c r="J124" i="153"/>
  <c r="N124" i="153" s="1"/>
  <c r="J52" i="179"/>
  <c r="N52" i="179" s="1"/>
  <c r="W52" i="179" s="1"/>
  <c r="Q874" i="62"/>
  <c r="O874" i="62" s="1"/>
  <c r="S24" i="139"/>
  <c r="M80" i="165"/>
  <c r="M73" i="169"/>
  <c r="N73" i="169" s="1"/>
  <c r="J81" i="175"/>
  <c r="J129" i="158"/>
  <c r="N129" i="158" s="1"/>
  <c r="J101" i="159"/>
  <c r="N101" i="159" s="1"/>
  <c r="T101" i="159"/>
  <c r="V101" i="159"/>
  <c r="W101" i="159"/>
  <c r="U101" i="159"/>
  <c r="M79" i="165"/>
  <c r="J60" i="151"/>
  <c r="N60" i="151" s="1"/>
  <c r="M56" i="163"/>
  <c r="M64" i="173"/>
  <c r="R615" i="62"/>
  <c r="W126" i="165"/>
  <c r="U126" i="165"/>
  <c r="J126" i="165"/>
  <c r="N126" i="165" s="1"/>
  <c r="T126" i="165"/>
  <c r="V126" i="165"/>
  <c r="M43" i="158"/>
  <c r="J119" i="147"/>
  <c r="N119" i="147" s="1"/>
  <c r="J46" i="153"/>
  <c r="N46" i="153" s="1"/>
  <c r="M54" i="142"/>
  <c r="Q1102" i="62"/>
  <c r="J80" i="181"/>
  <c r="N80" i="181" s="1"/>
  <c r="J72" i="159"/>
  <c r="N72" i="159" s="1"/>
  <c r="J65" i="166"/>
  <c r="M59" i="65"/>
  <c r="J98" i="165"/>
  <c r="N98" i="165" s="1"/>
  <c r="J108" i="142"/>
  <c r="N108" i="142" s="1"/>
  <c r="M50" i="150"/>
  <c r="J113" i="146"/>
  <c r="N113" i="146" s="1"/>
  <c r="Q6" i="62"/>
  <c r="S1213" i="62"/>
  <c r="M49" i="154"/>
  <c r="J70" i="158"/>
  <c r="N70" i="158" s="1"/>
  <c r="S1122" i="62"/>
  <c r="J71" i="163"/>
  <c r="N71" i="163" s="1"/>
  <c r="J82" i="182"/>
  <c r="N82" i="182" s="1"/>
  <c r="U82" i="182" s="1"/>
  <c r="J68" i="175"/>
  <c r="N68" i="175" s="1"/>
  <c r="J35" i="143"/>
  <c r="N35" i="143" s="1"/>
  <c r="P1203" i="62"/>
  <c r="J97" i="155"/>
  <c r="N97" i="155" s="1"/>
  <c r="J119" i="177"/>
  <c r="N119" i="177" s="1"/>
  <c r="J123" i="178"/>
  <c r="N123" i="178" s="1"/>
  <c r="M33" i="154"/>
  <c r="J30" i="154"/>
  <c r="J79" i="143"/>
  <c r="N7" i="119"/>
  <c r="M7" i="119"/>
  <c r="M77" i="181"/>
  <c r="N77" i="181" s="1"/>
  <c r="M64" i="141"/>
  <c r="J112" i="166"/>
  <c r="N112" i="166" s="1"/>
  <c r="M32" i="160"/>
  <c r="P535" i="62"/>
  <c r="N535" i="62" s="1"/>
  <c r="J55" i="180"/>
  <c r="N55" i="180" s="1"/>
  <c r="J85" i="164"/>
  <c r="J115" i="157"/>
  <c r="N115" i="157" s="1"/>
  <c r="M64" i="154"/>
  <c r="P1035" i="62"/>
  <c r="N1035" i="62" s="1"/>
  <c r="P1080" i="62"/>
  <c r="N1080" i="62" s="1"/>
  <c r="T155" i="168"/>
  <c r="U155" i="168"/>
  <c r="V155" i="168"/>
  <c r="W155" i="168"/>
  <c r="W159" i="168" s="1"/>
  <c r="J155" i="168"/>
  <c r="J49" i="178"/>
  <c r="U135" i="141"/>
  <c r="U141" i="141" s="1"/>
  <c r="W135" i="141"/>
  <c r="V135" i="141"/>
  <c r="J135" i="141"/>
  <c r="N135" i="141" s="1"/>
  <c r="T135" i="141"/>
  <c r="Q1236" i="62"/>
  <c r="R747" i="62"/>
  <c r="P772" i="62"/>
  <c r="N772" i="62" s="1"/>
  <c r="Q481" i="62"/>
  <c r="O481" i="62" s="1"/>
  <c r="M120" i="65"/>
  <c r="J157" i="169"/>
  <c r="V157" i="169"/>
  <c r="U157" i="169"/>
  <c r="T157" i="169"/>
  <c r="T159" i="169" s="1"/>
  <c r="W157" i="169"/>
  <c r="P836" i="62"/>
  <c r="N836" i="62" s="1"/>
  <c r="J84" i="168"/>
  <c r="M31" i="163"/>
  <c r="Q1222" i="62"/>
  <c r="O1222" i="62" s="1"/>
  <c r="M39" i="148"/>
  <c r="J31" i="165"/>
  <c r="J69" i="153"/>
  <c r="J36" i="177"/>
  <c r="N36" i="177" s="1"/>
  <c r="Q1142" i="62"/>
  <c r="O1142" i="62" s="1"/>
  <c r="J54" i="141"/>
  <c r="N54" i="141" s="1"/>
  <c r="M36" i="154"/>
  <c r="M30" i="174"/>
  <c r="P744" i="62"/>
  <c r="J128" i="161"/>
  <c r="N128" i="161" s="1"/>
  <c r="M50" i="156"/>
  <c r="J122" i="164"/>
  <c r="N122" i="164" s="1"/>
  <c r="M54" i="154"/>
  <c r="J39" i="157"/>
  <c r="N39" i="157" s="1"/>
  <c r="J124" i="173"/>
  <c r="N124" i="173" s="1"/>
  <c r="J47" i="168"/>
  <c r="J118" i="173"/>
  <c r="N118" i="173" s="1"/>
  <c r="M59" i="161"/>
  <c r="N59" i="161" s="1"/>
  <c r="V101" i="175"/>
  <c r="W101" i="175"/>
  <c r="T101" i="175"/>
  <c r="J101" i="175"/>
  <c r="N101" i="175" s="1"/>
  <c r="U101" i="175"/>
  <c r="W139" i="164"/>
  <c r="U139" i="164"/>
  <c r="T139" i="164"/>
  <c r="J139" i="164"/>
  <c r="N139" i="164" s="1"/>
  <c r="V139" i="164"/>
  <c r="R629" i="62"/>
  <c r="W139" i="161"/>
  <c r="U139" i="161"/>
  <c r="V139" i="161"/>
  <c r="T139" i="161"/>
  <c r="J139" i="161"/>
  <c r="N139" i="161" s="1"/>
  <c r="J121" i="160"/>
  <c r="N121" i="160" s="1"/>
  <c r="J72" i="169"/>
  <c r="N72" i="169" s="1"/>
  <c r="M50" i="141"/>
  <c r="J116" i="155"/>
  <c r="N116" i="155" s="1"/>
  <c r="J94" i="159"/>
  <c r="N94" i="159" s="1"/>
  <c r="M77" i="169"/>
  <c r="J36" i="161"/>
  <c r="M46" i="168"/>
  <c r="J51" i="151"/>
  <c r="N51" i="151" s="1"/>
  <c r="V51" i="151" s="1"/>
  <c r="J156" i="161"/>
  <c r="U156" i="161"/>
  <c r="T156" i="161"/>
  <c r="V156" i="161"/>
  <c r="W156" i="161"/>
  <c r="J42" i="172"/>
  <c r="M81" i="164"/>
  <c r="J93" i="159"/>
  <c r="N93" i="159" s="1"/>
  <c r="J43" i="163"/>
  <c r="M52" i="158"/>
  <c r="U137" i="178"/>
  <c r="V137" i="178"/>
  <c r="T137" i="178"/>
  <c r="J137" i="178"/>
  <c r="N137" i="178" s="1"/>
  <c r="W137" i="178"/>
  <c r="J91" i="158"/>
  <c r="N91" i="158" s="1"/>
  <c r="J112" i="148"/>
  <c r="N112" i="148" s="1"/>
  <c r="J46" i="177"/>
  <c r="P810" i="62"/>
  <c r="U101" i="65"/>
  <c r="W101" i="65"/>
  <c r="T101" i="65"/>
  <c r="V101" i="65"/>
  <c r="J101" i="65"/>
  <c r="N101" i="65" s="1"/>
  <c r="P1219" i="62"/>
  <c r="N1219" i="62" s="1"/>
  <c r="J46" i="168"/>
  <c r="J44" i="149"/>
  <c r="J50" i="169"/>
  <c r="N50" i="169" s="1"/>
  <c r="M83" i="162"/>
  <c r="N83" i="162" s="1"/>
  <c r="M46" i="182"/>
  <c r="Q1242" i="62"/>
  <c r="J37" i="151"/>
  <c r="N37" i="151" s="1"/>
  <c r="U37" i="151" s="1"/>
  <c r="M81" i="141"/>
  <c r="M37" i="175"/>
  <c r="M33" i="176"/>
  <c r="N33" i="176" s="1"/>
  <c r="P812" i="62"/>
  <c r="J31" i="150"/>
  <c r="N31" i="150" s="1"/>
  <c r="W31" i="150" s="1"/>
  <c r="M55" i="140"/>
  <c r="J56" i="170"/>
  <c r="N56" i="170" s="1"/>
  <c r="P484" i="62"/>
  <c r="N484" i="62" s="1"/>
  <c r="M36" i="172"/>
  <c r="R1031" i="62"/>
  <c r="S1182" i="62"/>
  <c r="M44" i="164"/>
  <c r="Q1196" i="62"/>
  <c r="DC20" i="54"/>
  <c r="J68" i="169"/>
  <c r="J73" i="165"/>
  <c r="Q499" i="62"/>
  <c r="O499" i="62" s="1"/>
  <c r="J99" i="142"/>
  <c r="N99" i="142" s="1"/>
  <c r="J121" i="161"/>
  <c r="N121" i="161" s="1"/>
  <c r="J91" i="164"/>
  <c r="N91" i="164" s="1"/>
  <c r="S1244" i="62"/>
  <c r="J33" i="152"/>
  <c r="N33" i="152" s="1"/>
  <c r="S5" i="139"/>
  <c r="M32" i="158"/>
  <c r="M70" i="170"/>
  <c r="N70" i="170" s="1"/>
  <c r="J80" i="143"/>
  <c r="N80" i="143" s="1"/>
  <c r="R853" i="62"/>
  <c r="W101" i="163"/>
  <c r="J101" i="163"/>
  <c r="N101" i="163" s="1"/>
  <c r="V101" i="163"/>
  <c r="T101" i="163"/>
  <c r="U101" i="163"/>
  <c r="M40" i="175"/>
  <c r="M35" i="150"/>
  <c r="P635" i="62"/>
  <c r="N635" i="62" s="1"/>
  <c r="J65" i="181"/>
  <c r="N65" i="181" s="1"/>
  <c r="M48" i="174"/>
  <c r="J60" i="146"/>
  <c r="N60" i="146" s="1"/>
  <c r="V137" i="173"/>
  <c r="J137" i="173"/>
  <c r="N137" i="173" s="1"/>
  <c r="W137" i="173"/>
  <c r="U137" i="173"/>
  <c r="T137" i="173"/>
  <c r="U137" i="172"/>
  <c r="T137" i="172"/>
  <c r="W137" i="172"/>
  <c r="J137" i="172"/>
  <c r="N137" i="172" s="1"/>
  <c r="V137" i="172"/>
  <c r="J93" i="149"/>
  <c r="N93" i="149" s="1"/>
  <c r="W132" i="166"/>
  <c r="W141" i="166" s="1"/>
  <c r="U132" i="166"/>
  <c r="V132" i="166"/>
  <c r="J132" i="166"/>
  <c r="T132" i="166"/>
  <c r="T141" i="166" s="1"/>
  <c r="G141" i="166"/>
  <c r="V136" i="65"/>
  <c r="W136" i="65"/>
  <c r="T136" i="65"/>
  <c r="U136" i="65"/>
  <c r="J136" i="65"/>
  <c r="N136" i="65" s="1"/>
  <c r="M33" i="157"/>
  <c r="N33" i="157" s="1"/>
  <c r="J112" i="161"/>
  <c r="N112" i="161" s="1"/>
  <c r="S1048" i="62"/>
  <c r="J136" i="177"/>
  <c r="N136" i="177" s="1"/>
  <c r="V136" i="177"/>
  <c r="T136" i="177"/>
  <c r="W136" i="177"/>
  <c r="U136" i="177"/>
  <c r="J52" i="150"/>
  <c r="N52" i="150" s="1"/>
  <c r="M70" i="147"/>
  <c r="J95" i="174"/>
  <c r="N95" i="174" s="1"/>
  <c r="S844" i="62"/>
  <c r="P901" i="62"/>
  <c r="N901" i="62" s="1"/>
  <c r="M80" i="179"/>
  <c r="J78" i="147"/>
  <c r="N78" i="147" s="1"/>
  <c r="J113" i="178"/>
  <c r="N113" i="178" s="1"/>
  <c r="S389" i="62"/>
  <c r="Q1135" i="62"/>
  <c r="O1135" i="62" s="1"/>
  <c r="M51" i="143"/>
  <c r="Q1219" i="62"/>
  <c r="O1219" i="62" s="1"/>
  <c r="M33" i="148"/>
  <c r="T6" i="119"/>
  <c r="S6" i="119"/>
  <c r="J110" i="181"/>
  <c r="N110" i="181" s="1"/>
  <c r="J70" i="175"/>
  <c r="N70" i="175" s="1"/>
  <c r="J48" i="172"/>
  <c r="N48" i="172" s="1"/>
  <c r="J38" i="166"/>
  <c r="N38" i="166" s="1"/>
  <c r="M71" i="146"/>
  <c r="P970" i="62"/>
  <c r="M60" i="180"/>
  <c r="J69" i="169"/>
  <c r="M48" i="164"/>
  <c r="M61" i="153"/>
  <c r="M45" i="175"/>
  <c r="J62" i="157"/>
  <c r="N62" i="157" s="1"/>
  <c r="M63" i="161"/>
  <c r="N63" i="161" s="1"/>
  <c r="J97" i="148"/>
  <c r="N97" i="148" s="1"/>
  <c r="T127" i="162"/>
  <c r="J127" i="162"/>
  <c r="N127" i="162" s="1"/>
  <c r="V127" i="162"/>
  <c r="U127" i="162"/>
  <c r="W127" i="162"/>
  <c r="J42" i="165"/>
  <c r="N42" i="165" s="1"/>
  <c r="J42" i="154"/>
  <c r="N42" i="154" s="1"/>
  <c r="J98" i="173"/>
  <c r="N98" i="173" s="1"/>
  <c r="J65" i="157"/>
  <c r="N65" i="157" s="1"/>
  <c r="P924" i="62"/>
  <c r="J67" i="143"/>
  <c r="P959" i="62"/>
  <c r="N959" i="62" s="1"/>
  <c r="R544" i="62"/>
  <c r="M35" i="173"/>
  <c r="M60" i="148"/>
  <c r="J61" i="166"/>
  <c r="N61" i="166" s="1"/>
  <c r="J72" i="155"/>
  <c r="BK20" i="54"/>
  <c r="P1090" i="62"/>
  <c r="M76" i="170"/>
  <c r="R891" i="62"/>
  <c r="J49" i="162"/>
  <c r="N49" i="162" s="1"/>
  <c r="Q1193" i="62"/>
  <c r="J35" i="154"/>
  <c r="N35" i="154" s="1"/>
  <c r="M31" i="177"/>
  <c r="T35" i="119"/>
  <c r="S35" i="119"/>
  <c r="J91" i="143"/>
  <c r="N91" i="143" s="1"/>
  <c r="R710" i="62"/>
  <c r="J31" i="146"/>
  <c r="N31" i="146" s="1"/>
  <c r="W137" i="148"/>
  <c r="J137" i="148"/>
  <c r="N137" i="148" s="1"/>
  <c r="U137" i="148"/>
  <c r="T137" i="148"/>
  <c r="V137" i="148"/>
  <c r="J124" i="163"/>
  <c r="N124" i="163" s="1"/>
  <c r="J60" i="165"/>
  <c r="J64" i="170"/>
  <c r="N64" i="170" s="1"/>
  <c r="M45" i="173"/>
  <c r="J96" i="148"/>
  <c r="N96" i="148" s="1"/>
  <c r="J67" i="182"/>
  <c r="J73" i="172"/>
  <c r="M30" i="173"/>
  <c r="J31" i="181"/>
  <c r="N31" i="181" s="1"/>
  <c r="U134" i="178"/>
  <c r="T134" i="178"/>
  <c r="V134" i="178"/>
  <c r="W134" i="178"/>
  <c r="J134" i="178"/>
  <c r="N134" i="178" s="1"/>
  <c r="J113" i="174"/>
  <c r="N113" i="174" s="1"/>
  <c r="M42" i="151"/>
  <c r="J99" i="160"/>
  <c r="N99" i="160" s="1"/>
  <c r="V155" i="146"/>
  <c r="T155" i="146"/>
  <c r="W155" i="146"/>
  <c r="J155" i="146"/>
  <c r="U155" i="146"/>
  <c r="M75" i="141"/>
  <c r="J36" i="141"/>
  <c r="N36" i="141" s="1"/>
  <c r="P1183" i="62"/>
  <c r="N1183" i="62" s="1"/>
  <c r="J38" i="150"/>
  <c r="N38" i="150" s="1"/>
  <c r="J105" i="163"/>
  <c r="G131" i="163"/>
  <c r="M32" i="163"/>
  <c r="J118" i="175"/>
  <c r="N118" i="175" s="1"/>
  <c r="J120" i="162"/>
  <c r="N120" i="162" s="1"/>
  <c r="M74" i="158"/>
  <c r="R141" i="62"/>
  <c r="M68" i="173"/>
  <c r="M83" i="150"/>
  <c r="J107" i="148"/>
  <c r="N107" i="148" s="1"/>
  <c r="J79" i="176"/>
  <c r="N79" i="176" s="1"/>
  <c r="M34" i="151"/>
  <c r="J49" i="167"/>
  <c r="M83" i="153"/>
  <c r="J123" i="161"/>
  <c r="N123" i="161" s="1"/>
  <c r="J99" i="146"/>
  <c r="N99" i="146" s="1"/>
  <c r="J109" i="177"/>
  <c r="M44" i="166"/>
  <c r="J69" i="140"/>
  <c r="N69" i="140" s="1"/>
  <c r="T69" i="140" s="1"/>
  <c r="T87" i="171"/>
  <c r="U87" i="171"/>
  <c r="U103" i="171" s="1"/>
  <c r="W87" i="171"/>
  <c r="J87" i="171"/>
  <c r="G103" i="171"/>
  <c r="V87" i="171"/>
  <c r="J73" i="176"/>
  <c r="N73" i="176" s="1"/>
  <c r="J108" i="170"/>
  <c r="N108" i="170" s="1"/>
  <c r="T126" i="148"/>
  <c r="J126" i="148"/>
  <c r="N126" i="148" s="1"/>
  <c r="V126" i="148"/>
  <c r="U126" i="148"/>
  <c r="W126" i="148"/>
  <c r="M72" i="176"/>
  <c r="M48" i="155"/>
  <c r="J130" i="146"/>
  <c r="N130" i="146" s="1"/>
  <c r="M74" i="169"/>
  <c r="J42" i="171"/>
  <c r="N42" i="171" s="1"/>
  <c r="V42" i="171" s="1"/>
  <c r="J53" i="175"/>
  <c r="N53" i="175" s="1"/>
  <c r="W53" i="175" s="1"/>
  <c r="J30" i="148"/>
  <c r="J98" i="140"/>
  <c r="N98" i="140" s="1"/>
  <c r="M41" i="176"/>
  <c r="M75" i="177"/>
  <c r="R718" i="62"/>
  <c r="M51" i="147"/>
  <c r="Q1073" i="62"/>
  <c r="J126" i="146"/>
  <c r="N126" i="146" s="1"/>
  <c r="U126" i="146"/>
  <c r="W126" i="146"/>
  <c r="V126" i="146"/>
  <c r="T126" i="146"/>
  <c r="Q5" i="131"/>
  <c r="O5" i="131" s="1"/>
  <c r="M60" i="149"/>
  <c r="J30" i="155"/>
  <c r="J48" i="176"/>
  <c r="M30" i="153"/>
  <c r="M51" i="150"/>
  <c r="J85" i="174"/>
  <c r="N85" i="174" s="1"/>
  <c r="M47" i="179"/>
  <c r="J93" i="140"/>
  <c r="N93" i="140" s="1"/>
  <c r="M68" i="180"/>
  <c r="T140" i="150"/>
  <c r="W140" i="150"/>
  <c r="J140" i="150"/>
  <c r="N140" i="150" s="1"/>
  <c r="U140" i="150"/>
  <c r="V140" i="150"/>
  <c r="J95" i="160"/>
  <c r="N95" i="160" s="1"/>
  <c r="J122" i="176"/>
  <c r="N122" i="176" s="1"/>
  <c r="J68" i="155"/>
  <c r="N68" i="155" s="1"/>
  <c r="M71" i="174"/>
  <c r="J39" i="146"/>
  <c r="N39" i="146" s="1"/>
  <c r="J78" i="166"/>
  <c r="N78" i="166" s="1"/>
  <c r="W78" i="166" s="1"/>
  <c r="J111" i="167"/>
  <c r="N111" i="167" s="1"/>
  <c r="M69" i="179"/>
  <c r="N69" i="179" s="1"/>
  <c r="J75" i="148"/>
  <c r="N75" i="148" s="1"/>
  <c r="J83" i="176"/>
  <c r="M73" i="181"/>
  <c r="J54" i="143"/>
  <c r="J62" i="141"/>
  <c r="N62" i="141" s="1"/>
  <c r="M80" i="176"/>
  <c r="J107" i="175"/>
  <c r="N107" i="175" s="1"/>
  <c r="P1010" i="62"/>
  <c r="N1010" i="62" s="1"/>
  <c r="J110" i="169"/>
  <c r="N110" i="169" s="1"/>
  <c r="M52" i="148"/>
  <c r="J32" i="162"/>
  <c r="N32" i="162" s="1"/>
  <c r="Q1010" i="62"/>
  <c r="O1010" i="62" s="1"/>
  <c r="T157" i="176"/>
  <c r="J157" i="176"/>
  <c r="U157" i="176"/>
  <c r="W157" i="176"/>
  <c r="V157" i="176"/>
  <c r="M79" i="143"/>
  <c r="J85" i="167"/>
  <c r="N85" i="167" s="1"/>
  <c r="J47" i="166"/>
  <c r="N47" i="166" s="1"/>
  <c r="R582" i="62"/>
  <c r="M47" i="171"/>
  <c r="N47" i="171" s="1"/>
  <c r="J79" i="154"/>
  <c r="J92" i="156"/>
  <c r="N92" i="156" s="1"/>
  <c r="J58" i="153"/>
  <c r="N58" i="153" s="1"/>
  <c r="M70" i="157"/>
  <c r="J126" i="145"/>
  <c r="N126" i="145" s="1"/>
  <c r="W126" i="145"/>
  <c r="U126" i="145"/>
  <c r="V126" i="145"/>
  <c r="T126" i="145"/>
  <c r="J54" i="173"/>
  <c r="M42" i="178"/>
  <c r="N42" i="178" s="1"/>
  <c r="J47" i="180"/>
  <c r="J82" i="150"/>
  <c r="J75" i="175"/>
  <c r="S1132" i="62"/>
  <c r="M31" i="140"/>
  <c r="M70" i="143"/>
  <c r="P1235" i="62"/>
  <c r="M41" i="157"/>
  <c r="J93" i="143"/>
  <c r="N93" i="143" s="1"/>
  <c r="J58" i="156"/>
  <c r="N58" i="156" s="1"/>
  <c r="M31" i="173"/>
  <c r="M81" i="176"/>
  <c r="Q1199" i="62"/>
  <c r="O1199" i="62" s="1"/>
  <c r="J114" i="171"/>
  <c r="N114" i="171" s="1"/>
  <c r="J91" i="140"/>
  <c r="N91" i="140" s="1"/>
  <c r="J118" i="153"/>
  <c r="N118" i="153" s="1"/>
  <c r="M79" i="158"/>
  <c r="J112" i="153"/>
  <c r="N112" i="153" s="1"/>
  <c r="M63" i="156"/>
  <c r="M68" i="157"/>
  <c r="U156" i="145"/>
  <c r="T156" i="145"/>
  <c r="W156" i="145"/>
  <c r="V156" i="145"/>
  <c r="J156" i="145"/>
  <c r="J55" i="147"/>
  <c r="N55" i="147" s="1"/>
  <c r="M52" i="155"/>
  <c r="J76" i="154"/>
  <c r="N76" i="154" s="1"/>
  <c r="T76" i="154" s="1"/>
  <c r="J75" i="145"/>
  <c r="N75" i="145" s="1"/>
  <c r="R813" i="62"/>
  <c r="M76" i="158"/>
  <c r="J37" i="152"/>
  <c r="N37" i="152" s="1"/>
  <c r="T37" i="152" s="1"/>
  <c r="J68" i="166"/>
  <c r="N68" i="166" s="1"/>
  <c r="J77" i="164"/>
  <c r="M71" i="177"/>
  <c r="V87" i="176"/>
  <c r="G103" i="176"/>
  <c r="J87" i="176"/>
  <c r="N87" i="176" s="1"/>
  <c r="T87" i="176"/>
  <c r="T103" i="176" s="1"/>
  <c r="W87" i="176"/>
  <c r="U87" i="176"/>
  <c r="P10" i="139"/>
  <c r="N10" i="139" s="1"/>
  <c r="J123" i="158"/>
  <c r="N123" i="158" s="1"/>
  <c r="ED20" i="54"/>
  <c r="J89" i="151"/>
  <c r="N89" i="151" s="1"/>
  <c r="J32" i="157"/>
  <c r="N32" i="157" s="1"/>
  <c r="J76" i="167"/>
  <c r="N76" i="167" s="1"/>
  <c r="T76" i="167" s="1"/>
  <c r="R939" i="62"/>
  <c r="M68" i="145"/>
  <c r="J40" i="156"/>
  <c r="M40" i="156"/>
  <c r="V133" i="182"/>
  <c r="T133" i="182"/>
  <c r="J133" i="182"/>
  <c r="N133" i="182" s="1"/>
  <c r="U133" i="182"/>
  <c r="W133" i="182"/>
  <c r="M71" i="164"/>
  <c r="J120" i="155"/>
  <c r="N120" i="155" s="1"/>
  <c r="J31" i="140"/>
  <c r="N31" i="140" s="1"/>
  <c r="M59" i="168"/>
  <c r="N59" i="168" s="1"/>
  <c r="M37" i="147"/>
  <c r="N37" i="147" s="1"/>
  <c r="M36" i="149"/>
  <c r="V134" i="146"/>
  <c r="T134" i="146"/>
  <c r="W134" i="146"/>
  <c r="J134" i="146"/>
  <c r="N134" i="146" s="1"/>
  <c r="U134" i="146"/>
  <c r="J85" i="163"/>
  <c r="N85" i="163" s="1"/>
  <c r="J71" i="164"/>
  <c r="N71" i="164" s="1"/>
  <c r="J54" i="161"/>
  <c r="N54" i="161" s="1"/>
  <c r="V54" i="161" s="1"/>
  <c r="J63" i="159"/>
  <c r="P1239" i="62"/>
  <c r="N1239" i="62" s="1"/>
  <c r="P1163" i="62"/>
  <c r="W87" i="148"/>
  <c r="V87" i="148"/>
  <c r="T87" i="148"/>
  <c r="T103" i="148" s="1"/>
  <c r="G103" i="148"/>
  <c r="J87" i="148"/>
  <c r="U87" i="148"/>
  <c r="U103" i="148" s="1"/>
  <c r="P804" i="62"/>
  <c r="J72" i="161"/>
  <c r="V133" i="181"/>
  <c r="J133" i="181"/>
  <c r="N133" i="181" s="1"/>
  <c r="T133" i="181"/>
  <c r="W133" i="181"/>
  <c r="U133" i="181"/>
  <c r="J79" i="160"/>
  <c r="W140" i="169"/>
  <c r="J140" i="169"/>
  <c r="N140" i="169" s="1"/>
  <c r="V140" i="169"/>
  <c r="U140" i="169"/>
  <c r="T140" i="169"/>
  <c r="J59" i="163"/>
  <c r="N59" i="163" s="1"/>
  <c r="R1052" i="62"/>
  <c r="U127" i="158"/>
  <c r="J127" i="158"/>
  <c r="N127" i="158" s="1"/>
  <c r="W127" i="158"/>
  <c r="T127" i="158"/>
  <c r="V127" i="158"/>
  <c r="T133" i="170"/>
  <c r="J133" i="170"/>
  <c r="N133" i="170" s="1"/>
  <c r="W133" i="170"/>
  <c r="V133" i="170"/>
  <c r="U133" i="170"/>
  <c r="M32" i="145"/>
  <c r="J43" i="169"/>
  <c r="J67" i="175"/>
  <c r="N67" i="175" s="1"/>
  <c r="M82" i="163"/>
  <c r="N82" i="163" s="1"/>
  <c r="V82" i="163" s="1"/>
  <c r="J38" i="180"/>
  <c r="N38" i="180" s="1"/>
  <c r="J84" i="142"/>
  <c r="J82" i="147"/>
  <c r="J54" i="163"/>
  <c r="J41" i="142"/>
  <c r="N41" i="142" s="1"/>
  <c r="V139" i="182"/>
  <c r="T139" i="182"/>
  <c r="J139" i="182"/>
  <c r="N139" i="182" s="1"/>
  <c r="W139" i="182"/>
  <c r="U139" i="182"/>
  <c r="J94" i="161"/>
  <c r="N94" i="161" s="1"/>
  <c r="M48" i="160"/>
  <c r="P273" i="62"/>
  <c r="N273" i="62" s="1"/>
  <c r="S1239" i="62"/>
  <c r="O1239" i="62" s="1"/>
  <c r="J62" i="165"/>
  <c r="N62" i="165" s="1"/>
  <c r="M43" i="181"/>
  <c r="J80" i="175"/>
  <c r="N80" i="175" s="1"/>
  <c r="T80" i="175" s="1"/>
  <c r="J77" i="146"/>
  <c r="J67" i="158"/>
  <c r="J129" i="141"/>
  <c r="N129" i="141" s="1"/>
  <c r="J33" i="164"/>
  <c r="N33" i="164" s="1"/>
  <c r="J62" i="140"/>
  <c r="T102" i="181"/>
  <c r="V102" i="181"/>
  <c r="U102" i="181"/>
  <c r="W102" i="181"/>
  <c r="J102" i="181"/>
  <c r="N102" i="181" s="1"/>
  <c r="P5" i="62"/>
  <c r="N5" i="62" s="1"/>
  <c r="J83" i="147"/>
  <c r="N83" i="147" s="1"/>
  <c r="U140" i="166"/>
  <c r="T140" i="166"/>
  <c r="W140" i="166"/>
  <c r="V140" i="166"/>
  <c r="J140" i="166"/>
  <c r="N140" i="166" s="1"/>
  <c r="P1153" i="62"/>
  <c r="M80" i="149"/>
  <c r="J94" i="175"/>
  <c r="N94" i="175" s="1"/>
  <c r="J110" i="156"/>
  <c r="N110" i="156" s="1"/>
  <c r="M30" i="180"/>
  <c r="V140" i="174"/>
  <c r="W140" i="174"/>
  <c r="T140" i="174"/>
  <c r="U140" i="174"/>
  <c r="J140" i="174"/>
  <c r="N140" i="174" s="1"/>
  <c r="J76" i="176"/>
  <c r="N76" i="176" s="1"/>
  <c r="T76" i="176" s="1"/>
  <c r="J51" i="173"/>
  <c r="J54" i="176"/>
  <c r="N54" i="176" s="1"/>
  <c r="J105" i="180"/>
  <c r="G131" i="180"/>
  <c r="M39" i="177"/>
  <c r="J116" i="145"/>
  <c r="N116" i="145" s="1"/>
  <c r="Q1036" i="62"/>
  <c r="O1036" i="62" s="1"/>
  <c r="J96" i="150"/>
  <c r="N96" i="150" s="1"/>
  <c r="T127" i="141"/>
  <c r="J127" i="141"/>
  <c r="N127" i="141" s="1"/>
  <c r="V127" i="141"/>
  <c r="W127" i="141"/>
  <c r="U127" i="141"/>
  <c r="M43" i="169"/>
  <c r="M78" i="151"/>
  <c r="M48" i="180"/>
  <c r="J48" i="159"/>
  <c r="N48" i="159" s="1"/>
  <c r="J33" i="146"/>
  <c r="N33" i="146" s="1"/>
  <c r="W33" i="146" s="1"/>
  <c r="J34" i="165"/>
  <c r="N34" i="165" s="1"/>
  <c r="Q452" i="62"/>
  <c r="O452" i="62" s="1"/>
  <c r="J45" i="150"/>
  <c r="N45" i="150" s="1"/>
  <c r="J73" i="151"/>
  <c r="N73" i="151" s="1"/>
  <c r="T73" i="151" s="1"/>
  <c r="J35" i="175"/>
  <c r="N35" i="175" s="1"/>
  <c r="J118" i="167"/>
  <c r="N118" i="167" s="1"/>
  <c r="W126" i="157"/>
  <c r="T126" i="157"/>
  <c r="V126" i="157"/>
  <c r="U126" i="157"/>
  <c r="J126" i="157"/>
  <c r="N126" i="157" s="1"/>
  <c r="M30" i="164"/>
  <c r="J81" i="165"/>
  <c r="N81" i="165" s="1"/>
  <c r="J108" i="179"/>
  <c r="N108" i="179" s="1"/>
  <c r="M72" i="180"/>
  <c r="J37" i="160"/>
  <c r="Q907" i="62"/>
  <c r="J156" i="147"/>
  <c r="W156" i="147"/>
  <c r="U156" i="147"/>
  <c r="V156" i="147"/>
  <c r="T156" i="147"/>
  <c r="U133" i="151"/>
  <c r="W133" i="151"/>
  <c r="T133" i="151"/>
  <c r="J133" i="151"/>
  <c r="N133" i="151" s="1"/>
  <c r="V133" i="151"/>
  <c r="J51" i="170"/>
  <c r="N51" i="170" s="1"/>
  <c r="J91" i="155"/>
  <c r="N91" i="155" s="1"/>
  <c r="J63" i="164"/>
  <c r="Q1100" i="62"/>
  <c r="O1100" i="62" s="1"/>
  <c r="J123" i="150"/>
  <c r="N123" i="150" s="1"/>
  <c r="J83" i="141"/>
  <c r="N83" i="141" s="1"/>
  <c r="J52" i="165"/>
  <c r="S720" i="62"/>
  <c r="M81" i="175"/>
  <c r="T133" i="149"/>
  <c r="J133" i="149"/>
  <c r="N133" i="149" s="1"/>
  <c r="W133" i="149"/>
  <c r="V133" i="149"/>
  <c r="U133" i="149"/>
  <c r="J120" i="146"/>
  <c r="N120" i="146" s="1"/>
  <c r="J35" i="176"/>
  <c r="J67" i="178"/>
  <c r="J45" i="166"/>
  <c r="N45" i="166" s="1"/>
  <c r="J112" i="142"/>
  <c r="N112" i="142" s="1"/>
  <c r="M41" i="165"/>
  <c r="M43" i="140"/>
  <c r="J77" i="145"/>
  <c r="N77" i="145" s="1"/>
  <c r="S840" i="62"/>
  <c r="M77" i="146"/>
  <c r="M49" i="152"/>
  <c r="J36" i="168"/>
  <c r="N36" i="168" s="1"/>
  <c r="V87" i="154"/>
  <c r="J87" i="154"/>
  <c r="U87" i="154"/>
  <c r="G103" i="154"/>
  <c r="T87" i="154"/>
  <c r="W87" i="154"/>
  <c r="M64" i="181"/>
  <c r="S498" i="62"/>
  <c r="M54" i="141"/>
  <c r="J41" i="182"/>
  <c r="N41" i="182" s="1"/>
  <c r="V41" i="182" s="1"/>
  <c r="T139" i="177"/>
  <c r="J139" i="177"/>
  <c r="N139" i="177" s="1"/>
  <c r="U139" i="177"/>
  <c r="V139" i="177"/>
  <c r="W139" i="177"/>
  <c r="J80" i="146"/>
  <c r="N80" i="146" s="1"/>
  <c r="M58" i="145"/>
  <c r="N58" i="145" s="1"/>
  <c r="J75" i="174"/>
  <c r="N75" i="174" s="1"/>
  <c r="M47" i="156"/>
  <c r="N47" i="156" s="1"/>
  <c r="J110" i="143"/>
  <c r="N110" i="143" s="1"/>
  <c r="J106" i="178"/>
  <c r="N106" i="178" s="1"/>
  <c r="J113" i="176"/>
  <c r="N113" i="176" s="1"/>
  <c r="Q1183" i="62"/>
  <c r="O1183" i="62" s="1"/>
  <c r="M85" i="165"/>
  <c r="J105" i="157"/>
  <c r="N105" i="157" s="1"/>
  <c r="G131" i="157"/>
  <c r="J50" i="162"/>
  <c r="N50" i="162" s="1"/>
  <c r="Q1231" i="62"/>
  <c r="O1231" i="62" s="1"/>
  <c r="J39" i="181"/>
  <c r="M78" i="145"/>
  <c r="Q1122" i="62"/>
  <c r="O1122" i="62" s="1"/>
  <c r="J75" i="151"/>
  <c r="N75" i="151" s="1"/>
  <c r="J120" i="151"/>
  <c r="N120" i="151" s="1"/>
  <c r="M79" i="162"/>
  <c r="J101" i="168"/>
  <c r="N101" i="168" s="1"/>
  <c r="W101" i="168"/>
  <c r="U101" i="168"/>
  <c r="V101" i="168"/>
  <c r="T101" i="168"/>
  <c r="J121" i="167"/>
  <c r="N121" i="167" s="1"/>
  <c r="R12" i="139"/>
  <c r="J62" i="173"/>
  <c r="J59" i="169"/>
  <c r="N59" i="169" s="1"/>
  <c r="R17" i="139"/>
  <c r="M50" i="153"/>
  <c r="J30" i="178"/>
  <c r="Q1080" i="62"/>
  <c r="O1080" i="62" s="1"/>
  <c r="J91" i="161"/>
  <c r="N91" i="161" s="1"/>
  <c r="J36" i="169"/>
  <c r="J64" i="171"/>
  <c r="N64" i="171" s="1"/>
  <c r="M80" i="170"/>
  <c r="J91" i="176"/>
  <c r="N91" i="176" s="1"/>
  <c r="M61" i="154"/>
  <c r="V102" i="162"/>
  <c r="W102" i="162"/>
  <c r="U102" i="162"/>
  <c r="J102" i="162"/>
  <c r="N102" i="162" s="1"/>
  <c r="T102" i="162"/>
  <c r="M52" i="140"/>
  <c r="J111" i="175"/>
  <c r="N111" i="175" s="1"/>
  <c r="J132" i="179"/>
  <c r="V132" i="179"/>
  <c r="W132" i="179"/>
  <c r="U132" i="179"/>
  <c r="U141" i="179" s="1"/>
  <c r="T132" i="179"/>
  <c r="G141" i="179"/>
  <c r="P917" i="62"/>
  <c r="J69" i="180"/>
  <c r="N69" i="180" s="1"/>
  <c r="M80" i="146"/>
  <c r="M50" i="168"/>
  <c r="N50" i="168" s="1"/>
  <c r="M83" i="169"/>
  <c r="J44" i="146"/>
  <c r="M60" i="161"/>
  <c r="N60" i="161" s="1"/>
  <c r="J60" i="180"/>
  <c r="R765" i="62"/>
  <c r="J51" i="179"/>
  <c r="N51" i="179" s="1"/>
  <c r="J123" i="155"/>
  <c r="N123" i="155" s="1"/>
  <c r="R1154" i="62"/>
  <c r="R867" i="62"/>
  <c r="J75" i="162"/>
  <c r="M47" i="160"/>
  <c r="M60" i="153"/>
  <c r="J96" i="182"/>
  <c r="N96" i="182" s="1"/>
  <c r="S883" i="62"/>
  <c r="R456" i="62"/>
  <c r="M45" i="165"/>
  <c r="M68" i="169"/>
  <c r="M39" i="174"/>
  <c r="M41" i="158"/>
  <c r="J100" i="158"/>
  <c r="N100" i="158" s="1"/>
  <c r="J84" i="171"/>
  <c r="M45" i="160"/>
  <c r="J107" i="146"/>
  <c r="N107" i="146" s="1"/>
  <c r="J73" i="167"/>
  <c r="N73" i="167" s="1"/>
  <c r="J77" i="143"/>
  <c r="N77" i="143" s="1"/>
  <c r="M73" i="151"/>
  <c r="J43" i="146"/>
  <c r="N43" i="146" s="1"/>
  <c r="R616" i="62"/>
  <c r="U126" i="180"/>
  <c r="V126" i="180"/>
  <c r="W126" i="180"/>
  <c r="J126" i="180"/>
  <c r="N126" i="180" s="1"/>
  <c r="T126" i="180"/>
  <c r="R1050" i="62"/>
  <c r="M83" i="152"/>
  <c r="M38" i="155"/>
  <c r="M75" i="161"/>
  <c r="J50" i="143"/>
  <c r="J55" i="65"/>
  <c r="N55" i="65" s="1"/>
  <c r="T55" i="65" s="1"/>
  <c r="P25" i="139"/>
  <c r="N25" i="139" s="1"/>
  <c r="J84" i="146"/>
  <c r="N84" i="146" s="1"/>
  <c r="R570" i="62"/>
  <c r="M31" i="143"/>
  <c r="U101" i="172"/>
  <c r="V101" i="172"/>
  <c r="J101" i="172"/>
  <c r="N101" i="172" s="1"/>
  <c r="T101" i="172"/>
  <c r="T103" i="172" s="1"/>
  <c r="W101" i="172"/>
  <c r="M73" i="168"/>
  <c r="N73" i="168" s="1"/>
  <c r="J47" i="162"/>
  <c r="AO20" i="54"/>
  <c r="W138" i="164"/>
  <c r="J138" i="164"/>
  <c r="N138" i="164" s="1"/>
  <c r="V138" i="164"/>
  <c r="U138" i="164"/>
  <c r="T138" i="164"/>
  <c r="J49" i="171"/>
  <c r="N49" i="171" s="1"/>
  <c r="T49" i="171" s="1"/>
  <c r="S583" i="62"/>
  <c r="J81" i="149"/>
  <c r="N81" i="149" s="1"/>
  <c r="J129" i="147"/>
  <c r="N129" i="147" s="1"/>
  <c r="J38" i="178"/>
  <c r="N38" i="178" s="1"/>
  <c r="V38" i="178" s="1"/>
  <c r="J68" i="167"/>
  <c r="N68" i="167" s="1"/>
  <c r="W68" i="167" s="1"/>
  <c r="J71" i="162"/>
  <c r="M63" i="142"/>
  <c r="J98" i="149"/>
  <c r="N98" i="149" s="1"/>
  <c r="J47" i="169"/>
  <c r="N47" i="169" s="1"/>
  <c r="V47" i="169" s="1"/>
  <c r="J41" i="164"/>
  <c r="N41" i="164" s="1"/>
  <c r="U41" i="164" s="1"/>
  <c r="M84" i="141"/>
  <c r="M32" i="172"/>
  <c r="J47" i="147"/>
  <c r="S1196" i="62"/>
  <c r="M76" i="140"/>
  <c r="T133" i="140"/>
  <c r="V133" i="140"/>
  <c r="J133" i="140"/>
  <c r="N133" i="140" s="1"/>
  <c r="W133" i="140"/>
  <c r="U133" i="140"/>
  <c r="J96" i="160"/>
  <c r="N96" i="160" s="1"/>
  <c r="S22" i="64"/>
  <c r="X22" i="64" s="1"/>
  <c r="U155" i="181"/>
  <c r="V155" i="181"/>
  <c r="J155" i="181"/>
  <c r="W155" i="181"/>
  <c r="T155" i="181"/>
  <c r="BQ20" i="54"/>
  <c r="J87" i="173"/>
  <c r="U87" i="173"/>
  <c r="W87" i="173"/>
  <c r="G103" i="173"/>
  <c r="T87" i="173"/>
  <c r="V87" i="173"/>
  <c r="J119" i="158"/>
  <c r="N119" i="158" s="1"/>
  <c r="P1053" i="62"/>
  <c r="N1053" i="62" s="1"/>
  <c r="M46" i="156"/>
  <c r="T140" i="176"/>
  <c r="J140" i="176"/>
  <c r="N140" i="176" s="1"/>
  <c r="W140" i="176"/>
  <c r="U140" i="176"/>
  <c r="V140" i="176"/>
  <c r="M53" i="168"/>
  <c r="N53" i="168" s="1"/>
  <c r="M50" i="65"/>
  <c r="J96" i="140"/>
  <c r="N96" i="140" s="1"/>
  <c r="Q884" i="62"/>
  <c r="O884" i="62" s="1"/>
  <c r="J63" i="154"/>
  <c r="N63" i="154" s="1"/>
  <c r="Q719" i="62"/>
  <c r="O719" i="62" s="1"/>
  <c r="M63" i="179"/>
  <c r="N20" i="119"/>
  <c r="M20" i="119"/>
  <c r="J41" i="148"/>
  <c r="N41" i="148" s="1"/>
  <c r="U102" i="161"/>
  <c r="T102" i="161"/>
  <c r="J102" i="161"/>
  <c r="N102" i="161" s="1"/>
  <c r="V102" i="161"/>
  <c r="W102" i="161"/>
  <c r="J98" i="146"/>
  <c r="N98" i="146" s="1"/>
  <c r="U157" i="163"/>
  <c r="U159" i="163" s="1"/>
  <c r="J157" i="163"/>
  <c r="V157" i="163"/>
  <c r="W157" i="163"/>
  <c r="T157" i="163"/>
  <c r="M60" i="167"/>
  <c r="J82" i="149"/>
  <c r="N82" i="149" s="1"/>
  <c r="M54" i="157"/>
  <c r="Q746" i="62"/>
  <c r="O746" i="62" s="1"/>
  <c r="J80" i="176"/>
  <c r="N80" i="176" s="1"/>
  <c r="J89" i="150"/>
  <c r="N89" i="150" s="1"/>
  <c r="P920" i="62"/>
  <c r="J72" i="151"/>
  <c r="N72" i="151" s="1"/>
  <c r="M84" i="143"/>
  <c r="M74" i="150"/>
  <c r="J92" i="175"/>
  <c r="N92" i="175" s="1"/>
  <c r="J108" i="164"/>
  <c r="N108" i="164" s="1"/>
  <c r="J32" i="173"/>
  <c r="P452" i="62"/>
  <c r="N452" i="62" s="1"/>
  <c r="J44" i="175"/>
  <c r="J96" i="178"/>
  <c r="N96" i="178" s="1"/>
  <c r="M68" i="171"/>
  <c r="J97" i="166"/>
  <c r="N97" i="166" s="1"/>
  <c r="J37" i="159"/>
  <c r="N37" i="159" s="1"/>
  <c r="J70" i="171"/>
  <c r="N70" i="171" s="1"/>
  <c r="J84" i="160"/>
  <c r="J97" i="164"/>
  <c r="N97" i="164" s="1"/>
  <c r="M34" i="140"/>
  <c r="J90" i="151"/>
  <c r="N90" i="151" s="1"/>
  <c r="J59" i="148"/>
  <c r="J30" i="159"/>
  <c r="M42" i="140"/>
  <c r="J139" i="176"/>
  <c r="N139" i="176" s="1"/>
  <c r="V139" i="176"/>
  <c r="T139" i="176"/>
  <c r="U139" i="176"/>
  <c r="W139" i="176"/>
  <c r="P1100" i="62"/>
  <c r="J70" i="150"/>
  <c r="N70" i="150" s="1"/>
  <c r="U136" i="141"/>
  <c r="J136" i="141"/>
  <c r="N136" i="141" s="1"/>
  <c r="T136" i="141"/>
  <c r="W136" i="141"/>
  <c r="V136" i="141"/>
  <c r="J61" i="164"/>
  <c r="N61" i="164" s="1"/>
  <c r="S1211" i="62"/>
  <c r="M83" i="143"/>
  <c r="J117" i="176"/>
  <c r="N117" i="176" s="1"/>
  <c r="J65" i="169"/>
  <c r="J128" i="174"/>
  <c r="N128" i="174" s="1"/>
  <c r="J138" i="150"/>
  <c r="N138" i="150" s="1"/>
  <c r="V138" i="150"/>
  <c r="T138" i="150"/>
  <c r="W138" i="150"/>
  <c r="U138" i="150"/>
  <c r="M65" i="172"/>
  <c r="P912" i="62"/>
  <c r="M32" i="155"/>
  <c r="M41" i="162"/>
  <c r="M75" i="150"/>
  <c r="J68" i="162"/>
  <c r="J37" i="170"/>
  <c r="J63" i="165"/>
  <c r="N63" i="165" s="1"/>
  <c r="P618" i="62"/>
  <c r="N618" i="62" s="1"/>
  <c r="P543" i="62"/>
  <c r="N543" i="62" s="1"/>
  <c r="M56" i="173"/>
  <c r="N56" i="173" s="1"/>
  <c r="M78" i="181"/>
  <c r="M78" i="65"/>
  <c r="M54" i="180"/>
  <c r="J106" i="171"/>
  <c r="N106" i="171" s="1"/>
  <c r="J41" i="158"/>
  <c r="M31" i="141"/>
  <c r="P127" i="62"/>
  <c r="N127" i="62" s="1"/>
  <c r="P968" i="62"/>
  <c r="J100" i="147"/>
  <c r="N100" i="147" s="1"/>
  <c r="M84" i="172"/>
  <c r="J91" i="165"/>
  <c r="N91" i="165" s="1"/>
  <c r="S996" i="62"/>
  <c r="J94" i="157"/>
  <c r="N94" i="157" s="1"/>
  <c r="J87" i="168"/>
  <c r="G103" i="168"/>
  <c r="U87" i="168"/>
  <c r="W87" i="168"/>
  <c r="T87" i="168"/>
  <c r="T103" i="168" s="1"/>
  <c r="V87" i="168"/>
  <c r="V137" i="171"/>
  <c r="J137" i="171"/>
  <c r="N137" i="171" s="1"/>
  <c r="U137" i="171"/>
  <c r="T137" i="171"/>
  <c r="W137" i="171"/>
  <c r="M19" i="119"/>
  <c r="N19" i="119"/>
  <c r="J35" i="141"/>
  <c r="N35" i="141" s="1"/>
  <c r="J98" i="163"/>
  <c r="N98" i="163" s="1"/>
  <c r="J106" i="177"/>
  <c r="N106" i="177" s="1"/>
  <c r="P18" i="139"/>
  <c r="N18" i="139" s="1"/>
  <c r="M36" i="165"/>
  <c r="S873" i="62"/>
  <c r="J65" i="152"/>
  <c r="N65" i="152" s="1"/>
  <c r="R628" i="62"/>
  <c r="J116" i="164"/>
  <c r="N116" i="164" s="1"/>
  <c r="R351" i="62"/>
  <c r="J156" i="143"/>
  <c r="T156" i="143"/>
  <c r="U156" i="143"/>
  <c r="V156" i="143"/>
  <c r="W156" i="143"/>
  <c r="M58" i="147"/>
  <c r="S776" i="62"/>
  <c r="U155" i="158"/>
  <c r="T155" i="158"/>
  <c r="T159" i="158" s="1"/>
  <c r="J155" i="158"/>
  <c r="V155" i="158"/>
  <c r="W155" i="158"/>
  <c r="M76" i="65"/>
  <c r="J129" i="145"/>
  <c r="N129" i="145" s="1"/>
  <c r="M83" i="142"/>
  <c r="M79" i="181"/>
  <c r="Q764" i="62"/>
  <c r="O764" i="62" s="1"/>
  <c r="M42" i="154"/>
  <c r="M70" i="179"/>
  <c r="J78" i="165"/>
  <c r="N78" i="165" s="1"/>
  <c r="J82" i="162"/>
  <c r="N82" i="162" s="1"/>
  <c r="T82" i="162" s="1"/>
  <c r="M44" i="157"/>
  <c r="P1142" i="62"/>
  <c r="N1142" i="62" s="1"/>
  <c r="M51" i="159"/>
  <c r="J64" i="163"/>
  <c r="J52" i="154"/>
  <c r="U155" i="149"/>
  <c r="U159" i="149" s="1"/>
  <c r="V155" i="149"/>
  <c r="W155" i="149"/>
  <c r="J155" i="149"/>
  <c r="T155" i="149"/>
  <c r="J70" i="167"/>
  <c r="J76" i="157"/>
  <c r="N76" i="157" s="1"/>
  <c r="M82" i="166"/>
  <c r="N82" i="166" s="1"/>
  <c r="M63" i="152"/>
  <c r="T102" i="142"/>
  <c r="U102" i="142"/>
  <c r="J102" i="142"/>
  <c r="N102" i="142" s="1"/>
  <c r="V102" i="142"/>
  <c r="W102" i="142"/>
  <c r="Q1004" i="62"/>
  <c r="O1004" i="62" s="1"/>
  <c r="J108" i="178"/>
  <c r="N108" i="178" s="1"/>
  <c r="M67" i="157"/>
  <c r="R887" i="62"/>
  <c r="M41" i="119"/>
  <c r="N41" i="119"/>
  <c r="V126" i="162"/>
  <c r="T126" i="162"/>
  <c r="J126" i="162"/>
  <c r="N126" i="162" s="1"/>
  <c r="U126" i="162"/>
  <c r="W126" i="162"/>
  <c r="M55" i="169"/>
  <c r="M31" i="145"/>
  <c r="N15" i="119"/>
  <c r="M15" i="119"/>
  <c r="S830" i="62"/>
  <c r="J96" i="164"/>
  <c r="N96" i="164" s="1"/>
  <c r="J110" i="164"/>
  <c r="N110" i="164" s="1"/>
  <c r="J109" i="162"/>
  <c r="N109" i="162" s="1"/>
  <c r="S521" i="62"/>
  <c r="J58" i="171"/>
  <c r="N58" i="171" s="1"/>
  <c r="Q922" i="62"/>
  <c r="P7" i="139"/>
  <c r="J61" i="142"/>
  <c r="N61" i="142" s="1"/>
  <c r="J37" i="165"/>
  <c r="W87" i="182"/>
  <c r="U87" i="182"/>
  <c r="T87" i="182"/>
  <c r="V87" i="182"/>
  <c r="J87" i="182"/>
  <c r="G103" i="182"/>
  <c r="J85" i="161"/>
  <c r="N85" i="161" s="1"/>
  <c r="P747" i="62"/>
  <c r="N747" i="62" s="1"/>
  <c r="T132" i="149"/>
  <c r="J132" i="149"/>
  <c r="W132" i="149"/>
  <c r="U132" i="149"/>
  <c r="G141" i="149"/>
  <c r="V132" i="149"/>
  <c r="Q1133" i="62"/>
  <c r="O1133" i="62" s="1"/>
  <c r="G131" i="151"/>
  <c r="J105" i="151"/>
  <c r="N105" i="151" s="1"/>
  <c r="J53" i="141"/>
  <c r="N53" i="141" s="1"/>
  <c r="W53" i="141" s="1"/>
  <c r="M52" i="166"/>
  <c r="R931" i="62"/>
  <c r="M50" i="174"/>
  <c r="N50" i="174" s="1"/>
  <c r="M48" i="157"/>
  <c r="N48" i="157" s="1"/>
  <c r="V139" i="149"/>
  <c r="W139" i="149"/>
  <c r="U139" i="149"/>
  <c r="J139" i="149"/>
  <c r="N139" i="149" s="1"/>
  <c r="T139" i="149"/>
  <c r="J109" i="163"/>
  <c r="N109" i="163" s="1"/>
  <c r="S6" i="62"/>
  <c r="O6" i="62" s="1"/>
  <c r="U127" i="174"/>
  <c r="J127" i="174"/>
  <c r="N127" i="174" s="1"/>
  <c r="W127" i="174"/>
  <c r="V127" i="174"/>
  <c r="T127" i="174"/>
  <c r="M44" i="145"/>
  <c r="N44" i="145" s="1"/>
  <c r="Q917" i="62"/>
  <c r="M76" i="177"/>
  <c r="J100" i="141"/>
  <c r="N100" i="141" s="1"/>
  <c r="J94" i="179"/>
  <c r="N94" i="179" s="1"/>
  <c r="S11" i="119"/>
  <c r="T11" i="119"/>
  <c r="Q940" i="62"/>
  <c r="O940" i="62" s="1"/>
  <c r="J32" i="160"/>
  <c r="N32" i="160" s="1"/>
  <c r="M48" i="152"/>
  <c r="P816" i="62"/>
  <c r="M58" i="148"/>
  <c r="N58" i="148" s="1"/>
  <c r="J108" i="162"/>
  <c r="N108" i="162" s="1"/>
  <c r="J85" i="142"/>
  <c r="N85" i="142" s="1"/>
  <c r="J79" i="145"/>
  <c r="N79" i="145" s="1"/>
  <c r="J48" i="180"/>
  <c r="N48" i="180" s="1"/>
  <c r="J63" i="173"/>
  <c r="N63" i="173" s="1"/>
  <c r="J98" i="180"/>
  <c r="N98" i="180" s="1"/>
  <c r="J32" i="161"/>
  <c r="N32" i="161" s="1"/>
  <c r="W32" i="161" s="1"/>
  <c r="J111" i="182"/>
  <c r="N111" i="182" s="1"/>
  <c r="J46" i="155"/>
  <c r="N46" i="155" s="1"/>
  <c r="G131" i="172"/>
  <c r="J105" i="172"/>
  <c r="N105" i="172" s="1"/>
  <c r="M81" i="156"/>
  <c r="J111" i="168"/>
  <c r="N111" i="168" s="1"/>
  <c r="J74" i="153"/>
  <c r="J84" i="159"/>
  <c r="N84" i="159" s="1"/>
  <c r="M30" i="177"/>
  <c r="J72" i="152"/>
  <c r="N72" i="152" s="1"/>
  <c r="J34" i="162"/>
  <c r="N34" i="162" s="1"/>
  <c r="M73" i="165"/>
  <c r="R864" i="62"/>
  <c r="J112" i="149"/>
  <c r="N112" i="149" s="1"/>
  <c r="M34" i="158"/>
  <c r="M37" i="174"/>
  <c r="R619" i="62"/>
  <c r="J62" i="175"/>
  <c r="N62" i="175" s="1"/>
  <c r="J123" i="175"/>
  <c r="N123" i="175" s="1"/>
  <c r="J111" i="155"/>
  <c r="N111" i="155" s="1"/>
  <c r="J116" i="146"/>
  <c r="N116" i="146" s="1"/>
  <c r="M36" i="150"/>
  <c r="J126" i="153"/>
  <c r="N126" i="153" s="1"/>
  <c r="U126" i="153"/>
  <c r="V126" i="153"/>
  <c r="T126" i="153"/>
  <c r="W126" i="153"/>
  <c r="M70" i="159"/>
  <c r="N70" i="159" s="1"/>
  <c r="J73" i="154"/>
  <c r="N73" i="154" s="1"/>
  <c r="M78" i="167"/>
  <c r="M65" i="153"/>
  <c r="J158" i="140"/>
  <c r="J23" i="140" s="1"/>
  <c r="M71" i="166"/>
  <c r="S897" i="62"/>
  <c r="M56" i="147"/>
  <c r="M38" i="161"/>
  <c r="J72" i="141"/>
  <c r="J32" i="175"/>
  <c r="M49" i="179"/>
  <c r="J106" i="174"/>
  <c r="N106" i="174" s="1"/>
  <c r="M67" i="180"/>
  <c r="R1081" i="62"/>
  <c r="J71" i="170"/>
  <c r="J63" i="141"/>
  <c r="N63" i="141" s="1"/>
  <c r="J118" i="179"/>
  <c r="N118" i="179" s="1"/>
  <c r="M85" i="150"/>
  <c r="G103" i="152"/>
  <c r="V87" i="152"/>
  <c r="W87" i="152"/>
  <c r="U87" i="152"/>
  <c r="U103" i="152" s="1"/>
  <c r="T87" i="152"/>
  <c r="T103" i="152" s="1"/>
  <c r="J87" i="152"/>
  <c r="N87" i="152" s="1"/>
  <c r="M42" i="164"/>
  <c r="M34" i="65"/>
  <c r="M28" i="119"/>
  <c r="N28" i="119"/>
  <c r="J116" i="160"/>
  <c r="N116" i="160" s="1"/>
  <c r="P783" i="62"/>
  <c r="N783" i="62" s="1"/>
  <c r="P1217" i="62"/>
  <c r="J123" i="170"/>
  <c r="N123" i="170" s="1"/>
  <c r="J55" i="146"/>
  <c r="N55" i="146" s="1"/>
  <c r="T55" i="146" s="1"/>
  <c r="J77" i="182"/>
  <c r="N77" i="182" s="1"/>
  <c r="T77" i="182" s="1"/>
  <c r="R1144" i="62"/>
  <c r="J90" i="178"/>
  <c r="N90" i="178" s="1"/>
  <c r="J67" i="154"/>
  <c r="J38" i="141"/>
  <c r="N38" i="141" s="1"/>
  <c r="J69" i="165"/>
  <c r="N69" i="165" s="1"/>
  <c r="J75" i="170"/>
  <c r="N75" i="170" s="1"/>
  <c r="J73" i="147"/>
  <c r="J158" i="166"/>
  <c r="J23" i="166" s="1"/>
  <c r="M36" i="180"/>
  <c r="M81" i="161"/>
  <c r="M32" i="177"/>
  <c r="N32" i="177" s="1"/>
  <c r="P843" i="62"/>
  <c r="N843" i="62" s="1"/>
  <c r="J49" i="180"/>
  <c r="N49" i="180" s="1"/>
  <c r="J31" i="141"/>
  <c r="M67" i="158"/>
  <c r="J55" i="168"/>
  <c r="P328" i="62"/>
  <c r="M76" i="159"/>
  <c r="EX20" i="54"/>
  <c r="J89" i="141"/>
  <c r="N89" i="141" s="1"/>
  <c r="J112" i="168"/>
  <c r="N112" i="168" s="1"/>
  <c r="S1102" i="62"/>
  <c r="J38" i="167"/>
  <c r="N38" i="167" s="1"/>
  <c r="T38" i="167" s="1"/>
  <c r="J53" i="140"/>
  <c r="N53" i="140" s="1"/>
  <c r="U136" i="149"/>
  <c r="J136" i="149"/>
  <c r="N136" i="149" s="1"/>
  <c r="W136" i="149"/>
  <c r="V136" i="149"/>
  <c r="T136" i="149"/>
  <c r="W135" i="178"/>
  <c r="J135" i="178"/>
  <c r="N135" i="178" s="1"/>
  <c r="T135" i="178"/>
  <c r="U135" i="178"/>
  <c r="V135" i="178"/>
  <c r="S1234" i="62"/>
  <c r="J111" i="152"/>
  <c r="N111" i="152" s="1"/>
  <c r="Q1048" i="62"/>
  <c r="O1048" i="62" s="1"/>
  <c r="J87" i="142"/>
  <c r="G103" i="142"/>
  <c r="U87" i="142"/>
  <c r="U103" i="142" s="1"/>
  <c r="V87" i="142"/>
  <c r="T87" i="142"/>
  <c r="W87" i="142"/>
  <c r="R8" i="139"/>
  <c r="J111" i="172"/>
  <c r="N111" i="172" s="1"/>
  <c r="M71" i="162"/>
  <c r="J37" i="182"/>
  <c r="J107" i="151"/>
  <c r="N107" i="151" s="1"/>
  <c r="Q1220" i="62"/>
  <c r="J40" i="167"/>
  <c r="N40" i="167" s="1"/>
  <c r="J32" i="145"/>
  <c r="J82" i="166"/>
  <c r="J84" i="173"/>
  <c r="N84" i="173" s="1"/>
  <c r="J99" i="177"/>
  <c r="N99" i="177" s="1"/>
  <c r="M78" i="152"/>
  <c r="R946" i="62"/>
  <c r="W102" i="141"/>
  <c r="V102" i="141"/>
  <c r="J102" i="141"/>
  <c r="N102" i="141" s="1"/>
  <c r="U102" i="141"/>
  <c r="T102" i="141"/>
  <c r="J117" i="178"/>
  <c r="N117" i="178" s="1"/>
  <c r="J93" i="158"/>
  <c r="N93" i="158" s="1"/>
  <c r="R1122" i="62"/>
  <c r="J91" i="177"/>
  <c r="N91" i="177" s="1"/>
  <c r="J52" i="170"/>
  <c r="N52" i="170" s="1"/>
  <c r="M65" i="178"/>
  <c r="N65" i="178" s="1"/>
  <c r="J96" i="151"/>
  <c r="N96" i="151" s="1"/>
  <c r="P773" i="62"/>
  <c r="N773" i="62" s="1"/>
  <c r="J85" i="165"/>
  <c r="N85" i="165" s="1"/>
  <c r="J129" i="163"/>
  <c r="N129" i="163" s="1"/>
  <c r="J97" i="153"/>
  <c r="N97" i="153" s="1"/>
  <c r="J61" i="172"/>
  <c r="Q26" i="139"/>
  <c r="O26" i="139" s="1"/>
  <c r="M81" i="181"/>
  <c r="P5" i="139"/>
  <c r="N5" i="139" s="1"/>
  <c r="N8" i="119"/>
  <c r="M8" i="119"/>
  <c r="G131" i="153"/>
  <c r="J105" i="153"/>
  <c r="J77" i="142"/>
  <c r="J93" i="166"/>
  <c r="N93" i="166" s="1"/>
  <c r="J76" i="141"/>
  <c r="N76" i="141" s="1"/>
  <c r="M67" i="163"/>
  <c r="J108" i="166"/>
  <c r="N108" i="166" s="1"/>
  <c r="M37" i="177"/>
  <c r="M59" i="150"/>
  <c r="Q1066" i="62"/>
  <c r="O1066" i="62" s="1"/>
  <c r="J119" i="145"/>
  <c r="N119" i="145" s="1"/>
  <c r="J41" i="160"/>
  <c r="N41" i="160" s="1"/>
  <c r="M43" i="175"/>
  <c r="J59" i="171"/>
  <c r="N59" i="171" s="1"/>
  <c r="M60" i="165"/>
  <c r="M33" i="178"/>
  <c r="N33" i="178" s="1"/>
  <c r="J50" i="181"/>
  <c r="N50" i="181" s="1"/>
  <c r="J106" i="143"/>
  <c r="N106" i="143" s="1"/>
  <c r="M109" i="65"/>
  <c r="J60" i="166"/>
  <c r="N60" i="166" s="1"/>
  <c r="J64" i="178"/>
  <c r="N64" i="178" s="1"/>
  <c r="M43" i="177"/>
  <c r="M46" i="157"/>
  <c r="U136" i="181"/>
  <c r="V136" i="181"/>
  <c r="J136" i="181"/>
  <c r="N136" i="181" s="1"/>
  <c r="T136" i="181"/>
  <c r="W136" i="181"/>
  <c r="J122" i="153"/>
  <c r="N122" i="153" s="1"/>
  <c r="J111" i="171"/>
  <c r="N111" i="171" s="1"/>
  <c r="P882" i="62"/>
  <c r="Q970" i="62"/>
  <c r="M60" i="152"/>
  <c r="J43" i="178"/>
  <c r="J82" i="173"/>
  <c r="N82" i="173" s="1"/>
  <c r="W82" i="173" s="1"/>
  <c r="J64" i="174"/>
  <c r="N64" i="174" s="1"/>
  <c r="S141" i="62"/>
  <c r="M62" i="176"/>
  <c r="Q941" i="62"/>
  <c r="R873" i="62"/>
  <c r="J113" i="149"/>
  <c r="N113" i="149" s="1"/>
  <c r="J45" i="155"/>
  <c r="N45" i="155" s="1"/>
  <c r="M85" i="155"/>
  <c r="J92" i="147"/>
  <c r="N92" i="147" s="1"/>
  <c r="J39" i="171"/>
  <c r="J31" i="168"/>
  <c r="J90" i="162"/>
  <c r="N90" i="162" s="1"/>
  <c r="M30" i="168"/>
  <c r="J107" i="155"/>
  <c r="N107" i="155" s="1"/>
  <c r="M122" i="65"/>
  <c r="V139" i="160"/>
  <c r="T139" i="160"/>
  <c r="J139" i="160"/>
  <c r="N139" i="160" s="1"/>
  <c r="U139" i="160"/>
  <c r="W139" i="160"/>
  <c r="M59" i="177"/>
  <c r="J75" i="180"/>
  <c r="N75" i="180" s="1"/>
  <c r="P1108" i="62"/>
  <c r="N1108" i="62" s="1"/>
  <c r="U157" i="155"/>
  <c r="T157" i="155"/>
  <c r="V157" i="155"/>
  <c r="W157" i="155"/>
  <c r="J157" i="155"/>
  <c r="J110" i="151"/>
  <c r="N110" i="151" s="1"/>
  <c r="J80" i="160"/>
  <c r="N80" i="160" s="1"/>
  <c r="M77" i="140"/>
  <c r="J113" i="141"/>
  <c r="N113" i="141" s="1"/>
  <c r="P1049" i="62"/>
  <c r="N1049" i="62" s="1"/>
  <c r="M73" i="142"/>
  <c r="N73" i="142" s="1"/>
  <c r="M50" i="154"/>
  <c r="Q326" i="62"/>
  <c r="O326" i="62" s="1"/>
  <c r="J54" i="167"/>
  <c r="N54" i="167" s="1"/>
  <c r="M77" i="164"/>
  <c r="M67" i="143"/>
  <c r="M86" i="143" s="1"/>
  <c r="G103" i="149"/>
  <c r="J90" i="149"/>
  <c r="J83" i="173"/>
  <c r="P1071" i="62"/>
  <c r="M36" i="175"/>
  <c r="R790" i="62"/>
  <c r="P835" i="62"/>
  <c r="N835" i="62" s="1"/>
  <c r="T139" i="178"/>
  <c r="J139" i="178"/>
  <c r="N139" i="178" s="1"/>
  <c r="W139" i="178"/>
  <c r="U139" i="178"/>
  <c r="V139" i="178"/>
  <c r="P732" i="62"/>
  <c r="N732" i="62" s="1"/>
  <c r="J96" i="173"/>
  <c r="N96" i="173" s="1"/>
  <c r="M75" i="175"/>
  <c r="J117" i="179"/>
  <c r="N117" i="179" s="1"/>
  <c r="Q1207" i="62"/>
  <c r="J89" i="148"/>
  <c r="N89" i="148" s="1"/>
  <c r="Q866" i="62"/>
  <c r="O866" i="62" s="1"/>
  <c r="J33" i="142"/>
  <c r="J62" i="164"/>
  <c r="N62" i="164" s="1"/>
  <c r="M50" i="148"/>
  <c r="M45" i="169"/>
  <c r="N45" i="169" s="1"/>
  <c r="P615" i="62"/>
  <c r="N615" i="62" s="1"/>
  <c r="M80" i="148"/>
  <c r="J41" i="156"/>
  <c r="N41" i="156" s="1"/>
  <c r="S1052" i="62"/>
  <c r="M48" i="179"/>
  <c r="M80" i="173"/>
  <c r="M30" i="159"/>
  <c r="M66" i="159" s="1"/>
  <c r="J120" i="161"/>
  <c r="N120" i="161" s="1"/>
  <c r="M63" i="148"/>
  <c r="M79" i="173"/>
  <c r="M85" i="164"/>
  <c r="DF20" i="54"/>
  <c r="M58" i="166"/>
  <c r="J63" i="178"/>
  <c r="N63" i="178" s="1"/>
  <c r="U63" i="178" s="1"/>
  <c r="J158" i="151"/>
  <c r="J23" i="151" s="1"/>
  <c r="S1027" i="62"/>
  <c r="J36" i="154"/>
  <c r="N36" i="154" s="1"/>
  <c r="V36" i="154" s="1"/>
  <c r="J115" i="165"/>
  <c r="N115" i="165" s="1"/>
  <c r="M58" i="142"/>
  <c r="M73" i="154"/>
  <c r="M31" i="155"/>
  <c r="M56" i="162"/>
  <c r="J68" i="145"/>
  <c r="J76" i="145"/>
  <c r="N76" i="145" s="1"/>
  <c r="R583" i="62"/>
  <c r="J78" i="171"/>
  <c r="N78" i="171" s="1"/>
  <c r="P842" i="62"/>
  <c r="N842" i="62" s="1"/>
  <c r="J80" i="162"/>
  <c r="N80" i="162" s="1"/>
  <c r="M52" i="174"/>
  <c r="P1179" i="62"/>
  <c r="P1189" i="62"/>
  <c r="M74" i="148"/>
  <c r="J137" i="175"/>
  <c r="N137" i="175" s="1"/>
  <c r="V137" i="175"/>
  <c r="W137" i="175"/>
  <c r="T137" i="175"/>
  <c r="U137" i="175"/>
  <c r="M38" i="160"/>
  <c r="J124" i="172"/>
  <c r="N124" i="172" s="1"/>
  <c r="J133" i="143"/>
  <c r="N133" i="143" s="1"/>
  <c r="T133" i="143"/>
  <c r="U133" i="143"/>
  <c r="U141" i="143" s="1"/>
  <c r="V133" i="143"/>
  <c r="W133" i="143"/>
  <c r="Q475" i="62"/>
  <c r="J82" i="151"/>
  <c r="N82" i="151" s="1"/>
  <c r="M47" i="147"/>
  <c r="J157" i="161"/>
  <c r="U157" i="161"/>
  <c r="T157" i="161"/>
  <c r="W157" i="161"/>
  <c r="V157" i="161"/>
  <c r="Q786" i="62"/>
  <c r="O786" i="62" s="1"/>
  <c r="Q13" i="139"/>
  <c r="O13" i="139" s="1"/>
  <c r="J81" i="153"/>
  <c r="T139" i="165"/>
  <c r="V139" i="165"/>
  <c r="W139" i="165"/>
  <c r="J139" i="165"/>
  <c r="N139" i="165" s="1"/>
  <c r="U139" i="165"/>
  <c r="S766" i="62"/>
  <c r="Q710" i="62"/>
  <c r="ER20" i="54"/>
  <c r="S710" i="62"/>
  <c r="P1193" i="62"/>
  <c r="P581" i="62"/>
  <c r="N581" i="62" s="1"/>
  <c r="R1039" i="62"/>
  <c r="J92" i="177"/>
  <c r="N92" i="177" s="1"/>
  <c r="M77" i="141"/>
  <c r="J78" i="140"/>
  <c r="N78" i="140" s="1"/>
  <c r="M80" i="163"/>
  <c r="J63" i="147"/>
  <c r="J90" i="169"/>
  <c r="N90" i="169" s="1"/>
  <c r="J55" i="152"/>
  <c r="CI20" i="54"/>
  <c r="R1102" i="62"/>
  <c r="J33" i="145"/>
  <c r="M74" i="177"/>
  <c r="J78" i="157"/>
  <c r="N78" i="157" s="1"/>
  <c r="W78" i="157" s="1"/>
  <c r="M63" i="140"/>
  <c r="J112" i="156"/>
  <c r="N112" i="156" s="1"/>
  <c r="S1115" i="62"/>
  <c r="R25" i="139"/>
  <c r="V155" i="176"/>
  <c r="U155" i="176"/>
  <c r="U159" i="176" s="1"/>
  <c r="J155" i="176"/>
  <c r="W155" i="176"/>
  <c r="T155" i="176"/>
  <c r="T159" i="176" s="1"/>
  <c r="Q12" i="139"/>
  <c r="O12" i="139" s="1"/>
  <c r="U87" i="180"/>
  <c r="T87" i="180"/>
  <c r="G103" i="180"/>
  <c r="J87" i="180"/>
  <c r="W87" i="180"/>
  <c r="V87" i="180"/>
  <c r="R1221" i="62"/>
  <c r="J71" i="154"/>
  <c r="N71" i="154" s="1"/>
  <c r="J129" i="167"/>
  <c r="N129" i="167" s="1"/>
  <c r="U126" i="155"/>
  <c r="T126" i="155"/>
  <c r="J126" i="155"/>
  <c r="N126" i="155" s="1"/>
  <c r="W126" i="155"/>
  <c r="V126" i="155"/>
  <c r="J118" i="146"/>
  <c r="N118" i="146" s="1"/>
  <c r="J78" i="179"/>
  <c r="N78" i="179" s="1"/>
  <c r="J129" i="181"/>
  <c r="N129" i="181" s="1"/>
  <c r="R5" i="131"/>
  <c r="J111" i="150"/>
  <c r="N111" i="150" s="1"/>
  <c r="V156" i="167"/>
  <c r="T156" i="167"/>
  <c r="U156" i="167"/>
  <c r="J156" i="167"/>
  <c r="W156" i="167"/>
  <c r="M62" i="181"/>
  <c r="Q1221" i="62"/>
  <c r="O1221" i="62" s="1"/>
  <c r="M32" i="152"/>
  <c r="J34" i="166"/>
  <c r="N34" i="166" s="1"/>
  <c r="M38" i="182"/>
  <c r="U157" i="178"/>
  <c r="U159" i="178" s="1"/>
  <c r="T157" i="178"/>
  <c r="V157" i="178"/>
  <c r="W157" i="178"/>
  <c r="J157" i="178"/>
  <c r="J159" i="178" s="1"/>
  <c r="J22" i="178" s="1"/>
  <c r="J71" i="176"/>
  <c r="N71" i="176" s="1"/>
  <c r="M77" i="173"/>
  <c r="Q629" i="62"/>
  <c r="O629" i="62" s="1"/>
  <c r="V137" i="166"/>
  <c r="J137" i="166"/>
  <c r="N137" i="166" s="1"/>
  <c r="U137" i="166"/>
  <c r="W137" i="166"/>
  <c r="T137" i="166"/>
  <c r="M51" i="158"/>
  <c r="J119" i="160"/>
  <c r="N119" i="160" s="1"/>
  <c r="J37" i="156"/>
  <c r="S9" i="139"/>
  <c r="M73" i="180"/>
  <c r="J114" i="148"/>
  <c r="N114" i="148" s="1"/>
  <c r="M61" i="180"/>
  <c r="M33" i="169"/>
  <c r="J93" i="177"/>
  <c r="N93" i="177" s="1"/>
  <c r="M43" i="163"/>
  <c r="R236" i="62"/>
  <c r="M71" i="153"/>
  <c r="J124" i="149"/>
  <c r="N124" i="149" s="1"/>
  <c r="EN20" i="54"/>
  <c r="Q909" i="62"/>
  <c r="J61" i="165"/>
  <c r="N61" i="165" s="1"/>
  <c r="S1184" i="62"/>
  <c r="U133" i="141"/>
  <c r="T133" i="141"/>
  <c r="J133" i="141"/>
  <c r="N133" i="141" s="1"/>
  <c r="W133" i="141"/>
  <c r="V133" i="141"/>
  <c r="J62" i="151"/>
  <c r="N62" i="151" s="1"/>
  <c r="M51" i="173"/>
  <c r="M42" i="141"/>
  <c r="J69" i="149"/>
  <c r="N69" i="149" s="1"/>
  <c r="J35" i="142"/>
  <c r="M84" i="160"/>
  <c r="Q19" i="139"/>
  <c r="O19" i="139" s="1"/>
  <c r="S629" i="62"/>
  <c r="M52" i="167"/>
  <c r="R835" i="62"/>
  <c r="J65" i="176"/>
  <c r="J116" i="150"/>
  <c r="N116" i="150" s="1"/>
  <c r="J100" i="143"/>
  <c r="N100" i="143" s="1"/>
  <c r="J123" i="142"/>
  <c r="N123" i="142" s="1"/>
  <c r="M63" i="147"/>
  <c r="P1243" i="62"/>
  <c r="N1243" i="62" s="1"/>
  <c r="J77" i="180"/>
  <c r="J45" i="159"/>
  <c r="N45" i="159" s="1"/>
  <c r="T45" i="159" s="1"/>
  <c r="J81" i="181"/>
  <c r="J51" i="148"/>
  <c r="J99" i="157"/>
  <c r="N99" i="157" s="1"/>
  <c r="J49" i="155"/>
  <c r="N49" i="155" s="1"/>
  <c r="J67" i="165"/>
  <c r="P481" i="62"/>
  <c r="N481" i="62" s="1"/>
  <c r="M69" i="174"/>
  <c r="N69" i="174" s="1"/>
  <c r="J45" i="148"/>
  <c r="N45" i="148" s="1"/>
  <c r="M44" i="151"/>
  <c r="M72" i="147"/>
  <c r="M76" i="149"/>
  <c r="M36" i="167"/>
  <c r="M50" i="145"/>
  <c r="J130" i="153"/>
  <c r="N130" i="153" s="1"/>
  <c r="M47" i="153"/>
  <c r="M30" i="147"/>
  <c r="J130" i="182"/>
  <c r="N130" i="182" s="1"/>
  <c r="J76" i="148"/>
  <c r="N76" i="148" s="1"/>
  <c r="J65" i="160"/>
  <c r="N65" i="160" s="1"/>
  <c r="J127" i="180"/>
  <c r="N127" i="180" s="1"/>
  <c r="W127" i="180"/>
  <c r="U127" i="180"/>
  <c r="T127" i="180"/>
  <c r="V127" i="180"/>
  <c r="M73" i="158"/>
  <c r="N73" i="158" s="1"/>
  <c r="P476" i="62"/>
  <c r="V101" i="146"/>
  <c r="W101" i="146"/>
  <c r="U101" i="146"/>
  <c r="J101" i="146"/>
  <c r="N101" i="146" s="1"/>
  <c r="T101" i="146"/>
  <c r="J75" i="172"/>
  <c r="J50" i="153"/>
  <c r="M36" i="151"/>
  <c r="W136" i="145"/>
  <c r="T136" i="145"/>
  <c r="U136" i="145"/>
  <c r="V136" i="145"/>
  <c r="J136" i="145"/>
  <c r="N136" i="145" s="1"/>
  <c r="M37" i="178"/>
  <c r="M33" i="179"/>
  <c r="N33" i="179" s="1"/>
  <c r="M74" i="140"/>
  <c r="J65" i="155"/>
  <c r="M42" i="170"/>
  <c r="N42" i="170" s="1"/>
  <c r="J34" i="147"/>
  <c r="N34" i="147" s="1"/>
  <c r="U34" i="147" s="1"/>
  <c r="R1213" i="62"/>
  <c r="M75" i="171"/>
  <c r="M45" i="174"/>
  <c r="M50" i="179"/>
  <c r="Q859" i="62"/>
  <c r="O859" i="62" s="1"/>
  <c r="S1109" i="62"/>
  <c r="J61" i="167"/>
  <c r="P1224" i="62"/>
  <c r="N1224" i="62" s="1"/>
  <c r="M36" i="161"/>
  <c r="J54" i="140"/>
  <c r="N54" i="140" s="1"/>
  <c r="W54" i="140" s="1"/>
  <c r="M44" i="165"/>
  <c r="J41" i="150"/>
  <c r="N41" i="150" s="1"/>
  <c r="J109" i="168"/>
  <c r="N109" i="168" s="1"/>
  <c r="J83" i="164"/>
  <c r="N83" i="164" s="1"/>
  <c r="J121" i="158"/>
  <c r="N121" i="158" s="1"/>
  <c r="J36" i="173"/>
  <c r="J60" i="158"/>
  <c r="J121" i="156"/>
  <c r="N121" i="156" s="1"/>
  <c r="J48" i="173"/>
  <c r="N48" i="173" s="1"/>
  <c r="W140" i="154"/>
  <c r="T140" i="154"/>
  <c r="J140" i="154"/>
  <c r="N140" i="154" s="1"/>
  <c r="U140" i="154"/>
  <c r="V140" i="154"/>
  <c r="J100" i="173"/>
  <c r="N100" i="173" s="1"/>
  <c r="S32" i="119"/>
  <c r="T32" i="119"/>
  <c r="J110" i="165"/>
  <c r="N110" i="165" s="1"/>
  <c r="J89" i="159"/>
  <c r="N89" i="159" s="1"/>
  <c r="J106" i="145"/>
  <c r="N106" i="145" s="1"/>
  <c r="J39" i="182"/>
  <c r="DG20" i="54"/>
  <c r="Q1179" i="62"/>
  <c r="V138" i="178"/>
  <c r="U138" i="178"/>
  <c r="J138" i="178"/>
  <c r="N138" i="178" s="1"/>
  <c r="T138" i="178"/>
  <c r="W138" i="178"/>
  <c r="M16" i="119"/>
  <c r="N16" i="119"/>
  <c r="J71" i="171"/>
  <c r="N71" i="171" s="1"/>
  <c r="M81" i="166"/>
  <c r="M55" i="156"/>
  <c r="J42" i="181"/>
  <c r="N42" i="181" s="1"/>
  <c r="J41" i="166"/>
  <c r="M70" i="142"/>
  <c r="J48" i="149"/>
  <c r="N48" i="149" s="1"/>
  <c r="V48" i="149" s="1"/>
  <c r="J34" i="151"/>
  <c r="N34" i="151" s="1"/>
  <c r="M35" i="176"/>
  <c r="N35" i="176" s="1"/>
  <c r="J110" i="180"/>
  <c r="N110" i="180" s="1"/>
  <c r="J109" i="154"/>
  <c r="N109" i="154" s="1"/>
  <c r="J84" i="175"/>
  <c r="J58" i="167"/>
  <c r="N58" i="167" s="1"/>
  <c r="R376" i="62"/>
  <c r="J38" i="177"/>
  <c r="S12" i="139"/>
  <c r="M73" i="172"/>
  <c r="BJ20" i="54"/>
  <c r="J35" i="149"/>
  <c r="N35" i="149" s="1"/>
  <c r="J47" i="148"/>
  <c r="N47" i="148" s="1"/>
  <c r="U47" i="148" s="1"/>
  <c r="M50" i="143"/>
  <c r="J85" i="143"/>
  <c r="N85" i="143" s="1"/>
  <c r="FC20" i="54"/>
  <c r="P1161" i="62"/>
  <c r="N1161" i="62" s="1"/>
  <c r="J90" i="153"/>
  <c r="N90" i="153" s="1"/>
  <c r="J64" i="142"/>
  <c r="N64" i="142" s="1"/>
  <c r="M84" i="175"/>
  <c r="N84" i="175" s="1"/>
  <c r="Q328" i="62"/>
  <c r="M54" i="181"/>
  <c r="N54" i="181" s="1"/>
  <c r="J83" i="170"/>
  <c r="M62" i="157"/>
  <c r="J67" i="164"/>
  <c r="M34" i="152"/>
  <c r="W132" i="158"/>
  <c r="U132" i="158"/>
  <c r="G141" i="158"/>
  <c r="J132" i="158"/>
  <c r="V132" i="158"/>
  <c r="V141" i="158" s="1"/>
  <c r="T132" i="158"/>
  <c r="M81" i="159"/>
  <c r="J59" i="160"/>
  <c r="G131" i="167"/>
  <c r="J105" i="167"/>
  <c r="N105" i="167" s="1"/>
  <c r="J158" i="155"/>
  <c r="J23" i="155" s="1"/>
  <c r="M69" i="151"/>
  <c r="N69" i="151" s="1"/>
  <c r="R536" i="62"/>
  <c r="J67" i="146"/>
  <c r="Q1206" i="62"/>
  <c r="J158" i="145"/>
  <c r="J23" i="145" s="1"/>
  <c r="V127" i="153"/>
  <c r="U127" i="153"/>
  <c r="T127" i="153"/>
  <c r="J127" i="153"/>
  <c r="N127" i="153" s="1"/>
  <c r="W127" i="153"/>
  <c r="J51" i="150"/>
  <c r="J55" i="163"/>
  <c r="N55" i="163" s="1"/>
  <c r="P808" i="62"/>
  <c r="M63" i="167"/>
  <c r="J41" i="181"/>
  <c r="N41" i="181" s="1"/>
  <c r="R1109" i="62"/>
  <c r="J64" i="145"/>
  <c r="N64" i="145" s="1"/>
  <c r="U64" i="145" s="1"/>
  <c r="W101" i="164"/>
  <c r="U101" i="164"/>
  <c r="V101" i="164"/>
  <c r="T101" i="164"/>
  <c r="J101" i="164"/>
  <c r="N101" i="164" s="1"/>
  <c r="M56" i="167"/>
  <c r="U102" i="146"/>
  <c r="V102" i="146"/>
  <c r="J102" i="146"/>
  <c r="N102" i="146" s="1"/>
  <c r="W102" i="146"/>
  <c r="T102" i="146"/>
  <c r="M76" i="146"/>
  <c r="Q911" i="62"/>
  <c r="J72" i="172"/>
  <c r="N72" i="172" s="1"/>
  <c r="M34" i="182"/>
  <c r="J83" i="172"/>
  <c r="M65" i="168"/>
  <c r="J84" i="148"/>
  <c r="N84" i="148" s="1"/>
  <c r="M49" i="156"/>
  <c r="J130" i="178"/>
  <c r="N130" i="178" s="1"/>
  <c r="M73" i="141"/>
  <c r="M40" i="151"/>
  <c r="M69" i="176"/>
  <c r="M56" i="172"/>
  <c r="M60" i="158"/>
  <c r="P1228" i="62"/>
  <c r="J39" i="174"/>
  <c r="J100" i="164"/>
  <c r="N100" i="164" s="1"/>
  <c r="S8" i="139"/>
  <c r="Q141" i="62"/>
  <c r="O141" i="62" s="1"/>
  <c r="T133" i="156"/>
  <c r="U133" i="156"/>
  <c r="J133" i="156"/>
  <c r="N133" i="156" s="1"/>
  <c r="W133" i="156"/>
  <c r="V133" i="156"/>
  <c r="Q584" i="62"/>
  <c r="O584" i="62" s="1"/>
  <c r="S14" i="119"/>
  <c r="T14" i="119"/>
  <c r="P51" i="62"/>
  <c r="J76" i="170"/>
  <c r="N76" i="170" s="1"/>
  <c r="J100" i="145"/>
  <c r="N100" i="145" s="1"/>
  <c r="Q517" i="62"/>
  <c r="G131" i="175"/>
  <c r="J105" i="175"/>
  <c r="R1134" i="62"/>
  <c r="J124" i="158"/>
  <c r="N124" i="158" s="1"/>
  <c r="T139" i="152"/>
  <c r="U139" i="152"/>
  <c r="J139" i="152"/>
  <c r="N139" i="152" s="1"/>
  <c r="V139" i="152"/>
  <c r="W139" i="152"/>
  <c r="J51" i="142"/>
  <c r="N51" i="142" s="1"/>
  <c r="M72" i="166"/>
  <c r="J107" i="143"/>
  <c r="N107" i="143" s="1"/>
  <c r="M61" i="155"/>
  <c r="M38" i="157"/>
  <c r="Q1204" i="62"/>
  <c r="U157" i="145"/>
  <c r="W157" i="145"/>
  <c r="T157" i="145"/>
  <c r="J157" i="145"/>
  <c r="V157" i="145"/>
  <c r="U102" i="157"/>
  <c r="T102" i="157"/>
  <c r="V102" i="157"/>
  <c r="J102" i="157"/>
  <c r="N102" i="157" s="1"/>
  <c r="W102" i="157"/>
  <c r="M83" i="65"/>
  <c r="M31" i="152"/>
  <c r="M42" i="173"/>
  <c r="N42" i="173" s="1"/>
  <c r="J53" i="171"/>
  <c r="J94" i="165"/>
  <c r="N94" i="165" s="1"/>
  <c r="J73" i="174"/>
  <c r="N73" i="174" s="1"/>
  <c r="M43" i="153"/>
  <c r="J68" i="173"/>
  <c r="J80" i="158"/>
  <c r="N80" i="158" s="1"/>
  <c r="M82" i="162"/>
  <c r="Q1108" i="62"/>
  <c r="Q1162" i="62"/>
  <c r="O1162" i="62" s="1"/>
  <c r="AB20" i="54"/>
  <c r="P813" i="62"/>
  <c r="N813" i="62" s="1"/>
  <c r="J109" i="164"/>
  <c r="N109" i="164" s="1"/>
  <c r="M31" i="172"/>
  <c r="N31" i="172" s="1"/>
  <c r="V138" i="174"/>
  <c r="U138" i="174"/>
  <c r="W138" i="174"/>
  <c r="T138" i="174"/>
  <c r="J138" i="174"/>
  <c r="N138" i="174" s="1"/>
  <c r="J114" i="142"/>
  <c r="N114" i="142" s="1"/>
  <c r="J94" i="172"/>
  <c r="N94" i="172" s="1"/>
  <c r="J124" i="166"/>
  <c r="N124" i="166" s="1"/>
  <c r="J100" i="162"/>
  <c r="N100" i="162" s="1"/>
  <c r="M46" i="165"/>
  <c r="N46" i="165" s="1"/>
  <c r="M35" i="159"/>
  <c r="N35" i="159" s="1"/>
  <c r="P1186" i="62"/>
  <c r="J83" i="154"/>
  <c r="N83" i="154" s="1"/>
  <c r="R785" i="62"/>
  <c r="J77" i="147"/>
  <c r="N77" i="147" s="1"/>
  <c r="W77" i="147" s="1"/>
  <c r="J89" i="142"/>
  <c r="N89" i="142" s="1"/>
  <c r="R711" i="62"/>
  <c r="P363" i="62"/>
  <c r="N363" i="62" s="1"/>
  <c r="J44" i="168"/>
  <c r="N44" i="168" s="1"/>
  <c r="W44" i="168" s="1"/>
  <c r="Q842" i="62"/>
  <c r="O842" i="62" s="1"/>
  <c r="M62" i="153"/>
  <c r="U134" i="150"/>
  <c r="W134" i="150"/>
  <c r="T134" i="150"/>
  <c r="J134" i="150"/>
  <c r="N134" i="150" s="1"/>
  <c r="V134" i="150"/>
  <c r="J89" i="153"/>
  <c r="N89" i="153" s="1"/>
  <c r="J54" i="147"/>
  <c r="N54" i="147" s="1"/>
  <c r="T54" i="147" s="1"/>
  <c r="J50" i="167"/>
  <c r="J76" i="149"/>
  <c r="N76" i="149" s="1"/>
  <c r="M39" i="172"/>
  <c r="Q1211" i="62"/>
  <c r="O1211" i="62" s="1"/>
  <c r="J130" i="159"/>
  <c r="N130" i="159" s="1"/>
  <c r="M45" i="156"/>
  <c r="M84" i="170"/>
  <c r="J75" i="182"/>
  <c r="N75" i="182" s="1"/>
  <c r="M61" i="174"/>
  <c r="P931" i="62"/>
  <c r="N931" i="62" s="1"/>
  <c r="S1099" i="62"/>
  <c r="S1181" i="62"/>
  <c r="J122" i="181"/>
  <c r="N122" i="181" s="1"/>
  <c r="W135" i="146"/>
  <c r="U135" i="146"/>
  <c r="V135" i="146"/>
  <c r="T135" i="146"/>
  <c r="J135" i="146"/>
  <c r="N135" i="146" s="1"/>
  <c r="P714" i="62"/>
  <c r="N714" i="62" s="1"/>
  <c r="V139" i="155"/>
  <c r="T139" i="155"/>
  <c r="U139" i="155"/>
  <c r="J139" i="155"/>
  <c r="N139" i="155" s="1"/>
  <c r="W139" i="155"/>
  <c r="J73" i="171"/>
  <c r="J82" i="176"/>
  <c r="N82" i="176" s="1"/>
  <c r="U155" i="175"/>
  <c r="U159" i="175" s="1"/>
  <c r="J155" i="175"/>
  <c r="V155" i="175"/>
  <c r="W155" i="175"/>
  <c r="T155" i="175"/>
  <c r="M44" i="158"/>
  <c r="M74" i="156"/>
  <c r="N74" i="156" s="1"/>
  <c r="J44" i="151"/>
  <c r="P1190" i="62"/>
  <c r="J80" i="170"/>
  <c r="N80" i="170" s="1"/>
  <c r="Q1020" i="62"/>
  <c r="O1020" i="62" s="1"/>
  <c r="R636" i="62"/>
  <c r="M81" i="142"/>
  <c r="J111" i="142"/>
  <c r="N111" i="142" s="1"/>
  <c r="M36" i="182"/>
  <c r="M59" i="173"/>
  <c r="J155" i="143"/>
  <c r="J159" i="143" s="1"/>
  <c r="J22" i="143" s="1"/>
  <c r="T155" i="143"/>
  <c r="T159" i="143" s="1"/>
  <c r="U155" i="143"/>
  <c r="U159" i="143" s="1"/>
  <c r="V155" i="143"/>
  <c r="V159" i="143" s="1"/>
  <c r="W155" i="143"/>
  <c r="P867" i="62"/>
  <c r="N867" i="62" s="1"/>
  <c r="J33" i="172"/>
  <c r="M112" i="65"/>
  <c r="J92" i="161"/>
  <c r="N92" i="161" s="1"/>
  <c r="P1160" i="62"/>
  <c r="N1160" i="62" s="1"/>
  <c r="M33" i="158"/>
  <c r="J37" i="173"/>
  <c r="N37" i="173" s="1"/>
  <c r="T37" i="173" s="1"/>
  <c r="J91" i="157"/>
  <c r="N91" i="157" s="1"/>
  <c r="S706" i="62"/>
  <c r="M70" i="169"/>
  <c r="S1220" i="62"/>
  <c r="V127" i="152"/>
  <c r="U127" i="152"/>
  <c r="T127" i="152"/>
  <c r="J127" i="152"/>
  <c r="N127" i="152" s="1"/>
  <c r="W127" i="152"/>
  <c r="J62" i="182"/>
  <c r="N62" i="182" s="1"/>
  <c r="G131" i="170"/>
  <c r="J105" i="170"/>
  <c r="N105" i="170" s="1"/>
  <c r="FA20" i="54"/>
  <c r="M35" i="155"/>
  <c r="J117" i="141"/>
  <c r="N117" i="141" s="1"/>
  <c r="M70" i="167"/>
  <c r="Q1195" i="62"/>
  <c r="O1195" i="62" s="1"/>
  <c r="J120" i="169"/>
  <c r="N120" i="169" s="1"/>
  <c r="Q852" i="62"/>
  <c r="O852" i="62" s="1"/>
  <c r="M84" i="147"/>
  <c r="M69" i="168"/>
  <c r="J107" i="165"/>
  <c r="N107" i="165" s="1"/>
  <c r="P419" i="62"/>
  <c r="N419" i="62" s="1"/>
  <c r="M38" i="162"/>
  <c r="N38" i="162" s="1"/>
  <c r="P1055" i="62"/>
  <c r="N1055" i="62" s="1"/>
  <c r="J113" i="171"/>
  <c r="J38" i="175"/>
  <c r="N38" i="175" s="1"/>
  <c r="M62" i="160"/>
  <c r="M67" i="162"/>
  <c r="M81" i="169"/>
  <c r="J120" i="148"/>
  <c r="N120" i="148" s="1"/>
  <c r="U134" i="168"/>
  <c r="T134" i="168"/>
  <c r="V134" i="168"/>
  <c r="W134" i="168"/>
  <c r="J134" i="168"/>
  <c r="N134" i="168" s="1"/>
  <c r="M48" i="140"/>
  <c r="M34" i="145"/>
  <c r="U136" i="157"/>
  <c r="T136" i="157"/>
  <c r="J136" i="157"/>
  <c r="N136" i="157" s="1"/>
  <c r="V136" i="157"/>
  <c r="W136" i="157"/>
  <c r="M44" i="160"/>
  <c r="J95" i="150"/>
  <c r="N95" i="150" s="1"/>
  <c r="R9" i="139"/>
  <c r="M83" i="155"/>
  <c r="J39" i="141"/>
  <c r="N39" i="141" s="1"/>
  <c r="J63" i="152"/>
  <c r="N63" i="152" s="1"/>
  <c r="T63" i="152" s="1"/>
  <c r="J124" i="160"/>
  <c r="N124" i="160" s="1"/>
  <c r="J91" i="142"/>
  <c r="N91" i="142" s="1"/>
  <c r="R874" i="62"/>
  <c r="J63" i="151"/>
  <c r="S26" i="139"/>
  <c r="U87" i="145"/>
  <c r="J87" i="145"/>
  <c r="T87" i="145"/>
  <c r="T103" i="145" s="1"/>
  <c r="G103" i="145"/>
  <c r="W87" i="145"/>
  <c r="V87" i="145"/>
  <c r="J82" i="141"/>
  <c r="M63" i="164"/>
  <c r="N63" i="164" s="1"/>
  <c r="W63" i="164" s="1"/>
  <c r="J83" i="148"/>
  <c r="N83" i="148" s="1"/>
  <c r="W83" i="148" s="1"/>
  <c r="J109" i="143"/>
  <c r="N109" i="143" s="1"/>
  <c r="M79" i="161"/>
  <c r="N79" i="161" s="1"/>
  <c r="M59" i="148"/>
  <c r="J33" i="166"/>
  <c r="N33" i="166" s="1"/>
  <c r="M68" i="172"/>
  <c r="J54" i="148"/>
  <c r="N54" i="148" s="1"/>
  <c r="J79" i="180"/>
  <c r="N79" i="180" s="1"/>
  <c r="V79" i="180" s="1"/>
  <c r="Q107" i="62"/>
  <c r="J52" i="169"/>
  <c r="J76" i="158"/>
  <c r="J113" i="148"/>
  <c r="N113" i="148" s="1"/>
  <c r="M70" i="141"/>
  <c r="M52" i="169"/>
  <c r="P837" i="62"/>
  <c r="N837" i="62" s="1"/>
  <c r="M50" i="176"/>
  <c r="N50" i="176" s="1"/>
  <c r="M43" i="178"/>
  <c r="J43" i="141"/>
  <c r="N43" i="141" s="1"/>
  <c r="M79" i="147"/>
  <c r="N79" i="147" s="1"/>
  <c r="M61" i="157"/>
  <c r="N61" i="157" s="1"/>
  <c r="J61" i="175"/>
  <c r="M56" i="159"/>
  <c r="J70" i="181"/>
  <c r="N70" i="181" s="1"/>
  <c r="U70" i="181" s="1"/>
  <c r="J52" i="175"/>
  <c r="N52" i="175" s="1"/>
  <c r="U52" i="175" s="1"/>
  <c r="R1223" i="62"/>
  <c r="M52" i="141"/>
  <c r="N52" i="141" s="1"/>
  <c r="M41" i="146"/>
  <c r="J54" i="177"/>
  <c r="M59" i="155"/>
  <c r="N59" i="155" s="1"/>
  <c r="M58" i="155"/>
  <c r="N58" i="155" s="1"/>
  <c r="M33" i="142"/>
  <c r="J113" i="151"/>
  <c r="N113" i="151" s="1"/>
  <c r="J52" i="167"/>
  <c r="N52" i="167" s="1"/>
  <c r="J123" i="177"/>
  <c r="N123" i="177" s="1"/>
  <c r="M70" i="176"/>
  <c r="M41" i="161"/>
  <c r="N41" i="161" s="1"/>
  <c r="U41" i="161" s="1"/>
  <c r="J62" i="179"/>
  <c r="N62" i="179" s="1"/>
  <c r="J50" i="172"/>
  <c r="N50" i="172" s="1"/>
  <c r="W50" i="172" s="1"/>
  <c r="P8" i="139"/>
  <c r="N8" i="139" s="1"/>
  <c r="J115" i="164"/>
  <c r="N115" i="164" s="1"/>
  <c r="R20" i="139"/>
  <c r="J156" i="170"/>
  <c r="J159" i="170" s="1"/>
  <c r="J22" i="170" s="1"/>
  <c r="W156" i="170"/>
  <c r="U156" i="170"/>
  <c r="V156" i="170"/>
  <c r="T156" i="170"/>
  <c r="J130" i="160"/>
  <c r="N130" i="160" s="1"/>
  <c r="J51" i="177"/>
  <c r="N51" i="177" s="1"/>
  <c r="M72" i="174"/>
  <c r="J36" i="142"/>
  <c r="P1027" i="62"/>
  <c r="J32" i="147"/>
  <c r="N32" i="147" s="1"/>
  <c r="S1079" i="62"/>
  <c r="J100" i="154"/>
  <c r="N100" i="154" s="1"/>
  <c r="J129" i="172"/>
  <c r="N129" i="172" s="1"/>
  <c r="J35" i="178"/>
  <c r="J56" i="180"/>
  <c r="N56" i="180" s="1"/>
  <c r="M58" i="174"/>
  <c r="J55" i="176"/>
  <c r="N55" i="176" s="1"/>
  <c r="J59" i="177"/>
  <c r="J82" i="157"/>
  <c r="N82" i="157" s="1"/>
  <c r="M62" i="155"/>
  <c r="N62" i="155" s="1"/>
  <c r="M84" i="142"/>
  <c r="M35" i="142"/>
  <c r="M63" i="150"/>
  <c r="N63" i="150" s="1"/>
  <c r="M51" i="148"/>
  <c r="S709" i="62"/>
  <c r="J83" i="168"/>
  <c r="J64" i="176"/>
  <c r="N64" i="176" s="1"/>
  <c r="M53" i="175"/>
  <c r="J67" i="170"/>
  <c r="M42" i="145"/>
  <c r="N42" i="145" s="1"/>
  <c r="S960" i="62"/>
  <c r="J83" i="182"/>
  <c r="N83" i="182" s="1"/>
  <c r="R901" i="62"/>
  <c r="J158" i="141"/>
  <c r="J23" i="141" s="1"/>
  <c r="J80" i="142"/>
  <c r="N80" i="142" s="1"/>
  <c r="U80" i="142" s="1"/>
  <c r="J124" i="170"/>
  <c r="J43" i="154"/>
  <c r="J64" i="150"/>
  <c r="P563" i="62"/>
  <c r="N563" i="62" s="1"/>
  <c r="R1133" i="62"/>
  <c r="J47" i="178"/>
  <c r="N47" i="178" s="1"/>
  <c r="V47" i="178" s="1"/>
  <c r="M71" i="155"/>
  <c r="Q283" i="62"/>
  <c r="O283" i="62" s="1"/>
  <c r="J34" i="158"/>
  <c r="M69" i="164"/>
  <c r="M45" i="170"/>
  <c r="J108" i="173"/>
  <c r="N108" i="173" s="1"/>
  <c r="M56" i="153"/>
  <c r="J54" i="162"/>
  <c r="M85" i="181"/>
  <c r="J50" i="149"/>
  <c r="N50" i="149" s="1"/>
  <c r="J123" i="145"/>
  <c r="N123" i="145" s="1"/>
  <c r="J61" i="149"/>
  <c r="M37" i="166"/>
  <c r="J51" i="152"/>
  <c r="N51" i="152" s="1"/>
  <c r="J110" i="158"/>
  <c r="N110" i="158" s="1"/>
  <c r="M44" i="140"/>
  <c r="J130" i="170"/>
  <c r="N130" i="170" s="1"/>
  <c r="J30" i="141"/>
  <c r="N30" i="141" s="1"/>
  <c r="J44" i="166"/>
  <c r="N44" i="166" s="1"/>
  <c r="M77" i="175"/>
  <c r="N77" i="175" s="1"/>
  <c r="M55" i="175"/>
  <c r="J121" i="142"/>
  <c r="N121" i="142" s="1"/>
  <c r="M30" i="172"/>
  <c r="J36" i="157"/>
  <c r="N36" i="157" s="1"/>
  <c r="M31" i="165"/>
  <c r="S544" i="62"/>
  <c r="M76" i="152"/>
  <c r="M39" i="158"/>
  <c r="T137" i="152"/>
  <c r="J137" i="152"/>
  <c r="N137" i="152" s="1"/>
  <c r="V137" i="152"/>
  <c r="W137" i="152"/>
  <c r="U137" i="152"/>
  <c r="M72" i="161"/>
  <c r="J117" i="177"/>
  <c r="N117" i="177" s="1"/>
  <c r="J56" i="176"/>
  <c r="M77" i="163"/>
  <c r="N77" i="163" s="1"/>
  <c r="J89" i="160"/>
  <c r="N89" i="160" s="1"/>
  <c r="T37" i="119"/>
  <c r="S37" i="119"/>
  <c r="J62" i="177"/>
  <c r="N62" i="177" s="1"/>
  <c r="S747" i="62"/>
  <c r="J93" i="180"/>
  <c r="N93" i="180" s="1"/>
  <c r="J58" i="160"/>
  <c r="J30" i="174"/>
  <c r="M84" i="176"/>
  <c r="N84" i="176" s="1"/>
  <c r="J36" i="146"/>
  <c r="N36" i="146" s="1"/>
  <c r="P1143" i="62"/>
  <c r="N1143" i="62" s="1"/>
  <c r="J79" i="178"/>
  <c r="N79" i="178" s="1"/>
  <c r="J156" i="162"/>
  <c r="T156" i="162"/>
  <c r="W156" i="162"/>
  <c r="U156" i="162"/>
  <c r="V156" i="162"/>
  <c r="J49" i="181"/>
  <c r="J158" i="176"/>
  <c r="J23" i="176" s="1"/>
  <c r="J96" i="179"/>
  <c r="N96" i="179" s="1"/>
  <c r="W155" i="140"/>
  <c r="U155" i="140"/>
  <c r="V155" i="140"/>
  <c r="J155" i="140"/>
  <c r="T155" i="140"/>
  <c r="J96" i="167"/>
  <c r="N96" i="167" s="1"/>
  <c r="M83" i="158"/>
  <c r="J97" i="151"/>
  <c r="N97" i="151" s="1"/>
  <c r="J50" i="157"/>
  <c r="N50" i="157" s="1"/>
  <c r="R743" i="62"/>
  <c r="J63" i="181"/>
  <c r="N63" i="181" s="1"/>
  <c r="M137" i="65"/>
  <c r="J118" i="181"/>
  <c r="N118" i="181" s="1"/>
  <c r="J45" i="153"/>
  <c r="N45" i="153" s="1"/>
  <c r="T45" i="153" s="1"/>
  <c r="M41" i="149"/>
  <c r="N41" i="149" s="1"/>
  <c r="M53" i="173"/>
  <c r="N53" i="173" s="1"/>
  <c r="M84" i="155"/>
  <c r="J83" i="153"/>
  <c r="J97" i="169"/>
  <c r="N97" i="169" s="1"/>
  <c r="P1209" i="62"/>
  <c r="J115" i="162"/>
  <c r="N115" i="162" s="1"/>
  <c r="M42" i="172"/>
  <c r="V135" i="151"/>
  <c r="T135" i="151"/>
  <c r="U135" i="151"/>
  <c r="J135" i="151"/>
  <c r="N135" i="151" s="1"/>
  <c r="W135" i="151"/>
  <c r="M71" i="172"/>
  <c r="J90" i="182"/>
  <c r="N90" i="182" s="1"/>
  <c r="J74" i="179"/>
  <c r="N74" i="179" s="1"/>
  <c r="V74" i="179" s="1"/>
  <c r="M46" i="180"/>
  <c r="J75" i="146"/>
  <c r="N75" i="146" s="1"/>
  <c r="J80" i="171"/>
  <c r="J39" i="175"/>
  <c r="N39" i="175" s="1"/>
  <c r="V39" i="175" s="1"/>
  <c r="J115" i="180"/>
  <c r="N115" i="180" s="1"/>
  <c r="J82" i="153"/>
  <c r="J53" i="182"/>
  <c r="N53" i="182" s="1"/>
  <c r="U53" i="182" s="1"/>
  <c r="Q5" i="62"/>
  <c r="O5" i="62" s="1"/>
  <c r="J60" i="170"/>
  <c r="J92" i="143"/>
  <c r="N92" i="143" s="1"/>
  <c r="J138" i="161"/>
  <c r="N138" i="161" s="1"/>
  <c r="U138" i="161"/>
  <c r="V138" i="161"/>
  <c r="T138" i="161"/>
  <c r="W138" i="161"/>
  <c r="J62" i="169"/>
  <c r="N62" i="169" s="1"/>
  <c r="P456" i="62"/>
  <c r="N456" i="62" s="1"/>
  <c r="J59" i="145"/>
  <c r="N59" i="145" s="1"/>
  <c r="S1203" i="62"/>
  <c r="J123" i="146"/>
  <c r="N123" i="146" s="1"/>
  <c r="J69" i="181"/>
  <c r="N69" i="181" s="1"/>
  <c r="J120" i="159"/>
  <c r="N120" i="159" s="1"/>
  <c r="S1228" i="62"/>
  <c r="J121" i="163"/>
  <c r="N121" i="163" s="1"/>
  <c r="Q841" i="62"/>
  <c r="O841" i="62" s="1"/>
  <c r="P872" i="62"/>
  <c r="N872" i="62" s="1"/>
  <c r="M62" i="180"/>
  <c r="M42" i="166"/>
  <c r="T135" i="160"/>
  <c r="W135" i="160"/>
  <c r="U135" i="160"/>
  <c r="V135" i="160"/>
  <c r="J135" i="160"/>
  <c r="N135" i="160" s="1"/>
  <c r="J90" i="168"/>
  <c r="N90" i="168" s="1"/>
  <c r="M69" i="175"/>
  <c r="J44" i="165"/>
  <c r="N44" i="165" s="1"/>
  <c r="V44" i="165" s="1"/>
  <c r="M44" i="171"/>
  <c r="J113" i="147"/>
  <c r="N113" i="147" s="1"/>
  <c r="M82" i="178"/>
  <c r="J43" i="152"/>
  <c r="N43" i="152" s="1"/>
  <c r="M78" i="164"/>
  <c r="J98" i="151"/>
  <c r="N98" i="151" s="1"/>
  <c r="P599" i="62"/>
  <c r="J65" i="179"/>
  <c r="N65" i="179" s="1"/>
  <c r="J120" i="170"/>
  <c r="N120" i="170" s="1"/>
  <c r="J95" i="181"/>
  <c r="N95" i="181" s="1"/>
  <c r="M61" i="165"/>
  <c r="M105" i="65"/>
  <c r="J47" i="167"/>
  <c r="N47" i="167" s="1"/>
  <c r="J76" i="175"/>
  <c r="N76" i="175" s="1"/>
  <c r="V76" i="175" s="1"/>
  <c r="S878" i="62"/>
  <c r="R744" i="62"/>
  <c r="M53" i="163"/>
  <c r="J92" i="172"/>
  <c r="N92" i="172" s="1"/>
  <c r="J69" i="166"/>
  <c r="N69" i="166" s="1"/>
  <c r="V140" i="175"/>
  <c r="T140" i="175"/>
  <c r="W140" i="175"/>
  <c r="U140" i="175"/>
  <c r="J140" i="175"/>
  <c r="N140" i="175" s="1"/>
  <c r="U132" i="153"/>
  <c r="U141" i="153" s="1"/>
  <c r="T132" i="153"/>
  <c r="T141" i="153" s="1"/>
  <c r="V132" i="153"/>
  <c r="J132" i="153"/>
  <c r="W132" i="153"/>
  <c r="G141" i="153"/>
  <c r="S733" i="62"/>
  <c r="S134" i="62"/>
  <c r="M31" i="164"/>
  <c r="J72" i="142"/>
  <c r="N72" i="142" s="1"/>
  <c r="J121" i="181"/>
  <c r="N121" i="181" s="1"/>
  <c r="J33" i="151"/>
  <c r="N33" i="151" s="1"/>
  <c r="T33" i="151" s="1"/>
  <c r="M77" i="166"/>
  <c r="N77" i="166" s="1"/>
  <c r="J72" i="157"/>
  <c r="N72" i="157" s="1"/>
  <c r="J105" i="162"/>
  <c r="G131" i="162"/>
  <c r="M76" i="174"/>
  <c r="V136" i="163"/>
  <c r="W136" i="163"/>
  <c r="T136" i="163"/>
  <c r="U136" i="163"/>
  <c r="J136" i="163"/>
  <c r="N136" i="163" s="1"/>
  <c r="M32" i="168"/>
  <c r="J52" i="147"/>
  <c r="N52" i="147" s="1"/>
  <c r="S616" i="62"/>
  <c r="J74" i="162"/>
  <c r="R705" i="62"/>
  <c r="M72" i="181"/>
  <c r="M86" i="181" s="1"/>
  <c r="J113" i="152"/>
  <c r="N113" i="152" s="1"/>
  <c r="J80" i="155"/>
  <c r="N80" i="155" s="1"/>
  <c r="W127" i="149"/>
  <c r="J127" i="149"/>
  <c r="N127" i="149" s="1"/>
  <c r="T127" i="149"/>
  <c r="V127" i="149"/>
  <c r="U127" i="149"/>
  <c r="J116" i="151"/>
  <c r="N116" i="151" s="1"/>
  <c r="M61" i="176"/>
  <c r="J64" i="173"/>
  <c r="N64" i="173" s="1"/>
  <c r="R21" i="139"/>
  <c r="J127" i="177"/>
  <c r="N127" i="177" s="1"/>
  <c r="W127" i="177"/>
  <c r="V127" i="177"/>
  <c r="T127" i="177"/>
  <c r="U127" i="177"/>
  <c r="J85" i="177"/>
  <c r="P1116" i="62"/>
  <c r="M80" i="169"/>
  <c r="J73" i="146"/>
  <c r="N73" i="146" s="1"/>
  <c r="J113" i="177"/>
  <c r="N113" i="177" s="1"/>
  <c r="J99" i="152"/>
  <c r="N99" i="152" s="1"/>
  <c r="M46" i="142"/>
  <c r="J94" i="142"/>
  <c r="N94" i="142" s="1"/>
  <c r="J52" i="153"/>
  <c r="J130" i="169"/>
  <c r="N130" i="169" s="1"/>
  <c r="S23" i="139"/>
  <c r="R1231" i="62"/>
  <c r="M61" i="181"/>
  <c r="J59" i="176"/>
  <c r="N59" i="176" s="1"/>
  <c r="M83" i="157"/>
  <c r="M38" i="152"/>
  <c r="N38" i="152" s="1"/>
  <c r="M116" i="65"/>
  <c r="J80" i="165"/>
  <c r="N80" i="165" s="1"/>
  <c r="J128" i="163"/>
  <c r="N128" i="163" s="1"/>
  <c r="P713" i="62"/>
  <c r="N713" i="62" s="1"/>
  <c r="Q1181" i="62"/>
  <c r="O1181" i="62" s="1"/>
  <c r="J40" i="175"/>
  <c r="N40" i="175" s="1"/>
  <c r="T40" i="175" s="1"/>
  <c r="J75" i="154"/>
  <c r="N75" i="154" s="1"/>
  <c r="W75" i="154" s="1"/>
  <c r="M36" i="158"/>
  <c r="J58" i="143"/>
  <c r="N58" i="143" s="1"/>
  <c r="J48" i="178"/>
  <c r="N48" i="178" s="1"/>
  <c r="P16" i="139"/>
  <c r="N16" i="139" s="1"/>
  <c r="J120" i="163"/>
  <c r="N120" i="163" s="1"/>
  <c r="M49" i="146"/>
  <c r="J30" i="175"/>
  <c r="M61" i="168"/>
  <c r="DE20" i="54"/>
  <c r="P5" i="131"/>
  <c r="N5" i="131" s="1"/>
  <c r="M32" i="150"/>
  <c r="J156" i="148"/>
  <c r="U156" i="148"/>
  <c r="T156" i="148"/>
  <c r="W156" i="148"/>
  <c r="V156" i="148"/>
  <c r="J129" i="159"/>
  <c r="N129" i="159" s="1"/>
  <c r="J117" i="171"/>
  <c r="N117" i="171" s="1"/>
  <c r="M43" i="174"/>
  <c r="N43" i="174" s="1"/>
  <c r="M83" i="149"/>
  <c r="N83" i="149" s="1"/>
  <c r="J107" i="147"/>
  <c r="N107" i="147" s="1"/>
  <c r="J62" i="171"/>
  <c r="N62" i="171" s="1"/>
  <c r="J45" i="181"/>
  <c r="N45" i="181" s="1"/>
  <c r="J111" i="157"/>
  <c r="N111" i="157" s="1"/>
  <c r="J38" i="170"/>
  <c r="J138" i="152"/>
  <c r="N138" i="152" s="1"/>
  <c r="V138" i="152"/>
  <c r="W138" i="152"/>
  <c r="T138" i="152"/>
  <c r="U138" i="152"/>
  <c r="J110" i="179"/>
  <c r="N110" i="179" s="1"/>
  <c r="M67" i="178"/>
  <c r="J47" i="175"/>
  <c r="N47" i="175" s="1"/>
  <c r="M72" i="172"/>
  <c r="J139" i="158"/>
  <c r="N139" i="158" s="1"/>
  <c r="T139" i="158"/>
  <c r="U139" i="158"/>
  <c r="V139" i="158"/>
  <c r="W139" i="158"/>
  <c r="U156" i="146"/>
  <c r="J156" i="146"/>
  <c r="V156" i="146"/>
  <c r="W156" i="146"/>
  <c r="T156" i="146"/>
  <c r="J33" i="165"/>
  <c r="N33" i="165" s="1"/>
  <c r="J47" i="154"/>
  <c r="N47" i="154" s="1"/>
  <c r="J42" i="161"/>
  <c r="N42" i="161" s="1"/>
  <c r="J58" i="182"/>
  <c r="N58" i="182" s="1"/>
  <c r="Q1091" i="62"/>
  <c r="O1091" i="62" s="1"/>
  <c r="M80" i="159"/>
  <c r="M85" i="157"/>
  <c r="J44" i="142"/>
  <c r="N44" i="142" s="1"/>
  <c r="J80" i="149"/>
  <c r="J107" i="154"/>
  <c r="N107" i="154" s="1"/>
  <c r="M30" i="176"/>
  <c r="M73" i="160"/>
  <c r="M76" i="142"/>
  <c r="J123" i="156"/>
  <c r="N123" i="156" s="1"/>
  <c r="M85" i="182"/>
  <c r="P893" i="62"/>
  <c r="N893" i="62" s="1"/>
  <c r="J43" i="151"/>
  <c r="M80" i="161"/>
  <c r="J59" i="147"/>
  <c r="N59" i="147" s="1"/>
  <c r="J114" i="172"/>
  <c r="N114" i="172" s="1"/>
  <c r="J77" i="157"/>
  <c r="N77" i="157" s="1"/>
  <c r="M41" i="180"/>
  <c r="J116" i="157"/>
  <c r="N116" i="157" s="1"/>
  <c r="W139" i="65"/>
  <c r="V139" i="65"/>
  <c r="J139" i="65"/>
  <c r="N139" i="65" s="1"/>
  <c r="T139" i="65"/>
  <c r="U139" i="65"/>
  <c r="J45" i="145"/>
  <c r="N45" i="145" s="1"/>
  <c r="J107" i="152"/>
  <c r="N107" i="152" s="1"/>
  <c r="J33" i="156"/>
  <c r="M70" i="172"/>
  <c r="M74" i="157"/>
  <c r="U126" i="166"/>
  <c r="W126" i="166"/>
  <c r="T126" i="166"/>
  <c r="V126" i="166"/>
  <c r="J126" i="166"/>
  <c r="N126" i="166" s="1"/>
  <c r="P766" i="62"/>
  <c r="N766" i="62" s="1"/>
  <c r="J45" i="151"/>
  <c r="N45" i="151" s="1"/>
  <c r="J41" i="147"/>
  <c r="J81" i="143"/>
  <c r="N81" i="143" s="1"/>
  <c r="J32" i="152"/>
  <c r="N32" i="152" s="1"/>
  <c r="W32" i="152" s="1"/>
  <c r="M60" i="173"/>
  <c r="J123" i="152"/>
  <c r="N123" i="152" s="1"/>
  <c r="M71" i="167"/>
  <c r="J48" i="151"/>
  <c r="S1212" i="62"/>
  <c r="R885" i="62"/>
  <c r="J89" i="179"/>
  <c r="N89" i="179" s="1"/>
  <c r="M50" i="166"/>
  <c r="M30" i="169"/>
  <c r="P1180" i="62"/>
  <c r="J31" i="155"/>
  <c r="N31" i="155" s="1"/>
  <c r="J128" i="171"/>
  <c r="N128" i="171" s="1"/>
  <c r="S935" i="62"/>
  <c r="Q774" i="62"/>
  <c r="O774" i="62" s="1"/>
  <c r="M60" i="142"/>
  <c r="J72" i="162"/>
  <c r="Q456" i="62"/>
  <c r="O456" i="62" s="1"/>
  <c r="M80" i="65"/>
  <c r="S1144" i="62"/>
  <c r="J121" i="179"/>
  <c r="N121" i="179" s="1"/>
  <c r="S571" i="62"/>
  <c r="M56" i="179"/>
  <c r="N56" i="179" s="1"/>
  <c r="J84" i="156"/>
  <c r="N84" i="156" s="1"/>
  <c r="T84" i="156" s="1"/>
  <c r="J84" i="180"/>
  <c r="N84" i="180" s="1"/>
  <c r="J123" i="148"/>
  <c r="N123" i="148" s="1"/>
  <c r="J61" i="173"/>
  <c r="N61" i="173" s="1"/>
  <c r="Q25" i="139"/>
  <c r="O25" i="139" s="1"/>
  <c r="J31" i="176"/>
  <c r="N31" i="176" s="1"/>
  <c r="J44" i="170"/>
  <c r="N44" i="170" s="1"/>
  <c r="J85" i="160"/>
  <c r="N85" i="160" s="1"/>
  <c r="J75" i="164"/>
  <c r="J109" i="161"/>
  <c r="N109" i="161" s="1"/>
  <c r="M49" i="181"/>
  <c r="J156" i="176"/>
  <c r="V156" i="176"/>
  <c r="U156" i="176"/>
  <c r="T156" i="176"/>
  <c r="W156" i="176"/>
  <c r="J94" i="140"/>
  <c r="N94" i="140" s="1"/>
  <c r="P877" i="62"/>
  <c r="N877" i="62" s="1"/>
  <c r="S317" i="62"/>
  <c r="M40" i="176"/>
  <c r="J76" i="166"/>
  <c r="N76" i="166" s="1"/>
  <c r="M79" i="164"/>
  <c r="J91" i="160"/>
  <c r="N91" i="160" s="1"/>
  <c r="J45" i="173"/>
  <c r="N45" i="173" s="1"/>
  <c r="J61" i="143"/>
  <c r="N61" i="143" s="1"/>
  <c r="M82" i="150"/>
  <c r="S638" i="62"/>
  <c r="M49" i="175"/>
  <c r="M32" i="169"/>
  <c r="J70" i="148"/>
  <c r="J44" i="153"/>
  <c r="N44" i="153" s="1"/>
  <c r="U44" i="153" s="1"/>
  <c r="J56" i="161"/>
  <c r="N56" i="161" s="1"/>
  <c r="M73" i="166"/>
  <c r="J119" i="172"/>
  <c r="N119" i="172" s="1"/>
  <c r="U138" i="175"/>
  <c r="J138" i="175"/>
  <c r="N138" i="175" s="1"/>
  <c r="W138" i="175"/>
  <c r="T138" i="175"/>
  <c r="V138" i="175"/>
  <c r="M63" i="163"/>
  <c r="Q747" i="62"/>
  <c r="O747" i="62" s="1"/>
  <c r="Q126" i="62"/>
  <c r="O126" i="62" s="1"/>
  <c r="P126" i="62"/>
  <c r="N126" i="62" s="1"/>
  <c r="M52" i="153"/>
  <c r="M38" i="156"/>
  <c r="S877" i="62"/>
  <c r="J81" i="169"/>
  <c r="N81" i="169" s="1"/>
  <c r="W81" i="169" s="1"/>
  <c r="J119" i="152"/>
  <c r="N119" i="152" s="1"/>
  <c r="J58" i="181"/>
  <c r="N58" i="181" s="1"/>
  <c r="T135" i="148"/>
  <c r="U135" i="148"/>
  <c r="V135" i="148"/>
  <c r="J135" i="148"/>
  <c r="N135" i="148" s="1"/>
  <c r="W135" i="148"/>
  <c r="J45" i="182"/>
  <c r="N45" i="182" s="1"/>
  <c r="U45" i="182" s="1"/>
  <c r="J63" i="180"/>
  <c r="S40" i="119"/>
  <c r="T40" i="119"/>
  <c r="J95" i="166"/>
  <c r="N95" i="166" s="1"/>
  <c r="M48" i="151"/>
  <c r="M60" i="143"/>
  <c r="M63" i="160"/>
  <c r="U101" i="145"/>
  <c r="J101" i="145"/>
  <c r="N101" i="145" s="1"/>
  <c r="W101" i="145"/>
  <c r="T101" i="145"/>
  <c r="V101" i="145"/>
  <c r="S517" i="62"/>
  <c r="S927" i="62"/>
  <c r="R1244" i="62"/>
  <c r="M56" i="176"/>
  <c r="M71" i="171"/>
  <c r="J46" i="146"/>
  <c r="N46" i="146" s="1"/>
  <c r="M58" i="169"/>
  <c r="M35" i="162"/>
  <c r="J75" i="161"/>
  <c r="N75" i="161" s="1"/>
  <c r="W75" i="161" s="1"/>
  <c r="J100" i="155"/>
  <c r="N100" i="155" s="1"/>
  <c r="M56" i="180"/>
  <c r="J78" i="164"/>
  <c r="N78" i="164" s="1"/>
  <c r="J56" i="153"/>
  <c r="Q1029" i="62"/>
  <c r="O1029" i="62" s="1"/>
  <c r="J69" i="172"/>
  <c r="N69" i="172" s="1"/>
  <c r="M67" i="169"/>
  <c r="N67" i="169" s="1"/>
  <c r="U156" i="168"/>
  <c r="T156" i="168"/>
  <c r="V156" i="168"/>
  <c r="V159" i="168" s="1"/>
  <c r="W156" i="168"/>
  <c r="J156" i="168"/>
  <c r="M76" i="164"/>
  <c r="J61" i="65"/>
  <c r="N61" i="65" s="1"/>
  <c r="M51" i="169"/>
  <c r="N51" i="169" s="1"/>
  <c r="J92" i="182"/>
  <c r="N92" i="182" s="1"/>
  <c r="J40" i="153"/>
  <c r="N40" i="153" s="1"/>
  <c r="M74" i="152"/>
  <c r="J117" i="156"/>
  <c r="N117" i="156" s="1"/>
  <c r="R1199" i="62"/>
  <c r="M65" i="155"/>
  <c r="N65" i="155" s="1"/>
  <c r="R1230" i="62"/>
  <c r="N1230" i="62" s="1"/>
  <c r="J52" i="159"/>
  <c r="N52" i="159" s="1"/>
  <c r="U52" i="159" s="1"/>
  <c r="Q923" i="62"/>
  <c r="T134" i="155"/>
  <c r="J134" i="155"/>
  <c r="N134" i="155" s="1"/>
  <c r="U134" i="155"/>
  <c r="W134" i="155"/>
  <c r="V134" i="155"/>
  <c r="J46" i="162"/>
  <c r="T140" i="141"/>
  <c r="J140" i="141"/>
  <c r="N140" i="141" s="1"/>
  <c r="W140" i="141"/>
  <c r="V140" i="141"/>
  <c r="U140" i="141"/>
  <c r="J63" i="170"/>
  <c r="N63" i="170" s="1"/>
  <c r="U63" i="170" s="1"/>
  <c r="J36" i="175"/>
  <c r="N36" i="175" s="1"/>
  <c r="W36" i="175" s="1"/>
  <c r="U102" i="180"/>
  <c r="U103" i="180" s="1"/>
  <c r="T102" i="180"/>
  <c r="W102" i="180"/>
  <c r="J102" i="180"/>
  <c r="N102" i="180" s="1"/>
  <c r="V102" i="180"/>
  <c r="J110" i="148"/>
  <c r="N110" i="148" s="1"/>
  <c r="M69" i="146"/>
  <c r="J52" i="181"/>
  <c r="N52" i="181" s="1"/>
  <c r="M42" i="156"/>
  <c r="M75" i="159"/>
  <c r="J118" i="160"/>
  <c r="N118" i="160" s="1"/>
  <c r="J129" i="160"/>
  <c r="N129" i="160" s="1"/>
  <c r="J41" i="167"/>
  <c r="R1044" i="62"/>
  <c r="J47" i="165"/>
  <c r="J158" i="178"/>
  <c r="J23" i="178" s="1"/>
  <c r="M35" i="156"/>
  <c r="P873" i="62"/>
  <c r="N873" i="62" s="1"/>
  <c r="J129" i="177"/>
  <c r="N129" i="177" s="1"/>
  <c r="M68" i="177"/>
  <c r="J109" i="176"/>
  <c r="N109" i="176" s="1"/>
  <c r="M65" i="169"/>
  <c r="J49" i="154"/>
  <c r="N49" i="154" s="1"/>
  <c r="M68" i="149"/>
  <c r="U156" i="175"/>
  <c r="J156" i="175"/>
  <c r="V156" i="175"/>
  <c r="T156" i="175"/>
  <c r="W156" i="175"/>
  <c r="W159" i="175" s="1"/>
  <c r="J84" i="140"/>
  <c r="J115" i="174"/>
  <c r="N115" i="174" s="1"/>
  <c r="R419" i="62"/>
  <c r="S1051" i="62"/>
  <c r="J46" i="179"/>
  <c r="N46" i="179" s="1"/>
  <c r="J138" i="169"/>
  <c r="N138" i="169" s="1"/>
  <c r="V138" i="169"/>
  <c r="T138" i="169"/>
  <c r="U138" i="169"/>
  <c r="W138" i="169"/>
  <c r="J40" i="161"/>
  <c r="J117" i="149"/>
  <c r="N117" i="149" s="1"/>
  <c r="J41" i="143"/>
  <c r="J34" i="175"/>
  <c r="N34" i="175" s="1"/>
  <c r="J108" i="181"/>
  <c r="N108" i="181" s="1"/>
  <c r="J73" i="160"/>
  <c r="J46" i="152"/>
  <c r="N46" i="152" s="1"/>
  <c r="CK20" i="54"/>
  <c r="M31" i="171"/>
  <c r="J117" i="155"/>
  <c r="N117" i="155" s="1"/>
  <c r="J118" i="155"/>
  <c r="N118" i="155" s="1"/>
  <c r="M33" i="173"/>
  <c r="M74" i="182"/>
  <c r="N74" i="182" s="1"/>
  <c r="J100" i="180"/>
  <c r="N100" i="180" s="1"/>
  <c r="J35" i="140"/>
  <c r="J30" i="180"/>
  <c r="J32" i="163"/>
  <c r="P985" i="62"/>
  <c r="N985" i="62" s="1"/>
  <c r="S465" i="62"/>
  <c r="M60" i="170"/>
  <c r="M30" i="145"/>
  <c r="J96" i="165"/>
  <c r="N96" i="165" s="1"/>
  <c r="M54" i="173"/>
  <c r="M40" i="166"/>
  <c r="J91" i="178"/>
  <c r="N91" i="178" s="1"/>
  <c r="J41" i="141"/>
  <c r="N41" i="141" s="1"/>
  <c r="V41" i="141" s="1"/>
  <c r="R1100" i="62"/>
  <c r="M80" i="167"/>
  <c r="J99" i="158"/>
  <c r="N99" i="158" s="1"/>
  <c r="J105" i="160"/>
  <c r="G131" i="160"/>
  <c r="J95" i="170"/>
  <c r="N95" i="170" s="1"/>
  <c r="J39" i="160"/>
  <c r="N39" i="160" s="1"/>
  <c r="T39" i="160" s="1"/>
  <c r="J158" i="179"/>
  <c r="J23" i="179" s="1"/>
  <c r="J36" i="145"/>
  <c r="N36" i="145" s="1"/>
  <c r="M50" i="140"/>
  <c r="M74" i="142"/>
  <c r="J40" i="165"/>
  <c r="N40" i="165" s="1"/>
  <c r="J80" i="159"/>
  <c r="M68" i="148"/>
  <c r="M86" i="148" s="1"/>
  <c r="M62" i="143"/>
  <c r="M30" i="167"/>
  <c r="M69" i="171"/>
  <c r="Q582" i="62"/>
  <c r="O582" i="62" s="1"/>
  <c r="R1162" i="62"/>
  <c r="J79" i="168"/>
  <c r="N79" i="168" s="1"/>
  <c r="R1143" i="62"/>
  <c r="J110" i="170"/>
  <c r="N110" i="170" s="1"/>
  <c r="M80" i="171"/>
  <c r="S901" i="62"/>
  <c r="T126" i="171"/>
  <c r="U126" i="171"/>
  <c r="J126" i="171"/>
  <c r="N126" i="171" s="1"/>
  <c r="W126" i="171"/>
  <c r="V126" i="171"/>
  <c r="J49" i="177"/>
  <c r="N49" i="177" s="1"/>
  <c r="J70" i="178"/>
  <c r="J49" i="182"/>
  <c r="N49" i="182" s="1"/>
  <c r="V132" i="176"/>
  <c r="J132" i="176"/>
  <c r="G141" i="176"/>
  <c r="T132" i="176"/>
  <c r="W132" i="176"/>
  <c r="U132" i="176"/>
  <c r="U141" i="176" s="1"/>
  <c r="M80" i="156"/>
  <c r="P106" i="62"/>
  <c r="J112" i="170"/>
  <c r="N112" i="170" s="1"/>
  <c r="J74" i="150"/>
  <c r="M53" i="169"/>
  <c r="M34" i="173"/>
  <c r="N34" i="173" s="1"/>
  <c r="J85" i="153"/>
  <c r="N85" i="153" s="1"/>
  <c r="T85" i="153" s="1"/>
  <c r="M39" i="176"/>
  <c r="J43" i="176"/>
  <c r="N43" i="176" s="1"/>
  <c r="M60" i="166"/>
  <c r="M47" i="176"/>
  <c r="J92" i="158"/>
  <c r="N92" i="158" s="1"/>
  <c r="R1066" i="62"/>
  <c r="M44" i="167"/>
  <c r="U137" i="143"/>
  <c r="T137" i="143"/>
  <c r="V137" i="143"/>
  <c r="J137" i="143"/>
  <c r="N137" i="143" s="1"/>
  <c r="W137" i="143"/>
  <c r="J89" i="157"/>
  <c r="N89" i="157" s="1"/>
  <c r="J44" i="171"/>
  <c r="M33" i="172"/>
  <c r="M49" i="168"/>
  <c r="N49" i="168" s="1"/>
  <c r="M77" i="178"/>
  <c r="M74" i="149"/>
  <c r="N74" i="149" s="1"/>
  <c r="J81" i="156"/>
  <c r="P854" i="62"/>
  <c r="J50" i="152"/>
  <c r="N50" i="152" s="1"/>
  <c r="V50" i="152" s="1"/>
  <c r="Q476" i="62"/>
  <c r="J41" i="145"/>
  <c r="N41" i="145" s="1"/>
  <c r="M130" i="65"/>
  <c r="S581" i="62"/>
  <c r="J49" i="174"/>
  <c r="M69" i="147"/>
  <c r="J114" i="159"/>
  <c r="N114" i="159" s="1"/>
  <c r="J39" i="153"/>
  <c r="N39" i="153" s="1"/>
  <c r="M138" i="65"/>
  <c r="M62" i="156"/>
  <c r="N62" i="156" s="1"/>
  <c r="S1031" i="62"/>
  <c r="J75" i="141"/>
  <c r="N75" i="141" s="1"/>
  <c r="T75" i="141" s="1"/>
  <c r="M32" i="173"/>
  <c r="J53" i="145"/>
  <c r="N53" i="145" s="1"/>
  <c r="M58" i="176"/>
  <c r="J58" i="154"/>
  <c r="N58" i="154" s="1"/>
  <c r="M73" i="149"/>
  <c r="N73" i="149" s="1"/>
  <c r="J38" i="171"/>
  <c r="N38" i="171" s="1"/>
  <c r="M36" i="155"/>
  <c r="V157" i="152"/>
  <c r="W157" i="152"/>
  <c r="U157" i="152"/>
  <c r="J157" i="152"/>
  <c r="T157" i="152"/>
  <c r="M135" i="65"/>
  <c r="V132" i="156"/>
  <c r="V141" i="156" s="1"/>
  <c r="T132" i="156"/>
  <c r="G141" i="156"/>
  <c r="W132" i="156"/>
  <c r="J132" i="156"/>
  <c r="U132" i="156"/>
  <c r="U141" i="156" s="1"/>
  <c r="R1055" i="62"/>
  <c r="J130" i="147"/>
  <c r="N130" i="147" s="1"/>
  <c r="M83" i="181"/>
  <c r="N83" i="181" s="1"/>
  <c r="V83" i="181" s="1"/>
  <c r="M71" i="180"/>
  <c r="S1185" i="62"/>
  <c r="O1185" i="62" s="1"/>
  <c r="M68" i="142"/>
  <c r="J82" i="159"/>
  <c r="N82" i="159" s="1"/>
  <c r="U82" i="159" s="1"/>
  <c r="J37" i="171"/>
  <c r="N37" i="171" s="1"/>
  <c r="V37" i="171" s="1"/>
  <c r="J97" i="173"/>
  <c r="N97" i="173" s="1"/>
  <c r="J42" i="182"/>
  <c r="N42" i="182" s="1"/>
  <c r="P1097" i="62"/>
  <c r="N1097" i="62" s="1"/>
  <c r="J56" i="141"/>
  <c r="N56" i="141" s="1"/>
  <c r="W56" i="141" s="1"/>
  <c r="J100" i="172"/>
  <c r="N100" i="172" s="1"/>
  <c r="S837" i="62"/>
  <c r="J64" i="140"/>
  <c r="N64" i="140" s="1"/>
  <c r="J62" i="148"/>
  <c r="N62" i="148" s="1"/>
  <c r="M43" i="172"/>
  <c r="J94" i="174"/>
  <c r="N94" i="174" s="1"/>
  <c r="W132" i="174"/>
  <c r="W141" i="174" s="1"/>
  <c r="G141" i="174"/>
  <c r="V132" i="174"/>
  <c r="V141" i="174" s="1"/>
  <c r="T132" i="174"/>
  <c r="U132" i="174"/>
  <c r="J132" i="174"/>
  <c r="J81" i="171"/>
  <c r="N81" i="171" s="1"/>
  <c r="J50" i="165"/>
  <c r="N50" i="165" s="1"/>
  <c r="T50" i="165" s="1"/>
  <c r="M55" i="180"/>
  <c r="M61" i="161"/>
  <c r="M72" i="65"/>
  <c r="J106" i="175"/>
  <c r="N106" i="175" s="1"/>
  <c r="J62" i="172"/>
  <c r="N62" i="172" s="1"/>
  <c r="M73" i="147"/>
  <c r="J121" i="173"/>
  <c r="N121" i="173" s="1"/>
  <c r="U127" i="167"/>
  <c r="V127" i="167"/>
  <c r="J127" i="167"/>
  <c r="N127" i="167" s="1"/>
  <c r="W127" i="167"/>
  <c r="T127" i="167"/>
  <c r="J51" i="157"/>
  <c r="N51" i="157" s="1"/>
  <c r="W140" i="167"/>
  <c r="U140" i="167"/>
  <c r="V140" i="167"/>
  <c r="J140" i="167"/>
  <c r="N140" i="167" s="1"/>
  <c r="T140" i="167"/>
  <c r="R170" i="62"/>
  <c r="Q1182" i="62"/>
  <c r="O1182" i="62" s="1"/>
  <c r="J40" i="151"/>
  <c r="M77" i="171"/>
  <c r="N77" i="171" s="1"/>
  <c r="J119" i="178"/>
  <c r="N119" i="178" s="1"/>
  <c r="J31" i="162"/>
  <c r="S705" i="62"/>
  <c r="CN20" i="54"/>
  <c r="R1004" i="62"/>
  <c r="M64" i="151"/>
  <c r="J81" i="150"/>
  <c r="N81" i="150" s="1"/>
  <c r="W81" i="150" s="1"/>
  <c r="R24" i="139"/>
  <c r="M69" i="158"/>
  <c r="J108" i="174"/>
  <c r="N108" i="174" s="1"/>
  <c r="J73" i="177"/>
  <c r="N73" i="177" s="1"/>
  <c r="P902" i="62"/>
  <c r="N902" i="62" s="1"/>
  <c r="J128" i="181"/>
  <c r="N128" i="181" s="1"/>
  <c r="P897" i="62"/>
  <c r="N897" i="62" s="1"/>
  <c r="J43" i="167"/>
  <c r="N43" i="167" s="1"/>
  <c r="J58" i="161"/>
  <c r="J158" i="168"/>
  <c r="J23" i="168" s="1"/>
  <c r="S351" i="62"/>
  <c r="T44" i="119"/>
  <c r="S44" i="119"/>
  <c r="J35" i="166"/>
  <c r="N35" i="166" s="1"/>
  <c r="J114" i="162"/>
  <c r="N114" i="162" s="1"/>
  <c r="J71" i="168"/>
  <c r="N71" i="168" s="1"/>
  <c r="J48" i="179"/>
  <c r="N48" i="179" s="1"/>
  <c r="T48" i="179" s="1"/>
  <c r="J84" i="154"/>
  <c r="N84" i="154" s="1"/>
  <c r="J64" i="158"/>
  <c r="N64" i="158" s="1"/>
  <c r="J65" i="174"/>
  <c r="N65" i="174" s="1"/>
  <c r="U65" i="174" s="1"/>
  <c r="J64" i="162"/>
  <c r="N64" i="162" s="1"/>
  <c r="U64" i="162" s="1"/>
  <c r="J90" i="156"/>
  <c r="N90" i="156" s="1"/>
  <c r="J115" i="163"/>
  <c r="N115" i="163" s="1"/>
  <c r="M83" i="163"/>
  <c r="N83" i="163" s="1"/>
  <c r="M84" i="167"/>
  <c r="S25" i="139"/>
  <c r="J137" i="142"/>
  <c r="N137" i="142" s="1"/>
  <c r="V137" i="142"/>
  <c r="U137" i="142"/>
  <c r="T137" i="142"/>
  <c r="W137" i="142"/>
  <c r="J72" i="176"/>
  <c r="N72" i="176" s="1"/>
  <c r="V72" i="176" s="1"/>
  <c r="S466" i="62"/>
  <c r="J47" i="150"/>
  <c r="N47" i="150" s="1"/>
  <c r="J31" i="180"/>
  <c r="N31" i="180" s="1"/>
  <c r="R854" i="62"/>
  <c r="J89" i="166"/>
  <c r="N89" i="166" s="1"/>
  <c r="P1030" i="62"/>
  <c r="N1030" i="62" s="1"/>
  <c r="J87" i="143"/>
  <c r="V87" i="143"/>
  <c r="G103" i="143"/>
  <c r="W87" i="143"/>
  <c r="U87" i="143"/>
  <c r="U103" i="143" s="1"/>
  <c r="T87" i="143"/>
  <c r="T103" i="143" s="1"/>
  <c r="M79" i="145"/>
  <c r="J158" i="161"/>
  <c r="J23" i="161" s="1"/>
  <c r="M55" i="142"/>
  <c r="J41" i="174"/>
  <c r="G131" i="152"/>
  <c r="J106" i="152"/>
  <c r="M69" i="145"/>
  <c r="J129" i="156"/>
  <c r="N129" i="156" s="1"/>
  <c r="J122" i="169"/>
  <c r="N122" i="169" s="1"/>
  <c r="J115" i="179"/>
  <c r="N115" i="179" s="1"/>
  <c r="G131" i="171"/>
  <c r="J105" i="171"/>
  <c r="N105" i="171" s="1"/>
  <c r="J38" i="176"/>
  <c r="N38" i="176" s="1"/>
  <c r="J62" i="178"/>
  <c r="N62" i="178" s="1"/>
  <c r="P636" i="62"/>
  <c r="N636" i="62" s="1"/>
  <c r="Q1209" i="62"/>
  <c r="M67" i="165"/>
  <c r="M84" i="174"/>
  <c r="J72" i="148"/>
  <c r="N72" i="148" s="1"/>
  <c r="T139" i="147"/>
  <c r="V139" i="147"/>
  <c r="J139" i="147"/>
  <c r="N139" i="147" s="1"/>
  <c r="W139" i="147"/>
  <c r="U139" i="147"/>
  <c r="M52" i="161"/>
  <c r="N52" i="161" s="1"/>
  <c r="J35" i="173"/>
  <c r="J59" i="149"/>
  <c r="N59" i="149" s="1"/>
  <c r="M54" i="177"/>
  <c r="N54" i="177" s="1"/>
  <c r="Q544" i="62"/>
  <c r="O544" i="62" s="1"/>
  <c r="J139" i="181"/>
  <c r="N139" i="181" s="1"/>
  <c r="T139" i="181"/>
  <c r="V139" i="181"/>
  <c r="W139" i="181"/>
  <c r="U139" i="181"/>
  <c r="J35" i="170"/>
  <c r="N35" i="170" s="1"/>
  <c r="U35" i="170" s="1"/>
  <c r="M78" i="162"/>
  <c r="N78" i="162" s="1"/>
  <c r="T78" i="162" s="1"/>
  <c r="J107" i="142"/>
  <c r="N107" i="142" s="1"/>
  <c r="P775" i="62"/>
  <c r="N775" i="62" s="1"/>
  <c r="M62" i="154"/>
  <c r="J58" i="177"/>
  <c r="N58" i="177" s="1"/>
  <c r="J74" i="176"/>
  <c r="U87" i="175"/>
  <c r="G103" i="175"/>
  <c r="T87" i="175"/>
  <c r="J87" i="175"/>
  <c r="V87" i="175"/>
  <c r="W87" i="175"/>
  <c r="J47" i="140"/>
  <c r="N47" i="140" s="1"/>
  <c r="T16" i="119"/>
  <c r="S16" i="119"/>
  <c r="J111" i="147"/>
  <c r="J121" i="174"/>
  <c r="N121" i="174" s="1"/>
  <c r="J110" i="140"/>
  <c r="N110" i="140" s="1"/>
  <c r="W136" i="175"/>
  <c r="U136" i="175"/>
  <c r="V136" i="175"/>
  <c r="T136" i="175"/>
  <c r="J136" i="175"/>
  <c r="N136" i="175" s="1"/>
  <c r="J99" i="150"/>
  <c r="N99" i="150" s="1"/>
  <c r="J68" i="143"/>
  <c r="N68" i="143" s="1"/>
  <c r="M30" i="143"/>
  <c r="M85" i="151"/>
  <c r="N85" i="151" s="1"/>
  <c r="R7" i="139"/>
  <c r="N7" i="139" s="1"/>
  <c r="M63" i="166"/>
  <c r="G141" i="164"/>
  <c r="U132" i="164"/>
  <c r="J132" i="164"/>
  <c r="W132" i="164"/>
  <c r="V132" i="164"/>
  <c r="T132" i="164"/>
  <c r="M31" i="182"/>
  <c r="G141" i="154"/>
  <c r="V132" i="154"/>
  <c r="J132" i="154"/>
  <c r="U132" i="154"/>
  <c r="U141" i="154" s="1"/>
  <c r="T132" i="154"/>
  <c r="W132" i="154"/>
  <c r="J31" i="154"/>
  <c r="N31" i="154" s="1"/>
  <c r="M67" i="170"/>
  <c r="J93" i="162"/>
  <c r="N93" i="162" s="1"/>
  <c r="J50" i="158"/>
  <c r="N50" i="158" s="1"/>
  <c r="J124" i="147"/>
  <c r="N124" i="147" s="1"/>
  <c r="J58" i="180"/>
  <c r="N58" i="180" s="1"/>
  <c r="M67" i="153"/>
  <c r="M63" i="145"/>
  <c r="N63" i="145" s="1"/>
  <c r="W133" i="177"/>
  <c r="U133" i="177"/>
  <c r="J133" i="177"/>
  <c r="N133" i="177" s="1"/>
  <c r="T133" i="177"/>
  <c r="V133" i="177"/>
  <c r="P1004" i="62"/>
  <c r="J89" i="154"/>
  <c r="N89" i="154" s="1"/>
  <c r="R745" i="62"/>
  <c r="N745" i="62" s="1"/>
  <c r="J60" i="155"/>
  <c r="N60" i="155" s="1"/>
  <c r="J84" i="170"/>
  <c r="N84" i="170" s="1"/>
  <c r="M48" i="158"/>
  <c r="J119" i="181"/>
  <c r="N119" i="181" s="1"/>
  <c r="J56" i="169"/>
  <c r="J121" i="154"/>
  <c r="N121" i="154" s="1"/>
  <c r="T157" i="165"/>
  <c r="J157" i="165"/>
  <c r="J159" i="165" s="1"/>
  <c r="J22" i="165" s="1"/>
  <c r="W157" i="165"/>
  <c r="V157" i="165"/>
  <c r="U157" i="165"/>
  <c r="J93" i="152"/>
  <c r="N93" i="152" s="1"/>
  <c r="J32" i="167"/>
  <c r="N32" i="167" s="1"/>
  <c r="J120" i="168"/>
  <c r="N120" i="168" s="1"/>
  <c r="J76" i="160"/>
  <c r="N76" i="160" s="1"/>
  <c r="J127" i="145"/>
  <c r="N127" i="145" s="1"/>
  <c r="T127" i="145"/>
  <c r="U127" i="145"/>
  <c r="V127" i="145"/>
  <c r="W127" i="145"/>
  <c r="P961" i="62"/>
  <c r="N961" i="62" s="1"/>
  <c r="M64" i="147"/>
  <c r="J39" i="178"/>
  <c r="M47" i="181"/>
  <c r="J99" i="143"/>
  <c r="N99" i="143" s="1"/>
  <c r="M83" i="166"/>
  <c r="J31" i="171"/>
  <c r="N31" i="171" s="1"/>
  <c r="M74" i="163"/>
  <c r="J69" i="147"/>
  <c r="N69" i="147" s="1"/>
  <c r="J63" i="174"/>
  <c r="N63" i="174" s="1"/>
  <c r="J106" i="172"/>
  <c r="N106" i="172" s="1"/>
  <c r="M54" i="153"/>
  <c r="M63" i="159"/>
  <c r="N63" i="159" s="1"/>
  <c r="J116" i="154"/>
  <c r="N116" i="154" s="1"/>
  <c r="J32" i="156"/>
  <c r="N32" i="156" s="1"/>
  <c r="W155" i="159"/>
  <c r="W159" i="159" s="1"/>
  <c r="J155" i="159"/>
  <c r="T155" i="159"/>
  <c r="T159" i="159" s="1"/>
  <c r="U155" i="159"/>
  <c r="U159" i="159" s="1"/>
  <c r="V155" i="159"/>
  <c r="V159" i="159" s="1"/>
  <c r="J118" i="168"/>
  <c r="N118" i="168" s="1"/>
  <c r="J83" i="151"/>
  <c r="N83" i="151" s="1"/>
  <c r="M82" i="147"/>
  <c r="J65" i="147"/>
  <c r="P844" i="62"/>
  <c r="N844" i="62" s="1"/>
  <c r="P1031" i="62"/>
  <c r="N1031" i="62" s="1"/>
  <c r="J114" i="154"/>
  <c r="N114" i="154" s="1"/>
  <c r="J116" i="177"/>
  <c r="N116" i="177" s="1"/>
  <c r="J92" i="174"/>
  <c r="N92" i="174" s="1"/>
  <c r="J128" i="164"/>
  <c r="N128" i="164" s="1"/>
  <c r="M81" i="155"/>
  <c r="M55" i="157"/>
  <c r="N55" i="157" s="1"/>
  <c r="J71" i="153"/>
  <c r="R897" i="62"/>
  <c r="J97" i="168"/>
  <c r="N97" i="168" s="1"/>
  <c r="J113" i="181"/>
  <c r="N113" i="181" s="1"/>
  <c r="J101" i="157"/>
  <c r="N101" i="157" s="1"/>
  <c r="V101" i="157"/>
  <c r="W101" i="157"/>
  <c r="T101" i="157"/>
  <c r="U101" i="157"/>
  <c r="M80" i="178"/>
  <c r="N80" i="178" s="1"/>
  <c r="P1210" i="62"/>
  <c r="Q1197" i="62"/>
  <c r="O1197" i="62" s="1"/>
  <c r="M80" i="153"/>
  <c r="N80" i="153" s="1"/>
  <c r="S1089" i="62"/>
  <c r="M76" i="143"/>
  <c r="M73" i="140"/>
  <c r="V156" i="141"/>
  <c r="V159" i="141" s="1"/>
  <c r="J156" i="141"/>
  <c r="T156" i="141"/>
  <c r="W156" i="141"/>
  <c r="U156" i="141"/>
  <c r="J77" i="179"/>
  <c r="J128" i="166"/>
  <c r="N128" i="166" s="1"/>
  <c r="S892" i="62"/>
  <c r="M35" i="154"/>
  <c r="M44" i="175"/>
  <c r="J81" i="160"/>
  <c r="N81" i="160" s="1"/>
  <c r="U81" i="160" s="1"/>
  <c r="J73" i="163"/>
  <c r="N73" i="163" s="1"/>
  <c r="M76" i="163"/>
  <c r="J106" i="162"/>
  <c r="N106" i="162" s="1"/>
  <c r="P1134" i="62"/>
  <c r="N1134" i="62" s="1"/>
  <c r="M61" i="156"/>
  <c r="R543" i="62"/>
  <c r="J37" i="181"/>
  <c r="N37" i="181" s="1"/>
  <c r="U138" i="143"/>
  <c r="J138" i="143"/>
  <c r="N138" i="143" s="1"/>
  <c r="W138" i="143"/>
  <c r="T138" i="143"/>
  <c r="V138" i="143"/>
  <c r="M59" i="176"/>
  <c r="J77" i="162"/>
  <c r="N77" i="162" s="1"/>
  <c r="R14" i="62"/>
  <c r="BC20" i="54"/>
  <c r="M47" i="182"/>
  <c r="N47" i="182" s="1"/>
  <c r="M72" i="175"/>
  <c r="P929" i="62"/>
  <c r="J39" i="158"/>
  <c r="M79" i="178"/>
  <c r="J38" i="140"/>
  <c r="N38" i="140" s="1"/>
  <c r="J55" i="151"/>
  <c r="N55" i="151" s="1"/>
  <c r="J99" i="161"/>
  <c r="N99" i="161" s="1"/>
  <c r="U135" i="181"/>
  <c r="V135" i="181"/>
  <c r="T135" i="181"/>
  <c r="W135" i="181"/>
  <c r="J135" i="181"/>
  <c r="N135" i="181" s="1"/>
  <c r="M75" i="164"/>
  <c r="N75" i="164" s="1"/>
  <c r="J43" i="159"/>
  <c r="N43" i="159" s="1"/>
  <c r="J115" i="152"/>
  <c r="N115" i="152" s="1"/>
  <c r="M80" i="177"/>
  <c r="M31" i="158"/>
  <c r="P1130" i="62"/>
  <c r="M68" i="160"/>
  <c r="J74" i="181"/>
  <c r="N74" i="181" s="1"/>
  <c r="U74" i="181" s="1"/>
  <c r="M76" i="148"/>
  <c r="M31" i="180"/>
  <c r="J72" i="174"/>
  <c r="J130" i="177"/>
  <c r="N130" i="177" s="1"/>
  <c r="M35" i="177"/>
  <c r="N35" i="177" s="1"/>
  <c r="J54" i="149"/>
  <c r="N54" i="149" s="1"/>
  <c r="J78" i="170"/>
  <c r="M80" i="172"/>
  <c r="M85" i="152"/>
  <c r="S941" i="62"/>
  <c r="O941" i="62" s="1"/>
  <c r="J105" i="148"/>
  <c r="G131" i="148"/>
  <c r="M68" i="165"/>
  <c r="J77" i="161"/>
  <c r="N77" i="161" s="1"/>
  <c r="W77" i="161" s="1"/>
  <c r="J120" i="147"/>
  <c r="N120" i="147" s="1"/>
  <c r="M69" i="142"/>
  <c r="N69" i="142" s="1"/>
  <c r="J49" i="158"/>
  <c r="N49" i="158" s="1"/>
  <c r="M54" i="152"/>
  <c r="J58" i="140"/>
  <c r="M39" i="143"/>
  <c r="N39" i="143" s="1"/>
  <c r="J56" i="154"/>
  <c r="N56" i="154" s="1"/>
  <c r="R184" i="62"/>
  <c r="J128" i="143"/>
  <c r="N128" i="143" s="1"/>
  <c r="J30" i="150"/>
  <c r="N30" i="150" s="1"/>
  <c r="J72" i="145"/>
  <c r="N72" i="145" s="1"/>
  <c r="J48" i="160"/>
  <c r="M46" i="148"/>
  <c r="P1101" i="62"/>
  <c r="N1101" i="62" s="1"/>
  <c r="T133" i="65"/>
  <c r="J133" i="65"/>
  <c r="N133" i="65" s="1"/>
  <c r="W133" i="65"/>
  <c r="V133" i="65"/>
  <c r="U133" i="65"/>
  <c r="J137" i="170"/>
  <c r="N137" i="170" s="1"/>
  <c r="U137" i="170"/>
  <c r="T137" i="170"/>
  <c r="V137" i="170"/>
  <c r="W137" i="170"/>
  <c r="J111" i="160"/>
  <c r="N111" i="160" s="1"/>
  <c r="V140" i="149"/>
  <c r="U140" i="149"/>
  <c r="J140" i="149"/>
  <c r="N140" i="149" s="1"/>
  <c r="T140" i="149"/>
  <c r="W140" i="149"/>
  <c r="J115" i="156"/>
  <c r="N115" i="156" s="1"/>
  <c r="J122" i="161"/>
  <c r="N122" i="161" s="1"/>
  <c r="M41" i="150"/>
  <c r="M68" i="153"/>
  <c r="J76" i="162"/>
  <c r="M65" i="166"/>
  <c r="M63" i="180"/>
  <c r="M79" i="150"/>
  <c r="Q1136" i="62"/>
  <c r="O1136" i="62" s="1"/>
  <c r="J85" i="141"/>
  <c r="N85" i="141" s="1"/>
  <c r="M34" i="119"/>
  <c r="N34" i="119"/>
  <c r="J41" i="176"/>
  <c r="N41" i="176" s="1"/>
  <c r="M47" i="143"/>
  <c r="R1149" i="62"/>
  <c r="V156" i="166"/>
  <c r="U156" i="166"/>
  <c r="J156" i="166"/>
  <c r="W156" i="166"/>
  <c r="T156" i="166"/>
  <c r="J128" i="173"/>
  <c r="N128" i="173" s="1"/>
  <c r="J70" i="152"/>
  <c r="N70" i="152" s="1"/>
  <c r="J65" i="146"/>
  <c r="N65" i="146" s="1"/>
  <c r="J36" i="181"/>
  <c r="N36" i="181" s="1"/>
  <c r="W36" i="181" s="1"/>
  <c r="P1133" i="62"/>
  <c r="N1133" i="62" s="1"/>
  <c r="J68" i="160"/>
  <c r="M54" i="148"/>
  <c r="J44" i="152"/>
  <c r="N44" i="152" s="1"/>
  <c r="M37" i="145"/>
  <c r="J54" i="157"/>
  <c r="V127" i="156"/>
  <c r="T127" i="156"/>
  <c r="U127" i="156"/>
  <c r="W127" i="156"/>
  <c r="J127" i="156"/>
  <c r="N127" i="156" s="1"/>
  <c r="M61" i="178"/>
  <c r="M59" i="158"/>
  <c r="J110" i="174"/>
  <c r="N110" i="174" s="1"/>
  <c r="J43" i="162"/>
  <c r="M44" i="162"/>
  <c r="N44" i="162" s="1"/>
  <c r="M30" i="170"/>
  <c r="J51" i="158"/>
  <c r="N51" i="158" s="1"/>
  <c r="J69" i="182"/>
  <c r="N69" i="182" s="1"/>
  <c r="P706" i="62"/>
  <c r="N706" i="62" s="1"/>
  <c r="Q725" i="62"/>
  <c r="O725" i="62" s="1"/>
  <c r="J99" i="151"/>
  <c r="N99" i="151" s="1"/>
  <c r="P712" i="62"/>
  <c r="N712" i="62" s="1"/>
  <c r="G141" i="160"/>
  <c r="W132" i="160"/>
  <c r="W141" i="160" s="1"/>
  <c r="J132" i="160"/>
  <c r="U132" i="160"/>
  <c r="V132" i="160"/>
  <c r="T132" i="160"/>
  <c r="J121" i="178"/>
  <c r="N121" i="178" s="1"/>
  <c r="P326" i="62"/>
  <c r="N326" i="62" s="1"/>
  <c r="J115" i="150"/>
  <c r="N115" i="150" s="1"/>
  <c r="M49" i="140"/>
  <c r="N49" i="140" s="1"/>
  <c r="M40" i="177"/>
  <c r="N40" i="177" s="1"/>
  <c r="M69" i="167"/>
  <c r="S1229" i="62"/>
  <c r="J106" i="142"/>
  <c r="W135" i="176"/>
  <c r="U135" i="176"/>
  <c r="V135" i="176"/>
  <c r="J135" i="176"/>
  <c r="N135" i="176" s="1"/>
  <c r="T135" i="176"/>
  <c r="T141" i="176" s="1"/>
  <c r="M54" i="163"/>
  <c r="T43" i="119"/>
  <c r="S43" i="119"/>
  <c r="J31" i="152"/>
  <c r="N31" i="152" s="1"/>
  <c r="V87" i="161"/>
  <c r="G103" i="161"/>
  <c r="J87" i="161"/>
  <c r="U87" i="161"/>
  <c r="U103" i="161" s="1"/>
  <c r="W87" i="161"/>
  <c r="T87" i="161"/>
  <c r="T103" i="161" s="1"/>
  <c r="J124" i="161"/>
  <c r="N124" i="161" s="1"/>
  <c r="J51" i="171"/>
  <c r="N51" i="171" s="1"/>
  <c r="M55" i="166"/>
  <c r="DN20" i="54"/>
  <c r="J76" i="172"/>
  <c r="N76" i="172" s="1"/>
  <c r="M52" i="145"/>
  <c r="N52" i="145" s="1"/>
  <c r="W52" i="145" s="1"/>
  <c r="J97" i="143"/>
  <c r="N97" i="143" s="1"/>
  <c r="J119" i="182"/>
  <c r="N119" i="182" s="1"/>
  <c r="M40" i="148"/>
  <c r="P1207" i="62"/>
  <c r="J120" i="167"/>
  <c r="N120" i="167" s="1"/>
  <c r="J123" i="176"/>
  <c r="N123" i="176" s="1"/>
  <c r="M77" i="177"/>
  <c r="S745" i="62"/>
  <c r="O745" i="62" s="1"/>
  <c r="J74" i="177"/>
  <c r="N74" i="177" s="1"/>
  <c r="R707" i="62"/>
  <c r="J128" i="154"/>
  <c r="N128" i="154" s="1"/>
  <c r="J78" i="175"/>
  <c r="J89" i="173"/>
  <c r="N89" i="173" s="1"/>
  <c r="M53" i="164"/>
  <c r="N53" i="164" s="1"/>
  <c r="P841" i="62"/>
  <c r="N841" i="62" s="1"/>
  <c r="R714" i="62"/>
  <c r="M51" i="172"/>
  <c r="M60" i="178"/>
  <c r="M53" i="149"/>
  <c r="R1153" i="62"/>
  <c r="M69" i="178"/>
  <c r="J48" i="147"/>
  <c r="J80" i="177"/>
  <c r="N80" i="177" s="1"/>
  <c r="V80" i="177" s="1"/>
  <c r="J89" i="167"/>
  <c r="N89" i="167" s="1"/>
  <c r="Q361" i="62"/>
  <c r="O361" i="62" s="1"/>
  <c r="J31" i="142"/>
  <c r="S853" i="62"/>
  <c r="J39" i="148"/>
  <c r="N39" i="148" s="1"/>
  <c r="T39" i="148" s="1"/>
  <c r="S5" i="131"/>
  <c r="J36" i="164"/>
  <c r="N36" i="164" s="1"/>
  <c r="V36" i="164" s="1"/>
  <c r="J75" i="177"/>
  <c r="N75" i="177" s="1"/>
  <c r="T75" i="177" s="1"/>
  <c r="J84" i="65"/>
  <c r="J118" i="140"/>
  <c r="N118" i="140" s="1"/>
  <c r="Q783" i="62"/>
  <c r="O783" i="62" s="1"/>
  <c r="M31" i="168"/>
  <c r="N31" i="168" s="1"/>
  <c r="Q791" i="62"/>
  <c r="O791" i="62" s="1"/>
  <c r="P12" i="139"/>
  <c r="N12" i="139" s="1"/>
  <c r="J109" i="173"/>
  <c r="N109" i="173" s="1"/>
  <c r="M39" i="171"/>
  <c r="M38" i="181"/>
  <c r="M72" i="167"/>
  <c r="N72" i="167" s="1"/>
  <c r="P1208" i="62"/>
  <c r="J96" i="143"/>
  <c r="N96" i="143" s="1"/>
  <c r="M44" i="146"/>
  <c r="Q10" i="139"/>
  <c r="O10" i="139" s="1"/>
  <c r="V138" i="180"/>
  <c r="J138" i="180"/>
  <c r="N138" i="180" s="1"/>
  <c r="T138" i="180"/>
  <c r="U138" i="180"/>
  <c r="W138" i="180"/>
  <c r="M49" i="141"/>
  <c r="J123" i="165"/>
  <c r="N123" i="165" s="1"/>
  <c r="M71" i="170"/>
  <c r="J113" i="150"/>
  <c r="N113" i="150" s="1"/>
  <c r="M37" i="150"/>
  <c r="N37" i="150" s="1"/>
  <c r="J68" i="147"/>
  <c r="N68" i="147" s="1"/>
  <c r="M70" i="149"/>
  <c r="J110" i="163"/>
  <c r="N110" i="163" s="1"/>
  <c r="W135" i="173"/>
  <c r="J135" i="173"/>
  <c r="N135" i="173" s="1"/>
  <c r="U135" i="173"/>
  <c r="T135" i="173"/>
  <c r="V135" i="173"/>
  <c r="R23" i="139"/>
  <c r="J73" i="180"/>
  <c r="M73" i="170"/>
  <c r="N73" i="170" s="1"/>
  <c r="J30" i="153"/>
  <c r="M74" i="147"/>
  <c r="S20" i="119"/>
  <c r="T20" i="119"/>
  <c r="J51" i="154"/>
  <c r="N51" i="154" s="1"/>
  <c r="J122" i="175"/>
  <c r="N122" i="175" s="1"/>
  <c r="J48" i="152"/>
  <c r="M81" i="167"/>
  <c r="W134" i="171"/>
  <c r="U134" i="171"/>
  <c r="V134" i="171"/>
  <c r="J134" i="171"/>
  <c r="N134" i="171" s="1"/>
  <c r="T134" i="171"/>
  <c r="J38" i="158"/>
  <c r="N38" i="158" s="1"/>
  <c r="J42" i="179"/>
  <c r="N42" i="179" s="1"/>
  <c r="M48" i="163"/>
  <c r="S1080" i="62"/>
  <c r="J122" i="142"/>
  <c r="N122" i="142" s="1"/>
  <c r="J51" i="175"/>
  <c r="N51" i="175" s="1"/>
  <c r="Q598" i="62"/>
  <c r="J60" i="178"/>
  <c r="N60" i="178" s="1"/>
  <c r="J130" i="149"/>
  <c r="N130" i="149" s="1"/>
  <c r="J92" i="169"/>
  <c r="N92" i="169" s="1"/>
  <c r="W126" i="160"/>
  <c r="V126" i="160"/>
  <c r="J126" i="160"/>
  <c r="N126" i="160" s="1"/>
  <c r="U126" i="160"/>
  <c r="T126" i="160"/>
  <c r="T157" i="171"/>
  <c r="T159" i="171" s="1"/>
  <c r="J157" i="171"/>
  <c r="U157" i="171"/>
  <c r="W157" i="171"/>
  <c r="W159" i="171" s="1"/>
  <c r="V157" i="171"/>
  <c r="M32" i="179"/>
  <c r="J53" i="169"/>
  <c r="N53" i="169" s="1"/>
  <c r="J129" i="153"/>
  <c r="N129" i="153" s="1"/>
  <c r="M31" i="161"/>
  <c r="J89" i="181"/>
  <c r="N89" i="181" s="1"/>
  <c r="M49" i="178"/>
  <c r="M51" i="162"/>
  <c r="M84" i="171"/>
  <c r="R1090" i="62"/>
  <c r="J95" i="159"/>
  <c r="N95" i="159" s="1"/>
  <c r="J39" i="168"/>
  <c r="N39" i="168" s="1"/>
  <c r="M64" i="163"/>
  <c r="N64" i="163" s="1"/>
  <c r="M31" i="148"/>
  <c r="M38" i="149"/>
  <c r="M62" i="169"/>
  <c r="M62" i="146"/>
  <c r="V102" i="167"/>
  <c r="J102" i="167"/>
  <c r="N102" i="167" s="1"/>
  <c r="W102" i="167"/>
  <c r="U102" i="167"/>
  <c r="T102" i="167"/>
  <c r="M53" i="172"/>
  <c r="N53" i="172" s="1"/>
  <c r="J62" i="162"/>
  <c r="N62" i="162" s="1"/>
  <c r="M82" i="174"/>
  <c r="J158" i="181"/>
  <c r="J23" i="181" s="1"/>
  <c r="M61" i="145"/>
  <c r="M80" i="157"/>
  <c r="N80" i="157" s="1"/>
  <c r="J53" i="177"/>
  <c r="M64" i="143"/>
  <c r="N64" i="143" s="1"/>
  <c r="S1145" i="62"/>
  <c r="O1145" i="62" s="1"/>
  <c r="M35" i="153"/>
  <c r="J107" i="177"/>
  <c r="N107" i="177" s="1"/>
  <c r="V126" i="179"/>
  <c r="W126" i="179"/>
  <c r="U126" i="179"/>
  <c r="T126" i="179"/>
  <c r="J126" i="179"/>
  <c r="N126" i="179" s="1"/>
  <c r="T156" i="181"/>
  <c r="W156" i="181"/>
  <c r="U156" i="181"/>
  <c r="J156" i="181"/>
  <c r="V156" i="181"/>
  <c r="V159" i="181" s="1"/>
  <c r="M52" i="154"/>
  <c r="N52" i="154" s="1"/>
  <c r="J71" i="165"/>
  <c r="N71" i="165" s="1"/>
  <c r="J98" i="145"/>
  <c r="N98" i="145" s="1"/>
  <c r="M78" i="148"/>
  <c r="M38" i="164"/>
  <c r="M64" i="161"/>
  <c r="N64" i="161" s="1"/>
  <c r="T64" i="161" s="1"/>
  <c r="U134" i="159"/>
  <c r="J134" i="159"/>
  <c r="N134" i="159" s="1"/>
  <c r="V134" i="159"/>
  <c r="T134" i="159"/>
  <c r="W134" i="159"/>
  <c r="M69" i="161"/>
  <c r="R1245" i="62"/>
  <c r="J100" i="171"/>
  <c r="N100" i="171" s="1"/>
  <c r="J36" i="149"/>
  <c r="N36" i="149" s="1"/>
  <c r="T36" i="149" s="1"/>
  <c r="R960" i="62"/>
  <c r="J116" i="140"/>
  <c r="N116" i="140" s="1"/>
  <c r="J93" i="172"/>
  <c r="N93" i="172" s="1"/>
  <c r="M76" i="151"/>
  <c r="N76" i="151" s="1"/>
  <c r="J106" i="156"/>
  <c r="N106" i="156" s="1"/>
  <c r="J67" i="147"/>
  <c r="S1194" i="62"/>
  <c r="J34" i="174"/>
  <c r="N34" i="174" s="1"/>
  <c r="Q967" i="62"/>
  <c r="O967" i="62" s="1"/>
  <c r="J80" i="174"/>
  <c r="N80" i="174" s="1"/>
  <c r="M85" i="148"/>
  <c r="Q1203" i="62"/>
  <c r="J85" i="166"/>
  <c r="N85" i="166" s="1"/>
  <c r="T85" i="166" s="1"/>
  <c r="M82" i="156"/>
  <c r="N82" i="156" s="1"/>
  <c r="V155" i="162"/>
  <c r="V159" i="162" s="1"/>
  <c r="U155" i="162"/>
  <c r="U159" i="162" s="1"/>
  <c r="T155" i="162"/>
  <c r="T159" i="162" s="1"/>
  <c r="J155" i="162"/>
  <c r="W155" i="162"/>
  <c r="W159" i="162" s="1"/>
  <c r="J38" i="164"/>
  <c r="N38" i="164" s="1"/>
  <c r="M62" i="173"/>
  <c r="N62" i="173" s="1"/>
  <c r="J71" i="160"/>
  <c r="N71" i="160" s="1"/>
  <c r="M43" i="166"/>
  <c r="J128" i="155"/>
  <c r="N128" i="155" s="1"/>
  <c r="J42" i="176"/>
  <c r="V157" i="179"/>
  <c r="U157" i="179"/>
  <c r="J157" i="179"/>
  <c r="W157" i="179"/>
  <c r="T157" i="179"/>
  <c r="J113" i="145"/>
  <c r="N113" i="145" s="1"/>
  <c r="M63" i="151"/>
  <c r="N63" i="151" s="1"/>
  <c r="T63" i="151" s="1"/>
  <c r="S481" i="62"/>
  <c r="J59" i="180"/>
  <c r="N59" i="180" s="1"/>
  <c r="J36" i="174"/>
  <c r="N36" i="174" s="1"/>
  <c r="J119" i="153"/>
  <c r="N119" i="153" s="1"/>
  <c r="J76" i="142"/>
  <c r="N76" i="142" s="1"/>
  <c r="M74" i="176"/>
  <c r="J111" i="153"/>
  <c r="N111" i="153" s="1"/>
  <c r="J122" i="171"/>
  <c r="N122" i="171" s="1"/>
  <c r="J44" i="160"/>
  <c r="M84" i="150"/>
  <c r="M40" i="168"/>
  <c r="N40" i="168" s="1"/>
  <c r="J157" i="167"/>
  <c r="W157" i="167"/>
  <c r="U157" i="167"/>
  <c r="V157" i="167"/>
  <c r="T157" i="167"/>
  <c r="J80" i="167"/>
  <c r="M58" i="140"/>
  <c r="M75" i="172"/>
  <c r="M71" i="181"/>
  <c r="N71" i="181" s="1"/>
  <c r="T71" i="181" s="1"/>
  <c r="DX20" i="54"/>
  <c r="J67" i="152"/>
  <c r="W133" i="159"/>
  <c r="T133" i="159"/>
  <c r="U133" i="159"/>
  <c r="V133" i="159"/>
  <c r="J133" i="159"/>
  <c r="N133" i="159" s="1"/>
  <c r="J108" i="180"/>
  <c r="N108" i="180" s="1"/>
  <c r="W134" i="181"/>
  <c r="J134" i="181"/>
  <c r="N134" i="181" s="1"/>
  <c r="U134" i="181"/>
  <c r="T134" i="181"/>
  <c r="V134" i="181"/>
  <c r="T132" i="157"/>
  <c r="T141" i="157" s="1"/>
  <c r="W132" i="157"/>
  <c r="W141" i="157" s="1"/>
  <c r="J132" i="157"/>
  <c r="V132" i="157"/>
  <c r="V141" i="157" s="1"/>
  <c r="U132" i="157"/>
  <c r="U141" i="157" s="1"/>
  <c r="G141" i="157"/>
  <c r="M43" i="162"/>
  <c r="J92" i="152"/>
  <c r="J49" i="179"/>
  <c r="N49" i="179" s="1"/>
  <c r="T49" i="179" s="1"/>
  <c r="J91" i="162"/>
  <c r="N91" i="162" s="1"/>
  <c r="T126" i="181"/>
  <c r="V126" i="181"/>
  <c r="W126" i="181"/>
  <c r="U126" i="181"/>
  <c r="J126" i="181"/>
  <c r="N126" i="181" s="1"/>
  <c r="P913" i="62"/>
  <c r="J91" i="150"/>
  <c r="N91" i="150" s="1"/>
  <c r="M51" i="153"/>
  <c r="J41" i="170"/>
  <c r="J129" i="162"/>
  <c r="N129" i="162" s="1"/>
  <c r="Q557" i="62"/>
  <c r="O557" i="62" s="1"/>
  <c r="S744" i="62"/>
  <c r="M59" i="141"/>
  <c r="J158" i="177"/>
  <c r="J23" i="177" s="1"/>
  <c r="U155" i="155"/>
  <c r="U159" i="155" s="1"/>
  <c r="V155" i="155"/>
  <c r="V159" i="155" s="1"/>
  <c r="T155" i="155"/>
  <c r="T159" i="155" s="1"/>
  <c r="J155" i="155"/>
  <c r="J159" i="155" s="1"/>
  <c r="J22" i="155" s="1"/>
  <c r="W155" i="155"/>
  <c r="J70" i="146"/>
  <c r="N70" i="146" s="1"/>
  <c r="J60" i="168"/>
  <c r="M67" i="146"/>
  <c r="M86" i="146" s="1"/>
  <c r="J42" i="167"/>
  <c r="N42" i="167" s="1"/>
  <c r="V42" i="167" s="1"/>
  <c r="M36" i="147"/>
  <c r="M41" i="166"/>
  <c r="M74" i="181"/>
  <c r="J92" i="179"/>
  <c r="N92" i="179" s="1"/>
  <c r="J39" i="173"/>
  <c r="N39" i="173" s="1"/>
  <c r="V39" i="173" s="1"/>
  <c r="J130" i="171"/>
  <c r="N130" i="171" s="1"/>
  <c r="W127" i="159"/>
  <c r="V127" i="159"/>
  <c r="U127" i="159"/>
  <c r="T127" i="159"/>
  <c r="J127" i="159"/>
  <c r="N127" i="159" s="1"/>
  <c r="M63" i="171"/>
  <c r="J99" i="166"/>
  <c r="N99" i="166" s="1"/>
  <c r="R389" i="62"/>
  <c r="P1223" i="62"/>
  <c r="N1223" i="62" s="1"/>
  <c r="J129" i="164"/>
  <c r="N129" i="164" s="1"/>
  <c r="Q1062" i="62"/>
  <c r="O1062" i="62" s="1"/>
  <c r="R18" i="139"/>
  <c r="J49" i="169"/>
  <c r="N49" i="169" s="1"/>
  <c r="M76" i="162"/>
  <c r="M72" i="162"/>
  <c r="J110" i="182"/>
  <c r="N110" i="182" s="1"/>
  <c r="J113" i="180"/>
  <c r="N113" i="180" s="1"/>
  <c r="Q887" i="62"/>
  <c r="O887" i="62" s="1"/>
  <c r="P1089" i="62"/>
  <c r="N1089" i="62" s="1"/>
  <c r="M56" i="182"/>
  <c r="M81" i="182"/>
  <c r="J50" i="173"/>
  <c r="N50" i="173" s="1"/>
  <c r="V50" i="173" s="1"/>
  <c r="J79" i="175"/>
  <c r="N79" i="175" s="1"/>
  <c r="M78" i="170"/>
  <c r="J93" i="150"/>
  <c r="N93" i="150" s="1"/>
  <c r="M45" i="141"/>
  <c r="M66" i="141" s="1"/>
  <c r="P918" i="62"/>
  <c r="J98" i="178"/>
  <c r="N98" i="178" s="1"/>
  <c r="J36" i="180"/>
  <c r="N36" i="180" s="1"/>
  <c r="P1220" i="62"/>
  <c r="N1220" i="62" s="1"/>
  <c r="J110" i="157"/>
  <c r="N110" i="157" s="1"/>
  <c r="J110" i="146"/>
  <c r="N110" i="146" s="1"/>
  <c r="M41" i="143"/>
  <c r="N41" i="143" s="1"/>
  <c r="J113" i="179"/>
  <c r="N113" i="179" s="1"/>
  <c r="J39" i="159"/>
  <c r="N39" i="159" s="1"/>
  <c r="J119" i="180"/>
  <c r="N119" i="180" s="1"/>
  <c r="J155" i="147"/>
  <c r="J159" i="147" s="1"/>
  <c r="J22" i="147" s="1"/>
  <c r="U155" i="147"/>
  <c r="U159" i="147" s="1"/>
  <c r="T155" i="147"/>
  <c r="T159" i="147" s="1"/>
  <c r="W155" i="147"/>
  <c r="V155" i="147"/>
  <c r="V159" i="147" s="1"/>
  <c r="M79" i="148"/>
  <c r="U157" i="158"/>
  <c r="W157" i="158"/>
  <c r="V157" i="158"/>
  <c r="T157" i="158"/>
  <c r="J157" i="158"/>
  <c r="J69" i="178"/>
  <c r="N69" i="178" s="1"/>
  <c r="V137" i="182"/>
  <c r="T137" i="182"/>
  <c r="W137" i="182"/>
  <c r="J137" i="182"/>
  <c r="N137" i="182" s="1"/>
  <c r="U137" i="182"/>
  <c r="M36" i="152"/>
  <c r="M60" i="171"/>
  <c r="M82" i="161"/>
  <c r="J34" i="169"/>
  <c r="Q908" i="62"/>
  <c r="M54" i="143"/>
  <c r="J75" i="159"/>
  <c r="N75" i="159" s="1"/>
  <c r="V75" i="159" s="1"/>
  <c r="J90" i="165"/>
  <c r="N90" i="165" s="1"/>
  <c r="M47" i="149"/>
  <c r="N47" i="149" s="1"/>
  <c r="J60" i="150"/>
  <c r="N60" i="150" s="1"/>
  <c r="J37" i="141"/>
  <c r="N37" i="141" s="1"/>
  <c r="T12" i="119"/>
  <c r="S12" i="119"/>
  <c r="M52" i="173"/>
  <c r="W126" i="151"/>
  <c r="J126" i="151"/>
  <c r="N126" i="151" s="1"/>
  <c r="T126" i="151"/>
  <c r="U126" i="151"/>
  <c r="V126" i="151"/>
  <c r="M45" i="166"/>
  <c r="J78" i="149"/>
  <c r="N78" i="149" s="1"/>
  <c r="J96" i="176"/>
  <c r="N96" i="176" s="1"/>
  <c r="J61" i="150"/>
  <c r="N61" i="150" s="1"/>
  <c r="M48" i="154"/>
  <c r="M74" i="174"/>
  <c r="N74" i="174" s="1"/>
  <c r="P874" i="62"/>
  <c r="N874" i="62" s="1"/>
  <c r="J63" i="168"/>
  <c r="N29" i="119"/>
  <c r="M29" i="119"/>
  <c r="R878" i="62"/>
  <c r="M62" i="167"/>
  <c r="J95" i="177"/>
  <c r="N95" i="177" s="1"/>
  <c r="M46" i="160"/>
  <c r="J87" i="169"/>
  <c r="V87" i="169"/>
  <c r="W87" i="169"/>
  <c r="T87" i="169"/>
  <c r="T103" i="169" s="1"/>
  <c r="U87" i="169"/>
  <c r="U103" i="169" s="1"/>
  <c r="G103" i="169"/>
  <c r="J76" i="180"/>
  <c r="M62" i="170"/>
  <c r="N62" i="170" s="1"/>
  <c r="J130" i="143"/>
  <c r="N130" i="143" s="1"/>
  <c r="J128" i="160"/>
  <c r="N128" i="160" s="1"/>
  <c r="J56" i="147"/>
  <c r="J71" i="155"/>
  <c r="W135" i="163"/>
  <c r="T135" i="163"/>
  <c r="U135" i="163"/>
  <c r="V135" i="163"/>
  <c r="J135" i="163"/>
  <c r="N135" i="163" s="1"/>
  <c r="J49" i="157"/>
  <c r="N49" i="157" s="1"/>
  <c r="W138" i="146"/>
  <c r="T138" i="146"/>
  <c r="V138" i="146"/>
  <c r="U138" i="146"/>
  <c r="J138" i="146"/>
  <c r="N138" i="146" s="1"/>
  <c r="P935" i="62"/>
  <c r="N935" i="62" s="1"/>
  <c r="J36" i="151"/>
  <c r="N36" i="151" s="1"/>
  <c r="M72" i="158"/>
  <c r="M63" i="175"/>
  <c r="M82" i="181"/>
  <c r="J93" i="173"/>
  <c r="N93" i="173" s="1"/>
  <c r="M77" i="142"/>
  <c r="J33" i="149"/>
  <c r="N33" i="149" s="1"/>
  <c r="J70" i="154"/>
  <c r="N70" i="154" s="1"/>
  <c r="J112" i="169"/>
  <c r="N112" i="169" s="1"/>
  <c r="CB20" i="54"/>
  <c r="M55" i="152"/>
  <c r="J54" i="166"/>
  <c r="G141" i="170"/>
  <c r="V132" i="170"/>
  <c r="V141" i="170" s="1"/>
  <c r="U132" i="170"/>
  <c r="J132" i="170"/>
  <c r="T132" i="170"/>
  <c r="W132" i="170"/>
  <c r="AY20" i="54"/>
  <c r="J33" i="182"/>
  <c r="N33" i="182" s="1"/>
  <c r="T33" i="182" s="1"/>
  <c r="P922" i="62"/>
  <c r="J116" i="171"/>
  <c r="N116" i="171" s="1"/>
  <c r="J117" i="170"/>
  <c r="N117" i="170" s="1"/>
  <c r="J51" i="161"/>
  <c r="N51" i="161" s="1"/>
  <c r="CM20" i="54"/>
  <c r="M12" i="119"/>
  <c r="N12" i="119"/>
  <c r="T156" i="177"/>
  <c r="J156" i="177"/>
  <c r="V156" i="177"/>
  <c r="U156" i="177"/>
  <c r="W156" i="177"/>
  <c r="J46" i="169"/>
  <c r="Q705" i="62"/>
  <c r="O705" i="62" s="1"/>
  <c r="M37" i="170"/>
  <c r="J121" i="153"/>
  <c r="N121" i="153" s="1"/>
  <c r="J81" i="176"/>
  <c r="N81" i="176" s="1"/>
  <c r="M64" i="146"/>
  <c r="J37" i="158"/>
  <c r="N37" i="158" s="1"/>
  <c r="V37" i="158" s="1"/>
  <c r="Q864" i="62"/>
  <c r="O864" i="62" s="1"/>
  <c r="J34" i="181"/>
  <c r="N34" i="181" s="1"/>
  <c r="M31" i="166"/>
  <c r="M64" i="164"/>
  <c r="M72" i="141"/>
  <c r="Q777" i="62"/>
  <c r="O777" i="62" s="1"/>
  <c r="J42" i="156"/>
  <c r="W156" i="142"/>
  <c r="J156" i="142"/>
  <c r="T156" i="142"/>
  <c r="U156" i="142"/>
  <c r="V156" i="142"/>
  <c r="J70" i="180"/>
  <c r="T140" i="143"/>
  <c r="V140" i="143"/>
  <c r="J140" i="143"/>
  <c r="N140" i="143" s="1"/>
  <c r="U140" i="143"/>
  <c r="W140" i="143"/>
  <c r="J44" i="163"/>
  <c r="N44" i="163" s="1"/>
  <c r="J105" i="166"/>
  <c r="G131" i="166"/>
  <c r="J124" i="177"/>
  <c r="N124" i="177" s="1"/>
  <c r="M63" i="182"/>
  <c r="R1203" i="62"/>
  <c r="J41" i="178"/>
  <c r="N41" i="178" s="1"/>
  <c r="W41" i="178" s="1"/>
  <c r="G103" i="160"/>
  <c r="T87" i="160"/>
  <c r="T103" i="160" s="1"/>
  <c r="V87" i="160"/>
  <c r="J87" i="160"/>
  <c r="U87" i="160"/>
  <c r="U103" i="160" s="1"/>
  <c r="W87" i="160"/>
  <c r="M74" i="159"/>
  <c r="J38" i="179"/>
  <c r="M80" i="150"/>
  <c r="FB20" i="54"/>
  <c r="M65" i="176"/>
  <c r="J81" i="177"/>
  <c r="N81" i="177" s="1"/>
  <c r="J35" i="182"/>
  <c r="N35" i="182" s="1"/>
  <c r="U157" i="182"/>
  <c r="J157" i="182"/>
  <c r="T157" i="182"/>
  <c r="V157" i="182"/>
  <c r="W157" i="182"/>
  <c r="J77" i="148"/>
  <c r="N77" i="148" s="1"/>
  <c r="W77" i="148" s="1"/>
  <c r="J114" i="155"/>
  <c r="N114" i="155" s="1"/>
  <c r="J96" i="174"/>
  <c r="N96" i="174" s="1"/>
  <c r="J42" i="163"/>
  <c r="N42" i="163" s="1"/>
  <c r="J46" i="154"/>
  <c r="J98" i="147"/>
  <c r="N98" i="147" s="1"/>
  <c r="M52" i="180"/>
  <c r="M72" i="143"/>
  <c r="J97" i="158"/>
  <c r="N97" i="158" s="1"/>
  <c r="J67" i="166"/>
  <c r="J93" i="175"/>
  <c r="N93" i="175" s="1"/>
  <c r="J64" i="181"/>
  <c r="N64" i="181" s="1"/>
  <c r="S7" i="119"/>
  <c r="T7" i="119"/>
  <c r="J93" i="154"/>
  <c r="N93" i="154" s="1"/>
  <c r="J109" i="160"/>
  <c r="N109" i="160" s="1"/>
  <c r="J41" i="172"/>
  <c r="J42" i="142"/>
  <c r="N42" i="142" s="1"/>
  <c r="U42" i="142" s="1"/>
  <c r="S792" i="62"/>
  <c r="Q743" i="62"/>
  <c r="O743" i="62" s="1"/>
  <c r="Q24" i="139"/>
  <c r="O24" i="139" s="1"/>
  <c r="T134" i="145"/>
  <c r="U134" i="145"/>
  <c r="U141" i="145" s="1"/>
  <c r="J134" i="145"/>
  <c r="N134" i="145" s="1"/>
  <c r="V134" i="145"/>
  <c r="W134" i="145"/>
  <c r="M65" i="147"/>
  <c r="W139" i="148"/>
  <c r="V139" i="148"/>
  <c r="J139" i="148"/>
  <c r="N139" i="148" s="1"/>
  <c r="T139" i="148"/>
  <c r="U139" i="148"/>
  <c r="J47" i="141"/>
  <c r="M71" i="161"/>
  <c r="N71" i="161" s="1"/>
  <c r="J84" i="143"/>
  <c r="N84" i="143" s="1"/>
  <c r="T84" i="143" s="1"/>
  <c r="J78" i="167"/>
  <c r="N78" i="167" s="1"/>
  <c r="V78" i="167" s="1"/>
  <c r="N11" i="119"/>
  <c r="M11" i="119"/>
  <c r="Q1060" i="62"/>
  <c r="O1060" i="62" s="1"/>
  <c r="M65" i="162"/>
  <c r="M38" i="146"/>
  <c r="J35" i="167"/>
  <c r="N35" i="167" s="1"/>
  <c r="J95" i="155"/>
  <c r="M58" i="162"/>
  <c r="N58" i="162" s="1"/>
  <c r="M84" i="65"/>
  <c r="M64" i="150"/>
  <c r="J107" i="176"/>
  <c r="N107" i="176" s="1"/>
  <c r="P507" i="62"/>
  <c r="J58" i="173"/>
  <c r="N58" i="173" s="1"/>
  <c r="J106" i="160"/>
  <c r="N106" i="160" s="1"/>
  <c r="V102" i="155"/>
  <c r="J102" i="155"/>
  <c r="N102" i="155" s="1"/>
  <c r="W102" i="155"/>
  <c r="U102" i="155"/>
  <c r="T102" i="155"/>
  <c r="V102" i="156"/>
  <c r="W102" i="156"/>
  <c r="U102" i="156"/>
  <c r="T102" i="156"/>
  <c r="J102" i="156"/>
  <c r="N102" i="156" s="1"/>
  <c r="J37" i="153"/>
  <c r="N37" i="153" s="1"/>
  <c r="T37" i="153" s="1"/>
  <c r="J76" i="169"/>
  <c r="T127" i="179"/>
  <c r="V127" i="179"/>
  <c r="W127" i="179"/>
  <c r="U127" i="179"/>
  <c r="J127" i="179"/>
  <c r="N127" i="179" s="1"/>
  <c r="J158" i="157"/>
  <c r="J23" i="157" s="1"/>
  <c r="J118" i="142"/>
  <c r="N118" i="142" s="1"/>
  <c r="J52" i="142"/>
  <c r="N52" i="142" s="1"/>
  <c r="U52" i="142" s="1"/>
  <c r="P1246" i="62"/>
  <c r="J41" i="155"/>
  <c r="N41" i="155" s="1"/>
  <c r="J107" i="174"/>
  <c r="N107" i="174" s="1"/>
  <c r="J94" i="156"/>
  <c r="N94" i="156" s="1"/>
  <c r="J35" i="179"/>
  <c r="N35" i="179" s="1"/>
  <c r="V35" i="179" s="1"/>
  <c r="R1228" i="62"/>
  <c r="M47" i="168"/>
  <c r="J48" i="165"/>
  <c r="N48" i="165" s="1"/>
  <c r="Q20" i="139"/>
  <c r="O20" i="139" s="1"/>
  <c r="J93" i="181"/>
  <c r="N93" i="181" s="1"/>
  <c r="J69" i="167"/>
  <c r="N69" i="167" s="1"/>
  <c r="T69" i="167" s="1"/>
  <c r="J33" i="154"/>
  <c r="M35" i="146"/>
  <c r="M72" i="171"/>
  <c r="U140" i="171"/>
  <c r="V140" i="171"/>
  <c r="T140" i="171"/>
  <c r="J140" i="171"/>
  <c r="N140" i="171" s="1"/>
  <c r="W140" i="171"/>
  <c r="M75" i="166"/>
  <c r="N75" i="166" s="1"/>
  <c r="J32" i="170"/>
  <c r="N32" i="170" s="1"/>
  <c r="M39" i="181"/>
  <c r="P859" i="62"/>
  <c r="N859" i="62" s="1"/>
  <c r="J68" i="164"/>
  <c r="N68" i="164" s="1"/>
  <c r="U68" i="164" s="1"/>
  <c r="M83" i="179"/>
  <c r="N83" i="179" s="1"/>
  <c r="Q858" i="62"/>
  <c r="O858" i="62" s="1"/>
  <c r="J62" i="146"/>
  <c r="N62" i="146" s="1"/>
  <c r="J64" i="179"/>
  <c r="N64" i="179" s="1"/>
  <c r="J55" i="169"/>
  <c r="N55" i="169" s="1"/>
  <c r="W55" i="169" s="1"/>
  <c r="J37" i="180"/>
  <c r="J40" i="174"/>
  <c r="N40" i="174" s="1"/>
  <c r="J110" i="145"/>
  <c r="N110" i="145" s="1"/>
  <c r="J93" i="148"/>
  <c r="N93" i="148" s="1"/>
  <c r="M46" i="154"/>
  <c r="J120" i="166"/>
  <c r="N120" i="166" s="1"/>
  <c r="M65" i="167"/>
  <c r="N65" i="167" s="1"/>
  <c r="V139" i="180"/>
  <c r="U139" i="180"/>
  <c r="W139" i="180"/>
  <c r="J139" i="180"/>
  <c r="N139" i="180" s="1"/>
  <c r="T139" i="180"/>
  <c r="M54" i="175"/>
  <c r="M77" i="160"/>
  <c r="J110" i="161"/>
  <c r="N110" i="161" s="1"/>
  <c r="M128" i="65"/>
  <c r="P720" i="62"/>
  <c r="N720" i="62" s="1"/>
  <c r="J68" i="148"/>
  <c r="V127" i="176"/>
  <c r="U127" i="176"/>
  <c r="J127" i="176"/>
  <c r="N127" i="176" s="1"/>
  <c r="W127" i="176"/>
  <c r="T127" i="176"/>
  <c r="J74" i="178"/>
  <c r="N74" i="178" s="1"/>
  <c r="J30" i="166"/>
  <c r="J109" i="149"/>
  <c r="N109" i="149" s="1"/>
  <c r="Q968" i="62"/>
  <c r="O968" i="62" s="1"/>
  <c r="Q706" i="62"/>
  <c r="O706" i="62" s="1"/>
  <c r="J90" i="175"/>
  <c r="N90" i="175" s="1"/>
  <c r="J39" i="145"/>
  <c r="N39" i="145" s="1"/>
  <c r="J33" i="169"/>
  <c r="M43" i="164"/>
  <c r="M75" i="160"/>
  <c r="M40" i="161"/>
  <c r="M81" i="147"/>
  <c r="EM20" i="54"/>
  <c r="J40" i="179"/>
  <c r="P1154" i="62"/>
  <c r="N1154" i="62" s="1"/>
  <c r="J32" i="164"/>
  <c r="N32" i="164" s="1"/>
  <c r="P1050" i="62"/>
  <c r="N1050" i="62" s="1"/>
  <c r="J156" i="149"/>
  <c r="W156" i="149"/>
  <c r="U156" i="149"/>
  <c r="T156" i="149"/>
  <c r="V156" i="149"/>
  <c r="M53" i="176"/>
  <c r="J92" i="140"/>
  <c r="N92" i="140" s="1"/>
  <c r="J75" i="156"/>
  <c r="N75" i="156" s="1"/>
  <c r="V75" i="156" s="1"/>
  <c r="M40" i="181"/>
  <c r="R1080" i="62"/>
  <c r="S732" i="62"/>
  <c r="M47" i="174"/>
  <c r="N47" i="174" s="1"/>
  <c r="M48" i="178"/>
  <c r="J127" i="175"/>
  <c r="N127" i="175" s="1"/>
  <c r="U127" i="175"/>
  <c r="T127" i="175"/>
  <c r="W127" i="175"/>
  <c r="V127" i="175"/>
  <c r="M78" i="155"/>
  <c r="J90" i="140"/>
  <c r="N90" i="140" s="1"/>
  <c r="W137" i="179"/>
  <c r="U137" i="179"/>
  <c r="J137" i="179"/>
  <c r="N137" i="179" s="1"/>
  <c r="T137" i="179"/>
  <c r="V137" i="179"/>
  <c r="J158" i="148"/>
  <c r="J23" i="148" s="1"/>
  <c r="J130" i="152"/>
  <c r="N130" i="152" s="1"/>
  <c r="Q734" i="62"/>
  <c r="M36" i="142"/>
  <c r="M83" i="176"/>
  <c r="P21" i="139"/>
  <c r="N21" i="139" s="1"/>
  <c r="P868" i="62"/>
  <c r="N868" i="62" s="1"/>
  <c r="M69" i="153"/>
  <c r="J96" i="168"/>
  <c r="N96" i="168" s="1"/>
  <c r="J117" i="158"/>
  <c r="N117" i="158" s="1"/>
  <c r="W134" i="148"/>
  <c r="T134" i="148"/>
  <c r="J134" i="148"/>
  <c r="N134" i="148" s="1"/>
  <c r="V134" i="148"/>
  <c r="U134" i="148"/>
  <c r="J115" i="148"/>
  <c r="N115" i="148" s="1"/>
  <c r="J61" i="146"/>
  <c r="N61" i="146" s="1"/>
  <c r="J116" i="159"/>
  <c r="N116" i="159" s="1"/>
  <c r="M75" i="173"/>
  <c r="N75" i="173" s="1"/>
  <c r="J59" i="181"/>
  <c r="N59" i="181" s="1"/>
  <c r="J130" i="179"/>
  <c r="N130" i="179" s="1"/>
  <c r="T155" i="174"/>
  <c r="T159" i="174" s="1"/>
  <c r="V155" i="174"/>
  <c r="V159" i="174" s="1"/>
  <c r="W155" i="174"/>
  <c r="J155" i="174"/>
  <c r="U155" i="174"/>
  <c r="U159" i="174" s="1"/>
  <c r="J139" i="163"/>
  <c r="N139" i="163" s="1"/>
  <c r="V139" i="163"/>
  <c r="T139" i="163"/>
  <c r="W139" i="163"/>
  <c r="U139" i="163"/>
  <c r="J52" i="155"/>
  <c r="N52" i="155" s="1"/>
  <c r="T52" i="155" s="1"/>
  <c r="J46" i="182"/>
  <c r="N46" i="182" s="1"/>
  <c r="J108" i="153"/>
  <c r="N108" i="153" s="1"/>
  <c r="M62" i="172"/>
  <c r="J115" i="181"/>
  <c r="N115" i="181" s="1"/>
  <c r="U133" i="163"/>
  <c r="V133" i="163"/>
  <c r="W133" i="163"/>
  <c r="T133" i="163"/>
  <c r="J133" i="163"/>
  <c r="N133" i="163" s="1"/>
  <c r="M34" i="180"/>
  <c r="N34" i="180" s="1"/>
  <c r="G131" i="145"/>
  <c r="J105" i="145"/>
  <c r="N105" i="145" s="1"/>
  <c r="U102" i="177"/>
  <c r="T102" i="177"/>
  <c r="T103" i="177" s="1"/>
  <c r="W102" i="177"/>
  <c r="J102" i="177"/>
  <c r="N102" i="177" s="1"/>
  <c r="V102" i="177"/>
  <c r="J68" i="163"/>
  <c r="N68" i="163" s="1"/>
  <c r="J50" i="178"/>
  <c r="N50" i="178" s="1"/>
  <c r="J121" i="155"/>
  <c r="N121" i="155" s="1"/>
  <c r="V156" i="152"/>
  <c r="U156" i="152"/>
  <c r="T156" i="152"/>
  <c r="T159" i="152" s="1"/>
  <c r="J156" i="152"/>
  <c r="W156" i="152"/>
  <c r="M84" i="179"/>
  <c r="J64" i="159"/>
  <c r="N64" i="159" s="1"/>
  <c r="Q556" i="62"/>
  <c r="O556" i="62" s="1"/>
  <c r="J35" i="162"/>
  <c r="N35" i="162" s="1"/>
  <c r="J119" i="161"/>
  <c r="N119" i="161" s="1"/>
  <c r="M65" i="154"/>
  <c r="M42" i="149"/>
  <c r="N42" i="149" s="1"/>
  <c r="J110" i="154"/>
  <c r="N110" i="154" s="1"/>
  <c r="J121" i="146"/>
  <c r="N121" i="146" s="1"/>
  <c r="J108" i="156"/>
  <c r="N108" i="156" s="1"/>
  <c r="J100" i="157"/>
  <c r="N100" i="157" s="1"/>
  <c r="J58" i="165"/>
  <c r="N58" i="165" s="1"/>
  <c r="J97" i="142"/>
  <c r="N97" i="142" s="1"/>
  <c r="Q1109" i="62"/>
  <c r="O1109" i="62" s="1"/>
  <c r="Q6" i="139"/>
  <c r="O6" i="139" s="1"/>
  <c r="J43" i="143"/>
  <c r="N43" i="143" s="1"/>
  <c r="V43" i="143" s="1"/>
  <c r="J74" i="172"/>
  <c r="N74" i="172" s="1"/>
  <c r="R561" i="62"/>
  <c r="J102" i="159"/>
  <c r="N102" i="159" s="1"/>
  <c r="V102" i="159"/>
  <c r="W102" i="159"/>
  <c r="T102" i="159"/>
  <c r="U102" i="159"/>
  <c r="J108" i="167"/>
  <c r="N108" i="167" s="1"/>
  <c r="J40" i="173"/>
  <c r="N40" i="173" s="1"/>
  <c r="S773" i="62"/>
  <c r="J82" i="174"/>
  <c r="J32" i="150"/>
  <c r="N32" i="150" s="1"/>
  <c r="J58" i="151"/>
  <c r="N58" i="151" s="1"/>
  <c r="M41" i="170"/>
  <c r="Q1208" i="62"/>
  <c r="M81" i="158"/>
  <c r="N81" i="158" s="1"/>
  <c r="J68" i="142"/>
  <c r="M67" i="179"/>
  <c r="S843" i="62"/>
  <c r="AU20" i="54"/>
  <c r="V134" i="177"/>
  <c r="U134" i="177"/>
  <c r="W134" i="177"/>
  <c r="T134" i="177"/>
  <c r="J134" i="177"/>
  <c r="N134" i="177" s="1"/>
  <c r="J158" i="174"/>
  <c r="J23" i="174" s="1"/>
  <c r="R967" i="62"/>
  <c r="M33" i="156"/>
  <c r="Q1235" i="62"/>
  <c r="J123" i="179"/>
  <c r="N123" i="179" s="1"/>
  <c r="J76" i="179"/>
  <c r="N76" i="179" s="1"/>
  <c r="J67" i="148"/>
  <c r="J108" i="146"/>
  <c r="N108" i="146" s="1"/>
  <c r="P909" i="62"/>
  <c r="J53" i="149"/>
  <c r="N53" i="149" s="1"/>
  <c r="V53" i="149" s="1"/>
  <c r="J60" i="147"/>
  <c r="N60" i="147" s="1"/>
  <c r="Q1117" i="62"/>
  <c r="J117" i="154"/>
  <c r="N117" i="154" s="1"/>
  <c r="J110" i="150"/>
  <c r="N110" i="150" s="1"/>
  <c r="J58" i="169"/>
  <c r="N58" i="169" s="1"/>
  <c r="J94" i="154"/>
  <c r="N94" i="154" s="1"/>
  <c r="M36" i="169"/>
  <c r="N36" i="169" s="1"/>
  <c r="U36" i="169" s="1"/>
  <c r="R1005" i="62"/>
  <c r="M49" i="166"/>
  <c r="T22" i="64"/>
  <c r="Y22" i="64" s="1"/>
  <c r="Q1054" i="62"/>
  <c r="O1054" i="62" s="1"/>
  <c r="R1053" i="62"/>
  <c r="J36" i="171"/>
  <c r="N36" i="171" s="1"/>
  <c r="M41" i="167"/>
  <c r="P1122" i="62"/>
  <c r="N1122" i="62" s="1"/>
  <c r="M60" i="162"/>
  <c r="N60" i="162" s="1"/>
  <c r="M81" i="160"/>
  <c r="Q986" i="62"/>
  <c r="O986" i="62" s="1"/>
  <c r="J81" i="145"/>
  <c r="N81" i="145" s="1"/>
  <c r="J50" i="160"/>
  <c r="N50" i="160" s="1"/>
  <c r="J75" i="147"/>
  <c r="N75" i="147" s="1"/>
  <c r="J158" i="156"/>
  <c r="J23" i="156" s="1"/>
  <c r="P951" i="62"/>
  <c r="N951" i="62" s="1"/>
  <c r="J117" i="163"/>
  <c r="N117" i="163" s="1"/>
  <c r="M77" i="159"/>
  <c r="N77" i="159" s="1"/>
  <c r="J54" i="164"/>
  <c r="N54" i="164" s="1"/>
  <c r="T54" i="164" s="1"/>
  <c r="M71" i="141"/>
  <c r="J112" i="177"/>
  <c r="N112" i="177" s="1"/>
  <c r="J119" i="149"/>
  <c r="N119" i="149" s="1"/>
  <c r="J47" i="170"/>
  <c r="J158" i="169"/>
  <c r="J23" i="169" s="1"/>
  <c r="J40" i="176"/>
  <c r="N40" i="176" s="1"/>
  <c r="J49" i="148"/>
  <c r="N49" i="148" s="1"/>
  <c r="M52" i="165"/>
  <c r="J70" i="142"/>
  <c r="N70" i="142" s="1"/>
  <c r="V70" i="142" s="1"/>
  <c r="J56" i="182"/>
  <c r="N56" i="182" s="1"/>
  <c r="Q535" i="62"/>
  <c r="O535" i="62" s="1"/>
  <c r="J78" i="141"/>
  <c r="N78" i="141" s="1"/>
  <c r="J99" i="182"/>
  <c r="N99" i="182" s="1"/>
  <c r="Q1214" i="62"/>
  <c r="M53" i="152"/>
  <c r="P1132" i="62"/>
  <c r="N1132" i="62" s="1"/>
  <c r="M61" i="160"/>
  <c r="N61" i="160" s="1"/>
  <c r="J92" i="151"/>
  <c r="N92" i="151" s="1"/>
  <c r="M81" i="65"/>
  <c r="N81" i="65" s="1"/>
  <c r="Q51" i="62"/>
  <c r="M32" i="180"/>
  <c r="Q623" i="62"/>
  <c r="O623" i="62" s="1"/>
  <c r="M82" i="153"/>
  <c r="J34" i="171"/>
  <c r="N34" i="171" s="1"/>
  <c r="M69" i="173"/>
  <c r="N69" i="173" s="1"/>
  <c r="Q105" i="62"/>
  <c r="T137" i="156"/>
  <c r="U137" i="156"/>
  <c r="W137" i="156"/>
  <c r="J137" i="156"/>
  <c r="N137" i="156" s="1"/>
  <c r="V137" i="156"/>
  <c r="S1015" i="62"/>
  <c r="U102" i="163"/>
  <c r="W102" i="163"/>
  <c r="V102" i="163"/>
  <c r="J102" i="163"/>
  <c r="N102" i="163" s="1"/>
  <c r="T102" i="163"/>
  <c r="J78" i="142"/>
  <c r="N78" i="142" s="1"/>
  <c r="V78" i="142" s="1"/>
  <c r="M56" i="174"/>
  <c r="N56" i="174" s="1"/>
  <c r="M52" i="181"/>
  <c r="J98" i="171"/>
  <c r="N98" i="171" s="1"/>
  <c r="J31" i="157"/>
  <c r="N31" i="157" s="1"/>
  <c r="U31" i="157" s="1"/>
  <c r="M73" i="159"/>
  <c r="N73" i="159" s="1"/>
  <c r="M41" i="152"/>
  <c r="N41" i="152" s="1"/>
  <c r="V41" i="152" s="1"/>
  <c r="J124" i="145"/>
  <c r="N124" i="145" s="1"/>
  <c r="M38" i="173"/>
  <c r="J33" i="147"/>
  <c r="N33" i="147" s="1"/>
  <c r="J106" i="165"/>
  <c r="N106" i="165" s="1"/>
  <c r="J72" i="178"/>
  <c r="EL20" i="54"/>
  <c r="U140" i="152"/>
  <c r="V140" i="152"/>
  <c r="J140" i="152"/>
  <c r="N140" i="152" s="1"/>
  <c r="T140" i="152"/>
  <c r="W140" i="152"/>
  <c r="J115" i="178"/>
  <c r="N115" i="178" s="1"/>
  <c r="U140" i="179"/>
  <c r="J140" i="179"/>
  <c r="N140" i="179" s="1"/>
  <c r="T140" i="179"/>
  <c r="V140" i="179"/>
  <c r="W140" i="179"/>
  <c r="J93" i="157"/>
  <c r="N93" i="157" s="1"/>
  <c r="J65" i="150"/>
  <c r="N65" i="150" s="1"/>
  <c r="N9" i="119"/>
  <c r="M9" i="119"/>
  <c r="S283" i="62"/>
  <c r="J37" i="176"/>
  <c r="N37" i="176" s="1"/>
  <c r="W37" i="176" s="1"/>
  <c r="P1015" i="62"/>
  <c r="N1015" i="62" s="1"/>
  <c r="J79" i="157"/>
  <c r="N79" i="157" s="1"/>
  <c r="J65" i="141"/>
  <c r="N65" i="141" s="1"/>
  <c r="V65" i="141" s="1"/>
  <c r="M35" i="160"/>
  <c r="U101" i="154"/>
  <c r="U103" i="154" s="1"/>
  <c r="W101" i="154"/>
  <c r="J101" i="154"/>
  <c r="N101" i="154" s="1"/>
  <c r="T101" i="154"/>
  <c r="V101" i="154"/>
  <c r="J43" i="173"/>
  <c r="N43" i="173" s="1"/>
  <c r="J109" i="152"/>
  <c r="N109" i="152" s="1"/>
  <c r="J30" i="172"/>
  <c r="J59" i="175"/>
  <c r="N59" i="175" s="1"/>
  <c r="P282" i="62"/>
  <c r="N282" i="62" s="1"/>
  <c r="J70" i="155"/>
  <c r="S30" i="119"/>
  <c r="T30" i="119"/>
  <c r="J38" i="163"/>
  <c r="N38" i="163" s="1"/>
  <c r="M58" i="163"/>
  <c r="N58" i="163" s="1"/>
  <c r="J89" i="140"/>
  <c r="N89" i="140" s="1"/>
  <c r="J120" i="141"/>
  <c r="N120" i="141" s="1"/>
  <c r="J69" i="150"/>
  <c r="N69" i="150" s="1"/>
  <c r="J82" i="146"/>
  <c r="N82" i="146" s="1"/>
  <c r="J109" i="146"/>
  <c r="N109" i="146" s="1"/>
  <c r="J62" i="160"/>
  <c r="N62" i="160" s="1"/>
  <c r="M44" i="177"/>
  <c r="P482" i="62"/>
  <c r="M39" i="182"/>
  <c r="N39" i="182" s="1"/>
  <c r="U39" i="182" s="1"/>
  <c r="J106" i="146"/>
  <c r="N106" i="146" s="1"/>
  <c r="P815" i="62"/>
  <c r="N815" i="62" s="1"/>
  <c r="J136" i="143"/>
  <c r="N136" i="143" s="1"/>
  <c r="U136" i="143"/>
  <c r="W136" i="143"/>
  <c r="V136" i="143"/>
  <c r="T136" i="143"/>
  <c r="J90" i="181"/>
  <c r="N90" i="181" s="1"/>
  <c r="T155" i="148"/>
  <c r="U155" i="148"/>
  <c r="J155" i="148"/>
  <c r="J159" i="148" s="1"/>
  <c r="J22" i="148" s="1"/>
  <c r="W155" i="148"/>
  <c r="W159" i="148" s="1"/>
  <c r="V155" i="148"/>
  <c r="V159" i="148" s="1"/>
  <c r="J102" i="164"/>
  <c r="N102" i="164" s="1"/>
  <c r="W102" i="164"/>
  <c r="U102" i="164"/>
  <c r="T102" i="164"/>
  <c r="V102" i="164"/>
  <c r="M41" i="177"/>
  <c r="M38" i="177"/>
  <c r="M61" i="162"/>
  <c r="N61" i="162" s="1"/>
  <c r="T19" i="119"/>
  <c r="S19" i="119"/>
  <c r="M45" i="147"/>
  <c r="J33" i="180"/>
  <c r="N33" i="180" s="1"/>
  <c r="M46" i="161"/>
  <c r="R783" i="62"/>
  <c r="J69" i="146"/>
  <c r="N69" i="146" s="1"/>
  <c r="J48" i="148"/>
  <c r="N48" i="148" s="1"/>
  <c r="W48" i="148" s="1"/>
  <c r="J71" i="142"/>
  <c r="N71" i="142" s="1"/>
  <c r="Q893" i="62"/>
  <c r="O893" i="62" s="1"/>
  <c r="J92" i="168"/>
  <c r="N92" i="168" s="1"/>
  <c r="J101" i="181"/>
  <c r="N101" i="181" s="1"/>
  <c r="W101" i="181"/>
  <c r="V101" i="181"/>
  <c r="U101" i="181"/>
  <c r="T101" i="181"/>
  <c r="J124" i="164"/>
  <c r="N124" i="164" s="1"/>
  <c r="P776" i="62"/>
  <c r="N776" i="62" s="1"/>
  <c r="J109" i="179"/>
  <c r="N109" i="179" s="1"/>
  <c r="Q419" i="62"/>
  <c r="O419" i="62" s="1"/>
  <c r="P1241" i="62"/>
  <c r="J120" i="157"/>
  <c r="N120" i="157" s="1"/>
  <c r="J137" i="149"/>
  <c r="N137" i="149" s="1"/>
  <c r="U137" i="149"/>
  <c r="T137" i="149"/>
  <c r="W137" i="149"/>
  <c r="V137" i="149"/>
  <c r="J97" i="171"/>
  <c r="N97" i="171" s="1"/>
  <c r="M41" i="172"/>
  <c r="P1048" i="62"/>
  <c r="N1048" i="62" s="1"/>
  <c r="M81" i="153"/>
  <c r="M70" i="148"/>
  <c r="N70" i="148" s="1"/>
  <c r="M36" i="162"/>
  <c r="J114" i="147"/>
  <c r="N114" i="147" s="1"/>
  <c r="J128" i="170"/>
  <c r="N128" i="170" s="1"/>
  <c r="M32" i="175"/>
  <c r="M40" i="162"/>
  <c r="N40" i="162" s="1"/>
  <c r="T40" i="162" s="1"/>
  <c r="J32" i="168"/>
  <c r="N32" i="168" s="1"/>
  <c r="J53" i="147"/>
  <c r="N53" i="147" s="1"/>
  <c r="J41" i="169"/>
  <c r="N41" i="169" s="1"/>
  <c r="J119" i="166"/>
  <c r="N119" i="166" s="1"/>
  <c r="W155" i="180"/>
  <c r="W159" i="180" s="1"/>
  <c r="T155" i="180"/>
  <c r="J155" i="180"/>
  <c r="J159" i="180" s="1"/>
  <c r="J22" i="180" s="1"/>
  <c r="V155" i="180"/>
  <c r="V159" i="180" s="1"/>
  <c r="U155" i="180"/>
  <c r="U159" i="180" s="1"/>
  <c r="Q1190" i="62"/>
  <c r="J53" i="151"/>
  <c r="N53" i="151" s="1"/>
  <c r="J44" i="140"/>
  <c r="N44" i="140" s="1"/>
  <c r="W44" i="140" s="1"/>
  <c r="J52" i="157"/>
  <c r="N52" i="157" s="1"/>
  <c r="J70" i="162"/>
  <c r="M54" i="151"/>
  <c r="M52" i="162"/>
  <c r="S536" i="62"/>
  <c r="J124" i="152"/>
  <c r="N124" i="152" s="1"/>
  <c r="J56" i="159"/>
  <c r="N56" i="159" s="1"/>
  <c r="W155" i="177"/>
  <c r="W159" i="177" s="1"/>
  <c r="V155" i="177"/>
  <c r="U155" i="177"/>
  <c r="T155" i="177"/>
  <c r="T159" i="177" s="1"/>
  <c r="J155" i="177"/>
  <c r="J159" i="177" s="1"/>
  <c r="J22" i="177" s="1"/>
  <c r="G131" i="168"/>
  <c r="J105" i="168"/>
  <c r="T137" i="153"/>
  <c r="V137" i="153"/>
  <c r="J137" i="153"/>
  <c r="N137" i="153" s="1"/>
  <c r="U137" i="153"/>
  <c r="W137" i="153"/>
  <c r="T137" i="145"/>
  <c r="U137" i="145"/>
  <c r="W137" i="145"/>
  <c r="V137" i="145"/>
  <c r="J137" i="145"/>
  <c r="N137" i="145" s="1"/>
  <c r="J52" i="146"/>
  <c r="N52" i="146" s="1"/>
  <c r="M48" i="169"/>
  <c r="M54" i="158"/>
  <c r="M84" i="140"/>
  <c r="M32" i="164"/>
  <c r="J118" i="141"/>
  <c r="N118" i="141" s="1"/>
  <c r="M32" i="178"/>
  <c r="N32" i="178" s="1"/>
  <c r="J64" i="149"/>
  <c r="N64" i="149" s="1"/>
  <c r="J90" i="157"/>
  <c r="N90" i="157" s="1"/>
  <c r="J45" i="164"/>
  <c r="N45" i="164" s="1"/>
  <c r="T45" i="164" s="1"/>
  <c r="J53" i="162"/>
  <c r="J120" i="149"/>
  <c r="N120" i="149" s="1"/>
  <c r="J36" i="179"/>
  <c r="N36" i="179" s="1"/>
  <c r="U126" i="167"/>
  <c r="V126" i="167"/>
  <c r="J126" i="167"/>
  <c r="N126" i="167" s="1"/>
  <c r="T126" i="167"/>
  <c r="W126" i="167"/>
  <c r="J113" i="162"/>
  <c r="N113" i="162" s="1"/>
  <c r="M40" i="171"/>
  <c r="J34" i="152"/>
  <c r="N34" i="152" s="1"/>
  <c r="V34" i="152" s="1"/>
  <c r="J40" i="145"/>
  <c r="N40" i="145" s="1"/>
  <c r="U40" i="145" s="1"/>
  <c r="M43" i="142"/>
  <c r="J73" i="140"/>
  <c r="N73" i="140" s="1"/>
  <c r="U73" i="140" s="1"/>
  <c r="M56" i="166"/>
  <c r="N56" i="166" s="1"/>
  <c r="M34" i="155"/>
  <c r="N34" i="155" s="1"/>
  <c r="V34" i="155" s="1"/>
  <c r="P1236" i="62"/>
  <c r="J62" i="153"/>
  <c r="N62" i="153" s="1"/>
  <c r="J95" i="157"/>
  <c r="N95" i="157" s="1"/>
  <c r="M42" i="147"/>
  <c r="N42" i="147" s="1"/>
  <c r="J83" i="158"/>
  <c r="R26" i="139"/>
  <c r="N26" i="139" s="1"/>
  <c r="M76" i="178"/>
  <c r="M77" i="154"/>
  <c r="M39" i="142"/>
  <c r="J69" i="141"/>
  <c r="J158" i="143"/>
  <c r="J23" i="143" s="1"/>
  <c r="J58" i="147"/>
  <c r="N58" i="147" s="1"/>
  <c r="J35" i="168"/>
  <c r="N35" i="168" s="1"/>
  <c r="R1234" i="62"/>
  <c r="BM20" i="54"/>
  <c r="J33" i="141"/>
  <c r="N33" i="141" s="1"/>
  <c r="CG20" i="54"/>
  <c r="M46" i="169"/>
  <c r="J78" i="148"/>
  <c r="R1062" i="62"/>
  <c r="M65" i="143"/>
  <c r="J105" i="176"/>
  <c r="G131" i="176"/>
  <c r="J52" i="166"/>
  <c r="N52" i="166" s="1"/>
  <c r="T52" i="166" s="1"/>
  <c r="M40" i="179"/>
  <c r="P1245" i="62"/>
  <c r="N1245" i="62" s="1"/>
  <c r="S874" i="62"/>
  <c r="J51" i="163"/>
  <c r="N51" i="163" s="1"/>
  <c r="J115" i="154"/>
  <c r="J87" i="165"/>
  <c r="T87" i="165"/>
  <c r="U87" i="165"/>
  <c r="U103" i="165" s="1"/>
  <c r="G103" i="165"/>
  <c r="V87" i="165"/>
  <c r="W87" i="165"/>
  <c r="J114" i="179"/>
  <c r="N114" i="179" s="1"/>
  <c r="R1185" i="62"/>
  <c r="M51" i="141"/>
  <c r="P1237" i="62"/>
  <c r="J158" i="142"/>
  <c r="J23" i="142" s="1"/>
  <c r="P930" i="62"/>
  <c r="N930" i="62" s="1"/>
  <c r="J106" i="141"/>
  <c r="N106" i="141" s="1"/>
  <c r="M84" i="169"/>
  <c r="N84" i="169" s="1"/>
  <c r="M40" i="158"/>
  <c r="J99" i="172"/>
  <c r="N99" i="172" s="1"/>
  <c r="J68" i="159"/>
  <c r="J46" i="172"/>
  <c r="N46" i="172" s="1"/>
  <c r="M79" i="169"/>
  <c r="N79" i="169" s="1"/>
  <c r="W79" i="169" s="1"/>
  <c r="M73" i="143"/>
  <c r="N73" i="143" s="1"/>
  <c r="U155" i="172"/>
  <c r="U159" i="172" s="1"/>
  <c r="V155" i="172"/>
  <c r="V159" i="172" s="1"/>
  <c r="T155" i="172"/>
  <c r="T159" i="172" s="1"/>
  <c r="W155" i="172"/>
  <c r="W159" i="172" s="1"/>
  <c r="J155" i="172"/>
  <c r="J159" i="172" s="1"/>
  <c r="J22" i="172" s="1"/>
  <c r="M82" i="141"/>
  <c r="M62" i="174"/>
  <c r="N62" i="174" s="1"/>
  <c r="M39" i="163"/>
  <c r="N39" i="163" s="1"/>
  <c r="M70" i="160"/>
  <c r="Q897" i="62"/>
  <c r="O897" i="62" s="1"/>
  <c r="J114" i="182"/>
  <c r="N114" i="182" s="1"/>
  <c r="M85" i="147"/>
  <c r="N85" i="147" s="1"/>
  <c r="J30" i="151"/>
  <c r="J92" i="181"/>
  <c r="N92" i="181" s="1"/>
  <c r="J78" i="158"/>
  <c r="N78" i="158" s="1"/>
  <c r="J67" i="163"/>
  <c r="M84" i="168"/>
  <c r="S42" i="119"/>
  <c r="T42" i="119"/>
  <c r="J90" i="65"/>
  <c r="N90" i="65" s="1"/>
  <c r="Q351" i="62"/>
  <c r="O351" i="62" s="1"/>
  <c r="CW20" i="54"/>
  <c r="M77" i="150"/>
  <c r="M48" i="176"/>
  <c r="J118" i="150"/>
  <c r="N118" i="150" s="1"/>
  <c r="M45" i="162"/>
  <c r="M37" i="153"/>
  <c r="J129" i="178"/>
  <c r="N129" i="178" s="1"/>
  <c r="J109" i="170"/>
  <c r="N109" i="170" s="1"/>
  <c r="J98" i="181"/>
  <c r="N98" i="181" s="1"/>
  <c r="M61" i="140"/>
  <c r="M37" i="154"/>
  <c r="J70" i="141"/>
  <c r="N70" i="141" s="1"/>
  <c r="J37" i="142"/>
  <c r="N37" i="142" s="1"/>
  <c r="V37" i="142" s="1"/>
  <c r="V137" i="162"/>
  <c r="U137" i="162"/>
  <c r="W137" i="162"/>
  <c r="T137" i="162"/>
  <c r="J137" i="162"/>
  <c r="N137" i="162" s="1"/>
  <c r="J120" i="175"/>
  <c r="N120" i="175" s="1"/>
  <c r="J37" i="164"/>
  <c r="N37" i="164" s="1"/>
  <c r="W37" i="164" s="1"/>
  <c r="M35" i="178"/>
  <c r="M53" i="154"/>
  <c r="J80" i="163"/>
  <c r="J119" i="167"/>
  <c r="N119" i="167" s="1"/>
  <c r="M34" i="178"/>
  <c r="M79" i="154"/>
  <c r="M62" i="145"/>
  <c r="J117" i="161"/>
  <c r="N117" i="161" s="1"/>
  <c r="J100" i="142"/>
  <c r="N100" i="142" s="1"/>
  <c r="M58" i="161"/>
  <c r="M71" i="152"/>
  <c r="M34" i="157"/>
  <c r="N34" i="157" s="1"/>
  <c r="M83" i="168"/>
  <c r="J40" i="178"/>
  <c r="N40" i="178" s="1"/>
  <c r="J95" i="161"/>
  <c r="N95" i="161" s="1"/>
  <c r="R841" i="62"/>
  <c r="M53" i="162"/>
  <c r="M56" i="177"/>
  <c r="M72" i="163"/>
  <c r="J133" i="158"/>
  <c r="N133" i="158" s="1"/>
  <c r="T133" i="158"/>
  <c r="U133" i="158"/>
  <c r="V133" i="158"/>
  <c r="W133" i="158"/>
  <c r="V138" i="154"/>
  <c r="T138" i="154"/>
  <c r="J138" i="154"/>
  <c r="N138" i="154" s="1"/>
  <c r="W138" i="154"/>
  <c r="U138" i="154"/>
  <c r="J43" i="180"/>
  <c r="N43" i="180" s="1"/>
  <c r="U43" i="180" s="1"/>
  <c r="M69" i="152"/>
  <c r="S1135" i="62"/>
  <c r="J83" i="161"/>
  <c r="N83" i="161" s="1"/>
  <c r="J73" i="157"/>
  <c r="N73" i="157" s="1"/>
  <c r="M35" i="148"/>
  <c r="J107" i="160"/>
  <c r="N107" i="160" s="1"/>
  <c r="J53" i="157"/>
  <c r="N53" i="157" s="1"/>
  <c r="T53" i="157" s="1"/>
  <c r="Q1090" i="62"/>
  <c r="O1090" i="62" s="1"/>
  <c r="M49" i="142"/>
  <c r="J46" i="164"/>
  <c r="N46" i="164" s="1"/>
  <c r="J121" i="159"/>
  <c r="N121" i="159" s="1"/>
  <c r="J43" i="182"/>
  <c r="N43" i="182" s="1"/>
  <c r="W43" i="182" s="1"/>
  <c r="M65" i="151"/>
  <c r="J67" i="142"/>
  <c r="M54" i="166"/>
  <c r="M30" i="161"/>
  <c r="J77" i="177"/>
  <c r="N77" i="177" s="1"/>
  <c r="ES20" i="54"/>
  <c r="M70" i="180"/>
  <c r="M47" i="142"/>
  <c r="N47" i="142" s="1"/>
  <c r="T47" i="142" s="1"/>
  <c r="M51" i="160"/>
  <c r="N51" i="160" s="1"/>
  <c r="M36" i="156"/>
  <c r="S17" i="139"/>
  <c r="M50" i="167"/>
  <c r="J56" i="151"/>
  <c r="N56" i="151" s="1"/>
  <c r="J92" i="160"/>
  <c r="N92" i="160" s="1"/>
  <c r="J87" i="157"/>
  <c r="V87" i="157"/>
  <c r="W87" i="157"/>
  <c r="T87" i="157"/>
  <c r="G103" i="157"/>
  <c r="U87" i="157"/>
  <c r="U103" i="157" s="1"/>
  <c r="T134" i="140"/>
  <c r="W134" i="140"/>
  <c r="J134" i="140"/>
  <c r="N134" i="140" s="1"/>
  <c r="V134" i="140"/>
  <c r="U134" i="140"/>
  <c r="J97" i="175"/>
  <c r="N97" i="175" s="1"/>
  <c r="J61" i="168"/>
  <c r="N61" i="168" s="1"/>
  <c r="J115" i="143"/>
  <c r="N115" i="143" s="1"/>
  <c r="M46" i="65"/>
  <c r="N46" i="65" s="1"/>
  <c r="J115" i="146"/>
  <c r="N115" i="146" s="1"/>
  <c r="M39" i="164"/>
  <c r="J95" i="151"/>
  <c r="N95" i="151" s="1"/>
  <c r="M74" i="145"/>
  <c r="N74" i="145" s="1"/>
  <c r="T87" i="159"/>
  <c r="T103" i="159" s="1"/>
  <c r="G103" i="159"/>
  <c r="W87" i="159"/>
  <c r="J87" i="159"/>
  <c r="V87" i="159"/>
  <c r="U87" i="159"/>
  <c r="U103" i="159" s="1"/>
  <c r="M42" i="159"/>
  <c r="N42" i="159" s="1"/>
  <c r="W42" i="159" s="1"/>
  <c r="J119" i="155"/>
  <c r="N119" i="155" s="1"/>
  <c r="M40" i="147"/>
  <c r="N40" i="147" s="1"/>
  <c r="V40" i="147" s="1"/>
  <c r="J62" i="142"/>
  <c r="N62" i="142" s="1"/>
  <c r="S1062" i="62"/>
  <c r="J79" i="172"/>
  <c r="N79" i="172" s="1"/>
  <c r="R11" i="139"/>
  <c r="J65" i="148"/>
  <c r="N65" i="148" s="1"/>
  <c r="M45" i="180"/>
  <c r="P1231" i="62"/>
  <c r="N1231" i="62" s="1"/>
  <c r="J116" i="166"/>
  <c r="N116" i="166" s="1"/>
  <c r="J128" i="147"/>
  <c r="N128" i="147" s="1"/>
  <c r="M84" i="145"/>
  <c r="N84" i="145" s="1"/>
  <c r="J51" i="165"/>
  <c r="N51" i="165" s="1"/>
  <c r="V51" i="165" s="1"/>
  <c r="J72" i="171"/>
  <c r="N72" i="171" s="1"/>
  <c r="J32" i="142"/>
  <c r="N32" i="142" s="1"/>
  <c r="U32" i="142" s="1"/>
  <c r="U126" i="168"/>
  <c r="W126" i="168"/>
  <c r="J126" i="168"/>
  <c r="N126" i="168" s="1"/>
  <c r="T126" i="168"/>
  <c r="V126" i="168"/>
  <c r="J37" i="146"/>
  <c r="J61" i="170"/>
  <c r="N61" i="170" s="1"/>
  <c r="J98" i="166"/>
  <c r="N98" i="166" s="1"/>
  <c r="M82" i="160"/>
  <c r="J69" i="162"/>
  <c r="N69" i="162" s="1"/>
  <c r="J108" i="158"/>
  <c r="N108" i="158" s="1"/>
  <c r="M17" i="119"/>
  <c r="N17" i="119"/>
  <c r="M45" i="168"/>
  <c r="N45" i="168" s="1"/>
  <c r="J42" i="155"/>
  <c r="N42" i="155" s="1"/>
  <c r="J54" i="151"/>
  <c r="J92" i="155"/>
  <c r="N92" i="155" s="1"/>
  <c r="J112" i="147"/>
  <c r="N112" i="147" s="1"/>
  <c r="S363" i="62"/>
  <c r="M69" i="157"/>
  <c r="N69" i="157" s="1"/>
  <c r="J31" i="148"/>
  <c r="N31" i="148" s="1"/>
  <c r="J44" i="167"/>
  <c r="N44" i="167" s="1"/>
  <c r="J110" i="171"/>
  <c r="N110" i="171" s="1"/>
  <c r="T102" i="175"/>
  <c r="U102" i="175"/>
  <c r="J102" i="175"/>
  <c r="N102" i="175" s="1"/>
  <c r="W102" i="175"/>
  <c r="V102" i="175"/>
  <c r="P1037" i="62"/>
  <c r="M83" i="170"/>
  <c r="J100" i="165"/>
  <c r="N100" i="165" s="1"/>
  <c r="J35" i="160"/>
  <c r="N35" i="160" s="1"/>
  <c r="M85" i="168"/>
  <c r="Q812" i="62"/>
  <c r="J58" i="150"/>
  <c r="N58" i="150" s="1"/>
  <c r="M85" i="177"/>
  <c r="N85" i="177" s="1"/>
  <c r="V134" i="169"/>
  <c r="W134" i="169"/>
  <c r="J134" i="169"/>
  <c r="N134" i="169" s="1"/>
  <c r="T134" i="169"/>
  <c r="U134" i="169"/>
  <c r="M59" i="165"/>
  <c r="N59" i="165" s="1"/>
  <c r="J79" i="151"/>
  <c r="N79" i="151" s="1"/>
  <c r="DI20" i="54"/>
  <c r="J80" i="65"/>
  <c r="N80" i="65" s="1"/>
  <c r="M49" i="150"/>
  <c r="N49" i="150" s="1"/>
  <c r="V49" i="150" s="1"/>
  <c r="J118" i="157"/>
  <c r="N118" i="157" s="1"/>
  <c r="M47" i="170"/>
  <c r="M58" i="178"/>
  <c r="N58" i="178" s="1"/>
  <c r="R1195" i="62"/>
  <c r="S790" i="62"/>
  <c r="U137" i="146"/>
  <c r="V137" i="146"/>
  <c r="T137" i="146"/>
  <c r="W137" i="146"/>
  <c r="J137" i="146"/>
  <c r="N137" i="146" s="1"/>
  <c r="J68" i="149"/>
  <c r="N68" i="149" s="1"/>
  <c r="U68" i="149" s="1"/>
  <c r="J69" i="173"/>
  <c r="EF20" i="54"/>
  <c r="U133" i="171"/>
  <c r="W133" i="171"/>
  <c r="J133" i="171"/>
  <c r="N133" i="171" s="1"/>
  <c r="V133" i="171"/>
  <c r="T133" i="171"/>
  <c r="J100" i="168"/>
  <c r="N100" i="168" s="1"/>
  <c r="M82" i="168"/>
  <c r="J112" i="157"/>
  <c r="N112" i="157" s="1"/>
  <c r="P582" i="62"/>
  <c r="N582" i="62" s="1"/>
  <c r="Q875" i="62"/>
  <c r="J77" i="151"/>
  <c r="N77" i="151" s="1"/>
  <c r="J67" i="179"/>
  <c r="J54" i="170"/>
  <c r="N54" i="170" s="1"/>
  <c r="J59" i="164"/>
  <c r="N59" i="164" s="1"/>
  <c r="J63" i="160"/>
  <c r="N63" i="160" s="1"/>
  <c r="J61" i="178"/>
  <c r="N61" i="178" s="1"/>
  <c r="J112" i="181"/>
  <c r="N112" i="181" s="1"/>
  <c r="DH20" i="54"/>
  <c r="M61" i="158"/>
  <c r="J50" i="170"/>
  <c r="N50" i="170" s="1"/>
  <c r="M82" i="177"/>
  <c r="S273" i="62"/>
  <c r="M67" i="141"/>
  <c r="J90" i="161"/>
  <c r="N90" i="161" s="1"/>
  <c r="M54" i="160"/>
  <c r="N54" i="160" s="1"/>
  <c r="M82" i="159"/>
  <c r="J34" i="176"/>
  <c r="N34" i="176" s="1"/>
  <c r="V34" i="176" s="1"/>
  <c r="J133" i="142"/>
  <c r="N133" i="142" s="1"/>
  <c r="V133" i="142"/>
  <c r="W133" i="142"/>
  <c r="T133" i="142"/>
  <c r="U133" i="142"/>
  <c r="J80" i="147"/>
  <c r="N80" i="147" s="1"/>
  <c r="U157" i="166"/>
  <c r="V157" i="166"/>
  <c r="V159" i="166" s="1"/>
  <c r="W157" i="166"/>
  <c r="T157" i="166"/>
  <c r="J157" i="166"/>
  <c r="J67" i="173"/>
  <c r="Q1217" i="62"/>
  <c r="P1062" i="62"/>
  <c r="N1062" i="62" s="1"/>
  <c r="J121" i="151"/>
  <c r="N121" i="151" s="1"/>
  <c r="V155" i="164"/>
  <c r="V159" i="164" s="1"/>
  <c r="J155" i="164"/>
  <c r="W155" i="164"/>
  <c r="T155" i="164"/>
  <c r="U155" i="164"/>
  <c r="U159" i="164" s="1"/>
  <c r="J114" i="166"/>
  <c r="N114" i="166" s="1"/>
  <c r="M55" i="174"/>
  <c r="M78" i="142"/>
  <c r="M34" i="162"/>
  <c r="M84" i="165"/>
  <c r="J122" i="149"/>
  <c r="N122" i="149" s="1"/>
  <c r="J48" i="146"/>
  <c r="N48" i="146" s="1"/>
  <c r="U137" i="150"/>
  <c r="J137" i="150"/>
  <c r="N137" i="150" s="1"/>
  <c r="T137" i="150"/>
  <c r="V137" i="150"/>
  <c r="W137" i="150"/>
  <c r="R1246" i="62"/>
  <c r="J64" i="154"/>
  <c r="N64" i="154" s="1"/>
  <c r="J50" i="140"/>
  <c r="N50" i="140" s="1"/>
  <c r="V50" i="140" s="1"/>
  <c r="J45" i="142"/>
  <c r="N45" i="142" s="1"/>
  <c r="T45" i="142" s="1"/>
  <c r="M73" i="171"/>
  <c r="J52" i="149"/>
  <c r="N52" i="149" s="1"/>
  <c r="P13" i="139"/>
  <c r="N13" i="139" s="1"/>
  <c r="J81" i="154"/>
  <c r="P544" i="62"/>
  <c r="N544" i="62" s="1"/>
  <c r="Q17" i="139"/>
  <c r="O17" i="139" s="1"/>
  <c r="M37" i="156"/>
  <c r="J139" i="168"/>
  <c r="N139" i="168" s="1"/>
  <c r="W139" i="168"/>
  <c r="T139" i="168"/>
  <c r="U139" i="168"/>
  <c r="V139" i="168"/>
  <c r="P966" i="62"/>
  <c r="J92" i="167"/>
  <c r="N92" i="167" s="1"/>
  <c r="M68" i="162"/>
  <c r="M81" i="154"/>
  <c r="J108" i="176"/>
  <c r="N108" i="176" s="1"/>
  <c r="M42" i="158"/>
  <c r="N42" i="158" s="1"/>
  <c r="J42" i="177"/>
  <c r="N42" i="177" s="1"/>
  <c r="P1144" i="62"/>
  <c r="N1144" i="62" s="1"/>
  <c r="M41" i="173"/>
  <c r="N41" i="173" s="1"/>
  <c r="J46" i="175"/>
  <c r="N46" i="175" s="1"/>
  <c r="T46" i="175" s="1"/>
  <c r="M73" i="152"/>
  <c r="M31" i="142"/>
  <c r="W156" i="164"/>
  <c r="V156" i="164"/>
  <c r="T156" i="164"/>
  <c r="J156" i="164"/>
  <c r="U156" i="164"/>
  <c r="U136" i="161"/>
  <c r="T136" i="161"/>
  <c r="V136" i="161"/>
  <c r="W136" i="161"/>
  <c r="W141" i="161" s="1"/>
  <c r="J136" i="161"/>
  <c r="N136" i="161" s="1"/>
  <c r="V126" i="172"/>
  <c r="T126" i="172"/>
  <c r="U126" i="172"/>
  <c r="J126" i="172"/>
  <c r="N126" i="172" s="1"/>
  <c r="W126" i="172"/>
  <c r="J40" i="172"/>
  <c r="N40" i="172" s="1"/>
  <c r="M68" i="174"/>
  <c r="J120" i="152"/>
  <c r="N120" i="152" s="1"/>
  <c r="J85" i="157"/>
  <c r="N85" i="157" s="1"/>
  <c r="M83" i="160"/>
  <c r="M73" i="178"/>
  <c r="J32" i="181"/>
  <c r="N32" i="181" s="1"/>
  <c r="T32" i="181" s="1"/>
  <c r="M45" i="177"/>
  <c r="M85" i="145"/>
  <c r="N85" i="145" s="1"/>
  <c r="J74" i="155"/>
  <c r="N74" i="155" s="1"/>
  <c r="W74" i="155" s="1"/>
  <c r="Q1050" i="62"/>
  <c r="O1050" i="62" s="1"/>
  <c r="J63" i="146"/>
  <c r="N63" i="146" s="1"/>
  <c r="U138" i="177"/>
  <c r="V138" i="177"/>
  <c r="J138" i="177"/>
  <c r="N138" i="177" s="1"/>
  <c r="W138" i="177"/>
  <c r="T138" i="177"/>
  <c r="J44" i="157"/>
  <c r="N44" i="157" s="1"/>
  <c r="J40" i="150"/>
  <c r="N40" i="150" s="1"/>
  <c r="J106" i="140"/>
  <c r="N106" i="140" s="1"/>
  <c r="V137" i="176"/>
  <c r="J137" i="176"/>
  <c r="N137" i="176" s="1"/>
  <c r="T137" i="176"/>
  <c r="U137" i="176"/>
  <c r="W137" i="176"/>
  <c r="J78" i="163"/>
  <c r="J74" i="159"/>
  <c r="N74" i="159" s="1"/>
  <c r="M69" i="141"/>
  <c r="J59" i="162"/>
  <c r="M61" i="175"/>
  <c r="J32" i="182"/>
  <c r="N32" i="182" s="1"/>
  <c r="V155" i="182"/>
  <c r="V159" i="182" s="1"/>
  <c r="T155" i="182"/>
  <c r="T159" i="182" s="1"/>
  <c r="U155" i="182"/>
  <c r="W155" i="182"/>
  <c r="J155" i="182"/>
  <c r="J159" i="182" s="1"/>
  <c r="J22" i="182" s="1"/>
  <c r="M50" i="163"/>
  <c r="J36" i="147"/>
  <c r="N36" i="147" s="1"/>
  <c r="W36" i="147" s="1"/>
  <c r="J89" i="180"/>
  <c r="N89" i="180" s="1"/>
  <c r="J76" i="163"/>
  <c r="J70" i="173"/>
  <c r="N70" i="173" s="1"/>
  <c r="M56" i="169"/>
  <c r="J98" i="152"/>
  <c r="N98" i="152" s="1"/>
  <c r="J158" i="180"/>
  <c r="J23" i="180" s="1"/>
  <c r="J74" i="151"/>
  <c r="N74" i="151" s="1"/>
  <c r="J118" i="164"/>
  <c r="N118" i="164" s="1"/>
  <c r="M41" i="163"/>
  <c r="N41" i="163" s="1"/>
  <c r="V41" i="163" s="1"/>
  <c r="M46" i="181"/>
  <c r="J61" i="179"/>
  <c r="N61" i="179" s="1"/>
  <c r="J113" i="156"/>
  <c r="N113" i="156" s="1"/>
  <c r="P623" i="62"/>
  <c r="N623" i="62" s="1"/>
  <c r="J79" i="171"/>
  <c r="J34" i="179"/>
  <c r="N34" i="179" s="1"/>
  <c r="J64" i="168"/>
  <c r="N64" i="168" s="1"/>
  <c r="T64" i="168" s="1"/>
  <c r="J121" i="148"/>
  <c r="N121" i="148" s="1"/>
  <c r="Q823" i="62"/>
  <c r="O823" i="62" s="1"/>
  <c r="M21" i="119"/>
  <c r="N21" i="119"/>
  <c r="R1145" i="62"/>
  <c r="N36" i="119"/>
  <c r="M36" i="119"/>
  <c r="J98" i="161"/>
  <c r="N98" i="161" s="1"/>
  <c r="J44" i="176"/>
  <c r="N44" i="176" s="1"/>
  <c r="S988" i="62"/>
  <c r="P616" i="62"/>
  <c r="N616" i="62" s="1"/>
  <c r="J73" i="162"/>
  <c r="N73" i="162" s="1"/>
  <c r="V73" i="162" s="1"/>
  <c r="M68" i="156"/>
  <c r="N68" i="156" s="1"/>
  <c r="V68" i="156" s="1"/>
  <c r="J59" i="158"/>
  <c r="M56" i="158"/>
  <c r="M34" i="156"/>
  <c r="N34" i="156" s="1"/>
  <c r="J74" i="140"/>
  <c r="J117" i="148"/>
  <c r="N117" i="148" s="1"/>
  <c r="P13" i="62"/>
  <c r="N13" i="62" s="1"/>
  <c r="W127" i="168"/>
  <c r="V127" i="168"/>
  <c r="U127" i="168"/>
  <c r="T127" i="168"/>
  <c r="J127" i="168"/>
  <c r="N127" i="168" s="1"/>
  <c r="M58" i="168"/>
  <c r="N58" i="168" s="1"/>
  <c r="J101" i="182"/>
  <c r="N101" i="182" s="1"/>
  <c r="V101" i="182"/>
  <c r="U101" i="182"/>
  <c r="W101" i="182"/>
  <c r="T101" i="182"/>
  <c r="J97" i="178"/>
  <c r="N97" i="178" s="1"/>
  <c r="J111" i="181"/>
  <c r="N111" i="181" s="1"/>
  <c r="J36" i="170"/>
  <c r="N36" i="170" s="1"/>
  <c r="V36" i="170" s="1"/>
  <c r="M32" i="141"/>
  <c r="J117" i="142"/>
  <c r="N117" i="142" s="1"/>
  <c r="J82" i="175"/>
  <c r="N82" i="175" s="1"/>
  <c r="S562" i="62"/>
  <c r="J72" i="167"/>
  <c r="J78" i="181"/>
  <c r="N78" i="181" s="1"/>
  <c r="J45" i="175"/>
  <c r="N45" i="175" s="1"/>
  <c r="Q170" i="62"/>
  <c r="O170" i="62" s="1"/>
  <c r="T102" i="173"/>
  <c r="U102" i="173"/>
  <c r="J102" i="173"/>
  <c r="N102" i="173" s="1"/>
  <c r="W102" i="173"/>
  <c r="V102" i="173"/>
  <c r="M58" i="141"/>
  <c r="N58" i="141" s="1"/>
  <c r="J45" i="143"/>
  <c r="N45" i="143" s="1"/>
  <c r="J119" i="157"/>
  <c r="N119" i="157" s="1"/>
  <c r="R1186" i="62"/>
  <c r="M68" i="176"/>
  <c r="J128" i="178"/>
  <c r="N128" i="178" s="1"/>
  <c r="T135" i="154"/>
  <c r="W135" i="154"/>
  <c r="U135" i="154"/>
  <c r="V135" i="154"/>
  <c r="J135" i="154"/>
  <c r="N135" i="154" s="1"/>
  <c r="M30" i="165"/>
  <c r="J85" i="140"/>
  <c r="N85" i="140" s="1"/>
  <c r="V85" i="140" s="1"/>
  <c r="W138" i="65"/>
  <c r="J138" i="65"/>
  <c r="N138" i="65" s="1"/>
  <c r="V138" i="65"/>
  <c r="T138" i="65"/>
  <c r="U138" i="65"/>
  <c r="J94" i="147"/>
  <c r="N94" i="147" s="1"/>
  <c r="J49" i="153"/>
  <c r="N49" i="153" s="1"/>
  <c r="V135" i="161"/>
  <c r="W135" i="161"/>
  <c r="U135" i="161"/>
  <c r="J135" i="161"/>
  <c r="N135" i="161" s="1"/>
  <c r="T135" i="161"/>
  <c r="T133" i="167"/>
  <c r="V133" i="167"/>
  <c r="W133" i="167"/>
  <c r="J133" i="167"/>
  <c r="N133" i="167" s="1"/>
  <c r="U133" i="167"/>
  <c r="M61" i="172"/>
  <c r="R1198" i="62"/>
  <c r="J79" i="162"/>
  <c r="J38" i="161"/>
  <c r="N38" i="161" s="1"/>
  <c r="W38" i="161" s="1"/>
  <c r="J70" i="140"/>
  <c r="N70" i="140" s="1"/>
  <c r="W70" i="140" s="1"/>
  <c r="J132" i="150"/>
  <c r="G141" i="150"/>
  <c r="V132" i="150"/>
  <c r="V141" i="150" s="1"/>
  <c r="T132" i="150"/>
  <c r="U132" i="150"/>
  <c r="U141" i="150" s="1"/>
  <c r="W132" i="150"/>
  <c r="W141" i="150" s="1"/>
  <c r="J51" i="143"/>
  <c r="N51" i="143" s="1"/>
  <c r="U51" i="143" s="1"/>
  <c r="V135" i="164"/>
  <c r="U135" i="164"/>
  <c r="J135" i="164"/>
  <c r="N135" i="164" s="1"/>
  <c r="W135" i="164"/>
  <c r="T135" i="164"/>
  <c r="J58" i="176"/>
  <c r="N58" i="176" s="1"/>
  <c r="S1108" i="62"/>
  <c r="J119" i="150"/>
  <c r="N119" i="150" s="1"/>
  <c r="J94" i="182"/>
  <c r="N94" i="182" s="1"/>
  <c r="W80" i="177"/>
  <c r="W80" i="176"/>
  <c r="V80" i="176"/>
  <c r="U80" i="176"/>
  <c r="T80" i="176"/>
  <c r="V68" i="175"/>
  <c r="T68" i="175"/>
  <c r="V56" i="166"/>
  <c r="T56" i="166"/>
  <c r="U56" i="166"/>
  <c r="W56" i="166"/>
  <c r="W85" i="151"/>
  <c r="T85" i="151"/>
  <c r="V85" i="151"/>
  <c r="U85" i="151"/>
  <c r="U79" i="147"/>
  <c r="T79" i="147"/>
  <c r="V79" i="147"/>
  <c r="U51" i="169"/>
  <c r="U70" i="140"/>
  <c r="W73" i="170"/>
  <c r="U73" i="170"/>
  <c r="T42" i="167"/>
  <c r="U42" i="167"/>
  <c r="W42" i="167"/>
  <c r="U44" i="140"/>
  <c r="T44" i="140"/>
  <c r="U49" i="179"/>
  <c r="W49" i="179"/>
  <c r="V49" i="179"/>
  <c r="V64" i="161"/>
  <c r="T64" i="158"/>
  <c r="U64" i="158"/>
  <c r="W52" i="141"/>
  <c r="T52" i="141"/>
  <c r="V52" i="141"/>
  <c r="U52" i="141"/>
  <c r="W85" i="165"/>
  <c r="U85" i="165"/>
  <c r="V85" i="165"/>
  <c r="T85" i="165"/>
  <c r="T69" i="179"/>
  <c r="W69" i="179"/>
  <c r="V69" i="179"/>
  <c r="U69" i="179"/>
  <c r="V63" i="141"/>
  <c r="W63" i="141"/>
  <c r="U63" i="141"/>
  <c r="T63" i="141"/>
  <c r="T84" i="176"/>
  <c r="U84" i="176"/>
  <c r="W83" i="182"/>
  <c r="U83" i="182"/>
  <c r="T84" i="169"/>
  <c r="U34" i="179"/>
  <c r="T55" i="151"/>
  <c r="U48" i="162"/>
  <c r="T48" i="162"/>
  <c r="V48" i="162"/>
  <c r="N53" i="150"/>
  <c r="V54" i="168"/>
  <c r="W54" i="168"/>
  <c r="U55" i="65"/>
  <c r="V55" i="65"/>
  <c r="N46" i="173"/>
  <c r="N62" i="176"/>
  <c r="U41" i="152"/>
  <c r="T41" i="152"/>
  <c r="W56" i="156"/>
  <c r="T80" i="65"/>
  <c r="T79" i="170"/>
  <c r="W35" i="162"/>
  <c r="T53" i="158"/>
  <c r="T32" i="154"/>
  <c r="M66" i="150"/>
  <c r="U77" i="159"/>
  <c r="V34" i="180"/>
  <c r="V34" i="179"/>
  <c r="V65" i="146"/>
  <c r="U70" i="145"/>
  <c r="J141" i="161"/>
  <c r="T81" i="140"/>
  <c r="J141" i="159"/>
  <c r="W41" i="143"/>
  <c r="U51" i="163"/>
  <c r="V33" i="147"/>
  <c r="V45" i="151"/>
  <c r="T47" i="149"/>
  <c r="J141" i="177"/>
  <c r="N70" i="155"/>
  <c r="V70" i="155" s="1"/>
  <c r="U63" i="145"/>
  <c r="V80" i="160"/>
  <c r="U38" i="162"/>
  <c r="T85" i="177"/>
  <c r="V47" i="163"/>
  <c r="T50" i="176"/>
  <c r="W71" i="165"/>
  <c r="W42" i="170"/>
  <c r="W78" i="149"/>
  <c r="V35" i="177"/>
  <c r="V73" i="149"/>
  <c r="N70" i="149"/>
  <c r="W70" i="149" s="1"/>
  <c r="V51" i="171"/>
  <c r="N35" i="173"/>
  <c r="W33" i="178"/>
  <c r="N50" i="153"/>
  <c r="N75" i="142"/>
  <c r="N60" i="180"/>
  <c r="N74" i="160"/>
  <c r="N40" i="160"/>
  <c r="N62" i="147"/>
  <c r="T68" i="181"/>
  <c r="U37" i="173"/>
  <c r="W41" i="142"/>
  <c r="J141" i="178"/>
  <c r="J66" i="147"/>
  <c r="W51" i="163"/>
  <c r="J66" i="182"/>
  <c r="J103" i="179"/>
  <c r="T71" i="179"/>
  <c r="J103" i="147"/>
  <c r="U80" i="160"/>
  <c r="V44" i="145"/>
  <c r="J86" i="165"/>
  <c r="W36" i="157"/>
  <c r="U35" i="175"/>
  <c r="W55" i="65"/>
  <c r="N73" i="171"/>
  <c r="N71" i="153"/>
  <c r="N34" i="158"/>
  <c r="N54" i="157"/>
  <c r="N32" i="163"/>
  <c r="N54" i="162"/>
  <c r="N82" i="164"/>
  <c r="N64" i="180"/>
  <c r="N830" i="62"/>
  <c r="V75" i="157"/>
  <c r="U75" i="157"/>
  <c r="O1161" i="62"/>
  <c r="N35" i="147"/>
  <c r="N43" i="140"/>
  <c r="N72" i="155"/>
  <c r="N70" i="147"/>
  <c r="N39" i="154"/>
  <c r="N36" i="172"/>
  <c r="N54" i="182"/>
  <c r="N74" i="171"/>
  <c r="N82" i="148"/>
  <c r="V48" i="170"/>
  <c r="W33" i="162"/>
  <c r="T48" i="65"/>
  <c r="U75" i="161"/>
  <c r="U85" i="170"/>
  <c r="V32" i="146"/>
  <c r="T63" i="148"/>
  <c r="T85" i="170"/>
  <c r="T81" i="160"/>
  <c r="T42" i="171"/>
  <c r="V81" i="178"/>
  <c r="T42" i="180"/>
  <c r="T37" i="158"/>
  <c r="W48" i="65"/>
  <c r="V46" i="175"/>
  <c r="W68" i="181"/>
  <c r="U63" i="148"/>
  <c r="T78" i="157"/>
  <c r="V68" i="181"/>
  <c r="V75" i="161"/>
  <c r="W42" i="171"/>
  <c r="U48" i="170"/>
  <c r="V80" i="175"/>
  <c r="U42" i="171"/>
  <c r="T47" i="178"/>
  <c r="V33" i="162"/>
  <c r="V53" i="163"/>
  <c r="U83" i="143"/>
  <c r="T41" i="164"/>
  <c r="W37" i="158"/>
  <c r="U71" i="169"/>
  <c r="V71" i="169"/>
  <c r="V47" i="161"/>
  <c r="T47" i="161"/>
  <c r="W47" i="161"/>
  <c r="U77" i="182"/>
  <c r="W77" i="182"/>
  <c r="W83" i="140"/>
  <c r="U68" i="156"/>
  <c r="U81" i="178"/>
  <c r="V84" i="180"/>
  <c r="W84" i="180"/>
  <c r="T84" i="180"/>
  <c r="T41" i="163"/>
  <c r="W41" i="163"/>
  <c r="T79" i="161"/>
  <c r="V79" i="161"/>
  <c r="U79" i="161"/>
  <c r="T73" i="142"/>
  <c r="V73" i="142"/>
  <c r="W72" i="164"/>
  <c r="U50" i="149"/>
  <c r="T50" i="149"/>
  <c r="W50" i="149"/>
  <c r="V41" i="156"/>
  <c r="U41" i="156"/>
  <c r="U37" i="181"/>
  <c r="T37" i="181"/>
  <c r="U44" i="169"/>
  <c r="V44" i="169"/>
  <c r="W79" i="161"/>
  <c r="U65" i="141"/>
  <c r="W79" i="170"/>
  <c r="U73" i="142"/>
  <c r="U80" i="177"/>
  <c r="W36" i="141"/>
  <c r="U36" i="141"/>
  <c r="W74" i="181"/>
  <c r="T41" i="178"/>
  <c r="T38" i="143"/>
  <c r="V63" i="151"/>
  <c r="W50" i="146"/>
  <c r="U79" i="170"/>
  <c r="W73" i="142"/>
  <c r="U83" i="140"/>
  <c r="W41" i="156"/>
  <c r="T71" i="169"/>
  <c r="T77" i="153"/>
  <c r="W77" i="153"/>
  <c r="V78" i="140"/>
  <c r="T78" i="140"/>
  <c r="W47" i="143"/>
  <c r="T65" i="141"/>
  <c r="W65" i="141"/>
  <c r="W52" i="160"/>
  <c r="U52" i="160"/>
  <c r="U75" i="141"/>
  <c r="T51" i="161"/>
  <c r="U38" i="143"/>
  <c r="T44" i="169"/>
  <c r="V83" i="140"/>
  <c r="T41" i="156"/>
  <c r="W71" i="169"/>
  <c r="U49" i="176"/>
  <c r="T49" i="176"/>
  <c r="V49" i="176"/>
  <c r="V37" i="181"/>
  <c r="T34" i="65"/>
  <c r="W55" i="146"/>
  <c r="V55" i="146"/>
  <c r="U55" i="146"/>
  <c r="W75" i="181"/>
  <c r="T75" i="181"/>
  <c r="U75" i="181"/>
  <c r="V75" i="181"/>
  <c r="U53" i="151"/>
  <c r="T53" i="151"/>
  <c r="W53" i="151"/>
  <c r="V53" i="151"/>
  <c r="T42" i="151"/>
  <c r="U33" i="167"/>
  <c r="W33" i="167"/>
  <c r="V33" i="167"/>
  <c r="V35" i="169"/>
  <c r="T35" i="169"/>
  <c r="W35" i="169"/>
  <c r="V50" i="172"/>
  <c r="U50" i="172"/>
  <c r="W53" i="163"/>
  <c r="U53" i="163"/>
  <c r="T49" i="180"/>
  <c r="U49" i="180"/>
  <c r="V49" i="180"/>
  <c r="W35" i="173"/>
  <c r="T82" i="179"/>
  <c r="W82" i="179"/>
  <c r="W35" i="182"/>
  <c r="T64" i="162"/>
  <c r="W64" i="162"/>
  <c r="V64" i="162"/>
  <c r="W53" i="153"/>
  <c r="V53" i="153"/>
  <c r="V73" i="140"/>
  <c r="T73" i="140"/>
  <c r="V43" i="161"/>
  <c r="W43" i="161"/>
  <c r="T43" i="161"/>
  <c r="T30" i="143"/>
  <c r="V75" i="141"/>
  <c r="W81" i="178"/>
  <c r="W44" i="169"/>
  <c r="U53" i="153"/>
  <c r="U84" i="180"/>
  <c r="T74" i="177"/>
  <c r="U74" i="177"/>
  <c r="W74" i="177"/>
  <c r="V74" i="177"/>
  <c r="T50" i="172"/>
  <c r="W49" i="180"/>
  <c r="W37" i="181"/>
  <c r="W46" i="175"/>
  <c r="T35" i="167"/>
  <c r="W51" i="165"/>
  <c r="W38" i="151"/>
  <c r="V41" i="164"/>
  <c r="U51" i="165"/>
  <c r="V38" i="151"/>
  <c r="W41" i="164"/>
  <c r="U52" i="151"/>
  <c r="W64" i="161"/>
  <c r="W83" i="143"/>
  <c r="T38" i="151"/>
  <c r="V48" i="65"/>
  <c r="T51" i="165"/>
  <c r="T52" i="151"/>
  <c r="U70" i="151"/>
  <c r="U75" i="140"/>
  <c r="T54" i="155"/>
  <c r="U84" i="143"/>
  <c r="U74" i="158"/>
  <c r="W51" i="181"/>
  <c r="V75" i="140"/>
  <c r="W81" i="148"/>
  <c r="U37" i="140"/>
  <c r="V81" i="148"/>
  <c r="W63" i="170"/>
  <c r="V68" i="164"/>
  <c r="W32" i="150"/>
  <c r="V70" i="151"/>
  <c r="W84" i="143"/>
  <c r="W54" i="155"/>
  <c r="T55" i="169"/>
  <c r="U54" i="155"/>
  <c r="V82" i="155"/>
  <c r="U81" i="148"/>
  <c r="V84" i="143"/>
  <c r="I97" i="60"/>
  <c r="M97" i="59" s="1"/>
  <c r="M95" i="59"/>
  <c r="I96" i="60"/>
  <c r="M96" i="59" s="1"/>
  <c r="T37" i="140"/>
  <c r="T68" i="149"/>
  <c r="U55" i="169"/>
  <c r="V55" i="169"/>
  <c r="V74" i="158"/>
  <c r="V36" i="175"/>
  <c r="U35" i="167"/>
  <c r="W32" i="146"/>
  <c r="V37" i="140"/>
  <c r="W51" i="143"/>
  <c r="U36" i="175"/>
  <c r="T36" i="175"/>
  <c r="V51" i="143"/>
  <c r="U52" i="178"/>
  <c r="T82" i="155"/>
  <c r="W74" i="158"/>
  <c r="T32" i="146"/>
  <c r="U56" i="156"/>
  <c r="V79" i="177"/>
  <c r="V56" i="156"/>
  <c r="V36" i="149"/>
  <c r="V33" i="146"/>
  <c r="W79" i="177"/>
  <c r="V72" i="179"/>
  <c r="U78" i="142"/>
  <c r="T56" i="141"/>
  <c r="W49" i="176"/>
  <c r="V85" i="166"/>
  <c r="T78" i="142"/>
  <c r="U56" i="141"/>
  <c r="Q95" i="182"/>
  <c r="V95" i="182" s="1"/>
  <c r="Q95" i="171"/>
  <c r="V95" i="171" s="1"/>
  <c r="Q95" i="149"/>
  <c r="V95" i="149" s="1"/>
  <c r="Q95" i="145"/>
  <c r="V95" i="145" s="1"/>
  <c r="Q95" i="175"/>
  <c r="V95" i="175" s="1"/>
  <c r="Q95" i="165"/>
  <c r="V95" i="165" s="1"/>
  <c r="Q95" i="152"/>
  <c r="V95" i="152" s="1"/>
  <c r="Q95" i="59"/>
  <c r="Q223" i="59" s="1"/>
  <c r="Q95" i="172"/>
  <c r="V95" i="172" s="1"/>
  <c r="Q95" i="150"/>
  <c r="V95" i="150" s="1"/>
  <c r="Q95" i="146"/>
  <c r="V95" i="146" s="1"/>
  <c r="Q95" i="178"/>
  <c r="V95" i="178" s="1"/>
  <c r="Q95" i="164"/>
  <c r="V95" i="164" s="1"/>
  <c r="Q95" i="180"/>
  <c r="V95" i="180" s="1"/>
  <c r="Q95" i="157"/>
  <c r="V95" i="157" s="1"/>
  <c r="Q95" i="167"/>
  <c r="V95" i="167" s="1"/>
  <c r="Q95" i="159"/>
  <c r="V95" i="159" s="1"/>
  <c r="Q95" i="155"/>
  <c r="V95" i="155" s="1"/>
  <c r="Q95" i="147"/>
  <c r="V95" i="147" s="1"/>
  <c r="Q95" i="142"/>
  <c r="V95" i="142" s="1"/>
  <c r="Q95" i="140"/>
  <c r="V95" i="140" s="1"/>
  <c r="Q95" i="65"/>
  <c r="V95" i="65" s="1"/>
  <c r="Q95" i="177"/>
  <c r="V95" i="177" s="1"/>
  <c r="Q95" i="176"/>
  <c r="V95" i="176" s="1"/>
  <c r="Q95" i="169"/>
  <c r="V95" i="169" s="1"/>
  <c r="Q95" i="153"/>
  <c r="V95" i="153" s="1"/>
  <c r="Q95" i="174"/>
  <c r="V95" i="174" s="1"/>
  <c r="Q95" i="166"/>
  <c r="V95" i="166" s="1"/>
  <c r="Q95" i="162"/>
  <c r="V95" i="162" s="1"/>
  <c r="Q95" i="158"/>
  <c r="V95" i="158" s="1"/>
  <c r="Q95" i="154"/>
  <c r="V95" i="154" s="1"/>
  <c r="Q95" i="168"/>
  <c r="V95" i="168" s="1"/>
  <c r="Q95" i="160"/>
  <c r="V95" i="160" s="1"/>
  <c r="Q95" i="156"/>
  <c r="V95" i="156" s="1"/>
  <c r="Q95" i="148"/>
  <c r="V95" i="148" s="1"/>
  <c r="Q95" i="143"/>
  <c r="V95" i="143" s="1"/>
  <c r="Q95" i="141"/>
  <c r="V95" i="141" s="1"/>
  <c r="L223" i="59"/>
  <c r="Q95" i="163"/>
  <c r="V95" i="163" s="1"/>
  <c r="Q95" i="179"/>
  <c r="V95" i="179" s="1"/>
  <c r="Q95" i="173"/>
  <c r="V95" i="173" s="1"/>
  <c r="Q95" i="161"/>
  <c r="V95" i="161" s="1"/>
  <c r="Q95" i="181"/>
  <c r="V95" i="181" s="1"/>
  <c r="Q95" i="170"/>
  <c r="V95" i="170" s="1"/>
  <c r="Q95" i="151"/>
  <c r="V95" i="151" s="1"/>
  <c r="W78" i="142"/>
  <c r="V56" i="141"/>
  <c r="Q97" i="182"/>
  <c r="V97" i="182" s="1"/>
  <c r="Q97" i="181"/>
  <c r="V97" i="181" s="1"/>
  <c r="Q97" i="174"/>
  <c r="V97" i="174" s="1"/>
  <c r="Q97" i="170"/>
  <c r="V97" i="170" s="1"/>
  <c r="Q97" i="168"/>
  <c r="V97" i="168" s="1"/>
  <c r="Q97" i="166"/>
  <c r="V97" i="166" s="1"/>
  <c r="Q97" i="164"/>
  <c r="V97" i="164" s="1"/>
  <c r="Q97" i="162"/>
  <c r="V97" i="162" s="1"/>
  <c r="Q97" i="160"/>
  <c r="V97" i="160" s="1"/>
  <c r="Q97" i="158"/>
  <c r="V97" i="158" s="1"/>
  <c r="Q97" i="156"/>
  <c r="V97" i="156" s="1"/>
  <c r="Q97" i="154"/>
  <c r="V97" i="154" s="1"/>
  <c r="Q97" i="65"/>
  <c r="V97" i="65" s="1"/>
  <c r="Q97" i="173"/>
  <c r="V97" i="173" s="1"/>
  <c r="Q97" i="165"/>
  <c r="V97" i="165" s="1"/>
  <c r="L225" i="59"/>
  <c r="Q97" i="177"/>
  <c r="V97" i="177" s="1"/>
  <c r="Q97" i="151"/>
  <c r="V97" i="151" s="1"/>
  <c r="Q97" i="150"/>
  <c r="V97" i="150" s="1"/>
  <c r="Q97" i="140"/>
  <c r="V97" i="140" s="1"/>
  <c r="Q97" i="161"/>
  <c r="V97" i="161" s="1"/>
  <c r="Q97" i="148"/>
  <c r="V97" i="148" s="1"/>
  <c r="Q97" i="176"/>
  <c r="V97" i="176" s="1"/>
  <c r="Q97" i="141"/>
  <c r="V97" i="141" s="1"/>
  <c r="Q97" i="172"/>
  <c r="V97" i="172" s="1"/>
  <c r="Q97" i="175"/>
  <c r="V97" i="175" s="1"/>
  <c r="Q97" i="152"/>
  <c r="V97" i="152" s="1"/>
  <c r="Q97" i="149"/>
  <c r="V97" i="149" s="1"/>
  <c r="Q97" i="147"/>
  <c r="V97" i="147" s="1"/>
  <c r="Q97" i="145"/>
  <c r="V97" i="145" s="1"/>
  <c r="Q97" i="146"/>
  <c r="V97" i="146" s="1"/>
  <c r="Q97" i="178"/>
  <c r="V97" i="178" s="1"/>
  <c r="Q97" i="142"/>
  <c r="V97" i="142" s="1"/>
  <c r="Q97" i="143"/>
  <c r="V97" i="143" s="1"/>
  <c r="Q97" i="59"/>
  <c r="Q225" i="59" s="1"/>
  <c r="Q97" i="155"/>
  <c r="V97" i="155" s="1"/>
  <c r="Q97" i="171"/>
  <c r="V97" i="171" s="1"/>
  <c r="Q97" i="159"/>
  <c r="V97" i="159" s="1"/>
  <c r="Q97" i="179"/>
  <c r="V97" i="179" s="1"/>
  <c r="Q97" i="169"/>
  <c r="V97" i="169" s="1"/>
  <c r="Q97" i="167"/>
  <c r="V97" i="167" s="1"/>
  <c r="Q97" i="163"/>
  <c r="V97" i="163" s="1"/>
  <c r="Q97" i="157"/>
  <c r="V97" i="157" s="1"/>
  <c r="Q97" i="153"/>
  <c r="V97" i="153" s="1"/>
  <c r="Q97" i="180"/>
  <c r="V97" i="180" s="1"/>
  <c r="Q96" i="182"/>
  <c r="V96" i="182" s="1"/>
  <c r="Q96" i="172"/>
  <c r="V96" i="172" s="1"/>
  <c r="Q96" i="148"/>
  <c r="V96" i="148" s="1"/>
  <c r="Q96" i="146"/>
  <c r="V96" i="146" s="1"/>
  <c r="Q96" i="181"/>
  <c r="V96" i="181" s="1"/>
  <c r="Q96" i="177"/>
  <c r="V96" i="177" s="1"/>
  <c r="Q96" i="164"/>
  <c r="V96" i="164" s="1"/>
  <c r="Q96" i="160"/>
  <c r="V96" i="160" s="1"/>
  <c r="Q96" i="162"/>
  <c r="V96" i="162" s="1"/>
  <c r="Q96" i="147"/>
  <c r="V96" i="147" s="1"/>
  <c r="Q96" i="180"/>
  <c r="V96" i="180" s="1"/>
  <c r="Q96" i="175"/>
  <c r="V96" i="175" s="1"/>
  <c r="Q96" i="163"/>
  <c r="V96" i="163" s="1"/>
  <c r="Q96" i="158"/>
  <c r="V96" i="158" s="1"/>
  <c r="Q96" i="150"/>
  <c r="V96" i="150" s="1"/>
  <c r="Q96" i="171"/>
  <c r="V96" i="171" s="1"/>
  <c r="Q96" i="156"/>
  <c r="V96" i="156" s="1"/>
  <c r="Q96" i="154"/>
  <c r="V96" i="154" s="1"/>
  <c r="Q96" i="140"/>
  <c r="V96" i="140" s="1"/>
  <c r="Q96" i="65"/>
  <c r="V96" i="65" s="1"/>
  <c r="Q96" i="178"/>
  <c r="V96" i="178" s="1"/>
  <c r="Q96" i="176"/>
  <c r="V96" i="176" s="1"/>
  <c r="Q96" i="173"/>
  <c r="V96" i="173" s="1"/>
  <c r="Q96" i="169"/>
  <c r="V96" i="169" s="1"/>
  <c r="Q96" i="167"/>
  <c r="V96" i="167" s="1"/>
  <c r="Q96" i="165"/>
  <c r="V96" i="165" s="1"/>
  <c r="Q96" i="159"/>
  <c r="V96" i="159" s="1"/>
  <c r="Q96" i="157"/>
  <c r="V96" i="157" s="1"/>
  <c r="Q96" i="155"/>
  <c r="V96" i="155" s="1"/>
  <c r="Q96" i="153"/>
  <c r="V96" i="153" s="1"/>
  <c r="Q96" i="149"/>
  <c r="V96" i="149" s="1"/>
  <c r="Q96" i="142"/>
  <c r="V96" i="142" s="1"/>
  <c r="Q96" i="168"/>
  <c r="V96" i="168" s="1"/>
  <c r="Q96" i="152"/>
  <c r="V96" i="152" s="1"/>
  <c r="Q96" i="143"/>
  <c r="V96" i="143" s="1"/>
  <c r="Q96" i="59"/>
  <c r="Q224" i="59" s="1"/>
  <c r="Q96" i="161"/>
  <c r="V96" i="161" s="1"/>
  <c r="Q96" i="141"/>
  <c r="V96" i="141" s="1"/>
  <c r="Q96" i="179"/>
  <c r="V96" i="179" s="1"/>
  <c r="Q96" i="174"/>
  <c r="V96" i="174" s="1"/>
  <c r="Q96" i="170"/>
  <c r="V96" i="170" s="1"/>
  <c r="Q96" i="166"/>
  <c r="V96" i="166" s="1"/>
  <c r="Q96" i="151"/>
  <c r="V96" i="151" s="1"/>
  <c r="L224" i="59"/>
  <c r="Q96" i="145"/>
  <c r="V96" i="145" s="1"/>
  <c r="H93" i="60"/>
  <c r="L93" i="59" s="1"/>
  <c r="H94" i="60"/>
  <c r="L94" i="59" s="1"/>
  <c r="L92" i="59"/>
  <c r="U77" i="158"/>
  <c r="T77" i="158"/>
  <c r="W34" i="148"/>
  <c r="V34" i="148"/>
  <c r="T34" i="148"/>
  <c r="U34" i="148"/>
  <c r="T71" i="166"/>
  <c r="V71" i="166"/>
  <c r="U71" i="166"/>
  <c r="W71" i="166"/>
  <c r="W54" i="148"/>
  <c r="U54" i="148"/>
  <c r="U32" i="161"/>
  <c r="T32" i="161"/>
  <c r="V32" i="161"/>
  <c r="T78" i="176"/>
  <c r="U78" i="176"/>
  <c r="W78" i="176"/>
  <c r="V78" i="176"/>
  <c r="V39" i="180"/>
  <c r="T39" i="180"/>
  <c r="W35" i="174"/>
  <c r="T35" i="174"/>
  <c r="V32" i="158"/>
  <c r="W32" i="158"/>
  <c r="T32" i="158"/>
  <c r="V38" i="175"/>
  <c r="T38" i="175"/>
  <c r="W38" i="175"/>
  <c r="U38" i="175"/>
  <c r="V49" i="177"/>
  <c r="T49" i="177"/>
  <c r="U49" i="177"/>
  <c r="U34" i="155"/>
  <c r="W51" i="156"/>
  <c r="W33" i="175"/>
  <c r="V33" i="175"/>
  <c r="U33" i="175"/>
  <c r="V47" i="142"/>
  <c r="W47" i="142"/>
  <c r="U64" i="156"/>
  <c r="W64" i="156"/>
  <c r="V64" i="156"/>
  <c r="U82" i="156"/>
  <c r="V82" i="156"/>
  <c r="T76" i="148"/>
  <c r="W76" i="148"/>
  <c r="V73" i="170"/>
  <c r="T50" i="152"/>
  <c r="W72" i="168"/>
  <c r="T72" i="168"/>
  <c r="U64" i="177"/>
  <c r="W64" i="177"/>
  <c r="U65" i="157"/>
  <c r="W65" i="157"/>
  <c r="U75" i="166"/>
  <c r="T75" i="166"/>
  <c r="U31" i="171"/>
  <c r="T31" i="171"/>
  <c r="T81" i="146"/>
  <c r="V81" i="146"/>
  <c r="T73" i="179"/>
  <c r="W73" i="179"/>
  <c r="U76" i="179"/>
  <c r="V76" i="179"/>
  <c r="T52" i="176"/>
  <c r="W52" i="176"/>
  <c r="U52" i="176"/>
  <c r="V52" i="176"/>
  <c r="V44" i="141"/>
  <c r="V42" i="162"/>
  <c r="W42" i="162"/>
  <c r="U42" i="162"/>
  <c r="U45" i="173"/>
  <c r="W45" i="173"/>
  <c r="W71" i="168"/>
  <c r="U71" i="168"/>
  <c r="T71" i="168"/>
  <c r="V71" i="168"/>
  <c r="W44" i="153"/>
  <c r="V54" i="148"/>
  <c r="T54" i="148"/>
  <c r="V51" i="156"/>
  <c r="T33" i="175"/>
  <c r="T83" i="181"/>
  <c r="V35" i="174"/>
  <c r="T45" i="173"/>
  <c r="V52" i="160"/>
  <c r="T52" i="160"/>
  <c r="W50" i="152"/>
  <c r="U50" i="152"/>
  <c r="V51" i="168"/>
  <c r="V48" i="148"/>
  <c r="T51" i="156"/>
  <c r="V76" i="148"/>
  <c r="W83" i="181"/>
  <c r="T34" i="155"/>
  <c r="U39" i="180"/>
  <c r="T54" i="161"/>
  <c r="V31" i="157"/>
  <c r="U35" i="174"/>
  <c r="V45" i="173"/>
  <c r="T39" i="156"/>
  <c r="U39" i="156"/>
  <c r="W39" i="156"/>
  <c r="T33" i="150"/>
  <c r="W33" i="150"/>
  <c r="U45" i="146"/>
  <c r="T45" i="146"/>
  <c r="V70" i="153"/>
  <c r="W70" i="153"/>
  <c r="U75" i="146"/>
  <c r="V75" i="146"/>
  <c r="W75" i="146"/>
  <c r="W65" i="148"/>
  <c r="V65" i="148"/>
  <c r="T65" i="148"/>
  <c r="U42" i="151"/>
  <c r="U83" i="181"/>
  <c r="W34" i="155"/>
  <c r="W39" i="180"/>
  <c r="W54" i="161"/>
  <c r="W49" i="177"/>
  <c r="T42" i="162"/>
  <c r="W47" i="173"/>
  <c r="T47" i="173"/>
  <c r="U47" i="173"/>
  <c r="V47" i="173"/>
  <c r="W52" i="142"/>
  <c r="V52" i="142"/>
  <c r="T52" i="142"/>
  <c r="T50" i="140"/>
  <c r="W50" i="140"/>
  <c r="W51" i="169"/>
  <c r="T31" i="157"/>
  <c r="W31" i="157"/>
  <c r="U84" i="170"/>
  <c r="T84" i="170"/>
  <c r="V84" i="170"/>
  <c r="W84" i="170"/>
  <c r="U32" i="158"/>
  <c r="T73" i="170"/>
  <c r="V42" i="151"/>
  <c r="U54" i="161"/>
  <c r="U50" i="140"/>
  <c r="V77" i="182"/>
  <c r="T76" i="175"/>
  <c r="T70" i="145"/>
  <c r="W43" i="143"/>
  <c r="T80" i="143"/>
  <c r="U38" i="153"/>
  <c r="U81" i="150"/>
  <c r="U63" i="152"/>
  <c r="U53" i="178"/>
  <c r="V37" i="152"/>
  <c r="V81" i="150"/>
  <c r="U76" i="175"/>
  <c r="W63" i="152"/>
  <c r="T53" i="178"/>
  <c r="U36" i="181"/>
  <c r="U37" i="152"/>
  <c r="T81" i="150"/>
  <c r="W76" i="175"/>
  <c r="U41" i="178"/>
  <c r="R94" i="182"/>
  <c r="W94" i="182" s="1"/>
  <c r="R94" i="180"/>
  <c r="W94" i="180" s="1"/>
  <c r="R94" i="168"/>
  <c r="W94" i="168" s="1"/>
  <c r="R94" i="160"/>
  <c r="W94" i="160" s="1"/>
  <c r="R94" i="150"/>
  <c r="W94" i="150" s="1"/>
  <c r="R94" i="141"/>
  <c r="W94" i="141" s="1"/>
  <c r="R94" i="65"/>
  <c r="W94" i="65" s="1"/>
  <c r="R94" i="163"/>
  <c r="W94" i="163" s="1"/>
  <c r="R94" i="174"/>
  <c r="W94" i="174" s="1"/>
  <c r="R94" i="166"/>
  <c r="W94" i="166" s="1"/>
  <c r="R94" i="158"/>
  <c r="W94" i="158" s="1"/>
  <c r="R94" i="167"/>
  <c r="W94" i="167" s="1"/>
  <c r="R94" i="181"/>
  <c r="W94" i="181" s="1"/>
  <c r="R94" i="169"/>
  <c r="W94" i="169" s="1"/>
  <c r="R94" i="161"/>
  <c r="W94" i="161" s="1"/>
  <c r="R94" i="153"/>
  <c r="W94" i="153" s="1"/>
  <c r="R94" i="142"/>
  <c r="W94" i="142" s="1"/>
  <c r="M222" i="59"/>
  <c r="R94" i="165"/>
  <c r="W94" i="165" s="1"/>
  <c r="R94" i="157"/>
  <c r="W94" i="157" s="1"/>
  <c r="R94" i="148"/>
  <c r="W94" i="148" s="1"/>
  <c r="R94" i="151"/>
  <c r="W94" i="151" s="1"/>
  <c r="R94" i="140"/>
  <c r="W94" i="140" s="1"/>
  <c r="R94" i="178"/>
  <c r="W94" i="178" s="1"/>
  <c r="R94" i="175"/>
  <c r="W94" i="175" s="1"/>
  <c r="R94" i="170"/>
  <c r="W94" i="170" s="1"/>
  <c r="R94" i="162"/>
  <c r="W94" i="162" s="1"/>
  <c r="R94" i="154"/>
  <c r="W94" i="154" s="1"/>
  <c r="R94" i="143"/>
  <c r="W94" i="143" s="1"/>
  <c r="R94" i="59"/>
  <c r="R222" i="59" s="1"/>
  <c r="R94" i="147"/>
  <c r="W94" i="147" s="1"/>
  <c r="R94" i="164"/>
  <c r="W94" i="164" s="1"/>
  <c r="R94" i="152"/>
  <c r="W94" i="152" s="1"/>
  <c r="R94" i="159"/>
  <c r="W94" i="159" s="1"/>
  <c r="R94" i="149"/>
  <c r="W94" i="149" s="1"/>
  <c r="R94" i="179"/>
  <c r="W94" i="179" s="1"/>
  <c r="R94" i="176"/>
  <c r="W94" i="176" s="1"/>
  <c r="R94" i="171"/>
  <c r="W94" i="171" s="1"/>
  <c r="R94" i="155"/>
  <c r="W94" i="155" s="1"/>
  <c r="R94" i="145"/>
  <c r="W94" i="145" s="1"/>
  <c r="R94" i="173"/>
  <c r="W94" i="173" s="1"/>
  <c r="R94" i="177"/>
  <c r="W94" i="177" s="1"/>
  <c r="R94" i="172"/>
  <c r="W94" i="172" s="1"/>
  <c r="R94" i="156"/>
  <c r="W94" i="156" s="1"/>
  <c r="R94" i="146"/>
  <c r="W94" i="146" s="1"/>
  <c r="V63" i="152"/>
  <c r="V32" i="169"/>
  <c r="W53" i="178"/>
  <c r="U32" i="169"/>
  <c r="U47" i="161"/>
  <c r="T69" i="159"/>
  <c r="W75" i="141"/>
  <c r="V41" i="178"/>
  <c r="R92" i="182"/>
  <c r="W92" i="182" s="1"/>
  <c r="R92" i="174"/>
  <c r="W92" i="174" s="1"/>
  <c r="R92" i="166"/>
  <c r="W92" i="166" s="1"/>
  <c r="R92" i="164"/>
  <c r="W92" i="164" s="1"/>
  <c r="R92" i="158"/>
  <c r="W92" i="158" s="1"/>
  <c r="R92" i="171"/>
  <c r="W92" i="171" s="1"/>
  <c r="R92" i="155"/>
  <c r="W92" i="155" s="1"/>
  <c r="R92" i="148"/>
  <c r="W92" i="148" s="1"/>
  <c r="R92" i="178"/>
  <c r="W92" i="178" s="1"/>
  <c r="R92" i="172"/>
  <c r="W92" i="172" s="1"/>
  <c r="R92" i="157"/>
  <c r="W92" i="157" s="1"/>
  <c r="R92" i="167"/>
  <c r="W92" i="167" s="1"/>
  <c r="R92" i="161"/>
  <c r="W92" i="161" s="1"/>
  <c r="R92" i="159"/>
  <c r="W92" i="159" s="1"/>
  <c r="R92" i="143"/>
  <c r="W92" i="143" s="1"/>
  <c r="R92" i="59"/>
  <c r="R220" i="59" s="1"/>
  <c r="R92" i="65"/>
  <c r="W92" i="65" s="1"/>
  <c r="R92" i="142"/>
  <c r="W92" i="142" s="1"/>
  <c r="R92" i="152"/>
  <c r="W92" i="152" s="1"/>
  <c r="R92" i="156"/>
  <c r="W92" i="156" s="1"/>
  <c r="R92" i="179"/>
  <c r="W92" i="179" s="1"/>
  <c r="R92" i="163"/>
  <c r="W92" i="163" s="1"/>
  <c r="R92" i="180"/>
  <c r="W92" i="180" s="1"/>
  <c r="R92" i="168"/>
  <c r="W92" i="168" s="1"/>
  <c r="R92" i="162"/>
  <c r="W92" i="162" s="1"/>
  <c r="R92" i="160"/>
  <c r="W92" i="160" s="1"/>
  <c r="R92" i="145"/>
  <c r="W92" i="145" s="1"/>
  <c r="R92" i="151"/>
  <c r="W92" i="151" s="1"/>
  <c r="R92" i="173"/>
  <c r="W92" i="173" s="1"/>
  <c r="R92" i="165"/>
  <c r="W92" i="165" s="1"/>
  <c r="R92" i="181"/>
  <c r="W92" i="181" s="1"/>
  <c r="R92" i="169"/>
  <c r="W92" i="169" s="1"/>
  <c r="R92" i="153"/>
  <c r="W92" i="153" s="1"/>
  <c r="R92" i="146"/>
  <c r="W92" i="146" s="1"/>
  <c r="R92" i="141"/>
  <c r="W92" i="141" s="1"/>
  <c r="R92" i="140"/>
  <c r="W92" i="140" s="1"/>
  <c r="R92" i="175"/>
  <c r="W92" i="175" s="1"/>
  <c r="R92" i="149"/>
  <c r="W92" i="149" s="1"/>
  <c r="R92" i="177"/>
  <c r="W92" i="177" s="1"/>
  <c r="M220" i="59"/>
  <c r="R92" i="170"/>
  <c r="W92" i="170" s="1"/>
  <c r="R92" i="154"/>
  <c r="W92" i="154" s="1"/>
  <c r="R92" i="150"/>
  <c r="W92" i="150" s="1"/>
  <c r="R92" i="147"/>
  <c r="W92" i="147" s="1"/>
  <c r="R92" i="176"/>
  <c r="W92" i="176" s="1"/>
  <c r="W69" i="159"/>
  <c r="R93" i="182"/>
  <c r="W93" i="182" s="1"/>
  <c r="R93" i="168"/>
  <c r="W93" i="168" s="1"/>
  <c r="R93" i="164"/>
  <c r="W93" i="164" s="1"/>
  <c r="R93" i="160"/>
  <c r="W93" i="160" s="1"/>
  <c r="R93" i="148"/>
  <c r="W93" i="148" s="1"/>
  <c r="R93" i="172"/>
  <c r="W93" i="172" s="1"/>
  <c r="R93" i="177"/>
  <c r="W93" i="177" s="1"/>
  <c r="R93" i="169"/>
  <c r="W93" i="169" s="1"/>
  <c r="R93" i="153"/>
  <c r="W93" i="153" s="1"/>
  <c r="R93" i="149"/>
  <c r="W93" i="149" s="1"/>
  <c r="R93" i="173"/>
  <c r="W93" i="173" s="1"/>
  <c r="R93" i="178"/>
  <c r="W93" i="178" s="1"/>
  <c r="R93" i="170"/>
  <c r="W93" i="170" s="1"/>
  <c r="R93" i="154"/>
  <c r="W93" i="154" s="1"/>
  <c r="R93" i="59"/>
  <c r="R221" i="59" s="1"/>
  <c r="M221" i="59"/>
  <c r="R93" i="175"/>
  <c r="W93" i="175" s="1"/>
  <c r="R93" i="179"/>
  <c r="W93" i="179" s="1"/>
  <c r="R93" i="171"/>
  <c r="W93" i="171" s="1"/>
  <c r="R93" i="155"/>
  <c r="W93" i="155" s="1"/>
  <c r="R93" i="140"/>
  <c r="W93" i="140" s="1"/>
  <c r="R93" i="65"/>
  <c r="W93" i="65" s="1"/>
  <c r="R93" i="180"/>
  <c r="W93" i="180" s="1"/>
  <c r="R93" i="156"/>
  <c r="W93" i="156" s="1"/>
  <c r="R93" i="143"/>
  <c r="W93" i="143" s="1"/>
  <c r="R93" i="141"/>
  <c r="W93" i="141" s="1"/>
  <c r="R93" i="181"/>
  <c r="W93" i="181" s="1"/>
  <c r="R93" i="165"/>
  <c r="W93" i="165" s="1"/>
  <c r="R93" i="161"/>
  <c r="W93" i="161" s="1"/>
  <c r="R93" i="157"/>
  <c r="W93" i="157" s="1"/>
  <c r="R93" i="150"/>
  <c r="W93" i="150" s="1"/>
  <c r="R93" i="145"/>
  <c r="W93" i="145" s="1"/>
  <c r="R93" i="142"/>
  <c r="W93" i="142" s="1"/>
  <c r="R93" i="176"/>
  <c r="W93" i="176" s="1"/>
  <c r="R93" i="174"/>
  <c r="W93" i="174" s="1"/>
  <c r="R93" i="166"/>
  <c r="W93" i="166" s="1"/>
  <c r="R93" i="162"/>
  <c r="W93" i="162" s="1"/>
  <c r="R93" i="158"/>
  <c r="W93" i="158" s="1"/>
  <c r="R93" i="152"/>
  <c r="W93" i="152" s="1"/>
  <c r="R93" i="146"/>
  <c r="W93" i="146" s="1"/>
  <c r="R93" i="167"/>
  <c r="W93" i="167" s="1"/>
  <c r="R93" i="163"/>
  <c r="W93" i="163" s="1"/>
  <c r="R93" i="159"/>
  <c r="W93" i="159" s="1"/>
  <c r="R93" i="151"/>
  <c r="W93" i="151" s="1"/>
  <c r="R93" i="147"/>
  <c r="W93" i="147" s="1"/>
  <c r="T75" i="180"/>
  <c r="V75" i="180"/>
  <c r="U75" i="180"/>
  <c r="W75" i="180"/>
  <c r="U51" i="164"/>
  <c r="W51" i="164"/>
  <c r="T51" i="164"/>
  <c r="T30" i="181"/>
  <c r="U30" i="181"/>
  <c r="W30" i="181"/>
  <c r="V30" i="181"/>
  <c r="T35" i="154"/>
  <c r="U33" i="166"/>
  <c r="V33" i="166"/>
  <c r="W33" i="166"/>
  <c r="W70" i="158"/>
  <c r="T70" i="158"/>
  <c r="V49" i="169"/>
  <c r="W49" i="169"/>
  <c r="T49" i="169"/>
  <c r="U31" i="180"/>
  <c r="T31" i="180"/>
  <c r="W46" i="146"/>
  <c r="U32" i="164"/>
  <c r="U73" i="162"/>
  <c r="U54" i="159"/>
  <c r="W52" i="146"/>
  <c r="T52" i="146"/>
  <c r="V52" i="146"/>
  <c r="V53" i="164"/>
  <c r="T53" i="164"/>
  <c r="T85" i="161"/>
  <c r="U85" i="161"/>
  <c r="W85" i="161"/>
  <c r="V85" i="161"/>
  <c r="V40" i="162"/>
  <c r="W40" i="162"/>
  <c r="U40" i="162"/>
  <c r="V81" i="160"/>
  <c r="W81" i="160"/>
  <c r="U32" i="177"/>
  <c r="V32" i="177"/>
  <c r="W32" i="177"/>
  <c r="V72" i="182"/>
  <c r="T72" i="182"/>
  <c r="W64" i="158"/>
  <c r="V64" i="158"/>
  <c r="T75" i="140"/>
  <c r="T43" i="180"/>
  <c r="W49" i="171"/>
  <c r="V82" i="173"/>
  <c r="U31" i="150"/>
  <c r="V70" i="181"/>
  <c r="T32" i="177"/>
  <c r="T51" i="151"/>
  <c r="T54" i="145"/>
  <c r="T37" i="176"/>
  <c r="V37" i="176"/>
  <c r="T41" i="160"/>
  <c r="V41" i="160"/>
  <c r="U41" i="160"/>
  <c r="T40" i="168"/>
  <c r="U40" i="168"/>
  <c r="W64" i="171"/>
  <c r="U64" i="171"/>
  <c r="V64" i="171"/>
  <c r="T64" i="171"/>
  <c r="W56" i="146"/>
  <c r="U56" i="146"/>
  <c r="V56" i="146"/>
  <c r="V33" i="152"/>
  <c r="U33" i="152"/>
  <c r="W33" i="152"/>
  <c r="T33" i="152"/>
  <c r="W43" i="180"/>
  <c r="V49" i="171"/>
  <c r="U52" i="146"/>
  <c r="T82" i="173"/>
  <c r="V51" i="164"/>
  <c r="U76" i="154"/>
  <c r="T70" i="181"/>
  <c r="U54" i="145"/>
  <c r="U71" i="182"/>
  <c r="V71" i="182"/>
  <c r="T71" i="182"/>
  <c r="W71" i="182"/>
  <c r="W43" i="160"/>
  <c r="T43" i="160"/>
  <c r="V43" i="160"/>
  <c r="T42" i="181"/>
  <c r="U42" i="181"/>
  <c r="W70" i="174"/>
  <c r="V70" i="174"/>
  <c r="V73" i="166"/>
  <c r="W63" i="151"/>
  <c r="V55" i="180"/>
  <c r="T56" i="152"/>
  <c r="V34" i="177"/>
  <c r="T34" i="177"/>
  <c r="W84" i="157"/>
  <c r="V84" i="157"/>
  <c r="T39" i="182"/>
  <c r="V39" i="182"/>
  <c r="W38" i="178"/>
  <c r="U72" i="173"/>
  <c r="W72" i="173"/>
  <c r="T72" i="173"/>
  <c r="T64" i="166"/>
  <c r="V64" i="166"/>
  <c r="W64" i="166"/>
  <c r="T35" i="164"/>
  <c r="U35" i="164"/>
  <c r="V35" i="164"/>
  <c r="W35" i="164"/>
  <c r="V53" i="182"/>
  <c r="W53" i="182"/>
  <c r="T53" i="182"/>
  <c r="U55" i="163"/>
  <c r="W45" i="171"/>
  <c r="U77" i="161"/>
  <c r="V43" i="180"/>
  <c r="U49" i="171"/>
  <c r="V50" i="149"/>
  <c r="U82" i="179"/>
  <c r="U82" i="175"/>
  <c r="U82" i="173"/>
  <c r="W76" i="154"/>
  <c r="V72" i="173"/>
  <c r="T71" i="147"/>
  <c r="V71" i="147"/>
  <c r="W71" i="147"/>
  <c r="U71" i="147"/>
  <c r="V41" i="169"/>
  <c r="W41" i="169"/>
  <c r="T41" i="169"/>
  <c r="T81" i="152"/>
  <c r="W45" i="143"/>
  <c r="T45" i="143"/>
  <c r="T73" i="169"/>
  <c r="T53" i="175"/>
  <c r="U53" i="175"/>
  <c r="V53" i="175"/>
  <c r="U32" i="147"/>
  <c r="T32" i="147"/>
  <c r="T85" i="141"/>
  <c r="V85" i="141"/>
  <c r="V31" i="150"/>
  <c r="T31" i="150"/>
  <c r="T52" i="177"/>
  <c r="W52" i="177"/>
  <c r="U52" i="177"/>
  <c r="V52" i="177"/>
  <c r="V56" i="170"/>
  <c r="T56" i="170"/>
  <c r="W56" i="170"/>
  <c r="U56" i="170"/>
  <c r="W52" i="171"/>
  <c r="U52" i="171"/>
  <c r="V52" i="171"/>
  <c r="T52" i="171"/>
  <c r="T32" i="160"/>
  <c r="V32" i="160"/>
  <c r="W32" i="160"/>
  <c r="V78" i="179"/>
  <c r="W78" i="179"/>
  <c r="U78" i="179"/>
  <c r="T78" i="179"/>
  <c r="V52" i="167"/>
  <c r="W52" i="167"/>
  <c r="U52" i="167"/>
  <c r="T52" i="167"/>
  <c r="U78" i="167"/>
  <c r="W78" i="167"/>
  <c r="T78" i="167"/>
  <c r="U39" i="153"/>
  <c r="U40" i="176"/>
  <c r="V40" i="176"/>
  <c r="W40" i="176"/>
  <c r="V81" i="180"/>
  <c r="W81" i="180"/>
  <c r="T81" i="180"/>
  <c r="U81" i="180"/>
  <c r="U73" i="163"/>
  <c r="W73" i="163"/>
  <c r="T38" i="178"/>
  <c r="U38" i="178"/>
  <c r="V75" i="147"/>
  <c r="T75" i="147"/>
  <c r="U73" i="166"/>
  <c r="V45" i="171"/>
  <c r="V52" i="166"/>
  <c r="U72" i="179"/>
  <c r="T72" i="179"/>
  <c r="W42" i="182"/>
  <c r="U42" i="182"/>
  <c r="V42" i="182"/>
  <c r="T42" i="182"/>
  <c r="U55" i="178"/>
  <c r="V55" i="178"/>
  <c r="W85" i="153"/>
  <c r="V85" i="153"/>
  <c r="U85" i="153"/>
  <c r="U85" i="176"/>
  <c r="W85" i="176"/>
  <c r="T85" i="176"/>
  <c r="V85" i="176"/>
  <c r="V35" i="163"/>
  <c r="T35" i="163"/>
  <c r="W35" i="163"/>
  <c r="U35" i="163"/>
  <c r="U76" i="166"/>
  <c r="W76" i="166"/>
  <c r="V76" i="166"/>
  <c r="T76" i="166"/>
  <c r="T77" i="161"/>
  <c r="V77" i="161"/>
  <c r="V37" i="164"/>
  <c r="T37" i="164"/>
  <c r="U37" i="164"/>
  <c r="V83" i="165"/>
  <c r="T83" i="165"/>
  <c r="U83" i="165"/>
  <c r="W83" i="165"/>
  <c r="T52" i="145"/>
  <c r="U52" i="145"/>
  <c r="V52" i="145"/>
  <c r="T70" i="142"/>
  <c r="U70" i="142"/>
  <c r="W70" i="142"/>
  <c r="W76" i="156"/>
  <c r="V76" i="156"/>
  <c r="V50" i="160"/>
  <c r="T50" i="160"/>
  <c r="U50" i="160"/>
  <c r="W50" i="160"/>
  <c r="V83" i="182"/>
  <c r="T83" i="182"/>
  <c r="T55" i="178"/>
  <c r="V54" i="145"/>
  <c r="U63" i="151"/>
  <c r="W39" i="182"/>
  <c r="T54" i="159"/>
  <c r="U70" i="158"/>
  <c r="T40" i="176"/>
  <c r="U49" i="169"/>
  <c r="U37" i="171"/>
  <c r="T37" i="171"/>
  <c r="W37" i="171"/>
  <c r="T65" i="178"/>
  <c r="W65" i="178"/>
  <c r="V65" i="178"/>
  <c r="U65" i="178"/>
  <c r="V84" i="156"/>
  <c r="W84" i="156"/>
  <c r="U32" i="160"/>
  <c r="W68" i="182"/>
  <c r="T68" i="182"/>
  <c r="U45" i="142"/>
  <c r="W45" i="142"/>
  <c r="V44" i="156"/>
  <c r="W44" i="156"/>
  <c r="U85" i="166"/>
  <c r="W85" i="166"/>
  <c r="T69" i="65"/>
  <c r="U82" i="143"/>
  <c r="U70" i="177"/>
  <c r="V39" i="148"/>
  <c r="V45" i="142"/>
  <c r="T44" i="156"/>
  <c r="T36" i="147"/>
  <c r="W44" i="150"/>
  <c r="T44" i="150"/>
  <c r="V44" i="150"/>
  <c r="U78" i="157"/>
  <c r="V78" i="157"/>
  <c r="U32" i="154"/>
  <c r="V32" i="154"/>
  <c r="T63" i="170"/>
  <c r="V63" i="170"/>
  <c r="U42" i="174"/>
  <c r="U30" i="182"/>
  <c r="W69" i="65"/>
  <c r="V68" i="182"/>
  <c r="V82" i="143"/>
  <c r="U39" i="148"/>
  <c r="V79" i="166"/>
  <c r="U36" i="147"/>
  <c r="T83" i="148"/>
  <c r="T41" i="157"/>
  <c r="V41" i="157"/>
  <c r="U41" i="157"/>
  <c r="W41" i="157"/>
  <c r="U63" i="154"/>
  <c r="W63" i="154"/>
  <c r="V63" i="154"/>
  <c r="T65" i="171"/>
  <c r="V65" i="171"/>
  <c r="W65" i="171"/>
  <c r="U65" i="171"/>
  <c r="W82" i="146"/>
  <c r="U82" i="146"/>
  <c r="W53" i="147"/>
  <c r="T53" i="147"/>
  <c r="V53" i="147"/>
  <c r="T68" i="164"/>
  <c r="W68" i="164"/>
  <c r="W36" i="149"/>
  <c r="W35" i="158"/>
  <c r="U82" i="155"/>
  <c r="U35" i="158"/>
  <c r="T35" i="158"/>
  <c r="V69" i="65"/>
  <c r="W84" i="152"/>
  <c r="U68" i="182"/>
  <c r="W82" i="143"/>
  <c r="W39" i="148"/>
  <c r="T79" i="166"/>
  <c r="W68" i="149"/>
  <c r="V36" i="147"/>
  <c r="U83" i="148"/>
  <c r="W45" i="164"/>
  <c r="V45" i="164"/>
  <c r="V84" i="176"/>
  <c r="W84" i="176"/>
  <c r="U84" i="152"/>
  <c r="U79" i="166"/>
  <c r="T63" i="154"/>
  <c r="V68" i="149"/>
  <c r="U53" i="147"/>
  <c r="T47" i="176"/>
  <c r="W47" i="176"/>
  <c r="W55" i="153"/>
  <c r="T55" i="153"/>
  <c r="U77" i="153"/>
  <c r="V77" i="153"/>
  <c r="V80" i="162"/>
  <c r="W80" i="162"/>
  <c r="V79" i="149"/>
  <c r="T79" i="149"/>
  <c r="W79" i="149"/>
  <c r="U79" i="149"/>
  <c r="U78" i="146"/>
  <c r="T78" i="146"/>
  <c r="V78" i="146"/>
  <c r="W78" i="146"/>
  <c r="T54" i="153"/>
  <c r="W54" i="153"/>
  <c r="U56" i="181"/>
  <c r="V56" i="181"/>
  <c r="W56" i="181"/>
  <c r="T56" i="181"/>
  <c r="T77" i="166"/>
  <c r="W77" i="166"/>
  <c r="U77" i="166"/>
  <c r="V77" i="166"/>
  <c r="T83" i="147"/>
  <c r="W83" i="147"/>
  <c r="V83" i="147"/>
  <c r="U83" i="147"/>
  <c r="T43" i="182"/>
  <c r="U43" i="182"/>
  <c r="V83" i="164"/>
  <c r="W83" i="164"/>
  <c r="T83" i="164"/>
  <c r="U83" i="164"/>
  <c r="V43" i="182"/>
  <c r="T72" i="142"/>
  <c r="V31" i="176"/>
  <c r="W31" i="176"/>
  <c r="T31" i="176"/>
  <c r="U31" i="176"/>
  <c r="U36" i="146"/>
  <c r="T36" i="146"/>
  <c r="V36" i="146"/>
  <c r="V47" i="182"/>
  <c r="U47" i="182"/>
  <c r="V56" i="182"/>
  <c r="W56" i="182"/>
  <c r="U83" i="178"/>
  <c r="T83" i="178"/>
  <c r="V83" i="178"/>
  <c r="T73" i="158"/>
  <c r="W73" i="158"/>
  <c r="U82" i="162"/>
  <c r="W82" i="162"/>
  <c r="V82" i="162"/>
  <c r="V52" i="157"/>
  <c r="U52" i="157"/>
  <c r="W52" i="157"/>
  <c r="U54" i="172"/>
  <c r="W54" i="172"/>
  <c r="T39" i="141"/>
  <c r="V39" i="141"/>
  <c r="W39" i="141"/>
  <c r="U39" i="141"/>
  <c r="W85" i="142"/>
  <c r="U85" i="142"/>
  <c r="T85" i="142"/>
  <c r="V85" i="142"/>
  <c r="U39" i="145"/>
  <c r="T39" i="145"/>
  <c r="V39" i="145"/>
  <c r="W39" i="145"/>
  <c r="V43" i="174"/>
  <c r="U43" i="174"/>
  <c r="T43" i="174"/>
  <c r="W43" i="174"/>
  <c r="U76" i="142"/>
  <c r="T76" i="142"/>
  <c r="W76" i="142"/>
  <c r="V76" i="142"/>
  <c r="W55" i="161"/>
  <c r="V55" i="161"/>
  <c r="T55" i="161"/>
  <c r="U55" i="161"/>
  <c r="W80" i="170"/>
  <c r="T80" i="170"/>
  <c r="U80" i="170"/>
  <c r="V80" i="170"/>
  <c r="T38" i="171"/>
  <c r="U38" i="171"/>
  <c r="V38" i="171"/>
  <c r="W38" i="171"/>
  <c r="T52" i="157"/>
  <c r="V34" i="147"/>
  <c r="T41" i="145"/>
  <c r="W38" i="142"/>
  <c r="T38" i="142"/>
  <c r="U38" i="142"/>
  <c r="V38" i="142"/>
  <c r="U38" i="167"/>
  <c r="W38" i="167"/>
  <c r="U75" i="65"/>
  <c r="T75" i="65"/>
  <c r="W75" i="65"/>
  <c r="U70" i="173"/>
  <c r="V70" i="173"/>
  <c r="W70" i="173"/>
  <c r="U83" i="151"/>
  <c r="W37" i="157"/>
  <c r="U37" i="157"/>
  <c r="U36" i="170"/>
  <c r="T36" i="170"/>
  <c r="W36" i="170"/>
  <c r="U35" i="179"/>
  <c r="W35" i="179"/>
  <c r="T35" i="179"/>
  <c r="V38" i="176"/>
  <c r="U38" i="176"/>
  <c r="W32" i="143"/>
  <c r="V32" i="143"/>
  <c r="T32" i="143"/>
  <c r="U32" i="143"/>
  <c r="T47" i="148"/>
  <c r="V47" i="148"/>
  <c r="W47" i="148"/>
  <c r="V35" i="176"/>
  <c r="W35" i="176"/>
  <c r="T35" i="176"/>
  <c r="U35" i="176"/>
  <c r="U56" i="182"/>
  <c r="V41" i="145"/>
  <c r="T50" i="173"/>
  <c r="W47" i="182"/>
  <c r="V53" i="142"/>
  <c r="T53" i="142"/>
  <c r="U64" i="174"/>
  <c r="W64" i="174"/>
  <c r="T64" i="174"/>
  <c r="V64" i="174"/>
  <c r="U80" i="165"/>
  <c r="W80" i="165"/>
  <c r="V80" i="165"/>
  <c r="T80" i="165"/>
  <c r="T79" i="164"/>
  <c r="W79" i="164"/>
  <c r="U79" i="164"/>
  <c r="W33" i="160"/>
  <c r="T33" i="160"/>
  <c r="T31" i="175"/>
  <c r="U31" i="175"/>
  <c r="W82" i="163"/>
  <c r="T82" i="163"/>
  <c r="U82" i="163"/>
  <c r="U42" i="147"/>
  <c r="T42" i="147"/>
  <c r="W42" i="147"/>
  <c r="V79" i="164"/>
  <c r="T56" i="182"/>
  <c r="W31" i="175"/>
  <c r="W38" i="176"/>
  <c r="T52" i="179"/>
  <c r="V53" i="180"/>
  <c r="U53" i="180"/>
  <c r="T48" i="149"/>
  <c r="W65" i="168"/>
  <c r="V76" i="165"/>
  <c r="U76" i="165"/>
  <c r="W63" i="169"/>
  <c r="V45" i="182"/>
  <c r="T45" i="182"/>
  <c r="W45" i="182"/>
  <c r="V68" i="178"/>
  <c r="T68" i="178"/>
  <c r="U51" i="174"/>
  <c r="W51" i="174"/>
  <c r="V35" i="172"/>
  <c r="U35" i="172"/>
  <c r="W50" i="180"/>
  <c r="T50" i="180"/>
  <c r="U32" i="153"/>
  <c r="W32" i="153"/>
  <c r="W82" i="182"/>
  <c r="T82" i="182"/>
  <c r="V82" i="182"/>
  <c r="W83" i="179"/>
  <c r="V83" i="179"/>
  <c r="U83" i="179"/>
  <c r="T83" i="179"/>
  <c r="T46" i="147"/>
  <c r="W46" i="147"/>
  <c r="U46" i="147"/>
  <c r="V54" i="172"/>
  <c r="V51" i="174"/>
  <c r="V73" i="158"/>
  <c r="V32" i="153"/>
  <c r="U34" i="182"/>
  <c r="T38" i="176"/>
  <c r="W36" i="146"/>
  <c r="V42" i="141"/>
  <c r="W42" i="141"/>
  <c r="U42" i="141"/>
  <c r="W76" i="165"/>
  <c r="V53" i="166"/>
  <c r="U53" i="166"/>
  <c r="V34" i="181"/>
  <c r="W34" i="181"/>
  <c r="T34" i="181"/>
  <c r="U34" i="181"/>
  <c r="W67" i="155"/>
  <c r="V67" i="155"/>
  <c r="U67" i="155"/>
  <c r="T67" i="155"/>
  <c r="T54" i="171"/>
  <c r="U54" i="171"/>
  <c r="W54" i="171"/>
  <c r="W68" i="178"/>
  <c r="U54" i="153"/>
  <c r="W35" i="172"/>
  <c r="U73" i="158"/>
  <c r="T53" i="166"/>
  <c r="T32" i="153"/>
  <c r="V42" i="147"/>
  <c r="U53" i="142"/>
  <c r="T85" i="140"/>
  <c r="W85" i="140"/>
  <c r="U51" i="167"/>
  <c r="W51" i="167"/>
  <c r="T49" i="152"/>
  <c r="V49" i="152"/>
  <c r="U49" i="152"/>
  <c r="W34" i="182"/>
  <c r="U79" i="169"/>
  <c r="V79" i="169"/>
  <c r="T79" i="169"/>
  <c r="V85" i="175"/>
  <c r="U85" i="175"/>
  <c r="T85" i="175"/>
  <c r="W85" i="175"/>
  <c r="V38" i="166"/>
  <c r="W38" i="166"/>
  <c r="T38" i="166"/>
  <c r="U38" i="166"/>
  <c r="W34" i="147"/>
  <c r="T34" i="147"/>
  <c r="T84" i="154"/>
  <c r="U84" i="154"/>
  <c r="V84" i="154"/>
  <c r="W84" i="154"/>
  <c r="V35" i="161"/>
  <c r="W35" i="161"/>
  <c r="T35" i="161"/>
  <c r="U35" i="161"/>
  <c r="W77" i="158"/>
  <c r="V77" i="158"/>
  <c r="V42" i="160"/>
  <c r="W42" i="160"/>
  <c r="T42" i="160"/>
  <c r="U42" i="160"/>
  <c r="U36" i="174"/>
  <c r="V36" i="174"/>
  <c r="W36" i="174"/>
  <c r="T36" i="174"/>
  <c r="W39" i="173"/>
  <c r="U39" i="173"/>
  <c r="V52" i="179"/>
  <c r="U52" i="179"/>
  <c r="W33" i="151"/>
  <c r="U33" i="151"/>
  <c r="V33" i="151"/>
  <c r="T75" i="154"/>
  <c r="U75" i="154"/>
  <c r="V75" i="154"/>
  <c r="W79" i="180"/>
  <c r="T79" i="180"/>
  <c r="U79" i="180"/>
  <c r="V44" i="142"/>
  <c r="U44" i="142"/>
  <c r="W44" i="142"/>
  <c r="T44" i="142"/>
  <c r="T75" i="156"/>
  <c r="W75" i="156"/>
  <c r="U75" i="156"/>
  <c r="W53" i="142"/>
  <c r="V38" i="167"/>
  <c r="T39" i="173"/>
  <c r="T47" i="182"/>
  <c r="U64" i="181"/>
  <c r="W64" i="181"/>
  <c r="V64" i="181"/>
  <c r="V42" i="155"/>
  <c r="W42" i="155"/>
  <c r="U42" i="155"/>
  <c r="T32" i="140"/>
  <c r="U32" i="140"/>
  <c r="W32" i="140"/>
  <c r="V32" i="140"/>
  <c r="U69" i="181"/>
  <c r="V69" i="181"/>
  <c r="W69" i="181"/>
  <c r="T69" i="181"/>
  <c r="T77" i="165"/>
  <c r="W77" i="165"/>
  <c r="V77" i="165"/>
  <c r="V81" i="169"/>
  <c r="U81" i="169"/>
  <c r="V79" i="179"/>
  <c r="U79" i="179"/>
  <c r="V82" i="159"/>
  <c r="W82" i="159"/>
  <c r="W74" i="179"/>
  <c r="U74" i="179"/>
  <c r="T38" i="153"/>
  <c r="U77" i="165"/>
  <c r="W85" i="163"/>
  <c r="T85" i="163"/>
  <c r="W84" i="182"/>
  <c r="U84" i="182"/>
  <c r="V84" i="182"/>
  <c r="T77" i="174"/>
  <c r="U77" i="174"/>
  <c r="V45" i="159"/>
  <c r="W45" i="159"/>
  <c r="U45" i="159"/>
  <c r="W85" i="167"/>
  <c r="T85" i="167"/>
  <c r="U85" i="167"/>
  <c r="V85" i="167"/>
  <c r="V70" i="171"/>
  <c r="T70" i="171"/>
  <c r="U70" i="171"/>
  <c r="W70" i="171"/>
  <c r="V39" i="152"/>
  <c r="W39" i="152"/>
  <c r="T39" i="152"/>
  <c r="U39" i="152"/>
  <c r="V32" i="147"/>
  <c r="W32" i="147"/>
  <c r="U53" i="141"/>
  <c r="W76" i="179"/>
  <c r="U70" i="174"/>
  <c r="V38" i="153"/>
  <c r="W64" i="148"/>
  <c r="T82" i="159"/>
  <c r="T36" i="141"/>
  <c r="W64" i="145"/>
  <c r="U69" i="140"/>
  <c r="V34" i="65"/>
  <c r="U70" i="149"/>
  <c r="U43" i="143"/>
  <c r="U42" i="163"/>
  <c r="T42" i="163"/>
  <c r="U69" i="146"/>
  <c r="W69" i="146"/>
  <c r="T69" i="146"/>
  <c r="T79" i="174"/>
  <c r="U79" i="174"/>
  <c r="V79" i="174"/>
  <c r="V44" i="155"/>
  <c r="T44" i="155"/>
  <c r="U44" i="155"/>
  <c r="U64" i="160"/>
  <c r="T64" i="160"/>
  <c r="V45" i="181"/>
  <c r="W45" i="181"/>
  <c r="V84" i="148"/>
  <c r="T84" i="148"/>
  <c r="U76" i="160"/>
  <c r="V76" i="160"/>
  <c r="V30" i="143"/>
  <c r="T64" i="145"/>
  <c r="V69" i="140"/>
  <c r="W34" i="65"/>
  <c r="V83" i="156"/>
  <c r="T83" i="156"/>
  <c r="U43" i="173"/>
  <c r="T43" i="173"/>
  <c r="W30" i="143"/>
  <c r="W34" i="154"/>
  <c r="U39" i="160"/>
  <c r="U68" i="167"/>
  <c r="U84" i="157"/>
  <c r="V34" i="154"/>
  <c r="V81" i="152"/>
  <c r="V53" i="141"/>
  <c r="V41" i="161"/>
  <c r="V39" i="160"/>
  <c r="V68" i="167"/>
  <c r="T76" i="179"/>
  <c r="T70" i="174"/>
  <c r="U64" i="148"/>
  <c r="U52" i="172"/>
  <c r="V64" i="145"/>
  <c r="W84" i="148"/>
  <c r="W69" i="140"/>
  <c r="U72" i="176"/>
  <c r="U34" i="152"/>
  <c r="U36" i="179"/>
  <c r="T36" i="179"/>
  <c r="V36" i="179"/>
  <c r="W36" i="179"/>
  <c r="W45" i="158"/>
  <c r="T45" i="158"/>
  <c r="W44" i="154"/>
  <c r="W45" i="153"/>
  <c r="V45" i="153"/>
  <c r="U45" i="153"/>
  <c r="V32" i="142"/>
  <c r="W32" i="142"/>
  <c r="T32" i="142"/>
  <c r="T41" i="161"/>
  <c r="V41" i="142"/>
  <c r="W52" i="151"/>
  <c r="T63" i="142"/>
  <c r="W38" i="143"/>
  <c r="W32" i="169"/>
  <c r="U34" i="154"/>
  <c r="U81" i="152"/>
  <c r="T53" i="141"/>
  <c r="W41" i="161"/>
  <c r="W39" i="160"/>
  <c r="U56" i="152"/>
  <c r="T38" i="161"/>
  <c r="T53" i="148"/>
  <c r="T68" i="167"/>
  <c r="T45" i="171"/>
  <c r="T64" i="148"/>
  <c r="T52" i="172"/>
  <c r="T79" i="179"/>
  <c r="U84" i="148"/>
  <c r="T45" i="181"/>
  <c r="T72" i="176"/>
  <c r="W34" i="152"/>
  <c r="W83" i="177"/>
  <c r="V47" i="158"/>
  <c r="T42" i="155"/>
  <c r="T70" i="149"/>
  <c r="V70" i="149"/>
  <c r="V56" i="164"/>
  <c r="W56" i="164"/>
  <c r="U70" i="182"/>
  <c r="T70" i="182"/>
  <c r="W70" i="182"/>
  <c r="W81" i="143"/>
  <c r="T34" i="176"/>
  <c r="U34" i="176"/>
  <c r="W34" i="176"/>
  <c r="U41" i="182"/>
  <c r="T41" i="182"/>
  <c r="W41" i="182"/>
  <c r="U41" i="141"/>
  <c r="W41" i="141"/>
  <c r="T41" i="141"/>
  <c r="U54" i="147"/>
  <c r="V54" i="147"/>
  <c r="W54" i="147"/>
  <c r="T74" i="181"/>
  <c r="V74" i="181"/>
  <c r="V54" i="164"/>
  <c r="U54" i="164"/>
  <c r="V35" i="170"/>
  <c r="W35" i="170"/>
  <c r="V36" i="141"/>
  <c r="T56" i="164"/>
  <c r="T43" i="143"/>
  <c r="U38" i="161"/>
  <c r="W70" i="181"/>
  <c r="T35" i="170"/>
  <c r="W54" i="164"/>
  <c r="W44" i="155"/>
  <c r="T81" i="169"/>
  <c r="T74" i="179"/>
  <c r="W52" i="172"/>
  <c r="W79" i="179"/>
  <c r="U45" i="181"/>
  <c r="W72" i="176"/>
  <c r="T34" i="152"/>
  <c r="W42" i="142"/>
  <c r="T42" i="142"/>
  <c r="V42" i="142"/>
  <c r="W80" i="174"/>
  <c r="T80" i="174"/>
  <c r="T79" i="153"/>
  <c r="V79" i="153"/>
  <c r="W79" i="153"/>
  <c r="U79" i="153"/>
  <c r="W85" i="141"/>
  <c r="U85" i="141"/>
  <c r="T51" i="143"/>
  <c r="V83" i="148"/>
  <c r="U65" i="148"/>
  <c r="V35" i="145"/>
  <c r="U37" i="142"/>
  <c r="U84" i="156"/>
  <c r="V73" i="163"/>
  <c r="T73" i="163"/>
  <c r="V76" i="154"/>
  <c r="T37" i="142"/>
  <c r="W37" i="142"/>
  <c r="V70" i="177"/>
  <c r="T70" i="177"/>
  <c r="U38" i="169"/>
  <c r="V38" i="169"/>
  <c r="W38" i="169"/>
  <c r="U68" i="175"/>
  <c r="W68" i="175"/>
  <c r="H90" i="60"/>
  <c r="L90" i="59" s="1"/>
  <c r="H91" i="60"/>
  <c r="L91" i="59" s="1"/>
  <c r="L89" i="59"/>
  <c r="I91" i="60"/>
  <c r="M91" i="59" s="1"/>
  <c r="I90" i="60"/>
  <c r="M90" i="59" s="1"/>
  <c r="M89" i="59"/>
  <c r="T34" i="164"/>
  <c r="U34" i="164"/>
  <c r="V34" i="164"/>
  <c r="V55" i="155"/>
  <c r="U55" i="155"/>
  <c r="U52" i="150"/>
  <c r="T52" i="150"/>
  <c r="V52" i="150"/>
  <c r="W52" i="150"/>
  <c r="T34" i="162"/>
  <c r="V34" i="162"/>
  <c r="W69" i="162"/>
  <c r="U69" i="162"/>
  <c r="T69" i="162"/>
  <c r="V64" i="170"/>
  <c r="W64" i="170"/>
  <c r="U64" i="170"/>
  <c r="W82" i="158"/>
  <c r="W56" i="154"/>
  <c r="T75" i="161"/>
  <c r="V83" i="161"/>
  <c r="U83" i="161"/>
  <c r="V51" i="145"/>
  <c r="T51" i="145"/>
  <c r="W51" i="145"/>
  <c r="T55" i="155"/>
  <c r="U74" i="155"/>
  <c r="V37" i="151"/>
  <c r="W37" i="151"/>
  <c r="W53" i="146"/>
  <c r="V53" i="146"/>
  <c r="U53" i="146"/>
  <c r="U78" i="162"/>
  <c r="V78" i="162"/>
  <c r="W78" i="162"/>
  <c r="T44" i="168"/>
  <c r="V44" i="168"/>
  <c r="U44" i="168"/>
  <c r="T84" i="182"/>
  <c r="V77" i="174"/>
  <c r="V33" i="182"/>
  <c r="W33" i="182"/>
  <c r="U33" i="182"/>
  <c r="U65" i="165"/>
  <c r="W65" i="165"/>
  <c r="V65" i="165"/>
  <c r="V33" i="160"/>
  <c r="U33" i="160"/>
  <c r="T70" i="153"/>
  <c r="U70" i="153"/>
  <c r="U80" i="168"/>
  <c r="T80" i="168"/>
  <c r="T50" i="158"/>
  <c r="W50" i="158"/>
  <c r="V50" i="158"/>
  <c r="V44" i="152"/>
  <c r="T44" i="152"/>
  <c r="W31" i="155"/>
  <c r="W34" i="164"/>
  <c r="W49" i="150"/>
  <c r="W55" i="155"/>
  <c r="V43" i="181"/>
  <c r="W43" i="181"/>
  <c r="T43" i="181"/>
  <c r="U77" i="156"/>
  <c r="T77" i="156"/>
  <c r="W80" i="147"/>
  <c r="T80" i="147"/>
  <c r="U80" i="147"/>
  <c r="V80" i="147"/>
  <c r="W73" i="151"/>
  <c r="U73" i="151"/>
  <c r="V73" i="151"/>
  <c r="V53" i="148"/>
  <c r="W53" i="148"/>
  <c r="V50" i="146"/>
  <c r="U50" i="146"/>
  <c r="T79" i="175"/>
  <c r="V79" i="175"/>
  <c r="W69" i="176"/>
  <c r="V69" i="176"/>
  <c r="V48" i="179"/>
  <c r="U48" i="179"/>
  <c r="V80" i="141"/>
  <c r="U80" i="141"/>
  <c r="V69" i="162"/>
  <c r="V39" i="151"/>
  <c r="W39" i="151"/>
  <c r="V75" i="174"/>
  <c r="U75" i="174"/>
  <c r="W75" i="174"/>
  <c r="T75" i="174"/>
  <c r="T49" i="150"/>
  <c r="V37" i="153"/>
  <c r="T54" i="140"/>
  <c r="W79" i="175"/>
  <c r="U82" i="158"/>
  <c r="W52" i="155"/>
  <c r="T80" i="142"/>
  <c r="V64" i="168"/>
  <c r="U35" i="145"/>
  <c r="W35" i="145"/>
  <c r="W71" i="145"/>
  <c r="V71" i="145"/>
  <c r="T71" i="145"/>
  <c r="V44" i="153"/>
  <c r="T44" i="153"/>
  <c r="W40" i="167"/>
  <c r="V40" i="167"/>
  <c r="T83" i="177"/>
  <c r="V83" i="177"/>
  <c r="T76" i="160"/>
  <c r="W76" i="160"/>
  <c r="T40" i="146"/>
  <c r="V40" i="146"/>
  <c r="U40" i="146"/>
  <c r="V83" i="154"/>
  <c r="T83" i="154"/>
  <c r="U48" i="149"/>
  <c r="W48" i="149"/>
  <c r="W64" i="165"/>
  <c r="T64" i="165"/>
  <c r="U74" i="161"/>
  <c r="W74" i="161"/>
  <c r="T74" i="161"/>
  <c r="V74" i="161"/>
  <c r="W85" i="143"/>
  <c r="T85" i="143"/>
  <c r="T64" i="170"/>
  <c r="W71" i="181"/>
  <c r="W37" i="153"/>
  <c r="V54" i="140"/>
  <c r="T82" i="158"/>
  <c r="U64" i="168"/>
  <c r="U44" i="141"/>
  <c r="U36" i="168"/>
  <c r="W36" i="168"/>
  <c r="T36" i="168"/>
  <c r="V36" i="168"/>
  <c r="W48" i="146"/>
  <c r="T48" i="146"/>
  <c r="U48" i="146"/>
  <c r="V69" i="166"/>
  <c r="U69" i="166"/>
  <c r="W69" i="166"/>
  <c r="T69" i="166"/>
  <c r="W63" i="160"/>
  <c r="U63" i="160"/>
  <c r="T63" i="160"/>
  <c r="V63" i="160"/>
  <c r="V37" i="169"/>
  <c r="W37" i="169"/>
  <c r="U50" i="174"/>
  <c r="T50" i="174"/>
  <c r="U33" i="146"/>
  <c r="U37" i="153"/>
  <c r="U85" i="143"/>
  <c r="W64" i="168"/>
  <c r="V45" i="140"/>
  <c r="U45" i="140"/>
  <c r="V63" i="164"/>
  <c r="V49" i="65"/>
  <c r="T49" i="65"/>
  <c r="W49" i="65"/>
  <c r="V48" i="159"/>
  <c r="W48" i="159"/>
  <c r="U48" i="159"/>
  <c r="T48" i="159"/>
  <c r="T39" i="175"/>
  <c r="U39" i="175"/>
  <c r="W39" i="175"/>
  <c r="T77" i="147"/>
  <c r="V77" i="147"/>
  <c r="U77" i="147"/>
  <c r="U52" i="166"/>
  <c r="T75" i="146"/>
  <c r="V44" i="154"/>
  <c r="T44" i="154"/>
  <c r="T40" i="174"/>
  <c r="U40" i="174"/>
  <c r="U48" i="148"/>
  <c r="W38" i="164"/>
  <c r="V80" i="174"/>
  <c r="U41" i="175"/>
  <c r="W41" i="175"/>
  <c r="T41" i="175"/>
  <c r="V41" i="175"/>
  <c r="V31" i="159"/>
  <c r="T31" i="159"/>
  <c r="U31" i="159"/>
  <c r="W31" i="159"/>
  <c r="W64" i="173"/>
  <c r="U64" i="173"/>
  <c r="U72" i="151"/>
  <c r="T72" i="151"/>
  <c r="V72" i="151"/>
  <c r="W72" i="151"/>
  <c r="V50" i="151"/>
  <c r="U81" i="146"/>
  <c r="V77" i="148"/>
  <c r="W75" i="159"/>
  <c r="V75" i="166"/>
  <c r="U46" i="166"/>
  <c r="U44" i="165"/>
  <c r="T44" i="165"/>
  <c r="U80" i="175"/>
  <c r="T65" i="157"/>
  <c r="T75" i="167"/>
  <c r="W75" i="167"/>
  <c r="U75" i="167"/>
  <c r="V75" i="167"/>
  <c r="T51" i="181"/>
  <c r="U73" i="179"/>
  <c r="U85" i="163"/>
  <c r="T72" i="152"/>
  <c r="U72" i="152"/>
  <c r="U33" i="141"/>
  <c r="V33" i="141"/>
  <c r="W33" i="141"/>
  <c r="T33" i="141"/>
  <c r="V75" i="164"/>
  <c r="U75" i="164"/>
  <c r="W75" i="164"/>
  <c r="T75" i="164"/>
  <c r="V54" i="165"/>
  <c r="T48" i="148"/>
  <c r="U50" i="151"/>
  <c r="W50" i="165"/>
  <c r="U42" i="154"/>
  <c r="W37" i="152"/>
  <c r="V51" i="181"/>
  <c r="U77" i="148"/>
  <c r="T75" i="159"/>
  <c r="W83" i="151"/>
  <c r="V85" i="163"/>
  <c r="T78" i="171"/>
  <c r="U78" i="171"/>
  <c r="V78" i="171"/>
  <c r="W78" i="171"/>
  <c r="U34" i="149"/>
  <c r="T34" i="149"/>
  <c r="W34" i="149"/>
  <c r="V34" i="149"/>
  <c r="T52" i="170"/>
  <c r="V52" i="170"/>
  <c r="U52" i="170"/>
  <c r="W52" i="170"/>
  <c r="W54" i="165"/>
  <c r="V73" i="175"/>
  <c r="U38" i="164"/>
  <c r="V50" i="165"/>
  <c r="T77" i="148"/>
  <c r="U75" i="159"/>
  <c r="V72" i="152"/>
  <c r="U70" i="155"/>
  <c r="W46" i="166"/>
  <c r="V77" i="156"/>
  <c r="V76" i="167"/>
  <c r="V53" i="145"/>
  <c r="W32" i="168"/>
  <c r="V32" i="168"/>
  <c r="U32" i="168"/>
  <c r="T32" i="168"/>
  <c r="V31" i="153"/>
  <c r="W31" i="153"/>
  <c r="U31" i="153"/>
  <c r="T31" i="153"/>
  <c r="T81" i="149"/>
  <c r="V81" i="149"/>
  <c r="U81" i="149"/>
  <c r="W81" i="149"/>
  <c r="U63" i="146"/>
  <c r="W63" i="146"/>
  <c r="T63" i="146"/>
  <c r="V63" i="146"/>
  <c r="T83" i="161"/>
  <c r="W83" i="161"/>
  <c r="V76" i="176"/>
  <c r="U73" i="175"/>
  <c r="W42" i="154"/>
  <c r="W69" i="167"/>
  <c r="W80" i="168"/>
  <c r="W82" i="142"/>
  <c r="U79" i="175"/>
  <c r="W50" i="174"/>
  <c r="T36" i="164"/>
  <c r="W76" i="167"/>
  <c r="T53" i="149"/>
  <c r="T36" i="154"/>
  <c r="U40" i="175"/>
  <c r="V77" i="145"/>
  <c r="W77" i="145"/>
  <c r="U78" i="180"/>
  <c r="T78" i="180"/>
  <c r="U51" i="159"/>
  <c r="V51" i="159"/>
  <c r="T51" i="159"/>
  <c r="W51" i="159"/>
  <c r="U54" i="165"/>
  <c r="W76" i="176"/>
  <c r="T73" i="175"/>
  <c r="V40" i="145"/>
  <c r="U71" i="181"/>
  <c r="W31" i="171"/>
  <c r="T36" i="181"/>
  <c r="U69" i="176"/>
  <c r="W37" i="173"/>
  <c r="W78" i="140"/>
  <c r="V40" i="168"/>
  <c r="U50" i="165"/>
  <c r="V80" i="168"/>
  <c r="U82" i="142"/>
  <c r="T64" i="173"/>
  <c r="V36" i="169"/>
  <c r="V51" i="167"/>
  <c r="U47" i="158"/>
  <c r="V45" i="158"/>
  <c r="W70" i="155"/>
  <c r="T37" i="163"/>
  <c r="U39" i="151"/>
  <c r="W72" i="169"/>
  <c r="V85" i="143"/>
  <c r="W53" i="149"/>
  <c r="V48" i="146"/>
  <c r="U36" i="154"/>
  <c r="T63" i="164"/>
  <c r="V40" i="175"/>
  <c r="T74" i="155"/>
  <c r="V74" i="155"/>
  <c r="T65" i="174"/>
  <c r="U85" i="160"/>
  <c r="W85" i="160"/>
  <c r="T85" i="160"/>
  <c r="V85" i="160"/>
  <c r="W51" i="151"/>
  <c r="U51" i="151"/>
  <c r="T75" i="169"/>
  <c r="V75" i="169"/>
  <c r="U75" i="169"/>
  <c r="W75" i="169"/>
  <c r="W75" i="177"/>
  <c r="V75" i="177"/>
  <c r="U75" i="177"/>
  <c r="T51" i="177"/>
  <c r="U51" i="177"/>
  <c r="V37" i="157"/>
  <c r="T37" i="157"/>
  <c r="U76" i="176"/>
  <c r="W80" i="175"/>
  <c r="U36" i="149"/>
  <c r="W40" i="145"/>
  <c r="V71" i="181"/>
  <c r="V31" i="171"/>
  <c r="V36" i="181"/>
  <c r="T69" i="176"/>
  <c r="V37" i="173"/>
  <c r="U78" i="140"/>
  <c r="T33" i="146"/>
  <c r="U49" i="150"/>
  <c r="U76" i="148"/>
  <c r="V38" i="161"/>
  <c r="U77" i="145"/>
  <c r="U69" i="167"/>
  <c r="W81" i="146"/>
  <c r="V34" i="146"/>
  <c r="U45" i="164"/>
  <c r="U54" i="140"/>
  <c r="W83" i="156"/>
  <c r="U46" i="141"/>
  <c r="V82" i="142"/>
  <c r="W80" i="141"/>
  <c r="T37" i="151"/>
  <c r="W41" i="160"/>
  <c r="W36" i="180"/>
  <c r="T37" i="169"/>
  <c r="T33" i="166"/>
  <c r="V64" i="173"/>
  <c r="W36" i="169"/>
  <c r="W75" i="166"/>
  <c r="T51" i="167"/>
  <c r="T47" i="158"/>
  <c r="V65" i="157"/>
  <c r="V50" i="174"/>
  <c r="T49" i="182"/>
  <c r="W79" i="147"/>
  <c r="W50" i="173"/>
  <c r="U50" i="158"/>
  <c r="W36" i="164"/>
  <c r="T64" i="177"/>
  <c r="U47" i="169"/>
  <c r="V70" i="158"/>
  <c r="W37" i="163"/>
  <c r="U72" i="168"/>
  <c r="V64" i="165"/>
  <c r="U76" i="167"/>
  <c r="T39" i="151"/>
  <c r="W78" i="180"/>
  <c r="W53" i="145"/>
  <c r="V64" i="160"/>
  <c r="T42" i="141"/>
  <c r="U80" i="162"/>
  <c r="V80" i="142"/>
  <c r="U53" i="149"/>
  <c r="W36" i="154"/>
  <c r="U63" i="164"/>
  <c r="W80" i="142"/>
  <c r="U80" i="174"/>
  <c r="W40" i="175"/>
  <c r="V34" i="157"/>
  <c r="U34" i="157"/>
  <c r="T34" i="157"/>
  <c r="W34" i="157"/>
  <c r="T78" i="166"/>
  <c r="U78" i="166"/>
  <c r="V78" i="166"/>
  <c r="V40" i="174"/>
  <c r="W44" i="165"/>
  <c r="U41" i="169"/>
  <c r="W40" i="174"/>
  <c r="T70" i="155"/>
  <c r="V46" i="166"/>
  <c r="V73" i="179"/>
  <c r="V75" i="65"/>
  <c r="U85" i="140"/>
  <c r="T70" i="173"/>
  <c r="T64" i="181"/>
  <c r="V52" i="159"/>
  <c r="T52" i="159"/>
  <c r="T63" i="178"/>
  <c r="W63" i="178"/>
  <c r="W32" i="162"/>
  <c r="V32" i="162"/>
  <c r="T32" i="162"/>
  <c r="U32" i="162"/>
  <c r="T40" i="145"/>
  <c r="W40" i="168"/>
  <c r="T36" i="169"/>
  <c r="U52" i="155"/>
  <c r="U55" i="153"/>
  <c r="T47" i="169"/>
  <c r="U37" i="163"/>
  <c r="T73" i="174"/>
  <c r="W73" i="174"/>
  <c r="U73" i="174"/>
  <c r="V73" i="174"/>
  <c r="T54" i="181"/>
  <c r="V54" i="181"/>
  <c r="U54" i="181"/>
  <c r="W54" i="181"/>
  <c r="U41" i="181"/>
  <c r="T41" i="181"/>
  <c r="W41" i="181"/>
  <c r="V41" i="181"/>
  <c r="U32" i="152"/>
  <c r="V32" i="152"/>
  <c r="U34" i="146"/>
  <c r="T78" i="159"/>
  <c r="W72" i="152"/>
  <c r="U50" i="173"/>
  <c r="V52" i="155"/>
  <c r="V55" i="153"/>
  <c r="W47" i="169"/>
  <c r="V64" i="159"/>
  <c r="U64" i="159"/>
  <c r="T64" i="159"/>
  <c r="W64" i="159"/>
  <c r="W63" i="173"/>
  <c r="U63" i="173"/>
  <c r="T63" i="173"/>
  <c r="V63" i="173"/>
  <c r="V42" i="163"/>
  <c r="W42" i="163"/>
  <c r="U44" i="152"/>
  <c r="W44" i="152"/>
  <c r="V70" i="65"/>
  <c r="U70" i="65"/>
  <c r="T70" i="65"/>
  <c r="W70" i="65"/>
  <c r="W45" i="140"/>
  <c r="T45" i="140"/>
  <c r="V69" i="167"/>
  <c r="W34" i="146"/>
  <c r="U83" i="156"/>
  <c r="T80" i="141"/>
  <c r="V36" i="180"/>
  <c r="U36" i="164"/>
  <c r="V64" i="177"/>
  <c r="V65" i="174"/>
  <c r="T32" i="152"/>
  <c r="T69" i="142"/>
  <c r="V69" i="142"/>
  <c r="U69" i="142"/>
  <c r="W69" i="142"/>
  <c r="W71" i="160"/>
  <c r="V71" i="160"/>
  <c r="T71" i="160"/>
  <c r="U71" i="160"/>
  <c r="T32" i="167"/>
  <c r="V32" i="167"/>
  <c r="W32" i="167"/>
  <c r="U32" i="167"/>
  <c r="V39" i="167"/>
  <c r="U39" i="167"/>
  <c r="W39" i="167"/>
  <c r="T39" i="167"/>
  <c r="W47" i="178"/>
  <c r="U47" i="178"/>
  <c r="T77" i="145"/>
  <c r="W52" i="159"/>
  <c r="V63" i="178"/>
  <c r="V78" i="180"/>
  <c r="T80" i="162"/>
  <c r="W65" i="174"/>
  <c r="W48" i="179"/>
  <c r="V69" i="146"/>
  <c r="T79" i="141"/>
  <c r="V79" i="141"/>
  <c r="U79" i="141"/>
  <c r="W79" i="141"/>
  <c r="W73" i="162"/>
  <c r="T73" i="162"/>
  <c r="V70" i="140"/>
  <c r="T70" i="140"/>
  <c r="W64" i="178"/>
  <c r="V64" i="178"/>
  <c r="U64" i="178"/>
  <c r="T64" i="178"/>
  <c r="W47" i="154"/>
  <c r="T47" i="154"/>
  <c r="U47" i="154"/>
  <c r="V47" i="154"/>
  <c r="T64" i="176"/>
  <c r="W64" i="176"/>
  <c r="U64" i="176"/>
  <c r="V64" i="176"/>
  <c r="V42" i="180"/>
  <c r="W42" i="180"/>
  <c r="T56" i="180"/>
  <c r="U56" i="180"/>
  <c r="V56" i="180"/>
  <c r="W56" i="180"/>
  <c r="T72" i="175"/>
  <c r="U72" i="175"/>
  <c r="V72" i="175"/>
  <c r="W72" i="175"/>
  <c r="U84" i="146"/>
  <c r="T84" i="146"/>
  <c r="W84" i="146"/>
  <c r="V84" i="146"/>
  <c r="T40" i="182"/>
  <c r="V40" i="182"/>
  <c r="W40" i="182"/>
  <c r="U40" i="182"/>
  <c r="U53" i="161"/>
  <c r="W53" i="161"/>
  <c r="V53" i="161"/>
  <c r="T53" i="161"/>
  <c r="W76" i="141"/>
  <c r="T76" i="141"/>
  <c r="V76" i="141"/>
  <c r="U76" i="141"/>
  <c r="V52" i="175"/>
  <c r="W52" i="175"/>
  <c r="T52" i="175"/>
  <c r="T75" i="155"/>
  <c r="U75" i="155"/>
  <c r="W75" i="155"/>
  <c r="V75" i="155"/>
  <c r="W32" i="156"/>
  <c r="T32" i="156"/>
  <c r="V32" i="156"/>
  <c r="U32" i="156"/>
  <c r="T68" i="154"/>
  <c r="U68" i="154"/>
  <c r="V68" i="154"/>
  <c r="W68" i="154"/>
  <c r="W63" i="181"/>
  <c r="V63" i="181"/>
  <c r="U63" i="181"/>
  <c r="T63" i="181"/>
  <c r="W85" i="158"/>
  <c r="U85" i="158"/>
  <c r="T85" i="158"/>
  <c r="V85" i="158"/>
  <c r="W80" i="146"/>
  <c r="V80" i="146"/>
  <c r="U80" i="146"/>
  <c r="T80" i="146"/>
  <c r="V37" i="162"/>
  <c r="T37" i="162"/>
  <c r="U37" i="162"/>
  <c r="W37" i="162"/>
  <c r="W43" i="141"/>
  <c r="V43" i="141"/>
  <c r="T43" i="141"/>
  <c r="U43" i="141"/>
  <c r="T38" i="140"/>
  <c r="V38" i="140"/>
  <c r="U38" i="140"/>
  <c r="W38" i="140"/>
  <c r="T30" i="158"/>
  <c r="U30" i="158"/>
  <c r="V30" i="158"/>
  <c r="W30" i="158"/>
  <c r="V40" i="180"/>
  <c r="U40" i="180"/>
  <c r="T40" i="180"/>
  <c r="W40" i="180"/>
  <c r="W39" i="146"/>
  <c r="T39" i="146"/>
  <c r="V39" i="146"/>
  <c r="U39" i="146"/>
  <c r="W31" i="178"/>
  <c r="V31" i="178"/>
  <c r="U31" i="178"/>
  <c r="T31" i="178"/>
  <c r="W42" i="161"/>
  <c r="V42" i="161"/>
  <c r="U42" i="161"/>
  <c r="T42" i="161"/>
  <c r="W35" i="157"/>
  <c r="U35" i="157"/>
  <c r="T35" i="157"/>
  <c r="V35" i="157"/>
  <c r="W34" i="168"/>
  <c r="U34" i="168"/>
  <c r="T34" i="168"/>
  <c r="V34" i="168"/>
  <c r="T53" i="169"/>
  <c r="U53" i="169"/>
  <c r="V53" i="169"/>
  <c r="W53" i="169"/>
  <c r="W81" i="157"/>
  <c r="T81" i="157"/>
  <c r="U81" i="157"/>
  <c r="V81" i="157"/>
  <c r="T65" i="167"/>
  <c r="V65" i="167"/>
  <c r="U65" i="167"/>
  <c r="W65" i="167"/>
  <c r="U85" i="181"/>
  <c r="W85" i="181"/>
  <c r="T85" i="181"/>
  <c r="V85" i="181"/>
  <c r="U85" i="157"/>
  <c r="T85" i="157"/>
  <c r="W85" i="157"/>
  <c r="V85" i="157"/>
  <c r="W35" i="149"/>
  <c r="V35" i="149"/>
  <c r="U35" i="149"/>
  <c r="T35" i="149"/>
  <c r="W84" i="166"/>
  <c r="V84" i="166"/>
  <c r="T84" i="166"/>
  <c r="U84" i="166"/>
  <c r="T70" i="146"/>
  <c r="W70" i="146"/>
  <c r="V70" i="146"/>
  <c r="U70" i="146"/>
  <c r="U65" i="163"/>
  <c r="V65" i="163"/>
  <c r="T65" i="163"/>
  <c r="W65" i="163"/>
  <c r="T54" i="141"/>
  <c r="W54" i="141"/>
  <c r="U54" i="141"/>
  <c r="V54" i="141"/>
  <c r="U65" i="177"/>
  <c r="V65" i="177"/>
  <c r="W65" i="177"/>
  <c r="T65" i="177"/>
  <c r="W76" i="146"/>
  <c r="T76" i="146"/>
  <c r="U76" i="146"/>
  <c r="V76" i="146"/>
  <c r="V43" i="179"/>
  <c r="U43" i="179"/>
  <c r="W43" i="179"/>
  <c r="T43" i="179"/>
  <c r="W72" i="172"/>
  <c r="U72" i="172"/>
  <c r="V72" i="172"/>
  <c r="T72" i="172"/>
  <c r="U41" i="150"/>
  <c r="T41" i="150"/>
  <c r="W41" i="150"/>
  <c r="V41" i="150"/>
  <c r="U76" i="150"/>
  <c r="T76" i="150"/>
  <c r="W76" i="150"/>
  <c r="V76" i="150"/>
  <c r="T69" i="177"/>
  <c r="V69" i="177"/>
  <c r="U69" i="177"/>
  <c r="W69" i="177"/>
  <c r="U71" i="143"/>
  <c r="W71" i="143"/>
  <c r="T71" i="143"/>
  <c r="V71" i="143"/>
  <c r="V42" i="153"/>
  <c r="U42" i="153"/>
  <c r="W42" i="153"/>
  <c r="T42" i="153"/>
  <c r="U79" i="176"/>
  <c r="V79" i="176"/>
  <c r="W79" i="176"/>
  <c r="T79" i="176"/>
  <c r="T56" i="140"/>
  <c r="U56" i="140"/>
  <c r="V56" i="140"/>
  <c r="W56" i="140"/>
  <c r="T51" i="170"/>
  <c r="U51" i="170"/>
  <c r="W51" i="170"/>
  <c r="V51" i="170"/>
  <c r="T76" i="149"/>
  <c r="W76" i="149"/>
  <c r="U76" i="149"/>
  <c r="V76" i="149"/>
  <c r="U33" i="165"/>
  <c r="V33" i="165"/>
  <c r="T33" i="165"/>
  <c r="W33" i="165"/>
  <c r="U46" i="182"/>
  <c r="V46" i="182"/>
  <c r="W46" i="182"/>
  <c r="T46" i="182"/>
  <c r="W65" i="175"/>
  <c r="V65" i="175"/>
  <c r="T65" i="175"/>
  <c r="U65" i="175"/>
  <c r="W31" i="169"/>
  <c r="T31" i="169"/>
  <c r="V31" i="169"/>
  <c r="U31" i="169"/>
  <c r="U81" i="147"/>
  <c r="W81" i="147"/>
  <c r="V81" i="147"/>
  <c r="T81" i="147"/>
  <c r="V49" i="153"/>
  <c r="U49" i="153"/>
  <c r="T49" i="153"/>
  <c r="W49" i="153"/>
  <c r="V44" i="178"/>
  <c r="W44" i="178"/>
  <c r="U44" i="178"/>
  <c r="T44" i="178"/>
  <c r="U85" i="169"/>
  <c r="W85" i="169"/>
  <c r="T85" i="169"/>
  <c r="V85" i="169"/>
  <c r="W69" i="165"/>
  <c r="U69" i="165"/>
  <c r="V69" i="165"/>
  <c r="T69" i="165"/>
  <c r="U36" i="151"/>
  <c r="V36" i="151"/>
  <c r="T36" i="151"/>
  <c r="W36" i="151"/>
  <c r="U78" i="181"/>
  <c r="V78" i="181"/>
  <c r="T78" i="181"/>
  <c r="W78" i="181"/>
  <c r="W73" i="177"/>
  <c r="V73" i="177"/>
  <c r="T73" i="177"/>
  <c r="U73" i="177"/>
  <c r="U39" i="147"/>
  <c r="W39" i="147"/>
  <c r="T39" i="147"/>
  <c r="V39" i="147"/>
  <c r="W55" i="167"/>
  <c r="U55" i="167"/>
  <c r="V55" i="167"/>
  <c r="T55" i="167"/>
  <c r="U79" i="146"/>
  <c r="T79" i="146"/>
  <c r="V79" i="146"/>
  <c r="W79" i="146"/>
  <c r="U48" i="173"/>
  <c r="T48" i="173"/>
  <c r="V48" i="173"/>
  <c r="W48" i="173"/>
  <c r="U48" i="165"/>
  <c r="V48" i="165"/>
  <c r="T48" i="165"/>
  <c r="W48" i="165"/>
  <c r="T49" i="173"/>
  <c r="U49" i="173"/>
  <c r="V49" i="173"/>
  <c r="W49" i="173"/>
  <c r="T68" i="158"/>
  <c r="V68" i="158"/>
  <c r="W68" i="158"/>
  <c r="U68" i="158"/>
  <c r="V46" i="153"/>
  <c r="W46" i="153"/>
  <c r="U46" i="153"/>
  <c r="T46" i="153"/>
  <c r="W34" i="166"/>
  <c r="T34" i="166"/>
  <c r="U34" i="166"/>
  <c r="V34" i="166"/>
  <c r="T34" i="151"/>
  <c r="U34" i="151"/>
  <c r="W34" i="151"/>
  <c r="V34" i="151"/>
  <c r="U42" i="177"/>
  <c r="W42" i="177"/>
  <c r="V42" i="177"/>
  <c r="T42" i="177"/>
  <c r="W56" i="159"/>
  <c r="V56" i="159"/>
  <c r="U56" i="159"/>
  <c r="T56" i="159"/>
  <c r="V40" i="154"/>
  <c r="T40" i="154"/>
  <c r="U40" i="154"/>
  <c r="W40" i="154"/>
  <c r="W31" i="154"/>
  <c r="V31" i="154"/>
  <c r="T31" i="154"/>
  <c r="U31" i="154"/>
  <c r="T41" i="140"/>
  <c r="W41" i="140"/>
  <c r="U41" i="140"/>
  <c r="V41" i="140"/>
  <c r="U56" i="175"/>
  <c r="V56" i="175"/>
  <c r="W56" i="175"/>
  <c r="T56" i="175"/>
  <c r="W43" i="152"/>
  <c r="T43" i="152"/>
  <c r="U43" i="152"/>
  <c r="V43" i="152"/>
  <c r="W38" i="149"/>
  <c r="T38" i="149"/>
  <c r="V38" i="149"/>
  <c r="U38" i="149"/>
  <c r="T51" i="158"/>
  <c r="V51" i="158"/>
  <c r="U51" i="158"/>
  <c r="W51" i="158"/>
  <c r="U81" i="176"/>
  <c r="T81" i="176"/>
  <c r="W81" i="176"/>
  <c r="V81" i="176"/>
  <c r="W32" i="171"/>
  <c r="V32" i="171"/>
  <c r="T32" i="171"/>
  <c r="U32" i="171"/>
  <c r="V70" i="164"/>
  <c r="U70" i="164"/>
  <c r="T70" i="164"/>
  <c r="W70" i="164"/>
  <c r="U32" i="180"/>
  <c r="W32" i="180"/>
  <c r="T32" i="180"/>
  <c r="V32" i="180"/>
  <c r="W38" i="180"/>
  <c r="U38" i="180"/>
  <c r="T38" i="180"/>
  <c r="V38" i="180"/>
  <c r="V33" i="174"/>
  <c r="U33" i="174"/>
  <c r="W33" i="174"/>
  <c r="T33" i="174"/>
  <c r="W72" i="171"/>
  <c r="V72" i="171"/>
  <c r="T72" i="171"/>
  <c r="U72" i="171"/>
  <c r="U84" i="175"/>
  <c r="V84" i="175"/>
  <c r="W84" i="175"/>
  <c r="T84" i="175"/>
  <c r="U82" i="167"/>
  <c r="T82" i="167"/>
  <c r="V82" i="167"/>
  <c r="W82" i="167"/>
  <c r="V37" i="143"/>
  <c r="W37" i="143"/>
  <c r="U37" i="143"/>
  <c r="T37" i="143"/>
  <c r="W76" i="155"/>
  <c r="U76" i="155"/>
  <c r="V76" i="155"/>
  <c r="T76" i="155"/>
  <c r="V55" i="175"/>
  <c r="U55" i="175"/>
  <c r="T55" i="175"/>
  <c r="W55" i="175"/>
  <c r="W67" i="169"/>
  <c r="V67" i="169"/>
  <c r="T67" i="169"/>
  <c r="U67" i="169"/>
  <c r="V78" i="141"/>
  <c r="U78" i="141"/>
  <c r="W78" i="141"/>
  <c r="T78" i="141"/>
  <c r="V74" i="175"/>
  <c r="W74" i="175"/>
  <c r="T74" i="175"/>
  <c r="U74" i="175"/>
  <c r="W47" i="166"/>
  <c r="T47" i="166"/>
  <c r="U47" i="166"/>
  <c r="V47" i="166"/>
  <c r="U65" i="150"/>
  <c r="W65" i="150"/>
  <c r="T65" i="150"/>
  <c r="V65" i="150"/>
  <c r="T35" i="150"/>
  <c r="V35" i="150"/>
  <c r="U35" i="150"/>
  <c r="W35" i="150"/>
  <c r="W85" i="173"/>
  <c r="V85" i="173"/>
  <c r="U85" i="173"/>
  <c r="T85" i="173"/>
  <c r="U51" i="166"/>
  <c r="W51" i="166"/>
  <c r="T51" i="166"/>
  <c r="V51" i="166"/>
  <c r="U49" i="162"/>
  <c r="T49" i="162"/>
  <c r="V49" i="162"/>
  <c r="W49" i="162"/>
  <c r="W44" i="181"/>
  <c r="V44" i="181"/>
  <c r="U44" i="181"/>
  <c r="T44" i="181"/>
  <c r="V54" i="176"/>
  <c r="T54" i="176"/>
  <c r="W54" i="176"/>
  <c r="U54" i="176"/>
  <c r="U38" i="141"/>
  <c r="W38" i="141"/>
  <c r="T38" i="141"/>
  <c r="V38" i="141"/>
  <c r="W40" i="142"/>
  <c r="V40" i="142"/>
  <c r="U40" i="142"/>
  <c r="T40" i="142"/>
  <c r="T81" i="173"/>
  <c r="V81" i="173"/>
  <c r="W81" i="173"/>
  <c r="U81" i="173"/>
  <c r="V78" i="147"/>
  <c r="T78" i="147"/>
  <c r="W78" i="147"/>
  <c r="U78" i="147"/>
  <c r="U75" i="176"/>
  <c r="T75" i="176"/>
  <c r="W75" i="176"/>
  <c r="V75" i="176"/>
  <c r="V50" i="162"/>
  <c r="U50" i="162"/>
  <c r="T50" i="162"/>
  <c r="W50" i="162"/>
  <c r="W85" i="182"/>
  <c r="T85" i="182"/>
  <c r="V85" i="182"/>
  <c r="U85" i="182"/>
  <c r="U50" i="171"/>
  <c r="W50" i="171"/>
  <c r="V50" i="171"/>
  <c r="T50" i="171"/>
  <c r="V39" i="179"/>
  <c r="W39" i="179"/>
  <c r="U39" i="179"/>
  <c r="T39" i="179"/>
  <c r="W70" i="148"/>
  <c r="V70" i="148"/>
  <c r="U70" i="148"/>
  <c r="T70" i="148"/>
  <c r="V71" i="164"/>
  <c r="T71" i="164"/>
  <c r="W71" i="164"/>
  <c r="U71" i="164"/>
  <c r="V32" i="170"/>
  <c r="T32" i="170"/>
  <c r="U32" i="170"/>
  <c r="W32" i="170"/>
  <c r="V31" i="181"/>
  <c r="T31" i="181"/>
  <c r="W31" i="181"/>
  <c r="U31" i="181"/>
  <c r="T45" i="150"/>
  <c r="W45" i="150"/>
  <c r="V45" i="150"/>
  <c r="U45" i="150"/>
  <c r="T82" i="151"/>
  <c r="V82" i="151"/>
  <c r="W82" i="151"/>
  <c r="U82" i="151"/>
  <c r="V79" i="145"/>
  <c r="T79" i="145"/>
  <c r="W79" i="145"/>
  <c r="U79" i="145"/>
  <c r="U50" i="169"/>
  <c r="V50" i="169"/>
  <c r="W50" i="169"/>
  <c r="T50" i="169"/>
  <c r="U46" i="170"/>
  <c r="W46" i="170"/>
  <c r="V46" i="170"/>
  <c r="T46" i="170"/>
  <c r="U46" i="152"/>
  <c r="W46" i="152"/>
  <c r="T46" i="152"/>
  <c r="V46" i="152"/>
  <c r="V85" i="174"/>
  <c r="W85" i="174"/>
  <c r="T85" i="174"/>
  <c r="U85" i="174"/>
  <c r="V52" i="181"/>
  <c r="T52" i="181"/>
  <c r="W52" i="181"/>
  <c r="U52" i="181"/>
  <c r="V80" i="153"/>
  <c r="W80" i="153"/>
  <c r="T80" i="153"/>
  <c r="U80" i="153"/>
  <c r="U32" i="151"/>
  <c r="W32" i="151"/>
  <c r="V32" i="151"/>
  <c r="T32" i="151"/>
  <c r="W75" i="152"/>
  <c r="V75" i="152"/>
  <c r="U75" i="152"/>
  <c r="T75" i="152"/>
  <c r="V75" i="168"/>
  <c r="W75" i="168"/>
  <c r="U75" i="168"/>
  <c r="T75" i="168"/>
  <c r="W43" i="176"/>
  <c r="V43" i="176"/>
  <c r="U43" i="176"/>
  <c r="T43" i="176"/>
  <c r="U47" i="167"/>
  <c r="T47" i="167"/>
  <c r="W47" i="167"/>
  <c r="V47" i="167"/>
  <c r="T51" i="179"/>
  <c r="V51" i="179"/>
  <c r="W51" i="179"/>
  <c r="U51" i="179"/>
  <c r="W76" i="147"/>
  <c r="U76" i="147"/>
  <c r="V76" i="147"/>
  <c r="T76" i="147"/>
  <c r="T77" i="143"/>
  <c r="U77" i="143"/>
  <c r="V77" i="143"/>
  <c r="W77" i="143"/>
  <c r="W56" i="161"/>
  <c r="U56" i="161"/>
  <c r="T56" i="161"/>
  <c r="V56" i="161"/>
  <c r="V33" i="149"/>
  <c r="U33" i="149"/>
  <c r="T33" i="149"/>
  <c r="W33" i="149"/>
  <c r="V68" i="163"/>
  <c r="U68" i="163"/>
  <c r="W68" i="163"/>
  <c r="T68" i="163"/>
  <c r="T47" i="65"/>
  <c r="U47" i="65"/>
  <c r="W47" i="65"/>
  <c r="V47" i="65"/>
  <c r="T40" i="153"/>
  <c r="V40" i="153"/>
  <c r="U40" i="153"/>
  <c r="W40" i="153"/>
  <c r="V49" i="154"/>
  <c r="T49" i="154"/>
  <c r="W49" i="154"/>
  <c r="U49" i="154"/>
  <c r="W69" i="147"/>
  <c r="V69" i="147"/>
  <c r="U69" i="147"/>
  <c r="T69" i="147"/>
  <c r="W68" i="155"/>
  <c r="T68" i="155"/>
  <c r="U68" i="155"/>
  <c r="V68" i="155"/>
  <c r="T71" i="146"/>
  <c r="W71" i="146"/>
  <c r="U71" i="146"/>
  <c r="V71" i="146"/>
  <c r="T84" i="174"/>
  <c r="V84" i="174"/>
  <c r="W84" i="174"/>
  <c r="U84" i="174"/>
  <c r="W52" i="158"/>
  <c r="U52" i="158"/>
  <c r="T52" i="158"/>
  <c r="V52" i="158"/>
  <c r="V33" i="180"/>
  <c r="U33" i="180"/>
  <c r="T33" i="180"/>
  <c r="W33" i="180"/>
  <c r="V45" i="155"/>
  <c r="U45" i="155"/>
  <c r="W45" i="155"/>
  <c r="T45" i="155"/>
  <c r="V45" i="148"/>
  <c r="U45" i="148"/>
  <c r="W45" i="148"/>
  <c r="T45" i="148"/>
  <c r="T72" i="157"/>
  <c r="V72" i="157"/>
  <c r="W72" i="157"/>
  <c r="U72" i="157"/>
  <c r="T73" i="167"/>
  <c r="V73" i="167"/>
  <c r="U73" i="167"/>
  <c r="W73" i="167"/>
  <c r="V74" i="151"/>
  <c r="W74" i="151"/>
  <c r="U74" i="151"/>
  <c r="T74" i="151"/>
  <c r="W46" i="155"/>
  <c r="T46" i="155"/>
  <c r="U46" i="155"/>
  <c r="V46" i="155"/>
  <c r="U52" i="156"/>
  <c r="W52" i="156"/>
  <c r="T52" i="156"/>
  <c r="V52" i="156"/>
  <c r="T75" i="151"/>
  <c r="W75" i="151"/>
  <c r="V75" i="151"/>
  <c r="U75" i="151"/>
  <c r="V84" i="173"/>
  <c r="W84" i="173"/>
  <c r="U84" i="173"/>
  <c r="T84" i="173"/>
  <c r="U43" i="171"/>
  <c r="T43" i="171"/>
  <c r="W43" i="171"/>
  <c r="V43" i="171"/>
  <c r="W68" i="179"/>
  <c r="V68" i="179"/>
  <c r="T68" i="179"/>
  <c r="U68" i="179"/>
  <c r="T31" i="146"/>
  <c r="W31" i="146"/>
  <c r="U31" i="146"/>
  <c r="V31" i="146"/>
  <c r="V40" i="155"/>
  <c r="T40" i="155"/>
  <c r="U40" i="155"/>
  <c r="W40" i="155"/>
  <c r="T34" i="175"/>
  <c r="W34" i="175"/>
  <c r="V34" i="175"/>
  <c r="U34" i="175"/>
  <c r="T48" i="178"/>
  <c r="U48" i="178"/>
  <c r="W48" i="178"/>
  <c r="V48" i="178"/>
  <c r="V47" i="140"/>
  <c r="T47" i="140"/>
  <c r="U47" i="140"/>
  <c r="W47" i="140"/>
  <c r="W31" i="140"/>
  <c r="T31" i="140"/>
  <c r="U31" i="140"/>
  <c r="V31" i="140"/>
  <c r="U72" i="166"/>
  <c r="T72" i="166"/>
  <c r="V72" i="166"/>
  <c r="W72" i="166"/>
  <c r="V49" i="149"/>
  <c r="U49" i="149"/>
  <c r="T49" i="149"/>
  <c r="W49" i="149"/>
  <c r="U72" i="167"/>
  <c r="W72" i="167"/>
  <c r="T72" i="167"/>
  <c r="V72" i="167"/>
  <c r="U35" i="160"/>
  <c r="W35" i="160"/>
  <c r="V35" i="160"/>
  <c r="T35" i="160"/>
  <c r="U43" i="155"/>
  <c r="W43" i="155"/>
  <c r="V43" i="155"/>
  <c r="T43" i="155"/>
  <c r="W73" i="143"/>
  <c r="U73" i="143"/>
  <c r="T73" i="143"/>
  <c r="V73" i="143"/>
  <c r="W80" i="166"/>
  <c r="T80" i="166"/>
  <c r="U80" i="166"/>
  <c r="V80" i="166"/>
  <c r="V64" i="154"/>
  <c r="U64" i="154"/>
  <c r="T64" i="154"/>
  <c r="W64" i="154"/>
  <c r="T45" i="166"/>
  <c r="U45" i="166"/>
  <c r="V45" i="166"/>
  <c r="W45" i="166"/>
  <c r="T56" i="143"/>
  <c r="W56" i="143"/>
  <c r="V56" i="143"/>
  <c r="U56" i="143"/>
  <c r="T37" i="174"/>
  <c r="V37" i="174"/>
  <c r="W37" i="174"/>
  <c r="U37" i="174"/>
  <c r="V79" i="182"/>
  <c r="T79" i="182"/>
  <c r="W79" i="182"/>
  <c r="U79" i="182"/>
  <c r="U70" i="175"/>
  <c r="W70" i="175"/>
  <c r="V70" i="175"/>
  <c r="T70" i="175"/>
  <c r="V56" i="172"/>
  <c r="T56" i="172"/>
  <c r="U56" i="172"/>
  <c r="W56" i="172"/>
  <c r="U79" i="168"/>
  <c r="W79" i="168"/>
  <c r="T79" i="168"/>
  <c r="V79" i="168"/>
  <c r="T81" i="171"/>
  <c r="V81" i="171"/>
  <c r="U81" i="171"/>
  <c r="W81" i="171"/>
  <c r="T54" i="177"/>
  <c r="W54" i="177"/>
  <c r="U54" i="177"/>
  <c r="V54" i="177"/>
  <c r="W65" i="181"/>
  <c r="V65" i="181"/>
  <c r="U65" i="181"/>
  <c r="T65" i="181"/>
  <c r="T42" i="175"/>
  <c r="W42" i="175"/>
  <c r="U42" i="175"/>
  <c r="V42" i="175"/>
  <c r="T71" i="151"/>
  <c r="V71" i="151"/>
  <c r="W71" i="151"/>
  <c r="U71" i="151"/>
  <c r="T73" i="153"/>
  <c r="U73" i="153"/>
  <c r="V73" i="153"/>
  <c r="W73" i="153"/>
  <c r="W68" i="141"/>
  <c r="V68" i="141"/>
  <c r="U68" i="141"/>
  <c r="T68" i="141"/>
  <c r="W52" i="161"/>
  <c r="U52" i="161"/>
  <c r="T52" i="161"/>
  <c r="V52" i="161"/>
  <c r="W76" i="170"/>
  <c r="V76" i="170"/>
  <c r="T76" i="170"/>
  <c r="U76" i="170"/>
  <c r="W49" i="155"/>
  <c r="U49" i="155"/>
  <c r="V49" i="155"/>
  <c r="T49" i="155"/>
  <c r="V73" i="154"/>
  <c r="T73" i="154"/>
  <c r="U73" i="154"/>
  <c r="W73" i="154"/>
  <c r="V52" i="154"/>
  <c r="W52" i="154"/>
  <c r="T52" i="154"/>
  <c r="U52" i="154"/>
  <c r="V70" i="152"/>
  <c r="W70" i="152"/>
  <c r="U70" i="152"/>
  <c r="T70" i="152"/>
  <c r="U51" i="160"/>
  <c r="W51" i="160"/>
  <c r="V51" i="160"/>
  <c r="T51" i="160"/>
  <c r="U39" i="162"/>
  <c r="T39" i="162"/>
  <c r="W39" i="162"/>
  <c r="V39" i="162"/>
  <c r="V43" i="177"/>
  <c r="U43" i="177"/>
  <c r="T43" i="177"/>
  <c r="W43" i="177"/>
  <c r="W71" i="171"/>
  <c r="V71" i="171"/>
  <c r="U71" i="171"/>
  <c r="T71" i="171"/>
  <c r="U44" i="167"/>
  <c r="V44" i="167"/>
  <c r="W44" i="167"/>
  <c r="T44" i="167"/>
  <c r="T40" i="150"/>
  <c r="W40" i="150"/>
  <c r="U40" i="150"/>
  <c r="V40" i="150"/>
  <c r="W39" i="159"/>
  <c r="U39" i="159"/>
  <c r="V39" i="159"/>
  <c r="T39" i="159"/>
  <c r="U74" i="65"/>
  <c r="T74" i="65"/>
  <c r="V74" i="65"/>
  <c r="W74" i="65"/>
  <c r="U39" i="166"/>
  <c r="T39" i="166"/>
  <c r="W39" i="166"/>
  <c r="V39" i="166"/>
  <c r="T82" i="140"/>
  <c r="V82" i="140"/>
  <c r="W82" i="140"/>
  <c r="U82" i="140"/>
  <c r="V71" i="157"/>
  <c r="T71" i="157"/>
  <c r="W71" i="157"/>
  <c r="U71" i="157"/>
  <c r="W69" i="161"/>
  <c r="T69" i="161"/>
  <c r="V69" i="161"/>
  <c r="U69" i="161"/>
  <c r="V55" i="147"/>
  <c r="W55" i="147"/>
  <c r="U55" i="147"/>
  <c r="T55" i="147"/>
  <c r="U32" i="157"/>
  <c r="T32" i="157"/>
  <c r="V32" i="157"/>
  <c r="W32" i="157"/>
  <c r="T82" i="176"/>
  <c r="U82" i="176"/>
  <c r="V82" i="176"/>
  <c r="W82" i="176"/>
  <c r="W80" i="158"/>
  <c r="V80" i="158"/>
  <c r="T80" i="158"/>
  <c r="U80" i="158"/>
  <c r="W48" i="180"/>
  <c r="U48" i="180"/>
  <c r="V48" i="180"/>
  <c r="T48" i="180"/>
  <c r="W42" i="158"/>
  <c r="T42" i="158"/>
  <c r="V42" i="158"/>
  <c r="U42" i="158"/>
  <c r="W35" i="143"/>
  <c r="U35" i="143"/>
  <c r="V35" i="143"/>
  <c r="T35" i="143"/>
  <c r="T74" i="143"/>
  <c r="U74" i="143"/>
  <c r="V74" i="143"/>
  <c r="W74" i="143"/>
  <c r="W75" i="148"/>
  <c r="V75" i="148"/>
  <c r="T75" i="148"/>
  <c r="U75" i="148"/>
  <c r="U42" i="165"/>
  <c r="T42" i="165"/>
  <c r="W42" i="165"/>
  <c r="V42" i="165"/>
  <c r="W37" i="141"/>
  <c r="V37" i="141"/>
  <c r="U37" i="141"/>
  <c r="T37" i="141"/>
  <c r="U56" i="151"/>
  <c r="T56" i="151"/>
  <c r="V56" i="151"/>
  <c r="W56" i="151"/>
  <c r="T43" i="146"/>
  <c r="U43" i="146"/>
  <c r="W43" i="146"/>
  <c r="V43" i="146"/>
  <c r="T46" i="178"/>
  <c r="U46" i="178"/>
  <c r="V46" i="178"/>
  <c r="W46" i="178"/>
  <c r="W83" i="141"/>
  <c r="T83" i="141"/>
  <c r="U83" i="141"/>
  <c r="V83" i="141"/>
  <c r="V55" i="150"/>
  <c r="T55" i="150"/>
  <c r="W55" i="150"/>
  <c r="U55" i="150"/>
  <c r="V38" i="154"/>
  <c r="T38" i="154"/>
  <c r="U38" i="154"/>
  <c r="W38" i="154"/>
  <c r="U73" i="148"/>
  <c r="W73" i="148"/>
  <c r="V73" i="148"/>
  <c r="T73" i="148"/>
  <c r="V76" i="143"/>
  <c r="U76" i="143"/>
  <c r="W76" i="143"/>
  <c r="T76" i="143"/>
  <c r="V34" i="172"/>
  <c r="W34" i="172"/>
  <c r="T34" i="172"/>
  <c r="U34" i="172"/>
  <c r="W63" i="155"/>
  <c r="V63" i="155"/>
  <c r="T63" i="155"/>
  <c r="U63" i="155"/>
  <c r="U50" i="178"/>
  <c r="T50" i="178"/>
  <c r="W50" i="178"/>
  <c r="V50" i="178"/>
  <c r="H14" i="135"/>
  <c r="H29" i="135" s="1"/>
  <c r="A435" i="48"/>
  <c r="R28" i="125" s="1"/>
  <c r="A663" i="48"/>
  <c r="R40" i="125" s="1"/>
  <c r="A473" i="48"/>
  <c r="R30" i="125" s="1"/>
  <c r="A264" i="48"/>
  <c r="R19" i="125" s="1"/>
  <c r="A397" i="48"/>
  <c r="R26" i="125" s="1"/>
  <c r="A283" i="48"/>
  <c r="R20" i="125" s="1"/>
  <c r="A112" i="48"/>
  <c r="R11" i="125" s="1"/>
  <c r="A625" i="48"/>
  <c r="R38" i="125" s="1"/>
  <c r="A492" i="48"/>
  <c r="R31" i="125" s="1"/>
  <c r="A644" i="48"/>
  <c r="R39" i="125" s="1"/>
  <c r="A169" i="48"/>
  <c r="R14" i="125" s="1"/>
  <c r="A530" i="48"/>
  <c r="R33" i="125" s="1"/>
  <c r="A720" i="48"/>
  <c r="R43" i="125" s="1"/>
  <c r="A302" i="48"/>
  <c r="R21" i="125" s="1"/>
  <c r="A758" i="48"/>
  <c r="R45" i="125" s="1"/>
  <c r="A340" i="48"/>
  <c r="R23" i="125" s="1"/>
  <c r="A739" i="48"/>
  <c r="R44" i="125" s="1"/>
  <c r="A226" i="48"/>
  <c r="R17" i="125" s="1"/>
  <c r="A416" i="48"/>
  <c r="R27" i="125" s="1"/>
  <c r="A321" i="48"/>
  <c r="R22" i="125" s="1"/>
  <c r="A207" i="48"/>
  <c r="R16" i="125" s="1"/>
  <c r="A568" i="48"/>
  <c r="R35" i="125" s="1"/>
  <c r="A606" i="48"/>
  <c r="R37" i="125" s="1"/>
  <c r="A549" i="48"/>
  <c r="R34" i="125" s="1"/>
  <c r="A150" i="48"/>
  <c r="R13" i="125" s="1"/>
  <c r="A74" i="48"/>
  <c r="R9" i="125" s="1"/>
  <c r="A188" i="48"/>
  <c r="R15" i="125" s="1"/>
  <c r="A93" i="48"/>
  <c r="R10" i="125" s="1"/>
  <c r="A36" i="48"/>
  <c r="R7" i="125" s="1"/>
  <c r="A701" i="48"/>
  <c r="R42" i="125" s="1"/>
  <c r="A587" i="48"/>
  <c r="R36" i="125" s="1"/>
  <c r="A55" i="48"/>
  <c r="R8" i="125" s="1"/>
  <c r="A245" i="48"/>
  <c r="R18" i="125" s="1"/>
  <c r="A378" i="48"/>
  <c r="R25" i="125" s="1"/>
  <c r="A131" i="48"/>
  <c r="R12" i="125" s="1"/>
  <c r="A454" i="48"/>
  <c r="R29" i="125" s="1"/>
  <c r="A682" i="48"/>
  <c r="R41" i="125" s="1"/>
  <c r="A511" i="48"/>
  <c r="R32" i="125" s="1"/>
  <c r="AA6" i="124"/>
  <c r="A30" i="127"/>
  <c r="BS6" i="124" s="1"/>
  <c r="A16" i="127"/>
  <c r="AS6" i="124" s="1"/>
  <c r="A17" i="48"/>
  <c r="R6" i="125" s="1"/>
  <c r="W33" i="32"/>
  <c r="EQ19" i="54"/>
  <c r="CS19" i="54"/>
  <c r="AJ157" i="60"/>
  <c r="AP19" i="54"/>
  <c r="BO19" i="54"/>
  <c r="EI19" i="54"/>
  <c r="DV19" i="54"/>
  <c r="AK157" i="60"/>
  <c r="AE157" i="60"/>
  <c r="CP19" i="54"/>
  <c r="W19" i="54"/>
  <c r="BI19" i="54"/>
  <c r="AG157" i="60"/>
  <c r="AW157" i="60"/>
  <c r="DE19" i="54"/>
  <c r="CM19" i="54"/>
  <c r="AD157" i="60"/>
  <c r="AC157" i="60"/>
  <c r="CW19" i="54"/>
  <c r="DI19" i="54"/>
  <c r="T157" i="60"/>
  <c r="AQ19" i="54"/>
  <c r="EP19" i="54"/>
  <c r="BA19" i="54"/>
  <c r="CT19" i="54"/>
  <c r="BV19" i="54"/>
  <c r="EO19" i="54"/>
  <c r="BC157" i="60"/>
  <c r="AL157" i="60"/>
  <c r="V19" i="54"/>
  <c r="ED19" i="54"/>
  <c r="AB19" i="54"/>
  <c r="AY157" i="60"/>
  <c r="DN19" i="54"/>
  <c r="BB157" i="60"/>
  <c r="CB19" i="54"/>
  <c r="EL19" i="54"/>
  <c r="BA157" i="60"/>
  <c r="BS19" i="54"/>
  <c r="BU19" i="54"/>
  <c r="EV19" i="54"/>
  <c r="CU19" i="54"/>
  <c r="CQ19" i="54"/>
  <c r="Y157" i="60"/>
  <c r="EW19" i="54"/>
  <c r="BD19" i="54"/>
  <c r="AA157" i="60"/>
  <c r="ET19" i="54"/>
  <c r="AN157" i="60"/>
  <c r="AT19" i="54"/>
  <c r="BQ19" i="54"/>
  <c r="N157" i="60"/>
  <c r="X157" i="60"/>
  <c r="BJ19" i="54"/>
  <c r="FC19" i="54"/>
  <c r="FB19" i="54"/>
  <c r="EM19" i="54"/>
  <c r="U157" i="60"/>
  <c r="BM19" i="54"/>
  <c r="ES19" i="54"/>
  <c r="DP19" i="54"/>
  <c r="BX19" i="54"/>
  <c r="V157" i="60"/>
  <c r="CR19" i="54"/>
  <c r="EJ19" i="54"/>
  <c r="AR157" i="60"/>
  <c r="BZ19" i="54"/>
  <c r="Z157" i="60"/>
  <c r="AT157" i="60"/>
  <c r="AI157" i="60"/>
  <c r="AO19" i="54"/>
  <c r="ER19" i="54"/>
  <c r="EN19" i="54"/>
  <c r="O157" i="60"/>
  <c r="CK19" i="54"/>
  <c r="CN19" i="54"/>
  <c r="DX19" i="54"/>
  <c r="AX157" i="60"/>
  <c r="AP157" i="60"/>
  <c r="Q157" i="60"/>
  <c r="AS19" i="54"/>
  <c r="S157" i="60"/>
  <c r="DA19" i="54"/>
  <c r="AV157" i="60"/>
  <c r="CY19" i="54"/>
  <c r="DL19" i="54"/>
  <c r="CE19" i="54"/>
  <c r="M157" i="60"/>
  <c r="AW19" i="54"/>
  <c r="AQ157" i="60"/>
  <c r="BL19" i="54"/>
  <c r="AM157" i="60"/>
  <c r="EX19" i="54"/>
  <c r="CI19" i="54"/>
  <c r="R157" i="60"/>
  <c r="FA19" i="54"/>
  <c r="AO157" i="60"/>
  <c r="AH157" i="60"/>
  <c r="P157" i="60"/>
  <c r="EF19" i="54"/>
  <c r="EY19" i="54"/>
  <c r="W157" i="60"/>
  <c r="BG19" i="54"/>
  <c r="EK19" i="54"/>
  <c r="BF19" i="54"/>
  <c r="CD19" i="54"/>
  <c r="AY19" i="54"/>
  <c r="AS157" i="60"/>
  <c r="BH19" i="54"/>
  <c r="DF19" i="54"/>
  <c r="CG19" i="54"/>
  <c r="AB157" i="60"/>
  <c r="AR19" i="54"/>
  <c r="EU19" i="54"/>
  <c r="DT19" i="54"/>
  <c r="BC19" i="54"/>
  <c r="AU19" i="54"/>
  <c r="AU157" i="60"/>
  <c r="DH19" i="54"/>
  <c r="DJ19" i="54"/>
  <c r="DG19" i="54"/>
  <c r="AZ157" i="60"/>
  <c r="EZ19" i="54"/>
  <c r="DC19" i="54"/>
  <c r="BK19" i="54"/>
  <c r="T69" i="157" l="1"/>
  <c r="U69" i="157"/>
  <c r="V69" i="157"/>
  <c r="W69" i="157"/>
  <c r="W45" i="168"/>
  <c r="V45" i="168"/>
  <c r="U45" i="168"/>
  <c r="T45" i="168"/>
  <c r="U79" i="172"/>
  <c r="V79" i="172"/>
  <c r="W79" i="172"/>
  <c r="T79" i="172"/>
  <c r="U74" i="145"/>
  <c r="W74" i="145"/>
  <c r="V74" i="145"/>
  <c r="T74" i="145"/>
  <c r="N87" i="157"/>
  <c r="J103" i="157"/>
  <c r="N38" i="179"/>
  <c r="J66" i="179"/>
  <c r="T51" i="169"/>
  <c r="V51" i="169"/>
  <c r="T78" i="164"/>
  <c r="V78" i="164"/>
  <c r="U78" i="164"/>
  <c r="W78" i="164"/>
  <c r="U46" i="146"/>
  <c r="V46" i="146"/>
  <c r="T46" i="146"/>
  <c r="T44" i="170"/>
  <c r="W44" i="170"/>
  <c r="U44" i="170"/>
  <c r="V44" i="170"/>
  <c r="U31" i="155"/>
  <c r="V31" i="155"/>
  <c r="T31" i="155"/>
  <c r="U81" i="143"/>
  <c r="V81" i="143"/>
  <c r="T81" i="143"/>
  <c r="M86" i="178"/>
  <c r="U83" i="149"/>
  <c r="W83" i="149"/>
  <c r="V83" i="149"/>
  <c r="T83" i="149"/>
  <c r="W71" i="176"/>
  <c r="T71" i="176"/>
  <c r="U71" i="176"/>
  <c r="V71" i="176"/>
  <c r="T47" i="171"/>
  <c r="W47" i="171"/>
  <c r="V47" i="171"/>
  <c r="U47" i="171"/>
  <c r="N54" i="143"/>
  <c r="N30" i="155"/>
  <c r="J66" i="155"/>
  <c r="N87" i="171"/>
  <c r="N103" i="171" s="1"/>
  <c r="J103" i="171"/>
  <c r="N109" i="177"/>
  <c r="J131" i="177"/>
  <c r="T159" i="146"/>
  <c r="N73" i="172"/>
  <c r="J86" i="172"/>
  <c r="U35" i="154"/>
  <c r="W35" i="154"/>
  <c r="V35" i="154"/>
  <c r="V42" i="154"/>
  <c r="T42" i="154"/>
  <c r="W48" i="172"/>
  <c r="T48" i="172"/>
  <c r="V48" i="172"/>
  <c r="U48" i="172"/>
  <c r="U80" i="143"/>
  <c r="V80" i="143"/>
  <c r="W80" i="143"/>
  <c r="W33" i="176"/>
  <c r="T33" i="176"/>
  <c r="U33" i="176"/>
  <c r="V33" i="176"/>
  <c r="T83" i="162"/>
  <c r="W83" i="162"/>
  <c r="U83" i="162"/>
  <c r="V83" i="162"/>
  <c r="V72" i="169"/>
  <c r="U72" i="169"/>
  <c r="T72" i="169"/>
  <c r="T159" i="168"/>
  <c r="T55" i="180"/>
  <c r="W55" i="180"/>
  <c r="U55" i="180"/>
  <c r="T71" i="163"/>
  <c r="W71" i="163"/>
  <c r="V71" i="163"/>
  <c r="U71" i="163"/>
  <c r="W72" i="159"/>
  <c r="U72" i="159"/>
  <c r="T72" i="159"/>
  <c r="V72" i="159"/>
  <c r="V73" i="169"/>
  <c r="U73" i="169"/>
  <c r="W73" i="169"/>
  <c r="T51" i="180"/>
  <c r="V51" i="180"/>
  <c r="U51" i="180"/>
  <c r="W51" i="180"/>
  <c r="N939" i="62"/>
  <c r="W72" i="170"/>
  <c r="U72" i="170"/>
  <c r="V72" i="170"/>
  <c r="T72" i="170"/>
  <c r="M86" i="65"/>
  <c r="M66" i="179"/>
  <c r="T35" i="173"/>
  <c r="V35" i="173"/>
  <c r="N95" i="155"/>
  <c r="J103" i="155"/>
  <c r="U35" i="182"/>
  <c r="V35" i="182"/>
  <c r="T35" i="182"/>
  <c r="T53" i="145"/>
  <c r="U53" i="145"/>
  <c r="T39" i="153"/>
  <c r="W39" i="153"/>
  <c r="V39" i="153"/>
  <c r="W41" i="145"/>
  <c r="U41" i="145"/>
  <c r="T34" i="173"/>
  <c r="W34" i="173"/>
  <c r="U34" i="173"/>
  <c r="V34" i="173"/>
  <c r="U49" i="182"/>
  <c r="W49" i="182"/>
  <c r="V49" i="182"/>
  <c r="N30" i="180"/>
  <c r="J66" i="180"/>
  <c r="V42" i="181"/>
  <c r="W42" i="181"/>
  <c r="V50" i="168"/>
  <c r="W50" i="168"/>
  <c r="U50" i="168"/>
  <c r="T50" i="168"/>
  <c r="N30" i="178"/>
  <c r="J66" i="178"/>
  <c r="N105" i="180"/>
  <c r="J131" i="180"/>
  <c r="N77" i="146"/>
  <c r="J86" i="146"/>
  <c r="J103" i="148"/>
  <c r="N87" i="148"/>
  <c r="N103" i="148" s="1"/>
  <c r="V42" i="152"/>
  <c r="U42" i="152"/>
  <c r="W42" i="152"/>
  <c r="T42" i="152"/>
  <c r="T32" i="148"/>
  <c r="U32" i="148"/>
  <c r="W32" i="148"/>
  <c r="V32" i="148"/>
  <c r="U63" i="172"/>
  <c r="V63" i="172"/>
  <c r="T63" i="172"/>
  <c r="W63" i="172"/>
  <c r="N30" i="146"/>
  <c r="J66" i="146"/>
  <c r="W74" i="168"/>
  <c r="V74" i="168"/>
  <c r="T74" i="168"/>
  <c r="U74" i="168"/>
  <c r="W54" i="159"/>
  <c r="V54" i="159"/>
  <c r="N112" i="182"/>
  <c r="J131" i="182"/>
  <c r="J66" i="158"/>
  <c r="V45" i="143"/>
  <c r="U45" i="143"/>
  <c r="W82" i="175"/>
  <c r="T82" i="175"/>
  <c r="V82" i="175"/>
  <c r="W44" i="157"/>
  <c r="U44" i="157"/>
  <c r="T44" i="157"/>
  <c r="V44" i="157"/>
  <c r="V41" i="173"/>
  <c r="T41" i="173"/>
  <c r="W41" i="173"/>
  <c r="U41" i="173"/>
  <c r="T54" i="170"/>
  <c r="V54" i="170"/>
  <c r="W54" i="170"/>
  <c r="U54" i="170"/>
  <c r="J86" i="178"/>
  <c r="N72" i="178"/>
  <c r="T73" i="159"/>
  <c r="V73" i="159"/>
  <c r="W73" i="159"/>
  <c r="U73" i="159"/>
  <c r="T81" i="65"/>
  <c r="V81" i="65"/>
  <c r="W81" i="65"/>
  <c r="U81" i="65"/>
  <c r="U49" i="148"/>
  <c r="V49" i="148"/>
  <c r="W49" i="148"/>
  <c r="T49" i="148"/>
  <c r="N71" i="141"/>
  <c r="M86" i="141"/>
  <c r="U75" i="147"/>
  <c r="W75" i="147"/>
  <c r="J86" i="148"/>
  <c r="N67" i="148"/>
  <c r="U42" i="149"/>
  <c r="V42" i="149"/>
  <c r="W42" i="149"/>
  <c r="T42" i="149"/>
  <c r="V32" i="164"/>
  <c r="T32" i="164"/>
  <c r="W32" i="164"/>
  <c r="N87" i="161"/>
  <c r="N103" i="161" s="1"/>
  <c r="J103" i="161"/>
  <c r="N106" i="142"/>
  <c r="J131" i="142"/>
  <c r="V69" i="182"/>
  <c r="T69" i="182"/>
  <c r="U69" i="182"/>
  <c r="W69" i="182"/>
  <c r="U41" i="176"/>
  <c r="T41" i="176"/>
  <c r="W41" i="176"/>
  <c r="V41" i="176"/>
  <c r="T56" i="154"/>
  <c r="V56" i="154"/>
  <c r="U56" i="154"/>
  <c r="J86" i="174"/>
  <c r="N72" i="174"/>
  <c r="V83" i="151"/>
  <c r="T83" i="151"/>
  <c r="W63" i="174"/>
  <c r="V63" i="174"/>
  <c r="T63" i="174"/>
  <c r="U63" i="174"/>
  <c r="N111" i="147"/>
  <c r="J131" i="147"/>
  <c r="J103" i="175"/>
  <c r="N87" i="175"/>
  <c r="N103" i="175" s="1"/>
  <c r="W31" i="180"/>
  <c r="V31" i="180"/>
  <c r="N30" i="171"/>
  <c r="J66" i="171"/>
  <c r="N109" i="167"/>
  <c r="J131" i="167"/>
  <c r="U35" i="168"/>
  <c r="W35" i="168"/>
  <c r="T35" i="168"/>
  <c r="V35" i="168"/>
  <c r="V159" i="177"/>
  <c r="V82" i="146"/>
  <c r="T82" i="146"/>
  <c r="V38" i="164"/>
  <c r="T38" i="164"/>
  <c r="W82" i="156"/>
  <c r="T82" i="156"/>
  <c r="U34" i="174"/>
  <c r="V34" i="174"/>
  <c r="W34" i="174"/>
  <c r="T34" i="174"/>
  <c r="T64" i="143"/>
  <c r="U64" i="143"/>
  <c r="W64" i="143"/>
  <c r="V64" i="143"/>
  <c r="V39" i="168"/>
  <c r="U39" i="168"/>
  <c r="T39" i="168"/>
  <c r="W39" i="168"/>
  <c r="U38" i="158"/>
  <c r="W38" i="158"/>
  <c r="V38" i="158"/>
  <c r="T38" i="158"/>
  <c r="T68" i="147"/>
  <c r="W68" i="147"/>
  <c r="U68" i="147"/>
  <c r="V68" i="147"/>
  <c r="U53" i="164"/>
  <c r="W53" i="164"/>
  <c r="V55" i="163"/>
  <c r="W55" i="163"/>
  <c r="T55" i="163"/>
  <c r="N67" i="164"/>
  <c r="J86" i="164"/>
  <c r="U64" i="142"/>
  <c r="V64" i="142"/>
  <c r="W64" i="142"/>
  <c r="T64" i="142"/>
  <c r="N67" i="158"/>
  <c r="M86" i="158"/>
  <c r="N67" i="154"/>
  <c r="J86" i="154"/>
  <c r="M86" i="180"/>
  <c r="U34" i="162"/>
  <c r="W34" i="162"/>
  <c r="V48" i="157"/>
  <c r="U48" i="157"/>
  <c r="W48" i="157"/>
  <c r="T48" i="157"/>
  <c r="N132" i="149"/>
  <c r="J141" i="149"/>
  <c r="T76" i="157"/>
  <c r="V76" i="157"/>
  <c r="U76" i="157"/>
  <c r="W76" i="157"/>
  <c r="V65" i="152"/>
  <c r="W65" i="152"/>
  <c r="T65" i="152"/>
  <c r="U65" i="152"/>
  <c r="U35" i="141"/>
  <c r="W35" i="141"/>
  <c r="V35" i="141"/>
  <c r="T35" i="141"/>
  <c r="T63" i="165"/>
  <c r="W63" i="165"/>
  <c r="V63" i="165"/>
  <c r="U63" i="165"/>
  <c r="U70" i="150"/>
  <c r="T70" i="150"/>
  <c r="V70" i="150"/>
  <c r="W70" i="150"/>
  <c r="U53" i="168"/>
  <c r="V53" i="168"/>
  <c r="W53" i="168"/>
  <c r="T53" i="168"/>
  <c r="J86" i="163"/>
  <c r="N67" i="163"/>
  <c r="U46" i="172"/>
  <c r="V46" i="172"/>
  <c r="W46" i="172"/>
  <c r="T46" i="172"/>
  <c r="N115" i="154"/>
  <c r="J131" i="154"/>
  <c r="U36" i="180"/>
  <c r="T36" i="180"/>
  <c r="N92" i="152"/>
  <c r="J103" i="152"/>
  <c r="T74" i="156"/>
  <c r="W74" i="156"/>
  <c r="U74" i="156"/>
  <c r="V74" i="156"/>
  <c r="W83" i="154"/>
  <c r="U83" i="154"/>
  <c r="T76" i="145"/>
  <c r="W76" i="145"/>
  <c r="U76" i="145"/>
  <c r="V76" i="145"/>
  <c r="N105" i="153"/>
  <c r="J131" i="153"/>
  <c r="U40" i="167"/>
  <c r="T40" i="167"/>
  <c r="N87" i="142"/>
  <c r="N103" i="142" s="1"/>
  <c r="J103" i="142"/>
  <c r="T65" i="161"/>
  <c r="W65" i="161"/>
  <c r="U65" i="161"/>
  <c r="V65" i="161"/>
  <c r="N89" i="176"/>
  <c r="J103" i="176"/>
  <c r="U63" i="169"/>
  <c r="V63" i="169"/>
  <c r="T63" i="169"/>
  <c r="V46" i="141"/>
  <c r="T46" i="141"/>
  <c r="W46" i="141"/>
  <c r="N87" i="172"/>
  <c r="N103" i="172" s="1"/>
  <c r="J103" i="172"/>
  <c r="U78" i="174"/>
  <c r="W78" i="174"/>
  <c r="T78" i="174"/>
  <c r="V78" i="174"/>
  <c r="N132" i="173"/>
  <c r="J141" i="173"/>
  <c r="M66" i="177"/>
  <c r="U35" i="173"/>
  <c r="J131" i="151"/>
  <c r="M66" i="161"/>
  <c r="N30" i="161"/>
  <c r="W46" i="164"/>
  <c r="U46" i="164"/>
  <c r="V46" i="164"/>
  <c r="T46" i="164"/>
  <c r="T73" i="157"/>
  <c r="W73" i="157"/>
  <c r="V73" i="157"/>
  <c r="U73" i="157"/>
  <c r="V72" i="142"/>
  <c r="U72" i="142"/>
  <c r="W72" i="142"/>
  <c r="N132" i="153"/>
  <c r="J141" i="153"/>
  <c r="V53" i="173"/>
  <c r="U53" i="173"/>
  <c r="T53" i="173"/>
  <c r="W53" i="173"/>
  <c r="W79" i="178"/>
  <c r="T79" i="178"/>
  <c r="V79" i="178"/>
  <c r="U79" i="178"/>
  <c r="U77" i="163"/>
  <c r="V77" i="163"/>
  <c r="T77" i="163"/>
  <c r="W77" i="163"/>
  <c r="T44" i="166"/>
  <c r="U44" i="166"/>
  <c r="W44" i="166"/>
  <c r="V44" i="166"/>
  <c r="N124" i="170"/>
  <c r="J131" i="170"/>
  <c r="U42" i="145"/>
  <c r="V42" i="145"/>
  <c r="W42" i="145"/>
  <c r="T42" i="145"/>
  <c r="M66" i="148"/>
  <c r="N59" i="177"/>
  <c r="V51" i="177"/>
  <c r="W51" i="177"/>
  <c r="N87" i="145"/>
  <c r="N103" i="145" s="1"/>
  <c r="J103" i="145"/>
  <c r="N113" i="171"/>
  <c r="J131" i="171"/>
  <c r="N61" i="174"/>
  <c r="V33" i="168"/>
  <c r="W33" i="168"/>
  <c r="T33" i="168"/>
  <c r="U33" i="168"/>
  <c r="N107" i="145"/>
  <c r="J131" i="145"/>
  <c r="T52" i="178"/>
  <c r="W52" i="178"/>
  <c r="V52" i="178"/>
  <c r="W53" i="180"/>
  <c r="T53" i="180"/>
  <c r="T34" i="182"/>
  <c r="V34" i="182"/>
  <c r="V78" i="159"/>
  <c r="U78" i="159"/>
  <c r="U77" i="168"/>
  <c r="W77" i="168"/>
  <c r="V77" i="168"/>
  <c r="T77" i="168"/>
  <c r="W84" i="162"/>
  <c r="T84" i="162"/>
  <c r="V84" i="162"/>
  <c r="U84" i="162"/>
  <c r="W42" i="168"/>
  <c r="U42" i="168"/>
  <c r="T42" i="168"/>
  <c r="V42" i="168"/>
  <c r="O1089" i="62"/>
  <c r="N53" i="155"/>
  <c r="N105" i="174"/>
  <c r="J131" i="174"/>
  <c r="T56" i="148"/>
  <c r="U56" i="148"/>
  <c r="W56" i="148"/>
  <c r="V56" i="148"/>
  <c r="V54" i="150"/>
  <c r="W54" i="150"/>
  <c r="U54" i="150"/>
  <c r="T54" i="150"/>
  <c r="U68" i="150"/>
  <c r="V68" i="150"/>
  <c r="T68" i="150"/>
  <c r="W68" i="150"/>
  <c r="N33" i="161"/>
  <c r="U141" i="146"/>
  <c r="V45" i="157"/>
  <c r="W45" i="157"/>
  <c r="U45" i="157"/>
  <c r="T45" i="157"/>
  <c r="N132" i="182"/>
  <c r="J141" i="182"/>
  <c r="N105" i="156"/>
  <c r="J131" i="156"/>
  <c r="N61" i="155"/>
  <c r="N38" i="182"/>
  <c r="N132" i="140"/>
  <c r="J141" i="140"/>
  <c r="J66" i="161"/>
  <c r="N61" i="158"/>
  <c r="N30" i="160"/>
  <c r="J66" i="160"/>
  <c r="N790" i="62"/>
  <c r="N84" i="151"/>
  <c r="U45" i="152"/>
  <c r="V45" i="152"/>
  <c r="T45" i="152"/>
  <c r="W45" i="152"/>
  <c r="T83" i="143"/>
  <c r="V83" i="143"/>
  <c r="T31" i="179"/>
  <c r="V31" i="179"/>
  <c r="W31" i="179"/>
  <c r="U31" i="179"/>
  <c r="W51" i="168"/>
  <c r="U51" i="168"/>
  <c r="N64" i="151"/>
  <c r="N56" i="142"/>
  <c r="T72" i="164"/>
  <c r="V72" i="164"/>
  <c r="U72" i="164"/>
  <c r="T55" i="177"/>
  <c r="V55" i="177"/>
  <c r="U55" i="177"/>
  <c r="W55" i="177"/>
  <c r="T46" i="158"/>
  <c r="U46" i="158"/>
  <c r="V46" i="158"/>
  <c r="W46" i="158"/>
  <c r="N52" i="180"/>
  <c r="N59" i="153"/>
  <c r="V63" i="142"/>
  <c r="W63" i="142"/>
  <c r="U63" i="142"/>
  <c r="N52" i="182"/>
  <c r="N72" i="180"/>
  <c r="W53" i="158"/>
  <c r="V53" i="158"/>
  <c r="U53" i="158"/>
  <c r="T70" i="151"/>
  <c r="W70" i="151"/>
  <c r="N80" i="150"/>
  <c r="N87" i="181"/>
  <c r="N103" i="181" s="1"/>
  <c r="J103" i="181"/>
  <c r="T34" i="160"/>
  <c r="V34" i="160"/>
  <c r="W34" i="160"/>
  <c r="U34" i="160"/>
  <c r="U159" i="179"/>
  <c r="N105" i="155"/>
  <c r="J131" i="155"/>
  <c r="M66" i="140"/>
  <c r="N78" i="160"/>
  <c r="V85" i="170"/>
  <c r="W85" i="170"/>
  <c r="N63" i="158"/>
  <c r="N67" i="157"/>
  <c r="J86" i="157"/>
  <c r="W78" i="153"/>
  <c r="U78" i="153"/>
  <c r="T78" i="153"/>
  <c r="V78" i="153"/>
  <c r="M86" i="151"/>
  <c r="M66" i="154"/>
  <c r="W141" i="178"/>
  <c r="T71" i="159"/>
  <c r="V71" i="159"/>
  <c r="W71" i="159"/>
  <c r="U71" i="159"/>
  <c r="U82" i="165"/>
  <c r="T82" i="165"/>
  <c r="W82" i="165"/>
  <c r="V82" i="165"/>
  <c r="N44" i="161"/>
  <c r="U63" i="157"/>
  <c r="T63" i="157"/>
  <c r="V63" i="157"/>
  <c r="W63" i="157"/>
  <c r="T50" i="151"/>
  <c r="W50" i="151"/>
  <c r="W48" i="181"/>
  <c r="T48" i="181"/>
  <c r="V48" i="181"/>
  <c r="U48" i="181"/>
  <c r="W141" i="171"/>
  <c r="T31" i="156"/>
  <c r="V31" i="156"/>
  <c r="W31" i="156"/>
  <c r="U31" i="156"/>
  <c r="N69" i="160"/>
  <c r="V159" i="156"/>
  <c r="N85" i="150"/>
  <c r="N71" i="140"/>
  <c r="V141" i="162"/>
  <c r="N78" i="150"/>
  <c r="U141" i="165"/>
  <c r="O959" i="62"/>
  <c r="W159" i="160"/>
  <c r="T38" i="172"/>
  <c r="V38" i="172"/>
  <c r="U38" i="172"/>
  <c r="W38" i="172"/>
  <c r="O1186" i="62"/>
  <c r="N71" i="177"/>
  <c r="N34" i="142"/>
  <c r="T48" i="156"/>
  <c r="V48" i="156"/>
  <c r="U48" i="156"/>
  <c r="W48" i="156"/>
  <c r="N48" i="175"/>
  <c r="N76" i="174"/>
  <c r="N34" i="145"/>
  <c r="N54" i="178"/>
  <c r="N132" i="172"/>
  <c r="J141" i="172"/>
  <c r="T159" i="173"/>
  <c r="N1222" i="62"/>
  <c r="N63" i="175"/>
  <c r="U141" i="151"/>
  <c r="N32" i="165"/>
  <c r="N34" i="141"/>
  <c r="T103" i="163"/>
  <c r="N50" i="177"/>
  <c r="V159" i="161"/>
  <c r="N1109" i="62"/>
  <c r="N80" i="164"/>
  <c r="N85" i="146"/>
  <c r="N40" i="140"/>
  <c r="V159" i="171"/>
  <c r="N49" i="172"/>
  <c r="U80" i="180"/>
  <c r="W80" i="180"/>
  <c r="T80" i="180"/>
  <c r="V80" i="180"/>
  <c r="N87" i="178"/>
  <c r="N103" i="178" s="1"/>
  <c r="J103" i="178"/>
  <c r="J141" i="180"/>
  <c r="N132" i="180"/>
  <c r="O928" i="62"/>
  <c r="W68" i="156"/>
  <c r="T33" i="162"/>
  <c r="J141" i="169"/>
  <c r="V141" i="164"/>
  <c r="T141" i="154"/>
  <c r="N74" i="140"/>
  <c r="T34" i="179"/>
  <c r="W34" i="179"/>
  <c r="N59" i="162"/>
  <c r="V52" i="149"/>
  <c r="U52" i="149"/>
  <c r="W52" i="149"/>
  <c r="T52" i="149"/>
  <c r="N67" i="179"/>
  <c r="J86" i="179"/>
  <c r="U79" i="151"/>
  <c r="W79" i="151"/>
  <c r="V79" i="151"/>
  <c r="T79" i="151"/>
  <c r="N49" i="142"/>
  <c r="N80" i="163"/>
  <c r="V78" i="158"/>
  <c r="U78" i="158"/>
  <c r="W78" i="158"/>
  <c r="T78" i="158"/>
  <c r="N68" i="159"/>
  <c r="J86" i="159"/>
  <c r="T51" i="163"/>
  <c r="V51" i="163"/>
  <c r="N105" i="176"/>
  <c r="J131" i="176"/>
  <c r="W64" i="149"/>
  <c r="T64" i="149"/>
  <c r="U64" i="149"/>
  <c r="V64" i="149"/>
  <c r="N105" i="168"/>
  <c r="J131" i="168"/>
  <c r="N70" i="162"/>
  <c r="W71" i="142"/>
  <c r="T71" i="142"/>
  <c r="V71" i="142"/>
  <c r="U71" i="142"/>
  <c r="V69" i="150"/>
  <c r="U69" i="150"/>
  <c r="W69" i="150"/>
  <c r="T69" i="150"/>
  <c r="V43" i="173"/>
  <c r="W43" i="173"/>
  <c r="U34" i="171"/>
  <c r="T34" i="171"/>
  <c r="V34" i="171"/>
  <c r="W34" i="171"/>
  <c r="O734" i="62"/>
  <c r="V41" i="155"/>
  <c r="T41" i="155"/>
  <c r="W41" i="155"/>
  <c r="U41" i="155"/>
  <c r="V35" i="167"/>
  <c r="W35" i="167"/>
  <c r="W159" i="182"/>
  <c r="T81" i="177"/>
  <c r="W81" i="177"/>
  <c r="V81" i="177"/>
  <c r="U81" i="177"/>
  <c r="N105" i="166"/>
  <c r="J131" i="166"/>
  <c r="W51" i="161"/>
  <c r="U51" i="161"/>
  <c r="V51" i="161"/>
  <c r="V70" i="154"/>
  <c r="T70" i="154"/>
  <c r="U70" i="154"/>
  <c r="W70" i="154"/>
  <c r="W159" i="147"/>
  <c r="N60" i="168"/>
  <c r="N41" i="170"/>
  <c r="N67" i="152"/>
  <c r="J86" i="152"/>
  <c r="N80" i="167"/>
  <c r="N42" i="176"/>
  <c r="N53" i="177"/>
  <c r="V53" i="172"/>
  <c r="U53" i="172"/>
  <c r="T53" i="172"/>
  <c r="W53" i="172"/>
  <c r="W51" i="175"/>
  <c r="T51" i="175"/>
  <c r="U51" i="175"/>
  <c r="V51" i="175"/>
  <c r="N30" i="153"/>
  <c r="J66" i="153"/>
  <c r="V37" i="150"/>
  <c r="T37" i="150"/>
  <c r="W37" i="150"/>
  <c r="U37" i="150"/>
  <c r="U51" i="171"/>
  <c r="W51" i="171"/>
  <c r="T51" i="171"/>
  <c r="N48" i="160"/>
  <c r="T39" i="143"/>
  <c r="W39" i="143"/>
  <c r="U39" i="143"/>
  <c r="V39" i="143"/>
  <c r="N39" i="178"/>
  <c r="U159" i="165"/>
  <c r="N56" i="169"/>
  <c r="W141" i="177"/>
  <c r="N132" i="154"/>
  <c r="J141" i="154"/>
  <c r="W141" i="164"/>
  <c r="T103" i="175"/>
  <c r="J66" i="173"/>
  <c r="T47" i="150"/>
  <c r="U47" i="150"/>
  <c r="W47" i="150"/>
  <c r="V47" i="150"/>
  <c r="V77" i="171"/>
  <c r="T77" i="171"/>
  <c r="U77" i="171"/>
  <c r="W77" i="171"/>
  <c r="N132" i="174"/>
  <c r="J141" i="174"/>
  <c r="N68" i="142"/>
  <c r="U49" i="168"/>
  <c r="T49" i="168"/>
  <c r="W49" i="168"/>
  <c r="V49" i="168"/>
  <c r="W141" i="176"/>
  <c r="N70" i="178"/>
  <c r="N80" i="159"/>
  <c r="M66" i="145"/>
  <c r="N35" i="140"/>
  <c r="N41" i="167"/>
  <c r="V56" i="179"/>
  <c r="U56" i="179"/>
  <c r="W56" i="179"/>
  <c r="T56" i="179"/>
  <c r="N72" i="162"/>
  <c r="N48" i="151"/>
  <c r="N41" i="147"/>
  <c r="V45" i="145"/>
  <c r="T45" i="145"/>
  <c r="U45" i="145"/>
  <c r="W45" i="145"/>
  <c r="N43" i="151"/>
  <c r="M66" i="176"/>
  <c r="N38" i="170"/>
  <c r="J131" i="162"/>
  <c r="N105" i="162"/>
  <c r="V141" i="153"/>
  <c r="N60" i="170"/>
  <c r="N80" i="171"/>
  <c r="U41" i="149"/>
  <c r="V41" i="149"/>
  <c r="T41" i="149"/>
  <c r="W41" i="149"/>
  <c r="U50" i="157"/>
  <c r="T50" i="157"/>
  <c r="W50" i="157"/>
  <c r="V50" i="157"/>
  <c r="N56" i="176"/>
  <c r="V36" i="157"/>
  <c r="U36" i="157"/>
  <c r="T36" i="157"/>
  <c r="V30" i="141"/>
  <c r="T30" i="141"/>
  <c r="U30" i="141"/>
  <c r="W30" i="141"/>
  <c r="N61" i="149"/>
  <c r="N67" i="170"/>
  <c r="J86" i="170"/>
  <c r="W63" i="150"/>
  <c r="T63" i="150"/>
  <c r="V63" i="150"/>
  <c r="U63" i="150"/>
  <c r="V55" i="176"/>
  <c r="U55" i="176"/>
  <c r="T55" i="176"/>
  <c r="W55" i="176"/>
  <c r="N76" i="158"/>
  <c r="N82" i="141"/>
  <c r="U103" i="145"/>
  <c r="T75" i="182"/>
  <c r="U75" i="182"/>
  <c r="W75" i="182"/>
  <c r="V75" i="182"/>
  <c r="N1186" i="62"/>
  <c r="V31" i="172"/>
  <c r="W31" i="172"/>
  <c r="U31" i="172"/>
  <c r="T31" i="172"/>
  <c r="O1108" i="62"/>
  <c r="T159" i="145"/>
  <c r="O517" i="62"/>
  <c r="N51" i="150"/>
  <c r="N132" i="158"/>
  <c r="J141" i="158"/>
  <c r="N38" i="177"/>
  <c r="U33" i="179"/>
  <c r="T33" i="179"/>
  <c r="W33" i="179"/>
  <c r="V33" i="179"/>
  <c r="N67" i="165"/>
  <c r="N77" i="180"/>
  <c r="N65" i="176"/>
  <c r="N35" i="142"/>
  <c r="N87" i="180"/>
  <c r="N103" i="180" s="1"/>
  <c r="J103" i="180"/>
  <c r="J86" i="145"/>
  <c r="N68" i="145"/>
  <c r="V45" i="169"/>
  <c r="T45" i="169"/>
  <c r="U45" i="169"/>
  <c r="W45" i="169"/>
  <c r="N77" i="164"/>
  <c r="N882" i="62"/>
  <c r="N61" i="172"/>
  <c r="O1220" i="62"/>
  <c r="J66" i="141"/>
  <c r="N31" i="141"/>
  <c r="N103" i="152"/>
  <c r="W70" i="159"/>
  <c r="U70" i="159"/>
  <c r="T70" i="159"/>
  <c r="V70" i="159"/>
  <c r="N816" i="62"/>
  <c r="T141" i="149"/>
  <c r="T103" i="182"/>
  <c r="N70" i="167"/>
  <c r="T78" i="165"/>
  <c r="U78" i="165"/>
  <c r="V78" i="165"/>
  <c r="W78" i="165"/>
  <c r="U159" i="158"/>
  <c r="N87" i="168"/>
  <c r="N103" i="168" s="1"/>
  <c r="J103" i="168"/>
  <c r="N37" i="170"/>
  <c r="N1100" i="62"/>
  <c r="N84" i="160"/>
  <c r="N44" i="175"/>
  <c r="U103" i="173"/>
  <c r="J159" i="181"/>
  <c r="J22" i="181" s="1"/>
  <c r="N47" i="147"/>
  <c r="W141" i="179"/>
  <c r="N67" i="178"/>
  <c r="N1153" i="62"/>
  <c r="T41" i="142"/>
  <c r="U41" i="142"/>
  <c r="T67" i="175"/>
  <c r="U67" i="175"/>
  <c r="W67" i="175"/>
  <c r="V67" i="175"/>
  <c r="W42" i="178"/>
  <c r="U42" i="178"/>
  <c r="V42" i="178"/>
  <c r="T42" i="178"/>
  <c r="V159" i="146"/>
  <c r="J86" i="182"/>
  <c r="N67" i="182"/>
  <c r="N69" i="169"/>
  <c r="W33" i="157"/>
  <c r="V33" i="157"/>
  <c r="U33" i="157"/>
  <c r="T33" i="157"/>
  <c r="V70" i="170"/>
  <c r="T70" i="170"/>
  <c r="U70" i="170"/>
  <c r="W70" i="170"/>
  <c r="N36" i="161"/>
  <c r="N49" i="178"/>
  <c r="V80" i="181"/>
  <c r="T80" i="181"/>
  <c r="U80" i="181"/>
  <c r="W80" i="181"/>
  <c r="N63" i="167"/>
  <c r="N40" i="164"/>
  <c r="N36" i="150"/>
  <c r="U141" i="175"/>
  <c r="N72" i="181"/>
  <c r="N81" i="155"/>
  <c r="N73" i="178"/>
  <c r="J66" i="176"/>
  <c r="N30" i="176"/>
  <c r="W159" i="170"/>
  <c r="N74" i="157"/>
  <c r="N72" i="156"/>
  <c r="N59" i="154"/>
  <c r="N37" i="145"/>
  <c r="V141" i="173"/>
  <c r="N48" i="182"/>
  <c r="V141" i="159"/>
  <c r="J159" i="150"/>
  <c r="J22" i="150" s="1"/>
  <c r="N60" i="143"/>
  <c r="N73" i="161"/>
  <c r="N46" i="156"/>
  <c r="U51" i="176"/>
  <c r="V51" i="176"/>
  <c r="T51" i="176"/>
  <c r="W51" i="176"/>
  <c r="T39" i="170"/>
  <c r="V39" i="170"/>
  <c r="U39" i="170"/>
  <c r="W39" i="170"/>
  <c r="N30" i="163"/>
  <c r="J66" i="163"/>
  <c r="T141" i="147"/>
  <c r="N81" i="166"/>
  <c r="T46" i="143"/>
  <c r="V46" i="143"/>
  <c r="U46" i="143"/>
  <c r="W46" i="143"/>
  <c r="N58" i="170"/>
  <c r="N69" i="175"/>
  <c r="N55" i="154"/>
  <c r="N58" i="158"/>
  <c r="N58" i="174"/>
  <c r="N61" i="176"/>
  <c r="U71" i="179"/>
  <c r="V71" i="179"/>
  <c r="W71" i="179"/>
  <c r="N40" i="148"/>
  <c r="N68" i="153"/>
  <c r="T141" i="165"/>
  <c r="M86" i="166"/>
  <c r="N67" i="162"/>
  <c r="J86" i="162"/>
  <c r="J159" i="154"/>
  <c r="J22" i="154" s="1"/>
  <c r="N36" i="160"/>
  <c r="N64" i="169"/>
  <c r="N67" i="181"/>
  <c r="J86" i="181"/>
  <c r="N65" i="162"/>
  <c r="N53" i="152"/>
  <c r="V82" i="152"/>
  <c r="T82" i="152"/>
  <c r="U82" i="152"/>
  <c r="W82" i="152"/>
  <c r="N36" i="165"/>
  <c r="N56" i="158"/>
  <c r="N43" i="175"/>
  <c r="N67" i="177"/>
  <c r="J86" i="177"/>
  <c r="J141" i="168"/>
  <c r="N132" i="168"/>
  <c r="N50" i="141"/>
  <c r="N36" i="176"/>
  <c r="N43" i="142"/>
  <c r="N45" i="170"/>
  <c r="N32" i="155"/>
  <c r="N77" i="141"/>
  <c r="N69" i="171"/>
  <c r="N68" i="176"/>
  <c r="N76" i="152"/>
  <c r="N710" i="62"/>
  <c r="N61" i="147"/>
  <c r="T159" i="165"/>
  <c r="T42" i="174"/>
  <c r="V42" i="174"/>
  <c r="W42" i="174"/>
  <c r="N78" i="155"/>
  <c r="J86" i="176"/>
  <c r="N67" i="176"/>
  <c r="N67" i="141"/>
  <c r="J86" i="141"/>
  <c r="T141" i="169"/>
  <c r="N132" i="167"/>
  <c r="J141" i="167"/>
  <c r="N68" i="161"/>
  <c r="N132" i="143"/>
  <c r="J141" i="143"/>
  <c r="N38" i="146"/>
  <c r="V141" i="146"/>
  <c r="N71" i="167"/>
  <c r="N61" i="140"/>
  <c r="N37" i="178"/>
  <c r="U141" i="182"/>
  <c r="V141" i="181"/>
  <c r="N85" i="168"/>
  <c r="N60" i="167"/>
  <c r="N48" i="140"/>
  <c r="W141" i="155"/>
  <c r="N60" i="152"/>
  <c r="T141" i="163"/>
  <c r="N34" i="167"/>
  <c r="N46" i="150"/>
  <c r="J66" i="145"/>
  <c r="N30" i="145"/>
  <c r="N34" i="178"/>
  <c r="N48" i="164"/>
  <c r="N40" i="141"/>
  <c r="N72" i="146"/>
  <c r="N30" i="149"/>
  <c r="J66" i="149"/>
  <c r="N50" i="179"/>
  <c r="V141" i="142"/>
  <c r="N84" i="165"/>
  <c r="N74" i="152"/>
  <c r="M66" i="162"/>
  <c r="J131" i="169"/>
  <c r="N105" i="169"/>
  <c r="W141" i="140"/>
  <c r="N69" i="168"/>
  <c r="J86" i="168"/>
  <c r="N58" i="149"/>
  <c r="N73" i="152"/>
  <c r="V159" i="167"/>
  <c r="V50" i="159"/>
  <c r="W50" i="159"/>
  <c r="U50" i="159"/>
  <c r="T50" i="159"/>
  <c r="M86" i="161"/>
  <c r="N1233" i="62"/>
  <c r="N80" i="173"/>
  <c r="T74" i="180"/>
  <c r="U74" i="180"/>
  <c r="W74" i="180"/>
  <c r="V74" i="180"/>
  <c r="N64" i="155"/>
  <c r="N61" i="171"/>
  <c r="U103" i="150"/>
  <c r="N81" i="142"/>
  <c r="W36" i="163"/>
  <c r="T36" i="163"/>
  <c r="V36" i="163"/>
  <c r="U36" i="163"/>
  <c r="N32" i="172"/>
  <c r="N33" i="143"/>
  <c r="N1123" i="62"/>
  <c r="N105" i="161"/>
  <c r="J131" i="161"/>
  <c r="N60" i="149"/>
  <c r="N68" i="168"/>
  <c r="M86" i="168"/>
  <c r="N44" i="172"/>
  <c r="N75" i="149"/>
  <c r="N41" i="180"/>
  <c r="N72" i="177"/>
  <c r="N46" i="180"/>
  <c r="N60" i="142"/>
  <c r="U64" i="152"/>
  <c r="T64" i="152"/>
  <c r="V64" i="152"/>
  <c r="W64" i="152"/>
  <c r="N77" i="170"/>
  <c r="V37" i="161"/>
  <c r="U37" i="161"/>
  <c r="W37" i="161"/>
  <c r="T37" i="161"/>
  <c r="N49" i="156"/>
  <c r="V46" i="176"/>
  <c r="U46" i="176"/>
  <c r="W46" i="176"/>
  <c r="T46" i="176"/>
  <c r="N55" i="160"/>
  <c r="N33" i="177"/>
  <c r="V55" i="159"/>
  <c r="T55" i="159"/>
  <c r="U55" i="159"/>
  <c r="W55" i="159"/>
  <c r="O853" i="62"/>
  <c r="N82" i="65"/>
  <c r="U141" i="65"/>
  <c r="U37" i="149"/>
  <c r="W37" i="149"/>
  <c r="V37" i="149"/>
  <c r="T37" i="149"/>
  <c r="N32" i="141"/>
  <c r="N73" i="164"/>
  <c r="N51" i="178"/>
  <c r="N30" i="157"/>
  <c r="J66" i="157"/>
  <c r="W159" i="141"/>
  <c r="N823" i="62"/>
  <c r="N54" i="146"/>
  <c r="N67" i="167"/>
  <c r="M86" i="171"/>
  <c r="O1035" i="62"/>
  <c r="N79" i="142"/>
  <c r="J66" i="152"/>
  <c r="N30" i="152"/>
  <c r="N55" i="182"/>
  <c r="O1097" i="62"/>
  <c r="N70" i="176"/>
  <c r="N78" i="65"/>
  <c r="N103" i="147"/>
  <c r="N70" i="156"/>
  <c r="N36" i="152"/>
  <c r="J159" i="157"/>
  <c r="J22" i="157" s="1"/>
  <c r="O1028" i="62"/>
  <c r="V159" i="179"/>
  <c r="N33" i="171"/>
  <c r="N72" i="150"/>
  <c r="N76" i="171"/>
  <c r="U103" i="166"/>
  <c r="U159" i="169"/>
  <c r="W141" i="145"/>
  <c r="N72" i="153"/>
  <c r="N77" i="149"/>
  <c r="W84" i="178"/>
  <c r="V84" i="178"/>
  <c r="T84" i="178"/>
  <c r="U84" i="178"/>
  <c r="N61" i="161"/>
  <c r="N51" i="172"/>
  <c r="N85" i="155"/>
  <c r="N56" i="160"/>
  <c r="V141" i="152"/>
  <c r="N47" i="164"/>
  <c r="N1145" i="62"/>
  <c r="N39" i="142"/>
  <c r="N42" i="166"/>
  <c r="N78" i="154"/>
  <c r="N78" i="178"/>
  <c r="N1005" i="62"/>
  <c r="U37" i="172"/>
  <c r="T37" i="172"/>
  <c r="W37" i="172"/>
  <c r="V37" i="172"/>
  <c r="N82" i="161"/>
  <c r="N1196" i="62"/>
  <c r="U56" i="168"/>
  <c r="T56" i="168"/>
  <c r="V56" i="168"/>
  <c r="W56" i="168"/>
  <c r="U141" i="171"/>
  <c r="V141" i="161"/>
  <c r="V141" i="148"/>
  <c r="N78" i="177"/>
  <c r="N50" i="164"/>
  <c r="N87" i="140"/>
  <c r="N103" i="140" s="1"/>
  <c r="J103" i="140"/>
  <c r="N71" i="172"/>
  <c r="N38" i="174"/>
  <c r="N71" i="152"/>
  <c r="U159" i="156"/>
  <c r="N41" i="154"/>
  <c r="N56" i="150"/>
  <c r="N60" i="160"/>
  <c r="N38" i="173"/>
  <c r="N31" i="177"/>
  <c r="O790" i="62"/>
  <c r="N65" i="164"/>
  <c r="T141" i="162"/>
  <c r="N83" i="142"/>
  <c r="J141" i="165"/>
  <c r="N132" i="165"/>
  <c r="M86" i="173"/>
  <c r="T159" i="160"/>
  <c r="N56" i="162"/>
  <c r="N34" i="143"/>
  <c r="N80" i="145"/>
  <c r="N61" i="145"/>
  <c r="N56" i="157"/>
  <c r="N46" i="151"/>
  <c r="N48" i="169"/>
  <c r="N75" i="143"/>
  <c r="U141" i="172"/>
  <c r="N31" i="158"/>
  <c r="U159" i="173"/>
  <c r="N85" i="152"/>
  <c r="N43" i="164"/>
  <c r="N38" i="156"/>
  <c r="N70" i="179"/>
  <c r="N81" i="141"/>
  <c r="N77" i="155"/>
  <c r="V141" i="151"/>
  <c r="N37" i="148"/>
  <c r="U159" i="161"/>
  <c r="N46" i="148"/>
  <c r="W85" i="159"/>
  <c r="T85" i="159"/>
  <c r="U85" i="159"/>
  <c r="V85" i="159"/>
  <c r="U65" i="170"/>
  <c r="W65" i="170"/>
  <c r="V65" i="170"/>
  <c r="T65" i="170"/>
  <c r="N84" i="150"/>
  <c r="N72" i="154"/>
  <c r="V43" i="170"/>
  <c r="T43" i="170"/>
  <c r="W43" i="170"/>
  <c r="U43" i="170"/>
  <c r="O883" i="62"/>
  <c r="N84" i="153"/>
  <c r="N80" i="179"/>
  <c r="N68" i="177"/>
  <c r="T103" i="178"/>
  <c r="N61" i="141"/>
  <c r="V141" i="180"/>
  <c r="U103" i="158"/>
  <c r="N40" i="152"/>
  <c r="N47" i="153"/>
  <c r="W44" i="141"/>
  <c r="V50" i="180"/>
  <c r="U65" i="168"/>
  <c r="U76" i="156"/>
  <c r="W52" i="166"/>
  <c r="V56" i="152"/>
  <c r="T73" i="166"/>
  <c r="U37" i="176"/>
  <c r="U69" i="159"/>
  <c r="V33" i="150"/>
  <c r="T51" i="168"/>
  <c r="U47" i="142"/>
  <c r="V44" i="140"/>
  <c r="W73" i="140"/>
  <c r="U41" i="163"/>
  <c r="T68" i="156"/>
  <c r="U37" i="158"/>
  <c r="J131" i="157"/>
  <c r="U64" i="161"/>
  <c r="N132" i="150"/>
  <c r="J141" i="150"/>
  <c r="M66" i="165"/>
  <c r="U45" i="175"/>
  <c r="T45" i="175"/>
  <c r="W45" i="175"/>
  <c r="V45" i="175"/>
  <c r="W34" i="156"/>
  <c r="T34" i="156"/>
  <c r="V34" i="156"/>
  <c r="U34" i="156"/>
  <c r="N79" i="171"/>
  <c r="N76" i="163"/>
  <c r="U159" i="182"/>
  <c r="N69" i="141"/>
  <c r="W159" i="164"/>
  <c r="T159" i="164"/>
  <c r="T77" i="151"/>
  <c r="W77" i="151"/>
  <c r="U77" i="151"/>
  <c r="V77" i="151"/>
  <c r="W85" i="177"/>
  <c r="V85" i="177"/>
  <c r="U85" i="177"/>
  <c r="N37" i="146"/>
  <c r="N87" i="159"/>
  <c r="N103" i="159" s="1"/>
  <c r="J103" i="159"/>
  <c r="U141" i="140"/>
  <c r="N67" i="142"/>
  <c r="J86" i="142"/>
  <c r="T40" i="178"/>
  <c r="U40" i="178"/>
  <c r="V40" i="178"/>
  <c r="W40" i="178"/>
  <c r="U39" i="163"/>
  <c r="W39" i="163"/>
  <c r="T39" i="163"/>
  <c r="V39" i="163"/>
  <c r="N83" i="158"/>
  <c r="U32" i="178"/>
  <c r="W32" i="178"/>
  <c r="V32" i="178"/>
  <c r="T32" i="178"/>
  <c r="J86" i="155"/>
  <c r="T33" i="147"/>
  <c r="U33" i="147"/>
  <c r="W33" i="147"/>
  <c r="W77" i="159"/>
  <c r="T77" i="159"/>
  <c r="V77" i="159"/>
  <c r="V81" i="145"/>
  <c r="W81" i="145"/>
  <c r="T81" i="145"/>
  <c r="U81" i="145"/>
  <c r="T36" i="171"/>
  <c r="W36" i="171"/>
  <c r="V36" i="171"/>
  <c r="U36" i="171"/>
  <c r="V74" i="172"/>
  <c r="T74" i="172"/>
  <c r="U74" i="172"/>
  <c r="W74" i="172"/>
  <c r="N40" i="179"/>
  <c r="N1246" i="62"/>
  <c r="T103" i="156"/>
  <c r="N41" i="172"/>
  <c r="N46" i="154"/>
  <c r="V44" i="163"/>
  <c r="W44" i="163"/>
  <c r="U44" i="163"/>
  <c r="T44" i="163"/>
  <c r="N70" i="180"/>
  <c r="N42" i="156"/>
  <c r="W141" i="170"/>
  <c r="N54" i="166"/>
  <c r="N76" i="180"/>
  <c r="J103" i="169"/>
  <c r="N87" i="169"/>
  <c r="N103" i="169" s="1"/>
  <c r="N34" i="169"/>
  <c r="T41" i="143"/>
  <c r="V41" i="143"/>
  <c r="U41" i="143"/>
  <c r="M86" i="182"/>
  <c r="J159" i="162"/>
  <c r="J22" i="162" s="1"/>
  <c r="O1203" i="62"/>
  <c r="N67" i="147"/>
  <c r="J86" i="147"/>
  <c r="W159" i="181"/>
  <c r="W80" i="157"/>
  <c r="T80" i="157"/>
  <c r="U80" i="157"/>
  <c r="V80" i="157"/>
  <c r="J86" i="175"/>
  <c r="N78" i="175"/>
  <c r="T141" i="160"/>
  <c r="M66" i="170"/>
  <c r="U65" i="146"/>
  <c r="T65" i="146"/>
  <c r="W65" i="146"/>
  <c r="N76" i="162"/>
  <c r="W141" i="65"/>
  <c r="U72" i="145"/>
  <c r="V72" i="145"/>
  <c r="W72" i="145"/>
  <c r="T72" i="145"/>
  <c r="N58" i="140"/>
  <c r="M86" i="165"/>
  <c r="N78" i="170"/>
  <c r="N39" i="158"/>
  <c r="V55" i="157"/>
  <c r="W55" i="157"/>
  <c r="T55" i="157"/>
  <c r="U55" i="157"/>
  <c r="N1004" i="62"/>
  <c r="W63" i="145"/>
  <c r="T63" i="145"/>
  <c r="V63" i="145"/>
  <c r="M86" i="170"/>
  <c r="V141" i="154"/>
  <c r="N132" i="164"/>
  <c r="J141" i="164"/>
  <c r="M66" i="143"/>
  <c r="V72" i="148"/>
  <c r="U72" i="148"/>
  <c r="T72" i="148"/>
  <c r="W72" i="148"/>
  <c r="J103" i="143"/>
  <c r="N87" i="143"/>
  <c r="N103" i="143" s="1"/>
  <c r="N58" i="161"/>
  <c r="N40" i="151"/>
  <c r="U141" i="174"/>
  <c r="N132" i="156"/>
  <c r="J141" i="156"/>
  <c r="N74" i="150"/>
  <c r="U40" i="165"/>
  <c r="V40" i="165"/>
  <c r="T40" i="165"/>
  <c r="W40" i="165"/>
  <c r="J66" i="143"/>
  <c r="N84" i="140"/>
  <c r="N49" i="181"/>
  <c r="N30" i="169"/>
  <c r="M66" i="169"/>
  <c r="U45" i="151"/>
  <c r="W45" i="151"/>
  <c r="T45" i="151"/>
  <c r="N30" i="175"/>
  <c r="J66" i="175"/>
  <c r="N36" i="158"/>
  <c r="N74" i="162"/>
  <c r="W65" i="179"/>
  <c r="V65" i="179"/>
  <c r="T65" i="179"/>
  <c r="U65" i="179"/>
  <c r="U50" i="176"/>
  <c r="V50" i="176"/>
  <c r="W50" i="176"/>
  <c r="N52" i="169"/>
  <c r="N59" i="148"/>
  <c r="T38" i="162"/>
  <c r="V38" i="162"/>
  <c r="W38" i="162"/>
  <c r="N33" i="172"/>
  <c r="T159" i="175"/>
  <c r="N50" i="167"/>
  <c r="V35" i="159"/>
  <c r="U35" i="159"/>
  <c r="W35" i="159"/>
  <c r="T35" i="159"/>
  <c r="N53" i="171"/>
  <c r="N83" i="170"/>
  <c r="N61" i="167"/>
  <c r="N72" i="147"/>
  <c r="V69" i="149"/>
  <c r="W69" i="149"/>
  <c r="U69" i="149"/>
  <c r="T69" i="149"/>
  <c r="N37" i="156"/>
  <c r="J159" i="176"/>
  <c r="J22" i="176" s="1"/>
  <c r="U54" i="167"/>
  <c r="V54" i="167"/>
  <c r="W54" i="167"/>
  <c r="T54" i="167"/>
  <c r="M86" i="140"/>
  <c r="M66" i="168"/>
  <c r="M86" i="163"/>
  <c r="T103" i="142"/>
  <c r="U53" i="140"/>
  <c r="V53" i="140"/>
  <c r="W53" i="140"/>
  <c r="T53" i="140"/>
  <c r="N73" i="147"/>
  <c r="N48" i="152"/>
  <c r="V141" i="149"/>
  <c r="U103" i="182"/>
  <c r="M86" i="157"/>
  <c r="T159" i="149"/>
  <c r="N68" i="162"/>
  <c r="N65" i="169"/>
  <c r="N30" i="159"/>
  <c r="J66" i="159"/>
  <c r="U82" i="149"/>
  <c r="W82" i="149"/>
  <c r="T82" i="149"/>
  <c r="V82" i="149"/>
  <c r="N87" i="173"/>
  <c r="J103" i="173"/>
  <c r="N71" i="162"/>
  <c r="N75" i="162"/>
  <c r="T69" i="180"/>
  <c r="U69" i="180"/>
  <c r="V69" i="180"/>
  <c r="W69" i="180"/>
  <c r="V141" i="179"/>
  <c r="N87" i="154"/>
  <c r="N103" i="154" s="1"/>
  <c r="J103" i="154"/>
  <c r="U81" i="165"/>
  <c r="V81" i="165"/>
  <c r="T81" i="165"/>
  <c r="W81" i="165"/>
  <c r="T34" i="165"/>
  <c r="V34" i="165"/>
  <c r="W34" i="165"/>
  <c r="U34" i="165"/>
  <c r="N51" i="173"/>
  <c r="N62" i="140"/>
  <c r="N54" i="163"/>
  <c r="N43" i="169"/>
  <c r="U103" i="176"/>
  <c r="U75" i="145"/>
  <c r="T75" i="145"/>
  <c r="W75" i="145"/>
  <c r="V75" i="145"/>
  <c r="N54" i="173"/>
  <c r="N83" i="176"/>
  <c r="N30" i="148"/>
  <c r="J66" i="148"/>
  <c r="J86" i="143"/>
  <c r="N67" i="143"/>
  <c r="U63" i="161"/>
  <c r="V63" i="161"/>
  <c r="T63" i="161"/>
  <c r="W63" i="161"/>
  <c r="O1196" i="62"/>
  <c r="N44" i="149"/>
  <c r="N43" i="163"/>
  <c r="N47" i="168"/>
  <c r="T36" i="177"/>
  <c r="U36" i="177"/>
  <c r="V36" i="177"/>
  <c r="W36" i="177"/>
  <c r="N84" i="168"/>
  <c r="J159" i="168"/>
  <c r="J22" i="168" s="1"/>
  <c r="N79" i="143"/>
  <c r="N1203" i="62"/>
  <c r="O1102" i="62"/>
  <c r="T74" i="141"/>
  <c r="U74" i="141"/>
  <c r="W74" i="141"/>
  <c r="V74" i="141"/>
  <c r="U159" i="142"/>
  <c r="N42" i="164"/>
  <c r="V65" i="145"/>
  <c r="T65" i="145"/>
  <c r="U65" i="145"/>
  <c r="W65" i="145"/>
  <c r="T103" i="162"/>
  <c r="T141" i="175"/>
  <c r="N55" i="149"/>
  <c r="N34" i="163"/>
  <c r="U70" i="165"/>
  <c r="V70" i="165"/>
  <c r="W70" i="165"/>
  <c r="T70" i="165"/>
  <c r="V159" i="170"/>
  <c r="U34" i="150"/>
  <c r="V34" i="150"/>
  <c r="W34" i="150"/>
  <c r="T34" i="150"/>
  <c r="N89" i="170"/>
  <c r="N103" i="170" s="1"/>
  <c r="J103" i="170"/>
  <c r="T141" i="173"/>
  <c r="N60" i="154"/>
  <c r="U141" i="159"/>
  <c r="N31" i="182"/>
  <c r="W159" i="166"/>
  <c r="N49" i="161"/>
  <c r="J131" i="150"/>
  <c r="N105" i="150"/>
  <c r="U48" i="153"/>
  <c r="V48" i="153"/>
  <c r="T48" i="153"/>
  <c r="W48" i="153"/>
  <c r="N1115" i="62"/>
  <c r="W54" i="174"/>
  <c r="V54" i="174"/>
  <c r="U54" i="174"/>
  <c r="T54" i="174"/>
  <c r="O9" i="139"/>
  <c r="N41" i="165"/>
  <c r="N45" i="161"/>
  <c r="U34" i="177"/>
  <c r="W34" i="177"/>
  <c r="N31" i="161"/>
  <c r="T103" i="164"/>
  <c r="N968" i="62"/>
  <c r="N49" i="146"/>
  <c r="N31" i="143"/>
  <c r="N60" i="153"/>
  <c r="T78" i="172"/>
  <c r="W78" i="172"/>
  <c r="U78" i="172"/>
  <c r="V78" i="172"/>
  <c r="N37" i="175"/>
  <c r="U45" i="178"/>
  <c r="T45" i="178"/>
  <c r="V45" i="178"/>
  <c r="W45" i="178"/>
  <c r="W63" i="176"/>
  <c r="V63" i="176"/>
  <c r="T63" i="176"/>
  <c r="U63" i="176"/>
  <c r="U103" i="179"/>
  <c r="N30" i="165"/>
  <c r="J66" i="165"/>
  <c r="N80" i="172"/>
  <c r="N83" i="166"/>
  <c r="V141" i="168"/>
  <c r="N47" i="180"/>
  <c r="N52" i="162"/>
  <c r="N64" i="164"/>
  <c r="N35" i="156"/>
  <c r="T85" i="180"/>
  <c r="U85" i="180"/>
  <c r="W85" i="180"/>
  <c r="V85" i="180"/>
  <c r="N68" i="171"/>
  <c r="N54" i="180"/>
  <c r="M66" i="155"/>
  <c r="N35" i="146"/>
  <c r="U52" i="164"/>
  <c r="T52" i="164"/>
  <c r="V52" i="164"/>
  <c r="W52" i="164"/>
  <c r="N53" i="143"/>
  <c r="N87" i="177"/>
  <c r="N103" i="177" s="1"/>
  <c r="J103" i="177"/>
  <c r="T46" i="174"/>
  <c r="U46" i="174"/>
  <c r="V46" i="174"/>
  <c r="W46" i="174"/>
  <c r="U49" i="165"/>
  <c r="V49" i="165"/>
  <c r="T49" i="165"/>
  <c r="W49" i="165"/>
  <c r="U141" i="169"/>
  <c r="N44" i="148"/>
  <c r="U141" i="167"/>
  <c r="N45" i="177"/>
  <c r="N50" i="175"/>
  <c r="N64" i="175"/>
  <c r="N67" i="150"/>
  <c r="J86" i="150"/>
  <c r="N67" i="145"/>
  <c r="M86" i="145"/>
  <c r="N77" i="167"/>
  <c r="N71" i="65"/>
  <c r="U141" i="181"/>
  <c r="N56" i="163"/>
  <c r="T84" i="152"/>
  <c r="V84" i="152"/>
  <c r="U43" i="165"/>
  <c r="V43" i="165"/>
  <c r="T43" i="165"/>
  <c r="W43" i="165"/>
  <c r="N63" i="182"/>
  <c r="N37" i="167"/>
  <c r="N132" i="163"/>
  <c r="J141" i="163"/>
  <c r="N84" i="155"/>
  <c r="N80" i="152"/>
  <c r="N48" i="155"/>
  <c r="U55" i="141"/>
  <c r="T55" i="141"/>
  <c r="V55" i="141"/>
  <c r="W55" i="141"/>
  <c r="N62" i="181"/>
  <c r="N44" i="147"/>
  <c r="N960" i="62"/>
  <c r="N132" i="141"/>
  <c r="J141" i="141"/>
  <c r="N56" i="155"/>
  <c r="W159" i="178"/>
  <c r="U103" i="151"/>
  <c r="N78" i="145"/>
  <c r="N50" i="156"/>
  <c r="V141" i="140"/>
  <c r="N80" i="151"/>
  <c r="N583" i="62"/>
  <c r="N45" i="162"/>
  <c r="N81" i="172"/>
  <c r="J159" i="167"/>
  <c r="J22" i="167" s="1"/>
  <c r="N73" i="156"/>
  <c r="M86" i="150"/>
  <c r="N71" i="148"/>
  <c r="V46" i="171"/>
  <c r="U46" i="171"/>
  <c r="W46" i="171"/>
  <c r="T46" i="171"/>
  <c r="N83" i="171"/>
  <c r="T51" i="149"/>
  <c r="V51" i="149"/>
  <c r="U51" i="149"/>
  <c r="W51" i="149"/>
  <c r="N49" i="145"/>
  <c r="N42" i="146"/>
  <c r="O927" i="62"/>
  <c r="N60" i="171"/>
  <c r="N64" i="153"/>
  <c r="W45" i="172"/>
  <c r="V45" i="172"/>
  <c r="U45" i="172"/>
  <c r="T45" i="172"/>
  <c r="N78" i="169"/>
  <c r="N47" i="177"/>
  <c r="N77" i="65"/>
  <c r="V159" i="152"/>
  <c r="N83" i="174"/>
  <c r="N44" i="164"/>
  <c r="W53" i="170"/>
  <c r="U53" i="170"/>
  <c r="V53" i="170"/>
  <c r="T53" i="170"/>
  <c r="V159" i="145"/>
  <c r="O935" i="62"/>
  <c r="N65" i="140"/>
  <c r="N65" i="158"/>
  <c r="W53" i="179"/>
  <c r="V53" i="179"/>
  <c r="T53" i="179"/>
  <c r="U53" i="179"/>
  <c r="N36" i="159"/>
  <c r="N44" i="174"/>
  <c r="N62" i="159"/>
  <c r="O1163" i="62"/>
  <c r="V141" i="65"/>
  <c r="T44" i="179"/>
  <c r="W44" i="179"/>
  <c r="U44" i="179"/>
  <c r="V44" i="179"/>
  <c r="N105" i="159"/>
  <c r="J131" i="159"/>
  <c r="N70" i="160"/>
  <c r="N55" i="158"/>
  <c r="M86" i="156"/>
  <c r="M86" i="160"/>
  <c r="N78" i="161"/>
  <c r="N105" i="149"/>
  <c r="J131" i="149"/>
  <c r="N31" i="163"/>
  <c r="N61" i="154"/>
  <c r="N73" i="141"/>
  <c r="N79" i="167"/>
  <c r="N55" i="142"/>
  <c r="N38" i="181"/>
  <c r="W63" i="149"/>
  <c r="T63" i="149"/>
  <c r="U63" i="149"/>
  <c r="V63" i="149"/>
  <c r="N55" i="164"/>
  <c r="T75" i="157"/>
  <c r="W75" i="157"/>
  <c r="N55" i="156"/>
  <c r="U141" i="177"/>
  <c r="W159" i="157"/>
  <c r="N64" i="141"/>
  <c r="N31" i="174"/>
  <c r="M86" i="147"/>
  <c r="T55" i="170"/>
  <c r="V55" i="170"/>
  <c r="U55" i="170"/>
  <c r="W55" i="170"/>
  <c r="T159" i="179"/>
  <c r="N63" i="171"/>
  <c r="N72" i="163"/>
  <c r="T103" i="166"/>
  <c r="N60" i="164"/>
  <c r="V141" i="145"/>
  <c r="N52" i="140"/>
  <c r="N34" i="170"/>
  <c r="N33" i="153"/>
  <c r="T141" i="152"/>
  <c r="N47" i="146"/>
  <c r="N80" i="182"/>
  <c r="N85" i="179"/>
  <c r="N1234" i="62"/>
  <c r="N64" i="172"/>
  <c r="T141" i="178"/>
  <c r="N33" i="170"/>
  <c r="N48" i="177"/>
  <c r="N61" i="148"/>
  <c r="N1028" i="62"/>
  <c r="N72" i="140"/>
  <c r="N72" i="149"/>
  <c r="N65" i="172"/>
  <c r="U54" i="168"/>
  <c r="T54" i="168"/>
  <c r="N82" i="177"/>
  <c r="N733" i="62"/>
  <c r="N38" i="168"/>
  <c r="V84" i="163"/>
  <c r="T84" i="163"/>
  <c r="U84" i="163"/>
  <c r="W84" i="163"/>
  <c r="W47" i="159"/>
  <c r="T47" i="159"/>
  <c r="U47" i="159"/>
  <c r="V47" i="159"/>
  <c r="O882" i="62"/>
  <c r="N132" i="171"/>
  <c r="J141" i="171"/>
  <c r="N75" i="160"/>
  <c r="U141" i="161"/>
  <c r="T141" i="148"/>
  <c r="N36" i="167"/>
  <c r="U103" i="167"/>
  <c r="N33" i="148"/>
  <c r="T159" i="156"/>
  <c r="N31" i="173"/>
  <c r="N79" i="150"/>
  <c r="N105" i="143"/>
  <c r="J131" i="143"/>
  <c r="N74" i="166"/>
  <c r="N67" i="180"/>
  <c r="J86" i="180"/>
  <c r="M66" i="181"/>
  <c r="N84" i="177"/>
  <c r="N50" i="166"/>
  <c r="W141" i="162"/>
  <c r="N54" i="169"/>
  <c r="N65" i="173"/>
  <c r="W141" i="165"/>
  <c r="N49" i="143"/>
  <c r="N51" i="182"/>
  <c r="N72" i="165"/>
  <c r="N75" i="171"/>
  <c r="V141" i="172"/>
  <c r="V74" i="170"/>
  <c r="W74" i="170"/>
  <c r="T74" i="170"/>
  <c r="U74" i="170"/>
  <c r="N71" i="156"/>
  <c r="J159" i="173"/>
  <c r="J22" i="173" s="1"/>
  <c r="W141" i="151"/>
  <c r="T103" i="155"/>
  <c r="J66" i="164"/>
  <c r="N30" i="164"/>
  <c r="N34" i="140"/>
  <c r="N33" i="155"/>
  <c r="N58" i="146"/>
  <c r="N49" i="160"/>
  <c r="U159" i="171"/>
  <c r="T141" i="180"/>
  <c r="N87" i="158"/>
  <c r="N103" i="158" s="1"/>
  <c r="J103" i="158"/>
  <c r="O960" i="62"/>
  <c r="N73" i="155"/>
  <c r="N83" i="155"/>
  <c r="W45" i="146"/>
  <c r="J131" i="172"/>
  <c r="J66" i="150"/>
  <c r="W78" i="159"/>
  <c r="T44" i="176"/>
  <c r="W44" i="176"/>
  <c r="U44" i="176"/>
  <c r="V44" i="176"/>
  <c r="U74" i="159"/>
  <c r="T74" i="159"/>
  <c r="V74" i="159"/>
  <c r="W74" i="159"/>
  <c r="T85" i="145"/>
  <c r="V85" i="145"/>
  <c r="U85" i="145"/>
  <c r="W85" i="145"/>
  <c r="N31" i="142"/>
  <c r="J86" i="173"/>
  <c r="N67" i="173"/>
  <c r="N45" i="180"/>
  <c r="U40" i="147"/>
  <c r="T40" i="147"/>
  <c r="W40" i="147"/>
  <c r="T103" i="157"/>
  <c r="U53" i="157"/>
  <c r="W53" i="157"/>
  <c r="V53" i="157"/>
  <c r="J66" i="151"/>
  <c r="N30" i="151"/>
  <c r="M66" i="158"/>
  <c r="T159" i="180"/>
  <c r="U159" i="148"/>
  <c r="U79" i="157"/>
  <c r="W79" i="157"/>
  <c r="T79" i="157"/>
  <c r="V79" i="157"/>
  <c r="N47" i="170"/>
  <c r="M86" i="179"/>
  <c r="U32" i="150"/>
  <c r="V32" i="150"/>
  <c r="T35" i="162"/>
  <c r="U35" i="162"/>
  <c r="V35" i="162"/>
  <c r="U141" i="163"/>
  <c r="J159" i="174"/>
  <c r="J22" i="174" s="1"/>
  <c r="T75" i="173"/>
  <c r="V75" i="173"/>
  <c r="W75" i="173"/>
  <c r="U75" i="173"/>
  <c r="W159" i="149"/>
  <c r="J66" i="169"/>
  <c r="N33" i="169"/>
  <c r="N30" i="166"/>
  <c r="J66" i="166"/>
  <c r="N37" i="180"/>
  <c r="J66" i="154"/>
  <c r="J142" i="154" s="1"/>
  <c r="J20" i="154" s="1"/>
  <c r="N33" i="154"/>
  <c r="V71" i="161"/>
  <c r="T71" i="161"/>
  <c r="W71" i="161"/>
  <c r="U71" i="161"/>
  <c r="N67" i="166"/>
  <c r="J86" i="166"/>
  <c r="N46" i="169"/>
  <c r="T141" i="170"/>
  <c r="U49" i="157"/>
  <c r="V49" i="157"/>
  <c r="T49" i="157"/>
  <c r="W49" i="157"/>
  <c r="N71" i="155"/>
  <c r="N63" i="168"/>
  <c r="V78" i="149"/>
  <c r="U78" i="149"/>
  <c r="T78" i="149"/>
  <c r="U47" i="149"/>
  <c r="W47" i="149"/>
  <c r="V47" i="149"/>
  <c r="W159" i="155"/>
  <c r="N44" i="160"/>
  <c r="V71" i="165"/>
  <c r="U71" i="165"/>
  <c r="T71" i="165"/>
  <c r="U51" i="154"/>
  <c r="W51" i="154"/>
  <c r="T51" i="154"/>
  <c r="V51" i="154"/>
  <c r="N73" i="180"/>
  <c r="T31" i="168"/>
  <c r="U31" i="168"/>
  <c r="V31" i="168"/>
  <c r="W31" i="168"/>
  <c r="W76" i="172"/>
  <c r="V76" i="172"/>
  <c r="U76" i="172"/>
  <c r="T76" i="172"/>
  <c r="V31" i="152"/>
  <c r="W31" i="152"/>
  <c r="T31" i="152"/>
  <c r="U31" i="152"/>
  <c r="W40" i="177"/>
  <c r="T40" i="177"/>
  <c r="U40" i="177"/>
  <c r="V40" i="177"/>
  <c r="V141" i="160"/>
  <c r="V44" i="162"/>
  <c r="T44" i="162"/>
  <c r="U44" i="162"/>
  <c r="W44" i="162"/>
  <c r="T30" i="150"/>
  <c r="U30" i="150"/>
  <c r="V30" i="150"/>
  <c r="W30" i="150"/>
  <c r="T54" i="149"/>
  <c r="W54" i="149"/>
  <c r="U54" i="149"/>
  <c r="V54" i="149"/>
  <c r="W43" i="159"/>
  <c r="U43" i="159"/>
  <c r="T43" i="159"/>
  <c r="V43" i="159"/>
  <c r="N929" i="62"/>
  <c r="V77" i="162"/>
  <c r="W77" i="162"/>
  <c r="U77" i="162"/>
  <c r="T77" i="162"/>
  <c r="U63" i="159"/>
  <c r="V63" i="159"/>
  <c r="W63" i="159"/>
  <c r="T63" i="159"/>
  <c r="N48" i="158"/>
  <c r="M86" i="153"/>
  <c r="U141" i="164"/>
  <c r="T68" i="143"/>
  <c r="V68" i="143"/>
  <c r="W68" i="143"/>
  <c r="U68" i="143"/>
  <c r="U103" i="175"/>
  <c r="N106" i="152"/>
  <c r="J131" i="152"/>
  <c r="W35" i="166"/>
  <c r="T35" i="166"/>
  <c r="V35" i="166"/>
  <c r="U35" i="166"/>
  <c r="T43" i="167"/>
  <c r="U43" i="167"/>
  <c r="W43" i="167"/>
  <c r="V43" i="167"/>
  <c r="T141" i="174"/>
  <c r="W141" i="156"/>
  <c r="T73" i="149"/>
  <c r="U73" i="149"/>
  <c r="W73" i="149"/>
  <c r="N49" i="174"/>
  <c r="W74" i="182"/>
  <c r="U74" i="182"/>
  <c r="T74" i="182"/>
  <c r="V74" i="182"/>
  <c r="N46" i="162"/>
  <c r="T69" i="172"/>
  <c r="W69" i="172"/>
  <c r="V69" i="172"/>
  <c r="U69" i="172"/>
  <c r="W159" i="176"/>
  <c r="U77" i="157"/>
  <c r="V77" i="157"/>
  <c r="W77" i="157"/>
  <c r="T77" i="157"/>
  <c r="N80" i="149"/>
  <c r="N44" i="171"/>
  <c r="N1027" i="62"/>
  <c r="N61" i="175"/>
  <c r="M86" i="162"/>
  <c r="V46" i="165"/>
  <c r="T46" i="165"/>
  <c r="W46" i="165"/>
  <c r="U46" i="165"/>
  <c r="U42" i="173"/>
  <c r="V42" i="173"/>
  <c r="W42" i="173"/>
  <c r="T42" i="173"/>
  <c r="U51" i="142"/>
  <c r="T51" i="142"/>
  <c r="W51" i="142"/>
  <c r="V51" i="142"/>
  <c r="N83" i="172"/>
  <c r="N67" i="146"/>
  <c r="N59" i="160"/>
  <c r="U141" i="158"/>
  <c r="W71" i="154"/>
  <c r="V71" i="154"/>
  <c r="T71" i="154"/>
  <c r="U71" i="154"/>
  <c r="T103" i="180"/>
  <c r="N55" i="152"/>
  <c r="N83" i="173"/>
  <c r="W80" i="160"/>
  <c r="T80" i="160"/>
  <c r="U50" i="181"/>
  <c r="V50" i="181"/>
  <c r="W50" i="181"/>
  <c r="T50" i="181"/>
  <c r="N37" i="182"/>
  <c r="V75" i="170"/>
  <c r="U75" i="170"/>
  <c r="T75" i="170"/>
  <c r="W75" i="170"/>
  <c r="N32" i="175"/>
  <c r="T84" i="159"/>
  <c r="U84" i="159"/>
  <c r="V84" i="159"/>
  <c r="W84" i="159"/>
  <c r="J159" i="149"/>
  <c r="J22" i="149" s="1"/>
  <c r="W159" i="158"/>
  <c r="T56" i="173"/>
  <c r="U56" i="173"/>
  <c r="V56" i="173"/>
  <c r="W56" i="173"/>
  <c r="U37" i="159"/>
  <c r="T37" i="159"/>
  <c r="V37" i="159"/>
  <c r="W37" i="159"/>
  <c r="N32" i="173"/>
  <c r="T41" i="148"/>
  <c r="U41" i="148"/>
  <c r="V41" i="148"/>
  <c r="W41" i="148"/>
  <c r="U159" i="181"/>
  <c r="N84" i="171"/>
  <c r="N132" i="179"/>
  <c r="J141" i="179"/>
  <c r="T47" i="156"/>
  <c r="W47" i="156"/>
  <c r="V47" i="156"/>
  <c r="U47" i="156"/>
  <c r="M66" i="164"/>
  <c r="M66" i="180"/>
  <c r="V33" i="164"/>
  <c r="W33" i="164"/>
  <c r="U33" i="164"/>
  <c r="T33" i="164"/>
  <c r="N82" i="147"/>
  <c r="N79" i="160"/>
  <c r="N72" i="161"/>
  <c r="W73" i="176"/>
  <c r="U73" i="176"/>
  <c r="V73" i="176"/>
  <c r="T73" i="176"/>
  <c r="T103" i="171"/>
  <c r="U159" i="146"/>
  <c r="N132" i="166"/>
  <c r="J141" i="166"/>
  <c r="N46" i="168"/>
  <c r="N744" i="62"/>
  <c r="N69" i="153"/>
  <c r="N30" i="154"/>
  <c r="N54" i="152"/>
  <c r="N35" i="181"/>
  <c r="J159" i="142"/>
  <c r="J22" i="142" s="1"/>
  <c r="N46" i="161"/>
  <c r="T55" i="145"/>
  <c r="V55" i="145"/>
  <c r="W55" i="145"/>
  <c r="U55" i="145"/>
  <c r="V68" i="140"/>
  <c r="T68" i="140"/>
  <c r="U68" i="140"/>
  <c r="W68" i="140"/>
  <c r="N87" i="162"/>
  <c r="N103" i="162" s="1"/>
  <c r="J103" i="162"/>
  <c r="N132" i="175"/>
  <c r="J141" i="175"/>
  <c r="U37" i="179"/>
  <c r="T37" i="179"/>
  <c r="W37" i="179"/>
  <c r="V37" i="179"/>
  <c r="N65" i="143"/>
  <c r="N39" i="176"/>
  <c r="N62" i="143"/>
  <c r="V83" i="175"/>
  <c r="U83" i="175"/>
  <c r="W83" i="175"/>
  <c r="T83" i="175"/>
  <c r="N69" i="154"/>
  <c r="M66" i="178"/>
  <c r="N59" i="150"/>
  <c r="U141" i="173"/>
  <c r="N72" i="160"/>
  <c r="N77" i="150"/>
  <c r="U159" i="166"/>
  <c r="N37" i="154"/>
  <c r="T47" i="163"/>
  <c r="U47" i="163"/>
  <c r="W47" i="163"/>
  <c r="N72" i="143"/>
  <c r="N48" i="163"/>
  <c r="J66" i="177"/>
  <c r="N30" i="177"/>
  <c r="N62" i="145"/>
  <c r="N81" i="161"/>
  <c r="N50" i="161"/>
  <c r="N76" i="164"/>
  <c r="N80" i="169"/>
  <c r="T56" i="145"/>
  <c r="U56" i="145"/>
  <c r="V56" i="145"/>
  <c r="W56" i="145"/>
  <c r="N44" i="177"/>
  <c r="U103" i="164"/>
  <c r="N76" i="168"/>
  <c r="N31" i="164"/>
  <c r="N45" i="174"/>
  <c r="N33" i="158"/>
  <c r="U81" i="168"/>
  <c r="W81" i="168"/>
  <c r="V81" i="168"/>
  <c r="T81" i="168"/>
  <c r="N105" i="146"/>
  <c r="J131" i="146"/>
  <c r="N68" i="172"/>
  <c r="N56" i="167"/>
  <c r="N46" i="142"/>
  <c r="U81" i="164"/>
  <c r="V81" i="164"/>
  <c r="T81" i="164"/>
  <c r="W81" i="164"/>
  <c r="N39" i="161"/>
  <c r="N58" i="142"/>
  <c r="N80" i="161"/>
  <c r="N77" i="178"/>
  <c r="N64" i="182"/>
  <c r="V76" i="153"/>
  <c r="W76" i="153"/>
  <c r="U76" i="153"/>
  <c r="T76" i="153"/>
  <c r="U141" i="168"/>
  <c r="N40" i="171"/>
  <c r="U103" i="156"/>
  <c r="N32" i="179"/>
  <c r="N67" i="140"/>
  <c r="J86" i="140"/>
  <c r="V159" i="165"/>
  <c r="N49" i="175"/>
  <c r="N51" i="153"/>
  <c r="N75" i="153"/>
  <c r="N61" i="153"/>
  <c r="U103" i="177"/>
  <c r="V141" i="169"/>
  <c r="N53" i="154"/>
  <c r="T141" i="167"/>
  <c r="U35" i="152"/>
  <c r="W35" i="152"/>
  <c r="T35" i="152"/>
  <c r="V35" i="152"/>
  <c r="N54" i="179"/>
  <c r="N38" i="155"/>
  <c r="T141" i="146"/>
  <c r="N40" i="158"/>
  <c r="N76" i="159"/>
  <c r="N77" i="140"/>
  <c r="T141" i="182"/>
  <c r="N132" i="181"/>
  <c r="J141" i="181"/>
  <c r="N30" i="147"/>
  <c r="N59" i="174"/>
  <c r="O1132" i="62"/>
  <c r="U141" i="155"/>
  <c r="N40" i="143"/>
  <c r="N74" i="173"/>
  <c r="N64" i="146"/>
  <c r="N79" i="181"/>
  <c r="W141" i="141"/>
  <c r="U63" i="153"/>
  <c r="W63" i="153"/>
  <c r="T63" i="153"/>
  <c r="V63" i="153"/>
  <c r="N132" i="142"/>
  <c r="J141" i="142"/>
  <c r="T103" i="151"/>
  <c r="N54" i="158"/>
  <c r="N82" i="160"/>
  <c r="M86" i="176"/>
  <c r="N52" i="148"/>
  <c r="W64" i="167"/>
  <c r="U64" i="167"/>
  <c r="V64" i="167"/>
  <c r="T64" i="167"/>
  <c r="U47" i="157"/>
  <c r="V47" i="157"/>
  <c r="W47" i="157"/>
  <c r="T47" i="157"/>
  <c r="N76" i="182"/>
  <c r="T75" i="179"/>
  <c r="U75" i="179"/>
  <c r="V75" i="179"/>
  <c r="W75" i="179"/>
  <c r="N49" i="170"/>
  <c r="U159" i="167"/>
  <c r="N31" i="147"/>
  <c r="N48" i="145"/>
  <c r="N87" i="150"/>
  <c r="N103" i="150" s="1"/>
  <c r="J103" i="150"/>
  <c r="N81" i="167"/>
  <c r="N67" i="159"/>
  <c r="M86" i="159"/>
  <c r="T74" i="167"/>
  <c r="W74" i="167"/>
  <c r="V74" i="167"/>
  <c r="U74" i="167"/>
  <c r="N84" i="141"/>
  <c r="N84" i="147"/>
  <c r="T48" i="170"/>
  <c r="W48" i="170"/>
  <c r="W40" i="159"/>
  <c r="T40" i="159"/>
  <c r="U40" i="159"/>
  <c r="V40" i="159"/>
  <c r="N68" i="165"/>
  <c r="W82" i="145"/>
  <c r="U82" i="145"/>
  <c r="V82" i="145"/>
  <c r="T82" i="145"/>
  <c r="W159" i="163"/>
  <c r="O996" i="62"/>
  <c r="T65" i="149"/>
  <c r="W65" i="149"/>
  <c r="V65" i="149"/>
  <c r="U65" i="149"/>
  <c r="T65" i="159"/>
  <c r="U65" i="159"/>
  <c r="V65" i="159"/>
  <c r="W65" i="159"/>
  <c r="N50" i="182"/>
  <c r="N38" i="165"/>
  <c r="M66" i="142"/>
  <c r="N79" i="163"/>
  <c r="N43" i="158"/>
  <c r="U159" i="152"/>
  <c r="N45" i="160"/>
  <c r="N83" i="180"/>
  <c r="U159" i="145"/>
  <c r="M66" i="175"/>
  <c r="N68" i="65"/>
  <c r="N70" i="169"/>
  <c r="N1221" i="62"/>
  <c r="N967" i="62"/>
  <c r="T141" i="65"/>
  <c r="N74" i="148"/>
  <c r="N30" i="167"/>
  <c r="J66" i="167"/>
  <c r="N63" i="166"/>
  <c r="U159" i="141"/>
  <c r="N40" i="166"/>
  <c r="N51" i="146"/>
  <c r="N77" i="176"/>
  <c r="J86" i="171"/>
  <c r="N67" i="171"/>
  <c r="V73" i="182"/>
  <c r="W73" i="182"/>
  <c r="T73" i="182"/>
  <c r="U73" i="182"/>
  <c r="W45" i="154"/>
  <c r="V45" i="154"/>
  <c r="T45" i="154"/>
  <c r="U45" i="154"/>
  <c r="N48" i="154"/>
  <c r="N67" i="149"/>
  <c r="J86" i="149"/>
  <c r="U103" i="149"/>
  <c r="U159" i="157"/>
  <c r="N46" i="140"/>
  <c r="U44" i="180"/>
  <c r="W44" i="180"/>
  <c r="T44" i="180"/>
  <c r="V44" i="180"/>
  <c r="T85" i="162"/>
  <c r="V85" i="162"/>
  <c r="U85" i="162"/>
  <c r="W85" i="162"/>
  <c r="M66" i="163"/>
  <c r="N67" i="160"/>
  <c r="T38" i="159"/>
  <c r="V38" i="159"/>
  <c r="U38" i="159"/>
  <c r="W38" i="159"/>
  <c r="N61" i="180"/>
  <c r="V159" i="169"/>
  <c r="N132" i="145"/>
  <c r="J141" i="145"/>
  <c r="O840" i="62"/>
  <c r="N55" i="181"/>
  <c r="N51" i="140"/>
  <c r="J141" i="152"/>
  <c r="N132" i="152"/>
  <c r="N44" i="158"/>
  <c r="O1238" i="62"/>
  <c r="N67" i="172"/>
  <c r="N74" i="142"/>
  <c r="U141" i="178"/>
  <c r="N52" i="174"/>
  <c r="N41" i="171"/>
  <c r="M66" i="151"/>
  <c r="N50" i="142"/>
  <c r="W64" i="157"/>
  <c r="V64" i="157"/>
  <c r="T64" i="157"/>
  <c r="U64" i="157"/>
  <c r="N69" i="164"/>
  <c r="N68" i="152"/>
  <c r="N60" i="174"/>
  <c r="N1162" i="62"/>
  <c r="N84" i="158"/>
  <c r="V141" i="171"/>
  <c r="N35" i="171"/>
  <c r="T141" i="161"/>
  <c r="U141" i="148"/>
  <c r="T103" i="167"/>
  <c r="N50" i="145"/>
  <c r="T48" i="168"/>
  <c r="W48" i="168"/>
  <c r="U48" i="168"/>
  <c r="V48" i="168"/>
  <c r="N32" i="166"/>
  <c r="U78" i="156"/>
  <c r="W78" i="156"/>
  <c r="V78" i="156"/>
  <c r="T78" i="156"/>
  <c r="J159" i="156"/>
  <c r="J22" i="156" s="1"/>
  <c r="N33" i="173"/>
  <c r="U141" i="162"/>
  <c r="N36" i="178"/>
  <c r="N503" i="62"/>
  <c r="V141" i="165"/>
  <c r="J159" i="160"/>
  <c r="J22" i="160" s="1"/>
  <c r="N35" i="155"/>
  <c r="N82" i="171"/>
  <c r="N75" i="158"/>
  <c r="N105" i="164"/>
  <c r="J131" i="164"/>
  <c r="N31" i="145"/>
  <c r="M86" i="152"/>
  <c r="O1005" i="62"/>
  <c r="W159" i="173"/>
  <c r="N82" i="169"/>
  <c r="N50" i="147"/>
  <c r="O1115" i="62"/>
  <c r="T42" i="157"/>
  <c r="W42" i="157"/>
  <c r="V42" i="157"/>
  <c r="U42" i="157"/>
  <c r="N711" i="62"/>
  <c r="N132" i="151"/>
  <c r="J141" i="151"/>
  <c r="N34" i="159"/>
  <c r="N87" i="163"/>
  <c r="N103" i="163" s="1"/>
  <c r="J103" i="163"/>
  <c r="N87" i="146"/>
  <c r="N103" i="146" s="1"/>
  <c r="J103" i="146"/>
  <c r="W159" i="161"/>
  <c r="N105" i="178"/>
  <c r="J131" i="178"/>
  <c r="N31" i="160"/>
  <c r="N76" i="65"/>
  <c r="O1228" i="62"/>
  <c r="N77" i="160"/>
  <c r="J159" i="171"/>
  <c r="J22" i="171" s="1"/>
  <c r="N78" i="152"/>
  <c r="N79" i="156"/>
  <c r="M66" i="182"/>
  <c r="U141" i="180"/>
  <c r="N30" i="173"/>
  <c r="N85" i="65"/>
  <c r="N85" i="171"/>
  <c r="T65" i="168"/>
  <c r="T32" i="150"/>
  <c r="U47" i="143"/>
  <c r="T80" i="177"/>
  <c r="U46" i="175"/>
  <c r="V47" i="176"/>
  <c r="J66" i="181"/>
  <c r="J131" i="158"/>
  <c r="V63" i="148"/>
  <c r="W41" i="152"/>
  <c r="J86" i="167"/>
  <c r="N59" i="158"/>
  <c r="N78" i="163"/>
  <c r="J159" i="164"/>
  <c r="J22" i="164" s="1"/>
  <c r="W50" i="170"/>
  <c r="V50" i="170"/>
  <c r="U50" i="170"/>
  <c r="T50" i="170"/>
  <c r="U80" i="65"/>
  <c r="W80" i="65"/>
  <c r="V80" i="65"/>
  <c r="N54" i="151"/>
  <c r="W46" i="65"/>
  <c r="T46" i="65"/>
  <c r="V46" i="65"/>
  <c r="U46" i="65"/>
  <c r="W141" i="158"/>
  <c r="W85" i="147"/>
  <c r="V85" i="147"/>
  <c r="U85" i="147"/>
  <c r="T85" i="147"/>
  <c r="W84" i="169"/>
  <c r="V84" i="169"/>
  <c r="U84" i="169"/>
  <c r="T103" i="165"/>
  <c r="N78" i="148"/>
  <c r="N53" i="162"/>
  <c r="T159" i="148"/>
  <c r="T56" i="174"/>
  <c r="W56" i="174"/>
  <c r="U56" i="174"/>
  <c r="V56" i="174"/>
  <c r="U103" i="163"/>
  <c r="M66" i="156"/>
  <c r="N82" i="174"/>
  <c r="W34" i="180"/>
  <c r="U34" i="180"/>
  <c r="T34" i="180"/>
  <c r="W159" i="174"/>
  <c r="V74" i="178"/>
  <c r="W74" i="178"/>
  <c r="T74" i="178"/>
  <c r="U74" i="178"/>
  <c r="N68" i="148"/>
  <c r="N84" i="65"/>
  <c r="N47" i="141"/>
  <c r="N87" i="160"/>
  <c r="N103" i="160" s="1"/>
  <c r="J103" i="160"/>
  <c r="N132" i="170"/>
  <c r="J141" i="170"/>
  <c r="N56" i="147"/>
  <c r="M66" i="147"/>
  <c r="U76" i="151"/>
  <c r="T76" i="151"/>
  <c r="V76" i="151"/>
  <c r="W76" i="151"/>
  <c r="M66" i="153"/>
  <c r="N48" i="147"/>
  <c r="T49" i="140"/>
  <c r="W49" i="140"/>
  <c r="V49" i="140"/>
  <c r="U49" i="140"/>
  <c r="U141" i="160"/>
  <c r="N43" i="162"/>
  <c r="U49" i="158"/>
  <c r="V49" i="158"/>
  <c r="T49" i="158"/>
  <c r="W49" i="158"/>
  <c r="N105" i="148"/>
  <c r="J131" i="148"/>
  <c r="W35" i="177"/>
  <c r="T35" i="177"/>
  <c r="U35" i="177"/>
  <c r="N77" i="179"/>
  <c r="U80" i="178"/>
  <c r="W80" i="178"/>
  <c r="T80" i="178"/>
  <c r="V80" i="178"/>
  <c r="N65" i="147"/>
  <c r="T141" i="177"/>
  <c r="W141" i="154"/>
  <c r="N74" i="176"/>
  <c r="U51" i="157"/>
  <c r="W51" i="157"/>
  <c r="T51" i="157"/>
  <c r="V51" i="157"/>
  <c r="T64" i="140"/>
  <c r="V64" i="140"/>
  <c r="U64" i="140"/>
  <c r="W64" i="140"/>
  <c r="N103" i="173"/>
  <c r="N81" i="156"/>
  <c r="N103" i="157"/>
  <c r="N132" i="176"/>
  <c r="J141" i="176"/>
  <c r="M66" i="167"/>
  <c r="N105" i="160"/>
  <c r="J131" i="160"/>
  <c r="N40" i="161"/>
  <c r="T46" i="179"/>
  <c r="V46" i="179"/>
  <c r="W46" i="179"/>
  <c r="U46" i="179"/>
  <c r="N103" i="179"/>
  <c r="U38" i="152"/>
  <c r="W38" i="152"/>
  <c r="T38" i="152"/>
  <c r="V38" i="152"/>
  <c r="V73" i="146"/>
  <c r="W73" i="146"/>
  <c r="U73" i="146"/>
  <c r="T73" i="146"/>
  <c r="T80" i="155"/>
  <c r="U80" i="155"/>
  <c r="W80" i="155"/>
  <c r="V80" i="155"/>
  <c r="W52" i="147"/>
  <c r="V52" i="147"/>
  <c r="U52" i="147"/>
  <c r="T52" i="147"/>
  <c r="N82" i="153"/>
  <c r="N83" i="153"/>
  <c r="N30" i="174"/>
  <c r="J66" i="174"/>
  <c r="N64" i="150"/>
  <c r="N83" i="168"/>
  <c r="N35" i="178"/>
  <c r="N36" i="142"/>
  <c r="M86" i="167"/>
  <c r="W159" i="143"/>
  <c r="V159" i="175"/>
  <c r="N68" i="173"/>
  <c r="N39" i="174"/>
  <c r="N81" i="159"/>
  <c r="N60" i="158"/>
  <c r="V42" i="170"/>
  <c r="U42" i="170"/>
  <c r="T42" i="170"/>
  <c r="N75" i="172"/>
  <c r="N51" i="148"/>
  <c r="V159" i="176"/>
  <c r="O710" i="62"/>
  <c r="M86" i="154"/>
  <c r="N33" i="142"/>
  <c r="J103" i="149"/>
  <c r="N90" i="149"/>
  <c r="N103" i="149" s="1"/>
  <c r="N43" i="178"/>
  <c r="U33" i="178"/>
  <c r="T33" i="178"/>
  <c r="V33" i="178"/>
  <c r="N71" i="170"/>
  <c r="N72" i="141"/>
  <c r="J86" i="153"/>
  <c r="N74" i="153"/>
  <c r="U141" i="149"/>
  <c r="N37" i="165"/>
  <c r="V159" i="158"/>
  <c r="N41" i="158"/>
  <c r="T103" i="173"/>
  <c r="N47" i="162"/>
  <c r="N50" i="143"/>
  <c r="N44" i="146"/>
  <c r="V35" i="175"/>
  <c r="T35" i="175"/>
  <c r="W35" i="175"/>
  <c r="N84" i="142"/>
  <c r="N804" i="62"/>
  <c r="N40" i="156"/>
  <c r="U68" i="166"/>
  <c r="V68" i="166"/>
  <c r="T68" i="166"/>
  <c r="W68" i="166"/>
  <c r="N75" i="175"/>
  <c r="N49" i="167"/>
  <c r="N105" i="163"/>
  <c r="J131" i="163"/>
  <c r="J159" i="146"/>
  <c r="J22" i="146" s="1"/>
  <c r="V141" i="166"/>
  <c r="N73" i="165"/>
  <c r="V39" i="157"/>
  <c r="W39" i="157"/>
  <c r="T39" i="157"/>
  <c r="U39" i="157"/>
  <c r="M66" i="174"/>
  <c r="N31" i="165"/>
  <c r="N67" i="156"/>
  <c r="J86" i="156"/>
  <c r="N65" i="151"/>
  <c r="W159" i="142"/>
  <c r="N79" i="158"/>
  <c r="N69" i="158"/>
  <c r="N81" i="174"/>
  <c r="J103" i="141"/>
  <c r="N87" i="141"/>
  <c r="N103" i="141" s="1"/>
  <c r="T65" i="156"/>
  <c r="W65" i="156"/>
  <c r="U65" i="156"/>
  <c r="V65" i="156"/>
  <c r="N39" i="164"/>
  <c r="N36" i="143"/>
  <c r="T70" i="163"/>
  <c r="U70" i="163"/>
  <c r="V70" i="163"/>
  <c r="W70" i="163"/>
  <c r="N69" i="152"/>
  <c r="M66" i="166"/>
  <c r="N41" i="153"/>
  <c r="N79" i="155"/>
  <c r="W82" i="170"/>
  <c r="T82" i="170"/>
  <c r="U82" i="170"/>
  <c r="V82" i="170"/>
  <c r="W141" i="159"/>
  <c r="T159" i="166"/>
  <c r="N59" i="141"/>
  <c r="U83" i="159"/>
  <c r="V83" i="159"/>
  <c r="W83" i="159"/>
  <c r="T83" i="159"/>
  <c r="U141" i="147"/>
  <c r="N53" i="176"/>
  <c r="N1185" i="62"/>
  <c r="T79" i="177"/>
  <c r="U79" i="177"/>
  <c r="N64" i="147"/>
  <c r="N83" i="152"/>
  <c r="N38" i="148"/>
  <c r="N71" i="180"/>
  <c r="J159" i="151"/>
  <c r="J22" i="151" s="1"/>
  <c r="N87" i="164"/>
  <c r="N103" i="164" s="1"/>
  <c r="J103" i="164"/>
  <c r="N49" i="141"/>
  <c r="N49" i="166"/>
  <c r="N74" i="163"/>
  <c r="N33" i="181"/>
  <c r="N85" i="172"/>
  <c r="V33" i="159"/>
  <c r="W33" i="159"/>
  <c r="U33" i="159"/>
  <c r="T33" i="159"/>
  <c r="N43" i="150"/>
  <c r="N76" i="178"/>
  <c r="N68" i="170"/>
  <c r="N70" i="168"/>
  <c r="N105" i="165"/>
  <c r="J131" i="165"/>
  <c r="W141" i="168"/>
  <c r="T47" i="152"/>
  <c r="U47" i="152"/>
  <c r="W47" i="152"/>
  <c r="V47" i="152"/>
  <c r="N46" i="181"/>
  <c r="N77" i="172"/>
  <c r="N83" i="169"/>
  <c r="N61" i="156"/>
  <c r="N63" i="156"/>
  <c r="M66" i="160"/>
  <c r="J159" i="153"/>
  <c r="J22" i="153" s="1"/>
  <c r="N87" i="174"/>
  <c r="N103" i="174" s="1"/>
  <c r="J103" i="174"/>
  <c r="N56" i="171"/>
  <c r="N81" i="162"/>
  <c r="W159" i="165"/>
  <c r="N54" i="175"/>
  <c r="N36" i="155"/>
  <c r="N82" i="172"/>
  <c r="T43" i="156"/>
  <c r="V43" i="156"/>
  <c r="U43" i="156"/>
  <c r="W43" i="156"/>
  <c r="U72" i="182"/>
  <c r="W72" i="182"/>
  <c r="N41" i="146"/>
  <c r="N59" i="170"/>
  <c r="O1153" i="62"/>
  <c r="W141" i="169"/>
  <c r="N62" i="166"/>
  <c r="V141" i="167"/>
  <c r="N68" i="151"/>
  <c r="N70" i="172"/>
  <c r="T141" i="143"/>
  <c r="N81" i="182"/>
  <c r="N132" i="146"/>
  <c r="J141" i="146"/>
  <c r="N41" i="168"/>
  <c r="N41" i="179"/>
  <c r="N47" i="155"/>
  <c r="W141" i="182"/>
  <c r="W141" i="181"/>
  <c r="N133" i="155"/>
  <c r="J141" i="155"/>
  <c r="V141" i="163"/>
  <c r="N31" i="167"/>
  <c r="N73" i="181"/>
  <c r="N70" i="157"/>
  <c r="N48" i="167"/>
  <c r="N47" i="172"/>
  <c r="N68" i="174"/>
  <c r="V141" i="141"/>
  <c r="U37" i="168"/>
  <c r="V37" i="168"/>
  <c r="W37" i="168"/>
  <c r="T37" i="168"/>
  <c r="U43" i="145"/>
  <c r="V43" i="145"/>
  <c r="T43" i="145"/>
  <c r="W43" i="145"/>
  <c r="N65" i="142"/>
  <c r="U141" i="142"/>
  <c r="V159" i="178"/>
  <c r="N56" i="177"/>
  <c r="N77" i="173"/>
  <c r="N83" i="145"/>
  <c r="N53" i="159"/>
  <c r="T141" i="140"/>
  <c r="N9" i="139"/>
  <c r="N30" i="179"/>
  <c r="O1240" i="62"/>
  <c r="N84" i="179"/>
  <c r="N82" i="168"/>
  <c r="N51" i="141"/>
  <c r="N54" i="142"/>
  <c r="N42" i="140"/>
  <c r="N44" i="182"/>
  <c r="N76" i="161"/>
  <c r="U42" i="150"/>
  <c r="T42" i="150"/>
  <c r="W42" i="150"/>
  <c r="V42" i="150"/>
  <c r="N45" i="163"/>
  <c r="N75" i="165"/>
  <c r="N50" i="154"/>
  <c r="T47" i="145"/>
  <c r="V47" i="145"/>
  <c r="U47" i="145"/>
  <c r="W47" i="145"/>
  <c r="V159" i="163"/>
  <c r="N47" i="160"/>
  <c r="N37" i="155"/>
  <c r="N39" i="169"/>
  <c r="N43" i="153"/>
  <c r="N67" i="151"/>
  <c r="J86" i="151"/>
  <c r="N59" i="179"/>
  <c r="M66" i="146"/>
  <c r="N70" i="166"/>
  <c r="N55" i="174"/>
  <c r="N67" i="174"/>
  <c r="M86" i="142"/>
  <c r="W159" i="152"/>
  <c r="N840" i="62"/>
  <c r="W159" i="145"/>
  <c r="N51" i="162"/>
  <c r="N132" i="65"/>
  <c r="J141" i="65"/>
  <c r="N38" i="157"/>
  <c r="N78" i="143"/>
  <c r="N42" i="143"/>
  <c r="N59" i="65"/>
  <c r="T159" i="141"/>
  <c r="N67" i="153"/>
  <c r="N42" i="148"/>
  <c r="N69" i="145"/>
  <c r="V76" i="173"/>
  <c r="U76" i="173"/>
  <c r="W76" i="173"/>
  <c r="T76" i="173"/>
  <c r="N67" i="65"/>
  <c r="J86" i="65"/>
  <c r="V44" i="173"/>
  <c r="W44" i="173"/>
  <c r="U44" i="173"/>
  <c r="T44" i="173"/>
  <c r="N1102" i="62"/>
  <c r="N54" i="154"/>
  <c r="O995" i="62"/>
  <c r="T103" i="181"/>
  <c r="N30" i="168"/>
  <c r="J66" i="168"/>
  <c r="J142" i="168" s="1"/>
  <c r="J20" i="168" s="1"/>
  <c r="O1027" i="62"/>
  <c r="N814" i="62"/>
  <c r="V141" i="177"/>
  <c r="T159" i="157"/>
  <c r="N33" i="140"/>
  <c r="U40" i="149"/>
  <c r="V40" i="149"/>
  <c r="T40" i="149"/>
  <c r="W40" i="149"/>
  <c r="N73" i="173"/>
  <c r="J159" i="179"/>
  <c r="J22" i="179" s="1"/>
  <c r="N39" i="172"/>
  <c r="N68" i="180"/>
  <c r="U33" i="163"/>
  <c r="W33" i="163"/>
  <c r="T33" i="163"/>
  <c r="V33" i="163"/>
  <c r="N54" i="156"/>
  <c r="N49" i="151"/>
  <c r="N59" i="146"/>
  <c r="M66" i="171"/>
  <c r="V48" i="150"/>
  <c r="W48" i="150"/>
  <c r="U48" i="150"/>
  <c r="T48" i="150"/>
  <c r="N83" i="146"/>
  <c r="N77" i="152"/>
  <c r="N32" i="176"/>
  <c r="N48" i="141"/>
  <c r="V141" i="178"/>
  <c r="N105" i="179"/>
  <c r="J131" i="179"/>
  <c r="N50" i="148"/>
  <c r="N84" i="181"/>
  <c r="N60" i="173"/>
  <c r="N71" i="174"/>
  <c r="O930" i="62"/>
  <c r="N31" i="151"/>
  <c r="W30" i="182"/>
  <c r="T30" i="182"/>
  <c r="V30" i="182"/>
  <c r="N40" i="169"/>
  <c r="N105" i="141"/>
  <c r="J131" i="141"/>
  <c r="N71" i="173"/>
  <c r="N49" i="164"/>
  <c r="N82" i="178"/>
  <c r="N52" i="143"/>
  <c r="N79" i="165"/>
  <c r="T141" i="171"/>
  <c r="N63" i="140"/>
  <c r="W141" i="148"/>
  <c r="N62" i="168"/>
  <c r="N45" i="176"/>
  <c r="N74" i="147"/>
  <c r="N80" i="156"/>
  <c r="N52" i="173"/>
  <c r="W159" i="156"/>
  <c r="N35" i="151"/>
  <c r="N30" i="162"/>
  <c r="N38" i="147"/>
  <c r="N132" i="162"/>
  <c r="J141" i="162"/>
  <c r="N105" i="181"/>
  <c r="J131" i="181"/>
  <c r="V159" i="160"/>
  <c r="N43" i="166"/>
  <c r="N36" i="153"/>
  <c r="N48" i="161"/>
  <c r="N71" i="150"/>
  <c r="N81" i="151"/>
  <c r="T141" i="172"/>
  <c r="N82" i="154"/>
  <c r="N55" i="140"/>
  <c r="N39" i="150"/>
  <c r="O1101" i="62"/>
  <c r="T38" i="145"/>
  <c r="V38" i="145"/>
  <c r="W38" i="145"/>
  <c r="U38" i="145"/>
  <c r="N47" i="151"/>
  <c r="N74" i="146"/>
  <c r="T103" i="146"/>
  <c r="T159" i="161"/>
  <c r="U103" i="155"/>
  <c r="N63" i="162"/>
  <c r="N55" i="148"/>
  <c r="N55" i="171"/>
  <c r="N53" i="174"/>
  <c r="N43" i="168"/>
  <c r="N73" i="65"/>
  <c r="N55" i="162"/>
  <c r="N50" i="150"/>
  <c r="O1245" i="62"/>
  <c r="W69" i="163"/>
  <c r="T69" i="163"/>
  <c r="U69" i="163"/>
  <c r="V69" i="163"/>
  <c r="N45" i="141"/>
  <c r="N68" i="146"/>
  <c r="W52" i="152"/>
  <c r="V52" i="152"/>
  <c r="T52" i="152"/>
  <c r="U52" i="152"/>
  <c r="W141" i="180"/>
  <c r="T103" i="158"/>
  <c r="T47" i="143"/>
  <c r="J131" i="140"/>
  <c r="T141" i="150"/>
  <c r="N79" i="162"/>
  <c r="N50" i="163"/>
  <c r="T32" i="182"/>
  <c r="W32" i="182"/>
  <c r="V32" i="182"/>
  <c r="U32" i="182"/>
  <c r="V32" i="181"/>
  <c r="W32" i="181"/>
  <c r="U32" i="181"/>
  <c r="V40" i="172"/>
  <c r="T40" i="172"/>
  <c r="U40" i="172"/>
  <c r="W40" i="172"/>
  <c r="N81" i="154"/>
  <c r="T141" i="142"/>
  <c r="T54" i="160"/>
  <c r="U54" i="160"/>
  <c r="V54" i="160"/>
  <c r="W54" i="160"/>
  <c r="W31" i="148"/>
  <c r="U31" i="148"/>
  <c r="V31" i="148"/>
  <c r="T31" i="148"/>
  <c r="T84" i="145"/>
  <c r="V84" i="145"/>
  <c r="U84" i="145"/>
  <c r="W84" i="145"/>
  <c r="T42" i="159"/>
  <c r="V42" i="159"/>
  <c r="U42" i="159"/>
  <c r="V77" i="177"/>
  <c r="T77" i="177"/>
  <c r="U77" i="177"/>
  <c r="W77" i="177"/>
  <c r="M86" i="169"/>
  <c r="N87" i="165"/>
  <c r="N103" i="165" s="1"/>
  <c r="J103" i="165"/>
  <c r="M66" i="172"/>
  <c r="T38" i="163"/>
  <c r="U38" i="163"/>
  <c r="W38" i="163"/>
  <c r="V38" i="163"/>
  <c r="J66" i="172"/>
  <c r="J142" i="172" s="1"/>
  <c r="J20" i="172" s="1"/>
  <c r="N30" i="172"/>
  <c r="V81" i="158"/>
  <c r="W81" i="158"/>
  <c r="T81" i="158"/>
  <c r="U81" i="158"/>
  <c r="T47" i="174"/>
  <c r="V47" i="174"/>
  <c r="U47" i="174"/>
  <c r="W47" i="174"/>
  <c r="T64" i="179"/>
  <c r="W64" i="179"/>
  <c r="U64" i="179"/>
  <c r="V64" i="179"/>
  <c r="N76" i="169"/>
  <c r="U159" i="177"/>
  <c r="U141" i="170"/>
  <c r="W74" i="174"/>
  <c r="T74" i="174"/>
  <c r="U74" i="174"/>
  <c r="V74" i="174"/>
  <c r="V69" i="178"/>
  <c r="W69" i="178"/>
  <c r="U69" i="178"/>
  <c r="T69" i="178"/>
  <c r="N132" i="157"/>
  <c r="J141" i="157"/>
  <c r="T141" i="159"/>
  <c r="W159" i="167"/>
  <c r="W64" i="163"/>
  <c r="U64" i="163"/>
  <c r="V64" i="163"/>
  <c r="T64" i="163"/>
  <c r="U42" i="179"/>
  <c r="W42" i="179"/>
  <c r="V42" i="179"/>
  <c r="T42" i="179"/>
  <c r="M86" i="149"/>
  <c r="N132" i="160"/>
  <c r="J141" i="160"/>
  <c r="J86" i="160"/>
  <c r="N68" i="160"/>
  <c r="U55" i="151"/>
  <c r="V55" i="151"/>
  <c r="W55" i="151"/>
  <c r="J159" i="159"/>
  <c r="J22" i="159" s="1"/>
  <c r="T141" i="164"/>
  <c r="N41" i="174"/>
  <c r="N854" i="62"/>
  <c r="T83" i="163"/>
  <c r="W83" i="163"/>
  <c r="V83" i="163"/>
  <c r="U83" i="163"/>
  <c r="J66" i="162"/>
  <c r="J142" i="162" s="1"/>
  <c r="J20" i="162" s="1"/>
  <c r="N31" i="162"/>
  <c r="T141" i="156"/>
  <c r="W74" i="149"/>
  <c r="V74" i="149"/>
  <c r="U74" i="149"/>
  <c r="T74" i="149"/>
  <c r="V141" i="176"/>
  <c r="W36" i="145"/>
  <c r="V36" i="145"/>
  <c r="T36" i="145"/>
  <c r="U36" i="145"/>
  <c r="N73" i="160"/>
  <c r="N47" i="165"/>
  <c r="N56" i="153"/>
  <c r="N63" i="180"/>
  <c r="N33" i="156"/>
  <c r="V47" i="175"/>
  <c r="U47" i="175"/>
  <c r="W47" i="175"/>
  <c r="T47" i="175"/>
  <c r="N52" i="153"/>
  <c r="W141" i="153"/>
  <c r="N58" i="160"/>
  <c r="W77" i="175"/>
  <c r="U77" i="175"/>
  <c r="T77" i="175"/>
  <c r="V77" i="175"/>
  <c r="U51" i="152"/>
  <c r="V51" i="152"/>
  <c r="T51" i="152"/>
  <c r="W51" i="152"/>
  <c r="N43" i="154"/>
  <c r="U82" i="157"/>
  <c r="W82" i="157"/>
  <c r="V82" i="157"/>
  <c r="T82" i="157"/>
  <c r="N44" i="151"/>
  <c r="J159" i="175"/>
  <c r="J22" i="175" s="1"/>
  <c r="N83" i="65"/>
  <c r="N105" i="175"/>
  <c r="J131" i="175"/>
  <c r="N1228" i="62"/>
  <c r="U69" i="151"/>
  <c r="T69" i="151"/>
  <c r="W69" i="151"/>
  <c r="V69" i="151"/>
  <c r="T141" i="158"/>
  <c r="N41" i="166"/>
  <c r="N36" i="173"/>
  <c r="U65" i="160"/>
  <c r="W65" i="160"/>
  <c r="T65" i="160"/>
  <c r="V65" i="160"/>
  <c r="W69" i="174"/>
  <c r="V69" i="174"/>
  <c r="U69" i="174"/>
  <c r="T69" i="174"/>
  <c r="O1184" i="62"/>
  <c r="N33" i="145"/>
  <c r="N63" i="147"/>
  <c r="N81" i="153"/>
  <c r="N39" i="171"/>
  <c r="N77" i="142"/>
  <c r="N81" i="181"/>
  <c r="N32" i="145"/>
  <c r="N55" i="168"/>
  <c r="T44" i="145"/>
  <c r="U44" i="145"/>
  <c r="W44" i="145"/>
  <c r="W141" i="149"/>
  <c r="N87" i="182"/>
  <c r="N103" i="182" s="1"/>
  <c r="J103" i="182"/>
  <c r="U82" i="166"/>
  <c r="T82" i="166"/>
  <c r="W82" i="166"/>
  <c r="V82" i="166"/>
  <c r="V159" i="149"/>
  <c r="J159" i="158"/>
  <c r="J22" i="158" s="1"/>
  <c r="U103" i="168"/>
  <c r="T159" i="181"/>
  <c r="V73" i="168"/>
  <c r="U73" i="168"/>
  <c r="W73" i="168"/>
  <c r="T73" i="168"/>
  <c r="T141" i="179"/>
  <c r="N39" i="181"/>
  <c r="T103" i="154"/>
  <c r="N52" i="165"/>
  <c r="N37" i="160"/>
  <c r="J86" i="158"/>
  <c r="N1163" i="62"/>
  <c r="T37" i="147"/>
  <c r="V37" i="147"/>
  <c r="W37" i="147"/>
  <c r="U37" i="147"/>
  <c r="N103" i="176"/>
  <c r="N82" i="150"/>
  <c r="N79" i="154"/>
  <c r="N48" i="176"/>
  <c r="W38" i="150"/>
  <c r="U38" i="150"/>
  <c r="V38" i="150"/>
  <c r="T38" i="150"/>
  <c r="W159" i="146"/>
  <c r="M66" i="173"/>
  <c r="N60" i="165"/>
  <c r="N1090" i="62"/>
  <c r="U141" i="166"/>
  <c r="N68" i="169"/>
  <c r="J86" i="169"/>
  <c r="N46" i="177"/>
  <c r="N42" i="172"/>
  <c r="U159" i="168"/>
  <c r="N85" i="164"/>
  <c r="T77" i="181"/>
  <c r="U77" i="181"/>
  <c r="V77" i="181"/>
  <c r="W77" i="181"/>
  <c r="N65" i="166"/>
  <c r="N81" i="175"/>
  <c r="V81" i="179"/>
  <c r="U81" i="179"/>
  <c r="T81" i="179"/>
  <c r="W81" i="179"/>
  <c r="T159" i="142"/>
  <c r="U103" i="162"/>
  <c r="V141" i="175"/>
  <c r="U103" i="141"/>
  <c r="N59" i="167"/>
  <c r="V45" i="149"/>
  <c r="T45" i="149"/>
  <c r="U45" i="149"/>
  <c r="W45" i="149"/>
  <c r="N51" i="155"/>
  <c r="T159" i="170"/>
  <c r="N46" i="157"/>
  <c r="N30" i="140"/>
  <c r="J66" i="140"/>
  <c r="J142" i="140" s="1"/>
  <c r="W141" i="173"/>
  <c r="N132" i="147"/>
  <c r="J141" i="147"/>
  <c r="N41" i="177"/>
  <c r="N44" i="143"/>
  <c r="W81" i="140"/>
  <c r="U81" i="140"/>
  <c r="V81" i="140"/>
  <c r="N76" i="140"/>
  <c r="T159" i="151"/>
  <c r="N47" i="179"/>
  <c r="N87" i="153"/>
  <c r="N103" i="153" s="1"/>
  <c r="J103" i="153"/>
  <c r="N725" i="62"/>
  <c r="N72" i="65"/>
  <c r="N79" i="140"/>
  <c r="W85" i="154"/>
  <c r="U85" i="154"/>
  <c r="V85" i="154"/>
  <c r="T85" i="154"/>
  <c r="N35" i="153"/>
  <c r="V73" i="150"/>
  <c r="W73" i="150"/>
  <c r="T73" i="150"/>
  <c r="U73" i="150"/>
  <c r="N83" i="167"/>
  <c r="N65" i="154"/>
  <c r="T84" i="149"/>
  <c r="W84" i="149"/>
  <c r="V84" i="149"/>
  <c r="U84" i="149"/>
  <c r="N62" i="154"/>
  <c r="T103" i="179"/>
  <c r="O766" i="62"/>
  <c r="N76" i="177"/>
  <c r="O1149" i="62"/>
  <c r="N45" i="156"/>
  <c r="N60" i="148"/>
  <c r="N48" i="171"/>
  <c r="N87" i="156"/>
  <c r="N103" i="156" s="1"/>
  <c r="J103" i="156"/>
  <c r="N83" i="150"/>
  <c r="U53" i="165"/>
  <c r="V53" i="165"/>
  <c r="W53" i="165"/>
  <c r="T53" i="165"/>
  <c r="N81" i="163"/>
  <c r="N80" i="140"/>
  <c r="N70" i="143"/>
  <c r="N84" i="172"/>
  <c r="W78" i="168"/>
  <c r="U78" i="168"/>
  <c r="V78" i="168"/>
  <c r="T78" i="168"/>
  <c r="U46" i="149"/>
  <c r="W46" i="149"/>
  <c r="V46" i="149"/>
  <c r="T46" i="149"/>
  <c r="V75" i="178"/>
  <c r="U75" i="178"/>
  <c r="T75" i="178"/>
  <c r="W75" i="178"/>
  <c r="N47" i="181"/>
  <c r="N995" i="62"/>
  <c r="N69" i="170"/>
  <c r="M86" i="177"/>
  <c r="W141" i="167"/>
  <c r="N39" i="140"/>
  <c r="N82" i="181"/>
  <c r="V141" i="143"/>
  <c r="W141" i="146"/>
  <c r="N84" i="161"/>
  <c r="V141" i="182"/>
  <c r="T141" i="181"/>
  <c r="N43" i="148"/>
  <c r="N56" i="149"/>
  <c r="N83" i="160"/>
  <c r="V34" i="153"/>
  <c r="W34" i="153"/>
  <c r="U34" i="153"/>
  <c r="T34" i="153"/>
  <c r="N75" i="150"/>
  <c r="N65" i="182"/>
  <c r="N38" i="160"/>
  <c r="T141" i="155"/>
  <c r="N48" i="143"/>
  <c r="W141" i="163"/>
  <c r="N58" i="166"/>
  <c r="M86" i="174"/>
  <c r="N85" i="156"/>
  <c r="N71" i="175"/>
  <c r="M86" i="172"/>
  <c r="O709" i="62"/>
  <c r="T141" i="141"/>
  <c r="N40" i="163"/>
  <c r="N48" i="142"/>
  <c r="W141" i="142"/>
  <c r="T159" i="178"/>
  <c r="J103" i="151"/>
  <c r="N87" i="151"/>
  <c r="N103" i="151" s="1"/>
  <c r="N36" i="140"/>
  <c r="U63" i="143"/>
  <c r="W63" i="143"/>
  <c r="T63" i="143"/>
  <c r="V63" i="143"/>
  <c r="N84" i="164"/>
  <c r="N36" i="156"/>
  <c r="N74" i="169"/>
  <c r="N74" i="154"/>
  <c r="N46" i="159"/>
  <c r="T159" i="167"/>
  <c r="N52" i="168"/>
  <c r="T40" i="170"/>
  <c r="W40" i="170"/>
  <c r="U40" i="170"/>
  <c r="V40" i="170"/>
  <c r="N31" i="166"/>
  <c r="N74" i="164"/>
  <c r="W82" i="180"/>
  <c r="U82" i="180"/>
  <c r="V82" i="180"/>
  <c r="T82" i="180"/>
  <c r="N77" i="169"/>
  <c r="W49" i="163"/>
  <c r="U49" i="163"/>
  <c r="T49" i="163"/>
  <c r="V49" i="163"/>
  <c r="N46" i="167"/>
  <c r="N48" i="174"/>
  <c r="N39" i="177"/>
  <c r="N55" i="165"/>
  <c r="T159" i="163"/>
  <c r="W49" i="147"/>
  <c r="T49" i="147"/>
  <c r="V49" i="147"/>
  <c r="U49" i="147"/>
  <c r="N84" i="167"/>
  <c r="N71" i="158"/>
  <c r="N78" i="151"/>
  <c r="N83" i="157"/>
  <c r="N59" i="140"/>
  <c r="U43" i="147"/>
  <c r="T43" i="147"/>
  <c r="V43" i="147"/>
  <c r="W43" i="147"/>
  <c r="N63" i="163"/>
  <c r="J159" i="152"/>
  <c r="J22" i="152" s="1"/>
  <c r="W63" i="177"/>
  <c r="V63" i="177"/>
  <c r="U63" i="177"/>
  <c r="T63" i="177"/>
  <c r="N36" i="166"/>
  <c r="J159" i="145"/>
  <c r="J22" i="145" s="1"/>
  <c r="N51" i="147"/>
  <c r="N46" i="160"/>
  <c r="N45" i="147"/>
  <c r="N32" i="149"/>
  <c r="M66" i="149"/>
  <c r="N55" i="166"/>
  <c r="N79" i="173"/>
  <c r="N67" i="161"/>
  <c r="J86" i="161"/>
  <c r="J159" i="141"/>
  <c r="J22" i="141" s="1"/>
  <c r="N62" i="65"/>
  <c r="O1229" i="62"/>
  <c r="O854" i="62"/>
  <c r="M66" i="152"/>
  <c r="N85" i="178"/>
  <c r="N60" i="65"/>
  <c r="N62" i="167"/>
  <c r="N85" i="148"/>
  <c r="N1066" i="62"/>
  <c r="M86" i="175"/>
  <c r="N53" i="156"/>
  <c r="U103" i="181"/>
  <c r="N72" i="158"/>
  <c r="U44" i="159"/>
  <c r="W44" i="159"/>
  <c r="V44" i="159"/>
  <c r="T44" i="159"/>
  <c r="N35" i="148"/>
  <c r="T71" i="178"/>
  <c r="W71" i="178"/>
  <c r="U71" i="178"/>
  <c r="V71" i="178"/>
  <c r="N36" i="148"/>
  <c r="W159" i="179"/>
  <c r="N30" i="156"/>
  <c r="J66" i="156"/>
  <c r="J142" i="156" s="1"/>
  <c r="J21" i="156" s="1"/>
  <c r="O712" i="62"/>
  <c r="N87" i="166"/>
  <c r="N103" i="166" s="1"/>
  <c r="J103" i="166"/>
  <c r="J159" i="169"/>
  <c r="J22" i="169" s="1"/>
  <c r="T141" i="145"/>
  <c r="N69" i="148"/>
  <c r="N35" i="180"/>
  <c r="N37" i="166"/>
  <c r="N45" i="165"/>
  <c r="N56" i="165"/>
  <c r="W141" i="152"/>
  <c r="N1149" i="62"/>
  <c r="U65" i="180"/>
  <c r="W65" i="180"/>
  <c r="T65" i="180"/>
  <c r="V65" i="180"/>
  <c r="N71" i="149"/>
  <c r="N65" i="153"/>
  <c r="N63" i="179"/>
  <c r="V70" i="145"/>
  <c r="W70" i="145"/>
  <c r="N69" i="156"/>
  <c r="N68" i="157"/>
  <c r="T103" i="147"/>
  <c r="N77" i="154"/>
  <c r="M86" i="155"/>
  <c r="N79" i="65"/>
  <c r="N40" i="181"/>
  <c r="J141" i="148"/>
  <c r="N132" i="148"/>
  <c r="N79" i="148"/>
  <c r="N34" i="161"/>
  <c r="N42" i="169"/>
  <c r="N87" i="167"/>
  <c r="N103" i="167" s="1"/>
  <c r="J103" i="167"/>
  <c r="N78" i="173"/>
  <c r="N41" i="151"/>
  <c r="N36" i="162"/>
  <c r="N31" i="170"/>
  <c r="N56" i="178"/>
  <c r="O744" i="62"/>
  <c r="N940" i="62"/>
  <c r="N76" i="181"/>
  <c r="N32" i="174"/>
  <c r="N928" i="62"/>
  <c r="N61" i="151"/>
  <c r="N41" i="162"/>
  <c r="N43" i="172"/>
  <c r="N39" i="165"/>
  <c r="N53" i="160"/>
  <c r="N53" i="167"/>
  <c r="N59" i="173"/>
  <c r="J66" i="142"/>
  <c r="J142" i="142" s="1"/>
  <c r="N30" i="142"/>
  <c r="M66" i="157"/>
  <c r="U75" i="163"/>
  <c r="W75" i="163"/>
  <c r="V75" i="163"/>
  <c r="T75" i="163"/>
  <c r="N37" i="177"/>
  <c r="U159" i="160"/>
  <c r="N55" i="143"/>
  <c r="U50" i="155"/>
  <c r="T50" i="155"/>
  <c r="W50" i="155"/>
  <c r="V50" i="155"/>
  <c r="N45" i="167"/>
  <c r="W141" i="172"/>
  <c r="V159" i="173"/>
  <c r="N69" i="143"/>
  <c r="T141" i="151"/>
  <c r="N70" i="161"/>
  <c r="N80" i="154"/>
  <c r="U103" i="146"/>
  <c r="J159" i="161"/>
  <c r="J22" i="161" s="1"/>
  <c r="N48" i="166"/>
  <c r="N103" i="155"/>
  <c r="N61" i="181"/>
  <c r="O733" i="62"/>
  <c r="J131" i="173"/>
  <c r="N105" i="173"/>
  <c r="V35" i="165"/>
  <c r="W35" i="165"/>
  <c r="U35" i="165"/>
  <c r="T35" i="165"/>
  <c r="N36" i="182"/>
  <c r="N69" i="155"/>
  <c r="N74" i="165"/>
  <c r="J66" i="170"/>
  <c r="J142" i="170" s="1"/>
  <c r="N30" i="170"/>
  <c r="U103" i="178"/>
  <c r="U39" i="149"/>
  <c r="T39" i="149"/>
  <c r="V39" i="149"/>
  <c r="W39" i="149"/>
  <c r="O929" i="62"/>
  <c r="N78" i="182"/>
  <c r="O1098" i="62"/>
  <c r="N45" i="179"/>
  <c r="U35" i="147"/>
  <c r="V35" i="147"/>
  <c r="T35" i="147"/>
  <c r="W35" i="147"/>
  <c r="W54" i="157"/>
  <c r="T54" i="157"/>
  <c r="V54" i="157"/>
  <c r="U54" i="157"/>
  <c r="V80" i="148"/>
  <c r="W80" i="148"/>
  <c r="U80" i="148"/>
  <c r="T80" i="148"/>
  <c r="T69" i="173"/>
  <c r="W69" i="173"/>
  <c r="V69" i="173"/>
  <c r="U69" i="173"/>
  <c r="U82" i="148"/>
  <c r="T82" i="148"/>
  <c r="W82" i="148"/>
  <c r="V82" i="148"/>
  <c r="T36" i="172"/>
  <c r="U36" i="172"/>
  <c r="V36" i="172"/>
  <c r="W36" i="172"/>
  <c r="V64" i="180"/>
  <c r="W64" i="180"/>
  <c r="U64" i="180"/>
  <c r="T64" i="180"/>
  <c r="W34" i="158"/>
  <c r="V34" i="158"/>
  <c r="U34" i="158"/>
  <c r="T34" i="158"/>
  <c r="W40" i="160"/>
  <c r="T40" i="160"/>
  <c r="V40" i="160"/>
  <c r="U40" i="160"/>
  <c r="U53" i="150"/>
  <c r="T53" i="150"/>
  <c r="W53" i="150"/>
  <c r="V53" i="150"/>
  <c r="W74" i="171"/>
  <c r="V74" i="171"/>
  <c r="T74" i="171"/>
  <c r="U74" i="171"/>
  <c r="T39" i="154"/>
  <c r="U39" i="154"/>
  <c r="W39" i="154"/>
  <c r="V39" i="154"/>
  <c r="U82" i="164"/>
  <c r="V82" i="164"/>
  <c r="T82" i="164"/>
  <c r="W82" i="164"/>
  <c r="W71" i="153"/>
  <c r="V71" i="153"/>
  <c r="U71" i="153"/>
  <c r="T71" i="153"/>
  <c r="V74" i="160"/>
  <c r="T74" i="160"/>
  <c r="U74" i="160"/>
  <c r="W74" i="160"/>
  <c r="T46" i="173"/>
  <c r="V46" i="173"/>
  <c r="U46" i="173"/>
  <c r="W46" i="173"/>
  <c r="T54" i="182"/>
  <c r="V54" i="182"/>
  <c r="U54" i="182"/>
  <c r="W54" i="182"/>
  <c r="W70" i="147"/>
  <c r="T70" i="147"/>
  <c r="U70" i="147"/>
  <c r="V70" i="147"/>
  <c r="W53" i="181"/>
  <c r="V53" i="181"/>
  <c r="U53" i="181"/>
  <c r="T53" i="181"/>
  <c r="U70" i="141"/>
  <c r="V70" i="141"/>
  <c r="W70" i="141"/>
  <c r="T70" i="141"/>
  <c r="W72" i="155"/>
  <c r="T72" i="155"/>
  <c r="V72" i="155"/>
  <c r="U72" i="155"/>
  <c r="U54" i="162"/>
  <c r="V54" i="162"/>
  <c r="W54" i="162"/>
  <c r="T54" i="162"/>
  <c r="U40" i="173"/>
  <c r="V40" i="173"/>
  <c r="W40" i="173"/>
  <c r="T40" i="173"/>
  <c r="V75" i="142"/>
  <c r="W75" i="142"/>
  <c r="U75" i="142"/>
  <c r="T75" i="142"/>
  <c r="W43" i="140"/>
  <c r="V43" i="140"/>
  <c r="T43" i="140"/>
  <c r="U43" i="140"/>
  <c r="T32" i="163"/>
  <c r="V32" i="163"/>
  <c r="W32" i="163"/>
  <c r="U32" i="163"/>
  <c r="T73" i="171"/>
  <c r="V73" i="171"/>
  <c r="W73" i="171"/>
  <c r="U73" i="171"/>
  <c r="T39" i="155"/>
  <c r="V39" i="155"/>
  <c r="U39" i="155"/>
  <c r="W39" i="155"/>
  <c r="W50" i="153"/>
  <c r="U50" i="153"/>
  <c r="T50" i="153"/>
  <c r="V50" i="153"/>
  <c r="T65" i="155"/>
  <c r="U65" i="155"/>
  <c r="V65" i="155"/>
  <c r="W65" i="155"/>
  <c r="J21" i="154"/>
  <c r="J21" i="168"/>
  <c r="R96" i="182"/>
  <c r="W96" i="182" s="1"/>
  <c r="R96" i="176"/>
  <c r="W96" i="176" s="1"/>
  <c r="R96" i="164"/>
  <c r="W96" i="164" s="1"/>
  <c r="R96" i="162"/>
  <c r="W96" i="162" s="1"/>
  <c r="R96" i="160"/>
  <c r="W96" i="160" s="1"/>
  <c r="R96" i="154"/>
  <c r="W96" i="154" s="1"/>
  <c r="R96" i="152"/>
  <c r="W96" i="152" s="1"/>
  <c r="R96" i="148"/>
  <c r="W96" i="148" s="1"/>
  <c r="R96" i="163"/>
  <c r="W96" i="163" s="1"/>
  <c r="R96" i="178"/>
  <c r="W96" i="178" s="1"/>
  <c r="R96" i="173"/>
  <c r="W96" i="173" s="1"/>
  <c r="R96" i="169"/>
  <c r="W96" i="169" s="1"/>
  <c r="R96" i="167"/>
  <c r="W96" i="167" s="1"/>
  <c r="R96" i="165"/>
  <c r="W96" i="165" s="1"/>
  <c r="R96" i="161"/>
  <c r="W96" i="161" s="1"/>
  <c r="R96" i="159"/>
  <c r="W96" i="159" s="1"/>
  <c r="R96" i="157"/>
  <c r="W96" i="157" s="1"/>
  <c r="R96" i="155"/>
  <c r="W96" i="155" s="1"/>
  <c r="R96" i="153"/>
  <c r="W96" i="153" s="1"/>
  <c r="R96" i="179"/>
  <c r="W96" i="179" s="1"/>
  <c r="R96" i="174"/>
  <c r="W96" i="174" s="1"/>
  <c r="R96" i="170"/>
  <c r="W96" i="170" s="1"/>
  <c r="R96" i="168"/>
  <c r="W96" i="168" s="1"/>
  <c r="R96" i="166"/>
  <c r="W96" i="166" s="1"/>
  <c r="R96" i="158"/>
  <c r="W96" i="158" s="1"/>
  <c r="R96" i="156"/>
  <c r="W96" i="156" s="1"/>
  <c r="R96" i="140"/>
  <c r="W96" i="140" s="1"/>
  <c r="R96" i="59"/>
  <c r="R224" i="59" s="1"/>
  <c r="R96" i="172"/>
  <c r="W96" i="172" s="1"/>
  <c r="R96" i="146"/>
  <c r="W96" i="146" s="1"/>
  <c r="R96" i="65"/>
  <c r="W96" i="65" s="1"/>
  <c r="R96" i="151"/>
  <c r="W96" i="151" s="1"/>
  <c r="R96" i="149"/>
  <c r="W96" i="149" s="1"/>
  <c r="R96" i="147"/>
  <c r="W96" i="147" s="1"/>
  <c r="R96" i="142"/>
  <c r="W96" i="142" s="1"/>
  <c r="R96" i="141"/>
  <c r="W96" i="141" s="1"/>
  <c r="R96" i="150"/>
  <c r="W96" i="150" s="1"/>
  <c r="R96" i="143"/>
  <c r="W96" i="143" s="1"/>
  <c r="R96" i="180"/>
  <c r="W96" i="180" s="1"/>
  <c r="R96" i="171"/>
  <c r="W96" i="171" s="1"/>
  <c r="R96" i="181"/>
  <c r="W96" i="181" s="1"/>
  <c r="R96" i="145"/>
  <c r="W96" i="145" s="1"/>
  <c r="R96" i="175"/>
  <c r="W96" i="175" s="1"/>
  <c r="M224" i="59"/>
  <c r="R96" i="177"/>
  <c r="W96" i="177" s="1"/>
  <c r="R95" i="182"/>
  <c r="W95" i="182" s="1"/>
  <c r="R95" i="167"/>
  <c r="W95" i="167" s="1"/>
  <c r="R95" i="163"/>
  <c r="W95" i="163" s="1"/>
  <c r="R95" i="159"/>
  <c r="W95" i="159" s="1"/>
  <c r="R95" i="155"/>
  <c r="W95" i="155" s="1"/>
  <c r="R95" i="152"/>
  <c r="W95" i="152" s="1"/>
  <c r="R95" i="147"/>
  <c r="W95" i="147" s="1"/>
  <c r="R95" i="140"/>
  <c r="W95" i="140" s="1"/>
  <c r="R95" i="173"/>
  <c r="W95" i="173" s="1"/>
  <c r="R95" i="65"/>
  <c r="W95" i="65" s="1"/>
  <c r="R95" i="175"/>
  <c r="W95" i="175" s="1"/>
  <c r="R95" i="174"/>
  <c r="W95" i="174" s="1"/>
  <c r="R95" i="154"/>
  <c r="W95" i="154" s="1"/>
  <c r="R95" i="178"/>
  <c r="W95" i="178" s="1"/>
  <c r="R95" i="143"/>
  <c r="W95" i="143" s="1"/>
  <c r="R95" i="168"/>
  <c r="W95" i="168" s="1"/>
  <c r="R95" i="164"/>
  <c r="W95" i="164" s="1"/>
  <c r="R95" i="160"/>
  <c r="W95" i="160" s="1"/>
  <c r="R95" i="156"/>
  <c r="W95" i="156" s="1"/>
  <c r="R95" i="151"/>
  <c r="W95" i="151" s="1"/>
  <c r="R95" i="148"/>
  <c r="W95" i="148" s="1"/>
  <c r="R95" i="141"/>
  <c r="W95" i="141" s="1"/>
  <c r="R95" i="59"/>
  <c r="R223" i="59" s="1"/>
  <c r="R95" i="180"/>
  <c r="W95" i="180" s="1"/>
  <c r="R95" i="171"/>
  <c r="W95" i="171" s="1"/>
  <c r="R95" i="157"/>
  <c r="W95" i="157" s="1"/>
  <c r="R95" i="172"/>
  <c r="W95" i="172" s="1"/>
  <c r="R95" i="170"/>
  <c r="W95" i="170" s="1"/>
  <c r="M223" i="59"/>
  <c r="R95" i="177"/>
  <c r="W95" i="177" s="1"/>
  <c r="R95" i="149"/>
  <c r="W95" i="149" s="1"/>
  <c r="R95" i="165"/>
  <c r="W95" i="165" s="1"/>
  <c r="R95" i="161"/>
  <c r="W95" i="161" s="1"/>
  <c r="R95" i="176"/>
  <c r="W95" i="176" s="1"/>
  <c r="R95" i="150"/>
  <c r="W95" i="150" s="1"/>
  <c r="R95" i="169"/>
  <c r="W95" i="169" s="1"/>
  <c r="R95" i="153"/>
  <c r="W95" i="153" s="1"/>
  <c r="R95" i="181"/>
  <c r="W95" i="181" s="1"/>
  <c r="R95" i="166"/>
  <c r="W95" i="166" s="1"/>
  <c r="R95" i="158"/>
  <c r="W95" i="158" s="1"/>
  <c r="R95" i="145"/>
  <c r="W95" i="145" s="1"/>
  <c r="R95" i="142"/>
  <c r="W95" i="142" s="1"/>
  <c r="R95" i="179"/>
  <c r="W95" i="179" s="1"/>
  <c r="R95" i="162"/>
  <c r="W95" i="162" s="1"/>
  <c r="R95" i="146"/>
  <c r="W95" i="146" s="1"/>
  <c r="R97" i="182"/>
  <c r="W97" i="182" s="1"/>
  <c r="R97" i="181"/>
  <c r="W97" i="181" s="1"/>
  <c r="R97" i="172"/>
  <c r="W97" i="172" s="1"/>
  <c r="R97" i="140"/>
  <c r="W97" i="140" s="1"/>
  <c r="R97" i="168"/>
  <c r="W97" i="168" s="1"/>
  <c r="R97" i="166"/>
  <c r="W97" i="166" s="1"/>
  <c r="R97" i="160"/>
  <c r="W97" i="160" s="1"/>
  <c r="R97" i="158"/>
  <c r="W97" i="158" s="1"/>
  <c r="R97" i="156"/>
  <c r="W97" i="156" s="1"/>
  <c r="R97" i="59"/>
  <c r="R225" i="59" s="1"/>
  <c r="R97" i="151"/>
  <c r="W97" i="151" s="1"/>
  <c r="R97" i="171"/>
  <c r="W97" i="171" s="1"/>
  <c r="R97" i="173"/>
  <c r="W97" i="173" s="1"/>
  <c r="R97" i="169"/>
  <c r="W97" i="169" s="1"/>
  <c r="R97" i="167"/>
  <c r="W97" i="167" s="1"/>
  <c r="R97" i="165"/>
  <c r="W97" i="165" s="1"/>
  <c r="R97" i="163"/>
  <c r="W97" i="163" s="1"/>
  <c r="R97" i="159"/>
  <c r="W97" i="159" s="1"/>
  <c r="R97" i="157"/>
  <c r="W97" i="157" s="1"/>
  <c r="R97" i="155"/>
  <c r="W97" i="155" s="1"/>
  <c r="R97" i="153"/>
  <c r="W97" i="153" s="1"/>
  <c r="R97" i="141"/>
  <c r="W97" i="141" s="1"/>
  <c r="R97" i="174"/>
  <c r="W97" i="174" s="1"/>
  <c r="R97" i="170"/>
  <c r="W97" i="170" s="1"/>
  <c r="R97" i="164"/>
  <c r="W97" i="164" s="1"/>
  <c r="R97" i="154"/>
  <c r="W97" i="154" s="1"/>
  <c r="R97" i="65"/>
  <c r="W97" i="65" s="1"/>
  <c r="R97" i="145"/>
  <c r="W97" i="145" s="1"/>
  <c r="R97" i="146"/>
  <c r="W97" i="146" s="1"/>
  <c r="R97" i="143"/>
  <c r="W97" i="143" s="1"/>
  <c r="R97" i="180"/>
  <c r="W97" i="180" s="1"/>
  <c r="R97" i="175"/>
  <c r="W97" i="175" s="1"/>
  <c r="R97" i="149"/>
  <c r="W97" i="149" s="1"/>
  <c r="R97" i="178"/>
  <c r="W97" i="178" s="1"/>
  <c r="R97" i="177"/>
  <c r="W97" i="177" s="1"/>
  <c r="R97" i="161"/>
  <c r="W97" i="161" s="1"/>
  <c r="R97" i="147"/>
  <c r="W97" i="147" s="1"/>
  <c r="M225" i="59"/>
  <c r="R97" i="179"/>
  <c r="W97" i="179" s="1"/>
  <c r="R97" i="176"/>
  <c r="W97" i="176" s="1"/>
  <c r="R97" i="162"/>
  <c r="W97" i="162" s="1"/>
  <c r="R97" i="152"/>
  <c r="W97" i="152" s="1"/>
  <c r="R97" i="142"/>
  <c r="W97" i="142" s="1"/>
  <c r="R97" i="148"/>
  <c r="W97" i="148" s="1"/>
  <c r="R97" i="150"/>
  <c r="W97" i="150" s="1"/>
  <c r="Q92" i="182"/>
  <c r="V92" i="182" s="1"/>
  <c r="Q92" i="175"/>
  <c r="V92" i="175" s="1"/>
  <c r="Q92" i="172"/>
  <c r="V92" i="172" s="1"/>
  <c r="Q92" i="156"/>
  <c r="V92" i="156" s="1"/>
  <c r="Q92" i="149"/>
  <c r="V92" i="149" s="1"/>
  <c r="Q92" i="140"/>
  <c r="V92" i="140" s="1"/>
  <c r="Q92" i="59"/>
  <c r="Q220" i="59" s="1"/>
  <c r="Q92" i="151"/>
  <c r="V92" i="151" s="1"/>
  <c r="Q92" i="162"/>
  <c r="V92" i="162" s="1"/>
  <c r="Q92" i="171"/>
  <c r="V92" i="171" s="1"/>
  <c r="Q92" i="177"/>
  <c r="V92" i="177" s="1"/>
  <c r="Q92" i="173"/>
  <c r="V92" i="173" s="1"/>
  <c r="Q92" i="165"/>
  <c r="V92" i="165" s="1"/>
  <c r="Q92" i="163"/>
  <c r="V92" i="163" s="1"/>
  <c r="Q92" i="157"/>
  <c r="V92" i="157" s="1"/>
  <c r="Q92" i="169"/>
  <c r="V92" i="169" s="1"/>
  <c r="Q92" i="161"/>
  <c r="V92" i="161" s="1"/>
  <c r="Q92" i="146"/>
  <c r="V92" i="146" s="1"/>
  <c r="Q92" i="180"/>
  <c r="V92" i="180" s="1"/>
  <c r="Q92" i="170"/>
  <c r="V92" i="170" s="1"/>
  <c r="Q92" i="154"/>
  <c r="V92" i="154" s="1"/>
  <c r="Q92" i="155"/>
  <c r="V92" i="155" s="1"/>
  <c r="Q92" i="148"/>
  <c r="V92" i="148" s="1"/>
  <c r="Q92" i="176"/>
  <c r="V92" i="176" s="1"/>
  <c r="Q92" i="174"/>
  <c r="V92" i="174" s="1"/>
  <c r="Q92" i="166"/>
  <c r="V92" i="166" s="1"/>
  <c r="Q92" i="164"/>
  <c r="V92" i="164" s="1"/>
  <c r="Q92" i="158"/>
  <c r="V92" i="158" s="1"/>
  <c r="Q92" i="65"/>
  <c r="V92" i="65" s="1"/>
  <c r="Q92" i="142"/>
  <c r="V92" i="142" s="1"/>
  <c r="Q92" i="147"/>
  <c r="V92" i="147" s="1"/>
  <c r="L220" i="59"/>
  <c r="Q92" i="167"/>
  <c r="V92" i="167" s="1"/>
  <c r="Q92" i="159"/>
  <c r="V92" i="159" s="1"/>
  <c r="Q92" i="150"/>
  <c r="V92" i="150" s="1"/>
  <c r="Q92" i="143"/>
  <c r="V92" i="143" s="1"/>
  <c r="Q92" i="141"/>
  <c r="V92" i="141" s="1"/>
  <c r="Q92" i="179"/>
  <c r="V92" i="179" s="1"/>
  <c r="Q92" i="181"/>
  <c r="V92" i="181" s="1"/>
  <c r="Q92" i="178"/>
  <c r="V92" i="178" s="1"/>
  <c r="Q92" i="168"/>
  <c r="V92" i="168" s="1"/>
  <c r="Q92" i="160"/>
  <c r="V92" i="160" s="1"/>
  <c r="Q92" i="152"/>
  <c r="V92" i="152" s="1"/>
  <c r="Q92" i="145"/>
  <c r="V92" i="145" s="1"/>
  <c r="Q92" i="153"/>
  <c r="V92" i="153" s="1"/>
  <c r="J21" i="162"/>
  <c r="Q94" i="182"/>
  <c r="V94" i="182" s="1"/>
  <c r="Q94" i="178"/>
  <c r="V94" i="178" s="1"/>
  <c r="Q94" i="172"/>
  <c r="V94" i="172" s="1"/>
  <c r="Q94" i="156"/>
  <c r="V94" i="156" s="1"/>
  <c r="Q94" i="152"/>
  <c r="V94" i="152" s="1"/>
  <c r="Q94" i="143"/>
  <c r="V94" i="143" s="1"/>
  <c r="Q94" i="59"/>
  <c r="Q222" i="59" s="1"/>
  <c r="L222" i="59"/>
  <c r="Q94" i="179"/>
  <c r="V94" i="179" s="1"/>
  <c r="Q94" i="173"/>
  <c r="V94" i="173" s="1"/>
  <c r="Q94" i="165"/>
  <c r="V94" i="165" s="1"/>
  <c r="Q94" i="161"/>
  <c r="V94" i="161" s="1"/>
  <c r="Q94" i="157"/>
  <c r="V94" i="157" s="1"/>
  <c r="Q94" i="151"/>
  <c r="V94" i="151" s="1"/>
  <c r="Q94" i="145"/>
  <c r="V94" i="145" s="1"/>
  <c r="Q94" i="140"/>
  <c r="V94" i="140" s="1"/>
  <c r="Q94" i="65"/>
  <c r="V94" i="65" s="1"/>
  <c r="Q94" i="176"/>
  <c r="V94" i="176" s="1"/>
  <c r="Q94" i="141"/>
  <c r="V94" i="141" s="1"/>
  <c r="Q94" i="180"/>
  <c r="V94" i="180" s="1"/>
  <c r="Q94" i="175"/>
  <c r="V94" i="175" s="1"/>
  <c r="Q94" i="174"/>
  <c r="V94" i="174" s="1"/>
  <c r="Q94" i="166"/>
  <c r="V94" i="166" s="1"/>
  <c r="Q94" i="162"/>
  <c r="V94" i="162" s="1"/>
  <c r="Q94" i="158"/>
  <c r="V94" i="158" s="1"/>
  <c r="Q94" i="146"/>
  <c r="V94" i="146" s="1"/>
  <c r="Q94" i="181"/>
  <c r="V94" i="181" s="1"/>
  <c r="Q94" i="177"/>
  <c r="V94" i="177" s="1"/>
  <c r="Q94" i="167"/>
  <c r="V94" i="167" s="1"/>
  <c r="Q94" i="159"/>
  <c r="V94" i="159" s="1"/>
  <c r="Q94" i="147"/>
  <c r="V94" i="147" s="1"/>
  <c r="Q94" i="168"/>
  <c r="V94" i="168" s="1"/>
  <c r="Q94" i="160"/>
  <c r="V94" i="160" s="1"/>
  <c r="Q94" i="148"/>
  <c r="V94" i="148" s="1"/>
  <c r="Q94" i="169"/>
  <c r="V94" i="169" s="1"/>
  <c r="Q94" i="163"/>
  <c r="V94" i="163" s="1"/>
  <c r="Q94" i="153"/>
  <c r="V94" i="153" s="1"/>
  <c r="Q94" i="149"/>
  <c r="V94" i="149" s="1"/>
  <c r="Q94" i="170"/>
  <c r="V94" i="170" s="1"/>
  <c r="Q94" i="164"/>
  <c r="V94" i="164" s="1"/>
  <c r="Q94" i="154"/>
  <c r="V94" i="154" s="1"/>
  <c r="Q94" i="171"/>
  <c r="V94" i="171" s="1"/>
  <c r="Q94" i="155"/>
  <c r="V94" i="155" s="1"/>
  <c r="Q94" i="150"/>
  <c r="V94" i="150" s="1"/>
  <c r="Q94" i="142"/>
  <c r="V94" i="142" s="1"/>
  <c r="Q93" i="182"/>
  <c r="V93" i="182" s="1"/>
  <c r="Q93" i="180"/>
  <c r="V93" i="180" s="1"/>
  <c r="Q93" i="177"/>
  <c r="V93" i="177" s="1"/>
  <c r="Q93" i="174"/>
  <c r="V93" i="174" s="1"/>
  <c r="Q93" i="166"/>
  <c r="V93" i="166" s="1"/>
  <c r="Q93" i="158"/>
  <c r="V93" i="158" s="1"/>
  <c r="Q93" i="146"/>
  <c r="V93" i="146" s="1"/>
  <c r="Q93" i="181"/>
  <c r="V93" i="181" s="1"/>
  <c r="Q93" i="176"/>
  <c r="V93" i="176" s="1"/>
  <c r="Q93" i="167"/>
  <c r="V93" i="167" s="1"/>
  <c r="Q93" i="159"/>
  <c r="V93" i="159" s="1"/>
  <c r="Q93" i="147"/>
  <c r="V93" i="147" s="1"/>
  <c r="Q93" i="168"/>
  <c r="V93" i="168" s="1"/>
  <c r="Q93" i="160"/>
  <c r="V93" i="160" s="1"/>
  <c r="Q93" i="150"/>
  <c r="V93" i="150" s="1"/>
  <c r="Q93" i="148"/>
  <c r="V93" i="148" s="1"/>
  <c r="Q93" i="141"/>
  <c r="V93" i="141" s="1"/>
  <c r="Q93" i="171"/>
  <c r="V93" i="171" s="1"/>
  <c r="Q93" i="143"/>
  <c r="V93" i="143" s="1"/>
  <c r="Q93" i="169"/>
  <c r="V93" i="169" s="1"/>
  <c r="Q93" i="163"/>
  <c r="V93" i="163" s="1"/>
  <c r="Q93" i="161"/>
  <c r="V93" i="161" s="1"/>
  <c r="Q93" i="153"/>
  <c r="V93" i="153" s="1"/>
  <c r="Q93" i="151"/>
  <c r="V93" i="151" s="1"/>
  <c r="Q93" i="149"/>
  <c r="V93" i="149" s="1"/>
  <c r="Q93" i="142"/>
  <c r="V93" i="142" s="1"/>
  <c r="Q93" i="170"/>
  <c r="V93" i="170" s="1"/>
  <c r="Q93" i="164"/>
  <c r="V93" i="164" s="1"/>
  <c r="Q93" i="162"/>
  <c r="V93" i="162" s="1"/>
  <c r="Q93" i="154"/>
  <c r="V93" i="154" s="1"/>
  <c r="Q93" i="152"/>
  <c r="V93" i="152" s="1"/>
  <c r="Q93" i="65"/>
  <c r="V93" i="65" s="1"/>
  <c r="Q93" i="155"/>
  <c r="V93" i="155" s="1"/>
  <c r="Q93" i="140"/>
  <c r="V93" i="140" s="1"/>
  <c r="Q93" i="178"/>
  <c r="V93" i="178" s="1"/>
  <c r="Q93" i="172"/>
  <c r="V93" i="172" s="1"/>
  <c r="Q93" i="156"/>
  <c r="V93" i="156" s="1"/>
  <c r="Q93" i="59"/>
  <c r="Q221" i="59" s="1"/>
  <c r="Q93" i="179"/>
  <c r="V93" i="179" s="1"/>
  <c r="Q93" i="175"/>
  <c r="V93" i="175" s="1"/>
  <c r="Q93" i="173"/>
  <c r="V93" i="173" s="1"/>
  <c r="Q93" i="165"/>
  <c r="V93" i="165" s="1"/>
  <c r="Q93" i="157"/>
  <c r="V93" i="157" s="1"/>
  <c r="Q93" i="145"/>
  <c r="V93" i="145" s="1"/>
  <c r="L221" i="59"/>
  <c r="J21" i="172"/>
  <c r="R90" i="182"/>
  <c r="W90" i="182" s="1"/>
  <c r="R90" i="180"/>
  <c r="W90" i="180" s="1"/>
  <c r="R90" i="172"/>
  <c r="W90" i="172" s="1"/>
  <c r="R90" i="164"/>
  <c r="W90" i="164" s="1"/>
  <c r="R90" i="156"/>
  <c r="W90" i="156" s="1"/>
  <c r="R90" i="148"/>
  <c r="W90" i="148" s="1"/>
  <c r="R90" i="177"/>
  <c r="W90" i="177" s="1"/>
  <c r="R90" i="181"/>
  <c r="W90" i="181" s="1"/>
  <c r="R90" i="173"/>
  <c r="W90" i="173" s="1"/>
  <c r="R90" i="165"/>
  <c r="W90" i="165" s="1"/>
  <c r="R90" i="157"/>
  <c r="W90" i="157" s="1"/>
  <c r="R90" i="149"/>
  <c r="W90" i="149" s="1"/>
  <c r="R90" i="154"/>
  <c r="W90" i="154" s="1"/>
  <c r="R90" i="174"/>
  <c r="W90" i="174" s="1"/>
  <c r="R90" i="166"/>
  <c r="W90" i="166" s="1"/>
  <c r="R90" i="158"/>
  <c r="W90" i="158" s="1"/>
  <c r="R90" i="150"/>
  <c r="W90" i="150" s="1"/>
  <c r="R90" i="59"/>
  <c r="R218" i="59" s="1"/>
  <c r="R90" i="65"/>
  <c r="W90" i="65" s="1"/>
  <c r="R90" i="167"/>
  <c r="W90" i="167" s="1"/>
  <c r="R90" i="161"/>
  <c r="W90" i="161" s="1"/>
  <c r="R90" i="159"/>
  <c r="W90" i="159" s="1"/>
  <c r="R90" i="152"/>
  <c r="W90" i="152" s="1"/>
  <c r="R90" i="140"/>
  <c r="W90" i="140" s="1"/>
  <c r="R90" i="141"/>
  <c r="W90" i="141" s="1"/>
  <c r="R90" i="178"/>
  <c r="W90" i="178" s="1"/>
  <c r="R90" i="175"/>
  <c r="W90" i="175" s="1"/>
  <c r="R90" i="168"/>
  <c r="W90" i="168" s="1"/>
  <c r="R90" i="162"/>
  <c r="W90" i="162" s="1"/>
  <c r="R90" i="160"/>
  <c r="W90" i="160" s="1"/>
  <c r="R90" i="151"/>
  <c r="W90" i="151" s="1"/>
  <c r="R90" i="143"/>
  <c r="W90" i="143" s="1"/>
  <c r="R90" i="170"/>
  <c r="W90" i="170" s="1"/>
  <c r="R90" i="146"/>
  <c r="W90" i="146" s="1"/>
  <c r="R90" i="171"/>
  <c r="W90" i="171" s="1"/>
  <c r="R90" i="163"/>
  <c r="W90" i="163" s="1"/>
  <c r="R90" i="155"/>
  <c r="W90" i="155" s="1"/>
  <c r="R90" i="147"/>
  <c r="W90" i="147" s="1"/>
  <c r="R90" i="142"/>
  <c r="W90" i="142" s="1"/>
  <c r="M218" i="59"/>
  <c r="R90" i="179"/>
  <c r="W90" i="179" s="1"/>
  <c r="R90" i="176"/>
  <c r="W90" i="176" s="1"/>
  <c r="R90" i="169"/>
  <c r="W90" i="169" s="1"/>
  <c r="R90" i="153"/>
  <c r="W90" i="153" s="1"/>
  <c r="R90" i="145"/>
  <c r="W90" i="145" s="1"/>
  <c r="R91" i="182"/>
  <c r="W91" i="182" s="1"/>
  <c r="R91" i="174"/>
  <c r="W91" i="174" s="1"/>
  <c r="R91" i="166"/>
  <c r="W91" i="166" s="1"/>
  <c r="R91" i="162"/>
  <c r="W91" i="162" s="1"/>
  <c r="R91" i="158"/>
  <c r="W91" i="158" s="1"/>
  <c r="R91" i="151"/>
  <c r="W91" i="151" s="1"/>
  <c r="M219" i="59"/>
  <c r="R91" i="156"/>
  <c r="W91" i="156" s="1"/>
  <c r="R91" i="150"/>
  <c r="W91" i="150" s="1"/>
  <c r="R91" i="148"/>
  <c r="W91" i="148" s="1"/>
  <c r="R91" i="59"/>
  <c r="R219" i="59" s="1"/>
  <c r="R91" i="167"/>
  <c r="W91" i="167" s="1"/>
  <c r="R91" i="159"/>
  <c r="W91" i="159" s="1"/>
  <c r="R91" i="140"/>
  <c r="W91" i="140" s="1"/>
  <c r="R91" i="65"/>
  <c r="W91" i="65" s="1"/>
  <c r="R91" i="177"/>
  <c r="W91" i="177" s="1"/>
  <c r="R91" i="141"/>
  <c r="W91" i="141" s="1"/>
  <c r="R91" i="180"/>
  <c r="W91" i="180" s="1"/>
  <c r="R91" i="168"/>
  <c r="W91" i="168" s="1"/>
  <c r="R91" i="160"/>
  <c r="W91" i="160" s="1"/>
  <c r="R91" i="143"/>
  <c r="W91" i="143" s="1"/>
  <c r="R91" i="181"/>
  <c r="W91" i="181" s="1"/>
  <c r="R91" i="169"/>
  <c r="W91" i="169" s="1"/>
  <c r="R91" i="163"/>
  <c r="W91" i="163" s="1"/>
  <c r="R91" i="153"/>
  <c r="W91" i="153" s="1"/>
  <c r="R91" i="145"/>
  <c r="W91" i="145" s="1"/>
  <c r="R91" i="179"/>
  <c r="W91" i="179" s="1"/>
  <c r="R91" i="170"/>
  <c r="W91" i="170" s="1"/>
  <c r="R91" i="164"/>
  <c r="W91" i="164" s="1"/>
  <c r="R91" i="154"/>
  <c r="W91" i="154" s="1"/>
  <c r="R91" i="146"/>
  <c r="W91" i="146" s="1"/>
  <c r="R91" i="178"/>
  <c r="W91" i="178" s="1"/>
  <c r="R91" i="172"/>
  <c r="W91" i="172" s="1"/>
  <c r="R91" i="173"/>
  <c r="W91" i="173" s="1"/>
  <c r="R91" i="165"/>
  <c r="W91" i="165" s="1"/>
  <c r="R91" i="161"/>
  <c r="W91" i="161" s="1"/>
  <c r="R91" i="157"/>
  <c r="W91" i="157" s="1"/>
  <c r="R91" i="152"/>
  <c r="W91" i="152" s="1"/>
  <c r="R91" i="149"/>
  <c r="W91" i="149" s="1"/>
  <c r="R91" i="142"/>
  <c r="W91" i="142" s="1"/>
  <c r="R91" i="175"/>
  <c r="W91" i="175" s="1"/>
  <c r="R91" i="171"/>
  <c r="W91" i="171" s="1"/>
  <c r="R91" i="155"/>
  <c r="W91" i="155" s="1"/>
  <c r="R91" i="147"/>
  <c r="W91" i="147" s="1"/>
  <c r="R91" i="176"/>
  <c r="W91" i="176" s="1"/>
  <c r="R89" i="182"/>
  <c r="W89" i="182" s="1"/>
  <c r="R89" i="180"/>
  <c r="W89" i="180" s="1"/>
  <c r="R89" i="170"/>
  <c r="W89" i="170" s="1"/>
  <c r="R89" i="164"/>
  <c r="W89" i="164" s="1"/>
  <c r="R89" i="162"/>
  <c r="W89" i="162" s="1"/>
  <c r="R89" i="154"/>
  <c r="W89" i="154" s="1"/>
  <c r="R89" i="147"/>
  <c r="W89" i="147" s="1"/>
  <c r="R89" i="181"/>
  <c r="W89" i="181" s="1"/>
  <c r="R89" i="167"/>
  <c r="W89" i="167" s="1"/>
  <c r="R89" i="159"/>
  <c r="W89" i="159" s="1"/>
  <c r="R89" i="143"/>
  <c r="W89" i="143" s="1"/>
  <c r="R89" i="178"/>
  <c r="W89" i="178" s="1"/>
  <c r="R89" i="175"/>
  <c r="W89" i="175" s="1"/>
  <c r="R89" i="168"/>
  <c r="W89" i="168" s="1"/>
  <c r="R89" i="160"/>
  <c r="W89" i="160" s="1"/>
  <c r="R89" i="145"/>
  <c r="W89" i="145" s="1"/>
  <c r="R89" i="65"/>
  <c r="R89" i="59"/>
  <c r="R217" i="59" s="1"/>
  <c r="R89" i="179"/>
  <c r="W89" i="179" s="1"/>
  <c r="R89" i="176"/>
  <c r="W89" i="176" s="1"/>
  <c r="R89" i="173"/>
  <c r="W89" i="173" s="1"/>
  <c r="R89" i="165"/>
  <c r="W89" i="165" s="1"/>
  <c r="R89" i="157"/>
  <c r="W89" i="157" s="1"/>
  <c r="R89" i="141"/>
  <c r="W89" i="141" s="1"/>
  <c r="R89" i="142"/>
  <c r="W89" i="142" s="1"/>
  <c r="R89" i="163"/>
  <c r="W89" i="163" s="1"/>
  <c r="R89" i="153"/>
  <c r="W89" i="153" s="1"/>
  <c r="R89" i="177"/>
  <c r="W89" i="177" s="1"/>
  <c r="R89" i="174"/>
  <c r="W89" i="174" s="1"/>
  <c r="R89" i="166"/>
  <c r="W89" i="166" s="1"/>
  <c r="R89" i="158"/>
  <c r="W89" i="158" s="1"/>
  <c r="R89" i="161"/>
  <c r="W89" i="161" s="1"/>
  <c r="R89" i="171"/>
  <c r="W89" i="171" s="1"/>
  <c r="R89" i="155"/>
  <c r="W89" i="155" s="1"/>
  <c r="R89" i="150"/>
  <c r="W89" i="150" s="1"/>
  <c r="R89" i="148"/>
  <c r="W89" i="148" s="1"/>
  <c r="M217" i="59"/>
  <c r="R89" i="169"/>
  <c r="W89" i="169" s="1"/>
  <c r="R89" i="146"/>
  <c r="W89" i="146" s="1"/>
  <c r="R89" i="172"/>
  <c r="W89" i="172" s="1"/>
  <c r="R89" i="156"/>
  <c r="W89" i="156" s="1"/>
  <c r="R89" i="152"/>
  <c r="W89" i="152" s="1"/>
  <c r="R89" i="149"/>
  <c r="W89" i="149" s="1"/>
  <c r="R89" i="140"/>
  <c r="W89" i="140" s="1"/>
  <c r="R89" i="151"/>
  <c r="W89" i="151" s="1"/>
  <c r="Q89" i="182"/>
  <c r="V89" i="182" s="1"/>
  <c r="Q89" i="178"/>
  <c r="V89" i="178" s="1"/>
  <c r="Q89" i="168"/>
  <c r="V89" i="168" s="1"/>
  <c r="Q89" i="164"/>
  <c r="V89" i="164" s="1"/>
  <c r="Q89" i="160"/>
  <c r="V89" i="160" s="1"/>
  <c r="Q89" i="165"/>
  <c r="V89" i="165" s="1"/>
  <c r="Q89" i="179"/>
  <c r="V89" i="179" s="1"/>
  <c r="Q89" i="173"/>
  <c r="V89" i="173" s="1"/>
  <c r="Q89" i="161"/>
  <c r="V89" i="161" s="1"/>
  <c r="Q89" i="157"/>
  <c r="V89" i="157" s="1"/>
  <c r="Q89" i="148"/>
  <c r="V89" i="148" s="1"/>
  <c r="Q89" i="174"/>
  <c r="V89" i="174" s="1"/>
  <c r="Q89" i="166"/>
  <c r="V89" i="166" s="1"/>
  <c r="Q89" i="162"/>
  <c r="V89" i="162" s="1"/>
  <c r="Q89" i="158"/>
  <c r="V89" i="158" s="1"/>
  <c r="Q89" i="149"/>
  <c r="V89" i="149" s="1"/>
  <c r="Q89" i="155"/>
  <c r="V89" i="155" s="1"/>
  <c r="L217" i="59"/>
  <c r="Q89" i="177"/>
  <c r="V89" i="177" s="1"/>
  <c r="Q89" i="147"/>
  <c r="V89" i="147" s="1"/>
  <c r="Q89" i="163"/>
  <c r="V89" i="163" s="1"/>
  <c r="Q89" i="175"/>
  <c r="V89" i="175" s="1"/>
  <c r="Q89" i="171"/>
  <c r="V89" i="171" s="1"/>
  <c r="Q89" i="150"/>
  <c r="V89" i="150" s="1"/>
  <c r="Q89" i="146"/>
  <c r="V89" i="146" s="1"/>
  <c r="Q89" i="141"/>
  <c r="V89" i="141" s="1"/>
  <c r="Q89" i="142"/>
  <c r="V89" i="142" s="1"/>
  <c r="Q89" i="140"/>
  <c r="V89" i="140" s="1"/>
  <c r="Q89" i="172"/>
  <c r="V89" i="172" s="1"/>
  <c r="Q89" i="156"/>
  <c r="V89" i="156" s="1"/>
  <c r="Q89" i="151"/>
  <c r="V89" i="151" s="1"/>
  <c r="Q89" i="176"/>
  <c r="V89" i="176" s="1"/>
  <c r="Q89" i="169"/>
  <c r="V89" i="169" s="1"/>
  <c r="Q89" i="153"/>
  <c r="V89" i="153" s="1"/>
  <c r="Q89" i="152"/>
  <c r="V89" i="152" s="1"/>
  <c r="Q89" i="143"/>
  <c r="V89" i="143" s="1"/>
  <c r="Q89" i="59"/>
  <c r="Q217" i="59" s="1"/>
  <c r="Q89" i="145"/>
  <c r="V89" i="145" s="1"/>
  <c r="Q89" i="181"/>
  <c r="V89" i="181" s="1"/>
  <c r="Q89" i="167"/>
  <c r="V89" i="167" s="1"/>
  <c r="Q89" i="159"/>
  <c r="V89" i="159" s="1"/>
  <c r="Q89" i="180"/>
  <c r="V89" i="180" s="1"/>
  <c r="Q89" i="170"/>
  <c r="V89" i="170" s="1"/>
  <c r="Q89" i="154"/>
  <c r="V89" i="154" s="1"/>
  <c r="Q89" i="65"/>
  <c r="Q91" i="182"/>
  <c r="V91" i="182" s="1"/>
  <c r="Q91" i="178"/>
  <c r="V91" i="178" s="1"/>
  <c r="Q91" i="175"/>
  <c r="V91" i="175" s="1"/>
  <c r="Q91" i="172"/>
  <c r="V91" i="172" s="1"/>
  <c r="Q91" i="156"/>
  <c r="V91" i="156" s="1"/>
  <c r="Q91" i="148"/>
  <c r="V91" i="148" s="1"/>
  <c r="Q91" i="179"/>
  <c r="V91" i="179" s="1"/>
  <c r="Q91" i="177"/>
  <c r="V91" i="177" s="1"/>
  <c r="Q91" i="173"/>
  <c r="V91" i="173" s="1"/>
  <c r="Q91" i="165"/>
  <c r="V91" i="165" s="1"/>
  <c r="Q91" i="161"/>
  <c r="V91" i="161" s="1"/>
  <c r="Q91" i="157"/>
  <c r="V91" i="157" s="1"/>
  <c r="Q91" i="150"/>
  <c r="V91" i="150" s="1"/>
  <c r="Q91" i="149"/>
  <c r="V91" i="149" s="1"/>
  <c r="Q91" i="59"/>
  <c r="Q219" i="59" s="1"/>
  <c r="Q91" i="176"/>
  <c r="V91" i="176" s="1"/>
  <c r="Q91" i="174"/>
  <c r="V91" i="174" s="1"/>
  <c r="Q91" i="166"/>
  <c r="V91" i="166" s="1"/>
  <c r="Q91" i="162"/>
  <c r="V91" i="162" s="1"/>
  <c r="Q91" i="158"/>
  <c r="V91" i="158" s="1"/>
  <c r="Q91" i="151"/>
  <c r="V91" i="151" s="1"/>
  <c r="Q91" i="141"/>
  <c r="V91" i="141" s="1"/>
  <c r="Q91" i="65"/>
  <c r="V91" i="65" s="1"/>
  <c r="Q91" i="167"/>
  <c r="V91" i="167" s="1"/>
  <c r="Q91" i="159"/>
  <c r="V91" i="159" s="1"/>
  <c r="Q91" i="152"/>
  <c r="V91" i="152" s="1"/>
  <c r="Q91" i="142"/>
  <c r="V91" i="142" s="1"/>
  <c r="Q91" i="140"/>
  <c r="V91" i="140" s="1"/>
  <c r="L219" i="59"/>
  <c r="Q91" i="154"/>
  <c r="V91" i="154" s="1"/>
  <c r="Q91" i="168"/>
  <c r="V91" i="168" s="1"/>
  <c r="Q91" i="160"/>
  <c r="V91" i="160" s="1"/>
  <c r="Q91" i="143"/>
  <c r="V91" i="143" s="1"/>
  <c r="Q91" i="170"/>
  <c r="V91" i="170" s="1"/>
  <c r="Q91" i="164"/>
  <c r="V91" i="164" s="1"/>
  <c r="Q91" i="181"/>
  <c r="V91" i="181" s="1"/>
  <c r="Q91" i="171"/>
  <c r="V91" i="171" s="1"/>
  <c r="Q91" i="155"/>
  <c r="V91" i="155" s="1"/>
  <c r="Q91" i="147"/>
  <c r="V91" i="147" s="1"/>
  <c r="Q91" i="169"/>
  <c r="V91" i="169" s="1"/>
  <c r="Q91" i="163"/>
  <c r="V91" i="163" s="1"/>
  <c r="Q91" i="153"/>
  <c r="V91" i="153" s="1"/>
  <c r="Q91" i="145"/>
  <c r="V91" i="145" s="1"/>
  <c r="Q91" i="180"/>
  <c r="V91" i="180" s="1"/>
  <c r="Q91" i="146"/>
  <c r="V91" i="146" s="1"/>
  <c r="Q90" i="182"/>
  <c r="V90" i="182" s="1"/>
  <c r="Q90" i="168"/>
  <c r="V90" i="168" s="1"/>
  <c r="Q90" i="162"/>
  <c r="V90" i="162" s="1"/>
  <c r="Q90" i="160"/>
  <c r="V90" i="160" s="1"/>
  <c r="Q90" i="143"/>
  <c r="V90" i="143" s="1"/>
  <c r="Q90" i="158"/>
  <c r="V90" i="158" s="1"/>
  <c r="Q90" i="169"/>
  <c r="V90" i="169" s="1"/>
  <c r="Q90" i="163"/>
  <c r="V90" i="163" s="1"/>
  <c r="Q90" i="153"/>
  <c r="V90" i="153" s="1"/>
  <c r="Q90" i="145"/>
  <c r="V90" i="145" s="1"/>
  <c r="Q90" i="59"/>
  <c r="Q218" i="59" s="1"/>
  <c r="Q90" i="178"/>
  <c r="V90" i="178" s="1"/>
  <c r="Q90" i="175"/>
  <c r="V90" i="175" s="1"/>
  <c r="Q90" i="170"/>
  <c r="V90" i="170" s="1"/>
  <c r="Q90" i="164"/>
  <c r="V90" i="164" s="1"/>
  <c r="Q90" i="154"/>
  <c r="V90" i="154" s="1"/>
  <c r="Q90" i="146"/>
  <c r="V90" i="146" s="1"/>
  <c r="Q90" i="179"/>
  <c r="V90" i="179" s="1"/>
  <c r="Q90" i="177"/>
  <c r="V90" i="177" s="1"/>
  <c r="Q90" i="171"/>
  <c r="V90" i="171" s="1"/>
  <c r="Q90" i="155"/>
  <c r="V90" i="155" s="1"/>
  <c r="Q90" i="150"/>
  <c r="V90" i="150" s="1"/>
  <c r="Q90" i="147"/>
  <c r="V90" i="147" s="1"/>
  <c r="L218" i="59"/>
  <c r="Q90" i="180"/>
  <c r="V90" i="180" s="1"/>
  <c r="Q90" i="176"/>
  <c r="V90" i="176" s="1"/>
  <c r="Q90" i="172"/>
  <c r="V90" i="172" s="1"/>
  <c r="Q90" i="156"/>
  <c r="V90" i="156" s="1"/>
  <c r="Q90" i="151"/>
  <c r="V90" i="151" s="1"/>
  <c r="Q90" i="148"/>
  <c r="V90" i="148" s="1"/>
  <c r="Q90" i="141"/>
  <c r="V90" i="141" s="1"/>
  <c r="Q90" i="174"/>
  <c r="V90" i="174" s="1"/>
  <c r="Q90" i="166"/>
  <c r="V90" i="166" s="1"/>
  <c r="Q90" i="167"/>
  <c r="V90" i="167" s="1"/>
  <c r="Q90" i="161"/>
  <c r="V90" i="161" s="1"/>
  <c r="Q90" i="159"/>
  <c r="V90" i="159" s="1"/>
  <c r="Q90" i="140"/>
  <c r="V90" i="140" s="1"/>
  <c r="Q90" i="181"/>
  <c r="V90" i="181" s="1"/>
  <c r="Q90" i="173"/>
  <c r="V90" i="173" s="1"/>
  <c r="Q90" i="165"/>
  <c r="V90" i="165" s="1"/>
  <c r="Q90" i="157"/>
  <c r="V90" i="157" s="1"/>
  <c r="Q90" i="152"/>
  <c r="V90" i="152" s="1"/>
  <c r="Q90" i="149"/>
  <c r="V90" i="149" s="1"/>
  <c r="Q90" i="142"/>
  <c r="V90" i="142" s="1"/>
  <c r="Q90" i="65"/>
  <c r="V90" i="65" s="1"/>
  <c r="J20" i="142"/>
  <c r="J21" i="142"/>
  <c r="J20" i="156"/>
  <c r="J20" i="140"/>
  <c r="J21" i="140"/>
  <c r="R30" i="32"/>
  <c r="R29" i="32"/>
  <c r="R28" i="32"/>
  <c r="R27" i="32"/>
  <c r="R26" i="32"/>
  <c r="R25" i="32"/>
  <c r="R24" i="32"/>
  <c r="R23" i="32"/>
  <c r="R22" i="32"/>
  <c r="R21" i="32"/>
  <c r="R20" i="32"/>
  <c r="R19" i="32"/>
  <c r="R18" i="32"/>
  <c r="R17" i="32"/>
  <c r="R16" i="32"/>
  <c r="R15" i="32"/>
  <c r="R14" i="32"/>
  <c r="R13" i="32"/>
  <c r="R11" i="32"/>
  <c r="AI146" i="60"/>
  <c r="P155" i="60"/>
  <c r="AO155" i="60"/>
  <c r="P146" i="60"/>
  <c r="AS146" i="60"/>
  <c r="N155" i="60"/>
  <c r="AC146" i="60"/>
  <c r="AI155" i="60"/>
  <c r="AA155" i="60"/>
  <c r="AC155" i="60"/>
  <c r="AA146" i="60"/>
  <c r="AO146" i="60"/>
  <c r="N146" i="60"/>
  <c r="AS155" i="60"/>
  <c r="T36" i="182" l="1"/>
  <c r="W36" i="182"/>
  <c r="U36" i="182"/>
  <c r="V36" i="182"/>
  <c r="U55" i="143"/>
  <c r="T55" i="143"/>
  <c r="W55" i="143"/>
  <c r="V55" i="143"/>
  <c r="T53" i="160"/>
  <c r="U53" i="160"/>
  <c r="V53" i="160"/>
  <c r="W53" i="160"/>
  <c r="T32" i="174"/>
  <c r="W32" i="174"/>
  <c r="U32" i="174"/>
  <c r="V32" i="174"/>
  <c r="V36" i="162"/>
  <c r="U36" i="162"/>
  <c r="W36" i="162"/>
  <c r="T36" i="162"/>
  <c r="T34" i="161"/>
  <c r="U34" i="161"/>
  <c r="W34" i="161"/>
  <c r="V34" i="161"/>
  <c r="U37" i="166"/>
  <c r="V37" i="166"/>
  <c r="T37" i="166"/>
  <c r="W37" i="166"/>
  <c r="T67" i="161"/>
  <c r="N86" i="161"/>
  <c r="W67" i="161"/>
  <c r="V67" i="161"/>
  <c r="U67" i="161"/>
  <c r="V46" i="160"/>
  <c r="U46" i="160"/>
  <c r="T46" i="160"/>
  <c r="W46" i="160"/>
  <c r="V84" i="167"/>
  <c r="T84" i="167"/>
  <c r="W84" i="167"/>
  <c r="U84" i="167"/>
  <c r="U55" i="165"/>
  <c r="W55" i="165"/>
  <c r="V55" i="165"/>
  <c r="T55" i="165"/>
  <c r="U36" i="156"/>
  <c r="V36" i="156"/>
  <c r="W36" i="156"/>
  <c r="T36" i="156"/>
  <c r="U36" i="140"/>
  <c r="V36" i="140"/>
  <c r="T36" i="140"/>
  <c r="W36" i="140"/>
  <c r="T40" i="163"/>
  <c r="V40" i="163"/>
  <c r="U40" i="163"/>
  <c r="W40" i="163"/>
  <c r="V65" i="182"/>
  <c r="U65" i="182"/>
  <c r="W65" i="182"/>
  <c r="T65" i="182"/>
  <c r="T83" i="160"/>
  <c r="W83" i="160"/>
  <c r="V83" i="160"/>
  <c r="U83" i="160"/>
  <c r="U69" i="170"/>
  <c r="T69" i="170"/>
  <c r="W69" i="170"/>
  <c r="V69" i="170"/>
  <c r="T81" i="163"/>
  <c r="U81" i="163"/>
  <c r="W81" i="163"/>
  <c r="V81" i="163"/>
  <c r="U76" i="177"/>
  <c r="V76" i="177"/>
  <c r="T76" i="177"/>
  <c r="W76" i="177"/>
  <c r="V47" i="179"/>
  <c r="U47" i="179"/>
  <c r="T47" i="179"/>
  <c r="W47" i="179"/>
  <c r="W44" i="143"/>
  <c r="V44" i="143"/>
  <c r="U44" i="143"/>
  <c r="T44" i="143"/>
  <c r="T30" i="140"/>
  <c r="V30" i="140"/>
  <c r="N66" i="140"/>
  <c r="W30" i="140"/>
  <c r="U30" i="140"/>
  <c r="W65" i="166"/>
  <c r="V65" i="166"/>
  <c r="U65" i="166"/>
  <c r="T65" i="166"/>
  <c r="T37" i="160"/>
  <c r="W37" i="160"/>
  <c r="V37" i="160"/>
  <c r="U37" i="160"/>
  <c r="V32" i="145"/>
  <c r="W32" i="145"/>
  <c r="T32" i="145"/>
  <c r="U32" i="145"/>
  <c r="U33" i="145"/>
  <c r="T33" i="145"/>
  <c r="V33" i="145"/>
  <c r="W33" i="145"/>
  <c r="U43" i="168"/>
  <c r="T43" i="168"/>
  <c r="W43" i="168"/>
  <c r="V43" i="168"/>
  <c r="T30" i="162"/>
  <c r="N66" i="162"/>
  <c r="U30" i="162"/>
  <c r="V30" i="162"/>
  <c r="W30" i="162"/>
  <c r="V45" i="176"/>
  <c r="U45" i="176"/>
  <c r="W45" i="176"/>
  <c r="T45" i="176"/>
  <c r="V52" i="143"/>
  <c r="T52" i="143"/>
  <c r="U52" i="143"/>
  <c r="W52" i="143"/>
  <c r="T40" i="169"/>
  <c r="W40" i="169"/>
  <c r="U40" i="169"/>
  <c r="V40" i="169"/>
  <c r="W71" i="174"/>
  <c r="U71" i="174"/>
  <c r="V71" i="174"/>
  <c r="T71" i="174"/>
  <c r="W54" i="156"/>
  <c r="T54" i="156"/>
  <c r="V54" i="156"/>
  <c r="U54" i="156"/>
  <c r="T39" i="172"/>
  <c r="U39" i="172"/>
  <c r="V39" i="172"/>
  <c r="W39" i="172"/>
  <c r="N86" i="153"/>
  <c r="U67" i="153"/>
  <c r="T67" i="153"/>
  <c r="V67" i="153"/>
  <c r="W67" i="153"/>
  <c r="U75" i="165"/>
  <c r="T75" i="165"/>
  <c r="V75" i="165"/>
  <c r="W75" i="165"/>
  <c r="W76" i="161"/>
  <c r="T76" i="161"/>
  <c r="U76" i="161"/>
  <c r="V76" i="161"/>
  <c r="T84" i="179"/>
  <c r="W84" i="179"/>
  <c r="U84" i="179"/>
  <c r="V84" i="179"/>
  <c r="U83" i="145"/>
  <c r="W83" i="145"/>
  <c r="T83" i="145"/>
  <c r="V83" i="145"/>
  <c r="W70" i="157"/>
  <c r="U70" i="157"/>
  <c r="T70" i="157"/>
  <c r="V70" i="157"/>
  <c r="U36" i="155"/>
  <c r="W36" i="155"/>
  <c r="T36" i="155"/>
  <c r="V36" i="155"/>
  <c r="W77" i="172"/>
  <c r="U77" i="172"/>
  <c r="V77" i="172"/>
  <c r="T77" i="172"/>
  <c r="V43" i="150"/>
  <c r="W43" i="150"/>
  <c r="U43" i="150"/>
  <c r="T43" i="150"/>
  <c r="U33" i="181"/>
  <c r="T33" i="181"/>
  <c r="W33" i="181"/>
  <c r="V33" i="181"/>
  <c r="N66" i="181"/>
  <c r="V69" i="152"/>
  <c r="W69" i="152"/>
  <c r="U69" i="152"/>
  <c r="T69" i="152"/>
  <c r="T39" i="164"/>
  <c r="W39" i="164"/>
  <c r="U39" i="164"/>
  <c r="V39" i="164"/>
  <c r="W71" i="170"/>
  <c r="T71" i="170"/>
  <c r="V71" i="170"/>
  <c r="U71" i="170"/>
  <c r="T75" i="172"/>
  <c r="V75" i="172"/>
  <c r="W75" i="172"/>
  <c r="U75" i="172"/>
  <c r="W39" i="174"/>
  <c r="U39" i="174"/>
  <c r="T39" i="174"/>
  <c r="V39" i="174"/>
  <c r="V35" i="178"/>
  <c r="W35" i="178"/>
  <c r="U35" i="178"/>
  <c r="T35" i="178"/>
  <c r="T82" i="153"/>
  <c r="W82" i="153"/>
  <c r="V82" i="153"/>
  <c r="U82" i="153"/>
  <c r="V77" i="179"/>
  <c r="W77" i="179"/>
  <c r="U77" i="179"/>
  <c r="T77" i="179"/>
  <c r="T68" i="148"/>
  <c r="W68" i="148"/>
  <c r="U68" i="148"/>
  <c r="V68" i="148"/>
  <c r="U78" i="148"/>
  <c r="T78" i="148"/>
  <c r="V78" i="148"/>
  <c r="W78" i="148"/>
  <c r="V85" i="171"/>
  <c r="T85" i="171"/>
  <c r="W85" i="171"/>
  <c r="U85" i="171"/>
  <c r="U78" i="152"/>
  <c r="V78" i="152"/>
  <c r="T78" i="152"/>
  <c r="W78" i="152"/>
  <c r="W75" i="158"/>
  <c r="T75" i="158"/>
  <c r="V75" i="158"/>
  <c r="U75" i="158"/>
  <c r="V36" i="178"/>
  <c r="U36" i="178"/>
  <c r="T36" i="178"/>
  <c r="W36" i="178"/>
  <c r="T41" i="171"/>
  <c r="U41" i="171"/>
  <c r="W41" i="171"/>
  <c r="V41" i="171"/>
  <c r="V44" i="158"/>
  <c r="W44" i="158"/>
  <c r="U44" i="158"/>
  <c r="T44" i="158"/>
  <c r="V46" i="140"/>
  <c r="T46" i="140"/>
  <c r="U46" i="140"/>
  <c r="W46" i="140"/>
  <c r="W40" i="166"/>
  <c r="U40" i="166"/>
  <c r="T40" i="166"/>
  <c r="V40" i="166"/>
  <c r="V84" i="147"/>
  <c r="U84" i="147"/>
  <c r="T84" i="147"/>
  <c r="W84" i="147"/>
  <c r="V31" i="147"/>
  <c r="T31" i="147"/>
  <c r="U31" i="147"/>
  <c r="W31" i="147"/>
  <c r="T82" i="160"/>
  <c r="V82" i="160"/>
  <c r="W82" i="160"/>
  <c r="U82" i="160"/>
  <c r="T74" i="173"/>
  <c r="V74" i="173"/>
  <c r="W74" i="173"/>
  <c r="U74" i="173"/>
  <c r="U75" i="153"/>
  <c r="V75" i="153"/>
  <c r="W75" i="153"/>
  <c r="T75" i="153"/>
  <c r="T32" i="179"/>
  <c r="V32" i="179"/>
  <c r="U32" i="179"/>
  <c r="W32" i="179"/>
  <c r="V39" i="161"/>
  <c r="T39" i="161"/>
  <c r="U39" i="161"/>
  <c r="W39" i="161"/>
  <c r="U56" i="167"/>
  <c r="T56" i="167"/>
  <c r="V56" i="167"/>
  <c r="W56" i="167"/>
  <c r="V80" i="169"/>
  <c r="U80" i="169"/>
  <c r="W80" i="169"/>
  <c r="T80" i="169"/>
  <c r="J142" i="177"/>
  <c r="U37" i="154"/>
  <c r="T37" i="154"/>
  <c r="V37" i="154"/>
  <c r="W37" i="154"/>
  <c r="W69" i="153"/>
  <c r="V69" i="153"/>
  <c r="U69" i="153"/>
  <c r="T69" i="153"/>
  <c r="W79" i="160"/>
  <c r="T79" i="160"/>
  <c r="U79" i="160"/>
  <c r="V79" i="160"/>
  <c r="U55" i="152"/>
  <c r="W55" i="152"/>
  <c r="T55" i="152"/>
  <c r="V55" i="152"/>
  <c r="W46" i="162"/>
  <c r="V46" i="162"/>
  <c r="U46" i="162"/>
  <c r="T46" i="162"/>
  <c r="U67" i="166"/>
  <c r="V67" i="166"/>
  <c r="N86" i="166"/>
  <c r="T67" i="166"/>
  <c r="W67" i="166"/>
  <c r="T45" i="180"/>
  <c r="W45" i="180"/>
  <c r="V45" i="180"/>
  <c r="U45" i="180"/>
  <c r="V34" i="140"/>
  <c r="T34" i="140"/>
  <c r="U34" i="140"/>
  <c r="W34" i="140"/>
  <c r="T71" i="156"/>
  <c r="U71" i="156"/>
  <c r="W71" i="156"/>
  <c r="V71" i="156"/>
  <c r="U75" i="171"/>
  <c r="V75" i="171"/>
  <c r="T75" i="171"/>
  <c r="W75" i="171"/>
  <c r="V54" i="169"/>
  <c r="W54" i="169"/>
  <c r="U54" i="169"/>
  <c r="T54" i="169"/>
  <c r="V67" i="180"/>
  <c r="W67" i="180"/>
  <c r="T67" i="180"/>
  <c r="U67" i="180"/>
  <c r="N86" i="180"/>
  <c r="W75" i="160"/>
  <c r="T75" i="160"/>
  <c r="V75" i="160"/>
  <c r="U75" i="160"/>
  <c r="T38" i="168"/>
  <c r="W38" i="168"/>
  <c r="V38" i="168"/>
  <c r="U38" i="168"/>
  <c r="W72" i="149"/>
  <c r="U72" i="149"/>
  <c r="T72" i="149"/>
  <c r="V72" i="149"/>
  <c r="U73" i="141"/>
  <c r="W73" i="141"/>
  <c r="V73" i="141"/>
  <c r="T73" i="141"/>
  <c r="U77" i="65"/>
  <c r="W77" i="65"/>
  <c r="V77" i="65"/>
  <c r="T77" i="65"/>
  <c r="W50" i="156"/>
  <c r="U50" i="156"/>
  <c r="V50" i="156"/>
  <c r="T50" i="156"/>
  <c r="U77" i="167"/>
  <c r="T77" i="167"/>
  <c r="W77" i="167"/>
  <c r="V77" i="167"/>
  <c r="T50" i="175"/>
  <c r="V50" i="175"/>
  <c r="W50" i="175"/>
  <c r="U50" i="175"/>
  <c r="W52" i="162"/>
  <c r="V52" i="162"/>
  <c r="T52" i="162"/>
  <c r="U52" i="162"/>
  <c r="V30" i="165"/>
  <c r="W30" i="165"/>
  <c r="N66" i="165"/>
  <c r="T30" i="165"/>
  <c r="U30" i="165"/>
  <c r="U41" i="165"/>
  <c r="W41" i="165"/>
  <c r="T41" i="165"/>
  <c r="V41" i="165"/>
  <c r="W34" i="163"/>
  <c r="T34" i="163"/>
  <c r="U34" i="163"/>
  <c r="V34" i="163"/>
  <c r="V84" i="168"/>
  <c r="W84" i="168"/>
  <c r="U84" i="168"/>
  <c r="T84" i="168"/>
  <c r="T43" i="163"/>
  <c r="U43" i="163"/>
  <c r="W43" i="163"/>
  <c r="V43" i="163"/>
  <c r="V54" i="173"/>
  <c r="T54" i="173"/>
  <c r="U54" i="173"/>
  <c r="W54" i="173"/>
  <c r="V43" i="169"/>
  <c r="T43" i="169"/>
  <c r="U43" i="169"/>
  <c r="W43" i="169"/>
  <c r="V68" i="162"/>
  <c r="W68" i="162"/>
  <c r="U68" i="162"/>
  <c r="T68" i="162"/>
  <c r="T73" i="147"/>
  <c r="U73" i="147"/>
  <c r="V73" i="147"/>
  <c r="W73" i="147"/>
  <c r="W74" i="162"/>
  <c r="T74" i="162"/>
  <c r="V74" i="162"/>
  <c r="U74" i="162"/>
  <c r="T78" i="170"/>
  <c r="W78" i="170"/>
  <c r="V78" i="170"/>
  <c r="U78" i="170"/>
  <c r="T70" i="180"/>
  <c r="V70" i="180"/>
  <c r="W70" i="180"/>
  <c r="U70" i="180"/>
  <c r="T41" i="172"/>
  <c r="V41" i="172"/>
  <c r="W41" i="172"/>
  <c r="U41" i="172"/>
  <c r="V79" i="171"/>
  <c r="W79" i="171"/>
  <c r="U79" i="171"/>
  <c r="T79" i="171"/>
  <c r="V81" i="141"/>
  <c r="T81" i="141"/>
  <c r="W81" i="141"/>
  <c r="U81" i="141"/>
  <c r="T31" i="158"/>
  <c r="W31" i="158"/>
  <c r="U31" i="158"/>
  <c r="V31" i="158"/>
  <c r="N66" i="158"/>
  <c r="U31" i="177"/>
  <c r="T31" i="177"/>
  <c r="V31" i="177"/>
  <c r="W31" i="177"/>
  <c r="T71" i="152"/>
  <c r="W71" i="152"/>
  <c r="U71" i="152"/>
  <c r="V71" i="152"/>
  <c r="U78" i="177"/>
  <c r="T78" i="177"/>
  <c r="W78" i="177"/>
  <c r="V78" i="177"/>
  <c r="W39" i="142"/>
  <c r="V39" i="142"/>
  <c r="T39" i="142"/>
  <c r="U39" i="142"/>
  <c r="V51" i="172"/>
  <c r="T51" i="172"/>
  <c r="W51" i="172"/>
  <c r="U51" i="172"/>
  <c r="W77" i="149"/>
  <c r="T77" i="149"/>
  <c r="U77" i="149"/>
  <c r="V77" i="149"/>
  <c r="U72" i="150"/>
  <c r="T72" i="150"/>
  <c r="W72" i="150"/>
  <c r="V72" i="150"/>
  <c r="W70" i="156"/>
  <c r="U70" i="156"/>
  <c r="V70" i="156"/>
  <c r="T70" i="156"/>
  <c r="N66" i="152"/>
  <c r="V30" i="152"/>
  <c r="T30" i="152"/>
  <c r="W30" i="152"/>
  <c r="U30" i="152"/>
  <c r="U54" i="146"/>
  <c r="T54" i="146"/>
  <c r="W54" i="146"/>
  <c r="V54" i="146"/>
  <c r="T73" i="164"/>
  <c r="U73" i="164"/>
  <c r="V73" i="164"/>
  <c r="W73" i="164"/>
  <c r="W77" i="170"/>
  <c r="U77" i="170"/>
  <c r="V77" i="170"/>
  <c r="T77" i="170"/>
  <c r="U46" i="180"/>
  <c r="W46" i="180"/>
  <c r="T46" i="180"/>
  <c r="V46" i="180"/>
  <c r="W68" i="168"/>
  <c r="U68" i="168"/>
  <c r="T68" i="168"/>
  <c r="V68" i="168"/>
  <c r="N86" i="168"/>
  <c r="T32" i="172"/>
  <c r="U32" i="172"/>
  <c r="W32" i="172"/>
  <c r="V32" i="172"/>
  <c r="V69" i="168"/>
  <c r="T69" i="168"/>
  <c r="W69" i="168"/>
  <c r="U69" i="168"/>
  <c r="W84" i="165"/>
  <c r="U84" i="165"/>
  <c r="T84" i="165"/>
  <c r="V84" i="165"/>
  <c r="V40" i="141"/>
  <c r="U40" i="141"/>
  <c r="T40" i="141"/>
  <c r="W40" i="141"/>
  <c r="W34" i="167"/>
  <c r="U34" i="167"/>
  <c r="V34" i="167"/>
  <c r="T34" i="167"/>
  <c r="T85" i="168"/>
  <c r="W85" i="168"/>
  <c r="U85" i="168"/>
  <c r="V85" i="168"/>
  <c r="W78" i="155"/>
  <c r="T78" i="155"/>
  <c r="U78" i="155"/>
  <c r="V78" i="155"/>
  <c r="U45" i="170"/>
  <c r="T45" i="170"/>
  <c r="W45" i="170"/>
  <c r="V45" i="170"/>
  <c r="V67" i="181"/>
  <c r="W67" i="181"/>
  <c r="T67" i="181"/>
  <c r="U67" i="181"/>
  <c r="N86" i="181"/>
  <c r="T73" i="161"/>
  <c r="U73" i="161"/>
  <c r="W73" i="161"/>
  <c r="V73" i="161"/>
  <c r="V37" i="145"/>
  <c r="U37" i="145"/>
  <c r="T37" i="145"/>
  <c r="W37" i="145"/>
  <c r="J142" i="176"/>
  <c r="W40" i="164"/>
  <c r="U40" i="164"/>
  <c r="V40" i="164"/>
  <c r="T40" i="164"/>
  <c r="V49" i="178"/>
  <c r="U49" i="178"/>
  <c r="W49" i="178"/>
  <c r="T49" i="178"/>
  <c r="J142" i="182"/>
  <c r="T44" i="175"/>
  <c r="U44" i="175"/>
  <c r="W44" i="175"/>
  <c r="V44" i="175"/>
  <c r="U68" i="145"/>
  <c r="W68" i="145"/>
  <c r="T68" i="145"/>
  <c r="V68" i="145"/>
  <c r="T77" i="180"/>
  <c r="U77" i="180"/>
  <c r="V77" i="180"/>
  <c r="W77" i="180"/>
  <c r="W38" i="177"/>
  <c r="V38" i="177"/>
  <c r="U38" i="177"/>
  <c r="T38" i="177"/>
  <c r="W82" i="141"/>
  <c r="V82" i="141"/>
  <c r="U82" i="141"/>
  <c r="T82" i="141"/>
  <c r="U43" i="151"/>
  <c r="T43" i="151"/>
  <c r="V43" i="151"/>
  <c r="W43" i="151"/>
  <c r="W48" i="151"/>
  <c r="T48" i="151"/>
  <c r="U48" i="151"/>
  <c r="V48" i="151"/>
  <c r="T41" i="167"/>
  <c r="V41" i="167"/>
  <c r="W41" i="167"/>
  <c r="U41" i="167"/>
  <c r="V39" i="178"/>
  <c r="T39" i="178"/>
  <c r="U39" i="178"/>
  <c r="W39" i="178"/>
  <c r="W42" i="176"/>
  <c r="U42" i="176"/>
  <c r="T42" i="176"/>
  <c r="V42" i="176"/>
  <c r="W70" i="162"/>
  <c r="T70" i="162"/>
  <c r="V70" i="162"/>
  <c r="U70" i="162"/>
  <c r="T68" i="159"/>
  <c r="W68" i="159"/>
  <c r="U68" i="159"/>
  <c r="V68" i="159"/>
  <c r="W49" i="142"/>
  <c r="T49" i="142"/>
  <c r="U49" i="142"/>
  <c r="V49" i="142"/>
  <c r="T67" i="179"/>
  <c r="W67" i="179"/>
  <c r="V67" i="179"/>
  <c r="U67" i="179"/>
  <c r="N86" i="179"/>
  <c r="U50" i="177"/>
  <c r="W50" i="177"/>
  <c r="T50" i="177"/>
  <c r="V50" i="177"/>
  <c r="W76" i="174"/>
  <c r="T76" i="174"/>
  <c r="V76" i="174"/>
  <c r="U76" i="174"/>
  <c r="U34" i="142"/>
  <c r="T34" i="142"/>
  <c r="V34" i="142"/>
  <c r="W34" i="142"/>
  <c r="U71" i="140"/>
  <c r="T71" i="140"/>
  <c r="V71" i="140"/>
  <c r="W71" i="140"/>
  <c r="W67" i="157"/>
  <c r="T67" i="157"/>
  <c r="V67" i="157"/>
  <c r="U67" i="157"/>
  <c r="N86" i="157"/>
  <c r="V33" i="161"/>
  <c r="T33" i="161"/>
  <c r="U33" i="161"/>
  <c r="W33" i="161"/>
  <c r="J142" i="171"/>
  <c r="J142" i="146"/>
  <c r="T30" i="155"/>
  <c r="U30" i="155"/>
  <c r="W30" i="155"/>
  <c r="V30" i="155"/>
  <c r="N66" i="155"/>
  <c r="U78" i="182"/>
  <c r="W78" i="182"/>
  <c r="V78" i="182"/>
  <c r="T78" i="182"/>
  <c r="V80" i="154"/>
  <c r="T80" i="154"/>
  <c r="U80" i="154"/>
  <c r="W80" i="154"/>
  <c r="T45" i="167"/>
  <c r="W45" i="167"/>
  <c r="V45" i="167"/>
  <c r="U45" i="167"/>
  <c r="V39" i="165"/>
  <c r="U39" i="165"/>
  <c r="W39" i="165"/>
  <c r="T39" i="165"/>
  <c r="W76" i="181"/>
  <c r="T76" i="181"/>
  <c r="V76" i="181"/>
  <c r="U76" i="181"/>
  <c r="V41" i="151"/>
  <c r="U41" i="151"/>
  <c r="T41" i="151"/>
  <c r="W41" i="151"/>
  <c r="W79" i="148"/>
  <c r="T79" i="148"/>
  <c r="U79" i="148"/>
  <c r="V79" i="148"/>
  <c r="T77" i="154"/>
  <c r="W77" i="154"/>
  <c r="U77" i="154"/>
  <c r="V77" i="154"/>
  <c r="W63" i="179"/>
  <c r="V63" i="179"/>
  <c r="U63" i="179"/>
  <c r="T63" i="179"/>
  <c r="T35" i="180"/>
  <c r="U35" i="180"/>
  <c r="V35" i="180"/>
  <c r="W35" i="180"/>
  <c r="V79" i="173"/>
  <c r="U79" i="173"/>
  <c r="W79" i="173"/>
  <c r="T79" i="173"/>
  <c r="T51" i="147"/>
  <c r="W51" i="147"/>
  <c r="V51" i="147"/>
  <c r="U51" i="147"/>
  <c r="W39" i="177"/>
  <c r="T39" i="177"/>
  <c r="V39" i="177"/>
  <c r="U39" i="177"/>
  <c r="V74" i="164"/>
  <c r="T74" i="164"/>
  <c r="U74" i="164"/>
  <c r="W74" i="164"/>
  <c r="W52" i="168"/>
  <c r="U52" i="168"/>
  <c r="T52" i="168"/>
  <c r="V52" i="168"/>
  <c r="T84" i="164"/>
  <c r="W84" i="164"/>
  <c r="U84" i="164"/>
  <c r="V84" i="164"/>
  <c r="U75" i="150"/>
  <c r="V75" i="150"/>
  <c r="W75" i="150"/>
  <c r="T75" i="150"/>
  <c r="V56" i="149"/>
  <c r="U56" i="149"/>
  <c r="W56" i="149"/>
  <c r="T56" i="149"/>
  <c r="T79" i="140"/>
  <c r="U79" i="140"/>
  <c r="V79" i="140"/>
  <c r="W79" i="140"/>
  <c r="V41" i="177"/>
  <c r="W41" i="177"/>
  <c r="U41" i="177"/>
  <c r="T41" i="177"/>
  <c r="T46" i="157"/>
  <c r="U46" i="157"/>
  <c r="W46" i="157"/>
  <c r="V46" i="157"/>
  <c r="U42" i="172"/>
  <c r="V42" i="172"/>
  <c r="W42" i="172"/>
  <c r="T42" i="172"/>
  <c r="T52" i="165"/>
  <c r="U52" i="165"/>
  <c r="V52" i="165"/>
  <c r="W52" i="165"/>
  <c r="W81" i="181"/>
  <c r="T81" i="181"/>
  <c r="U81" i="181"/>
  <c r="V81" i="181"/>
  <c r="V33" i="156"/>
  <c r="W33" i="156"/>
  <c r="U33" i="156"/>
  <c r="T33" i="156"/>
  <c r="V53" i="174"/>
  <c r="T53" i="174"/>
  <c r="U53" i="174"/>
  <c r="W53" i="174"/>
  <c r="U81" i="151"/>
  <c r="T81" i="151"/>
  <c r="V81" i="151"/>
  <c r="W81" i="151"/>
  <c r="V35" i="151"/>
  <c r="T35" i="151"/>
  <c r="U35" i="151"/>
  <c r="W35" i="151"/>
  <c r="T82" i="178"/>
  <c r="W82" i="178"/>
  <c r="V82" i="178"/>
  <c r="U82" i="178"/>
  <c r="W48" i="141"/>
  <c r="V48" i="141"/>
  <c r="U48" i="141"/>
  <c r="T48" i="141"/>
  <c r="T33" i="140"/>
  <c r="V33" i="140"/>
  <c r="W33" i="140"/>
  <c r="U33" i="140"/>
  <c r="W30" i="168"/>
  <c r="U30" i="168"/>
  <c r="N66" i="168"/>
  <c r="V30" i="168"/>
  <c r="V66" i="168" s="1"/>
  <c r="T30" i="168"/>
  <c r="U67" i="174"/>
  <c r="W67" i="174"/>
  <c r="V67" i="174"/>
  <c r="T67" i="174"/>
  <c r="N86" i="174"/>
  <c r="N86" i="151"/>
  <c r="V67" i="151"/>
  <c r="W67" i="151"/>
  <c r="T67" i="151"/>
  <c r="U67" i="151"/>
  <c r="W45" i="163"/>
  <c r="V45" i="163"/>
  <c r="T45" i="163"/>
  <c r="U45" i="163"/>
  <c r="V44" i="182"/>
  <c r="U44" i="182"/>
  <c r="T44" i="182"/>
  <c r="W44" i="182"/>
  <c r="U77" i="173"/>
  <c r="V77" i="173"/>
  <c r="T77" i="173"/>
  <c r="W77" i="173"/>
  <c r="U73" i="181"/>
  <c r="V73" i="181"/>
  <c r="W73" i="181"/>
  <c r="T73" i="181"/>
  <c r="V81" i="182"/>
  <c r="W81" i="182"/>
  <c r="T81" i="182"/>
  <c r="U81" i="182"/>
  <c r="W54" i="175"/>
  <c r="V54" i="175"/>
  <c r="U54" i="175"/>
  <c r="T54" i="175"/>
  <c r="T46" i="181"/>
  <c r="W46" i="181"/>
  <c r="U46" i="181"/>
  <c r="V46" i="181"/>
  <c r="T74" i="163"/>
  <c r="U74" i="163"/>
  <c r="V74" i="163"/>
  <c r="W74" i="163"/>
  <c r="U71" i="180"/>
  <c r="T71" i="180"/>
  <c r="V71" i="180"/>
  <c r="W71" i="180"/>
  <c r="V81" i="174"/>
  <c r="T81" i="174"/>
  <c r="W81" i="174"/>
  <c r="U81" i="174"/>
  <c r="W67" i="156"/>
  <c r="U67" i="156"/>
  <c r="V67" i="156"/>
  <c r="N86" i="156"/>
  <c r="T67" i="156"/>
  <c r="T49" i="167"/>
  <c r="V49" i="167"/>
  <c r="W49" i="167"/>
  <c r="U49" i="167"/>
  <c r="V40" i="156"/>
  <c r="W40" i="156"/>
  <c r="T40" i="156"/>
  <c r="U40" i="156"/>
  <c r="W44" i="146"/>
  <c r="T44" i="146"/>
  <c r="U44" i="146"/>
  <c r="V44" i="146"/>
  <c r="W37" i="165"/>
  <c r="U37" i="165"/>
  <c r="T37" i="165"/>
  <c r="V37" i="165"/>
  <c r="W33" i="142"/>
  <c r="V33" i="142"/>
  <c r="U33" i="142"/>
  <c r="T33" i="142"/>
  <c r="T68" i="173"/>
  <c r="U68" i="173"/>
  <c r="V68" i="173"/>
  <c r="W68" i="173"/>
  <c r="W83" i="168"/>
  <c r="T83" i="168"/>
  <c r="V83" i="168"/>
  <c r="U83" i="168"/>
  <c r="U65" i="147"/>
  <c r="W65" i="147"/>
  <c r="V65" i="147"/>
  <c r="T65" i="147"/>
  <c r="T85" i="65"/>
  <c r="V85" i="65"/>
  <c r="U85" i="65"/>
  <c r="W85" i="65"/>
  <c r="V34" i="159"/>
  <c r="T34" i="159"/>
  <c r="U34" i="159"/>
  <c r="W34" i="159"/>
  <c r="U82" i="171"/>
  <c r="T82" i="171"/>
  <c r="W82" i="171"/>
  <c r="V82" i="171"/>
  <c r="U50" i="145"/>
  <c r="T50" i="145"/>
  <c r="W50" i="145"/>
  <c r="V50" i="145"/>
  <c r="V84" i="158"/>
  <c r="T84" i="158"/>
  <c r="W84" i="158"/>
  <c r="U84" i="158"/>
  <c r="W52" i="174"/>
  <c r="V52" i="174"/>
  <c r="U52" i="174"/>
  <c r="T52" i="174"/>
  <c r="U83" i="180"/>
  <c r="T83" i="180"/>
  <c r="W83" i="180"/>
  <c r="V83" i="180"/>
  <c r="V38" i="165"/>
  <c r="W38" i="165"/>
  <c r="U38" i="165"/>
  <c r="T38" i="165"/>
  <c r="U84" i="141"/>
  <c r="V84" i="141"/>
  <c r="W84" i="141"/>
  <c r="T84" i="141"/>
  <c r="U67" i="159"/>
  <c r="V67" i="159"/>
  <c r="W67" i="159"/>
  <c r="T67" i="159"/>
  <c r="N86" i="159"/>
  <c r="W76" i="182"/>
  <c r="V76" i="182"/>
  <c r="U76" i="182"/>
  <c r="T76" i="182"/>
  <c r="T54" i="158"/>
  <c r="V54" i="158"/>
  <c r="U54" i="158"/>
  <c r="W54" i="158"/>
  <c r="U40" i="143"/>
  <c r="V40" i="143"/>
  <c r="T40" i="143"/>
  <c r="W40" i="143"/>
  <c r="T38" i="155"/>
  <c r="V38" i="155"/>
  <c r="U38" i="155"/>
  <c r="W38" i="155"/>
  <c r="T51" i="153"/>
  <c r="W51" i="153"/>
  <c r="V51" i="153"/>
  <c r="U51" i="153"/>
  <c r="U68" i="172"/>
  <c r="T68" i="172"/>
  <c r="V68" i="172"/>
  <c r="W68" i="172"/>
  <c r="T44" i="177"/>
  <c r="U44" i="177"/>
  <c r="W44" i="177"/>
  <c r="V44" i="177"/>
  <c r="W76" i="164"/>
  <c r="U76" i="164"/>
  <c r="V76" i="164"/>
  <c r="T76" i="164"/>
  <c r="V48" i="163"/>
  <c r="T48" i="163"/>
  <c r="U48" i="163"/>
  <c r="W48" i="163"/>
  <c r="V69" i="154"/>
  <c r="W69" i="154"/>
  <c r="T69" i="154"/>
  <c r="U69" i="154"/>
  <c r="T39" i="176"/>
  <c r="W39" i="176"/>
  <c r="U39" i="176"/>
  <c r="V39" i="176"/>
  <c r="V46" i="161"/>
  <c r="W46" i="161"/>
  <c r="U46" i="161"/>
  <c r="T46" i="161"/>
  <c r="T82" i="147"/>
  <c r="U82" i="147"/>
  <c r="W82" i="147"/>
  <c r="V82" i="147"/>
  <c r="W44" i="171"/>
  <c r="U44" i="171"/>
  <c r="T44" i="171"/>
  <c r="V44" i="171"/>
  <c r="V44" i="160"/>
  <c r="W44" i="160"/>
  <c r="T44" i="160"/>
  <c r="U44" i="160"/>
  <c r="V37" i="180"/>
  <c r="U37" i="180"/>
  <c r="T37" i="180"/>
  <c r="W37" i="180"/>
  <c r="W47" i="170"/>
  <c r="V47" i="170"/>
  <c r="U47" i="170"/>
  <c r="T47" i="170"/>
  <c r="U67" i="173"/>
  <c r="N86" i="173"/>
  <c r="T67" i="173"/>
  <c r="W67" i="173"/>
  <c r="V67" i="173"/>
  <c r="U30" i="164"/>
  <c r="T30" i="164"/>
  <c r="W30" i="164"/>
  <c r="V30" i="164"/>
  <c r="N66" i="164"/>
  <c r="T72" i="165"/>
  <c r="U72" i="165"/>
  <c r="W72" i="165"/>
  <c r="V72" i="165"/>
  <c r="U74" i="166"/>
  <c r="V74" i="166"/>
  <c r="T74" i="166"/>
  <c r="W74" i="166"/>
  <c r="T33" i="148"/>
  <c r="W33" i="148"/>
  <c r="V33" i="148"/>
  <c r="U33" i="148"/>
  <c r="W72" i="140"/>
  <c r="U72" i="140"/>
  <c r="T72" i="140"/>
  <c r="V72" i="140"/>
  <c r="U64" i="172"/>
  <c r="W64" i="172"/>
  <c r="V64" i="172"/>
  <c r="T64" i="172"/>
  <c r="T33" i="153"/>
  <c r="W33" i="153"/>
  <c r="V33" i="153"/>
  <c r="U33" i="153"/>
  <c r="V72" i="163"/>
  <c r="T72" i="163"/>
  <c r="W72" i="163"/>
  <c r="U72" i="163"/>
  <c r="T55" i="156"/>
  <c r="W55" i="156"/>
  <c r="V55" i="156"/>
  <c r="U55" i="156"/>
  <c r="T44" i="174"/>
  <c r="V44" i="174"/>
  <c r="U44" i="174"/>
  <c r="W44" i="174"/>
  <c r="W65" i="158"/>
  <c r="V65" i="158"/>
  <c r="T65" i="158"/>
  <c r="U65" i="158"/>
  <c r="V47" i="177"/>
  <c r="W47" i="177"/>
  <c r="U47" i="177"/>
  <c r="T47" i="177"/>
  <c r="V64" i="153"/>
  <c r="U64" i="153"/>
  <c r="T64" i="153"/>
  <c r="W64" i="153"/>
  <c r="V81" i="172"/>
  <c r="T81" i="172"/>
  <c r="W81" i="172"/>
  <c r="U81" i="172"/>
  <c r="U78" i="145"/>
  <c r="V78" i="145"/>
  <c r="T78" i="145"/>
  <c r="W78" i="145"/>
  <c r="W37" i="167"/>
  <c r="V37" i="167"/>
  <c r="U37" i="167"/>
  <c r="T37" i="167"/>
  <c r="T45" i="177"/>
  <c r="V45" i="177"/>
  <c r="U45" i="177"/>
  <c r="W45" i="177"/>
  <c r="U47" i="180"/>
  <c r="W47" i="180"/>
  <c r="V47" i="180"/>
  <c r="T47" i="180"/>
  <c r="T49" i="161"/>
  <c r="U49" i="161"/>
  <c r="V49" i="161"/>
  <c r="W49" i="161"/>
  <c r="U55" i="149"/>
  <c r="T55" i="149"/>
  <c r="V55" i="149"/>
  <c r="W55" i="149"/>
  <c r="W44" i="149"/>
  <c r="U44" i="149"/>
  <c r="V44" i="149"/>
  <c r="T44" i="149"/>
  <c r="U67" i="143"/>
  <c r="V67" i="143"/>
  <c r="N86" i="143"/>
  <c r="T67" i="143"/>
  <c r="W67" i="143"/>
  <c r="V54" i="163"/>
  <c r="U54" i="163"/>
  <c r="W54" i="163"/>
  <c r="T54" i="163"/>
  <c r="W75" i="162"/>
  <c r="T75" i="162"/>
  <c r="V75" i="162"/>
  <c r="U75" i="162"/>
  <c r="W72" i="147"/>
  <c r="T72" i="147"/>
  <c r="U72" i="147"/>
  <c r="V72" i="147"/>
  <c r="T36" i="158"/>
  <c r="U36" i="158"/>
  <c r="W36" i="158"/>
  <c r="V36" i="158"/>
  <c r="U67" i="142"/>
  <c r="W67" i="142"/>
  <c r="V67" i="142"/>
  <c r="T67" i="142"/>
  <c r="N86" i="142"/>
  <c r="T47" i="153"/>
  <c r="V47" i="153"/>
  <c r="W47" i="153"/>
  <c r="U47" i="153"/>
  <c r="U68" i="177"/>
  <c r="V68" i="177"/>
  <c r="W68" i="177"/>
  <c r="T68" i="177"/>
  <c r="T46" i="148"/>
  <c r="U46" i="148"/>
  <c r="V46" i="148"/>
  <c r="W46" i="148"/>
  <c r="V70" i="179"/>
  <c r="T70" i="179"/>
  <c r="U70" i="179"/>
  <c r="W70" i="179"/>
  <c r="T80" i="145"/>
  <c r="U80" i="145"/>
  <c r="V80" i="145"/>
  <c r="W80" i="145"/>
  <c r="U38" i="173"/>
  <c r="T38" i="173"/>
  <c r="W38" i="173"/>
  <c r="V38" i="173"/>
  <c r="V38" i="174"/>
  <c r="U38" i="174"/>
  <c r="T38" i="174"/>
  <c r="W38" i="174"/>
  <c r="W72" i="153"/>
  <c r="V72" i="153"/>
  <c r="T72" i="153"/>
  <c r="U72" i="153"/>
  <c r="T33" i="171"/>
  <c r="W33" i="171"/>
  <c r="U33" i="171"/>
  <c r="V33" i="171"/>
  <c r="J142" i="152"/>
  <c r="V32" i="141"/>
  <c r="W32" i="141"/>
  <c r="T32" i="141"/>
  <c r="U32" i="141"/>
  <c r="U82" i="65"/>
  <c r="T82" i="65"/>
  <c r="V82" i="65"/>
  <c r="W82" i="65"/>
  <c r="W33" i="177"/>
  <c r="U33" i="177"/>
  <c r="V33" i="177"/>
  <c r="T33" i="177"/>
  <c r="V49" i="156"/>
  <c r="W49" i="156"/>
  <c r="T49" i="156"/>
  <c r="U49" i="156"/>
  <c r="T72" i="177"/>
  <c r="W72" i="177"/>
  <c r="U72" i="177"/>
  <c r="V72" i="177"/>
  <c r="U80" i="173"/>
  <c r="W80" i="173"/>
  <c r="T80" i="173"/>
  <c r="V80" i="173"/>
  <c r="W48" i="164"/>
  <c r="U48" i="164"/>
  <c r="V48" i="164"/>
  <c r="T48" i="164"/>
  <c r="U38" i="146"/>
  <c r="W38" i="146"/>
  <c r="T38" i="146"/>
  <c r="V38" i="146"/>
  <c r="W76" i="152"/>
  <c r="T76" i="152"/>
  <c r="V76" i="152"/>
  <c r="U76" i="152"/>
  <c r="V43" i="142"/>
  <c r="W43" i="142"/>
  <c r="T43" i="142"/>
  <c r="U43" i="142"/>
  <c r="W67" i="177"/>
  <c r="U67" i="177"/>
  <c r="V67" i="177"/>
  <c r="T67" i="177"/>
  <c r="N86" i="177"/>
  <c r="V64" i="169"/>
  <c r="U64" i="169"/>
  <c r="T64" i="169"/>
  <c r="W64" i="169"/>
  <c r="J142" i="163"/>
  <c r="U73" i="178"/>
  <c r="V73" i="178"/>
  <c r="T73" i="178"/>
  <c r="W73" i="178"/>
  <c r="W63" i="167"/>
  <c r="V63" i="167"/>
  <c r="T63" i="167"/>
  <c r="U63" i="167"/>
  <c r="U36" i="161"/>
  <c r="T36" i="161"/>
  <c r="W36" i="161"/>
  <c r="V36" i="161"/>
  <c r="V67" i="178"/>
  <c r="T67" i="178"/>
  <c r="N86" i="178"/>
  <c r="W67" i="178"/>
  <c r="U67" i="178"/>
  <c r="V84" i="160"/>
  <c r="T84" i="160"/>
  <c r="W84" i="160"/>
  <c r="U84" i="160"/>
  <c r="V77" i="164"/>
  <c r="T77" i="164"/>
  <c r="W77" i="164"/>
  <c r="U77" i="164"/>
  <c r="T67" i="165"/>
  <c r="U67" i="165"/>
  <c r="N86" i="165"/>
  <c r="W67" i="165"/>
  <c r="V67" i="165"/>
  <c r="V76" i="158"/>
  <c r="T76" i="158"/>
  <c r="W76" i="158"/>
  <c r="U76" i="158"/>
  <c r="V72" i="162"/>
  <c r="U72" i="162"/>
  <c r="T72" i="162"/>
  <c r="W72" i="162"/>
  <c r="W35" i="140"/>
  <c r="T35" i="140"/>
  <c r="U35" i="140"/>
  <c r="V35" i="140"/>
  <c r="J142" i="153"/>
  <c r="U80" i="167"/>
  <c r="V80" i="167"/>
  <c r="T80" i="167"/>
  <c r="W80" i="167"/>
  <c r="U40" i="140"/>
  <c r="V40" i="140"/>
  <c r="T40" i="140"/>
  <c r="W40" i="140"/>
  <c r="U48" i="175"/>
  <c r="T48" i="175"/>
  <c r="V48" i="175"/>
  <c r="W48" i="175"/>
  <c r="U71" i="177"/>
  <c r="T71" i="177"/>
  <c r="V71" i="177"/>
  <c r="W71" i="177"/>
  <c r="V85" i="150"/>
  <c r="U85" i="150"/>
  <c r="T85" i="150"/>
  <c r="W85" i="150"/>
  <c r="W44" i="161"/>
  <c r="U44" i="161"/>
  <c r="V44" i="161"/>
  <c r="T44" i="161"/>
  <c r="V63" i="158"/>
  <c r="T63" i="158"/>
  <c r="W63" i="158"/>
  <c r="U63" i="158"/>
  <c r="J142" i="160"/>
  <c r="W38" i="182"/>
  <c r="T38" i="182"/>
  <c r="U38" i="182"/>
  <c r="V38" i="182"/>
  <c r="V67" i="163"/>
  <c r="U67" i="163"/>
  <c r="T67" i="163"/>
  <c r="N86" i="163"/>
  <c r="W67" i="163"/>
  <c r="N86" i="154"/>
  <c r="T67" i="154"/>
  <c r="W67" i="154"/>
  <c r="U67" i="154"/>
  <c r="V67" i="154"/>
  <c r="W30" i="171"/>
  <c r="V30" i="171"/>
  <c r="U30" i="171"/>
  <c r="T30" i="171"/>
  <c r="N66" i="171"/>
  <c r="T71" i="141"/>
  <c r="U71" i="141"/>
  <c r="V71" i="141"/>
  <c r="W71" i="141"/>
  <c r="V30" i="146"/>
  <c r="U30" i="146"/>
  <c r="N66" i="146"/>
  <c r="T30" i="146"/>
  <c r="W30" i="146"/>
  <c r="U54" i="143"/>
  <c r="V54" i="143"/>
  <c r="W54" i="143"/>
  <c r="T54" i="143"/>
  <c r="T37" i="177"/>
  <c r="W37" i="177"/>
  <c r="V37" i="177"/>
  <c r="U37" i="177"/>
  <c r="T85" i="148"/>
  <c r="V85" i="148"/>
  <c r="U85" i="148"/>
  <c r="W85" i="148"/>
  <c r="U55" i="166"/>
  <c r="T55" i="166"/>
  <c r="W55" i="166"/>
  <c r="V55" i="166"/>
  <c r="V48" i="174"/>
  <c r="W48" i="174"/>
  <c r="T48" i="174"/>
  <c r="U48" i="174"/>
  <c r="V43" i="148"/>
  <c r="T43" i="148"/>
  <c r="W43" i="148"/>
  <c r="U43" i="148"/>
  <c r="U82" i="181"/>
  <c r="W82" i="181"/>
  <c r="V82" i="181"/>
  <c r="T82" i="181"/>
  <c r="T47" i="181"/>
  <c r="V47" i="181"/>
  <c r="U47" i="181"/>
  <c r="W47" i="181"/>
  <c r="U48" i="171"/>
  <c r="W48" i="171"/>
  <c r="V48" i="171"/>
  <c r="T48" i="171"/>
  <c r="W65" i="154"/>
  <c r="V65" i="154"/>
  <c r="T65" i="154"/>
  <c r="U65" i="154"/>
  <c r="V35" i="153"/>
  <c r="W35" i="153"/>
  <c r="U35" i="153"/>
  <c r="T35" i="153"/>
  <c r="T72" i="65"/>
  <c r="W72" i="65"/>
  <c r="U72" i="65"/>
  <c r="V72" i="65"/>
  <c r="T76" i="140"/>
  <c r="V76" i="140"/>
  <c r="W76" i="140"/>
  <c r="U76" i="140"/>
  <c r="V46" i="177"/>
  <c r="T46" i="177"/>
  <c r="U46" i="177"/>
  <c r="W46" i="177"/>
  <c r="W48" i="176"/>
  <c r="V48" i="176"/>
  <c r="U48" i="176"/>
  <c r="T48" i="176"/>
  <c r="W77" i="142"/>
  <c r="V77" i="142"/>
  <c r="U77" i="142"/>
  <c r="T77" i="142"/>
  <c r="T83" i="65"/>
  <c r="U83" i="65"/>
  <c r="W83" i="65"/>
  <c r="V83" i="65"/>
  <c r="W52" i="153"/>
  <c r="U52" i="153"/>
  <c r="T52" i="153"/>
  <c r="V52" i="153"/>
  <c r="V63" i="180"/>
  <c r="T63" i="180"/>
  <c r="U63" i="180"/>
  <c r="W63" i="180"/>
  <c r="T76" i="169"/>
  <c r="W76" i="169"/>
  <c r="U76" i="169"/>
  <c r="V76" i="169"/>
  <c r="V68" i="146"/>
  <c r="W68" i="146"/>
  <c r="U68" i="146"/>
  <c r="T68" i="146"/>
  <c r="T55" i="171"/>
  <c r="V55" i="171"/>
  <c r="U55" i="171"/>
  <c r="W55" i="171"/>
  <c r="T74" i="146"/>
  <c r="U74" i="146"/>
  <c r="V74" i="146"/>
  <c r="W74" i="146"/>
  <c r="T71" i="150"/>
  <c r="V71" i="150"/>
  <c r="U71" i="150"/>
  <c r="W71" i="150"/>
  <c r="U49" i="164"/>
  <c r="W49" i="164"/>
  <c r="T49" i="164"/>
  <c r="V49" i="164"/>
  <c r="W84" i="181"/>
  <c r="U84" i="181"/>
  <c r="T84" i="181"/>
  <c r="V84" i="181"/>
  <c r="W32" i="176"/>
  <c r="U32" i="176"/>
  <c r="T32" i="176"/>
  <c r="V32" i="176"/>
  <c r="W73" i="173"/>
  <c r="V73" i="173"/>
  <c r="U73" i="173"/>
  <c r="T73" i="173"/>
  <c r="T51" i="162"/>
  <c r="W51" i="162"/>
  <c r="U51" i="162"/>
  <c r="V51" i="162"/>
  <c r="U55" i="174"/>
  <c r="V55" i="174"/>
  <c r="W55" i="174"/>
  <c r="T55" i="174"/>
  <c r="V43" i="153"/>
  <c r="T43" i="153"/>
  <c r="W43" i="153"/>
  <c r="U43" i="153"/>
  <c r="V42" i="140"/>
  <c r="T42" i="140"/>
  <c r="W42" i="140"/>
  <c r="U42" i="140"/>
  <c r="N66" i="179"/>
  <c r="T30" i="179"/>
  <c r="V30" i="179"/>
  <c r="W30" i="179"/>
  <c r="U30" i="179"/>
  <c r="U56" i="177"/>
  <c r="T56" i="177"/>
  <c r="W56" i="177"/>
  <c r="V56" i="177"/>
  <c r="V31" i="167"/>
  <c r="T31" i="167"/>
  <c r="U31" i="167"/>
  <c r="W31" i="167"/>
  <c r="W47" i="155"/>
  <c r="V47" i="155"/>
  <c r="U47" i="155"/>
  <c r="T47" i="155"/>
  <c r="W49" i="166"/>
  <c r="T49" i="166"/>
  <c r="U49" i="166"/>
  <c r="V49" i="166"/>
  <c r="U38" i="148"/>
  <c r="V38" i="148"/>
  <c r="T38" i="148"/>
  <c r="W38" i="148"/>
  <c r="V53" i="176"/>
  <c r="U53" i="176"/>
  <c r="W53" i="176"/>
  <c r="T53" i="176"/>
  <c r="T69" i="158"/>
  <c r="U69" i="158"/>
  <c r="V69" i="158"/>
  <c r="W69" i="158"/>
  <c r="T31" i="165"/>
  <c r="U31" i="165"/>
  <c r="W31" i="165"/>
  <c r="V31" i="165"/>
  <c r="T73" i="165"/>
  <c r="W73" i="165"/>
  <c r="U73" i="165"/>
  <c r="V73" i="165"/>
  <c r="T75" i="175"/>
  <c r="V75" i="175"/>
  <c r="U75" i="175"/>
  <c r="W75" i="175"/>
  <c r="T50" i="143"/>
  <c r="W50" i="143"/>
  <c r="U50" i="143"/>
  <c r="V50" i="143"/>
  <c r="V64" i="150"/>
  <c r="U64" i="150"/>
  <c r="W64" i="150"/>
  <c r="T64" i="150"/>
  <c r="W54" i="151"/>
  <c r="U54" i="151"/>
  <c r="T54" i="151"/>
  <c r="V54" i="151"/>
  <c r="W30" i="173"/>
  <c r="U30" i="173"/>
  <c r="N66" i="173"/>
  <c r="T30" i="173"/>
  <c r="V30" i="173"/>
  <c r="U77" i="160"/>
  <c r="V77" i="160"/>
  <c r="W77" i="160"/>
  <c r="T77" i="160"/>
  <c r="U35" i="155"/>
  <c r="V35" i="155"/>
  <c r="W35" i="155"/>
  <c r="T35" i="155"/>
  <c r="U33" i="173"/>
  <c r="V33" i="173"/>
  <c r="T33" i="173"/>
  <c r="W33" i="173"/>
  <c r="T32" i="166"/>
  <c r="U32" i="166"/>
  <c r="W32" i="166"/>
  <c r="V32" i="166"/>
  <c r="U67" i="160"/>
  <c r="T67" i="160"/>
  <c r="V67" i="160"/>
  <c r="N86" i="160"/>
  <c r="W67" i="160"/>
  <c r="U67" i="171"/>
  <c r="W67" i="171"/>
  <c r="N86" i="171"/>
  <c r="T67" i="171"/>
  <c r="V67" i="171"/>
  <c r="T63" i="166"/>
  <c r="U63" i="166"/>
  <c r="W63" i="166"/>
  <c r="V63" i="166"/>
  <c r="T45" i="160"/>
  <c r="U45" i="160"/>
  <c r="V45" i="160"/>
  <c r="W45" i="160"/>
  <c r="V50" i="182"/>
  <c r="U50" i="182"/>
  <c r="T50" i="182"/>
  <c r="W50" i="182"/>
  <c r="T81" i="167"/>
  <c r="V81" i="167"/>
  <c r="U81" i="167"/>
  <c r="W81" i="167"/>
  <c r="W49" i="170"/>
  <c r="T49" i="170"/>
  <c r="U49" i="170"/>
  <c r="V49" i="170"/>
  <c r="V54" i="179"/>
  <c r="W54" i="179"/>
  <c r="U54" i="179"/>
  <c r="T54" i="179"/>
  <c r="W53" i="154"/>
  <c r="V53" i="154"/>
  <c r="U53" i="154"/>
  <c r="T53" i="154"/>
  <c r="U49" i="175"/>
  <c r="T49" i="175"/>
  <c r="W49" i="175"/>
  <c r="V49" i="175"/>
  <c r="V40" i="171"/>
  <c r="T40" i="171"/>
  <c r="U40" i="171"/>
  <c r="W40" i="171"/>
  <c r="U64" i="182"/>
  <c r="V64" i="182"/>
  <c r="W64" i="182"/>
  <c r="T64" i="182"/>
  <c r="U33" i="158"/>
  <c r="T33" i="158"/>
  <c r="W33" i="158"/>
  <c r="V33" i="158"/>
  <c r="T50" i="161"/>
  <c r="V50" i="161"/>
  <c r="U50" i="161"/>
  <c r="W50" i="161"/>
  <c r="T72" i="143"/>
  <c r="V72" i="143"/>
  <c r="W72" i="143"/>
  <c r="U72" i="143"/>
  <c r="W77" i="150"/>
  <c r="T77" i="150"/>
  <c r="U77" i="150"/>
  <c r="V77" i="150"/>
  <c r="T65" i="143"/>
  <c r="U65" i="143"/>
  <c r="V65" i="143"/>
  <c r="W65" i="143"/>
  <c r="W46" i="168"/>
  <c r="V46" i="168"/>
  <c r="U46" i="168"/>
  <c r="T46" i="168"/>
  <c r="U84" i="171"/>
  <c r="T84" i="171"/>
  <c r="V84" i="171"/>
  <c r="W84" i="171"/>
  <c r="T32" i="173"/>
  <c r="W32" i="173"/>
  <c r="U32" i="173"/>
  <c r="V32" i="173"/>
  <c r="N86" i="146"/>
  <c r="V67" i="146"/>
  <c r="T67" i="146"/>
  <c r="U67" i="146"/>
  <c r="U86" i="146" s="1"/>
  <c r="W67" i="146"/>
  <c r="V80" i="149"/>
  <c r="T80" i="149"/>
  <c r="U80" i="149"/>
  <c r="W80" i="149"/>
  <c r="J142" i="166"/>
  <c r="V83" i="155"/>
  <c r="U83" i="155"/>
  <c r="T83" i="155"/>
  <c r="W83" i="155"/>
  <c r="J142" i="164"/>
  <c r="T51" i="182"/>
  <c r="U51" i="182"/>
  <c r="W51" i="182"/>
  <c r="V51" i="182"/>
  <c r="T50" i="166"/>
  <c r="U50" i="166"/>
  <c r="V50" i="166"/>
  <c r="W50" i="166"/>
  <c r="V82" i="177"/>
  <c r="U82" i="177"/>
  <c r="W82" i="177"/>
  <c r="T82" i="177"/>
  <c r="W34" i="170"/>
  <c r="U34" i="170"/>
  <c r="V34" i="170"/>
  <c r="T34" i="170"/>
  <c r="W63" i="171"/>
  <c r="T63" i="171"/>
  <c r="U63" i="171"/>
  <c r="V63" i="171"/>
  <c r="W31" i="163"/>
  <c r="V31" i="163"/>
  <c r="T31" i="163"/>
  <c r="U31" i="163"/>
  <c r="V55" i="158"/>
  <c r="W55" i="158"/>
  <c r="T55" i="158"/>
  <c r="U55" i="158"/>
  <c r="T36" i="159"/>
  <c r="V36" i="159"/>
  <c r="W36" i="159"/>
  <c r="U36" i="159"/>
  <c r="T65" i="140"/>
  <c r="V65" i="140"/>
  <c r="W65" i="140"/>
  <c r="U65" i="140"/>
  <c r="U78" i="169"/>
  <c r="W78" i="169"/>
  <c r="T78" i="169"/>
  <c r="V78" i="169"/>
  <c r="V45" i="162"/>
  <c r="T45" i="162"/>
  <c r="U45" i="162"/>
  <c r="W45" i="162"/>
  <c r="T44" i="147"/>
  <c r="U44" i="147"/>
  <c r="W44" i="147"/>
  <c r="V44" i="147"/>
  <c r="T48" i="155"/>
  <c r="U48" i="155"/>
  <c r="W48" i="155"/>
  <c r="V48" i="155"/>
  <c r="U63" i="182"/>
  <c r="W63" i="182"/>
  <c r="T63" i="182"/>
  <c r="V63" i="182"/>
  <c r="W67" i="145"/>
  <c r="U67" i="145"/>
  <c r="V67" i="145"/>
  <c r="T67" i="145"/>
  <c r="N86" i="145"/>
  <c r="V35" i="146"/>
  <c r="W35" i="146"/>
  <c r="U35" i="146"/>
  <c r="T35" i="146"/>
  <c r="W31" i="161"/>
  <c r="U31" i="161"/>
  <c r="V31" i="161"/>
  <c r="T31" i="161"/>
  <c r="V42" i="164"/>
  <c r="U42" i="164"/>
  <c r="T42" i="164"/>
  <c r="W42" i="164"/>
  <c r="V71" i="162"/>
  <c r="T71" i="162"/>
  <c r="W71" i="162"/>
  <c r="U71" i="162"/>
  <c r="U37" i="156"/>
  <c r="T37" i="156"/>
  <c r="V37" i="156"/>
  <c r="W37" i="156"/>
  <c r="J142" i="175"/>
  <c r="V30" i="169"/>
  <c r="W30" i="169"/>
  <c r="T30" i="169"/>
  <c r="T66" i="169" s="1"/>
  <c r="U30" i="169"/>
  <c r="N66" i="169"/>
  <c r="W40" i="151"/>
  <c r="T40" i="151"/>
  <c r="V40" i="151"/>
  <c r="U40" i="151"/>
  <c r="W76" i="162"/>
  <c r="V76" i="162"/>
  <c r="T76" i="162"/>
  <c r="U76" i="162"/>
  <c r="T78" i="175"/>
  <c r="U78" i="175"/>
  <c r="V78" i="175"/>
  <c r="W78" i="175"/>
  <c r="T76" i="180"/>
  <c r="U76" i="180"/>
  <c r="W76" i="180"/>
  <c r="V76" i="180"/>
  <c r="T40" i="152"/>
  <c r="U40" i="152"/>
  <c r="W40" i="152"/>
  <c r="V40" i="152"/>
  <c r="T80" i="179"/>
  <c r="U80" i="179"/>
  <c r="V80" i="179"/>
  <c r="W80" i="179"/>
  <c r="V38" i="156"/>
  <c r="U38" i="156"/>
  <c r="T38" i="156"/>
  <c r="W38" i="156"/>
  <c r="V75" i="143"/>
  <c r="T75" i="143"/>
  <c r="U75" i="143"/>
  <c r="W75" i="143"/>
  <c r="T34" i="143"/>
  <c r="W34" i="143"/>
  <c r="U34" i="143"/>
  <c r="V34" i="143"/>
  <c r="V83" i="142"/>
  <c r="T83" i="142"/>
  <c r="W83" i="142"/>
  <c r="U83" i="142"/>
  <c r="T71" i="172"/>
  <c r="U71" i="172"/>
  <c r="V71" i="172"/>
  <c r="W71" i="172"/>
  <c r="U47" i="164"/>
  <c r="W47" i="164"/>
  <c r="T47" i="164"/>
  <c r="V47" i="164"/>
  <c r="W78" i="65"/>
  <c r="T78" i="65"/>
  <c r="U78" i="65"/>
  <c r="V78" i="65"/>
  <c r="V79" i="142"/>
  <c r="W79" i="142"/>
  <c r="T79" i="142"/>
  <c r="U79" i="142"/>
  <c r="U55" i="160"/>
  <c r="V55" i="160"/>
  <c r="T55" i="160"/>
  <c r="W55" i="160"/>
  <c r="V41" i="180"/>
  <c r="T41" i="180"/>
  <c r="W41" i="180"/>
  <c r="U41" i="180"/>
  <c r="V64" i="155"/>
  <c r="W64" i="155"/>
  <c r="T64" i="155"/>
  <c r="U64" i="155"/>
  <c r="U50" i="179"/>
  <c r="V50" i="179"/>
  <c r="W50" i="179"/>
  <c r="T50" i="179"/>
  <c r="T34" i="178"/>
  <c r="V34" i="178"/>
  <c r="W34" i="178"/>
  <c r="U34" i="178"/>
  <c r="V68" i="176"/>
  <c r="U68" i="176"/>
  <c r="W68" i="176"/>
  <c r="T68" i="176"/>
  <c r="V36" i="176"/>
  <c r="W36" i="176"/>
  <c r="U36" i="176"/>
  <c r="T36" i="176"/>
  <c r="U43" i="175"/>
  <c r="V43" i="175"/>
  <c r="W43" i="175"/>
  <c r="T43" i="175"/>
  <c r="W36" i="160"/>
  <c r="V36" i="160"/>
  <c r="U36" i="160"/>
  <c r="T36" i="160"/>
  <c r="V68" i="153"/>
  <c r="W68" i="153"/>
  <c r="U68" i="153"/>
  <c r="T68" i="153"/>
  <c r="N66" i="163"/>
  <c r="V30" i="163"/>
  <c r="W30" i="163"/>
  <c r="U30" i="163"/>
  <c r="T30" i="163"/>
  <c r="T72" i="156"/>
  <c r="U72" i="156"/>
  <c r="V72" i="156"/>
  <c r="W72" i="156"/>
  <c r="T81" i="155"/>
  <c r="W81" i="155"/>
  <c r="V81" i="155"/>
  <c r="U81" i="155"/>
  <c r="N66" i="141"/>
  <c r="V31" i="141"/>
  <c r="U31" i="141"/>
  <c r="U66" i="141" s="1"/>
  <c r="W31" i="141"/>
  <c r="T31" i="141"/>
  <c r="U56" i="176"/>
  <c r="T56" i="176"/>
  <c r="W56" i="176"/>
  <c r="V56" i="176"/>
  <c r="V30" i="153"/>
  <c r="T30" i="153"/>
  <c r="U30" i="153"/>
  <c r="W30" i="153"/>
  <c r="N66" i="153"/>
  <c r="V74" i="140"/>
  <c r="U74" i="140"/>
  <c r="W74" i="140"/>
  <c r="T74" i="140"/>
  <c r="T85" i="146"/>
  <c r="W85" i="146"/>
  <c r="V85" i="146"/>
  <c r="U85" i="146"/>
  <c r="U34" i="141"/>
  <c r="W34" i="141"/>
  <c r="V34" i="141"/>
  <c r="T34" i="141"/>
  <c r="W30" i="160"/>
  <c r="T30" i="160"/>
  <c r="U30" i="160"/>
  <c r="V30" i="160"/>
  <c r="N66" i="160"/>
  <c r="W72" i="174"/>
  <c r="V72" i="174"/>
  <c r="T72" i="174"/>
  <c r="U72" i="174"/>
  <c r="V67" i="148"/>
  <c r="W67" i="148"/>
  <c r="U67" i="148"/>
  <c r="T67" i="148"/>
  <c r="N86" i="148"/>
  <c r="T72" i="178"/>
  <c r="V72" i="178"/>
  <c r="W72" i="178"/>
  <c r="U72" i="178"/>
  <c r="J142" i="178"/>
  <c r="W30" i="142"/>
  <c r="N66" i="142"/>
  <c r="U30" i="142"/>
  <c r="T30" i="142"/>
  <c r="V30" i="142"/>
  <c r="U78" i="173"/>
  <c r="T78" i="173"/>
  <c r="V78" i="173"/>
  <c r="W78" i="173"/>
  <c r="W31" i="166"/>
  <c r="U31" i="166"/>
  <c r="V31" i="166"/>
  <c r="T31" i="166"/>
  <c r="W103" i="156"/>
  <c r="J21" i="170"/>
  <c r="J20" i="170"/>
  <c r="U41" i="162"/>
  <c r="T41" i="162"/>
  <c r="V41" i="162"/>
  <c r="W41" i="162"/>
  <c r="U68" i="157"/>
  <c r="T68" i="157"/>
  <c r="V68" i="157"/>
  <c r="W68" i="157"/>
  <c r="W71" i="149"/>
  <c r="U71" i="149"/>
  <c r="T71" i="149"/>
  <c r="V71" i="149"/>
  <c r="T30" i="156"/>
  <c r="U30" i="156"/>
  <c r="U66" i="156" s="1"/>
  <c r="V30" i="156"/>
  <c r="W30" i="156"/>
  <c r="N66" i="156"/>
  <c r="V72" i="158"/>
  <c r="T72" i="158"/>
  <c r="W72" i="158"/>
  <c r="U72" i="158"/>
  <c r="V36" i="166"/>
  <c r="W36" i="166"/>
  <c r="U36" i="166"/>
  <c r="T36" i="166"/>
  <c r="U63" i="163"/>
  <c r="V63" i="163"/>
  <c r="T63" i="163"/>
  <c r="W63" i="163"/>
  <c r="U83" i="157"/>
  <c r="V83" i="157"/>
  <c r="W83" i="157"/>
  <c r="T83" i="157"/>
  <c r="W46" i="167"/>
  <c r="T46" i="167"/>
  <c r="V46" i="167"/>
  <c r="U46" i="167"/>
  <c r="W46" i="159"/>
  <c r="V46" i="159"/>
  <c r="T46" i="159"/>
  <c r="U46" i="159"/>
  <c r="V48" i="143"/>
  <c r="T48" i="143"/>
  <c r="U48" i="143"/>
  <c r="W48" i="143"/>
  <c r="T39" i="140"/>
  <c r="W39" i="140"/>
  <c r="U39" i="140"/>
  <c r="V39" i="140"/>
  <c r="W84" i="172"/>
  <c r="U84" i="172"/>
  <c r="T84" i="172"/>
  <c r="V84" i="172"/>
  <c r="U83" i="167"/>
  <c r="T83" i="167"/>
  <c r="V83" i="167"/>
  <c r="W83" i="167"/>
  <c r="U51" i="155"/>
  <c r="V51" i="155"/>
  <c r="W51" i="155"/>
  <c r="T51" i="155"/>
  <c r="U79" i="154"/>
  <c r="T79" i="154"/>
  <c r="W79" i="154"/>
  <c r="V79" i="154"/>
  <c r="T39" i="181"/>
  <c r="W39" i="181"/>
  <c r="V39" i="181"/>
  <c r="U39" i="181"/>
  <c r="U39" i="171"/>
  <c r="W39" i="171"/>
  <c r="V39" i="171"/>
  <c r="T39" i="171"/>
  <c r="W43" i="154"/>
  <c r="V43" i="154"/>
  <c r="U43" i="154"/>
  <c r="T43" i="154"/>
  <c r="W56" i="153"/>
  <c r="V56" i="153"/>
  <c r="T56" i="153"/>
  <c r="U56" i="153"/>
  <c r="U30" i="172"/>
  <c r="W30" i="172"/>
  <c r="N66" i="172"/>
  <c r="T30" i="172"/>
  <c r="V30" i="172"/>
  <c r="V66" i="172" s="1"/>
  <c r="W81" i="154"/>
  <c r="V81" i="154"/>
  <c r="U81" i="154"/>
  <c r="T81" i="154"/>
  <c r="V50" i="163"/>
  <c r="U50" i="163"/>
  <c r="T50" i="163"/>
  <c r="W50" i="163"/>
  <c r="T45" i="141"/>
  <c r="U45" i="141"/>
  <c r="W45" i="141"/>
  <c r="V45" i="141"/>
  <c r="T50" i="150"/>
  <c r="V50" i="150"/>
  <c r="U50" i="150"/>
  <c r="W50" i="150"/>
  <c r="V55" i="148"/>
  <c r="U55" i="148"/>
  <c r="W55" i="148"/>
  <c r="T55" i="148"/>
  <c r="T47" i="151"/>
  <c r="W47" i="151"/>
  <c r="V47" i="151"/>
  <c r="U47" i="151"/>
  <c r="W39" i="150"/>
  <c r="V39" i="150"/>
  <c r="T39" i="150"/>
  <c r="U39" i="150"/>
  <c r="U48" i="161"/>
  <c r="T48" i="161"/>
  <c r="V48" i="161"/>
  <c r="W48" i="161"/>
  <c r="T52" i="173"/>
  <c r="U52" i="173"/>
  <c r="W52" i="173"/>
  <c r="V52" i="173"/>
  <c r="U63" i="140"/>
  <c r="T63" i="140"/>
  <c r="W63" i="140"/>
  <c r="V63" i="140"/>
  <c r="W71" i="173"/>
  <c r="T71" i="173"/>
  <c r="V71" i="173"/>
  <c r="U71" i="173"/>
  <c r="W50" i="148"/>
  <c r="U50" i="148"/>
  <c r="V50" i="148"/>
  <c r="T50" i="148"/>
  <c r="V77" i="152"/>
  <c r="U77" i="152"/>
  <c r="W77" i="152"/>
  <c r="T77" i="152"/>
  <c r="U42" i="143"/>
  <c r="W42" i="143"/>
  <c r="V42" i="143"/>
  <c r="T42" i="143"/>
  <c r="V70" i="166"/>
  <c r="W70" i="166"/>
  <c r="U70" i="166"/>
  <c r="T70" i="166"/>
  <c r="V39" i="169"/>
  <c r="W39" i="169"/>
  <c r="U39" i="169"/>
  <c r="T39" i="169"/>
  <c r="V54" i="142"/>
  <c r="W54" i="142"/>
  <c r="T54" i="142"/>
  <c r="U54" i="142"/>
  <c r="W68" i="174"/>
  <c r="U68" i="174"/>
  <c r="V68" i="174"/>
  <c r="T68" i="174"/>
  <c r="V41" i="179"/>
  <c r="T41" i="179"/>
  <c r="W41" i="179"/>
  <c r="U41" i="179"/>
  <c r="V70" i="172"/>
  <c r="W70" i="172"/>
  <c r="U70" i="172"/>
  <c r="T70" i="172"/>
  <c r="W81" i="162"/>
  <c r="U81" i="162"/>
  <c r="V81" i="162"/>
  <c r="T81" i="162"/>
  <c r="V63" i="156"/>
  <c r="U63" i="156"/>
  <c r="W63" i="156"/>
  <c r="T63" i="156"/>
  <c r="U70" i="168"/>
  <c r="V70" i="168"/>
  <c r="W70" i="168"/>
  <c r="T70" i="168"/>
  <c r="V49" i="141"/>
  <c r="T49" i="141"/>
  <c r="U49" i="141"/>
  <c r="W49" i="141"/>
  <c r="T83" i="152"/>
  <c r="U83" i="152"/>
  <c r="W83" i="152"/>
  <c r="V83" i="152"/>
  <c r="V79" i="155"/>
  <c r="U79" i="155"/>
  <c r="W79" i="155"/>
  <c r="T79" i="155"/>
  <c r="U79" i="158"/>
  <c r="T79" i="158"/>
  <c r="W79" i="158"/>
  <c r="V79" i="158"/>
  <c r="V84" i="142"/>
  <c r="T84" i="142"/>
  <c r="W84" i="142"/>
  <c r="U84" i="142"/>
  <c r="U47" i="162"/>
  <c r="V47" i="162"/>
  <c r="W47" i="162"/>
  <c r="T47" i="162"/>
  <c r="W74" i="153"/>
  <c r="U74" i="153"/>
  <c r="V74" i="153"/>
  <c r="T74" i="153"/>
  <c r="J142" i="174"/>
  <c r="W82" i="174"/>
  <c r="U82" i="174"/>
  <c r="T82" i="174"/>
  <c r="V82" i="174"/>
  <c r="W31" i="145"/>
  <c r="U31" i="145"/>
  <c r="T31" i="145"/>
  <c r="V31" i="145"/>
  <c r="V74" i="142"/>
  <c r="T74" i="142"/>
  <c r="W74" i="142"/>
  <c r="U74" i="142"/>
  <c r="W51" i="140"/>
  <c r="U51" i="140"/>
  <c r="T51" i="140"/>
  <c r="V51" i="140"/>
  <c r="J142" i="167"/>
  <c r="U70" i="169"/>
  <c r="T70" i="169"/>
  <c r="V70" i="169"/>
  <c r="W70" i="169"/>
  <c r="U77" i="140"/>
  <c r="V77" i="140"/>
  <c r="T77" i="140"/>
  <c r="W77" i="140"/>
  <c r="U77" i="178"/>
  <c r="W77" i="178"/>
  <c r="V77" i="178"/>
  <c r="T77" i="178"/>
  <c r="T45" i="174"/>
  <c r="U45" i="174"/>
  <c r="W45" i="174"/>
  <c r="V45" i="174"/>
  <c r="U81" i="161"/>
  <c r="T81" i="161"/>
  <c r="W81" i="161"/>
  <c r="V81" i="161"/>
  <c r="U72" i="160"/>
  <c r="T72" i="160"/>
  <c r="V72" i="160"/>
  <c r="W72" i="160"/>
  <c r="T35" i="181"/>
  <c r="W35" i="181"/>
  <c r="U35" i="181"/>
  <c r="U66" i="181" s="1"/>
  <c r="V35" i="181"/>
  <c r="T83" i="172"/>
  <c r="U83" i="172"/>
  <c r="W83" i="172"/>
  <c r="V83" i="172"/>
  <c r="V63" i="168"/>
  <c r="U63" i="168"/>
  <c r="W63" i="168"/>
  <c r="T63" i="168"/>
  <c r="U30" i="166"/>
  <c r="T30" i="166"/>
  <c r="V30" i="166"/>
  <c r="W30" i="166"/>
  <c r="N66" i="166"/>
  <c r="W30" i="151"/>
  <c r="V30" i="151"/>
  <c r="U30" i="151"/>
  <c r="T30" i="151"/>
  <c r="N66" i="151"/>
  <c r="T31" i="142"/>
  <c r="V31" i="142"/>
  <c r="U31" i="142"/>
  <c r="W31" i="142"/>
  <c r="T73" i="155"/>
  <c r="V73" i="155"/>
  <c r="W73" i="155"/>
  <c r="U73" i="155"/>
  <c r="U49" i="160"/>
  <c r="V49" i="160"/>
  <c r="W49" i="160"/>
  <c r="T49" i="160"/>
  <c r="U49" i="143"/>
  <c r="V49" i="143"/>
  <c r="W49" i="143"/>
  <c r="T49" i="143"/>
  <c r="U84" i="177"/>
  <c r="T84" i="177"/>
  <c r="W84" i="177"/>
  <c r="V84" i="177"/>
  <c r="V36" i="167"/>
  <c r="T36" i="167"/>
  <c r="U36" i="167"/>
  <c r="W36" i="167"/>
  <c r="V85" i="179"/>
  <c r="T85" i="179"/>
  <c r="U85" i="179"/>
  <c r="W85" i="179"/>
  <c r="U52" i="140"/>
  <c r="V52" i="140"/>
  <c r="W52" i="140"/>
  <c r="T52" i="140"/>
  <c r="W31" i="174"/>
  <c r="T31" i="174"/>
  <c r="V31" i="174"/>
  <c r="U31" i="174"/>
  <c r="U38" i="181"/>
  <c r="T38" i="181"/>
  <c r="V38" i="181"/>
  <c r="W38" i="181"/>
  <c r="U70" i="160"/>
  <c r="T70" i="160"/>
  <c r="V70" i="160"/>
  <c r="W70" i="160"/>
  <c r="U44" i="164"/>
  <c r="W44" i="164"/>
  <c r="V44" i="164"/>
  <c r="T44" i="164"/>
  <c r="V71" i="148"/>
  <c r="U71" i="148"/>
  <c r="W71" i="148"/>
  <c r="T71" i="148"/>
  <c r="U80" i="152"/>
  <c r="W80" i="152"/>
  <c r="T80" i="152"/>
  <c r="V80" i="152"/>
  <c r="T56" i="163"/>
  <c r="W56" i="163"/>
  <c r="V56" i="163"/>
  <c r="U56" i="163"/>
  <c r="T44" i="148"/>
  <c r="V44" i="148"/>
  <c r="W44" i="148"/>
  <c r="U44" i="148"/>
  <c r="T53" i="143"/>
  <c r="V53" i="143"/>
  <c r="U53" i="143"/>
  <c r="W53" i="143"/>
  <c r="W83" i="166"/>
  <c r="T83" i="166"/>
  <c r="U83" i="166"/>
  <c r="V83" i="166"/>
  <c r="V31" i="182"/>
  <c r="W31" i="182"/>
  <c r="W66" i="182" s="1"/>
  <c r="U31" i="182"/>
  <c r="T31" i="182"/>
  <c r="N66" i="182"/>
  <c r="J142" i="148"/>
  <c r="T51" i="173"/>
  <c r="W51" i="173"/>
  <c r="V51" i="173"/>
  <c r="U51" i="173"/>
  <c r="J142" i="159"/>
  <c r="W83" i="170"/>
  <c r="U83" i="170"/>
  <c r="T83" i="170"/>
  <c r="V83" i="170"/>
  <c r="U50" i="167"/>
  <c r="W50" i="167"/>
  <c r="T50" i="167"/>
  <c r="V50" i="167"/>
  <c r="V30" i="175"/>
  <c r="T30" i="175"/>
  <c r="N66" i="175"/>
  <c r="U30" i="175"/>
  <c r="W30" i="175"/>
  <c r="W49" i="181"/>
  <c r="T49" i="181"/>
  <c r="U49" i="181"/>
  <c r="V49" i="181"/>
  <c r="J142" i="147"/>
  <c r="U54" i="166"/>
  <c r="V54" i="166"/>
  <c r="T54" i="166"/>
  <c r="W54" i="166"/>
  <c r="U40" i="179"/>
  <c r="T40" i="179"/>
  <c r="W40" i="179"/>
  <c r="V40" i="179"/>
  <c r="W83" i="158"/>
  <c r="T83" i="158"/>
  <c r="U83" i="158"/>
  <c r="V83" i="158"/>
  <c r="W69" i="141"/>
  <c r="T69" i="141"/>
  <c r="V69" i="141"/>
  <c r="U69" i="141"/>
  <c r="U84" i="153"/>
  <c r="W84" i="153"/>
  <c r="T84" i="153"/>
  <c r="V84" i="153"/>
  <c r="U72" i="154"/>
  <c r="W72" i="154"/>
  <c r="T72" i="154"/>
  <c r="V72" i="154"/>
  <c r="W37" i="148"/>
  <c r="U37" i="148"/>
  <c r="V37" i="148"/>
  <c r="T37" i="148"/>
  <c r="W43" i="164"/>
  <c r="U43" i="164"/>
  <c r="T43" i="164"/>
  <c r="V43" i="164"/>
  <c r="U48" i="169"/>
  <c r="W48" i="169"/>
  <c r="T48" i="169"/>
  <c r="V48" i="169"/>
  <c r="V56" i="162"/>
  <c r="U56" i="162"/>
  <c r="T56" i="162"/>
  <c r="W56" i="162"/>
  <c r="T56" i="150"/>
  <c r="W56" i="150"/>
  <c r="V56" i="150"/>
  <c r="U56" i="150"/>
  <c r="T82" i="161"/>
  <c r="U82" i="161"/>
  <c r="V82" i="161"/>
  <c r="W82" i="161"/>
  <c r="W78" i="178"/>
  <c r="U78" i="178"/>
  <c r="T78" i="178"/>
  <c r="V78" i="178"/>
  <c r="W70" i="176"/>
  <c r="U70" i="176"/>
  <c r="T70" i="176"/>
  <c r="V70" i="176"/>
  <c r="J142" i="157"/>
  <c r="W75" i="149"/>
  <c r="T75" i="149"/>
  <c r="V75" i="149"/>
  <c r="U75" i="149"/>
  <c r="U73" i="152"/>
  <c r="V73" i="152"/>
  <c r="T73" i="152"/>
  <c r="W73" i="152"/>
  <c r="J142" i="149"/>
  <c r="W30" i="145"/>
  <c r="T30" i="145"/>
  <c r="V30" i="145"/>
  <c r="U30" i="145"/>
  <c r="N66" i="145"/>
  <c r="W37" i="178"/>
  <c r="U37" i="178"/>
  <c r="T37" i="178"/>
  <c r="V37" i="178"/>
  <c r="T67" i="141"/>
  <c r="W67" i="141"/>
  <c r="V67" i="141"/>
  <c r="N86" i="141"/>
  <c r="U67" i="141"/>
  <c r="V69" i="171"/>
  <c r="W69" i="171"/>
  <c r="U69" i="171"/>
  <c r="T69" i="171"/>
  <c r="V50" i="141"/>
  <c r="U50" i="141"/>
  <c r="T50" i="141"/>
  <c r="W50" i="141"/>
  <c r="U56" i="158"/>
  <c r="W56" i="158"/>
  <c r="T56" i="158"/>
  <c r="V56" i="158"/>
  <c r="W53" i="152"/>
  <c r="U53" i="152"/>
  <c r="V53" i="152"/>
  <c r="T53" i="152"/>
  <c r="U40" i="148"/>
  <c r="V40" i="148"/>
  <c r="W40" i="148"/>
  <c r="T40" i="148"/>
  <c r="U74" i="157"/>
  <c r="V74" i="157"/>
  <c r="T74" i="157"/>
  <c r="W74" i="157"/>
  <c r="T72" i="181"/>
  <c r="V72" i="181"/>
  <c r="W72" i="181"/>
  <c r="U72" i="181"/>
  <c r="T47" i="147"/>
  <c r="U47" i="147"/>
  <c r="W47" i="147"/>
  <c r="V47" i="147"/>
  <c r="U37" i="170"/>
  <c r="T37" i="170"/>
  <c r="V37" i="170"/>
  <c r="W37" i="170"/>
  <c r="J142" i="141"/>
  <c r="T80" i="159"/>
  <c r="W80" i="159"/>
  <c r="U80" i="159"/>
  <c r="V80" i="159"/>
  <c r="W67" i="152"/>
  <c r="U67" i="152"/>
  <c r="V67" i="152"/>
  <c r="N86" i="152"/>
  <c r="T67" i="152"/>
  <c r="U80" i="164"/>
  <c r="V80" i="164"/>
  <c r="W80" i="164"/>
  <c r="T80" i="164"/>
  <c r="W32" i="165"/>
  <c r="V32" i="165"/>
  <c r="U32" i="165"/>
  <c r="T32" i="165"/>
  <c r="T69" i="160"/>
  <c r="U69" i="160"/>
  <c r="V69" i="160"/>
  <c r="W69" i="160"/>
  <c r="V80" i="150"/>
  <c r="U80" i="150"/>
  <c r="T80" i="150"/>
  <c r="W80" i="150"/>
  <c r="W72" i="180"/>
  <c r="V72" i="180"/>
  <c r="T72" i="180"/>
  <c r="U72" i="180"/>
  <c r="T52" i="180"/>
  <c r="W52" i="180"/>
  <c r="U52" i="180"/>
  <c r="V52" i="180"/>
  <c r="W56" i="142"/>
  <c r="T56" i="142"/>
  <c r="U56" i="142"/>
  <c r="V56" i="142"/>
  <c r="W53" i="155"/>
  <c r="V53" i="155"/>
  <c r="T53" i="155"/>
  <c r="U53" i="155"/>
  <c r="W67" i="158"/>
  <c r="W86" i="158" s="1"/>
  <c r="U67" i="158"/>
  <c r="N86" i="158"/>
  <c r="T67" i="158"/>
  <c r="V67" i="158"/>
  <c r="V67" i="164"/>
  <c r="U67" i="164"/>
  <c r="T67" i="164"/>
  <c r="W67" i="164"/>
  <c r="N86" i="164"/>
  <c r="J142" i="158"/>
  <c r="T30" i="178"/>
  <c r="U30" i="178"/>
  <c r="U66" i="178" s="1"/>
  <c r="W30" i="178"/>
  <c r="N66" i="178"/>
  <c r="V30" i="178"/>
  <c r="U30" i="170"/>
  <c r="W30" i="170"/>
  <c r="T30" i="170"/>
  <c r="N66" i="170"/>
  <c r="V30" i="170"/>
  <c r="T74" i="165"/>
  <c r="W74" i="165"/>
  <c r="U74" i="165"/>
  <c r="V74" i="165"/>
  <c r="V48" i="166"/>
  <c r="U48" i="166"/>
  <c r="W48" i="166"/>
  <c r="T48" i="166"/>
  <c r="T69" i="143"/>
  <c r="U69" i="143"/>
  <c r="V69" i="143"/>
  <c r="W69" i="143"/>
  <c r="U56" i="178"/>
  <c r="V56" i="178"/>
  <c r="T56" i="178"/>
  <c r="W56" i="178"/>
  <c r="W40" i="181"/>
  <c r="T40" i="181"/>
  <c r="V40" i="181"/>
  <c r="U40" i="181"/>
  <c r="V69" i="156"/>
  <c r="T69" i="156"/>
  <c r="W69" i="156"/>
  <c r="U69" i="156"/>
  <c r="W56" i="165"/>
  <c r="U56" i="165"/>
  <c r="V56" i="165"/>
  <c r="T56" i="165"/>
  <c r="U35" i="148"/>
  <c r="T35" i="148"/>
  <c r="V35" i="148"/>
  <c r="W35" i="148"/>
  <c r="T32" i="149"/>
  <c r="V32" i="149"/>
  <c r="U32" i="149"/>
  <c r="W32" i="149"/>
  <c r="U78" i="151"/>
  <c r="W78" i="151"/>
  <c r="V78" i="151"/>
  <c r="T78" i="151"/>
  <c r="T74" i="154"/>
  <c r="U74" i="154"/>
  <c r="W74" i="154"/>
  <c r="V74" i="154"/>
  <c r="T71" i="175"/>
  <c r="U71" i="175"/>
  <c r="V71" i="175"/>
  <c r="W71" i="175"/>
  <c r="U70" i="143"/>
  <c r="V70" i="143"/>
  <c r="T70" i="143"/>
  <c r="W70" i="143"/>
  <c r="T45" i="156"/>
  <c r="W45" i="156"/>
  <c r="U45" i="156"/>
  <c r="V45" i="156"/>
  <c r="T68" i="169"/>
  <c r="W68" i="169"/>
  <c r="W86" i="169" s="1"/>
  <c r="V68" i="169"/>
  <c r="U68" i="169"/>
  <c r="N86" i="169"/>
  <c r="V82" i="150"/>
  <c r="U82" i="150"/>
  <c r="T82" i="150"/>
  <c r="W82" i="150"/>
  <c r="W81" i="153"/>
  <c r="U81" i="153"/>
  <c r="T81" i="153"/>
  <c r="V81" i="153"/>
  <c r="V36" i="173"/>
  <c r="T36" i="173"/>
  <c r="W36" i="173"/>
  <c r="U36" i="173"/>
  <c r="T44" i="151"/>
  <c r="V44" i="151"/>
  <c r="U44" i="151"/>
  <c r="W44" i="151"/>
  <c r="V47" i="165"/>
  <c r="T47" i="165"/>
  <c r="W47" i="165"/>
  <c r="U47" i="165"/>
  <c r="T31" i="162"/>
  <c r="U31" i="162"/>
  <c r="V31" i="162"/>
  <c r="W31" i="162"/>
  <c r="W79" i="162"/>
  <c r="V79" i="162"/>
  <c r="T79" i="162"/>
  <c r="U79" i="162"/>
  <c r="V55" i="162"/>
  <c r="U55" i="162"/>
  <c r="W55" i="162"/>
  <c r="T55" i="162"/>
  <c r="W63" i="162"/>
  <c r="U63" i="162"/>
  <c r="T63" i="162"/>
  <c r="V63" i="162"/>
  <c r="T55" i="140"/>
  <c r="U55" i="140"/>
  <c r="W55" i="140"/>
  <c r="V55" i="140"/>
  <c r="T36" i="153"/>
  <c r="U36" i="153"/>
  <c r="W36" i="153"/>
  <c r="V36" i="153"/>
  <c r="U80" i="156"/>
  <c r="T80" i="156"/>
  <c r="W80" i="156"/>
  <c r="V80" i="156"/>
  <c r="W31" i="151"/>
  <c r="T31" i="151"/>
  <c r="V31" i="151"/>
  <c r="U31" i="151"/>
  <c r="W83" i="146"/>
  <c r="V83" i="146"/>
  <c r="T83" i="146"/>
  <c r="U83" i="146"/>
  <c r="V54" i="154"/>
  <c r="T54" i="154"/>
  <c r="W54" i="154"/>
  <c r="U54" i="154"/>
  <c r="V69" i="145"/>
  <c r="T69" i="145"/>
  <c r="W69" i="145"/>
  <c r="U69" i="145"/>
  <c r="T78" i="143"/>
  <c r="V78" i="143"/>
  <c r="W78" i="143"/>
  <c r="U78" i="143"/>
  <c r="T37" i="155"/>
  <c r="W37" i="155"/>
  <c r="V37" i="155"/>
  <c r="U37" i="155"/>
  <c r="W51" i="141"/>
  <c r="U51" i="141"/>
  <c r="T51" i="141"/>
  <c r="V51" i="141"/>
  <c r="V47" i="172"/>
  <c r="T47" i="172"/>
  <c r="U47" i="172"/>
  <c r="W47" i="172"/>
  <c r="T41" i="168"/>
  <c r="V41" i="168"/>
  <c r="W41" i="168"/>
  <c r="U41" i="168"/>
  <c r="T68" i="151"/>
  <c r="U68" i="151"/>
  <c r="V68" i="151"/>
  <c r="W68" i="151"/>
  <c r="U41" i="146"/>
  <c r="V41" i="146"/>
  <c r="T41" i="146"/>
  <c r="W41" i="146"/>
  <c r="T56" i="171"/>
  <c r="U56" i="171"/>
  <c r="W56" i="171"/>
  <c r="V56" i="171"/>
  <c r="V68" i="170"/>
  <c r="U68" i="170"/>
  <c r="W68" i="170"/>
  <c r="T68" i="170"/>
  <c r="V64" i="147"/>
  <c r="W64" i="147"/>
  <c r="U64" i="147"/>
  <c r="T64" i="147"/>
  <c r="U41" i="153"/>
  <c r="W41" i="153"/>
  <c r="V41" i="153"/>
  <c r="T41" i="153"/>
  <c r="U43" i="178"/>
  <c r="V43" i="178"/>
  <c r="T43" i="178"/>
  <c r="W43" i="178"/>
  <c r="T30" i="174"/>
  <c r="V30" i="174"/>
  <c r="U30" i="174"/>
  <c r="N66" i="174"/>
  <c r="W30" i="174"/>
  <c r="W66" i="174" s="1"/>
  <c r="T40" i="161"/>
  <c r="U40" i="161"/>
  <c r="V40" i="161"/>
  <c r="W40" i="161"/>
  <c r="T74" i="176"/>
  <c r="U74" i="176"/>
  <c r="W74" i="176"/>
  <c r="V74" i="176"/>
  <c r="W43" i="162"/>
  <c r="T43" i="162"/>
  <c r="V43" i="162"/>
  <c r="U43" i="162"/>
  <c r="T48" i="147"/>
  <c r="V48" i="147"/>
  <c r="U48" i="147"/>
  <c r="W48" i="147"/>
  <c r="U47" i="141"/>
  <c r="T47" i="141"/>
  <c r="W47" i="141"/>
  <c r="V47" i="141"/>
  <c r="T76" i="65"/>
  <c r="W76" i="65"/>
  <c r="U76" i="65"/>
  <c r="V76" i="65"/>
  <c r="V50" i="147"/>
  <c r="W50" i="147"/>
  <c r="T50" i="147"/>
  <c r="U50" i="147"/>
  <c r="V68" i="152"/>
  <c r="U68" i="152"/>
  <c r="W68" i="152"/>
  <c r="T68" i="152"/>
  <c r="T50" i="142"/>
  <c r="V50" i="142"/>
  <c r="W50" i="142"/>
  <c r="U50" i="142"/>
  <c r="U67" i="172"/>
  <c r="W67" i="172"/>
  <c r="T67" i="172"/>
  <c r="V67" i="172"/>
  <c r="N86" i="172"/>
  <c r="W55" i="181"/>
  <c r="U55" i="181"/>
  <c r="V55" i="181"/>
  <c r="T55" i="181"/>
  <c r="T67" i="149"/>
  <c r="T86" i="149" s="1"/>
  <c r="U67" i="149"/>
  <c r="U86" i="149" s="1"/>
  <c r="N86" i="149"/>
  <c r="W67" i="149"/>
  <c r="W86" i="149" s="1"/>
  <c r="V67" i="149"/>
  <c r="W77" i="176"/>
  <c r="V77" i="176"/>
  <c r="T77" i="176"/>
  <c r="U77" i="176"/>
  <c r="W30" i="167"/>
  <c r="V30" i="167"/>
  <c r="U30" i="167"/>
  <c r="T30" i="167"/>
  <c r="N66" i="167"/>
  <c r="W68" i="65"/>
  <c r="U68" i="65"/>
  <c r="V68" i="65"/>
  <c r="T68" i="65"/>
  <c r="T43" i="158"/>
  <c r="V43" i="158"/>
  <c r="W43" i="158"/>
  <c r="U43" i="158"/>
  <c r="U52" i="148"/>
  <c r="V52" i="148"/>
  <c r="W52" i="148"/>
  <c r="T52" i="148"/>
  <c r="U79" i="181"/>
  <c r="W79" i="181"/>
  <c r="T79" i="181"/>
  <c r="V79" i="181"/>
  <c r="U76" i="159"/>
  <c r="T76" i="159"/>
  <c r="V76" i="159"/>
  <c r="W76" i="159"/>
  <c r="T80" i="161"/>
  <c r="V80" i="161"/>
  <c r="U80" i="161"/>
  <c r="W80" i="161"/>
  <c r="T31" i="164"/>
  <c r="W31" i="164"/>
  <c r="V31" i="164"/>
  <c r="U31" i="164"/>
  <c r="W54" i="152"/>
  <c r="T54" i="152"/>
  <c r="U54" i="152"/>
  <c r="V54" i="152"/>
  <c r="T37" i="182"/>
  <c r="U37" i="182"/>
  <c r="W37" i="182"/>
  <c r="V37" i="182"/>
  <c r="T48" i="158"/>
  <c r="W48" i="158"/>
  <c r="U48" i="158"/>
  <c r="V48" i="158"/>
  <c r="U71" i="155"/>
  <c r="W71" i="155"/>
  <c r="V71" i="155"/>
  <c r="T71" i="155"/>
  <c r="W46" i="169"/>
  <c r="V46" i="169"/>
  <c r="U46" i="169"/>
  <c r="T46" i="169"/>
  <c r="U33" i="169"/>
  <c r="V33" i="169"/>
  <c r="T33" i="169"/>
  <c r="W33" i="169"/>
  <c r="J142" i="151"/>
  <c r="U79" i="150"/>
  <c r="V79" i="150"/>
  <c r="W79" i="150"/>
  <c r="T79" i="150"/>
  <c r="U48" i="177"/>
  <c r="W48" i="177"/>
  <c r="T48" i="177"/>
  <c r="V48" i="177"/>
  <c r="V80" i="182"/>
  <c r="U80" i="182"/>
  <c r="T80" i="182"/>
  <c r="W80" i="182"/>
  <c r="W64" i="141"/>
  <c r="T64" i="141"/>
  <c r="V64" i="141"/>
  <c r="U64" i="141"/>
  <c r="U55" i="164"/>
  <c r="W55" i="164"/>
  <c r="T55" i="164"/>
  <c r="V55" i="164"/>
  <c r="U55" i="142"/>
  <c r="T55" i="142"/>
  <c r="V55" i="142"/>
  <c r="W55" i="142"/>
  <c r="W83" i="174"/>
  <c r="V83" i="174"/>
  <c r="U83" i="174"/>
  <c r="T83" i="174"/>
  <c r="V42" i="146"/>
  <c r="U42" i="146"/>
  <c r="W42" i="146"/>
  <c r="T42" i="146"/>
  <c r="W83" i="171"/>
  <c r="U83" i="171"/>
  <c r="T83" i="171"/>
  <c r="V83" i="171"/>
  <c r="V80" i="151"/>
  <c r="W80" i="151"/>
  <c r="U80" i="151"/>
  <c r="T80" i="151"/>
  <c r="T56" i="155"/>
  <c r="V56" i="155"/>
  <c r="W56" i="155"/>
  <c r="U56" i="155"/>
  <c r="W84" i="155"/>
  <c r="U84" i="155"/>
  <c r="T84" i="155"/>
  <c r="V84" i="155"/>
  <c r="N86" i="150"/>
  <c r="V67" i="150"/>
  <c r="V86" i="150" s="1"/>
  <c r="T67" i="150"/>
  <c r="U67" i="150"/>
  <c r="W67" i="150"/>
  <c r="V54" i="180"/>
  <c r="U54" i="180"/>
  <c r="W54" i="180"/>
  <c r="T54" i="180"/>
  <c r="T35" i="156"/>
  <c r="U35" i="156"/>
  <c r="W35" i="156"/>
  <c r="V35" i="156"/>
  <c r="T80" i="172"/>
  <c r="U80" i="172"/>
  <c r="V80" i="172"/>
  <c r="W80" i="172"/>
  <c r="T37" i="175"/>
  <c r="U37" i="175"/>
  <c r="V37" i="175"/>
  <c r="W37" i="175"/>
  <c r="T31" i="143"/>
  <c r="W31" i="143"/>
  <c r="U31" i="143"/>
  <c r="V31" i="143"/>
  <c r="N66" i="143"/>
  <c r="U79" i="143"/>
  <c r="T79" i="143"/>
  <c r="W79" i="143"/>
  <c r="V79" i="143"/>
  <c r="U30" i="148"/>
  <c r="T30" i="148"/>
  <c r="V30" i="148"/>
  <c r="N66" i="148"/>
  <c r="W30" i="148"/>
  <c r="T30" i="159"/>
  <c r="V30" i="159"/>
  <c r="U30" i="159"/>
  <c r="U66" i="159" s="1"/>
  <c r="W30" i="159"/>
  <c r="N66" i="159"/>
  <c r="V53" i="171"/>
  <c r="U53" i="171"/>
  <c r="T53" i="171"/>
  <c r="W53" i="171"/>
  <c r="T52" i="169"/>
  <c r="V52" i="169"/>
  <c r="W52" i="169"/>
  <c r="U52" i="169"/>
  <c r="U84" i="140"/>
  <c r="T84" i="140"/>
  <c r="W84" i="140"/>
  <c r="V84" i="140"/>
  <c r="V74" i="150"/>
  <c r="U74" i="150"/>
  <c r="W74" i="150"/>
  <c r="T74" i="150"/>
  <c r="W67" i="147"/>
  <c r="V67" i="147"/>
  <c r="U67" i="147"/>
  <c r="T67" i="147"/>
  <c r="N86" i="147"/>
  <c r="W84" i="150"/>
  <c r="U84" i="150"/>
  <c r="T84" i="150"/>
  <c r="V84" i="150"/>
  <c r="W85" i="152"/>
  <c r="V85" i="152"/>
  <c r="T85" i="152"/>
  <c r="U85" i="152"/>
  <c r="U46" i="151"/>
  <c r="V46" i="151"/>
  <c r="T46" i="151"/>
  <c r="W46" i="151"/>
  <c r="W65" i="164"/>
  <c r="U65" i="164"/>
  <c r="T65" i="164"/>
  <c r="V65" i="164"/>
  <c r="V41" i="154"/>
  <c r="U41" i="154"/>
  <c r="W41" i="154"/>
  <c r="T41" i="154"/>
  <c r="W78" i="154"/>
  <c r="U78" i="154"/>
  <c r="T78" i="154"/>
  <c r="V78" i="154"/>
  <c r="W56" i="160"/>
  <c r="V56" i="160"/>
  <c r="U56" i="160"/>
  <c r="T56" i="160"/>
  <c r="U30" i="157"/>
  <c r="V30" i="157"/>
  <c r="V66" i="157" s="1"/>
  <c r="T30" i="157"/>
  <c r="W30" i="157"/>
  <c r="N66" i="157"/>
  <c r="U44" i="172"/>
  <c r="V44" i="172"/>
  <c r="W44" i="172"/>
  <c r="T44" i="172"/>
  <c r="W30" i="149"/>
  <c r="W66" i="149" s="1"/>
  <c r="U30" i="149"/>
  <c r="U66" i="149" s="1"/>
  <c r="T30" i="149"/>
  <c r="V30" i="149"/>
  <c r="N66" i="149"/>
  <c r="J142" i="145"/>
  <c r="U48" i="140"/>
  <c r="T48" i="140"/>
  <c r="W48" i="140"/>
  <c r="V48" i="140"/>
  <c r="V68" i="161"/>
  <c r="W68" i="161"/>
  <c r="T68" i="161"/>
  <c r="U68" i="161"/>
  <c r="W67" i="176"/>
  <c r="V67" i="176"/>
  <c r="U67" i="176"/>
  <c r="T67" i="176"/>
  <c r="N86" i="176"/>
  <c r="T77" i="141"/>
  <c r="V77" i="141"/>
  <c r="U77" i="141"/>
  <c r="W77" i="141"/>
  <c r="U36" i="165"/>
  <c r="V36" i="165"/>
  <c r="T36" i="165"/>
  <c r="W36" i="165"/>
  <c r="T65" i="162"/>
  <c r="V65" i="162"/>
  <c r="U65" i="162"/>
  <c r="W65" i="162"/>
  <c r="U55" i="154"/>
  <c r="V55" i="154"/>
  <c r="W55" i="154"/>
  <c r="T55" i="154"/>
  <c r="U48" i="182"/>
  <c r="W48" i="182"/>
  <c r="V48" i="182"/>
  <c r="T48" i="182"/>
  <c r="W69" i="169"/>
  <c r="U69" i="169"/>
  <c r="V69" i="169"/>
  <c r="T69" i="169"/>
  <c r="V35" i="142"/>
  <c r="U35" i="142"/>
  <c r="T35" i="142"/>
  <c r="W35" i="142"/>
  <c r="T51" i="150"/>
  <c r="U51" i="150"/>
  <c r="W51" i="150"/>
  <c r="V51" i="150"/>
  <c r="V38" i="170"/>
  <c r="W38" i="170"/>
  <c r="U38" i="170"/>
  <c r="T38" i="170"/>
  <c r="W70" i="178"/>
  <c r="V70" i="178"/>
  <c r="U70" i="178"/>
  <c r="T70" i="178"/>
  <c r="U68" i="142"/>
  <c r="W68" i="142"/>
  <c r="V68" i="142"/>
  <c r="T68" i="142"/>
  <c r="J142" i="173"/>
  <c r="T56" i="169"/>
  <c r="U56" i="169"/>
  <c r="W56" i="169"/>
  <c r="V56" i="169"/>
  <c r="V41" i="170"/>
  <c r="U41" i="170"/>
  <c r="T41" i="170"/>
  <c r="W41" i="170"/>
  <c r="W54" i="178"/>
  <c r="T54" i="178"/>
  <c r="U54" i="178"/>
  <c r="V54" i="178"/>
  <c r="V78" i="150"/>
  <c r="W78" i="150"/>
  <c r="T78" i="150"/>
  <c r="U78" i="150"/>
  <c r="W78" i="160"/>
  <c r="V78" i="160"/>
  <c r="T78" i="160"/>
  <c r="U78" i="160"/>
  <c r="V52" i="182"/>
  <c r="U52" i="182"/>
  <c r="W52" i="182"/>
  <c r="T52" i="182"/>
  <c r="U64" i="151"/>
  <c r="W64" i="151"/>
  <c r="V64" i="151"/>
  <c r="T64" i="151"/>
  <c r="J142" i="161"/>
  <c r="N66" i="161"/>
  <c r="V30" i="161"/>
  <c r="U30" i="161"/>
  <c r="U66" i="161" s="1"/>
  <c r="T30" i="161"/>
  <c r="W30" i="161"/>
  <c r="J142" i="180"/>
  <c r="J142" i="179"/>
  <c r="U70" i="161"/>
  <c r="W70" i="161"/>
  <c r="V70" i="161"/>
  <c r="T70" i="161"/>
  <c r="V43" i="172"/>
  <c r="U43" i="172"/>
  <c r="W43" i="172"/>
  <c r="T43" i="172"/>
  <c r="T65" i="153"/>
  <c r="V65" i="153"/>
  <c r="U65" i="153"/>
  <c r="W65" i="153"/>
  <c r="V69" i="148"/>
  <c r="U69" i="148"/>
  <c r="T69" i="148"/>
  <c r="W69" i="148"/>
  <c r="W77" i="169"/>
  <c r="U77" i="169"/>
  <c r="T77" i="169"/>
  <c r="V77" i="169"/>
  <c r="V45" i="179"/>
  <c r="T45" i="179"/>
  <c r="U45" i="179"/>
  <c r="W45" i="179"/>
  <c r="V69" i="155"/>
  <c r="T69" i="155"/>
  <c r="T86" i="155" s="1"/>
  <c r="W69" i="155"/>
  <c r="U69" i="155"/>
  <c r="N86" i="155"/>
  <c r="T53" i="167"/>
  <c r="U53" i="167"/>
  <c r="W53" i="167"/>
  <c r="V53" i="167"/>
  <c r="V31" i="170"/>
  <c r="W31" i="170"/>
  <c r="T31" i="170"/>
  <c r="U31" i="170"/>
  <c r="W42" i="169"/>
  <c r="T42" i="169"/>
  <c r="U42" i="169"/>
  <c r="V42" i="169"/>
  <c r="T79" i="65"/>
  <c r="W79" i="65"/>
  <c r="U79" i="65"/>
  <c r="V79" i="65"/>
  <c r="U45" i="165"/>
  <c r="W45" i="165"/>
  <c r="T45" i="165"/>
  <c r="V45" i="165"/>
  <c r="V36" i="148"/>
  <c r="T36" i="148"/>
  <c r="U36" i="148"/>
  <c r="W36" i="148"/>
  <c r="T53" i="156"/>
  <c r="V53" i="156"/>
  <c r="W53" i="156"/>
  <c r="U53" i="156"/>
  <c r="U85" i="178"/>
  <c r="V85" i="178"/>
  <c r="W85" i="178"/>
  <c r="T85" i="178"/>
  <c r="V45" i="147"/>
  <c r="W45" i="147"/>
  <c r="U45" i="147"/>
  <c r="T45" i="147"/>
  <c r="V71" i="158"/>
  <c r="W71" i="158"/>
  <c r="U71" i="158"/>
  <c r="T71" i="158"/>
  <c r="V74" i="169"/>
  <c r="T74" i="169"/>
  <c r="U74" i="169"/>
  <c r="W74" i="169"/>
  <c r="U48" i="142"/>
  <c r="T48" i="142"/>
  <c r="W48" i="142"/>
  <c r="V48" i="142"/>
  <c r="V85" i="156"/>
  <c r="U85" i="156"/>
  <c r="W85" i="156"/>
  <c r="T85" i="156"/>
  <c r="V38" i="160"/>
  <c r="U38" i="160"/>
  <c r="T38" i="160"/>
  <c r="W38" i="160"/>
  <c r="T84" i="161"/>
  <c r="V84" i="161"/>
  <c r="U84" i="161"/>
  <c r="W84" i="161"/>
  <c r="W80" i="140"/>
  <c r="V80" i="140"/>
  <c r="U80" i="140"/>
  <c r="T80" i="140"/>
  <c r="U83" i="150"/>
  <c r="V83" i="150"/>
  <c r="T83" i="150"/>
  <c r="W83" i="150"/>
  <c r="W81" i="175"/>
  <c r="T81" i="175"/>
  <c r="U81" i="175"/>
  <c r="V81" i="175"/>
  <c r="U85" i="164"/>
  <c r="W85" i="164"/>
  <c r="V85" i="164"/>
  <c r="T85" i="164"/>
  <c r="W55" i="168"/>
  <c r="U55" i="168"/>
  <c r="V55" i="168"/>
  <c r="T55" i="168"/>
  <c r="U63" i="147"/>
  <c r="T63" i="147"/>
  <c r="V63" i="147"/>
  <c r="W63" i="147"/>
  <c r="V41" i="166"/>
  <c r="U41" i="166"/>
  <c r="T41" i="166"/>
  <c r="W41" i="166"/>
  <c r="T73" i="160"/>
  <c r="W73" i="160"/>
  <c r="U73" i="160"/>
  <c r="V73" i="160"/>
  <c r="U41" i="174"/>
  <c r="T41" i="174"/>
  <c r="W41" i="174"/>
  <c r="V41" i="174"/>
  <c r="W68" i="160"/>
  <c r="T68" i="160"/>
  <c r="V68" i="160"/>
  <c r="U68" i="160"/>
  <c r="W73" i="65"/>
  <c r="U73" i="65"/>
  <c r="V73" i="65"/>
  <c r="T73" i="65"/>
  <c r="T82" i="154"/>
  <c r="U82" i="154"/>
  <c r="W82" i="154"/>
  <c r="V82" i="154"/>
  <c r="U43" i="166"/>
  <c r="W43" i="166"/>
  <c r="V43" i="166"/>
  <c r="T43" i="166"/>
  <c r="T38" i="147"/>
  <c r="W38" i="147"/>
  <c r="U38" i="147"/>
  <c r="V38" i="147"/>
  <c r="W74" i="147"/>
  <c r="V74" i="147"/>
  <c r="T74" i="147"/>
  <c r="U74" i="147"/>
  <c r="U79" i="165"/>
  <c r="V79" i="165"/>
  <c r="W79" i="165"/>
  <c r="T79" i="165"/>
  <c r="T49" i="151"/>
  <c r="V49" i="151"/>
  <c r="W49" i="151"/>
  <c r="U49" i="151"/>
  <c r="W68" i="180"/>
  <c r="T68" i="180"/>
  <c r="U68" i="180"/>
  <c r="V68" i="180"/>
  <c r="W67" i="65"/>
  <c r="T67" i="65"/>
  <c r="T86" i="65" s="1"/>
  <c r="U67" i="65"/>
  <c r="U86" i="65" s="1"/>
  <c r="V67" i="65"/>
  <c r="N86" i="65"/>
  <c r="W42" i="148"/>
  <c r="V42" i="148"/>
  <c r="U42" i="148"/>
  <c r="T42" i="148"/>
  <c r="T38" i="157"/>
  <c r="V38" i="157"/>
  <c r="W38" i="157"/>
  <c r="U38" i="157"/>
  <c r="U47" i="160"/>
  <c r="W47" i="160"/>
  <c r="V47" i="160"/>
  <c r="T47" i="160"/>
  <c r="U50" i="154"/>
  <c r="T50" i="154"/>
  <c r="V50" i="154"/>
  <c r="W50" i="154"/>
  <c r="U82" i="168"/>
  <c r="W82" i="168"/>
  <c r="T82" i="168"/>
  <c r="V82" i="168"/>
  <c r="T53" i="159"/>
  <c r="V53" i="159"/>
  <c r="W53" i="159"/>
  <c r="U53" i="159"/>
  <c r="W65" i="142"/>
  <c r="V65" i="142"/>
  <c r="U65" i="142"/>
  <c r="T65" i="142"/>
  <c r="T48" i="167"/>
  <c r="W48" i="167"/>
  <c r="V48" i="167"/>
  <c r="U48" i="167"/>
  <c r="U82" i="172"/>
  <c r="V82" i="172"/>
  <c r="T82" i="172"/>
  <c r="W82" i="172"/>
  <c r="W83" i="169"/>
  <c r="V83" i="169"/>
  <c r="T83" i="169"/>
  <c r="U83" i="169"/>
  <c r="V76" i="178"/>
  <c r="T76" i="178"/>
  <c r="W76" i="178"/>
  <c r="U76" i="178"/>
  <c r="T85" i="172"/>
  <c r="W85" i="172"/>
  <c r="V85" i="172"/>
  <c r="U85" i="172"/>
  <c r="T36" i="143"/>
  <c r="W36" i="143"/>
  <c r="V36" i="143"/>
  <c r="U36" i="143"/>
  <c r="V65" i="151"/>
  <c r="U65" i="151"/>
  <c r="T65" i="151"/>
  <c r="W65" i="151"/>
  <c r="T41" i="158"/>
  <c r="W41" i="158"/>
  <c r="V41" i="158"/>
  <c r="U41" i="158"/>
  <c r="T72" i="141"/>
  <c r="V72" i="141"/>
  <c r="W72" i="141"/>
  <c r="U72" i="141"/>
  <c r="T51" i="148"/>
  <c r="V51" i="148"/>
  <c r="U51" i="148"/>
  <c r="W51" i="148"/>
  <c r="V81" i="159"/>
  <c r="W81" i="159"/>
  <c r="T81" i="159"/>
  <c r="U81" i="159"/>
  <c r="U36" i="142"/>
  <c r="T36" i="142"/>
  <c r="W36" i="142"/>
  <c r="V36" i="142"/>
  <c r="U83" i="153"/>
  <c r="V83" i="153"/>
  <c r="T83" i="153"/>
  <c r="W83" i="153"/>
  <c r="U81" i="156"/>
  <c r="V81" i="156"/>
  <c r="W81" i="156"/>
  <c r="T81" i="156"/>
  <c r="U56" i="147"/>
  <c r="T56" i="147"/>
  <c r="W56" i="147"/>
  <c r="V56" i="147"/>
  <c r="U84" i="65"/>
  <c r="W84" i="65"/>
  <c r="T84" i="65"/>
  <c r="V84" i="65"/>
  <c r="T53" i="162"/>
  <c r="V53" i="162"/>
  <c r="W53" i="162"/>
  <c r="U53" i="162"/>
  <c r="W78" i="163"/>
  <c r="U78" i="163"/>
  <c r="T78" i="163"/>
  <c r="V78" i="163"/>
  <c r="J142" i="181"/>
  <c r="U79" i="156"/>
  <c r="W79" i="156"/>
  <c r="V79" i="156"/>
  <c r="T79" i="156"/>
  <c r="W31" i="160"/>
  <c r="U31" i="160"/>
  <c r="T31" i="160"/>
  <c r="V31" i="160"/>
  <c r="U82" i="169"/>
  <c r="W82" i="169"/>
  <c r="V82" i="169"/>
  <c r="T82" i="169"/>
  <c r="V35" i="171"/>
  <c r="T35" i="171"/>
  <c r="W35" i="171"/>
  <c r="U35" i="171"/>
  <c r="U69" i="164"/>
  <c r="V69" i="164"/>
  <c r="W69" i="164"/>
  <c r="T69" i="164"/>
  <c r="W48" i="154"/>
  <c r="V48" i="154"/>
  <c r="T48" i="154"/>
  <c r="U48" i="154"/>
  <c r="T51" i="146"/>
  <c r="W51" i="146"/>
  <c r="U51" i="146"/>
  <c r="V51" i="146"/>
  <c r="T74" i="148"/>
  <c r="V74" i="148"/>
  <c r="W74" i="148"/>
  <c r="U74" i="148"/>
  <c r="T79" i="163"/>
  <c r="V79" i="163"/>
  <c r="U79" i="163"/>
  <c r="W79" i="163"/>
  <c r="W68" i="165"/>
  <c r="U68" i="165"/>
  <c r="T68" i="165"/>
  <c r="V68" i="165"/>
  <c r="V48" i="145"/>
  <c r="W48" i="145"/>
  <c r="T48" i="145"/>
  <c r="U48" i="145"/>
  <c r="W64" i="146"/>
  <c r="U64" i="146"/>
  <c r="V64" i="146"/>
  <c r="T64" i="146"/>
  <c r="W30" i="147"/>
  <c r="U30" i="147"/>
  <c r="V30" i="147"/>
  <c r="T30" i="147"/>
  <c r="T66" i="147" s="1"/>
  <c r="N66" i="147"/>
  <c r="U40" i="158"/>
  <c r="W40" i="158"/>
  <c r="T40" i="158"/>
  <c r="V40" i="158"/>
  <c r="N86" i="140"/>
  <c r="W67" i="140"/>
  <c r="W86" i="140" s="1"/>
  <c r="V67" i="140"/>
  <c r="U67" i="140"/>
  <c r="T67" i="140"/>
  <c r="V46" i="142"/>
  <c r="W46" i="142"/>
  <c r="T46" i="142"/>
  <c r="U46" i="142"/>
  <c r="V76" i="168"/>
  <c r="U76" i="168"/>
  <c r="T76" i="168"/>
  <c r="W76" i="168"/>
  <c r="T30" i="177"/>
  <c r="U30" i="177"/>
  <c r="N66" i="177"/>
  <c r="W30" i="177"/>
  <c r="V30" i="177"/>
  <c r="T30" i="154"/>
  <c r="W30" i="154"/>
  <c r="W66" i="154" s="1"/>
  <c r="N66" i="154"/>
  <c r="U30" i="154"/>
  <c r="V30" i="154"/>
  <c r="T72" i="161"/>
  <c r="U72" i="161"/>
  <c r="W72" i="161"/>
  <c r="V72" i="161"/>
  <c r="T32" i="175"/>
  <c r="U32" i="175"/>
  <c r="W32" i="175"/>
  <c r="V32" i="175"/>
  <c r="W83" i="173"/>
  <c r="V83" i="173"/>
  <c r="T83" i="173"/>
  <c r="U83" i="173"/>
  <c r="U49" i="174"/>
  <c r="W49" i="174"/>
  <c r="T49" i="174"/>
  <c r="V49" i="174"/>
  <c r="W73" i="180"/>
  <c r="U73" i="180"/>
  <c r="V73" i="180"/>
  <c r="T73" i="180"/>
  <c r="U33" i="154"/>
  <c r="V33" i="154"/>
  <c r="T33" i="154"/>
  <c r="W33" i="154"/>
  <c r="J142" i="169"/>
  <c r="J142" i="150"/>
  <c r="V33" i="155"/>
  <c r="W33" i="155"/>
  <c r="T33" i="155"/>
  <c r="U33" i="155"/>
  <c r="T65" i="173"/>
  <c r="W65" i="173"/>
  <c r="V65" i="173"/>
  <c r="U65" i="173"/>
  <c r="T31" i="173"/>
  <c r="U31" i="173"/>
  <c r="W31" i="173"/>
  <c r="V31" i="173"/>
  <c r="T65" i="172"/>
  <c r="W65" i="172"/>
  <c r="U65" i="172"/>
  <c r="V65" i="172"/>
  <c r="V33" i="170"/>
  <c r="U33" i="170"/>
  <c r="T33" i="170"/>
  <c r="W33" i="170"/>
  <c r="V47" i="146"/>
  <c r="T47" i="146"/>
  <c r="W47" i="146"/>
  <c r="U47" i="146"/>
  <c r="U79" i="167"/>
  <c r="V79" i="167"/>
  <c r="W79" i="167"/>
  <c r="T79" i="167"/>
  <c r="V78" i="161"/>
  <c r="T78" i="161"/>
  <c r="W78" i="161"/>
  <c r="U78" i="161"/>
  <c r="V49" i="145"/>
  <c r="U49" i="145"/>
  <c r="W49" i="145"/>
  <c r="T49" i="145"/>
  <c r="W73" i="156"/>
  <c r="V73" i="156"/>
  <c r="T73" i="156"/>
  <c r="U73" i="156"/>
  <c r="U71" i="65"/>
  <c r="W71" i="65"/>
  <c r="V71" i="65"/>
  <c r="T71" i="65"/>
  <c r="V64" i="175"/>
  <c r="W64" i="175"/>
  <c r="T64" i="175"/>
  <c r="U64" i="175"/>
  <c r="T68" i="171"/>
  <c r="U68" i="171"/>
  <c r="V68" i="171"/>
  <c r="W68" i="171"/>
  <c r="V64" i="164"/>
  <c r="T64" i="164"/>
  <c r="U64" i="164"/>
  <c r="W64" i="164"/>
  <c r="J142" i="165"/>
  <c r="T49" i="146"/>
  <c r="V49" i="146"/>
  <c r="U49" i="146"/>
  <c r="W49" i="146"/>
  <c r="T45" i="161"/>
  <c r="W45" i="161"/>
  <c r="V45" i="161"/>
  <c r="U45" i="161"/>
  <c r="T47" i="168"/>
  <c r="U47" i="168"/>
  <c r="W47" i="168"/>
  <c r="V47" i="168"/>
  <c r="W83" i="176"/>
  <c r="U83" i="176"/>
  <c r="V83" i="176"/>
  <c r="T83" i="176"/>
  <c r="V65" i="169"/>
  <c r="U65" i="169"/>
  <c r="W65" i="169"/>
  <c r="T65" i="169"/>
  <c r="T48" i="152"/>
  <c r="U48" i="152"/>
  <c r="V48" i="152"/>
  <c r="W48" i="152"/>
  <c r="W33" i="172"/>
  <c r="V33" i="172"/>
  <c r="T33" i="172"/>
  <c r="U33" i="172"/>
  <c r="J142" i="143"/>
  <c r="T39" i="158"/>
  <c r="U39" i="158"/>
  <c r="V39" i="158"/>
  <c r="W39" i="158"/>
  <c r="V34" i="169"/>
  <c r="U34" i="169"/>
  <c r="W34" i="169"/>
  <c r="T34" i="169"/>
  <c r="U42" i="156"/>
  <c r="V42" i="156"/>
  <c r="W42" i="156"/>
  <c r="T42" i="156"/>
  <c r="U46" i="154"/>
  <c r="T46" i="154"/>
  <c r="W46" i="154"/>
  <c r="V46" i="154"/>
  <c r="W37" i="146"/>
  <c r="T37" i="146"/>
  <c r="V37" i="146"/>
  <c r="U37" i="146"/>
  <c r="V76" i="163"/>
  <c r="T76" i="163"/>
  <c r="W76" i="163"/>
  <c r="U76" i="163"/>
  <c r="U77" i="155"/>
  <c r="W77" i="155"/>
  <c r="T77" i="155"/>
  <c r="V77" i="155"/>
  <c r="T56" i="157"/>
  <c r="V56" i="157"/>
  <c r="U56" i="157"/>
  <c r="W56" i="157"/>
  <c r="U50" i="164"/>
  <c r="W50" i="164"/>
  <c r="T50" i="164"/>
  <c r="V50" i="164"/>
  <c r="V42" i="166"/>
  <c r="T42" i="166"/>
  <c r="U42" i="166"/>
  <c r="W42" i="166"/>
  <c r="W85" i="155"/>
  <c r="T85" i="155"/>
  <c r="V85" i="155"/>
  <c r="U85" i="155"/>
  <c r="T76" i="171"/>
  <c r="V76" i="171"/>
  <c r="W76" i="171"/>
  <c r="U76" i="171"/>
  <c r="V36" i="152"/>
  <c r="U36" i="152"/>
  <c r="T36" i="152"/>
  <c r="W36" i="152"/>
  <c r="T55" i="182"/>
  <c r="W55" i="182"/>
  <c r="U55" i="182"/>
  <c r="V55" i="182"/>
  <c r="T67" i="167"/>
  <c r="V67" i="167"/>
  <c r="U67" i="167"/>
  <c r="U86" i="167" s="1"/>
  <c r="N86" i="167"/>
  <c r="W67" i="167"/>
  <c r="W51" i="178"/>
  <c r="U51" i="178"/>
  <c r="T51" i="178"/>
  <c r="V51" i="178"/>
  <c r="T33" i="143"/>
  <c r="W33" i="143"/>
  <c r="V33" i="143"/>
  <c r="U33" i="143"/>
  <c r="V81" i="142"/>
  <c r="W81" i="142"/>
  <c r="T81" i="142"/>
  <c r="U81" i="142"/>
  <c r="U74" i="152"/>
  <c r="T74" i="152"/>
  <c r="W74" i="152"/>
  <c r="V74" i="152"/>
  <c r="T72" i="146"/>
  <c r="V72" i="146"/>
  <c r="U72" i="146"/>
  <c r="W72" i="146"/>
  <c r="W46" i="150"/>
  <c r="V46" i="150"/>
  <c r="U46" i="150"/>
  <c r="T46" i="150"/>
  <c r="W71" i="167"/>
  <c r="U71" i="167"/>
  <c r="T71" i="167"/>
  <c r="V71" i="167"/>
  <c r="U32" i="155"/>
  <c r="W32" i="155"/>
  <c r="T32" i="155"/>
  <c r="V32" i="155"/>
  <c r="N86" i="162"/>
  <c r="T67" i="162"/>
  <c r="T86" i="162" s="1"/>
  <c r="V67" i="162"/>
  <c r="U67" i="162"/>
  <c r="W67" i="162"/>
  <c r="U69" i="175"/>
  <c r="V69" i="175"/>
  <c r="V86" i="175" s="1"/>
  <c r="N86" i="175"/>
  <c r="W69" i="175"/>
  <c r="T69" i="175"/>
  <c r="W81" i="166"/>
  <c r="T81" i="166"/>
  <c r="U81" i="166"/>
  <c r="V81" i="166"/>
  <c r="T46" i="156"/>
  <c r="W46" i="156"/>
  <c r="U46" i="156"/>
  <c r="V46" i="156"/>
  <c r="V30" i="176"/>
  <c r="T30" i="176"/>
  <c r="T66" i="176" s="1"/>
  <c r="N66" i="176"/>
  <c r="W30" i="176"/>
  <c r="U30" i="176"/>
  <c r="V36" i="150"/>
  <c r="N66" i="150"/>
  <c r="T36" i="150"/>
  <c r="T66" i="150" s="1"/>
  <c r="U36" i="150"/>
  <c r="W36" i="150"/>
  <c r="W67" i="182"/>
  <c r="W86" i="182" s="1"/>
  <c r="N86" i="182"/>
  <c r="V67" i="182"/>
  <c r="V86" i="182" s="1"/>
  <c r="T67" i="182"/>
  <c r="T86" i="182" s="1"/>
  <c r="U67" i="182"/>
  <c r="T70" i="167"/>
  <c r="V70" i="167"/>
  <c r="W70" i="167"/>
  <c r="U70" i="167"/>
  <c r="V65" i="176"/>
  <c r="T65" i="176"/>
  <c r="W65" i="176"/>
  <c r="U65" i="176"/>
  <c r="W67" i="170"/>
  <c r="N86" i="170"/>
  <c r="V67" i="170"/>
  <c r="V86" i="170" s="1"/>
  <c r="U67" i="170"/>
  <c r="T67" i="170"/>
  <c r="U80" i="171"/>
  <c r="T80" i="171"/>
  <c r="W80" i="171"/>
  <c r="V80" i="171"/>
  <c r="U41" i="147"/>
  <c r="W41" i="147"/>
  <c r="T41" i="147"/>
  <c r="V41" i="147"/>
  <c r="W48" i="160"/>
  <c r="V48" i="160"/>
  <c r="T48" i="160"/>
  <c r="U48" i="160"/>
  <c r="U53" i="177"/>
  <c r="V53" i="177"/>
  <c r="W53" i="177"/>
  <c r="T53" i="177"/>
  <c r="W80" i="163"/>
  <c r="T80" i="163"/>
  <c r="V80" i="163"/>
  <c r="U80" i="163"/>
  <c r="U49" i="172"/>
  <c r="W49" i="172"/>
  <c r="V49" i="172"/>
  <c r="T49" i="172"/>
  <c r="T63" i="175"/>
  <c r="V63" i="175"/>
  <c r="U63" i="175"/>
  <c r="W63" i="175"/>
  <c r="T34" i="145"/>
  <c r="U34" i="145"/>
  <c r="W34" i="145"/>
  <c r="V34" i="145"/>
  <c r="V84" i="151"/>
  <c r="U84" i="151"/>
  <c r="T84" i="151"/>
  <c r="W84" i="151"/>
  <c r="V77" i="146"/>
  <c r="U77" i="146"/>
  <c r="W77" i="146"/>
  <c r="T77" i="146"/>
  <c r="U30" i="180"/>
  <c r="W30" i="180"/>
  <c r="T30" i="180"/>
  <c r="V30" i="180"/>
  <c r="V66" i="180" s="1"/>
  <c r="N66" i="180"/>
  <c r="W73" i="172"/>
  <c r="V73" i="172"/>
  <c r="T73" i="172"/>
  <c r="U73" i="172"/>
  <c r="J142" i="155"/>
  <c r="T38" i="179"/>
  <c r="V38" i="179"/>
  <c r="U38" i="179"/>
  <c r="W38" i="179"/>
  <c r="W103" i="142"/>
  <c r="W103" i="146"/>
  <c r="W103" i="158"/>
  <c r="W103" i="157"/>
  <c r="W103" i="174"/>
  <c r="W103" i="173"/>
  <c r="W103" i="162"/>
  <c r="V103" i="156"/>
  <c r="V103" i="175"/>
  <c r="V103" i="162"/>
  <c r="W103" i="151"/>
  <c r="W103" i="175"/>
  <c r="V103" i="172"/>
  <c r="W103" i="140"/>
  <c r="W103" i="148"/>
  <c r="W103" i="177"/>
  <c r="W103" i="176"/>
  <c r="W103" i="178"/>
  <c r="W103" i="164"/>
  <c r="V103" i="147"/>
  <c r="W103" i="171"/>
  <c r="V103" i="169"/>
  <c r="V103" i="161"/>
  <c r="W103" i="172"/>
  <c r="W103" i="145"/>
  <c r="W103" i="181"/>
  <c r="V103" i="163"/>
  <c r="V103" i="166"/>
  <c r="V103" i="160"/>
  <c r="V103" i="154"/>
  <c r="V103" i="143"/>
  <c r="V103" i="140"/>
  <c r="V103" i="174"/>
  <c r="V103" i="164"/>
  <c r="W103" i="149"/>
  <c r="W103" i="150"/>
  <c r="W103" i="153"/>
  <c r="W103" i="179"/>
  <c r="W103" i="143"/>
  <c r="W103" i="170"/>
  <c r="V103" i="170"/>
  <c r="V103" i="152"/>
  <c r="V103" i="142"/>
  <c r="V103" i="177"/>
  <c r="V103" i="148"/>
  <c r="V103" i="168"/>
  <c r="W103" i="152"/>
  <c r="W103" i="155"/>
  <c r="W103" i="163"/>
  <c r="W103" i="159"/>
  <c r="W103" i="180"/>
  <c r="V103" i="180"/>
  <c r="V103" i="153"/>
  <c r="V103" i="141"/>
  <c r="V103" i="157"/>
  <c r="V103" i="178"/>
  <c r="W103" i="167"/>
  <c r="W103" i="182"/>
  <c r="V103" i="159"/>
  <c r="V103" i="146"/>
  <c r="V103" i="155"/>
  <c r="V103" i="182"/>
  <c r="W103" i="161"/>
  <c r="W103" i="141"/>
  <c r="V103" i="167"/>
  <c r="V103" i="176"/>
  <c r="V103" i="150"/>
  <c r="V103" i="149"/>
  <c r="V103" i="173"/>
  <c r="W103" i="160"/>
  <c r="W103" i="147"/>
  <c r="V103" i="145"/>
  <c r="V103" i="165"/>
  <c r="V103" i="181"/>
  <c r="V103" i="151"/>
  <c r="V103" i="171"/>
  <c r="V103" i="158"/>
  <c r="V103" i="179"/>
  <c r="W103" i="169"/>
  <c r="W103" i="166"/>
  <c r="W103" i="165"/>
  <c r="W103" i="168"/>
  <c r="W103" i="154"/>
  <c r="AU16" i="54"/>
  <c r="AR5" i="122"/>
  <c r="AH169" i="60"/>
  <c r="AP169" i="60"/>
  <c r="Y169" i="60"/>
  <c r="BA169" i="60"/>
  <c r="V169" i="60"/>
  <c r="AE169" i="60"/>
  <c r="AV169" i="60"/>
  <c r="P169" i="60"/>
  <c r="AF169" i="60"/>
  <c r="AM169" i="60"/>
  <c r="W169" i="60"/>
  <c r="AT169" i="60"/>
  <c r="AW169" i="60"/>
  <c r="AD169" i="60"/>
  <c r="AS169" i="60"/>
  <c r="AJ169" i="60"/>
  <c r="AK169" i="60"/>
  <c r="T169" i="60"/>
  <c r="AI169" i="60"/>
  <c r="AU169" i="60"/>
  <c r="AG169" i="60"/>
  <c r="X169" i="60"/>
  <c r="AN169" i="60"/>
  <c r="Z169" i="60"/>
  <c r="AQ169" i="60"/>
  <c r="Q169" i="60"/>
  <c r="AO169" i="60"/>
  <c r="AB169" i="60"/>
  <c r="BB169" i="60"/>
  <c r="S169" i="60"/>
  <c r="R169" i="60"/>
  <c r="BC169" i="60"/>
  <c r="AL169" i="60"/>
  <c r="AA169" i="60"/>
  <c r="AX169" i="60"/>
  <c r="U169" i="60"/>
  <c r="AY169" i="60"/>
  <c r="AZ169" i="60"/>
  <c r="AC169" i="60"/>
  <c r="AR169" i="60"/>
  <c r="AQ155" i="60"/>
  <c r="AQ146" i="60"/>
  <c r="T66" i="177" l="1"/>
  <c r="J21" i="145"/>
  <c r="J20" i="145"/>
  <c r="T86" i="160"/>
  <c r="V86" i="167"/>
  <c r="V86" i="155"/>
  <c r="V66" i="161"/>
  <c r="U86" i="176"/>
  <c r="U66" i="148"/>
  <c r="T86" i="169"/>
  <c r="W66" i="170"/>
  <c r="W86" i="152"/>
  <c r="U66" i="180"/>
  <c r="U86" i="170"/>
  <c r="U86" i="182"/>
  <c r="U66" i="150"/>
  <c r="W86" i="175"/>
  <c r="V86" i="162"/>
  <c r="J21" i="143"/>
  <c r="J20" i="143"/>
  <c r="U66" i="177"/>
  <c r="V86" i="140"/>
  <c r="J21" i="181"/>
  <c r="J20" i="181"/>
  <c r="V86" i="65"/>
  <c r="W86" i="155"/>
  <c r="T66" i="161"/>
  <c r="W66" i="157"/>
  <c r="W86" i="147"/>
  <c r="W66" i="159"/>
  <c r="V66" i="148"/>
  <c r="T86" i="150"/>
  <c r="W66" i="167"/>
  <c r="U86" i="172"/>
  <c r="V86" i="169"/>
  <c r="W66" i="178"/>
  <c r="T86" i="164"/>
  <c r="U86" i="158"/>
  <c r="V86" i="152"/>
  <c r="T86" i="141"/>
  <c r="U66" i="145"/>
  <c r="T66" i="175"/>
  <c r="U66" i="182"/>
  <c r="V66" i="151"/>
  <c r="U66" i="166"/>
  <c r="J20" i="174"/>
  <c r="J21" i="174"/>
  <c r="V66" i="156"/>
  <c r="W66" i="142"/>
  <c r="T66" i="160"/>
  <c r="V66" i="153"/>
  <c r="W66" i="141"/>
  <c r="T66" i="163"/>
  <c r="U66" i="169"/>
  <c r="W86" i="146"/>
  <c r="T86" i="171"/>
  <c r="V86" i="160"/>
  <c r="V66" i="179"/>
  <c r="T66" i="146"/>
  <c r="W66" i="171"/>
  <c r="W86" i="163"/>
  <c r="U86" i="165"/>
  <c r="W86" i="177"/>
  <c r="V86" i="143"/>
  <c r="W66" i="164"/>
  <c r="W86" i="159"/>
  <c r="T66" i="168"/>
  <c r="U66" i="155"/>
  <c r="W86" i="157"/>
  <c r="U86" i="179"/>
  <c r="V86" i="181"/>
  <c r="U86" i="168"/>
  <c r="U66" i="152"/>
  <c r="V66" i="165"/>
  <c r="U86" i="166"/>
  <c r="W66" i="181"/>
  <c r="V86" i="153"/>
  <c r="U66" i="162"/>
  <c r="W66" i="140"/>
  <c r="T86" i="161"/>
  <c r="T66" i="148"/>
  <c r="V66" i="175"/>
  <c r="J21" i="178"/>
  <c r="J20" i="178"/>
  <c r="T86" i="148"/>
  <c r="W66" i="160"/>
  <c r="U66" i="163"/>
  <c r="J20" i="166"/>
  <c r="J21" i="166"/>
  <c r="T66" i="179"/>
  <c r="V86" i="154"/>
  <c r="T86" i="165"/>
  <c r="T86" i="178"/>
  <c r="T86" i="142"/>
  <c r="U86" i="143"/>
  <c r="T66" i="164"/>
  <c r="U86" i="173"/>
  <c r="V86" i="159"/>
  <c r="V86" i="156"/>
  <c r="T66" i="155"/>
  <c r="V86" i="179"/>
  <c r="W86" i="168"/>
  <c r="W66" i="152"/>
  <c r="T66" i="181"/>
  <c r="T86" i="153"/>
  <c r="V66" i="182"/>
  <c r="T66" i="172"/>
  <c r="T66" i="156"/>
  <c r="V66" i="142"/>
  <c r="U86" i="148"/>
  <c r="V66" i="141"/>
  <c r="W66" i="163"/>
  <c r="W66" i="169"/>
  <c r="T86" i="145"/>
  <c r="J20" i="164"/>
  <c r="J21" i="164"/>
  <c r="T86" i="146"/>
  <c r="W86" i="171"/>
  <c r="U86" i="160"/>
  <c r="T66" i="173"/>
  <c r="U66" i="146"/>
  <c r="U86" i="154"/>
  <c r="T86" i="163"/>
  <c r="J20" i="153"/>
  <c r="J21" i="153"/>
  <c r="V86" i="178"/>
  <c r="V86" i="142"/>
  <c r="U66" i="164"/>
  <c r="U86" i="159"/>
  <c r="U86" i="156"/>
  <c r="U86" i="151"/>
  <c r="T86" i="174"/>
  <c r="J20" i="146"/>
  <c r="J21" i="146"/>
  <c r="W86" i="179"/>
  <c r="J21" i="182"/>
  <c r="J20" i="182"/>
  <c r="T66" i="152"/>
  <c r="V66" i="158"/>
  <c r="U66" i="165"/>
  <c r="U86" i="180"/>
  <c r="W86" i="166"/>
  <c r="U86" i="153"/>
  <c r="T66" i="162"/>
  <c r="V66" i="140"/>
  <c r="U86" i="161"/>
  <c r="T86" i="176"/>
  <c r="T66" i="157"/>
  <c r="U86" i="164"/>
  <c r="J21" i="141"/>
  <c r="J20" i="141"/>
  <c r="V66" i="145"/>
  <c r="J21" i="157"/>
  <c r="J20" i="157"/>
  <c r="V66" i="173"/>
  <c r="J21" i="150"/>
  <c r="J20" i="150"/>
  <c r="V86" i="164"/>
  <c r="J20" i="155"/>
  <c r="J21" i="155"/>
  <c r="W86" i="170"/>
  <c r="V66" i="150"/>
  <c r="U86" i="175"/>
  <c r="T86" i="167"/>
  <c r="J21" i="169"/>
  <c r="J20" i="169"/>
  <c r="V66" i="177"/>
  <c r="V66" i="147"/>
  <c r="W86" i="65"/>
  <c r="J21" i="179"/>
  <c r="J20" i="179"/>
  <c r="J20" i="173"/>
  <c r="J21" i="173"/>
  <c r="V86" i="176"/>
  <c r="V66" i="149"/>
  <c r="U66" i="157"/>
  <c r="T86" i="147"/>
  <c r="T66" i="159"/>
  <c r="U66" i="143"/>
  <c r="J20" i="151"/>
  <c r="J21" i="151"/>
  <c r="T66" i="167"/>
  <c r="V86" i="172"/>
  <c r="U66" i="174"/>
  <c r="U66" i="170"/>
  <c r="J21" i="158"/>
  <c r="J20" i="158"/>
  <c r="V86" i="158"/>
  <c r="W66" i="145"/>
  <c r="W66" i="175"/>
  <c r="J21" i="148"/>
  <c r="J20" i="148"/>
  <c r="W66" i="166"/>
  <c r="T66" i="142"/>
  <c r="W86" i="148"/>
  <c r="W66" i="153"/>
  <c r="V66" i="163"/>
  <c r="V66" i="169"/>
  <c r="V86" i="145"/>
  <c r="V86" i="146"/>
  <c r="U86" i="171"/>
  <c r="V66" i="146"/>
  <c r="T66" i="171"/>
  <c r="W86" i="154"/>
  <c r="U86" i="163"/>
  <c r="J20" i="160"/>
  <c r="J21" i="160"/>
  <c r="V86" i="165"/>
  <c r="J20" i="163"/>
  <c r="J21" i="163"/>
  <c r="T86" i="177"/>
  <c r="W86" i="142"/>
  <c r="W86" i="143"/>
  <c r="V86" i="173"/>
  <c r="W86" i="156"/>
  <c r="T86" i="151"/>
  <c r="V86" i="174"/>
  <c r="U66" i="168"/>
  <c r="J21" i="171"/>
  <c r="J20" i="171"/>
  <c r="U86" i="157"/>
  <c r="T86" i="179"/>
  <c r="U86" i="181"/>
  <c r="V66" i="152"/>
  <c r="U66" i="158"/>
  <c r="T66" i="165"/>
  <c r="T86" i="180"/>
  <c r="T86" i="166"/>
  <c r="J21" i="177"/>
  <c r="J20" i="177"/>
  <c r="T66" i="140"/>
  <c r="V86" i="161"/>
  <c r="T66" i="170"/>
  <c r="U86" i="152"/>
  <c r="W66" i="151"/>
  <c r="V66" i="176"/>
  <c r="V66" i="159"/>
  <c r="V66" i="143"/>
  <c r="T66" i="145"/>
  <c r="T66" i="180"/>
  <c r="U66" i="176"/>
  <c r="W86" i="162"/>
  <c r="V66" i="154"/>
  <c r="W66" i="177"/>
  <c r="T86" i="140"/>
  <c r="U66" i="147"/>
  <c r="J21" i="180"/>
  <c r="J20" i="180"/>
  <c r="J20" i="161"/>
  <c r="J21" i="161"/>
  <c r="W86" i="176"/>
  <c r="T66" i="149"/>
  <c r="U86" i="147"/>
  <c r="W66" i="148"/>
  <c r="W66" i="143"/>
  <c r="W86" i="150"/>
  <c r="U66" i="167"/>
  <c r="T86" i="172"/>
  <c r="V66" i="174"/>
  <c r="V66" i="178"/>
  <c r="T86" i="158"/>
  <c r="T86" i="152"/>
  <c r="V86" i="141"/>
  <c r="J21" i="149"/>
  <c r="J20" i="149"/>
  <c r="J21" i="147"/>
  <c r="J20" i="147"/>
  <c r="U66" i="175"/>
  <c r="J20" i="159"/>
  <c r="J21" i="159"/>
  <c r="T66" i="151"/>
  <c r="V66" i="166"/>
  <c r="W66" i="172"/>
  <c r="U66" i="142"/>
  <c r="V86" i="148"/>
  <c r="V66" i="160"/>
  <c r="U66" i="153"/>
  <c r="J21" i="175"/>
  <c r="J20" i="175"/>
  <c r="U86" i="145"/>
  <c r="W86" i="160"/>
  <c r="U66" i="173"/>
  <c r="U66" i="179"/>
  <c r="U66" i="171"/>
  <c r="T86" i="154"/>
  <c r="V86" i="163"/>
  <c r="W86" i="165"/>
  <c r="U86" i="178"/>
  <c r="V86" i="177"/>
  <c r="U86" i="142"/>
  <c r="T86" i="143"/>
  <c r="W86" i="173"/>
  <c r="W86" i="151"/>
  <c r="W86" i="174"/>
  <c r="W66" i="168"/>
  <c r="V66" i="155"/>
  <c r="V86" i="157"/>
  <c r="T86" i="181"/>
  <c r="V86" i="168"/>
  <c r="W66" i="158"/>
  <c r="W86" i="180"/>
  <c r="W66" i="162"/>
  <c r="W86" i="161"/>
  <c r="J21" i="167"/>
  <c r="J20" i="167"/>
  <c r="T66" i="154"/>
  <c r="T66" i="178"/>
  <c r="U86" i="141"/>
  <c r="W66" i="180"/>
  <c r="T86" i="170"/>
  <c r="W66" i="150"/>
  <c r="W66" i="176"/>
  <c r="T86" i="175"/>
  <c r="U86" i="162"/>
  <c r="W86" i="167"/>
  <c r="J20" i="165"/>
  <c r="J21" i="165"/>
  <c r="U66" i="154"/>
  <c r="U86" i="140"/>
  <c r="W66" i="147"/>
  <c r="U86" i="155"/>
  <c r="W66" i="161"/>
  <c r="V86" i="147"/>
  <c r="T66" i="143"/>
  <c r="U86" i="150"/>
  <c r="V66" i="167"/>
  <c r="V86" i="149"/>
  <c r="W86" i="172"/>
  <c r="T66" i="174"/>
  <c r="U86" i="169"/>
  <c r="V66" i="170"/>
  <c r="W86" i="164"/>
  <c r="W86" i="141"/>
  <c r="T66" i="182"/>
  <c r="U66" i="151"/>
  <c r="T66" i="166"/>
  <c r="U66" i="172"/>
  <c r="W66" i="156"/>
  <c r="U66" i="160"/>
  <c r="T66" i="153"/>
  <c r="T66" i="141"/>
  <c r="W86" i="145"/>
  <c r="V86" i="171"/>
  <c r="W66" i="173"/>
  <c r="W66" i="179"/>
  <c r="W66" i="146"/>
  <c r="V66" i="171"/>
  <c r="W86" i="178"/>
  <c r="U86" i="177"/>
  <c r="J20" i="152"/>
  <c r="J21" i="152"/>
  <c r="V66" i="164"/>
  <c r="T86" i="173"/>
  <c r="T86" i="159"/>
  <c r="T86" i="156"/>
  <c r="V86" i="151"/>
  <c r="U86" i="174"/>
  <c r="W66" i="155"/>
  <c r="T86" i="157"/>
  <c r="J21" i="176"/>
  <c r="J20" i="176"/>
  <c r="W86" i="181"/>
  <c r="T86" i="168"/>
  <c r="T66" i="158"/>
  <c r="W66" i="165"/>
  <c r="V86" i="180"/>
  <c r="V86" i="166"/>
  <c r="V66" i="181"/>
  <c r="W86" i="153"/>
  <c r="V66" i="162"/>
  <c r="U66" i="140"/>
  <c r="C5" i="119"/>
  <c r="O5" i="119" s="1"/>
  <c r="H8" i="93" s="1"/>
  <c r="C18" i="119"/>
  <c r="O18" i="119" s="1"/>
  <c r="H255" i="93" s="1"/>
  <c r="J254" i="48" s="1"/>
  <c r="J19" i="125" s="1"/>
  <c r="C24" i="119"/>
  <c r="O24" i="119" s="1"/>
  <c r="H369" i="93" s="1"/>
  <c r="J368" i="48" s="1"/>
  <c r="J25" i="125" s="1"/>
  <c r="C30" i="119"/>
  <c r="O30" i="119" s="1"/>
  <c r="H483" i="93" s="1"/>
  <c r="J482" i="48" s="1"/>
  <c r="J31" i="125" s="1"/>
  <c r="C34" i="119"/>
  <c r="O34" i="119" s="1"/>
  <c r="H559" i="93" s="1"/>
  <c r="J558" i="48" s="1"/>
  <c r="J35" i="125" s="1"/>
  <c r="C16" i="119"/>
  <c r="O16" i="119" s="1"/>
  <c r="H217" i="93" s="1"/>
  <c r="J216" i="48" s="1"/>
  <c r="J17" i="125" s="1"/>
  <c r="C32" i="119"/>
  <c r="O32" i="119" s="1"/>
  <c r="H521" i="93" s="1"/>
  <c r="J520" i="48" s="1"/>
  <c r="J33" i="125" s="1"/>
  <c r="Q155" i="60"/>
  <c r="AK146" i="60"/>
  <c r="S146" i="60"/>
  <c r="O146" i="60"/>
  <c r="W146" i="60"/>
  <c r="X155" i="60"/>
  <c r="AE146" i="60"/>
  <c r="AX155" i="60"/>
  <c r="BA155" i="60"/>
  <c r="V146" i="60"/>
  <c r="AW146" i="60"/>
  <c r="R155" i="60"/>
  <c r="Q146" i="60"/>
  <c r="AK155" i="60"/>
  <c r="S155" i="60"/>
  <c r="AZ155" i="60"/>
  <c r="AG146" i="60"/>
  <c r="AX146" i="60"/>
  <c r="BA146" i="60"/>
  <c r="T155" i="60"/>
  <c r="AV155" i="60"/>
  <c r="Y146" i="60"/>
  <c r="R146" i="60"/>
  <c r="AD155" i="60"/>
  <c r="AB146" i="60"/>
  <c r="AP155" i="60"/>
  <c r="AZ146" i="60"/>
  <c r="AG155" i="60"/>
  <c r="AR155" i="60"/>
  <c r="AH146" i="60"/>
  <c r="T146" i="60"/>
  <c r="AV146" i="60"/>
  <c r="Y155" i="60"/>
  <c r="V155" i="60"/>
  <c r="AU146" i="60"/>
  <c r="AM146" i="60"/>
  <c r="Z146" i="60"/>
  <c r="BC155" i="60"/>
  <c r="AD146" i="60"/>
  <c r="AB155" i="60"/>
  <c r="AP146" i="60"/>
  <c r="AT146" i="60"/>
  <c r="AR146" i="60"/>
  <c r="AH155" i="60"/>
  <c r="AN155" i="60"/>
  <c r="AL146" i="60"/>
  <c r="AE155" i="60"/>
  <c r="BB155" i="60"/>
  <c r="AU155" i="60"/>
  <c r="AY155" i="60"/>
  <c r="AM155" i="60"/>
  <c r="Z155" i="60"/>
  <c r="BC146" i="60"/>
  <c r="AT155" i="60"/>
  <c r="U155" i="60"/>
  <c r="AJ146" i="60"/>
  <c r="AF146" i="60"/>
  <c r="AN146" i="60"/>
  <c r="AL155" i="60"/>
  <c r="O155" i="60"/>
  <c r="W155" i="60"/>
  <c r="AJ155" i="60"/>
  <c r="BB146" i="60"/>
  <c r="AY146" i="60"/>
  <c r="X146" i="60"/>
  <c r="U146" i="60"/>
  <c r="AF155" i="60"/>
  <c r="AW155" i="60"/>
  <c r="C10" i="119" l="1"/>
  <c r="O10" i="119" s="1"/>
  <c r="H103" i="93" s="1"/>
  <c r="J102" i="48" s="1"/>
  <c r="J11" i="125" s="1"/>
  <c r="C13" i="119"/>
  <c r="O13" i="119" s="1"/>
  <c r="H160" i="93" s="1"/>
  <c r="J159" i="48" s="1"/>
  <c r="J14" i="125" s="1"/>
  <c r="C40" i="119"/>
  <c r="O40" i="119" s="1"/>
  <c r="H673" i="93" s="1"/>
  <c r="J672" i="48" s="1"/>
  <c r="J41" i="125" s="1"/>
  <c r="C43" i="119"/>
  <c r="O43" i="119" s="1"/>
  <c r="H730" i="93" s="1"/>
  <c r="J729" i="48" s="1"/>
  <c r="J44" i="125" s="1"/>
  <c r="C29" i="119"/>
  <c r="O29" i="119" s="1"/>
  <c r="H464" i="93" s="1"/>
  <c r="J463" i="48" s="1"/>
  <c r="J30" i="125" s="1"/>
  <c r="C21" i="119"/>
  <c r="O21" i="119" s="1"/>
  <c r="H312" i="93" s="1"/>
  <c r="J311" i="48" s="1"/>
  <c r="J22" i="125" s="1"/>
  <c r="C25" i="119"/>
  <c r="O25" i="119" s="1"/>
  <c r="H388" i="93" s="1"/>
  <c r="J387" i="48" s="1"/>
  <c r="J26" i="125" s="1"/>
  <c r="C44" i="119"/>
  <c r="O44" i="119" s="1"/>
  <c r="H749" i="93" s="1"/>
  <c r="J748" i="48" s="1"/>
  <c r="J45" i="125" s="1"/>
  <c r="C27" i="119"/>
  <c r="O27" i="119" s="1"/>
  <c r="H426" i="93" s="1"/>
  <c r="J425" i="48" s="1"/>
  <c r="J28" i="125" s="1"/>
  <c r="C33" i="119"/>
  <c r="O33" i="119" s="1"/>
  <c r="H540" i="93" s="1"/>
  <c r="J539" i="48" s="1"/>
  <c r="J34" i="125" s="1"/>
  <c r="C35" i="119"/>
  <c r="O35" i="119" s="1"/>
  <c r="H578" i="93" s="1"/>
  <c r="J577" i="48" s="1"/>
  <c r="J36" i="125" s="1"/>
  <c r="C31" i="119"/>
  <c r="O31" i="119" s="1"/>
  <c r="H502" i="93" s="1"/>
  <c r="J501" i="48" s="1"/>
  <c r="J32" i="125" s="1"/>
  <c r="C19" i="119"/>
  <c r="O19" i="119" s="1"/>
  <c r="H274" i="93" s="1"/>
  <c r="J273" i="48" s="1"/>
  <c r="J20" i="125" s="1"/>
  <c r="C15" i="119"/>
  <c r="O15" i="119" s="1"/>
  <c r="H198" i="93" s="1"/>
  <c r="J197" i="48" s="1"/>
  <c r="J16" i="125" s="1"/>
  <c r="C28" i="119"/>
  <c r="O28" i="119" s="1"/>
  <c r="H445" i="93" s="1"/>
  <c r="J444" i="48" s="1"/>
  <c r="J29" i="125" s="1"/>
  <c r="C36" i="119"/>
  <c r="O36" i="119" s="1"/>
  <c r="H597" i="93" s="1"/>
  <c r="J596" i="48" s="1"/>
  <c r="J37" i="125" s="1"/>
  <c r="C37" i="119"/>
  <c r="O37" i="119" s="1"/>
  <c r="H616" i="93" s="1"/>
  <c r="J615" i="48" s="1"/>
  <c r="J38" i="125" s="1"/>
  <c r="C9" i="119"/>
  <c r="O9" i="119" s="1"/>
  <c r="H84" i="93" s="1"/>
  <c r="J83" i="48" s="1"/>
  <c r="J10" i="125" s="1"/>
  <c r="C23" i="119"/>
  <c r="O23" i="119" s="1"/>
  <c r="H350" i="93" s="1"/>
  <c r="J349" i="48" s="1"/>
  <c r="J24" i="125" s="1"/>
  <c r="C41" i="119"/>
  <c r="O41" i="119" s="1"/>
  <c r="H692" i="93" s="1"/>
  <c r="J691" i="48" s="1"/>
  <c r="J42" i="125" s="1"/>
  <c r="C17" i="119"/>
  <c r="O17" i="119" s="1"/>
  <c r="H236" i="93" s="1"/>
  <c r="J235" i="48" s="1"/>
  <c r="J18" i="125" s="1"/>
  <c r="C7" i="119"/>
  <c r="O7" i="119" s="1"/>
  <c r="H46" i="93" s="1"/>
  <c r="J45" i="48" s="1"/>
  <c r="J8" i="125" s="1"/>
  <c r="C14" i="119"/>
  <c r="O14" i="119" s="1"/>
  <c r="H179" i="93" s="1"/>
  <c r="J178" i="48" s="1"/>
  <c r="J15" i="125" s="1"/>
  <c r="C42" i="119"/>
  <c r="O42" i="119" s="1"/>
  <c r="H711" i="93" s="1"/>
  <c r="J710" i="48" s="1"/>
  <c r="J43" i="125" s="1"/>
  <c r="C39" i="119"/>
  <c r="O39" i="119" s="1"/>
  <c r="H654" i="93" s="1"/>
  <c r="J653" i="48" s="1"/>
  <c r="J40" i="125" s="1"/>
  <c r="C22" i="119"/>
  <c r="O22" i="119" s="1"/>
  <c r="H331" i="93" s="1"/>
  <c r="J330" i="48" s="1"/>
  <c r="J23" i="125" s="1"/>
  <c r="C6" i="119"/>
  <c r="O6" i="119" s="1"/>
  <c r="H27" i="93" s="1"/>
  <c r="J26" i="48" s="1"/>
  <c r="J7" i="125" s="1"/>
  <c r="C38" i="119"/>
  <c r="O38" i="119" s="1"/>
  <c r="H635" i="93" s="1"/>
  <c r="J634" i="48" s="1"/>
  <c r="J39" i="125" s="1"/>
  <c r="C11" i="119"/>
  <c r="O11" i="119" s="1"/>
  <c r="H122" i="93" s="1"/>
  <c r="J121" i="48" s="1"/>
  <c r="J12" i="125" s="1"/>
  <c r="C20" i="119"/>
  <c r="O20" i="119" s="1"/>
  <c r="H293" i="93" s="1"/>
  <c r="J292" i="48" s="1"/>
  <c r="J21" i="125" s="1"/>
  <c r="C12" i="119"/>
  <c r="O12" i="119" s="1"/>
  <c r="H141" i="93" s="1"/>
  <c r="J140" i="48" s="1"/>
  <c r="J13" i="125" s="1"/>
  <c r="C8" i="119"/>
  <c r="O8" i="119" s="1"/>
  <c r="H65" i="93" s="1"/>
  <c r="J64" i="48" s="1"/>
  <c r="J9" i="125" s="1"/>
  <c r="C26" i="119"/>
  <c r="O26" i="119" s="1"/>
  <c r="H407" i="93" s="1"/>
  <c r="J406" i="48" s="1"/>
  <c r="J27" i="125" s="1"/>
  <c r="J6" i="123"/>
  <c r="J7" i="48"/>
  <c r="J6" i="125" s="1"/>
  <c r="P43" i="119"/>
  <c r="P37" i="119"/>
  <c r="P17" i="119"/>
  <c r="P28" i="119"/>
  <c r="P35" i="119"/>
  <c r="J19" i="123"/>
  <c r="J26" i="123"/>
  <c r="J45" i="123"/>
  <c r="J34" i="123"/>
  <c r="P10" i="119"/>
  <c r="T7" i="123"/>
  <c r="L157" i="60"/>
  <c r="J36" i="123"/>
  <c r="P18" i="119"/>
  <c r="J11" i="123"/>
  <c r="P25" i="119"/>
  <c r="P24" i="119"/>
  <c r="P5" i="119"/>
  <c r="T6" i="123"/>
  <c r="T11" i="123" s="1"/>
  <c r="J38" i="123"/>
  <c r="J24" i="123"/>
  <c r="P23" i="119"/>
  <c r="J44" i="123"/>
  <c r="J25" i="123"/>
  <c r="J42" i="123"/>
  <c r="J29" i="123"/>
  <c r="P33" i="119"/>
  <c r="P6" i="119"/>
  <c r="J7" i="123"/>
  <c r="J18" i="123"/>
  <c r="J39" i="123"/>
  <c r="P38" i="119"/>
  <c r="P29" i="119"/>
  <c r="J30" i="123"/>
  <c r="J10" i="123"/>
  <c r="P9" i="119"/>
  <c r="J15" i="123"/>
  <c r="P14" i="119"/>
  <c r="P34" i="119"/>
  <c r="J35" i="123"/>
  <c r="J43" i="123"/>
  <c r="P42" i="119"/>
  <c r="J41" i="123"/>
  <c r="P40" i="119"/>
  <c r="J28" i="123"/>
  <c r="P27" i="119"/>
  <c r="J9" i="123"/>
  <c r="P8" i="119"/>
  <c r="J8" i="123"/>
  <c r="P7" i="119"/>
  <c r="J31" i="123"/>
  <c r="P30" i="119"/>
  <c r="P32" i="119"/>
  <c r="J33" i="123"/>
  <c r="P13" i="119"/>
  <c r="J14" i="123"/>
  <c r="J27" i="123"/>
  <c r="P26" i="119"/>
  <c r="J20" i="123"/>
  <c r="P19" i="119"/>
  <c r="P21" i="119"/>
  <c r="J22" i="123"/>
  <c r="P12" i="119"/>
  <c r="J13" i="123"/>
  <c r="J12" i="123"/>
  <c r="P11" i="119"/>
  <c r="P20" i="119"/>
  <c r="J21" i="123"/>
  <c r="J17" i="123"/>
  <c r="P16" i="119"/>
  <c r="J37" i="123"/>
  <c r="P36" i="119"/>
  <c r="J40" i="123"/>
  <c r="P39" i="119"/>
  <c r="P31" i="119"/>
  <c r="J32" i="123"/>
  <c r="P15" i="119" l="1"/>
  <c r="J16" i="123"/>
  <c r="P22" i="119"/>
  <c r="J23" i="123"/>
  <c r="P44" i="119"/>
  <c r="P41" i="119"/>
  <c r="X20" i="54"/>
  <c r="AK20" i="54" l="1"/>
  <c r="BU11" i="54" l="1"/>
  <c r="BU15" i="54" s="1"/>
  <c r="AI17" i="54"/>
  <c r="G127" i="65"/>
  <c r="P17" i="54"/>
  <c r="G123" i="65"/>
  <c r="K40" i="65"/>
  <c r="K52" i="65"/>
  <c r="AJ17" i="54"/>
  <c r="K65" i="65"/>
  <c r="G38" i="65"/>
  <c r="G53" i="65"/>
  <c r="G51" i="65"/>
  <c r="L17" i="54"/>
  <c r="G128" i="65"/>
  <c r="G108" i="65"/>
  <c r="G129" i="65"/>
  <c r="K64" i="65"/>
  <c r="G42" i="65"/>
  <c r="G44" i="65"/>
  <c r="G40" i="65"/>
  <c r="K36" i="65"/>
  <c r="AG17" i="54"/>
  <c r="Y17" i="54"/>
  <c r="G122" i="65"/>
  <c r="G41" i="65"/>
  <c r="G120" i="65"/>
  <c r="G39" i="65"/>
  <c r="K54" i="65"/>
  <c r="G31" i="65"/>
  <c r="G112" i="65"/>
  <c r="Z17" i="54"/>
  <c r="K45" i="65"/>
  <c r="AD17" i="54"/>
  <c r="K37" i="65"/>
  <c r="G106" i="65"/>
  <c r="K30" i="65"/>
  <c r="J17" i="54"/>
  <c r="K51" i="65"/>
  <c r="K42" i="65"/>
  <c r="X19" i="54"/>
  <c r="G124" i="65"/>
  <c r="K58" i="65"/>
  <c r="N17" i="54"/>
  <c r="G65" i="65"/>
  <c r="G45" i="65"/>
  <c r="O17" i="54"/>
  <c r="G36" i="65"/>
  <c r="K38" i="65"/>
  <c r="I17" i="54"/>
  <c r="K53" i="65"/>
  <c r="G107" i="65"/>
  <c r="AK19" i="54"/>
  <c r="G114" i="65"/>
  <c r="K31" i="65"/>
  <c r="G115" i="65"/>
  <c r="AC17" i="54"/>
  <c r="K44" i="65"/>
  <c r="G116" i="65"/>
  <c r="G50" i="65"/>
  <c r="AA17" i="54"/>
  <c r="G52" i="65"/>
  <c r="G111" i="65"/>
  <c r="M17" i="54"/>
  <c r="G110" i="65"/>
  <c r="G63" i="65"/>
  <c r="G64" i="65"/>
  <c r="G109" i="65"/>
  <c r="K33" i="65"/>
  <c r="G113" i="65"/>
  <c r="G58" i="65"/>
  <c r="K17" i="54"/>
  <c r="G130" i="65"/>
  <c r="G32" i="65"/>
  <c r="K32" i="65"/>
  <c r="G119" i="65"/>
  <c r="EB17" i="54"/>
  <c r="G30" i="65"/>
  <c r="K35" i="65"/>
  <c r="K56" i="65"/>
  <c r="G33" i="65"/>
  <c r="G87" i="65"/>
  <c r="G54" i="65"/>
  <c r="G121" i="65"/>
  <c r="G43" i="65"/>
  <c r="G89" i="65"/>
  <c r="K43" i="65"/>
  <c r="AM17" i="54"/>
  <c r="G117" i="65"/>
  <c r="K41" i="65"/>
  <c r="G37" i="65"/>
  <c r="G118" i="65"/>
  <c r="K39" i="65"/>
  <c r="K63" i="65"/>
  <c r="AE17" i="54"/>
  <c r="G35" i="65"/>
  <c r="G126" i="65"/>
  <c r="U89" i="65" l="1"/>
  <c r="V89" i="65"/>
  <c r="T89" i="65"/>
  <c r="W89" i="65"/>
  <c r="T58" i="65"/>
  <c r="W58" i="65"/>
  <c r="V58" i="65"/>
  <c r="U58" i="65"/>
  <c r="V124" i="65"/>
  <c r="U124" i="65"/>
  <c r="T124" i="65"/>
  <c r="W124" i="65"/>
  <c r="T109" i="65"/>
  <c r="U109" i="65"/>
  <c r="W109" i="65"/>
  <c r="V109" i="65"/>
  <c r="T127" i="65"/>
  <c r="W127" i="65"/>
  <c r="U127" i="65"/>
  <c r="V127" i="65"/>
  <c r="T126" i="65"/>
  <c r="W126" i="65"/>
  <c r="V126" i="65"/>
  <c r="U126" i="65"/>
  <c r="W87" i="65"/>
  <c r="U87" i="65"/>
  <c r="V87" i="65"/>
  <c r="T87" i="65"/>
  <c r="AG20" i="54"/>
  <c r="AC20" i="54"/>
  <c r="J120" i="65"/>
  <c r="N120" i="65" s="1"/>
  <c r="J32" i="65"/>
  <c r="J121" i="65"/>
  <c r="N121" i="65" s="1"/>
  <c r="J118" i="65"/>
  <c r="N118" i="65" s="1"/>
  <c r="M42" i="65"/>
  <c r="Y20" i="54"/>
  <c r="M35" i="65"/>
  <c r="N20" i="54"/>
  <c r="M63" i="65"/>
  <c r="J38" i="65"/>
  <c r="M36" i="65"/>
  <c r="M32" i="65"/>
  <c r="M56" i="65"/>
  <c r="N56" i="65" s="1"/>
  <c r="M37" i="65"/>
  <c r="J113" i="65"/>
  <c r="N113" i="65" s="1"/>
  <c r="J130" i="65"/>
  <c r="N130" i="65" s="1"/>
  <c r="J117" i="65"/>
  <c r="N117" i="65" s="1"/>
  <c r="EB20" i="54"/>
  <c r="J114" i="65"/>
  <c r="N114" i="65" s="1"/>
  <c r="J39" i="65"/>
  <c r="G131" i="65"/>
  <c r="M40" i="65"/>
  <c r="M45" i="65"/>
  <c r="J65" i="65"/>
  <c r="K20" i="54"/>
  <c r="M31" i="65"/>
  <c r="I20" i="54"/>
  <c r="I19" i="54"/>
  <c r="M51" i="65"/>
  <c r="J36" i="65"/>
  <c r="M38" i="65"/>
  <c r="M20" i="54"/>
  <c r="J52" i="65"/>
  <c r="O20" i="54"/>
  <c r="AE20" i="54"/>
  <c r="J89" i="65"/>
  <c r="J109" i="65"/>
  <c r="N109" i="65" s="1"/>
  <c r="J63" i="65"/>
  <c r="J54" i="65"/>
  <c r="J42" i="65"/>
  <c r="L20" i="54"/>
  <c r="J43" i="65"/>
  <c r="J128" i="65"/>
  <c r="N128" i="65" s="1"/>
  <c r="J107" i="65"/>
  <c r="N107" i="65" s="1"/>
  <c r="J31" i="65"/>
  <c r="J119" i="65"/>
  <c r="N119" i="65" s="1"/>
  <c r="M33" i="65"/>
  <c r="M64" i="65"/>
  <c r="J37" i="65"/>
  <c r="J35" i="65"/>
  <c r="AJ20" i="54"/>
  <c r="J40" i="65"/>
  <c r="AM20" i="54"/>
  <c r="AA20" i="54"/>
  <c r="P20" i="54"/>
  <c r="J127" i="65"/>
  <c r="N127" i="65" s="1"/>
  <c r="J122" i="65"/>
  <c r="N122" i="65" s="1"/>
  <c r="M58" i="65"/>
  <c r="J126" i="65"/>
  <c r="N126" i="65" s="1"/>
  <c r="J108" i="65"/>
  <c r="N108" i="65" s="1"/>
  <c r="J44" i="65"/>
  <c r="J111" i="65"/>
  <c r="N111" i="65" s="1"/>
  <c r="J51" i="65"/>
  <c r="M54" i="65"/>
  <c r="J41" i="65"/>
  <c r="J124" i="65"/>
  <c r="N124" i="65" s="1"/>
  <c r="M65" i="65"/>
  <c r="J112" i="65"/>
  <c r="N112" i="65" s="1"/>
  <c r="J30" i="65"/>
  <c r="J123" i="65"/>
  <c r="N123" i="65" s="1"/>
  <c r="J58" i="65"/>
  <c r="J50" i="65"/>
  <c r="N50" i="65" s="1"/>
  <c r="U50" i="65" s="1"/>
  <c r="M39" i="65"/>
  <c r="M52" i="65"/>
  <c r="AD20" i="54"/>
  <c r="J110" i="65"/>
  <c r="N110" i="65" s="1"/>
  <c r="J45" i="65"/>
  <c r="AI20" i="54"/>
  <c r="J115" i="65"/>
  <c r="N115" i="65" s="1"/>
  <c r="J116" i="65"/>
  <c r="N116" i="65" s="1"/>
  <c r="M43" i="65"/>
  <c r="J129" i="65"/>
  <c r="N129" i="65" s="1"/>
  <c r="Z20" i="54"/>
  <c r="M44" i="65"/>
  <c r="M41" i="65"/>
  <c r="J64" i="65"/>
  <c r="M53" i="65"/>
  <c r="J106" i="65"/>
  <c r="M30" i="65"/>
  <c r="J33" i="65"/>
  <c r="J20" i="54"/>
  <c r="J53" i="65"/>
  <c r="G103" i="65"/>
  <c r="J87" i="65"/>
  <c r="N87" i="65" s="1"/>
  <c r="P19" i="54"/>
  <c r="J19" i="54"/>
  <c r="AG19" i="54"/>
  <c r="N19" i="54"/>
  <c r="O19" i="54"/>
  <c r="AA19" i="54"/>
  <c r="AI19" i="54"/>
  <c r="Z19" i="54"/>
  <c r="Y19" i="54"/>
  <c r="K19" i="54"/>
  <c r="EB19" i="54"/>
  <c r="AD19" i="54"/>
  <c r="AE19" i="54"/>
  <c r="AC19" i="54"/>
  <c r="M19" i="54"/>
  <c r="AM19" i="54"/>
  <c r="L19" i="54"/>
  <c r="AJ19" i="54"/>
  <c r="T103" i="65" l="1"/>
  <c r="N106" i="65"/>
  <c r="J131" i="65"/>
  <c r="N89" i="65"/>
  <c r="N103" i="65" s="1"/>
  <c r="N58" i="65"/>
  <c r="N42" i="65"/>
  <c r="W42" i="65" s="1"/>
  <c r="N63" i="65"/>
  <c r="T63" i="65" s="1"/>
  <c r="N35" i="65"/>
  <c r="W35" i="65" s="1"/>
  <c r="N32" i="65"/>
  <c r="V32" i="65" s="1"/>
  <c r="N45" i="65"/>
  <c r="W45" i="65" s="1"/>
  <c r="V50" i="65"/>
  <c r="N33" i="65"/>
  <c r="V33" i="65" s="1"/>
  <c r="N43" i="65"/>
  <c r="W43" i="65" s="1"/>
  <c r="N38" i="65"/>
  <c r="U38" i="65" s="1"/>
  <c r="N30" i="65"/>
  <c r="T30" i="65" s="1"/>
  <c r="N41" i="65"/>
  <c r="T41" i="65" s="1"/>
  <c r="N53" i="65"/>
  <c r="V53" i="65" s="1"/>
  <c r="N64" i="65"/>
  <c r="W64" i="65" s="1"/>
  <c r="N37" i="65"/>
  <c r="V37" i="65" s="1"/>
  <c r="N36" i="65"/>
  <c r="T36" i="65" s="1"/>
  <c r="V56" i="65"/>
  <c r="U56" i="65"/>
  <c r="N39" i="65"/>
  <c r="U39" i="65" s="1"/>
  <c r="J66" i="65"/>
  <c r="N44" i="65"/>
  <c r="U44" i="65" s="1"/>
  <c r="W50" i="65"/>
  <c r="T50" i="65"/>
  <c r="N31" i="65"/>
  <c r="T31" i="65" s="1"/>
  <c r="N52" i="65"/>
  <c r="V52" i="65" s="1"/>
  <c r="N54" i="65"/>
  <c r="V54" i="65" s="1"/>
  <c r="N51" i="65"/>
  <c r="U51" i="65" s="1"/>
  <c r="N65" i="65"/>
  <c r="U65" i="65" s="1"/>
  <c r="N40" i="65"/>
  <c r="T40" i="65" s="1"/>
  <c r="M66" i="65"/>
  <c r="J103" i="65"/>
  <c r="T56" i="65"/>
  <c r="W56" i="65"/>
  <c r="U103" i="65"/>
  <c r="P156" i="60"/>
  <c r="O156" i="60"/>
  <c r="Q156" i="60"/>
  <c r="J142" i="65" l="1"/>
  <c r="J21" i="65" s="1"/>
  <c r="W63" i="65"/>
  <c r="V63" i="65"/>
  <c r="V42" i="65"/>
  <c r="T42" i="65"/>
  <c r="U42" i="65"/>
  <c r="U63" i="65"/>
  <c r="U35" i="65"/>
  <c r="V35" i="65"/>
  <c r="T35" i="65"/>
  <c r="U33" i="65"/>
  <c r="W32" i="65"/>
  <c r="T32" i="65"/>
  <c r="V36" i="65"/>
  <c r="T33" i="65"/>
  <c r="V45" i="65"/>
  <c r="T43" i="65"/>
  <c r="U45" i="65"/>
  <c r="U43" i="65"/>
  <c r="T45" i="65"/>
  <c r="U32" i="65"/>
  <c r="W54" i="65"/>
  <c r="U54" i="65"/>
  <c r="V43" i="65"/>
  <c r="T54" i="65"/>
  <c r="U37" i="65"/>
  <c r="T39" i="65"/>
  <c r="W33" i="65"/>
  <c r="V51" i="65"/>
  <c r="W51" i="65"/>
  <c r="T37" i="65"/>
  <c r="V39" i="65"/>
  <c r="U40" i="65"/>
  <c r="V30" i="65"/>
  <c r="U30" i="65"/>
  <c r="W30" i="65"/>
  <c r="U64" i="65"/>
  <c r="V38" i="65"/>
  <c r="T64" i="65"/>
  <c r="W53" i="65"/>
  <c r="T38" i="65"/>
  <c r="W41" i="65"/>
  <c r="U53" i="65"/>
  <c r="W38" i="65"/>
  <c r="V41" i="65"/>
  <c r="U41" i="65"/>
  <c r="V64" i="65"/>
  <c r="T53" i="65"/>
  <c r="W36" i="65"/>
  <c r="T52" i="65"/>
  <c r="U52" i="65"/>
  <c r="V31" i="65"/>
  <c r="W65" i="65"/>
  <c r="V65" i="65"/>
  <c r="T44" i="65"/>
  <c r="W44" i="65"/>
  <c r="V44" i="65"/>
  <c r="W52" i="65"/>
  <c r="T65" i="65"/>
  <c r="W103" i="65"/>
  <c r="U36" i="65"/>
  <c r="W40" i="65"/>
  <c r="T51" i="65"/>
  <c r="V40" i="65"/>
  <c r="W39" i="65"/>
  <c r="W31" i="65"/>
  <c r="U31" i="65"/>
  <c r="N66" i="65"/>
  <c r="W37" i="65"/>
  <c r="V103" i="65"/>
  <c r="O154" i="60"/>
  <c r="Q154" i="60"/>
  <c r="F6" i="119" s="1"/>
  <c r="I33" i="93" s="1"/>
  <c r="P154" i="60"/>
  <c r="F5" i="119" s="1"/>
  <c r="AB156" i="60"/>
  <c r="T156" i="60"/>
  <c r="AX156" i="60"/>
  <c r="AF156" i="60"/>
  <c r="S156" i="60"/>
  <c r="AC156" i="60"/>
  <c r="X156" i="60"/>
  <c r="U156" i="60"/>
  <c r="BB156" i="60"/>
  <c r="W156" i="60"/>
  <c r="AJ156" i="60"/>
  <c r="AE156" i="60"/>
  <c r="AV156" i="60"/>
  <c r="AA156" i="60"/>
  <c r="AS156" i="60"/>
  <c r="AG156" i="60"/>
  <c r="Y156" i="60"/>
  <c r="AZ156" i="60"/>
  <c r="AD156" i="60"/>
  <c r="AQ156" i="60"/>
  <c r="AN156" i="60"/>
  <c r="AY156" i="60"/>
  <c r="AW156" i="60"/>
  <c r="AK156" i="60"/>
  <c r="AR156" i="60"/>
  <c r="AU156" i="60"/>
  <c r="AI156" i="60"/>
  <c r="AT156" i="60"/>
  <c r="V156" i="60"/>
  <c r="Z156" i="60"/>
  <c r="AP156" i="60"/>
  <c r="AL156" i="60"/>
  <c r="AO156" i="60"/>
  <c r="AH156" i="60"/>
  <c r="BA156" i="60"/>
  <c r="R156" i="60"/>
  <c r="AM156" i="60"/>
  <c r="BC156" i="60"/>
  <c r="J20" i="65" l="1"/>
  <c r="P7" i="123"/>
  <c r="I33" i="48"/>
  <c r="AM154" i="60"/>
  <c r="F28" i="119" s="1"/>
  <c r="I451" i="93" s="1"/>
  <c r="X154" i="60"/>
  <c r="X165" i="60" s="1"/>
  <c r="AI154" i="60"/>
  <c r="AI165" i="60" s="1"/>
  <c r="AJ154" i="60"/>
  <c r="F25" i="119" s="1"/>
  <c r="I394" i="93" s="1"/>
  <c r="S154" i="60"/>
  <c r="S165" i="60" s="1"/>
  <c r="S166" i="60" s="1"/>
  <c r="AD154" i="60"/>
  <c r="F19" i="119" s="1"/>
  <c r="I280" i="93" s="1"/>
  <c r="AF154" i="60"/>
  <c r="F21" i="119" s="1"/>
  <c r="I318" i="93" s="1"/>
  <c r="BB154" i="60"/>
  <c r="BB165" i="60" s="1"/>
  <c r="R154" i="60"/>
  <c r="F7" i="119" s="1"/>
  <c r="I52" i="93" s="1"/>
  <c r="U154" i="60"/>
  <c r="U165" i="60" s="1"/>
  <c r="U166" i="60" s="1"/>
  <c r="AB154" i="60"/>
  <c r="F17" i="119" s="1"/>
  <c r="I242" i="93" s="1"/>
  <c r="AS154" i="60"/>
  <c r="AS165" i="60" s="1"/>
  <c r="AS166" i="60" s="1"/>
  <c r="Y154" i="60"/>
  <c r="F14" i="119" s="1"/>
  <c r="I185" i="93" s="1"/>
  <c r="AL154" i="60"/>
  <c r="AL165" i="60" s="1"/>
  <c r="AL166" i="60" s="1"/>
  <c r="AG154" i="60"/>
  <c r="AG165" i="60" s="1"/>
  <c r="AG166" i="60" s="1"/>
  <c r="AC154" i="60"/>
  <c r="F18" i="119" s="1"/>
  <c r="I261" i="93" s="1"/>
  <c r="V154" i="60"/>
  <c r="F11" i="119" s="1"/>
  <c r="I128" i="93" s="1"/>
  <c r="AY154" i="60"/>
  <c r="F40" i="119" s="1"/>
  <c r="I679" i="93" s="1"/>
  <c r="T66" i="65"/>
  <c r="AU154" i="60"/>
  <c r="F36" i="119" s="1"/>
  <c r="I603" i="93" s="1"/>
  <c r="AA154" i="60"/>
  <c r="F16" i="119" s="1"/>
  <c r="I223" i="93" s="1"/>
  <c r="AW154" i="60"/>
  <c r="AW165" i="60" s="1"/>
  <c r="AW166" i="60" s="1"/>
  <c r="V66" i="65"/>
  <c r="U66" i="65"/>
  <c r="Z154" i="60"/>
  <c r="Z165" i="60" s="1"/>
  <c r="Z166" i="60" s="1"/>
  <c r="AN154" i="60"/>
  <c r="AN165" i="60" s="1"/>
  <c r="T154" i="60"/>
  <c r="F9" i="119" s="1"/>
  <c r="I90" i="93" s="1"/>
  <c r="W154" i="60"/>
  <c r="W165" i="60" s="1"/>
  <c r="AE154" i="60"/>
  <c r="AE165" i="60" s="1"/>
  <c r="AE166" i="60" s="1"/>
  <c r="BC154" i="60"/>
  <c r="F44" i="119" s="1"/>
  <c r="I755" i="93" s="1"/>
  <c r="AR154" i="60"/>
  <c r="F33" i="119" s="1"/>
  <c r="I546" i="93" s="1"/>
  <c r="AP154" i="60"/>
  <c r="AP165" i="60" s="1"/>
  <c r="BA154" i="60"/>
  <c r="F42" i="119" s="1"/>
  <c r="I717" i="93" s="1"/>
  <c r="AT154" i="60"/>
  <c r="AT165" i="60" s="1"/>
  <c r="AT166" i="60" s="1"/>
  <c r="AH154" i="60"/>
  <c r="F23" i="119" s="1"/>
  <c r="I356" i="93" s="1"/>
  <c r="W66" i="65"/>
  <c r="AX154" i="60"/>
  <c r="F39" i="119" s="1"/>
  <c r="I660" i="93" s="1"/>
  <c r="AO154" i="60"/>
  <c r="AO165" i="60" s="1"/>
  <c r="AQ154" i="60"/>
  <c r="AQ165" i="60" s="1"/>
  <c r="AQ166" i="60" s="1"/>
  <c r="AK154" i="60"/>
  <c r="AK165" i="60" s="1"/>
  <c r="AV154" i="60"/>
  <c r="F37" i="119" s="1"/>
  <c r="I622" i="93" s="1"/>
  <c r="AZ154" i="60"/>
  <c r="AZ165" i="60" s="1"/>
  <c r="AZ166" i="60" s="1"/>
  <c r="P165" i="60"/>
  <c r="Q165" i="60"/>
  <c r="M155" i="60"/>
  <c r="M146" i="60"/>
  <c r="L155" i="60" l="1"/>
  <c r="L164" i="60" s="1"/>
  <c r="L169" i="60" s="1"/>
  <c r="N164" i="60"/>
  <c r="N169" i="60" s="1"/>
  <c r="O164" i="60"/>
  <c r="O169" i="60" s="1"/>
  <c r="M164" i="60"/>
  <c r="M169" i="60" s="1"/>
  <c r="P45" i="123"/>
  <c r="I755" i="48"/>
  <c r="P43" i="123"/>
  <c r="I717" i="48"/>
  <c r="P41" i="123"/>
  <c r="I679" i="48"/>
  <c r="P40" i="123"/>
  <c r="I660" i="48"/>
  <c r="P38" i="123"/>
  <c r="I622" i="48"/>
  <c r="P37" i="123"/>
  <c r="I603" i="48"/>
  <c r="P34" i="123"/>
  <c r="I546" i="48"/>
  <c r="P29" i="123"/>
  <c r="I451" i="48"/>
  <c r="P26" i="123"/>
  <c r="I394" i="48"/>
  <c r="P24" i="123"/>
  <c r="I356" i="48"/>
  <c r="P22" i="123"/>
  <c r="I318" i="48"/>
  <c r="P20" i="123"/>
  <c r="I280" i="48"/>
  <c r="P19" i="123"/>
  <c r="I261" i="48"/>
  <c r="P18" i="123"/>
  <c r="I242" i="48"/>
  <c r="P17" i="123"/>
  <c r="I223" i="48"/>
  <c r="P15" i="123"/>
  <c r="I185" i="48"/>
  <c r="P12" i="123"/>
  <c r="I128" i="48"/>
  <c r="P10" i="123"/>
  <c r="I90" i="48"/>
  <c r="P8" i="123"/>
  <c r="I52" i="48"/>
  <c r="P7" i="125"/>
  <c r="I37" i="48"/>
  <c r="W7" i="125" s="1"/>
  <c r="AJ165" i="60"/>
  <c r="AM165" i="60"/>
  <c r="X166" i="60"/>
  <c r="F13" i="119"/>
  <c r="I166" i="93" s="1"/>
  <c r="F12" i="119"/>
  <c r="I147" i="93" s="1"/>
  <c r="F8" i="119"/>
  <c r="I71" i="93" s="1"/>
  <c r="F24" i="119"/>
  <c r="I375" i="93" s="1"/>
  <c r="AI166" i="60"/>
  <c r="AC165" i="60"/>
  <c r="F27" i="119"/>
  <c r="I432" i="93" s="1"/>
  <c r="AD165" i="60"/>
  <c r="AF165" i="60"/>
  <c r="AN166" i="60"/>
  <c r="F22" i="119"/>
  <c r="I337" i="93" s="1"/>
  <c r="F20" i="119"/>
  <c r="I299" i="93" s="1"/>
  <c r="BB166" i="60"/>
  <c r="AB165" i="60"/>
  <c r="R165" i="60"/>
  <c r="F10" i="119"/>
  <c r="I109" i="93" s="1"/>
  <c r="F43" i="119"/>
  <c r="I736" i="93" s="1"/>
  <c r="T165" i="60"/>
  <c r="T166" i="60" s="1"/>
  <c r="F30" i="119"/>
  <c r="I489" i="93" s="1"/>
  <c r="F34" i="119"/>
  <c r="AY165" i="60"/>
  <c r="AY166" i="60" s="1"/>
  <c r="Y165" i="60"/>
  <c r="Y166" i="60" s="1"/>
  <c r="AH165" i="60"/>
  <c r="V165" i="60"/>
  <c r="F38" i="119"/>
  <c r="I641" i="93" s="1"/>
  <c r="AA165" i="60"/>
  <c r="W166" i="60"/>
  <c r="AU165" i="60"/>
  <c r="AP166" i="60"/>
  <c r="BC165" i="60"/>
  <c r="F29" i="119"/>
  <c r="I470" i="93" s="1"/>
  <c r="F15" i="119"/>
  <c r="I204" i="93" s="1"/>
  <c r="BA165" i="60"/>
  <c r="F41" i="119"/>
  <c r="I698" i="93" s="1"/>
  <c r="L146" i="60"/>
  <c r="X11" i="54" s="1"/>
  <c r="X15" i="54" s="1"/>
  <c r="F35" i="119"/>
  <c r="I584" i="93" s="1"/>
  <c r="F31" i="119"/>
  <c r="I508" i="93" s="1"/>
  <c r="AR165" i="60"/>
  <c r="AR166" i="60" s="1"/>
  <c r="F26" i="119"/>
  <c r="I413" i="93" s="1"/>
  <c r="AK166" i="60"/>
  <c r="AX165" i="60"/>
  <c r="AX166" i="60" s="1"/>
  <c r="AO166" i="60"/>
  <c r="F32" i="119"/>
  <c r="I527" i="93" s="1"/>
  <c r="AV165" i="60"/>
  <c r="AV166" i="60" s="1"/>
  <c r="P166" i="60"/>
  <c r="Q166" i="60"/>
  <c r="G156" i="65"/>
  <c r="G23" i="32" l="1"/>
  <c r="V5" i="122" s="1"/>
  <c r="V156" i="65"/>
  <c r="V159" i="65" s="1"/>
  <c r="W156" i="65"/>
  <c r="W159" i="65" s="1"/>
  <c r="T156" i="65"/>
  <c r="T159" i="65" s="1"/>
  <c r="U156" i="65"/>
  <c r="U159" i="65" s="1"/>
  <c r="J156" i="65"/>
  <c r="J159" i="65" s="1"/>
  <c r="J22" i="65" s="1"/>
  <c r="P45" i="125"/>
  <c r="I759" i="48"/>
  <c r="W45" i="125" s="1"/>
  <c r="P44" i="123"/>
  <c r="I736" i="48"/>
  <c r="P43" i="125"/>
  <c r="I721" i="48"/>
  <c r="W43" i="125" s="1"/>
  <c r="P42" i="123"/>
  <c r="I698" i="48"/>
  <c r="P41" i="125"/>
  <c r="I683" i="48"/>
  <c r="W41" i="125" s="1"/>
  <c r="P40" i="125"/>
  <c r="I664" i="48"/>
  <c r="W40" i="125" s="1"/>
  <c r="P39" i="123"/>
  <c r="I641" i="48"/>
  <c r="P38" i="125"/>
  <c r="I626" i="48"/>
  <c r="W38" i="125" s="1"/>
  <c r="P37" i="125"/>
  <c r="I607" i="48"/>
  <c r="W37" i="125" s="1"/>
  <c r="P36" i="123"/>
  <c r="I584" i="48"/>
  <c r="P34" i="125"/>
  <c r="I550" i="48"/>
  <c r="W34" i="125" s="1"/>
  <c r="P33" i="123"/>
  <c r="I527" i="48"/>
  <c r="P32" i="123"/>
  <c r="I508" i="48"/>
  <c r="P31" i="123"/>
  <c r="I489" i="48"/>
  <c r="P30" i="123"/>
  <c r="I470" i="48"/>
  <c r="P29" i="125"/>
  <c r="I455" i="48"/>
  <c r="W29" i="125" s="1"/>
  <c r="P28" i="123"/>
  <c r="I432" i="48"/>
  <c r="P27" i="123"/>
  <c r="I413" i="48"/>
  <c r="P26" i="125"/>
  <c r="I398" i="48"/>
  <c r="W26" i="125" s="1"/>
  <c r="P25" i="123"/>
  <c r="I375" i="48"/>
  <c r="I360" i="48"/>
  <c r="W24" i="125" s="1"/>
  <c r="P24" i="125"/>
  <c r="P23" i="123"/>
  <c r="I337" i="48"/>
  <c r="P22" i="125"/>
  <c r="I322" i="48"/>
  <c r="W22" i="125" s="1"/>
  <c r="P21" i="123"/>
  <c r="I299" i="48"/>
  <c r="P20" i="125"/>
  <c r="I284" i="48"/>
  <c r="W20" i="125" s="1"/>
  <c r="P19" i="125"/>
  <c r="I265" i="48"/>
  <c r="W19" i="125" s="1"/>
  <c r="P18" i="125"/>
  <c r="I246" i="48"/>
  <c r="W18" i="125" s="1"/>
  <c r="P17" i="125"/>
  <c r="I227" i="48"/>
  <c r="W17" i="125" s="1"/>
  <c r="P16" i="123"/>
  <c r="I204" i="48"/>
  <c r="P15" i="125"/>
  <c r="I189" i="48"/>
  <c r="W15" i="125" s="1"/>
  <c r="P14" i="123"/>
  <c r="I166" i="48"/>
  <c r="P13" i="123"/>
  <c r="I147" i="48"/>
  <c r="P12" i="125"/>
  <c r="I132" i="48"/>
  <c r="W12" i="125" s="1"/>
  <c r="P11" i="123"/>
  <c r="I109" i="48"/>
  <c r="P10" i="125"/>
  <c r="I94" i="48"/>
  <c r="W10" i="125" s="1"/>
  <c r="P9" i="123"/>
  <c r="I71" i="48"/>
  <c r="P8" i="125"/>
  <c r="I56" i="48"/>
  <c r="W8" i="125" s="1"/>
  <c r="AC166" i="60"/>
  <c r="AJ166" i="60"/>
  <c r="AF166" i="60"/>
  <c r="AM166" i="60"/>
  <c r="AD166" i="60"/>
  <c r="V166" i="60"/>
  <c r="R166" i="60"/>
  <c r="AH166" i="60"/>
  <c r="AB166" i="60"/>
  <c r="BA166" i="60"/>
  <c r="I565" i="93"/>
  <c r="BC166" i="60"/>
  <c r="AU166" i="60"/>
  <c r="AA166" i="60"/>
  <c r="G23" i="45"/>
  <c r="V6" i="124" s="1"/>
  <c r="M156" i="60"/>
  <c r="X16" i="54" l="1"/>
  <c r="P44" i="125"/>
  <c r="I740" i="48"/>
  <c r="W44" i="125" s="1"/>
  <c r="P42" i="125"/>
  <c r="I702" i="48"/>
  <c r="W42" i="125" s="1"/>
  <c r="P39" i="125"/>
  <c r="I645" i="48"/>
  <c r="W39" i="125" s="1"/>
  <c r="P36" i="125"/>
  <c r="I588" i="48"/>
  <c r="W36" i="125" s="1"/>
  <c r="P35" i="123"/>
  <c r="I565" i="48"/>
  <c r="P33" i="125"/>
  <c r="I531" i="48"/>
  <c r="W33" i="125" s="1"/>
  <c r="P32" i="125"/>
  <c r="I512" i="48"/>
  <c r="W32" i="125" s="1"/>
  <c r="P31" i="125"/>
  <c r="I493" i="48"/>
  <c r="W31" i="125" s="1"/>
  <c r="P30" i="125"/>
  <c r="I474" i="48"/>
  <c r="W30" i="125" s="1"/>
  <c r="P28" i="125"/>
  <c r="I436" i="48"/>
  <c r="W28" i="125" s="1"/>
  <c r="P27" i="125"/>
  <c r="I417" i="48"/>
  <c r="W27" i="125" s="1"/>
  <c r="P25" i="125"/>
  <c r="I379" i="48"/>
  <c r="W25" i="125" s="1"/>
  <c r="P23" i="125"/>
  <c r="I341" i="48"/>
  <c r="W23" i="125" s="1"/>
  <c r="P21" i="125"/>
  <c r="I303" i="48"/>
  <c r="W21" i="125" s="1"/>
  <c r="P16" i="125"/>
  <c r="I208" i="48"/>
  <c r="W16" i="125" s="1"/>
  <c r="P14" i="125"/>
  <c r="I170" i="48"/>
  <c r="W14" i="125" s="1"/>
  <c r="P13" i="125"/>
  <c r="I151" i="48"/>
  <c r="W13" i="125" s="1"/>
  <c r="P11" i="125"/>
  <c r="I113" i="48"/>
  <c r="W11" i="125" s="1"/>
  <c r="P9" i="125"/>
  <c r="I75" i="48"/>
  <c r="W9" i="125" s="1"/>
  <c r="O165" i="60"/>
  <c r="M154" i="60"/>
  <c r="M165" i="60" s="1"/>
  <c r="M166" i="60" s="1"/>
  <c r="G156" i="140"/>
  <c r="W156" i="140" l="1"/>
  <c r="W159" i="140" s="1"/>
  <c r="U156" i="140"/>
  <c r="U159" i="140" s="1"/>
  <c r="V156" i="140"/>
  <c r="V159" i="140" s="1"/>
  <c r="T156" i="140"/>
  <c r="T159" i="140" s="1"/>
  <c r="J156" i="140"/>
  <c r="J159" i="140" s="1"/>
  <c r="J22" i="140" s="1"/>
  <c r="P35" i="125"/>
  <c r="I569" i="48"/>
  <c r="W35" i="125" s="1"/>
  <c r="O166" i="60"/>
  <c r="N156" i="60"/>
  <c r="N154" i="60" l="1"/>
  <c r="N165" i="60" s="1"/>
  <c r="N166" i="60" s="1"/>
  <c r="L166" i="60" s="1"/>
  <c r="CM11" i="54" s="1"/>
  <c r="CM15" i="54" s="1"/>
  <c r="L156" i="60"/>
  <c r="L154" i="60" s="1"/>
  <c r="BS11" i="54" l="1"/>
  <c r="CB11" i="54"/>
  <c r="BJ11" i="54"/>
  <c r="BJ15" i="54" s="1"/>
  <c r="J13" i="127" s="1"/>
  <c r="AP6" i="124" s="1"/>
  <c r="L171" i="60"/>
  <c r="BL11" i="54" s="1"/>
  <c r="BL15" i="54" s="1"/>
  <c r="CK11" i="54"/>
  <c r="BS15" i="54" l="1"/>
  <c r="I12" i="49" s="1"/>
  <c r="CK15" i="54"/>
  <c r="I16" i="49" s="1"/>
  <c r="CB15" i="54"/>
  <c r="I14" i="49" s="1"/>
  <c r="BP5" i="122" s="1"/>
  <c r="K17" i="127"/>
  <c r="BJ16" i="54"/>
  <c r="BG5" i="122" l="1"/>
  <c r="BS16" i="54"/>
  <c r="K12" i="49"/>
  <c r="BT16" i="54" s="1"/>
  <c r="J17" i="49"/>
  <c r="CA5" i="122" s="1"/>
  <c r="K16" i="49"/>
  <c r="CL16" i="54" s="1"/>
  <c r="CK16" i="54"/>
  <c r="BY5" i="122"/>
  <c r="K14" i="49"/>
  <c r="CC16" i="54" s="1"/>
  <c r="CB16" i="54"/>
  <c r="J15" i="49"/>
  <c r="BR5" i="122" s="1"/>
  <c r="J13" i="49"/>
  <c r="J21" i="135" s="1"/>
  <c r="E21" i="135" s="1"/>
  <c r="BL16" i="54"/>
  <c r="AZ6" i="124"/>
  <c r="H45" i="63"/>
  <c r="I45" i="63"/>
  <c r="L21" i="135" l="1"/>
  <c r="G21" i="135" s="1"/>
  <c r="CD16" i="54"/>
  <c r="CM16" i="54"/>
  <c r="K21" i="135"/>
  <c r="F21" i="135" s="1"/>
  <c r="BH5" i="122"/>
  <c r="BZ5" i="122"/>
  <c r="BI5" i="122"/>
  <c r="BU16" i="54"/>
  <c r="BQ5" i="122"/>
  <c r="T28" i="64"/>
  <c r="Y28" i="64" s="1"/>
  <c r="Y33" i="64" s="1"/>
  <c r="Y34" i="64" s="1"/>
  <c r="J60" i="63" s="1"/>
  <c r="DF11" i="54" s="1"/>
  <c r="DF15" i="54" s="1"/>
  <c r="F27" i="127" s="1"/>
  <c r="S28" i="64"/>
  <c r="X28" i="64" s="1"/>
  <c r="X33" i="64" s="1"/>
  <c r="X34" i="64" s="1"/>
  <c r="F60" i="63" s="1"/>
  <c r="DE11" i="54" s="1"/>
  <c r="DE15" i="54" s="1"/>
  <c r="C27" i="127" s="1"/>
  <c r="G45" i="63"/>
  <c r="BN6" i="124" l="1"/>
  <c r="DE16" i="54"/>
  <c r="BM6" i="124"/>
  <c r="DF16" i="54"/>
  <c r="G31" i="127"/>
  <c r="BW6" i="124" s="1"/>
  <c r="D31" i="127"/>
  <c r="R28" i="64"/>
  <c r="W28" i="64" s="1"/>
  <c r="W33" i="64" s="1"/>
  <c r="W34" i="64" s="1"/>
  <c r="J59" i="63" s="1"/>
  <c r="F45" i="63"/>
  <c r="DN11" i="54" l="1"/>
  <c r="DN15" i="54" s="1"/>
  <c r="E30" i="49" s="1"/>
  <c r="DV11" i="54"/>
  <c r="DV15" i="54" s="1"/>
  <c r="E32" i="49" s="1"/>
  <c r="M31" i="135"/>
  <c r="H31" i="135" s="1"/>
  <c r="DH11" i="54"/>
  <c r="DH15" i="54" s="1"/>
  <c r="F28" i="127" s="1"/>
  <c r="ED11" i="54"/>
  <c r="ED15" i="54" s="1"/>
  <c r="E34" i="49" s="1"/>
  <c r="M30" i="135"/>
  <c r="H30" i="135" s="1"/>
  <c r="BU6" i="124"/>
  <c r="Q28" i="64"/>
  <c r="V28" i="64" s="1"/>
  <c r="V33" i="64" s="1"/>
  <c r="V34" i="64" s="1"/>
  <c r="F59" i="63" s="1"/>
  <c r="DV16" i="54" l="1"/>
  <c r="G32" i="49"/>
  <c r="DE5" i="122"/>
  <c r="G30" i="49"/>
  <c r="CW5" i="122"/>
  <c r="DN16" i="54"/>
  <c r="DL11" i="54"/>
  <c r="DL15" i="54" s="1"/>
  <c r="E29" i="49" s="1"/>
  <c r="DT11" i="54"/>
  <c r="DT15" i="54" s="1"/>
  <c r="E31" i="49" s="1"/>
  <c r="DC5" i="122" s="1"/>
  <c r="G34" i="49"/>
  <c r="DM5" i="122"/>
  <c r="ED16" i="54"/>
  <c r="DH16" i="54"/>
  <c r="BP6" i="124"/>
  <c r="DG11" i="54"/>
  <c r="DG15" i="54" s="1"/>
  <c r="C28" i="127" s="1"/>
  <c r="EB11" i="54"/>
  <c r="EB15" i="54" s="1"/>
  <c r="E33" i="49" s="1"/>
  <c r="DL16" i="54" l="1"/>
  <c r="CU5" i="122"/>
  <c r="G29" i="49"/>
  <c r="J35" i="135"/>
  <c r="E35" i="135" s="1"/>
  <c r="CX5" i="122"/>
  <c r="DO16" i="54"/>
  <c r="K35" i="135"/>
  <c r="DF5" i="122"/>
  <c r="DW16" i="54"/>
  <c r="DT16" i="54"/>
  <c r="G31" i="49"/>
  <c r="DD5" i="122" s="1"/>
  <c r="EB16" i="54"/>
  <c r="DK5" i="122"/>
  <c r="G33" i="49"/>
  <c r="L35" i="135"/>
  <c r="DN5" i="122"/>
  <c r="EE16" i="54"/>
  <c r="DG16" i="54"/>
  <c r="BO6" i="124"/>
  <c r="S925" i="62" a="1"/>
  <c r="J34" i="135" l="1"/>
  <c r="E34" i="135" s="1"/>
  <c r="CV5" i="122"/>
  <c r="DM16" i="54"/>
  <c r="K34" i="135"/>
  <c r="DU16" i="54"/>
  <c r="L34" i="135"/>
  <c r="DL5" i="122"/>
  <c r="EC16" i="54"/>
  <c r="S925" i="62"/>
  <c r="O925" i="62" s="1"/>
  <c r="R106" i="62" a="1"/>
  <c r="R106" i="62" l="1"/>
  <c r="N106" i="62" s="1"/>
  <c r="R809" i="62" a="1"/>
  <c r="R809" i="62" l="1"/>
  <c r="N809" i="62" s="1"/>
  <c r="S917" i="62" a="1"/>
  <c r="S917" i="62" l="1"/>
  <c r="O917" i="62" s="1"/>
  <c r="S915" i="62" a="1"/>
  <c r="S915" i="62" l="1"/>
  <c r="O915" i="62" s="1"/>
  <c r="S912" i="62" a="1"/>
  <c r="S912" i="62" l="1"/>
  <c r="O912" i="62" s="1"/>
  <c r="S875" i="62" a="1"/>
  <c r="S875" i="62" l="1"/>
  <c r="O875" i="62" s="1"/>
  <c r="S811" i="62" a="1"/>
  <c r="S811" i="62" l="1"/>
  <c r="O811" i="62" s="1"/>
  <c r="S105" i="62" a="1"/>
  <c r="S105" i="62" l="1"/>
  <c r="O105" i="62" s="1"/>
  <c r="R914" i="62" a="1"/>
  <c r="R914" i="62" l="1"/>
  <c r="N914" i="62" s="1"/>
  <c r="S106" i="62" a="1"/>
  <c r="S106" i="62" l="1"/>
  <c r="O106" i="62" s="1"/>
  <c r="R327" i="62" a="1"/>
  <c r="R327" i="62" l="1"/>
  <c r="N327" i="62" s="1"/>
  <c r="R923" i="62" a="1"/>
  <c r="R923" i="62" l="1"/>
  <c r="N923" i="62" s="1"/>
  <c r="S327" i="62" a="1"/>
  <c r="S327" i="62" l="1"/>
  <c r="O327" i="62" s="1"/>
  <c r="S809" i="62" a="1"/>
  <c r="S809" i="62" l="1"/>
  <c r="O809" i="62" s="1"/>
  <c r="S838" i="62" a="1"/>
  <c r="S838" i="62" l="1"/>
  <c r="O838" i="62" s="1"/>
  <c r="R475" i="62" a="1"/>
  <c r="R475" i="62" l="1"/>
  <c r="N475" i="62" s="1"/>
  <c r="S906" i="62" a="1"/>
  <c r="S906" i="62" l="1"/>
  <c r="O906" i="62" s="1"/>
  <c r="R911" i="62" a="1"/>
  <c r="R911" i="62" l="1"/>
  <c r="N911" i="62" s="1"/>
  <c r="R919" i="62" a="1"/>
  <c r="R919" i="62" l="1"/>
  <c r="N919" i="62" s="1"/>
  <c r="R507" i="62" a="1"/>
  <c r="R507" i="62" l="1"/>
  <c r="N507" i="62" s="1"/>
  <c r="R104" i="62" a="1"/>
  <c r="R104" i="62" l="1"/>
  <c r="N104" i="62" s="1"/>
  <c r="R969" i="62" a="1"/>
  <c r="R969" i="62" l="1"/>
  <c r="N969" i="62" s="1"/>
  <c r="S913" i="62" a="1"/>
  <c r="S913" i="62" l="1"/>
  <c r="O913" i="62" s="1"/>
  <c r="S475" i="62" a="1"/>
  <c r="S475" i="62" l="1"/>
  <c r="O475" i="62" s="1"/>
  <c r="R105" i="62" a="1"/>
  <c r="R105" i="62" l="1"/>
  <c r="N105" i="62" s="1"/>
  <c r="R482" i="62" a="1"/>
  <c r="R482" i="62" l="1"/>
  <c r="N482" i="62" s="1"/>
  <c r="R915" i="62" a="1"/>
  <c r="R915" i="62" l="1"/>
  <c r="N915" i="62" s="1"/>
  <c r="S808" i="62" a="1"/>
  <c r="S808" i="62" l="1"/>
  <c r="O808" i="62" s="1"/>
  <c r="S922" i="62" a="1"/>
  <c r="S922" i="62" l="1"/>
  <c r="O922" i="62" s="1"/>
  <c r="S810" i="62" a="1"/>
  <c r="S810" i="62" l="1"/>
  <c r="O810" i="62" s="1"/>
  <c r="R910" i="62" a="1"/>
  <c r="R910" i="62" l="1"/>
  <c r="N910" i="62" s="1"/>
  <c r="S142" i="62" a="1"/>
  <c r="S142" i="62" l="1"/>
  <c r="O142" i="62" s="1"/>
  <c r="S914" i="62" a="1"/>
  <c r="S914" i="62" l="1"/>
  <c r="O914" i="62" s="1"/>
  <c r="S911" i="62" a="1"/>
  <c r="S911" i="62" l="1"/>
  <c r="O911" i="62" s="1"/>
  <c r="S920" i="62" a="1"/>
  <c r="S920" i="62" l="1"/>
  <c r="O920" i="62" s="1"/>
  <c r="S482" i="62" a="1"/>
  <c r="S482" i="62" l="1"/>
  <c r="O482" i="62" s="1"/>
  <c r="S598" i="62" a="1"/>
  <c r="S598" i="62" l="1"/>
  <c r="O598" i="62" s="1"/>
  <c r="R598" i="62" a="1"/>
  <c r="R598" i="62" l="1"/>
  <c r="N598" i="62" s="1"/>
  <c r="S965" i="62" a="1"/>
  <c r="S965" i="62" l="1"/>
  <c r="O965" i="62" s="1"/>
  <c r="R925" i="62" a="1"/>
  <c r="R925" i="62" l="1"/>
  <c r="N925" i="62" s="1"/>
  <c r="R875" i="62" a="1"/>
  <c r="R875" i="62" l="1"/>
  <c r="N875" i="62" s="1"/>
  <c r="R142" i="62" a="1"/>
  <c r="R142" i="62" l="1"/>
  <c r="N142" i="62" s="1"/>
  <c r="S918" i="62" a="1"/>
  <c r="S918" i="62" l="1"/>
  <c r="O918" i="62" s="1"/>
  <c r="R906" i="62" a="1"/>
  <c r="R906" i="62" l="1"/>
  <c r="N906" i="62" s="1"/>
  <c r="R920" i="62" a="1"/>
  <c r="R920" i="62" l="1"/>
  <c r="N920" i="62" s="1"/>
  <c r="S51" i="62" a="1"/>
  <c r="S51" i="62" l="1"/>
  <c r="O51" i="62" s="1"/>
  <c r="S328" i="62" a="1"/>
  <c r="S328" i="62" l="1"/>
  <c r="O328" i="62" s="1"/>
  <c r="R810" i="62" a="1"/>
  <c r="R810" i="62" l="1"/>
  <c r="N810" i="62" s="1"/>
  <c r="S916" i="62" a="1"/>
  <c r="S916" i="62" l="1"/>
  <c r="O916" i="62" s="1"/>
  <c r="R912" i="62" a="1"/>
  <c r="R912" i="62" l="1"/>
  <c r="N912" i="62" s="1"/>
  <c r="S969" i="62" a="1"/>
  <c r="S969" i="62" l="1"/>
  <c r="O969" i="62" s="1"/>
  <c r="S507" i="62" a="1"/>
  <c r="S507" i="62" l="1"/>
  <c r="O507" i="62" s="1"/>
  <c r="S143" i="62" a="1"/>
  <c r="S143" i="62" l="1"/>
  <c r="O143" i="62" s="1"/>
  <c r="S919" i="62" a="1"/>
  <c r="S919" i="62" l="1"/>
  <c r="O919" i="62" s="1"/>
  <c r="S923" i="62" a="1"/>
  <c r="S923" i="62" l="1"/>
  <c r="O923" i="62" s="1"/>
  <c r="R907" i="62" a="1"/>
  <c r="R907" i="62" l="1"/>
  <c r="N907" i="62" s="1"/>
  <c r="R808" i="62" a="1"/>
  <c r="R808" i="62" l="1"/>
  <c r="N808" i="62" s="1"/>
  <c r="R918" i="62" a="1"/>
  <c r="R918" i="62" l="1"/>
  <c r="N918" i="62" s="1"/>
  <c r="S741" i="62" a="1"/>
  <c r="S741" i="62" l="1"/>
  <c r="O741" i="62" s="1"/>
  <c r="R143" i="62" a="1"/>
  <c r="R143" i="62" l="1"/>
  <c r="N143" i="62" s="1"/>
  <c r="R922" i="62" a="1"/>
  <c r="R922" i="62" l="1"/>
  <c r="N922" i="62" s="1"/>
  <c r="S908" i="62" a="1"/>
  <c r="S908" i="62" l="1"/>
  <c r="O908" i="62" s="1"/>
  <c r="S921" i="62" a="1"/>
  <c r="S921" i="62" l="1"/>
  <c r="O921" i="62" s="1"/>
  <c r="S924" i="62" a="1"/>
  <c r="S924" i="62" l="1"/>
  <c r="O924" i="62" s="1"/>
  <c r="R838" i="62" a="1"/>
  <c r="R838" i="62" l="1"/>
  <c r="N838" i="62" s="1"/>
  <c r="R965" i="62" a="1"/>
  <c r="R965" i="62" l="1"/>
  <c r="N965" i="62" s="1"/>
  <c r="S104" i="62" a="1"/>
  <c r="S104" i="62" l="1"/>
  <c r="O104" i="62" s="1"/>
  <c r="R811" i="62" a="1"/>
  <c r="R811" i="62" l="1"/>
  <c r="N811" i="62" s="1"/>
  <c r="R916" i="62" a="1"/>
  <c r="R916" i="62" l="1"/>
  <c r="N916" i="62" s="1"/>
  <c r="R913" i="62" a="1"/>
  <c r="R913" i="62" l="1"/>
  <c r="N913" i="62" s="1"/>
  <c r="S909" i="62" a="1"/>
  <c r="S909" i="62" l="1"/>
  <c r="O909" i="62" s="1"/>
  <c r="R741" i="62" a="1"/>
  <c r="R741" i="62" l="1"/>
  <c r="N741" i="62" s="1"/>
  <c r="R328" i="62" a="1"/>
  <c r="R328" i="62" l="1"/>
  <c r="N328" i="62" s="1"/>
  <c r="R921" i="62" a="1"/>
  <c r="R921" i="62" l="1"/>
  <c r="N921" i="62" s="1"/>
  <c r="S910" i="62" a="1"/>
  <c r="S910" i="62" l="1"/>
  <c r="O910" i="62" s="1"/>
  <c r="R924" i="62" a="1"/>
  <c r="R924" i="62" l="1"/>
  <c r="N924" i="62" s="1"/>
  <c r="R917" i="62" a="1"/>
  <c r="R917" i="62" l="1"/>
  <c r="N917" i="62" s="1"/>
  <c r="R909" i="62" a="1"/>
  <c r="R909" i="62" l="1"/>
  <c r="N909" i="62" s="1"/>
  <c r="R51" i="62" a="1"/>
  <c r="R51" i="62" l="1"/>
  <c r="N51" i="62" s="1"/>
  <c r="S907" i="62" a="1"/>
  <c r="S907" i="62" l="1"/>
  <c r="O907" i="62" s="1"/>
  <c r="R908" i="62" a="1"/>
  <c r="R908" i="62" l="1"/>
  <c r="N908" i="62" s="1"/>
  <c r="P494" i="62" a="1"/>
  <c r="P494" i="62" l="1"/>
  <c r="N494" i="62" s="1"/>
  <c r="P541" i="62" a="1"/>
  <c r="P541" i="62" l="1"/>
  <c r="N541" i="62" s="1"/>
  <c r="P857" i="62" a="1"/>
  <c r="P857" i="62" l="1"/>
  <c r="Q513" i="62" a="1"/>
  <c r="Q513" i="62" l="1"/>
  <c r="O513" i="62" s="1"/>
  <c r="P539" i="62" a="1"/>
  <c r="P539" i="62" l="1"/>
  <c r="N539" i="62" s="1"/>
  <c r="P821" i="62" a="1"/>
  <c r="P821" i="62" l="1"/>
  <c r="N821" i="62" s="1"/>
  <c r="P211" i="62" a="1"/>
  <c r="P211" i="62" l="1"/>
  <c r="N211" i="62" s="1"/>
  <c r="Q299" i="62" a="1"/>
  <c r="Q299" i="62" l="1"/>
  <c r="O299" i="62" s="1"/>
  <c r="Q180" i="62" a="1"/>
  <c r="Q180" i="62" l="1"/>
  <c r="O180" i="62" s="1"/>
  <c r="P658" i="62" a="1"/>
  <c r="P658" i="62" l="1"/>
  <c r="N658" i="62" s="1"/>
  <c r="P348" i="62" a="1"/>
  <c r="P348" i="62" l="1"/>
  <c r="N348" i="62" s="1"/>
  <c r="P268" i="62" a="1"/>
  <c r="P268" i="62" l="1"/>
  <c r="N268" i="62" s="1"/>
  <c r="P280" i="62" a="1"/>
  <c r="P280" i="62" l="1"/>
  <c r="Q445" i="62" a="1"/>
  <c r="Q445" i="62" l="1"/>
  <c r="O445" i="62" s="1"/>
  <c r="Q899" i="62" a="1"/>
  <c r="Q899" i="62" l="1"/>
  <c r="O899" i="62" s="1"/>
  <c r="P70" i="62" a="1"/>
  <c r="P70" i="62" l="1"/>
  <c r="N70" i="62" s="1"/>
  <c r="P19" i="62" a="1"/>
  <c r="P19" i="62" l="1"/>
  <c r="N19" i="62" s="1"/>
  <c r="P215" i="62" a="1"/>
  <c r="P215" i="62" l="1"/>
  <c r="N215" i="62" s="1"/>
  <c r="Q185" i="62" a="1"/>
  <c r="Q185" i="62" l="1"/>
  <c r="O185" i="62" s="1"/>
  <c r="Q524" i="62" a="1"/>
  <c r="Q524" i="62" l="1"/>
  <c r="O524" i="62" s="1"/>
  <c r="P402" i="62" a="1"/>
  <c r="P402" i="62" l="1"/>
  <c r="N402" i="62" s="1"/>
  <c r="Q662" i="62" a="1"/>
  <c r="Q662" i="62" l="1"/>
  <c r="O662" i="62" s="1"/>
  <c r="Q237" i="62" a="1"/>
  <c r="Q237" i="62" l="1"/>
  <c r="Q228" i="62" a="1"/>
  <c r="Q228" i="62" l="1"/>
  <c r="O228" i="62" s="1"/>
  <c r="P762" i="62" a="1"/>
  <c r="P762" i="62" l="1"/>
  <c r="P149" i="62" a="1"/>
  <c r="P149" i="62" l="1"/>
  <c r="N149" i="62" s="1"/>
  <c r="Q952" i="62" a="1"/>
  <c r="Q952" i="62" l="1"/>
  <c r="O952" i="62" s="1"/>
  <c r="Q486" i="62" a="1"/>
  <c r="Q486" i="62" l="1"/>
  <c r="O486" i="62" s="1"/>
  <c r="Q81" i="62" a="1"/>
  <c r="Q81" i="62" l="1"/>
  <c r="O81" i="62" s="1"/>
  <c r="Q163" i="62" a="1"/>
  <c r="Q163" i="62" l="1"/>
  <c r="P320" i="62" a="1"/>
  <c r="P320" i="62" l="1"/>
  <c r="Q459" i="62" a="1"/>
  <c r="Q459" i="62" l="1"/>
  <c r="O459" i="62" s="1"/>
  <c r="P715" i="62" a="1"/>
  <c r="P715" i="62" l="1"/>
  <c r="P102" i="62" a="1"/>
  <c r="P102" i="62" l="1"/>
  <c r="Q15" i="62" a="1"/>
  <c r="Q15" i="62" l="1"/>
  <c r="O15" i="62" s="1"/>
  <c r="Q577" i="62" a="1"/>
  <c r="Q577" i="62" l="1"/>
  <c r="O577" i="62" s="1"/>
  <c r="Q230" i="62" a="1"/>
  <c r="Q230" i="62" l="1"/>
  <c r="O230" i="62" s="1"/>
  <c r="Q757" i="62" a="1"/>
  <c r="Q757" i="62" l="1"/>
  <c r="Q898" i="62" a="1"/>
  <c r="Q898" i="62" l="1"/>
  <c r="P202" i="62" a="1"/>
  <c r="P202" i="62" l="1"/>
  <c r="N202" i="62" s="1"/>
  <c r="P189" i="62" a="1"/>
  <c r="P189" i="62" l="1"/>
  <c r="N189" i="62" s="1"/>
  <c r="Q606" i="62" a="1"/>
  <c r="Q606" i="62" l="1"/>
  <c r="O606" i="62" s="1"/>
  <c r="Q489" i="62" a="1"/>
  <c r="Q489" i="62" l="1"/>
  <c r="O489" i="62" s="1"/>
  <c r="Q555" i="62" a="1"/>
  <c r="Q555" i="62" l="1"/>
  <c r="Q284" i="62" a="1"/>
  <c r="Q284" i="62" l="1"/>
  <c r="O284" i="62" s="1"/>
  <c r="Q383" i="62" a="1"/>
  <c r="Q383" i="62" l="1"/>
  <c r="O383" i="62" s="1"/>
  <c r="Q762" i="62" a="1"/>
  <c r="Q762" i="62" l="1"/>
  <c r="P794" i="62" a="1"/>
  <c r="P794" i="62" l="1"/>
  <c r="N794" i="62" s="1"/>
  <c r="Q112" i="62" a="1"/>
  <c r="Q112" i="62" l="1"/>
  <c r="O112" i="62" s="1"/>
  <c r="P91" i="62" a="1"/>
  <c r="P91" i="62" l="1"/>
  <c r="N91" i="62" s="1"/>
  <c r="Q212" i="62" a="1"/>
  <c r="Q212" i="62" l="1"/>
  <c r="O212" i="62" s="1"/>
  <c r="Q462" i="62" a="1"/>
  <c r="Q462" i="62" l="1"/>
  <c r="O462" i="62" s="1"/>
  <c r="Q723" i="62" a="1"/>
  <c r="Q723" i="62" l="1"/>
  <c r="O723" i="62" s="1"/>
  <c r="Q622" i="62" a="1"/>
  <c r="Q622" i="62" l="1"/>
  <c r="O622" i="62" s="1"/>
  <c r="P627" i="62" a="1"/>
  <c r="P627" i="62" l="1"/>
  <c r="N627" i="62" s="1"/>
  <c r="Q461" i="62" a="1"/>
  <c r="Q461" i="62" l="1"/>
  <c r="O461" i="62" s="1"/>
  <c r="Q819" i="62" a="1"/>
  <c r="Q819" i="62" l="1"/>
  <c r="P281" i="62" a="1"/>
  <c r="P281" i="62" l="1"/>
  <c r="P1025" i="62" a="1"/>
  <c r="P1025" i="62" l="1"/>
  <c r="Q428" i="62" a="1"/>
  <c r="Q428" i="62" l="1"/>
  <c r="O428" i="62" s="1"/>
  <c r="Q526" i="62" a="1"/>
  <c r="Q526" i="62" l="1"/>
  <c r="Q977" i="62" a="1"/>
  <c r="Q977" i="62" l="1"/>
  <c r="P973" i="62" a="1"/>
  <c r="P973" i="62" l="1"/>
  <c r="N973" i="62" s="1"/>
  <c r="Q943" i="62" a="1"/>
  <c r="Q943" i="62" l="1"/>
  <c r="P350" i="62" a="1"/>
  <c r="P350" i="62" l="1"/>
  <c r="P115" i="62" a="1"/>
  <c r="P115" i="62" l="1"/>
  <c r="N115" i="62" s="1"/>
  <c r="P449" i="62" a="1"/>
  <c r="P449" i="62" l="1"/>
  <c r="N449" i="62" s="1"/>
  <c r="Q192" i="62" a="1"/>
  <c r="Q192" i="62" l="1"/>
  <c r="O192" i="62" s="1"/>
  <c r="Q358" i="62" a="1"/>
  <c r="Q358" i="62" l="1"/>
  <c r="O358" i="62" s="1"/>
  <c r="Q44" i="62" a="1"/>
  <c r="Q44" i="62" l="1"/>
  <c r="Q402" i="62" a="1"/>
  <c r="Q402" i="62" l="1"/>
  <c r="O402" i="62" s="1"/>
  <c r="Q592" i="62" a="1"/>
  <c r="Q592" i="62" l="1"/>
  <c r="P554" i="62" a="1"/>
  <c r="P554" i="62" l="1"/>
  <c r="N554" i="62" s="1"/>
  <c r="P152" i="62" a="1"/>
  <c r="P152" i="62" l="1"/>
  <c r="N152" i="62" s="1"/>
  <c r="P133" i="62" a="1"/>
  <c r="P133" i="62" l="1"/>
  <c r="N133" i="62" s="1"/>
  <c r="Q862" i="62" a="1"/>
  <c r="Q862" i="62" l="1"/>
  <c r="P778" i="62" a="1"/>
  <c r="P778" i="62" l="1"/>
  <c r="P120" i="62" a="1"/>
  <c r="P120" i="62" l="1"/>
  <c r="N120" i="62" s="1"/>
  <c r="P155" i="62" a="1"/>
  <c r="P155" i="62" l="1"/>
  <c r="N155" i="62" s="1"/>
  <c r="P222" i="62" a="1"/>
  <c r="P222" i="62" l="1"/>
  <c r="N222" i="62" s="1"/>
  <c r="Q221" i="62" a="1"/>
  <c r="Q221" i="62" l="1"/>
  <c r="O221" i="62" s="1"/>
  <c r="P368" i="62" a="1"/>
  <c r="P368" i="62" l="1"/>
  <c r="N368" i="62" s="1"/>
  <c r="P457" i="62" a="1"/>
  <c r="P457" i="62" l="1"/>
  <c r="N457" i="62" s="1"/>
  <c r="Q889" i="62" a="1"/>
  <c r="Q889" i="62" l="1"/>
  <c r="P175" i="62" a="1"/>
  <c r="P175" i="62" l="1"/>
  <c r="N175" i="62" s="1"/>
  <c r="Q753" i="62" a="1"/>
  <c r="Q753" i="62" l="1"/>
  <c r="P519" i="62" a="1"/>
  <c r="P519" i="62" l="1"/>
  <c r="P404" i="62" a="1"/>
  <c r="P404" i="62" l="1"/>
  <c r="N404" i="62" s="1"/>
  <c r="Q156" i="62" a="1"/>
  <c r="Q156" i="62" l="1"/>
  <c r="O156" i="62" s="1"/>
  <c r="P855" i="62" a="1"/>
  <c r="P855" i="62" l="1"/>
  <c r="P559" i="62" a="1"/>
  <c r="P559" i="62" l="1"/>
  <c r="N559" i="62" s="1"/>
  <c r="P727" i="62" a="1"/>
  <c r="P727" i="62" l="1"/>
  <c r="Q633" i="62" a="1"/>
  <c r="Q633" i="62" l="1"/>
  <c r="O633" i="62" s="1"/>
  <c r="Q96" i="62" a="1"/>
  <c r="Q96" i="62" l="1"/>
  <c r="O96" i="62" s="1"/>
  <c r="P209" i="62" a="1"/>
  <c r="P209" i="62" l="1"/>
  <c r="N209" i="62" s="1"/>
  <c r="P200" i="62" a="1"/>
  <c r="P200" i="62" l="1"/>
  <c r="N200" i="62" s="1"/>
  <c r="Q696" i="62" a="1"/>
  <c r="Q696" i="62" l="1"/>
  <c r="P982" i="62" a="1"/>
  <c r="P982" i="62" l="1"/>
  <c r="Q664" i="62" a="1"/>
  <c r="Q664" i="62" l="1"/>
  <c r="O664" i="62" s="1"/>
  <c r="Q726" i="62" a="1"/>
  <c r="Q726" i="62" l="1"/>
  <c r="Q260" i="62" a="1"/>
  <c r="Q260" i="62" l="1"/>
  <c r="O260" i="62" s="1"/>
  <c r="Q554" i="62" a="1"/>
  <c r="Q554" i="62" l="1"/>
  <c r="O554" i="62" s="1"/>
  <c r="P429" i="62" a="1"/>
  <c r="P429" i="62" l="1"/>
  <c r="N429" i="62" s="1"/>
  <c r="Q820" i="62" a="1"/>
  <c r="Q820" i="62" l="1"/>
  <c r="O820" i="62" s="1"/>
  <c r="Q518" i="62" a="1"/>
  <c r="Q518" i="62" l="1"/>
  <c r="P388" i="62" a="1"/>
  <c r="P388" i="62" l="1"/>
  <c r="N388" i="62" s="1"/>
  <c r="P943" i="62" a="1"/>
  <c r="P943" i="62" l="1"/>
  <c r="P171" i="62" a="1"/>
  <c r="P171" i="62" l="1"/>
  <c r="N171" i="62" s="1"/>
  <c r="Q474" i="62" a="1"/>
  <c r="Q474" i="62" l="1"/>
  <c r="Q533" i="62" a="1"/>
  <c r="Q533" i="62" l="1"/>
  <c r="O533" i="62" s="1"/>
  <c r="Q151" i="62" a="1"/>
  <c r="Q151" i="62" l="1"/>
  <c r="O151" i="62" s="1"/>
  <c r="P379" i="62" a="1"/>
  <c r="P379" i="62" l="1"/>
  <c r="N379" i="62" s="1"/>
  <c r="P216" i="62" a="1"/>
  <c r="P216" i="62" l="1"/>
  <c r="N216" i="62" s="1"/>
  <c r="P258" i="62" a="1"/>
  <c r="P258" i="62" l="1"/>
  <c r="N258" i="62" s="1"/>
  <c r="Q60" i="62" a="1"/>
  <c r="Q60" i="62" l="1"/>
  <c r="O60" i="62" s="1"/>
  <c r="P653" i="62" a="1"/>
  <c r="P653" i="62" l="1"/>
  <c r="N653" i="62" s="1"/>
  <c r="Q552" i="62" a="1"/>
  <c r="Q552" i="62" l="1"/>
  <c r="O552" i="62" s="1"/>
  <c r="P469" i="62" a="1"/>
  <c r="P469" i="62" l="1"/>
  <c r="N469" i="62" s="1"/>
  <c r="Q238" i="62" a="1"/>
  <c r="Q238" i="62" l="1"/>
  <c r="O238" i="62" s="1"/>
  <c r="Q937" i="62" a="1"/>
  <c r="Q937" i="62" l="1"/>
  <c r="O937" i="62" s="1"/>
  <c r="P77" i="62" a="1"/>
  <c r="P77" i="62" l="1"/>
  <c r="N77" i="62" s="1"/>
  <c r="Q948" i="62" a="1"/>
  <c r="Q948" i="62" l="1"/>
  <c r="P652" i="62" a="1"/>
  <c r="P652" i="62" l="1"/>
  <c r="N652" i="62" s="1"/>
  <c r="Q263" i="62" a="1"/>
  <c r="Q263" i="62" l="1"/>
  <c r="Q984" i="62" a="1"/>
  <c r="Q984" i="62" l="1"/>
  <c r="O984" i="62" s="1"/>
  <c r="P381" i="62" a="1"/>
  <c r="P381" i="62" l="1"/>
  <c r="N381" i="62" s="1"/>
  <c r="P123" i="62" a="1"/>
  <c r="P123" i="62" l="1"/>
  <c r="N123" i="62" s="1"/>
  <c r="Q730" i="62" a="1"/>
  <c r="Q730" i="62" l="1"/>
  <c r="O730" i="62" s="1"/>
  <c r="Q298" i="62" a="1"/>
  <c r="Q298" i="62" l="1"/>
  <c r="O298" i="62" s="1"/>
  <c r="Q1003" i="62" a="1"/>
  <c r="Q1003" i="62" l="1"/>
  <c r="Q384" i="62" a="1"/>
  <c r="Q384" i="62" l="1"/>
  <c r="Q609" i="62" a="1"/>
  <c r="Q609" i="62" l="1"/>
  <c r="Q41" i="62" a="1"/>
  <c r="Q41" i="62" l="1"/>
  <c r="O41" i="62" s="1"/>
  <c r="Q436" i="62" a="1"/>
  <c r="Q436" i="62" l="1"/>
  <c r="O436" i="62" s="1"/>
  <c r="Q303" i="62" a="1"/>
  <c r="Q303" i="62" l="1"/>
  <c r="O303" i="62" s="1"/>
  <c r="Q385" i="62" a="1"/>
  <c r="Q385" i="62" l="1"/>
  <c r="P505" i="62" a="1"/>
  <c r="P505" i="62" l="1"/>
  <c r="N505" i="62" s="1"/>
  <c r="P962" i="62" a="1"/>
  <c r="P962" i="62" l="1"/>
  <c r="Q693" i="62" a="1"/>
  <c r="Q693" i="62" l="1"/>
  <c r="O693" i="62" s="1"/>
  <c r="Q87" i="62" a="1"/>
  <c r="Q87" i="62" l="1"/>
  <c r="O87" i="62" s="1"/>
  <c r="P788" i="62" a="1"/>
  <c r="P788" i="62" l="1"/>
  <c r="Q541" i="62" a="1"/>
  <c r="Q541" i="62" l="1"/>
  <c r="O541" i="62" s="1"/>
  <c r="P163" i="62" a="1"/>
  <c r="P163" i="62" l="1"/>
  <c r="P894" i="62" a="1"/>
  <c r="P894" i="62" l="1"/>
  <c r="N894" i="62" s="1"/>
  <c r="Q963" i="62" a="1"/>
  <c r="Q963" i="62" l="1"/>
  <c r="P364" i="62" a="1"/>
  <c r="P364" i="62" l="1"/>
  <c r="N364" i="62" s="1"/>
  <c r="P464" i="62" a="1"/>
  <c r="P464" i="62" l="1"/>
  <c r="N464" i="62" s="1"/>
  <c r="P994" i="62" a="1"/>
  <c r="P994" i="62" l="1"/>
  <c r="P180" i="62" a="1"/>
  <c r="P180" i="62" l="1"/>
  <c r="N180" i="62" s="1"/>
  <c r="Q443" i="62" a="1"/>
  <c r="Q443" i="62" l="1"/>
  <c r="O443" i="62" s="1"/>
  <c r="P524" i="62" a="1"/>
  <c r="P524" i="62" l="1"/>
  <c r="N524" i="62" s="1"/>
  <c r="Q343" i="62" a="1"/>
  <c r="Q343" i="62" l="1"/>
  <c r="O343" i="62" s="1"/>
  <c r="Q72" i="62" a="1"/>
  <c r="Q72" i="62" l="1"/>
  <c r="O72" i="62" s="1"/>
  <c r="Q70" i="62" a="1"/>
  <c r="Q70" i="62" l="1"/>
  <c r="O70" i="62" s="1"/>
  <c r="P430" i="62" a="1"/>
  <c r="P430" i="62" l="1"/>
  <c r="Q846" i="62" a="1"/>
  <c r="Q846" i="62" l="1"/>
  <c r="Q665" i="62" a="1"/>
  <c r="Q665" i="62" l="1"/>
  <c r="O665" i="62" s="1"/>
  <c r="Q497" i="62" a="1"/>
  <c r="Q497" i="62" l="1"/>
  <c r="O497" i="62" s="1"/>
  <c r="P1023" i="62" a="1"/>
  <c r="P1023" i="62" l="1"/>
  <c r="N1023" i="62" s="1"/>
  <c r="P27" i="62" a="1"/>
  <c r="P27" i="62" l="1"/>
  <c r="N27" i="62" s="1"/>
  <c r="Q101" i="62" a="1"/>
  <c r="Q101" i="62" l="1"/>
  <c r="O101" i="62" s="1"/>
  <c r="P593" i="62" a="1"/>
  <c r="P593" i="62" l="1"/>
  <c r="N593" i="62" s="1"/>
  <c r="Q66" i="62" a="1"/>
  <c r="Q66" i="62" l="1"/>
  <c r="O66" i="62" s="1"/>
  <c r="Q382" i="62" a="1"/>
  <c r="Q382" i="62" l="1"/>
  <c r="O382" i="62" s="1"/>
  <c r="P390" i="62" a="1"/>
  <c r="P390" i="62" l="1"/>
  <c r="N390" i="62" s="1"/>
  <c r="Q386" i="62" a="1"/>
  <c r="Q386" i="62" l="1"/>
  <c r="P421" i="62" a="1"/>
  <c r="P421" i="62" l="1"/>
  <c r="P958" i="62" a="1"/>
  <c r="P958" i="62" l="1"/>
  <c r="P67" i="62" a="1"/>
  <c r="P67" i="62" l="1"/>
  <c r="N67" i="62" s="1"/>
  <c r="P850" i="62" a="1"/>
  <c r="P850" i="62" l="1"/>
  <c r="P548" i="62" a="1"/>
  <c r="P548" i="62" l="1"/>
  <c r="N548" i="62" s="1"/>
  <c r="Q652" i="62" a="1"/>
  <c r="Q652" i="62" l="1"/>
  <c r="O652" i="62" s="1"/>
  <c r="P420" i="62" a="1"/>
  <c r="P420" i="62" l="1"/>
  <c r="P369" i="62" a="1"/>
  <c r="P369" i="62" l="1"/>
  <c r="P371" i="62" a="1"/>
  <c r="P371" i="62" l="1"/>
  <c r="N371" i="62" s="1"/>
  <c r="P345" i="62" a="1"/>
  <c r="P345" i="62" l="1"/>
  <c r="N345" i="62" s="1"/>
  <c r="Q119" i="62" a="1"/>
  <c r="Q119" i="62" l="1"/>
  <c r="O119" i="62" s="1"/>
  <c r="P334" i="62" a="1"/>
  <c r="P334" i="62" l="1"/>
  <c r="N334" i="62" s="1"/>
  <c r="P29" i="62" a="1"/>
  <c r="P29" i="62" l="1"/>
  <c r="N29" i="62" s="1"/>
  <c r="P256" i="62" a="1"/>
  <c r="P256" i="62" l="1"/>
  <c r="N256" i="62" s="1"/>
  <c r="P387" i="62" a="1"/>
  <c r="P387" i="62" l="1"/>
  <c r="N387" i="62" s="1"/>
  <c r="Q118" i="62" a="1"/>
  <c r="Q118" i="62" l="1"/>
  <c r="O118" i="62" s="1"/>
  <c r="Q424" i="62" a="1"/>
  <c r="Q424" i="62" l="1"/>
  <c r="O424" i="62" s="1"/>
  <c r="P445" i="62" a="1"/>
  <c r="P445" i="62" l="1"/>
  <c r="N445" i="62" s="1"/>
  <c r="P833" i="62" a="1"/>
  <c r="P833" i="62" l="1"/>
  <c r="P109" i="62" a="1"/>
  <c r="P109" i="62" l="1"/>
  <c r="N109" i="62" s="1"/>
  <c r="Q932" i="62" a="1"/>
  <c r="Q932" i="62" l="1"/>
  <c r="O932" i="62" s="1"/>
  <c r="P94" i="62" a="1"/>
  <c r="P94" i="62" l="1"/>
  <c r="N94" i="62" s="1"/>
  <c r="Q302" i="62" a="1"/>
  <c r="Q302" i="62" l="1"/>
  <c r="P672" i="62" a="1"/>
  <c r="P672" i="62" l="1"/>
  <c r="Q976" i="62" a="1"/>
  <c r="Q976" i="62" l="1"/>
  <c r="P849" i="62" a="1"/>
  <c r="P849" i="62" l="1"/>
  <c r="Q478" i="62" a="1"/>
  <c r="Q478" i="62" l="1"/>
  <c r="O478" i="62" s="1"/>
  <c r="P179" i="62" a="1"/>
  <c r="P179" i="62" l="1"/>
  <c r="N179" i="62" s="1"/>
  <c r="Q667" i="62" a="1"/>
  <c r="Q667" i="62" l="1"/>
  <c r="O667" i="62" s="1"/>
  <c r="Q594" i="62" a="1"/>
  <c r="Q594" i="62" l="1"/>
  <c r="Q472" i="62" a="1"/>
  <c r="Q472" i="62" l="1"/>
  <c r="O472" i="62" s="1"/>
  <c r="Q435" i="62" a="1"/>
  <c r="Q435" i="62" l="1"/>
  <c r="O435" i="62" s="1"/>
  <c r="Q845" i="62" a="1"/>
  <c r="Q845" i="62" l="1"/>
  <c r="O845" i="62" s="1"/>
  <c r="P440" i="62" a="1"/>
  <c r="P440" i="62" l="1"/>
  <c r="Q704" i="62" a="1"/>
  <c r="Q704" i="62" l="1"/>
  <c r="Q683" i="62" a="1"/>
  <c r="Q683" i="62" l="1"/>
  <c r="Q305" i="62" a="1"/>
  <c r="Q305" i="62" l="1"/>
  <c r="O305" i="62" s="1"/>
  <c r="P760" i="62" a="1"/>
  <c r="P760" i="62" l="1"/>
  <c r="Q596" i="62" a="1"/>
  <c r="Q596" i="62" l="1"/>
  <c r="Q491" i="62" a="1"/>
  <c r="Q491" i="62" l="1"/>
  <c r="O491" i="62" s="1"/>
  <c r="Q102" i="62" a="1"/>
  <c r="Q102" i="62" l="1"/>
  <c r="Q671" i="62" a="1"/>
  <c r="Q671" i="62" l="1"/>
  <c r="P863" i="62" a="1"/>
  <c r="P863" i="62" l="1"/>
  <c r="Q1014" i="62" a="1"/>
  <c r="Q1014" i="62" l="1"/>
  <c r="O1014" i="62" s="1"/>
  <c r="Q403" i="62" a="1"/>
  <c r="Q403" i="62" l="1"/>
  <c r="O403" i="62" s="1"/>
  <c r="P396" i="62" a="1"/>
  <c r="P396" i="62" l="1"/>
  <c r="N396" i="62" s="1"/>
  <c r="Q265" i="62" a="1"/>
  <c r="Q265" i="62" l="1"/>
  <c r="O265" i="62" s="1"/>
  <c r="Q10" i="62" a="1"/>
  <c r="Q10" i="62" l="1"/>
  <c r="O10" i="62" s="1"/>
  <c r="Q1021" i="62" a="1"/>
  <c r="Q1021" i="62" l="1"/>
  <c r="O1021" i="62" s="1"/>
  <c r="P753" i="62" a="1"/>
  <c r="P753" i="62" l="1"/>
  <c r="P296" i="62" a="1"/>
  <c r="P296" i="62" l="1"/>
  <c r="N296" i="62" s="1"/>
  <c r="P509" i="62" a="1"/>
  <c r="P509" i="62" l="1"/>
  <c r="P633" i="62" a="1"/>
  <c r="P633" i="62" l="1"/>
  <c r="N633" i="62" s="1"/>
  <c r="P129" i="62" a="1"/>
  <c r="P129" i="62" l="1"/>
  <c r="N129" i="62" s="1"/>
  <c r="Q29" i="62" a="1"/>
  <c r="Q29" i="62" l="1"/>
  <c r="O29" i="62" s="1"/>
  <c r="Q663" i="62" a="1"/>
  <c r="Q663" i="62" l="1"/>
  <c r="O663" i="62" s="1"/>
  <c r="Q818" i="62" a="1"/>
  <c r="Q818" i="62" l="1"/>
  <c r="P527" i="62" a="1"/>
  <c r="P527" i="62" l="1"/>
  <c r="N527" i="62" s="1"/>
  <c r="Q787" i="62" a="1"/>
  <c r="Q787" i="62" l="1"/>
  <c r="O787" i="62" s="1"/>
  <c r="Q549" i="62" a="1"/>
  <c r="Q549" i="62" l="1"/>
  <c r="O549" i="62" s="1"/>
  <c r="Q832" i="62" a="1"/>
  <c r="Q832" i="62" l="1"/>
  <c r="O832" i="62" s="1"/>
  <c r="Q993" i="62" a="1"/>
  <c r="Q993" i="62" l="1"/>
  <c r="Q523" i="62" a="1"/>
  <c r="Q523" i="62" l="1"/>
  <c r="Q47" i="62" a="1"/>
  <c r="Q47" i="62" l="1"/>
  <c r="Q222" i="62" a="1"/>
  <c r="Q222" i="62" l="1"/>
  <c r="O222" i="62" s="1"/>
  <c r="Q1017" i="62" a="1"/>
  <c r="Q1017" i="62" l="1"/>
  <c r="P609" i="62" a="1"/>
  <c r="P609" i="62" l="1"/>
  <c r="Q788" i="62" a="1"/>
  <c r="Q788" i="62" l="1"/>
  <c r="P79" i="62" a="1"/>
  <c r="P79" i="62" l="1"/>
  <c r="N79" i="62" s="1"/>
  <c r="P591" i="62" a="1"/>
  <c r="P591" i="62" l="1"/>
  <c r="Q233" i="62" a="1"/>
  <c r="Q233" i="62" l="1"/>
  <c r="O233" i="62" s="1"/>
  <c r="P608" i="62" a="1"/>
  <c r="P608" i="62" l="1"/>
  <c r="Q275" i="62" a="1"/>
  <c r="Q275" i="62" l="1"/>
  <c r="P981" i="62" a="1"/>
  <c r="P981" i="62" l="1"/>
  <c r="Q437" i="62" a="1"/>
  <c r="Q437" i="62" l="1"/>
  <c r="P474" i="62" a="1"/>
  <c r="P474" i="62" l="1"/>
  <c r="Q470" i="62" a="1"/>
  <c r="Q470" i="62" l="1"/>
  <c r="O470" i="62" s="1"/>
  <c r="P485" i="62" a="1"/>
  <c r="P485" i="62" l="1"/>
  <c r="N485" i="62" s="1"/>
  <c r="Q1002" i="62" a="1"/>
  <c r="Q1002" i="62" l="1"/>
  <c r="P675" i="62" a="1"/>
  <c r="P675" i="62" l="1"/>
  <c r="P34" i="62" a="1"/>
  <c r="P34" i="62" l="1"/>
  <c r="N34" i="62" s="1"/>
  <c r="P224" i="62" a="1"/>
  <c r="P224" i="62" l="1"/>
  <c r="N224" i="62" s="1"/>
  <c r="P486" i="62" a="1"/>
  <c r="P486" i="62" l="1"/>
  <c r="N486" i="62" s="1"/>
  <c r="P674" i="62" a="1"/>
  <c r="P674" i="62" l="1"/>
  <c r="Q63" i="62" a="1"/>
  <c r="Q63" i="62" l="1"/>
  <c r="O63" i="62" s="1"/>
  <c r="Q247" i="62" a="1"/>
  <c r="Q247" i="62" l="1"/>
  <c r="O247" i="62" s="1"/>
  <c r="Q16" i="62" a="1"/>
  <c r="Q16" i="62" l="1"/>
  <c r="O16" i="62" s="1"/>
  <c r="Q161" i="62" a="1"/>
  <c r="Q161" i="62" l="1"/>
  <c r="O161" i="62" s="1"/>
  <c r="P382" i="62" a="1"/>
  <c r="P382" i="62" l="1"/>
  <c r="N382" i="62" s="1"/>
  <c r="Q79" i="62" a="1"/>
  <c r="Q79" i="62" l="1"/>
  <c r="O79" i="62" s="1"/>
  <c r="Q58" i="62" a="1"/>
  <c r="Q58" i="62" l="1"/>
  <c r="O58" i="62" s="1"/>
  <c r="Q345" i="62" a="1"/>
  <c r="Q345" i="62" l="1"/>
  <c r="O345" i="62" s="1"/>
  <c r="P488" i="62" a="1"/>
  <c r="P488" i="62" l="1"/>
  <c r="N488" i="62" s="1"/>
  <c r="Q304" i="62" a="1"/>
  <c r="Q304" i="62" l="1"/>
  <c r="O304" i="62" s="1"/>
  <c r="P213" i="62" a="1"/>
  <c r="P213" i="62" l="1"/>
  <c r="N213" i="62" s="1"/>
  <c r="Q936" i="62" a="1"/>
  <c r="Q936" i="62" l="1"/>
  <c r="O936" i="62" s="1"/>
  <c r="P191" i="62" a="1"/>
  <c r="P191" i="62" l="1"/>
  <c r="N191" i="62" s="1"/>
  <c r="P416" i="62" a="1"/>
  <c r="P416" i="62" l="1"/>
  <c r="N416" i="62" s="1"/>
  <c r="P405" i="62" a="1"/>
  <c r="P405" i="62" l="1"/>
  <c r="N405" i="62" s="1"/>
  <c r="Q610" i="62" a="1"/>
  <c r="Q610" i="62" l="1"/>
  <c r="Q480" i="62" a="1"/>
  <c r="Q480" i="62" l="1"/>
  <c r="O480" i="62" s="1"/>
  <c r="P375" i="62" a="1"/>
  <c r="P375" i="62" l="1"/>
  <c r="P267" i="62" a="1"/>
  <c r="P267" i="62" l="1"/>
  <c r="N267" i="62" s="1"/>
  <c r="P683" i="62" a="1"/>
  <c r="P683" i="62" l="1"/>
  <c r="P900" i="62" a="1"/>
  <c r="P900" i="62" l="1"/>
  <c r="N900" i="62" s="1"/>
  <c r="Q429" i="62" a="1"/>
  <c r="Q429" i="62" l="1"/>
  <c r="O429" i="62" s="1"/>
  <c r="Q22" i="62" a="1"/>
  <c r="Q22" i="62" l="1"/>
  <c r="O22" i="62" s="1"/>
  <c r="Q974" i="62" a="1"/>
  <c r="Q974" i="62" l="1"/>
  <c r="O974" i="62" s="1"/>
  <c r="P462" i="62" a="1"/>
  <c r="P462" i="62" l="1"/>
  <c r="N462" i="62" s="1"/>
  <c r="Q217" i="62" a="1"/>
  <c r="Q217" i="62" l="1"/>
  <c r="O217" i="62" s="1"/>
  <c r="Q990" i="62" a="1"/>
  <c r="Q990" i="62" l="1"/>
  <c r="P154" i="62" a="1"/>
  <c r="P154" i="62" l="1"/>
  <c r="N154" i="62" s="1"/>
  <c r="Q759" i="62" a="1"/>
  <c r="Q759" i="62" l="1"/>
  <c r="P757" i="62" a="1"/>
  <c r="P757" i="62" l="1"/>
  <c r="P157" i="62" a="1"/>
  <c r="P157" i="62" l="1"/>
  <c r="N157" i="62" s="1"/>
  <c r="Q366" i="62" a="1"/>
  <c r="Q366" i="62" l="1"/>
  <c r="O366" i="62" s="1"/>
  <c r="P677" i="62" a="1"/>
  <c r="P677" i="62" l="1"/>
  <c r="N677" i="62" s="1"/>
  <c r="P972" i="62" a="1"/>
  <c r="P972" i="62" l="1"/>
  <c r="N972" i="62" s="1"/>
  <c r="Q471" i="62" a="1"/>
  <c r="Q471" i="62" l="1"/>
  <c r="O471" i="62" s="1"/>
  <c r="P73" i="62" a="1"/>
  <c r="P73" i="62" l="1"/>
  <c r="N73" i="62" s="1"/>
  <c r="Q658" i="62" a="1"/>
  <c r="Q658" i="62" l="1"/>
  <c r="O658" i="62" s="1"/>
  <c r="Q85" i="62" a="1"/>
  <c r="Q85" i="62" l="1"/>
  <c r="O85" i="62" s="1"/>
  <c r="P243" i="62" a="1"/>
  <c r="P243" i="62" l="1"/>
  <c r="N243" i="62" s="1"/>
  <c r="P165" i="62" a="1"/>
  <c r="P165" i="62" l="1"/>
  <c r="N165" i="62" s="1"/>
  <c r="Q779" i="62" a="1"/>
  <c r="Q779" i="62" l="1"/>
  <c r="P979" i="62" a="1"/>
  <c r="P979" i="62" l="1"/>
  <c r="N979" i="62" s="1"/>
  <c r="Q191" i="62" a="1"/>
  <c r="Q191" i="62" l="1"/>
  <c r="O191" i="62" s="1"/>
  <c r="P262" i="62" a="1"/>
  <c r="P262" i="62" l="1"/>
  <c r="P1009" i="62" a="1"/>
  <c r="P1009" i="62" l="1"/>
  <c r="P17" i="62" a="1"/>
  <c r="P17" i="62" l="1"/>
  <c r="N17" i="62" s="1"/>
  <c r="P247" i="62" a="1"/>
  <c r="P247" i="62" l="1"/>
  <c r="N247" i="62" s="1"/>
  <c r="Q1009" i="62" a="1"/>
  <c r="Q1009" i="62" l="1"/>
  <c r="P739" i="62" a="1"/>
  <c r="P739" i="62" l="1"/>
  <c r="N739" i="62" s="1"/>
  <c r="Q95" i="62" a="1"/>
  <c r="Q95" i="62" l="1"/>
  <c r="O95" i="62" s="1"/>
  <c r="Q473" i="62" a="1"/>
  <c r="S473" i="62" a="1"/>
  <c r="Q473" i="62" l="1"/>
  <c r="O473" i="62" s="1"/>
  <c r="S473" i="62"/>
  <c r="Q944" i="62" a="1"/>
  <c r="Q944" i="62" l="1"/>
  <c r="Q36" i="62" a="1"/>
  <c r="Q36" i="62" l="1"/>
  <c r="O36" i="62" s="1"/>
  <c r="P890" i="62" a="1"/>
  <c r="P890" i="62" l="1"/>
  <c r="N890" i="62" s="1"/>
  <c r="Q895" i="62" a="1"/>
  <c r="Q895" i="62" l="1"/>
  <c r="O895" i="62" s="1"/>
  <c r="P721" i="62" a="1"/>
  <c r="P721" i="62" l="1"/>
  <c r="N721" i="62" s="1"/>
  <c r="Q194" i="62" a="1"/>
  <c r="Q194" i="62" l="1"/>
  <c r="O194" i="62" s="1"/>
  <c r="P657" i="62" a="1"/>
  <c r="P657" i="62" l="1"/>
  <c r="N657" i="62" s="1"/>
  <c r="Q231" i="62" a="1"/>
  <c r="Q231" i="62" l="1"/>
  <c r="O231" i="62" s="1"/>
  <c r="Q681" i="62" a="1"/>
  <c r="Q681" i="62" l="1"/>
  <c r="P40" i="62" a="1"/>
  <c r="P40" i="62" l="1"/>
  <c r="N40" i="62" s="1"/>
  <c r="Q997" i="62" a="1"/>
  <c r="Q997" i="62" l="1"/>
  <c r="Q546" i="62" a="1"/>
  <c r="Q546" i="62" l="1"/>
  <c r="P646" i="62" a="1"/>
  <c r="P646" i="62" l="1"/>
  <c r="N646" i="62" s="1"/>
  <c r="Q42" i="62" a="1"/>
  <c r="Q42" i="62" l="1"/>
  <c r="P76" i="62" a="1"/>
  <c r="P76" i="62" l="1"/>
  <c r="N76" i="62" s="1"/>
  <c r="Q888" i="62" a="1"/>
  <c r="Q888" i="62" l="1"/>
  <c r="P55" i="62" a="1"/>
  <c r="P55" i="62" l="1"/>
  <c r="N55" i="62" s="1"/>
  <c r="Q760" i="62" a="1"/>
  <c r="Q760" i="62" l="1"/>
  <c r="Q399" i="62" a="1"/>
  <c r="Q399" i="62" l="1"/>
  <c r="O399" i="62" s="1"/>
  <c r="Q417" i="62" a="1"/>
  <c r="Q417" i="62" l="1"/>
  <c r="O417" i="62" s="1"/>
  <c r="Q33" i="62" a="1"/>
  <c r="Q33" i="62" l="1"/>
  <c r="O33" i="62" s="1"/>
  <c r="Q879" i="62" a="1"/>
  <c r="Q879" i="62" l="1"/>
  <c r="P933" i="62" a="1"/>
  <c r="P933" i="62" l="1"/>
  <c r="N933" i="62" s="1"/>
  <c r="P60" i="62" a="1"/>
  <c r="P60" i="62" l="1"/>
  <c r="N60" i="62" s="1"/>
  <c r="P731" i="62" a="1"/>
  <c r="P731" i="62" l="1"/>
  <c r="N731" i="62" s="1"/>
  <c r="P471" i="62" a="1"/>
  <c r="P471" i="62" l="1"/>
  <c r="N471" i="62" s="1"/>
  <c r="P758" i="62" a="1"/>
  <c r="P758" i="62" l="1"/>
  <c r="P255" i="62" a="1"/>
  <c r="P255" i="62" l="1"/>
  <c r="N255" i="62" s="1"/>
  <c r="P342" i="62" a="1"/>
  <c r="P342" i="62" l="1"/>
  <c r="N342" i="62" s="1"/>
  <c r="P223" i="62" a="1"/>
  <c r="P223" i="62" l="1"/>
  <c r="N223" i="62" s="1"/>
  <c r="P36" i="62" a="1"/>
  <c r="P36" i="62" l="1"/>
  <c r="N36" i="62" s="1"/>
  <c r="P378" i="62" a="1"/>
  <c r="P378" i="62" l="1"/>
  <c r="N378" i="62" s="1"/>
  <c r="Q379" i="62" a="1"/>
  <c r="Q379" i="62" l="1"/>
  <c r="O379" i="62" s="1"/>
  <c r="Q447" i="62" a="1"/>
  <c r="Q447" i="62" l="1"/>
  <c r="O447" i="62" s="1"/>
  <c r="P237" i="62" a="1"/>
  <c r="P237" i="62" l="1"/>
  <c r="R153" i="62" a="1"/>
  <c r="P153" i="62" a="1"/>
  <c r="P153" i="62" l="1"/>
  <c r="N153" i="62" s="1"/>
  <c r="R153" i="62"/>
  <c r="P11" i="62" a="1"/>
  <c r="P11" i="62" l="1"/>
  <c r="N11" i="62" s="1"/>
  <c r="P37" i="62" a="1"/>
  <c r="P37" i="62" l="1"/>
  <c r="N37" i="62" s="1"/>
  <c r="P108" i="62" a="1"/>
  <c r="P108" i="62" l="1"/>
  <c r="P183" i="62" a="1"/>
  <c r="P183" i="62" l="1"/>
  <c r="N183" i="62" s="1"/>
  <c r="Q761" i="62" a="1"/>
  <c r="S761" i="62" a="1"/>
  <c r="Q761" i="62" l="1"/>
  <c r="S761" i="62"/>
  <c r="P118" i="62" a="1"/>
  <c r="O761" i="62" l="1"/>
  <c r="P118" i="62"/>
  <c r="N118" i="62" s="1"/>
  <c r="Q335" i="62" a="1"/>
  <c r="Q335" i="62" l="1"/>
  <c r="O335" i="62" s="1"/>
  <c r="Q525" i="62" a="1"/>
  <c r="Q525" i="62" l="1"/>
  <c r="O525" i="62" s="1"/>
  <c r="P1013" i="62" a="1"/>
  <c r="P1013" i="62" l="1"/>
  <c r="N1013" i="62" s="1"/>
  <c r="P358" i="62" a="1"/>
  <c r="P358" i="62" l="1"/>
  <c r="N358" i="62" s="1"/>
  <c r="P780" i="62" a="1"/>
  <c r="P780" i="62" l="1"/>
  <c r="Q23" i="62" a="1"/>
  <c r="Q23" i="62" l="1"/>
  <c r="O23" i="62" s="1"/>
  <c r="P611" i="62" a="1"/>
  <c r="P611" i="62" l="1"/>
  <c r="Q956" i="62" a="1"/>
  <c r="Q956" i="62" l="1"/>
  <c r="O956" i="62" s="1"/>
  <c r="P553" i="62" a="1"/>
  <c r="P553" i="62" l="1"/>
  <c r="N553" i="62" s="1"/>
  <c r="Q1006" i="62" a="1"/>
  <c r="Q1006" i="62" l="1"/>
  <c r="O1006" i="62" s="1"/>
  <c r="P198" i="62" a="1"/>
  <c r="P198" i="62" l="1"/>
  <c r="N198" i="62" s="1"/>
  <c r="Q235" i="62" a="1"/>
  <c r="Q235" i="62" l="1"/>
  <c r="O235" i="62" s="1"/>
  <c r="P889" i="62" a="1"/>
  <c r="P889" i="62" l="1"/>
  <c r="P68" i="62" a="1"/>
  <c r="P68" i="62" l="1"/>
  <c r="N68" i="62" s="1"/>
  <c r="P496" i="62" a="1"/>
  <c r="P496" i="62" l="1"/>
  <c r="P506" i="62" a="1"/>
  <c r="P506" i="62" l="1"/>
  <c r="N506" i="62" s="1"/>
  <c r="Q957" i="62" a="1"/>
  <c r="Q957" i="62" l="1"/>
  <c r="O957" i="62" s="1"/>
  <c r="P162" i="62" a="1"/>
  <c r="P162" i="62" l="1"/>
  <c r="N162" i="62" s="1"/>
  <c r="Q531" i="62" a="1"/>
  <c r="Q531" i="62" l="1"/>
  <c r="P160" i="62" a="1"/>
  <c r="P160" i="62" l="1"/>
  <c r="N160" i="62" s="1"/>
  <c r="S435" i="62" a="1"/>
  <c r="Q434" i="62" a="1"/>
  <c r="Q434" i="62" l="1"/>
  <c r="O434" i="62" s="1"/>
  <c r="S435" i="62"/>
  <c r="Q208" i="62" a="1"/>
  <c r="Q208" i="62" l="1"/>
  <c r="O208" i="62" s="1"/>
  <c r="P678" i="62" a="1"/>
  <c r="P678" i="62" l="1"/>
  <c r="P407" i="62" a="1"/>
  <c r="P407" i="62" l="1"/>
  <c r="Q173" i="62" a="1"/>
  <c r="Q173" i="62" l="1"/>
  <c r="O173" i="62" s="1"/>
  <c r="P501" i="62" a="1"/>
  <c r="P501" i="62" l="1"/>
  <c r="P301" i="62" a="1"/>
  <c r="P301" i="62" l="1"/>
  <c r="N301" i="62" s="1"/>
  <c r="Q797" i="62" a="1"/>
  <c r="Q797" i="62" l="1"/>
  <c r="Q337" i="62" a="1"/>
  <c r="Q337" i="62" l="1"/>
  <c r="O337" i="62" s="1"/>
  <c r="Q900" i="62" a="1"/>
  <c r="S899" i="62" a="1"/>
  <c r="Q900" i="62" l="1"/>
  <c r="O900" i="62" s="1"/>
  <c r="S899" i="62"/>
  <c r="P957" i="62" a="1"/>
  <c r="P957" i="62" l="1"/>
  <c r="N957" i="62" s="1"/>
  <c r="Q495" i="62" a="1"/>
  <c r="Q495" i="62" l="1"/>
  <c r="P309" i="62" a="1"/>
  <c r="P309" i="62" l="1"/>
  <c r="N309" i="62" s="1"/>
  <c r="P828" i="62" a="1"/>
  <c r="P828" i="62" l="1"/>
  <c r="Q115" i="62" a="1"/>
  <c r="Q115" i="62" l="1"/>
  <c r="O115" i="62" s="1"/>
  <c r="P306" i="62" a="1"/>
  <c r="P306" i="62" l="1"/>
  <c r="N306" i="62" s="1"/>
  <c r="Q537" i="62" a="1"/>
  <c r="Q537" i="62" l="1"/>
  <c r="P74" i="62" a="1"/>
  <c r="P74" i="62" l="1"/>
  <c r="P212" i="62" a="1"/>
  <c r="P212" i="62" l="1"/>
  <c r="N212" i="62" s="1"/>
  <c r="Q890" i="62" a="1"/>
  <c r="S889" i="62" a="1"/>
  <c r="Q890" i="62" l="1"/>
  <c r="O890" i="62" s="1"/>
  <c r="S889" i="62"/>
  <c r="O889" i="62" s="1"/>
  <c r="Q1016" i="62" a="1"/>
  <c r="Q1016" i="62" l="1"/>
  <c r="P251" i="62" a="1"/>
  <c r="P251" i="62" l="1"/>
  <c r="Q84" i="62" a="1"/>
  <c r="Q84" i="62" l="1"/>
  <c r="O84" i="62" s="1"/>
  <c r="Q449" i="62" a="1"/>
  <c r="Q449" i="62" l="1"/>
  <c r="O449" i="62" s="1"/>
  <c r="P461" i="62" a="1"/>
  <c r="P461" i="62" l="1"/>
  <c r="N461" i="62" s="1"/>
  <c r="P90" i="62" a="1"/>
  <c r="P90" i="62" l="1"/>
  <c r="N90" i="62" s="1"/>
  <c r="P340" i="62" a="1"/>
  <c r="P340" i="62" l="1"/>
  <c r="N340" i="62" s="1"/>
  <c r="Q27" i="62" a="1"/>
  <c r="Q27" i="62" l="1"/>
  <c r="O27" i="62" s="1"/>
  <c r="P248" i="62" a="1"/>
  <c r="P248" i="62" l="1"/>
  <c r="N248" i="62" s="1"/>
  <c r="P61" i="62" a="1"/>
  <c r="P61" i="62" l="1"/>
  <c r="N61" i="62" s="1"/>
  <c r="P167" i="62" a="1"/>
  <c r="P167" i="62" l="1"/>
  <c r="P963" i="62" a="1"/>
  <c r="P963" i="62" l="1"/>
  <c r="P686" i="62" a="1"/>
  <c r="P686" i="62" l="1"/>
  <c r="Q220" i="62" a="1"/>
  <c r="Q220" i="62" l="1"/>
  <c r="O220" i="62" s="1"/>
  <c r="Q394" i="62" a="1"/>
  <c r="Q394" i="62" l="1"/>
  <c r="O394" i="62" s="1"/>
  <c r="P846" i="62" a="1"/>
  <c r="P846" i="62" l="1"/>
  <c r="Q444" i="62" a="1"/>
  <c r="Q444" i="62" l="1"/>
  <c r="O444" i="62" s="1"/>
  <c r="P119" i="62" a="1"/>
  <c r="P119" i="62" l="1"/>
  <c r="N119" i="62" s="1"/>
  <c r="Q754" i="62" a="1"/>
  <c r="Q754" i="62" l="1"/>
  <c r="Q648" i="62" a="1"/>
  <c r="Q648" i="62" l="1"/>
  <c r="O648" i="62" s="1"/>
  <c r="Q510" i="62" a="1"/>
  <c r="Q510" i="62" l="1"/>
  <c r="P53" i="62" a="1"/>
  <c r="P53" i="62" l="1"/>
  <c r="P117" i="62" a="1"/>
  <c r="P117" i="62" l="1"/>
  <c r="N117" i="62" s="1"/>
  <c r="Q108" i="62" a="1"/>
  <c r="Q108" i="62" l="1"/>
  <c r="Q806" i="62" a="1"/>
  <c r="Q806" i="62" l="1"/>
  <c r="Q857" i="62" a="1"/>
  <c r="Q857" i="62" l="1"/>
  <c r="Q340" i="62" a="1"/>
  <c r="Q340" i="62" l="1"/>
  <c r="O340" i="62" s="1"/>
  <c r="P552" i="62" a="1"/>
  <c r="P552" i="62" l="1"/>
  <c r="N552" i="62" s="1"/>
  <c r="Q279" i="62" a="1"/>
  <c r="Q279" i="62" l="1"/>
  <c r="O279" i="62" s="1"/>
  <c r="P159" i="62" a="1"/>
  <c r="P159" i="62" l="1"/>
  <c r="N159" i="62" s="1"/>
  <c r="Q855" i="62" a="1"/>
  <c r="Q855" i="62" l="1"/>
  <c r="P227" i="62" a="1"/>
  <c r="P227" i="62" l="1"/>
  <c r="N227" i="62" s="1"/>
  <c r="P158" i="62" a="1"/>
  <c r="P158" i="62" l="1"/>
  <c r="N158" i="62" s="1"/>
  <c r="Q716" i="62" a="1"/>
  <c r="Q716" i="62" l="1"/>
  <c r="P588" i="62" a="1"/>
  <c r="P588" i="62" l="1"/>
  <c r="Q315" i="62" a="1"/>
  <c r="Q315" i="62" l="1"/>
  <c r="O315" i="62" s="1"/>
  <c r="P856" i="62" a="1"/>
  <c r="R856" i="62" a="1"/>
  <c r="P856" i="62" l="1"/>
  <c r="R856" i="62"/>
  <c r="Q255" i="62" a="1"/>
  <c r="N856" i="62" l="1"/>
  <c r="Q255" i="62"/>
  <c r="O255" i="62" s="1"/>
  <c r="Q410" i="62" a="1"/>
  <c r="Q410" i="62" l="1"/>
  <c r="O410" i="62" s="1"/>
  <c r="Q955" i="62" a="1"/>
  <c r="Q955" i="62" l="1"/>
  <c r="O955" i="62" s="1"/>
  <c r="Q799" i="62" a="1"/>
  <c r="Q799" i="62" l="1"/>
  <c r="Q469" i="62" a="1"/>
  <c r="Q469" i="62" l="1"/>
  <c r="O469" i="62" s="1"/>
  <c r="Q110" i="62" a="1"/>
  <c r="Q110" i="62" l="1"/>
  <c r="O110" i="62" s="1"/>
  <c r="Q1001" i="62" a="1"/>
  <c r="Q1001" i="62" l="1"/>
  <c r="Q286" i="62" a="1"/>
  <c r="Q286" i="62" l="1"/>
  <c r="O286" i="62" s="1"/>
  <c r="Q46" i="62" a="1"/>
  <c r="Q46" i="62" l="1"/>
  <c r="P1007" i="62" a="1"/>
  <c r="P1007" i="62" l="1"/>
  <c r="N1007" i="62" s="1"/>
  <c r="Q440" i="62" a="1"/>
  <c r="Q440" i="62" l="1"/>
  <c r="Q905" i="62" a="1"/>
  <c r="Q905" i="62" l="1"/>
  <c r="Q288" i="62" a="1"/>
  <c r="Q288" i="62" l="1"/>
  <c r="O288" i="62" s="1"/>
  <c r="P343" i="62" a="1"/>
  <c r="P343" i="62" l="1"/>
  <c r="N343" i="62" s="1"/>
  <c r="P93" i="62" a="1"/>
  <c r="P93" i="62" l="1"/>
  <c r="N93" i="62" s="1"/>
  <c r="Q398" i="62" a="1"/>
  <c r="Q398" i="62" l="1"/>
  <c r="O398" i="62" s="1"/>
  <c r="P190" i="62" a="1"/>
  <c r="P190" i="62" l="1"/>
  <c r="N190" i="62" s="1"/>
  <c r="P1019" i="62" a="1"/>
  <c r="P1019" i="62" l="1"/>
  <c r="N1019" i="62" s="1"/>
  <c r="Q796" i="62" a="1"/>
  <c r="Q796" i="62" l="1"/>
  <c r="Q206" i="62" a="1"/>
  <c r="Q206" i="62" l="1"/>
  <c r="O206" i="62" s="1"/>
  <c r="P217" i="62" a="1"/>
  <c r="P217" i="62" l="1"/>
  <c r="N217" i="62" s="1"/>
  <c r="P546" i="62" a="1"/>
  <c r="P546" i="62" l="1"/>
  <c r="P250" i="62" a="1"/>
  <c r="P250" i="62" l="1"/>
  <c r="P641" i="62" a="1"/>
  <c r="P641" i="62" l="1"/>
  <c r="N641" i="62" s="1"/>
  <c r="Q135" i="62" a="1"/>
  <c r="Q135" i="62" l="1"/>
  <c r="P341" i="62" a="1"/>
  <c r="P341" i="62" l="1"/>
  <c r="N341" i="62" s="1"/>
  <c r="P497" i="62" a="1"/>
  <c r="P497" i="62" l="1"/>
  <c r="N497" i="62" s="1"/>
  <c r="Q167" i="62" a="1"/>
  <c r="Q167" i="62" l="1"/>
  <c r="P694" i="62" a="1"/>
  <c r="P694" i="62" l="1"/>
  <c r="N694" i="62" s="1"/>
  <c r="Q750" i="62" a="1"/>
  <c r="Q750" i="62" l="1"/>
  <c r="P33" i="62" a="1"/>
  <c r="P33" i="62" l="1"/>
  <c r="N33" i="62" s="1"/>
  <c r="P44" i="62" a="1"/>
  <c r="P44" i="62" l="1"/>
  <c r="Q201" i="62" a="1"/>
  <c r="Q201" i="62" l="1"/>
  <c r="O201" i="62" s="1"/>
  <c r="Q61" i="62" a="1"/>
  <c r="Q61" i="62" l="1"/>
  <c r="O61" i="62" s="1"/>
  <c r="P98" i="62" a="1"/>
  <c r="P98" i="62" l="1"/>
  <c r="N98" i="62" s="1"/>
  <c r="Q189" i="62" a="1"/>
  <c r="Q189" i="62" l="1"/>
  <c r="O189" i="62" s="1"/>
  <c r="P607" i="62" a="1"/>
  <c r="P607" i="62" l="1"/>
  <c r="Q644" i="62" a="1"/>
  <c r="Q644" i="62" l="1"/>
  <c r="O644" i="62" s="1"/>
  <c r="Q56" i="62" a="1"/>
  <c r="Q56" i="62" l="1"/>
  <c r="O56" i="62" s="1"/>
  <c r="P1026" i="62" a="1"/>
  <c r="P1026" i="62" l="1"/>
  <c r="P173" i="62" a="1"/>
  <c r="P173" i="62" l="1"/>
  <c r="N173" i="62" s="1"/>
  <c r="P197" i="62" a="1"/>
  <c r="P197" i="62" l="1"/>
  <c r="N197" i="62" s="1"/>
  <c r="Q692" i="62" a="1"/>
  <c r="Q692" i="62" l="1"/>
  <c r="O692" i="62" s="1"/>
  <c r="P997" i="62" a="1"/>
  <c r="P997" i="62" l="1"/>
  <c r="Q538" i="62" a="1"/>
  <c r="Q538" i="62" l="1"/>
  <c r="O538" i="62" s="1"/>
  <c r="Q219" i="62" a="1"/>
  <c r="Q219" i="62" l="1"/>
  <c r="O219" i="62" s="1"/>
  <c r="Q241" i="62" a="1"/>
  <c r="Q241" i="62" l="1"/>
  <c r="O241" i="62" s="1"/>
  <c r="P291" i="62" a="1"/>
  <c r="P291" i="62" l="1"/>
  <c r="N291" i="62" s="1"/>
  <c r="Q431" i="62" a="1"/>
  <c r="Q431" i="62" l="1"/>
  <c r="O431" i="62" s="1"/>
  <c r="Q251" i="62" a="1"/>
  <c r="Q251" i="62" l="1"/>
  <c r="Q390" i="62" a="1"/>
  <c r="Q390" i="62" l="1"/>
  <c r="O390" i="62" s="1"/>
  <c r="P558" i="62" a="1"/>
  <c r="P558" i="62" l="1"/>
  <c r="N558" i="62" s="1"/>
  <c r="P249" i="62" a="1"/>
  <c r="P249" i="62" l="1"/>
  <c r="N249" i="62" s="1"/>
  <c r="Q605" i="62" a="1"/>
  <c r="Q605" i="62" l="1"/>
  <c r="O605" i="62" s="1"/>
  <c r="Q540" i="62" a="1"/>
  <c r="Q540" i="62" l="1"/>
  <c r="O540" i="62" s="1"/>
  <c r="Q422" i="62" a="1"/>
  <c r="Q422" i="62" l="1"/>
  <c r="O422" i="62" s="1"/>
  <c r="Q182" i="62" a="1"/>
  <c r="Q182" i="62" l="1"/>
  <c r="P862" i="62" a="1"/>
  <c r="P862" i="62" l="1"/>
  <c r="Q551" i="62" a="1"/>
  <c r="Q551" i="62" l="1"/>
  <c r="O551" i="62" s="1"/>
  <c r="Q7" i="62" a="1"/>
  <c r="Q7" i="62" l="1"/>
  <c r="I106" i="60"/>
  <c r="I106" i="61" s="1"/>
  <c r="P993" i="62" a="1"/>
  <c r="P993" i="62" l="1"/>
  <c r="M106" i="59"/>
  <c r="R106" i="182" s="1"/>
  <c r="P240" i="62" a="1"/>
  <c r="R106" i="180" l="1"/>
  <c r="R106" i="181"/>
  <c r="R106" i="178"/>
  <c r="R106" i="179"/>
  <c r="R106" i="175"/>
  <c r="R106" i="176"/>
  <c r="R106" i="177"/>
  <c r="R106" i="173"/>
  <c r="R106" i="174"/>
  <c r="R106" i="171"/>
  <c r="R106" i="172"/>
  <c r="R106" i="169"/>
  <c r="R106" i="170"/>
  <c r="R106" i="167"/>
  <c r="R106" i="168"/>
  <c r="R106" i="165"/>
  <c r="R106" i="166"/>
  <c r="R106" i="163"/>
  <c r="R106" i="164"/>
  <c r="R106" i="161"/>
  <c r="R106" i="162"/>
  <c r="R106" i="159"/>
  <c r="R106" i="160"/>
  <c r="R106" i="157"/>
  <c r="R106" i="158"/>
  <c r="R106" i="155"/>
  <c r="R106" i="156"/>
  <c r="R106" i="153"/>
  <c r="R106" i="154"/>
  <c r="R106" i="152"/>
  <c r="R106" i="151"/>
  <c r="R106" i="149"/>
  <c r="R106" i="150"/>
  <c r="R106" i="147"/>
  <c r="R106" i="148"/>
  <c r="R106" i="145"/>
  <c r="R106" i="146"/>
  <c r="R106" i="142"/>
  <c r="R106" i="143"/>
  <c r="P240" i="62"/>
  <c r="N240" i="62" s="1"/>
  <c r="R106" i="65"/>
  <c r="R106" i="59"/>
  <c r="R106" i="141"/>
  <c r="R106" i="140"/>
  <c r="Q446" i="62" a="1"/>
  <c r="Q446" i="62" l="1"/>
  <c r="O446" i="62" s="1"/>
  <c r="P955" i="62" a="1"/>
  <c r="P955" i="62" l="1"/>
  <c r="N955" i="62" s="1"/>
  <c r="Q934" i="62" a="1"/>
  <c r="Q934" i="62" l="1"/>
  <c r="Q49" i="62" a="1"/>
  <c r="Q49" i="62" l="1"/>
  <c r="P383" i="62" a="1"/>
  <c r="P383" i="62" l="1"/>
  <c r="N383" i="62" s="1"/>
  <c r="Q213" i="62" a="1"/>
  <c r="Q213" i="62" l="1"/>
  <c r="O213" i="62" s="1"/>
  <c r="P146" i="62" a="1"/>
  <c r="P146" i="62" l="1"/>
  <c r="N146" i="62" s="1"/>
  <c r="Q152" i="62" a="1"/>
  <c r="Q152" i="62" l="1"/>
  <c r="O152" i="62" s="1"/>
  <c r="P116" i="62" a="1"/>
  <c r="P116" i="62" l="1"/>
  <c r="N116" i="62" s="1"/>
  <c r="R486" i="62" a="1"/>
  <c r="P487" i="62" a="1"/>
  <c r="P487" i="62" l="1"/>
  <c r="N487" i="62" s="1"/>
  <c r="R486" i="62"/>
  <c r="Q136" i="62" a="1"/>
  <c r="Q136" i="62" l="1"/>
  <c r="P145" i="62" a="1"/>
  <c r="P145" i="62" l="1"/>
  <c r="N145" i="62" s="1"/>
  <c r="P393" i="62" a="1"/>
  <c r="P393" i="62" l="1"/>
  <c r="Q731" i="62" a="1"/>
  <c r="Q731" i="62" l="1"/>
  <c r="O731" i="62" s="1"/>
  <c r="Q686" i="62" a="1"/>
  <c r="Q686" i="62" l="1"/>
  <c r="Q514" i="62" a="1"/>
  <c r="Q514" i="62" l="1"/>
  <c r="O514" i="62" s="1"/>
  <c r="Q413" i="62" a="1"/>
  <c r="Q413" i="62" l="1"/>
  <c r="O413" i="62" s="1"/>
  <c r="Q983" i="62" a="1"/>
  <c r="Q983" i="62" l="1"/>
  <c r="P451" i="62" a="1"/>
  <c r="P451" i="62" l="1"/>
  <c r="N451" i="62" s="1"/>
  <c r="P23" i="62" a="1"/>
  <c r="P23" i="62" l="1"/>
  <c r="N23" i="62" s="1"/>
  <c r="P936" i="62" a="1"/>
  <c r="P936" i="62" l="1"/>
  <c r="N936" i="62" s="1"/>
  <c r="P408" i="62" a="1"/>
  <c r="P408" i="62" l="1"/>
  <c r="N408" i="62" s="1"/>
  <c r="P631" i="62" a="1"/>
  <c r="P631" i="62" l="1"/>
  <c r="N631" i="62" s="1"/>
  <c r="P288" i="62" a="1"/>
  <c r="P288" i="62" l="1"/>
  <c r="N288" i="62" s="1"/>
  <c r="Q77" i="62" a="1"/>
  <c r="Q77" i="62" l="1"/>
  <c r="O77" i="62" s="1"/>
  <c r="Q324" i="62" a="1"/>
  <c r="Q324" i="62" l="1"/>
  <c r="O324" i="62" s="1"/>
  <c r="Q93" i="62" a="1"/>
  <c r="Q93" i="62" l="1"/>
  <c r="O93" i="62" s="1"/>
  <c r="Q346" i="62" a="1"/>
  <c r="Q346" i="62" l="1"/>
  <c r="O346" i="62" s="1"/>
  <c r="P427" i="62" a="1"/>
  <c r="P427" i="62" l="1"/>
  <c r="N427" i="62" s="1"/>
  <c r="Q1032" i="62" a="1"/>
  <c r="Q1032" i="62" l="1"/>
  <c r="Q316" i="62" a="1"/>
  <c r="Q316" i="62" l="1"/>
  <c r="O316" i="62" s="1"/>
  <c r="Q585" i="62" a="1"/>
  <c r="Q585" i="62" l="1"/>
  <c r="P470" i="62" a="1"/>
  <c r="P470" i="62" l="1"/>
  <c r="N470" i="62" s="1"/>
  <c r="Q640" i="62" a="1"/>
  <c r="Q640" i="62" l="1"/>
  <c r="O640" i="62" s="1"/>
  <c r="Q1007" i="62" a="1"/>
  <c r="Q1007" i="62" l="1"/>
  <c r="O1007" i="62" s="1"/>
  <c r="P736" i="62" a="1"/>
  <c r="P736" i="62" l="1"/>
  <c r="Q169" i="62" a="1"/>
  <c r="Q169" i="62" l="1"/>
  <c r="O169" i="62" s="1"/>
  <c r="S754" i="62" a="1"/>
  <c r="Q755" i="62" a="1"/>
  <c r="Q755" i="62" l="1"/>
  <c r="S754" i="62"/>
  <c r="O754" i="62" s="1"/>
  <c r="P664" i="62" a="1"/>
  <c r="P664" i="62" l="1"/>
  <c r="N664" i="62" s="1"/>
  <c r="P130" i="62" a="1"/>
  <c r="P130" i="62" l="1"/>
  <c r="N130" i="62" s="1"/>
  <c r="P32" i="62" a="1"/>
  <c r="P32" i="62" l="1"/>
  <c r="N32" i="62" s="1"/>
  <c r="Q949" i="62" a="1"/>
  <c r="Q949" i="62" l="1"/>
  <c r="Q515" i="62" a="1"/>
  <c r="Q515" i="62" l="1"/>
  <c r="O515" i="62" s="1"/>
  <c r="Q256" i="62" a="1"/>
  <c r="Q256" i="62" l="1"/>
  <c r="O256" i="62" s="1"/>
  <c r="P435" i="62" a="1"/>
  <c r="P435" i="62" l="1"/>
  <c r="N435" i="62" s="1"/>
  <c r="Q649" i="62" a="1"/>
  <c r="Q649" i="62" l="1"/>
  <c r="O649" i="62" s="1"/>
  <c r="P234" i="62" a="1"/>
  <c r="P234" i="62" l="1"/>
  <c r="N234" i="62" s="1"/>
  <c r="P681" i="62" a="1"/>
  <c r="P681" i="62" l="1"/>
  <c r="Q620" i="62" a="1"/>
  <c r="Q620" i="62" l="1"/>
  <c r="O620" i="62" s="1"/>
  <c r="Q100" i="62" a="1"/>
  <c r="Q100" i="62" l="1"/>
  <c r="O100" i="62" s="1"/>
  <c r="Q174" i="62" a="1"/>
  <c r="Q174" i="62" l="1"/>
  <c r="O174" i="62" s="1"/>
  <c r="Q24" i="62" a="1"/>
  <c r="S23" i="62" a="1"/>
  <c r="Q24" i="62" l="1"/>
  <c r="O24" i="62" s="1"/>
  <c r="S23" i="62"/>
  <c r="P493" i="62" a="1"/>
  <c r="P493" i="62" l="1"/>
  <c r="N493" i="62" s="1"/>
  <c r="P308" i="62" a="1"/>
  <c r="P308" i="62" l="1"/>
  <c r="N308" i="62" s="1"/>
  <c r="Q780" i="62" a="1"/>
  <c r="Q780" i="62" l="1"/>
  <c r="Q493" i="62" a="1"/>
  <c r="Q493" i="62" l="1"/>
  <c r="O493" i="62" s="1"/>
  <c r="P779" i="62" a="1"/>
  <c r="P779" i="62" l="1"/>
  <c r="P620" i="62" a="1"/>
  <c r="P620" i="62" l="1"/>
  <c r="N620" i="62" s="1"/>
  <c r="P983" i="62" a="1"/>
  <c r="P983" i="62" l="1"/>
  <c r="Q277" i="62" a="1"/>
  <c r="Q277" i="62" l="1"/>
  <c r="O277" i="62" s="1"/>
  <c r="P286" i="62" a="1"/>
  <c r="P286" i="62" l="1"/>
  <c r="N286" i="62" s="1"/>
  <c r="Q94" i="62" a="1"/>
  <c r="Q94" i="62" l="1"/>
  <c r="O94" i="62" s="1"/>
  <c r="Q962" i="62" a="1"/>
  <c r="Q962" i="62" l="1"/>
  <c r="P101" i="62" a="1"/>
  <c r="P101" i="62" l="1"/>
  <c r="N101" i="62" s="1"/>
  <c r="R761" i="62" a="1"/>
  <c r="P761" i="62" a="1"/>
  <c r="P761" i="62" l="1"/>
  <c r="R761" i="62"/>
  <c r="P728" i="62" a="1"/>
  <c r="N761" i="62" l="1"/>
  <c r="P728" i="62"/>
  <c r="P500" i="62" a="1"/>
  <c r="P500" i="62" l="1"/>
  <c r="Q209" i="62" a="1"/>
  <c r="Q209" i="62" l="1"/>
  <c r="O209" i="62" s="1"/>
  <c r="Q871" i="62" a="1"/>
  <c r="Q871" i="62" l="1"/>
  <c r="O871" i="62" s="1"/>
  <c r="P805" i="62" a="1"/>
  <c r="P805" i="62" l="1"/>
  <c r="Q438" i="62" a="1"/>
  <c r="Q438" i="62" l="1"/>
  <c r="O438" i="62" s="1"/>
  <c r="P290" i="62" a="1"/>
  <c r="P290" i="62" l="1"/>
  <c r="N290" i="62" s="1"/>
  <c r="P336" i="62" a="1"/>
  <c r="P336" i="62" l="1"/>
  <c r="N336" i="62" s="1"/>
  <c r="P50" i="62" a="1"/>
  <c r="P50" i="62" l="1"/>
  <c r="R632" i="62" a="1"/>
  <c r="P632" i="62" a="1"/>
  <c r="P632" i="62" l="1"/>
  <c r="N632" i="62" s="1"/>
  <c r="R632" i="62"/>
  <c r="P651" i="62" a="1"/>
  <c r="P651" i="62" l="1"/>
  <c r="N651" i="62" s="1"/>
  <c r="Q1023" i="62" a="1"/>
  <c r="Q1023" i="62" l="1"/>
  <c r="O1023" i="62" s="1"/>
  <c r="Q460" i="62" a="1"/>
  <c r="Q460" i="62" l="1"/>
  <c r="Q1018" i="62" a="1"/>
  <c r="Q1018" i="62" l="1"/>
  <c r="O1018" i="62" s="1"/>
  <c r="Q567" i="62" a="1"/>
  <c r="Q567" i="62" l="1"/>
  <c r="O567" i="62" s="1"/>
  <c r="Q602" i="62" a="1"/>
  <c r="Q602" i="62" l="1"/>
  <c r="P447" i="62" a="1"/>
  <c r="P447" i="62" l="1"/>
  <c r="N447" i="62" s="1"/>
  <c r="Q829" i="62" a="1"/>
  <c r="Q829" i="62" l="1"/>
  <c r="Q625" i="62" a="1"/>
  <c r="Q625" i="62" l="1"/>
  <c r="O625" i="62" s="1"/>
  <c r="P398" i="62" a="1"/>
  <c r="P398" i="62" l="1"/>
  <c r="N398" i="62" s="1"/>
  <c r="P349" i="62" a="1"/>
  <c r="R349" i="62" a="1"/>
  <c r="P349" i="62" l="1"/>
  <c r="R349" i="62"/>
  <c r="P606" i="62" a="1"/>
  <c r="N349" i="62" l="1"/>
  <c r="P606" i="62"/>
  <c r="N606" i="62" s="1"/>
  <c r="Q1034" i="62" a="1"/>
  <c r="Q1034" i="62" l="1"/>
  <c r="P57" i="62" a="1"/>
  <c r="P57" i="62" l="1"/>
  <c r="N57" i="62" s="1"/>
  <c r="Q371" i="62" a="1"/>
  <c r="Q371" i="62" l="1"/>
  <c r="O371" i="62" s="1"/>
  <c r="P166" i="62" a="1"/>
  <c r="P166" i="62" l="1"/>
  <c r="N166" i="62" s="1"/>
  <c r="P977" i="62" a="1"/>
  <c r="P977" i="62" l="1"/>
  <c r="Q202" i="62" a="1"/>
  <c r="Q202" i="62" l="1"/>
  <c r="O202" i="62" s="1"/>
  <c r="Q129" i="62" a="1"/>
  <c r="Q129" i="62" l="1"/>
  <c r="O129" i="62" s="1"/>
  <c r="Q392" i="62" a="1"/>
  <c r="Q392" i="62" l="1"/>
  <c r="O392" i="62" s="1"/>
  <c r="P196" i="62" a="1"/>
  <c r="P196" i="62" l="1"/>
  <c r="N196" i="62" s="1"/>
  <c r="Q214" i="62" a="1"/>
  <c r="Q214" i="62" l="1"/>
  <c r="O214" i="62" s="1"/>
  <c r="Q972" i="62" a="1"/>
  <c r="Q972" i="62" l="1"/>
  <c r="O972" i="62" s="1"/>
  <c r="P99" i="62" a="1"/>
  <c r="P99" i="62" l="1"/>
  <c r="N99" i="62" s="1"/>
  <c r="P330" i="62" a="1"/>
  <c r="P330" i="62" l="1"/>
  <c r="P278" i="62" a="1"/>
  <c r="P278" i="62" l="1"/>
  <c r="N278" i="62" s="1"/>
  <c r="P1016" i="62" a="1"/>
  <c r="P1016" i="62" l="1"/>
  <c r="Q307" i="62" a="1"/>
  <c r="Q307" i="62" l="1"/>
  <c r="O307" i="62" s="1"/>
  <c r="Q1011" i="62" a="1"/>
  <c r="Q1011" i="62" l="1"/>
  <c r="O1011" i="62" s="1"/>
  <c r="P1001" i="62" a="1"/>
  <c r="P1001" i="62" l="1"/>
  <c r="P661" i="62" a="1"/>
  <c r="P661" i="62" l="1"/>
  <c r="N661" i="62" s="1"/>
  <c r="P89" i="62" a="1"/>
  <c r="P89" i="62" l="1"/>
  <c r="N89" i="62" s="1"/>
  <c r="P131" i="62" a="1"/>
  <c r="P131" i="62" l="1"/>
  <c r="N131" i="62" s="1"/>
  <c r="Q264" i="62" a="1"/>
  <c r="Q264" i="62" l="1"/>
  <c r="P689" i="62" a="1"/>
  <c r="P689" i="62" l="1"/>
  <c r="P46" i="62" a="1"/>
  <c r="P46" i="62" l="1"/>
  <c r="P333" i="62" a="1"/>
  <c r="P333" i="62" l="1"/>
  <c r="N333" i="62" s="1"/>
  <c r="P547" i="62" a="1"/>
  <c r="P547" i="62" l="1"/>
  <c r="P827" i="62" a="1"/>
  <c r="P827" i="62" l="1"/>
  <c r="Q71" i="62" a="1"/>
  <c r="Q71" i="62" l="1"/>
  <c r="O71" i="62" s="1"/>
  <c r="P818" i="62" a="1"/>
  <c r="P818" i="62" l="1"/>
  <c r="P722" i="62" a="1"/>
  <c r="P722" i="62" l="1"/>
  <c r="N722" i="62" s="1"/>
  <c r="P230" i="62" a="1"/>
  <c r="P230" i="62" l="1"/>
  <c r="N230" i="62" s="1"/>
  <c r="Q294" i="62" a="1"/>
  <c r="Q294" i="62" l="1"/>
  <c r="O294" i="62" s="1"/>
  <c r="Q270" i="62" a="1"/>
  <c r="Q270" i="62" l="1"/>
  <c r="O270" i="62" s="1"/>
  <c r="Q67" i="62" a="1"/>
  <c r="Q67" i="62" l="1"/>
  <c r="O67" i="62" s="1"/>
  <c r="P703" i="62" a="1"/>
  <c r="P703" i="62" l="1"/>
  <c r="P586" i="62" a="1"/>
  <c r="P586" i="62" l="1"/>
  <c r="N586" i="62" s="1"/>
  <c r="P443" i="62" a="1"/>
  <c r="P443" i="62" l="1"/>
  <c r="N443" i="62" s="1"/>
  <c r="Q834" i="62" a="1"/>
  <c r="Q834" i="62" l="1"/>
  <c r="Q736" i="62" a="1"/>
  <c r="Q736" i="62" l="1"/>
  <c r="P111" i="62" a="1"/>
  <c r="P111" i="62" l="1"/>
  <c r="N111" i="62" s="1"/>
  <c r="Q849" i="62" a="1"/>
  <c r="Q849" i="62" l="1"/>
  <c r="S221" i="62" a="1"/>
  <c r="Q218" i="62" a="1"/>
  <c r="Q218" i="62" l="1"/>
  <c r="O218" i="62" s="1"/>
  <c r="S221" i="62"/>
  <c r="Q78" i="62" a="1"/>
  <c r="Q78" i="62" l="1"/>
  <c r="O78" i="62" s="1"/>
  <c r="P30" i="62" a="1"/>
  <c r="P30" i="62" l="1"/>
  <c r="N30" i="62" s="1"/>
  <c r="Q356" i="62" a="1"/>
  <c r="Q356" i="62" l="1"/>
  <c r="O356" i="62" s="1"/>
  <c r="Q48" i="62" a="1"/>
  <c r="Q48" i="62" l="1"/>
  <c r="P782" i="62" a="1"/>
  <c r="P782" i="62" l="1"/>
  <c r="Q729" i="62" a="1"/>
  <c r="Q729" i="62" l="1"/>
  <c r="P62" i="62" a="1"/>
  <c r="P62" i="62" l="1"/>
  <c r="N62" i="62" s="1"/>
  <c r="P795" i="62" a="1"/>
  <c r="P795" i="62" l="1"/>
  <c r="P45" i="62" a="1"/>
  <c r="P45" i="62" l="1"/>
  <c r="P473" i="62" a="1"/>
  <c r="P473" i="62" l="1"/>
  <c r="N473" i="62" s="1"/>
  <c r="Q203" i="62" a="1"/>
  <c r="S202" i="62" a="1"/>
  <c r="Q203" i="62" l="1"/>
  <c r="O203" i="62" s="1"/>
  <c r="S202" i="62"/>
  <c r="Q19" i="62" a="1"/>
  <c r="Q19" i="62" l="1"/>
  <c r="O19" i="62" s="1"/>
  <c r="P100" i="62" a="1"/>
  <c r="P100" i="62" l="1"/>
  <c r="N100" i="62" s="1"/>
  <c r="P512" i="62" a="1"/>
  <c r="P512" i="62" l="1"/>
  <c r="N512" i="62" s="1"/>
  <c r="P205" i="62" a="1"/>
  <c r="P205" i="62" l="1"/>
  <c r="N205" i="62" s="1"/>
  <c r="P203" i="62" a="1"/>
  <c r="P203" i="62" l="1"/>
  <c r="N203" i="62" s="1"/>
  <c r="Q999" i="62" a="1"/>
  <c r="Q999" i="62" l="1"/>
  <c r="P769" i="62" a="1"/>
  <c r="P769" i="62" l="1"/>
  <c r="P1032" i="62" a="1"/>
  <c r="P1032" i="62" l="1"/>
  <c r="Q670" i="62" a="1"/>
  <c r="Q670" i="62" l="1"/>
  <c r="P188" i="62" a="1"/>
  <c r="P188" i="62" l="1"/>
  <c r="N188" i="62" s="1"/>
  <c r="Q559" i="62" a="1"/>
  <c r="Q559" i="62" l="1"/>
  <c r="O559" i="62" s="1"/>
  <c r="Q485" i="62" a="1"/>
  <c r="Q485" i="62" l="1"/>
  <c r="O485" i="62" s="1"/>
  <c r="P66" i="62" a="1"/>
  <c r="P66" i="62" l="1"/>
  <c r="N66" i="62" s="1"/>
  <c r="P172" i="62" a="1"/>
  <c r="P172" i="62" l="1"/>
  <c r="N172" i="62" s="1"/>
  <c r="Q826" i="62" a="1"/>
  <c r="Q826" i="62" l="1"/>
  <c r="Q111" i="62" a="1"/>
  <c r="Q111" i="62" l="1"/>
  <c r="O111" i="62" s="1"/>
  <c r="Q703" i="62" a="1"/>
  <c r="Q703" i="62" l="1"/>
  <c r="Q502" i="62" a="1"/>
  <c r="Q502" i="62" l="1"/>
  <c r="Q254" i="62" a="1"/>
  <c r="Q254" i="62" l="1"/>
  <c r="O254" i="62" s="1"/>
  <c r="Q405" i="62" a="1"/>
  <c r="Q405" i="62" l="1"/>
  <c r="O405" i="62" s="1"/>
  <c r="Q391" i="62" a="1"/>
  <c r="Q391" i="62" l="1"/>
  <c r="O391" i="62" s="1"/>
  <c r="Q26" i="62" a="1"/>
  <c r="Q26" i="62" l="1"/>
  <c r="O26" i="62" s="1"/>
  <c r="P43" i="62" a="1"/>
  <c r="P43" i="62" l="1"/>
  <c r="P659" i="62" a="1"/>
  <c r="P659" i="62" l="1"/>
  <c r="N659" i="62" s="1"/>
  <c r="P231" i="62" a="1"/>
  <c r="P231" i="62" l="1"/>
  <c r="N231" i="62" s="1"/>
  <c r="Q64" i="62" a="1"/>
  <c r="Q64" i="62" l="1"/>
  <c r="O64" i="62" s="1"/>
  <c r="P194" i="62" a="1"/>
  <c r="P194" i="62" l="1"/>
  <c r="N194" i="62" s="1"/>
  <c r="Q82" i="62" a="1"/>
  <c r="Q82" i="62" l="1"/>
  <c r="O82" i="62" s="1"/>
  <c r="P265" i="62" a="1"/>
  <c r="P265" i="62" l="1"/>
  <c r="N265" i="62" s="1"/>
  <c r="P944" i="62" a="1"/>
  <c r="P944" i="62" l="1"/>
  <c r="Q68" i="62" a="1"/>
  <c r="Q68" i="62" l="1"/>
  <c r="O68" i="62" s="1"/>
  <c r="R191" i="62" a="1"/>
  <c r="P192" i="62" a="1"/>
  <c r="P192" i="62" l="1"/>
  <c r="N192" i="62" s="1"/>
  <c r="R191" i="62"/>
  <c r="Q520" i="62" a="1"/>
  <c r="Q520" i="62" l="1"/>
  <c r="Q310" i="62" a="1"/>
  <c r="Q310" i="62" l="1"/>
  <c r="O310" i="62" s="1"/>
  <c r="P1006" i="62" a="1"/>
  <c r="P1006" i="62" l="1"/>
  <c r="N1006" i="62" s="1"/>
  <c r="S403" i="62" a="1"/>
  <c r="Q404" i="62" a="1"/>
  <c r="Q404" i="62" l="1"/>
  <c r="O404" i="62" s="1"/>
  <c r="S403" i="62"/>
  <c r="P139" i="62" a="1"/>
  <c r="P139" i="62" l="1"/>
  <c r="P870" i="62" a="1"/>
  <c r="P870" i="62" l="1"/>
  <c r="Q641" i="62" a="1"/>
  <c r="Q641" i="62" l="1"/>
  <c r="O641" i="62" s="1"/>
  <c r="Q349" i="62" a="1"/>
  <c r="Q349" i="62" l="1"/>
  <c r="Q778" i="62" a="1"/>
  <c r="Q778" i="62" l="1"/>
  <c r="Q564" i="62" a="1"/>
  <c r="Q564" i="62" l="1"/>
  <c r="O564" i="62" s="1"/>
  <c r="Q657" i="62" a="1"/>
  <c r="Q657" i="62" l="1"/>
  <c r="O657" i="62" s="1"/>
  <c r="Q528" i="62" a="1"/>
  <c r="Q528" i="62" l="1"/>
  <c r="O528" i="62" s="1"/>
  <c r="Q268" i="62" a="1"/>
  <c r="Q268" i="62" l="1"/>
  <c r="O268" i="62" s="1"/>
  <c r="Q296" i="62" a="1"/>
  <c r="Q296" i="62" l="1"/>
  <c r="O296" i="62" s="1"/>
  <c r="Q727" i="62" a="1"/>
  <c r="Q727" i="62" l="1"/>
  <c r="P25" i="62" a="1"/>
  <c r="P25" i="62" l="1"/>
  <c r="N25" i="62" s="1"/>
  <c r="Q246" i="62" a="1"/>
  <c r="Q246" i="62" l="1"/>
  <c r="O246" i="62" s="1"/>
  <c r="Q578" i="62" a="1"/>
  <c r="Q578" i="62" l="1"/>
  <c r="O578" i="62" s="1"/>
  <c r="S937" i="62" a="1"/>
  <c r="Q938" i="62" a="1"/>
  <c r="Q938" i="62" l="1"/>
  <c r="O938" i="62" s="1"/>
  <c r="S937" i="62"/>
  <c r="P781" i="62" a="1"/>
  <c r="R781" i="62" a="1"/>
  <c r="P781" i="62" l="1"/>
  <c r="R781" i="62"/>
  <c r="P690" i="62" a="1"/>
  <c r="N781" i="62" l="1"/>
  <c r="P690" i="62"/>
  <c r="Q492" i="62" a="1"/>
  <c r="Q492" i="62" l="1"/>
  <c r="O492" i="62" s="1"/>
  <c r="Q980" i="62" a="1"/>
  <c r="Q980" i="62" l="1"/>
  <c r="O980" i="62" s="1"/>
  <c r="Q740" i="62" a="1"/>
  <c r="Q740" i="62" l="1"/>
  <c r="O740" i="62" s="1"/>
  <c r="Q674" i="62" a="1"/>
  <c r="Q674" i="62" l="1"/>
  <c r="Q59" i="62" a="1"/>
  <c r="Q59" i="62" l="1"/>
  <c r="O59" i="62" s="1"/>
  <c r="P990" i="62" a="1"/>
  <c r="P990" i="62" l="1"/>
  <c r="Q964" i="62" a="1"/>
  <c r="S963" i="62" a="1"/>
  <c r="Q964" i="62" l="1"/>
  <c r="S963" i="62"/>
  <c r="O963" i="62" s="1"/>
  <c r="Q121" i="62" a="1"/>
  <c r="Q121" i="62" l="1"/>
  <c r="Q800" i="62" a="1"/>
  <c r="Q800" i="62" l="1"/>
  <c r="Q529" i="62" a="1"/>
  <c r="Q529" i="62" l="1"/>
  <c r="O529" i="62" s="1"/>
  <c r="P1034" i="62" a="1"/>
  <c r="P1034" i="62" l="1"/>
  <c r="Q530" i="62" a="1"/>
  <c r="Q530" i="62" l="1"/>
  <c r="Q769" i="62" a="1"/>
  <c r="Q769" i="62" l="1"/>
  <c r="Q262" i="62" a="1"/>
  <c r="Q262" i="62" l="1"/>
  <c r="P49" i="62" a="1"/>
  <c r="P49" i="62" l="1"/>
  <c r="Q344" i="62" a="1"/>
  <c r="Q344" i="62" l="1"/>
  <c r="O344" i="62" s="1"/>
  <c r="Q99" i="62" a="1"/>
  <c r="Q99" i="62" l="1"/>
  <c r="O99" i="62" s="1"/>
  <c r="Q421" i="62" a="1"/>
  <c r="Q421" i="62" l="1"/>
  <c r="Q607" i="62" a="1"/>
  <c r="S606" i="62" a="1"/>
  <c r="Q607" i="62" l="1"/>
  <c r="S606" i="62"/>
  <c r="P312" i="62" a="1"/>
  <c r="P312" i="62" l="1"/>
  <c r="P293" i="62" a="1"/>
  <c r="P293" i="62" l="1"/>
  <c r="P20" i="62" a="1"/>
  <c r="P20" i="62" l="1"/>
  <c r="N20" i="62" s="1"/>
  <c r="Q314" i="62" a="1"/>
  <c r="Q314" i="62" l="1"/>
  <c r="O314" i="62" s="1"/>
  <c r="Q131" i="62" a="1"/>
  <c r="Q131" i="62" l="1"/>
  <c r="O131" i="62" s="1"/>
  <c r="P755" i="62" a="1"/>
  <c r="P755" i="62" l="1"/>
  <c r="P395" i="62" a="1"/>
  <c r="P395" i="62" l="1"/>
  <c r="N395" i="62" s="1"/>
  <c r="P422" i="62" a="1"/>
  <c r="P422" i="62" l="1"/>
  <c r="N422" i="62" s="1"/>
  <c r="P12" i="62" a="1"/>
  <c r="P12" i="62" l="1"/>
  <c r="P373" i="62" a="1"/>
  <c r="P373" i="62" l="1"/>
  <c r="N373" i="62" s="1"/>
  <c r="P564" i="62" a="1"/>
  <c r="P564" i="62" l="1"/>
  <c r="N564" i="62" s="1"/>
  <c r="Q848" i="62" a="1"/>
  <c r="Q848" i="62" l="1"/>
  <c r="Q321" i="62" a="1"/>
  <c r="Q321" i="62" l="1"/>
  <c r="P895" i="62" a="1"/>
  <c r="P895" i="62" l="1"/>
  <c r="N895" i="62" s="1"/>
  <c r="Q626" i="62" a="1"/>
  <c r="Q626" i="62" l="1"/>
  <c r="O626" i="62" s="1"/>
  <c r="P21" i="62" a="1"/>
  <c r="P21" i="62" l="1"/>
  <c r="N21" i="62" s="1"/>
  <c r="P522" i="62" a="1"/>
  <c r="P522" i="62" l="1"/>
  <c r="P245" i="62" a="1"/>
  <c r="P245" i="62" l="1"/>
  <c r="N245" i="62" s="1"/>
  <c r="Q86" i="62" a="1"/>
  <c r="Q86" i="62" l="1"/>
  <c r="O86" i="62" s="1"/>
  <c r="Q125" i="62" a="1"/>
  <c r="Q125" i="62" l="1"/>
  <c r="Q240" i="62" a="1"/>
  <c r="Q240" i="62" l="1"/>
  <c r="O240" i="62" s="1"/>
  <c r="P450" i="62" a="1"/>
  <c r="P450" i="62" l="1"/>
  <c r="N450" i="62" s="1"/>
  <c r="Q973" i="62" a="1"/>
  <c r="Q973" i="62" l="1"/>
  <c r="O973" i="62" s="1"/>
  <c r="Q266" i="62" a="1"/>
  <c r="Q266" i="62" l="1"/>
  <c r="O266" i="62" s="1"/>
  <c r="Q103" i="62" a="1"/>
  <c r="S102" i="62" a="1"/>
  <c r="Q103" i="62" l="1"/>
  <c r="S102" i="62"/>
  <c r="O102" i="62" s="1"/>
  <c r="Q175" i="62" a="1"/>
  <c r="Q175" i="62" l="1"/>
  <c r="O175" i="62" s="1"/>
  <c r="P845" i="62" a="1"/>
  <c r="P845" i="62" l="1"/>
  <c r="N845" i="62" s="1"/>
  <c r="Q274" i="62" a="1"/>
  <c r="Q274" i="62" l="1"/>
  <c r="Q881" i="62" a="1"/>
  <c r="Q881" i="62" l="1"/>
  <c r="O881" i="62" s="1"/>
  <c r="R828" i="62" a="1"/>
  <c r="P829" i="62" a="1"/>
  <c r="P829" i="62" l="1"/>
  <c r="R828" i="62"/>
  <c r="N828" i="62" s="1"/>
  <c r="P565" i="62" a="1"/>
  <c r="P565" i="62" l="1"/>
  <c r="N565" i="62" s="1"/>
  <c r="Q319" i="62" a="1"/>
  <c r="Q319" i="62" l="1"/>
  <c r="O319" i="62" s="1"/>
  <c r="P726" i="62" a="1"/>
  <c r="P726" i="62" l="1"/>
  <c r="P135" i="62" a="1"/>
  <c r="P135" i="62" l="1"/>
  <c r="P648" i="62" a="1"/>
  <c r="P648" i="62" l="1"/>
  <c r="N648" i="62" s="1"/>
  <c r="P413" i="62" a="1"/>
  <c r="P413" i="62" l="1"/>
  <c r="N413" i="62" s="1"/>
  <c r="Q568" i="62" a="1"/>
  <c r="Q568" i="62" l="1"/>
  <c r="O568" i="62" s="1"/>
  <c r="P590" i="62" a="1"/>
  <c r="P590" i="62" l="1"/>
  <c r="P182" i="62" a="1"/>
  <c r="P182" i="62" l="1"/>
  <c r="Q30" i="62" a="1"/>
  <c r="Q30" i="62" l="1"/>
  <c r="O30" i="62" s="1"/>
  <c r="P669" i="62" a="1"/>
  <c r="P669" i="62" l="1"/>
  <c r="N669" i="62" s="1"/>
  <c r="S703" i="62" a="1"/>
  <c r="Q702" i="62" a="1"/>
  <c r="Q702" i="62" l="1"/>
  <c r="O702" i="62" s="1"/>
  <c r="S703" i="62"/>
  <c r="O703" i="62" s="1"/>
  <c r="Q278" i="62" a="1"/>
  <c r="Q278" i="62" l="1"/>
  <c r="O278" i="62" s="1"/>
  <c r="P945" i="62" a="1"/>
  <c r="P945" i="62" l="1"/>
  <c r="P684" i="62" a="1"/>
  <c r="P684" i="62" l="1"/>
  <c r="P1002" i="62" a="1"/>
  <c r="P1002" i="62" l="1"/>
  <c r="Q332" i="62" a="1"/>
  <c r="Q332" i="62" l="1"/>
  <c r="O332" i="62" s="1"/>
  <c r="Q448" i="62" a="1"/>
  <c r="Q448" i="62" l="1"/>
  <c r="O448" i="62" s="1"/>
  <c r="Q694" i="62" a="1"/>
  <c r="Q694" i="62" l="1"/>
  <c r="O694" i="62" s="1"/>
  <c r="Q971" i="62" a="1"/>
  <c r="Q971" i="62" l="1"/>
  <c r="P978" i="62" a="1"/>
  <c r="P978" i="62" l="1"/>
  <c r="N978" i="62" s="1"/>
  <c r="Q313" i="62" a="1"/>
  <c r="Q313" i="62" l="1"/>
  <c r="O313" i="62" s="1"/>
  <c r="P602" i="62" a="1"/>
  <c r="P602" i="62" l="1"/>
  <c r="S1018" i="62" a="1"/>
  <c r="Q1019" i="62" a="1"/>
  <c r="Q1019" i="62" l="1"/>
  <c r="O1019" i="62" s="1"/>
  <c r="S1018" i="62"/>
  <c r="Q409" i="62" a="1"/>
  <c r="Q409" i="62" l="1"/>
  <c r="O409" i="62" s="1"/>
  <c r="Q223" i="62" a="1"/>
  <c r="Q223" i="62" l="1"/>
  <c r="O223" i="62" s="1"/>
  <c r="Q162" i="62" a="1"/>
  <c r="Q162" i="62" l="1"/>
  <c r="O162" i="62" s="1"/>
  <c r="P538" i="62" a="1"/>
  <c r="P538" i="62" l="1"/>
  <c r="N538" i="62" s="1"/>
  <c r="P292" i="62" a="1"/>
  <c r="P292" i="62" l="1"/>
  <c r="N292" i="62" s="1"/>
  <c r="Q975" i="62" a="1"/>
  <c r="Q975" i="62" l="1"/>
  <c r="Q673" i="62" a="1"/>
  <c r="Q673" i="62" l="1"/>
  <c r="P975" i="62" a="1"/>
  <c r="P975" i="62" l="1"/>
  <c r="Q722" i="62" a="1"/>
  <c r="Q722" i="62" l="1"/>
  <c r="O722" i="62" s="1"/>
  <c r="Q869" i="62" a="1"/>
  <c r="Q869" i="62" l="1"/>
  <c r="O869" i="62" s="1"/>
  <c r="P601" i="62" a="1"/>
  <c r="P601" i="62" l="1"/>
  <c r="P439" i="62" a="1"/>
  <c r="P439" i="62" l="1"/>
  <c r="P603" i="62" a="1"/>
  <c r="P603" i="62" l="1"/>
  <c r="P679" i="62" a="1"/>
  <c r="P679" i="62" l="1"/>
  <c r="P613" i="62" a="1"/>
  <c r="P613" i="62" l="1"/>
  <c r="N613" i="62" s="1"/>
  <c r="P54" i="62" a="1"/>
  <c r="P54" i="62" l="1"/>
  <c r="N54" i="62" s="1"/>
  <c r="Q387" i="62" a="1"/>
  <c r="Q387" i="62" l="1"/>
  <c r="O387" i="62" s="1"/>
  <c r="P662" i="62" a="1"/>
  <c r="P662" i="62" l="1"/>
  <c r="N662" i="62" s="1"/>
  <c r="Q155" i="62" a="1"/>
  <c r="Q155" i="62" l="1"/>
  <c r="O155" i="62" s="1"/>
  <c r="P700" i="62" a="1"/>
  <c r="P700" i="62" l="1"/>
  <c r="Q407" i="62" a="1"/>
  <c r="Q407" i="62" l="1"/>
  <c r="Q210" i="62" a="1"/>
  <c r="Q210" i="62" l="1"/>
  <c r="O210" i="62" s="1"/>
  <c r="Q205" i="62" a="1"/>
  <c r="Q205" i="62" l="1"/>
  <c r="O205" i="62" s="1"/>
  <c r="Q98" i="62" a="1"/>
  <c r="Q98" i="62" l="1"/>
  <c r="O98" i="62" s="1"/>
  <c r="P380" i="62" a="1"/>
  <c r="P380" i="62" l="1"/>
  <c r="N380" i="62" s="1"/>
  <c r="Q647" i="62" a="1"/>
  <c r="Q647" i="62" l="1"/>
  <c r="O647" i="62" s="1"/>
  <c r="Q373" i="62" a="1"/>
  <c r="Q373" i="62" l="1"/>
  <c r="O373" i="62" s="1"/>
  <c r="Q794" i="62" a="1"/>
  <c r="Q794" i="62" l="1"/>
  <c r="O794" i="62" s="1"/>
  <c r="P411" i="62" a="1"/>
  <c r="P411" i="62" l="1"/>
  <c r="Q172" i="62" a="1"/>
  <c r="Q172" i="62" l="1"/>
  <c r="O172" i="62" s="1"/>
  <c r="P41" i="62" a="1"/>
  <c r="P41" i="62" l="1"/>
  <c r="N41" i="62" s="1"/>
  <c r="P426" i="62" a="1"/>
  <c r="P426" i="62" l="1"/>
  <c r="S788" i="62" a="1"/>
  <c r="Q789" i="62" a="1"/>
  <c r="Q789" i="62" l="1"/>
  <c r="S788" i="62"/>
  <c r="O788" i="62" s="1"/>
  <c r="P974" i="62" a="1"/>
  <c r="P974" i="62" l="1"/>
  <c r="N974" i="62" s="1"/>
  <c r="Q32" i="62" a="1"/>
  <c r="Q32" i="62" l="1"/>
  <c r="O32" i="62" s="1"/>
  <c r="P825" i="62" a="1"/>
  <c r="P825" i="62" l="1"/>
  <c r="Q588" i="62" a="1"/>
  <c r="Q588" i="62" l="1"/>
  <c r="Q369" i="62" a="1"/>
  <c r="Q369" i="62" l="1"/>
  <c r="P252" i="62" a="1"/>
  <c r="R251" i="62" a="1"/>
  <c r="P252" i="62" l="1"/>
  <c r="R251" i="62"/>
  <c r="N251" i="62" s="1"/>
  <c r="R538" i="62" a="1"/>
  <c r="P537" i="62" a="1"/>
  <c r="P537" i="62" l="1"/>
  <c r="R538" i="62"/>
  <c r="P176" i="62" a="1"/>
  <c r="P176" i="62" l="1"/>
  <c r="N176" i="62" s="1"/>
  <c r="P655" i="62" a="1"/>
  <c r="P655" i="62" l="1"/>
  <c r="N655" i="62" s="1"/>
  <c r="P516" i="62" a="1"/>
  <c r="P516" i="62" l="1"/>
  <c r="N516" i="62" s="1"/>
  <c r="Q39" i="62" a="1"/>
  <c r="Q39" i="62" l="1"/>
  <c r="O39" i="62" s="1"/>
  <c r="P826" i="62" a="1"/>
  <c r="P826" i="62" l="1"/>
  <c r="Q69" i="62" a="1"/>
  <c r="Q69" i="62" l="1"/>
  <c r="O69" i="62" s="1"/>
  <c r="Q825" i="62" a="1"/>
  <c r="Q825" i="62" l="1"/>
  <c r="P147" i="62" a="1"/>
  <c r="R146" i="62" a="1"/>
  <c r="P147" i="62" l="1"/>
  <c r="R146" i="62"/>
  <c r="Q354" i="62" a="1"/>
  <c r="Q354" i="62" l="1"/>
  <c r="O354" i="62" s="1"/>
  <c r="Q442" i="62" a="1"/>
  <c r="Q442" i="62" l="1"/>
  <c r="O442" i="62" s="1"/>
  <c r="P692" i="62" a="1"/>
  <c r="P692" i="62" l="1"/>
  <c r="N692" i="62" s="1"/>
  <c r="Q904" i="62" a="1"/>
  <c r="Q904" i="62" l="1"/>
  <c r="O904" i="62" s="1"/>
  <c r="Q682" i="62" a="1"/>
  <c r="Q682" i="62" l="1"/>
  <c r="Q574" i="62" a="1"/>
  <c r="Q574" i="62" l="1"/>
  <c r="O574" i="62" s="1"/>
  <c r="Q698" i="62" a="1"/>
  <c r="Q698" i="62" l="1"/>
  <c r="Q488" i="62" a="1"/>
  <c r="Q488" i="62" l="1"/>
  <c r="O488" i="62" s="1"/>
  <c r="P759" i="62" a="1"/>
  <c r="P759" i="62" l="1"/>
  <c r="Q501" i="62" a="1"/>
  <c r="Q501" i="62" l="1"/>
  <c r="Q89" i="62" a="1"/>
  <c r="Q89" i="62" l="1"/>
  <c r="O89" i="62" s="1"/>
  <c r="P905" i="62" a="1"/>
  <c r="P905" i="62" l="1"/>
  <c r="S846" i="62" a="1"/>
  <c r="Q847" i="62" a="1"/>
  <c r="Q847" i="62" l="1"/>
  <c r="O847" i="62" s="1"/>
  <c r="S846" i="62"/>
  <c r="O846" i="62" s="1"/>
  <c r="P208" i="62" a="1"/>
  <c r="P208" i="62" l="1"/>
  <c r="N208" i="62" s="1"/>
  <c r="P1012" i="62" a="1"/>
  <c r="P1012" i="62" l="1"/>
  <c r="N1012" i="62" s="1"/>
  <c r="P879" i="62" a="1"/>
  <c r="P879" i="62" l="1"/>
  <c r="P289" i="62" a="1"/>
  <c r="P289" i="62" l="1"/>
  <c r="N289" i="62" s="1"/>
  <c r="Q595" i="62" a="1"/>
  <c r="Q595" i="62" l="1"/>
  <c r="P47" i="62" a="1"/>
  <c r="P47" i="62" l="1"/>
  <c r="P431" i="62" a="1"/>
  <c r="P431" i="62" l="1"/>
  <c r="N431" i="62" s="1"/>
  <c r="P668" i="62" a="1"/>
  <c r="P668" i="62" l="1"/>
  <c r="N668" i="62" s="1"/>
  <c r="Q140" i="62" a="1"/>
  <c r="Q140" i="62" l="1"/>
  <c r="O140" i="62" s="1"/>
  <c r="Q179" i="62" a="1"/>
  <c r="Q179" i="62" l="1"/>
  <c r="O179" i="62" s="1"/>
  <c r="Q432" i="62" a="1"/>
  <c r="Q432" i="62" l="1"/>
  <c r="O432" i="62" s="1"/>
  <c r="Q756" i="62" a="1"/>
  <c r="Q756" i="62" l="1"/>
  <c r="Q639" i="62" a="1"/>
  <c r="Q639" i="62" l="1"/>
  <c r="O639" i="62" s="1"/>
  <c r="P409" i="62" a="1"/>
  <c r="P409" i="62" l="1"/>
  <c r="N409" i="62" s="1"/>
  <c r="R825" i="62" a="1"/>
  <c r="P824" i="62" a="1"/>
  <c r="P824" i="62" l="1"/>
  <c r="R825" i="62"/>
  <c r="N825" i="62" s="1"/>
  <c r="Q333" i="62" a="1"/>
  <c r="Q333" i="62" l="1"/>
  <c r="O333" i="62" s="1"/>
  <c r="Q651" i="62" a="1"/>
  <c r="Q651" i="62" l="1"/>
  <c r="O651" i="62" s="1"/>
  <c r="P210" i="62" a="1"/>
  <c r="P210" i="62" l="1"/>
  <c r="N210" i="62" s="1"/>
  <c r="Q992" i="62" a="1"/>
  <c r="Q992" i="62" l="1"/>
  <c r="P132" i="62" a="1"/>
  <c r="P132" i="62" l="1"/>
  <c r="Q147" i="62" a="1"/>
  <c r="Q147" i="62" l="1"/>
  <c r="P532" i="62" a="1"/>
  <c r="P532" i="62" l="1"/>
  <c r="N532" i="62" s="1"/>
  <c r="P550" i="62" a="1"/>
  <c r="P550" i="62" l="1"/>
  <c r="N550" i="62" s="1"/>
  <c r="Q850" i="62" a="1"/>
  <c r="Q850" i="62" l="1"/>
  <c r="P274" i="62" a="1"/>
  <c r="P274" i="62" l="1"/>
  <c r="Q117" i="62" a="1"/>
  <c r="Q117" i="62" l="1"/>
  <c r="O117" i="62" s="1"/>
  <c r="P491" i="62" a="1"/>
  <c r="P491" i="62" l="1"/>
  <c r="N491" i="62" s="1"/>
  <c r="Q560" i="62" a="1"/>
  <c r="Q560" i="62" l="1"/>
  <c r="O560" i="62" s="1"/>
  <c r="Q97" i="62" a="1"/>
  <c r="Q97" i="62" l="1"/>
  <c r="O97" i="62" s="1"/>
  <c r="Q833" i="62" a="1"/>
  <c r="Q833" i="62" l="1"/>
  <c r="P10" i="62" a="1"/>
  <c r="R11" i="62" a="1"/>
  <c r="P10" i="62" l="1"/>
  <c r="N10" i="62" s="1"/>
  <c r="R11" i="62"/>
  <c r="Q416" i="62" a="1"/>
  <c r="Q416" i="62" l="1"/>
  <c r="O416" i="62" s="1"/>
  <c r="Q1000" i="62" a="1"/>
  <c r="Q1000" i="62" l="1"/>
  <c r="Q950" i="62" a="1"/>
  <c r="S949" i="62" a="1"/>
  <c r="Q950" i="62" l="1"/>
  <c r="S949" i="62"/>
  <c r="O949" i="62" s="1"/>
  <c r="Q666" i="62" a="1"/>
  <c r="Q666" i="62" l="1"/>
  <c r="O666" i="62" s="1"/>
  <c r="S501" i="62" a="1"/>
  <c r="Q500" i="62" a="1"/>
  <c r="Q500" i="62" l="1"/>
  <c r="S501" i="62"/>
  <c r="O501" i="62" s="1"/>
  <c r="Q17" i="62" a="1"/>
  <c r="Q17" i="62" l="1"/>
  <c r="O17" i="62" s="1"/>
  <c r="R212" i="62" a="1"/>
  <c r="P207" i="62" a="1"/>
  <c r="P207" i="62" l="1"/>
  <c r="N207" i="62" s="1"/>
  <c r="R212" i="62"/>
  <c r="P8" i="62" a="1"/>
  <c r="P8" i="62" l="1"/>
  <c r="P239" i="62" a="1"/>
  <c r="P239" i="62" l="1"/>
  <c r="N239" i="62" s="1"/>
  <c r="P750" i="62" a="1"/>
  <c r="P750" i="62" l="1"/>
  <c r="R374" i="62" a="1"/>
  <c r="P374" i="62" a="1"/>
  <c r="P374" i="62" l="1"/>
  <c r="N374" i="62" s="1"/>
  <c r="R374" i="62"/>
  <c r="P284" i="62" a="1"/>
  <c r="P284" i="62" l="1"/>
  <c r="N284" i="62" s="1"/>
  <c r="Q579" i="62" a="1"/>
  <c r="Q579" i="62" l="1"/>
  <c r="O579" i="62" s="1"/>
  <c r="Q415" i="62" a="1"/>
  <c r="Q415" i="62" l="1"/>
  <c r="O415" i="62" s="1"/>
  <c r="P820" i="62" a="1"/>
  <c r="P820" i="62" l="1"/>
  <c r="N820" i="62" s="1"/>
  <c r="P313" i="62" a="1"/>
  <c r="P313" i="62" l="1"/>
  <c r="N313" i="62" s="1"/>
  <c r="P702" i="62" a="1"/>
  <c r="P702" i="62" l="1"/>
  <c r="N702" i="62" s="1"/>
  <c r="S904" i="62" a="1"/>
  <c r="Q903" i="62" a="1"/>
  <c r="Q903" i="62" l="1"/>
  <c r="S904" i="62"/>
  <c r="P444" i="62" a="1"/>
  <c r="P444" i="62" l="1"/>
  <c r="N444" i="62" s="1"/>
  <c r="P585" i="62" a="1"/>
  <c r="P585" i="62" l="1"/>
  <c r="Q680" i="62" a="1"/>
  <c r="Q680" i="62" l="1"/>
  <c r="Q31" i="62" a="1"/>
  <c r="S31" i="62" a="1"/>
  <c r="Q31" i="62" l="1"/>
  <c r="O31" i="62" s="1"/>
  <c r="S31" i="62"/>
  <c r="Q817" i="62" a="1"/>
  <c r="S818" i="62" a="1"/>
  <c r="Q817" i="62" l="1"/>
  <c r="S818" i="62"/>
  <c r="O818" i="62" s="1"/>
  <c r="R496" i="62" a="1"/>
  <c r="P495" i="62" a="1"/>
  <c r="P495" i="62" l="1"/>
  <c r="R496" i="62"/>
  <c r="N496" i="62" s="1"/>
  <c r="P687" i="62" a="1"/>
  <c r="P687" i="62" l="1"/>
  <c r="N687" i="62" s="1"/>
  <c r="Q186" i="62" a="1"/>
  <c r="Q186" i="62" l="1"/>
  <c r="O186" i="62" s="1"/>
  <c r="P337" i="62" a="1"/>
  <c r="P337" i="62" l="1"/>
  <c r="N337" i="62" s="1"/>
  <c r="P596" i="62" a="1"/>
  <c r="P596" i="62" l="1"/>
  <c r="P103" i="62" a="1"/>
  <c r="R102" i="62" a="1"/>
  <c r="P103" i="62" l="1"/>
  <c r="R102" i="62"/>
  <c r="N102" i="62" s="1"/>
  <c r="Q631" i="62" a="1"/>
  <c r="Q631" i="62" l="1"/>
  <c r="O631" i="62" s="1"/>
  <c r="S957" i="62" a="1"/>
  <c r="Q958" i="62" a="1"/>
  <c r="Q958" i="62" l="1"/>
  <c r="S957" i="62"/>
  <c r="P771" i="62" a="1"/>
  <c r="P771" i="62" l="1"/>
  <c r="Q656" i="62" a="1"/>
  <c r="Q656" i="62" l="1"/>
  <c r="O656" i="62" s="1"/>
  <c r="P65" i="62" a="1"/>
  <c r="P65" i="62" l="1"/>
  <c r="N65" i="62" s="1"/>
  <c r="Q109" i="62" a="1"/>
  <c r="S111" i="62" a="1"/>
  <c r="Q109" i="62" l="1"/>
  <c r="O109" i="62" s="1"/>
  <c r="S111" i="62"/>
  <c r="Q467" i="62" a="1"/>
  <c r="Q467" i="62" l="1"/>
  <c r="O467" i="62" s="1"/>
  <c r="Q509" i="62" a="1"/>
  <c r="Q509" i="62" l="1"/>
  <c r="P577" i="62" a="1"/>
  <c r="P577" i="62" l="1"/>
  <c r="N577" i="62" s="1"/>
  <c r="P307" i="62" a="1"/>
  <c r="P307" i="62" l="1"/>
  <c r="N307" i="62" s="1"/>
  <c r="P347" i="62" a="1"/>
  <c r="P347" i="62" l="1"/>
  <c r="N347" i="62" s="1"/>
  <c r="P260" i="62" a="1"/>
  <c r="P260" i="62" l="1"/>
  <c r="N260" i="62" s="1"/>
  <c r="P523" i="62" a="1"/>
  <c r="P523" i="62" l="1"/>
  <c r="Q124" i="62" a="1"/>
  <c r="Q124" i="62" l="1"/>
  <c r="Q54" i="62" a="1"/>
  <c r="Q54" i="62" l="1"/>
  <c r="O54" i="62" s="1"/>
  <c r="P649" i="62" a="1"/>
  <c r="P649" i="62" l="1"/>
  <c r="N649" i="62" s="1"/>
  <c r="P789" i="62" a="1"/>
  <c r="P789" i="62" l="1"/>
  <c r="Q80" i="62" a="1"/>
  <c r="Q80" i="62" l="1"/>
  <c r="O80" i="62" s="1"/>
  <c r="P229" i="62" a="1"/>
  <c r="P229" i="62" l="1"/>
  <c r="Q353" i="62" a="1"/>
  <c r="Q353" i="62" l="1"/>
  <c r="O353" i="62" s="1"/>
  <c r="P802" i="62" a="1"/>
  <c r="P802" i="62" l="1"/>
  <c r="N802" i="62" s="1"/>
  <c r="P82" i="62" a="1"/>
  <c r="P82" i="62" l="1"/>
  <c r="N82" i="62" s="1"/>
  <c r="P220" i="62" a="1"/>
  <c r="P220" i="62" l="1"/>
  <c r="N220" i="62" s="1"/>
  <c r="P438" i="62" a="1"/>
  <c r="P438" i="62" l="1"/>
  <c r="N438" i="62" s="1"/>
  <c r="Q423" i="62" a="1"/>
  <c r="Q423" i="62" l="1"/>
  <c r="O423" i="62" s="1"/>
  <c r="Q989" i="62" a="1"/>
  <c r="Q989" i="62" l="1"/>
  <c r="P287" i="62" a="1"/>
  <c r="P287" i="62" l="1"/>
  <c r="N287" i="62" s="1"/>
  <c r="P798" i="62" a="1"/>
  <c r="P798" i="62" l="1"/>
  <c r="P660" i="62" a="1"/>
  <c r="P660" i="62" l="1"/>
  <c r="N660" i="62" s="1"/>
  <c r="P140" i="62" a="1"/>
  <c r="P140" i="62" l="1"/>
  <c r="N140" i="62" s="1"/>
  <c r="Q418" i="62" a="1"/>
  <c r="S417" i="62" a="1"/>
  <c r="Q418" i="62" l="1"/>
  <c r="O418" i="62" s="1"/>
  <c r="S417" i="62"/>
  <c r="P372" i="62" a="1"/>
  <c r="P372" i="62" l="1"/>
  <c r="N372" i="62" s="1"/>
  <c r="S1002" i="62" a="1"/>
  <c r="Q998" i="62" a="1"/>
  <c r="Q998" i="62" l="1"/>
  <c r="S1002" i="62"/>
  <c r="O1002" i="62" s="1"/>
  <c r="Q367" i="62" a="1"/>
  <c r="Q367" i="62" l="1"/>
  <c r="O367" i="62" s="1"/>
  <c r="P568" i="62" a="1"/>
  <c r="P568" i="62" l="1"/>
  <c r="N568" i="62" s="1"/>
  <c r="Q199" i="62" a="1"/>
  <c r="Q199" i="62" l="1"/>
  <c r="O199" i="62" s="1"/>
  <c r="S63" i="62" a="1"/>
  <c r="Q62" i="62" a="1"/>
  <c r="Q62" i="62" l="1"/>
  <c r="O62" i="62" s="1"/>
  <c r="S63" i="62"/>
  <c r="P81" i="62" a="1"/>
  <c r="P81" i="62" l="1"/>
  <c r="N81" i="62" s="1"/>
  <c r="Q25" i="62" a="1"/>
  <c r="Q25" i="62" l="1"/>
  <c r="O25" i="62" s="1"/>
  <c r="Q226" i="62" a="1"/>
  <c r="Q226" i="62" l="1"/>
  <c r="O226" i="62" s="1"/>
  <c r="P621" i="62" a="1"/>
  <c r="P621" i="62" l="1"/>
  <c r="N621" i="62" s="1"/>
  <c r="R1008" i="62" a="1"/>
  <c r="P1008" i="62" a="1"/>
  <c r="P1008" i="62" l="1"/>
  <c r="N1008" i="62" s="1"/>
  <c r="R1008" i="62"/>
  <c r="P594" i="62" a="1"/>
  <c r="P594" i="62" l="1"/>
  <c r="Q293" i="62" a="1"/>
  <c r="Q293" i="62" l="1"/>
  <c r="P186" i="62" a="1"/>
  <c r="P186" i="62" l="1"/>
  <c r="N186" i="62" s="1"/>
  <c r="Q1013" i="62" a="1"/>
  <c r="Q1013" i="62" l="1"/>
  <c r="O1013" i="62" s="1"/>
  <c r="Q295" i="62" a="1"/>
  <c r="Q295" i="62" l="1"/>
  <c r="O295" i="62" s="1"/>
  <c r="P275" i="62" a="1"/>
  <c r="P275" i="62" l="1"/>
  <c r="Q758" i="62" a="1"/>
  <c r="S758" i="62" a="1"/>
  <c r="Q758" i="62" l="1"/>
  <c r="S758" i="62"/>
  <c r="Q114" i="62" a="1"/>
  <c r="O758" i="62" l="1"/>
  <c r="Q114" i="62"/>
  <c r="O114" i="62" s="1"/>
  <c r="S266" i="62" a="1"/>
  <c r="Q267" i="62" a="1"/>
  <c r="Q267" i="62" l="1"/>
  <c r="O267" i="62" s="1"/>
  <c r="S266" i="62"/>
  <c r="P578" i="62" a="1"/>
  <c r="P578" i="62" l="1"/>
  <c r="N578" i="62" s="1"/>
  <c r="P799" i="62" a="1"/>
  <c r="P799" i="62" l="1"/>
  <c r="Q430" i="62" a="1"/>
  <c r="Q430" i="62" l="1"/>
  <c r="P218" i="62" a="1"/>
  <c r="P218" i="62" l="1"/>
  <c r="N218" i="62" s="1"/>
  <c r="P642" i="62" a="1"/>
  <c r="P642" i="62" l="1"/>
  <c r="N642" i="62" s="1"/>
  <c r="Q803" i="62" a="1"/>
  <c r="Q803" i="62" l="1"/>
  <c r="O803" i="62" s="1"/>
  <c r="Q193" i="62" a="1"/>
  <c r="Q193" i="62" l="1"/>
  <c r="O193" i="62" s="1"/>
  <c r="Q611" i="62" a="1"/>
  <c r="Q611" i="62" l="1"/>
  <c r="P819" i="62" a="1"/>
  <c r="P819" i="62" l="1"/>
  <c r="P580" i="62" a="1"/>
  <c r="P580" i="62" l="1"/>
  <c r="N580" i="62" s="1"/>
  <c r="P295" i="62" a="1"/>
  <c r="P295" i="62" l="1"/>
  <c r="N295" i="62" s="1"/>
  <c r="S392" i="62" a="1"/>
  <c r="Q393" i="62" a="1"/>
  <c r="Q393" i="62" l="1"/>
  <c r="S392" i="62"/>
  <c r="Q646" i="62" a="1"/>
  <c r="Q646" i="62" l="1"/>
  <c r="O646" i="62" s="1"/>
  <c r="S833" i="62" a="1"/>
  <c r="Q831" i="62" a="1"/>
  <c r="Q831" i="62" l="1"/>
  <c r="O831" i="62" s="1"/>
  <c r="S833" i="62"/>
  <c r="O833" i="62" s="1"/>
  <c r="P269" i="62" a="1"/>
  <c r="P269" i="62" l="1"/>
  <c r="N269" i="62" s="1"/>
  <c r="P370" i="62" a="1"/>
  <c r="P370" i="62" l="1"/>
  <c r="N370" i="62" s="1"/>
  <c r="Q802" i="62" a="1"/>
  <c r="Q802" i="62" l="1"/>
  <c r="O802" i="62" s="1"/>
  <c r="P121" i="62" a="1"/>
  <c r="P121" i="62" l="1"/>
  <c r="P16" i="62" a="1"/>
  <c r="P16" i="62" l="1"/>
  <c r="N16" i="62" s="1"/>
  <c r="Q677" i="62" a="1"/>
  <c r="Q677" i="62" l="1"/>
  <c r="O677" i="62" s="1"/>
  <c r="P511" i="62" a="1"/>
  <c r="P511" i="62" l="1"/>
  <c r="Q991" i="62" a="1"/>
  <c r="S990" i="62" a="1"/>
  <c r="Q991" i="62" l="1"/>
  <c r="S990" i="62"/>
  <c r="O990" i="62" s="1"/>
  <c r="P56" i="62" a="1"/>
  <c r="R55" i="62" a="1"/>
  <c r="P56" i="62" l="1"/>
  <c r="N56" i="62" s="1"/>
  <c r="R55" i="62"/>
  <c r="Q370" i="62" a="1"/>
  <c r="Q370" i="62" l="1"/>
  <c r="O370" i="62" s="1"/>
  <c r="P359" i="62" a="1"/>
  <c r="P359" i="62" l="1"/>
  <c r="N359" i="62" s="1"/>
  <c r="P490" i="62" a="1"/>
  <c r="P490" i="62" l="1"/>
  <c r="N490" i="62" s="1"/>
  <c r="P136" i="62" a="1"/>
  <c r="P136" i="62" l="1"/>
  <c r="Q8" i="62" a="1"/>
  <c r="Q8" i="62" l="1"/>
  <c r="P432" i="62" a="1"/>
  <c r="P432" i="62" l="1"/>
  <c r="N432" i="62" s="1"/>
  <c r="P331" i="62" a="1"/>
  <c r="P331" i="62" l="1"/>
  <c r="N331" i="62" s="1"/>
  <c r="Q645" i="62" a="1"/>
  <c r="Q645" i="62" l="1"/>
  <c r="O645" i="62" s="1"/>
  <c r="P549" i="62" a="1"/>
  <c r="R548" i="62" a="1"/>
  <c r="P549" i="62" l="1"/>
  <c r="N549" i="62" s="1"/>
  <c r="R548" i="62"/>
  <c r="Q297" i="62" a="1"/>
  <c r="Q297" i="62" l="1"/>
  <c r="O297" i="62" s="1"/>
  <c r="P645" i="62" a="1"/>
  <c r="P645" i="62" l="1"/>
  <c r="N645" i="62" s="1"/>
  <c r="Q450" i="62" a="1"/>
  <c r="Q450" i="62" l="1"/>
  <c r="O450" i="62" s="1"/>
  <c r="P667" i="62" a="1"/>
  <c r="P667" i="62" l="1"/>
  <c r="N667" i="62" s="1"/>
  <c r="P294" i="62" a="1"/>
  <c r="P294" i="62" l="1"/>
  <c r="N294" i="62" s="1"/>
  <c r="P266" i="62" a="1"/>
  <c r="P266" i="62" l="1"/>
  <c r="N266" i="62" s="1"/>
  <c r="Q822" i="62" a="1"/>
  <c r="Q822" i="62" l="1"/>
  <c r="O822" i="62" s="1"/>
  <c r="P589" i="62" a="1"/>
  <c r="P589" i="62" l="1"/>
  <c r="Q511" i="62" a="1"/>
  <c r="Q511" i="62" l="1"/>
  <c r="Q336" i="62" a="1"/>
  <c r="Q336" i="62" l="1"/>
  <c r="O336" i="62" s="1"/>
  <c r="R428" i="62" a="1"/>
  <c r="P428" i="62" a="1"/>
  <c r="P428" i="62" l="1"/>
  <c r="N428" i="62" s="1"/>
  <c r="R428" i="62"/>
  <c r="Q688" i="62" a="1"/>
  <c r="Q688" i="62" l="1"/>
  <c r="P1000" i="62" a="1"/>
  <c r="P1000" i="62" l="1"/>
  <c r="R983" i="62" a="1"/>
  <c r="P984" i="62" a="1"/>
  <c r="P984" i="62" l="1"/>
  <c r="N984" i="62" s="1"/>
  <c r="R983" i="62"/>
  <c r="N983" i="62" s="1"/>
  <c r="P276" i="62" a="1"/>
  <c r="P276" i="62" l="1"/>
  <c r="N276" i="62" s="1"/>
  <c r="P896" i="62" a="1"/>
  <c r="R895" i="62" a="1"/>
  <c r="P896" i="62" l="1"/>
  <c r="N896" i="62" s="1"/>
  <c r="R895" i="62"/>
  <c r="Q196" i="62" a="1"/>
  <c r="Q196" i="62" l="1"/>
  <c r="O196" i="62" s="1"/>
  <c r="P204" i="62" a="1"/>
  <c r="P204" i="62" l="1"/>
  <c r="N204" i="62" s="1"/>
  <c r="Q586" i="62" a="1"/>
  <c r="Q586" i="62" l="1"/>
  <c r="O586" i="62" s="1"/>
  <c r="P701" i="62" a="1"/>
  <c r="P701" i="62" l="1"/>
  <c r="N701" i="62" s="1"/>
  <c r="Q73" i="62" a="1"/>
  <c r="S72" i="62" a="1"/>
  <c r="Q73" i="62" l="1"/>
  <c r="O73" i="62" s="1"/>
  <c r="S72" i="62"/>
  <c r="P696" i="62" a="1"/>
  <c r="P696" i="62" l="1"/>
  <c r="P455" i="62" a="1"/>
  <c r="P455" i="62" l="1"/>
  <c r="Q589" i="62" a="1"/>
  <c r="Q589" i="62" l="1"/>
  <c r="R889" i="62" a="1"/>
  <c r="P888" i="62" a="1"/>
  <c r="P888" i="62" l="1"/>
  <c r="R889" i="62"/>
  <c r="N889" i="62" s="1"/>
  <c r="Q691" i="62" a="1"/>
  <c r="Q691" i="62" l="1"/>
  <c r="Q737" i="62" a="1"/>
  <c r="Q737" i="62" l="1"/>
  <c r="S730" i="62" a="1"/>
  <c r="Q728" i="62" a="1"/>
  <c r="Q728" i="62" l="1"/>
  <c r="S730" i="62"/>
  <c r="Q311" i="62" a="1"/>
  <c r="Q311" i="62" l="1"/>
  <c r="O311" i="62" s="1"/>
  <c r="Q128" i="62" a="1"/>
  <c r="Q128" i="62" l="1"/>
  <c r="O128" i="62" s="1"/>
  <c r="P861" i="62" a="1"/>
  <c r="P861" i="62" l="1"/>
  <c r="P22" i="62" a="1"/>
  <c r="P22" i="62" l="1"/>
  <c r="N22" i="62" s="1"/>
  <c r="Q576" i="62" a="1"/>
  <c r="Q576" i="62" l="1"/>
  <c r="P221" i="62" a="1"/>
  <c r="P221" i="62" l="1"/>
  <c r="N221" i="62" s="1"/>
  <c r="Q148" i="62" a="1"/>
  <c r="Q148" i="62" l="1"/>
  <c r="O148" i="62" s="1"/>
  <c r="Q942" i="62" a="1"/>
  <c r="Q942" i="62" l="1"/>
  <c r="P540" i="62" a="1"/>
  <c r="P540" i="62" l="1"/>
  <c r="N540" i="62" s="1"/>
  <c r="R963" i="62" a="1"/>
  <c r="P964" i="62" a="1"/>
  <c r="P964" i="62" l="1"/>
  <c r="R963" i="62"/>
  <c r="N963" i="62" s="1"/>
  <c r="P806" i="62" a="1"/>
  <c r="P806" i="62" l="1"/>
  <c r="Q154" i="62" a="1"/>
  <c r="Q154" i="62" l="1"/>
  <c r="O154" i="62" s="1"/>
  <c r="Q550" i="62" a="1"/>
  <c r="S551" i="62" a="1"/>
  <c r="Q550" i="62" l="1"/>
  <c r="O550" i="62" s="1"/>
  <c r="S551" i="62"/>
  <c r="S576" i="62" a="1"/>
  <c r="Q575" i="62" a="1"/>
  <c r="Q575" i="62" l="1"/>
  <c r="S576" i="62"/>
  <c r="O576" i="62" s="1"/>
  <c r="Q309" i="62" a="1"/>
  <c r="Q309" i="62" l="1"/>
  <c r="O309" i="62" s="1"/>
  <c r="P253" i="62" a="1"/>
  <c r="P253" i="62" l="1"/>
  <c r="N253" i="62" s="1"/>
  <c r="P680" i="62" a="1"/>
  <c r="P680" i="62" l="1"/>
  <c r="P899" i="62" a="1"/>
  <c r="P899" i="62" l="1"/>
  <c r="N899" i="62" s="1"/>
  <c r="Q290" i="62" a="1"/>
  <c r="Q290" i="62" l="1"/>
  <c r="O290" i="62" s="1"/>
  <c r="Q159" i="62" a="1"/>
  <c r="Q159" i="62" l="1"/>
  <c r="O159" i="62" s="1"/>
  <c r="Q308" i="62" a="1"/>
  <c r="Q308" i="62" l="1"/>
  <c r="O308" i="62" s="1"/>
  <c r="P459" i="62" a="1"/>
  <c r="P459" i="62" l="1"/>
  <c r="N459" i="62" s="1"/>
  <c r="Q801" i="62" a="1"/>
  <c r="Q801" i="62" l="1"/>
  <c r="O801" i="62" s="1"/>
  <c r="P670" i="62" a="1"/>
  <c r="P670" i="62" l="1"/>
  <c r="P752" i="62" a="1"/>
  <c r="P752" i="62" l="1"/>
  <c r="P1021" i="62" a="1"/>
  <c r="P1021" i="62" l="1"/>
  <c r="N1021" i="62" s="1"/>
  <c r="P595" i="62" a="1"/>
  <c r="P595" i="62" l="1"/>
  <c r="R158" i="62" a="1"/>
  <c r="P156" i="62" a="1"/>
  <c r="P156" i="62" l="1"/>
  <c r="N156" i="62" s="1"/>
  <c r="R158" i="62"/>
  <c r="P242" i="62" a="1"/>
  <c r="P242" i="62" l="1"/>
  <c r="N242" i="62" s="1"/>
  <c r="P355" i="62" a="1"/>
  <c r="P355" i="62" l="1"/>
  <c r="N355" i="62" s="1"/>
  <c r="Q411" i="62" a="1"/>
  <c r="Q411" i="62" l="1"/>
  <c r="P80" i="62" a="1"/>
  <c r="P80" i="62" l="1"/>
  <c r="N80" i="62" s="1"/>
  <c r="P39" i="62" a="1"/>
  <c r="P39" i="62" l="1"/>
  <c r="N39" i="62" s="1"/>
  <c r="R215" i="62" a="1"/>
  <c r="P214" i="62" a="1"/>
  <c r="P214" i="62" l="1"/>
  <c r="N214" i="62" s="1"/>
  <c r="R215" i="62"/>
  <c r="P980" i="62" a="1"/>
  <c r="P980" i="62" l="1"/>
  <c r="N980" i="62" s="1"/>
  <c r="P1017" i="62" a="1"/>
  <c r="P1017" i="62" l="1"/>
  <c r="S944" i="62" a="1"/>
  <c r="Q945" i="62" a="1"/>
  <c r="Q945" i="62" l="1"/>
  <c r="S944" i="62"/>
  <c r="O944" i="62" s="1"/>
  <c r="P71" i="62" a="1"/>
  <c r="P71" i="62" l="1"/>
  <c r="N71" i="62" s="1"/>
  <c r="Q271" i="62" a="1"/>
  <c r="Q271" i="62" l="1"/>
  <c r="O271" i="62" s="1"/>
  <c r="R700" i="62" a="1"/>
  <c r="P699" i="62" a="1"/>
  <c r="P699" i="62" l="1"/>
  <c r="R700" i="62"/>
  <c r="N700" i="62" s="1"/>
  <c r="Q204" i="62" a="1"/>
  <c r="S205" i="62" a="1"/>
  <c r="Q204" i="62" l="1"/>
  <c r="O204" i="62" s="1"/>
  <c r="S205" i="62"/>
  <c r="S722" i="62" a="1"/>
  <c r="Q721" i="62" a="1"/>
  <c r="Q721" i="62" l="1"/>
  <c r="O721" i="62" s="1"/>
  <c r="S722" i="62"/>
  <c r="P463" i="62" a="1"/>
  <c r="R463" i="62" a="1"/>
  <c r="P463" i="62" l="1"/>
  <c r="N463" i="62" s="1"/>
  <c r="R463" i="62"/>
  <c r="Q330" i="62" a="1"/>
  <c r="Q330" i="62" l="1"/>
  <c r="S173" i="62" a="1"/>
  <c r="Q171" i="62" a="1"/>
  <c r="Q171" i="62" l="1"/>
  <c r="O171" i="62" s="1"/>
  <c r="S173" i="62"/>
  <c r="Q244" i="62" a="1"/>
  <c r="Q244" i="62" l="1"/>
  <c r="O244" i="62" s="1"/>
  <c r="S343" i="62" a="1"/>
  <c r="Q342" i="62" a="1"/>
  <c r="Q342" i="62" l="1"/>
  <c r="O342" i="62" s="1"/>
  <c r="S343" i="62"/>
  <c r="P612" i="62" a="1"/>
  <c r="R612" i="62" a="1"/>
  <c r="P612" i="62" l="1"/>
  <c r="N612" i="62" s="1"/>
  <c r="R612" i="62"/>
  <c r="P270" i="62" a="1"/>
  <c r="P270" i="62" l="1"/>
  <c r="N270" i="62" s="1"/>
  <c r="P504" i="62" a="1"/>
  <c r="R505" i="62" a="1"/>
  <c r="P504" i="62" l="1"/>
  <c r="N504" i="62" s="1"/>
  <c r="R505" i="62"/>
  <c r="Q454" i="62" a="1"/>
  <c r="Q454" i="62" l="1"/>
  <c r="O454" i="62" s="1"/>
  <c r="Q433" i="62" a="1"/>
  <c r="S432" i="62" a="1"/>
  <c r="Q433" i="62" l="1"/>
  <c r="S432" i="62"/>
  <c r="R1022" i="62" a="1"/>
  <c r="P1022" i="62" a="1"/>
  <c r="P1022" i="62" l="1"/>
  <c r="N1022" i="62" s="1"/>
  <c r="R1022" i="62"/>
  <c r="P472" i="62" a="1"/>
  <c r="R473" i="62" a="1"/>
  <c r="P472" i="62" l="1"/>
  <c r="N472" i="62" s="1"/>
  <c r="R473" i="62"/>
  <c r="S1013" i="62" a="1"/>
  <c r="Q1012" i="62" a="1"/>
  <c r="Q1012" i="62" l="1"/>
  <c r="O1012" i="62" s="1"/>
  <c r="S1013" i="62"/>
  <c r="Q558" i="62" a="1"/>
  <c r="S559" i="62" a="1"/>
  <c r="Q558" i="62" l="1"/>
  <c r="O558" i="62" s="1"/>
  <c r="S559" i="62"/>
  <c r="Q695" i="62" a="1"/>
  <c r="Q695" i="62" l="1"/>
  <c r="P949" i="62" a="1"/>
  <c r="P949" i="62" l="1"/>
  <c r="P625" i="62" a="1"/>
  <c r="P625" i="62" l="1"/>
  <c r="N625" i="62" s="1"/>
  <c r="Q395" i="62" a="1"/>
  <c r="Q395" i="62" l="1"/>
  <c r="O395" i="62" s="1"/>
  <c r="Q258" i="62" a="1"/>
  <c r="Q258" i="62" l="1"/>
  <c r="O258" i="62" s="1"/>
  <c r="Q978" i="62" a="1"/>
  <c r="Q978" i="62" l="1"/>
  <c r="O978" i="62" s="1"/>
  <c r="Q738" i="62" a="1"/>
  <c r="Q738" i="62" l="1"/>
  <c r="S331" i="62" a="1"/>
  <c r="Q331" i="62" a="1"/>
  <c r="Q331" i="62" l="1"/>
  <c r="O331" i="62" s="1"/>
  <c r="S331" i="62"/>
  <c r="P520" i="62" a="1"/>
  <c r="P520" i="62" l="1"/>
  <c r="Q350" i="62" a="1"/>
  <c r="Q350" i="62" l="1"/>
  <c r="Q894" i="62" a="1"/>
  <c r="Q894" i="62" l="1"/>
  <c r="O894" i="62" s="1"/>
  <c r="P72" i="62" a="1"/>
  <c r="R72" i="62" a="1"/>
  <c r="P72" i="62" l="1"/>
  <c r="N72" i="62" s="1"/>
  <c r="R72" i="62"/>
  <c r="P597" i="62" a="1"/>
  <c r="P597" i="62" l="1"/>
  <c r="P600" i="62" a="1"/>
  <c r="P600" i="62" l="1"/>
  <c r="N600" i="62" s="1"/>
  <c r="P848" i="62" a="1"/>
  <c r="P848" i="62" l="1"/>
  <c r="P797" i="62" a="1"/>
  <c r="P797" i="62" l="1"/>
  <c r="R205" i="62" a="1"/>
  <c r="P206" i="62" a="1"/>
  <c r="P206" i="62" l="1"/>
  <c r="N206" i="62" s="1"/>
  <c r="R205" i="62"/>
  <c r="P319" i="62" a="1"/>
  <c r="P319" i="62" l="1"/>
  <c r="N319" i="62" s="1"/>
  <c r="Q464" i="62" a="1"/>
  <c r="Q464" i="62" l="1"/>
  <c r="O464" i="62" s="1"/>
  <c r="Q43" i="62" a="1"/>
  <c r="Q43" i="62" l="1"/>
  <c r="P793" i="62" a="1"/>
  <c r="R794" i="62" a="1"/>
  <c r="P793" i="62" l="1"/>
  <c r="N793" i="62" s="1"/>
  <c r="R794" i="62"/>
  <c r="Q591" i="62" a="1"/>
  <c r="Q591" i="62" l="1"/>
  <c r="P991" i="62" a="1"/>
  <c r="P991" i="62" l="1"/>
  <c r="Q215" i="62" a="1"/>
  <c r="Q215" i="62" l="1"/>
  <c r="O215" i="62" s="1"/>
  <c r="Q441" i="62" a="1"/>
  <c r="Q441" i="62" l="1"/>
  <c r="P96" i="62" a="1"/>
  <c r="P96" i="62" l="1"/>
  <c r="N96" i="62" s="1"/>
  <c r="Q320" i="62" a="1"/>
  <c r="Q320" i="62" l="1"/>
  <c r="S673" i="62" a="1"/>
  <c r="Q672" i="62" a="1"/>
  <c r="Q672" i="62" l="1"/>
  <c r="S673" i="62"/>
  <c r="O673" i="62" s="1"/>
  <c r="P871" i="62" a="1"/>
  <c r="P871" i="62" l="1"/>
  <c r="N871" i="62" s="1"/>
  <c r="P796" i="62" a="1"/>
  <c r="P796" i="62" l="1"/>
  <c r="Q130" i="62" a="1"/>
  <c r="Q130" i="62" l="1"/>
  <c r="O130" i="62" s="1"/>
  <c r="Q166" i="62" a="1"/>
  <c r="Q166" i="62" l="1"/>
  <c r="O166" i="62" s="1"/>
  <c r="P335" i="62" a="1"/>
  <c r="R334" i="62" a="1"/>
  <c r="P335" i="62" l="1"/>
  <c r="N335" i="62" s="1"/>
  <c r="R334" i="62"/>
  <c r="R69" i="62" a="1"/>
  <c r="P69" i="62" a="1"/>
  <c r="P69" i="62" l="1"/>
  <c r="N69" i="62" s="1"/>
  <c r="R69" i="62"/>
  <c r="P952" i="62" a="1"/>
  <c r="P952" i="62" l="1"/>
  <c r="N952" i="62" s="1"/>
  <c r="P303" i="62" a="1"/>
  <c r="P303" i="62" l="1"/>
  <c r="N303" i="62" s="1"/>
  <c r="Q700" i="62" a="1"/>
  <c r="Q700" i="62" l="1"/>
  <c r="P392" i="62" a="1"/>
  <c r="P392" i="62" l="1"/>
  <c r="N392" i="62" s="1"/>
  <c r="Q659" i="62" a="1"/>
  <c r="Q659" i="62" l="1"/>
  <c r="O659" i="62" s="1"/>
  <c r="Q400" i="62" a="1"/>
  <c r="Q400" i="62" l="1"/>
  <c r="O400" i="62" s="1"/>
  <c r="Q372" i="62" a="1"/>
  <c r="Q372" i="62" l="1"/>
  <c r="O372" i="62" s="1"/>
  <c r="Q457" i="62" a="1"/>
  <c r="Q457" i="62" l="1"/>
  <c r="O457" i="62" s="1"/>
  <c r="P644" i="62" a="1"/>
  <c r="P644" i="62" l="1"/>
  <c r="N644" i="62" s="1"/>
  <c r="Q9" i="62" a="1"/>
  <c r="S8" i="62" a="1"/>
  <c r="Q9" i="62" l="1"/>
  <c r="O9" i="62" s="1"/>
  <c r="S8" i="62"/>
  <c r="O8" i="62" s="1"/>
  <c r="Q198" i="62" a="1"/>
  <c r="Q198" i="62" l="1"/>
  <c r="O198" i="62" s="1"/>
  <c r="S856" i="62" a="1"/>
  <c r="Q856" i="62" a="1"/>
  <c r="Q856" i="62" l="1"/>
  <c r="S856" i="62"/>
  <c r="P729" i="62" a="1"/>
  <c r="O856" i="62" l="1"/>
  <c r="P729" i="62"/>
  <c r="P654" i="62" a="1"/>
  <c r="P654" i="62" l="1"/>
  <c r="N654" i="62" s="1"/>
  <c r="R340" i="62" a="1"/>
  <c r="P339" i="62" a="1"/>
  <c r="P339" i="62" l="1"/>
  <c r="R340" i="62"/>
  <c r="P385" i="62" a="1"/>
  <c r="P385" i="62" l="1"/>
  <c r="Q378" i="62" a="1"/>
  <c r="Q378" i="62" l="1"/>
  <c r="O378" i="62" s="1"/>
  <c r="S215" i="62" a="1"/>
  <c r="Q216" i="62" a="1"/>
  <c r="Q216" i="62" l="1"/>
  <c r="O216" i="62" s="1"/>
  <c r="S215" i="62"/>
  <c r="P998" i="62" a="1"/>
  <c r="P998" i="62" l="1"/>
  <c r="Q53" i="62" a="1"/>
  <c r="Q53" i="62" l="1"/>
  <c r="S895" i="62" a="1"/>
  <c r="Q896" i="62" a="1"/>
  <c r="Q896" i="62" l="1"/>
  <c r="O896" i="62" s="1"/>
  <c r="S895" i="62"/>
  <c r="R899" i="62" a="1"/>
  <c r="P898" i="62" a="1"/>
  <c r="P898" i="62" l="1"/>
  <c r="R899" i="62"/>
  <c r="Q684" i="62" a="1"/>
  <c r="Q684" i="62" l="1"/>
  <c r="Q824" i="62" a="1"/>
  <c r="S825" i="62" a="1"/>
  <c r="Q824" i="62" l="1"/>
  <c r="S825" i="62"/>
  <c r="O825" i="62" s="1"/>
  <c r="Q157" i="62" a="1"/>
  <c r="Q157" i="62" l="1"/>
  <c r="O157" i="62" s="1"/>
  <c r="P59" i="62" a="1"/>
  <c r="P59" i="62" l="1"/>
  <c r="N59" i="62" s="1"/>
  <c r="Q553" i="62" a="1"/>
  <c r="S554" i="62" a="1"/>
  <c r="Q553" i="62" l="1"/>
  <c r="O553" i="62" s="1"/>
  <c r="S554" i="62"/>
  <c r="Q494" i="62" a="1"/>
  <c r="Q494" i="62" l="1"/>
  <c r="O494" i="62" s="1"/>
  <c r="Q113" i="62" a="1"/>
  <c r="Q113" i="62" l="1"/>
  <c r="O113" i="62" s="1"/>
  <c r="Q253" i="62" a="1"/>
  <c r="S255" i="62" a="1"/>
  <c r="Q253" i="62" l="1"/>
  <c r="O253" i="62" s="1"/>
  <c r="S255" i="62"/>
  <c r="Q381" i="62" a="1"/>
  <c r="Q381" i="62" l="1"/>
  <c r="O381" i="62" s="1"/>
  <c r="Q701" i="62" a="1"/>
  <c r="Q701" i="62" l="1"/>
  <c r="O701" i="62" s="1"/>
  <c r="Q88" i="62" a="1"/>
  <c r="Q88" i="62" l="1"/>
  <c r="O88" i="62" s="1"/>
  <c r="P576" i="62" a="1"/>
  <c r="P576" i="62" l="1"/>
  <c r="P528" i="62" a="1"/>
  <c r="P528" i="62" l="1"/>
  <c r="N528" i="62" s="1"/>
  <c r="R280" i="62" a="1"/>
  <c r="P279" i="62" a="1"/>
  <c r="P279" i="62" l="1"/>
  <c r="N279" i="62" s="1"/>
  <c r="R280" i="62"/>
  <c r="N280" i="62" s="1"/>
  <c r="Q715" i="62" a="1"/>
  <c r="Q715" i="62" l="1"/>
  <c r="Q291" i="62" a="1"/>
  <c r="Q291" i="62" l="1"/>
  <c r="O291" i="62" s="1"/>
  <c r="P425" i="62" a="1"/>
  <c r="P425" i="62" l="1"/>
  <c r="N425" i="62" s="1"/>
  <c r="Q593" i="62" a="1"/>
  <c r="Q593" i="62" l="1"/>
  <c r="O593" i="62" s="1"/>
  <c r="P555" i="62" a="1"/>
  <c r="R554" i="62" a="1"/>
  <c r="P555" i="62" l="1"/>
  <c r="R554" i="62"/>
  <c r="P110" i="62" a="1"/>
  <c r="P110" i="62" l="1"/>
  <c r="N110" i="62" s="1"/>
  <c r="S525" i="62" a="1"/>
  <c r="Q522" i="62" a="1"/>
  <c r="Q522" i="62" l="1"/>
  <c r="S525" i="62"/>
  <c r="P803" i="62" a="1"/>
  <c r="P803" i="62" l="1"/>
  <c r="N803" i="62" s="1"/>
  <c r="P86" i="62" a="1"/>
  <c r="P86" i="62" l="1"/>
  <c r="N86" i="62" s="1"/>
  <c r="P531" i="62" a="1"/>
  <c r="P531" i="62" l="1"/>
  <c r="R259" i="62" a="1"/>
  <c r="P259" i="62" a="1"/>
  <c r="P259" i="62" l="1"/>
  <c r="N259" i="62" s="1"/>
  <c r="R259" i="62"/>
  <c r="Q365" i="62" a="1"/>
  <c r="Q365" i="62" l="1"/>
  <c r="O365" i="62" s="1"/>
  <c r="Q863" i="62" a="1"/>
  <c r="Q863" i="62" l="1"/>
  <c r="R23" i="62" a="1"/>
  <c r="P24" i="62" a="1"/>
  <c r="P24" i="62" l="1"/>
  <c r="N24" i="62" s="1"/>
  <c r="R23" i="62"/>
  <c r="P114" i="62" a="1"/>
  <c r="P114" i="62" l="1"/>
  <c r="N114" i="62" s="1"/>
  <c r="P1003" i="62" a="1"/>
  <c r="P1003" i="62" l="1"/>
  <c r="S468" i="62" a="1"/>
  <c r="Q468" i="62" a="1"/>
  <c r="Q468" i="62" l="1"/>
  <c r="O468" i="62" s="1"/>
  <c r="S468" i="62"/>
  <c r="Q506" i="62" a="1"/>
  <c r="Q506" i="62" l="1"/>
  <c r="O506" i="62" s="1"/>
  <c r="Q322" i="62" a="1"/>
  <c r="Q322" i="62" l="1"/>
  <c r="O322" i="62" s="1"/>
  <c r="Q587" i="62" a="1"/>
  <c r="S586" i="62" a="1"/>
  <c r="Q587" i="62" l="1"/>
  <c r="S586" i="62"/>
  <c r="R403" i="62" a="1"/>
  <c r="P403" i="62" a="1"/>
  <c r="P403" i="62" l="1"/>
  <c r="N403" i="62" s="1"/>
  <c r="R403" i="62"/>
  <c r="P530" i="62" a="1"/>
  <c r="P530" i="62" l="1"/>
  <c r="P903" i="62" a="1"/>
  <c r="P903" i="62" l="1"/>
  <c r="P716" i="62" a="1"/>
  <c r="P716" i="62" l="1"/>
  <c r="S626" i="62" a="1"/>
  <c r="Q627" i="62" a="1"/>
  <c r="Q627" i="62" l="1"/>
  <c r="O627" i="62" s="1"/>
  <c r="S626" i="62"/>
  <c r="P75" i="62" a="1"/>
  <c r="P75" i="62" l="1"/>
  <c r="N75" i="62" s="1"/>
  <c r="P410" i="62" a="1"/>
  <c r="P410" i="62" l="1"/>
  <c r="N410" i="62" s="1"/>
  <c r="S479" i="62" a="1"/>
  <c r="Q479" i="62" a="1"/>
  <c r="Q479" i="62" l="1"/>
  <c r="S479" i="62"/>
  <c r="P254" i="62" a="1"/>
  <c r="R255" i="62" a="1"/>
  <c r="O479" i="62" l="1"/>
  <c r="P254" i="62"/>
  <c r="N254" i="62" s="1"/>
  <c r="R255" i="62"/>
  <c r="P199" i="62" a="1"/>
  <c r="R199" i="62" a="1"/>
  <c r="P199" i="62" l="1"/>
  <c r="N199" i="62" s="1"/>
  <c r="R199" i="62"/>
  <c r="P417" i="62" a="1"/>
  <c r="P417" i="62" l="1"/>
  <c r="N417" i="62" s="1"/>
  <c r="Q181" i="62" a="1"/>
  <c r="Q181" i="62" l="1"/>
  <c r="O181" i="62" s="1"/>
  <c r="Q145" i="62" a="1"/>
  <c r="Q145" i="62" l="1"/>
  <c r="O145" i="62" s="1"/>
  <c r="P948" i="62" a="1"/>
  <c r="P948" i="62" l="1"/>
  <c r="Q138" i="62" a="1"/>
  <c r="Q138" i="62" l="1"/>
  <c r="P311" i="62" a="1"/>
  <c r="P311" i="62" l="1"/>
  <c r="N311" i="62" s="1"/>
  <c r="Q176" i="62" a="1"/>
  <c r="Q176" i="62" l="1"/>
  <c r="O176" i="62" s="1"/>
  <c r="Q650" i="62" a="1"/>
  <c r="Q650" i="62" l="1"/>
  <c r="O650" i="62" s="1"/>
  <c r="Q805" i="62" a="1"/>
  <c r="Q805" i="62" l="1"/>
  <c r="P58" i="62" a="1"/>
  <c r="R58" i="62" a="1"/>
  <c r="P58" i="62" l="1"/>
  <c r="N58" i="62" s="1"/>
  <c r="R58" i="62"/>
  <c r="Q675" i="62" a="1"/>
  <c r="Q675" i="62" l="1"/>
  <c r="P394" i="62" a="1"/>
  <c r="R395" i="62" a="1"/>
  <c r="P394" i="62" l="1"/>
  <c r="N394" i="62" s="1"/>
  <c r="R395" i="62"/>
  <c r="P35" i="62" a="1"/>
  <c r="R34" i="62" a="1"/>
  <c r="P35" i="62" l="1"/>
  <c r="N35" i="62" s="1"/>
  <c r="R34" i="62"/>
  <c r="Q782" i="62" a="1"/>
  <c r="Q782" i="62" l="1"/>
  <c r="P366" i="62" a="1"/>
  <c r="P366" i="62" l="1"/>
  <c r="N366" i="62" s="1"/>
  <c r="R392" i="62" a="1"/>
  <c r="P391" i="62" a="1"/>
  <c r="P391" i="62" l="1"/>
  <c r="N391" i="62" s="1"/>
  <c r="R392" i="62"/>
  <c r="Q177" i="62" a="1"/>
  <c r="Q177" i="62" l="1"/>
  <c r="Q643" i="62" a="1"/>
  <c r="S647" i="62" a="1"/>
  <c r="Q643" i="62" l="1"/>
  <c r="O643" i="62" s="1"/>
  <c r="S647" i="62"/>
  <c r="P1018" i="62" a="1"/>
  <c r="R1018" i="62" a="1"/>
  <c r="P1018" i="62" l="1"/>
  <c r="N1018" i="62" s="1"/>
  <c r="R1018" i="62"/>
  <c r="Q164" i="62" a="1"/>
  <c r="Q164" i="62" l="1"/>
  <c r="O164" i="62" s="1"/>
  <c r="R417" i="62" a="1"/>
  <c r="P418" i="62" a="1"/>
  <c r="P418" i="62" l="1"/>
  <c r="N418" i="62" s="1"/>
  <c r="R417" i="62"/>
  <c r="P187" i="62" a="1"/>
  <c r="P187" i="62" l="1"/>
  <c r="N187" i="62" s="1"/>
  <c r="P446" i="62" a="1"/>
  <c r="P446" i="62" l="1"/>
  <c r="N446" i="62" s="1"/>
  <c r="P479" i="62" a="1"/>
  <c r="P479" i="62" l="1"/>
  <c r="P822" i="62" a="1"/>
  <c r="R821" i="62" a="1"/>
  <c r="P822" i="62" l="1"/>
  <c r="N822" i="62" s="1"/>
  <c r="R821" i="62"/>
  <c r="P353" i="62" a="1"/>
  <c r="P353" i="62" l="1"/>
  <c r="N353" i="62" s="1"/>
  <c r="R202" i="62" a="1"/>
  <c r="P201" i="62" a="1"/>
  <c r="P201" i="62" l="1"/>
  <c r="N201" i="62" s="1"/>
  <c r="R202" i="62"/>
  <c r="Q83" i="62" a="1"/>
  <c r="Q83" i="62" l="1"/>
  <c r="O83" i="62" s="1"/>
  <c r="P950" i="62" a="1"/>
  <c r="R949" i="62" a="1"/>
  <c r="P950" i="62" l="1"/>
  <c r="R949" i="62"/>
  <c r="N949" i="62" s="1"/>
  <c r="Q287" i="62" a="1"/>
  <c r="Q287" i="62" l="1"/>
  <c r="O287" i="62" s="1"/>
  <c r="Q75" i="62" a="1"/>
  <c r="Q75" i="62" l="1"/>
  <c r="O75" i="62" s="1"/>
  <c r="Q512" i="62" a="1"/>
  <c r="Q512" i="62" l="1"/>
  <c r="O512" i="62" s="1"/>
  <c r="P573" i="62" a="1"/>
  <c r="P573" i="62" l="1"/>
  <c r="N573" i="62" s="1"/>
  <c r="Q368" i="62" a="1"/>
  <c r="Q368" i="62" l="1"/>
  <c r="O368" i="62" s="1"/>
  <c r="R652" i="62" a="1"/>
  <c r="P650" i="62" a="1"/>
  <c r="P650" i="62" l="1"/>
  <c r="N650" i="62" s="1"/>
  <c r="R652" i="62"/>
  <c r="P414" i="62" a="1"/>
  <c r="P414" i="62" l="1"/>
  <c r="N414" i="62" s="1"/>
  <c r="S334" i="62" a="1"/>
  <c r="Q334" i="62" a="1"/>
  <c r="Q334" i="62" l="1"/>
  <c r="O334" i="62" s="1"/>
  <c r="S334" i="62"/>
  <c r="Q187" i="62" a="1"/>
  <c r="S186" i="62" a="1"/>
  <c r="Q187" i="62" l="1"/>
  <c r="O187" i="62" s="1"/>
  <c r="S186" i="62"/>
  <c r="P226" i="62" a="1"/>
  <c r="P226" i="62" l="1"/>
  <c r="N226" i="62" s="1"/>
  <c r="P423" i="62" a="1"/>
  <c r="R422" i="62" a="1"/>
  <c r="P423" i="62" l="1"/>
  <c r="N423" i="62" s="1"/>
  <c r="R422" i="62"/>
  <c r="Q565" i="62" a="1"/>
  <c r="Q565" i="62" l="1"/>
  <c r="O565" i="62" s="1"/>
  <c r="P976" i="62" a="1"/>
  <c r="P976" i="62" l="1"/>
  <c r="Q612" i="62" a="1"/>
  <c r="Q612" i="62" l="1"/>
  <c r="O612" i="62" s="1"/>
  <c r="Q426" i="62" a="1"/>
  <c r="Q426" i="62" l="1"/>
  <c r="R541" i="62" a="1"/>
  <c r="P542" i="62" a="1"/>
  <c r="P542" i="62" l="1"/>
  <c r="R541" i="62"/>
  <c r="P233" i="62" a="1"/>
  <c r="P233" i="62" l="1"/>
  <c r="N233" i="62" s="1"/>
  <c r="R139" i="62" a="1"/>
  <c r="P138" i="62" a="1"/>
  <c r="P138" i="62" l="1"/>
  <c r="R139" i="62"/>
  <c r="N139" i="62" s="1"/>
  <c r="P321" i="62" a="1"/>
  <c r="P321" i="62" l="1"/>
  <c r="R501" i="62" a="1"/>
  <c r="P502" i="62" a="1"/>
  <c r="P502" i="62" l="1"/>
  <c r="R501" i="62"/>
  <c r="N501" i="62" s="1"/>
  <c r="Q516" i="62" a="1"/>
  <c r="S515" i="62" a="1"/>
  <c r="Q516" i="62" l="1"/>
  <c r="O516" i="62" s="1"/>
  <c r="S515" i="62"/>
  <c r="Q20" i="62" a="1"/>
  <c r="Q20" i="62" l="1"/>
  <c r="O20" i="62" s="1"/>
  <c r="Q76" i="62" a="1"/>
  <c r="Q76" i="62" l="1"/>
  <c r="O76" i="62" s="1"/>
  <c r="P399" i="62" a="1"/>
  <c r="P399" i="62" l="1"/>
  <c r="N399" i="62" s="1"/>
  <c r="Q90" i="62" a="1"/>
  <c r="Q90" i="62" l="1"/>
  <c r="O90" i="62" s="1"/>
  <c r="Q851" i="62" a="1"/>
  <c r="S850" i="62" a="1"/>
  <c r="Q851" i="62" l="1"/>
  <c r="S850" i="62"/>
  <c r="O850" i="62" s="1"/>
  <c r="R957" i="62" a="1"/>
  <c r="P956" i="62" a="1"/>
  <c r="P956" i="62" l="1"/>
  <c r="N956" i="62" s="1"/>
  <c r="R957" i="62"/>
  <c r="P666" i="62" a="1"/>
  <c r="P666" i="62" l="1"/>
  <c r="N666" i="62" s="1"/>
  <c r="R78" i="62" a="1"/>
  <c r="P78" i="62" a="1"/>
  <c r="P78" i="62" l="1"/>
  <c r="N78" i="62" s="1"/>
  <c r="R78" i="62"/>
  <c r="P95" i="62" a="1"/>
  <c r="P95" i="62" l="1"/>
  <c r="N95" i="62" s="1"/>
  <c r="Q289" i="62" a="1"/>
  <c r="Q289" i="62" l="1"/>
  <c r="O289" i="62" s="1"/>
  <c r="P168" i="62" a="1"/>
  <c r="P168" i="62" l="1"/>
  <c r="N168" i="62" s="1"/>
  <c r="P869" i="62" a="1"/>
  <c r="R870" i="62" a="1"/>
  <c r="P869" i="62" l="1"/>
  <c r="N869" i="62" s="1"/>
  <c r="R870" i="62"/>
  <c r="N870" i="62" s="1"/>
  <c r="Q120" i="62" a="1"/>
  <c r="Q120" i="62" l="1"/>
  <c r="O120" i="62" s="1"/>
  <c r="P125" i="62" a="1"/>
  <c r="P125" i="62" l="1"/>
  <c r="P300" i="62" a="1"/>
  <c r="P300" i="62" l="1"/>
  <c r="N300" i="62" s="1"/>
  <c r="P880" i="62" a="1"/>
  <c r="P880" i="62" l="1"/>
  <c r="P478" i="62" a="1"/>
  <c r="P478" i="62" l="1"/>
  <c r="N478" i="62" s="1"/>
  <c r="P304" i="62" a="1"/>
  <c r="P304" i="62" l="1"/>
  <c r="N304" i="62" s="1"/>
  <c r="P698" i="62" a="1"/>
  <c r="P698" i="62" l="1"/>
  <c r="P697" i="62" a="1"/>
  <c r="P697" i="62" l="1"/>
  <c r="N697" i="62" s="1"/>
  <c r="Q548" i="62" a="1"/>
  <c r="Q548" i="62" l="1"/>
  <c r="O548" i="62" s="1"/>
  <c r="P97" i="62" a="1"/>
  <c r="P97" i="62" l="1"/>
  <c r="N97" i="62" s="1"/>
  <c r="P365" i="62" a="1"/>
  <c r="P365" i="62" l="1"/>
  <c r="N365" i="62" s="1"/>
  <c r="P932" i="62" a="1"/>
  <c r="P932" i="62" l="1"/>
  <c r="N932" i="62" s="1"/>
  <c r="Q397" i="62" a="1"/>
  <c r="S399" i="62" a="1"/>
  <c r="Q397" i="62" l="1"/>
  <c r="O397" i="62" s="1"/>
  <c r="S399" i="62"/>
  <c r="P682" i="62" a="1"/>
  <c r="P682" i="62" l="1"/>
  <c r="P232" i="62" a="1"/>
  <c r="P232" i="62" l="1"/>
  <c r="N232" i="62" s="1"/>
  <c r="P937" i="62" a="1"/>
  <c r="P937" i="62" l="1"/>
  <c r="N937" i="62" s="1"/>
  <c r="P42" i="62" a="1"/>
  <c r="P42" i="62" l="1"/>
  <c r="Q364" i="62" a="1"/>
  <c r="S371" i="62" a="1"/>
  <c r="Q364" i="62" l="1"/>
  <c r="O364" i="62" s="1"/>
  <c r="S371" i="62"/>
  <c r="Q505" i="62" a="1"/>
  <c r="Q505" i="62" l="1"/>
  <c r="O505" i="62" s="1"/>
  <c r="Q678" i="62" a="1"/>
  <c r="Q678" i="62" l="1"/>
  <c r="P314" i="62" a="1"/>
  <c r="P314" i="62" l="1"/>
  <c r="N314" i="62" s="1"/>
  <c r="Q11" i="62" a="1"/>
  <c r="Q11" i="62" l="1"/>
  <c r="O11" i="62" s="1"/>
  <c r="Q679" i="62" a="1"/>
  <c r="Q679" i="62" l="1"/>
  <c r="Q690" i="62" a="1"/>
  <c r="Q690" i="62" l="1"/>
  <c r="Q347" i="62" a="1"/>
  <c r="S346" i="62" a="1"/>
  <c r="Q347" i="62" l="1"/>
  <c r="O347" i="62" s="1"/>
  <c r="S346" i="62"/>
  <c r="S422" i="62" a="1"/>
  <c r="Q420" i="62" a="1"/>
  <c r="Q420" i="62" l="1"/>
  <c r="S422" i="62"/>
  <c r="R37" i="62" a="1"/>
  <c r="P38" i="62" a="1"/>
  <c r="P38" i="62" l="1"/>
  <c r="N38" i="62" s="1"/>
  <c r="R37" i="62"/>
  <c r="Q306" i="62" a="1"/>
  <c r="Q306" i="62" l="1"/>
  <c r="O306" i="62" s="1"/>
  <c r="P244" i="62" a="1"/>
  <c r="P244" i="62" l="1"/>
  <c r="N244" i="62" s="1"/>
  <c r="S933" i="62" a="1"/>
  <c r="Q933" i="62" a="1"/>
  <c r="Q933" i="62" l="1"/>
  <c r="O933" i="62" s="1"/>
  <c r="S933" i="62"/>
  <c r="Q654" i="62" a="1"/>
  <c r="Q654" i="62" l="1"/>
  <c r="O654" i="62" s="1"/>
  <c r="Q668" i="62" a="1"/>
  <c r="Q668" i="62" l="1"/>
  <c r="O668" i="62" s="1"/>
  <c r="Q165" i="62" a="1"/>
  <c r="Q165" i="62" l="1"/>
  <c r="O165" i="62" s="1"/>
  <c r="P64" i="62" a="1"/>
  <c r="P64" i="62" l="1"/>
  <c r="N64" i="62" s="1"/>
  <c r="Q981" i="62" a="1"/>
  <c r="Q981" i="62" l="1"/>
  <c r="Q685" i="62" a="1"/>
  <c r="Q685" i="62" l="1"/>
  <c r="Q227" i="62" a="1"/>
  <c r="Q227" i="62" l="1"/>
  <c r="O227" i="62" s="1"/>
  <c r="P88" i="62" a="1"/>
  <c r="P88" i="62" l="1"/>
  <c r="N88" i="62" s="1"/>
  <c r="R1002" i="62" a="1"/>
  <c r="P999" i="62" a="1"/>
  <c r="P999" i="62" l="1"/>
  <c r="R1002" i="62"/>
  <c r="N1002" i="62" s="1"/>
  <c r="S632" i="62" a="1"/>
  <c r="Q632" i="62" a="1"/>
  <c r="Q632" i="62" l="1"/>
  <c r="O632" i="62" s="1"/>
  <c r="S632" i="62"/>
  <c r="Q427" i="62" a="1"/>
  <c r="S428" i="62" a="1"/>
  <c r="Q427" i="62" l="1"/>
  <c r="O427" i="62" s="1"/>
  <c r="S428" i="62"/>
  <c r="R276" i="62" a="1"/>
  <c r="P277" i="62" a="1"/>
  <c r="P277" i="62" l="1"/>
  <c r="N277" i="62" s="1"/>
  <c r="R276" i="62"/>
  <c r="R162" i="62" a="1"/>
  <c r="P161" i="62" a="1"/>
  <c r="P161" i="62" l="1"/>
  <c r="N161" i="62" s="1"/>
  <c r="R162" i="62"/>
  <c r="Q770" i="62" a="1"/>
  <c r="Q770" i="62" l="1"/>
  <c r="P1024" i="62" a="1"/>
  <c r="R1025" i="62" a="1"/>
  <c r="P1024" i="62" l="1"/>
  <c r="R1025" i="62"/>
  <c r="N1025" i="62" s="1"/>
  <c r="Q458" i="62" a="1"/>
  <c r="S459" i="62" a="1"/>
  <c r="Q458" i="62" l="1"/>
  <c r="O458" i="62" s="1"/>
  <c r="S459" i="62"/>
  <c r="Q689" i="62" a="1"/>
  <c r="Q689" i="62" l="1"/>
  <c r="P437" i="62" a="1"/>
  <c r="R438" i="62" a="1"/>
  <c r="P437" i="62" l="1"/>
  <c r="R438" i="62"/>
  <c r="Q139" i="62" a="1"/>
  <c r="S139" i="62" a="1"/>
  <c r="Q139" i="62" l="1"/>
  <c r="S139" i="62"/>
  <c r="P640" i="62" a="1"/>
  <c r="O139" i="62" l="1"/>
  <c r="P640" i="62"/>
  <c r="N640" i="62" s="1"/>
  <c r="P85" i="62" a="1"/>
  <c r="P85" i="62" l="1"/>
  <c r="N85" i="62" s="1"/>
  <c r="P302" i="62" a="1"/>
  <c r="P302" i="62" l="1"/>
  <c r="Q455" i="62" a="1"/>
  <c r="Q455" i="62" l="1"/>
  <c r="P164" i="62" a="1"/>
  <c r="P164" i="62" l="1"/>
  <c r="N164" i="62" s="1"/>
  <c r="S276" i="62" a="1"/>
  <c r="Q276" i="62" a="1"/>
  <c r="Q276" i="62" l="1"/>
  <c r="O276" i="62" s="1"/>
  <c r="S276" i="62"/>
  <c r="P953" i="62" a="1"/>
  <c r="P953" i="62" l="1"/>
  <c r="N953" i="62" s="1"/>
  <c r="R716" i="62" a="1"/>
  <c r="P717" i="62" a="1"/>
  <c r="P717" i="62" l="1"/>
  <c r="R716" i="62"/>
  <c r="N716" i="62" s="1"/>
  <c r="P264" i="62" a="1"/>
  <c r="P264" i="62" l="1"/>
  <c r="Q341" i="62" a="1"/>
  <c r="Q341" i="62" l="1"/>
  <c r="O341" i="62" s="1"/>
  <c r="P458" i="62" a="1"/>
  <c r="P458" i="62" l="1"/>
  <c r="N458" i="62" s="1"/>
  <c r="Q375" i="62" a="1"/>
  <c r="Q375" i="62" l="1"/>
  <c r="Q439" i="62" a="1"/>
  <c r="S438" i="62" a="1"/>
  <c r="Q439" i="62" l="1"/>
  <c r="S438" i="62"/>
  <c r="Q828" i="62" a="1"/>
  <c r="Q828" i="62" l="1"/>
  <c r="Q601" i="62" a="1"/>
  <c r="Q601" i="62" l="1"/>
  <c r="Q38" i="62" a="1"/>
  <c r="Q38" i="62" l="1"/>
  <c r="O38" i="62" s="1"/>
  <c r="P693" i="62" a="1"/>
  <c r="P693" i="62" l="1"/>
  <c r="N693" i="62" s="1"/>
  <c r="P534" i="62" a="1"/>
  <c r="P534" i="62" l="1"/>
  <c r="N534" i="62" s="1"/>
  <c r="Q325" i="62" a="1"/>
  <c r="Q325" i="62" l="1"/>
  <c r="O325" i="62" s="1"/>
  <c r="Q613" i="62" a="1"/>
  <c r="S612" i="62" a="1"/>
  <c r="Q613" i="62" l="1"/>
  <c r="O613" i="62" s="1"/>
  <c r="S612" i="62"/>
  <c r="P467" i="62" a="1"/>
  <c r="P467" i="62" l="1"/>
  <c r="N467" i="62" s="1"/>
  <c r="S567" i="62" a="1"/>
  <c r="Q566" i="62" a="1"/>
  <c r="Q566" i="62" l="1"/>
  <c r="O566" i="62" s="1"/>
  <c r="S567" i="62"/>
  <c r="R846" i="62" a="1"/>
  <c r="P847" i="62" a="1"/>
  <c r="P847" i="62" l="1"/>
  <c r="N847" i="62" s="1"/>
  <c r="R846" i="62"/>
  <c r="N846" i="62" s="1"/>
  <c r="P832" i="62" a="1"/>
  <c r="P832" i="62" l="1"/>
  <c r="N832" i="62" s="1"/>
  <c r="P673" i="62" a="1"/>
  <c r="R673" i="62" a="1"/>
  <c r="P673" i="62" l="1"/>
  <c r="R673" i="62"/>
  <c r="R228" i="62" a="1"/>
  <c r="P228" i="62" a="1"/>
  <c r="N673" i="62" l="1"/>
  <c r="P228" i="62"/>
  <c r="N228" i="62" s="1"/>
  <c r="R228" i="62"/>
  <c r="R63" i="62" a="1"/>
  <c r="P63" i="62" a="1"/>
  <c r="P63" i="62" l="1"/>
  <c r="N63" i="62" s="1"/>
  <c r="R63" i="62"/>
  <c r="R132" i="62" a="1"/>
  <c r="P128" i="62" a="1"/>
  <c r="P128" i="62" l="1"/>
  <c r="N128" i="62" s="1"/>
  <c r="R132" i="62"/>
  <c r="N132" i="62" s="1"/>
  <c r="R626" i="62" a="1"/>
  <c r="P626" i="62" a="1"/>
  <c r="P626" i="62" l="1"/>
  <c r="N626" i="62" s="1"/>
  <c r="R626" i="62"/>
  <c r="Q18" i="62" a="1"/>
  <c r="Q18" i="62" l="1"/>
  <c r="O18" i="62" s="1"/>
  <c r="P305" i="62" a="1"/>
  <c r="P305" i="62" l="1"/>
  <c r="N305" i="62" s="1"/>
  <c r="P610" i="62" a="1"/>
  <c r="R609" i="62" a="1"/>
  <c r="P610" i="62" l="1"/>
  <c r="R609" i="62"/>
  <c r="N609" i="62" s="1"/>
  <c r="Q207" i="62" a="1"/>
  <c r="Q207" i="62" l="1"/>
  <c r="O207" i="62" s="1"/>
  <c r="Q132" i="62" a="1"/>
  <c r="Q132" i="62" l="1"/>
  <c r="Q91" i="62" a="1"/>
  <c r="Q91" i="62" l="1"/>
  <c r="O91" i="62" s="1"/>
  <c r="Q158" i="62" a="1"/>
  <c r="S158" i="62" a="1"/>
  <c r="Q158" i="62" l="1"/>
  <c r="O158" i="62" s="1"/>
  <c r="S158" i="62"/>
  <c r="P360" i="62" a="1"/>
  <c r="P360" i="62" l="1"/>
  <c r="N360" i="62" s="1"/>
  <c r="P346" i="62" a="1"/>
  <c r="R346" i="62" a="1"/>
  <c r="P346" i="62" l="1"/>
  <c r="N346" i="62" s="1"/>
  <c r="R346" i="62"/>
  <c r="P492" i="62" a="1"/>
  <c r="P492" i="62" l="1"/>
  <c r="N492" i="62" s="1"/>
  <c r="Q35" i="62" a="1"/>
  <c r="Q35" i="62" l="1"/>
  <c r="O35" i="62" s="1"/>
  <c r="P87" i="62" a="1"/>
  <c r="P87" i="62" l="1"/>
  <c r="N87" i="62" s="1"/>
  <c r="Q360" i="62" a="1"/>
  <c r="Q360" i="62" l="1"/>
  <c r="O360" i="62" s="1"/>
  <c r="P688" i="62" a="1"/>
  <c r="P688" i="62" l="1"/>
  <c r="S493" i="62" a="1"/>
  <c r="Q490" i="62" a="1"/>
  <c r="Q490" i="62" l="1"/>
  <c r="O490" i="62" s="1"/>
  <c r="S493" i="62"/>
  <c r="Q285" i="62" a="1"/>
  <c r="S286" i="62" a="1"/>
  <c r="Q285" i="62" l="1"/>
  <c r="O285" i="62" s="1"/>
  <c r="S286" i="62"/>
  <c r="P185" i="62" a="1"/>
  <c r="R186" i="62" a="1"/>
  <c r="P185" i="62" l="1"/>
  <c r="N185" i="62" s="1"/>
  <c r="R186" i="62"/>
  <c r="P735" i="62" a="1"/>
  <c r="P735" i="62" l="1"/>
  <c r="R937" i="62" a="1"/>
  <c r="P938" i="62" a="1"/>
  <c r="P938" i="62" l="1"/>
  <c r="N938" i="62" s="1"/>
  <c r="R937" i="62"/>
  <c r="Q735" i="62" a="1"/>
  <c r="S736" i="62" a="1"/>
  <c r="Q735" i="62" l="1"/>
  <c r="S736" i="62"/>
  <c r="O736" i="62" s="1"/>
  <c r="Q781" i="62" a="1"/>
  <c r="S781" i="62" a="1"/>
  <c r="Q781" i="62" l="1"/>
  <c r="S781" i="62"/>
  <c r="P397" i="62" a="1"/>
  <c r="O781" i="62" l="1"/>
  <c r="P397" i="62"/>
  <c r="N397" i="62" s="1"/>
  <c r="P177" i="62" a="1"/>
  <c r="P177" i="62" l="1"/>
  <c r="S739" i="62" a="1"/>
  <c r="Q739" i="62" a="1"/>
  <c r="Q739" i="62" l="1"/>
  <c r="O739" i="62" s="1"/>
  <c r="S739" i="62"/>
  <c r="R371" i="62" a="1"/>
  <c r="P367" i="62" a="1"/>
  <c r="P367" i="62" l="1"/>
  <c r="N367" i="62" s="1"/>
  <c r="R371" i="62"/>
  <c r="P448" i="62" a="1"/>
  <c r="P448" i="62" l="1"/>
  <c r="N448" i="62" s="1"/>
  <c r="Q547" i="62" a="1"/>
  <c r="S548" i="62" a="1"/>
  <c r="Q547" i="62" l="1"/>
  <c r="S548" i="62"/>
  <c r="P800" i="62" a="1"/>
  <c r="P800" i="62" l="1"/>
  <c r="Q301" i="62" a="1"/>
  <c r="Q301" i="62" l="1"/>
  <c r="O301" i="62" s="1"/>
  <c r="P400" i="62" a="1"/>
  <c r="R399" i="62" a="1"/>
  <c r="P400" i="62" l="1"/>
  <c r="N400" i="62" s="1"/>
  <c r="R399" i="62"/>
  <c r="R576" i="62" a="1"/>
  <c r="P575" i="62" a="1"/>
  <c r="P575" i="62" l="1"/>
  <c r="R576" i="62"/>
  <c r="N576" i="62" s="1"/>
  <c r="Q122" i="62" a="1"/>
  <c r="Q122" i="62" l="1"/>
  <c r="S414" i="62" a="1"/>
  <c r="Q414" i="62" a="1"/>
  <c r="Q414" i="62" l="1"/>
  <c r="O414" i="62" s="1"/>
  <c r="S414" i="62"/>
  <c r="Q357" i="62" a="1"/>
  <c r="Q357" i="62" l="1"/>
  <c r="Q519" i="62" a="1"/>
  <c r="S519" i="62" a="1"/>
  <c r="Q519" i="62" l="1"/>
  <c r="S519" i="62"/>
  <c r="Q355" i="62" a="1"/>
  <c r="O519" i="62" l="1"/>
  <c r="Q355" i="62"/>
  <c r="O355" i="62" s="1"/>
  <c r="P83" i="62" a="1"/>
  <c r="P83" i="62" l="1"/>
  <c r="N83" i="62" s="1"/>
  <c r="P442" i="62" a="1"/>
  <c r="P442" i="62" l="1"/>
  <c r="N442" i="62" s="1"/>
  <c r="Q50" i="62" a="1"/>
  <c r="Q50" i="62" l="1"/>
  <c r="Q661" i="62" a="1"/>
  <c r="Q661" i="62" l="1"/>
  <c r="O661" i="62" s="1"/>
  <c r="P737" i="62" a="1"/>
  <c r="R736" i="62" a="1"/>
  <c r="P737" i="62" l="1"/>
  <c r="R736" i="62"/>
  <c r="N736" i="62" s="1"/>
  <c r="Q751" i="62" a="1"/>
  <c r="Q751" i="62" l="1"/>
  <c r="S146" i="62" a="1"/>
  <c r="Q146" i="62" a="1"/>
  <c r="Q146" i="62" l="1"/>
  <c r="O146" i="62" s="1"/>
  <c r="S146" i="62"/>
  <c r="Q807" i="62" a="1"/>
  <c r="S806" i="62" a="1"/>
  <c r="Q807" i="62" l="1"/>
  <c r="S806" i="62"/>
  <c r="O806" i="62" s="1"/>
  <c r="Q604" i="62" a="1"/>
  <c r="Q604" i="62" l="1"/>
  <c r="O604" i="62" s="1"/>
  <c r="Q377" i="62" a="1"/>
  <c r="Q377" i="62" l="1"/>
  <c r="O377" i="62" s="1"/>
  <c r="Q150" i="62" a="1"/>
  <c r="Q150" i="62" l="1"/>
  <c r="O150" i="62" s="1"/>
  <c r="P663" i="62" a="1"/>
  <c r="P663" i="62" l="1"/>
  <c r="N663" i="62" s="1"/>
  <c r="P723" i="62" a="1"/>
  <c r="R722" i="62" a="1"/>
  <c r="P723" i="62" l="1"/>
  <c r="N723" i="62" s="1"/>
  <c r="R722" i="62"/>
  <c r="S37" i="62" a="1"/>
  <c r="Q37" i="62" a="1"/>
  <c r="Q37" i="62" l="1"/>
  <c r="O37" i="62" s="1"/>
  <c r="S37" i="62"/>
  <c r="P15" i="62" a="1"/>
  <c r="P15" i="62" l="1"/>
  <c r="N15" i="62" s="1"/>
  <c r="P322" i="62" a="1"/>
  <c r="P322" i="62" l="1"/>
  <c r="N322" i="62" s="1"/>
  <c r="Q406" i="62" a="1"/>
  <c r="Q406" i="62" l="1"/>
  <c r="O406" i="62" s="1"/>
  <c r="Q312" i="62" a="1"/>
  <c r="S315" i="62" a="1"/>
  <c r="Q312" i="62" l="1"/>
  <c r="S315" i="62"/>
  <c r="P377" i="62" a="1"/>
  <c r="P377" i="62" l="1"/>
  <c r="N377" i="62" s="1"/>
  <c r="P587" i="62" a="1"/>
  <c r="R586" i="62" a="1"/>
  <c r="P587" i="62" l="1"/>
  <c r="R586" i="62"/>
  <c r="R331" i="62" a="1"/>
  <c r="P332" i="62" a="1"/>
  <c r="P332" i="62" l="1"/>
  <c r="N332" i="62" s="1"/>
  <c r="R331" i="62"/>
  <c r="Q590" i="62" a="1"/>
  <c r="Q590" i="62" l="1"/>
  <c r="Q953" i="62" a="1"/>
  <c r="Q953" i="62" l="1"/>
  <c r="O953" i="62" s="1"/>
  <c r="P92" i="62" a="1"/>
  <c r="P92" i="62" l="1"/>
  <c r="N92" i="62" s="1"/>
  <c r="Q259" i="62" a="1"/>
  <c r="S259" i="62" a="1"/>
  <c r="Q259" i="62" l="1"/>
  <c r="O259" i="62" s="1"/>
  <c r="S259" i="62"/>
  <c r="Q250" i="62" a="1"/>
  <c r="Q250" i="62" l="1"/>
  <c r="Q408" i="62" a="1"/>
  <c r="S407" i="62" a="1"/>
  <c r="Q408" i="62" l="1"/>
  <c r="O408" i="62" s="1"/>
  <c r="S407" i="62"/>
  <c r="O407" i="62" s="1"/>
  <c r="Q453" i="62" a="1"/>
  <c r="S454" i="62" a="1"/>
  <c r="Q453" i="62" l="1"/>
  <c r="O453" i="62" s="1"/>
  <c r="S454" i="62"/>
  <c r="P406" i="62" a="1"/>
  <c r="R407" i="62" a="1"/>
  <c r="P406" i="62" l="1"/>
  <c r="N406" i="62" s="1"/>
  <c r="R407" i="62"/>
  <c r="N407" i="62" s="1"/>
  <c r="P124" i="62" a="1"/>
  <c r="P124" i="62" l="1"/>
  <c r="S310" i="62" a="1"/>
  <c r="Q300" i="62" a="1"/>
  <c r="Q300" i="62" l="1"/>
  <c r="O300" i="62" s="1"/>
  <c r="S310" i="62"/>
  <c r="P424" i="62" a="1"/>
  <c r="R425" i="62" a="1"/>
  <c r="P424" i="62" l="1"/>
  <c r="N424" i="62" s="1"/>
  <c r="R425" i="62"/>
  <c r="P656" i="62" a="1"/>
  <c r="P656" i="62" l="1"/>
  <c r="N656" i="62" s="1"/>
  <c r="P415" i="62" a="1"/>
  <c r="R414" i="62" a="1"/>
  <c r="P415" i="62" l="1"/>
  <c r="N415" i="62" s="1"/>
  <c r="R414" i="62"/>
  <c r="Q234" i="62" a="1"/>
  <c r="Q234" i="62" l="1"/>
  <c r="O234" i="62" s="1"/>
  <c r="Q211" i="62" a="1"/>
  <c r="S212" i="62" a="1"/>
  <c r="Q211" i="62" l="1"/>
  <c r="O211" i="62" s="1"/>
  <c r="S212" i="62"/>
  <c r="Q463" i="62" a="1"/>
  <c r="S463" i="62" a="1"/>
  <c r="Q463" i="62" l="1"/>
  <c r="O463" i="62" s="1"/>
  <c r="S463" i="62"/>
  <c r="P604" i="62" a="1"/>
  <c r="R603" i="62" a="1"/>
  <c r="P604" i="62" l="1"/>
  <c r="N604" i="62" s="1"/>
  <c r="R603" i="62"/>
  <c r="N603" i="62" s="1"/>
  <c r="P436" i="62" a="1"/>
  <c r="P436" i="62" l="1"/>
  <c r="N436" i="62" s="1"/>
  <c r="P299" i="62" a="1"/>
  <c r="P299" i="62" l="1"/>
  <c r="N299" i="62" s="1"/>
  <c r="S321" i="62" a="1"/>
  <c r="Q318" i="62" a="1"/>
  <c r="Q318" i="62" l="1"/>
  <c r="O318" i="62" s="1"/>
  <c r="S321" i="62"/>
  <c r="O321" i="62" s="1"/>
  <c r="P526" i="62" a="1"/>
  <c r="P526" i="62" l="1"/>
  <c r="P297" i="62" a="1"/>
  <c r="R296" i="62" a="1"/>
  <c r="P297" i="62" l="1"/>
  <c r="N297" i="62" s="1"/>
  <c r="R296" i="62"/>
  <c r="Q425" i="62" a="1"/>
  <c r="S425" i="62" a="1"/>
  <c r="Q425" i="62" l="1"/>
  <c r="O425" i="62" s="1"/>
  <c r="S425" i="62"/>
  <c r="P529" i="62" a="1"/>
  <c r="R528" i="62" a="1"/>
  <c r="P529" i="62" l="1"/>
  <c r="N529" i="62" s="1"/>
  <c r="R528" i="62"/>
  <c r="Q870" i="62" a="1"/>
  <c r="S870" i="62" a="1"/>
  <c r="Q870" i="62" l="1"/>
  <c r="S870" i="62"/>
  <c r="R1033" i="62" a="1"/>
  <c r="P1033" i="62" a="1"/>
  <c r="O870" i="62" l="1"/>
  <c r="P1033" i="62"/>
  <c r="R1033" i="62"/>
  <c r="P298" i="62" a="1"/>
  <c r="N1033" i="62" l="1"/>
  <c r="P298" i="62"/>
  <c r="N298" i="62" s="1"/>
  <c r="P48" i="62" a="1"/>
  <c r="R49" i="62" a="1"/>
  <c r="P48" i="62" l="1"/>
  <c r="R49" i="62"/>
  <c r="N49" i="62" s="1"/>
  <c r="R337" i="62" a="1"/>
  <c r="P338" i="62" a="1"/>
  <c r="P338" i="62" l="1"/>
  <c r="R337" i="62"/>
  <c r="S528" i="62" a="1"/>
  <c r="Q527" i="62" a="1"/>
  <c r="Q527" i="62" l="1"/>
  <c r="O527" i="62" s="1"/>
  <c r="S528" i="62"/>
  <c r="R551" i="62" a="1"/>
  <c r="P551" i="62" a="1"/>
  <c r="P551" i="62" l="1"/>
  <c r="N551" i="62" s="1"/>
  <c r="R551" i="62"/>
  <c r="P178" i="62" a="1"/>
  <c r="P178" i="62" l="1"/>
  <c r="N178" i="62" s="1"/>
  <c r="Q195" i="62" a="1"/>
  <c r="Q195" i="62" l="1"/>
  <c r="O195" i="62" s="1"/>
  <c r="P1014" i="62" a="1"/>
  <c r="P1014" i="62" l="1"/>
  <c r="N1014" i="62" s="1"/>
  <c r="P676" i="62" a="1"/>
  <c r="P676" i="62" l="1"/>
  <c r="Q487" i="62" a="1"/>
  <c r="S486" i="62" a="1"/>
  <c r="Q487" i="62" l="1"/>
  <c r="O487" i="62" s="1"/>
  <c r="S486" i="62"/>
  <c r="Q821" i="62" a="1"/>
  <c r="S821" i="62" a="1"/>
  <c r="Q821" i="62" l="1"/>
  <c r="O821" i="62" s="1"/>
  <c r="S821" i="62"/>
  <c r="S234" i="62" a="1"/>
  <c r="Q232" i="62" a="1"/>
  <c r="Q232" i="62" l="1"/>
  <c r="O232" i="62" s="1"/>
  <c r="S234" i="62"/>
  <c r="P122" i="62" a="1"/>
  <c r="P122" i="62" l="1"/>
  <c r="S541" i="62" a="1"/>
  <c r="Q542" i="62" a="1"/>
  <c r="Q542" i="62" l="1"/>
  <c r="S541" i="62"/>
  <c r="Q793" i="62" a="1"/>
  <c r="Q793" i="62" l="1"/>
  <c r="O793" i="62" s="1"/>
  <c r="P384" i="62" a="1"/>
  <c r="P384" i="62" l="1"/>
  <c r="Q224" i="62" a="1"/>
  <c r="Q224" i="62" l="1"/>
  <c r="O224" i="62" s="1"/>
  <c r="Q280" i="62" a="1"/>
  <c r="Q280" i="62" l="1"/>
  <c r="P84" i="62" a="1"/>
  <c r="R97" i="62" a="1"/>
  <c r="P84" i="62" l="1"/>
  <c r="N84" i="62" s="1"/>
  <c r="R97" i="62"/>
  <c r="R432" i="62" a="1"/>
  <c r="P433" i="62" a="1"/>
  <c r="P433" i="62" l="1"/>
  <c r="R432" i="62"/>
  <c r="P285" i="62" a="1"/>
  <c r="R286" i="62" a="1"/>
  <c r="P285" i="62" l="1"/>
  <c r="N285" i="62" s="1"/>
  <c r="R286" i="62"/>
  <c r="S579" i="62" a="1"/>
  <c r="Q580" i="62" a="1"/>
  <c r="Q580" i="62" l="1"/>
  <c r="O580" i="62" s="1"/>
  <c r="S579" i="62"/>
  <c r="R221" i="62" a="1"/>
  <c r="P219" i="62" a="1"/>
  <c r="P219" i="62" l="1"/>
  <c r="N219" i="62" s="1"/>
  <c r="R221" i="62"/>
  <c r="S621" i="62" a="1"/>
  <c r="Q621" i="62" a="1"/>
  <c r="Q621" i="62" l="1"/>
  <c r="O621" i="62" s="1"/>
  <c r="S621" i="62"/>
  <c r="P325" i="62" a="1"/>
  <c r="P325" i="62" l="1"/>
  <c r="N325" i="62" s="1"/>
  <c r="P28" i="62" a="1"/>
  <c r="P28" i="62" l="1"/>
  <c r="N28" i="62" s="1"/>
  <c r="P150" i="62" a="1"/>
  <c r="P150" i="62" l="1"/>
  <c r="N150" i="62" s="1"/>
  <c r="Q178" i="62" a="1"/>
  <c r="Q178" i="62" l="1"/>
  <c r="O178" i="62" s="1"/>
  <c r="R953" i="62" a="1"/>
  <c r="P954" i="62" a="1"/>
  <c r="P954" i="62" l="1"/>
  <c r="R953" i="62"/>
  <c r="Q239" i="62" a="1"/>
  <c r="Q239" i="62" l="1"/>
  <c r="O239" i="62" s="1"/>
  <c r="S828" i="62" a="1"/>
  <c r="Q827" i="62" a="1"/>
  <c r="Q827" i="62" l="1"/>
  <c r="S828" i="62"/>
  <c r="O828" i="62" s="1"/>
  <c r="Q123" i="62" a="1"/>
  <c r="Q123" i="62" l="1"/>
  <c r="O123" i="62" s="1"/>
  <c r="Q168" i="62" a="1"/>
  <c r="S168" i="62" a="1"/>
  <c r="Q168" i="62" l="1"/>
  <c r="O168" i="62" s="1"/>
  <c r="S168" i="62"/>
  <c r="R173" i="62" a="1"/>
  <c r="P174" i="62" a="1"/>
  <c r="P174" i="62" l="1"/>
  <c r="N174" i="62" s="1"/>
  <c r="R173" i="62"/>
  <c r="P238" i="62" a="1"/>
  <c r="P238" i="62" l="1"/>
  <c r="N238" i="62" s="1"/>
  <c r="P518" i="62" a="1"/>
  <c r="R519" i="62" a="1"/>
  <c r="P518" i="62" l="1"/>
  <c r="R519" i="62"/>
  <c r="N519" i="62" s="1"/>
  <c r="Q133" i="62" a="1"/>
  <c r="S132" i="62" a="1"/>
  <c r="Q133" i="62" l="1"/>
  <c r="O133" i="62" s="1"/>
  <c r="S132" i="62"/>
  <c r="O132" i="62" s="1"/>
  <c r="S770" i="62" a="1"/>
  <c r="Q771" i="62" a="1"/>
  <c r="Q771" i="62" l="1"/>
  <c r="S770" i="62"/>
  <c r="O770" i="62" s="1"/>
  <c r="P246" i="62" a="1"/>
  <c r="R247" i="62" a="1"/>
  <c r="P246" i="62" l="1"/>
  <c r="N246" i="62" s="1"/>
  <c r="R247" i="62"/>
  <c r="Q74" i="62" a="1"/>
  <c r="S78" i="62" a="1"/>
  <c r="Q74" i="62" l="1"/>
  <c r="S78" i="62"/>
  <c r="Q669" i="62" a="1"/>
  <c r="S670" i="62" a="1"/>
  <c r="Q669" i="62" l="1"/>
  <c r="O669" i="62" s="1"/>
  <c r="S670" i="62"/>
  <c r="O670" i="62" s="1"/>
  <c r="P151" i="62" a="1"/>
  <c r="P151" i="62" l="1"/>
  <c r="N151" i="62" s="1"/>
  <c r="S228" i="62" a="1"/>
  <c r="Q229" i="62" a="1"/>
  <c r="Q229" i="62" l="1"/>
  <c r="S228" i="62"/>
  <c r="Q380" i="62" a="1"/>
  <c r="Q380" i="62" l="1"/>
  <c r="O380" i="62" s="1"/>
  <c r="Q190" i="62" a="1"/>
  <c r="Q190" i="62" l="1"/>
  <c r="O190" i="62" s="1"/>
  <c r="S324" i="62" a="1"/>
  <c r="Q323" i="62" a="1"/>
  <c r="Q323" i="62" l="1"/>
  <c r="O323" i="62" s="1"/>
  <c r="S324" i="62"/>
  <c r="Q40" i="62" a="1"/>
  <c r="Q40" i="62" l="1"/>
  <c r="O40" i="62" s="1"/>
  <c r="P316" i="62" a="1"/>
  <c r="P316" i="62" l="1"/>
  <c r="N316" i="62" s="1"/>
  <c r="R468" i="62" a="1"/>
  <c r="P468" i="62" a="1"/>
  <c r="P468" i="62" l="1"/>
  <c r="N468" i="62" s="1"/>
  <c r="R468" i="62"/>
  <c r="S794" i="62" a="1"/>
  <c r="Q795" i="62" a="1"/>
  <c r="Q795" i="62" l="1"/>
  <c r="S794" i="62"/>
  <c r="R450" i="62" a="1"/>
  <c r="P441" i="62" a="1"/>
  <c r="P441" i="62" l="1"/>
  <c r="R450" i="62"/>
  <c r="P137" i="62" a="1"/>
  <c r="R136" i="62" a="1"/>
  <c r="P137" i="62" l="1"/>
  <c r="R136" i="62"/>
  <c r="N136" i="62" s="1"/>
  <c r="P318" i="62" a="1"/>
  <c r="R321" i="62" a="1"/>
  <c r="P318" i="62" l="1"/>
  <c r="N318" i="62" s="1"/>
  <c r="R321" i="62"/>
  <c r="N321" i="62" s="1"/>
  <c r="P195" i="62" a="1"/>
  <c r="P195" i="62" l="1"/>
  <c r="N195" i="62" s="1"/>
  <c r="P357" i="62" a="1"/>
  <c r="P357" i="62" l="1"/>
  <c r="P31" i="62" a="1"/>
  <c r="R31" i="62" a="1"/>
  <c r="P31" i="62" l="1"/>
  <c r="N31" i="62" s="1"/>
  <c r="R31" i="62"/>
  <c r="S359" i="62" a="1"/>
  <c r="Q359" i="62" a="1"/>
  <c r="Q359" i="62" l="1"/>
  <c r="O359" i="62" s="1"/>
  <c r="S359" i="62"/>
  <c r="S55" i="62" a="1"/>
  <c r="Q55" i="62" a="1"/>
  <c r="Q55" i="62" l="1"/>
  <c r="O55" i="62" s="1"/>
  <c r="S55" i="62"/>
  <c r="S191" i="62" a="1"/>
  <c r="Q188" i="62" a="1"/>
  <c r="Q188" i="62" l="1"/>
  <c r="O188" i="62" s="1"/>
  <c r="S191" i="62"/>
  <c r="Q339" i="62" a="1"/>
  <c r="S340" i="62" a="1"/>
  <c r="Q339" i="62" l="1"/>
  <c r="S340" i="62"/>
  <c r="Q1024" i="62" a="1"/>
  <c r="Q1024" i="62" l="1"/>
  <c r="Q200" i="62" a="1"/>
  <c r="S199" i="62" a="1"/>
  <c r="Q200" i="62" l="1"/>
  <c r="O200" i="62" s="1"/>
  <c r="S199" i="62"/>
  <c r="P356" i="62" a="1"/>
  <c r="P356" i="62" l="1"/>
  <c r="N356" i="62" s="1"/>
  <c r="P605" i="62" a="1"/>
  <c r="R606" i="62" a="1"/>
  <c r="P605" i="62" l="1"/>
  <c r="N605" i="62" s="1"/>
  <c r="R606" i="62"/>
  <c r="P263" i="62" a="1"/>
  <c r="R266" i="62" a="1"/>
  <c r="P263" i="62" l="1"/>
  <c r="R266" i="62"/>
  <c r="R730" i="62" a="1"/>
  <c r="P730" i="62" a="1"/>
  <c r="P730" i="62" l="1"/>
  <c r="N730" i="62" s="1"/>
  <c r="R730" i="62"/>
  <c r="Q603" i="62" a="1"/>
  <c r="Q603" i="62" l="1"/>
  <c r="Q137" i="62" a="1"/>
  <c r="S136" i="62" a="1"/>
  <c r="Q137" i="62" l="1"/>
  <c r="S136" i="62"/>
  <c r="O136" i="62" s="1"/>
  <c r="R667" i="62" a="1"/>
  <c r="P665" i="62" a="1"/>
  <c r="P665" i="62" l="1"/>
  <c r="N665" i="62" s="1"/>
  <c r="R667" i="62"/>
  <c r="Q281" i="62" a="1"/>
  <c r="S280" i="62" a="1"/>
  <c r="Q281" i="62" l="1"/>
  <c r="S280" i="62"/>
  <c r="O280" i="62" s="1"/>
  <c r="P235" i="62" a="1"/>
  <c r="R234" i="62" a="1"/>
  <c r="P235" i="62" l="1"/>
  <c r="N235" i="62" s="1"/>
  <c r="R234" i="62"/>
  <c r="Q979" i="62" a="1"/>
  <c r="S980" i="62" a="1"/>
  <c r="Q979" i="62" l="1"/>
  <c r="O979" i="62" s="1"/>
  <c r="S980" i="62"/>
  <c r="P225" i="62" a="1"/>
  <c r="R225" i="62" a="1"/>
  <c r="P225" i="62" l="1"/>
  <c r="N225" i="62" s="1"/>
  <c r="R225" i="62"/>
  <c r="S993" i="62" a="1"/>
  <c r="Q994" i="62" a="1"/>
  <c r="Q994" i="62" l="1"/>
  <c r="S993" i="62"/>
  <c r="O993" i="62" s="1"/>
  <c r="P851" i="62" a="1"/>
  <c r="R850" i="62" a="1"/>
  <c r="P851" i="62" l="1"/>
  <c r="R850" i="62"/>
  <c r="N850" i="62" s="1"/>
  <c r="P454" i="62" a="1"/>
  <c r="P454" i="62" l="1"/>
  <c r="N454" i="62" s="1"/>
  <c r="R315" i="62" a="1"/>
  <c r="P315" i="62" a="1"/>
  <c r="P315" i="62" l="1"/>
  <c r="N315" i="62" s="1"/>
  <c r="R315" i="62"/>
  <c r="R980" i="62" a="1"/>
  <c r="P971" i="62" a="1"/>
  <c r="P971" i="62" l="1"/>
  <c r="R980" i="62"/>
  <c r="R20" i="62" a="1"/>
  <c r="P18" i="62" a="1"/>
  <c r="P18" i="62" l="1"/>
  <c r="N18" i="62" s="1"/>
  <c r="R20" i="62"/>
  <c r="S684" i="62" a="1"/>
  <c r="Q676" i="62" a="1"/>
  <c r="Q676" i="62" l="1"/>
  <c r="S684" i="62"/>
  <c r="O684" i="62" s="1"/>
  <c r="Q642" i="62" a="1"/>
  <c r="S641" i="62" a="1"/>
  <c r="Q642" i="62" l="1"/>
  <c r="O642" i="62" s="1"/>
  <c r="S641" i="62"/>
  <c r="Q249" i="62" a="1"/>
  <c r="Q249" i="62" l="1"/>
  <c r="O249" i="62" s="1"/>
  <c r="S69" i="62" a="1"/>
  <c r="Q65" i="62" a="1"/>
  <c r="Q65" i="62" l="1"/>
  <c r="O65" i="62" s="1"/>
  <c r="S69" i="62"/>
  <c r="P671" i="62" a="1"/>
  <c r="R670" i="62" a="1"/>
  <c r="P671" i="62" l="1"/>
  <c r="R670" i="62"/>
  <c r="N670" i="62" s="1"/>
  <c r="R802" i="62" a="1"/>
  <c r="P801" i="62" a="1"/>
  <c r="P801" i="62" l="1"/>
  <c r="N801" i="62" s="1"/>
  <c r="R802" i="62"/>
  <c r="Q451" i="62" a="1"/>
  <c r="S450" i="62" a="1"/>
  <c r="Q451" i="62" l="1"/>
  <c r="O451" i="62" s="1"/>
  <c r="S450" i="62"/>
  <c r="S751" i="62" a="1"/>
  <c r="Q752" i="62" a="1"/>
  <c r="Q752" i="62" l="1"/>
  <c r="S751" i="62"/>
  <c r="O751" i="62" s="1"/>
  <c r="P834" i="62" a="1"/>
  <c r="P834" i="62" l="1"/>
  <c r="S34" i="62" a="1"/>
  <c r="Q34" i="62" a="1"/>
  <c r="Q34" i="62" l="1"/>
  <c r="O34" i="62" s="1"/>
  <c r="S34" i="62"/>
  <c r="P643" i="62" a="1"/>
  <c r="P643" i="62" l="1"/>
  <c r="N643" i="62" s="1"/>
  <c r="P685" i="62" a="1"/>
  <c r="R684" i="62" a="1"/>
  <c r="P685" i="62" l="1"/>
  <c r="R684" i="62"/>
  <c r="N684" i="62" s="1"/>
  <c r="Q245" i="62" a="1"/>
  <c r="Q245" i="62" l="1"/>
  <c r="O245" i="62" s="1"/>
  <c r="Q28" i="62" a="1"/>
  <c r="S28" i="62" a="1"/>
  <c r="Q28" i="62" l="1"/>
  <c r="O28" i="62" s="1"/>
  <c r="S28" i="62"/>
  <c r="R579" i="62" a="1"/>
  <c r="P579" i="62" a="1"/>
  <c r="P579" i="62" l="1"/>
  <c r="N579" i="62" s="1"/>
  <c r="R579" i="62"/>
  <c r="S596" i="62" a="1"/>
  <c r="Q597" i="62" a="1"/>
  <c r="Q597" i="62" l="1"/>
  <c r="S596" i="62"/>
  <c r="O596" i="62" s="1"/>
  <c r="P751" i="62" a="1"/>
  <c r="R751" i="62" a="1"/>
  <c r="P751" i="62" l="1"/>
  <c r="R751" i="62"/>
  <c r="Q183" i="62" a="1"/>
  <c r="S182" i="62" a="1"/>
  <c r="N751" i="62" l="1"/>
  <c r="Q183" i="62"/>
  <c r="O183" i="62" s="1"/>
  <c r="S182" i="62"/>
  <c r="O182" i="62" s="1"/>
  <c r="R182" i="62" a="1"/>
  <c r="P181" i="62" a="1"/>
  <c r="P181" i="62" l="1"/>
  <c r="N181" i="62" s="1"/>
  <c r="R182" i="62"/>
  <c r="N182" i="62" s="1"/>
  <c r="P26" i="62" a="1"/>
  <c r="R28" i="62" a="1"/>
  <c r="P26" i="62" l="1"/>
  <c r="N26" i="62" s="1"/>
  <c r="R28" i="62"/>
  <c r="P525" i="62" a="1"/>
  <c r="R525" i="62" a="1"/>
  <c r="P525" i="62" l="1"/>
  <c r="N525" i="62" s="1"/>
  <c r="R525" i="62"/>
  <c r="P592" i="62" a="1"/>
  <c r="R596" i="62" a="1"/>
  <c r="P592" i="62" l="1"/>
  <c r="R596" i="62"/>
  <c r="N596" i="62" s="1"/>
  <c r="P942" i="62" a="1"/>
  <c r="R944" i="62" a="1"/>
  <c r="P942" i="62" l="1"/>
  <c r="R944" i="62"/>
  <c r="N944" i="62" s="1"/>
  <c r="S337" i="62" a="1"/>
  <c r="Q338" i="62" a="1"/>
  <c r="Q338" i="62" l="1"/>
  <c r="S337" i="62"/>
  <c r="R697" i="62" a="1"/>
  <c r="P695" i="62" a="1"/>
  <c r="P695" i="62" l="1"/>
  <c r="R697" i="62"/>
  <c r="Q687" i="62" a="1"/>
  <c r="S693" i="62" a="1"/>
  <c r="Q687" i="62" l="1"/>
  <c r="O687" i="62" s="1"/>
  <c r="S693" i="62"/>
  <c r="Q600" i="62" a="1"/>
  <c r="S603" i="62" a="1"/>
  <c r="Q600" i="62" l="1"/>
  <c r="O600" i="62" s="1"/>
  <c r="S603" i="62"/>
  <c r="O603" i="62" s="1"/>
  <c r="P513" i="62" a="1"/>
  <c r="P513" i="62" l="1"/>
  <c r="N513" i="62" s="1"/>
  <c r="S387" i="62" a="1"/>
  <c r="Q388" i="62" a="1"/>
  <c r="Q388" i="62" l="1"/>
  <c r="O388" i="62" s="1"/>
  <c r="S387" i="62"/>
  <c r="S247" i="62" a="1"/>
  <c r="Q248" i="62" a="1"/>
  <c r="Q248" i="62" l="1"/>
  <c r="O248" i="62" s="1"/>
  <c r="S247" i="62"/>
  <c r="P148" i="62" a="1"/>
  <c r="R150" i="62" a="1"/>
  <c r="P148" i="62" l="1"/>
  <c r="N148" i="62" s="1"/>
  <c r="R150" i="62"/>
  <c r="R904" i="62" a="1"/>
  <c r="P904" i="62" a="1"/>
  <c r="P904" i="62" l="1"/>
  <c r="N904" i="62" s="1"/>
  <c r="R904" i="62"/>
  <c r="P9" i="62" a="1"/>
  <c r="P9" i="62" l="1"/>
  <c r="N9" i="62" s="1"/>
  <c r="Q243" i="62" a="1"/>
  <c r="Q243" i="62" l="1"/>
  <c r="O243" i="62" s="1"/>
  <c r="Q1026" i="62" a="1"/>
  <c r="Q1026" i="62" l="1"/>
  <c r="Q532" i="62" a="1"/>
  <c r="Q532" i="62" l="1"/>
  <c r="O532" i="62" s="1"/>
  <c r="Q92" i="62" a="1"/>
  <c r="S97" i="62" a="1"/>
  <c r="Q92" i="62" l="1"/>
  <c r="O92" i="62" s="1"/>
  <c r="S97" i="62"/>
  <c r="R990" i="62" a="1"/>
  <c r="P989" i="62" a="1"/>
  <c r="P989" i="62" l="1"/>
  <c r="R990" i="62"/>
  <c r="N990" i="62" s="1"/>
  <c r="R758" i="62" a="1"/>
  <c r="P756" i="62" a="1"/>
  <c r="P756" i="62" l="1"/>
  <c r="R758" i="62"/>
  <c r="N758" i="62" s="1"/>
  <c r="R124" i="62" a="1"/>
  <c r="P113" i="62" a="1"/>
  <c r="P113" i="62" l="1"/>
  <c r="N113" i="62" s="1"/>
  <c r="R124" i="62"/>
  <c r="N124" i="62" s="1"/>
  <c r="Q269" i="62" a="1"/>
  <c r="S270" i="62" a="1"/>
  <c r="Q269" i="62" l="1"/>
  <c r="O269" i="62" s="1"/>
  <c r="S270" i="62"/>
  <c r="R647" i="62" a="1"/>
  <c r="P647" i="62" a="1"/>
  <c r="P647" i="62" l="1"/>
  <c r="N647" i="62" s="1"/>
  <c r="R647" i="62"/>
  <c r="S1008" i="62" a="1"/>
  <c r="Q1008" i="62" a="1"/>
  <c r="Q1008" i="62" l="1"/>
  <c r="O1008" i="62" s="1"/>
  <c r="S1008" i="62"/>
  <c r="S411" i="62" a="1"/>
  <c r="Q412" i="62" a="1"/>
  <c r="Q412" i="62" l="1"/>
  <c r="O412" i="62" s="1"/>
  <c r="S411" i="62"/>
  <c r="O411" i="62" s="1"/>
  <c r="P817" i="62" a="1"/>
  <c r="R818" i="62" a="1"/>
  <c r="P817" i="62" l="1"/>
  <c r="R818" i="62"/>
  <c r="N818" i="62" s="1"/>
  <c r="Q860" i="62" a="1"/>
  <c r="Q860" i="62" l="1"/>
  <c r="R703" i="62" a="1"/>
  <c r="P704" i="62" a="1"/>
  <c r="P704" i="62" l="1"/>
  <c r="R703" i="62"/>
  <c r="N703" i="62" s="1"/>
  <c r="Q1022" i="62" a="1"/>
  <c r="S1022" i="62" a="1"/>
  <c r="Q1022" i="62" l="1"/>
  <c r="O1022" i="62" s="1"/>
  <c r="S1022" i="62"/>
  <c r="S349" i="62" a="1"/>
  <c r="Q348" i="62" a="1"/>
  <c r="Q348" i="62" l="1"/>
  <c r="O348" i="62" s="1"/>
  <c r="S349" i="62"/>
  <c r="O349" i="62" s="1"/>
  <c r="R754" i="62" a="1"/>
  <c r="P754" i="62" a="1"/>
  <c r="P754" i="62" l="1"/>
  <c r="R754" i="62"/>
  <c r="R621" i="62" a="1"/>
  <c r="P622" i="62" a="1"/>
  <c r="N754" i="62" l="1"/>
  <c r="P622" i="62"/>
  <c r="N622" i="62" s="1"/>
  <c r="R621" i="62"/>
  <c r="Q573" i="62" a="1"/>
  <c r="Q573" i="62" l="1"/>
  <c r="O573" i="62" s="1"/>
  <c r="Q982" i="62" a="1"/>
  <c r="S983" i="62" a="1"/>
  <c r="Q982" i="62" l="1"/>
  <c r="S983" i="62"/>
  <c r="O983" i="62" s="1"/>
  <c r="P271" i="62" a="1"/>
  <c r="R270" i="62" a="1"/>
  <c r="P271" i="62" l="1"/>
  <c r="N271" i="62" s="1"/>
  <c r="R270" i="62"/>
  <c r="Q496" i="62" a="1"/>
  <c r="S496" i="62" a="1"/>
  <c r="Q496" i="62" l="1"/>
  <c r="S496" i="62"/>
  <c r="Q653" i="62" a="1"/>
  <c r="S652" i="62" a="1"/>
  <c r="O496" i="62" l="1"/>
  <c r="Q653" i="62"/>
  <c r="O653" i="62" s="1"/>
  <c r="S652" i="62"/>
  <c r="P566" i="62" a="1"/>
  <c r="P566" i="62" l="1"/>
  <c r="N566" i="62" s="1"/>
  <c r="Q1033" i="62" a="1"/>
  <c r="S1033" i="62" a="1"/>
  <c r="Q1033" i="62" l="1"/>
  <c r="S1033" i="62"/>
  <c r="P514" i="62" a="1"/>
  <c r="O1033" i="62" l="1"/>
  <c r="P514" i="62"/>
  <c r="N514" i="62" s="1"/>
  <c r="P510" i="62" a="1"/>
  <c r="P510" i="62" l="1"/>
  <c r="Q57" i="62" a="1"/>
  <c r="S58" i="62" a="1"/>
  <c r="Q57" i="62" l="1"/>
  <c r="O57" i="62" s="1"/>
  <c r="S58" i="62"/>
  <c r="S505" i="62" a="1"/>
  <c r="Q504" i="62" a="1"/>
  <c r="Q504" i="62" l="1"/>
  <c r="O504" i="62" s="1"/>
  <c r="S505" i="62"/>
  <c r="Q534" i="62" a="1"/>
  <c r="S533" i="62" a="1"/>
  <c r="Q534" i="62" l="1"/>
  <c r="O534" i="62" s="1"/>
  <c r="S533" i="62"/>
  <c r="Q374" i="62" a="1"/>
  <c r="S374" i="62" a="1"/>
  <c r="Q374" i="62" l="1"/>
  <c r="O374" i="62" s="1"/>
  <c r="S374" i="62"/>
  <c r="P453" i="62" a="1"/>
  <c r="R454" i="62" a="1"/>
  <c r="P453" i="62" l="1"/>
  <c r="N453" i="62" s="1"/>
  <c r="R454" i="62"/>
  <c r="Q861" i="62" a="1"/>
  <c r="S862" i="62" a="1"/>
  <c r="Q861" i="62" l="1"/>
  <c r="S862" i="62"/>
  <c r="O862" i="62" s="1"/>
  <c r="R411" i="62" a="1"/>
  <c r="P412" i="62" a="1"/>
  <c r="P412" i="62" l="1"/>
  <c r="N412" i="62" s="1"/>
  <c r="R411" i="62"/>
  <c r="N411" i="62" s="1"/>
  <c r="Q660" i="62" a="1"/>
  <c r="Q660" i="62" l="1"/>
  <c r="O660" i="62" s="1"/>
  <c r="R243" i="62" a="1"/>
  <c r="P241" i="62" a="1"/>
  <c r="P241" i="62" l="1"/>
  <c r="N241" i="62" s="1"/>
  <c r="R243" i="62"/>
  <c r="S124" i="62" a="1"/>
  <c r="Q116" i="62" a="1"/>
  <c r="Q116" i="62" l="1"/>
  <c r="O116" i="62" s="1"/>
  <c r="S124" i="62"/>
  <c r="O124" i="62" s="1"/>
  <c r="R880" i="62" a="1"/>
  <c r="P881" i="62" a="1"/>
  <c r="P881" i="62" l="1"/>
  <c r="N881" i="62" s="1"/>
  <c r="R880" i="62"/>
  <c r="N880" i="62" s="1"/>
  <c r="P344" i="62" a="1"/>
  <c r="R343" i="62" a="1"/>
  <c r="P344" i="62" l="1"/>
  <c r="N344" i="62" s="1"/>
  <c r="R343" i="62"/>
  <c r="P515" i="62" a="1"/>
  <c r="R515" i="62" a="1"/>
  <c r="P515" i="62" l="1"/>
  <c r="N515" i="62" s="1"/>
  <c r="R515" i="62"/>
  <c r="Q242" i="62" a="1"/>
  <c r="S243" i="62" a="1"/>
  <c r="Q242" i="62" l="1"/>
  <c r="O242" i="62" s="1"/>
  <c r="S243" i="62"/>
  <c r="R933" i="62" a="1"/>
  <c r="P934" i="62" a="1"/>
  <c r="P934" i="62" l="1"/>
  <c r="R933" i="62"/>
  <c r="S802" i="62" a="1"/>
  <c r="Q798" i="62" a="1"/>
  <c r="Q798" i="62" l="1"/>
  <c r="S802" i="62"/>
  <c r="S538" i="62" a="1"/>
  <c r="Q539" i="62" a="1"/>
  <c r="Q539" i="62" l="1"/>
  <c r="O539" i="62" s="1"/>
  <c r="S538" i="62"/>
  <c r="S667" i="62" a="1"/>
  <c r="Q655" i="62" a="1"/>
  <c r="Q655" i="62" l="1"/>
  <c r="O655" i="62" s="1"/>
  <c r="S667" i="62"/>
  <c r="Q572" i="62" a="1"/>
  <c r="S573" i="62" a="1"/>
  <c r="Q572" i="62" l="1"/>
  <c r="O572" i="62" s="1"/>
  <c r="S573" i="62"/>
  <c r="R196" i="62" a="1"/>
  <c r="P193" i="62" a="1"/>
  <c r="P193" i="62" l="1"/>
  <c r="N193" i="62" s="1"/>
  <c r="R196" i="62"/>
  <c r="R788" i="62" a="1"/>
  <c r="P787" i="62" a="1"/>
  <c r="P787" i="62" l="1"/>
  <c r="N787" i="62" s="1"/>
  <c r="R788" i="62"/>
  <c r="N788" i="62" s="1"/>
  <c r="Q697" i="62" a="1"/>
  <c r="S697" i="62" a="1"/>
  <c r="Q697" i="62" l="1"/>
  <c r="O697" i="62" s="1"/>
  <c r="S697" i="62"/>
  <c r="R1013" i="62" a="1"/>
  <c r="P1011" i="62" a="1"/>
  <c r="P1011" i="62" l="1"/>
  <c r="N1011" i="62" s="1"/>
  <c r="R1013" i="62"/>
  <c r="P354" i="62" a="1"/>
  <c r="R359" i="62" a="1"/>
  <c r="P354" i="62" l="1"/>
  <c r="N354" i="62" s="1"/>
  <c r="R359" i="62"/>
  <c r="P992" i="62" a="1"/>
  <c r="R993" i="62" a="1"/>
  <c r="P992" i="62" l="1"/>
  <c r="R993" i="62"/>
  <c r="N993" i="62" s="1"/>
  <c r="R567" i="62" a="1"/>
  <c r="P567" i="62" a="1"/>
  <c r="P567" i="62" l="1"/>
  <c r="N567" i="62" s="1"/>
  <c r="R567" i="62"/>
  <c r="Q880" i="62" a="1"/>
  <c r="S880" i="62" a="1"/>
  <c r="Q880" i="62" l="1"/>
  <c r="S880" i="62"/>
  <c r="S196" i="62" a="1"/>
  <c r="Q197" i="62" a="1"/>
  <c r="O880" i="62" l="1"/>
  <c r="Q197" i="62"/>
  <c r="O197" i="62" s="1"/>
  <c r="S196" i="62"/>
  <c r="P480" i="62" a="1"/>
  <c r="R479" i="62" a="1"/>
  <c r="P480" i="62" l="1"/>
  <c r="N480" i="62" s="1"/>
  <c r="R479" i="62"/>
  <c r="N479" i="62" s="1"/>
  <c r="R806" i="62" a="1"/>
  <c r="P807" i="62" a="1"/>
  <c r="P807" i="62" l="1"/>
  <c r="R806" i="62"/>
  <c r="N806" i="62" s="1"/>
  <c r="P574" i="62" a="1"/>
  <c r="P574" i="62" l="1"/>
  <c r="N574" i="62" s="1"/>
  <c r="R573" i="62" a="1"/>
  <c r="P572" i="62" a="1"/>
  <c r="P572" i="62" l="1"/>
  <c r="N572" i="62" s="1"/>
  <c r="R573" i="62"/>
  <c r="Q45" i="62" a="1"/>
  <c r="S49" i="62" a="1"/>
  <c r="Q45" i="62" l="1"/>
  <c r="S49" i="62"/>
  <c r="O49" i="62" s="1"/>
  <c r="S700" i="62" a="1"/>
  <c r="Q699" i="62" a="1"/>
  <c r="Q699" i="62" l="1"/>
  <c r="S700" i="62"/>
  <c r="O700" i="62" s="1"/>
  <c r="P169" i="62" a="1"/>
  <c r="R168" i="62" a="1"/>
  <c r="P169" i="62" l="1"/>
  <c r="N169" i="62" s="1"/>
  <c r="R168" i="62"/>
  <c r="P560" i="62" a="1"/>
  <c r="R559" i="62" a="1"/>
  <c r="P560" i="62" l="1"/>
  <c r="N560" i="62" s="1"/>
  <c r="R559" i="62"/>
  <c r="P738" i="62" a="1"/>
  <c r="P738" i="62" l="1"/>
  <c r="P323" i="62" a="1"/>
  <c r="P323" i="62" l="1"/>
  <c r="N323" i="62" s="1"/>
  <c r="S1025" i="62" a="1"/>
  <c r="Q1025" i="62" a="1"/>
  <c r="Q1025" i="62" l="1"/>
  <c r="S1025" i="62"/>
  <c r="R739" i="62" a="1"/>
  <c r="P740" i="62" a="1"/>
  <c r="O1025" i="62" l="1"/>
  <c r="P740" i="62"/>
  <c r="N740" i="62" s="1"/>
  <c r="R739" i="62"/>
  <c r="P831" i="62" a="1"/>
  <c r="R833" i="62" a="1"/>
  <c r="P831" i="62" l="1"/>
  <c r="N831" i="62" s="1"/>
  <c r="R833" i="62"/>
  <c r="N833" i="62" s="1"/>
  <c r="P324" i="62" a="1"/>
  <c r="R324" i="62" a="1"/>
  <c r="P324" i="62" l="1"/>
  <c r="N324" i="62" s="1"/>
  <c r="R324" i="62"/>
  <c r="Q717" i="62" a="1"/>
  <c r="S716" i="62" a="1"/>
  <c r="Q717" i="62" l="1"/>
  <c r="S716" i="62"/>
  <c r="O716" i="62" s="1"/>
  <c r="Q12" i="62" a="1"/>
  <c r="S11" i="62" a="1"/>
  <c r="Q12" i="62" l="1"/>
  <c r="S11" i="62"/>
  <c r="Q153" i="62" a="1"/>
  <c r="S153" i="62" a="1"/>
  <c r="Q153" i="62" l="1"/>
  <c r="O153" i="62" s="1"/>
  <c r="S153" i="62"/>
  <c r="S395" i="62" a="1"/>
  <c r="Q396" i="62" a="1"/>
  <c r="Q396" i="62" l="1"/>
  <c r="O396" i="62" s="1"/>
  <c r="S395" i="62"/>
  <c r="Q21" i="62" a="1"/>
  <c r="S20" i="62" a="1"/>
  <c r="Q21" i="62" l="1"/>
  <c r="O21" i="62" s="1"/>
  <c r="S20" i="62"/>
  <c r="R693" i="62" a="1"/>
  <c r="P691" i="62" a="1"/>
  <c r="P691" i="62" l="1"/>
  <c r="R693" i="62"/>
  <c r="R493" i="62" a="1"/>
  <c r="P489" i="62" a="1"/>
  <c r="P489" i="62" l="1"/>
  <c r="N489" i="62" s="1"/>
  <c r="R493" i="62"/>
  <c r="R435" i="62" a="1"/>
  <c r="P434" i="62" a="1"/>
  <c r="P434" i="62" l="1"/>
  <c r="N434" i="62" s="1"/>
  <c r="R435" i="62"/>
  <c r="Q160" i="62" a="1"/>
  <c r="S162" i="62" a="1"/>
  <c r="Q160" i="62" l="1"/>
  <c r="O160" i="62" s="1"/>
  <c r="S162" i="62"/>
  <c r="Q149" i="62" a="1"/>
  <c r="S150" i="62" a="1"/>
  <c r="Q149" i="62" l="1"/>
  <c r="O149" i="62" s="1"/>
  <c r="S150" i="62"/>
  <c r="P639" i="62" a="1"/>
  <c r="R641" i="62" a="1"/>
  <c r="P639" i="62" l="1"/>
  <c r="N639" i="62" s="1"/>
  <c r="R641" i="62"/>
  <c r="Q608" i="62" a="1"/>
  <c r="S609" i="62" a="1"/>
  <c r="Q608" i="62" l="1"/>
  <c r="S609" i="62"/>
  <c r="O609" i="62" s="1"/>
  <c r="S953" i="62" a="1"/>
  <c r="Q954" i="62" a="1"/>
  <c r="Q954" i="62" l="1"/>
  <c r="S953" i="62"/>
  <c r="P112" i="62" a="1"/>
  <c r="R111" i="62" a="1"/>
  <c r="P112" i="62" l="1"/>
  <c r="N112" i="62" s="1"/>
  <c r="R111" i="62"/>
  <c r="Q252" i="62" a="1"/>
  <c r="S251" i="62" a="1"/>
  <c r="Q252" i="62" l="1"/>
  <c r="S251" i="62"/>
  <c r="O251" i="62" s="1"/>
  <c r="P310" i="62" a="1"/>
  <c r="R310" i="62" a="1"/>
  <c r="P310" i="62" l="1"/>
  <c r="N310" i="62" s="1"/>
  <c r="R310" i="62"/>
  <c r="P770" i="62" a="1"/>
  <c r="R770" i="62" a="1"/>
  <c r="P770" i="62" l="1"/>
  <c r="R770" i="62"/>
  <c r="R459" i="62" a="1"/>
  <c r="P460" i="62" a="1"/>
  <c r="N770" i="62" l="1"/>
  <c r="P460" i="62"/>
  <c r="R459" i="62"/>
  <c r="P533" i="62" a="1"/>
  <c r="R533" i="62" a="1"/>
  <c r="P533" i="62" l="1"/>
  <c r="N533" i="62" s="1"/>
  <c r="R533" i="62"/>
  <c r="R862" i="62" a="1"/>
  <c r="P860" i="62" a="1"/>
  <c r="P860" i="62" l="1"/>
  <c r="R862" i="62"/>
  <c r="N862" i="62" s="1"/>
  <c r="Q225" i="62" a="1"/>
  <c r="S225" i="62" a="1"/>
  <c r="Q225" i="62" l="1"/>
  <c r="O225" i="62" s="1"/>
  <c r="S225" i="62"/>
  <c r="S296" i="62" a="1"/>
  <c r="Q292" i="62" a="1"/>
  <c r="Q292" i="62" l="1"/>
  <c r="O292" i="62" s="1"/>
  <c r="S296" i="62"/>
  <c r="R387" i="62" a="1"/>
  <c r="P386" i="62" a="1"/>
  <c r="P386" i="62" l="1"/>
  <c r="R387" i="62"/>
  <c r="S753" i="62" a="1"/>
  <c r="S755" i="62" a="1"/>
  <c r="S753" i="62" l="1"/>
  <c r="O753" i="62" s="1"/>
  <c r="S755" i="62"/>
  <c r="O755" i="62" s="1"/>
  <c r="R453" i="62" a="1"/>
  <c r="R455" i="62" a="1"/>
  <c r="R453" i="62" l="1"/>
  <c r="R455" i="62"/>
  <c r="N455" i="62" s="1"/>
  <c r="R717" i="62" a="1"/>
  <c r="R715" i="62" a="1"/>
  <c r="R715" i="62" l="1"/>
  <c r="N715" i="62" s="1"/>
  <c r="R717" i="62"/>
  <c r="N717" i="62" s="1"/>
  <c r="S879" i="62" a="1"/>
  <c r="S881" i="62" a="1"/>
  <c r="S879" i="62" l="1"/>
  <c r="O879" i="62" s="1"/>
  <c r="S881" i="62"/>
  <c r="R485" i="62" a="1"/>
  <c r="R487" i="62" a="1"/>
  <c r="R485" i="62" l="1"/>
  <c r="R487" i="62"/>
  <c r="S203" i="62" a="1"/>
  <c r="S201" i="62" a="1"/>
  <c r="S201" i="62" l="1"/>
  <c r="S203" i="62"/>
  <c r="R966" i="62" a="1"/>
  <c r="R936" i="62" a="1"/>
  <c r="R938" i="62" a="1"/>
  <c r="R966" i="62" l="1"/>
  <c r="N966" i="62" s="1"/>
  <c r="R936" i="62"/>
  <c r="R938" i="62"/>
  <c r="R144" i="62" a="1"/>
  <c r="S147" i="62" a="1"/>
  <c r="S145" i="62" a="1"/>
  <c r="R144" i="62" l="1"/>
  <c r="N144" i="62" s="1"/>
  <c r="S145" i="62"/>
  <c r="S147" i="62"/>
  <c r="O147" i="62" s="1"/>
  <c r="S504" i="62" a="1"/>
  <c r="S506" i="62" a="1"/>
  <c r="S504" i="62" l="1"/>
  <c r="S506" i="62"/>
  <c r="R849" i="62" a="1"/>
  <c r="R849" i="62" l="1"/>
  <c r="N849" i="62" s="1"/>
  <c r="R476" i="62" a="1"/>
  <c r="R848" i="62" a="1"/>
  <c r="R851" i="62" a="1"/>
  <c r="R476" i="62" l="1"/>
  <c r="N476" i="62" s="1"/>
  <c r="R848" i="62"/>
  <c r="N848" i="62" s="1"/>
  <c r="R851" i="62"/>
  <c r="N851" i="62" s="1"/>
  <c r="S467" i="62" a="1"/>
  <c r="S469" i="62" a="1"/>
  <c r="S467" i="62" l="1"/>
  <c r="S469" i="62"/>
  <c r="S424" i="62" a="1"/>
  <c r="S970" i="62" a="1"/>
  <c r="S426" i="62" a="1"/>
  <c r="S970" i="62" l="1"/>
  <c r="O970" i="62" s="1"/>
  <c r="S424" i="62"/>
  <c r="S426" i="62"/>
  <c r="O426" i="62" s="1"/>
  <c r="S249" i="62" a="1"/>
  <c r="S249" i="62" l="1"/>
  <c r="S252" i="62" a="1"/>
  <c r="S250" i="62" a="1"/>
  <c r="S250" i="62" l="1"/>
  <c r="O250" i="62" s="1"/>
  <c r="S252" i="62"/>
  <c r="O252" i="62" s="1"/>
  <c r="R737" i="62" a="1"/>
  <c r="R735" i="62" a="1"/>
  <c r="R735" i="62" l="1"/>
  <c r="N735" i="62" s="1"/>
  <c r="R737" i="62"/>
  <c r="N737" i="62" s="1"/>
  <c r="R472" i="62" a="1"/>
  <c r="R472" i="62" l="1"/>
  <c r="R471" i="62" a="1"/>
  <c r="R471" i="62" l="1"/>
  <c r="R470" i="62" a="1"/>
  <c r="R474" i="62" a="1"/>
  <c r="R470" i="62" l="1"/>
  <c r="R474" i="62"/>
  <c r="N474" i="62" s="1"/>
  <c r="R338" i="62" a="1"/>
  <c r="R336" i="62" a="1"/>
  <c r="R336" i="62" l="1"/>
  <c r="R338" i="62"/>
  <c r="N338" i="62" s="1"/>
  <c r="S7" i="62" a="1"/>
  <c r="S9" i="62" a="1"/>
  <c r="S7" i="62" l="1"/>
  <c r="O7" i="62" s="1"/>
  <c r="S9" i="62"/>
  <c r="S717" i="62" a="1"/>
  <c r="S715" i="62" a="1"/>
  <c r="S715" i="62" l="1"/>
  <c r="O715" i="62" s="1"/>
  <c r="S717" i="62"/>
  <c r="O717" i="62" s="1"/>
  <c r="S757" i="62" a="1"/>
  <c r="S757" i="62" l="1"/>
  <c r="O757" i="62" s="1"/>
  <c r="S756" i="62" a="1"/>
  <c r="R107" i="62" a="1"/>
  <c r="S759" i="62" a="1"/>
  <c r="R107" i="62" l="1"/>
  <c r="N107" i="62" s="1"/>
  <c r="S756" i="62"/>
  <c r="O756" i="62" s="1"/>
  <c r="S759" i="62"/>
  <c r="O759" i="62" s="1"/>
  <c r="S890" i="62" a="1"/>
  <c r="S888" i="62" a="1"/>
  <c r="S888" i="62" l="1"/>
  <c r="O888" i="62" s="1"/>
  <c r="S890" i="62"/>
  <c r="R827" i="62" a="1"/>
  <c r="R829" i="62" a="1"/>
  <c r="R827" i="62" l="1"/>
  <c r="N827" i="62" s="1"/>
  <c r="R829" i="62"/>
  <c r="N829" i="62" s="1"/>
  <c r="R32" i="62" a="1"/>
  <c r="R30" i="62" a="1"/>
  <c r="R30" i="62" l="1"/>
  <c r="R32" i="62"/>
  <c r="R24" i="62" a="1"/>
  <c r="R22" i="62" a="1"/>
  <c r="R22" i="62" l="1"/>
  <c r="R24" i="62"/>
  <c r="R552" i="62" a="1"/>
  <c r="R550" i="62" a="1"/>
  <c r="R550" i="62" l="1"/>
  <c r="R552" i="62"/>
  <c r="S696" i="62" a="1"/>
  <c r="S696" i="62" l="1"/>
  <c r="O696" i="62" s="1"/>
  <c r="S698" i="62" a="1"/>
  <c r="S695" i="62" a="1"/>
  <c r="S695" i="62" l="1"/>
  <c r="O695" i="62" s="1"/>
  <c r="S698" i="62"/>
  <c r="O698" i="62" s="1"/>
  <c r="R639" i="62" a="1"/>
  <c r="R639" i="62" l="1"/>
  <c r="R642" i="62" a="1"/>
  <c r="R640" i="62" a="1"/>
  <c r="R640" i="62" l="1"/>
  <c r="R642" i="62"/>
  <c r="R674" i="62" a="1"/>
  <c r="R672" i="62" a="1"/>
  <c r="R672" i="62" l="1"/>
  <c r="N672" i="62" s="1"/>
  <c r="R674" i="62"/>
  <c r="N674" i="62" s="1"/>
  <c r="R269" i="62" a="1"/>
  <c r="R269" i="62" l="1"/>
  <c r="R271" i="62" a="1"/>
  <c r="R268" i="62" a="1"/>
  <c r="R742" i="62" a="1"/>
  <c r="R742" i="62" l="1"/>
  <c r="N742" i="62" s="1"/>
  <c r="R268" i="62"/>
  <c r="R271" i="62"/>
  <c r="S53" i="62" a="1"/>
  <c r="S53" i="62" l="1"/>
  <c r="O53" i="62" s="1"/>
  <c r="S54" i="62" a="1"/>
  <c r="S56" i="62" a="1"/>
  <c r="S54" i="62" l="1"/>
  <c r="S56" i="62"/>
  <c r="R426" i="62" a="1"/>
  <c r="R424" i="62" a="1"/>
  <c r="R424" i="62" l="1"/>
  <c r="R426" i="62"/>
  <c r="N426" i="62" s="1"/>
  <c r="R587" i="62" a="1"/>
  <c r="R585" i="62" a="1"/>
  <c r="R585" i="62" l="1"/>
  <c r="N585" i="62" s="1"/>
  <c r="R587" i="62"/>
  <c r="N587" i="62" s="1"/>
  <c r="S575" i="62" a="1"/>
  <c r="S577" i="62" a="1"/>
  <c r="S575" i="62" l="1"/>
  <c r="O575" i="62" s="1"/>
  <c r="S577" i="62"/>
  <c r="R214" i="62" a="1"/>
  <c r="S107" i="62" a="1"/>
  <c r="R216" i="62" a="1"/>
  <c r="S107" i="62" l="1"/>
  <c r="O107" i="62" s="1"/>
  <c r="R214" i="62"/>
  <c r="R216" i="62"/>
  <c r="S476" i="62" a="1"/>
  <c r="S476" i="62" l="1"/>
  <c r="O476" i="62" s="1"/>
  <c r="R329" i="62" a="1"/>
  <c r="R329" i="62" l="1"/>
  <c r="N329" i="62" s="1"/>
  <c r="S253" i="62" a="1"/>
  <c r="S253" i="62" l="1"/>
  <c r="S256" i="62" a="1"/>
  <c r="S254" i="62" a="1"/>
  <c r="S254" i="62" l="1"/>
  <c r="S256" i="62"/>
  <c r="S157" i="62" a="1"/>
  <c r="S157" i="62" l="1"/>
  <c r="S156" i="62" a="1"/>
  <c r="S156" i="62" l="1"/>
  <c r="S155" i="62" a="1"/>
  <c r="S159" i="62" a="1"/>
  <c r="S155" i="62" l="1"/>
  <c r="S159" i="62"/>
  <c r="S500" i="62" a="1"/>
  <c r="S502" i="62" a="1"/>
  <c r="S500" i="62" l="1"/>
  <c r="O500" i="62" s="1"/>
  <c r="S502" i="62"/>
  <c r="O502" i="62" s="1"/>
  <c r="S984" i="62" a="1"/>
  <c r="S982" i="62" a="1"/>
  <c r="S982" i="62" l="1"/>
  <c r="O982" i="62" s="1"/>
  <c r="S984" i="62"/>
  <c r="S704" i="62" a="1"/>
  <c r="S702" i="62" a="1"/>
  <c r="S702" i="62" l="1"/>
  <c r="S704" i="62"/>
  <c r="O704" i="62" s="1"/>
  <c r="S540" i="62" a="1"/>
  <c r="S542" i="62" a="1"/>
  <c r="S540" i="62" l="1"/>
  <c r="S542" i="62"/>
  <c r="O542" i="62" s="1"/>
  <c r="S550" i="62" a="1"/>
  <c r="S552" i="62" a="1"/>
  <c r="S550" i="62" l="1"/>
  <c r="S552" i="62"/>
  <c r="R560" i="62" a="1"/>
  <c r="R558" i="62" a="1"/>
  <c r="R558" i="62" l="1"/>
  <c r="R560" i="62"/>
  <c r="R348" i="62" a="1"/>
  <c r="R350" i="62" a="1"/>
  <c r="R348" i="62" l="1"/>
  <c r="R350" i="62"/>
  <c r="N350" i="62" s="1"/>
  <c r="R518" i="62" a="1"/>
  <c r="R520" i="62" a="1"/>
  <c r="R518" i="62" l="1"/>
  <c r="N518" i="62" s="1"/>
  <c r="R520" i="62"/>
  <c r="N520" i="62" s="1"/>
  <c r="R610" i="62" a="1"/>
  <c r="R608" i="62" a="1"/>
  <c r="R608" i="62" l="1"/>
  <c r="N608" i="62" s="1"/>
  <c r="R610" i="62"/>
  <c r="N610" i="62" s="1"/>
  <c r="R1012" i="62" a="1"/>
  <c r="R1012" i="62" l="1"/>
  <c r="R1014" i="62" a="1"/>
  <c r="R1011" i="62" a="1"/>
  <c r="R1011" i="62" l="1"/>
  <c r="R1014" i="62"/>
  <c r="S397" i="62" a="1"/>
  <c r="S397" i="62" l="1"/>
  <c r="S398" i="62" a="1"/>
  <c r="S400" i="62" a="1"/>
  <c r="S398" i="62" l="1"/>
  <c r="S400" i="62"/>
  <c r="S258" i="62" a="1"/>
  <c r="S260" i="62" a="1"/>
  <c r="S258" i="62" l="1"/>
  <c r="S260" i="62"/>
  <c r="R398" i="62" a="1"/>
  <c r="R398" i="62" l="1"/>
  <c r="R400" i="62" a="1"/>
  <c r="R397" i="62" a="1"/>
  <c r="R397" i="62" l="1"/>
  <c r="R400" i="62"/>
  <c r="S849" i="62" a="1"/>
  <c r="S849" i="62" l="1"/>
  <c r="O849" i="62" s="1"/>
  <c r="S848" i="62" a="1"/>
  <c r="S851" i="62" a="1"/>
  <c r="S848" i="62" l="1"/>
  <c r="O848" i="62" s="1"/>
  <c r="S851" i="62"/>
  <c r="O851" i="62" s="1"/>
  <c r="S771" i="62" a="1"/>
  <c r="S769" i="62" a="1"/>
  <c r="S769" i="62" l="1"/>
  <c r="O769" i="62" s="1"/>
  <c r="S771" i="62"/>
  <c r="O771" i="62" s="1"/>
  <c r="R1024" i="62" a="1"/>
  <c r="R1026" i="62" a="1"/>
  <c r="R1024" i="62" l="1"/>
  <c r="N1024" i="62" s="1"/>
  <c r="R1026" i="62"/>
  <c r="N1026" i="62" s="1"/>
  <c r="R262" i="62" a="1"/>
  <c r="R262" i="62" l="1"/>
  <c r="N262" i="62" s="1"/>
  <c r="R263" i="62" a="1"/>
  <c r="R263" i="62" l="1"/>
  <c r="N263" i="62" s="1"/>
  <c r="R265" i="62" a="1"/>
  <c r="R265" i="62" l="1"/>
  <c r="R264" i="62" a="1"/>
  <c r="R267" i="62" a="1"/>
  <c r="R264" i="62" l="1"/>
  <c r="N264" i="62" s="1"/>
  <c r="R267" i="62"/>
  <c r="R502" i="62" a="1"/>
  <c r="R500" i="62" a="1"/>
  <c r="R500" i="62" l="1"/>
  <c r="N500" i="62" s="1"/>
  <c r="R502" i="62"/>
  <c r="N502" i="62" s="1"/>
  <c r="R572" i="62" a="1"/>
  <c r="R574" i="62" a="1"/>
  <c r="R572" i="62" l="1"/>
  <c r="R574" i="62"/>
  <c r="R611" i="62" a="1"/>
  <c r="R613" i="62" a="1"/>
  <c r="R611" i="62" l="1"/>
  <c r="N611" i="62" s="1"/>
  <c r="R613" i="62"/>
  <c r="R948" i="62" a="1"/>
  <c r="R950" i="62" a="1"/>
  <c r="R948" i="62" l="1"/>
  <c r="N948" i="62" s="1"/>
  <c r="R950" i="62"/>
  <c r="N950" i="62" s="1"/>
  <c r="R555" i="62" a="1"/>
  <c r="R553" i="62" a="1"/>
  <c r="R553" i="62" l="1"/>
  <c r="R555" i="62"/>
  <c r="N555" i="62" s="1"/>
  <c r="S227" i="62" a="1"/>
  <c r="S229" i="62" a="1"/>
  <c r="S227" i="62" l="1"/>
  <c r="S229" i="62"/>
  <c r="O229" i="62" s="1"/>
  <c r="S396" i="62" a="1"/>
  <c r="S394" i="62" a="1"/>
  <c r="S394" i="62" l="1"/>
  <c r="S396" i="62"/>
  <c r="S831" i="62" a="1"/>
  <c r="S831" i="62" l="1"/>
  <c r="S834" i="62" a="1"/>
  <c r="S832" i="62" a="1"/>
  <c r="S832" i="62" l="1"/>
  <c r="S834" i="62"/>
  <c r="O834" i="62" s="1"/>
  <c r="S71" i="62" a="1"/>
  <c r="S73" i="62" a="1"/>
  <c r="S71" i="62" l="1"/>
  <c r="S73" i="62"/>
  <c r="S335" i="62" a="1"/>
  <c r="S333" i="62" a="1"/>
  <c r="S333" i="62" l="1"/>
  <c r="S335" i="62"/>
  <c r="R954" i="62" a="1"/>
  <c r="R952" i="62" a="1"/>
  <c r="R952" i="62" l="1"/>
  <c r="R954" i="62"/>
  <c r="N954" i="62" s="1"/>
  <c r="R701" i="62" a="1"/>
  <c r="R699" i="62" a="1"/>
  <c r="R699" i="62" l="1"/>
  <c r="N699" i="62" s="1"/>
  <c r="R701" i="62"/>
  <c r="R942" i="62" a="1"/>
  <c r="R942" i="62" l="1"/>
  <c r="N942" i="62" s="1"/>
  <c r="R943" i="62" a="1"/>
  <c r="R945" i="62" a="1"/>
  <c r="R943" i="62" l="1"/>
  <c r="N943" i="62" s="1"/>
  <c r="R945" i="62"/>
  <c r="N945" i="62" s="1"/>
  <c r="R879" i="62" a="1"/>
  <c r="R881" i="62" a="1"/>
  <c r="R879" i="62" l="1"/>
  <c r="N879" i="62" s="1"/>
  <c r="R881" i="62"/>
  <c r="R1034" i="62" a="1"/>
  <c r="R1032" i="62" a="1"/>
  <c r="R1032" i="62" l="1"/>
  <c r="N1032" i="62" s="1"/>
  <c r="R1034" i="62"/>
  <c r="N1034" i="62" s="1"/>
  <c r="R1016" i="62" a="1"/>
  <c r="R1016" i="62" l="1"/>
  <c r="N1016" i="62" s="1"/>
  <c r="R1019" i="62" a="1"/>
  <c r="R1017" i="62" a="1"/>
  <c r="R1017" i="62" l="1"/>
  <c r="N1017" i="62" s="1"/>
  <c r="R1019" i="62"/>
  <c r="S24" i="62" a="1"/>
  <c r="S22" i="62" a="1"/>
  <c r="S22" i="62" l="1"/>
  <c r="S24" i="62"/>
  <c r="S701" i="62" a="1"/>
  <c r="S699" i="62" a="1"/>
  <c r="S699" i="62" l="1"/>
  <c r="O699" i="62" s="1"/>
  <c r="S701" i="62"/>
  <c r="R756" i="62" a="1"/>
  <c r="R756" i="62" l="1"/>
  <c r="N756" i="62" s="1"/>
  <c r="R757" i="62" a="1"/>
  <c r="R759" i="62" a="1"/>
  <c r="R757" i="62" l="1"/>
  <c r="N757" i="62" s="1"/>
  <c r="R759" i="62"/>
  <c r="N759" i="62" s="1"/>
  <c r="S138" i="62" a="1"/>
  <c r="S140" i="62" a="1"/>
  <c r="S138" i="62" l="1"/>
  <c r="O138" i="62" s="1"/>
  <c r="S140" i="62"/>
  <c r="R238" i="62" a="1"/>
  <c r="R238" i="62" l="1"/>
  <c r="R237" i="62" a="1"/>
  <c r="R237" i="62" l="1"/>
  <c r="N237" i="62" s="1"/>
  <c r="R242" i="62" a="1"/>
  <c r="R242" i="62" l="1"/>
  <c r="R241" i="62" a="1"/>
  <c r="R241" i="62" l="1"/>
  <c r="R240" i="62" a="1"/>
  <c r="R240" i="62" l="1"/>
  <c r="R244" i="62" a="1"/>
  <c r="R239" i="62" a="1"/>
  <c r="R239" i="62" l="1"/>
  <c r="R244" i="62"/>
  <c r="R890" i="62" a="1"/>
  <c r="R888" i="62" a="1"/>
  <c r="R888" i="62" l="1"/>
  <c r="N888" i="62" s="1"/>
  <c r="R890" i="62"/>
  <c r="R627" i="62" a="1"/>
  <c r="R625" i="62" a="1"/>
  <c r="R625" i="62" l="1"/>
  <c r="R627" i="62"/>
  <c r="R415" i="62" a="1"/>
  <c r="R413" i="62" a="1"/>
  <c r="R413" i="62" l="1"/>
  <c r="R415" i="62"/>
  <c r="R100" i="62" a="1"/>
  <c r="R100" i="62" l="1"/>
  <c r="R101" i="62" a="1"/>
  <c r="R101" i="62" l="1"/>
  <c r="R99" i="62" a="1"/>
  <c r="R103" i="62" a="1"/>
  <c r="R99" i="62" l="1"/>
  <c r="R103" i="62"/>
  <c r="N103" i="62" s="1"/>
  <c r="S413" i="62" a="1"/>
  <c r="S415" i="62" a="1"/>
  <c r="S413" i="62" l="1"/>
  <c r="S415" i="62"/>
  <c r="S342" i="62" a="1"/>
  <c r="S344" i="62" a="1"/>
  <c r="S342" i="62" l="1"/>
  <c r="S344" i="62"/>
  <c r="R871" i="62" a="1"/>
  <c r="R869" i="62" a="1"/>
  <c r="R869" i="62" l="1"/>
  <c r="R871" i="62"/>
  <c r="S994" i="62" a="1"/>
  <c r="S992" i="62" a="1"/>
  <c r="S992" i="62" l="1"/>
  <c r="O992" i="62" s="1"/>
  <c r="S994" i="62"/>
  <c r="O994" i="62" s="1"/>
  <c r="S956" i="62" a="1"/>
  <c r="S956" i="62" l="1"/>
  <c r="S955" i="62" a="1"/>
  <c r="S958" i="62" a="1"/>
  <c r="S955" i="62" l="1"/>
  <c r="S958" i="62"/>
  <c r="O958" i="62" s="1"/>
  <c r="R187" i="62" a="1"/>
  <c r="R185" i="62" a="1"/>
  <c r="R185" i="62" l="1"/>
  <c r="R187" i="62"/>
  <c r="R524" i="62" a="1"/>
  <c r="R524" i="62" l="1"/>
  <c r="R523" i="62" a="1"/>
  <c r="R523" i="62" l="1"/>
  <c r="N523" i="62" s="1"/>
  <c r="R526" i="62" a="1"/>
  <c r="R522" i="62" a="1"/>
  <c r="R522" i="62" l="1"/>
  <c r="N522" i="62" s="1"/>
  <c r="R526" i="62"/>
  <c r="N526" i="62" s="1"/>
  <c r="R161" i="62" a="1"/>
  <c r="R161" i="62" l="1"/>
  <c r="S329" i="62" a="1"/>
  <c r="R160" i="62" a="1"/>
  <c r="R163" i="62" a="1"/>
  <c r="S329" i="62" l="1"/>
  <c r="O329" i="62" s="1"/>
  <c r="R160" i="62"/>
  <c r="R163" i="62"/>
  <c r="N163" i="62" s="1"/>
  <c r="S855" i="62" a="1"/>
  <c r="S857" i="62" a="1"/>
  <c r="S855" i="62" l="1"/>
  <c r="O855" i="62" s="1"/>
  <c r="S857" i="62"/>
  <c r="O857" i="62" s="1"/>
  <c r="R325" i="62" a="1"/>
  <c r="R323" i="62" a="1"/>
  <c r="R323" i="62" l="1"/>
  <c r="R325" i="62"/>
  <c r="S35" i="62" a="1"/>
  <c r="S33" i="62" a="1"/>
  <c r="S33" i="62" l="1"/>
  <c r="S35" i="62"/>
  <c r="S546" i="62" a="1"/>
  <c r="S546" i="62" l="1"/>
  <c r="O546" i="62" s="1"/>
  <c r="S549" i="62" a="1"/>
  <c r="S547" i="62" a="1"/>
  <c r="S547" i="62" l="1"/>
  <c r="O547" i="62" s="1"/>
  <c r="S549" i="62"/>
  <c r="R787" i="62" a="1"/>
  <c r="R789" i="62" a="1"/>
  <c r="R787" i="62" l="1"/>
  <c r="R789" i="62"/>
  <c r="N789" i="62" s="1"/>
  <c r="R35" i="62" a="1"/>
  <c r="R33" i="62" a="1"/>
  <c r="R508" i="62" a="1"/>
  <c r="R508" i="62" l="1"/>
  <c r="N508" i="62" s="1"/>
  <c r="R33" i="62"/>
  <c r="R35" i="62"/>
  <c r="R12" i="62" a="1"/>
  <c r="R10" i="62" a="1"/>
  <c r="R10" i="62" l="1"/>
  <c r="R12" i="62"/>
  <c r="N12" i="62" s="1"/>
  <c r="R427" i="62" a="1"/>
  <c r="R429" i="62" a="1"/>
  <c r="R427" i="62" l="1"/>
  <c r="R429" i="62"/>
  <c r="S565" i="62" a="1"/>
  <c r="S565" i="62" l="1"/>
  <c r="S564" i="62" a="1"/>
  <c r="S564" i="62" l="1"/>
  <c r="S566" i="62" a="1"/>
  <c r="S568" i="62" a="1"/>
  <c r="S566" i="62" l="1"/>
  <c r="S568" i="62"/>
  <c r="R631" i="62" a="1"/>
  <c r="R633" i="62" a="1"/>
  <c r="R631" i="62" l="1"/>
  <c r="R633" i="62"/>
  <c r="R620" i="62" a="1"/>
  <c r="R622" i="62" a="1"/>
  <c r="R620" i="62" l="1"/>
  <c r="R622" i="62"/>
  <c r="R140" i="62" a="1"/>
  <c r="R138" i="62" a="1"/>
  <c r="R138" i="62" l="1"/>
  <c r="N138" i="62" s="1"/>
  <c r="R140" i="62"/>
  <c r="R206" i="62" a="1"/>
  <c r="R204" i="62" a="1"/>
  <c r="R204" i="62" l="1"/>
  <c r="R206" i="62"/>
  <c r="R537" i="62" a="1"/>
  <c r="R539" i="62" a="1"/>
  <c r="R537" i="62" l="1"/>
  <c r="N537" i="62" s="1"/>
  <c r="R539" i="62"/>
  <c r="S471" i="62" a="1"/>
  <c r="S471" i="62" l="1"/>
  <c r="S472" i="62" a="1"/>
  <c r="S472" i="62" l="1"/>
  <c r="S470" i="62" a="1"/>
  <c r="S508" i="62" a="1"/>
  <c r="S474" i="62" a="1"/>
  <c r="S508" i="62" l="1"/>
  <c r="O508" i="62" s="1"/>
  <c r="S470" i="62"/>
  <c r="S474" i="62"/>
  <c r="O474" i="62" s="1"/>
  <c r="S338" i="62" a="1"/>
  <c r="S336" i="62" a="1"/>
  <c r="S336" i="62" l="1"/>
  <c r="S338" i="62"/>
  <c r="O338" i="62" s="1"/>
  <c r="R45" i="62" a="1"/>
  <c r="R45" i="62" l="1"/>
  <c r="N45" i="62" s="1"/>
  <c r="R40" i="62" a="1"/>
  <c r="R40" i="62" l="1"/>
  <c r="R39" i="62" a="1"/>
  <c r="R39" i="62" l="1"/>
  <c r="R44" i="62" a="1"/>
  <c r="R44" i="62" l="1"/>
  <c r="N44" i="62" s="1"/>
  <c r="R42" i="62" a="1"/>
  <c r="R42" i="62" l="1"/>
  <c r="N42" i="62" s="1"/>
  <c r="R48" i="62" a="1"/>
  <c r="R48" i="62" l="1"/>
  <c r="N48" i="62" s="1"/>
  <c r="R46" i="62" a="1"/>
  <c r="R46" i="62" l="1"/>
  <c r="N46" i="62" s="1"/>
  <c r="R41" i="62" a="1"/>
  <c r="R41" i="62" l="1"/>
  <c r="R47" i="62" a="1"/>
  <c r="R47" i="62" l="1"/>
  <c r="N47" i="62" s="1"/>
  <c r="R50" i="62" a="1"/>
  <c r="R43" i="62" a="1"/>
  <c r="R43" i="62" l="1"/>
  <c r="N43" i="62" s="1"/>
  <c r="R50" i="62"/>
  <c r="N50" i="62" s="1"/>
  <c r="S876" i="62" a="1"/>
  <c r="S455" i="62" a="1"/>
  <c r="S453" i="62" a="1"/>
  <c r="S876" i="62" l="1"/>
  <c r="O876" i="62" s="1"/>
  <c r="S453" i="62"/>
  <c r="S455" i="62"/>
  <c r="O455" i="62" s="1"/>
  <c r="R599" i="62" a="1"/>
  <c r="R599" i="62" l="1"/>
  <c r="N599" i="62" s="1"/>
  <c r="S1026" i="62" a="1"/>
  <c r="S483" i="62" a="1"/>
  <c r="S1024" i="62" a="1"/>
  <c r="S483" i="62" l="1"/>
  <c r="O483" i="62" s="1"/>
  <c r="S1024" i="62"/>
  <c r="O1024" i="62" s="1"/>
  <c r="S1026" i="62"/>
  <c r="O1026" i="62" s="1"/>
  <c r="R233" i="62" a="1"/>
  <c r="R233" i="62" l="1"/>
  <c r="R230" i="62" a="1"/>
  <c r="R230" i="62" l="1"/>
  <c r="R232" i="62" a="1"/>
  <c r="R232" i="62" l="1"/>
  <c r="R231" i="62" a="1"/>
  <c r="R235" i="62" a="1"/>
  <c r="R231" i="62" l="1"/>
  <c r="R235" i="62"/>
  <c r="S948" i="62" a="1"/>
  <c r="S950" i="62" a="1"/>
  <c r="S948" i="62" l="1"/>
  <c r="O948" i="62" s="1"/>
  <c r="S950" i="62"/>
  <c r="O950" i="62" s="1"/>
  <c r="S439" i="62" a="1"/>
  <c r="S437" i="62" a="1"/>
  <c r="S437" i="62" l="1"/>
  <c r="O437" i="62" s="1"/>
  <c r="S439" i="62"/>
  <c r="O439" i="62" s="1"/>
  <c r="R723" i="62" a="1"/>
  <c r="R721" i="62" a="1"/>
  <c r="R721" i="62" l="1"/>
  <c r="R723" i="62"/>
  <c r="R467" i="62" a="1"/>
  <c r="R469" i="62" a="1"/>
  <c r="S599" i="62" a="1"/>
  <c r="S599" i="62" l="1"/>
  <c r="O599" i="62" s="1"/>
  <c r="R467" i="62"/>
  <c r="R469" i="62"/>
  <c r="S350" i="62" a="1"/>
  <c r="S348" i="62" a="1"/>
  <c r="S348" i="62" l="1"/>
  <c r="S350" i="62"/>
  <c r="O350" i="62" s="1"/>
  <c r="R220" i="62" a="1"/>
  <c r="R220" i="62" l="1"/>
  <c r="R217" i="62" a="1"/>
  <c r="R217" i="62" l="1"/>
  <c r="R218" i="62" a="1"/>
  <c r="R218" i="62" l="1"/>
  <c r="R219" i="62" a="1"/>
  <c r="R222" i="62" a="1"/>
  <c r="R219" i="62" l="1"/>
  <c r="R222" i="62"/>
  <c r="R480" i="62" a="1"/>
  <c r="R478" i="62" a="1"/>
  <c r="R478" i="62" l="1"/>
  <c r="R480" i="62"/>
  <c r="S149" i="62" a="1"/>
  <c r="S149" i="62" l="1"/>
  <c r="S148" i="62" a="1"/>
  <c r="S151" i="62" a="1"/>
  <c r="S148" i="62" l="1"/>
  <c r="S151" i="62"/>
  <c r="R442" i="62" a="1"/>
  <c r="R442" i="62" l="1"/>
  <c r="R448" i="62" a="1"/>
  <c r="R448" i="62" l="1"/>
  <c r="R443" i="62" a="1"/>
  <c r="R443" i="62" l="1"/>
  <c r="R444" i="62" a="1"/>
  <c r="R444" i="62" l="1"/>
  <c r="R447" i="62" a="1"/>
  <c r="R447" i="62" l="1"/>
  <c r="R440" i="62" a="1"/>
  <c r="R440" i="62" l="1"/>
  <c r="N440" i="62" s="1"/>
  <c r="R441" i="62" a="1"/>
  <c r="R441" i="62" l="1"/>
  <c r="N441" i="62" s="1"/>
  <c r="R449" i="62" a="1"/>
  <c r="R449" i="62" l="1"/>
  <c r="R446" i="62" a="1"/>
  <c r="R446" i="62" l="1"/>
  <c r="R451" i="62" a="1"/>
  <c r="R445" i="62" a="1"/>
  <c r="R445" i="62" l="1"/>
  <c r="R451" i="62"/>
  <c r="R373" i="62" a="1"/>
  <c r="R375" i="62" a="1"/>
  <c r="R373" i="62" l="1"/>
  <c r="R375" i="62"/>
  <c r="N375" i="62" s="1"/>
  <c r="R366" i="62" a="1"/>
  <c r="R366" i="62" l="1"/>
  <c r="R364" i="62" a="1"/>
  <c r="R364" i="62" l="1"/>
  <c r="R369" i="62" a="1"/>
  <c r="R369" i="62" l="1"/>
  <c r="N369" i="62" s="1"/>
  <c r="R370" i="62" a="1"/>
  <c r="R370" i="62" l="1"/>
  <c r="R368" i="62" a="1"/>
  <c r="R368" i="62" l="1"/>
  <c r="R367" i="62" a="1"/>
  <c r="R367" i="62" l="1"/>
  <c r="R372" i="62" a="1"/>
  <c r="R365" i="62" a="1"/>
  <c r="R365" i="62" l="1"/>
  <c r="R372" i="62"/>
  <c r="R246" i="62" a="1"/>
  <c r="R246" i="62" l="1"/>
  <c r="R248" i="62" a="1"/>
  <c r="R245" i="62" a="1"/>
  <c r="R245" i="62" l="1"/>
  <c r="R248" i="62"/>
  <c r="S871" i="62" a="1"/>
  <c r="S869" i="62" a="1"/>
  <c r="S869" i="62" l="1"/>
  <c r="S871" i="62"/>
  <c r="R430" i="62" a="1"/>
  <c r="R430" i="62" l="1"/>
  <c r="N430" i="62" s="1"/>
  <c r="R431" i="62" a="1"/>
  <c r="R433" i="62" a="1"/>
  <c r="R431" i="62" l="1"/>
  <c r="R433" i="62"/>
  <c r="N433" i="62" s="1"/>
  <c r="S312" i="62" a="1"/>
  <c r="S312" i="62" l="1"/>
  <c r="O312" i="62" s="1"/>
  <c r="S314" i="62" a="1"/>
  <c r="S314" i="62" l="1"/>
  <c r="S316" i="62" a="1"/>
  <c r="S313" i="62" a="1"/>
  <c r="S313" i="62" l="1"/>
  <c r="S316" i="62"/>
  <c r="R157" i="62" a="1"/>
  <c r="R157" i="62" l="1"/>
  <c r="R156" i="62" a="1"/>
  <c r="R156" i="62" l="1"/>
  <c r="R155" i="62" a="1"/>
  <c r="R159" i="62" a="1"/>
  <c r="R155" i="62" l="1"/>
  <c r="R159" i="62"/>
  <c r="R342" i="62" a="1"/>
  <c r="R344" i="62" a="1"/>
  <c r="R342" i="62" l="1"/>
  <c r="R344" i="62"/>
  <c r="R817" i="62" a="1"/>
  <c r="R819" i="62" a="1"/>
  <c r="R817" i="62" l="1"/>
  <c r="N817" i="62" s="1"/>
  <c r="R819" i="62"/>
  <c r="N819" i="62" s="1"/>
  <c r="R172" i="62" a="1"/>
  <c r="R172" i="62" l="1"/>
  <c r="R171" i="62" a="1"/>
  <c r="R174" i="62" a="1"/>
  <c r="R171" i="62" l="1"/>
  <c r="R174" i="62"/>
  <c r="R18" i="62" a="1"/>
  <c r="R18" i="62" l="1"/>
  <c r="R17" i="62" a="1"/>
  <c r="R17" i="62" l="1"/>
  <c r="R19" i="62" a="1"/>
  <c r="R19" i="62" l="1"/>
  <c r="R15" i="62" a="1"/>
  <c r="R15" i="62" l="1"/>
  <c r="R21" i="62" a="1"/>
  <c r="R16" i="62" a="1"/>
  <c r="R16" i="62" l="1"/>
  <c r="R21" i="62"/>
  <c r="S204" i="62" a="1"/>
  <c r="S206" i="62" a="1"/>
  <c r="S204" i="62" l="1"/>
  <c r="S206" i="62"/>
  <c r="R529" i="62" a="1"/>
  <c r="R527" i="62" a="1"/>
  <c r="R527" i="62" l="1"/>
  <c r="R529" i="62"/>
  <c r="R390" i="62" a="1"/>
  <c r="R390" i="62" l="1"/>
  <c r="R393" i="62" a="1"/>
  <c r="R391" i="62" a="1"/>
  <c r="R391" i="62" l="1"/>
  <c r="R393" i="62"/>
  <c r="N393" i="62" s="1"/>
  <c r="R762" i="62" a="1"/>
  <c r="R760" i="62" a="1"/>
  <c r="R760" i="62" l="1"/>
  <c r="N760" i="62" s="1"/>
  <c r="R762" i="62"/>
  <c r="N762" i="62" s="1"/>
  <c r="S485" i="62" a="1"/>
  <c r="S487" i="62" a="1"/>
  <c r="S839" i="62" a="1"/>
  <c r="S839" i="62" l="1"/>
  <c r="O839" i="62" s="1"/>
  <c r="S485" i="62"/>
  <c r="S487" i="62"/>
  <c r="S319" i="62" a="1"/>
  <c r="S319" i="62" l="1"/>
  <c r="S318" i="62" a="1"/>
  <c r="S318" i="62" l="1"/>
  <c r="S320" i="62" a="1"/>
  <c r="S322" i="62" a="1"/>
  <c r="S320" i="62" l="1"/>
  <c r="O320" i="62" s="1"/>
  <c r="S322" i="62"/>
  <c r="R565" i="62" a="1"/>
  <c r="R565" i="62" l="1"/>
  <c r="R566" i="62" a="1"/>
  <c r="R566" i="62" l="1"/>
  <c r="R564" i="62" a="1"/>
  <c r="R568" i="62" a="1"/>
  <c r="R564" i="62" l="1"/>
  <c r="R568" i="62"/>
  <c r="S409" i="62" a="1"/>
  <c r="S409" i="62" l="1"/>
  <c r="S412" i="62" a="1"/>
  <c r="S410" i="62" a="1"/>
  <c r="S410" i="62" l="1"/>
  <c r="S412" i="62"/>
  <c r="S601" i="62" a="1"/>
  <c r="S601" i="62" l="1"/>
  <c r="O601" i="62" s="1"/>
  <c r="S600" i="62" a="1"/>
  <c r="S600" i="62" l="1"/>
  <c r="S604" i="62" a="1"/>
  <c r="S602" i="62" a="1"/>
  <c r="S602" i="62" l="1"/>
  <c r="O602" i="62" s="1"/>
  <c r="S604" i="62"/>
  <c r="R506" i="62" a="1"/>
  <c r="R504" i="62" a="1"/>
  <c r="R504" i="62" l="1"/>
  <c r="R506" i="62"/>
  <c r="S607" i="62" a="1"/>
  <c r="S605" i="62" a="1"/>
  <c r="S605" i="62" l="1"/>
  <c r="S607" i="62"/>
  <c r="O607" i="62" s="1"/>
  <c r="S860" i="62" a="1"/>
  <c r="S860" i="62" l="1"/>
  <c r="O860" i="62" s="1"/>
  <c r="S863" i="62" a="1"/>
  <c r="S861" i="62" a="1"/>
  <c r="S861" i="62" l="1"/>
  <c r="O861" i="62" s="1"/>
  <c r="S863" i="62"/>
  <c r="O863" i="62" s="1"/>
  <c r="R855" i="62" a="1"/>
  <c r="R857" i="62" a="1"/>
  <c r="R855" i="62" l="1"/>
  <c r="N855" i="62" s="1"/>
  <c r="R857" i="62"/>
  <c r="N857" i="62" s="1"/>
  <c r="R495" i="62" a="1"/>
  <c r="R497" i="62" a="1"/>
  <c r="R495" i="62" l="1"/>
  <c r="N495" i="62" s="1"/>
  <c r="R497" i="62"/>
  <c r="S789" i="62" a="1"/>
  <c r="S787" i="62" a="1"/>
  <c r="S787" i="62" l="1"/>
  <c r="S789" i="62"/>
  <c r="O789" i="62" s="1"/>
  <c r="S555" i="62" a="1"/>
  <c r="S926" i="62" a="1"/>
  <c r="S553" i="62" a="1"/>
  <c r="S926" i="62" l="1"/>
  <c r="O926" i="62" s="1"/>
  <c r="S553" i="62"/>
  <c r="S555" i="62"/>
  <c r="O555" i="62" s="1"/>
  <c r="S274" i="62" a="1"/>
  <c r="S274" i="62" l="1"/>
  <c r="O274" i="62" s="1"/>
  <c r="S277" i="62" a="1"/>
  <c r="S275" i="62" a="1"/>
  <c r="S275" i="62" l="1"/>
  <c r="O275" i="62" s="1"/>
  <c r="S277" i="62"/>
  <c r="S26" i="62" a="1"/>
  <c r="S26" i="62" l="1"/>
  <c r="S25" i="62" a="1"/>
  <c r="S25" i="62" l="1"/>
  <c r="S29" i="62" a="1"/>
  <c r="S27" i="62" a="1"/>
  <c r="S27" i="62" l="1"/>
  <c r="S29" i="62"/>
  <c r="R258" i="62" a="1"/>
  <c r="R260" i="62" a="1"/>
  <c r="R258" i="62" l="1"/>
  <c r="R260" i="62"/>
  <c r="R147" i="62" a="1"/>
  <c r="R145" i="62" a="1"/>
  <c r="R145" i="62" l="1"/>
  <c r="R147" i="62"/>
  <c r="N147" i="62" s="1"/>
  <c r="R894" i="62" a="1"/>
  <c r="R896" i="62" a="1"/>
  <c r="R894" i="62" l="1"/>
  <c r="R896" i="62"/>
  <c r="R330" i="62" a="1"/>
  <c r="R332" i="62" a="1"/>
  <c r="R330" i="62" l="1"/>
  <c r="N330" i="62" s="1"/>
  <c r="R332" i="62"/>
  <c r="S448" i="62" a="1"/>
  <c r="S448" i="62" l="1"/>
  <c r="S446" i="62" a="1"/>
  <c r="S446" i="62" l="1"/>
  <c r="S441" i="62" a="1"/>
  <c r="S441" i="62" l="1"/>
  <c r="O441" i="62" s="1"/>
  <c r="S444" i="62" a="1"/>
  <c r="S444" i="62" l="1"/>
  <c r="S447" i="62" a="1"/>
  <c r="S447" i="62" l="1"/>
  <c r="S443" i="62" a="1"/>
  <c r="S443" i="62" l="1"/>
  <c r="S440" i="62" a="1"/>
  <c r="S440" i="62" l="1"/>
  <c r="O440" i="62" s="1"/>
  <c r="S442" i="62" a="1"/>
  <c r="S442" i="62" l="1"/>
  <c r="S449" i="62" a="1"/>
  <c r="S449" i="62" l="1"/>
  <c r="S445" i="62" a="1"/>
  <c r="S451" i="62" a="1"/>
  <c r="S445" i="62" l="1"/>
  <c r="S451" i="62"/>
  <c r="S942" i="62" a="1"/>
  <c r="S942" i="62" l="1"/>
  <c r="O942" i="62" s="1"/>
  <c r="S945" i="62" a="1"/>
  <c r="R839" i="62" a="1"/>
  <c r="S943" i="62" a="1"/>
  <c r="R839" i="62" l="1"/>
  <c r="N839" i="62" s="1"/>
  <c r="S943" i="62"/>
  <c r="O943" i="62" s="1"/>
  <c r="S945" i="62"/>
  <c r="O945" i="62" s="1"/>
  <c r="R932" i="62" a="1"/>
  <c r="R934" i="62" a="1"/>
  <c r="R932" i="62" l="1"/>
  <c r="R934" i="62"/>
  <c r="N934" i="62" s="1"/>
  <c r="R779" i="62" a="1"/>
  <c r="R779" i="62" l="1"/>
  <c r="N779" i="62" s="1"/>
  <c r="R778" i="62" a="1"/>
  <c r="R778" i="62" l="1"/>
  <c r="N778" i="62" s="1"/>
  <c r="R780" i="62" a="1"/>
  <c r="R782" i="62" a="1"/>
  <c r="R780" i="62" l="1"/>
  <c r="N780" i="62" s="1"/>
  <c r="R782" i="62"/>
  <c r="N782" i="62" s="1"/>
  <c r="S780" i="62" a="1"/>
  <c r="S780" i="62" l="1"/>
  <c r="O780" i="62" s="1"/>
  <c r="S779" i="62" a="1"/>
  <c r="S779" i="62" l="1"/>
  <c r="O779" i="62" s="1"/>
  <c r="S778" i="62" a="1"/>
  <c r="R812" i="62" a="1"/>
  <c r="S782" i="62" a="1"/>
  <c r="R812" i="62" l="1"/>
  <c r="N812" i="62" s="1"/>
  <c r="S778" i="62"/>
  <c r="O778" i="62" s="1"/>
  <c r="S782" i="62"/>
  <c r="O782" i="62" s="1"/>
  <c r="R540" i="62" a="1"/>
  <c r="R542" i="62" a="1"/>
  <c r="R540" i="62" l="1"/>
  <c r="R542" i="62"/>
  <c r="N542" i="62" s="1"/>
  <c r="S341" i="62" a="1"/>
  <c r="S339" i="62" a="1"/>
  <c r="S339" i="62" l="1"/>
  <c r="O339" i="62" s="1"/>
  <c r="S341" i="62"/>
  <c r="S750" i="62" a="1"/>
  <c r="S752" i="62" a="1"/>
  <c r="S750" i="62" l="1"/>
  <c r="O750" i="62" s="1"/>
  <c r="S752" i="62"/>
  <c r="O752" i="62" s="1"/>
  <c r="S518" i="62" a="1"/>
  <c r="S520" i="62" a="1"/>
  <c r="S518" i="62" l="1"/>
  <c r="O518" i="62" s="1"/>
  <c r="S520" i="62"/>
  <c r="O520" i="62" s="1"/>
  <c r="R149" i="62" a="1"/>
  <c r="R149" i="62" l="1"/>
  <c r="R148" i="62" a="1"/>
  <c r="R151" i="62" a="1"/>
  <c r="R148" i="62" l="1"/>
  <c r="R151" i="62"/>
  <c r="R434" i="62" a="1"/>
  <c r="R436" i="62" a="1"/>
  <c r="R434" i="62" l="1"/>
  <c r="R436" i="62"/>
  <c r="S633" i="62" a="1"/>
  <c r="S631" i="62" a="1"/>
  <c r="S631" i="62" l="1"/>
  <c r="S633" i="62"/>
  <c r="S279" i="62" a="1"/>
  <c r="S279" i="62" l="1"/>
  <c r="S278" i="62" a="1"/>
  <c r="S281" i="62" a="1"/>
  <c r="S278" i="62" l="1"/>
  <c r="S281" i="62"/>
  <c r="O281" i="62" s="1"/>
  <c r="S820" i="62" a="1"/>
  <c r="S822" i="62" a="1"/>
  <c r="S820" i="62" l="1"/>
  <c r="S822" i="62"/>
  <c r="S829" i="62" a="1"/>
  <c r="S827" i="62" a="1"/>
  <c r="S827" i="62" l="1"/>
  <c r="O827" i="62" s="1"/>
  <c r="S829" i="62"/>
  <c r="O829" i="62" s="1"/>
  <c r="S32" i="62" a="1"/>
  <c r="S30" i="62" a="1"/>
  <c r="S30" i="62" l="1"/>
  <c r="S32" i="62"/>
  <c r="S726" i="62" a="1"/>
  <c r="S726" i="62" l="1"/>
  <c r="O726" i="62" s="1"/>
  <c r="S729" i="62" a="1"/>
  <c r="S729" i="62" l="1"/>
  <c r="O729" i="62" s="1"/>
  <c r="S728" i="62" a="1"/>
  <c r="S728" i="62" l="1"/>
  <c r="O728" i="62" s="1"/>
  <c r="S727" i="62" a="1"/>
  <c r="S731" i="62" a="1"/>
  <c r="S727" i="62" l="1"/>
  <c r="O727" i="62" s="1"/>
  <c r="S731" i="62"/>
  <c r="R313" i="62" a="1"/>
  <c r="R313" i="62" l="1"/>
  <c r="R314" i="62" a="1"/>
  <c r="R314" i="62" l="1"/>
  <c r="R316" i="62" a="1"/>
  <c r="R312" i="62" a="1"/>
  <c r="R312" i="62" l="1"/>
  <c r="N312" i="62" s="1"/>
  <c r="R316" i="62"/>
  <c r="S436" i="62" a="1"/>
  <c r="S434" i="62" a="1"/>
  <c r="S434" i="62" l="1"/>
  <c r="S436" i="62"/>
  <c r="R956" i="62" a="1"/>
  <c r="R956" i="62" l="1"/>
  <c r="R958" i="62" a="1"/>
  <c r="R955" i="62" a="1"/>
  <c r="R955" i="62" l="1"/>
  <c r="R958" i="62"/>
  <c r="N958" i="62" s="1"/>
  <c r="R7" i="62" a="1"/>
  <c r="R52" i="62" a="1"/>
  <c r="R52" i="62" l="1"/>
  <c r="N52" i="62" s="1"/>
  <c r="R7" i="62"/>
  <c r="R421" i="62" a="1"/>
  <c r="R421" i="62" l="1"/>
  <c r="N421" i="62" s="1"/>
  <c r="R423" i="62" a="1"/>
  <c r="R420" i="62" a="1"/>
  <c r="R420" i="62" l="1"/>
  <c r="N420" i="62" s="1"/>
  <c r="R423" i="62"/>
  <c r="R750" i="62" a="1"/>
  <c r="R752" i="62" a="1"/>
  <c r="R750" i="62" l="1"/>
  <c r="N750" i="62" s="1"/>
  <c r="R752" i="62"/>
  <c r="N752" i="62" s="1"/>
  <c r="S737" i="62" a="1"/>
  <c r="S735" i="62" a="1"/>
  <c r="S735" i="62" l="1"/>
  <c r="O735" i="62" s="1"/>
  <c r="S737" i="62"/>
  <c r="O737" i="62" s="1"/>
  <c r="R992" i="62" a="1"/>
  <c r="R994" i="62" a="1"/>
  <c r="R992" i="62" l="1"/>
  <c r="N992" i="62" s="1"/>
  <c r="R994" i="62"/>
  <c r="N994" i="62" s="1"/>
  <c r="S302" i="62" a="1"/>
  <c r="S302" i="62" l="1"/>
  <c r="O302" i="62" s="1"/>
  <c r="S309" i="62" a="1"/>
  <c r="S309" i="62" l="1"/>
  <c r="S308" i="62" a="1"/>
  <c r="S308" i="62" l="1"/>
  <c r="S305" i="62" a="1"/>
  <c r="S305" i="62" l="1"/>
  <c r="S304" i="62" a="1"/>
  <c r="S304" i="62" l="1"/>
  <c r="S299" i="62" a="1"/>
  <c r="S299" i="62" l="1"/>
  <c r="S303" i="62" a="1"/>
  <c r="S303" i="62" l="1"/>
  <c r="S301" i="62" a="1"/>
  <c r="S301" i="62" l="1"/>
  <c r="S306" i="62" a="1"/>
  <c r="S306" i="62" l="1"/>
  <c r="S307" i="62" a="1"/>
  <c r="S307" i="62" l="1"/>
  <c r="S298" i="62" a="1"/>
  <c r="S298" i="62" l="1"/>
  <c r="S311" i="62" a="1"/>
  <c r="S300" i="62" a="1"/>
  <c r="S300" i="62" l="1"/>
  <c r="S311" i="62"/>
  <c r="S610" i="62" a="1"/>
  <c r="S608" i="62" a="1"/>
  <c r="S608" i="62" l="1"/>
  <c r="O608" i="62" s="1"/>
  <c r="S610" i="62"/>
  <c r="O610" i="62" s="1"/>
  <c r="S217" i="62" a="1"/>
  <c r="S217" i="62" l="1"/>
  <c r="S219" i="62" a="1"/>
  <c r="S219" i="62" l="1"/>
  <c r="S220" i="62" a="1"/>
  <c r="S220" i="62" l="1"/>
  <c r="S218" i="62" a="1"/>
  <c r="S222" i="62" a="1"/>
  <c r="S218" i="62" l="1"/>
  <c r="S222" i="62"/>
  <c r="S1017" i="62" a="1"/>
  <c r="S1017" i="62" l="1"/>
  <c r="O1017" i="62" s="1"/>
  <c r="S1019" i="62" a="1"/>
  <c r="S1016" i="62" a="1"/>
  <c r="S1016" i="62" l="1"/>
  <c r="O1016" i="62" s="1"/>
  <c r="S1019" i="62"/>
  <c r="R799" i="62" a="1"/>
  <c r="R799" i="62" l="1"/>
  <c r="N799" i="62" s="1"/>
  <c r="R800" i="62" a="1"/>
  <c r="R800" i="62" l="1"/>
  <c r="N800" i="62" s="1"/>
  <c r="R797" i="62" a="1"/>
  <c r="R797" i="62" l="1"/>
  <c r="N797" i="62" s="1"/>
  <c r="R798" i="62" a="1"/>
  <c r="R798" i="62" l="1"/>
  <c r="N798" i="62" s="1"/>
  <c r="R796" i="62" a="1"/>
  <c r="R796" i="62" l="1"/>
  <c r="N796" i="62" s="1"/>
  <c r="R803" i="62" a="1"/>
  <c r="R801" i="62" a="1"/>
  <c r="R801" i="62" l="1"/>
  <c r="R803" i="62"/>
  <c r="S61" i="62" a="1"/>
  <c r="S61" i="62" l="1"/>
  <c r="S60" i="62" a="1"/>
  <c r="S60" i="62" l="1"/>
  <c r="S64" i="62" a="1"/>
  <c r="S62" i="62" a="1"/>
  <c r="S62" i="62" l="1"/>
  <c r="S64" i="62"/>
  <c r="R580" i="62" a="1"/>
  <c r="R578" i="62" a="1"/>
  <c r="R578" i="62" l="1"/>
  <c r="R580" i="62"/>
  <c r="R826" i="62" a="1"/>
  <c r="R824" i="62" a="1"/>
  <c r="R824" i="62" l="1"/>
  <c r="N824" i="62" s="1"/>
  <c r="R826" i="62"/>
  <c r="N826" i="62" s="1"/>
  <c r="R357" i="62" a="1"/>
  <c r="R357" i="62" l="1"/>
  <c r="N357" i="62" s="1"/>
  <c r="R354" i="62" a="1"/>
  <c r="R354" i="62" l="1"/>
  <c r="R353" i="62" a="1"/>
  <c r="R353" i="62" l="1"/>
  <c r="R358" i="62" a="1"/>
  <c r="R358" i="62" l="1"/>
  <c r="R356" i="62" a="1"/>
  <c r="R356" i="62" l="1"/>
  <c r="R355" i="62" a="1"/>
  <c r="R360" i="62" a="1"/>
  <c r="R355" i="62" l="1"/>
  <c r="R360" i="62"/>
  <c r="R223" i="62" a="1"/>
  <c r="R223" i="62" l="1"/>
  <c r="R224" i="62" a="1"/>
  <c r="R226" i="62" a="1"/>
  <c r="R224" i="62" l="1"/>
  <c r="R226" i="62"/>
  <c r="S1006" i="62" a="1"/>
  <c r="S1006" i="62" l="1"/>
  <c r="S1007" i="62" a="1"/>
  <c r="S1009" i="62" a="1"/>
  <c r="S1007" i="62" l="1"/>
  <c r="S1009" i="62"/>
  <c r="O1009" i="62" s="1"/>
  <c r="S200" i="62" a="1"/>
  <c r="S198" i="62" a="1"/>
  <c r="S198" i="62" l="1"/>
  <c r="S200" i="62"/>
  <c r="S650" i="62" a="1"/>
  <c r="S650" i="62" l="1"/>
  <c r="S651" i="62" a="1"/>
  <c r="S651" i="62" l="1"/>
  <c r="S649" i="62" a="1"/>
  <c r="S653" i="62" a="1"/>
  <c r="S649" i="62" l="1"/>
  <c r="S653" i="62"/>
  <c r="R278" i="62" a="1"/>
  <c r="R278" i="62" l="1"/>
  <c r="R281" i="62" a="1"/>
  <c r="R279" i="62" a="1"/>
  <c r="R279" i="62" l="1"/>
  <c r="R281" i="62"/>
  <c r="N281" i="62" s="1"/>
  <c r="R704" i="62" a="1"/>
  <c r="R702" i="62" a="1"/>
  <c r="R702" i="62" l="1"/>
  <c r="R704" i="62"/>
  <c r="N704" i="62" s="1"/>
  <c r="R692" i="62" a="1"/>
  <c r="R692" i="62" l="1"/>
  <c r="R691" i="62" a="1"/>
  <c r="R691" i="62" l="1"/>
  <c r="N691" i="62" s="1"/>
  <c r="R690" i="62" a="1"/>
  <c r="R690" i="62" l="1"/>
  <c r="N690" i="62" s="1"/>
  <c r="R688" i="62" a="1"/>
  <c r="R688" i="62" l="1"/>
  <c r="N688" i="62" s="1"/>
  <c r="R689" i="62" a="1"/>
  <c r="R689" i="62" l="1"/>
  <c r="N689" i="62" s="1"/>
  <c r="R686" i="62" a="1"/>
  <c r="R686" i="62" l="1"/>
  <c r="N686" i="62" s="1"/>
  <c r="R694" i="62" a="1"/>
  <c r="R687" i="62" a="1"/>
  <c r="R687" i="62" l="1"/>
  <c r="R694" i="62"/>
  <c r="S932" i="62" a="1"/>
  <c r="S934" i="62" a="1"/>
  <c r="S932" i="62" l="1"/>
  <c r="S934" i="62"/>
  <c r="O934" i="62" s="1"/>
  <c r="R546" i="62" a="1"/>
  <c r="R546" i="62" l="1"/>
  <c r="N546" i="62" s="1"/>
  <c r="R549" i="62" a="1"/>
  <c r="R547" i="62" a="1"/>
  <c r="R547" i="62" l="1"/>
  <c r="N547" i="62" s="1"/>
  <c r="R549" i="62"/>
  <c r="R651" i="62" a="1"/>
  <c r="R651" i="62" l="1"/>
  <c r="R649" i="62" a="1"/>
  <c r="R649" i="62" l="1"/>
  <c r="R650" i="62" a="1"/>
  <c r="R653" i="62" a="1"/>
  <c r="R650" i="62" l="1"/>
  <c r="R653" i="62"/>
  <c r="R729" i="62" a="1"/>
  <c r="R729" i="62" l="1"/>
  <c r="N729" i="62" s="1"/>
  <c r="R726" i="62" a="1"/>
  <c r="R726" i="62" l="1"/>
  <c r="N726" i="62" s="1"/>
  <c r="R728" i="62" a="1"/>
  <c r="R728" i="62" l="1"/>
  <c r="N728" i="62" s="1"/>
  <c r="R727" i="62" a="1"/>
  <c r="R731" i="62" a="1"/>
  <c r="R727" i="62" l="1"/>
  <c r="N727" i="62" s="1"/>
  <c r="R731" i="62"/>
  <c r="R861" i="62" a="1"/>
  <c r="R861" i="62" l="1"/>
  <c r="N861" i="62" s="1"/>
  <c r="R860" i="62" a="1"/>
  <c r="R863" i="62" a="1"/>
  <c r="R860" i="62" l="1"/>
  <c r="N860" i="62" s="1"/>
  <c r="R863" i="62"/>
  <c r="N863" i="62" s="1"/>
  <c r="S264" i="62" a="1"/>
  <c r="S264" i="62" l="1"/>
  <c r="O264" i="62" s="1"/>
  <c r="S263" i="62" a="1"/>
  <c r="S263" i="62" l="1"/>
  <c r="O263" i="62" s="1"/>
  <c r="S265" i="62" a="1"/>
  <c r="S265" i="62" l="1"/>
  <c r="S262" i="62" a="1"/>
  <c r="S267" i="62" a="1"/>
  <c r="S262" i="62" l="1"/>
  <c r="O262" i="62" s="1"/>
  <c r="S267" i="62"/>
  <c r="R991" i="62" a="1"/>
  <c r="R989" i="62" a="1"/>
  <c r="R989" i="62" l="1"/>
  <c r="N989" i="62" s="1"/>
  <c r="R991" i="62"/>
  <c r="N991" i="62" s="1"/>
  <c r="S495" i="62" a="1"/>
  <c r="S497" i="62" a="1"/>
  <c r="S495" i="62" l="1"/>
  <c r="O495" i="62" s="1"/>
  <c r="S497" i="62"/>
  <c r="S1034" i="62" a="1"/>
  <c r="S1032" i="62" a="1"/>
  <c r="S1032" i="62" l="1"/>
  <c r="O1032" i="62" s="1"/>
  <c r="S1034" i="62"/>
  <c r="O1034" i="62" s="1"/>
  <c r="S640" i="62" a="1"/>
  <c r="S640" i="62" l="1"/>
  <c r="S642" i="62" a="1"/>
  <c r="S639" i="62" a="1"/>
  <c r="S639" i="62" l="1"/>
  <c r="S642" i="62"/>
  <c r="R696" i="62" a="1"/>
  <c r="R696" i="62" l="1"/>
  <c r="N696" i="62" s="1"/>
  <c r="R698" i="62" a="1"/>
  <c r="R695" i="62" a="1"/>
  <c r="R695" i="62" l="1"/>
  <c r="N695" i="62" s="1"/>
  <c r="R698" i="62"/>
  <c r="N698" i="62" s="1"/>
  <c r="S672" i="62" a="1"/>
  <c r="S674" i="62" a="1"/>
  <c r="S672" i="62" l="1"/>
  <c r="O672" i="62" s="1"/>
  <c r="S674" i="62"/>
  <c r="O674" i="62" s="1"/>
  <c r="S1011" i="62" a="1"/>
  <c r="S1011" i="62" l="1"/>
  <c r="S1014" i="62" a="1"/>
  <c r="S1012" i="62" a="1"/>
  <c r="S1012" i="62" l="1"/>
  <c r="S1014" i="62"/>
  <c r="S391" i="62" a="1"/>
  <c r="S391" i="62" l="1"/>
  <c r="S393" i="62" a="1"/>
  <c r="S390" i="62" a="1"/>
  <c r="S390" i="62" l="1"/>
  <c r="S393" i="62"/>
  <c r="O393" i="62" s="1"/>
  <c r="S954" i="62" a="1"/>
  <c r="S952" i="62" a="1"/>
  <c r="S952" i="62" l="1"/>
  <c r="S954" i="62"/>
  <c r="O954" i="62" s="1"/>
  <c r="R405" i="62" a="1"/>
  <c r="R405" i="62" l="1"/>
  <c r="R408" i="62" a="1"/>
  <c r="R406" i="62" a="1"/>
  <c r="R406" i="62" l="1"/>
  <c r="R408" i="62"/>
  <c r="S799" i="62" a="1"/>
  <c r="S799" i="62" l="1"/>
  <c r="O799" i="62" s="1"/>
  <c r="S798" i="62" a="1"/>
  <c r="S798" i="62" l="1"/>
  <c r="O798" i="62" s="1"/>
  <c r="S797" i="62" a="1"/>
  <c r="S797" i="62" l="1"/>
  <c r="O797" i="62" s="1"/>
  <c r="S801" i="62" a="1"/>
  <c r="S801" i="62" l="1"/>
  <c r="S796" i="62" a="1"/>
  <c r="S796" i="62" l="1"/>
  <c r="O796" i="62" s="1"/>
  <c r="S800" i="62" a="1"/>
  <c r="S803" i="62" a="1"/>
  <c r="S800" i="62" l="1"/>
  <c r="O800" i="62" s="1"/>
  <c r="S803" i="62"/>
  <c r="S524" i="62" a="1"/>
  <c r="S524" i="62" l="1"/>
  <c r="S523" i="62" a="1"/>
  <c r="S523" i="62" l="1"/>
  <c r="O523" i="62" s="1"/>
  <c r="S522" i="62" a="1"/>
  <c r="S526" i="62" a="1"/>
  <c r="S522" i="62" l="1"/>
  <c r="O522" i="62" s="1"/>
  <c r="S526" i="62"/>
  <c r="O526" i="62" s="1"/>
  <c r="R38" i="62" a="1"/>
  <c r="R36" i="62" a="1"/>
  <c r="R36" i="62" l="1"/>
  <c r="R38" i="62"/>
  <c r="S57" i="62" a="1"/>
  <c r="S59" i="62" a="1"/>
  <c r="S57" i="62" l="1"/>
  <c r="S59" i="62"/>
  <c r="S527" i="62" a="1"/>
  <c r="S529" i="62" a="1"/>
  <c r="S527" i="62" l="1"/>
  <c r="S529" i="62"/>
  <c r="S905" i="62" a="1"/>
  <c r="S903" i="62" a="1"/>
  <c r="S903" i="62" l="1"/>
  <c r="O903" i="62" s="1"/>
  <c r="S905" i="62"/>
  <c r="O905" i="62" s="1"/>
  <c r="S762" i="62" a="1"/>
  <c r="S760" i="62" a="1"/>
  <c r="S760" i="62" l="1"/>
  <c r="O760" i="62" s="1"/>
  <c r="S762" i="62"/>
  <c r="O762" i="62" s="1"/>
  <c r="S999" i="62" a="1"/>
  <c r="S999" i="62" l="1"/>
  <c r="O999" i="62" s="1"/>
  <c r="S997" i="62" a="1"/>
  <c r="S997" i="62" l="1"/>
  <c r="O997" i="62" s="1"/>
  <c r="S1000" i="62" a="1"/>
  <c r="S1000" i="62" l="1"/>
  <c r="O1000" i="62" s="1"/>
  <c r="S1001" i="62" a="1"/>
  <c r="S1001" i="62" l="1"/>
  <c r="O1001" i="62" s="1"/>
  <c r="S998" i="62" a="1"/>
  <c r="S1003" i="62" a="1"/>
  <c r="S998" i="62" l="1"/>
  <c r="O998" i="62" s="1"/>
  <c r="S1003" i="62"/>
  <c r="O1003" i="62" s="1"/>
  <c r="R284" i="62" a="1"/>
  <c r="R284" i="62" l="1"/>
  <c r="R285" i="62" a="1"/>
  <c r="R287" i="62" a="1"/>
  <c r="R285" i="62" l="1"/>
  <c r="R287" i="62"/>
  <c r="R410" i="62" a="1"/>
  <c r="R410" i="62" l="1"/>
  <c r="R412" i="62" a="1"/>
  <c r="R409" i="62" a="1"/>
  <c r="R409" i="62" l="1"/>
  <c r="R412" i="62"/>
  <c r="S332" i="62" a="1"/>
  <c r="S330" i="62" a="1"/>
  <c r="S330" i="62" l="1"/>
  <c r="O330" i="62" s="1"/>
  <c r="S332" i="62"/>
  <c r="S530" i="62" a="1"/>
  <c r="S530" i="62" l="1"/>
  <c r="O530" i="62" s="1"/>
  <c r="S531" i="62" a="1"/>
  <c r="S531" i="62" l="1"/>
  <c r="O531" i="62" s="1"/>
  <c r="S532" i="62" a="1"/>
  <c r="S534" i="62" a="1"/>
  <c r="S532" i="62" l="1"/>
  <c r="S534" i="62"/>
  <c r="S721" i="62" a="1"/>
  <c r="S723" i="62" a="1"/>
  <c r="S721" i="62" l="1"/>
  <c r="S723" i="62"/>
  <c r="R229" i="62" a="1"/>
  <c r="R227" i="62" a="1"/>
  <c r="R227" i="62" l="1"/>
  <c r="R229" i="62"/>
  <c r="N229" i="62" s="1"/>
  <c r="R253" i="62" a="1"/>
  <c r="R253" i="62" l="1"/>
  <c r="R254" i="62" a="1"/>
  <c r="R256" i="62" a="1"/>
  <c r="R254" i="62" l="1"/>
  <c r="R256" i="62"/>
  <c r="S240" i="62" a="1"/>
  <c r="S240" i="62" l="1"/>
  <c r="S239" i="62" a="1"/>
  <c r="S239" i="62" l="1"/>
  <c r="S241" i="62" a="1"/>
  <c r="S241" i="62" l="1"/>
  <c r="S237" i="62" a="1"/>
  <c r="S237" i="62" l="1"/>
  <c r="O237" i="62" s="1"/>
  <c r="S242" i="62" a="1"/>
  <c r="S242" i="62" l="1"/>
  <c r="S238" i="62" a="1"/>
  <c r="S244" i="62" a="1"/>
  <c r="S238" i="62" l="1"/>
  <c r="S244" i="62"/>
  <c r="R793" i="62" a="1"/>
  <c r="R795" i="62" a="1"/>
  <c r="R793" i="62" l="1"/>
  <c r="R795" i="62"/>
  <c r="N795" i="62" s="1"/>
  <c r="R530" i="62" a="1"/>
  <c r="R530" i="62" l="1"/>
  <c r="N530" i="62" s="1"/>
  <c r="R531" i="62" a="1"/>
  <c r="R531" i="62" l="1"/>
  <c r="N531" i="62" s="1"/>
  <c r="R534" i="62" a="1"/>
  <c r="R532" i="62" a="1"/>
  <c r="R532" i="62" l="1"/>
  <c r="R534" i="62"/>
  <c r="S687" i="62" a="1"/>
  <c r="S687" i="62" l="1"/>
  <c r="S691" i="62" a="1"/>
  <c r="S691" i="62" l="1"/>
  <c r="O691" i="62" s="1"/>
  <c r="S686" i="62" a="1"/>
  <c r="S686" i="62" l="1"/>
  <c r="O686" i="62" s="1"/>
  <c r="S692" i="62" a="1"/>
  <c r="S692" i="62" l="1"/>
  <c r="S689" i="62" a="1"/>
  <c r="S689" i="62" l="1"/>
  <c r="O689" i="62" s="1"/>
  <c r="S688" i="62" a="1"/>
  <c r="S688" i="62" l="1"/>
  <c r="O688" i="62" s="1"/>
  <c r="S690" i="62" a="1"/>
  <c r="S694" i="62" a="1"/>
  <c r="S690" i="62" l="1"/>
  <c r="O690" i="62" s="1"/>
  <c r="S694" i="62"/>
  <c r="R73" i="62" a="1"/>
  <c r="R71" i="62" a="1"/>
  <c r="R71" i="62" l="1"/>
  <c r="R73" i="62"/>
  <c r="S645" i="62" a="1"/>
  <c r="S645" i="62" l="1"/>
  <c r="S643" i="62" a="1"/>
  <c r="S643" i="62" l="1"/>
  <c r="S644" i="62" a="1"/>
  <c r="S644" i="62" l="1"/>
  <c r="S648" i="62" a="1"/>
  <c r="S646" i="62" a="1"/>
  <c r="S646" i="62" l="1"/>
  <c r="S648" i="62"/>
  <c r="R203" i="62" a="1"/>
  <c r="R201" i="62" a="1"/>
  <c r="R201" i="62" l="1"/>
  <c r="R203" i="62"/>
  <c r="S378" i="62" a="1"/>
  <c r="S378" i="62" l="1"/>
  <c r="S381" i="62" a="1"/>
  <c r="S381" i="62" l="1"/>
  <c r="S386" i="62" a="1"/>
  <c r="S386" i="62" l="1"/>
  <c r="O386" i="62" s="1"/>
  <c r="S380" i="62" a="1"/>
  <c r="S380" i="62" l="1"/>
  <c r="S382" i="62" a="1"/>
  <c r="S382" i="62" l="1"/>
  <c r="S385" i="62" a="1"/>
  <c r="S385" i="62" l="1"/>
  <c r="O385" i="62" s="1"/>
  <c r="S384" i="62" a="1"/>
  <c r="S384" i="62" l="1"/>
  <c r="O384" i="62" s="1"/>
  <c r="S377" i="62" a="1"/>
  <c r="S377" i="62" l="1"/>
  <c r="S383" i="62" a="1"/>
  <c r="S383" i="62" l="1"/>
  <c r="S388" i="62" a="1"/>
  <c r="S379" i="62" a="1"/>
  <c r="S379" i="62" l="1"/>
  <c r="S388" i="62"/>
  <c r="S108" i="62" a="1"/>
  <c r="S108" i="62" l="1"/>
  <c r="O108" i="62" s="1"/>
  <c r="S110" i="62" a="1"/>
  <c r="S110" i="62" l="1"/>
  <c r="S112" i="62" a="1"/>
  <c r="S109" i="62" a="1"/>
  <c r="S109" i="62" l="1"/>
  <c r="S112" i="62"/>
  <c r="R152" i="62" a="1"/>
  <c r="R154" i="62" a="1"/>
  <c r="R152" i="62" l="1"/>
  <c r="R154" i="62"/>
  <c r="R293" i="62" a="1"/>
  <c r="R293" i="62" l="1"/>
  <c r="N293" i="62" s="1"/>
  <c r="R291" i="62" a="1"/>
  <c r="R291" i="62" l="1"/>
  <c r="R292" i="62" a="1"/>
  <c r="R292" i="62" l="1"/>
  <c r="R289" i="62" a="1"/>
  <c r="R289" i="62" l="1"/>
  <c r="R294" i="62" a="1"/>
  <c r="R294" i="62" l="1"/>
  <c r="R290" i="62" a="1"/>
  <c r="R290" i="62" l="1"/>
  <c r="R288" i="62" a="1"/>
  <c r="R288" i="62" l="1"/>
  <c r="R295" i="62" a="1"/>
  <c r="R297" i="62" a="1"/>
  <c r="S812" i="62" a="1"/>
  <c r="S812" i="62" l="1"/>
  <c r="O812" i="62" s="1"/>
  <c r="R295" i="62"/>
  <c r="R297" i="62"/>
  <c r="S558" i="62" a="1"/>
  <c r="S560" i="62" a="1"/>
  <c r="S558" i="62" l="1"/>
  <c r="S560" i="62"/>
  <c r="R416" i="62" a="1"/>
  <c r="R418" i="62" a="1"/>
  <c r="R416" i="62" l="1"/>
  <c r="R418" i="62"/>
  <c r="R437" i="62" a="1"/>
  <c r="R439" i="62" a="1"/>
  <c r="R437" i="62" l="1"/>
  <c r="N437" i="62" s="1"/>
  <c r="R439" i="62"/>
  <c r="N439" i="62" s="1"/>
  <c r="R832" i="62" a="1"/>
  <c r="R832" i="62" l="1"/>
  <c r="R834" i="62" a="1"/>
  <c r="R831" i="62" a="1"/>
  <c r="R831" i="62" l="1"/>
  <c r="R834" i="62"/>
  <c r="N834" i="62" s="1"/>
  <c r="S10" i="62" a="1"/>
  <c r="S12" i="62" a="1"/>
  <c r="S10" i="62" l="1"/>
  <c r="S12" i="62"/>
  <c r="O12" i="62" s="1"/>
  <c r="R822" i="62" a="1"/>
  <c r="R820" i="62" a="1"/>
  <c r="R820" i="62" l="1"/>
  <c r="R822" i="62"/>
  <c r="S738" i="62" a="1"/>
  <c r="S740" i="62" a="1"/>
  <c r="S738" i="62" l="1"/>
  <c r="O738" i="62" s="1"/>
  <c r="S740" i="62"/>
  <c r="S404" i="62" a="1"/>
  <c r="S402" i="62" a="1"/>
  <c r="S402" i="62" l="1"/>
  <c r="S404" i="62"/>
  <c r="S214" i="62" a="1"/>
  <c r="S216" i="62" a="1"/>
  <c r="S214" i="62" l="1"/>
  <c r="S216" i="62"/>
  <c r="S345" i="62" a="1"/>
  <c r="S347" i="62" a="1"/>
  <c r="S345" i="62" l="1"/>
  <c r="S347" i="62"/>
  <c r="R65" i="62" a="1"/>
  <c r="R65" i="62" l="1"/>
  <c r="R67" i="62" a="1"/>
  <c r="R67" i="62" l="1"/>
  <c r="R66" i="62" a="1"/>
  <c r="R66" i="62" l="1"/>
  <c r="R70" i="62" a="1"/>
  <c r="R68" i="62" a="1"/>
  <c r="R68" i="62" l="1"/>
  <c r="R70" i="62"/>
  <c r="S43" i="62" a="1"/>
  <c r="S43" i="62" l="1"/>
  <c r="O43" i="62" s="1"/>
  <c r="S48" i="62" a="1"/>
  <c r="S48" i="62" l="1"/>
  <c r="O48" i="62" s="1"/>
  <c r="S45" i="62" a="1"/>
  <c r="S45" i="62" l="1"/>
  <c r="O45" i="62" s="1"/>
  <c r="S39" i="62" a="1"/>
  <c r="S39" i="62" l="1"/>
  <c r="S46" i="62" a="1"/>
  <c r="S46" i="62" l="1"/>
  <c r="O46" i="62" s="1"/>
  <c r="S42" i="62" a="1"/>
  <c r="S42" i="62" l="1"/>
  <c r="O42" i="62" s="1"/>
  <c r="S47" i="62" a="1"/>
  <c r="S47" i="62" l="1"/>
  <c r="O47" i="62" s="1"/>
  <c r="S44" i="62" a="1"/>
  <c r="S44" i="62" l="1"/>
  <c r="O44" i="62" s="1"/>
  <c r="S41" i="62" a="1"/>
  <c r="S41" i="62" l="1"/>
  <c r="S50" i="62" a="1"/>
  <c r="S40" i="62" a="1"/>
  <c r="S40" i="62" l="1"/>
  <c r="S50" i="62"/>
  <c r="O50" i="62" s="1"/>
  <c r="R89" i="62" a="1"/>
  <c r="R89" i="62" l="1"/>
  <c r="R87" i="62" a="1"/>
  <c r="R87" i="62" l="1"/>
  <c r="R91" i="62" a="1"/>
  <c r="R91" i="62" l="1"/>
  <c r="R93" i="62" a="1"/>
  <c r="R93" i="62" l="1"/>
  <c r="R85" i="62" a="1"/>
  <c r="R85" i="62" l="1"/>
  <c r="R96" i="62" a="1"/>
  <c r="R96" i="62" l="1"/>
  <c r="R83" i="62" a="1"/>
  <c r="R83" i="62" l="1"/>
  <c r="R94" i="62" a="1"/>
  <c r="R94" i="62" l="1"/>
  <c r="R84" i="62" a="1"/>
  <c r="R84" i="62" l="1"/>
  <c r="R90" i="62" a="1"/>
  <c r="R90" i="62" l="1"/>
  <c r="R81" i="62" a="1"/>
  <c r="R81" i="62" l="1"/>
  <c r="R88" i="62" a="1"/>
  <c r="R88" i="62" l="1"/>
  <c r="R86" i="62" a="1"/>
  <c r="R86" i="62" l="1"/>
  <c r="R95" i="62" a="1"/>
  <c r="R95" i="62" l="1"/>
  <c r="R92" i="62" a="1"/>
  <c r="R92" i="62" l="1"/>
  <c r="R82" i="62" a="1"/>
  <c r="R82" i="62" l="1"/>
  <c r="R80" i="62" a="1"/>
  <c r="R98" i="62" a="1"/>
  <c r="R80" i="62" l="1"/>
  <c r="R98" i="62"/>
  <c r="S418" i="62" a="1"/>
  <c r="S416" i="62" a="1"/>
  <c r="S416" i="62" l="1"/>
  <c r="S418" i="62"/>
  <c r="R675" i="62" a="1"/>
  <c r="R675" i="62" l="1"/>
  <c r="N675" i="62" s="1"/>
  <c r="R678" i="62" a="1"/>
  <c r="R678" i="62" l="1"/>
  <c r="N678" i="62" s="1"/>
  <c r="R683" i="62" a="1"/>
  <c r="R683" i="62" l="1"/>
  <c r="N683" i="62" s="1"/>
  <c r="R680" i="62" a="1"/>
  <c r="R680" i="62" l="1"/>
  <c r="N680" i="62" s="1"/>
  <c r="R677" i="62" a="1"/>
  <c r="R677" i="62" l="1"/>
  <c r="R681" i="62" a="1"/>
  <c r="R681" i="62" l="1"/>
  <c r="N681" i="62" s="1"/>
  <c r="R682" i="62" a="1"/>
  <c r="R682" i="62" l="1"/>
  <c r="N682" i="62" s="1"/>
  <c r="R679" i="62" a="1"/>
  <c r="R679" i="62" l="1"/>
  <c r="N679" i="62" s="1"/>
  <c r="R685" i="62" a="1"/>
  <c r="R676" i="62" a="1"/>
  <c r="R676" i="62" l="1"/>
  <c r="N676" i="62" s="1"/>
  <c r="R685" i="62"/>
  <c r="N685" i="62" s="1"/>
  <c r="R845" i="62" a="1"/>
  <c r="R847" i="62" a="1"/>
  <c r="R845" i="62" l="1"/>
  <c r="R847" i="62"/>
  <c r="S137" i="62" a="1"/>
  <c r="S135" i="62" a="1"/>
  <c r="S135" i="62" l="1"/>
  <c r="O135" i="62" s="1"/>
  <c r="S137" i="62"/>
  <c r="O137" i="62" s="1"/>
  <c r="S36" i="62" a="1"/>
  <c r="S38" i="62" a="1"/>
  <c r="S36" i="62" l="1"/>
  <c r="S38" i="62"/>
  <c r="S793" i="62" a="1"/>
  <c r="S795" i="62" a="1"/>
  <c r="S793" i="62" l="1"/>
  <c r="S795" i="62"/>
  <c r="O795" i="62" s="1"/>
  <c r="R807" i="62" a="1"/>
  <c r="R805" i="62" a="1"/>
  <c r="R805" i="62" l="1"/>
  <c r="N805" i="62" s="1"/>
  <c r="R807" i="62"/>
  <c r="N807" i="62" s="1"/>
  <c r="S807" i="62" a="1"/>
  <c r="S805" i="62" a="1"/>
  <c r="S805" i="62" l="1"/>
  <c r="O805" i="62" s="1"/>
  <c r="S807" i="62"/>
  <c r="O807" i="62" s="1"/>
  <c r="S669" i="62" a="1"/>
  <c r="S671" i="62" a="1"/>
  <c r="S669" i="62" l="1"/>
  <c r="S671" i="62"/>
  <c r="O671" i="62" s="1"/>
  <c r="S991" i="62" a="1"/>
  <c r="S989" i="62" a="1"/>
  <c r="S989" i="62" l="1"/>
  <c r="O989" i="62" s="1"/>
  <c r="S991" i="62"/>
  <c r="O991" i="62" s="1"/>
  <c r="R59" i="62" a="1"/>
  <c r="R57" i="62" a="1"/>
  <c r="R57" i="62" l="1"/>
  <c r="R59" i="62"/>
  <c r="R181" i="62" a="1"/>
  <c r="R181" i="62" l="1"/>
  <c r="R178" i="62" a="1"/>
  <c r="R178" i="62" l="1"/>
  <c r="R179" i="62" a="1"/>
  <c r="R179" i="62" l="1"/>
  <c r="R175" i="62" a="1"/>
  <c r="R175" i="62" l="1"/>
  <c r="R176" i="62" a="1"/>
  <c r="R176" i="62" l="1"/>
  <c r="R177" i="62" a="1"/>
  <c r="R177" i="62" l="1"/>
  <c r="N177" i="62" s="1"/>
  <c r="R180" i="62" a="1"/>
  <c r="R183" i="62" a="1"/>
  <c r="R180" i="62" l="1"/>
  <c r="R183" i="62"/>
  <c r="S19" i="62" a="1"/>
  <c r="S19" i="62" l="1"/>
  <c r="S18" i="62" a="1"/>
  <c r="S18" i="62" l="1"/>
  <c r="S16" i="62" a="1"/>
  <c r="S16" i="62" l="1"/>
  <c r="S15" i="62" a="1"/>
  <c r="S15" i="62" l="1"/>
  <c r="S21" i="62" a="1"/>
  <c r="S17" i="62" a="1"/>
  <c r="S17" i="62" l="1"/>
  <c r="S21" i="62"/>
  <c r="S962" i="62" a="1"/>
  <c r="S964" i="62" a="1"/>
  <c r="S962" i="62" l="1"/>
  <c r="O962" i="62" s="1"/>
  <c r="S964" i="62"/>
  <c r="O964" i="62" s="1"/>
  <c r="S420" i="62" a="1"/>
  <c r="S420" i="62" l="1"/>
  <c r="O420" i="62" s="1"/>
  <c r="S423" i="62" a="1"/>
  <c r="S421" i="62" a="1"/>
  <c r="S421" i="62" l="1"/>
  <c r="O421" i="62" s="1"/>
  <c r="S423" i="62"/>
  <c r="R119" i="62" a="1"/>
  <c r="R119" i="62" l="1"/>
  <c r="R115" i="62" a="1"/>
  <c r="R115" i="62" l="1"/>
  <c r="R121" i="62" a="1"/>
  <c r="R121" i="62" l="1"/>
  <c r="N121" i="62" s="1"/>
  <c r="R116" i="62" a="1"/>
  <c r="R116" i="62" l="1"/>
  <c r="R120" i="62" a="1"/>
  <c r="R120" i="62" l="1"/>
  <c r="R118" i="62" a="1"/>
  <c r="R118" i="62" l="1"/>
  <c r="R117" i="62" a="1"/>
  <c r="R117" i="62" l="1"/>
  <c r="R123" i="62" a="1"/>
  <c r="R123" i="62" l="1"/>
  <c r="R113" i="62" a="1"/>
  <c r="R113" i="62" l="1"/>
  <c r="R114" i="62" a="1"/>
  <c r="R114" i="62" l="1"/>
  <c r="R122" i="62" a="1"/>
  <c r="R125" i="62" a="1"/>
  <c r="R122" i="62" l="1"/>
  <c r="N122" i="62" s="1"/>
  <c r="R125" i="62"/>
  <c r="N125" i="62" s="1"/>
  <c r="S971" i="62" a="1"/>
  <c r="S971" i="62" l="1"/>
  <c r="O971" i="62" s="1"/>
  <c r="S979" i="62" a="1"/>
  <c r="S979" i="62" l="1"/>
  <c r="S973" i="62" a="1"/>
  <c r="S973" i="62" l="1"/>
  <c r="S972" i="62" a="1"/>
  <c r="S972" i="62" l="1"/>
  <c r="S974" i="62" a="1"/>
  <c r="S974" i="62" l="1"/>
  <c r="S976" i="62" a="1"/>
  <c r="S976" i="62" l="1"/>
  <c r="O976" i="62" s="1"/>
  <c r="S978" i="62" a="1"/>
  <c r="S978" i="62" l="1"/>
  <c r="S977" i="62" a="1"/>
  <c r="S977" i="62" l="1"/>
  <c r="O977" i="62" s="1"/>
  <c r="S975" i="62" a="1"/>
  <c r="S981" i="62" a="1"/>
  <c r="S975" i="62" l="1"/>
  <c r="O975" i="62" s="1"/>
  <c r="S981" i="62"/>
  <c r="O981" i="62" s="1"/>
  <c r="S430" i="62" a="1"/>
  <c r="S430" i="62" l="1"/>
  <c r="O430" i="62" s="1"/>
  <c r="R876" i="62" a="1"/>
  <c r="S431" i="62" a="1"/>
  <c r="S433" i="62" a="1"/>
  <c r="R876" i="62" l="1"/>
  <c r="N876" i="62" s="1"/>
  <c r="S431" i="62"/>
  <c r="S433" i="62"/>
  <c r="O433" i="62" s="1"/>
  <c r="R384" i="62" a="1"/>
  <c r="R384" i="62" l="1"/>
  <c r="N384" i="62" s="1"/>
  <c r="R379" i="62" a="1"/>
  <c r="R379" i="62" l="1"/>
  <c r="R386" i="62" a="1"/>
  <c r="R386" i="62" l="1"/>
  <c r="N386" i="62" s="1"/>
  <c r="R383" i="62" a="1"/>
  <c r="R383" i="62" l="1"/>
  <c r="R382" i="62" a="1"/>
  <c r="R382" i="62" l="1"/>
  <c r="R385" i="62" a="1"/>
  <c r="R385" i="62" l="1"/>
  <c r="N385" i="62" s="1"/>
  <c r="R381" i="62" a="1"/>
  <c r="R381" i="62" l="1"/>
  <c r="R377" i="62" a="1"/>
  <c r="R377" i="62" l="1"/>
  <c r="R380" i="62" a="1"/>
  <c r="R380" i="62" l="1"/>
  <c r="R378" i="62" a="1"/>
  <c r="R388" i="62" a="1"/>
  <c r="R378" i="62" l="1"/>
  <c r="R388" i="62"/>
  <c r="S478" i="62" a="1"/>
  <c r="S480" i="62" a="1"/>
  <c r="S478" i="62" l="1"/>
  <c r="S480" i="62"/>
  <c r="R1006" i="62" a="1"/>
  <c r="R1006" i="62" l="1"/>
  <c r="R1009" i="62" a="1"/>
  <c r="R1007" i="62" a="1"/>
  <c r="R1007" i="62" l="1"/>
  <c r="R1009" i="62"/>
  <c r="N1009" i="62" s="1"/>
  <c r="R490" i="62" a="1"/>
  <c r="R490" i="62" l="1"/>
  <c r="R488" i="62" a="1"/>
  <c r="R488" i="62" l="1"/>
  <c r="R489" i="62" a="1"/>
  <c r="R489" i="62" l="1"/>
  <c r="R491" i="62" a="1"/>
  <c r="R491" i="62" l="1"/>
  <c r="R494" i="62" a="1"/>
  <c r="R492" i="62" a="1"/>
  <c r="R492" i="62" l="1"/>
  <c r="R494" i="62"/>
  <c r="R198" i="62" a="1"/>
  <c r="R200" i="62" a="1"/>
  <c r="R198" i="62" l="1"/>
  <c r="R200" i="62"/>
  <c r="R129" i="62" a="1"/>
  <c r="R129" i="62" l="1"/>
  <c r="R128" i="62" a="1"/>
  <c r="R128" i="62" l="1"/>
  <c r="R131" i="62" a="1"/>
  <c r="R131" i="62" l="1"/>
  <c r="R133" i="62" a="1"/>
  <c r="R130" i="62" a="1"/>
  <c r="R130" i="62" l="1"/>
  <c r="R133" i="62"/>
  <c r="S154" i="62" a="1"/>
  <c r="S152" i="62" a="1"/>
  <c r="S152" i="62" l="1"/>
  <c r="S154" i="62"/>
  <c r="R462" i="62" a="1"/>
  <c r="R462" i="62" l="1"/>
  <c r="R461" i="62" a="1"/>
  <c r="R464" i="62" a="1"/>
  <c r="R461" i="62" l="1"/>
  <c r="R464" i="62"/>
  <c r="S128" i="62" a="1"/>
  <c r="S128" i="62" l="1"/>
  <c r="S130" i="62" a="1"/>
  <c r="S130" i="62" l="1"/>
  <c r="S129" i="62" a="1"/>
  <c r="S129" i="62" l="1"/>
  <c r="S131" i="62" a="1"/>
  <c r="S133" i="62" a="1"/>
  <c r="S131" i="62" l="1"/>
  <c r="S133" i="62"/>
  <c r="S187" i="62" a="1"/>
  <c r="S185" i="62" a="1"/>
  <c r="S185" i="62" l="1"/>
  <c r="S187" i="62"/>
  <c r="R335" i="62" a="1"/>
  <c r="R333" i="62" a="1"/>
  <c r="R333" i="62" l="1"/>
  <c r="R335" i="62"/>
  <c r="R249" i="62" a="1"/>
  <c r="R249" i="62" l="1"/>
  <c r="R250" i="62" a="1"/>
  <c r="R252" i="62" a="1"/>
  <c r="R250" i="62" l="1"/>
  <c r="N250" i="62" s="1"/>
  <c r="R252" i="62"/>
  <c r="N252" i="62" s="1"/>
  <c r="R1023" i="62" a="1"/>
  <c r="R1021" i="62" a="1"/>
  <c r="R1021" i="62" l="1"/>
  <c r="R1023" i="62"/>
  <c r="S178" i="62" a="1"/>
  <c r="S178" i="62" l="1"/>
  <c r="S181" i="62" a="1"/>
  <c r="S181" i="62" l="1"/>
  <c r="S177" i="62" a="1"/>
  <c r="S177" i="62" l="1"/>
  <c r="O177" i="62" s="1"/>
  <c r="S176" i="62" a="1"/>
  <c r="S176" i="62" l="1"/>
  <c r="S180" i="62" a="1"/>
  <c r="S180" i="62" l="1"/>
  <c r="S175" i="62" a="1"/>
  <c r="S175" i="62" l="1"/>
  <c r="S179" i="62" a="1"/>
  <c r="S183" i="62" a="1"/>
  <c r="S179" i="62" l="1"/>
  <c r="S183" i="62"/>
  <c r="R982" i="62" a="1"/>
  <c r="R984" i="62" a="1"/>
  <c r="R982" i="62" l="1"/>
  <c r="N982" i="62" s="1"/>
  <c r="R984" i="62"/>
  <c r="R898" i="62" a="1"/>
  <c r="R900" i="62" a="1"/>
  <c r="R898" i="62" l="1"/>
  <c r="N898" i="62" s="1"/>
  <c r="R900" i="62"/>
  <c r="S826" i="62" a="1"/>
  <c r="S824" i="62" a="1"/>
  <c r="R483" i="62" a="1"/>
  <c r="R483" i="62" l="1"/>
  <c r="N483" i="62" s="1"/>
  <c r="S824" i="62"/>
  <c r="O824" i="62" s="1"/>
  <c r="S826" i="62"/>
  <c r="O826" i="62" s="1"/>
  <c r="R135" i="62" a="1"/>
  <c r="R137" i="62" a="1"/>
  <c r="R135" i="62" l="1"/>
  <c r="N135" i="62" s="1"/>
  <c r="R137" i="62"/>
  <c r="N137" i="62" s="1"/>
  <c r="S354" i="62" a="1"/>
  <c r="S354" i="62" l="1"/>
  <c r="S358" i="62" a="1"/>
  <c r="S358" i="62" l="1"/>
  <c r="S355" i="62" a="1"/>
  <c r="S355" i="62" l="1"/>
  <c r="S353" i="62" a="1"/>
  <c r="S353" i="62" l="1"/>
  <c r="S357" i="62" a="1"/>
  <c r="S357" i="62" l="1"/>
  <c r="O357" i="62" s="1"/>
  <c r="S360" i="62" a="1"/>
  <c r="S356" i="62" a="1"/>
  <c r="S356" i="62" l="1"/>
  <c r="S360" i="62"/>
  <c r="R309" i="62" a="1"/>
  <c r="R309" i="62" l="1"/>
  <c r="R304" i="62" a="1"/>
  <c r="R304" i="62" l="1"/>
  <c r="R308" i="62" a="1"/>
  <c r="R308" i="62" l="1"/>
  <c r="R298" i="62" a="1"/>
  <c r="R298" i="62" l="1"/>
  <c r="R306" i="62" a="1"/>
  <c r="R306" i="62" l="1"/>
  <c r="R301" i="62" a="1"/>
  <c r="R301" i="62" l="1"/>
  <c r="R307" i="62" a="1"/>
  <c r="R307" i="62" l="1"/>
  <c r="R303" i="62" a="1"/>
  <c r="R303" i="62" l="1"/>
  <c r="R302" i="62" a="1"/>
  <c r="R302" i="62" l="1"/>
  <c r="N302" i="62" s="1"/>
  <c r="R299" i="62" a="1"/>
  <c r="R299" i="62" l="1"/>
  <c r="R305" i="62" a="1"/>
  <c r="R305" i="62" l="1"/>
  <c r="R300" i="62" a="1"/>
  <c r="R311" i="62" a="1"/>
  <c r="R300" i="62" l="1"/>
  <c r="R311" i="62"/>
  <c r="R659" i="62" a="1"/>
  <c r="R659" i="62" l="1"/>
  <c r="R657" i="62" a="1"/>
  <c r="R657" i="62" l="1"/>
  <c r="R666" i="62" a="1"/>
  <c r="R666" i="62" l="1"/>
  <c r="R660" i="62" a="1"/>
  <c r="R660" i="62" l="1"/>
  <c r="R665" i="62" a="1"/>
  <c r="R665" i="62" l="1"/>
  <c r="R655" i="62" a="1"/>
  <c r="R655" i="62" l="1"/>
  <c r="R654" i="62" a="1"/>
  <c r="R654" i="62" l="1"/>
  <c r="R663" i="62" a="1"/>
  <c r="R663" i="62" l="1"/>
  <c r="R658" i="62" a="1"/>
  <c r="R658" i="62" l="1"/>
  <c r="R662" i="62" a="1"/>
  <c r="R662" i="62" l="1"/>
  <c r="R656" i="62" a="1"/>
  <c r="R656" i="62" l="1"/>
  <c r="R661" i="62" a="1"/>
  <c r="R661" i="62" l="1"/>
  <c r="R668" i="62" a="1"/>
  <c r="R664" i="62" a="1"/>
  <c r="R664" i="62" l="1"/>
  <c r="R668" i="62"/>
  <c r="S269" i="62" a="1"/>
  <c r="S269" i="62" l="1"/>
  <c r="S271" i="62" a="1"/>
  <c r="S268" i="62" a="1"/>
  <c r="S268" i="62" l="1"/>
  <c r="S271" i="62"/>
  <c r="S166" i="62" a="1"/>
  <c r="S166" i="62" l="1"/>
  <c r="S167" i="62" a="1"/>
  <c r="S167" i="62" l="1"/>
  <c r="O167" i="62" s="1"/>
  <c r="S164" i="62" a="1"/>
  <c r="S164" i="62" l="1"/>
  <c r="S165" i="62" a="1"/>
  <c r="S169" i="62" a="1"/>
  <c r="S165" i="62" l="1"/>
  <c r="S169" i="62"/>
  <c r="S817" i="62" a="1"/>
  <c r="S819" i="62" a="1"/>
  <c r="S817" i="62" l="1"/>
  <c r="O817" i="62" s="1"/>
  <c r="S819" i="62"/>
  <c r="O819" i="62" s="1"/>
  <c r="R589" i="62" a="1"/>
  <c r="R589" i="62" l="1"/>
  <c r="N589" i="62" s="1"/>
  <c r="R595" i="62" a="1"/>
  <c r="R595" i="62" l="1"/>
  <c r="N595" i="62" s="1"/>
  <c r="R591" i="62" a="1"/>
  <c r="R591" i="62" l="1"/>
  <c r="N591" i="62" s="1"/>
  <c r="R594" i="62" a="1"/>
  <c r="R594" i="62" l="1"/>
  <c r="N594" i="62" s="1"/>
  <c r="R590" i="62" a="1"/>
  <c r="R590" i="62" l="1"/>
  <c r="N590" i="62" s="1"/>
  <c r="R593" i="62" a="1"/>
  <c r="R593" i="62" l="1"/>
  <c r="R588" i="62" a="1"/>
  <c r="R588" i="62" l="1"/>
  <c r="N588" i="62" s="1"/>
  <c r="R597" i="62" a="1"/>
  <c r="R592" i="62" a="1"/>
  <c r="R592" i="62" l="1"/>
  <c r="N592" i="62" s="1"/>
  <c r="R597" i="62"/>
  <c r="N597" i="62" s="1"/>
  <c r="R903" i="62" a="1"/>
  <c r="R905" i="62" a="1"/>
  <c r="R903" i="62" l="1"/>
  <c r="N903" i="62" s="1"/>
  <c r="R905" i="62"/>
  <c r="N905" i="62" s="1"/>
  <c r="R190" i="62" a="1"/>
  <c r="R190" i="62" l="1"/>
  <c r="R188" i="62" a="1"/>
  <c r="R188" i="62" l="1"/>
  <c r="R192" i="62" a="1"/>
  <c r="R189" i="62" a="1"/>
  <c r="R189" i="62" l="1"/>
  <c r="R192" i="62"/>
  <c r="S845" i="62" a="1"/>
  <c r="S847" i="62" a="1"/>
  <c r="S845" i="62" l="1"/>
  <c r="S847" i="62"/>
  <c r="S592" i="62" a="1"/>
  <c r="S592" i="62" l="1"/>
  <c r="O592" i="62" s="1"/>
  <c r="S595" i="62" a="1"/>
  <c r="S595" i="62" l="1"/>
  <c r="O595" i="62" s="1"/>
  <c r="S588" i="62" a="1"/>
  <c r="S588" i="62" l="1"/>
  <c r="O588" i="62" s="1"/>
  <c r="S594" i="62" a="1"/>
  <c r="S594" i="62" l="1"/>
  <c r="O594" i="62" s="1"/>
  <c r="S593" i="62" a="1"/>
  <c r="S593" i="62" l="1"/>
  <c r="S589" i="62" a="1"/>
  <c r="S589" i="62" l="1"/>
  <c r="O589" i="62" s="1"/>
  <c r="S590" i="62" a="1"/>
  <c r="S590" i="62" l="1"/>
  <c r="O590" i="62" s="1"/>
  <c r="S597" i="62" a="1"/>
  <c r="S591" i="62" a="1"/>
  <c r="S591" i="62" l="1"/>
  <c r="O591" i="62" s="1"/>
  <c r="S597" i="62"/>
  <c r="O597" i="62" s="1"/>
  <c r="S223" i="62" a="1"/>
  <c r="S223" i="62" l="1"/>
  <c r="S224" i="62" a="1"/>
  <c r="S226" i="62" a="1"/>
  <c r="S224" i="62" l="1"/>
  <c r="S226" i="62"/>
  <c r="S246" i="62" a="1"/>
  <c r="S246" i="62" l="1"/>
  <c r="S248" i="62" a="1"/>
  <c r="S245" i="62" a="1"/>
  <c r="S245" i="62" l="1"/>
  <c r="S248" i="62"/>
  <c r="S284" i="62" a="1"/>
  <c r="S284" i="62" l="1"/>
  <c r="S287" i="62" a="1"/>
  <c r="S285" i="62" a="1"/>
  <c r="S285" i="62" l="1"/>
  <c r="S287" i="62"/>
  <c r="S611" i="62" a="1"/>
  <c r="S613" i="62" a="1"/>
  <c r="S611" i="62" l="1"/>
  <c r="O611" i="62" s="1"/>
  <c r="S613" i="62"/>
  <c r="R193" i="62" a="1"/>
  <c r="R193" i="62" l="1"/>
  <c r="R195" i="62" a="1"/>
  <c r="R195" i="62" l="1"/>
  <c r="R194" i="62" a="1"/>
  <c r="R197" i="62" a="1"/>
  <c r="R970" i="62" a="1"/>
  <c r="R970" i="62" l="1"/>
  <c r="N970" i="62" s="1"/>
  <c r="R194" i="62"/>
  <c r="R197" i="62"/>
  <c r="S1023" i="62" a="1"/>
  <c r="S1021" i="62" a="1"/>
  <c r="S1021" i="62" l="1"/>
  <c r="S1023" i="62"/>
  <c r="S405" i="62" a="1"/>
  <c r="S405" i="62" l="1"/>
  <c r="S408" i="62" a="1"/>
  <c r="S406" i="62" a="1"/>
  <c r="S406" i="62" l="1"/>
  <c r="S408" i="62"/>
  <c r="R601" i="62" a="1"/>
  <c r="R601" i="62" l="1"/>
  <c r="N601" i="62" s="1"/>
  <c r="R600" i="62" a="1"/>
  <c r="R600" i="62" l="1"/>
  <c r="R602" i="62" a="1"/>
  <c r="R604" i="62" a="1"/>
  <c r="R602" i="62" l="1"/>
  <c r="N602" i="62" s="1"/>
  <c r="R604" i="62"/>
  <c r="R964" i="62" a="1"/>
  <c r="R962" i="62" a="1"/>
  <c r="R962" i="62" l="1"/>
  <c r="N962" i="62" s="1"/>
  <c r="R964" i="62"/>
  <c r="N964" i="62" s="1"/>
  <c r="R396" i="62" a="1"/>
  <c r="S52" i="62" a="1"/>
  <c r="R394" i="62" a="1"/>
  <c r="S52" i="62" l="1"/>
  <c r="O52" i="62" s="1"/>
  <c r="R394" i="62"/>
  <c r="R396" i="62"/>
  <c r="S660" i="62" a="1"/>
  <c r="S660" i="62" l="1"/>
  <c r="S664" i="62" a="1"/>
  <c r="S664" i="62" l="1"/>
  <c r="S658" i="62" a="1"/>
  <c r="S658" i="62" l="1"/>
  <c r="S661" i="62" a="1"/>
  <c r="S661" i="62" l="1"/>
  <c r="S666" i="62" a="1"/>
  <c r="S666" i="62" l="1"/>
  <c r="S659" i="62" a="1"/>
  <c r="S659" i="62" l="1"/>
  <c r="S656" i="62" a="1"/>
  <c r="S656" i="62" l="1"/>
  <c r="S662" i="62" a="1"/>
  <c r="S662" i="62" l="1"/>
  <c r="S657" i="62" a="1"/>
  <c r="S657" i="62" l="1"/>
  <c r="S655" i="62" a="1"/>
  <c r="S655" i="62" l="1"/>
  <c r="S665" i="62" a="1"/>
  <c r="S665" i="62" l="1"/>
  <c r="S663" i="62" a="1"/>
  <c r="S663" i="62" l="1"/>
  <c r="S654" i="62" a="1"/>
  <c r="S668" i="62" a="1"/>
  <c r="S654" i="62" l="1"/>
  <c r="S668" i="62"/>
  <c r="S457" i="62" a="1"/>
  <c r="S457" i="62" l="1"/>
  <c r="S458" i="62" a="1"/>
  <c r="S460" i="62" a="1"/>
  <c r="S458" i="62" l="1"/>
  <c r="S460" i="62"/>
  <c r="O460" i="62" s="1"/>
  <c r="S193" i="62" a="1"/>
  <c r="S193" i="62" l="1"/>
  <c r="S194" i="62" a="1"/>
  <c r="S194" i="62" l="1"/>
  <c r="S197" i="62" a="1"/>
  <c r="S195" i="62" a="1"/>
  <c r="S195" i="62" l="1"/>
  <c r="S197" i="62"/>
  <c r="S585" i="62" a="1"/>
  <c r="S587" i="62" a="1"/>
  <c r="S585" i="62" l="1"/>
  <c r="O585" i="62" s="1"/>
  <c r="S587" i="62"/>
  <c r="O587" i="62" s="1"/>
  <c r="R164" i="62" a="1"/>
  <c r="R164" i="62" l="1"/>
  <c r="R167" i="62" a="1"/>
  <c r="R167" i="62" l="1"/>
  <c r="N167" i="62" s="1"/>
  <c r="R165" i="62" a="1"/>
  <c r="R165" i="62" l="1"/>
  <c r="R166" i="62" a="1"/>
  <c r="R169" i="62" a="1"/>
  <c r="R166" i="62" l="1"/>
  <c r="R169" i="62"/>
  <c r="R25" i="62" a="1"/>
  <c r="R25" i="62" l="1"/>
  <c r="R26" i="62" a="1"/>
  <c r="R26" i="62" l="1"/>
  <c r="R29" i="62" a="1"/>
  <c r="R27" i="62" a="1"/>
  <c r="R27" i="62" l="1"/>
  <c r="R29" i="62"/>
  <c r="R1001" i="62" a="1"/>
  <c r="R1001" i="62" l="1"/>
  <c r="N1001" i="62" s="1"/>
  <c r="R1000" i="62" a="1"/>
  <c r="R1000" i="62" l="1"/>
  <c r="N1000" i="62" s="1"/>
  <c r="R997" i="62" a="1"/>
  <c r="R997" i="62" l="1"/>
  <c r="N997" i="62" s="1"/>
  <c r="R999" i="62" a="1"/>
  <c r="R999" i="62" l="1"/>
  <c r="N999" i="62" s="1"/>
  <c r="R1003" i="62" a="1"/>
  <c r="R998" i="62" a="1"/>
  <c r="R998" i="62" l="1"/>
  <c r="N998" i="62" s="1"/>
  <c r="R1003" i="62"/>
  <c r="N1003" i="62" s="1"/>
  <c r="S620" i="62" a="1"/>
  <c r="S622" i="62" a="1"/>
  <c r="S620" i="62" l="1"/>
  <c r="S622" i="62"/>
  <c r="S233" i="62" a="1"/>
  <c r="S233" i="62" l="1"/>
  <c r="S232" i="62" a="1"/>
  <c r="S232" i="62" l="1"/>
  <c r="S231" i="62" a="1"/>
  <c r="S231" i="62" l="1"/>
  <c r="S235" i="62" a="1"/>
  <c r="S230" i="62" a="1"/>
  <c r="S230" i="62" l="1"/>
  <c r="S235" i="62"/>
  <c r="R208" i="62" a="1"/>
  <c r="R208" i="62" l="1"/>
  <c r="R209" i="62" a="1"/>
  <c r="R209" i="62" l="1"/>
  <c r="R207" i="62" a="1"/>
  <c r="R207" i="62" l="1"/>
  <c r="R210" i="62" a="1"/>
  <c r="R210" i="62" l="1"/>
  <c r="R211" i="62" a="1"/>
  <c r="R213" i="62" a="1"/>
  <c r="R211" i="62" l="1"/>
  <c r="R213" i="62"/>
  <c r="R771" i="62" a="1"/>
  <c r="R769" i="62" a="1"/>
  <c r="R769" i="62" l="1"/>
  <c r="N769" i="62" s="1"/>
  <c r="R771" i="62"/>
  <c r="N771" i="62" s="1"/>
  <c r="S101" i="62" a="1"/>
  <c r="S101" i="62" l="1"/>
  <c r="S100" i="62" a="1"/>
  <c r="S100" i="62" l="1"/>
  <c r="S103" i="62" a="1"/>
  <c r="S99" i="62" a="1"/>
  <c r="S99" i="62" l="1"/>
  <c r="S103" i="62"/>
  <c r="O103" i="62" s="1"/>
  <c r="S294" i="62" a="1"/>
  <c r="S294" i="62" l="1"/>
  <c r="S295" i="62" a="1"/>
  <c r="S295" i="62" l="1"/>
  <c r="S289" i="62" a="1"/>
  <c r="S289" i="62" l="1"/>
  <c r="S292" i="62" a="1"/>
  <c r="S292" i="62" l="1"/>
  <c r="S288" i="62" a="1"/>
  <c r="S288" i="62" l="1"/>
  <c r="S293" i="62" a="1"/>
  <c r="S293" i="62" l="1"/>
  <c r="O293" i="62" s="1"/>
  <c r="S290" i="62" a="1"/>
  <c r="S290" i="62" l="1"/>
  <c r="S291" i="62" a="1"/>
  <c r="S297" i="62" a="1"/>
  <c r="S291" i="62" l="1"/>
  <c r="S297" i="62"/>
  <c r="S160" i="62" a="1"/>
  <c r="S160" i="62" l="1"/>
  <c r="S163" i="62" a="1"/>
  <c r="S161" i="62" a="1"/>
  <c r="S161" i="62" l="1"/>
  <c r="S163" i="62"/>
  <c r="O163" i="62" s="1"/>
  <c r="S119" i="62" a="1"/>
  <c r="S119" i="62" l="1"/>
  <c r="S115" i="62" a="1"/>
  <c r="S115" i="62" l="1"/>
  <c r="S122" i="62" a="1"/>
  <c r="S122" i="62" l="1"/>
  <c r="O122" i="62" s="1"/>
  <c r="S121" i="62" a="1"/>
  <c r="S121" i="62" l="1"/>
  <c r="O121" i="62" s="1"/>
  <c r="S117" i="62" a="1"/>
  <c r="S117" i="62" l="1"/>
  <c r="S120" i="62" a="1"/>
  <c r="S120" i="62" l="1"/>
  <c r="S118" i="62" a="1"/>
  <c r="S118" i="62" l="1"/>
  <c r="S123" i="62" a="1"/>
  <c r="S123" i="62" l="1"/>
  <c r="S116" i="62" a="1"/>
  <c r="S116" i="62" l="1"/>
  <c r="S113" i="62" a="1"/>
  <c r="S113" i="62" l="1"/>
  <c r="S125" i="62" a="1"/>
  <c r="S114" i="62" a="1"/>
  <c r="S114" i="62" l="1"/>
  <c r="S125" i="62"/>
  <c r="O125" i="62" s="1"/>
  <c r="S209" i="62" a="1"/>
  <c r="S209" i="62" l="1"/>
  <c r="S211" i="62" a="1"/>
  <c r="S211" i="62" l="1"/>
  <c r="S208" i="62" a="1"/>
  <c r="S208" i="62" l="1"/>
  <c r="S210" i="62" a="1"/>
  <c r="S210" i="62" l="1"/>
  <c r="S207" i="62" a="1"/>
  <c r="S213" i="62" a="1"/>
  <c r="S207" i="62" l="1"/>
  <c r="S213" i="62"/>
  <c r="S627" i="62" a="1"/>
  <c r="S625" i="62" a="1"/>
  <c r="S625" i="62" l="1"/>
  <c r="S627" i="62"/>
  <c r="R669" i="62" a="1"/>
  <c r="R671" i="62" a="1"/>
  <c r="R669" i="62" l="1"/>
  <c r="R671" i="62"/>
  <c r="N671" i="62" s="1"/>
  <c r="S898" i="62" a="1"/>
  <c r="S900" i="62" a="1"/>
  <c r="S898" i="62" l="1"/>
  <c r="O898" i="62" s="1"/>
  <c r="S900" i="62"/>
  <c r="S894" i="62" a="1"/>
  <c r="S896" i="62" a="1"/>
  <c r="S894" i="62" l="1"/>
  <c r="S896" i="62"/>
  <c r="S429" i="62" a="1"/>
  <c r="S427" i="62" a="1"/>
  <c r="S427" i="62" l="1"/>
  <c r="S429" i="62"/>
  <c r="R755" i="62" a="1"/>
  <c r="R753" i="62" a="1"/>
  <c r="R753" i="62" l="1"/>
  <c r="N753" i="62" s="1"/>
  <c r="R755" i="62"/>
  <c r="N755" i="62" s="1"/>
  <c r="R458" i="62" a="1"/>
  <c r="R458" i="62" l="1"/>
  <c r="R460" i="62" a="1"/>
  <c r="R457" i="62" a="1"/>
  <c r="R457" i="62" l="1"/>
  <c r="R460" i="62"/>
  <c r="N460" i="62" s="1"/>
  <c r="S323" i="62" a="1"/>
  <c r="S325" i="62" a="1"/>
  <c r="S323" i="62" l="1"/>
  <c r="S325" i="62"/>
  <c r="S74" i="62" a="1"/>
  <c r="S74" i="62" l="1"/>
  <c r="O74" i="62" s="1"/>
  <c r="S76" i="62" a="1"/>
  <c r="S76" i="62" l="1"/>
  <c r="S77" i="62" a="1"/>
  <c r="S77" i="62" l="1"/>
  <c r="S144" i="62" a="1"/>
  <c r="S79" i="62" a="1"/>
  <c r="S75" i="62" a="1"/>
  <c r="S144" i="62" l="1"/>
  <c r="O144" i="62" s="1"/>
  <c r="S75" i="62"/>
  <c r="S79" i="62"/>
  <c r="S489" i="62" a="1"/>
  <c r="S489" i="62" l="1"/>
  <c r="S492" i="62" a="1"/>
  <c r="S492" i="62" l="1"/>
  <c r="S490" i="62" a="1"/>
  <c r="S490" i="62" l="1"/>
  <c r="S491" i="62" a="1"/>
  <c r="S491" i="62" l="1"/>
  <c r="S494" i="62" a="1"/>
  <c r="S488" i="62" a="1"/>
  <c r="S488" i="62" l="1"/>
  <c r="S494" i="62"/>
  <c r="S511" i="62" a="1"/>
  <c r="S511" i="62" l="1"/>
  <c r="O511" i="62" s="1"/>
  <c r="S509" i="62" a="1"/>
  <c r="S509" i="62" l="1"/>
  <c r="O509" i="62" s="1"/>
  <c r="S510" i="62" a="1"/>
  <c r="S510" i="62" l="1"/>
  <c r="O510" i="62" s="1"/>
  <c r="S513" i="62" a="1"/>
  <c r="S513" i="62" l="1"/>
  <c r="S512" i="62" a="1"/>
  <c r="S512" i="62" l="1"/>
  <c r="S516" i="62" a="1"/>
  <c r="S514" i="62" a="1"/>
  <c r="S514" i="62" l="1"/>
  <c r="S516" i="62"/>
  <c r="R404" i="62" a="1"/>
  <c r="R402" i="62" a="1"/>
  <c r="R402" i="62" l="1"/>
  <c r="R404" i="62"/>
  <c r="S188" i="62" a="1"/>
  <c r="S188" i="62" l="1"/>
  <c r="S190" i="62" a="1"/>
  <c r="S190" i="62" l="1"/>
  <c r="S192" i="62" a="1"/>
  <c r="S189" i="62" a="1"/>
  <c r="S189" i="62" l="1"/>
  <c r="S192" i="62"/>
  <c r="R607" i="62" a="1"/>
  <c r="R605" i="62" a="1"/>
  <c r="R605" i="62" l="1"/>
  <c r="R607" i="62"/>
  <c r="N607" i="62" s="1"/>
  <c r="R74" i="62" a="1"/>
  <c r="R74" i="62" l="1"/>
  <c r="N74" i="62" s="1"/>
  <c r="R77" i="62" a="1"/>
  <c r="R77" i="62" l="1"/>
  <c r="R75" i="62" a="1"/>
  <c r="R75" i="62" l="1"/>
  <c r="R79" i="62" a="1"/>
  <c r="R76" i="62" a="1"/>
  <c r="R76" i="62" l="1"/>
  <c r="R79" i="62"/>
  <c r="R320" i="62" a="1"/>
  <c r="R320" i="62" l="1"/>
  <c r="N320" i="62" s="1"/>
  <c r="R318" i="62" a="1"/>
  <c r="R318" i="62" l="1"/>
  <c r="R319" i="62" a="1"/>
  <c r="R322" i="62" a="1"/>
  <c r="R319" i="62" l="1"/>
  <c r="R322" i="62"/>
  <c r="S938" i="62" a="1"/>
  <c r="S936" i="62" a="1"/>
  <c r="S936" i="62" l="1"/>
  <c r="S938" i="62"/>
  <c r="S171" i="62" a="1"/>
  <c r="S171" i="62" l="1"/>
  <c r="S174" i="62" a="1"/>
  <c r="S172" i="62" a="1"/>
  <c r="S172" i="62" l="1"/>
  <c r="S174" i="62"/>
  <c r="S578" i="62" a="1"/>
  <c r="S580" i="62" a="1"/>
  <c r="S578" i="62" l="1"/>
  <c r="S580" i="62"/>
  <c r="S373" i="62" a="1"/>
  <c r="S966" i="62" a="1"/>
  <c r="S375" i="62" a="1"/>
  <c r="S966" i="62" l="1"/>
  <c r="O966" i="62" s="1"/>
  <c r="S373" i="62"/>
  <c r="S375" i="62"/>
  <c r="O375" i="62" s="1"/>
  <c r="R341" i="62" a="1"/>
  <c r="R339" i="62" a="1"/>
  <c r="R339" i="62" l="1"/>
  <c r="N339" i="62" s="1"/>
  <c r="R341" i="62"/>
  <c r="R971" i="62" a="1"/>
  <c r="R971" i="62" l="1"/>
  <c r="N971" i="62" s="1"/>
  <c r="R979" i="62" a="1"/>
  <c r="R979" i="62" l="1"/>
  <c r="R977" i="62" a="1"/>
  <c r="R977" i="62" l="1"/>
  <c r="N977" i="62" s="1"/>
  <c r="R972" i="62" a="1"/>
  <c r="R972" i="62" l="1"/>
  <c r="R978" i="62" a="1"/>
  <c r="R978" i="62" l="1"/>
  <c r="R974" i="62" a="1"/>
  <c r="R974" i="62" l="1"/>
  <c r="R973" i="62" a="1"/>
  <c r="R973" i="62" l="1"/>
  <c r="R976" i="62" a="1"/>
  <c r="R976" i="62" l="1"/>
  <c r="N976" i="62" s="1"/>
  <c r="R975" i="62" a="1"/>
  <c r="R981" i="62" a="1"/>
  <c r="R975" i="62" l="1"/>
  <c r="N975" i="62" s="1"/>
  <c r="R981" i="62"/>
  <c r="N981" i="62" s="1"/>
  <c r="R926" i="62" a="1"/>
  <c r="R345" i="62" a="1"/>
  <c r="R347" i="62" a="1"/>
  <c r="R926" i="62" l="1"/>
  <c r="N926" i="62" s="1"/>
  <c r="R345" i="62"/>
  <c r="R347" i="62"/>
  <c r="R62" i="62" a="1"/>
  <c r="R62" i="62" l="1"/>
  <c r="R61" i="62" a="1"/>
  <c r="R61" i="62" l="1"/>
  <c r="R60" i="62" a="1"/>
  <c r="R64" i="62" a="1"/>
  <c r="R60" i="62" l="1"/>
  <c r="R64" i="62"/>
  <c r="S68" i="62" a="1"/>
  <c r="S68" i="62" l="1"/>
  <c r="S67" i="62" a="1"/>
  <c r="S67" i="62" l="1"/>
  <c r="S65" i="62" a="1"/>
  <c r="S65" i="62" l="1"/>
  <c r="S66" i="62" a="1"/>
  <c r="S70" i="62" a="1"/>
  <c r="S66" i="62" l="1"/>
  <c r="S70" i="62"/>
  <c r="S370" i="62" a="1"/>
  <c r="S370" i="62" l="1"/>
  <c r="S367" i="62" a="1"/>
  <c r="S367" i="62" l="1"/>
  <c r="S365" i="62" a="1"/>
  <c r="S365" i="62" l="1"/>
  <c r="S366" i="62" a="1"/>
  <c r="S366" i="62" l="1"/>
  <c r="S368" i="62" a="1"/>
  <c r="S368" i="62" l="1"/>
  <c r="S369" i="62" a="1"/>
  <c r="S369" i="62" l="1"/>
  <c r="O369" i="62" s="1"/>
  <c r="S372" i="62" a="1"/>
  <c r="S364" i="62" a="1"/>
  <c r="S364" i="62" l="1"/>
  <c r="S372" i="62"/>
  <c r="S572" i="62" a="1"/>
  <c r="S574" i="62" a="1"/>
  <c r="S572" i="62" l="1"/>
  <c r="S574" i="62"/>
  <c r="R54" i="62" a="1"/>
  <c r="R54" i="62" l="1"/>
  <c r="R56" i="62" a="1"/>
  <c r="R53" i="62" a="1"/>
  <c r="R53" i="62" l="1"/>
  <c r="N53" i="62" s="1"/>
  <c r="R56" i="62"/>
  <c r="S85" i="62" a="1"/>
  <c r="S85" i="62" l="1"/>
  <c r="S89" i="62" a="1"/>
  <c r="S89" i="62" l="1"/>
  <c r="S90" i="62" a="1"/>
  <c r="S90" i="62" l="1"/>
  <c r="S95" i="62" a="1"/>
  <c r="S95" i="62" l="1"/>
  <c r="S81" i="62" a="1"/>
  <c r="S81" i="62" l="1"/>
  <c r="S82" i="62" a="1"/>
  <c r="S82" i="62" l="1"/>
  <c r="S94" i="62" a="1"/>
  <c r="S94" i="62" l="1"/>
  <c r="S93" i="62" a="1"/>
  <c r="S93" i="62" l="1"/>
  <c r="S83" i="62" a="1"/>
  <c r="S83" i="62" l="1"/>
  <c r="S87" i="62" a="1"/>
  <c r="S87" i="62" l="1"/>
  <c r="S88" i="62" a="1"/>
  <c r="S88" i="62" l="1"/>
  <c r="S80" i="62" a="1"/>
  <c r="S80" i="62" l="1"/>
  <c r="S86" i="62" a="1"/>
  <c r="S86" i="62" l="1"/>
  <c r="S84" i="62" a="1"/>
  <c r="S84" i="62" l="1"/>
  <c r="S92" i="62" a="1"/>
  <c r="S92" i="62" l="1"/>
  <c r="S96" i="62" a="1"/>
  <c r="S96" i="62" l="1"/>
  <c r="S91" i="62" a="1"/>
  <c r="S98" i="62" a="1"/>
  <c r="S91" i="62" l="1"/>
  <c r="S98" i="62"/>
  <c r="R645" i="62" a="1"/>
  <c r="R645" i="62" l="1"/>
  <c r="R646" i="62" a="1"/>
  <c r="R646" i="62" l="1"/>
  <c r="R644" i="62" a="1"/>
  <c r="R644" i="62" l="1"/>
  <c r="R643" i="62" a="1"/>
  <c r="R648" i="62" a="1"/>
  <c r="R643" i="62" l="1"/>
  <c r="R648" i="62"/>
  <c r="R577" i="62" a="1"/>
  <c r="R575" i="62" a="1"/>
  <c r="S742" i="62" a="1"/>
  <c r="S742" i="62" l="1"/>
  <c r="O742" i="62" s="1"/>
  <c r="R575" i="62"/>
  <c r="N575" i="62" s="1"/>
  <c r="R577" i="62"/>
  <c r="S679" i="62" a="1"/>
  <c r="S679" i="62" l="1"/>
  <c r="O679" i="62" s="1"/>
  <c r="S677" i="62" a="1"/>
  <c r="S677" i="62" l="1"/>
  <c r="S681" i="62" a="1"/>
  <c r="S681" i="62" l="1"/>
  <c r="O681" i="62" s="1"/>
  <c r="S683" i="62" a="1"/>
  <c r="S683" i="62" l="1"/>
  <c r="O683" i="62" s="1"/>
  <c r="S675" i="62" a="1"/>
  <c r="S675" i="62" l="1"/>
  <c r="O675" i="62" s="1"/>
  <c r="S680" i="62" a="1"/>
  <c r="S680" i="62" l="1"/>
  <c r="O680" i="62" s="1"/>
  <c r="S678" i="62" a="1"/>
  <c r="S678" i="62" l="1"/>
  <c r="O678" i="62" s="1"/>
  <c r="S676" i="62" a="1"/>
  <c r="S676" i="62" l="1"/>
  <c r="O676" i="62" s="1"/>
  <c r="S682" i="62" a="1"/>
  <c r="S685" i="62" a="1"/>
  <c r="S682" i="62" l="1"/>
  <c r="O682" i="62" s="1"/>
  <c r="S685" i="62"/>
  <c r="O685" i="62" s="1"/>
  <c r="S462" i="62" a="1"/>
  <c r="S462" i="62" l="1"/>
  <c r="S461" i="62" a="1"/>
  <c r="S464" i="62" a="1"/>
  <c r="S461" i="62" l="1"/>
  <c r="S464" i="62"/>
  <c r="R511" i="62" a="1"/>
  <c r="R511" i="62" l="1"/>
  <c r="N511" i="62" s="1"/>
  <c r="R510" i="62" a="1"/>
  <c r="R510" i="62" l="1"/>
  <c r="N510" i="62" s="1"/>
  <c r="R513" i="62" a="1"/>
  <c r="R513" i="62" l="1"/>
  <c r="R509" i="62" a="1"/>
  <c r="R509" i="62" l="1"/>
  <c r="N509" i="62" s="1"/>
  <c r="R512" i="62" a="1"/>
  <c r="R512" i="62" l="1"/>
  <c r="R516" i="62" a="1"/>
  <c r="R514" i="62" a="1"/>
  <c r="R514" i="62" l="1"/>
  <c r="R516" i="62"/>
  <c r="R740" i="62" a="1"/>
  <c r="R738" i="62" a="1"/>
  <c r="R738" i="62" l="1"/>
  <c r="N738" i="62" s="1"/>
  <c r="R740" i="62"/>
  <c r="R275" i="62" a="1"/>
  <c r="R275" i="62" l="1"/>
  <c r="N275" i="62" s="1"/>
  <c r="R274" i="62" a="1"/>
  <c r="R277" i="62" a="1"/>
  <c r="R274" i="62" l="1"/>
  <c r="N274" i="62" s="1"/>
  <c r="R277" i="62"/>
  <c r="R108" i="62" a="1"/>
  <c r="R108" i="62" l="1"/>
  <c r="N108" i="62" s="1"/>
  <c r="R109" i="62" a="1"/>
  <c r="R109" i="62" l="1"/>
  <c r="R112" i="62" a="1"/>
  <c r="R110" i="62" a="1"/>
  <c r="R110" i="62" l="1"/>
  <c r="R112" i="62"/>
  <c r="S537" i="62" a="1"/>
  <c r="S539" i="62" a="1"/>
  <c r="S537" i="62" l="1"/>
  <c r="O537" i="62" s="1"/>
  <c r="S539" i="62"/>
  <c r="R1241" i="62" a="1"/>
  <c r="R1241" i="62" l="1"/>
  <c r="N1241" i="62" s="1"/>
  <c r="S1116" i="62" a="1"/>
  <c r="S1116" i="62" l="1"/>
  <c r="O1116" i="62" s="1"/>
  <c r="R1190" i="62" a="1"/>
  <c r="R1190" i="62" l="1"/>
  <c r="N1190" i="62" s="1"/>
  <c r="R1236" i="62" a="1"/>
  <c r="R1236" i="62" l="1"/>
  <c r="N1236" i="62" s="1"/>
  <c r="R1206" i="62" a="1"/>
  <c r="R1206" i="62" l="1"/>
  <c r="N1206" i="62" s="1"/>
  <c r="S1188" i="62" a="1"/>
  <c r="S1188" i="62" l="1"/>
  <c r="O1188" i="62" s="1"/>
  <c r="R1187" i="62" a="1"/>
  <c r="R1187" i="62" l="1"/>
  <c r="N1187" i="62" s="1"/>
  <c r="R1130" i="62" a="1"/>
  <c r="R1130" i="62" l="1"/>
  <c r="N1130" i="62" s="1"/>
  <c r="R1207" i="62" a="1"/>
  <c r="R1207" i="62" l="1"/>
  <c r="N1207" i="62" s="1"/>
  <c r="S1117" i="62" a="1"/>
  <c r="S1117" i="62" l="1"/>
  <c r="O1117" i="62" s="1"/>
  <c r="R1205" i="62" a="1"/>
  <c r="R1205" i="62" l="1"/>
  <c r="N1205" i="62" s="1"/>
  <c r="R1217" i="62" a="1"/>
  <c r="R1217" i="62" l="1"/>
  <c r="N1217" i="62" s="1"/>
  <c r="S1130" i="62" a="1"/>
  <c r="S1130" i="62" l="1"/>
  <c r="O1130" i="62" s="1"/>
  <c r="S1236" i="62" a="1"/>
  <c r="S1236" i="62" l="1"/>
  <c r="O1236" i="62" s="1"/>
  <c r="S1208" i="62" a="1"/>
  <c r="S1208" i="62" l="1"/>
  <c r="O1208" i="62" s="1"/>
  <c r="R1179" i="62" a="1"/>
  <c r="R1179" i="62" l="1"/>
  <c r="N1179" i="62" s="1"/>
  <c r="S1072" i="62" a="1"/>
  <c r="S1072" i="62" l="1"/>
  <c r="O1072" i="62" s="1"/>
  <c r="S1071" i="62" a="1"/>
  <c r="S1071" i="62" l="1"/>
  <c r="O1071" i="62" s="1"/>
  <c r="S1190" i="62" a="1"/>
  <c r="S1190" i="62" l="1"/>
  <c r="O1190" i="62" s="1"/>
  <c r="S1207" i="62" a="1"/>
  <c r="S1207" i="62" l="1"/>
  <c r="O1207" i="62" s="1"/>
  <c r="S1215" i="62" a="1"/>
  <c r="S1215" i="62" l="1"/>
  <c r="O1215" i="62" s="1"/>
  <c r="R1215" i="62" a="1"/>
  <c r="R1215" i="62" l="1"/>
  <c r="N1215" i="62" s="1"/>
  <c r="S1214" i="62" a="1"/>
  <c r="S1214" i="62" l="1"/>
  <c r="O1214" i="62" s="1"/>
  <c r="R1037" i="62" a="1"/>
  <c r="R1037" i="62" l="1"/>
  <c r="N1037" i="62" s="1"/>
  <c r="R1117" i="62" a="1"/>
  <c r="R1117" i="62" l="1"/>
  <c r="N1117" i="62" s="1"/>
  <c r="S1037" i="62" a="1"/>
  <c r="S1037" i="62" l="1"/>
  <c r="O1037" i="62" s="1"/>
  <c r="R1214" i="62" a="1"/>
  <c r="R1214" i="62" l="1"/>
  <c r="N1214" i="62" s="1"/>
  <c r="R1072" i="62" a="1"/>
  <c r="R1072" i="62" l="1"/>
  <c r="N1072" i="62" s="1"/>
  <c r="S1217" i="62" a="1"/>
  <c r="S1217" i="62" l="1"/>
  <c r="O1217" i="62" s="1"/>
  <c r="R1071" i="62" a="1"/>
  <c r="R1071" i="62" l="1"/>
  <c r="N1071" i="62" s="1"/>
  <c r="R1204" i="62" a="1"/>
  <c r="R1204" i="62" l="1"/>
  <c r="N1204" i="62" s="1"/>
  <c r="R1189" i="62" a="1"/>
  <c r="R1189" i="62" l="1"/>
  <c r="N1189" i="62" s="1"/>
  <c r="S1191" i="62" a="1"/>
  <c r="S1191" i="62" l="1"/>
  <c r="O1191" i="62" s="1"/>
  <c r="R1209" i="62" a="1"/>
  <c r="R1209" i="62" l="1"/>
  <c r="N1209" i="62" s="1"/>
  <c r="S1209" i="62" a="1"/>
  <c r="S1209" i="62" l="1"/>
  <c r="O1209" i="62" s="1"/>
  <c r="S1241" i="62" a="1"/>
  <c r="S1241" i="62" l="1"/>
  <c r="O1241" i="62" s="1"/>
  <c r="S1192" i="62" a="1"/>
  <c r="S1192" i="62" l="1"/>
  <c r="O1192" i="62" s="1"/>
  <c r="S1204" i="62" a="1"/>
  <c r="S1204" i="62" l="1"/>
  <c r="O1204" i="62" s="1"/>
  <c r="R1191" i="62" a="1"/>
  <c r="R1191" i="62" l="1"/>
  <c r="N1191" i="62" s="1"/>
  <c r="S1187" i="62" a="1"/>
  <c r="S1187" i="62" l="1"/>
  <c r="O1187" i="62" s="1"/>
  <c r="S1206" i="62" a="1"/>
  <c r="S1206" i="62" l="1"/>
  <c r="O1206" i="62" s="1"/>
  <c r="S1216" i="62" a="1"/>
  <c r="S1216" i="62" l="1"/>
  <c r="O1216" i="62" s="1"/>
  <c r="S1205" i="62" a="1"/>
  <c r="S1205" i="62" l="1"/>
  <c r="O1205" i="62" s="1"/>
  <c r="R1192" i="62" a="1"/>
  <c r="R1192" i="62" l="1"/>
  <c r="N1192" i="62" s="1"/>
  <c r="R1208" i="62" a="1"/>
  <c r="R1208" i="62" l="1"/>
  <c r="N1208" i="62" s="1"/>
  <c r="S1235" i="62" a="1"/>
  <c r="S1235" i="62" l="1"/>
  <c r="O1235" i="62" s="1"/>
  <c r="R1216" i="62" a="1"/>
  <c r="R1216" i="62" l="1"/>
  <c r="N1216" i="62" s="1"/>
  <c r="R1188" i="62" a="1"/>
  <c r="R1188" i="62" l="1"/>
  <c r="N1188" i="62" s="1"/>
  <c r="R1235" i="62" a="1"/>
  <c r="R1235" i="62" l="1"/>
  <c r="N1235" i="62" s="1"/>
  <c r="S1179" i="62" a="1"/>
  <c r="S1179" i="62" l="1"/>
  <c r="O1179" i="62" s="1"/>
  <c r="S1189" i="62" a="1"/>
  <c r="S1189" i="62" l="1"/>
  <c r="O1189" i="62" s="1"/>
  <c r="R1116" i="62" a="1"/>
  <c r="R1116" i="62" l="1"/>
  <c r="N1116" i="62" s="1"/>
  <c r="P1067" i="62" a="1"/>
  <c r="P1067" i="62" l="1"/>
  <c r="P1156" i="62" a="1"/>
  <c r="P1156" i="62" l="1"/>
  <c r="Q1141" i="62" a="1"/>
  <c r="Q1141" i="62" l="1"/>
  <c r="Q1045" i="62" a="1"/>
  <c r="Q1045" i="62" l="1"/>
  <c r="P1112" i="62" a="1"/>
  <c r="P1112" i="62" l="1"/>
  <c r="Q1075" i="62" a="1"/>
  <c r="Q1075" i="62" l="1"/>
  <c r="O1075" i="62" s="1"/>
  <c r="P1042" i="62" a="1"/>
  <c r="P1042" i="62" l="1"/>
  <c r="Q1202" i="62" a="1"/>
  <c r="Q1202" i="62" l="1"/>
  <c r="P1157" i="62" a="1"/>
  <c r="P1157" i="62" l="1"/>
  <c r="Q1088" i="62" a="1"/>
  <c r="Q1088" i="62" l="1"/>
  <c r="Q1057" i="62" a="1"/>
  <c r="Q1057" i="62" l="1"/>
  <c r="O1057" i="62" s="1"/>
  <c r="P1152" i="62" a="1"/>
  <c r="P1152" i="62" l="1"/>
  <c r="N1152" i="62" s="1"/>
  <c r="Q1112" i="62" a="1"/>
  <c r="Q1112" i="62" l="1"/>
  <c r="Q1248" i="62" a="1"/>
  <c r="Q1248" i="62" l="1"/>
  <c r="P1058" i="62" a="1"/>
  <c r="P1058" i="62" l="1"/>
  <c r="N1058" i="62" s="1"/>
  <c r="Q1127" i="62" a="1"/>
  <c r="Q1127" i="62" l="1"/>
  <c r="P1075" i="62" a="1"/>
  <c r="P1075" i="62" l="1"/>
  <c r="N1075" i="62" s="1"/>
  <c r="Q1125" i="62" a="1"/>
  <c r="Q1125" i="62" l="1"/>
  <c r="Q1151" i="62" a="1"/>
  <c r="Q1151" i="62" l="1"/>
  <c r="Q1200" i="62" a="1"/>
  <c r="Q1200" i="62" l="1"/>
  <c r="Q1147" i="62" a="1"/>
  <c r="Q1147" i="62" l="1"/>
  <c r="Q1056" i="62" a="1"/>
  <c r="Q1056" i="62" l="1"/>
  <c r="O1056" i="62" s="1"/>
  <c r="P1047" i="62" a="1"/>
  <c r="P1047" i="62" l="1"/>
  <c r="N1047" i="62" s="1"/>
  <c r="P1057" i="62" a="1"/>
  <c r="P1057" i="62" l="1"/>
  <c r="N1057" i="62" s="1"/>
  <c r="Q1172" i="62" a="1"/>
  <c r="Q1172" i="62" l="1"/>
  <c r="P1172" i="62" a="1"/>
  <c r="P1172" i="62" l="1"/>
  <c r="Q1120" i="62" a="1"/>
  <c r="Q1120" i="62" l="1"/>
  <c r="Q1107" i="62" a="1"/>
  <c r="Q1107" i="62" l="1"/>
  <c r="P1168" i="62" a="1"/>
  <c r="P1168" i="62" l="1"/>
  <c r="P1137" i="62" a="1"/>
  <c r="P1137" i="62" l="1"/>
  <c r="N1137" i="62" s="1"/>
  <c r="Q1064" i="62" a="1"/>
  <c r="Q1064" i="62" l="1"/>
  <c r="P1092" i="62" a="1"/>
  <c r="P1092" i="62" l="1"/>
  <c r="N1092" i="62" s="1"/>
  <c r="P1107" i="62" a="1"/>
  <c r="P1107" i="62" l="1"/>
  <c r="Q1148" i="62" a="1"/>
  <c r="Q1148" i="62" l="1"/>
  <c r="Q1129" i="62" a="1"/>
  <c r="Q1129" i="62" l="1"/>
  <c r="Q1103" i="62" a="1"/>
  <c r="Q1103" i="62" l="1"/>
  <c r="Q1041" i="62" a="1"/>
  <c r="Q1041" i="62" l="1"/>
  <c r="O1041" i="62" s="1"/>
  <c r="P1082" i="62" a="1"/>
  <c r="P1082" i="62" l="1"/>
  <c r="Q1092" i="62" a="1"/>
  <c r="Q1092" i="62" l="1"/>
  <c r="O1092" i="62" s="1"/>
  <c r="P1068" i="62" a="1"/>
  <c r="P1068" i="62" l="1"/>
  <c r="N1068" i="62" s="1"/>
  <c r="Q1226" i="62" a="1"/>
  <c r="Q1226" i="62" l="1"/>
  <c r="P1040" i="62" a="1"/>
  <c r="P1040" i="62" l="1"/>
  <c r="N1040" i="62" s="1"/>
  <c r="Q1175" i="62" a="1"/>
  <c r="Q1175" i="62" l="1"/>
  <c r="O1175" i="62" s="1"/>
  <c r="Q1173" i="62" a="1"/>
  <c r="Q1173" i="62" l="1"/>
  <c r="Q1119" i="62" a="1"/>
  <c r="Q1119" i="62" l="1"/>
  <c r="P1140" i="62" a="1"/>
  <c r="P1140" i="62" l="1"/>
  <c r="P1114" i="62" a="1"/>
  <c r="P1114" i="62" l="1"/>
  <c r="Q1114" i="62" a="1"/>
  <c r="Q1114" i="62" l="1"/>
  <c r="P1104" i="62" a="1"/>
  <c r="P1104" i="62" l="1"/>
  <c r="Q1126" i="62" a="1"/>
  <c r="Q1126" i="62" l="1"/>
  <c r="Q1063" i="62" a="1"/>
  <c r="Q1063" i="62" l="1"/>
  <c r="O1063" i="62" s="1"/>
  <c r="Q1247" i="62" a="1"/>
  <c r="Q1247" i="62" l="1"/>
  <c r="Q1121" i="62" a="1"/>
  <c r="S1120" i="62" a="1"/>
  <c r="Q1121" i="62" l="1"/>
  <c r="S1120" i="62"/>
  <c r="O1120" i="62" s="1"/>
  <c r="Q1168" i="62" a="1"/>
  <c r="Q1168" i="62" l="1"/>
  <c r="Q1150" i="62" a="1"/>
  <c r="Q1150" i="62" l="1"/>
  <c r="P1095" i="62" a="1"/>
  <c r="P1095" i="62" l="1"/>
  <c r="Q1152" i="62" a="1"/>
  <c r="S1151" i="62" a="1"/>
  <c r="Q1152" i="62" l="1"/>
  <c r="O1152" i="62" s="1"/>
  <c r="S1151" i="62"/>
  <c r="O1151" i="62" s="1"/>
  <c r="Q1165" i="62" a="1"/>
  <c r="Q1165" i="62" l="1"/>
  <c r="P1088" i="62" a="1"/>
  <c r="P1088" i="62" l="1"/>
  <c r="Q1093" i="62" a="1"/>
  <c r="Q1093" i="62" l="1"/>
  <c r="Q1156" i="62" a="1"/>
  <c r="Q1156" i="62" l="1"/>
  <c r="P1128" i="62" a="1"/>
  <c r="P1128" i="62" l="1"/>
  <c r="P1113" i="62" a="1"/>
  <c r="P1113" i="62" l="1"/>
  <c r="P1124" i="62" a="1"/>
  <c r="P1124" i="62" l="1"/>
  <c r="P1176" i="62" a="1"/>
  <c r="P1176" i="62" l="1"/>
  <c r="P1148" i="62" a="1"/>
  <c r="P1148" i="62" l="1"/>
  <c r="Q1159" i="62" a="1"/>
  <c r="Q1159" i="62" l="1"/>
  <c r="Q1040" i="62" a="1"/>
  <c r="Q1040" i="62" l="1"/>
  <c r="O1040" i="62" s="1"/>
  <c r="P1167" i="62" a="1"/>
  <c r="P1167" i="62" l="1"/>
  <c r="P1173" i="62" a="1"/>
  <c r="P1173" i="62" l="1"/>
  <c r="P1046" i="62" a="1"/>
  <c r="P1046" i="62" l="1"/>
  <c r="Q1096" i="62" a="1"/>
  <c r="Q1096" i="62" l="1"/>
  <c r="P1151" i="62" a="1"/>
  <c r="P1151" i="62" l="1"/>
  <c r="P1077" i="62" a="1"/>
  <c r="P1077" i="62" l="1"/>
  <c r="N1077" i="62" s="1"/>
  <c r="Q1155" i="62" a="1"/>
  <c r="Q1155" i="62" l="1"/>
  <c r="Q1138" i="62" a="1"/>
  <c r="Q1138" i="62" l="1"/>
  <c r="P1226" i="62" a="1"/>
  <c r="P1226" i="62" l="1"/>
  <c r="P1111" i="62" a="1"/>
  <c r="P1111" i="62" l="1"/>
  <c r="Q1105" i="62" a="1"/>
  <c r="Q1105" i="62" l="1"/>
  <c r="Q1084" i="62" a="1"/>
  <c r="Q1084" i="62" l="1"/>
  <c r="P1159" i="62" a="1"/>
  <c r="P1159" i="62" l="1"/>
  <c r="Q1043" i="62" a="1"/>
  <c r="Q1043" i="62" l="1"/>
  <c r="O1043" i="62" s="1"/>
  <c r="Q1158" i="62" a="1"/>
  <c r="Q1158" i="62" l="1"/>
  <c r="P1094" i="62" a="1"/>
  <c r="P1094" i="62" l="1"/>
  <c r="Q1167" i="62" a="1"/>
  <c r="Q1167" i="62" l="1"/>
  <c r="P1105" i="62" a="1"/>
  <c r="P1105" i="62" l="1"/>
  <c r="Q1249" i="62" a="1"/>
  <c r="Q1249" i="62" l="1"/>
  <c r="P1076" i="62" a="1"/>
  <c r="R1076" i="62" a="1"/>
  <c r="P1076" i="62" l="1"/>
  <c r="N1076" i="62" s="1"/>
  <c r="R1076" i="62"/>
  <c r="Q1067" i="62" a="1"/>
  <c r="Q1067" i="62" l="1"/>
  <c r="Q1104" i="62" a="1"/>
  <c r="Q1104" i="62" l="1"/>
  <c r="P1175" i="62" a="1"/>
  <c r="P1175" i="62" l="1"/>
  <c r="N1175" i="62" s="1"/>
  <c r="R1174" i="62" a="1"/>
  <c r="P1174" i="62" a="1"/>
  <c r="P1174" i="62" l="1"/>
  <c r="N1174" i="62" s="1"/>
  <c r="R1174" i="62"/>
  <c r="P1129" i="62" a="1"/>
  <c r="P1129" i="62" l="1"/>
  <c r="P1147" i="62" a="1"/>
  <c r="P1147" i="62" l="1"/>
  <c r="Q1086" i="62" a="1"/>
  <c r="Q1086" i="62" l="1"/>
  <c r="P1227" i="62" a="1"/>
  <c r="P1227" i="62" l="1"/>
  <c r="Q1169" i="62" a="1"/>
  <c r="Q1169" i="62" l="1"/>
  <c r="O1169" i="62" s="1"/>
  <c r="P1169" i="62" a="1"/>
  <c r="P1169" i="62" l="1"/>
  <c r="N1169" i="62" s="1"/>
  <c r="S1125" i="62" a="1"/>
  <c r="Q1124" i="62" a="1"/>
  <c r="Q1124" i="62" l="1"/>
  <c r="S1125" i="62"/>
  <c r="O1125" i="62" s="1"/>
  <c r="P1083" i="62" a="1"/>
  <c r="P1083" i="62" l="1"/>
  <c r="Q1082" i="62" a="1"/>
  <c r="Q1082" i="62" l="1"/>
  <c r="R1128" i="62" a="1"/>
  <c r="P1127" i="62" a="1"/>
  <c r="P1127" i="62" l="1"/>
  <c r="R1128" i="62"/>
  <c r="N1128" i="62" s="1"/>
  <c r="P1121" i="62" a="1"/>
  <c r="P1121" i="62" l="1"/>
  <c r="Q1170" i="62" a="1"/>
  <c r="Q1170" i="62" l="1"/>
  <c r="O1170" i="62" s="1"/>
  <c r="P1146" i="62" a="1"/>
  <c r="R1147" i="62" a="1"/>
  <c r="P1146" i="62" l="1"/>
  <c r="R1147" i="62"/>
  <c r="N1147" i="62" s="1"/>
  <c r="P1093" i="62" a="1"/>
  <c r="P1093" i="62" l="1"/>
  <c r="Q1139" i="62" a="1"/>
  <c r="Q1139" i="62" l="1"/>
  <c r="P1177" i="62" a="1"/>
  <c r="P1177" i="62" l="1"/>
  <c r="P1096" i="62" a="1"/>
  <c r="R1095" i="62" a="1"/>
  <c r="P1096" i="62" l="1"/>
  <c r="R1095" i="62"/>
  <c r="N1095" i="62" s="1"/>
  <c r="R1151" i="62" a="1"/>
  <c r="P1150" i="62" a="1"/>
  <c r="P1150" i="62" l="1"/>
  <c r="R1151" i="62"/>
  <c r="N1151" i="62" s="1"/>
  <c r="P1087" i="62" a="1"/>
  <c r="P1087" i="62" l="1"/>
  <c r="Q1070" i="62" a="1"/>
  <c r="Q1070" i="62" l="1"/>
  <c r="O1070" i="62" s="1"/>
  <c r="Q1177" i="62" a="1"/>
  <c r="Q1177" i="62" l="1"/>
  <c r="Q1111" i="62" a="1"/>
  <c r="Q1111" i="62" l="1"/>
  <c r="Q1046" i="62" a="1"/>
  <c r="Q1046" i="62" l="1"/>
  <c r="P1063" i="62" a="1"/>
  <c r="P1063" i="62" l="1"/>
  <c r="N1063" i="62" s="1"/>
  <c r="Q1128" i="62" a="1"/>
  <c r="S1128" i="62" a="1"/>
  <c r="Q1128" i="62" l="1"/>
  <c r="S1128" i="62"/>
  <c r="P1165" i="62" a="1"/>
  <c r="O1128" i="62" l="1"/>
  <c r="P1165" i="62"/>
  <c r="Q1227" i="62" a="1"/>
  <c r="Q1227" i="62" l="1"/>
  <c r="P1126" i="62" a="1"/>
  <c r="P1126" i="62" l="1"/>
  <c r="Q1077" i="62" a="1"/>
  <c r="Q1077" i="62" l="1"/>
  <c r="O1077" i="62" s="1"/>
  <c r="P1141" i="62" a="1"/>
  <c r="P1141" i="62" l="1"/>
  <c r="P1170" i="62" a="1"/>
  <c r="P1170" i="62" l="1"/>
  <c r="N1170" i="62" s="1"/>
  <c r="Q1225" i="62" a="1"/>
  <c r="S1226" i="62" a="1"/>
  <c r="Q1225" i="62" l="1"/>
  <c r="S1226" i="62"/>
  <c r="O1226" i="62" s="1"/>
  <c r="Q1095" i="62" a="1"/>
  <c r="Q1095" i="62" l="1"/>
  <c r="P1166" i="62" a="1"/>
  <c r="P1166" i="62" l="1"/>
  <c r="P1120" i="62" a="1"/>
  <c r="P1120" i="62" l="1"/>
  <c r="P1119" i="62" a="1"/>
  <c r="R1120" i="62" a="1"/>
  <c r="P1119" i="62" l="1"/>
  <c r="R1120" i="62"/>
  <c r="N1120" i="62" s="1"/>
  <c r="Q1085" i="62" a="1"/>
  <c r="Q1085" i="62" l="1"/>
  <c r="P1059" i="62" a="1"/>
  <c r="P1059" i="62" l="1"/>
  <c r="N1059" i="62" s="1"/>
  <c r="Q1164" i="62" a="1"/>
  <c r="Q1164" i="62" l="1"/>
  <c r="S1249" i="62" a="1"/>
  <c r="S1249" i="62" l="1"/>
  <c r="O1249" i="62" s="1"/>
  <c r="I105" i="60"/>
  <c r="Q1146" i="62" a="1"/>
  <c r="S1147" i="62" a="1"/>
  <c r="I105" i="61" l="1"/>
  <c r="M105" i="59"/>
  <c r="Q1146" i="62"/>
  <c r="S1147" i="62"/>
  <c r="O1147" i="62" s="1"/>
  <c r="Q1065" i="62" a="1"/>
  <c r="S1064" i="62" a="1"/>
  <c r="R105" i="182" l="1"/>
  <c r="W22" i="182" s="1"/>
  <c r="R105" i="153"/>
  <c r="W22" i="153" s="1"/>
  <c r="R105" i="146"/>
  <c r="W22" i="146" s="1"/>
  <c r="R105" i="166"/>
  <c r="W22" i="166" s="1"/>
  <c r="R105" i="162"/>
  <c r="W22" i="162" s="1"/>
  <c r="R105" i="59"/>
  <c r="R105" i="157"/>
  <c r="W22" i="157" s="1"/>
  <c r="R105" i="149"/>
  <c r="W22" i="149" s="1"/>
  <c r="R105" i="180"/>
  <c r="W22" i="180" s="1"/>
  <c r="R105" i="175"/>
  <c r="W22" i="175" s="1"/>
  <c r="R105" i="181"/>
  <c r="W22" i="181" s="1"/>
  <c r="R105" i="154"/>
  <c r="W22" i="154" s="1"/>
  <c r="R105" i="171"/>
  <c r="W22" i="171" s="1"/>
  <c r="R105" i="165"/>
  <c r="W22" i="165" s="1"/>
  <c r="R105" i="151"/>
  <c r="W22" i="151" s="1"/>
  <c r="R105" i="160"/>
  <c r="W22" i="160" s="1"/>
  <c r="R105" i="65"/>
  <c r="W22" i="65" s="1"/>
  <c r="R105" i="170"/>
  <c r="W22" i="170" s="1"/>
  <c r="R105" i="163"/>
  <c r="W22" i="163" s="1"/>
  <c r="R105" i="167"/>
  <c r="W22" i="167" s="1"/>
  <c r="R105" i="177"/>
  <c r="W22" i="177" s="1"/>
  <c r="R105" i="159"/>
  <c r="W22" i="159" s="1"/>
  <c r="R105" i="147"/>
  <c r="W22" i="147" s="1"/>
  <c r="R105" i="140"/>
  <c r="W22" i="140" s="1"/>
  <c r="R105" i="176"/>
  <c r="W22" i="176" s="1"/>
  <c r="R105" i="158"/>
  <c r="W22" i="158" s="1"/>
  <c r="R105" i="141"/>
  <c r="W22" i="141" s="1"/>
  <c r="R105" i="155"/>
  <c r="W22" i="155" s="1"/>
  <c r="R105" i="150"/>
  <c r="W22" i="150" s="1"/>
  <c r="R105" i="172"/>
  <c r="W22" i="172" s="1"/>
  <c r="R105" i="142"/>
  <c r="W22" i="142" s="1"/>
  <c r="R105" i="148"/>
  <c r="W22" i="148" s="1"/>
  <c r="R105" i="161"/>
  <c r="W22" i="161" s="1"/>
  <c r="R105" i="168"/>
  <c r="W22" i="168" s="1"/>
  <c r="R105" i="143"/>
  <c r="W22" i="143" s="1"/>
  <c r="R105" i="152"/>
  <c r="W22" i="152" s="1"/>
  <c r="R105" i="145"/>
  <c r="W22" i="145" s="1"/>
  <c r="R105" i="164"/>
  <c r="W22" i="164" s="1"/>
  <c r="R105" i="178"/>
  <c r="W22" i="178" s="1"/>
  <c r="R105" i="169"/>
  <c r="W22" i="169" s="1"/>
  <c r="R105" i="173"/>
  <c r="W22" i="173" s="1"/>
  <c r="R105" i="156"/>
  <c r="W22" i="156" s="1"/>
  <c r="R105" i="179"/>
  <c r="W22" i="179" s="1"/>
  <c r="R105" i="174"/>
  <c r="W22" i="174" s="1"/>
  <c r="Q1065" i="62"/>
  <c r="S1064" i="62"/>
  <c r="O1064" i="62" s="1"/>
  <c r="P1103" i="62" a="1"/>
  <c r="P1103" i="62" l="1"/>
  <c r="Q1171" i="62" a="1"/>
  <c r="Q1171" i="62" l="1"/>
  <c r="P1085" i="62" a="1"/>
  <c r="P1085" i="62" l="1"/>
  <c r="R1058" i="62" a="1"/>
  <c r="P1056" i="62" a="1"/>
  <c r="P1056" i="62" l="1"/>
  <c r="N1056" i="62" s="1"/>
  <c r="R1058" i="62"/>
  <c r="Q1076" i="62" a="1"/>
  <c r="S1076" i="62" a="1"/>
  <c r="Q1076" i="62" l="1"/>
  <c r="O1076" i="62" s="1"/>
  <c r="S1076" i="62"/>
  <c r="P1070" i="62" a="1"/>
  <c r="P1070" i="62" l="1"/>
  <c r="N1070" i="62" s="1"/>
  <c r="S1171" i="62" a="1"/>
  <c r="Q1166" i="62" a="1"/>
  <c r="Q1166" i="62" l="1"/>
  <c r="S1171" i="62"/>
  <c r="O1171" i="62" s="1"/>
  <c r="Q1047" i="62" a="1"/>
  <c r="S1046" i="62" a="1"/>
  <c r="Q1047" i="62" l="1"/>
  <c r="O1047" i="62" s="1"/>
  <c r="S1046" i="62"/>
  <c r="O1046" i="62" s="1"/>
  <c r="P1178" i="62" a="1"/>
  <c r="R1177" i="62" a="1"/>
  <c r="P1178" i="62" l="1"/>
  <c r="R1177" i="62"/>
  <c r="N1177" i="62" s="1"/>
  <c r="Q1110" i="62" a="1"/>
  <c r="Q1110" i="62" l="1"/>
  <c r="Q1059" i="62" a="1"/>
  <c r="Q1059" i="62" l="1"/>
  <c r="O1059" i="62" s="1"/>
  <c r="Q1174" i="62" a="1"/>
  <c r="S1174" i="62" a="1"/>
  <c r="Q1174" i="62" l="1"/>
  <c r="O1174" i="62" s="1"/>
  <c r="S1174" i="62"/>
  <c r="R1125" i="62" a="1"/>
  <c r="P1125" i="62" a="1"/>
  <c r="P1125" i="62" l="1"/>
  <c r="R1125" i="62"/>
  <c r="N1125" i="62" l="1"/>
  <c r="R1226" i="62" a="1"/>
  <c r="P1225" i="62" a="1"/>
  <c r="P1225" i="62" l="1"/>
  <c r="R1226" i="62"/>
  <c r="N1226" i="62" s="1"/>
  <c r="P1064" i="62" a="1"/>
  <c r="P1064" i="62" l="1"/>
  <c r="P1247" i="62" a="1"/>
  <c r="P1247" i="62" l="1"/>
  <c r="P1201" i="62" a="1"/>
  <c r="P1201" i="62" l="1"/>
  <c r="P1164" i="62" a="1"/>
  <c r="P1164" i="62" l="1"/>
  <c r="P1158" i="62" a="1"/>
  <c r="P1158" i="62" l="1"/>
  <c r="P1045" i="62" a="1"/>
  <c r="R1046" i="62" a="1"/>
  <c r="P1045" i="62" l="1"/>
  <c r="R1046" i="62"/>
  <c r="N1046" i="62" s="1"/>
  <c r="S1095" i="62" a="1"/>
  <c r="Q1094" i="62" a="1"/>
  <c r="Q1094" i="62" l="1"/>
  <c r="S1095" i="62"/>
  <c r="O1095" i="62" s="1"/>
  <c r="P1043" i="62" a="1"/>
  <c r="P1043" i="62" l="1"/>
  <c r="N1043" i="62" s="1"/>
  <c r="R1106" i="62" a="1"/>
  <c r="P1106" i="62" a="1"/>
  <c r="P1106" i="62" l="1"/>
  <c r="R1106" i="62"/>
  <c r="R1171" i="62" a="1"/>
  <c r="P1171" i="62" a="1"/>
  <c r="N1106" i="62" l="1"/>
  <c r="P1171" i="62"/>
  <c r="R1171" i="62"/>
  <c r="P1200" i="62" a="1"/>
  <c r="N1171" i="62" l="1"/>
  <c r="P1200" i="62"/>
  <c r="P1155" i="62" a="1"/>
  <c r="R1158" i="62" a="1"/>
  <c r="P1155" i="62" l="1"/>
  <c r="R1158" i="62"/>
  <c r="N1158" i="62" s="1"/>
  <c r="Q1106" i="62" a="1"/>
  <c r="S1106" i="62" a="1"/>
  <c r="Q1106" i="62" l="1"/>
  <c r="S1106" i="62"/>
  <c r="R1083" i="62" a="1"/>
  <c r="P1084" i="62" a="1"/>
  <c r="O1106" i="62" l="1"/>
  <c r="P1084" i="62"/>
  <c r="R1083" i="62"/>
  <c r="N1083" i="62" s="1"/>
  <c r="Q1069" i="62" a="1"/>
  <c r="Q1069" i="62" l="1"/>
  <c r="O1069" i="62" s="1"/>
  <c r="S1201" i="62" a="1"/>
  <c r="Q1201" i="62" a="1"/>
  <c r="Q1201" i="62" l="1"/>
  <c r="S1201" i="62"/>
  <c r="P1086" i="62" a="1"/>
  <c r="R1087" i="62" a="1"/>
  <c r="O1201" i="62" l="1"/>
  <c r="P1086" i="62"/>
  <c r="R1087" i="62"/>
  <c r="N1087" i="62" s="1"/>
  <c r="Q1083" i="62" a="1"/>
  <c r="S1083" i="62" a="1"/>
  <c r="Q1083" i="62" l="1"/>
  <c r="S1083" i="62"/>
  <c r="Q1178" i="62" a="1"/>
  <c r="O1083" i="62" l="1"/>
  <c r="Q1178" i="62"/>
  <c r="P1139" i="62" a="1"/>
  <c r="P1139" i="62" l="1"/>
  <c r="Q1042" i="62" a="1"/>
  <c r="S1042" i="62" a="1"/>
  <c r="Q1042" i="62" l="1"/>
  <c r="S1042" i="62"/>
  <c r="S1058" i="62" a="1"/>
  <c r="Q1058" i="62" a="1"/>
  <c r="O1042" i="62" l="1"/>
  <c r="Q1058" i="62"/>
  <c r="O1058" i="62" s="1"/>
  <c r="S1058" i="62"/>
  <c r="S1087" i="62" a="1"/>
  <c r="Q1087" i="62" a="1"/>
  <c r="Q1087" i="62" l="1"/>
  <c r="S1087" i="62"/>
  <c r="S1069" i="62" a="1"/>
  <c r="Q1068" i="62" a="1"/>
  <c r="O1087" i="62" l="1"/>
  <c r="Q1068" i="62"/>
  <c r="O1068" i="62" s="1"/>
  <c r="S1069" i="62"/>
  <c r="R1113" i="62" a="1"/>
  <c r="P1110" i="62" a="1"/>
  <c r="P1110" i="62" l="1"/>
  <c r="R1113" i="62"/>
  <c r="N1113" i="62" s="1"/>
  <c r="R1069" i="62" a="1"/>
  <c r="P1069" i="62" a="1"/>
  <c r="P1069" i="62" l="1"/>
  <c r="N1069" i="62" s="1"/>
  <c r="R1069" i="62"/>
  <c r="R1201" i="62" a="1"/>
  <c r="P1202" i="62" a="1"/>
  <c r="P1202" i="62" l="1"/>
  <c r="R1201" i="62"/>
  <c r="N1201" i="62" s="1"/>
  <c r="S1113" i="62" a="1"/>
  <c r="Q1113" i="62" a="1"/>
  <c r="Q1113" i="62" l="1"/>
  <c r="S1113" i="62"/>
  <c r="O1113" i="62" l="1"/>
  <c r="R1064" i="62" a="1"/>
  <c r="P1065" i="62" a="1"/>
  <c r="P1065" i="62" l="1"/>
  <c r="R1064" i="62"/>
  <c r="N1064" i="62" s="1"/>
  <c r="S1158" i="62" a="1"/>
  <c r="Q1157" i="62" a="1"/>
  <c r="Q1157" i="62" l="1"/>
  <c r="S1158" i="62"/>
  <c r="O1158" i="62" s="1"/>
  <c r="P1138" i="62" a="1"/>
  <c r="R1140" i="62" a="1"/>
  <c r="P1138" i="62" l="1"/>
  <c r="R1140" i="62"/>
  <c r="N1140" i="62" s="1"/>
  <c r="P1248" i="62" a="1"/>
  <c r="P1248" i="62" l="1"/>
  <c r="P1041" i="62" a="1"/>
  <c r="R1042" i="62" a="1"/>
  <c r="P1041" i="62" l="1"/>
  <c r="N1041" i="62" s="1"/>
  <c r="R1042" i="62"/>
  <c r="N1042" i="62" s="1"/>
  <c r="Q1140" i="62" a="1"/>
  <c r="Q1140" i="62" l="1"/>
  <c r="P1249" i="62" a="1"/>
  <c r="R1249" i="62" a="1"/>
  <c r="P1249" i="62" l="1"/>
  <c r="R1249" i="62"/>
  <c r="Q1137" i="62" a="1"/>
  <c r="S1140" i="62" a="1"/>
  <c r="N1249" i="62" l="1"/>
  <c r="Q1137" i="62"/>
  <c r="O1137" i="62" s="1"/>
  <c r="S1140" i="62"/>
  <c r="O1140" i="62" s="1"/>
  <c r="H105" i="60"/>
  <c r="Q1176" i="62" a="1"/>
  <c r="S1177" i="62" a="1"/>
  <c r="H105" i="61" l="1"/>
  <c r="L105" i="59"/>
  <c r="Q1176" i="62"/>
  <c r="S1177" i="62"/>
  <c r="O1177" i="62" s="1"/>
  <c r="S1119" i="62" a="1"/>
  <c r="S1121" i="62" a="1"/>
  <c r="Q105" i="182" l="1"/>
  <c r="Q105" i="162"/>
  <c r="Q105" i="153"/>
  <c r="Q105" i="145"/>
  <c r="Q105" i="175"/>
  <c r="Q105" i="143"/>
  <c r="Q105" i="163"/>
  <c r="Q105" i="147"/>
  <c r="Q105" i="152"/>
  <c r="Q105" i="151"/>
  <c r="Q105" i="181"/>
  <c r="Q105" i="165"/>
  <c r="Q105" i="177"/>
  <c r="Q105" i="154"/>
  <c r="Q105" i="149"/>
  <c r="Q105" i="172"/>
  <c r="Q105" i="171"/>
  <c r="Q105" i="178"/>
  <c r="Q105" i="159"/>
  <c r="Q105" i="167"/>
  <c r="Q105" i="180"/>
  <c r="Q105" i="146"/>
  <c r="Q105" i="166"/>
  <c r="Q105" i="179"/>
  <c r="Q105" i="141"/>
  <c r="Q105" i="140"/>
  <c r="Q105" i="164"/>
  <c r="Q105" i="161"/>
  <c r="Q105" i="157"/>
  <c r="Q105" i="142"/>
  <c r="Q105" i="176"/>
  <c r="Q105" i="59"/>
  <c r="Q105" i="148"/>
  <c r="Q105" i="150"/>
  <c r="Q105" i="160"/>
  <c r="Q105" i="65"/>
  <c r="Q105" i="168"/>
  <c r="Q105" i="155"/>
  <c r="Q105" i="170"/>
  <c r="Q105" i="158"/>
  <c r="Q105" i="173"/>
  <c r="Q105" i="156"/>
  <c r="Q105" i="174"/>
  <c r="Q105" i="169"/>
  <c r="S1119" i="62"/>
  <c r="O1119" i="62" s="1"/>
  <c r="S1121" i="62"/>
  <c r="O1121" i="62" s="1"/>
  <c r="S1131" i="62" a="1"/>
  <c r="S1131" i="62" l="1"/>
  <c r="O1131" i="62" s="1"/>
  <c r="R1138" i="62" a="1"/>
  <c r="R1138" i="62" l="1"/>
  <c r="N1138" i="62" s="1"/>
  <c r="R1139" i="62" a="1"/>
  <c r="R1139" i="62" l="1"/>
  <c r="N1139" i="62" s="1"/>
  <c r="S1118" i="62" a="1"/>
  <c r="R1141" i="62" a="1"/>
  <c r="R1137" i="62" a="1"/>
  <c r="S1118" i="62" l="1"/>
  <c r="O1118" i="62" s="1"/>
  <c r="R1137" i="62"/>
  <c r="R1141" i="62"/>
  <c r="N1141" i="62" s="1"/>
  <c r="S1057" i="62" a="1"/>
  <c r="S1057" i="62" l="1"/>
  <c r="S1056" i="62" a="1"/>
  <c r="S1059" i="62" a="1"/>
  <c r="S1237" i="62" a="1"/>
  <c r="S1237" i="62" l="1"/>
  <c r="O1237" i="62" s="1"/>
  <c r="S1056" i="62"/>
  <c r="S1059" i="62"/>
  <c r="R1073" i="62" a="1"/>
  <c r="R1073" i="62" l="1"/>
  <c r="N1073" i="62" s="1"/>
  <c r="S1124" i="62" a="1"/>
  <c r="S1242" i="62" a="1"/>
  <c r="S1126" i="62" a="1"/>
  <c r="S1242" i="62" l="1"/>
  <c r="O1242" i="62" s="1"/>
  <c r="S1124" i="62"/>
  <c r="O1124" i="62" s="1"/>
  <c r="S1126" i="62"/>
  <c r="O1126" i="62" s="1"/>
  <c r="S1073" i="62" a="1"/>
  <c r="S1073" i="62" l="1"/>
  <c r="O1073" i="62" s="1"/>
  <c r="S1067" i="62" a="1"/>
  <c r="S1067" i="62" l="1"/>
  <c r="O1067" i="62" s="1"/>
  <c r="S1068" i="62" a="1"/>
  <c r="S1070" i="62" a="1"/>
  <c r="S1068" i="62" l="1"/>
  <c r="S1070" i="62"/>
  <c r="S1038" i="62" a="1"/>
  <c r="S1038" i="62" l="1"/>
  <c r="O1038" i="62" s="1"/>
  <c r="R1045" i="62" a="1"/>
  <c r="R1047" i="62" a="1"/>
  <c r="R1045" i="62" l="1"/>
  <c r="N1045" i="62" s="1"/>
  <c r="R1047" i="62"/>
  <c r="R1056" i="62" a="1"/>
  <c r="R1056" i="62" l="1"/>
  <c r="R1059" i="62" a="1"/>
  <c r="R1057" i="62" a="1"/>
  <c r="R1057" i="62" l="1"/>
  <c r="R1059" i="62"/>
  <c r="S1111" i="62" a="1"/>
  <c r="S1111" i="62" l="1"/>
  <c r="O1111" i="62" s="1"/>
  <c r="S1112" i="62" a="1"/>
  <c r="S1112" i="62" l="1"/>
  <c r="O1112" i="62" s="1"/>
  <c r="S1110" i="62" a="1"/>
  <c r="S1114" i="62" a="1"/>
  <c r="S1110" i="62" l="1"/>
  <c r="O1110" i="62" s="1"/>
  <c r="S1114" i="62"/>
  <c r="O1114" i="62" s="1"/>
  <c r="R1075" i="62" a="1"/>
  <c r="R1077" i="62" a="1"/>
  <c r="R1075" i="62" l="1"/>
  <c r="R1077" i="62"/>
  <c r="R1118" i="62" a="1"/>
  <c r="R1118" i="62" l="1"/>
  <c r="N1118" i="62" s="1"/>
  <c r="R1082" i="62" a="1"/>
  <c r="R1084" i="62" a="1"/>
  <c r="R1082" i="62" l="1"/>
  <c r="N1082" i="62" s="1"/>
  <c r="R1084" i="62"/>
  <c r="N1084" i="62" s="1"/>
  <c r="R1094" i="62" a="1"/>
  <c r="R1094" i="62" l="1"/>
  <c r="N1094" i="62" s="1"/>
  <c r="R1092" i="62" a="1"/>
  <c r="R1092" i="62" l="1"/>
  <c r="R1096" i="62" a="1"/>
  <c r="R1093" i="62" a="1"/>
  <c r="R1038" i="62" a="1"/>
  <c r="R1038" i="62" l="1"/>
  <c r="N1038" i="62" s="1"/>
  <c r="R1093" i="62"/>
  <c r="N1093" i="62" s="1"/>
  <c r="R1096" i="62"/>
  <c r="N1096" i="62" s="1"/>
  <c r="S1138" i="62" a="1"/>
  <c r="S1138" i="62" l="1"/>
  <c r="O1138" i="62" s="1"/>
  <c r="S1139" i="62" a="1"/>
  <c r="S1139" i="62" l="1"/>
  <c r="O1139" i="62" s="1"/>
  <c r="S1141" i="62" a="1"/>
  <c r="S1137" i="62" a="1"/>
  <c r="S1137" i="62" l="1"/>
  <c r="S1141" i="62"/>
  <c r="O1141" i="62" s="1"/>
  <c r="R1131" i="62" a="1"/>
  <c r="R1131" i="62" l="1"/>
  <c r="N1131" i="62" s="1"/>
  <c r="S1218" i="62" a="1"/>
  <c r="S1082" i="62" a="1"/>
  <c r="S1084" i="62" a="1"/>
  <c r="S1218" i="62" l="1"/>
  <c r="O1218" i="62" s="1"/>
  <c r="S1082" i="62"/>
  <c r="O1082" i="62" s="1"/>
  <c r="S1084" i="62"/>
  <c r="O1084" i="62" s="1"/>
  <c r="R1041" i="62" a="1"/>
  <c r="R1041" i="62" l="1"/>
  <c r="R1043" i="62" a="1"/>
  <c r="R1040" i="62" a="1"/>
  <c r="R1040" i="62" l="1"/>
  <c r="R1043" i="62"/>
  <c r="S1063" i="62" a="1"/>
  <c r="S1065" i="62" a="1"/>
  <c r="S1063" i="62" l="1"/>
  <c r="S1065" i="62"/>
  <c r="O1065" i="62" s="1"/>
  <c r="R1248" i="62" a="1"/>
  <c r="R1248" i="62" l="1"/>
  <c r="N1248" i="62" s="1"/>
  <c r="R1247" i="62" a="1"/>
  <c r="R1247" i="62" l="1"/>
  <c r="N1247" i="62" s="1"/>
  <c r="S1176" i="62" a="1"/>
  <c r="S1178" i="62" a="1"/>
  <c r="S1176" i="62" l="1"/>
  <c r="O1176" i="62" s="1"/>
  <c r="S1178" i="62"/>
  <c r="O1178" i="62" s="1"/>
  <c r="R1065" i="62" a="1"/>
  <c r="R1063" i="62" a="1"/>
  <c r="R1063" i="62" l="1"/>
  <c r="R1065" i="62"/>
  <c r="N1065" i="62" s="1"/>
  <c r="R1085" i="62" a="1"/>
  <c r="R1085" i="62" l="1"/>
  <c r="N1085" i="62" s="1"/>
  <c r="R1088" i="62" a="1"/>
  <c r="R1086" i="62" a="1"/>
  <c r="R1086" i="62" l="1"/>
  <c r="N1086" i="62" s="1"/>
  <c r="R1088" i="62"/>
  <c r="N1088" i="62" s="1"/>
  <c r="R1124" i="62" a="1"/>
  <c r="R1126" i="62" a="1"/>
  <c r="R1124" i="62" l="1"/>
  <c r="N1124" i="62" s="1"/>
  <c r="R1126" i="62"/>
  <c r="N1126" i="62" s="1"/>
  <c r="R1068" i="62" a="1"/>
  <c r="R1068" i="62" l="1"/>
  <c r="R1067" i="62" a="1"/>
  <c r="R1070" i="62" a="1"/>
  <c r="R1067" i="62" l="1"/>
  <c r="N1067" i="62" s="1"/>
  <c r="R1070" i="62"/>
  <c r="R1129" i="62" a="1"/>
  <c r="R1127" i="62" a="1"/>
  <c r="R1127" i="62" l="1"/>
  <c r="N1127" i="62" s="1"/>
  <c r="R1129" i="62"/>
  <c r="N1129" i="62" s="1"/>
  <c r="S1094" i="62" a="1"/>
  <c r="S1094" i="62" l="1"/>
  <c r="O1094" i="62" s="1"/>
  <c r="S1092" i="62" a="1"/>
  <c r="S1092" i="62" l="1"/>
  <c r="S1093" i="62" a="1"/>
  <c r="S1096" i="62" a="1"/>
  <c r="S1093" i="62" l="1"/>
  <c r="O1093" i="62" s="1"/>
  <c r="S1096" i="62"/>
  <c r="O1096" i="62" s="1"/>
  <c r="S1248" i="62" a="1"/>
  <c r="S1248" i="62" l="1"/>
  <c r="O1248" i="62" s="1"/>
  <c r="S1247" i="62" a="1"/>
  <c r="S1247" i="62" l="1"/>
  <c r="O1247" i="62" s="1"/>
  <c r="R1202" i="62" a="1"/>
  <c r="R1200" i="62" a="1"/>
  <c r="R1200" i="62" l="1"/>
  <c r="N1200" i="62" s="1"/>
  <c r="R1202" i="62"/>
  <c r="N1202" i="62" s="1"/>
  <c r="S1085" i="62" a="1"/>
  <c r="S1085" i="62" l="1"/>
  <c r="O1085" i="62" s="1"/>
  <c r="S1086" i="62" a="1"/>
  <c r="S1088" i="62" a="1"/>
  <c r="S1086" i="62" l="1"/>
  <c r="O1086" i="62" s="1"/>
  <c r="S1088" i="62"/>
  <c r="O1088" i="62" s="1"/>
  <c r="S1047" i="62" a="1"/>
  <c r="S1045" i="62" a="1"/>
  <c r="S1045" i="62" l="1"/>
  <c r="O1045" i="62" s="1"/>
  <c r="S1047" i="62"/>
  <c r="R1180" i="62" a="1"/>
  <c r="R1180" i="62" l="1"/>
  <c r="N1180" i="62" s="1"/>
  <c r="R1150" i="62" a="1"/>
  <c r="R1152" i="62" a="1"/>
  <c r="S1193" i="62" a="1"/>
  <c r="S1193" i="62" l="1"/>
  <c r="O1193" i="62" s="1"/>
  <c r="R1150" i="62"/>
  <c r="N1150" i="62" s="1"/>
  <c r="R1152" i="62"/>
  <c r="R1166" i="62" a="1"/>
  <c r="R1166" i="62" l="1"/>
  <c r="N1166" i="62" s="1"/>
  <c r="R1164" i="62" a="1"/>
  <c r="R1164" i="62" l="1"/>
  <c r="N1164" i="62" s="1"/>
  <c r="R1170" i="62" a="1"/>
  <c r="R1170" i="62" l="1"/>
  <c r="R1168" i="62" a="1"/>
  <c r="R1168" i="62" l="1"/>
  <c r="N1168" i="62" s="1"/>
  <c r="R1169" i="62" a="1"/>
  <c r="R1169" i="62" l="1"/>
  <c r="R1165" i="62" a="1"/>
  <c r="R1165" i="62" l="1"/>
  <c r="N1165" i="62" s="1"/>
  <c r="R1172" i="62" a="1"/>
  <c r="R1167" i="62" a="1"/>
  <c r="R1167" i="62" l="1"/>
  <c r="N1167" i="62" s="1"/>
  <c r="R1172" i="62"/>
  <c r="N1172" i="62" s="1"/>
  <c r="S1152" i="62" a="1"/>
  <c r="S1150" i="62" a="1"/>
  <c r="S1150" i="62" l="1"/>
  <c r="O1150" i="62" s="1"/>
  <c r="S1152" i="62"/>
  <c r="R1225" i="62" a="1"/>
  <c r="R1227" i="62" a="1"/>
  <c r="R1225" i="62" l="1"/>
  <c r="N1225" i="62" s="1"/>
  <c r="R1227" i="62"/>
  <c r="N1227" i="62" s="1"/>
  <c r="R1193" i="62" a="1"/>
  <c r="R1121" i="62" a="1"/>
  <c r="R1119" i="62" a="1"/>
  <c r="R1193" i="62" l="1"/>
  <c r="N1193" i="62" s="1"/>
  <c r="R1119" i="62"/>
  <c r="N1119" i="62" s="1"/>
  <c r="R1121" i="62"/>
  <c r="N1121" i="62" s="1"/>
  <c r="S1227" i="62" a="1"/>
  <c r="S1225" i="62" a="1"/>
  <c r="S1225" i="62" l="1"/>
  <c r="O1225" i="62" s="1"/>
  <c r="S1227" i="62"/>
  <c r="O1227" i="62" s="1"/>
  <c r="R1178" i="62" a="1"/>
  <c r="R1176" i="62" a="1"/>
  <c r="R1176" i="62" l="1"/>
  <c r="N1176" i="62" s="1"/>
  <c r="R1178" i="62"/>
  <c r="N1178" i="62" s="1"/>
  <c r="R1146" i="62" a="1"/>
  <c r="R1148" i="62" a="1"/>
  <c r="R1146" i="62" l="1"/>
  <c r="N1146" i="62" s="1"/>
  <c r="R1148" i="62"/>
  <c r="N1148" i="62" s="1"/>
  <c r="S1127" i="62" a="1"/>
  <c r="S1129" i="62" a="1"/>
  <c r="S1127" i="62" l="1"/>
  <c r="O1127" i="62" s="1"/>
  <c r="S1129" i="62"/>
  <c r="O1129" i="62" s="1"/>
  <c r="S1077" i="62" a="1"/>
  <c r="S1075" i="62" a="1"/>
  <c r="R1237" i="62" a="1"/>
  <c r="R1237" i="62" l="1"/>
  <c r="N1237" i="62" s="1"/>
  <c r="S1075" i="62"/>
  <c r="S1077" i="62"/>
  <c r="R1242" i="62" a="1"/>
  <c r="R1242" i="62" l="1"/>
  <c r="N1242" i="62" s="1"/>
  <c r="S1155" i="62" a="1"/>
  <c r="S1155" i="62" l="1"/>
  <c r="O1155" i="62" s="1"/>
  <c r="S1156" i="62" a="1"/>
  <c r="S1156" i="62" l="1"/>
  <c r="O1156" i="62" s="1"/>
  <c r="S1159" i="62" a="1"/>
  <c r="S1157" i="62" a="1"/>
  <c r="S1157" i="62" l="1"/>
  <c r="O1157" i="62" s="1"/>
  <c r="S1159" i="62"/>
  <c r="O1159" i="62" s="1"/>
  <c r="R1210" i="62" a="1"/>
  <c r="R1210" i="62" l="1"/>
  <c r="N1210" i="62" s="1"/>
  <c r="S1173" i="62" a="1"/>
  <c r="S1175" i="62" a="1"/>
  <c r="S1173" i="62" l="1"/>
  <c r="O1173" i="62" s="1"/>
  <c r="S1175" i="62"/>
  <c r="R1111" i="62" a="1"/>
  <c r="R1111" i="62" l="1"/>
  <c r="N1111" i="62" s="1"/>
  <c r="R1112" i="62" a="1"/>
  <c r="R1112" i="62" l="1"/>
  <c r="N1112" i="62" s="1"/>
  <c r="R1110" i="62" a="1"/>
  <c r="R1114" i="62" a="1"/>
  <c r="R1110" i="62" l="1"/>
  <c r="N1110" i="62" s="1"/>
  <c r="R1114" i="62"/>
  <c r="N1114" i="62" s="1"/>
  <c r="S1040" i="62" a="1"/>
  <c r="S1040" i="62" l="1"/>
  <c r="R1218" i="62" a="1"/>
  <c r="S1041" i="62" a="1"/>
  <c r="S1043" i="62" a="1"/>
  <c r="R1218" i="62" l="1"/>
  <c r="N1218" i="62" s="1"/>
  <c r="S1041" i="62"/>
  <c r="S1043" i="62"/>
  <c r="S1148" i="62" a="1"/>
  <c r="S1146" i="62" a="1"/>
  <c r="S1146" i="62" l="1"/>
  <c r="O1146" i="62" s="1"/>
  <c r="S1148" i="62"/>
  <c r="O1148" i="62" s="1"/>
  <c r="R1105" i="62" a="1"/>
  <c r="R1105" i="62" l="1"/>
  <c r="N1105" i="62" s="1"/>
  <c r="R1103" i="62" a="1"/>
  <c r="R1103" i="62" l="1"/>
  <c r="N1103" i="62" s="1"/>
  <c r="R1104" i="62" a="1"/>
  <c r="R1107" i="62" a="1"/>
  <c r="R1104" i="62" l="1"/>
  <c r="N1104" i="62" s="1"/>
  <c r="R1107" i="62"/>
  <c r="N1107" i="62" s="1"/>
  <c r="S1170" i="62" a="1"/>
  <c r="S1170" i="62" l="1"/>
  <c r="S1165" i="62" a="1"/>
  <c r="S1165" i="62" l="1"/>
  <c r="O1165" i="62" s="1"/>
  <c r="S1168" i="62" a="1"/>
  <c r="S1168" i="62" l="1"/>
  <c r="O1168" i="62" s="1"/>
  <c r="S1169" i="62" a="1"/>
  <c r="S1169" i="62" l="1"/>
  <c r="S1167" i="62" a="1"/>
  <c r="S1167" i="62" l="1"/>
  <c r="O1167" i="62" s="1"/>
  <c r="S1166" i="62" a="1"/>
  <c r="S1166" i="62" l="1"/>
  <c r="O1166" i="62" s="1"/>
  <c r="S1164" i="62" a="1"/>
  <c r="S1172" i="62" a="1"/>
  <c r="S1164" i="62" l="1"/>
  <c r="O1164" i="62" s="1"/>
  <c r="S1172" i="62"/>
  <c r="O1172" i="62" s="1"/>
  <c r="S1210" i="62" a="1"/>
  <c r="S1210" i="62" l="1"/>
  <c r="O1210" i="62" s="1"/>
  <c r="S1104" i="62" a="1"/>
  <c r="S1104" i="62" l="1"/>
  <c r="O1104" i="62" s="1"/>
  <c r="S1105" i="62" a="1"/>
  <c r="S1105" i="62" l="1"/>
  <c r="O1105" i="62" s="1"/>
  <c r="S1103" i="62" a="1"/>
  <c r="S1107" i="62" a="1"/>
  <c r="S1103" i="62" l="1"/>
  <c r="O1103" i="62" s="1"/>
  <c r="S1107" i="62"/>
  <c r="O1107" i="62" s="1"/>
  <c r="S1200" i="62" a="1"/>
  <c r="S1202" i="62" a="1"/>
  <c r="S1200" i="62" l="1"/>
  <c r="O1200" i="62" s="1"/>
  <c r="S1202" i="62"/>
  <c r="O1202" i="62" s="1"/>
  <c r="S1180" i="62" a="1"/>
  <c r="S1180" i="62" l="1"/>
  <c r="O1180" i="62" s="1"/>
  <c r="R1175" i="62" a="1"/>
  <c r="R1173" i="62" a="1"/>
  <c r="R1173" i="62" l="1"/>
  <c r="N1173" i="62" s="1"/>
  <c r="R1175" i="62"/>
  <c r="R1155" i="62" a="1"/>
  <c r="R1155" i="62" l="1"/>
  <c r="N1155" i="62" s="1"/>
  <c r="R1157" i="62" a="1"/>
  <c r="R1157" i="62" l="1"/>
  <c r="N1157" i="62" s="1"/>
  <c r="R1156" i="62" a="1"/>
  <c r="R1159" i="62" a="1"/>
  <c r="R1156" i="62" l="1"/>
  <c r="N1156" i="62" s="1"/>
  <c r="R1159" i="62"/>
  <c r="N1159" i="62" s="1"/>
  <c r="F106" i="60"/>
  <c r="F106" i="61" s="1"/>
  <c r="G106" i="60"/>
  <c r="G106" i="61" s="1"/>
  <c r="J106" i="59" l="1"/>
  <c r="O106" i="182" s="1"/>
  <c r="K106" i="59"/>
  <c r="P106" i="182" s="1"/>
  <c r="G105" i="60"/>
  <c r="G105" i="61" l="1"/>
  <c r="P106" i="180"/>
  <c r="P106" i="181"/>
  <c r="O106" i="180"/>
  <c r="O106" i="181"/>
  <c r="P106" i="178"/>
  <c r="P106" i="179"/>
  <c r="O106" i="178"/>
  <c r="O106" i="179"/>
  <c r="P106" i="175"/>
  <c r="P106" i="177"/>
  <c r="P106" i="176"/>
  <c r="O106" i="175"/>
  <c r="O106" i="177"/>
  <c r="O106" i="176"/>
  <c r="P106" i="173"/>
  <c r="P106" i="174"/>
  <c r="O106" i="173"/>
  <c r="O106" i="174"/>
  <c r="P106" i="171"/>
  <c r="P106" i="172"/>
  <c r="O106" i="171"/>
  <c r="O106" i="172"/>
  <c r="P106" i="169"/>
  <c r="P106" i="170"/>
  <c r="O106" i="169"/>
  <c r="O106" i="170"/>
  <c r="P106" i="167"/>
  <c r="P106" i="168"/>
  <c r="O106" i="167"/>
  <c r="O106" i="168"/>
  <c r="P106" i="165"/>
  <c r="P106" i="166"/>
  <c r="O106" i="165"/>
  <c r="O106" i="166"/>
  <c r="P106" i="163"/>
  <c r="P106" i="164"/>
  <c r="O106" i="163"/>
  <c r="O106" i="164"/>
  <c r="P106" i="161"/>
  <c r="P106" i="162"/>
  <c r="O106" i="161"/>
  <c r="O106" i="162"/>
  <c r="P106" i="159"/>
  <c r="P106" i="160"/>
  <c r="O106" i="159"/>
  <c r="O106" i="160"/>
  <c r="P106" i="157"/>
  <c r="P106" i="158"/>
  <c r="O106" i="157"/>
  <c r="O106" i="158"/>
  <c r="P106" i="155"/>
  <c r="P106" i="156"/>
  <c r="O106" i="155"/>
  <c r="O106" i="156"/>
  <c r="P106" i="153"/>
  <c r="P106" i="154"/>
  <c r="O106" i="153"/>
  <c r="O106" i="154"/>
  <c r="P106" i="150"/>
  <c r="P106" i="152"/>
  <c r="P106" i="151"/>
  <c r="O106" i="150"/>
  <c r="O106" i="152"/>
  <c r="O106" i="151"/>
  <c r="P106" i="148"/>
  <c r="P106" i="149"/>
  <c r="O106" i="148"/>
  <c r="O106" i="149"/>
  <c r="P106" i="146"/>
  <c r="P106" i="147"/>
  <c r="O106" i="146"/>
  <c r="O106" i="147"/>
  <c r="P106" i="143"/>
  <c r="P106" i="145"/>
  <c r="O106" i="143"/>
  <c r="O106" i="145"/>
  <c r="O106" i="140"/>
  <c r="O106" i="59"/>
  <c r="O106" i="65"/>
  <c r="O106" i="142"/>
  <c r="O106" i="141"/>
  <c r="P106" i="141"/>
  <c r="P106" i="142"/>
  <c r="P106" i="65"/>
  <c r="P106" i="59"/>
  <c r="P106" i="140"/>
  <c r="K105" i="59"/>
  <c r="P105" i="182" s="1"/>
  <c r="U22" i="182" s="1"/>
  <c r="F105" i="60"/>
  <c r="F105" i="61" l="1"/>
  <c r="P105" i="180"/>
  <c r="U22" i="180" s="1"/>
  <c r="P105" i="181"/>
  <c r="U22" i="181" s="1"/>
  <c r="P105" i="178"/>
  <c r="U22" i="178" s="1"/>
  <c r="P105" i="179"/>
  <c r="U22" i="179" s="1"/>
  <c r="P105" i="175"/>
  <c r="U22" i="175" s="1"/>
  <c r="P105" i="177"/>
  <c r="U22" i="177" s="1"/>
  <c r="P105" i="176"/>
  <c r="U22" i="176" s="1"/>
  <c r="P105" i="173"/>
  <c r="U22" i="173" s="1"/>
  <c r="P105" i="174"/>
  <c r="U22" i="174" s="1"/>
  <c r="P105" i="171"/>
  <c r="U22" i="171" s="1"/>
  <c r="P105" i="172"/>
  <c r="U22" i="172" s="1"/>
  <c r="P105" i="169"/>
  <c r="U22" i="169" s="1"/>
  <c r="P105" i="170"/>
  <c r="U22" i="170" s="1"/>
  <c r="P105" i="167"/>
  <c r="U22" i="167" s="1"/>
  <c r="P105" i="168"/>
  <c r="U22" i="168" s="1"/>
  <c r="P105" i="165"/>
  <c r="U22" i="165" s="1"/>
  <c r="P105" i="166"/>
  <c r="U22" i="166" s="1"/>
  <c r="P105" i="163"/>
  <c r="U22" i="163" s="1"/>
  <c r="P105" i="164"/>
  <c r="U22" i="164" s="1"/>
  <c r="P105" i="161"/>
  <c r="U22" i="161" s="1"/>
  <c r="P105" i="162"/>
  <c r="U22" i="162" s="1"/>
  <c r="P105" i="159"/>
  <c r="U22" i="159" s="1"/>
  <c r="P105" i="160"/>
  <c r="U22" i="160" s="1"/>
  <c r="P105" i="157"/>
  <c r="U22" i="157" s="1"/>
  <c r="P105" i="158"/>
  <c r="U22" i="158" s="1"/>
  <c r="P105" i="155"/>
  <c r="U22" i="155" s="1"/>
  <c r="P105" i="156"/>
  <c r="U22" i="156" s="1"/>
  <c r="P105" i="153"/>
  <c r="U22" i="153" s="1"/>
  <c r="P105" i="154"/>
  <c r="U22" i="154" s="1"/>
  <c r="P105" i="150"/>
  <c r="U22" i="150" s="1"/>
  <c r="P105" i="151"/>
  <c r="U22" i="151" s="1"/>
  <c r="P105" i="152"/>
  <c r="U22" i="152" s="1"/>
  <c r="P105" i="148"/>
  <c r="U22" i="148" s="1"/>
  <c r="P105" i="149"/>
  <c r="U22" i="149" s="1"/>
  <c r="P105" i="146"/>
  <c r="U22" i="146" s="1"/>
  <c r="P105" i="147"/>
  <c r="U22" i="147" s="1"/>
  <c r="P105" i="143"/>
  <c r="U22" i="143" s="1"/>
  <c r="P105" i="145"/>
  <c r="U22" i="145" s="1"/>
  <c r="P105" i="59"/>
  <c r="P105" i="142"/>
  <c r="U22" i="142" s="1"/>
  <c r="P105" i="65"/>
  <c r="U22" i="65" s="1"/>
  <c r="P105" i="140"/>
  <c r="U22" i="140" s="1"/>
  <c r="P105" i="141"/>
  <c r="U22" i="141" s="1"/>
  <c r="J105" i="59"/>
  <c r="O105" i="182" l="1"/>
  <c r="T22" i="182" s="1"/>
  <c r="O105" i="59"/>
  <c r="O105" i="180"/>
  <c r="T22" i="180" s="1"/>
  <c r="O105" i="181"/>
  <c r="T22" i="181" s="1"/>
  <c r="O105" i="178"/>
  <c r="T22" i="178" s="1"/>
  <c r="O105" i="179"/>
  <c r="T22" i="179" s="1"/>
  <c r="O105" i="175"/>
  <c r="T22" i="175" s="1"/>
  <c r="O105" i="176"/>
  <c r="T22" i="176" s="1"/>
  <c r="O105" i="177"/>
  <c r="T22" i="177" s="1"/>
  <c r="O105" i="173"/>
  <c r="T22" i="173" s="1"/>
  <c r="O105" i="174"/>
  <c r="T22" i="174" s="1"/>
  <c r="O105" i="171"/>
  <c r="T22" i="171" s="1"/>
  <c r="O105" i="172"/>
  <c r="T22" i="172" s="1"/>
  <c r="O105" i="169"/>
  <c r="T22" i="169" s="1"/>
  <c r="O105" i="170"/>
  <c r="T22" i="170" s="1"/>
  <c r="O105" i="167"/>
  <c r="T22" i="167" s="1"/>
  <c r="O105" i="168"/>
  <c r="T22" i="168" s="1"/>
  <c r="O105" i="165"/>
  <c r="T22" i="165" s="1"/>
  <c r="O105" i="166"/>
  <c r="T22" i="166" s="1"/>
  <c r="O105" i="163"/>
  <c r="T22" i="163" s="1"/>
  <c r="O105" i="164"/>
  <c r="T22" i="164" s="1"/>
  <c r="O105" i="161"/>
  <c r="T22" i="161" s="1"/>
  <c r="O105" i="162"/>
  <c r="T22" i="162" s="1"/>
  <c r="O105" i="159"/>
  <c r="T22" i="159" s="1"/>
  <c r="O105" i="160"/>
  <c r="T22" i="160" s="1"/>
  <c r="O105" i="157"/>
  <c r="T22" i="157" s="1"/>
  <c r="O105" i="158"/>
  <c r="T22" i="158" s="1"/>
  <c r="O105" i="155"/>
  <c r="T22" i="155" s="1"/>
  <c r="O105" i="156"/>
  <c r="T22" i="156" s="1"/>
  <c r="O105" i="153"/>
  <c r="T22" i="153" s="1"/>
  <c r="O105" i="154"/>
  <c r="T22" i="154" s="1"/>
  <c r="O105" i="150"/>
  <c r="T22" i="150" s="1"/>
  <c r="O105" i="152"/>
  <c r="T22" i="152" s="1"/>
  <c r="O105" i="151"/>
  <c r="T22" i="151" s="1"/>
  <c r="O105" i="148"/>
  <c r="T22" i="148" s="1"/>
  <c r="O105" i="149"/>
  <c r="T22" i="149" s="1"/>
  <c r="O105" i="146"/>
  <c r="T22" i="146" s="1"/>
  <c r="O105" i="147"/>
  <c r="T22" i="147" s="1"/>
  <c r="O105" i="143"/>
  <c r="T22" i="143" s="1"/>
  <c r="O105" i="145"/>
  <c r="T22" i="145" s="1"/>
  <c r="O105" i="142"/>
  <c r="T22" i="142" s="1"/>
  <c r="O105" i="65"/>
  <c r="T22" i="65" s="1"/>
  <c r="O105" i="140"/>
  <c r="T22" i="140" s="1"/>
  <c r="O105" i="141"/>
  <c r="T22" i="141" s="1"/>
  <c r="F28" i="64"/>
  <c r="E106" i="60"/>
  <c r="E106" i="61" s="1"/>
  <c r="D106" i="182" l="1"/>
  <c r="D106" i="180"/>
  <c r="D106" i="181"/>
  <c r="D106" i="179"/>
  <c r="D106" i="178"/>
  <c r="D106" i="175"/>
  <c r="D106" i="177"/>
  <c r="D106" i="176"/>
  <c r="D106" i="174"/>
  <c r="D106" i="172"/>
  <c r="D106" i="173"/>
  <c r="D106" i="170"/>
  <c r="D106" i="171"/>
  <c r="D106" i="169"/>
  <c r="D106" i="167"/>
  <c r="D106" i="168"/>
  <c r="D106" i="165"/>
  <c r="D106" i="166"/>
  <c r="D106" i="164"/>
  <c r="D106" i="162"/>
  <c r="D106" i="163"/>
  <c r="D106" i="161"/>
  <c r="D106" i="160"/>
  <c r="D106" i="158"/>
  <c r="D106" i="159"/>
  <c r="D106" i="157"/>
  <c r="D106" i="155"/>
  <c r="D106" i="156"/>
  <c r="D106" i="153"/>
  <c r="D106" i="154"/>
  <c r="D106" i="150"/>
  <c r="D106" i="152"/>
  <c r="D106" i="151"/>
  <c r="D106" i="148"/>
  <c r="D106" i="149"/>
  <c r="D106" i="147"/>
  <c r="D106" i="145"/>
  <c r="D106" i="146"/>
  <c r="D106" i="143"/>
  <c r="D106" i="142"/>
  <c r="D106" i="65"/>
  <c r="D106" i="140"/>
  <c r="D106" i="141"/>
  <c r="E106" i="59"/>
  <c r="E105" i="60"/>
  <c r="P7" i="62" a="1"/>
  <c r="R8" i="62" a="1"/>
  <c r="R9" i="62" a="1"/>
  <c r="E105" i="61" l="1"/>
  <c r="U106" i="149"/>
  <c r="T106" i="149"/>
  <c r="V106" i="149"/>
  <c r="W106" i="149"/>
  <c r="U106" i="172"/>
  <c r="V106" i="172"/>
  <c r="W106" i="172"/>
  <c r="T106" i="172"/>
  <c r="T106" i="170"/>
  <c r="V106" i="170"/>
  <c r="U106" i="170"/>
  <c r="W106" i="170"/>
  <c r="T106" i="141"/>
  <c r="U106" i="141"/>
  <c r="V106" i="141"/>
  <c r="W106" i="141"/>
  <c r="T106" i="164"/>
  <c r="U106" i="164"/>
  <c r="V106" i="164"/>
  <c r="W106" i="164"/>
  <c r="T106" i="177"/>
  <c r="W106" i="177"/>
  <c r="U106" i="177"/>
  <c r="V106" i="177"/>
  <c r="V106" i="173"/>
  <c r="W106" i="173"/>
  <c r="U106" i="173"/>
  <c r="T106" i="173"/>
  <c r="T106" i="166"/>
  <c r="U106" i="166"/>
  <c r="V106" i="166"/>
  <c r="W106" i="166"/>
  <c r="T106" i="160"/>
  <c r="U106" i="160"/>
  <c r="W106" i="160"/>
  <c r="V106" i="160"/>
  <c r="T106" i="148"/>
  <c r="U106" i="148"/>
  <c r="V106" i="148"/>
  <c r="W106" i="148"/>
  <c r="U106" i="161"/>
  <c r="T106" i="161"/>
  <c r="V106" i="161"/>
  <c r="W106" i="161"/>
  <c r="T106" i="151"/>
  <c r="U106" i="151"/>
  <c r="V106" i="151"/>
  <c r="W106" i="151"/>
  <c r="T106" i="174"/>
  <c r="W106" i="174"/>
  <c r="V106" i="174"/>
  <c r="U106" i="174"/>
  <c r="U106" i="150"/>
  <c r="T106" i="150"/>
  <c r="V106" i="150"/>
  <c r="W106" i="150"/>
  <c r="T106" i="65"/>
  <c r="W106" i="65"/>
  <c r="V106" i="65"/>
  <c r="U106" i="65"/>
  <c r="W106" i="178"/>
  <c r="T106" i="178"/>
  <c r="U106" i="178"/>
  <c r="V106" i="178"/>
  <c r="T106" i="168"/>
  <c r="U106" i="168"/>
  <c r="V106" i="168"/>
  <c r="W106" i="168"/>
  <c r="U106" i="155"/>
  <c r="V106" i="155"/>
  <c r="T106" i="155"/>
  <c r="W106" i="155"/>
  <c r="T106" i="167"/>
  <c r="V106" i="167"/>
  <c r="W106" i="167"/>
  <c r="U106" i="167"/>
  <c r="T106" i="181"/>
  <c r="U106" i="181"/>
  <c r="V106" i="181"/>
  <c r="W106" i="181"/>
  <c r="V106" i="147"/>
  <c r="W106" i="147"/>
  <c r="T106" i="147"/>
  <c r="U106" i="147"/>
  <c r="W106" i="162"/>
  <c r="T106" i="162"/>
  <c r="V106" i="162"/>
  <c r="U106" i="162"/>
  <c r="V106" i="140"/>
  <c r="U106" i="140"/>
  <c r="W106" i="140"/>
  <c r="T106" i="140"/>
  <c r="T106" i="175"/>
  <c r="U106" i="175"/>
  <c r="W106" i="175"/>
  <c r="V106" i="175"/>
  <c r="U106" i="153"/>
  <c r="V106" i="153"/>
  <c r="T106" i="153"/>
  <c r="W106" i="153"/>
  <c r="U106" i="142"/>
  <c r="T106" i="142"/>
  <c r="W106" i="142"/>
  <c r="V106" i="142"/>
  <c r="V106" i="179"/>
  <c r="W106" i="179"/>
  <c r="T106" i="179"/>
  <c r="U106" i="179"/>
  <c r="W106" i="143"/>
  <c r="V106" i="143"/>
  <c r="T106" i="143"/>
  <c r="U106" i="143"/>
  <c r="U106" i="146"/>
  <c r="W106" i="146"/>
  <c r="T106" i="146"/>
  <c r="V106" i="146"/>
  <c r="W106" i="157"/>
  <c r="T106" i="157"/>
  <c r="V106" i="157"/>
  <c r="U106" i="157"/>
  <c r="T106" i="169"/>
  <c r="W106" i="169"/>
  <c r="V106" i="169"/>
  <c r="U106" i="169"/>
  <c r="T106" i="180"/>
  <c r="W106" i="180"/>
  <c r="V106" i="180"/>
  <c r="U106" i="180"/>
  <c r="T106" i="158"/>
  <c r="W106" i="158"/>
  <c r="U106" i="158"/>
  <c r="V106" i="158"/>
  <c r="V106" i="163"/>
  <c r="W106" i="163"/>
  <c r="T106" i="163"/>
  <c r="U106" i="163"/>
  <c r="T106" i="152"/>
  <c r="U106" i="152"/>
  <c r="V106" i="152"/>
  <c r="W106" i="152"/>
  <c r="V106" i="176"/>
  <c r="W106" i="176"/>
  <c r="T106" i="176"/>
  <c r="U106" i="176"/>
  <c r="T106" i="154"/>
  <c r="U106" i="154"/>
  <c r="V106" i="154"/>
  <c r="W106" i="154"/>
  <c r="T106" i="165"/>
  <c r="V106" i="165"/>
  <c r="W106" i="165"/>
  <c r="U106" i="165"/>
  <c r="V106" i="156"/>
  <c r="T106" i="156"/>
  <c r="U106" i="156"/>
  <c r="W106" i="156"/>
  <c r="T106" i="145"/>
  <c r="U106" i="145"/>
  <c r="V106" i="145"/>
  <c r="W106" i="145"/>
  <c r="V106" i="159"/>
  <c r="W106" i="159"/>
  <c r="T106" i="159"/>
  <c r="U106" i="159"/>
  <c r="T106" i="171"/>
  <c r="V106" i="171"/>
  <c r="W106" i="171"/>
  <c r="U106" i="171"/>
  <c r="V106" i="182"/>
  <c r="W106" i="182"/>
  <c r="U106" i="182"/>
  <c r="T106" i="182"/>
  <c r="D105" i="182"/>
  <c r="W105" i="182" s="1"/>
  <c r="D105" i="180"/>
  <c r="D105" i="181"/>
  <c r="D105" i="179"/>
  <c r="D105" i="178"/>
  <c r="D105" i="175"/>
  <c r="W105" i="175" s="1"/>
  <c r="D105" i="177"/>
  <c r="D105" i="176"/>
  <c r="D105" i="174"/>
  <c r="W105" i="174" s="1"/>
  <c r="D105" i="172"/>
  <c r="W105" i="172" s="1"/>
  <c r="D105" i="173"/>
  <c r="D105" i="170"/>
  <c r="W105" i="170" s="1"/>
  <c r="D105" i="171"/>
  <c r="D105" i="169"/>
  <c r="W105" i="169" s="1"/>
  <c r="D105" i="167"/>
  <c r="W105" i="167" s="1"/>
  <c r="D105" i="168"/>
  <c r="D105" i="165"/>
  <c r="D105" i="166"/>
  <c r="D105" i="164"/>
  <c r="W105" i="164" s="1"/>
  <c r="D105" i="162"/>
  <c r="W105" i="162" s="1"/>
  <c r="D105" i="163"/>
  <c r="D105" i="161"/>
  <c r="D105" i="160"/>
  <c r="D105" i="158"/>
  <c r="W105" i="158" s="1"/>
  <c r="D105" i="159"/>
  <c r="D105" i="157"/>
  <c r="D105" i="155"/>
  <c r="W105" i="155" s="1"/>
  <c r="D105" i="156"/>
  <c r="D105" i="153"/>
  <c r="W105" i="153" s="1"/>
  <c r="D105" i="154"/>
  <c r="D105" i="150"/>
  <c r="W105" i="150" s="1"/>
  <c r="D105" i="152"/>
  <c r="D105" i="151"/>
  <c r="D105" i="148"/>
  <c r="W105" i="148" s="1"/>
  <c r="D105" i="149"/>
  <c r="D105" i="147"/>
  <c r="W105" i="147" s="1"/>
  <c r="D105" i="145"/>
  <c r="W105" i="145" s="1"/>
  <c r="D105" i="146"/>
  <c r="D105" i="143"/>
  <c r="D105" i="142"/>
  <c r="D105" i="65"/>
  <c r="T105" i="65" s="1"/>
  <c r="D105" i="140"/>
  <c r="D105" i="141"/>
  <c r="P7" i="62"/>
  <c r="N7" i="62" s="1"/>
  <c r="R8" i="62"/>
  <c r="N8" i="62" s="1"/>
  <c r="R9" i="62"/>
  <c r="E105" i="59"/>
  <c r="H106" i="60"/>
  <c r="H106" i="61" s="1"/>
  <c r="V105" i="171" l="1"/>
  <c r="W105" i="171"/>
  <c r="V105" i="140"/>
  <c r="W105" i="140"/>
  <c r="W131" i="140" s="1"/>
  <c r="W142" i="140" s="1"/>
  <c r="W20" i="140" s="1"/>
  <c r="V105" i="154"/>
  <c r="W105" i="154"/>
  <c r="W131" i="154" s="1"/>
  <c r="W142" i="154" s="1"/>
  <c r="W20" i="154" s="1"/>
  <c r="V105" i="176"/>
  <c r="W105" i="176"/>
  <c r="W131" i="176" s="1"/>
  <c r="W142" i="176" s="1"/>
  <c r="W20" i="176" s="1"/>
  <c r="V105" i="165"/>
  <c r="W105" i="165"/>
  <c r="W131" i="165" s="1"/>
  <c r="W142" i="165" s="1"/>
  <c r="W20" i="165" s="1"/>
  <c r="V105" i="65"/>
  <c r="W105" i="65"/>
  <c r="W131" i="65" s="1"/>
  <c r="W142" i="65" s="1"/>
  <c r="W20" i="65" s="1"/>
  <c r="V105" i="146"/>
  <c r="W105" i="146"/>
  <c r="W131" i="146" s="1"/>
  <c r="W142" i="146" s="1"/>
  <c r="W20" i="146" s="1"/>
  <c r="V105" i="160"/>
  <c r="W105" i="160"/>
  <c r="W131" i="160" s="1"/>
  <c r="W142" i="160" s="1"/>
  <c r="W20" i="160" s="1"/>
  <c r="V105" i="177"/>
  <c r="W105" i="177"/>
  <c r="W131" i="177" s="1"/>
  <c r="W142" i="177" s="1"/>
  <c r="W20" i="177" s="1"/>
  <c r="V105" i="141"/>
  <c r="W105" i="141"/>
  <c r="W131" i="141" s="1"/>
  <c r="W142" i="141" s="1"/>
  <c r="W20" i="141" s="1"/>
  <c r="V105" i="157"/>
  <c r="W105" i="157"/>
  <c r="W131" i="157" s="1"/>
  <c r="W142" i="157" s="1"/>
  <c r="W20" i="157" s="1"/>
  <c r="V105" i="173"/>
  <c r="W105" i="173"/>
  <c r="W131" i="173" s="1"/>
  <c r="W142" i="173" s="1"/>
  <c r="W20" i="173" s="1"/>
  <c r="V105" i="142"/>
  <c r="W105" i="142"/>
  <c r="W131" i="142" s="1"/>
  <c r="W142" i="142" s="1"/>
  <c r="W20" i="142" s="1"/>
  <c r="V105" i="161"/>
  <c r="W105" i="161"/>
  <c r="W131" i="161" s="1"/>
  <c r="W142" i="161" s="1"/>
  <c r="W20" i="161" s="1"/>
  <c r="V105" i="168"/>
  <c r="W105" i="168"/>
  <c r="W131" i="168" s="1"/>
  <c r="W142" i="168" s="1"/>
  <c r="W20" i="168" s="1"/>
  <c r="V105" i="180"/>
  <c r="W105" i="180"/>
  <c r="W131" i="180" s="1"/>
  <c r="W142" i="180" s="1"/>
  <c r="W20" i="180" s="1"/>
  <c r="V105" i="181"/>
  <c r="W105" i="181"/>
  <c r="W131" i="181" s="1"/>
  <c r="W142" i="181" s="1"/>
  <c r="W20" i="181" s="1"/>
  <c r="V105" i="178"/>
  <c r="W105" i="178"/>
  <c r="W131" i="178" s="1"/>
  <c r="W142" i="178" s="1"/>
  <c r="W20" i="178" s="1"/>
  <c r="V105" i="152"/>
  <c r="W105" i="152"/>
  <c r="W131" i="152" s="1"/>
  <c r="W142" i="152" s="1"/>
  <c r="W20" i="152" s="1"/>
  <c r="V105" i="159"/>
  <c r="W105" i="159"/>
  <c r="W131" i="159" s="1"/>
  <c r="W142" i="159" s="1"/>
  <c r="W20" i="159" s="1"/>
  <c r="V105" i="151"/>
  <c r="W105" i="151"/>
  <c r="W131" i="151" s="1"/>
  <c r="W142" i="151" s="1"/>
  <c r="W20" i="151" s="1"/>
  <c r="V105" i="143"/>
  <c r="W105" i="143"/>
  <c r="W131" i="143" s="1"/>
  <c r="W142" i="143" s="1"/>
  <c r="W20" i="143" s="1"/>
  <c r="V105" i="149"/>
  <c r="W105" i="149"/>
  <c r="W131" i="149" s="1"/>
  <c r="W142" i="149" s="1"/>
  <c r="W20" i="149" s="1"/>
  <c r="V105" i="156"/>
  <c r="W105" i="156"/>
  <c r="W131" i="156" s="1"/>
  <c r="W142" i="156" s="1"/>
  <c r="W20" i="156" s="1"/>
  <c r="V105" i="163"/>
  <c r="W105" i="163"/>
  <c r="W131" i="163" s="1"/>
  <c r="W142" i="163" s="1"/>
  <c r="W20" i="163" s="1"/>
  <c r="V105" i="166"/>
  <c r="W105" i="166"/>
  <c r="W131" i="166" s="1"/>
  <c r="W142" i="166" s="1"/>
  <c r="W20" i="166" s="1"/>
  <c r="V105" i="179"/>
  <c r="W105" i="179"/>
  <c r="W131" i="179" s="1"/>
  <c r="W142" i="179" s="1"/>
  <c r="W20" i="179" s="1"/>
  <c r="U105" i="167"/>
  <c r="U131" i="167" s="1"/>
  <c r="U21" i="167" s="1"/>
  <c r="V105" i="167"/>
  <c r="U105" i="170"/>
  <c r="U131" i="170" s="1"/>
  <c r="U142" i="170" s="1"/>
  <c r="U20" i="170" s="1"/>
  <c r="V105" i="170"/>
  <c r="U105" i="164"/>
  <c r="U131" i="164" s="1"/>
  <c r="U21" i="164" s="1"/>
  <c r="V105" i="164"/>
  <c r="U105" i="175"/>
  <c r="U131" i="175" s="1"/>
  <c r="U21" i="175" s="1"/>
  <c r="V105" i="175"/>
  <c r="U105" i="147"/>
  <c r="U131" i="147" s="1"/>
  <c r="U21" i="147" s="1"/>
  <c r="V105" i="147"/>
  <c r="U105" i="169"/>
  <c r="U131" i="169" s="1"/>
  <c r="U21" i="169" s="1"/>
  <c r="V105" i="169"/>
  <c r="U105" i="182"/>
  <c r="U131" i="182" s="1"/>
  <c r="U21" i="182" s="1"/>
  <c r="V105" i="182"/>
  <c r="U105" i="153"/>
  <c r="U131" i="153" s="1"/>
  <c r="U21" i="153" s="1"/>
  <c r="V105" i="153"/>
  <c r="U105" i="172"/>
  <c r="U131" i="172" s="1"/>
  <c r="U142" i="172" s="1"/>
  <c r="U20" i="172" s="1"/>
  <c r="V105" i="172"/>
  <c r="U105" i="150"/>
  <c r="V105" i="150"/>
  <c r="U105" i="174"/>
  <c r="U131" i="174" s="1"/>
  <c r="U142" i="174" s="1"/>
  <c r="U20" i="174" s="1"/>
  <c r="V105" i="174"/>
  <c r="U105" i="158"/>
  <c r="U131" i="158" s="1"/>
  <c r="U21" i="158" s="1"/>
  <c r="V105" i="158"/>
  <c r="U105" i="145"/>
  <c r="U131" i="145" s="1"/>
  <c r="U21" i="145" s="1"/>
  <c r="V105" i="145"/>
  <c r="U105" i="148"/>
  <c r="U131" i="148" s="1"/>
  <c r="U21" i="148" s="1"/>
  <c r="V105" i="148"/>
  <c r="U105" i="155"/>
  <c r="U131" i="155" s="1"/>
  <c r="U21" i="155" s="1"/>
  <c r="V105" i="155"/>
  <c r="U105" i="162"/>
  <c r="V105" i="162"/>
  <c r="T105" i="181"/>
  <c r="T131" i="181" s="1"/>
  <c r="U105" i="181"/>
  <c r="U131" i="181" s="1"/>
  <c r="T105" i="157"/>
  <c r="T131" i="157" s="1"/>
  <c r="U105" i="157"/>
  <c r="U131" i="157" s="1"/>
  <c r="T105" i="173"/>
  <c r="T131" i="173" s="1"/>
  <c r="U105" i="173"/>
  <c r="U131" i="173" s="1"/>
  <c r="T105" i="180"/>
  <c r="T131" i="180" s="1"/>
  <c r="T21" i="180" s="1"/>
  <c r="U105" i="180"/>
  <c r="U131" i="180" s="1"/>
  <c r="U21" i="180" s="1"/>
  <c r="T105" i="176"/>
  <c r="T131" i="176" s="1"/>
  <c r="U105" i="176"/>
  <c r="U131" i="176" s="1"/>
  <c r="T105" i="178"/>
  <c r="T131" i="178" s="1"/>
  <c r="U105" i="178"/>
  <c r="U131" i="178" s="1"/>
  <c r="T105" i="165"/>
  <c r="T131" i="165" s="1"/>
  <c r="T21" i="165" s="1"/>
  <c r="U105" i="165"/>
  <c r="U131" i="165" s="1"/>
  <c r="U21" i="165" s="1"/>
  <c r="T105" i="154"/>
  <c r="T131" i="154" s="1"/>
  <c r="U105" i="154"/>
  <c r="U131" i="154" s="1"/>
  <c r="T105" i="152"/>
  <c r="T131" i="152" s="1"/>
  <c r="U105" i="152"/>
  <c r="U131" i="152" s="1"/>
  <c r="T105" i="140"/>
  <c r="T131" i="140" s="1"/>
  <c r="U105" i="140"/>
  <c r="U131" i="140" s="1"/>
  <c r="T105" i="146"/>
  <c r="T131" i="146" s="1"/>
  <c r="U105" i="146"/>
  <c r="U131" i="146" s="1"/>
  <c r="T105" i="177"/>
  <c r="T131" i="177" s="1"/>
  <c r="U105" i="177"/>
  <c r="U131" i="177" s="1"/>
  <c r="T105" i="168"/>
  <c r="T131" i="168" s="1"/>
  <c r="U105" i="168"/>
  <c r="U131" i="168" s="1"/>
  <c r="T105" i="142"/>
  <c r="T131" i="142" s="1"/>
  <c r="U105" i="142"/>
  <c r="U131" i="142" s="1"/>
  <c r="T105" i="161"/>
  <c r="T131" i="161" s="1"/>
  <c r="U105" i="161"/>
  <c r="U131" i="161" s="1"/>
  <c r="T105" i="159"/>
  <c r="T131" i="159" s="1"/>
  <c r="U105" i="159"/>
  <c r="U131" i="159" s="1"/>
  <c r="T105" i="141"/>
  <c r="T131" i="141" s="1"/>
  <c r="U105" i="141"/>
  <c r="U131" i="141" s="1"/>
  <c r="T105" i="143"/>
  <c r="T131" i="143" s="1"/>
  <c r="U105" i="143"/>
  <c r="U131" i="143" s="1"/>
  <c r="T105" i="149"/>
  <c r="T131" i="149" s="1"/>
  <c r="U105" i="149"/>
  <c r="U131" i="149" s="1"/>
  <c r="T105" i="156"/>
  <c r="T131" i="156" s="1"/>
  <c r="U105" i="156"/>
  <c r="U131" i="156" s="1"/>
  <c r="T105" i="163"/>
  <c r="T131" i="163" s="1"/>
  <c r="U105" i="163"/>
  <c r="U131" i="163" s="1"/>
  <c r="T105" i="171"/>
  <c r="T131" i="171" s="1"/>
  <c r="U105" i="171"/>
  <c r="U131" i="171" s="1"/>
  <c r="T131" i="65"/>
  <c r="T21" i="65" s="1"/>
  <c r="U105" i="65"/>
  <c r="U131" i="65" s="1"/>
  <c r="T105" i="160"/>
  <c r="T131" i="160" s="1"/>
  <c r="T21" i="160" s="1"/>
  <c r="U105" i="160"/>
  <c r="U131" i="160" s="1"/>
  <c r="U21" i="160" s="1"/>
  <c r="T105" i="151"/>
  <c r="T131" i="151" s="1"/>
  <c r="U105" i="151"/>
  <c r="U131" i="151" s="1"/>
  <c r="T105" i="166"/>
  <c r="T131" i="166" s="1"/>
  <c r="U105" i="166"/>
  <c r="U131" i="166" s="1"/>
  <c r="T105" i="179"/>
  <c r="T131" i="179" s="1"/>
  <c r="U105" i="179"/>
  <c r="U131" i="179" s="1"/>
  <c r="W131" i="145"/>
  <c r="W142" i="145" s="1"/>
  <c r="W20" i="145" s="1"/>
  <c r="T105" i="145"/>
  <c r="T131" i="145" s="1"/>
  <c r="T21" i="145" s="1"/>
  <c r="T105" i="170"/>
  <c r="T131" i="170" s="1"/>
  <c r="T105" i="153"/>
  <c r="T131" i="153" s="1"/>
  <c r="T21" i="153" s="1"/>
  <c r="T105" i="164"/>
  <c r="T131" i="164" s="1"/>
  <c r="T21" i="164" s="1"/>
  <c r="T105" i="175"/>
  <c r="T131" i="175" s="1"/>
  <c r="T142" i="175" s="1"/>
  <c r="T20" i="175" s="1"/>
  <c r="T105" i="167"/>
  <c r="T131" i="167" s="1"/>
  <c r="T142" i="167" s="1"/>
  <c r="T20" i="167" s="1"/>
  <c r="W131" i="169"/>
  <c r="W142" i="169" s="1"/>
  <c r="W20" i="169" s="1"/>
  <c r="T105" i="169"/>
  <c r="T131" i="169" s="1"/>
  <c r="T142" i="169" s="1"/>
  <c r="T20" i="169" s="1"/>
  <c r="W131" i="182"/>
  <c r="W142" i="182" s="1"/>
  <c r="W20" i="182" s="1"/>
  <c r="T105" i="182"/>
  <c r="T131" i="182" s="1"/>
  <c r="T21" i="182" s="1"/>
  <c r="T105" i="150"/>
  <c r="T131" i="150" s="1"/>
  <c r="T21" i="150" s="1"/>
  <c r="W131" i="174"/>
  <c r="W142" i="174" s="1"/>
  <c r="W20" i="174" s="1"/>
  <c r="T105" i="174"/>
  <c r="T131" i="174" s="1"/>
  <c r="T21" i="174" s="1"/>
  <c r="T105" i="147"/>
  <c r="T131" i="147" s="1"/>
  <c r="T21" i="147" s="1"/>
  <c r="T105" i="172"/>
  <c r="T131" i="172" s="1"/>
  <c r="T21" i="172" s="1"/>
  <c r="T105" i="158"/>
  <c r="T131" i="158" s="1"/>
  <c r="T142" i="158" s="1"/>
  <c r="T20" i="158" s="1"/>
  <c r="T105" i="148"/>
  <c r="T131" i="148" s="1"/>
  <c r="T21" i="148" s="1"/>
  <c r="T105" i="155"/>
  <c r="T131" i="155" s="1"/>
  <c r="T21" i="155" s="1"/>
  <c r="U131" i="162"/>
  <c r="U21" i="162" s="1"/>
  <c r="T105" i="162"/>
  <c r="T131" i="162" s="1"/>
  <c r="T21" i="162" s="1"/>
  <c r="W131" i="175"/>
  <c r="W142" i="175" s="1"/>
  <c r="W20" i="175" s="1"/>
  <c r="W131" i="172"/>
  <c r="W142" i="172" s="1"/>
  <c r="W20" i="172" s="1"/>
  <c r="W131" i="170"/>
  <c r="W142" i="170" s="1"/>
  <c r="W20" i="170" s="1"/>
  <c r="W131" i="171"/>
  <c r="W142" i="171" s="1"/>
  <c r="W20" i="171" s="1"/>
  <c r="W131" i="167"/>
  <c r="W142" i="167" s="1"/>
  <c r="W20" i="167" s="1"/>
  <c r="W131" i="164"/>
  <c r="W142" i="164" s="1"/>
  <c r="W20" i="164" s="1"/>
  <c r="W131" i="162"/>
  <c r="W142" i="162" s="1"/>
  <c r="W20" i="162" s="1"/>
  <c r="W131" i="158"/>
  <c r="W142" i="158" s="1"/>
  <c r="W20" i="158" s="1"/>
  <c r="W131" i="153"/>
  <c r="W142" i="153" s="1"/>
  <c r="W20" i="153" s="1"/>
  <c r="W131" i="155"/>
  <c r="W142" i="155" s="1"/>
  <c r="W20" i="155" s="1"/>
  <c r="W131" i="148"/>
  <c r="W142" i="148" s="1"/>
  <c r="W20" i="148" s="1"/>
  <c r="W131" i="150"/>
  <c r="W142" i="150" s="1"/>
  <c r="W20" i="150" s="1"/>
  <c r="U131" i="150"/>
  <c r="U21" i="150" s="1"/>
  <c r="W131" i="147"/>
  <c r="W142" i="147" s="1"/>
  <c r="W20" i="147" s="1"/>
  <c r="L106" i="59"/>
  <c r="Q106" i="182" s="1"/>
  <c r="V22" i="182" s="1"/>
  <c r="T143" i="60"/>
  <c r="AA150" i="60"/>
  <c r="AB150" i="60"/>
  <c r="AE147" i="60"/>
  <c r="R144" i="60"/>
  <c r="AK144" i="60"/>
  <c r="V150" i="60"/>
  <c r="AV147" i="60"/>
  <c r="AS150" i="60"/>
  <c r="AG143" i="60"/>
  <c r="AL150" i="60"/>
  <c r="Y150" i="60"/>
  <c r="O150" i="60"/>
  <c r="BA150" i="60"/>
  <c r="R150" i="60"/>
  <c r="AF150" i="60"/>
  <c r="AG144" i="60"/>
  <c r="P150" i="60"/>
  <c r="AD150" i="60"/>
  <c r="W144" i="60"/>
  <c r="AQ148" i="60"/>
  <c r="Z144" i="60"/>
  <c r="Q150" i="60"/>
  <c r="AP144" i="60"/>
  <c r="AI150" i="60"/>
  <c r="M150" i="60"/>
  <c r="BA143" i="60"/>
  <c r="AH150" i="60"/>
  <c r="U150" i="60"/>
  <c r="W143" i="60"/>
  <c r="AS143" i="60"/>
  <c r="AU143" i="60"/>
  <c r="BB150" i="60"/>
  <c r="T144" i="60"/>
  <c r="AK150" i="60"/>
  <c r="W150" i="60"/>
  <c r="AM150" i="60"/>
  <c r="AL143" i="60"/>
  <c r="T150" i="60"/>
  <c r="AQ150" i="60"/>
  <c r="AU148" i="60"/>
  <c r="AR150" i="60"/>
  <c r="AB143" i="60"/>
  <c r="X150" i="60"/>
  <c r="AP147" i="60"/>
  <c r="AT150" i="60"/>
  <c r="AV144" i="60"/>
  <c r="AV150" i="60"/>
  <c r="AN144" i="60"/>
  <c r="BA144" i="60"/>
  <c r="AE144" i="60"/>
  <c r="S150" i="60"/>
  <c r="U143" i="60"/>
  <c r="AP150" i="60"/>
  <c r="AI143" i="60"/>
  <c r="AY150" i="60"/>
  <c r="AN147" i="60"/>
  <c r="AJ150" i="60"/>
  <c r="AC150" i="60"/>
  <c r="Z150" i="60"/>
  <c r="AU150" i="60"/>
  <c r="AG150" i="60"/>
  <c r="AE150" i="60"/>
  <c r="N150" i="60"/>
  <c r="R143" i="60"/>
  <c r="AN150" i="60"/>
  <c r="AI144" i="60"/>
  <c r="BC144" i="60"/>
  <c r="BC150" i="60"/>
  <c r="U144" i="60"/>
  <c r="AS148" i="60"/>
  <c r="BC143" i="60"/>
  <c r="AZ150" i="60"/>
  <c r="AW150" i="60"/>
  <c r="AX150" i="60"/>
  <c r="AB144" i="60"/>
  <c r="AL144" i="60"/>
  <c r="AK143" i="60"/>
  <c r="Z143" i="60"/>
  <c r="AO150" i="60"/>
  <c r="T142" i="65" l="1"/>
  <c r="T20" i="65" s="1"/>
  <c r="T142" i="170"/>
  <c r="T20" i="170" s="1"/>
  <c r="T21" i="170"/>
  <c r="T142" i="180"/>
  <c r="T20" i="180" s="1"/>
  <c r="T142" i="182"/>
  <c r="T20" i="182" s="1"/>
  <c r="U142" i="180"/>
  <c r="U20" i="180" s="1"/>
  <c r="U142" i="182"/>
  <c r="U20" i="182" s="1"/>
  <c r="U21" i="172"/>
  <c r="T21" i="175"/>
  <c r="T23" i="182"/>
  <c r="V131" i="182"/>
  <c r="V142" i="182" s="1"/>
  <c r="V20" i="182" s="1"/>
  <c r="T142" i="172"/>
  <c r="T20" i="172" s="1"/>
  <c r="U142" i="175"/>
  <c r="U20" i="175" s="1"/>
  <c r="T21" i="181"/>
  <c r="T142" i="181"/>
  <c r="T20" i="181" s="1"/>
  <c r="Q106" i="180"/>
  <c r="V22" i="180" s="1"/>
  <c r="Q106" i="181"/>
  <c r="V22" i="181" s="1"/>
  <c r="U21" i="181"/>
  <c r="U142" i="181"/>
  <c r="U20" i="181" s="1"/>
  <c r="Q106" i="178"/>
  <c r="Q106" i="179"/>
  <c r="V22" i="179" s="1"/>
  <c r="T21" i="179"/>
  <c r="T142" i="179"/>
  <c r="T20" i="179" s="1"/>
  <c r="U21" i="179"/>
  <c r="U142" i="179"/>
  <c r="U20" i="179" s="1"/>
  <c r="U142" i="167"/>
  <c r="U20" i="167" s="1"/>
  <c r="U21" i="174"/>
  <c r="D37" i="119"/>
  <c r="C622" i="93" s="1"/>
  <c r="T21" i="178"/>
  <c r="T142" i="178"/>
  <c r="T20" i="178" s="1"/>
  <c r="T21" i="169"/>
  <c r="T142" i="174"/>
  <c r="T20" i="174" s="1"/>
  <c r="U21" i="178"/>
  <c r="U142" i="178"/>
  <c r="U20" i="178" s="1"/>
  <c r="Q106" i="175"/>
  <c r="V22" i="175" s="1"/>
  <c r="Q106" i="177"/>
  <c r="V22" i="177" s="1"/>
  <c r="Q106" i="176"/>
  <c r="V22" i="176" s="1"/>
  <c r="U21" i="177"/>
  <c r="U142" i="177"/>
  <c r="U20" i="177" s="1"/>
  <c r="T21" i="177"/>
  <c r="T142" i="177"/>
  <c r="T20" i="177" s="1"/>
  <c r="T21" i="176"/>
  <c r="T142" i="176"/>
  <c r="T20" i="176" s="1"/>
  <c r="U21" i="176"/>
  <c r="U142" i="176"/>
  <c r="U20" i="176" s="1"/>
  <c r="U142" i="169"/>
  <c r="U20" i="169" s="1"/>
  <c r="T142" i="165"/>
  <c r="T20" i="165" s="1"/>
  <c r="U21" i="170"/>
  <c r="Q106" i="173"/>
  <c r="Q106" i="174"/>
  <c r="V22" i="174" s="1"/>
  <c r="T21" i="173"/>
  <c r="T142" i="173"/>
  <c r="T20" i="173" s="1"/>
  <c r="U142" i="158"/>
  <c r="U20" i="158" s="1"/>
  <c r="U21" i="173"/>
  <c r="U142" i="173"/>
  <c r="U20" i="173" s="1"/>
  <c r="U142" i="162"/>
  <c r="U20" i="162" s="1"/>
  <c r="U142" i="164"/>
  <c r="U20" i="164" s="1"/>
  <c r="Q106" i="171"/>
  <c r="V22" i="171" s="1"/>
  <c r="Q106" i="172"/>
  <c r="V22" i="172" s="1"/>
  <c r="T21" i="171"/>
  <c r="T142" i="171"/>
  <c r="T20" i="171" s="1"/>
  <c r="U21" i="171"/>
  <c r="U142" i="171"/>
  <c r="U20" i="171" s="1"/>
  <c r="Q106" i="169"/>
  <c r="Q106" i="170"/>
  <c r="V22" i="170" s="1"/>
  <c r="D31" i="119"/>
  <c r="C508" i="93" s="1"/>
  <c r="T142" i="164"/>
  <c r="T20" i="164" s="1"/>
  <c r="T21" i="167"/>
  <c r="U142" i="165"/>
  <c r="U20" i="165" s="1"/>
  <c r="D29" i="119"/>
  <c r="C470" i="93" s="1"/>
  <c r="T142" i="160"/>
  <c r="T20" i="160" s="1"/>
  <c r="T21" i="168"/>
  <c r="T142" i="168"/>
  <c r="T20" i="168" s="1"/>
  <c r="U21" i="168"/>
  <c r="U142" i="168"/>
  <c r="U20" i="168" s="1"/>
  <c r="Q106" i="167"/>
  <c r="V22" i="167" s="1"/>
  <c r="Q106" i="168"/>
  <c r="V22" i="168" s="1"/>
  <c r="T21" i="166"/>
  <c r="T142" i="166"/>
  <c r="T20" i="166" s="1"/>
  <c r="U21" i="166"/>
  <c r="U142" i="166"/>
  <c r="U20" i="166" s="1"/>
  <c r="Q106" i="165"/>
  <c r="V22" i="165" s="1"/>
  <c r="Q106" i="166"/>
  <c r="V22" i="166" s="1"/>
  <c r="T142" i="162"/>
  <c r="T20" i="162" s="1"/>
  <c r="U142" i="160"/>
  <c r="U20" i="160" s="1"/>
  <c r="U142" i="155"/>
  <c r="U20" i="155" s="1"/>
  <c r="Q106" i="163"/>
  <c r="V22" i="163" s="1"/>
  <c r="Q106" i="164"/>
  <c r="V22" i="164" s="1"/>
  <c r="T21" i="163"/>
  <c r="T142" i="163"/>
  <c r="T20" i="163" s="1"/>
  <c r="U21" i="163"/>
  <c r="U142" i="163"/>
  <c r="U20" i="163" s="1"/>
  <c r="Q106" i="161"/>
  <c r="Q106" i="162"/>
  <c r="V22" i="162" s="1"/>
  <c r="T21" i="158"/>
  <c r="U21" i="161"/>
  <c r="U142" i="161"/>
  <c r="U20" i="161" s="1"/>
  <c r="T142" i="148"/>
  <c r="T20" i="148" s="1"/>
  <c r="T21" i="161"/>
  <c r="T142" i="161"/>
  <c r="T20" i="161" s="1"/>
  <c r="U142" i="153"/>
  <c r="U20" i="153" s="1"/>
  <c r="Q106" i="159"/>
  <c r="Q106" i="160"/>
  <c r="V22" i="160" s="1"/>
  <c r="T142" i="153"/>
  <c r="T20" i="153" s="1"/>
  <c r="D20" i="119"/>
  <c r="C299" i="93" s="1"/>
  <c r="T21" i="159"/>
  <c r="T142" i="159"/>
  <c r="T20" i="159" s="1"/>
  <c r="U21" i="159"/>
  <c r="U142" i="159"/>
  <c r="U20" i="159" s="1"/>
  <c r="Q106" i="157"/>
  <c r="Q106" i="158"/>
  <c r="V22" i="158" s="1"/>
  <c r="T21" i="157"/>
  <c r="T142" i="157"/>
  <c r="T20" i="157" s="1"/>
  <c r="U21" i="157"/>
  <c r="U142" i="157"/>
  <c r="U20" i="157" s="1"/>
  <c r="U142" i="148"/>
  <c r="U20" i="148" s="1"/>
  <c r="T142" i="155"/>
  <c r="T20" i="155" s="1"/>
  <c r="U21" i="156"/>
  <c r="U142" i="156"/>
  <c r="U20" i="156" s="1"/>
  <c r="T21" i="156"/>
  <c r="T142" i="156"/>
  <c r="T20" i="156" s="1"/>
  <c r="Q106" i="155"/>
  <c r="V22" i="155" s="1"/>
  <c r="Q106" i="156"/>
  <c r="V22" i="156" s="1"/>
  <c r="U142" i="150"/>
  <c r="U20" i="150" s="1"/>
  <c r="T142" i="150"/>
  <c r="T20" i="150" s="1"/>
  <c r="T142" i="147"/>
  <c r="T20" i="147" s="1"/>
  <c r="U21" i="154"/>
  <c r="U142" i="154"/>
  <c r="U20" i="154" s="1"/>
  <c r="T21" i="154"/>
  <c r="T142" i="154"/>
  <c r="T20" i="154" s="1"/>
  <c r="Q106" i="153"/>
  <c r="V22" i="153" s="1"/>
  <c r="Q106" i="154"/>
  <c r="V22" i="154" s="1"/>
  <c r="U142" i="147"/>
  <c r="U20" i="147" s="1"/>
  <c r="U21" i="152"/>
  <c r="U142" i="152"/>
  <c r="U20" i="152" s="1"/>
  <c r="Q106" i="152"/>
  <c r="V22" i="152" s="1"/>
  <c r="Q106" i="151"/>
  <c r="V22" i="151" s="1"/>
  <c r="T21" i="151"/>
  <c r="T142" i="151"/>
  <c r="T20" i="151" s="1"/>
  <c r="T21" i="152"/>
  <c r="T142" i="152"/>
  <c r="T20" i="152" s="1"/>
  <c r="U21" i="151"/>
  <c r="U142" i="151"/>
  <c r="U20" i="151" s="1"/>
  <c r="Q106" i="149"/>
  <c r="Q106" i="150"/>
  <c r="V22" i="150" s="1"/>
  <c r="U142" i="145"/>
  <c r="U20" i="145" s="1"/>
  <c r="T21" i="149"/>
  <c r="T142" i="149"/>
  <c r="T20" i="149" s="1"/>
  <c r="U21" i="149"/>
  <c r="U142" i="149"/>
  <c r="U20" i="149" s="1"/>
  <c r="Q106" i="147"/>
  <c r="Q106" i="148"/>
  <c r="V22" i="148" s="1"/>
  <c r="T142" i="145"/>
  <c r="T20" i="145" s="1"/>
  <c r="Q106" i="145"/>
  <c r="V22" i="145" s="1"/>
  <c r="Q106" i="146"/>
  <c r="V22" i="146" s="1"/>
  <c r="T21" i="146"/>
  <c r="T142" i="146"/>
  <c r="T20" i="146" s="1"/>
  <c r="U21" i="146"/>
  <c r="U142" i="146"/>
  <c r="U20" i="146" s="1"/>
  <c r="Q106" i="142"/>
  <c r="Q106" i="143"/>
  <c r="V22" i="143" s="1"/>
  <c r="T21" i="143"/>
  <c r="T142" i="143"/>
  <c r="T20" i="143" s="1"/>
  <c r="U21" i="143"/>
  <c r="U142" i="143"/>
  <c r="U20" i="143" s="1"/>
  <c r="T21" i="142"/>
  <c r="T142" i="142"/>
  <c r="T20" i="142" s="1"/>
  <c r="U21" i="142"/>
  <c r="U142" i="142"/>
  <c r="U20" i="142" s="1"/>
  <c r="L150" i="60"/>
  <c r="BG11" i="54" s="1"/>
  <c r="BG15" i="54" s="1"/>
  <c r="U142" i="140"/>
  <c r="U20" i="140" s="1"/>
  <c r="U21" i="140"/>
  <c r="T142" i="141"/>
  <c r="T20" i="141" s="1"/>
  <c r="T21" i="141"/>
  <c r="U142" i="65"/>
  <c r="U20" i="65" s="1"/>
  <c r="U21" i="65"/>
  <c r="U142" i="141"/>
  <c r="U20" i="141" s="1"/>
  <c r="U21" i="141"/>
  <c r="T142" i="140"/>
  <c r="T20" i="140" s="1"/>
  <c r="T21" i="140"/>
  <c r="Q106" i="59"/>
  <c r="Q106" i="140"/>
  <c r="V22" i="140" s="1"/>
  <c r="Q106" i="65"/>
  <c r="V22" i="65" s="1"/>
  <c r="Q106" i="141"/>
  <c r="V22" i="141" s="1"/>
  <c r="AD144" i="60"/>
  <c r="AV143" i="60"/>
  <c r="X144" i="60"/>
  <c r="W147" i="60"/>
  <c r="AY148" i="60"/>
  <c r="AB147" i="60"/>
  <c r="AJ143" i="60"/>
  <c r="M143" i="60"/>
  <c r="Y147" i="60"/>
  <c r="AY147" i="60"/>
  <c r="V148" i="60"/>
  <c r="AH147" i="60"/>
  <c r="BB143" i="60"/>
  <c r="AZ143" i="60"/>
  <c r="S147" i="60"/>
  <c r="AF147" i="60"/>
  <c r="BC147" i="60"/>
  <c r="Q148" i="60"/>
  <c r="Q143" i="60"/>
  <c r="AW147" i="60"/>
  <c r="AA147" i="60"/>
  <c r="AZ147" i="60"/>
  <c r="BC149" i="60"/>
  <c r="V147" i="60"/>
  <c r="AO144" i="60"/>
  <c r="AN143" i="60"/>
  <c r="AR147" i="60"/>
  <c r="AC148" i="60"/>
  <c r="AP148" i="60"/>
  <c r="S148" i="60"/>
  <c r="AA144" i="60"/>
  <c r="BB144" i="60"/>
  <c r="AE148" i="60"/>
  <c r="T147" i="60"/>
  <c r="AS144" i="60"/>
  <c r="AW148" i="60"/>
  <c r="BA147" i="60"/>
  <c r="O144" i="60"/>
  <c r="AI148" i="60"/>
  <c r="O143" i="60"/>
  <c r="AC144" i="60"/>
  <c r="AH144" i="60"/>
  <c r="Z148" i="60"/>
  <c r="R148" i="60"/>
  <c r="AC147" i="60"/>
  <c r="N144" i="60"/>
  <c r="Q144" i="60"/>
  <c r="AM144" i="60"/>
  <c r="AU147" i="60"/>
  <c r="AF148" i="60"/>
  <c r="P144" i="60"/>
  <c r="AJ148" i="60"/>
  <c r="AT147" i="60"/>
  <c r="AX147" i="60"/>
  <c r="Y143" i="60"/>
  <c r="AB148" i="60"/>
  <c r="T148" i="60"/>
  <c r="AR148" i="60"/>
  <c r="U147" i="60"/>
  <c r="M144" i="60"/>
  <c r="AM143" i="60"/>
  <c r="AD148" i="60"/>
  <c r="V143" i="60"/>
  <c r="AH148" i="60"/>
  <c r="AJ147" i="60"/>
  <c r="AS147" i="60"/>
  <c r="AZ148" i="60"/>
  <c r="AO147" i="60"/>
  <c r="AV148" i="60"/>
  <c r="AL148" i="60"/>
  <c r="AM148" i="60"/>
  <c r="X147" i="60"/>
  <c r="BC148" i="60"/>
  <c r="BC142" i="60"/>
  <c r="M147" i="60"/>
  <c r="AX143" i="60"/>
  <c r="AX148" i="60"/>
  <c r="AD143" i="60"/>
  <c r="BA148" i="60"/>
  <c r="U148" i="60"/>
  <c r="P148" i="60"/>
  <c r="AW143" i="60"/>
  <c r="BB148" i="60"/>
  <c r="Y148" i="60"/>
  <c r="V144" i="60"/>
  <c r="AL147" i="60"/>
  <c r="AO143" i="60"/>
  <c r="N143" i="60"/>
  <c r="AY143" i="60"/>
  <c r="AP143" i="60"/>
  <c r="AQ143" i="60"/>
  <c r="S144" i="60"/>
  <c r="AT148" i="60"/>
  <c r="O148" i="60"/>
  <c r="P147" i="60"/>
  <c r="AR144" i="60"/>
  <c r="P143" i="60"/>
  <c r="AF143" i="60"/>
  <c r="M148" i="60"/>
  <c r="AR143" i="60"/>
  <c r="N147" i="60"/>
  <c r="BB147" i="60"/>
  <c r="N148" i="60"/>
  <c r="AI147" i="60"/>
  <c r="R147" i="60"/>
  <c r="AJ144" i="60"/>
  <c r="AA143" i="60"/>
  <c r="AX144" i="60"/>
  <c r="AG147" i="60"/>
  <c r="AZ144" i="60"/>
  <c r="O147" i="60"/>
  <c r="AU144" i="60"/>
  <c r="Q147" i="60"/>
  <c r="AF144" i="60"/>
  <c r="AQ147" i="60"/>
  <c r="AT144" i="60"/>
  <c r="AD147" i="60"/>
  <c r="AC143" i="60"/>
  <c r="Z147" i="60"/>
  <c r="AH143" i="60"/>
  <c r="AT143" i="60"/>
  <c r="AW144" i="60"/>
  <c r="AK148" i="60"/>
  <c r="AN148" i="60"/>
  <c r="AY144" i="60"/>
  <c r="AG148" i="60"/>
  <c r="AK147" i="60"/>
  <c r="Y144" i="60"/>
  <c r="S143" i="60"/>
  <c r="AQ144" i="60"/>
  <c r="X143" i="60"/>
  <c r="AE143" i="60"/>
  <c r="AO148" i="60"/>
  <c r="AA148" i="60"/>
  <c r="AM147" i="60"/>
  <c r="X148" i="60"/>
  <c r="W148" i="60"/>
  <c r="D28" i="119" l="1"/>
  <c r="C451" i="93" s="1"/>
  <c r="D32" i="119"/>
  <c r="C527" i="93" s="1"/>
  <c r="O33" i="123" s="1"/>
  <c r="V22" i="161"/>
  <c r="T23" i="161" s="1"/>
  <c r="V131" i="147"/>
  <c r="V142" i="147" s="1"/>
  <c r="V20" i="147" s="1"/>
  <c r="V22" i="147"/>
  <c r="T23" i="147" s="1"/>
  <c r="V131" i="178"/>
  <c r="V142" i="178" s="1"/>
  <c r="V20" i="178" s="1"/>
  <c r="V22" i="178"/>
  <c r="T23" i="178" s="1"/>
  <c r="V22" i="159"/>
  <c r="T23" i="159" s="1"/>
  <c r="V131" i="173"/>
  <c r="V142" i="173" s="1"/>
  <c r="V20" i="173" s="1"/>
  <c r="V22" i="173"/>
  <c r="T23" i="173" s="1"/>
  <c r="V22" i="169"/>
  <c r="T23" i="169" s="1"/>
  <c r="V22" i="157"/>
  <c r="T23" i="157" s="1"/>
  <c r="V131" i="149"/>
  <c r="V142" i="149" s="1"/>
  <c r="V20" i="149" s="1"/>
  <c r="V22" i="149"/>
  <c r="T23" i="149" s="1"/>
  <c r="V22" i="142"/>
  <c r="T23" i="142" s="1"/>
  <c r="F13" i="127"/>
  <c r="AM6" i="124" s="1"/>
  <c r="D42" i="119"/>
  <c r="C717" i="93" s="1"/>
  <c r="C717" i="48" s="1"/>
  <c r="D44" i="119"/>
  <c r="C755" i="93" s="1"/>
  <c r="C755" i="48" s="1"/>
  <c r="E44" i="119"/>
  <c r="D34" i="119"/>
  <c r="C565" i="93" s="1"/>
  <c r="O35" i="123" s="1"/>
  <c r="D43" i="119"/>
  <c r="C736" i="93" s="1"/>
  <c r="D41" i="119"/>
  <c r="C698" i="93" s="1"/>
  <c r="T23" i="181"/>
  <c r="V131" i="181"/>
  <c r="V142" i="181" s="1"/>
  <c r="V20" i="181" s="1"/>
  <c r="T23" i="180"/>
  <c r="V131" i="180"/>
  <c r="V142" i="180" s="1"/>
  <c r="V20" i="180" s="1"/>
  <c r="T23" i="179"/>
  <c r="V131" i="179"/>
  <c r="V142" i="179" s="1"/>
  <c r="V20" i="179" s="1"/>
  <c r="D40" i="119"/>
  <c r="C679" i="93" s="1"/>
  <c r="D39" i="119"/>
  <c r="C660" i="93" s="1"/>
  <c r="D38" i="119"/>
  <c r="C641" i="93" s="1"/>
  <c r="D36" i="119"/>
  <c r="C603" i="93" s="1"/>
  <c r="O37" i="123" s="1"/>
  <c r="T23" i="175"/>
  <c r="V131" i="175"/>
  <c r="V142" i="175" s="1"/>
  <c r="V20" i="175" s="1"/>
  <c r="T23" i="177"/>
  <c r="V131" i="177"/>
  <c r="V142" i="177" s="1"/>
  <c r="V20" i="177" s="1"/>
  <c r="T23" i="176"/>
  <c r="V131" i="176"/>
  <c r="V142" i="176" s="1"/>
  <c r="V20" i="176" s="1"/>
  <c r="C622" i="48"/>
  <c r="O38" i="123"/>
  <c r="D35" i="119"/>
  <c r="C584" i="93" s="1"/>
  <c r="D33" i="119"/>
  <c r="C546" i="93" s="1"/>
  <c r="V131" i="169"/>
  <c r="V142" i="169" s="1"/>
  <c r="V20" i="169" s="1"/>
  <c r="D27" i="119"/>
  <c r="C432" i="93" s="1"/>
  <c r="C432" i="48" s="1"/>
  <c r="T23" i="174"/>
  <c r="V131" i="174"/>
  <c r="V142" i="174" s="1"/>
  <c r="V20" i="174" s="1"/>
  <c r="T23" i="171"/>
  <c r="V131" i="171"/>
  <c r="V142" i="171" s="1"/>
  <c r="V20" i="171" s="1"/>
  <c r="T23" i="172"/>
  <c r="V131" i="172"/>
  <c r="V142" i="172" s="1"/>
  <c r="V20" i="172" s="1"/>
  <c r="T23" i="170"/>
  <c r="V131" i="170"/>
  <c r="V142" i="170" s="1"/>
  <c r="V20" i="170" s="1"/>
  <c r="D26" i="119"/>
  <c r="C413" i="93" s="1"/>
  <c r="O27" i="123" s="1"/>
  <c r="O32" i="123"/>
  <c r="C508" i="48"/>
  <c r="D30" i="119"/>
  <c r="C489" i="93" s="1"/>
  <c r="O30" i="123"/>
  <c r="C470" i="48"/>
  <c r="D22" i="119"/>
  <c r="C337" i="93" s="1"/>
  <c r="C337" i="48" s="1"/>
  <c r="T23" i="166"/>
  <c r="V131" i="166"/>
  <c r="V142" i="166" s="1"/>
  <c r="V20" i="166" s="1"/>
  <c r="T23" i="165"/>
  <c r="V131" i="165"/>
  <c r="V142" i="165" s="1"/>
  <c r="V20" i="165" s="1"/>
  <c r="T23" i="168"/>
  <c r="V131" i="168"/>
  <c r="V142" i="168" s="1"/>
  <c r="V20" i="168" s="1"/>
  <c r="T23" i="167"/>
  <c r="V131" i="167"/>
  <c r="V142" i="167" s="1"/>
  <c r="V20" i="167" s="1"/>
  <c r="D25" i="119"/>
  <c r="C394" i="93" s="1"/>
  <c r="D24" i="119"/>
  <c r="C375" i="93" s="1"/>
  <c r="D23" i="119"/>
  <c r="C356" i="93" s="1"/>
  <c r="V131" i="161"/>
  <c r="V142" i="161" s="1"/>
  <c r="V20" i="161" s="1"/>
  <c r="T23" i="162"/>
  <c r="V131" i="162"/>
  <c r="V142" i="162" s="1"/>
  <c r="V20" i="162" s="1"/>
  <c r="T23" i="164"/>
  <c r="V131" i="164"/>
  <c r="V142" i="164" s="1"/>
  <c r="V20" i="164" s="1"/>
  <c r="T23" i="163"/>
  <c r="V131" i="163"/>
  <c r="V142" i="163" s="1"/>
  <c r="V20" i="163" s="1"/>
  <c r="D10" i="119"/>
  <c r="C109" i="93" s="1"/>
  <c r="C109" i="48" s="1"/>
  <c r="V131" i="159"/>
  <c r="V142" i="159" s="1"/>
  <c r="V20" i="159" s="1"/>
  <c r="T23" i="160"/>
  <c r="V131" i="160"/>
  <c r="V142" i="160" s="1"/>
  <c r="V20" i="160" s="1"/>
  <c r="D21" i="119"/>
  <c r="C318" i="93" s="1"/>
  <c r="D15" i="119"/>
  <c r="C204" i="93" s="1"/>
  <c r="O16" i="123" s="1"/>
  <c r="O21" i="123"/>
  <c r="C299" i="48"/>
  <c r="D19" i="119"/>
  <c r="C280" i="93" s="1"/>
  <c r="D18" i="119"/>
  <c r="C261" i="93" s="1"/>
  <c r="D17" i="119"/>
  <c r="C242" i="93" s="1"/>
  <c r="V131" i="157"/>
  <c r="V142" i="157" s="1"/>
  <c r="V20" i="157" s="1"/>
  <c r="T23" i="158"/>
  <c r="V131" i="158"/>
  <c r="V142" i="158" s="1"/>
  <c r="V20" i="158" s="1"/>
  <c r="T23" i="156"/>
  <c r="V131" i="156"/>
  <c r="V142" i="156" s="1"/>
  <c r="V20" i="156" s="1"/>
  <c r="T23" i="155"/>
  <c r="V131" i="155"/>
  <c r="V142" i="155" s="1"/>
  <c r="V20" i="155" s="1"/>
  <c r="D16" i="119"/>
  <c r="C223" i="93" s="1"/>
  <c r="D14" i="119"/>
  <c r="C185" i="93" s="1"/>
  <c r="D13" i="119"/>
  <c r="C166" i="93" s="1"/>
  <c r="D12" i="119"/>
  <c r="C147" i="93" s="1"/>
  <c r="D9" i="119"/>
  <c r="C90" i="93" s="1"/>
  <c r="C90" i="48" s="1"/>
  <c r="T23" i="153"/>
  <c r="V131" i="153"/>
  <c r="V142" i="153" s="1"/>
  <c r="V20" i="153" s="1"/>
  <c r="T23" i="154"/>
  <c r="V131" i="154"/>
  <c r="V142" i="154" s="1"/>
  <c r="V20" i="154" s="1"/>
  <c r="T23" i="151"/>
  <c r="V131" i="151"/>
  <c r="V142" i="151" s="1"/>
  <c r="V20" i="151" s="1"/>
  <c r="T23" i="152"/>
  <c r="V131" i="152"/>
  <c r="V142" i="152" s="1"/>
  <c r="V20" i="152" s="1"/>
  <c r="T23" i="150"/>
  <c r="V131" i="150"/>
  <c r="V142" i="150" s="1"/>
  <c r="V20" i="150" s="1"/>
  <c r="D11" i="119"/>
  <c r="C128" i="93" s="1"/>
  <c r="T23" i="148"/>
  <c r="V131" i="148"/>
  <c r="V142" i="148" s="1"/>
  <c r="V20" i="148" s="1"/>
  <c r="D7" i="119"/>
  <c r="C52" i="93" s="1"/>
  <c r="O8" i="123" s="1"/>
  <c r="D8" i="119"/>
  <c r="C71" i="93" s="1"/>
  <c r="T23" i="146"/>
  <c r="V131" i="146"/>
  <c r="V142" i="146" s="1"/>
  <c r="V20" i="146" s="1"/>
  <c r="T23" i="145"/>
  <c r="V131" i="145"/>
  <c r="V142" i="145" s="1"/>
  <c r="V20" i="145" s="1"/>
  <c r="V131" i="142"/>
  <c r="V142" i="142" s="1"/>
  <c r="V20" i="142" s="1"/>
  <c r="D6" i="119"/>
  <c r="T23" i="143"/>
  <c r="V131" i="143"/>
  <c r="V142" i="143" s="1"/>
  <c r="V20" i="143" s="1"/>
  <c r="D5" i="119"/>
  <c r="L147" i="60"/>
  <c r="BX11" i="54" s="1"/>
  <c r="BX15" i="54" s="1"/>
  <c r="L144" i="60"/>
  <c r="L143" i="60"/>
  <c r="L148" i="60"/>
  <c r="T23" i="141"/>
  <c r="V131" i="141"/>
  <c r="V142" i="141" s="1"/>
  <c r="V20" i="141" s="1"/>
  <c r="T23" i="65"/>
  <c r="V131" i="65"/>
  <c r="V142" i="65" s="1"/>
  <c r="V20" i="65" s="1"/>
  <c r="T23" i="140"/>
  <c r="V131" i="140"/>
  <c r="V142" i="140" s="1"/>
  <c r="V20" i="140" s="1"/>
  <c r="W142" i="60"/>
  <c r="U142" i="60"/>
  <c r="AJ149" i="60"/>
  <c r="N149" i="60"/>
  <c r="AZ142" i="60"/>
  <c r="AR142" i="60"/>
  <c r="AU142" i="60"/>
  <c r="X149" i="60"/>
  <c r="S149" i="60"/>
  <c r="AK149" i="60"/>
  <c r="AG149" i="60"/>
  <c r="Y149" i="60"/>
  <c r="T142" i="60"/>
  <c r="AN149" i="60"/>
  <c r="Q149" i="60"/>
  <c r="AH142" i="60"/>
  <c r="Z149" i="60"/>
  <c r="V149" i="60"/>
  <c r="O149" i="60"/>
  <c r="AP149" i="60"/>
  <c r="AK142" i="60"/>
  <c r="AW149" i="60"/>
  <c r="AD149" i="60"/>
  <c r="AH149" i="60"/>
  <c r="V142" i="60"/>
  <c r="AL149" i="60"/>
  <c r="AA149" i="60"/>
  <c r="AT142" i="60"/>
  <c r="AF142" i="60"/>
  <c r="X142" i="60"/>
  <c r="Q142" i="60"/>
  <c r="AE142" i="60"/>
  <c r="Y142" i="60"/>
  <c r="S142" i="60"/>
  <c r="T149" i="60"/>
  <c r="AY142" i="60"/>
  <c r="AS142" i="60"/>
  <c r="AD142" i="60"/>
  <c r="BB149" i="60"/>
  <c r="BA149" i="60"/>
  <c r="AC149" i="60"/>
  <c r="N142" i="60"/>
  <c r="U149" i="60"/>
  <c r="AM142" i="60"/>
  <c r="W149" i="60"/>
  <c r="AP142" i="60"/>
  <c r="AG142" i="60"/>
  <c r="M149" i="60"/>
  <c r="AL142" i="60"/>
  <c r="AX142" i="60"/>
  <c r="AX149" i="60"/>
  <c r="P142" i="60"/>
  <c r="AT149" i="60"/>
  <c r="AB149" i="60"/>
  <c r="AQ149" i="60"/>
  <c r="AQ142" i="60"/>
  <c r="AN142" i="60"/>
  <c r="AE149" i="60"/>
  <c r="AC142" i="60"/>
  <c r="BB142" i="60"/>
  <c r="R142" i="60"/>
  <c r="AU149" i="60"/>
  <c r="AF149" i="60"/>
  <c r="AA142" i="60"/>
  <c r="AJ142" i="60"/>
  <c r="AO142" i="60"/>
  <c r="P149" i="60"/>
  <c r="AI149" i="60"/>
  <c r="BA142" i="60"/>
  <c r="O142" i="60"/>
  <c r="AI142" i="60"/>
  <c r="AM149" i="60"/>
  <c r="AZ149" i="60"/>
  <c r="R149" i="60"/>
  <c r="AV142" i="60"/>
  <c r="AW142" i="60"/>
  <c r="M142" i="60"/>
  <c r="AO149" i="60"/>
  <c r="AV149" i="60"/>
  <c r="Z142" i="60"/>
  <c r="AY149" i="60"/>
  <c r="AS149" i="60"/>
  <c r="AR149" i="60"/>
  <c r="AB142" i="60"/>
  <c r="E28" i="119" l="1"/>
  <c r="C527" i="48"/>
  <c r="D531" i="48" s="1"/>
  <c r="T33" i="125" s="1"/>
  <c r="E35" i="119"/>
  <c r="E40" i="119"/>
  <c r="E11" i="119"/>
  <c r="E9" i="119"/>
  <c r="BQ11" i="54"/>
  <c r="BZ11" i="54"/>
  <c r="BO11" i="54"/>
  <c r="E14" i="49"/>
  <c r="BL5" i="122" s="1"/>
  <c r="BI11" i="54"/>
  <c r="BI15" i="54" s="1"/>
  <c r="F14" i="127" s="1"/>
  <c r="BI16" i="54" s="1"/>
  <c r="CI11" i="54"/>
  <c r="G17" i="127"/>
  <c r="M16" i="135" s="1"/>
  <c r="H16" i="135" s="1"/>
  <c r="BG16" i="54"/>
  <c r="O43" i="123"/>
  <c r="O45" i="123"/>
  <c r="C565" i="48"/>
  <c r="O35" i="125" s="1"/>
  <c r="O45" i="125"/>
  <c r="D759" i="48"/>
  <c r="T45" i="125" s="1"/>
  <c r="E43" i="119"/>
  <c r="O44" i="123"/>
  <c r="C736" i="48"/>
  <c r="E42" i="119"/>
  <c r="D721" i="48"/>
  <c r="T43" i="125" s="1"/>
  <c r="O43" i="125"/>
  <c r="E41" i="119"/>
  <c r="O42" i="123"/>
  <c r="C698" i="48"/>
  <c r="C603" i="48"/>
  <c r="D607" i="48" s="1"/>
  <c r="T37" i="125" s="1"/>
  <c r="O41" i="123"/>
  <c r="C679" i="48"/>
  <c r="E39" i="119"/>
  <c r="O40" i="123"/>
  <c r="C660" i="48"/>
  <c r="E38" i="119"/>
  <c r="O39" i="123"/>
  <c r="C641" i="48"/>
  <c r="E37" i="119"/>
  <c r="O38" i="125"/>
  <c r="D626" i="48"/>
  <c r="T38" i="125" s="1"/>
  <c r="E36" i="119"/>
  <c r="O36" i="123"/>
  <c r="C584" i="48"/>
  <c r="E34" i="119"/>
  <c r="E33" i="119"/>
  <c r="O34" i="123"/>
  <c r="C546" i="48"/>
  <c r="E32" i="119"/>
  <c r="E31" i="119"/>
  <c r="O28" i="123"/>
  <c r="C413" i="48"/>
  <c r="D417" i="48" s="1"/>
  <c r="T27" i="125" s="1"/>
  <c r="O32" i="125"/>
  <c r="D512" i="48"/>
  <c r="T32" i="125" s="1"/>
  <c r="E30" i="119"/>
  <c r="O31" i="123"/>
  <c r="C489" i="48"/>
  <c r="E29" i="119"/>
  <c r="D474" i="48"/>
  <c r="T30" i="125" s="1"/>
  <c r="O30" i="125"/>
  <c r="O23" i="123"/>
  <c r="O29" i="123"/>
  <c r="C451" i="48"/>
  <c r="E27" i="119"/>
  <c r="O28" i="125"/>
  <c r="D436" i="48"/>
  <c r="T28" i="125" s="1"/>
  <c r="E26" i="119"/>
  <c r="E25" i="119"/>
  <c r="O26" i="123"/>
  <c r="C394" i="48"/>
  <c r="E24" i="119"/>
  <c r="O25" i="123"/>
  <c r="C375" i="48"/>
  <c r="E23" i="119"/>
  <c r="C356" i="48"/>
  <c r="O24" i="123"/>
  <c r="E22" i="119"/>
  <c r="D341" i="48"/>
  <c r="T23" i="125" s="1"/>
  <c r="O23" i="125"/>
  <c r="E21" i="119"/>
  <c r="O11" i="123"/>
  <c r="C204" i="48"/>
  <c r="D208" i="48" s="1"/>
  <c r="T16" i="125" s="1"/>
  <c r="O22" i="123"/>
  <c r="C318" i="48"/>
  <c r="E20" i="119"/>
  <c r="O21" i="125"/>
  <c r="D303" i="48"/>
  <c r="T21" i="125" s="1"/>
  <c r="E19" i="119"/>
  <c r="O20" i="123"/>
  <c r="C280" i="48"/>
  <c r="E18" i="119"/>
  <c r="O19" i="123"/>
  <c r="C261" i="48"/>
  <c r="E17" i="119"/>
  <c r="O18" i="123"/>
  <c r="C242" i="48"/>
  <c r="E16" i="119"/>
  <c r="O17" i="123"/>
  <c r="C223" i="48"/>
  <c r="E15" i="119"/>
  <c r="O10" i="123"/>
  <c r="E14" i="119"/>
  <c r="O15" i="123"/>
  <c r="C185" i="48"/>
  <c r="E13" i="119"/>
  <c r="O14" i="123"/>
  <c r="C166" i="48"/>
  <c r="E12" i="119"/>
  <c r="O13" i="123"/>
  <c r="C147" i="48"/>
  <c r="C52" i="48"/>
  <c r="D56" i="48" s="1"/>
  <c r="T8" i="125" s="1"/>
  <c r="O12" i="123"/>
  <c r="C128" i="48"/>
  <c r="E10" i="119"/>
  <c r="O11" i="125"/>
  <c r="D113" i="48"/>
  <c r="T11" i="125" s="1"/>
  <c r="O10" i="125"/>
  <c r="D94" i="48"/>
  <c r="T10" i="125" s="1"/>
  <c r="E8" i="119"/>
  <c r="O9" i="123"/>
  <c r="C71" i="48"/>
  <c r="E7" i="119"/>
  <c r="E5" i="119"/>
  <c r="E6" i="119"/>
  <c r="C33" i="93"/>
  <c r="L149" i="60"/>
  <c r="BF11" i="54" s="1"/>
  <c r="BF15" i="54" s="1"/>
  <c r="C13" i="127" s="1"/>
  <c r="L142" i="60"/>
  <c r="L174" i="60" s="1"/>
  <c r="L176" i="60" s="1"/>
  <c r="BV11" i="54" s="1"/>
  <c r="CG11" i="54"/>
  <c r="BH11" i="54"/>
  <c r="BH15" i="54" s="1"/>
  <c r="C14" i="127" s="1"/>
  <c r="AN6" i="124" s="1"/>
  <c r="O33" i="125" l="1"/>
  <c r="CG15" i="54"/>
  <c r="E16" i="49" s="1"/>
  <c r="CI15" i="54"/>
  <c r="E17" i="49" s="1"/>
  <c r="BO15" i="54"/>
  <c r="E12" i="49" s="1"/>
  <c r="BZ15" i="54"/>
  <c r="E15" i="49" s="1"/>
  <c r="BQ15" i="54"/>
  <c r="E13" i="49" s="1"/>
  <c r="G13" i="49" s="1"/>
  <c r="AO6" i="124"/>
  <c r="G14" i="49"/>
  <c r="BM5" i="122" s="1"/>
  <c r="BX16" i="54"/>
  <c r="CE11" i="54"/>
  <c r="AW6" i="124"/>
  <c r="O37" i="125"/>
  <c r="D569" i="48"/>
  <c r="T35" i="125" s="1"/>
  <c r="O44" i="125"/>
  <c r="D740" i="48"/>
  <c r="T44" i="125" s="1"/>
  <c r="O42" i="125"/>
  <c r="D702" i="48"/>
  <c r="T42" i="125" s="1"/>
  <c r="O41" i="125"/>
  <c r="D683" i="48"/>
  <c r="T41" i="125" s="1"/>
  <c r="O40" i="125"/>
  <c r="D664" i="48"/>
  <c r="T40" i="125" s="1"/>
  <c r="O39" i="125"/>
  <c r="D645" i="48"/>
  <c r="T39" i="125" s="1"/>
  <c r="D588" i="48"/>
  <c r="T36" i="125" s="1"/>
  <c r="O36" i="125"/>
  <c r="O27" i="125"/>
  <c r="O34" i="125"/>
  <c r="D550" i="48"/>
  <c r="T34" i="125" s="1"/>
  <c r="O31" i="125"/>
  <c r="D493" i="48"/>
  <c r="T31" i="125" s="1"/>
  <c r="D455" i="48"/>
  <c r="T29" i="125" s="1"/>
  <c r="O29" i="125"/>
  <c r="O26" i="125"/>
  <c r="D398" i="48"/>
  <c r="T26" i="125" s="1"/>
  <c r="O25" i="125"/>
  <c r="D379" i="48"/>
  <c r="T25" i="125" s="1"/>
  <c r="O24" i="125"/>
  <c r="D360" i="48"/>
  <c r="T24" i="125" s="1"/>
  <c r="O16" i="125"/>
  <c r="O22" i="125"/>
  <c r="D322" i="48"/>
  <c r="T22" i="125" s="1"/>
  <c r="O20" i="125"/>
  <c r="D284" i="48"/>
  <c r="T20" i="125" s="1"/>
  <c r="O19" i="125"/>
  <c r="D265" i="48"/>
  <c r="T19" i="125" s="1"/>
  <c r="O18" i="125"/>
  <c r="D246" i="48"/>
  <c r="T18" i="125" s="1"/>
  <c r="O8" i="125"/>
  <c r="D227" i="48"/>
  <c r="T17" i="125" s="1"/>
  <c r="O17" i="125"/>
  <c r="O15" i="125"/>
  <c r="D189" i="48"/>
  <c r="T15" i="125" s="1"/>
  <c r="D170" i="48"/>
  <c r="T14" i="125" s="1"/>
  <c r="O14" i="125"/>
  <c r="D151" i="48"/>
  <c r="T13" i="125" s="1"/>
  <c r="O13" i="125"/>
  <c r="O12" i="125"/>
  <c r="D132" i="48"/>
  <c r="T12" i="125" s="1"/>
  <c r="O9" i="125"/>
  <c r="D75" i="48"/>
  <c r="T9" i="125" s="1"/>
  <c r="O7" i="123"/>
  <c r="C33" i="48"/>
  <c r="BH16" i="54"/>
  <c r="AL6" i="124"/>
  <c r="BM11" i="54"/>
  <c r="BM15" i="54" s="1"/>
  <c r="N13" i="127" s="1"/>
  <c r="CN11" i="54"/>
  <c r="D17" i="127"/>
  <c r="BF16" i="54"/>
  <c r="G12" i="49" l="1"/>
  <c r="BD5" i="122" s="1"/>
  <c r="BC5" i="122"/>
  <c r="BO16" i="54"/>
  <c r="BW5" i="122"/>
  <c r="G17" i="49"/>
  <c r="CJ16" i="54" s="1"/>
  <c r="CI16" i="54"/>
  <c r="BE5" i="122"/>
  <c r="BQ16" i="54"/>
  <c r="BR16" i="54"/>
  <c r="G15" i="49"/>
  <c r="K20" i="135" s="1"/>
  <c r="F20" i="135" s="1"/>
  <c r="BN5" i="122"/>
  <c r="BZ16" i="54"/>
  <c r="G16" i="49"/>
  <c r="CH16" i="54" s="1"/>
  <c r="CG16" i="54"/>
  <c r="BU5" i="122"/>
  <c r="CN15" i="54"/>
  <c r="L16" i="49" s="1"/>
  <c r="CE15" i="54"/>
  <c r="L14" i="49" s="1"/>
  <c r="BV15" i="54"/>
  <c r="L12" i="49" s="1"/>
  <c r="K19" i="135"/>
  <c r="F19" i="135" s="1"/>
  <c r="BY16" i="54"/>
  <c r="O7" i="125"/>
  <c r="D37" i="48"/>
  <c r="T7" i="125" s="1"/>
  <c r="BM16" i="54"/>
  <c r="AR6" i="124"/>
  <c r="M15" i="135"/>
  <c r="H15" i="135" s="1"/>
  <c r="AU6" i="124"/>
  <c r="V15" i="54"/>
  <c r="J19" i="135" l="1"/>
  <c r="E19" i="135" s="1"/>
  <c r="H11" i="60"/>
  <c r="Y11" i="54" s="1"/>
  <c r="Y15" i="54" s="1"/>
  <c r="BP16" i="54"/>
  <c r="BV5" i="122"/>
  <c r="L20" i="135"/>
  <c r="G20" i="135" s="1"/>
  <c r="J20" i="135"/>
  <c r="E20" i="135" s="1"/>
  <c r="L19" i="135"/>
  <c r="G19" i="135" s="1"/>
  <c r="CA16" i="54"/>
  <c r="BO5" i="122"/>
  <c r="BX5" i="122"/>
  <c r="K22" i="135"/>
  <c r="F22" i="135" s="1"/>
  <c r="CE16" i="54"/>
  <c r="BS5" i="122"/>
  <c r="BF5" i="122"/>
  <c r="BV16" i="54"/>
  <c r="BJ5" i="122"/>
  <c r="J22" i="135"/>
  <c r="E22" i="135" s="1"/>
  <c r="CB5" i="122"/>
  <c r="L22" i="135"/>
  <c r="G22" i="135" s="1"/>
  <c r="CN16" i="54"/>
  <c r="EH15" i="54"/>
  <c r="W15" i="54"/>
  <c r="L23" i="32" l="1"/>
  <c r="Y16" i="54" s="1"/>
  <c r="L23" i="45"/>
  <c r="I14" i="48" s="1"/>
  <c r="V16" i="54"/>
  <c r="G18" i="61"/>
  <c r="H12" i="60"/>
  <c r="AY151" i="60" s="1"/>
  <c r="AZ153" i="60" l="1"/>
  <c r="G41" i="119" s="1"/>
  <c r="N698" i="93" s="1"/>
  <c r="M698" i="48" s="1"/>
  <c r="Q42" i="125" s="1"/>
  <c r="AJ151" i="60"/>
  <c r="Y151" i="60"/>
  <c r="M151" i="60"/>
  <c r="AC151" i="60"/>
  <c r="AP153" i="60"/>
  <c r="G31" i="119" s="1"/>
  <c r="N508" i="93" s="1"/>
  <c r="Q32" i="123" s="1"/>
  <c r="AO151" i="60"/>
  <c r="X151" i="60"/>
  <c r="AO153" i="60"/>
  <c r="G30" i="119" s="1"/>
  <c r="N489" i="93" s="1"/>
  <c r="Q31" i="123" s="1"/>
  <c r="S151" i="60"/>
  <c r="N12" i="60"/>
  <c r="AU151" i="60"/>
  <c r="AE151" i="60"/>
  <c r="AZ151" i="60"/>
  <c r="AF153" i="60"/>
  <c r="G21" i="119" s="1"/>
  <c r="N318" i="93" s="1"/>
  <c r="Q22" i="123" s="1"/>
  <c r="W6" i="124"/>
  <c r="AX153" i="60"/>
  <c r="G39" i="119" s="1"/>
  <c r="N660" i="93" s="1"/>
  <c r="M660" i="48" s="1"/>
  <c r="Q40" i="125" s="1"/>
  <c r="G19" i="61"/>
  <c r="AK153" i="60"/>
  <c r="G26" i="119" s="1"/>
  <c r="N413" i="93" s="1"/>
  <c r="M413" i="48" s="1"/>
  <c r="Q27" i="125" s="1"/>
  <c r="U153" i="60"/>
  <c r="G10" i="119" s="1"/>
  <c r="N109" i="93" s="1"/>
  <c r="Q11" i="123" s="1"/>
  <c r="AW151" i="60"/>
  <c r="Y153" i="60"/>
  <c r="G14" i="119" s="1"/>
  <c r="N185" i="93" s="1"/>
  <c r="M185" i="48" s="1"/>
  <c r="Q15" i="125" s="1"/>
  <c r="AC153" i="60"/>
  <c r="G18" i="119" s="1"/>
  <c r="N261" i="93" s="1"/>
  <c r="M261" i="48" s="1"/>
  <c r="Q19" i="125" s="1"/>
  <c r="AG153" i="60"/>
  <c r="G22" i="119" s="1"/>
  <c r="N337" i="93" s="1"/>
  <c r="Q23" i="123" s="1"/>
  <c r="Q151" i="60"/>
  <c r="AV153" i="60"/>
  <c r="G37" i="119" s="1"/>
  <c r="N622" i="93" s="1"/>
  <c r="M622" i="48" s="1"/>
  <c r="Q38" i="125" s="1"/>
  <c r="Z151" i="60"/>
  <c r="AX151" i="60"/>
  <c r="AB153" i="60"/>
  <c r="G17" i="119" s="1"/>
  <c r="N242" i="93" s="1"/>
  <c r="Q18" i="123" s="1"/>
  <c r="BB153" i="60"/>
  <c r="G43" i="119" s="1"/>
  <c r="N736" i="93" s="1"/>
  <c r="Q44" i="123" s="1"/>
  <c r="M153" i="60"/>
  <c r="W16" i="54"/>
  <c r="P153" i="60"/>
  <c r="G5" i="119" s="1"/>
  <c r="M14" i="48" s="1"/>
  <c r="Q6" i="125" s="1"/>
  <c r="AM151" i="60"/>
  <c r="C14" i="48"/>
  <c r="D18" i="48" s="1"/>
  <c r="T6" i="125" s="1"/>
  <c r="AN151" i="60"/>
  <c r="AD151" i="60"/>
  <c r="AE153" i="60"/>
  <c r="G20" i="119" s="1"/>
  <c r="N299" i="93" s="1"/>
  <c r="Q21" i="123" s="1"/>
  <c r="BB151" i="60"/>
  <c r="AQ153" i="60"/>
  <c r="G32" i="119" s="1"/>
  <c r="N527" i="93" s="1"/>
  <c r="Q33" i="123" s="1"/>
  <c r="AJ153" i="60"/>
  <c r="G25" i="119" s="1"/>
  <c r="N394" i="93" s="1"/>
  <c r="M394" i="48" s="1"/>
  <c r="Q26" i="125" s="1"/>
  <c r="AI151" i="60"/>
  <c r="W5" i="122"/>
  <c r="C14" i="93"/>
  <c r="O6" i="123" s="1"/>
  <c r="I14" i="93"/>
  <c r="P6" i="123" s="1"/>
  <c r="AS151" i="60"/>
  <c r="Z153" i="60"/>
  <c r="G15" i="119" s="1"/>
  <c r="N204" i="93" s="1"/>
  <c r="Q16" i="123" s="1"/>
  <c r="AA153" i="60"/>
  <c r="G16" i="119" s="1"/>
  <c r="N223" i="93" s="1"/>
  <c r="M223" i="48" s="1"/>
  <c r="Q17" i="125" s="1"/>
  <c r="AR153" i="60"/>
  <c r="G33" i="119" s="1"/>
  <c r="N546" i="93" s="1"/>
  <c r="M546" i="48" s="1"/>
  <c r="Q34" i="125" s="1"/>
  <c r="R151" i="60"/>
  <c r="AP151" i="60"/>
  <c r="AN153" i="60"/>
  <c r="G29" i="119" s="1"/>
  <c r="N470" i="93" s="1"/>
  <c r="M470" i="48" s="1"/>
  <c r="Q30" i="125" s="1"/>
  <c r="Z11" i="54"/>
  <c r="Z15" i="54" s="1"/>
  <c r="W151" i="60"/>
  <c r="AY153" i="60"/>
  <c r="G40" i="119" s="1"/>
  <c r="N679" i="93" s="1"/>
  <c r="M679" i="48" s="1"/>
  <c r="Q41" i="125" s="1"/>
  <c r="V151" i="60"/>
  <c r="AM153" i="60"/>
  <c r="G28" i="119" s="1"/>
  <c r="N451" i="93" s="1"/>
  <c r="M451" i="48" s="1"/>
  <c r="Q29" i="125" s="1"/>
  <c r="AV151" i="60"/>
  <c r="BA153" i="60"/>
  <c r="G42" i="119" s="1"/>
  <c r="N717" i="93" s="1"/>
  <c r="M717" i="48" s="1"/>
  <c r="Q43" i="125" s="1"/>
  <c r="AL153" i="60"/>
  <c r="G27" i="119" s="1"/>
  <c r="N432" i="93" s="1"/>
  <c r="Q28" i="123" s="1"/>
  <c r="T151" i="60"/>
  <c r="BA151" i="60"/>
  <c r="AB151" i="60"/>
  <c r="Q153" i="60"/>
  <c r="G6" i="119" s="1"/>
  <c r="N33" i="93" s="1"/>
  <c r="M33" i="48" s="1"/>
  <c r="Q7" i="125" s="1"/>
  <c r="AG151" i="60"/>
  <c r="W153" i="60"/>
  <c r="G12" i="119" s="1"/>
  <c r="N147" i="93" s="1"/>
  <c r="M147" i="48" s="1"/>
  <c r="Q13" i="125" s="1"/>
  <c r="AT153" i="60"/>
  <c r="G35" i="119" s="1"/>
  <c r="N584" i="93" s="1"/>
  <c r="Q36" i="123" s="1"/>
  <c r="AD153" i="60"/>
  <c r="G19" i="119" s="1"/>
  <c r="N280" i="93" s="1"/>
  <c r="M280" i="48" s="1"/>
  <c r="Q20" i="125" s="1"/>
  <c r="R153" i="60"/>
  <c r="G7" i="119" s="1"/>
  <c r="N52" i="93" s="1"/>
  <c r="M52" i="48" s="1"/>
  <c r="Q8" i="125" s="1"/>
  <c r="AF151" i="60"/>
  <c r="AL151" i="60"/>
  <c r="U151" i="60"/>
  <c r="AU153" i="60"/>
  <c r="G36" i="119" s="1"/>
  <c r="N603" i="93" s="1"/>
  <c r="Q37" i="123" s="1"/>
  <c r="BC153" i="60"/>
  <c r="G44" i="119" s="1"/>
  <c r="N755" i="93" s="1"/>
  <c r="M755" i="48" s="1"/>
  <c r="Q45" i="125" s="1"/>
  <c r="P151" i="60"/>
  <c r="AW153" i="60"/>
  <c r="G38" i="119" s="1"/>
  <c r="N641" i="93" s="1"/>
  <c r="Q39" i="123" s="1"/>
  <c r="AH151" i="60"/>
  <c r="AA151" i="60"/>
  <c r="AR151" i="60"/>
  <c r="BC151" i="60"/>
  <c r="AI153" i="60"/>
  <c r="G24" i="119" s="1"/>
  <c r="N375" i="93" s="1"/>
  <c r="Q25" i="123" s="1"/>
  <c r="AK151" i="60"/>
  <c r="AQ151" i="60"/>
  <c r="AS153" i="60"/>
  <c r="G34" i="119" s="1"/>
  <c r="N565" i="93" s="1"/>
  <c r="Q35" i="123" s="1"/>
  <c r="X153" i="60"/>
  <c r="G13" i="119" s="1"/>
  <c r="N166" i="93" s="1"/>
  <c r="M166" i="48" s="1"/>
  <c r="Q14" i="125" s="1"/>
  <c r="S153" i="60"/>
  <c r="G8" i="119" s="1"/>
  <c r="N71" i="93" s="1"/>
  <c r="Q9" i="123" s="1"/>
  <c r="V153" i="60"/>
  <c r="G11" i="119" s="1"/>
  <c r="N128" i="93" s="1"/>
  <c r="Q12" i="123" s="1"/>
  <c r="AH153" i="60"/>
  <c r="G23" i="119" s="1"/>
  <c r="N356" i="93" s="1"/>
  <c r="M356" i="48" s="1"/>
  <c r="Q24" i="125" s="1"/>
  <c r="AT151" i="60"/>
  <c r="T153" i="60"/>
  <c r="G9" i="119" s="1"/>
  <c r="N90" i="93" s="1"/>
  <c r="M90" i="48" s="1"/>
  <c r="Q10" i="125" s="1"/>
  <c r="P6" i="125"/>
  <c r="I18" i="48"/>
  <c r="W6" i="125" s="1"/>
  <c r="M318" i="48" l="1"/>
  <c r="Q22" i="125" s="1"/>
  <c r="Q42" i="123"/>
  <c r="M489" i="48"/>
  <c r="Q31" i="125" s="1"/>
  <c r="M508" i="48"/>
  <c r="Q32" i="125" s="1"/>
  <c r="M242" i="48"/>
  <c r="Q18" i="125" s="1"/>
  <c r="M565" i="48"/>
  <c r="Q35" i="125" s="1"/>
  <c r="M432" i="48"/>
  <c r="Q28" i="125" s="1"/>
  <c r="M736" i="48"/>
  <c r="Q44" i="125" s="1"/>
  <c r="Q15" i="123"/>
  <c r="M337" i="48"/>
  <c r="Q23" i="125" s="1"/>
  <c r="Q26" i="123"/>
  <c r="Q17" i="123"/>
  <c r="Q40" i="123"/>
  <c r="Q19" i="123"/>
  <c r="O6" i="125"/>
  <c r="Q38" i="123"/>
  <c r="M109" i="48"/>
  <c r="Q11" i="125" s="1"/>
  <c r="M299" i="48"/>
  <c r="Q21" i="125" s="1"/>
  <c r="M204" i="48"/>
  <c r="Q16" i="125" s="1"/>
  <c r="Q43" i="123"/>
  <c r="Q27" i="123"/>
  <c r="N14" i="93"/>
  <c r="Q6" i="123" s="1"/>
  <c r="M527" i="48"/>
  <c r="Q33" i="125" s="1"/>
  <c r="Q30" i="123"/>
  <c r="Q34" i="123"/>
  <c r="L24" i="32"/>
  <c r="L24" i="45"/>
  <c r="Q41" i="123"/>
  <c r="M584" i="48"/>
  <c r="Q36" i="125" s="1"/>
  <c r="M603" i="48"/>
  <c r="Q37" i="125" s="1"/>
  <c r="Q29" i="123"/>
  <c r="Q7" i="123"/>
  <c r="M641" i="48"/>
  <c r="Q39" i="125" s="1"/>
  <c r="Q13" i="123"/>
  <c r="Q24" i="123"/>
  <c r="Q10" i="123"/>
  <c r="Q20" i="123"/>
  <c r="Q14" i="123"/>
  <c r="Q8" i="123"/>
  <c r="Q45" i="123"/>
  <c r="M375" i="48"/>
  <c r="Q25" i="125" s="1"/>
  <c r="M71" i="48"/>
  <c r="Q9" i="125" s="1"/>
  <c r="M128" i="48"/>
  <c r="Q12" i="125" s="1"/>
  <c r="X6" i="124" l="1"/>
  <c r="X5" i="122"/>
  <c r="Z16" i="5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盛岡 克行</author>
    <author>Administrator</author>
  </authors>
  <commentList>
    <comment ref="D63" authorId="0" shapeId="0" xr:uid="{00000000-0006-0000-0700-000001000000}">
      <text>
        <r>
          <rPr>
            <b/>
            <sz val="9"/>
            <color indexed="81"/>
            <rFont val="MS P ゴシック"/>
            <family val="3"/>
            <charset val="128"/>
          </rPr>
          <t>その他は、項目名を記入し、その単位・係数を「係数」シートに記入する</t>
        </r>
      </text>
    </comment>
    <comment ref="D64" authorId="0" shapeId="0" xr:uid="{00000000-0006-0000-0700-000002000000}">
      <text>
        <r>
          <rPr>
            <b/>
            <sz val="9"/>
            <color indexed="81"/>
            <rFont val="MS P ゴシック"/>
            <family val="3"/>
            <charset val="128"/>
          </rPr>
          <t>その他は、項目名を記入し、その単位・係数を「係数」シートに記入する</t>
        </r>
      </text>
    </comment>
    <comment ref="D65" authorId="0" shapeId="0" xr:uid="{00000000-0006-0000-0700-000003000000}">
      <text>
        <r>
          <rPr>
            <b/>
            <sz val="9"/>
            <color indexed="81"/>
            <rFont val="MS P ゴシック"/>
            <family val="3"/>
            <charset val="128"/>
          </rPr>
          <t>その他は、項目名を記入し、その単位・係数を「係数」シートに記入する</t>
        </r>
      </text>
    </comment>
    <comment ref="D73" authorId="0" shapeId="0" xr:uid="{00000000-0006-0000-0700-000004000000}">
      <text>
        <r>
          <rPr>
            <b/>
            <sz val="9"/>
            <color indexed="81"/>
            <rFont val="MS P ゴシック"/>
            <family val="3"/>
            <charset val="128"/>
          </rPr>
          <t xml:space="preserve">その他は、項目名を記入し、その単位・係数を「係数」シートに記入する
（係数の初期値を13.2に設定しています）
</t>
        </r>
      </text>
    </comment>
    <comment ref="D84" authorId="0" shapeId="0" xr:uid="{00000000-0006-0000-0700-000005000000}">
      <text>
        <r>
          <rPr>
            <b/>
            <sz val="9"/>
            <color indexed="81"/>
            <rFont val="MS P ゴシック"/>
            <family val="3"/>
            <charset val="128"/>
          </rPr>
          <t>その他は、項目名を記入し、その単位・係数を「係数」シートに記入する</t>
        </r>
      </text>
    </comment>
    <comment ref="D85" authorId="0" shapeId="0" xr:uid="{00000000-0006-0000-0700-000006000000}">
      <text>
        <r>
          <rPr>
            <b/>
            <sz val="9"/>
            <color indexed="81"/>
            <rFont val="MS P ゴシック"/>
            <family val="3"/>
            <charset val="128"/>
          </rPr>
          <t>その他は、項目名を記入し、その単位・係数を「係数」シートに記入する</t>
        </r>
      </text>
    </comment>
    <comment ref="C101" authorId="1" shapeId="0" xr:uid="{00000000-0006-0000-0700-000007000000}">
      <text>
        <r>
          <rPr>
            <b/>
            <sz val="9"/>
            <color indexed="81"/>
            <rFont val="MS P ゴシック"/>
            <family val="3"/>
            <charset val="128"/>
          </rPr>
          <t>その他は、単位発熱量・排出係数を
「係数」シートに記入する</t>
        </r>
      </text>
    </comment>
    <comment ref="C102" authorId="1" shapeId="0" xr:uid="{00000000-0006-0000-0700-000008000000}">
      <text>
        <r>
          <rPr>
            <b/>
            <sz val="9"/>
            <color indexed="81"/>
            <rFont val="MS P ゴシック"/>
            <family val="3"/>
            <charset val="128"/>
          </rPr>
          <t>その他は、項目名・単位・係数を
「係数」シートに記入する</t>
        </r>
      </text>
    </comment>
    <comment ref="C128" authorId="2" shapeId="0" xr:uid="{2AEE69AB-6876-475F-AD36-AF82CE0C213D}">
      <text>
        <r>
          <rPr>
            <b/>
            <sz val="10"/>
            <color indexed="81"/>
            <rFont val="MS P ゴシック"/>
            <family val="3"/>
            <charset val="128"/>
          </rPr>
          <t>その他の買電は、項目名を記入し、その単位発熱量を「係数」シートに記入する</t>
        </r>
        <r>
          <rPr>
            <sz val="10"/>
            <color indexed="81"/>
            <rFont val="MS P ゴシック"/>
            <family val="3"/>
            <charset val="128"/>
          </rPr>
          <t xml:space="preserve">
（単位発熱量の初期値を8.64に設定しています）</t>
        </r>
      </text>
    </comment>
    <comment ref="C129" authorId="2" shapeId="0" xr:uid="{D7259E99-EFEF-46CF-B7AA-7E9D963A3C63}">
      <text>
        <r>
          <rPr>
            <b/>
            <sz val="10"/>
            <color indexed="81"/>
            <rFont val="MS P ゴシック"/>
            <family val="3"/>
            <charset val="128"/>
          </rPr>
          <t xml:space="preserve">その他の買電は、項目名を記入し、その単位発熱量を「係数」シートに記入する
</t>
        </r>
        <r>
          <rPr>
            <sz val="10"/>
            <color indexed="81"/>
            <rFont val="MS P ゴシック"/>
            <family val="3"/>
            <charset val="128"/>
          </rPr>
          <t xml:space="preserve">（単位発熱量の初期値を8.64に設定しています）
</t>
        </r>
      </text>
    </comment>
    <comment ref="C130" authorId="2" shapeId="0" xr:uid="{F90EAD68-809D-4086-A5C2-4399F6519427}">
      <text>
        <r>
          <rPr>
            <b/>
            <sz val="10"/>
            <color indexed="81"/>
            <rFont val="MS P ゴシック"/>
            <family val="3"/>
            <charset val="128"/>
          </rPr>
          <t xml:space="preserve">その他の買電は、項目名を記入し、その単位発熱量を「係数」シートに記入する
</t>
        </r>
        <r>
          <rPr>
            <sz val="10"/>
            <color indexed="81"/>
            <rFont val="MS P ゴシック"/>
            <family val="3"/>
            <charset val="128"/>
          </rPr>
          <t xml:space="preserve">（単位発熱量の初期値を8.64に設定しています）
</t>
        </r>
      </text>
    </comment>
    <comment ref="F137" authorId="2" shapeId="0" xr:uid="{C2D5D47C-E727-4FBA-8EB1-3EDCBBA85CCC}">
      <text>
        <r>
          <rPr>
            <b/>
            <sz val="10"/>
            <color indexed="81"/>
            <rFont val="MS P ゴシック"/>
            <family val="3"/>
            <charset val="128"/>
          </rPr>
          <t>その他の燃料は、燃料名を記入し、その排出係数を「係数」シートに記入する</t>
        </r>
        <r>
          <rPr>
            <sz val="10"/>
            <color indexed="81"/>
            <rFont val="MS P ゴシック"/>
            <family val="3"/>
            <charset val="128"/>
          </rPr>
          <t xml:space="preserve">
</t>
        </r>
      </text>
    </comment>
    <comment ref="F139" authorId="2" shapeId="0" xr:uid="{FE71DD26-8966-45BB-A1BF-F632B1EA574E}">
      <text>
        <r>
          <rPr>
            <b/>
            <sz val="10"/>
            <color indexed="81"/>
            <rFont val="MS P ゴシック"/>
            <family val="3"/>
            <charset val="128"/>
          </rPr>
          <t>その他の熱は、燃料名を記入し、その係数を「係数」シートに記入する</t>
        </r>
        <r>
          <rPr>
            <sz val="10"/>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63" authorId="0" shapeId="0" xr:uid="{20E6381D-62D3-4735-A248-DE94E7537215}">
      <text>
        <r>
          <rPr>
            <b/>
            <sz val="9"/>
            <color indexed="81"/>
            <rFont val="MS P ゴシック"/>
            <family val="3"/>
            <charset val="128"/>
          </rPr>
          <t>その他は、項目名・単位・係数を
「係数」シートに記入する</t>
        </r>
      </text>
    </comment>
    <comment ref="D64" authorId="0" shapeId="0" xr:uid="{FD1EB65F-650D-4AA8-88E6-8993266D4F1D}">
      <text>
        <r>
          <rPr>
            <b/>
            <sz val="9"/>
            <color indexed="81"/>
            <rFont val="MS P ゴシック"/>
            <family val="3"/>
            <charset val="128"/>
          </rPr>
          <t>その他は、項目名・単位・係数を
「係数」シートに記入する</t>
        </r>
      </text>
    </comment>
    <comment ref="D65" authorId="0" shapeId="0" xr:uid="{26523151-ADEF-4F28-9F0D-893AAC0E52F9}">
      <text>
        <r>
          <rPr>
            <b/>
            <sz val="9"/>
            <color indexed="81"/>
            <rFont val="MS P ゴシック"/>
            <family val="3"/>
            <charset val="128"/>
          </rPr>
          <t>その他は、項目名・単位・係数を
「係数」シートに記入する</t>
        </r>
      </text>
    </comment>
    <comment ref="D73" authorId="0" shapeId="0" xr:uid="{084EAE41-DD92-4753-8102-CAFA666D8331}">
      <text>
        <r>
          <rPr>
            <b/>
            <sz val="9"/>
            <color indexed="81"/>
            <rFont val="MS P ゴシック"/>
            <family val="3"/>
            <charset val="128"/>
          </rPr>
          <t>その他は、項目名・単位・係数を
「係数」シートに記入する</t>
        </r>
      </text>
    </comment>
    <comment ref="D84" authorId="0" shapeId="0" xr:uid="{E7939C6D-BFA8-483A-987C-39A043399E2D}">
      <text>
        <r>
          <rPr>
            <b/>
            <sz val="9"/>
            <color indexed="81"/>
            <rFont val="MS P ゴシック"/>
            <family val="3"/>
            <charset val="128"/>
          </rPr>
          <t>その他は、項目名・単位・係数を
「係数」シートに記入する</t>
        </r>
      </text>
    </comment>
    <comment ref="D85" authorId="0" shapeId="0" xr:uid="{0435F5E5-2F2F-4951-9748-2680A1DF6BF3}">
      <text>
        <r>
          <rPr>
            <b/>
            <sz val="9"/>
            <color indexed="81"/>
            <rFont val="MS P ゴシック"/>
            <family val="3"/>
            <charset val="128"/>
          </rPr>
          <t>その他は、項目名・単位・係数を
「係数」シートに記入する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F16" authorId="0" shapeId="0" xr:uid="{93460375-31E7-4AAD-A480-054D181975F1}">
      <text>
        <r>
          <rPr>
            <sz val="9"/>
            <color indexed="81"/>
            <rFont val="MS P ゴシック"/>
            <family val="3"/>
            <charset val="128"/>
          </rPr>
          <t>ボイラー及び付随する蒸気配管等を対象</t>
        </r>
      </text>
    </comment>
    <comment ref="F31" authorId="0" shapeId="0" xr:uid="{0AF4223D-3ABD-45BF-963A-1A18A02FF161}">
      <text>
        <r>
          <rPr>
            <sz val="9"/>
            <color indexed="81"/>
            <rFont val="MS P ゴシック"/>
            <family val="3"/>
            <charset val="128"/>
          </rPr>
          <t xml:space="preserve">実施済の判断基準
①～③の全てを実施していること
</t>
        </r>
      </text>
    </comment>
    <comment ref="F35" authorId="0" shapeId="0" xr:uid="{E7DAB3D5-67F4-442E-B985-C8704F90BAE9}">
      <text>
        <r>
          <rPr>
            <sz val="9"/>
            <color indexed="81"/>
            <rFont val="MS P ゴシック"/>
            <family val="3"/>
            <charset val="128"/>
          </rPr>
          <t>実施済の判断基準
①と②の両方を実施していること</t>
        </r>
        <r>
          <rPr>
            <b/>
            <sz val="9"/>
            <color indexed="81"/>
            <rFont val="MS P ゴシック"/>
            <family val="3"/>
            <charset val="128"/>
          </rPr>
          <t xml:space="preserve">
</t>
        </r>
        <r>
          <rPr>
            <sz val="9"/>
            <color indexed="81"/>
            <rFont val="MS P ゴシック"/>
            <family val="3"/>
            <charset val="128"/>
          </rPr>
          <t xml:space="preserve">
</t>
        </r>
      </text>
    </comment>
    <comment ref="F39" authorId="0" shapeId="0" xr:uid="{63386FF9-EA1B-4451-944A-8FD783A53100}">
      <text>
        <r>
          <rPr>
            <sz val="9"/>
            <color indexed="81"/>
            <rFont val="MS P ゴシック"/>
            <family val="3"/>
            <charset val="128"/>
          </rPr>
          <t xml:space="preserve">実施済の判断基準
①と②の両方又は③を実施していること
</t>
        </r>
      </text>
    </comment>
    <comment ref="F43" authorId="0" shapeId="0" xr:uid="{35E9B7A3-2834-441C-90B3-1F965D206E39}">
      <text>
        <r>
          <rPr>
            <sz val="9"/>
            <color indexed="81"/>
            <rFont val="MS P ゴシック"/>
            <family val="3"/>
            <charset val="128"/>
          </rPr>
          <t xml:space="preserve">実施済の判断基準
①又は②のうちいずれか１つを実施していること
</t>
        </r>
      </text>
    </comment>
    <comment ref="F47" authorId="0" shapeId="0" xr:uid="{8ED270A2-9821-4DB2-8D88-56601FEABE50}">
      <text>
        <r>
          <rPr>
            <sz val="9"/>
            <color indexed="81"/>
            <rFont val="MS P ゴシック"/>
            <family val="3"/>
            <charset val="128"/>
          </rPr>
          <t xml:space="preserve">実施済の判断基準
①又は②のうちいづれか１つを実施していること
</t>
        </r>
      </text>
    </comment>
    <comment ref="F51" authorId="0" shapeId="0" xr:uid="{C396F2DB-C56D-4D9C-AD81-3E041AA23ED3}">
      <text>
        <r>
          <rPr>
            <sz val="9"/>
            <color indexed="81"/>
            <rFont val="MS P ゴシック"/>
            <family val="3"/>
            <charset val="128"/>
          </rPr>
          <t>実施済の判断基準
事業所に設置する照明器具の100％をLED照明としていること</t>
        </r>
      </text>
    </comment>
    <comment ref="F55" authorId="0" shapeId="0" xr:uid="{7ECEAA33-8726-4234-955D-56FF58675A12}">
      <text>
        <r>
          <rPr>
            <sz val="9"/>
            <color indexed="81"/>
            <rFont val="MS P ゴシック"/>
            <family val="3"/>
            <charset val="128"/>
          </rPr>
          <t>実施済の判断基準
①又は②のうちいずれか１つを実施していること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F23" authorId="0" shapeId="0" xr:uid="{1FCEE5B3-5194-42FB-A6BD-06BD63F1629E}">
      <text>
        <r>
          <rPr>
            <sz val="9"/>
            <color indexed="81"/>
            <rFont val="MS P ゴシック"/>
            <family val="3"/>
            <charset val="128"/>
          </rPr>
          <t xml:space="preserve">実施済の判断基準
①～③の全てを実施していること
</t>
        </r>
      </text>
    </comment>
    <comment ref="F27" authorId="0" shapeId="0" xr:uid="{8CC95AA4-C0F3-45D4-AFEE-00327EB091CD}">
      <text>
        <r>
          <rPr>
            <sz val="9"/>
            <color indexed="81"/>
            <rFont val="MS P ゴシック"/>
            <family val="3"/>
            <charset val="128"/>
          </rPr>
          <t>実施済の判断基準
①と②の両方を実施していること</t>
        </r>
        <r>
          <rPr>
            <b/>
            <sz val="9"/>
            <color indexed="81"/>
            <rFont val="MS P ゴシック"/>
            <family val="3"/>
            <charset val="128"/>
          </rPr>
          <t xml:space="preserve">
</t>
        </r>
        <r>
          <rPr>
            <sz val="9"/>
            <color indexed="81"/>
            <rFont val="MS P ゴシック"/>
            <family val="3"/>
            <charset val="128"/>
          </rPr>
          <t xml:space="preserve">
</t>
        </r>
      </text>
    </comment>
    <comment ref="F31" authorId="0" shapeId="0" xr:uid="{E68C704E-4389-49FB-8ECD-55FA299115AF}">
      <text>
        <r>
          <rPr>
            <sz val="9"/>
            <color indexed="81"/>
            <rFont val="MS P ゴシック"/>
            <family val="3"/>
            <charset val="128"/>
          </rPr>
          <t xml:space="preserve">実施済の判断基準
①と②の両方又は③を実施していること
</t>
        </r>
      </text>
    </comment>
    <comment ref="F35" authorId="0" shapeId="0" xr:uid="{41F3D714-C9D5-42F5-9669-3546C3B66E12}">
      <text>
        <r>
          <rPr>
            <sz val="9"/>
            <color indexed="81"/>
            <rFont val="MS P ゴシック"/>
            <family val="3"/>
            <charset val="128"/>
          </rPr>
          <t xml:space="preserve">実施済の判断基準
①又は②のうちいずれか１つを実施していること
</t>
        </r>
      </text>
    </comment>
    <comment ref="F39" authorId="0" shapeId="0" xr:uid="{02BA14E2-6D5D-42E6-8704-E8B53C90F893}">
      <text>
        <r>
          <rPr>
            <sz val="9"/>
            <color indexed="81"/>
            <rFont val="MS P ゴシック"/>
            <family val="3"/>
            <charset val="128"/>
          </rPr>
          <t xml:space="preserve">実施済の判断基準
①又は②のうちいづれか１つを実施していること
</t>
        </r>
      </text>
    </comment>
    <comment ref="F43" authorId="0" shapeId="0" xr:uid="{3E6457F3-0DAE-418F-9F9D-4F86C4297E28}">
      <text>
        <r>
          <rPr>
            <sz val="9"/>
            <color indexed="81"/>
            <rFont val="MS P ゴシック"/>
            <family val="3"/>
            <charset val="128"/>
          </rPr>
          <t>実施済
の判断基準
事業所に設置する照明器具の100％をLED照明としていること</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<sst xmlns="http://schemas.openxmlformats.org/spreadsheetml/2006/main" count="42857" uniqueCount="6202">
  <si>
    <t>Ａ 農業、林業</t>
  </si>
  <si>
    <t>０１ 農業</t>
  </si>
  <si>
    <t>０２ 林業</t>
  </si>
  <si>
    <t>Ｂ 漁業</t>
  </si>
  <si>
    <t>０３ 漁業</t>
  </si>
  <si>
    <t>０４ 水産養殖業</t>
  </si>
  <si>
    <t>Ｃ 鉱業、採石業、砂利採取業</t>
  </si>
  <si>
    <t>０５ 鉱業、採石業、砂利採取業</t>
  </si>
  <si>
    <t>Ｄ 建設業</t>
  </si>
  <si>
    <t>０６ 総合工事業</t>
  </si>
  <si>
    <t>０７ 職別工事業（設備工事業を除く）</t>
  </si>
  <si>
    <t>０８ 設備工事業</t>
  </si>
  <si>
    <t>Ｅ 製造業</t>
  </si>
  <si>
    <t>０９ 食料品製造業</t>
  </si>
  <si>
    <t>１０ 飲料・たばこ・飼料製造業</t>
  </si>
  <si>
    <t>１１ 繊維工業</t>
  </si>
  <si>
    <t>１２ 木材・木製品製造業（家具を除く）</t>
  </si>
  <si>
    <t>１３ 家具・装備品製造業</t>
  </si>
  <si>
    <t>１４ パルプ・紙・紙加工品製造業</t>
  </si>
  <si>
    <t>１５ 印刷・同関連業</t>
  </si>
  <si>
    <t>１６ 化学工業</t>
  </si>
  <si>
    <t>１７ 石油製品・石炭製品製造業</t>
  </si>
  <si>
    <t>１８ プラスチック製品製造業（別掲を除く）</t>
  </si>
  <si>
    <t>１９ ゴム製品製造業</t>
  </si>
  <si>
    <t>２０ なめし革・同製品・毛皮製造業</t>
  </si>
  <si>
    <t>２１ 窯業・土石製品製造業</t>
  </si>
  <si>
    <t>２２ 鉄鋼業</t>
  </si>
  <si>
    <t>２３ 非鉄金属製造業</t>
  </si>
  <si>
    <t>２４ 金属製品製造業</t>
  </si>
  <si>
    <t>２５ はん用機械器具製造業</t>
  </si>
  <si>
    <t>２６ 生産用機械器具製造業</t>
  </si>
  <si>
    <t>２７ 業務用機械器具製造業</t>
  </si>
  <si>
    <t>２８ 電子部品・デバイス・電子回路製造業</t>
  </si>
  <si>
    <t>２９ 電気機械器具製造業</t>
  </si>
  <si>
    <t>３０ 情報通信機械器具製造業</t>
  </si>
  <si>
    <t>３１ 輸送用機械器具製造業</t>
  </si>
  <si>
    <t>３２ その他の製造業</t>
  </si>
  <si>
    <t>Ｆ 電気・ガス・熱供給・水道業</t>
  </si>
  <si>
    <t>３３ 電気業</t>
  </si>
  <si>
    <t>３４ ガス業</t>
  </si>
  <si>
    <t>３５ 熱供給業</t>
  </si>
  <si>
    <t>３６ 水道業</t>
  </si>
  <si>
    <t>Ｇ 情報通信業</t>
  </si>
  <si>
    <t>３７ 通信業</t>
  </si>
  <si>
    <t>３８ 放送業</t>
  </si>
  <si>
    <t>３９ 情報サービス業</t>
  </si>
  <si>
    <t>４０ インターネット付随サービス業</t>
  </si>
  <si>
    <t>４１ 映像・音声・文字情報制作業</t>
  </si>
  <si>
    <t>Ｈ 運輸業、郵便業</t>
  </si>
  <si>
    <t>４２ 鉄道業</t>
  </si>
  <si>
    <t>４３ 道路旅客運送業</t>
  </si>
  <si>
    <t>４４ 道路貨物運送業</t>
  </si>
  <si>
    <t>４５ 水運業</t>
  </si>
  <si>
    <t>４６ 航空運輸業</t>
  </si>
  <si>
    <t>４７ 倉庫業</t>
  </si>
  <si>
    <t>４８ 運輸に附帯するサービス業</t>
  </si>
  <si>
    <t>４９ 郵便業（信書便事業を含む）</t>
  </si>
  <si>
    <t>Ｉ 卸売・小売業</t>
  </si>
  <si>
    <t>５０ 各種商品卸売業</t>
  </si>
  <si>
    <t>５１ 繊維・衣服等卸売業</t>
  </si>
  <si>
    <t>５２ 飲食料品卸売業</t>
  </si>
  <si>
    <t>５３ 建築材料、鉱物・金属材料等卸売業</t>
  </si>
  <si>
    <t>５４ 機械器具卸売業</t>
  </si>
  <si>
    <t>５５ その他の卸売業</t>
  </si>
  <si>
    <t>５６ 各種商品小売業</t>
  </si>
  <si>
    <t>５７ 織物・衣服・身の回り品小売業</t>
  </si>
  <si>
    <t>５８ 飲食料品小売業</t>
  </si>
  <si>
    <t>５９ 機械器具小売業</t>
  </si>
  <si>
    <t>６０ その他の小売業</t>
  </si>
  <si>
    <t>６１ 無店舗小売業</t>
  </si>
  <si>
    <t>Ｊ 金融業・保険業</t>
  </si>
  <si>
    <t>６２ 銀行業</t>
  </si>
  <si>
    <t>６３ 協同組織金融業</t>
  </si>
  <si>
    <t>６４ 貸金業、クレジットカード業等非預金信用機関</t>
  </si>
  <si>
    <t>６５ 金融商品取引業、商品先物取引業</t>
  </si>
  <si>
    <t>６６ 補助的金融業等</t>
  </si>
  <si>
    <t>６７ 保険業（保険媒介代理業、保険サービス業を含む）</t>
  </si>
  <si>
    <t>Ｋ 不動産業、物品賃貸業</t>
  </si>
  <si>
    <t>６８ 不動産取引業</t>
  </si>
  <si>
    <t>６９ 不動産賃貸業・管理業</t>
  </si>
  <si>
    <t>７０ 物品賃貸業</t>
  </si>
  <si>
    <t>Ｌ 学術研究、専門・技術サービス業</t>
  </si>
  <si>
    <t>７１ 学術・開発研究機関</t>
  </si>
  <si>
    <t>７２ 専門サービス業（他に分類されないもの）</t>
  </si>
  <si>
    <t>７３ 広告業</t>
  </si>
  <si>
    <t>７４ 技術サービス業（他に分類されないもの）</t>
  </si>
  <si>
    <t>Ｍ 宿泊業、飲食サービス業</t>
  </si>
  <si>
    <t>７５ 宿泊業</t>
  </si>
  <si>
    <t>７６ 飲食店</t>
  </si>
  <si>
    <t>７７ 持ち帰り・配達飲食サービス業</t>
  </si>
  <si>
    <t>Ｎ 生活関連サービス業、娯楽業</t>
  </si>
  <si>
    <t>７９ その他の生活関連サービス業</t>
  </si>
  <si>
    <t>８０ 娯楽業</t>
  </si>
  <si>
    <t>Ｏ 教育、学習支援業</t>
  </si>
  <si>
    <t>８１ 学校教育</t>
  </si>
  <si>
    <t>８２ その他の教育、学習支援業</t>
  </si>
  <si>
    <t>８３ 医療業</t>
  </si>
  <si>
    <t>８４ 保健衛生</t>
  </si>
  <si>
    <t>８５ 社会保険・社会福祉・介護事業</t>
  </si>
  <si>
    <t>Ｑ 複合サービス事業</t>
  </si>
  <si>
    <t>８６ 郵便局</t>
  </si>
  <si>
    <t>８７ 協同組合（他に分類されないもの）</t>
  </si>
  <si>
    <t>Ｒ サービス業（他に分類されないもの）</t>
  </si>
  <si>
    <t>８８ 廃棄物処理業</t>
  </si>
  <si>
    <t>８９ 自動車整備業</t>
  </si>
  <si>
    <t>９０ 機械等修理業（別掲を除く）</t>
  </si>
  <si>
    <t>９１ 職業紹介・労働者派遣業</t>
  </si>
  <si>
    <t>９２ その他の事業サービス業</t>
  </si>
  <si>
    <t>９３ 政治・経済・文化団体</t>
  </si>
  <si>
    <t>９４ 宗教</t>
  </si>
  <si>
    <t>９５ その他のサービス業</t>
  </si>
  <si>
    <t>９６ 外国公務</t>
  </si>
  <si>
    <t>Ｓ 公務（他に分類されるものを除く）</t>
  </si>
  <si>
    <t>９７ 国家公務</t>
  </si>
  <si>
    <t>９８ 地方公務</t>
  </si>
  <si>
    <t>Ｔ 分類不能の産業</t>
  </si>
  <si>
    <t>９９ 分類不能の産業</t>
  </si>
  <si>
    <t>大分類</t>
    <rPh sb="0" eb="3">
      <t>ダイブンルイ</t>
    </rPh>
    <phoneticPr fontId="34"/>
  </si>
  <si>
    <t>中分類</t>
    <rPh sb="0" eb="3">
      <t>チュウブンルイ</t>
    </rPh>
    <phoneticPr fontId="34"/>
  </si>
  <si>
    <t xml:space="preserve"> （総括票）                                                      　　 </t>
    <rPh sb="4" eb="5">
      <t>ヒョウ</t>
    </rPh>
    <phoneticPr fontId="34"/>
  </si>
  <si>
    <t>主たる事業の業種</t>
    <rPh sb="0" eb="1">
      <t>シュ</t>
    </rPh>
    <rPh sb="3" eb="5">
      <t>ジギョウ</t>
    </rPh>
    <rPh sb="6" eb="8">
      <t>ギョウシュ</t>
    </rPh>
    <phoneticPr fontId="34"/>
  </si>
  <si>
    <t>年度</t>
    <rPh sb="0" eb="2">
      <t>ネンド</t>
    </rPh>
    <phoneticPr fontId="34"/>
  </si>
  <si>
    <t>基準年度</t>
    <rPh sb="0" eb="2">
      <t>キジュン</t>
    </rPh>
    <rPh sb="2" eb="4">
      <t>ネンド</t>
    </rPh>
    <phoneticPr fontId="34"/>
  </si>
  <si>
    <t>その他</t>
    <rPh sb="2" eb="3">
      <t>タ</t>
    </rPh>
    <phoneticPr fontId="34"/>
  </si>
  <si>
    <t>該当する
事業者の要件</t>
    <rPh sb="0" eb="2">
      <t>ガイトウ</t>
    </rPh>
    <rPh sb="5" eb="8">
      <t>ジギョウシャ</t>
    </rPh>
    <rPh sb="9" eb="11">
      <t>ヨウケン</t>
    </rPh>
    <phoneticPr fontId="34"/>
  </si>
  <si>
    <t>合計</t>
    <rPh sb="0" eb="2">
      <t>ゴウケイ</t>
    </rPh>
    <phoneticPr fontId="34"/>
  </si>
  <si>
    <t>７８ 洗濯・理容・美容・浴場業</t>
    <rPh sb="3" eb="5">
      <t>センタク</t>
    </rPh>
    <rPh sb="6" eb="8">
      <t>リヨウ</t>
    </rPh>
    <phoneticPr fontId="34"/>
  </si>
  <si>
    <t>番号</t>
    <rPh sb="0" eb="2">
      <t>バンゴウ</t>
    </rPh>
    <phoneticPr fontId="34"/>
  </si>
  <si>
    <t>第一年度</t>
    <rPh sb="0" eb="2">
      <t>ダイイチ</t>
    </rPh>
    <rPh sb="2" eb="4">
      <t>ネンド</t>
    </rPh>
    <phoneticPr fontId="34"/>
  </si>
  <si>
    <t>閲覧場所</t>
    <rPh sb="0" eb="2">
      <t>エツラン</t>
    </rPh>
    <rPh sb="2" eb="4">
      <t>バショ</t>
    </rPh>
    <phoneticPr fontId="34"/>
  </si>
  <si>
    <t>実施済</t>
    <rPh sb="0" eb="2">
      <t>ジッシ</t>
    </rPh>
    <rPh sb="2" eb="3">
      <t>ズ</t>
    </rPh>
    <phoneticPr fontId="34"/>
  </si>
  <si>
    <t>横浜市長</t>
    <rPh sb="0" eb="4">
      <t>ヨコハマシチョウ</t>
    </rPh>
    <phoneticPr fontId="34"/>
  </si>
  <si>
    <t>住所</t>
    <rPh sb="0" eb="2">
      <t>ジュウショ</t>
    </rPh>
    <phoneticPr fontId="34"/>
  </si>
  <si>
    <t>氏名</t>
    <rPh sb="0" eb="2">
      <t>シメイ</t>
    </rPh>
    <phoneticPr fontId="34"/>
  </si>
  <si>
    <t>％</t>
    <phoneticPr fontId="34"/>
  </si>
  <si>
    <t>推進体制の整備</t>
    <rPh sb="0" eb="2">
      <t>スイシン</t>
    </rPh>
    <rPh sb="2" eb="4">
      <t>タイセイ</t>
    </rPh>
    <rPh sb="5" eb="7">
      <t>セイビ</t>
    </rPh>
    <phoneticPr fontId="34"/>
  </si>
  <si>
    <t>設備機器の種類</t>
    <rPh sb="0" eb="2">
      <t>セツビ</t>
    </rPh>
    <rPh sb="2" eb="4">
      <t>キキ</t>
    </rPh>
    <rPh sb="5" eb="7">
      <t>シュルイ</t>
    </rPh>
    <phoneticPr fontId="34"/>
  </si>
  <si>
    <t>地球温暖化対策実施状況報告書</t>
    <rPh sb="0" eb="2">
      <t>チキュウ</t>
    </rPh>
    <rPh sb="2" eb="5">
      <t>オンダンカ</t>
    </rPh>
    <rPh sb="5" eb="7">
      <t>タイサク</t>
    </rPh>
    <rPh sb="7" eb="9">
      <t>ジッシ</t>
    </rPh>
    <rPh sb="9" eb="11">
      <t>ジョウキョウ</t>
    </rPh>
    <rPh sb="11" eb="14">
      <t>ホウコクショ</t>
    </rPh>
    <phoneticPr fontId="34"/>
  </si>
  <si>
    <t>１　地球温暖化対策事業者等の概要</t>
    <rPh sb="2" eb="4">
      <t>チキュウ</t>
    </rPh>
    <rPh sb="4" eb="7">
      <t>オンダンカ</t>
    </rPh>
    <rPh sb="7" eb="9">
      <t>タイサク</t>
    </rPh>
    <rPh sb="9" eb="12">
      <t>ジギョウシャ</t>
    </rPh>
    <rPh sb="12" eb="13">
      <t>トウ</t>
    </rPh>
    <rPh sb="14" eb="16">
      <t>ガイヨウ</t>
    </rPh>
    <phoneticPr fontId="34"/>
  </si>
  <si>
    <t>自動車の台数</t>
    <rPh sb="0" eb="3">
      <t>ジドウシャ</t>
    </rPh>
    <rPh sb="4" eb="6">
      <t>ダイスウ</t>
    </rPh>
    <phoneticPr fontId="34"/>
  </si>
  <si>
    <t>台</t>
    <rPh sb="0" eb="1">
      <t>ダイ</t>
    </rPh>
    <phoneticPr fontId="34"/>
  </si>
  <si>
    <t>備考</t>
    <rPh sb="0" eb="2">
      <t>ビコウ</t>
    </rPh>
    <phoneticPr fontId="34"/>
  </si>
  <si>
    <t>２　計画期間及び実施年度</t>
    <rPh sb="2" eb="4">
      <t>ケイカク</t>
    </rPh>
    <rPh sb="4" eb="6">
      <t>キカン</t>
    </rPh>
    <rPh sb="6" eb="7">
      <t>オヨ</t>
    </rPh>
    <rPh sb="8" eb="10">
      <t>ジッシ</t>
    </rPh>
    <rPh sb="10" eb="12">
      <t>ネンド</t>
    </rPh>
    <phoneticPr fontId="34"/>
  </si>
  <si>
    <t>計画期間</t>
    <rPh sb="0" eb="2">
      <t>ケイカク</t>
    </rPh>
    <rPh sb="2" eb="4">
      <t>キカン</t>
    </rPh>
    <phoneticPr fontId="34"/>
  </si>
  <si>
    <t>所在地</t>
    <rPh sb="0" eb="3">
      <t>ショザイチ</t>
    </rPh>
    <phoneticPr fontId="34"/>
  </si>
  <si>
    <t>閲覧可能時間</t>
    <rPh sb="0" eb="2">
      <t>エツラン</t>
    </rPh>
    <rPh sb="2" eb="4">
      <t>カノウ</t>
    </rPh>
    <rPh sb="4" eb="6">
      <t>ジカン</t>
    </rPh>
    <phoneticPr fontId="34"/>
  </si>
  <si>
    <t xml:space="preserve"> （個別票）                                                      　　 </t>
    <rPh sb="2" eb="4">
      <t>コベツ</t>
    </rPh>
    <rPh sb="4" eb="5">
      <t>ヒョウ</t>
    </rPh>
    <phoneticPr fontId="34"/>
  </si>
  <si>
    <t>１　事業所等の概要</t>
    <rPh sb="2" eb="5">
      <t>ジギョウショ</t>
    </rPh>
    <rPh sb="5" eb="6">
      <t>トウ</t>
    </rPh>
    <rPh sb="7" eb="9">
      <t>ガイヨウ</t>
    </rPh>
    <phoneticPr fontId="34"/>
  </si>
  <si>
    <t>事業所等の名称</t>
    <rPh sb="0" eb="3">
      <t>ジギョウショ</t>
    </rPh>
    <rPh sb="3" eb="4">
      <t>トウ</t>
    </rPh>
    <rPh sb="5" eb="7">
      <t>メイショウ</t>
    </rPh>
    <phoneticPr fontId="34"/>
  </si>
  <si>
    <t>事業所等の所在地</t>
    <rPh sb="0" eb="3">
      <t>ジギョウショ</t>
    </rPh>
    <rPh sb="3" eb="4">
      <t>トウ</t>
    </rPh>
    <rPh sb="5" eb="8">
      <t>ショザイチ</t>
    </rPh>
    <phoneticPr fontId="34"/>
  </si>
  <si>
    <t>延床面積</t>
    <rPh sb="0" eb="1">
      <t>ノ</t>
    </rPh>
    <rPh sb="1" eb="4">
      <t>ユカメンセキ</t>
    </rPh>
    <phoneticPr fontId="34"/>
  </si>
  <si>
    <t>所有（オーナー）</t>
    <rPh sb="0" eb="2">
      <t>ショユウ</t>
    </rPh>
    <phoneticPr fontId="34"/>
  </si>
  <si>
    <t>全て有り</t>
    <rPh sb="0" eb="1">
      <t>スベ</t>
    </rPh>
    <rPh sb="2" eb="3">
      <t>アリ</t>
    </rPh>
    <phoneticPr fontId="34"/>
  </si>
  <si>
    <t>所有形態</t>
    <rPh sb="0" eb="2">
      <t>ショユウ</t>
    </rPh>
    <rPh sb="2" eb="4">
      <t>ケイタイ</t>
    </rPh>
    <phoneticPr fontId="34"/>
  </si>
  <si>
    <t>賃借（テナント）</t>
    <rPh sb="0" eb="2">
      <t>チンシャク</t>
    </rPh>
    <phoneticPr fontId="34"/>
  </si>
  <si>
    <t>一部有り</t>
    <rPh sb="0" eb="2">
      <t>イチブ</t>
    </rPh>
    <rPh sb="2" eb="3">
      <t>アリ</t>
    </rPh>
    <phoneticPr fontId="34"/>
  </si>
  <si>
    <t>無し</t>
    <rPh sb="0" eb="1">
      <t>ナシ</t>
    </rPh>
    <phoneticPr fontId="34"/>
  </si>
  <si>
    <t>工場</t>
    <rPh sb="0" eb="2">
      <t>コウジョウ</t>
    </rPh>
    <phoneticPr fontId="34"/>
  </si>
  <si>
    <t>熱供給施設</t>
    <rPh sb="0" eb="1">
      <t>ネツ</t>
    </rPh>
    <rPh sb="1" eb="3">
      <t>キョウキュウ</t>
    </rPh>
    <rPh sb="3" eb="5">
      <t>シセツ</t>
    </rPh>
    <phoneticPr fontId="34"/>
  </si>
  <si>
    <t>事務所</t>
    <rPh sb="0" eb="2">
      <t>ジム</t>
    </rPh>
    <rPh sb="2" eb="3">
      <t>ショ</t>
    </rPh>
    <phoneticPr fontId="34"/>
  </si>
  <si>
    <t>事務所（電算施設）</t>
    <rPh sb="0" eb="2">
      <t>ジム</t>
    </rPh>
    <rPh sb="2" eb="3">
      <t>ショ</t>
    </rPh>
    <rPh sb="4" eb="6">
      <t>デンサン</t>
    </rPh>
    <rPh sb="6" eb="8">
      <t>シセツ</t>
    </rPh>
    <phoneticPr fontId="34"/>
  </si>
  <si>
    <t>事務所（テナントビル）</t>
    <rPh sb="0" eb="2">
      <t>ジム</t>
    </rPh>
    <rPh sb="2" eb="3">
      <t>ショ</t>
    </rPh>
    <phoneticPr fontId="34"/>
  </si>
  <si>
    <t>商業施設</t>
    <rPh sb="0" eb="2">
      <t>ショウギョウ</t>
    </rPh>
    <rPh sb="2" eb="4">
      <t>シセツ</t>
    </rPh>
    <phoneticPr fontId="34"/>
  </si>
  <si>
    <t>宿泊施設</t>
    <rPh sb="0" eb="2">
      <t>シュクハク</t>
    </rPh>
    <rPh sb="2" eb="4">
      <t>シセツ</t>
    </rPh>
    <phoneticPr fontId="34"/>
  </si>
  <si>
    <t>医療施設</t>
    <rPh sb="0" eb="2">
      <t>イリョウ</t>
    </rPh>
    <rPh sb="2" eb="4">
      <t>シセツ</t>
    </rPh>
    <phoneticPr fontId="34"/>
  </si>
  <si>
    <t>細則第38号様式（第２条第49号）</t>
    <rPh sb="0" eb="2">
      <t>サイソク</t>
    </rPh>
    <rPh sb="2" eb="3">
      <t>ダイ</t>
    </rPh>
    <rPh sb="5" eb="6">
      <t>ゴウ</t>
    </rPh>
    <rPh sb="6" eb="8">
      <t>ヨウシキ</t>
    </rPh>
    <rPh sb="9" eb="10">
      <t>ダイ</t>
    </rPh>
    <rPh sb="11" eb="12">
      <t>ジョウ</t>
    </rPh>
    <rPh sb="12" eb="13">
      <t>ダイ</t>
    </rPh>
    <rPh sb="15" eb="16">
      <t>ゴウ</t>
    </rPh>
    <phoneticPr fontId="34"/>
  </si>
  <si>
    <t>細則第38号様式（第２条第49号）</t>
    <rPh sb="0" eb="2">
      <t>サイソク</t>
    </rPh>
    <rPh sb="2" eb="3">
      <t>ダイ</t>
    </rPh>
    <rPh sb="5" eb="6">
      <t>ゴウ</t>
    </rPh>
    <rPh sb="9" eb="10">
      <t>ダイ</t>
    </rPh>
    <rPh sb="11" eb="12">
      <t>ジョウ</t>
    </rPh>
    <rPh sb="12" eb="13">
      <t>ダイ</t>
    </rPh>
    <rPh sb="15" eb="16">
      <t>ゴウ</t>
    </rPh>
    <phoneticPr fontId="34"/>
  </si>
  <si>
    <t>kｌ</t>
    <phoneticPr fontId="34"/>
  </si>
  <si>
    <t>（法人の場合は、名称及び代表者の氏名）</t>
    <rPh sb="1" eb="3">
      <t>ホウジン</t>
    </rPh>
    <rPh sb="4" eb="6">
      <t>バアイ</t>
    </rPh>
    <rPh sb="8" eb="10">
      <t>メイショウ</t>
    </rPh>
    <rPh sb="10" eb="11">
      <t>オヨ</t>
    </rPh>
    <rPh sb="12" eb="15">
      <t>ダイヒョウシャ</t>
    </rPh>
    <rPh sb="16" eb="18">
      <t>シメイ</t>
    </rPh>
    <phoneticPr fontId="34"/>
  </si>
  <si>
    <t>未実施</t>
    <rPh sb="0" eb="3">
      <t>ミジッシ</t>
    </rPh>
    <phoneticPr fontId="34"/>
  </si>
  <si>
    <t>非該当</t>
    <rPh sb="0" eb="3">
      <t>ヒガイトウ</t>
    </rPh>
    <phoneticPr fontId="34"/>
  </si>
  <si>
    <t>㎡</t>
    <phoneticPr fontId="34"/>
  </si>
  <si>
    <t>第二年度</t>
    <rPh sb="0" eb="2">
      <t>ダイニ</t>
    </rPh>
    <rPh sb="2" eb="4">
      <t>ネンド</t>
    </rPh>
    <phoneticPr fontId="34"/>
  </si>
  <si>
    <t>第三年度</t>
    <rPh sb="0" eb="1">
      <t>ダイ</t>
    </rPh>
    <rPh sb="1" eb="2">
      <t>サン</t>
    </rPh>
    <rPh sb="2" eb="4">
      <t>ネンド</t>
    </rPh>
    <phoneticPr fontId="34"/>
  </si>
  <si>
    <t>発電施設</t>
    <rPh sb="0" eb="2">
      <t>ハツデン</t>
    </rPh>
    <rPh sb="2" eb="4">
      <t>シセツ</t>
    </rPh>
    <phoneticPr fontId="34"/>
  </si>
  <si>
    <t>重点対策</t>
    <rPh sb="0" eb="2">
      <t>ジュウテン</t>
    </rPh>
    <rPh sb="2" eb="4">
      <t>タイサク</t>
    </rPh>
    <phoneticPr fontId="34"/>
  </si>
  <si>
    <t>事業所</t>
    <rPh sb="0" eb="3">
      <t>ジギョウショ</t>
    </rPh>
    <phoneticPr fontId="34"/>
  </si>
  <si>
    <t>エネルギーの種類</t>
    <rPh sb="6" eb="8">
      <t>シュルイ</t>
    </rPh>
    <phoneticPr fontId="34"/>
  </si>
  <si>
    <t>tC/GJ</t>
  </si>
  <si>
    <t/>
  </si>
  <si>
    <t>空調エネルギー推計値</t>
    <rPh sb="0" eb="2">
      <t>クウチョウ</t>
    </rPh>
    <rPh sb="7" eb="9">
      <t>スイケイ</t>
    </rPh>
    <rPh sb="9" eb="10">
      <t>チ</t>
    </rPh>
    <phoneticPr fontId="34"/>
  </si>
  <si>
    <t>熱</t>
    <rPh sb="0" eb="1">
      <t>ネツ</t>
    </rPh>
    <phoneticPr fontId="34"/>
  </si>
  <si>
    <t xml:space="preserve"> （総括票） </t>
    <rPh sb="4" eb="5">
      <t>ヒョウ</t>
    </rPh>
    <phoneticPr fontId="34"/>
  </si>
  <si>
    <t>目標年度</t>
    <phoneticPr fontId="34"/>
  </si>
  <si>
    <t>実施年度</t>
    <rPh sb="0" eb="2">
      <t>ジッシ</t>
    </rPh>
    <rPh sb="2" eb="4">
      <t>ネンド</t>
    </rPh>
    <phoneticPr fontId="34"/>
  </si>
  <si>
    <t>単位</t>
    <rPh sb="0" eb="2">
      <t>タンイ</t>
    </rPh>
    <phoneticPr fontId="34"/>
  </si>
  <si>
    <t>（総括票）</t>
  </si>
  <si>
    <t>事業者ＩＤ</t>
    <rPh sb="0" eb="2">
      <t>ジギョウ</t>
    </rPh>
    <rPh sb="2" eb="3">
      <t>シャ</t>
    </rPh>
    <phoneticPr fontId="34"/>
  </si>
  <si>
    <t>（提出先）</t>
    <rPh sb="1" eb="3">
      <t>テイシュツ</t>
    </rPh>
    <rPh sb="3" eb="4">
      <t>サキ</t>
    </rPh>
    <phoneticPr fontId="34"/>
  </si>
  <si>
    <t>　横浜市生活環境の保全等に関する条例（以下「条例」という。）第144条第２項の規定により、次のとおり提出します。</t>
    <phoneticPr fontId="34"/>
  </si>
  <si>
    <t>事業者の名称
及び代表者の氏名</t>
    <rPh sb="2" eb="3">
      <t>シャ</t>
    </rPh>
    <rPh sb="4" eb="6">
      <t>メイショウ</t>
    </rPh>
    <rPh sb="7" eb="8">
      <t>オヨ</t>
    </rPh>
    <rPh sb="9" eb="12">
      <t>ダイヒョウシャ</t>
    </rPh>
    <rPh sb="13" eb="15">
      <t>シメイ</t>
    </rPh>
    <phoneticPr fontId="34"/>
  </si>
  <si>
    <t>主たる事業所
の所在地</t>
    <rPh sb="0" eb="1">
      <t>シュ</t>
    </rPh>
    <rPh sb="3" eb="6">
      <t>ジギョウショ</t>
    </rPh>
    <phoneticPr fontId="34"/>
  </si>
  <si>
    <t>原油換算
エネルギー使用量</t>
    <rPh sb="0" eb="2">
      <t>ゲンユ</t>
    </rPh>
    <rPh sb="2" eb="4">
      <t>カンザン</t>
    </rPh>
    <rPh sb="10" eb="13">
      <t>シヨウリョウ</t>
    </rPh>
    <phoneticPr fontId="34"/>
  </si>
  <si>
    <t>kｌ</t>
    <phoneticPr fontId="34"/>
  </si>
  <si>
    <t>市内全事業所数</t>
    <rPh sb="0" eb="2">
      <t>シナイ</t>
    </rPh>
    <rPh sb="2" eb="5">
      <t>ゼンジギョウ</t>
    </rPh>
    <rPh sb="5" eb="6">
      <t>ショ</t>
    </rPh>
    <rPh sb="6" eb="7">
      <t>スウ</t>
    </rPh>
    <phoneticPr fontId="34"/>
  </si>
  <si>
    <t>原油換算エネルギー使用量が500kl以上の事業所数</t>
    <rPh sb="0" eb="2">
      <t>ゲンユ</t>
    </rPh>
    <rPh sb="2" eb="4">
      <t>カンサン</t>
    </rPh>
    <rPh sb="9" eb="11">
      <t>シヨウ</t>
    </rPh>
    <rPh sb="11" eb="12">
      <t>リョウ</t>
    </rPh>
    <rPh sb="18" eb="20">
      <t>イジョウ</t>
    </rPh>
    <rPh sb="21" eb="24">
      <t>ジギョウショ</t>
    </rPh>
    <rPh sb="24" eb="25">
      <t>スウ</t>
    </rPh>
    <phoneticPr fontId="34"/>
  </si>
  <si>
    <t>Ｐ 医療、福祉</t>
    <phoneticPr fontId="34"/>
  </si>
  <si>
    <t>年度 ～</t>
    <phoneticPr fontId="34"/>
  </si>
  <si>
    <t>年度</t>
    <phoneticPr fontId="34"/>
  </si>
  <si>
    <t>実　施　年　度</t>
    <phoneticPr fontId="34"/>
  </si>
  <si>
    <t>３　公表の方法</t>
    <rPh sb="2" eb="4">
      <t>コウヒョウ</t>
    </rPh>
    <rPh sb="5" eb="7">
      <t>ホウホウ</t>
    </rPh>
    <phoneticPr fontId="34"/>
  </si>
  <si>
    <t>ホームページ</t>
    <phoneticPr fontId="34"/>
  </si>
  <si>
    <t>アドレス</t>
    <phoneticPr fontId="34"/>
  </si>
  <si>
    <t>窓口で閲覧</t>
    <phoneticPr fontId="34"/>
  </si>
  <si>
    <t>４の１　温室効果ガスの排出の抑制に係る目標等の状況（第１号及び第２号該当事業者）</t>
    <phoneticPr fontId="34"/>
  </si>
  <si>
    <t>削 減 率</t>
    <rPh sb="0" eb="1">
      <t>サク</t>
    </rPh>
    <rPh sb="2" eb="3">
      <t>ゲン</t>
    </rPh>
    <rPh sb="4" eb="5">
      <t>リツ</t>
    </rPh>
    <phoneticPr fontId="34"/>
  </si>
  <si>
    <r>
      <t>特定温室効果ガス削減相当量
[t-CO</t>
    </r>
    <r>
      <rPr>
        <vertAlign val="subscript"/>
        <sz val="10"/>
        <color rgb="FF000000"/>
        <rFont val="ＭＳ 明朝"/>
        <family val="1"/>
        <charset val="128"/>
      </rPr>
      <t>2</t>
    </r>
    <r>
      <rPr>
        <sz val="10"/>
        <color rgb="FF000000"/>
        <rFont val="ＭＳ 明朝"/>
        <family val="1"/>
        <charset val="128"/>
      </rPr>
      <t>]</t>
    </r>
    <rPh sb="0" eb="2">
      <t>トクテイ</t>
    </rPh>
    <rPh sb="2" eb="4">
      <t>オンシツ</t>
    </rPh>
    <rPh sb="4" eb="6">
      <t>コウカ</t>
    </rPh>
    <rPh sb="8" eb="10">
      <t>サクゲン</t>
    </rPh>
    <rPh sb="10" eb="12">
      <t>ソウトウ</t>
    </rPh>
    <rPh sb="12" eb="13">
      <t>リョウ</t>
    </rPh>
    <phoneticPr fontId="34"/>
  </si>
  <si>
    <t>６　再生可能エネルギー利用設備の稼働状況</t>
    <rPh sb="2" eb="4">
      <t>サイセイ</t>
    </rPh>
    <rPh sb="4" eb="6">
      <t>カノウ</t>
    </rPh>
    <rPh sb="11" eb="13">
      <t>リヨウ</t>
    </rPh>
    <rPh sb="13" eb="15">
      <t>セツビ</t>
    </rPh>
    <rPh sb="16" eb="18">
      <t>カドウ</t>
    </rPh>
    <rPh sb="18" eb="20">
      <t>ジョウキョウ</t>
    </rPh>
    <phoneticPr fontId="34"/>
  </si>
  <si>
    <t>導入年度</t>
    <phoneticPr fontId="34"/>
  </si>
  <si>
    <t>設備機器の性能</t>
    <rPh sb="0" eb="2">
      <t>セツビ</t>
    </rPh>
    <rPh sb="2" eb="4">
      <t>キキ</t>
    </rPh>
    <rPh sb="5" eb="7">
      <t>セイノウ</t>
    </rPh>
    <phoneticPr fontId="34"/>
  </si>
  <si>
    <t>発電等の実績</t>
    <rPh sb="0" eb="2">
      <t>ハツデン</t>
    </rPh>
    <rPh sb="2" eb="3">
      <t>トウ</t>
    </rPh>
    <rPh sb="4" eb="6">
      <t>ジッセキ</t>
    </rPh>
    <phoneticPr fontId="34"/>
  </si>
  <si>
    <t>kWh</t>
    <phoneticPr fontId="34"/>
  </si>
  <si>
    <t>年度</t>
  </si>
  <si>
    <t>千kWh</t>
    <rPh sb="0" eb="1">
      <t>セン</t>
    </rPh>
    <phoneticPr fontId="34"/>
  </si>
  <si>
    <t>MJ</t>
    <phoneticPr fontId="34"/>
  </si>
  <si>
    <t>J</t>
    <phoneticPr fontId="34"/>
  </si>
  <si>
    <t>電気自動車</t>
    <rPh sb="0" eb="2">
      <t>デンキ</t>
    </rPh>
    <rPh sb="2" eb="5">
      <t>ジドウシャ</t>
    </rPh>
    <phoneticPr fontId="34"/>
  </si>
  <si>
    <t>燃料電池自動車</t>
    <rPh sb="0" eb="2">
      <t>ネンリョウ</t>
    </rPh>
    <rPh sb="2" eb="4">
      <t>デンチ</t>
    </rPh>
    <rPh sb="4" eb="7">
      <t>ジドウシャ</t>
    </rPh>
    <phoneticPr fontId="34"/>
  </si>
  <si>
    <t>細則第38号様式（第２条第49号）</t>
    <rPh sb="0" eb="2">
      <t>サイソク</t>
    </rPh>
    <phoneticPr fontId="34"/>
  </si>
  <si>
    <t>対策の内容</t>
    <rPh sb="0" eb="2">
      <t>タイサク</t>
    </rPh>
    <rPh sb="3" eb="5">
      <t>ナイヨウ</t>
    </rPh>
    <phoneticPr fontId="34"/>
  </si>
  <si>
    <t>一部実施済</t>
    <rPh sb="0" eb="2">
      <t>イチブ</t>
    </rPh>
    <rPh sb="2" eb="4">
      <t>ジッシ</t>
    </rPh>
    <rPh sb="4" eb="5">
      <t>ズ</t>
    </rPh>
    <phoneticPr fontId="34"/>
  </si>
  <si>
    <t>エネルギー使用量の把握</t>
    <rPh sb="5" eb="8">
      <t>シヨウリョウ</t>
    </rPh>
    <rPh sb="9" eb="11">
      <t>ハアク</t>
    </rPh>
    <phoneticPr fontId="34"/>
  </si>
  <si>
    <t>事務用機器の管理</t>
    <rPh sb="2" eb="3">
      <t>ヨウ</t>
    </rPh>
    <rPh sb="6" eb="8">
      <t>カンリ</t>
    </rPh>
    <phoneticPr fontId="34"/>
  </si>
  <si>
    <t>受変電設備の力率の管理</t>
    <rPh sb="0" eb="3">
      <t>ジュヘンデン</t>
    </rPh>
    <rPh sb="3" eb="5">
      <t>セツビ</t>
    </rPh>
    <rPh sb="6" eb="8">
      <t>リキリツ</t>
    </rPh>
    <rPh sb="9" eb="11">
      <t>カンリ</t>
    </rPh>
    <phoneticPr fontId="34"/>
  </si>
  <si>
    <t>照明設備の管理</t>
    <rPh sb="0" eb="2">
      <t>ショウメイ</t>
    </rPh>
    <rPh sb="2" eb="4">
      <t>セツビ</t>
    </rPh>
    <rPh sb="5" eb="7">
      <t>カンリ</t>
    </rPh>
    <phoneticPr fontId="34"/>
  </si>
  <si>
    <t>年間2,000時間以上点灯する照明設備</t>
  </si>
  <si>
    <t>空調設備の管理</t>
    <rPh sb="0" eb="2">
      <t>クウチョウ</t>
    </rPh>
    <rPh sb="2" eb="4">
      <t>セツビ</t>
    </rPh>
    <rPh sb="5" eb="7">
      <t>カンリ</t>
    </rPh>
    <phoneticPr fontId="34"/>
  </si>
  <si>
    <t>空調用冷凍機の管理</t>
    <rPh sb="0" eb="2">
      <t>クウチョウ</t>
    </rPh>
    <rPh sb="2" eb="3">
      <t>ヨウ</t>
    </rPh>
    <rPh sb="7" eb="9">
      <t>カンリ</t>
    </rPh>
    <phoneticPr fontId="34"/>
  </si>
  <si>
    <t>換気設備の管理</t>
    <rPh sb="0" eb="2">
      <t>カンキ</t>
    </rPh>
    <rPh sb="2" eb="4">
      <t>セツビ</t>
    </rPh>
    <rPh sb="5" eb="7">
      <t>カンリ</t>
    </rPh>
    <phoneticPr fontId="34"/>
  </si>
  <si>
    <t>フィルターの清掃</t>
    <rPh sb="6" eb="8">
      <t>セイソウ</t>
    </rPh>
    <phoneticPr fontId="34"/>
  </si>
  <si>
    <t>ボイラー</t>
  </si>
  <si>
    <t>蒸気配管等の管理</t>
    <rPh sb="0" eb="2">
      <t>ジョウキ</t>
    </rPh>
    <rPh sb="4" eb="5">
      <t>トウ</t>
    </rPh>
    <rPh sb="6" eb="8">
      <t>カンリ</t>
    </rPh>
    <phoneticPr fontId="34"/>
  </si>
  <si>
    <t>燃焼設備の空気比管理</t>
  </si>
  <si>
    <t>ポンプ
ファン
ブロワー
コンプレッサ</t>
    <phoneticPr fontId="34"/>
  </si>
  <si>
    <t>対策分類</t>
    <rPh sb="0" eb="2">
      <t>タイサク</t>
    </rPh>
    <rPh sb="2" eb="4">
      <t>ブンルイ</t>
    </rPh>
    <phoneticPr fontId="34"/>
  </si>
  <si>
    <t>その他</t>
  </si>
  <si>
    <t>GJ</t>
    <phoneticPr fontId="34"/>
  </si>
  <si>
    <t>←</t>
    <phoneticPr fontId="34"/>
  </si>
  <si>
    <t>【記入例】　テナントで空調エネルギーを推計している場合</t>
    <phoneticPr fontId="34"/>
  </si>
  <si>
    <t>GＪ/GＪ</t>
    <phoneticPr fontId="34"/>
  </si>
  <si>
    <t>地球温暖化対策実施状況報告書</t>
    <rPh sb="0" eb="7">
      <t>チキュウオンダンカタイサク</t>
    </rPh>
    <rPh sb="7" eb="9">
      <t>ジッシ</t>
    </rPh>
    <rPh sb="9" eb="11">
      <t>ジョウキョウ</t>
    </rPh>
    <rPh sb="11" eb="14">
      <t>ホウコクショ</t>
    </rPh>
    <phoneticPr fontId="34"/>
  </si>
  <si>
    <t>原油換算エネ
ルギー使用量</t>
    <phoneticPr fontId="34"/>
  </si>
  <si>
    <t>事業所等の
区分</t>
    <rPh sb="0" eb="3">
      <t>ジギョウショ</t>
    </rPh>
    <rPh sb="3" eb="4">
      <t>トウ</t>
    </rPh>
    <rPh sb="6" eb="8">
      <t>クブン</t>
    </rPh>
    <phoneticPr fontId="34"/>
  </si>
  <si>
    <t>エネルギー
管理権限</t>
    <rPh sb="6" eb="8">
      <t>カンリ</t>
    </rPh>
    <rPh sb="8" eb="10">
      <t>ケンゲン</t>
    </rPh>
    <phoneticPr fontId="34"/>
  </si>
  <si>
    <t>原単位</t>
    <rPh sb="0" eb="3">
      <t>ゲンタンイ</t>
    </rPh>
    <phoneticPr fontId="34"/>
  </si>
  <si>
    <t>【クレジットリスト】</t>
    <phoneticPr fontId="34"/>
  </si>
  <si>
    <t>【再エネ設備リスト】</t>
    <rPh sb="1" eb="2">
      <t>サイ</t>
    </rPh>
    <rPh sb="4" eb="6">
      <t>セツビ</t>
    </rPh>
    <phoneticPr fontId="34"/>
  </si>
  <si>
    <t>太陽光発電</t>
    <rPh sb="0" eb="5">
      <t>タイヨウコウハツデン</t>
    </rPh>
    <phoneticPr fontId="34"/>
  </si>
  <si>
    <t>風力発電</t>
    <rPh sb="0" eb="4">
      <t>フウリョクハツデン</t>
    </rPh>
    <phoneticPr fontId="34"/>
  </si>
  <si>
    <t>バイオマス</t>
    <phoneticPr fontId="34"/>
  </si>
  <si>
    <t>水力発電</t>
    <rPh sb="0" eb="4">
      <t>スイリョクハツデン</t>
    </rPh>
    <phoneticPr fontId="34"/>
  </si>
  <si>
    <t>地熱発電</t>
    <rPh sb="0" eb="2">
      <t>チネツ</t>
    </rPh>
    <rPh sb="2" eb="4">
      <t>ハツデン</t>
    </rPh>
    <phoneticPr fontId="34"/>
  </si>
  <si>
    <t>太陽熱利用</t>
    <rPh sb="0" eb="3">
      <t>タイヨウネツ</t>
    </rPh>
    <rPh sb="3" eb="5">
      <t>リヨウ</t>
    </rPh>
    <phoneticPr fontId="34"/>
  </si>
  <si>
    <t>地中熱利用</t>
    <rPh sb="0" eb="5">
      <t>チチュウネツリヨウ</t>
    </rPh>
    <phoneticPr fontId="34"/>
  </si>
  <si>
    <t>2022年</t>
    <rPh sb="4" eb="5">
      <t>ネン</t>
    </rPh>
    <phoneticPr fontId="34"/>
  </si>
  <si>
    <t>　月</t>
    <rPh sb="1" eb="2">
      <t>ツキ</t>
    </rPh>
    <phoneticPr fontId="34"/>
  </si>
  <si>
    <t>　日</t>
    <rPh sb="1" eb="2">
      <t>ニチ</t>
    </rPh>
    <phoneticPr fontId="34"/>
  </si>
  <si>
    <t>年</t>
    <rPh sb="0" eb="1">
      <t>ネン</t>
    </rPh>
    <phoneticPr fontId="34"/>
  </si>
  <si>
    <t>1月</t>
    <phoneticPr fontId="34"/>
  </si>
  <si>
    <t>1日</t>
    <rPh sb="1" eb="2">
      <t>ニチ</t>
    </rPh>
    <phoneticPr fontId="34"/>
  </si>
  <si>
    <t>2月</t>
    <phoneticPr fontId="34"/>
  </si>
  <si>
    <t>2日</t>
    <rPh sb="1" eb="2">
      <t>ニチ</t>
    </rPh>
    <phoneticPr fontId="34"/>
  </si>
  <si>
    <t>3月</t>
    <phoneticPr fontId="34"/>
  </si>
  <si>
    <t>3日</t>
    <rPh sb="1" eb="2">
      <t>ニチ</t>
    </rPh>
    <phoneticPr fontId="34"/>
  </si>
  <si>
    <t>4月</t>
    <phoneticPr fontId="34"/>
  </si>
  <si>
    <t>4日</t>
    <rPh sb="1" eb="2">
      <t>ニチ</t>
    </rPh>
    <phoneticPr fontId="34"/>
  </si>
  <si>
    <t>5月</t>
    <phoneticPr fontId="34"/>
  </si>
  <si>
    <t>5日</t>
    <rPh sb="1" eb="2">
      <t>ニチ</t>
    </rPh>
    <phoneticPr fontId="34"/>
  </si>
  <si>
    <t>6月</t>
    <phoneticPr fontId="34"/>
  </si>
  <si>
    <t>6日</t>
    <rPh sb="1" eb="2">
      <t>ニチ</t>
    </rPh>
    <phoneticPr fontId="34"/>
  </si>
  <si>
    <t>7月</t>
    <phoneticPr fontId="34"/>
  </si>
  <si>
    <t>7日</t>
    <rPh sb="1" eb="2">
      <t>ニチ</t>
    </rPh>
    <phoneticPr fontId="34"/>
  </si>
  <si>
    <t>8月</t>
    <phoneticPr fontId="34"/>
  </si>
  <si>
    <t>8日</t>
    <rPh sb="1" eb="2">
      <t>ニチ</t>
    </rPh>
    <phoneticPr fontId="34"/>
  </si>
  <si>
    <t>9月</t>
    <phoneticPr fontId="34"/>
  </si>
  <si>
    <t>9日</t>
    <rPh sb="1" eb="2">
      <t>ニチ</t>
    </rPh>
    <phoneticPr fontId="34"/>
  </si>
  <si>
    <t>10月</t>
    <phoneticPr fontId="34"/>
  </si>
  <si>
    <t>10日</t>
    <rPh sb="2" eb="3">
      <t>ニチ</t>
    </rPh>
    <phoneticPr fontId="34"/>
  </si>
  <si>
    <t>11月</t>
    <phoneticPr fontId="34"/>
  </si>
  <si>
    <t>11日</t>
    <rPh sb="2" eb="3">
      <t>ニチ</t>
    </rPh>
    <phoneticPr fontId="34"/>
  </si>
  <si>
    <t>12月</t>
    <phoneticPr fontId="34"/>
  </si>
  <si>
    <t>12日</t>
    <rPh sb="2" eb="3">
      <t>ニチ</t>
    </rPh>
    <phoneticPr fontId="34"/>
  </si>
  <si>
    <t>13日</t>
    <rPh sb="2" eb="3">
      <t>ニチ</t>
    </rPh>
    <phoneticPr fontId="34"/>
  </si>
  <si>
    <t>14日</t>
    <rPh sb="2" eb="3">
      <t>ニチ</t>
    </rPh>
    <phoneticPr fontId="34"/>
  </si>
  <si>
    <t>15日</t>
    <rPh sb="2" eb="3">
      <t>ニチ</t>
    </rPh>
    <phoneticPr fontId="34"/>
  </si>
  <si>
    <t>16日</t>
    <rPh sb="2" eb="3">
      <t>ニチ</t>
    </rPh>
    <phoneticPr fontId="34"/>
  </si>
  <si>
    <t>17日</t>
    <rPh sb="2" eb="3">
      <t>ニチ</t>
    </rPh>
    <phoneticPr fontId="34"/>
  </si>
  <si>
    <t>18日</t>
    <rPh sb="2" eb="3">
      <t>ニチ</t>
    </rPh>
    <phoneticPr fontId="34"/>
  </si>
  <si>
    <t>19日</t>
    <rPh sb="2" eb="3">
      <t>ニチ</t>
    </rPh>
    <phoneticPr fontId="34"/>
  </si>
  <si>
    <t>20日</t>
    <rPh sb="2" eb="3">
      <t>ニチ</t>
    </rPh>
    <phoneticPr fontId="34"/>
  </si>
  <si>
    <t>21日</t>
    <rPh sb="2" eb="3">
      <t>ニチ</t>
    </rPh>
    <phoneticPr fontId="34"/>
  </si>
  <si>
    <t>22日</t>
    <rPh sb="2" eb="3">
      <t>ニチ</t>
    </rPh>
    <phoneticPr fontId="34"/>
  </si>
  <si>
    <t>23日</t>
    <rPh sb="2" eb="3">
      <t>ニチ</t>
    </rPh>
    <phoneticPr fontId="34"/>
  </si>
  <si>
    <t>24日</t>
    <rPh sb="2" eb="3">
      <t>ニチ</t>
    </rPh>
    <phoneticPr fontId="34"/>
  </si>
  <si>
    <t>25日</t>
    <rPh sb="2" eb="3">
      <t>ニチ</t>
    </rPh>
    <phoneticPr fontId="34"/>
  </si>
  <si>
    <t>26日</t>
    <rPh sb="2" eb="3">
      <t>ニチ</t>
    </rPh>
    <phoneticPr fontId="34"/>
  </si>
  <si>
    <t>27日</t>
    <rPh sb="2" eb="3">
      <t>ニチ</t>
    </rPh>
    <phoneticPr fontId="34"/>
  </si>
  <si>
    <t>28日</t>
    <rPh sb="2" eb="3">
      <t>ニチ</t>
    </rPh>
    <phoneticPr fontId="34"/>
  </si>
  <si>
    <t>29日</t>
    <rPh sb="2" eb="3">
      <t>ニチ</t>
    </rPh>
    <phoneticPr fontId="34"/>
  </si>
  <si>
    <t>30日</t>
    <rPh sb="2" eb="3">
      <t>ニチ</t>
    </rPh>
    <phoneticPr fontId="34"/>
  </si>
  <si>
    <t>31日</t>
    <rPh sb="2" eb="3">
      <t>ニチ</t>
    </rPh>
    <phoneticPr fontId="34"/>
  </si>
  <si>
    <t>条例施行規則第89条第１項第１号該当事業者</t>
    <rPh sb="0" eb="2">
      <t>ジョウレイ</t>
    </rPh>
    <rPh sb="2" eb="4">
      <t>セコウ</t>
    </rPh>
    <rPh sb="4" eb="6">
      <t>キソク</t>
    </rPh>
    <rPh sb="6" eb="7">
      <t>ダイ</t>
    </rPh>
    <rPh sb="9" eb="10">
      <t>ジョウ</t>
    </rPh>
    <rPh sb="10" eb="11">
      <t>ダイ</t>
    </rPh>
    <rPh sb="12" eb="13">
      <t>コウ</t>
    </rPh>
    <rPh sb="13" eb="14">
      <t>ダイ</t>
    </rPh>
    <rPh sb="15" eb="16">
      <t>ゴウ</t>
    </rPh>
    <rPh sb="16" eb="18">
      <t>ガイトウ</t>
    </rPh>
    <rPh sb="18" eb="21">
      <t>ジギョウシャ</t>
    </rPh>
    <phoneticPr fontId="34"/>
  </si>
  <si>
    <t>条例施行規則第89条第１項第２号該当事業者</t>
    <rPh sb="4" eb="6">
      <t>キソク</t>
    </rPh>
    <rPh sb="6" eb="7">
      <t>ダイ</t>
    </rPh>
    <rPh sb="9" eb="10">
      <t>ジョウ</t>
    </rPh>
    <rPh sb="10" eb="11">
      <t>ダイ</t>
    </rPh>
    <rPh sb="12" eb="13">
      <t>コウ</t>
    </rPh>
    <rPh sb="13" eb="14">
      <t>ダイ</t>
    </rPh>
    <rPh sb="15" eb="16">
      <t>ゴウ</t>
    </rPh>
    <rPh sb="16" eb="18">
      <t>ガイトウ</t>
    </rPh>
    <rPh sb="18" eb="21">
      <t>ジギョウシャ</t>
    </rPh>
    <phoneticPr fontId="34"/>
  </si>
  <si>
    <t>条例施行規則第89条第１項第３号該当事業者</t>
    <rPh sb="4" eb="6">
      <t>キソク</t>
    </rPh>
    <rPh sb="6" eb="7">
      <t>ダイ</t>
    </rPh>
    <rPh sb="9" eb="10">
      <t>ジョウ</t>
    </rPh>
    <rPh sb="10" eb="11">
      <t>ダイ</t>
    </rPh>
    <rPh sb="12" eb="13">
      <t>コウ</t>
    </rPh>
    <rPh sb="13" eb="14">
      <t>ダイ</t>
    </rPh>
    <rPh sb="15" eb="16">
      <t>ゴウ</t>
    </rPh>
    <rPh sb="16" eb="18">
      <t>ガイトウ</t>
    </rPh>
    <rPh sb="18" eb="21">
      <t>ジギョウシャ</t>
    </rPh>
    <phoneticPr fontId="34"/>
  </si>
  <si>
    <t>事業活動量</t>
    <phoneticPr fontId="34"/>
  </si>
  <si>
    <t>自由記述欄</t>
    <phoneticPr fontId="34"/>
  </si>
  <si>
    <t>％</t>
  </si>
  <si>
    <t>特定温室効果ガス排出量（基礎）</t>
    <rPh sb="0" eb="2">
      <t>トクテイ</t>
    </rPh>
    <rPh sb="2" eb="4">
      <t>オンシツ</t>
    </rPh>
    <rPh sb="4" eb="6">
      <t>コウカ</t>
    </rPh>
    <rPh sb="8" eb="10">
      <t>ハイシュツ</t>
    </rPh>
    <rPh sb="10" eb="11">
      <t>リョウ</t>
    </rPh>
    <rPh sb="12" eb="14">
      <t>キソ</t>
    </rPh>
    <phoneticPr fontId="34"/>
  </si>
  <si>
    <t>－－－ 以下は市内全事業所が１事業所のみの場合、省略可能です。－－－</t>
    <phoneticPr fontId="34"/>
  </si>
  <si>
    <t>事業活動</t>
    <rPh sb="0" eb="4">
      <t>ジギョウカツドウ</t>
    </rPh>
    <phoneticPr fontId="34"/>
  </si>
  <si>
    <t>２　温室効果ガスの排出の抑制に係る目標等の状況</t>
    <phoneticPr fontId="34"/>
  </si>
  <si>
    <t>増</t>
    <rPh sb="0" eb="1">
      <t>ゾウ</t>
    </rPh>
    <phoneticPr fontId="34"/>
  </si>
  <si>
    <t>減</t>
    <rPh sb="0" eb="1">
      <t>ゲン</t>
    </rPh>
    <phoneticPr fontId="34"/>
  </si>
  <si>
    <t>ほぼ変動無し</t>
    <phoneticPr fontId="34"/>
  </si>
  <si>
    <t>減</t>
    <phoneticPr fontId="34"/>
  </si>
  <si>
    <t>窓口で閲覧</t>
    <rPh sb="0" eb="2">
      <t>マドグチ</t>
    </rPh>
    <rPh sb="3" eb="5">
      <t>エツラン</t>
    </rPh>
    <phoneticPr fontId="34"/>
  </si>
  <si>
    <t>４　公表の方法</t>
    <rPh sb="2" eb="4">
      <t>コウヒョウ</t>
    </rPh>
    <rPh sb="5" eb="7">
      <t>ホウホウ</t>
    </rPh>
    <phoneticPr fontId="34"/>
  </si>
  <si>
    <t>細則第37号様式（第２条第48号）</t>
    <rPh sb="0" eb="2">
      <t>サイソク</t>
    </rPh>
    <rPh sb="2" eb="3">
      <t>ダイ</t>
    </rPh>
    <rPh sb="5" eb="6">
      <t>ゴウ</t>
    </rPh>
    <rPh sb="9" eb="10">
      <t>ダイ</t>
    </rPh>
    <rPh sb="11" eb="12">
      <t>ジョウ</t>
    </rPh>
    <rPh sb="12" eb="13">
      <t>ダイ</t>
    </rPh>
    <rPh sb="15" eb="16">
      <t>ゴウ</t>
    </rPh>
    <phoneticPr fontId="34"/>
  </si>
  <si>
    <t>２　計画期間</t>
    <rPh sb="2" eb="4">
      <t>ケイカク</t>
    </rPh>
    <rPh sb="4" eb="6">
      <t>キカン</t>
    </rPh>
    <phoneticPr fontId="34"/>
  </si>
  <si>
    <t>Ｐ 医療、福祉</t>
  </si>
  <si>
    <t>　横浜市生活環境の保全等に関する条例（以下「条例」という。）第144条第１項の規定により、次のとおり提出します。</t>
    <phoneticPr fontId="34"/>
  </si>
  <si>
    <t>横浜市長</t>
    <phoneticPr fontId="34"/>
  </si>
  <si>
    <t>地球温暖化対策計画書</t>
    <rPh sb="0" eb="2">
      <t>チキュウ</t>
    </rPh>
    <rPh sb="2" eb="5">
      <t>オンダンカ</t>
    </rPh>
    <rPh sb="5" eb="7">
      <t>タイサク</t>
    </rPh>
    <rPh sb="7" eb="10">
      <t>ケイカクショ</t>
    </rPh>
    <phoneticPr fontId="34"/>
  </si>
  <si>
    <t>無</t>
    <rPh sb="0" eb="1">
      <t>ナシ</t>
    </rPh>
    <phoneticPr fontId="34"/>
  </si>
  <si>
    <t>有</t>
    <rPh sb="0" eb="1">
      <t>アリ</t>
    </rPh>
    <phoneticPr fontId="34"/>
  </si>
  <si>
    <t>計画期間での導入予定</t>
    <rPh sb="0" eb="2">
      <t>ケイカク</t>
    </rPh>
    <rPh sb="2" eb="4">
      <t>キカン</t>
    </rPh>
    <rPh sb="6" eb="8">
      <t>ドウニュウ</t>
    </rPh>
    <rPh sb="8" eb="10">
      <t>ヨテイ</t>
    </rPh>
    <phoneticPr fontId="34"/>
  </si>
  <si>
    <t>計画期間での実施予定</t>
    <rPh sb="0" eb="2">
      <t>ケイカク</t>
    </rPh>
    <rPh sb="2" eb="4">
      <t>キカン</t>
    </rPh>
    <rPh sb="6" eb="8">
      <t>ジッシ</t>
    </rPh>
    <rPh sb="8" eb="10">
      <t>ヨテイ</t>
    </rPh>
    <phoneticPr fontId="34"/>
  </si>
  <si>
    <t>上記以外</t>
    <rPh sb="0" eb="2">
      <t>ジョウキ</t>
    </rPh>
    <rPh sb="2" eb="4">
      <t>イガイ</t>
    </rPh>
    <phoneticPr fontId="34"/>
  </si>
  <si>
    <t>７　設備の新設、更新等の計画</t>
    <rPh sb="2" eb="4">
      <t>セツビ</t>
    </rPh>
    <rPh sb="5" eb="7">
      <t>シンセツ</t>
    </rPh>
    <rPh sb="8" eb="10">
      <t>コウシン</t>
    </rPh>
    <rPh sb="10" eb="11">
      <t>トウ</t>
    </rPh>
    <rPh sb="12" eb="14">
      <t>ケイカク</t>
    </rPh>
    <phoneticPr fontId="34"/>
  </si>
  <si>
    <t>細則第37号様式（第２条第48号）</t>
    <rPh sb="0" eb="2">
      <t>サイソク</t>
    </rPh>
    <phoneticPr fontId="34"/>
  </si>
  <si>
    <t>倉庫</t>
    <rPh sb="0" eb="2">
      <t>ソウコ</t>
    </rPh>
    <phoneticPr fontId="34"/>
  </si>
  <si>
    <t>文化施設</t>
    <rPh sb="0" eb="2">
      <t>ブンカ</t>
    </rPh>
    <rPh sb="2" eb="4">
      <t>シセツ</t>
    </rPh>
    <phoneticPr fontId="34"/>
  </si>
  <si>
    <t>教育施設</t>
    <rPh sb="0" eb="2">
      <t>キョウイク</t>
    </rPh>
    <rPh sb="2" eb="4">
      <t>シセツ</t>
    </rPh>
    <phoneticPr fontId="34"/>
  </si>
  <si>
    <t>研究施設</t>
    <rPh sb="0" eb="2">
      <t>ケンキュウ</t>
    </rPh>
    <rPh sb="2" eb="4">
      <t>シセツ</t>
    </rPh>
    <phoneticPr fontId="34"/>
  </si>
  <si>
    <t>－－－　以下は市内全事業所が１事業所のみの場合、省略可能です。－－－</t>
    <rPh sb="4" eb="6">
      <t>イカ</t>
    </rPh>
    <rPh sb="7" eb="9">
      <t>シナイ</t>
    </rPh>
    <rPh sb="9" eb="10">
      <t>ゼン</t>
    </rPh>
    <rPh sb="10" eb="13">
      <t>ジギョウショ</t>
    </rPh>
    <rPh sb="15" eb="18">
      <t>ジギョウショ</t>
    </rPh>
    <rPh sb="21" eb="23">
      <t>バアイ</t>
    </rPh>
    <rPh sb="24" eb="26">
      <t>ショウリャク</t>
    </rPh>
    <rPh sb="26" eb="28">
      <t>カノウ</t>
    </rPh>
    <phoneticPr fontId="34"/>
  </si>
  <si>
    <t>地球温暖化対策計画書</t>
    <rPh sb="0" eb="7">
      <t>チキュウオンダンカタイサク</t>
    </rPh>
    <rPh sb="7" eb="10">
      <t>ケイカクショ</t>
    </rPh>
    <phoneticPr fontId="34"/>
  </si>
  <si>
    <t xml:space="preserve"> （個別票）</t>
    <phoneticPr fontId="34"/>
  </si>
  <si>
    <t>特定温室効果ガス排出量（基礎）</t>
    <phoneticPr fontId="34"/>
  </si>
  <si>
    <t>％</t>
    <phoneticPr fontId="34"/>
  </si>
  <si>
    <t>調 整 後</t>
  </si>
  <si>
    <t>基 礎</t>
    <phoneticPr fontId="34"/>
  </si>
  <si>
    <t>特定温室効果ガス排出量</t>
    <phoneticPr fontId="34"/>
  </si>
  <si>
    <t>特定温室効果ガス排出量</t>
    <rPh sb="0" eb="2">
      <t>トクテイ</t>
    </rPh>
    <rPh sb="2" eb="4">
      <t>オンシツ</t>
    </rPh>
    <rPh sb="4" eb="6">
      <t>コウカ</t>
    </rPh>
    <rPh sb="8" eb="10">
      <t>ハイシュツ</t>
    </rPh>
    <rPh sb="10" eb="11">
      <t>リョウ</t>
    </rPh>
    <phoneticPr fontId="34"/>
  </si>
  <si>
    <t xml:space="preserve">基 礎 </t>
    <rPh sb="0" eb="1">
      <t>モト</t>
    </rPh>
    <rPh sb="2" eb="3">
      <t>イシズエ</t>
    </rPh>
    <phoneticPr fontId="34"/>
  </si>
  <si>
    <t>調整後</t>
    <rPh sb="0" eb="3">
      <t>チョウセイゴ</t>
    </rPh>
    <phoneticPr fontId="34"/>
  </si>
  <si>
    <t>基 礎</t>
    <rPh sb="0" eb="1">
      <t>モト</t>
    </rPh>
    <rPh sb="2" eb="3">
      <t>イシズエ</t>
    </rPh>
    <phoneticPr fontId="34"/>
  </si>
  <si>
    <t>調 整 後</t>
    <rPh sb="0" eb="1">
      <t>チョウ</t>
    </rPh>
    <rPh sb="2" eb="3">
      <t>ヒトシ</t>
    </rPh>
    <rPh sb="4" eb="5">
      <t>アト</t>
    </rPh>
    <phoneticPr fontId="34"/>
  </si>
  <si>
    <t xml:space="preserve">調整後 </t>
    <rPh sb="0" eb="3">
      <t>チョウセイゴ</t>
    </rPh>
    <phoneticPr fontId="34"/>
  </si>
  <si>
    <t>削　減　率</t>
    <phoneticPr fontId="34"/>
  </si>
  <si>
    <t>1号事業者</t>
    <rPh sb="1" eb="2">
      <t>ゴウ</t>
    </rPh>
    <rPh sb="2" eb="5">
      <t>ジギョウシャ</t>
    </rPh>
    <phoneticPr fontId="34"/>
  </si>
  <si>
    <t>2号事業者</t>
    <rPh sb="1" eb="2">
      <t>ゴウ</t>
    </rPh>
    <rPh sb="2" eb="5">
      <t>ジギョウシャ</t>
    </rPh>
    <phoneticPr fontId="34"/>
  </si>
  <si>
    <t>3号事業者</t>
    <rPh sb="1" eb="2">
      <t>ゴウ</t>
    </rPh>
    <rPh sb="2" eb="5">
      <t>ジギョウシャ</t>
    </rPh>
    <phoneticPr fontId="34"/>
  </si>
  <si>
    <t>任意事業者</t>
    <rPh sb="0" eb="2">
      <t>ニンイ</t>
    </rPh>
    <rPh sb="2" eb="5">
      <t>ジギョウシャ</t>
    </rPh>
    <phoneticPr fontId="34"/>
  </si>
  <si>
    <t>オフセット対象範囲</t>
    <rPh sb="5" eb="7">
      <t>タイショウ</t>
    </rPh>
    <rPh sb="7" eb="9">
      <t>ハンイ</t>
    </rPh>
    <phoneticPr fontId="34"/>
  </si>
  <si>
    <t>条例第144条の４該当事業者（任意提出事業者)</t>
    <phoneticPr fontId="34"/>
  </si>
  <si>
    <t>３号事業者</t>
    <rPh sb="1" eb="2">
      <t>ゴウ</t>
    </rPh>
    <rPh sb="2" eb="5">
      <t>ジギョウシャ</t>
    </rPh>
    <phoneticPr fontId="34"/>
  </si>
  <si>
    <t>事業者名称</t>
    <rPh sb="0" eb="3">
      <t>ジギョウシャ</t>
    </rPh>
    <rPh sb="3" eb="5">
      <t>メイショウ</t>
    </rPh>
    <phoneticPr fontId="34"/>
  </si>
  <si>
    <t>連番</t>
    <rPh sb="0" eb="2">
      <t>レンバン</t>
    </rPh>
    <phoneticPr fontId="90"/>
  </si>
  <si>
    <t>事業者名</t>
    <rPh sb="0" eb="3">
      <t>ジギョウシャ</t>
    </rPh>
    <rPh sb="3" eb="4">
      <t>メイ</t>
    </rPh>
    <phoneticPr fontId="90"/>
  </si>
  <si>
    <t>計画開始
年度</t>
    <rPh sb="0" eb="2">
      <t>ケイカク</t>
    </rPh>
    <rPh sb="2" eb="4">
      <t>カイシ</t>
    </rPh>
    <rPh sb="5" eb="7">
      <t>ネンド</t>
    </rPh>
    <phoneticPr fontId="90"/>
  </si>
  <si>
    <t>該当
号数
(記載)</t>
    <rPh sb="0" eb="2">
      <t>ガイトウ</t>
    </rPh>
    <rPh sb="3" eb="5">
      <t>ゴウスウ</t>
    </rPh>
    <rPh sb="7" eb="9">
      <t>キサイ</t>
    </rPh>
    <phoneticPr fontId="91"/>
  </si>
  <si>
    <t>事業者ＩＤ</t>
  </si>
  <si>
    <t>提出年月日</t>
    <rPh sb="0" eb="2">
      <t>テイシュツ</t>
    </rPh>
    <rPh sb="2" eb="5">
      <t>ネンガッピ</t>
    </rPh>
    <phoneticPr fontId="90"/>
  </si>
  <si>
    <t>提出事業者名</t>
    <rPh sb="0" eb="2">
      <t>テイシュツ</t>
    </rPh>
    <rPh sb="2" eb="5">
      <t>ジギョウシャ</t>
    </rPh>
    <rPh sb="5" eb="6">
      <t>メイ</t>
    </rPh>
    <phoneticPr fontId="34"/>
  </si>
  <si>
    <t>提出代表者</t>
  </si>
  <si>
    <t>事業者の名称</t>
    <rPh sb="0" eb="3">
      <t>ジギョウシャ</t>
    </rPh>
    <rPh sb="4" eb="6">
      <t>メイショウ</t>
    </rPh>
    <phoneticPr fontId="91"/>
  </si>
  <si>
    <t>事業者代表者名</t>
    <rPh sb="0" eb="3">
      <t>ジギョウシャ</t>
    </rPh>
    <phoneticPr fontId="91"/>
  </si>
  <si>
    <t>主たる事業所所在地</t>
    <rPh sb="0" eb="1">
      <t>シュ</t>
    </rPh>
    <rPh sb="3" eb="6">
      <t>ジギョウショ</t>
    </rPh>
    <rPh sb="6" eb="9">
      <t>ショザイチ</t>
    </rPh>
    <phoneticPr fontId="34"/>
  </si>
  <si>
    <t>大分類</t>
    <rPh sb="0" eb="3">
      <t>ダイブンルイ</t>
    </rPh>
    <phoneticPr fontId="91"/>
  </si>
  <si>
    <t>中分類</t>
    <rPh sb="0" eb="3">
      <t>チュウブンルイ</t>
    </rPh>
    <phoneticPr fontId="91"/>
  </si>
  <si>
    <t>1号</t>
    <rPh sb="1" eb="2">
      <t>ゴウ</t>
    </rPh>
    <phoneticPr fontId="34"/>
  </si>
  <si>
    <t>2号</t>
    <rPh sb="1" eb="2">
      <t>ゴウ</t>
    </rPh>
    <phoneticPr fontId="34"/>
  </si>
  <si>
    <t>3号</t>
    <rPh sb="1" eb="2">
      <t>ゴウ</t>
    </rPh>
    <phoneticPr fontId="34"/>
  </si>
  <si>
    <t>市内全事業所数</t>
    <rPh sb="0" eb="2">
      <t>シナイ</t>
    </rPh>
    <rPh sb="2" eb="3">
      <t>ゼン</t>
    </rPh>
    <rPh sb="3" eb="6">
      <t>ジギョウショ</t>
    </rPh>
    <rPh sb="6" eb="7">
      <t>スウ</t>
    </rPh>
    <phoneticPr fontId="90"/>
  </si>
  <si>
    <t>エネルギー500kl以上事業所数</t>
  </si>
  <si>
    <t>自動車台数</t>
    <rPh sb="0" eb="3">
      <t>ジドウシャ</t>
    </rPh>
    <rPh sb="3" eb="5">
      <t>ダイスウ</t>
    </rPh>
    <phoneticPr fontId="90"/>
  </si>
  <si>
    <t>開始年度</t>
    <rPh sb="0" eb="2">
      <t>カイシ</t>
    </rPh>
    <rPh sb="2" eb="4">
      <t>ネンド</t>
    </rPh>
    <phoneticPr fontId="34"/>
  </si>
  <si>
    <t>終了年度</t>
    <rPh sb="0" eb="2">
      <t>シュウリョウ</t>
    </rPh>
    <rPh sb="2" eb="4">
      <t>ネンド</t>
    </rPh>
    <phoneticPr fontId="34"/>
  </si>
  <si>
    <t>実施年度</t>
    <phoneticPr fontId="91"/>
  </si>
  <si>
    <t>ホームページ_有無</t>
  </si>
  <si>
    <t>ホームページ_アドレス</t>
  </si>
  <si>
    <t>窓口閲覧_有無</t>
  </si>
  <si>
    <t>窓口閲覧_閲覧場所</t>
  </si>
  <si>
    <t>窓口閲覧_所在地</t>
  </si>
  <si>
    <t>窓口閲覧_閲覧可能時間</t>
  </si>
  <si>
    <t>公表その他方式_有無</t>
  </si>
  <si>
    <t>公表その他方式_内容</t>
  </si>
  <si>
    <t>基準年度</t>
    <rPh sb="0" eb="2">
      <t>キジュン</t>
    </rPh>
    <rPh sb="2" eb="4">
      <t>ネンド</t>
    </rPh>
    <phoneticPr fontId="91"/>
  </si>
  <si>
    <t>基準排出量</t>
  </si>
  <si>
    <t>基準年度調整後排出量</t>
    <rPh sb="0" eb="2">
      <t>キジュン</t>
    </rPh>
    <rPh sb="2" eb="4">
      <t>ネンド</t>
    </rPh>
    <rPh sb="4" eb="7">
      <t>チョウセイゴ</t>
    </rPh>
    <rPh sb="7" eb="9">
      <t>ハイシュツ</t>
    </rPh>
    <rPh sb="9" eb="10">
      <t>リョウ</t>
    </rPh>
    <phoneticPr fontId="91"/>
  </si>
  <si>
    <t>基準原単位</t>
    <rPh sb="0" eb="2">
      <t>キジュン</t>
    </rPh>
    <rPh sb="2" eb="5">
      <t>ゲンタンイ</t>
    </rPh>
    <phoneticPr fontId="91"/>
  </si>
  <si>
    <t>基準原単位分母</t>
    <rPh sb="0" eb="2">
      <t>キジュン</t>
    </rPh>
    <rPh sb="2" eb="5">
      <t>ゲンタンイ</t>
    </rPh>
    <rPh sb="5" eb="7">
      <t>ブンボ</t>
    </rPh>
    <phoneticPr fontId="91"/>
  </si>
  <si>
    <t>目標年度</t>
    <rPh sb="0" eb="2">
      <t>モクヒョウ</t>
    </rPh>
    <rPh sb="2" eb="4">
      <t>ネンド</t>
    </rPh>
    <phoneticPr fontId="91"/>
  </si>
  <si>
    <t>目標排出量</t>
    <rPh sb="0" eb="2">
      <t>モクヒョウ</t>
    </rPh>
    <rPh sb="2" eb="4">
      <t>ハイシュツ</t>
    </rPh>
    <rPh sb="4" eb="5">
      <t>リョウ</t>
    </rPh>
    <phoneticPr fontId="91"/>
  </si>
  <si>
    <t>目標排出量削減率</t>
    <rPh sb="0" eb="2">
      <t>モクヒョウ</t>
    </rPh>
    <rPh sb="2" eb="4">
      <t>ハイシュツ</t>
    </rPh>
    <rPh sb="4" eb="5">
      <t>リョウ</t>
    </rPh>
    <rPh sb="5" eb="7">
      <t>サクゲン</t>
    </rPh>
    <rPh sb="7" eb="8">
      <t>リツ</t>
    </rPh>
    <phoneticPr fontId="91"/>
  </si>
  <si>
    <t>目標調整後排出量</t>
    <rPh sb="0" eb="2">
      <t>モクヒョウ</t>
    </rPh>
    <rPh sb="2" eb="5">
      <t>チョウセイゴ</t>
    </rPh>
    <rPh sb="5" eb="7">
      <t>ハイシュツ</t>
    </rPh>
    <rPh sb="7" eb="8">
      <t>リョウ</t>
    </rPh>
    <phoneticPr fontId="91"/>
  </si>
  <si>
    <t>目標調整後排出量削減率</t>
    <rPh sb="0" eb="2">
      <t>モクヒョウ</t>
    </rPh>
    <rPh sb="2" eb="5">
      <t>チョウセイゴ</t>
    </rPh>
    <rPh sb="5" eb="7">
      <t>ハイシュツ</t>
    </rPh>
    <rPh sb="7" eb="8">
      <t>リョウ</t>
    </rPh>
    <rPh sb="8" eb="10">
      <t>サクゲン</t>
    </rPh>
    <rPh sb="10" eb="11">
      <t>リツ</t>
    </rPh>
    <phoneticPr fontId="91"/>
  </si>
  <si>
    <t>目標原単位</t>
    <rPh sb="0" eb="2">
      <t>モクヒョウ</t>
    </rPh>
    <rPh sb="2" eb="5">
      <t>ゲンタンイ</t>
    </rPh>
    <phoneticPr fontId="91"/>
  </si>
  <si>
    <t>目標原単位分母</t>
    <rPh sb="0" eb="2">
      <t>モクヒョウ</t>
    </rPh>
    <rPh sb="2" eb="5">
      <t>ゲンタンイ</t>
    </rPh>
    <rPh sb="5" eb="7">
      <t>ブンボ</t>
    </rPh>
    <phoneticPr fontId="91"/>
  </si>
  <si>
    <t>目標原単位削減率</t>
    <rPh sb="0" eb="2">
      <t>モクヒョウ</t>
    </rPh>
    <rPh sb="2" eb="5">
      <t>ゲンタンイ</t>
    </rPh>
    <rPh sb="5" eb="7">
      <t>サクゲン</t>
    </rPh>
    <rPh sb="7" eb="8">
      <t>リツ</t>
    </rPh>
    <phoneticPr fontId="91"/>
  </si>
  <si>
    <t>第一年度</t>
    <rPh sb="0" eb="2">
      <t>ダイイチ</t>
    </rPh>
    <rPh sb="2" eb="4">
      <t>ネンド</t>
    </rPh>
    <phoneticPr fontId="91"/>
  </si>
  <si>
    <t>第一年度排出量</t>
    <rPh sb="0" eb="2">
      <t>ダイイチ</t>
    </rPh>
    <rPh sb="2" eb="4">
      <t>ネンド</t>
    </rPh>
    <rPh sb="4" eb="6">
      <t>ハイシュツ</t>
    </rPh>
    <rPh sb="6" eb="7">
      <t>リョウ</t>
    </rPh>
    <phoneticPr fontId="91"/>
  </si>
  <si>
    <t>第一年度排出量削減率</t>
    <rPh sb="0" eb="2">
      <t>ダイイチ</t>
    </rPh>
    <rPh sb="2" eb="4">
      <t>ネンド</t>
    </rPh>
    <rPh sb="4" eb="6">
      <t>ハイシュツ</t>
    </rPh>
    <rPh sb="6" eb="7">
      <t>リョウ</t>
    </rPh>
    <rPh sb="7" eb="9">
      <t>サクゲン</t>
    </rPh>
    <rPh sb="9" eb="10">
      <t>リツ</t>
    </rPh>
    <phoneticPr fontId="91"/>
  </si>
  <si>
    <t>第一年度調整後排出量</t>
    <rPh sb="0" eb="2">
      <t>ダイイチ</t>
    </rPh>
    <rPh sb="2" eb="4">
      <t>ネンド</t>
    </rPh>
    <rPh sb="4" eb="7">
      <t>チョウセイゴ</t>
    </rPh>
    <rPh sb="7" eb="9">
      <t>ハイシュツ</t>
    </rPh>
    <rPh sb="9" eb="10">
      <t>リョウ</t>
    </rPh>
    <phoneticPr fontId="91"/>
  </si>
  <si>
    <t>第一年度調整後排出量削減率</t>
    <rPh sb="0" eb="2">
      <t>ダイイチ</t>
    </rPh>
    <rPh sb="2" eb="4">
      <t>ネンド</t>
    </rPh>
    <rPh sb="4" eb="7">
      <t>チョウセイゴ</t>
    </rPh>
    <rPh sb="7" eb="9">
      <t>ハイシュツ</t>
    </rPh>
    <rPh sb="9" eb="10">
      <t>リョウ</t>
    </rPh>
    <rPh sb="10" eb="12">
      <t>サクゲン</t>
    </rPh>
    <rPh sb="12" eb="13">
      <t>リツ</t>
    </rPh>
    <phoneticPr fontId="91"/>
  </si>
  <si>
    <t>第一年度原単位</t>
    <rPh sb="0" eb="2">
      <t>ダイイチ</t>
    </rPh>
    <rPh sb="2" eb="4">
      <t>ネンド</t>
    </rPh>
    <rPh sb="4" eb="7">
      <t>ゲンタンイ</t>
    </rPh>
    <phoneticPr fontId="91"/>
  </si>
  <si>
    <t>第一年度原単位分母</t>
    <rPh sb="0" eb="2">
      <t>ダイイチ</t>
    </rPh>
    <rPh sb="2" eb="4">
      <t>ネンド</t>
    </rPh>
    <rPh sb="4" eb="7">
      <t>ゲンタンイ</t>
    </rPh>
    <rPh sb="7" eb="9">
      <t>ブンボ</t>
    </rPh>
    <phoneticPr fontId="91"/>
  </si>
  <si>
    <t>第一年度原単位削減率</t>
    <rPh sb="0" eb="2">
      <t>ダイイチ</t>
    </rPh>
    <rPh sb="2" eb="4">
      <t>ネンド</t>
    </rPh>
    <rPh sb="4" eb="7">
      <t>ゲンタンイ</t>
    </rPh>
    <rPh sb="7" eb="9">
      <t>サクゲン</t>
    </rPh>
    <rPh sb="9" eb="10">
      <t>リツ</t>
    </rPh>
    <phoneticPr fontId="91"/>
  </si>
  <si>
    <t>第二年度</t>
    <rPh sb="2" eb="4">
      <t>ネンド</t>
    </rPh>
    <phoneticPr fontId="91"/>
  </si>
  <si>
    <t>第二年度排出量</t>
    <rPh sb="2" eb="4">
      <t>ネンド</t>
    </rPh>
    <rPh sb="4" eb="6">
      <t>ハイシュツ</t>
    </rPh>
    <rPh sb="6" eb="7">
      <t>リョウ</t>
    </rPh>
    <phoneticPr fontId="91"/>
  </si>
  <si>
    <t>第二年度排出量削減率</t>
    <rPh sb="2" eb="4">
      <t>ネンド</t>
    </rPh>
    <rPh sb="4" eb="6">
      <t>ハイシュツ</t>
    </rPh>
    <rPh sb="6" eb="7">
      <t>リョウ</t>
    </rPh>
    <rPh sb="7" eb="9">
      <t>サクゲン</t>
    </rPh>
    <rPh sb="9" eb="10">
      <t>リツ</t>
    </rPh>
    <phoneticPr fontId="91"/>
  </si>
  <si>
    <t>第二年度調整後排出量</t>
    <rPh sb="2" eb="4">
      <t>ネンド</t>
    </rPh>
    <rPh sb="4" eb="7">
      <t>チョウセイゴ</t>
    </rPh>
    <rPh sb="7" eb="9">
      <t>ハイシュツ</t>
    </rPh>
    <rPh sb="9" eb="10">
      <t>リョウ</t>
    </rPh>
    <phoneticPr fontId="91"/>
  </si>
  <si>
    <t>第二年度調整後排出量削減率</t>
    <rPh sb="2" eb="4">
      <t>ネンド</t>
    </rPh>
    <rPh sb="4" eb="7">
      <t>チョウセイゴ</t>
    </rPh>
    <rPh sb="7" eb="9">
      <t>ハイシュツ</t>
    </rPh>
    <rPh sb="9" eb="10">
      <t>リョウ</t>
    </rPh>
    <rPh sb="10" eb="12">
      <t>サクゲン</t>
    </rPh>
    <rPh sb="12" eb="13">
      <t>リツ</t>
    </rPh>
    <phoneticPr fontId="91"/>
  </si>
  <si>
    <t>第二年度原単位</t>
    <rPh sb="2" eb="4">
      <t>ネンド</t>
    </rPh>
    <rPh sb="4" eb="7">
      <t>ゲンタンイ</t>
    </rPh>
    <phoneticPr fontId="91"/>
  </si>
  <si>
    <t>第二年度原単位分母</t>
    <rPh sb="2" eb="4">
      <t>ネンド</t>
    </rPh>
    <rPh sb="4" eb="7">
      <t>ゲンタンイ</t>
    </rPh>
    <rPh sb="7" eb="9">
      <t>ブンボ</t>
    </rPh>
    <phoneticPr fontId="91"/>
  </si>
  <si>
    <t>第二年度原単位削減率</t>
    <rPh sb="2" eb="4">
      <t>ネンド</t>
    </rPh>
    <rPh sb="4" eb="7">
      <t>ゲンタンイ</t>
    </rPh>
    <rPh sb="7" eb="9">
      <t>サクゲン</t>
    </rPh>
    <rPh sb="9" eb="10">
      <t>リツ</t>
    </rPh>
    <phoneticPr fontId="91"/>
  </si>
  <si>
    <t>第三年度</t>
    <rPh sb="2" eb="4">
      <t>ネンド</t>
    </rPh>
    <phoneticPr fontId="91"/>
  </si>
  <si>
    <t>第三年度排出量</t>
    <rPh sb="2" eb="4">
      <t>ネンド</t>
    </rPh>
    <rPh sb="4" eb="6">
      <t>ハイシュツ</t>
    </rPh>
    <rPh sb="6" eb="7">
      <t>リョウ</t>
    </rPh>
    <phoneticPr fontId="91"/>
  </si>
  <si>
    <t>第三年度排出量削減率</t>
    <rPh sb="2" eb="4">
      <t>ネンド</t>
    </rPh>
    <rPh sb="4" eb="6">
      <t>ハイシュツ</t>
    </rPh>
    <rPh sb="6" eb="7">
      <t>リョウ</t>
    </rPh>
    <rPh sb="7" eb="9">
      <t>サクゲン</t>
    </rPh>
    <rPh sb="9" eb="10">
      <t>リツ</t>
    </rPh>
    <phoneticPr fontId="91"/>
  </si>
  <si>
    <t>第三年度調整後排出量</t>
    <rPh sb="2" eb="4">
      <t>ネンド</t>
    </rPh>
    <rPh sb="4" eb="7">
      <t>チョウセイゴ</t>
    </rPh>
    <rPh sb="7" eb="9">
      <t>ハイシュツ</t>
    </rPh>
    <rPh sb="9" eb="10">
      <t>リョウ</t>
    </rPh>
    <phoneticPr fontId="91"/>
  </si>
  <si>
    <t>第三年度調整後排出量削減率</t>
    <rPh sb="2" eb="4">
      <t>ネンド</t>
    </rPh>
    <rPh sb="4" eb="7">
      <t>チョウセイゴ</t>
    </rPh>
    <rPh sb="7" eb="9">
      <t>ハイシュツ</t>
    </rPh>
    <rPh sb="9" eb="10">
      <t>リョウ</t>
    </rPh>
    <rPh sb="10" eb="12">
      <t>サクゲン</t>
    </rPh>
    <rPh sb="12" eb="13">
      <t>リツ</t>
    </rPh>
    <phoneticPr fontId="91"/>
  </si>
  <si>
    <t>第三年度原単位</t>
    <rPh sb="2" eb="4">
      <t>ネンド</t>
    </rPh>
    <rPh sb="4" eb="7">
      <t>ゲンタンイ</t>
    </rPh>
    <phoneticPr fontId="91"/>
  </si>
  <si>
    <t>第三年度原単位分母</t>
    <rPh sb="2" eb="4">
      <t>ネンド</t>
    </rPh>
    <rPh sb="4" eb="7">
      <t>ゲンタンイ</t>
    </rPh>
    <rPh sb="7" eb="9">
      <t>ブンボ</t>
    </rPh>
    <phoneticPr fontId="91"/>
  </si>
  <si>
    <t>第三年度原単位削減率</t>
    <rPh sb="2" eb="4">
      <t>ネンド</t>
    </rPh>
    <rPh sb="4" eb="7">
      <t>ゲンタンイ</t>
    </rPh>
    <rPh sb="7" eb="9">
      <t>サクゲン</t>
    </rPh>
    <rPh sb="9" eb="10">
      <t>リツ</t>
    </rPh>
    <phoneticPr fontId="91"/>
  </si>
  <si>
    <t>達成状況</t>
  </si>
  <si>
    <t>省エネ取組</t>
    <rPh sb="0" eb="1">
      <t>ショウ</t>
    </rPh>
    <rPh sb="3" eb="5">
      <t>トリクミ</t>
    </rPh>
    <phoneticPr fontId="91"/>
  </si>
  <si>
    <t>事業活動量</t>
    <rPh sb="0" eb="5">
      <t>ジギョウカツドウリョウ</t>
    </rPh>
    <phoneticPr fontId="91"/>
  </si>
  <si>
    <t>自由記述欄</t>
    <rPh sb="0" eb="2">
      <t>ジユウ</t>
    </rPh>
    <rPh sb="2" eb="4">
      <t>キジュツ</t>
    </rPh>
    <rPh sb="4" eb="5">
      <t>ラン</t>
    </rPh>
    <phoneticPr fontId="91"/>
  </si>
  <si>
    <t>基準排出量</t>
    <rPh sb="0" eb="2">
      <t>キジュン</t>
    </rPh>
    <rPh sb="2" eb="4">
      <t>ハイシュツ</t>
    </rPh>
    <rPh sb="4" eb="5">
      <t>リョウ</t>
    </rPh>
    <phoneticPr fontId="91"/>
  </si>
  <si>
    <t>001</t>
  </si>
  <si>
    <t>株式会社レインズインターナショナル</t>
  </si>
  <si>
    <t>2号</t>
  </si>
  <si>
    <t>代表取締役　澄川　浩太</t>
  </si>
  <si>
    <t>横浜市西区みなとみらい2-2-1　ランドマークタワー12階</t>
  </si>
  <si>
    <t>本部オフィス安全管理部(事前連絡要)</t>
  </si>
  <si>
    <t>横浜市西区みなとみらい2-2-1ランドマークタワー12階</t>
  </si>
  <si>
    <t>10：00～18：00</t>
  </si>
  <si>
    <t>百万円</t>
  </si>
  <si>
    <t>増</t>
  </si>
  <si>
    <t>004</t>
  </si>
  <si>
    <t>ウエルシア薬局株式会社</t>
  </si>
  <si>
    <t>1号</t>
  </si>
  <si>
    <t>東京都千代田区外神田二丁目２－１５</t>
  </si>
  <si>
    <t>ウエルシア薬局株式会社　本部</t>
  </si>
  <si>
    <t>9：00-18：00　土日祝日を除く</t>
  </si>
  <si>
    <t>千㎡h</t>
  </si>
  <si>
    <t>005</t>
  </si>
  <si>
    <t>株式会社ホテル、ニューグランド</t>
  </si>
  <si>
    <t>神奈川県横浜市中区山下町１０番地</t>
  </si>
  <si>
    <t>代表取締役会長兼社長　原 信造</t>
  </si>
  <si>
    <t>株式会社ホテルニューグランド　施設部</t>
  </si>
  <si>
    <t>横浜市中区山下町10番地</t>
  </si>
  <si>
    <t>９：００～１６：００</t>
  </si>
  <si>
    <t>百m2</t>
  </si>
  <si>
    <t>006</t>
  </si>
  <si>
    <t>富士シティオ株式会社</t>
  </si>
  <si>
    <t>横浜市中区日本大通17番地</t>
  </si>
  <si>
    <t>富士シティオ株式会社　本部</t>
  </si>
  <si>
    <t>9：30～17：00</t>
  </si>
  <si>
    <t>008</t>
  </si>
  <si>
    <t>三和交通株式会社</t>
  </si>
  <si>
    <t>3号</t>
  </si>
  <si>
    <t>010</t>
  </si>
  <si>
    <t>株式会社アズマ</t>
  </si>
  <si>
    <t>神奈川県横浜市都筑区川和町635</t>
  </si>
  <si>
    <t>代表取締役社長　手塚　佳樹</t>
  </si>
  <si>
    <t>㈱　アズマ　横浜工場</t>
  </si>
  <si>
    <t>横浜市都筑区川和町635</t>
  </si>
  <si>
    <t>8：30～17：00</t>
  </si>
  <si>
    <t>千㎡</t>
  </si>
  <si>
    <t>012</t>
  </si>
  <si>
    <t>メトロ自動車株式会社</t>
  </si>
  <si>
    <t>横浜市神奈川区金港町5-36</t>
  </si>
  <si>
    <t>代表取締役　秋元　康尚</t>
  </si>
  <si>
    <t>メトロ自動車株式会社　本社</t>
  </si>
  <si>
    <t>013</t>
  </si>
  <si>
    <t>前田道路株式会社</t>
  </si>
  <si>
    <t>神奈川県横浜市瀬谷区北町20-13</t>
  </si>
  <si>
    <t>前田道路株式会社　西関東支店</t>
  </si>
  <si>
    <t>014</t>
  </si>
  <si>
    <t>高梨販売株式会社</t>
  </si>
  <si>
    <t>神奈川県横浜市旭区本宿町5番地</t>
  </si>
  <si>
    <t>代表取締役社長　髙梨　信芳</t>
  </si>
  <si>
    <t>高梨販売株式会社　企画センター</t>
  </si>
  <si>
    <t>横浜市保土ヶ谷区神戸町134横浜ビジネスパークイーストタワー13F</t>
  </si>
  <si>
    <t>9時～17時</t>
  </si>
  <si>
    <t>016</t>
  </si>
  <si>
    <t>神奈川都市交通株式会社</t>
  </si>
  <si>
    <t>横浜市西区桜木町７－４１</t>
  </si>
  <si>
    <t>取締役社長　伊藤　宏</t>
  </si>
  <si>
    <t>　本社５階　業務部業務課受付</t>
  </si>
  <si>
    <t>　横浜市西区桜木町７－４１</t>
  </si>
  <si>
    <t>　午前９時　～　午後５時</t>
  </si>
  <si>
    <t>017</t>
  </si>
  <si>
    <t>東京都品川区旗の台一丁目５番地８号</t>
  </si>
  <si>
    <t>理事長　小口勝司</t>
  </si>
  <si>
    <t>昭和大学横浜市北部病院　中央監視室</t>
  </si>
  <si>
    <t>神奈川県横浜市都筑区茅ケ崎中央３５－１</t>
  </si>
  <si>
    <t>9：00～17：00</t>
  </si>
  <si>
    <t>018</t>
  </si>
  <si>
    <t>横浜熱供給株式会社</t>
  </si>
  <si>
    <t>横浜市西区北幸二丁目９番１４号</t>
  </si>
  <si>
    <t>横浜熱供給株式会社　本社事務室（相鉄本社ビル５階）</t>
  </si>
  <si>
    <t>平日の９：００～１２：００及び１３：００～１７：３０</t>
  </si>
  <si>
    <t>千GJ</t>
  </si>
  <si>
    <t>020</t>
  </si>
  <si>
    <t>株式会社Olympic</t>
  </si>
  <si>
    <t>東京都国分寺市本町４丁目１２番１号</t>
  </si>
  <si>
    <t>代表取締役　　大下内 徹</t>
  </si>
  <si>
    <t>株式会社Olympic　総務部</t>
  </si>
  <si>
    <t>平日　10時～17時</t>
  </si>
  <si>
    <t>024</t>
  </si>
  <si>
    <t>千代田化工建設株式会社</t>
  </si>
  <si>
    <t>神奈川県横浜市西区みなとみらい四丁目6番2号みなとみらいグランドセントラルタワー</t>
  </si>
  <si>
    <t>千代田化工建設㈱本社　SQEI部　設備法令・気候変動対応グループ</t>
  </si>
  <si>
    <t>08：00～16：36</t>
  </si>
  <si>
    <t>千kWh</t>
  </si>
  <si>
    <t>025</t>
  </si>
  <si>
    <t>京浜急行バス株式会社</t>
  </si>
  <si>
    <t>神奈川県横浜市西区高島１‐２‐８</t>
  </si>
  <si>
    <t>　京浜急行バス株式会社　事業統括部整備課</t>
  </si>
  <si>
    <t>　神奈川県横浜市西区高島１－２－８</t>
  </si>
  <si>
    <t>　９時３０分～１８時１５分</t>
  </si>
  <si>
    <t>千km</t>
  </si>
  <si>
    <t>026</t>
  </si>
  <si>
    <t>太平洋製糖株式会社</t>
  </si>
  <si>
    <t>神奈川県横浜市鶴見区大黒町13-46</t>
  </si>
  <si>
    <t>太平洋製糖株式会社　本社工場内</t>
  </si>
  <si>
    <t>平日10時～16時</t>
  </si>
  <si>
    <t>027</t>
  </si>
  <si>
    <t>田辺三菱製薬株式会社</t>
  </si>
  <si>
    <t>横浜市青葉区鴨志田町1000</t>
  </si>
  <si>
    <t>大阪市中央区道修町3-2-10</t>
  </si>
  <si>
    <t>028</t>
  </si>
  <si>
    <t>東京レンタル株式会社</t>
  </si>
  <si>
    <t>千葉県佐倉市太田字外野2366-19</t>
  </si>
  <si>
    <t>https://tokyo.jpncat.com/company/profile/</t>
  </si>
  <si>
    <t>029</t>
  </si>
  <si>
    <t>株式会社浅川製作所</t>
  </si>
  <si>
    <t>代表取締役社長　浅川　辰彦</t>
  </si>
  <si>
    <t>横浜市港北区新羽町１２６１</t>
  </si>
  <si>
    <t>　本社　総務部</t>
  </si>
  <si>
    <t>　横浜市港北区新羽町１２６１</t>
  </si>
  <si>
    <t>　８：００　～　１６：４５　（大型連休を除く月曜日～金曜日）</t>
  </si>
  <si>
    <t>千ton</t>
  </si>
  <si>
    <t>030</t>
  </si>
  <si>
    <t>三菱地所株式会社</t>
  </si>
  <si>
    <t>東京都千代田区大手町一丁目1番1号</t>
  </si>
  <si>
    <t>横浜ランドマークタワー</t>
  </si>
  <si>
    <t>横浜市西区みなとみらい二丁目２番１号　横浜ランドマークタワー１５階</t>
  </si>
  <si>
    <t>　10：00～17:00</t>
  </si>
  <si>
    <t>031</t>
  </si>
  <si>
    <t>日本発条株式会社</t>
  </si>
  <si>
    <t>神奈川県横浜市金沢区福浦3-10</t>
  </si>
  <si>
    <t>日本発条株式会社　横浜事業所 　技術本部　安全環境部</t>
  </si>
  <si>
    <t>横浜市金沢区福浦３－１０　　電話：045-786-7520</t>
  </si>
  <si>
    <t>平日　9:00～16:00　（要　事前予約）</t>
  </si>
  <si>
    <t>036</t>
  </si>
  <si>
    <t>株式会社Ｊ-オイルミルズ</t>
  </si>
  <si>
    <t>横浜市鶴見区大黒町７番４１号</t>
  </si>
  <si>
    <t>東京都中央区明石町８番１号　聖路加タワー１７Ｆ～１９Ｆ</t>
  </si>
  <si>
    <t>株式会社Ｊ-オイルミルズ横浜工場　業務課</t>
  </si>
  <si>
    <t>横浜市鶴見区大黒町７番４１号　　　電話045-503-2411</t>
  </si>
  <si>
    <t>月～金　　　09時～16時</t>
  </si>
  <si>
    <t>東京都千代田区二番町8番地8</t>
  </si>
  <si>
    <t>百㎡</t>
  </si>
  <si>
    <t>038</t>
  </si>
  <si>
    <t>神奈川県横浜市金沢区幸浦１‐１０‐１</t>
  </si>
  <si>
    <t>ＡＭ１１:００　～　ＰＭ５:００</t>
  </si>
  <si>
    <t>千m2</t>
  </si>
  <si>
    <t>040</t>
  </si>
  <si>
    <t>社会福祉法人親善福祉協会</t>
  </si>
  <si>
    <t>横浜市泉区西が岡1-28-1</t>
  </si>
  <si>
    <t>理事長　水地　啓子</t>
  </si>
  <si>
    <t>国際親善総合病院</t>
  </si>
  <si>
    <t>13時～16時（土曜・日曜祭日を除く平日）</t>
  </si>
  <si>
    <t>041</t>
  </si>
  <si>
    <t>代表取締役社長　髙橋秀仁</t>
  </si>
  <si>
    <t>神奈川県横浜市神奈川区恵比須町8番地</t>
  </si>
  <si>
    <t>平日　10:00～16:00　（土、日、祝日及び年末年始等の休日は除く）</t>
  </si>
  <si>
    <t>042</t>
  </si>
  <si>
    <t>大和証券オフィス投資法人</t>
  </si>
  <si>
    <t>東京都中央区銀座六丁目2番1号</t>
  </si>
  <si>
    <t>コンカード横浜防災センター</t>
  </si>
  <si>
    <t>横浜市神奈川区金港町3-1</t>
  </si>
  <si>
    <t>千㎡・千ｈ</t>
  </si>
  <si>
    <t>043</t>
  </si>
  <si>
    <t>公立大学法人横浜市立大学</t>
  </si>
  <si>
    <t>横浜市金沢区瀬戸22-2</t>
  </si>
  <si>
    <t>金沢八景キャンパス　総務課（施設担当）</t>
  </si>
  <si>
    <t>10:00から16:00（土日、祝日、年末年始を除く）</t>
  </si>
  <si>
    <t>千m2×年</t>
  </si>
  <si>
    <t>044</t>
  </si>
  <si>
    <t>Ｊ＆Ｔ環境株式会社</t>
  </si>
  <si>
    <t>1号3号</t>
  </si>
  <si>
    <t>横浜市鶴見区弁天町３番地１</t>
  </si>
  <si>
    <t>　８：００～１６：４５（土曜日、日曜日、会社の所定休日は除く）</t>
  </si>
  <si>
    <t>千t</t>
  </si>
  <si>
    <t>045</t>
  </si>
  <si>
    <t>株式会社東芝</t>
  </si>
  <si>
    <t>代表執行役社長 CEO　島田　太郎</t>
  </si>
  <si>
    <t>東京都港区芝浦一丁目１番１号</t>
  </si>
  <si>
    <t>本社　環境推進室</t>
  </si>
  <si>
    <t>東京都港区芝浦１－１－１　</t>
  </si>
  <si>
    <t>９：００～１７：００</t>
  </si>
  <si>
    <t>046</t>
  </si>
  <si>
    <t>芝浦メカトロニクス株式会社</t>
  </si>
  <si>
    <t>神奈川県横浜市栄区笠間2-5-1</t>
  </si>
  <si>
    <t>代表取締役社長執行役員　今村　圭吾</t>
  </si>
  <si>
    <t>芝浦メカトロニクス㈱横浜事業所</t>
  </si>
  <si>
    <t>横浜市栄区笠間2-5-1</t>
  </si>
  <si>
    <t>億円</t>
  </si>
  <si>
    <t>9:00～17:00</t>
  </si>
  <si>
    <t>050</t>
  </si>
  <si>
    <t>新横浜ステーション開発株式会社</t>
  </si>
  <si>
    <t>新横浜中央ビル　地下１階防災センター</t>
  </si>
  <si>
    <t>横浜市港北区新横浜２－１００－４５</t>
  </si>
  <si>
    <t>１１時～１７時</t>
  </si>
  <si>
    <t>10:00～16:00</t>
  </si>
  <si>
    <t>053</t>
  </si>
  <si>
    <t>株式会社京急百貨店</t>
  </si>
  <si>
    <t>神奈川県横浜市港南区上大岡西１-６-１</t>
  </si>
  <si>
    <t>〒233-8556　神奈川県横浜市港南区上大岡西１-６-１</t>
  </si>
  <si>
    <t>商業棟防災センター</t>
  </si>
  <si>
    <t>営業日の10：00～20：00　※営業時間短縮日は営業終了1時間前まで</t>
  </si>
  <si>
    <t>054</t>
  </si>
  <si>
    <t>三菱重工業株式会社</t>
  </si>
  <si>
    <t>横浜市中区錦町12番地</t>
  </si>
  <si>
    <t>東京都千代田区丸の内三丁目２番３号</t>
  </si>
  <si>
    <t>三菱重工業(株)横浜製作所本牧工場受付（本牧エネルギー・環境課）</t>
  </si>
  <si>
    <t>平日　10：00～16：00</t>
  </si>
  <si>
    <t>055</t>
  </si>
  <si>
    <t>みなとみらい二十一熱供給株式会社</t>
  </si>
  <si>
    <t>神奈川県横浜市中区桜木町1-1-45</t>
  </si>
  <si>
    <t>http://www.mm21dhc.co.jp/owner/yck.php</t>
  </si>
  <si>
    <t>061</t>
  </si>
  <si>
    <t>一般財団法人神奈川県警友会</t>
  </si>
  <si>
    <t>神奈川県横浜市中区海岸通2丁目4番</t>
  </si>
  <si>
    <t>神奈川県横浜市西区みなとみらい3丁目7番3号</t>
  </si>
  <si>
    <t>10：00～17：00</t>
  </si>
  <si>
    <t>062</t>
  </si>
  <si>
    <t>湘南交通株式会社</t>
  </si>
  <si>
    <t>横浜市港南区丸山台1-6-3</t>
  </si>
  <si>
    <t>代表取締役　太田　宏</t>
  </si>
  <si>
    <t>湘南交通株式会社　港南営業所</t>
  </si>
  <si>
    <t>AM9:00～PM4:00</t>
  </si>
  <si>
    <t>063</t>
  </si>
  <si>
    <t>ＢＡＳＦジャパン株式会社</t>
  </si>
  <si>
    <t>横浜市戸塚区下倉田町２９６番地</t>
  </si>
  <si>
    <t>8:30～12:00、13:00～17:00(月～金)</t>
  </si>
  <si>
    <t>064</t>
  </si>
  <si>
    <t>学校法人関東学院</t>
  </si>
  <si>
    <t>神奈川県横浜市金沢区六浦東一丁目50番1号</t>
  </si>
  <si>
    <t>理事長　規矩大義</t>
  </si>
  <si>
    <t>関東学院大学　金沢八景キャンパス アネックス棟3階　施設課窓口</t>
  </si>
  <si>
    <t>横浜市金沢区六浦東一丁目50番1号</t>
  </si>
  <si>
    <t>平日　8：30　～　16：30　土曜　8：30　～　12：30</t>
  </si>
  <si>
    <t>065</t>
  </si>
  <si>
    <t>森永製菓株式会社</t>
  </si>
  <si>
    <t>鶴見工場　設備ｸﾞﾙｰﾌﾟ</t>
  </si>
  <si>
    <t>横浜市鶴見区下末吉2-1-1</t>
  </si>
  <si>
    <t>8：00～16：30　（土･日･祝日は除く）</t>
  </si>
  <si>
    <t>066</t>
  </si>
  <si>
    <t>株式会社三菱ＵＦＪ銀行</t>
  </si>
  <si>
    <t>銀行営業日の9:00～16:00</t>
  </si>
  <si>
    <t>067</t>
  </si>
  <si>
    <t>田村工業株式会社</t>
  </si>
  <si>
    <t>神奈川県横浜市鶴見区元宮二丁目3番20号</t>
  </si>
  <si>
    <t>代表取締役社長　田村大輔</t>
  </si>
  <si>
    <t>田村工業株式会社　本社工場</t>
  </si>
  <si>
    <t>横浜市鶴見区元宮二丁目3番20号</t>
  </si>
  <si>
    <t>8:00～17:00（土日・祝日・年末年始・GW・夏季休暇を除く）</t>
  </si>
  <si>
    <t>千ｔ</t>
  </si>
  <si>
    <t>068</t>
  </si>
  <si>
    <t>金港交通株式会社</t>
  </si>
  <si>
    <t>横浜市磯子区上町１１－３</t>
  </si>
  <si>
    <t>069</t>
  </si>
  <si>
    <t>株式会社日新</t>
  </si>
  <si>
    <t>代表取締役社長 筒井 雅洋</t>
  </si>
  <si>
    <t>神奈川県横浜市中区尾上町6丁目81番地</t>
  </si>
  <si>
    <t>人</t>
  </si>
  <si>
    <t>070</t>
  </si>
  <si>
    <t>ＡＧＣ株式会社</t>
  </si>
  <si>
    <t>代表取締役　平井　良典</t>
  </si>
  <si>
    <t>東京都千代田区丸の内１丁目５番１号</t>
  </si>
  <si>
    <t>ＡＧＣ横浜テクニカルセンターの保安室</t>
  </si>
  <si>
    <t>横浜市　鶴見区末広町１－１</t>
  </si>
  <si>
    <t>９：００－１７：１５(土日祝除く)</t>
  </si>
  <si>
    <t>071</t>
  </si>
  <si>
    <t>株式会社横浜インポートマート</t>
  </si>
  <si>
    <t>神奈川県横浜市中区新港二丁目２番１号</t>
  </si>
  <si>
    <t>横浜ワールドポーターズ内</t>
  </si>
  <si>
    <t>１０：３０～１７：３０</t>
  </si>
  <si>
    <t>072</t>
  </si>
  <si>
    <t>学校法人神奈川大学</t>
  </si>
  <si>
    <t>理事長　石渡　卓</t>
  </si>
  <si>
    <t>横浜市神奈川区六角橋３丁目２７番１号</t>
  </si>
  <si>
    <t>1000㎡</t>
  </si>
  <si>
    <t>073</t>
  </si>
  <si>
    <t>日本たばこ産業株式会社</t>
  </si>
  <si>
    <t>代表取締役社長　　寺畠　正道</t>
  </si>
  <si>
    <t>東京都港区虎ノ門四丁目４番１号</t>
  </si>
  <si>
    <t>日本たばこ産業株式会社　たばこ中央研究所</t>
  </si>
  <si>
    <t>神奈川県横浜市青葉区梅が丘６番２</t>
  </si>
  <si>
    <t>10:00-16:00</t>
  </si>
  <si>
    <t>075</t>
  </si>
  <si>
    <t>住友電気工業株式会社</t>
  </si>
  <si>
    <t>横浜市栄区田谷町1</t>
  </si>
  <si>
    <t>代表取締役　井上 治</t>
  </si>
  <si>
    <t>大阪市中央区北浜４丁目５番３３号</t>
  </si>
  <si>
    <t>住友電気工業株式会社　横浜製作所　西門　および　安全環境Ｇ</t>
  </si>
  <si>
    <t>８：３０～１７：００　（土・日を除く）</t>
  </si>
  <si>
    <t>1000Hr</t>
  </si>
  <si>
    <t>076</t>
  </si>
  <si>
    <t>オルトヨコハマビジネスセンター管理組合</t>
  </si>
  <si>
    <t>横浜市神奈川区新子安1-2-4</t>
  </si>
  <si>
    <t>オルトヨコハマ防災センター窓口</t>
  </si>
  <si>
    <t>9：00～16：00</t>
  </si>
  <si>
    <t>077</t>
  </si>
  <si>
    <t>株式会社ニコン</t>
  </si>
  <si>
    <t>http://www.nikon.co.jp/sustainability/environment/data/</t>
  </si>
  <si>
    <t>078</t>
  </si>
  <si>
    <t>東亞合成株式会社</t>
  </si>
  <si>
    <t>〒105-8419　東京都港区西新橋一丁目１４番１号</t>
  </si>
  <si>
    <t>東亞合成株式会社　横浜工場</t>
  </si>
  <si>
    <t>横浜市鶴見区末広町一丁目7番地</t>
  </si>
  <si>
    <t>9：00～16：00(土日、祝日を除く）</t>
  </si>
  <si>
    <t>https://connect.panasonic.com/jp-ja/about/sustainability/environment</t>
  </si>
  <si>
    <t>082</t>
  </si>
  <si>
    <t>ジャパンマリンユナイテッド株式会社</t>
  </si>
  <si>
    <t>神奈川県横浜市西区みなとみらい四丁目4番2号横浜ブル－アベニュ－</t>
  </si>
  <si>
    <t>ジャパンマリンユナイテッド株式会社　横浜事業所</t>
  </si>
  <si>
    <t>神奈川県横浜市磯子区新杉田町12番地</t>
  </si>
  <si>
    <t>平日08:00～12:00　13:00～17:00</t>
  </si>
  <si>
    <t>083</t>
  </si>
  <si>
    <t>株式会社ブリヂストン</t>
  </si>
  <si>
    <t>代表者　石橋 秀一</t>
  </si>
  <si>
    <t>横浜市戸塚区柏尾町１番地</t>
  </si>
  <si>
    <t>　横浜市戸塚区柏尾町１番地</t>
  </si>
  <si>
    <t>　９：００～１６：００（昼休みを除く）</t>
  </si>
  <si>
    <t>100t</t>
  </si>
  <si>
    <t>084</t>
  </si>
  <si>
    <t>イオンリテール株式会社</t>
  </si>
  <si>
    <t>千葉県千葉市美浜区中瀬一丁目5番地1</t>
  </si>
  <si>
    <t>①イオン金沢シ－サイド店②駒岡店③横浜新吉田店各サ－ビスカウンタ－</t>
  </si>
  <si>
    <t>①金沢区並木2-13-1　②鶴見区駒岡町5-6-1　③港北区新吉田東8-49-1</t>
  </si>
  <si>
    <t>各店：午前10時～午後6時</t>
  </si>
  <si>
    <t>085</t>
  </si>
  <si>
    <t>オリックス自動車株式会社</t>
  </si>
  <si>
    <t>東京都港区芝3丁目22番8号</t>
  </si>
  <si>
    <t>https://www.orix.co.jp/grp/company/sustainability/environment/data.html</t>
  </si>
  <si>
    <t>088</t>
  </si>
  <si>
    <t>わらべや日洋食品株式会社</t>
  </si>
  <si>
    <t>東京都新宿区富久町13番19号</t>
  </si>
  <si>
    <t>横浜工場</t>
  </si>
  <si>
    <t>横浜市都筑区川和町752</t>
  </si>
  <si>
    <t>10時～15時</t>
  </si>
  <si>
    <t>代表取締役　宮原　漢二</t>
  </si>
  <si>
    <t>本社　受付</t>
  </si>
  <si>
    <t>090</t>
  </si>
  <si>
    <t>株式会社相鉄アーバンクリエイツ</t>
  </si>
  <si>
    <t>神奈川県横浜市西区南幸二丁目1番22号</t>
  </si>
  <si>
    <t>株式会社相鉄アーバンクリエイツ　本社</t>
  </si>
  <si>
    <t>横浜市西区南幸二丁目１番２２号</t>
  </si>
  <si>
    <t>９時３０分～１７時３０分</t>
  </si>
  <si>
    <t>092</t>
  </si>
  <si>
    <t>国立研究開発法人水産研究・教育機構</t>
  </si>
  <si>
    <t>理事長　中山　一郎</t>
  </si>
  <si>
    <t>093</t>
  </si>
  <si>
    <t>ボッシュ株式会社</t>
  </si>
  <si>
    <t>10:00～15:00</t>
  </si>
  <si>
    <t>094</t>
  </si>
  <si>
    <t>株式会社野村総合研究所</t>
  </si>
  <si>
    <t>東京都千代田区大手町1-9-2</t>
  </si>
  <si>
    <t>東京都千代田区大手町1-9-2　大手町フィナンシャルシティ　グランキューブ</t>
  </si>
  <si>
    <t>9:00～17:00 （土、日、祝日、年末年始を除く）</t>
  </si>
  <si>
    <t>095</t>
  </si>
  <si>
    <t>野村不動産熱供給株式会社</t>
  </si>
  <si>
    <t>神奈川県横浜市保土ヶ谷区神戸町１３４番地</t>
  </si>
  <si>
    <t>技術部</t>
  </si>
  <si>
    <t>神奈川県横浜市保土ヶ谷区神戸町１３４番地（プレッツォ4階）</t>
  </si>
  <si>
    <t>月曜日から金曜日まで（国民の祝日・年末年始は除く）
９時００分から１７時４０分まで</t>
  </si>
  <si>
    <t>TJ</t>
  </si>
  <si>
    <t>096</t>
  </si>
  <si>
    <t>学校法人 総持学園</t>
  </si>
  <si>
    <t>理事長　渡辺 啓司</t>
  </si>
  <si>
    <t>横浜市鶴見区鶴見二丁目１番３号鶴見大学内</t>
  </si>
  <si>
    <t>法人財務部管財課</t>
  </si>
  <si>
    <t>横浜市鶴見区鶴見二丁目１番３号鶴見大学内
２号館２階管財課</t>
  </si>
  <si>
    <t>8：50～16：50</t>
  </si>
  <si>
    <t>097</t>
  </si>
  <si>
    <t>ニチアス株式会社</t>
  </si>
  <si>
    <t>東京都中央区八丁堀一丁目６番１号</t>
  </si>
  <si>
    <t>鶴見工場　技術課</t>
  </si>
  <si>
    <t>横浜市鶴見区大黒町１－７０</t>
  </si>
  <si>
    <t>８：００～１７：００</t>
  </si>
  <si>
    <t>099</t>
  </si>
  <si>
    <t>株式会社東急百貨店</t>
  </si>
  <si>
    <t>東京都渋谷区道玄坂二丁目24番1号</t>
  </si>
  <si>
    <t>取締役社長執行役員　大石　次則</t>
  </si>
  <si>
    <t>10:00～18:00</t>
  </si>
  <si>
    <t>千㎡×千h</t>
  </si>
  <si>
    <t>100</t>
  </si>
  <si>
    <t>太陽油脂株式会社</t>
  </si>
  <si>
    <t>神奈川県横浜市神奈川区守屋町2-7</t>
  </si>
  <si>
    <t>代表取締役社長　中山　悟</t>
  </si>
  <si>
    <t>工場事務所（施設グループ）</t>
  </si>
  <si>
    <t>横浜市神奈川区守屋町2-7</t>
  </si>
  <si>
    <t>　9：00～16：00　（工場稼動日）</t>
  </si>
  <si>
    <t>101</t>
  </si>
  <si>
    <t>国際埠頭株式会社</t>
  </si>
  <si>
    <t>横浜市中区豊浦町3番地</t>
  </si>
  <si>
    <t>平日（月～金）09:00～17:00</t>
  </si>
  <si>
    <t>千トン</t>
  </si>
  <si>
    <t>102</t>
  </si>
  <si>
    <t>株式会社トヨタレンタリース横浜</t>
  </si>
  <si>
    <t>横浜市西区花咲町7丁目150番地</t>
  </si>
  <si>
    <t>代表取締役　松浦良彦</t>
  </si>
  <si>
    <t>横浜市西区花咲町７丁目150番地</t>
  </si>
  <si>
    <t>平日9：00～17：00</t>
  </si>
  <si>
    <t>105</t>
  </si>
  <si>
    <t>株式会社キョクレイ</t>
  </si>
  <si>
    <t>神奈川県横浜市中区本牧ふ頭8番地110</t>
  </si>
  <si>
    <t>代表取締役社長　堀内　博文</t>
  </si>
  <si>
    <t>キョクレイ本社(本牧ＤＣ事務棟4階)
本牧ＤＣ(事務棟１階受付)／大黒ＤＣ事務所２階受付</t>
  </si>
  <si>
    <t>本社(本牧ＤＣ事務棟4階)：神奈川県横浜市本牧ふ頭8番地110
大黒ＤＣ：神奈川県横浜市鶴見区大黒ふ頭15番地</t>
  </si>
  <si>
    <t>９:００ ～ １７:００</t>
  </si>
  <si>
    <t>107</t>
  </si>
  <si>
    <t>学校法人玉川学園</t>
  </si>
  <si>
    <t>東京都町田市玉川学園六丁目一番一号</t>
  </si>
  <si>
    <t>理事長　小原芳明</t>
  </si>
  <si>
    <t>総務部　管財課</t>
  </si>
  <si>
    <t>8:30～17:30（土日祝祭日は除く）</t>
  </si>
  <si>
    <t>112</t>
  </si>
  <si>
    <t>オリックス不動産投資法人</t>
  </si>
  <si>
    <t>東京都港区浜松町2丁目3番1号</t>
  </si>
  <si>
    <t>執行役員 三浦　洋</t>
  </si>
  <si>
    <t>クロスゲート　B1　防災センター</t>
  </si>
  <si>
    <t>横浜市中区桜木町一丁目１０１番地１</t>
  </si>
  <si>
    <t>9：00～18：00</t>
  </si>
  <si>
    <t>114</t>
  </si>
  <si>
    <t>株式会社東横イン</t>
  </si>
  <si>
    <t>東京都大田区新蒲田1丁目7番4号</t>
  </si>
  <si>
    <t>代表執行役社長　黒田麻衣子</t>
  </si>
  <si>
    <t>株式会社東横イン 環境エネルギー研究所</t>
  </si>
  <si>
    <t>平日　10：00～17：00（祝日を除く）</t>
  </si>
  <si>
    <t>115</t>
  </si>
  <si>
    <t>富士通株式会社</t>
  </si>
  <si>
    <t>代表取締役社長　時田隆仁</t>
  </si>
  <si>
    <t>神奈川県川崎市中原区上小田中４－１－１</t>
  </si>
  <si>
    <t>横浜港北システムセンター1階受付</t>
  </si>
  <si>
    <t>横浜市都筑区桜並木1-1横浜ダイヤビル港北館</t>
  </si>
  <si>
    <t>平日9時～17時迄</t>
  </si>
  <si>
    <t>117</t>
  </si>
  <si>
    <t>株式会社京三製作所</t>
  </si>
  <si>
    <t>横浜市鶴見区平安町二丁目29番地の1</t>
  </si>
  <si>
    <t>代表取締役　國澤　良治</t>
  </si>
  <si>
    <t>本社　施設・安全管理部</t>
  </si>
  <si>
    <t>横浜市鶴見区平安町二丁目29番地の１</t>
  </si>
  <si>
    <t>営業日　9:00～16:00（土日祝日を除く）</t>
  </si>
  <si>
    <t>118</t>
  </si>
  <si>
    <t>ジャパンリアルエステイト投資法人</t>
  </si>
  <si>
    <t>東京都千代田区大手町一丁目１番１号</t>
  </si>
  <si>
    <t>ジャパンリアルエステイト投資法人　事務所</t>
  </si>
  <si>
    <t>東京都千代田区大手町一丁目１番１号　大手町パークビル</t>
  </si>
  <si>
    <t>１０：００～１７：００</t>
  </si>
  <si>
    <t>119</t>
  </si>
  <si>
    <t>株式会社ニップン</t>
  </si>
  <si>
    <t>東京都千代田区麹町４丁目８番地</t>
  </si>
  <si>
    <t>代表取締役社長　前鶴　俊哉</t>
  </si>
  <si>
    <t>神奈川県横浜市神奈川区千若町2-1</t>
  </si>
  <si>
    <t>120</t>
  </si>
  <si>
    <t>相鉄ローゼン株式会社</t>
  </si>
  <si>
    <t>横浜市西区北幸二丁目9番14号</t>
  </si>
  <si>
    <t>相鉄ローゼン株式会社　本社</t>
  </si>
  <si>
    <t>横浜市西区北幸二丁目９番１４号　相鉄本社ビル４階</t>
  </si>
  <si>
    <t>平日（月曜日から金曜日）　９時３０分から１８時２０分まで</t>
  </si>
  <si>
    <t>122</t>
  </si>
  <si>
    <t>横浜市場冷蔵株式会社</t>
  </si>
  <si>
    <t>横浜市神奈川区山内町1-1</t>
  </si>
  <si>
    <t>代表取締役社長　善福　伸一</t>
  </si>
  <si>
    <t>横浜市場冷蔵株式会社　総務部総務課</t>
  </si>
  <si>
    <t>平日8:30～16：30</t>
  </si>
  <si>
    <t>123</t>
  </si>
  <si>
    <t>株式会社IHI</t>
  </si>
  <si>
    <t>代表取締役社長　井手　博</t>
  </si>
  <si>
    <t>東京都江東区豊洲三丁目1番1号豊洲IHIビル</t>
  </si>
  <si>
    <t>横浜事業所　総務部</t>
  </si>
  <si>
    <t>神奈川県横浜市磯子区新中原町1番地</t>
  </si>
  <si>
    <t>営業日8:30～17:30</t>
  </si>
  <si>
    <t>124</t>
  </si>
  <si>
    <t>株式会社ダスキン</t>
  </si>
  <si>
    <t>大阪府吹田市豊津町1-33</t>
  </si>
  <si>
    <t>代表取締役　大久保　裕行</t>
  </si>
  <si>
    <t>http://www.duskin.co.jp/csr/ecology/regulation/index.html</t>
  </si>
  <si>
    <t>125</t>
  </si>
  <si>
    <t>高梨乳業株式会社</t>
  </si>
  <si>
    <t>神奈川県横浜市旭区本宿町５番地</t>
  </si>
  <si>
    <t>高梨乳業株式会社　企画センター</t>
  </si>
  <si>
    <t>横浜市保土ヶ谷区神戸町１３４　ＹＢＰイーストタワー　１３Ｆ</t>
  </si>
  <si>
    <t>月曜日から金曜日まで（国民の祝日・年末年始は除く）
午前10：00～12：00、午後1：00～5：00</t>
  </si>
  <si>
    <t>126</t>
  </si>
  <si>
    <t>社会福祉法人恩賜財団済生会</t>
  </si>
  <si>
    <t>理事長　炭谷　茂</t>
  </si>
  <si>
    <t>東京都港区三田1丁目4番28号 三田国際ビルヂング21階</t>
  </si>
  <si>
    <t>神奈川県済生会（個別票に記載の各事業所においても閲覧可）</t>
  </si>
  <si>
    <t>横浜市神奈川区西神奈川1-13-10
（各事業所において閲覧の場合は、個別票記載の所在地住所参照）</t>
  </si>
  <si>
    <t>AM10～PM12時、PM1時～4時迄</t>
  </si>
  <si>
    <t>129</t>
  </si>
  <si>
    <t>川崎市川崎区扇島1番地1号</t>
  </si>
  <si>
    <t>JFEスチール株式会社</t>
  </si>
  <si>
    <t>東京都千代田区内幸町二丁目2番3号</t>
  </si>
  <si>
    <t>アメニティホール</t>
  </si>
  <si>
    <t>９～１７時</t>
  </si>
  <si>
    <t>130</t>
  </si>
  <si>
    <t>株式会社横浜ベイホテル東急</t>
  </si>
  <si>
    <t>神奈川県横浜市西区みなとみらい2丁目3番7号</t>
  </si>
  <si>
    <t>フロントカウンターで閲覧(事前に連絡のこと)</t>
  </si>
  <si>
    <t>133</t>
  </si>
  <si>
    <t>株式会社ＤＮＰテクノパック</t>
  </si>
  <si>
    <t>横浜市都筑区池辺町3500番地</t>
  </si>
  <si>
    <t>代表取締役　鈴木　康仁</t>
  </si>
  <si>
    <t>株式会社ＤＮＰテクノパック　横浜工場　総務課</t>
  </si>
  <si>
    <t>14:00～16:00（土日、祝日は除く）
＊申込は閲覧希望日の2日前でお願いします</t>
  </si>
  <si>
    <t>134</t>
  </si>
  <si>
    <t>電源開発株式会社</t>
  </si>
  <si>
    <t>東京都中央区銀座六丁目15番1号</t>
  </si>
  <si>
    <t>電源開発株式会社　磯子火力発電所　PR館</t>
  </si>
  <si>
    <t>横浜市磯子区新磯子町37番の2</t>
  </si>
  <si>
    <t>GWh</t>
  </si>
  <si>
    <t>136</t>
  </si>
  <si>
    <t>東京都目黒区大岡山二丁目１２番１号</t>
  </si>
  <si>
    <t>137</t>
  </si>
  <si>
    <t>株式会社横浜都市みらい</t>
  </si>
  <si>
    <t>横浜市都筑区荏田東四丁目10番4号</t>
  </si>
  <si>
    <t>営業日の午前9時30分～午後5時00分</t>
  </si>
  <si>
    <t>139</t>
  </si>
  <si>
    <t>学校法人聖マリアンナ医科大学</t>
  </si>
  <si>
    <t>神奈川県川崎市宮前区菅生２-１６-１</t>
  </si>
  <si>
    <t>理事長　明石　勝也</t>
  </si>
  <si>
    <t>横浜市西部病院内　総務課</t>
  </si>
  <si>
    <t>横浜市旭区矢指町1197-1</t>
  </si>
  <si>
    <t>午前９時～午後４時</t>
  </si>
  <si>
    <t>140</t>
  </si>
  <si>
    <t>学校法人慶應義塾</t>
  </si>
  <si>
    <t>東京都港区三田二丁目１５番４５号</t>
  </si>
  <si>
    <t>理事長　伊藤　公平</t>
  </si>
  <si>
    <t>日吉キャンパス事務センター</t>
  </si>
  <si>
    <t>神奈川県横浜市港北区日吉四丁目１番１号</t>
  </si>
  <si>
    <t>９：００～１６：００（平日のみ）</t>
  </si>
  <si>
    <t>141</t>
  </si>
  <si>
    <t>ＪＦＥエンジニアリング株式会社</t>
  </si>
  <si>
    <t>横浜市鶴見区末広町二丁目１番地</t>
  </si>
  <si>
    <t>東京都千代田区内幸町二丁目２番３号</t>
  </si>
  <si>
    <t>JFEエンジニアリング(株)横浜本社　総務部 不動産・施設管理室</t>
  </si>
  <si>
    <t>９：００ ～ １６：００（稼働日に限る）</t>
  </si>
  <si>
    <t>千人</t>
  </si>
  <si>
    <t>143</t>
  </si>
  <si>
    <t>相鉄ホテル株式会社</t>
  </si>
  <si>
    <t>神奈川県横浜市西区北幸一丁目3番23号</t>
  </si>
  <si>
    <t>相鉄ホテル株式会社運営管理部施設</t>
  </si>
  <si>
    <t>神奈川県横浜市西区北幸一丁目3番23号
　　　　　　横浜ﾍﾞｲｼｪﾗﾄﾝ ﾎﾃﾙ&amp;ﾀﾜｰｽﾞ7F　運営管理部施設</t>
  </si>
  <si>
    <t>　9:00～18:00</t>
  </si>
  <si>
    <t>144</t>
  </si>
  <si>
    <t>東急バス株式会社</t>
  </si>
  <si>
    <t>東京都目黒区東山三丁目８番１号</t>
  </si>
  <si>
    <t>取締役社長　古川　卓</t>
  </si>
  <si>
    <t>東急バス株式会社　本社　（サステナブル推進部）</t>
  </si>
  <si>
    <t>東京都目黒区東山３－８－１　東急池尻大橋ビル４Ｆ</t>
  </si>
  <si>
    <t>平日　9時30分～12時30分／13時15分～18時10分</t>
  </si>
  <si>
    <t>148</t>
  </si>
  <si>
    <t>日揮ホールディングス株式会社</t>
  </si>
  <si>
    <t>神奈川県横浜市西区みなとみらい２－３－１</t>
  </si>
  <si>
    <t>日揮ホールディングス横浜本社内　地下2階　環境センター</t>
  </si>
  <si>
    <t>横浜市西区みなとみらい2－3－1</t>
  </si>
  <si>
    <t>10:00～17:00　(土日祝日を除く)</t>
  </si>
  <si>
    <t>千ｍ2</t>
  </si>
  <si>
    <t>149</t>
  </si>
  <si>
    <t>株式会社トヨタオートモールクリエイト</t>
  </si>
  <si>
    <t xml:space="preserve">愛知県名古屋市中村区平池町四丁目60番地12 </t>
  </si>
  <si>
    <t>代表取締役社長　河合　利夫</t>
  </si>
  <si>
    <t>トレッサ横浜　サポートセンター</t>
  </si>
  <si>
    <t>神奈川県横浜市港北区師岡町700番地</t>
  </si>
  <si>
    <t>10:00～19：00</t>
  </si>
  <si>
    <t>150</t>
  </si>
  <si>
    <t>東京ガス株式会社</t>
  </si>
  <si>
    <t>東京都港区海岸１－５－２０</t>
  </si>
  <si>
    <t>https://tokyo-gas.disclosure.site/ja/themes/131</t>
  </si>
  <si>
    <t>151</t>
  </si>
  <si>
    <t>イッツ・コミュニケーションズ株式会社</t>
  </si>
  <si>
    <t>東京都世田谷区用賀４丁目１０－１　世田谷ビジネススクエア</t>
  </si>
  <si>
    <t>神奈川県川崎市高津区久本3-5-7 新溝ノ口ビル</t>
  </si>
  <si>
    <t>イッツ・コミュニケーションズ株式会社　溝ノ口事務所</t>
  </si>
  <si>
    <t>9:30-17:00</t>
  </si>
  <si>
    <t>100㎡</t>
  </si>
  <si>
    <t>153</t>
  </si>
  <si>
    <t>横浜新都市センター株式会社</t>
  </si>
  <si>
    <t>神奈川県横浜市西区高島二丁目12番6号</t>
  </si>
  <si>
    <t>取締役社長　原田　一之</t>
  </si>
  <si>
    <t>横浜新都市センター本社</t>
  </si>
  <si>
    <t>平日9:15～17:45（土日祝日ならびに年末年始を除く）</t>
  </si>
  <si>
    <t>155</t>
  </si>
  <si>
    <t>鈴江コーポレーション株式会社</t>
  </si>
  <si>
    <t>神奈川県横浜市中区日本大通７番地</t>
  </si>
  <si>
    <t>代表取締役　田留　晏</t>
  </si>
  <si>
    <t>鈴江コーポレーション㈱　本社　管理本部　総務部　総務・法務課</t>
  </si>
  <si>
    <t>横浜市中区日本大通７番地</t>
  </si>
  <si>
    <t>午前９時～午後５時（祝日を除く月曜日から金曜日）</t>
  </si>
  <si>
    <t>157</t>
  </si>
  <si>
    <t>国立大学法人横浜国立大学</t>
  </si>
  <si>
    <t>神奈川県横浜市保土ケ谷区常盤台79－1</t>
  </si>
  <si>
    <t>学長　梅原　出</t>
  </si>
  <si>
    <t>http://shisetsu.ynu.ac.jp/gakugai/shisetsu/4kan_mane/ondanka/ondanka/ondankataisaku.html</t>
  </si>
  <si>
    <t>159</t>
  </si>
  <si>
    <t>SMBC日興証券株式会社</t>
  </si>
  <si>
    <t>鶴見日興ビル　中央監視盤室</t>
  </si>
  <si>
    <t>神奈川県横浜市鶴見区大東町12-12　鶴見日興ビル運用棟１階</t>
  </si>
  <si>
    <t xml:space="preserve"> 9:00～17:00</t>
  </si>
  <si>
    <t>160</t>
  </si>
  <si>
    <t>日興システムソリューションズ株式会社</t>
  </si>
  <si>
    <t>神奈川県横浜市鶴見区大東町12-1</t>
  </si>
  <si>
    <t>取締役社長　岩田　滋</t>
  </si>
  <si>
    <t xml:space="preserve">  9:00～17:00</t>
  </si>
  <si>
    <t>161</t>
  </si>
  <si>
    <t>生活協同組合ユーコープ</t>
  </si>
  <si>
    <t>2号3号</t>
  </si>
  <si>
    <t>代表理事理事長　當具　伸一</t>
  </si>
  <si>
    <t>横浜市中区桜木町１－１－８　日石横浜ビル</t>
  </si>
  <si>
    <t>9:00－17:30　閲覧希望の場合は事前にご連絡ください。(045-305-6115)</t>
  </si>
  <si>
    <t>163</t>
  </si>
  <si>
    <t>横浜市交通局</t>
  </si>
  <si>
    <t>神奈川県横浜市中区本町６丁目50番地の10</t>
  </si>
  <si>
    <t>横浜市交通事業管理者　三村　庄一</t>
  </si>
  <si>
    <t>https://www.city.yokohama.lg.jp/kotsu/kigyo/anzen/sonotataisaku.html</t>
  </si>
  <si>
    <t>164</t>
  </si>
  <si>
    <t>取締役　三品　貴仙</t>
  </si>
  <si>
    <t>東京都中央区日本橋一丁目４番１号　日本橋一丁目ビルディング</t>
  </si>
  <si>
    <t>ノースポート・モール　防災センター受付</t>
  </si>
  <si>
    <t>神奈川県横浜市都筑区中川中央1-25-１</t>
  </si>
  <si>
    <t>165</t>
  </si>
  <si>
    <t>ユニー株式会社</t>
  </si>
  <si>
    <t>愛知県稲沢市天池五反田町1番地</t>
  </si>
  <si>
    <t>アピタ戸塚店・アピタ長津田店のサ-ビスカウンタ－</t>
  </si>
  <si>
    <t>戸塚区上倉田町７６９番１号・緑区長津田みなみ台４－７－１</t>
  </si>
  <si>
    <t>各店の営業時間内</t>
  </si>
  <si>
    <t>166</t>
  </si>
  <si>
    <t>髙田工業株式会社</t>
  </si>
  <si>
    <t>代表取締役社長執行役員　松山　静夫</t>
  </si>
  <si>
    <t>神奈川県横浜市中区豊浦町2番地3</t>
  </si>
  <si>
    <t>https://takada-industries.com/sustainability/</t>
  </si>
  <si>
    <t>167</t>
  </si>
  <si>
    <t>株式会社ルネサンス</t>
  </si>
  <si>
    <t>http://www.s-renaissance.co.jp/corp/IR/index.html</t>
  </si>
  <si>
    <t>168</t>
  </si>
  <si>
    <t>富士ソフト株式会社</t>
  </si>
  <si>
    <t>神奈川県横浜市中区桜木町1-1</t>
  </si>
  <si>
    <t>09：00　～　17：30</t>
  </si>
  <si>
    <t>169</t>
  </si>
  <si>
    <t>株式会社アイネット</t>
  </si>
  <si>
    <t>株式会社アイネット　本社</t>
  </si>
  <si>
    <t>10：00～17：00（土・日・祝日除く）</t>
  </si>
  <si>
    <t>170</t>
  </si>
  <si>
    <t>林精鋼株式会社</t>
  </si>
  <si>
    <t>代表取締役　社長　林　幹也</t>
  </si>
  <si>
    <t>東京都大田区東六郷2-8-3</t>
  </si>
  <si>
    <t>林精鋼株式会社　戸塚第1工場</t>
  </si>
  <si>
    <t>神奈川県横浜市戸塚区戸塚町407</t>
  </si>
  <si>
    <t>08:00～17:00</t>
  </si>
  <si>
    <t>171</t>
  </si>
  <si>
    <t>東京都豊島区南池袋一丁目16番15号</t>
  </si>
  <si>
    <t>取締役社長　齊藤 朝秀</t>
  </si>
  <si>
    <t>株式会社西武リアルティソリューションズ</t>
  </si>
  <si>
    <t>10:00～17:00</t>
  </si>
  <si>
    <t>174</t>
  </si>
  <si>
    <t>株式会社横浜八景島</t>
  </si>
  <si>
    <t>神奈川県横浜市金沢区八景島</t>
  </si>
  <si>
    <t>代表取締役社長　竹口　豊</t>
  </si>
  <si>
    <t>管理センターおよびインフォメーションブース</t>
  </si>
  <si>
    <t>10:00～18：00</t>
  </si>
  <si>
    <t>175</t>
  </si>
  <si>
    <t>株式会社日立製作所</t>
  </si>
  <si>
    <t>東京都千代田区丸の内一丁目6番6号</t>
  </si>
  <si>
    <t>10:00 ～11:30 , 13:30～16:00（土日、祝祭日、及び当社休日を除く）</t>
  </si>
  <si>
    <t>176</t>
  </si>
  <si>
    <t>日本生命保険相互会社</t>
  </si>
  <si>
    <t>東京都千代田区丸の内１－６－６</t>
  </si>
  <si>
    <t>日本生命保険相互会社　不動産部　事務所</t>
  </si>
  <si>
    <t>東京都千代田区丸の内1-6-6</t>
  </si>
  <si>
    <t>平日 10時から12時、13時から17時</t>
  </si>
  <si>
    <t>177</t>
  </si>
  <si>
    <t>相鉄バス株式会社</t>
  </si>
  <si>
    <t>横浜市西区北幸2-9-14</t>
  </si>
  <si>
    <t>10：00～12：00　／　13：00～17：00</t>
  </si>
  <si>
    <t>178</t>
  </si>
  <si>
    <t>三菱ケミカル株式会社</t>
  </si>
  <si>
    <t>東京都千代田区丸の内１丁目１番１号</t>
  </si>
  <si>
    <t>三菱ケミカル株式会社　Science &amp; Innovation Center 研究推進部動力グループ</t>
  </si>
  <si>
    <t>神奈川県横浜市青葉区鴨志田町1000</t>
  </si>
  <si>
    <t>平日　9:00～17:00（12:00～13:00は除く）</t>
  </si>
  <si>
    <t>179</t>
  </si>
  <si>
    <t>日清オイリオグループ株式会社</t>
  </si>
  <si>
    <t>東京都中央区新川一丁目23番1号</t>
  </si>
  <si>
    <t>代表取締役社長　久野 貴久</t>
  </si>
  <si>
    <t>　横浜磯子事業場</t>
  </si>
  <si>
    <t>　横浜市磯子区新森町1番地</t>
  </si>
  <si>
    <t>　9:00～16:00（土・日・祝日を除く）</t>
  </si>
  <si>
    <t>181</t>
  </si>
  <si>
    <t>株式会社ルミネ</t>
  </si>
  <si>
    <t>東京都渋谷区代々木二丁目2番2号</t>
  </si>
  <si>
    <t>11:00～17:00（土日、祝日、年末年始は除く）</t>
  </si>
  <si>
    <t>184</t>
  </si>
  <si>
    <t>フジパン株式会社</t>
  </si>
  <si>
    <t>横浜市旭区上白根３－３９－１</t>
  </si>
  <si>
    <t>代表取締役　安田　智彦</t>
  </si>
  <si>
    <t>愛知県名古屋市瑞穂区松園町１－５０</t>
  </si>
  <si>
    <t>t</t>
  </si>
  <si>
    <t>185</t>
  </si>
  <si>
    <t>山崎製パン株式会社</t>
  </si>
  <si>
    <t>東京都千代田区岩本町三丁目10番1号</t>
  </si>
  <si>
    <t>代表取締役社長　飯島延浩</t>
  </si>
  <si>
    <t>山崎製パン株式会社総務部環境対策課</t>
  </si>
  <si>
    <t>186</t>
  </si>
  <si>
    <t>株式会社そごう・西武</t>
  </si>
  <si>
    <t>各店舗　総合事務所総務部</t>
  </si>
  <si>
    <t>横浜店：西区高島2-18-1　　東戸塚店：戸塚区品濃町537-1</t>
  </si>
  <si>
    <t>営業日の10：00～18：00</t>
  </si>
  <si>
    <t>全社の環境取組概要は、そごう・西武ホームページよりダウンロード可能</t>
  </si>
  <si>
    <t>187</t>
  </si>
  <si>
    <t>株式会社資生堂</t>
  </si>
  <si>
    <t>東京都港区東新橋1-6-2</t>
  </si>
  <si>
    <t>資生堂 グローバルイノベーションセンター　受付</t>
  </si>
  <si>
    <t>横浜市西区高島1-2-11</t>
  </si>
  <si>
    <t>190</t>
  </si>
  <si>
    <t>横浜市教育委員会</t>
  </si>
  <si>
    <t>神奈川県横浜市中区本町6丁目50番地の10</t>
  </si>
  <si>
    <t>横浜市教育委員会事務局総務課</t>
  </si>
  <si>
    <t>横浜市中区本町6丁目50番地の10</t>
  </si>
  <si>
    <t>月曜日から金曜日まで（国民の祝日・年末年始は除く）8時45分から17時15分まで（12時から13時までは除く）</t>
  </si>
  <si>
    <t>191</t>
  </si>
  <si>
    <t>横浜市水道事業管理者</t>
  </si>
  <si>
    <t>水道局長　山　岡　秀　一</t>
  </si>
  <si>
    <t>横浜市水道局　総務部総務課庶務係</t>
  </si>
  <si>
    <t>神奈川県横浜市中区本町６丁目50番地の10  横浜市役所20階</t>
  </si>
  <si>
    <t>月曜日から金曜日まで（国民の祝日・年末年始は除く）の8時45分から17時15分まで（12時から13時までは除く）</t>
  </si>
  <si>
    <t>192</t>
  </si>
  <si>
    <t>横浜市医療局病院経営本部</t>
  </si>
  <si>
    <t>医療局病院経営本部総務課</t>
  </si>
  <si>
    <t>横浜市中区本町６丁目50番地の10</t>
  </si>
  <si>
    <t>月曜日から金曜日まで（国民の祝日・年末年始は除く）の8時45分から17時まで（12時から13時までは除く）</t>
  </si>
  <si>
    <t>193</t>
  </si>
  <si>
    <t>三井不動産株式会社</t>
  </si>
  <si>
    <t>東京都中央区日本橋室町二丁目1番1号</t>
  </si>
  <si>
    <t>https://www.mitsuifudosan.co.jp/corporate/esg_csr/</t>
  </si>
  <si>
    <t>194</t>
  </si>
  <si>
    <t>株式会社髙島屋</t>
  </si>
  <si>
    <t>神奈川県横浜市西区南幸1-6-31</t>
  </si>
  <si>
    <t>代表取締役社長　村田　善郎</t>
  </si>
  <si>
    <t>大阪府大阪市中央区難波5-1-5</t>
  </si>
  <si>
    <t>株式会社髙島屋　横浜店　総務部</t>
  </si>
  <si>
    <t>10:00～18:00（水・日曜日及び元旦を除く）</t>
  </si>
  <si>
    <t>196</t>
  </si>
  <si>
    <t>ヤマト運輸株式会社</t>
  </si>
  <si>
    <t>東京都中央区銀座2-16-10</t>
  </si>
  <si>
    <t>ヤマト運輸株式会社 横浜主管支店</t>
  </si>
  <si>
    <t>横浜市磯子区杉田5-31-27</t>
  </si>
  <si>
    <t>200</t>
  </si>
  <si>
    <t>本社窓口</t>
  </si>
  <si>
    <t>神奈川県横浜市保土ケ谷区岡沢町82</t>
  </si>
  <si>
    <t>10:00～18：30</t>
  </si>
  <si>
    <t>202</t>
  </si>
  <si>
    <t>野村不動産株式会社</t>
  </si>
  <si>
    <t>代表取締役　松尾　大作</t>
  </si>
  <si>
    <t>野村不動産株式会社　技術管理部</t>
  </si>
  <si>
    <t>東京都新宿区西新宿一丁目26番2号</t>
  </si>
  <si>
    <t>平日　9:00～17:00</t>
  </si>
  <si>
    <t>203</t>
  </si>
  <si>
    <t>日産自動車株式会社</t>
  </si>
  <si>
    <t>神奈川県横浜市西区高島1丁目1番1号</t>
  </si>
  <si>
    <t>日産テクニカルセンター　車両生産技術本部
環境＆ファシリティエンジニアリング部　環境エネルギー技術課</t>
  </si>
  <si>
    <t>神奈川県厚木市岡津古久560-2</t>
  </si>
  <si>
    <t>平日9時～17時</t>
  </si>
  <si>
    <t>204</t>
  </si>
  <si>
    <t>株式会社メディセオ</t>
  </si>
  <si>
    <t>代表取締役社長　今川　国明</t>
  </si>
  <si>
    <t>　株式会社メディセオ　東京本社　総務部</t>
  </si>
  <si>
    <t>　午前9時～午後5時</t>
  </si>
  <si>
    <t>205</t>
  </si>
  <si>
    <t>神奈川中央交通株式会社</t>
  </si>
  <si>
    <t>神奈川県平塚市八重咲町６番１８号</t>
  </si>
  <si>
    <t>206</t>
  </si>
  <si>
    <t>株式会社ニトリ</t>
  </si>
  <si>
    <t>東京都北区神谷3丁目6番20号</t>
  </si>
  <si>
    <t>208</t>
  </si>
  <si>
    <t>http://www.nippi.co.jp/environment/report.html</t>
  </si>
  <si>
    <t>209</t>
  </si>
  <si>
    <t>株式会社二葉</t>
  </si>
  <si>
    <t>東京都港区高輪3-19-15</t>
  </si>
  <si>
    <t>代表取締役社長　鈴木　英明</t>
  </si>
  <si>
    <t>213</t>
  </si>
  <si>
    <t>株式会社すかいらーくホールディングス</t>
  </si>
  <si>
    <t>東京都武蔵野市西久保一丁目25番8号</t>
  </si>
  <si>
    <t>代表取締役　谷　真</t>
  </si>
  <si>
    <t>すかいらーくホールディングス本部　第３オフィス</t>
  </si>
  <si>
    <t>13時～17時（土日祝日・年末年始を除く）</t>
  </si>
  <si>
    <t>214</t>
  </si>
  <si>
    <t>野村不動産ライフ＆スポーツ株式会社</t>
  </si>
  <si>
    <t>代表取締役　小林　利彦</t>
  </si>
  <si>
    <t>東京都中野区本町1-32-2　ハーモニータワー15階</t>
  </si>
  <si>
    <t>本社</t>
  </si>
  <si>
    <t>10時～16時</t>
  </si>
  <si>
    <t>215</t>
  </si>
  <si>
    <t>株式会社ファミリーマート</t>
  </si>
  <si>
    <t>東京都港区芝浦三丁目１番21号</t>
  </si>
  <si>
    <t>代表取締役社長　細見　研介</t>
  </si>
  <si>
    <t>東京都港区芝浦三丁目１番21号　msb Tamachi 田町ｽﾃｰｼｮﾝﾀﾜｰS 9階</t>
  </si>
  <si>
    <t>本社にて実施</t>
  </si>
  <si>
    <t>店</t>
  </si>
  <si>
    <t>216</t>
  </si>
  <si>
    <t>株式会社クリエイトエス・ディー</t>
  </si>
  <si>
    <t>横浜市青葉区荏田西２－３－２</t>
  </si>
  <si>
    <t>株式会社クリエイトエス・ディー　本社</t>
  </si>
  <si>
    <t>神奈川県横浜市青葉区荏田西2-3-2</t>
  </si>
  <si>
    <t>218</t>
  </si>
  <si>
    <t>国家公務員共済組合連合会</t>
  </si>
  <si>
    <t>理 事 長　松　元　　崇</t>
  </si>
  <si>
    <t>東京都千代田区九段南１－１－１０　九段合同庁舎</t>
  </si>
  <si>
    <t>国家公務員共済組合連合会　総務部</t>
  </si>
  <si>
    <t>東京都千代田区九段南1-1-10</t>
  </si>
  <si>
    <t>9:30～17:00（12:00～13:00を除く）</t>
  </si>
  <si>
    <t>221</t>
  </si>
  <si>
    <t>京浜急行電鉄株式会社</t>
  </si>
  <si>
    <t>横浜市西区高島１丁目２番８号</t>
  </si>
  <si>
    <t>取締役社長　川俣　幸宏</t>
  </si>
  <si>
    <t>222</t>
  </si>
  <si>
    <t>東京都千代田区大手町二丁目3番1号</t>
  </si>
  <si>
    <t>https://www.ntt.com/about-us/csr/en_report.html</t>
  </si>
  <si>
    <t>223</t>
  </si>
  <si>
    <t>神奈川県内広域水道企業団</t>
  </si>
  <si>
    <t>神奈川県横浜市旭区矢指町１１９４番地</t>
  </si>
  <si>
    <t>神奈川県内広域水道企業団　情報公開室</t>
  </si>
  <si>
    <t>月曜日から金曜日まで（国民の祝日・12月29日から翌年の1月3日までは除く）の8時30分から17時15分まで（12時から13時までは除く）</t>
  </si>
  <si>
    <t xml:space="preserve"> </t>
  </si>
  <si>
    <t>224</t>
  </si>
  <si>
    <t>麒麟麦酒株式会社</t>
  </si>
  <si>
    <t>横浜市鶴見区生麦一丁目17番1号</t>
  </si>
  <si>
    <t>代表取締役社長　堀口英樹</t>
  </si>
  <si>
    <t>東京都中野区中野四丁目10番2号
中野セントラルパークサウス</t>
  </si>
  <si>
    <t>麒麟麦酒株式会社横浜工場</t>
  </si>
  <si>
    <t>９：００～１７：００（工場休日を除く）</t>
  </si>
  <si>
    <t>千kL</t>
  </si>
  <si>
    <t>横浜市中区山下町33番地</t>
  </si>
  <si>
    <t>ウエインズビジネスサービス株式会社</t>
  </si>
  <si>
    <t>227</t>
  </si>
  <si>
    <t>万葉倶楽部株式会社</t>
  </si>
  <si>
    <t>代表取締役　高橋理</t>
  </si>
  <si>
    <t>横浜市中区新港2-7-1</t>
  </si>
  <si>
    <t>７８ 洗濯・理容・美容・浴場業</t>
  </si>
  <si>
    <t>横浜みなとみらい万葉倶楽部</t>
  </si>
  <si>
    <t>10～17時</t>
  </si>
  <si>
    <t>230</t>
  </si>
  <si>
    <t>株式会社横浜銀行</t>
  </si>
  <si>
    <t>神奈川県横浜市西区みなとみらい３丁目１番１号</t>
  </si>
  <si>
    <t>代表取締役　片岡　達也</t>
  </si>
  <si>
    <t>横浜銀行人財部（045-225-1551）への照会による</t>
  </si>
  <si>
    <t>231</t>
  </si>
  <si>
    <t>株式会社阪急商業開発</t>
  </si>
  <si>
    <t>横浜市都筑区中川中央１－３１－１－２</t>
  </si>
  <si>
    <t>阪急商業開発　港北事業部</t>
  </si>
  <si>
    <t>横浜市都筑区中川中央1-31-1-2  5F事務所</t>
  </si>
  <si>
    <t>午前１０時から午後５時</t>
  </si>
  <si>
    <t>234</t>
  </si>
  <si>
    <t>株式会社JVCケンウッド</t>
  </si>
  <si>
    <t>横浜市神奈川区守屋町3丁目12番地</t>
  </si>
  <si>
    <t>代表取締役社長　江口　祥一郎</t>
  </si>
  <si>
    <t>株式会社JVCケンウッド　本社・横浜事業所　通用門</t>
  </si>
  <si>
    <t>午前9：00～午後5：00</t>
  </si>
  <si>
    <t>235</t>
  </si>
  <si>
    <t>国立研究開発法人理化学研究所</t>
  </si>
  <si>
    <t>理事長　五神 真</t>
  </si>
  <si>
    <t>埼玉県和光市広沢２－１</t>
  </si>
  <si>
    <t>神奈川県横浜市鶴見区末広町1丁目7-22</t>
  </si>
  <si>
    <t>236</t>
  </si>
  <si>
    <t>株式会社関電工</t>
  </si>
  <si>
    <t>神奈川県横浜市西区平沼1-1-8</t>
  </si>
  <si>
    <t>株式会社関電工　南関東・東海営業本部　神奈川支店　総括部　安全・環境チーム</t>
  </si>
  <si>
    <t>横浜市西区平沼1-1-8</t>
  </si>
  <si>
    <t>平日　9:00～12:00</t>
  </si>
  <si>
    <t>237</t>
  </si>
  <si>
    <t>神奈川県</t>
  </si>
  <si>
    <t>神奈川県横浜市中区日本大通１</t>
  </si>
  <si>
    <t>知事　黒岩　祐治</t>
  </si>
  <si>
    <t>平日9:00～16:30（ただし、12:00～13:00を除く）</t>
  </si>
  <si>
    <t>千㎥</t>
  </si>
  <si>
    <t>240</t>
  </si>
  <si>
    <t>株式会社島忠</t>
  </si>
  <si>
    <t>埼玉県さいたま市中央区上落合8-3-32</t>
  </si>
  <si>
    <t>https://www.shimachu.co.jp/corporate/environment4.html</t>
  </si>
  <si>
    <t>241</t>
  </si>
  <si>
    <t>株式会社武蔵野</t>
  </si>
  <si>
    <t>埼玉県朝霞市西原一丁目１番１号</t>
  </si>
  <si>
    <t>代表取締役社長　安田信行</t>
  </si>
  <si>
    <t>本社　エンジニアリング部</t>
  </si>
  <si>
    <t>１０：００～１６：００　＊事前に電話連絡の上、来社願います。</t>
  </si>
  <si>
    <t>242</t>
  </si>
  <si>
    <t>株式会社横浜スカイビル</t>
  </si>
  <si>
    <t>神奈川県横浜市西区高島2-19-12</t>
  </si>
  <si>
    <t>ビル事業部</t>
  </si>
  <si>
    <t>神奈川県横浜市西区高島2-19-12　スカイビル　21階</t>
  </si>
  <si>
    <t>9：00～17：30</t>
  </si>
  <si>
    <t>244</t>
  </si>
  <si>
    <t>株式会社丸井</t>
  </si>
  <si>
    <t>東京都中野区中野４丁目３番２号</t>
  </si>
  <si>
    <t>代表取締役社長　青野　真博</t>
  </si>
  <si>
    <t>株式会社マルイファシリティーズ　本社</t>
  </si>
  <si>
    <t>東京都中野区中野３丁目３４番２８号</t>
  </si>
  <si>
    <t>11：００～17：00（水曜・日曜定休）</t>
  </si>
  <si>
    <t>245</t>
  </si>
  <si>
    <t>サミット株式会社</t>
  </si>
  <si>
    <t>代表取締役社長　服部哲也</t>
  </si>
  <si>
    <t>東京都杉並区永福3-57-14</t>
  </si>
  <si>
    <t>サミット株式会社　店舗開発部</t>
  </si>
  <si>
    <t>246</t>
  </si>
  <si>
    <t>株式会社紀文食品</t>
  </si>
  <si>
    <t>東京都中央区銀座5-15-1</t>
  </si>
  <si>
    <t>代表取締役社長　堤　裕</t>
  </si>
  <si>
    <t>株式会社　紀文食品　横浜工場</t>
  </si>
  <si>
    <t>神奈川県横浜市戸塚区秋葉町427</t>
  </si>
  <si>
    <t>9:00～16:00</t>
  </si>
  <si>
    <t>248</t>
  </si>
  <si>
    <t>株式会社ヨドバシカメラ</t>
  </si>
  <si>
    <t>東京都新宿区新宿五丁目3番1号</t>
  </si>
  <si>
    <t>代表取締役　藤沢　和則</t>
  </si>
  <si>
    <t>ヨドバシ横浜ビル　(株)ヨドバシ建物事務所</t>
  </si>
  <si>
    <t>神奈川県横浜市西区北幸１－２－７</t>
  </si>
  <si>
    <t>平日 10:00～16:00</t>
  </si>
  <si>
    <t>249</t>
  </si>
  <si>
    <t>取締役社長　旗生 泰一</t>
  </si>
  <si>
    <t>富士フイルムビジネスイノベーションジャパン株式会社　</t>
  </si>
  <si>
    <t>横浜市西区みなとみらい6-1
横浜みなとみらい事業所 7階</t>
  </si>
  <si>
    <t>富士フイルムビジネスイノベーションジャパン株式会社　神奈川支社</t>
  </si>
  <si>
    <t>神奈川県横浜市西区みなとみらい6-1　 富士フイルムビジネスイノベーションジャパン株式会社　横浜みなとみらい事業所 7階</t>
  </si>
  <si>
    <t>9：00～17：45　（土曜・日曜・祝日を除く）</t>
  </si>
  <si>
    <t>254</t>
  </si>
  <si>
    <t>株式会社NTTドコモ</t>
  </si>
  <si>
    <t>東京都千代田区永田町二丁目１１番１号</t>
  </si>
  <si>
    <t>https://www.nttdocomo.co.jp/corporate/csr/ecology/environ_management/data/facility/index.html</t>
  </si>
  <si>
    <t>255</t>
  </si>
  <si>
    <t>ＥＮＥＯＳ株式会社</t>
  </si>
  <si>
    <t>東京都千代田区大手町一丁目１番２号</t>
  </si>
  <si>
    <t>https://www.eneos.co.jp/company/csr/environment/warming.html</t>
  </si>
  <si>
    <t>256</t>
  </si>
  <si>
    <t>株式会社ミツハシ</t>
  </si>
  <si>
    <t>代表取締役  　　三橋　美幸</t>
  </si>
  <si>
    <t>横浜市神奈川区栄町3-4　パシフィックマークス横浜イースト3F</t>
  </si>
  <si>
    <t>株式会社ミツハシ本社　管理部　総務課　　連絡先：045-285-3284</t>
  </si>
  <si>
    <t>10:00～16:00　予約の上閲覧をお願い致します。</t>
  </si>
  <si>
    <t>257</t>
  </si>
  <si>
    <t>株式会社いなげや</t>
  </si>
  <si>
    <t>東京都立川市栄町6-1-1</t>
  </si>
  <si>
    <t>代表取締役社長　　　本杉　　吉員</t>
  </si>
  <si>
    <t>経営戦略本部　サステナビリティ推進室　環境担当</t>
  </si>
  <si>
    <t>9：00～18：00（月曜日～金曜日）</t>
  </si>
  <si>
    <t>258</t>
  </si>
  <si>
    <t>神奈川県警察</t>
  </si>
  <si>
    <t>神奈川県横浜市中区海岸通２丁目４番</t>
  </si>
  <si>
    <t>神奈川県警察本部総務部施設課</t>
  </si>
  <si>
    <t>午前８時30分から午後５時15分までの間（土、日、祝日を除く）</t>
  </si>
  <si>
    <t>260</t>
  </si>
  <si>
    <t>株式会社東急ストア</t>
  </si>
  <si>
    <t>東京都目黒区上目黒一丁目21番12号</t>
  </si>
  <si>
    <t>取締役社長　大堀 左千夫</t>
  </si>
  <si>
    <t>株式会社東急ストア　本社　開発統括室　施設管理部</t>
  </si>
  <si>
    <t>９：００～１８：００（土・日曜日及び12/29～1/3を除く）</t>
  </si>
  <si>
    <t>261</t>
  </si>
  <si>
    <t>東京海上日動火災保険株式会社</t>
  </si>
  <si>
    <t>東京都千代田区大手町2-6-4　常盤橋タワー</t>
  </si>
  <si>
    <t>https://www.tokiomarine-nichido.co.jp/company/csr/archive/archive_01.html</t>
  </si>
  <si>
    <t>262</t>
  </si>
  <si>
    <t>国立研究開発法人海洋研究開発機構</t>
  </si>
  <si>
    <t>　国立研究開発法人海洋研究開発機構</t>
  </si>
  <si>
    <t>　理事長　　大和　裕幸</t>
  </si>
  <si>
    <t>　神奈川県横須賀市夏島町２番地１５</t>
  </si>
  <si>
    <t xml:space="preserve">平日10:00～12:00、13:00～16:00（土曜・日曜・祝日・年末年始は閲覧できません。） </t>
  </si>
  <si>
    <t>PFLOPS</t>
  </si>
  <si>
    <t>263</t>
  </si>
  <si>
    <t>株式会社イトーヨーカ堂</t>
  </si>
  <si>
    <t>代表取締役　山本　哲也</t>
  </si>
  <si>
    <t>サービスカウンター内</t>
  </si>
  <si>
    <t>各店舗</t>
  </si>
  <si>
    <t>営業時間内に限る</t>
  </si>
  <si>
    <t>㎡・百万h</t>
  </si>
  <si>
    <t>264</t>
  </si>
  <si>
    <t>株式会社セブン-イレブン・ジャパン</t>
  </si>
  <si>
    <t>東京都千代田区二番町８番地８</t>
  </si>
  <si>
    <t>５階　建築設備本部</t>
  </si>
  <si>
    <t>269</t>
  </si>
  <si>
    <t>武松商事株式会社</t>
  </si>
  <si>
    <t>神奈川県横浜市中区山下町１０５番地</t>
  </si>
  <si>
    <t>９：００～１８：００</t>
  </si>
  <si>
    <t>270</t>
  </si>
  <si>
    <t>安田倉庫株式会社</t>
  </si>
  <si>
    <t>安田倉庫株式会社(品質管理部)</t>
  </si>
  <si>
    <t>09：00～17：00</t>
  </si>
  <si>
    <t>100m2</t>
  </si>
  <si>
    <t>271</t>
  </si>
  <si>
    <t>272</t>
  </si>
  <si>
    <t>第一生命保険株式会社</t>
  </si>
  <si>
    <t>東京都千代田区有楽町一丁目13番1号</t>
  </si>
  <si>
    <t>本社での据え置き</t>
  </si>
  <si>
    <t>275</t>
  </si>
  <si>
    <t>株式会社横浜グランドインターコンチネンタルホテル</t>
  </si>
  <si>
    <t>代表取締役社長　梅村　東</t>
  </si>
  <si>
    <t>神奈川県横浜市西区みなとみらい一丁目1番地1号</t>
  </si>
  <si>
    <t>施設管理部</t>
  </si>
  <si>
    <t>神奈川県横浜市西区みなとみらい一丁目１番地１号</t>
  </si>
  <si>
    <t>276</t>
  </si>
  <si>
    <t>株式会社アクティオ</t>
  </si>
  <si>
    <t>株式会社アクティオ 横浜支店</t>
  </si>
  <si>
    <t>代表取締役社長　小沼　直人</t>
  </si>
  <si>
    <t>東京都中央区日本橋３－１２－２　朝日ビルヂング７階</t>
  </si>
  <si>
    <t>神奈川県横浜市中区扇町３－８－８ 関内ファーストビル７Ｆ</t>
  </si>
  <si>
    <t>８：３０～１７：３０</t>
  </si>
  <si>
    <t>㎡</t>
  </si>
  <si>
    <t>279</t>
  </si>
  <si>
    <t>株式会社マルエツ</t>
  </si>
  <si>
    <t>東京都豊島区東池袋5-51-12</t>
  </si>
  <si>
    <t>百万㎡ｈ</t>
  </si>
  <si>
    <t>280</t>
  </si>
  <si>
    <t>代表取締役　　大久保　恒夫</t>
  </si>
  <si>
    <t xml:space="preserve">株式会社　西友 </t>
  </si>
  <si>
    <t>281</t>
  </si>
  <si>
    <t>株式会社ダイエー</t>
  </si>
  <si>
    <t>兵庫県神戸市中央区港島中町４丁目1番１</t>
  </si>
  <si>
    <t>代表取締役　西峠　泰男</t>
  </si>
  <si>
    <t>株式会社ダイエー　関東事業本部　経営管理部　営繕チーム</t>
  </si>
  <si>
    <t>東京都江東区東陽2－2－20</t>
  </si>
  <si>
    <t>09：00～18：00</t>
  </si>
  <si>
    <t>283</t>
  </si>
  <si>
    <t>森紙業株式会社</t>
  </si>
  <si>
    <t>横浜市戸塚区柏尾町６２８番地</t>
  </si>
  <si>
    <t>京都市南区西九条南田町６１番地</t>
  </si>
  <si>
    <t>森紙業株式会社関東事業所　総務部</t>
  </si>
  <si>
    <t>10:00～16:00（土日・祝日を除く）</t>
  </si>
  <si>
    <t>百万㎡</t>
  </si>
  <si>
    <t>284</t>
  </si>
  <si>
    <t>株式会社横浜国際平和会議場</t>
  </si>
  <si>
    <t>横浜市西区みなとみらい一丁目１番１号</t>
  </si>
  <si>
    <t>代表取締役社長　林 琢己</t>
  </si>
  <si>
    <t>平日　9：30から17：00まで</t>
  </si>
  <si>
    <t>285</t>
  </si>
  <si>
    <t>神奈川県教育委員会</t>
  </si>
  <si>
    <t>横浜市中区日本大通１</t>
  </si>
  <si>
    <t>教育長　花田　忠雄</t>
  </si>
  <si>
    <t>神奈川県教育委員会教育局行政部教育施設課</t>
  </si>
  <si>
    <t>横浜市中区日本大通１　県庁東庁舎７階</t>
  </si>
  <si>
    <t>午前８時３０分から午後５時１５分まで</t>
  </si>
  <si>
    <t>288</t>
  </si>
  <si>
    <t>株式会社崎陽軒</t>
  </si>
  <si>
    <t>神奈川県横浜市西区高島二丁目１２番６号</t>
  </si>
  <si>
    <t>代表取締役社長　野並　晃</t>
  </si>
  <si>
    <t>株式会社　崎陽軒　ヨコハマジャスト１号館８階不動産部</t>
  </si>
  <si>
    <t>10：00-17：00</t>
  </si>
  <si>
    <t>290</t>
  </si>
  <si>
    <t>株式会社ライフコーポレーション</t>
  </si>
  <si>
    <t>代表取締役社長執行役員　岩崎　高治</t>
  </si>
  <si>
    <t>ライフコーポレーション東京本社</t>
  </si>
  <si>
    <t>9：30～17：00　（土・日・祝日除く）　要事前電話連絡</t>
  </si>
  <si>
    <t>293</t>
  </si>
  <si>
    <t>株式会社ローソン</t>
  </si>
  <si>
    <t>代表取締役　竹増　貞信</t>
  </si>
  <si>
    <t>東京都品川区大崎１丁目１１－２</t>
  </si>
  <si>
    <t>東京都港区三田3－10－1　アーバンネット三田ビル７F</t>
  </si>
  <si>
    <t>9:00～17:45</t>
  </si>
  <si>
    <t>294</t>
  </si>
  <si>
    <t>有限会社鴨居プロパティーズ</t>
  </si>
  <si>
    <t>ららぽーと横浜　１Fセキュリティオフィス内</t>
  </si>
  <si>
    <t>神奈川県横浜市都筑区池辺町4035-1　ららぽーと横浜1Fｾｷｭﾘﾃｨｵﾌｨｽ</t>
  </si>
  <si>
    <t>9：00～17：30　土日祝祭日を除く</t>
  </si>
  <si>
    <t>296</t>
  </si>
  <si>
    <t>横浜冷凍株式会社</t>
  </si>
  <si>
    <t>https://www.yokorei.co.jp/csr/environment/policy/</t>
  </si>
  <si>
    <t>297</t>
  </si>
  <si>
    <t>株式会社読売新聞東京本社</t>
  </si>
  <si>
    <t>東京都千代田区大手町一丁目7番1号</t>
  </si>
  <si>
    <t>https://info.yomiuri.co.jp/social/environment</t>
  </si>
  <si>
    <t>298</t>
  </si>
  <si>
    <t>コストコホールセールジャパン株式会社</t>
  </si>
  <si>
    <t>代表取締役　ケン　テリオ</t>
  </si>
  <si>
    <t>神奈川県横浜市金沢区幸浦２－６</t>
  </si>
  <si>
    <t>302</t>
  </si>
  <si>
    <t>東洋製罐株式会社</t>
  </si>
  <si>
    <t>横浜市鶴見区矢向１－１－７０</t>
  </si>
  <si>
    <t>代表取締役社長　本多正憲</t>
  </si>
  <si>
    <t>東京都品川区東五反田２－１８－１</t>
  </si>
  <si>
    <t>303</t>
  </si>
  <si>
    <t>日本ケンタッキー・フライド・チキン株式会社</t>
  </si>
  <si>
    <t>代表取締役社長 判治 孝之</t>
  </si>
  <si>
    <t>神奈川県横浜市西区みなとみらい4-4-5 横浜アイマークプレイス</t>
  </si>
  <si>
    <t>https://www.kfc.co.jp/about_kfc/ourpromise/environment.html</t>
  </si>
  <si>
    <t>千万円</t>
  </si>
  <si>
    <t>304</t>
  </si>
  <si>
    <t>日本郵便株式会社</t>
  </si>
  <si>
    <t>南関東支社</t>
  </si>
  <si>
    <t>神奈川県川崎市川崎区榎町１－２</t>
  </si>
  <si>
    <t>９：００～１７：４５（土日、祝日を除く。）</t>
  </si>
  <si>
    <t>305</t>
  </si>
  <si>
    <t>東日本電信電話株式会社</t>
  </si>
  <si>
    <t>代表取締役社長　澁谷　直樹</t>
  </si>
  <si>
    <t>東京都新宿区西新宿三丁目19番2号</t>
  </si>
  <si>
    <t>306</t>
  </si>
  <si>
    <t>学校法人桐蔭学園</t>
  </si>
  <si>
    <t>理事長　溝上慎一</t>
  </si>
  <si>
    <t>横浜市青葉区鉄町1614番地</t>
  </si>
  <si>
    <t>A棟高校受付事務室</t>
  </si>
  <si>
    <t>307</t>
  </si>
  <si>
    <t>EMGルブリカンツ合同会社</t>
  </si>
  <si>
    <t>横浜市鶴見区安善町２－１</t>
  </si>
  <si>
    <t>EMGルブリカンツ合同会社　鶴見潤滑油工場　第5会議室</t>
  </si>
  <si>
    <t>横浜市鶴見区安善町2-1</t>
  </si>
  <si>
    <t>月曜から金曜まで(国民の日、年末年始を除く)
９時から１６時(12時～13時は除く)</t>
  </si>
  <si>
    <t>310</t>
  </si>
  <si>
    <t>財務省</t>
  </si>
  <si>
    <t>東京都千代田区霞が関3-1-1</t>
  </si>
  <si>
    <t>311</t>
  </si>
  <si>
    <t>法務省</t>
  </si>
  <si>
    <t>東京都千代田区霞が関１－１－１</t>
  </si>
  <si>
    <t>313</t>
  </si>
  <si>
    <t>株式会社京急ストア</t>
  </si>
  <si>
    <t>神奈川県横浜市西区高島1丁目2番8号</t>
  </si>
  <si>
    <t>株式会社京急ストア　本社　総務部</t>
  </si>
  <si>
    <t>9：30～18：00（土日祝日を除く）</t>
  </si>
  <si>
    <t>315</t>
  </si>
  <si>
    <t>株式会社扇島パワー</t>
  </si>
  <si>
    <t>神奈川県横浜市鶴見区扇島2番1</t>
  </si>
  <si>
    <t>代表取締役社長　堀　哲也</t>
  </si>
  <si>
    <t>神奈川県横浜市鶴見区扇島２番１</t>
  </si>
  <si>
    <t>9:00～17:30（土日、祝祭日除く）</t>
  </si>
  <si>
    <t>百万kWh</t>
  </si>
  <si>
    <t>318</t>
  </si>
  <si>
    <t>富士フイルムビジネスイノベーション株式会社</t>
  </si>
  <si>
    <t>東京都港区赤坂９丁目７番３号</t>
  </si>
  <si>
    <t>代表取締役社長・CEO 浜 直樹</t>
  </si>
  <si>
    <t>横浜みなとみらい事業所 3階 受付</t>
  </si>
  <si>
    <t>神奈川県横浜市西区みなとみらい6-1</t>
  </si>
  <si>
    <t>320</t>
  </si>
  <si>
    <t>佐川急便株式会社</t>
  </si>
  <si>
    <t>京都府京都市南区上鳥羽角田町68番地</t>
  </si>
  <si>
    <t>8：30～17：30（土日祭日を除く）</t>
  </si>
  <si>
    <t>321</t>
  </si>
  <si>
    <t>株式会社サイゼリヤ</t>
  </si>
  <si>
    <t>埼玉県吉川市旭２番地５</t>
  </si>
  <si>
    <t>代表取締役　正垣泰彦</t>
  </si>
  <si>
    <t>サイゼリヤ吉川本社受付</t>
  </si>
  <si>
    <t>平日９時～１７時</t>
  </si>
  <si>
    <t>322</t>
  </si>
  <si>
    <t>日本通運株式会社</t>
  </si>
  <si>
    <t>東京都千代田区神田和泉町２番地</t>
  </si>
  <si>
    <t>日本通運株式会社横浜支店</t>
  </si>
  <si>
    <t>８：３０～１７：３０（平日）</t>
  </si>
  <si>
    <t>324</t>
  </si>
  <si>
    <t>株式会社カメガヤ</t>
  </si>
  <si>
    <t>代表取締役  亀ヶ谷　博之</t>
  </si>
  <si>
    <t>神奈川県横浜市港北区新横浜3-9-18新横浜TECHビルA館8階</t>
  </si>
  <si>
    <t>株式会社カメガヤ TECHﾋﾞﾙｵﾌｨｽ</t>
  </si>
  <si>
    <t>神奈川県横浜市港北区新横浜3-9-18 新横浜TECHﾋﾞﾙA館 8F</t>
  </si>
  <si>
    <t>9：30～18：00</t>
  </si>
  <si>
    <t>坪</t>
  </si>
  <si>
    <t>325</t>
  </si>
  <si>
    <t>日本マクドナルド株式会社</t>
  </si>
  <si>
    <t>東京都新宿区西新宿六丁目５番１号</t>
  </si>
  <si>
    <t>日本マクドナルド㈱　本社 サステナビリティ＆ESG部　03-6911-5750</t>
  </si>
  <si>
    <t xml:space="preserve">東京都新宿区西新宿6-5-1　新宿アイランドタワー </t>
  </si>
  <si>
    <t>10:30～16:00（予約を前提とする）</t>
  </si>
  <si>
    <t>万回</t>
  </si>
  <si>
    <t>327</t>
  </si>
  <si>
    <t>コナミスポーツ株式会社</t>
  </si>
  <si>
    <t>東京都品川区東品川4-10-1</t>
  </si>
  <si>
    <t>代表取締役社長　室田 健志</t>
  </si>
  <si>
    <t>https://www.konami.com/socialsupport/ja/environmental/globalwarming.html</t>
  </si>
  <si>
    <t>328</t>
  </si>
  <si>
    <t>株式会社ティップネス</t>
  </si>
  <si>
    <t>AM10:00～PM5:00（土日・祝日を除く）</t>
  </si>
  <si>
    <t>329</t>
  </si>
  <si>
    <t>西濃運輸株式会社</t>
  </si>
  <si>
    <t>岐阜県大垣市田口町１番地</t>
  </si>
  <si>
    <t>西濃運輸株式会社　総務課</t>
  </si>
  <si>
    <t>平日午前８時～午後５時</t>
  </si>
  <si>
    <t>330</t>
  </si>
  <si>
    <t>株式会社ゼンショーホールディングス</t>
  </si>
  <si>
    <t>東京都港区港南2-18-1　JR品川イーストビル</t>
  </si>
  <si>
    <t>月曜日から金曜日(国民の祝日　年末年始は除く）9：00～16：00</t>
  </si>
  <si>
    <t>332</t>
  </si>
  <si>
    <t>株式会社ビック・ライズ</t>
  </si>
  <si>
    <t>代表取締役　中嶋哲夫</t>
  </si>
  <si>
    <t>株式会社ビック・ライズ　本社</t>
  </si>
  <si>
    <t>横浜市青葉区荏田北一丁目5番1</t>
  </si>
  <si>
    <t>333</t>
  </si>
  <si>
    <t>オーケー株式会社</t>
  </si>
  <si>
    <t>神奈川県横浜市西区みなとみらい6-3-6</t>
  </si>
  <si>
    <t>代表取締役社長　二宮　涼太郎</t>
  </si>
  <si>
    <t>オーケー株式会社　本社</t>
  </si>
  <si>
    <t>8:00～16:00</t>
  </si>
  <si>
    <t>10：00 ～ 17：00（平日）</t>
  </si>
  <si>
    <t>337</t>
  </si>
  <si>
    <t>独立行政法人　労働者健康安全機構</t>
  </si>
  <si>
    <t>神奈川県川崎市中原区木月住吉町１番１号</t>
  </si>
  <si>
    <t>横浜労災病院　総務課</t>
  </si>
  <si>
    <t>平日の９時から１６時（１２時～１３時除く）</t>
  </si>
  <si>
    <t>338</t>
  </si>
  <si>
    <t>シェルルブリカンツジャパン株式会社　</t>
  </si>
  <si>
    <t>代表取締役社長　　阿部　真</t>
  </si>
  <si>
    <t>東京都千代田区丸の内1丁目11番1号</t>
  </si>
  <si>
    <t>シェルルブリカンツジャパン(株)横浜事業所</t>
  </si>
  <si>
    <t xml:space="preserve">横浜市鶴見区安善町2-4 </t>
  </si>
  <si>
    <t>9:00～17：00（土日、祝日を除く営業日）</t>
  </si>
  <si>
    <t>339</t>
  </si>
  <si>
    <t>世紀東急工業株式会社</t>
  </si>
  <si>
    <t>代表取締役社長　平 喜一</t>
  </si>
  <si>
    <t>世紀東急工業株式会社　横浜混合所</t>
  </si>
  <si>
    <t>横浜市都筑区川和町219番地</t>
  </si>
  <si>
    <t>9：00～17：00（土日・祝日を除く）</t>
  </si>
  <si>
    <t>342</t>
  </si>
  <si>
    <t>医療法人社団明芳会</t>
  </si>
  <si>
    <t>東京都板橋区小豆沢２丁目１２番７号</t>
  </si>
  <si>
    <t>理事長　　中村　哲也</t>
  </si>
  <si>
    <t>株式会社アイセルネットワークス</t>
  </si>
  <si>
    <t>〒100-0005
東京都千代田区丸の内1丁目6番2号　新丸の内センタービルディング11F</t>
  </si>
  <si>
    <t>343</t>
  </si>
  <si>
    <t>独立行政法人国立病院機構</t>
  </si>
  <si>
    <t>横浜市戸塚区原宿3－60-2</t>
  </si>
  <si>
    <t>東京都目黒区東が丘２－５－２１</t>
  </si>
  <si>
    <t>横浜医療センター　事務部</t>
  </si>
  <si>
    <t>閲覧には事前予約が必要</t>
  </si>
  <si>
    <t>346</t>
  </si>
  <si>
    <t>まいばすけっと株式会社</t>
  </si>
  <si>
    <t>千葉県千葉市美浜区中瀬１－５－１</t>
  </si>
  <si>
    <t>代表取締役　岩下　欽哉</t>
  </si>
  <si>
    <t>　10：00～16：00（土日・祝祭日は除く）</t>
  </si>
  <si>
    <t>348</t>
  </si>
  <si>
    <t>株式会社総合車両製作所</t>
  </si>
  <si>
    <t>横浜市金沢区大川3番1号</t>
  </si>
  <si>
    <t>　横浜市金沢区大川3番1号</t>
  </si>
  <si>
    <t>千時間</t>
  </si>
  <si>
    <t>349</t>
  </si>
  <si>
    <t>株式会社光洲産業</t>
  </si>
  <si>
    <t>神奈川県川崎市高津区久地4-10-11</t>
  </si>
  <si>
    <t>光洲エコファクトリー　YOKOHAMA BAY</t>
  </si>
  <si>
    <t>横浜市神奈川区恵比須町5-12</t>
  </si>
  <si>
    <t>350</t>
  </si>
  <si>
    <t>トオカツフーズ株式会社</t>
  </si>
  <si>
    <t>神奈川県横浜市港北区日吉７－１５－１４</t>
  </si>
  <si>
    <t>本社　生産管理部</t>
  </si>
  <si>
    <t>神奈川県横浜市日吉７－１５－１４</t>
  </si>
  <si>
    <t>午前９；００～午後１７；００</t>
  </si>
  <si>
    <t>351</t>
  </si>
  <si>
    <t>株式会社サンジェルマン</t>
  </si>
  <si>
    <t>神奈川県横浜市港北区新羽町688</t>
  </si>
  <si>
    <t>神奈川県横浜市港北区新羽町688番地</t>
  </si>
  <si>
    <t>平日9：00～18：00</t>
  </si>
  <si>
    <t>353</t>
  </si>
  <si>
    <t>ソフトバンク株式会社</t>
  </si>
  <si>
    <t>東京都港区海岸一丁目7番1号</t>
  </si>
  <si>
    <t>代表取締役 社長執行役員 兼 CEO　宮川　潤一</t>
  </si>
  <si>
    <t>東京都港区海岸一丁目7番1号　東京ﾎﾟｰﾄｼﾃｨ竹芝ｵﾌｨｽﾀﾜｰ</t>
  </si>
  <si>
    <t>Gbps</t>
  </si>
  <si>
    <t>354</t>
  </si>
  <si>
    <t>株式会社ヤマダデンキ</t>
  </si>
  <si>
    <t>群馬県高崎市栄町1-1</t>
  </si>
  <si>
    <t>株式会社ヤマダホールディングス 総務部</t>
  </si>
  <si>
    <t>10：00～16：00</t>
  </si>
  <si>
    <t>359</t>
  </si>
  <si>
    <t>北海道札幌市中央区大通東３丁目１－１９</t>
  </si>
  <si>
    <t>株式会社　カナモト</t>
  </si>
  <si>
    <t>　代表取締役　金本　哲男</t>
  </si>
  <si>
    <t>株式会社カナモト　横浜営業所</t>
  </si>
  <si>
    <t>神奈川県横浜市金沢区鳥浜町5番地の16</t>
  </si>
  <si>
    <t>8：30～17：00（土日祝除く）</t>
  </si>
  <si>
    <t>360</t>
  </si>
  <si>
    <t>株式会社ＪＥＲＡ　横浜火力発電所</t>
  </si>
  <si>
    <t>株式会社ＪＥＲＡ</t>
  </si>
  <si>
    <t>東京都中央区日本橋二丁目５番１号</t>
  </si>
  <si>
    <t>神奈川県横浜市鶴見区大黒町１１－１</t>
  </si>
  <si>
    <t>８：１０から１６：５０</t>
  </si>
  <si>
    <t>MWh</t>
  </si>
  <si>
    <t>361</t>
  </si>
  <si>
    <t>東京電力パワーグリッド株式会社</t>
  </si>
  <si>
    <t>代表取締役社長　金子　禎則</t>
  </si>
  <si>
    <t>東京都千代田区内幸町１丁目１番３号</t>
  </si>
  <si>
    <t>東京電力パワーグリッド（株）神奈川総支社本館　１階受付</t>
  </si>
  <si>
    <t>横浜市中区弁天通１丁目１番地</t>
  </si>
  <si>
    <t>９：３０～１６：３０（土日祝・年末年始は休日）</t>
  </si>
  <si>
    <t>363</t>
  </si>
  <si>
    <t>丸紅プライベートリート投資法人</t>
  </si>
  <si>
    <t>東京都千代田区大手町一丁目6番1号</t>
  </si>
  <si>
    <t>丸紅アセットマネジメント株式会社</t>
  </si>
  <si>
    <t>364</t>
  </si>
  <si>
    <t>株式会社上組</t>
  </si>
  <si>
    <t>横浜市中区北仲通3-31</t>
  </si>
  <si>
    <t>代表取締役社長　深井義博</t>
  </si>
  <si>
    <t>株式会社上組横浜支店</t>
  </si>
  <si>
    <t>365</t>
  </si>
  <si>
    <t>ＳＣリアルティプライベート投資法人</t>
  </si>
  <si>
    <t>東京都中央区京橋1-17-10</t>
  </si>
  <si>
    <t>住商ﾘｱﾙﾃｨ･ﾏﾈｼﾞﾒﾝﾄ（株）　私募リート事業部</t>
  </si>
  <si>
    <t>東京都中央区京橋1-17-10　住友商事京橋ビル９階</t>
  </si>
  <si>
    <t>平日9：30～18：00（土日・祝日は除く）</t>
  </si>
  <si>
    <t>366</t>
  </si>
  <si>
    <t>株式会社松屋フーズ</t>
  </si>
  <si>
    <t>東京都武蔵野市中町1-14-5</t>
  </si>
  <si>
    <t>代表取締役　瓦葺　一利</t>
  </si>
  <si>
    <t>株式会社松屋フーズ本社ビル　　総務・広報グループ</t>
  </si>
  <si>
    <t>9：00-18：00</t>
  </si>
  <si>
    <t>367</t>
  </si>
  <si>
    <t>ＳＢＳロジコム関東株式会社</t>
  </si>
  <si>
    <t>東京都新宿区西新宿８丁目１７番１号</t>
  </si>
  <si>
    <t>ＳＢＳロジコム関東株式会社　本社　管理部</t>
  </si>
  <si>
    <t>平日　９：００～１８：００</t>
  </si>
  <si>
    <t>368</t>
  </si>
  <si>
    <t>フタムラ化学株式会社</t>
  </si>
  <si>
    <t>愛知県名古屋市中村区名駅二丁目29番16号</t>
  </si>
  <si>
    <t>代表取締役社長　長江　泰雄</t>
  </si>
  <si>
    <t>https://www.futamura.co.jp/csr/</t>
  </si>
  <si>
    <t>369</t>
  </si>
  <si>
    <t>ジャパンエクセレント投資法人</t>
  </si>
  <si>
    <t>東京都港区南青山1-15-9　第45興和ビル</t>
  </si>
  <si>
    <t>横浜市中区桜木町一丁目１番地８</t>
  </si>
  <si>
    <t>370</t>
  </si>
  <si>
    <t>東京都千代田区内幸町二丁目１番６号</t>
  </si>
  <si>
    <t>東京都千代田区内幸町2-1-6　日比谷パークフロント</t>
  </si>
  <si>
    <t>374</t>
  </si>
  <si>
    <t>地方独立行政法人神奈川県立病院機構</t>
  </si>
  <si>
    <t>横浜市中区本町２-22　京阪横浜ビル４階</t>
  </si>
  <si>
    <t>376</t>
  </si>
  <si>
    <t>みなとみらいセンタービル　1階　防災センター</t>
  </si>
  <si>
    <t>横浜市西区みなとみらい3-6-1</t>
  </si>
  <si>
    <t>377</t>
  </si>
  <si>
    <t>株式会社快活フロンティア</t>
  </si>
  <si>
    <t>神奈川県横浜市都筑区北山田3-1-50</t>
  </si>
  <si>
    <t>代表取締役　竹島文明</t>
  </si>
  <si>
    <t>㈱快活フロンティア</t>
  </si>
  <si>
    <t>横浜市都筑区北山田3-1-50　</t>
  </si>
  <si>
    <t>　　10：00～17：00　　（土日祝日除く）</t>
  </si>
  <si>
    <t>378</t>
  </si>
  <si>
    <t>株式会社タツノ</t>
  </si>
  <si>
    <t>神奈川県横浜市栄区笠間4-1-1</t>
  </si>
  <si>
    <t>東京都港区三田三丁目２番６号</t>
  </si>
  <si>
    <t>株式会社タツノ横浜工場（守衛所）</t>
  </si>
  <si>
    <t>8：30～11：30、13：00～16：00まで</t>
  </si>
  <si>
    <t>379</t>
  </si>
  <si>
    <t>シーエムエーシージーエムジャパン　株式会社</t>
  </si>
  <si>
    <t>日本に於ける代表者　内田秀樹</t>
  </si>
  <si>
    <t>横浜市中区本牧埠頭1番10本牧D-4</t>
  </si>
  <si>
    <t>http://www.cma-cgm.com/local/japan-agencies</t>
  </si>
  <si>
    <t>本牧D-4 ターミナル</t>
  </si>
  <si>
    <t>横浜市中区本牧埠頭1番10</t>
  </si>
  <si>
    <t>午前10時から午後4時まで（平日のみ）</t>
  </si>
  <si>
    <t>千unit</t>
  </si>
  <si>
    <t>380</t>
  </si>
  <si>
    <t>山村フォトニクス株式会社</t>
  </si>
  <si>
    <t>横浜市都筑区池辺町４２０７</t>
  </si>
  <si>
    <t>横浜市都筑区池辺町４２０7</t>
  </si>
  <si>
    <t>山村フォトニクス株式会社　本社工場</t>
  </si>
  <si>
    <t>15：00～16:00</t>
  </si>
  <si>
    <t>383</t>
  </si>
  <si>
    <t>キオクシア株式会社</t>
  </si>
  <si>
    <t>東京都港区芝浦三丁目１番２１号</t>
  </si>
  <si>
    <t>代表取締役社長　早坂 伸夫</t>
  </si>
  <si>
    <t>384</t>
  </si>
  <si>
    <t>東芝エネルギーシステムズ株式会社</t>
  </si>
  <si>
    <t>神奈川県川崎市幸区堀川町72番地34</t>
  </si>
  <si>
    <t>東芝エネルギーシステムズ株式会社　京浜事業所</t>
  </si>
  <si>
    <t>横浜市鶴見区末広町２－４</t>
  </si>
  <si>
    <t>385</t>
  </si>
  <si>
    <t>東京都千代田区内幸町２丁目１番６号</t>
  </si>
  <si>
    <t>合同会社ＹＭＭインベストメント</t>
  </si>
  <si>
    <t>一般社団法人ＹＭＭホールディングス　　職務執行者　中津正憲</t>
  </si>
  <si>
    <t>横浜市西区みなとみらい3丁目3番1号</t>
  </si>
  <si>
    <t>10:00～16:30</t>
  </si>
  <si>
    <t>387</t>
  </si>
  <si>
    <t>住友電工デバイス・イノベーション株式会社</t>
  </si>
  <si>
    <t>神奈川県横浜市栄区金井町1番地</t>
  </si>
  <si>
    <t>住友電工デバイス・イノベーション㈱　本社</t>
  </si>
  <si>
    <t>横浜市栄区金井町１番地</t>
  </si>
  <si>
    <t>8:30～17:00（土・日除く）</t>
  </si>
  <si>
    <t>388</t>
  </si>
  <si>
    <t>NS Yokohama ML 合同会社</t>
  </si>
  <si>
    <t>NS Yokohama ML 合同会社 ( 旧：合同会社NSY　ML　）</t>
  </si>
  <si>
    <t>389</t>
  </si>
  <si>
    <t>京浜交通株式会社</t>
  </si>
  <si>
    <t>神奈川県川崎市川崎区境町５－２</t>
  </si>
  <si>
    <t>代表取締役 岩浦 哲彦</t>
  </si>
  <si>
    <t>京浜交通㈱弁天橋営業所</t>
  </si>
  <si>
    <t>神奈川県横浜市鶴見区小野町４３－１</t>
  </si>
  <si>
    <t>390</t>
  </si>
  <si>
    <t>京セラＳＯＣ株式会社</t>
  </si>
  <si>
    <t>神奈川県横浜市緑区白山一丁目22番1号</t>
  </si>
  <si>
    <t>京セラＳＯＣ株式会社　本社・事業所</t>
  </si>
  <si>
    <t>391</t>
  </si>
  <si>
    <t>横浜ベイアスコン株式会社</t>
  </si>
  <si>
    <t>神奈川県横浜市磯子区新磯子町27-1</t>
  </si>
  <si>
    <t>横浜ベイアスコン株式会社事務所窓口</t>
  </si>
  <si>
    <t>平日8：00～18：00</t>
  </si>
  <si>
    <t>392</t>
  </si>
  <si>
    <t>株式会社東急モールズデベロップメント</t>
  </si>
  <si>
    <t>東京都渋谷区道玄坂一丁目10番7号</t>
  </si>
  <si>
    <t>東京都渋谷区道玄坂一丁目１０番７号</t>
  </si>
  <si>
    <t>HPにて公表すべく準備中</t>
  </si>
  <si>
    <t>日</t>
  </si>
  <si>
    <t>393</t>
  </si>
  <si>
    <t>株式会社ミツウロコ</t>
  </si>
  <si>
    <t>代表取締役社長　田島晃平</t>
  </si>
  <si>
    <t>神奈川県横浜市西区北幸2-2-1</t>
  </si>
  <si>
    <t>株式会社ミツウロコグループホールディングス本社</t>
  </si>
  <si>
    <t>395</t>
  </si>
  <si>
    <t>積水ハウス株式会社</t>
  </si>
  <si>
    <t>大阪府大阪市北区大淀中1丁目1番88号
梅田ｽｶｲﾋﾞﾙ　ﾀﾜｰｲｰｽﾄ</t>
  </si>
  <si>
    <t>代表取締役社長　仲井　嘉浩</t>
  </si>
  <si>
    <t>積水ハウス株式会社　人事総務部</t>
  </si>
  <si>
    <t>大阪府大阪市北区大淀中１丁目１番８８号</t>
  </si>
  <si>
    <t>午前９時～午後６時</t>
  </si>
  <si>
    <t>397</t>
  </si>
  <si>
    <t>Apple Japan合同会社</t>
  </si>
  <si>
    <t>東京都港区六本木6－10－1　六本木ヒルズ　森タワー</t>
  </si>
  <si>
    <t>代表社員アップルサウスアジアピ–テｲ–イ–リミテッド職務執行者　秋間　亮</t>
  </si>
  <si>
    <t>399</t>
  </si>
  <si>
    <t>アパホテル株式会社</t>
  </si>
  <si>
    <t>東京都港区赤坂3丁目2番3号</t>
  </si>
  <si>
    <t>代表取締役　元谷 芙美子</t>
  </si>
  <si>
    <t>アパグループ東京本社　CM事業部</t>
  </si>
  <si>
    <t>平日9：30～17：00（12：00～13：00除く、祝日・年末年始は除く）</t>
  </si>
  <si>
    <t>400</t>
  </si>
  <si>
    <t>神奈川県横浜市磯子区新杉田町8番地</t>
  </si>
  <si>
    <t>(株)東芝 内(浜松町　事業所)</t>
  </si>
  <si>
    <t>東京都港区芝浦1－1－1</t>
  </si>
  <si>
    <t>10：00－17：00</t>
  </si>
  <si>
    <t>401</t>
  </si>
  <si>
    <t>東芝デバイス＆ストレージ株式会社</t>
  </si>
  <si>
    <t>404</t>
  </si>
  <si>
    <t>株式会社ドン・キホーテ</t>
  </si>
  <si>
    <t>東京都目黒区青葉台2丁目19番10号</t>
  </si>
  <si>
    <t>代表取締役　吉田　直樹</t>
  </si>
  <si>
    <t>閲覧希望者に郵送（連絡先窓口：環境対策管理課エネルギー）</t>
  </si>
  <si>
    <t>(M㎡･h)</t>
  </si>
  <si>
    <t>405</t>
  </si>
  <si>
    <t>リゾートトラスト株式会社</t>
  </si>
  <si>
    <t>愛知県名古屋市中区東桜2-18-31</t>
  </si>
  <si>
    <t>代表取締役　伏見有貴</t>
  </si>
  <si>
    <t>https://baycourt.jp/yokohama/guide/</t>
  </si>
  <si>
    <t>406</t>
  </si>
  <si>
    <t>株式会社 ノジマ</t>
  </si>
  <si>
    <t>　代表執行役社長　野島廣司</t>
  </si>
  <si>
    <t>神奈川県横浜市西区南幸1-1-1　JR横浜タワー26階</t>
  </si>
  <si>
    <t>本社総務部窓口</t>
  </si>
  <si>
    <t>神奈川県横浜市西区南幸1-1-1 JR横浜タワー26階</t>
  </si>
  <si>
    <t>407</t>
  </si>
  <si>
    <t>医療法人社団　善仁会</t>
  </si>
  <si>
    <t>神奈川県横浜市西区高島二丁目6番32号</t>
  </si>
  <si>
    <t>理事長 安藤　和弘</t>
  </si>
  <si>
    <t>神奈川県横浜市西区高島二丁目６番３２号</t>
  </si>
  <si>
    <t>９時００分～１７時１５分</t>
  </si>
  <si>
    <r>
      <t xml:space="preserve">事業者ID
</t>
    </r>
    <r>
      <rPr>
        <sz val="11"/>
        <rFont val="HGPｺﾞｼｯｸM"/>
        <family val="3"/>
        <charset val="128"/>
      </rPr>
      <t>(フォルダ名から取得)</t>
    </r>
    <rPh sb="0" eb="3">
      <t>ジギョウシャ</t>
    </rPh>
    <rPh sb="11" eb="12">
      <t>メイ</t>
    </rPh>
    <rPh sb="14" eb="16">
      <t>シュトク</t>
    </rPh>
    <phoneticPr fontId="92"/>
  </si>
  <si>
    <r>
      <t xml:space="preserve">原油換算
</t>
    </r>
    <r>
      <rPr>
        <b/>
        <sz val="9"/>
        <rFont val="HGPｺﾞｼｯｸM"/>
        <family val="3"/>
        <charset val="128"/>
      </rPr>
      <t>エネルギー</t>
    </r>
    <r>
      <rPr>
        <b/>
        <sz val="10"/>
        <rFont val="HGPｺﾞｼｯｸM"/>
        <family val="3"/>
        <charset val="128"/>
      </rPr>
      <t xml:space="preserve">
使用量</t>
    </r>
    <rPh sb="0" eb="2">
      <t>ゲンユ</t>
    </rPh>
    <rPh sb="2" eb="4">
      <t>カンサン</t>
    </rPh>
    <rPh sb="11" eb="14">
      <t>シヨウリョウ</t>
    </rPh>
    <phoneticPr fontId="90"/>
  </si>
  <si>
    <t>計画
開始
年度</t>
    <rPh sb="0" eb="2">
      <t>ケイカク</t>
    </rPh>
    <rPh sb="3" eb="5">
      <t>カイシ</t>
    </rPh>
    <rPh sb="6" eb="8">
      <t>ネンド</t>
    </rPh>
    <phoneticPr fontId="90"/>
  </si>
  <si>
    <r>
      <t xml:space="preserve">該当
号数
</t>
    </r>
    <r>
      <rPr>
        <sz val="9"/>
        <color theme="1"/>
        <rFont val="HGPｺﾞｼｯｸM"/>
        <family val="3"/>
        <charset val="128"/>
      </rPr>
      <t>(記載)</t>
    </r>
    <rPh sb="0" eb="2">
      <t>ガイトウ</t>
    </rPh>
    <rPh sb="3" eb="5">
      <t>ゴウスウ</t>
    </rPh>
    <rPh sb="7" eb="9">
      <t>キサイ</t>
    </rPh>
    <phoneticPr fontId="91"/>
  </si>
  <si>
    <r>
      <t xml:space="preserve">事業者ID
</t>
    </r>
    <r>
      <rPr>
        <sz val="11"/>
        <color theme="1"/>
        <rFont val="HGPｺﾞｼｯｸM"/>
        <family val="3"/>
        <charset val="128"/>
      </rPr>
      <t>(フォルダ名から取得)</t>
    </r>
    <rPh sb="0" eb="3">
      <t>ジギョウシャ</t>
    </rPh>
    <rPh sb="11" eb="12">
      <t>メイ</t>
    </rPh>
    <rPh sb="14" eb="16">
      <t>シュトク</t>
    </rPh>
    <phoneticPr fontId="92"/>
  </si>
  <si>
    <r>
      <t xml:space="preserve">原油換算
</t>
    </r>
    <r>
      <rPr>
        <b/>
        <sz val="9"/>
        <color theme="1"/>
        <rFont val="HGPｺﾞｼｯｸM"/>
        <family val="3"/>
        <charset val="128"/>
      </rPr>
      <t>エネルギー</t>
    </r>
    <r>
      <rPr>
        <b/>
        <sz val="10"/>
        <color theme="1"/>
        <rFont val="HGPｺﾞｼｯｸM"/>
        <family val="3"/>
        <charset val="128"/>
      </rPr>
      <t xml:space="preserve">
使用量</t>
    </r>
    <rPh sb="0" eb="2">
      <t>ゲンユ</t>
    </rPh>
    <rPh sb="2" eb="4">
      <t>カンサン</t>
    </rPh>
    <rPh sb="11" eb="14">
      <t>シヨウリョウ</t>
    </rPh>
    <phoneticPr fontId="90"/>
  </si>
  <si>
    <t>３　温室効果ガスの排出の抑制等を図るための基本方針</t>
    <phoneticPr fontId="91"/>
  </si>
  <si>
    <t>調整後排出量</t>
    <rPh sb="0" eb="3">
      <t>チョウセイゴ</t>
    </rPh>
    <rPh sb="3" eb="5">
      <t>ハイシュツ</t>
    </rPh>
    <rPh sb="5" eb="6">
      <t>リョウ</t>
    </rPh>
    <phoneticPr fontId="91"/>
  </si>
  <si>
    <t>排出量削減率</t>
    <rPh sb="0" eb="2">
      <t>ハイシュツ</t>
    </rPh>
    <rPh sb="2" eb="3">
      <t>リョウ</t>
    </rPh>
    <rPh sb="3" eb="5">
      <t>サクゲン</t>
    </rPh>
    <rPh sb="5" eb="6">
      <t>リツ</t>
    </rPh>
    <phoneticPr fontId="91"/>
  </si>
  <si>
    <t>調整後排出量削減率</t>
    <rPh sb="0" eb="3">
      <t>チョウセイゴ</t>
    </rPh>
    <rPh sb="3" eb="5">
      <t>ハイシュツ</t>
    </rPh>
    <rPh sb="5" eb="6">
      <t>リョウ</t>
    </rPh>
    <rPh sb="6" eb="8">
      <t>サクゲン</t>
    </rPh>
    <rPh sb="8" eb="9">
      <t>リツ</t>
    </rPh>
    <phoneticPr fontId="91"/>
  </si>
  <si>
    <t>原単位削減率</t>
    <rPh sb="0" eb="3">
      <t>ゲンタンイ</t>
    </rPh>
    <rPh sb="3" eb="5">
      <t>サクゲン</t>
    </rPh>
    <rPh sb="5" eb="6">
      <t>リツ</t>
    </rPh>
    <phoneticPr fontId="91"/>
  </si>
  <si>
    <t>千h</t>
  </si>
  <si>
    <t>百万m3</t>
  </si>
  <si>
    <t>100万㎡･h</t>
  </si>
  <si>
    <t>十t</t>
  </si>
  <si>
    <t>株式会社　西　友</t>
  </si>
  <si>
    <t>百万本</t>
  </si>
  <si>
    <t>408</t>
  </si>
  <si>
    <t>デジタルエッジ・ジャパン合同会社</t>
  </si>
  <si>
    <t>本社事務所</t>
  </si>
  <si>
    <t>【平日】10:00　～　17:00　（事前連絡が必要）</t>
  </si>
  <si>
    <t>百台</t>
  </si>
  <si>
    <t>409</t>
  </si>
  <si>
    <t>パナソニック オートモーティブシステムズ株式会社</t>
  </si>
  <si>
    <t>神奈川県横浜市都筑区池辺町４２６１番地</t>
  </si>
  <si>
    <t>410</t>
  </si>
  <si>
    <t>ピーピーエフエー・ジャパン・シックス特定目的会社</t>
  </si>
  <si>
    <t>取締役　中村　武</t>
  </si>
  <si>
    <t>横浜野村ビル　防災センター</t>
  </si>
  <si>
    <t>神奈川県横浜市西区みなとみらい4-4-1</t>
  </si>
  <si>
    <t>411</t>
  </si>
  <si>
    <t>ソニーグループ株式会社</t>
  </si>
  <si>
    <t>東京都港区港南1-7-1</t>
  </si>
  <si>
    <t>ソニーシティみなとみらい受付（事前連絡要）</t>
  </si>
  <si>
    <t>神奈川県横浜市西区みなとみらい5-1-1</t>
  </si>
  <si>
    <t>9:00-17:00</t>
  </si>
  <si>
    <t>412</t>
  </si>
  <si>
    <t>パナソニック コネクト株式会社</t>
  </si>
  <si>
    <t>東京都中央区銀座8丁目21番1号 住友不動産汐留浜離宮ビル</t>
  </si>
  <si>
    <t>社長　樋口 泰行</t>
  </si>
  <si>
    <t>413</t>
  </si>
  <si>
    <t>東京都中央区京橋１丁目１７番１０号</t>
  </si>
  <si>
    <t>ＳＯＳｉＬＡ物流リート投資法人</t>
  </si>
  <si>
    <t>住商リアルティ・マネジメント株式会社　上場リート事業部</t>
  </si>
  <si>
    <t>東京都中央区京橋１丁目１７番１０号住友商事京橋ビル9F</t>
  </si>
  <si>
    <t>414</t>
  </si>
  <si>
    <t>株式会社村田製作所</t>
  </si>
  <si>
    <t>代表取締役社長　中島　規巨</t>
  </si>
  <si>
    <t>京都府長岡京市東神足1丁目10番1号</t>
  </si>
  <si>
    <t>株式会社村田製作所　みなとみらいイノベーションセンター</t>
  </si>
  <si>
    <t>神奈川県横浜市西区みなとみらい4丁目3-8</t>
  </si>
  <si>
    <t>月曜から金曜まで(自社で定める休業日を除く)
10:00～16:00(12:00～13:00は除く)
※要事前連絡：045-227-3103</t>
  </si>
  <si>
    <t>415</t>
  </si>
  <si>
    <t>株式会社JR東日本クロスステーション</t>
  </si>
  <si>
    <t>代表取締役社長 西野　史尚</t>
  </si>
  <si>
    <t>https://www.jr-cross.co.jp/</t>
  </si>
  <si>
    <t>416</t>
  </si>
  <si>
    <t>株式会社ニューフレアテクノロジー</t>
  </si>
  <si>
    <t>神奈川県横浜市磯子区新杉田町8番1</t>
  </si>
  <si>
    <t xml:space="preserve">代表取締役社長 高松 潤 </t>
  </si>
  <si>
    <t>本社　生産部　環境設備グループ</t>
  </si>
  <si>
    <t>０９：００～１７：００</t>
  </si>
  <si>
    <t>昨年度計画書</t>
    <rPh sb="0" eb="3">
      <t>サクネンド</t>
    </rPh>
    <rPh sb="3" eb="6">
      <t>ケイカクショ</t>
    </rPh>
    <phoneticPr fontId="34"/>
  </si>
  <si>
    <t>昨年度報告書</t>
    <rPh sb="0" eb="3">
      <t>サクネンド</t>
    </rPh>
    <rPh sb="3" eb="6">
      <t>ホウコクショ</t>
    </rPh>
    <phoneticPr fontId="34"/>
  </si>
  <si>
    <t>昨年度計画書が提出されている事業者は、計画書データを使い、報告書のみが提出されている事業者は、報告書データを使い、どちらも提出されていない事業者は、新規扱い</t>
    <rPh sb="0" eb="3">
      <t>サクネンド</t>
    </rPh>
    <rPh sb="3" eb="6">
      <t>ケイカクショ</t>
    </rPh>
    <rPh sb="7" eb="9">
      <t>テイシュツ</t>
    </rPh>
    <rPh sb="14" eb="17">
      <t>ジギョウシャ</t>
    </rPh>
    <rPh sb="19" eb="22">
      <t>ケイカクショ</t>
    </rPh>
    <rPh sb="26" eb="27">
      <t>ツカ</t>
    </rPh>
    <rPh sb="29" eb="32">
      <t>ホウコクショ</t>
    </rPh>
    <rPh sb="35" eb="37">
      <t>テイシュツ</t>
    </rPh>
    <rPh sb="42" eb="45">
      <t>ジギョウシャ</t>
    </rPh>
    <rPh sb="47" eb="50">
      <t>ホウコクショ</t>
    </rPh>
    <rPh sb="54" eb="55">
      <t>ツカ</t>
    </rPh>
    <rPh sb="61" eb="63">
      <t>テイシュツ</t>
    </rPh>
    <rPh sb="69" eb="72">
      <t>ジギョウシャ</t>
    </rPh>
    <rPh sb="74" eb="76">
      <t>シンキ</t>
    </rPh>
    <rPh sb="76" eb="77">
      <t>アツカ</t>
    </rPh>
    <phoneticPr fontId="34"/>
  </si>
  <si>
    <t>報告書title</t>
    <rPh sb="0" eb="3">
      <t>ホウコクショ</t>
    </rPh>
    <phoneticPr fontId="34"/>
  </si>
  <si>
    <t>計画書title</t>
    <rPh sb="0" eb="3">
      <t>ケイカクショ</t>
    </rPh>
    <phoneticPr fontId="34"/>
  </si>
  <si>
    <t>書き換え不可</t>
    <rPh sb="0" eb="1">
      <t>カ</t>
    </rPh>
    <rPh sb="2" eb="3">
      <t>カ</t>
    </rPh>
    <rPh sb="4" eb="6">
      <t>フカ</t>
    </rPh>
    <phoneticPr fontId="34"/>
  </si>
  <si>
    <t>＜昨年度情報の呼び出し＞</t>
    <rPh sb="1" eb="4">
      <t>サクネンド</t>
    </rPh>
    <rPh sb="4" eb="6">
      <t>ジョウホウ</t>
    </rPh>
    <rPh sb="7" eb="8">
      <t>ヨ</t>
    </rPh>
    <rPh sb="9" eb="10">
      <t>ダ</t>
    </rPh>
    <phoneticPr fontId="34"/>
  </si>
  <si>
    <t>＜セルの色分け＞</t>
    <rPh sb="4" eb="6">
      <t>イロワ</t>
    </rPh>
    <phoneticPr fontId="34"/>
  </si>
  <si>
    <t>＜シート構成＞</t>
    <rPh sb="4" eb="6">
      <t>コウセイ</t>
    </rPh>
    <phoneticPr fontId="34"/>
  </si>
  <si>
    <t>シート名</t>
    <rPh sb="3" eb="4">
      <t>メイ</t>
    </rPh>
    <phoneticPr fontId="34"/>
  </si>
  <si>
    <t>概要</t>
    <rPh sb="0" eb="2">
      <t>ガイヨウ</t>
    </rPh>
    <phoneticPr fontId="34"/>
  </si>
  <si>
    <t>はじめに</t>
    <phoneticPr fontId="34"/>
  </si>
  <si>
    <t>↓選択された大分類</t>
    <rPh sb="1" eb="3">
      <t>センタク</t>
    </rPh>
    <rPh sb="6" eb="9">
      <t>ダイブンルイ</t>
    </rPh>
    <phoneticPr fontId="34"/>
  </si>
  <si>
    <t>任意12号</t>
    <rPh sb="0" eb="2">
      <t>ニンイ</t>
    </rPh>
    <rPh sb="4" eb="5">
      <t>ゴウ</t>
    </rPh>
    <phoneticPr fontId="34"/>
  </si>
  <si>
    <t>任意3号</t>
    <rPh sb="0" eb="2">
      <t>ニンイ</t>
    </rPh>
    <rPh sb="3" eb="4">
      <t>ゴウ</t>
    </rPh>
    <phoneticPr fontId="34"/>
  </si>
  <si>
    <t>原油換算エネルギー使用量が500ｋl 以上の大規模事業所数</t>
    <rPh sb="22" eb="25">
      <t>ダイキボ</t>
    </rPh>
    <rPh sb="28" eb="29">
      <t>スウ</t>
    </rPh>
    <phoneticPr fontId="92"/>
  </si>
  <si>
    <t>件</t>
    <rPh sb="0" eb="1">
      <t>ケン</t>
    </rPh>
    <phoneticPr fontId="34"/>
  </si>
  <si>
    <t>単位発熱量</t>
    <phoneticPr fontId="34"/>
  </si>
  <si>
    <t>CO2排出係数</t>
    <rPh sb="3" eb="5">
      <t>ハイシュツ</t>
    </rPh>
    <rPh sb="5" eb="7">
      <t>ケイスウ</t>
    </rPh>
    <phoneticPr fontId="34"/>
  </si>
  <si>
    <t>基礎</t>
    <rPh sb="0" eb="2">
      <t>キソ</t>
    </rPh>
    <phoneticPr fontId="34"/>
  </si>
  <si>
    <t>調整後</t>
    <rPh sb="0" eb="2">
      <t>チョウセイ</t>
    </rPh>
    <rPh sb="2" eb="3">
      <t>ゴ</t>
    </rPh>
    <phoneticPr fontId="34"/>
  </si>
  <si>
    <t>燃料</t>
    <rPh sb="0" eb="2">
      <t>ネンリョウ</t>
    </rPh>
    <phoneticPr fontId="34"/>
  </si>
  <si>
    <t>原油（コンデンセートを除く。）</t>
    <rPh sb="0" eb="2">
      <t>ゲンユ</t>
    </rPh>
    <rPh sb="11" eb="12">
      <t>ノゾ</t>
    </rPh>
    <phoneticPr fontId="34"/>
  </si>
  <si>
    <t>kL</t>
  </si>
  <si>
    <t>tC/GJ</t>
    <phoneticPr fontId="34"/>
  </si>
  <si>
    <t>原油のうちコンデンセート（NGL）</t>
    <rPh sb="0" eb="2">
      <t>ゲンユ</t>
    </rPh>
    <phoneticPr fontId="34"/>
  </si>
  <si>
    <t>揮発油（ガソリン）</t>
    <rPh sb="0" eb="3">
      <t>キハツユ</t>
    </rPh>
    <phoneticPr fontId="34"/>
  </si>
  <si>
    <t>ナフサ</t>
    <phoneticPr fontId="34"/>
  </si>
  <si>
    <t>灯油</t>
    <rPh sb="0" eb="2">
      <t>トウユ</t>
    </rPh>
    <phoneticPr fontId="34"/>
  </si>
  <si>
    <t>軽油</t>
    <rPh sb="0" eb="2">
      <t>ケイユ</t>
    </rPh>
    <phoneticPr fontId="34"/>
  </si>
  <si>
    <t>A重油</t>
    <rPh sb="1" eb="3">
      <t>ジュウユ</t>
    </rPh>
    <phoneticPr fontId="34"/>
  </si>
  <si>
    <t>B・C重油</t>
    <rPh sb="3" eb="5">
      <t>ジュウユ</t>
    </rPh>
    <phoneticPr fontId="34"/>
  </si>
  <si>
    <t>石油アスファルト</t>
    <rPh sb="0" eb="2">
      <t>セキユ</t>
    </rPh>
    <phoneticPr fontId="34"/>
  </si>
  <si>
    <t>石油コークス</t>
    <rPh sb="0" eb="2">
      <t>セキユ</t>
    </rPh>
    <phoneticPr fontId="34"/>
  </si>
  <si>
    <t>石油ガス</t>
    <rPh sb="0" eb="2">
      <t>セキユ</t>
    </rPh>
    <phoneticPr fontId="34"/>
  </si>
  <si>
    <t>液化石油ガス（LPG）</t>
    <rPh sb="0" eb="2">
      <t>エキカ</t>
    </rPh>
    <rPh sb="2" eb="4">
      <t>セキユ</t>
    </rPh>
    <phoneticPr fontId="34"/>
  </si>
  <si>
    <t>石油系炭化水素ガス</t>
    <rPh sb="0" eb="3">
      <t>セキユケイ</t>
    </rPh>
    <rPh sb="3" eb="5">
      <t>タンカ</t>
    </rPh>
    <rPh sb="5" eb="7">
      <t>スイソ</t>
    </rPh>
    <phoneticPr fontId="34"/>
  </si>
  <si>
    <t>可燃性
天然ガス</t>
    <rPh sb="0" eb="3">
      <t>カネンセイ</t>
    </rPh>
    <rPh sb="4" eb="6">
      <t>テンネン</t>
    </rPh>
    <phoneticPr fontId="34"/>
  </si>
  <si>
    <t>液化天然ガス（LＮG）</t>
    <rPh sb="0" eb="2">
      <t>エキカ</t>
    </rPh>
    <rPh sb="2" eb="4">
      <t>テンネン</t>
    </rPh>
    <phoneticPr fontId="34"/>
  </si>
  <si>
    <t>その他可燃性天然ガス</t>
    <rPh sb="2" eb="3">
      <t>タ</t>
    </rPh>
    <rPh sb="3" eb="6">
      <t>カネンセイ</t>
    </rPh>
    <rPh sb="6" eb="8">
      <t>テンネン</t>
    </rPh>
    <phoneticPr fontId="34"/>
  </si>
  <si>
    <t>石炭</t>
    <rPh sb="0" eb="2">
      <t>セキタン</t>
    </rPh>
    <phoneticPr fontId="34"/>
  </si>
  <si>
    <t>石炭コークス</t>
    <rPh sb="0" eb="2">
      <t>セキタン</t>
    </rPh>
    <phoneticPr fontId="34"/>
  </si>
  <si>
    <t>コールタール</t>
    <phoneticPr fontId="34"/>
  </si>
  <si>
    <t>コークス炉ガス</t>
    <rPh sb="4" eb="5">
      <t>ロ</t>
    </rPh>
    <phoneticPr fontId="34"/>
  </si>
  <si>
    <t>高炉ガス</t>
    <rPh sb="0" eb="2">
      <t>コウロ</t>
    </rPh>
    <phoneticPr fontId="34"/>
  </si>
  <si>
    <t>転炉ガス</t>
    <rPh sb="0" eb="2">
      <t>テンロ</t>
    </rPh>
    <phoneticPr fontId="34"/>
  </si>
  <si>
    <t>都市ガス</t>
    <rPh sb="0" eb="2">
      <t>トシ</t>
    </rPh>
    <phoneticPr fontId="34"/>
  </si>
  <si>
    <t>GＪ</t>
  </si>
  <si>
    <r>
      <t>tCO</t>
    </r>
    <r>
      <rPr>
        <vertAlign val="subscript"/>
        <sz val="11"/>
        <rFont val="ＭＳ Ｐゴシック"/>
        <family val="3"/>
        <charset val="128"/>
      </rPr>
      <t>2</t>
    </r>
    <r>
      <rPr>
        <sz val="11"/>
        <rFont val="ＭＳ Ｐゴシック"/>
        <family val="3"/>
        <charset val="128"/>
      </rPr>
      <t>/GJ</t>
    </r>
    <phoneticPr fontId="34"/>
  </si>
  <si>
    <t>小計</t>
    <rPh sb="0" eb="2">
      <t>ショウケイ</t>
    </rPh>
    <phoneticPr fontId="34"/>
  </si>
  <si>
    <t>産業用蒸気</t>
    <rPh sb="0" eb="3">
      <t>サンギョウヨウ</t>
    </rPh>
    <rPh sb="3" eb="5">
      <t>ジョウキ</t>
    </rPh>
    <phoneticPr fontId="34"/>
  </si>
  <si>
    <t>tCO2/GJ</t>
    <phoneticPr fontId="34"/>
  </si>
  <si>
    <t>電気</t>
    <rPh sb="0" eb="2">
      <t>デンキ</t>
    </rPh>
    <phoneticPr fontId="34"/>
  </si>
  <si>
    <t>GJ/千kWh</t>
  </si>
  <si>
    <t>tCO2/kWh</t>
    <phoneticPr fontId="34"/>
  </si>
  <si>
    <r>
      <t>二酸化炭素排出量算定表（１号、２号用）エネルギー</t>
    </r>
    <r>
      <rPr>
        <sz val="16"/>
        <rFont val="ＭＳ Ｐゴシック"/>
        <family val="3"/>
        <charset val="128"/>
        <scheme val="minor"/>
      </rPr>
      <t>使用量入力表</t>
    </r>
    <rPh sb="24" eb="27">
      <t>シヨウリョウ</t>
    </rPh>
    <rPh sb="27" eb="30">
      <t>ニュウリョクヒョウ</t>
    </rPh>
    <phoneticPr fontId="92"/>
  </si>
  <si>
    <t>横浜市内
合計</t>
    <rPh sb="0" eb="4">
      <t>ヨコハマシナイ</t>
    </rPh>
    <rPh sb="5" eb="7">
      <t>ゴウケイ</t>
    </rPh>
    <phoneticPr fontId="92"/>
  </si>
  <si>
    <t>原油換算500ｋl 以上の事業所名称</t>
    <rPh sb="16" eb="18">
      <t>メイショウ</t>
    </rPh>
    <phoneticPr fontId="92"/>
  </si>
  <si>
    <t>エネルギーの種類</t>
    <phoneticPr fontId="34"/>
  </si>
  <si>
    <t>単位</t>
    <phoneticPr fontId="34"/>
  </si>
  <si>
    <t>↓自動計算</t>
    <rPh sb="1" eb="3">
      <t>ジドウ</t>
    </rPh>
    <rPh sb="3" eb="5">
      <t>ケイサン</t>
    </rPh>
    <phoneticPr fontId="34"/>
  </si>
  <si>
    <t>GJ</t>
  </si>
  <si>
    <t>基　礎</t>
    <rPh sb="0" eb="1">
      <t>モト</t>
    </rPh>
    <rPh sb="2" eb="3">
      <t>イシズエ</t>
    </rPh>
    <phoneticPr fontId="34"/>
  </si>
  <si>
    <t>名　称</t>
    <rPh sb="0" eb="1">
      <t>メイ</t>
    </rPh>
    <rPh sb="2" eb="3">
      <t>ショウ</t>
    </rPh>
    <phoneticPr fontId="34"/>
  </si>
  <si>
    <t>排出係数の設定</t>
    <rPh sb="0" eb="4">
      <t>ハイシュツケイスウ</t>
    </rPh>
    <rPh sb="5" eb="7">
      <t>セッテイ</t>
    </rPh>
    <phoneticPr fontId="34"/>
  </si>
  <si>
    <t>【小売電気事業者排出係数一覧】</t>
    <rPh sb="8" eb="12">
      <t>ハイシュツケイスウ</t>
    </rPh>
    <rPh sb="12" eb="14">
      <t>イチラン</t>
    </rPh>
    <phoneticPr fontId="34"/>
  </si>
  <si>
    <t>登録番号+メニュー</t>
    <phoneticPr fontId="34"/>
  </si>
  <si>
    <t>【使い方の説明】</t>
    <rPh sb="1" eb="2">
      <t>ツカ</t>
    </rPh>
    <rPh sb="3" eb="4">
      <t>カタ</t>
    </rPh>
    <rPh sb="5" eb="7">
      <t>セツメイ</t>
    </rPh>
    <phoneticPr fontId="34"/>
  </si>
  <si>
    <t>　１電気事業者の選び出しには「オートフィルター」機能で検索し、メニューのセルをコピー。</t>
    <rPh sb="2" eb="4">
      <t>デンキ</t>
    </rPh>
    <rPh sb="4" eb="7">
      <t>ジギョウシャ</t>
    </rPh>
    <rPh sb="8" eb="9">
      <t>エラ</t>
    </rPh>
    <rPh sb="10" eb="11">
      <t>ダ</t>
    </rPh>
    <rPh sb="24" eb="26">
      <t>キノウ</t>
    </rPh>
    <rPh sb="27" eb="29">
      <t>ケンサク</t>
    </rPh>
    <phoneticPr fontId="34"/>
  </si>
  <si>
    <t>　　　『東京電力エナジーパートナー（株）』を例に、以下説明します。</t>
    <rPh sb="4" eb="8">
      <t>トウキョウデンリョク</t>
    </rPh>
    <rPh sb="17" eb="20">
      <t>カブ</t>
    </rPh>
    <rPh sb="22" eb="23">
      <t>レイ</t>
    </rPh>
    <rPh sb="25" eb="27">
      <t>イカ</t>
    </rPh>
    <rPh sb="27" eb="29">
      <t>セツメイ</t>
    </rPh>
    <phoneticPr fontId="34"/>
  </si>
  <si>
    <t>　　　①「電気事業者名」のプルダウンを開く</t>
    <rPh sb="5" eb="10">
      <t>デンキジギョウシャ</t>
    </rPh>
    <rPh sb="10" eb="11">
      <t>メイ</t>
    </rPh>
    <rPh sb="19" eb="20">
      <t>カイ</t>
    </rPh>
    <phoneticPr fontId="34"/>
  </si>
  <si>
    <r>
      <t>②　「</t>
    </r>
    <r>
      <rPr>
        <b/>
        <sz val="11"/>
        <color rgb="FF000000"/>
        <rFont val="ＭＳ Ｐゴシック"/>
        <family val="3"/>
        <charset val="128"/>
      </rPr>
      <t>東京</t>
    </r>
    <r>
      <rPr>
        <sz val="11"/>
        <color rgb="FF000000"/>
        <rFont val="ＭＳ Ｐゴシック"/>
        <family val="3"/>
        <charset val="128"/>
      </rPr>
      <t>」で検索する</t>
    </r>
    <rPh sb="3" eb="5">
      <t>トウキョウ</t>
    </rPh>
    <rPh sb="7" eb="9">
      <t>ケンサク</t>
    </rPh>
    <phoneticPr fontId="34"/>
  </si>
  <si>
    <t>A0002</t>
  </si>
  <si>
    <t>イーレックス(株)</t>
  </si>
  <si>
    <t>A0003</t>
  </si>
  <si>
    <t>リエスパワー(株)</t>
  </si>
  <si>
    <t>エバーグリーン・リテイリング(株)</t>
  </si>
  <si>
    <t>エバーグリーン・マーケティング(株)</t>
  </si>
  <si>
    <t>A0007</t>
  </si>
  <si>
    <t>(株)イーセル</t>
  </si>
  <si>
    <t>(株)エネット</t>
  </si>
  <si>
    <t>須賀川瓦斯(株)</t>
  </si>
  <si>
    <t>出光興産(株)</t>
  </si>
  <si>
    <t>(株)オプテージ</t>
  </si>
  <si>
    <t>　　③「東京」の付いた名称に絞り込まれるので、目的の「東電EP」の行にあるセルから</t>
    <rPh sb="4" eb="6">
      <t>トウキョウ</t>
    </rPh>
    <rPh sb="8" eb="9">
      <t>ツ</t>
    </rPh>
    <rPh sb="11" eb="13">
      <t>メイショウ</t>
    </rPh>
    <rPh sb="14" eb="15">
      <t>シボ</t>
    </rPh>
    <rPh sb="16" eb="17">
      <t>コ</t>
    </rPh>
    <rPh sb="23" eb="25">
      <t>モクテキ</t>
    </rPh>
    <rPh sb="27" eb="29">
      <t>トウデン</t>
    </rPh>
    <rPh sb="33" eb="34">
      <t>ギョウ</t>
    </rPh>
    <phoneticPr fontId="34"/>
  </si>
  <si>
    <t>エネサーブ(株)</t>
  </si>
  <si>
    <t>ミツウロコグリーンエネルギー(株)</t>
  </si>
  <si>
    <t>ネクストパワーやまと(株)</t>
  </si>
  <si>
    <t>日本テクノ(株)</t>
  </si>
  <si>
    <t>中央電力エナジー(株)</t>
  </si>
  <si>
    <t>静岡ガス＆パワー(株)</t>
  </si>
  <si>
    <t>→　指定された電気事業者+メニューの基礎/調整後排出係数の値が表示される。</t>
    <rPh sb="2" eb="4">
      <t>シテイ</t>
    </rPh>
    <rPh sb="7" eb="9">
      <t>デンキ</t>
    </rPh>
    <rPh sb="9" eb="12">
      <t>ジギョウシャ</t>
    </rPh>
    <rPh sb="29" eb="30">
      <t>アタイ</t>
    </rPh>
    <rPh sb="31" eb="33">
      <t>ヒョウジ</t>
    </rPh>
    <phoneticPr fontId="34"/>
  </si>
  <si>
    <t>A0025_メニューA</t>
  </si>
  <si>
    <t>荏原環境プラント(株)</t>
  </si>
  <si>
    <t>東京エコサービス(株)</t>
  </si>
  <si>
    <t>ダイヤモンドパワー(株)</t>
  </si>
  <si>
    <t>(株)新出光</t>
  </si>
  <si>
    <t>A0032</t>
  </si>
  <si>
    <t>セントラル石油瓦斯(株)</t>
  </si>
  <si>
    <t>A0034</t>
  </si>
  <si>
    <t>(株)グリーンサークル</t>
  </si>
  <si>
    <t>北海道瓦斯(株)</t>
  </si>
  <si>
    <t>新エネルギー開発(株)</t>
  </si>
  <si>
    <t>伊藤忠エネクス(株)</t>
  </si>
  <si>
    <t>大和エネルギー(株)</t>
  </si>
  <si>
    <t>大阪瓦斯(株)</t>
  </si>
  <si>
    <t>A0051</t>
  </si>
  <si>
    <t>真庭バイオエネルギー(株)</t>
  </si>
  <si>
    <t>三井物産(株)</t>
  </si>
  <si>
    <t>オリックス(株)</t>
  </si>
  <si>
    <t>A0054</t>
  </si>
  <si>
    <t>(株)エネサンス関東</t>
  </si>
  <si>
    <t>シン・エナジー(株)</t>
  </si>
  <si>
    <t>(株)サニックス</t>
  </si>
  <si>
    <t>(株)コンシェルジュ</t>
  </si>
  <si>
    <t>(株)アイ・グリッド・ソリューションズ</t>
  </si>
  <si>
    <t>サミットエナジー(株)</t>
  </si>
  <si>
    <t>リコージャパン(株)</t>
  </si>
  <si>
    <t>(株)エネルギア・ソリューション・アンド・サービス</t>
  </si>
  <si>
    <t>東京ガス(株)</t>
  </si>
  <si>
    <t>テス・エンジニアリング(株)</t>
  </si>
  <si>
    <t>青梅ガス(株)</t>
  </si>
  <si>
    <t>(株)イーネットワークシステムズ</t>
  </si>
  <si>
    <t>A0068</t>
  </si>
  <si>
    <t>(株)エネアーク関東</t>
  </si>
  <si>
    <t>(株)東急パワーサプライ</t>
  </si>
  <si>
    <t>王子・伊藤忠エネクス電力販売(株)</t>
  </si>
  <si>
    <t>伊藤忠商事(株)</t>
  </si>
  <si>
    <t>(株)エコスタイル</t>
  </si>
  <si>
    <t>A0073</t>
  </si>
  <si>
    <t>入間ガス(株)</t>
  </si>
  <si>
    <t>A0075</t>
  </si>
  <si>
    <t>(株)とんでんホールディングス</t>
  </si>
  <si>
    <t>日鉄エンジニアリング(株)</t>
  </si>
  <si>
    <t>A0079</t>
  </si>
  <si>
    <t>イワタニ関東(株)</t>
  </si>
  <si>
    <t>A0080</t>
  </si>
  <si>
    <t>イワタニ首都圏(株)</t>
  </si>
  <si>
    <t>(株)地球クラブ</t>
  </si>
  <si>
    <t>西部瓦斯(株)</t>
  </si>
  <si>
    <t>東邦ガス(株)</t>
  </si>
  <si>
    <t>シナネン(株)</t>
  </si>
  <si>
    <t>大一ガス(株)</t>
  </si>
  <si>
    <t>(株)リミックスポイント</t>
  </si>
  <si>
    <t>A0092</t>
  </si>
  <si>
    <t>(株)中海テレビ放送</t>
  </si>
  <si>
    <t>パシフィックパワー(株)</t>
  </si>
  <si>
    <t>(株)ジェイコム札幌</t>
  </si>
  <si>
    <t>A0120</t>
  </si>
  <si>
    <t>鹿児島電力(株)</t>
  </si>
  <si>
    <t>A0121</t>
  </si>
  <si>
    <t>太陽ガス(株)</t>
  </si>
  <si>
    <t>アーバンエナジー(株)</t>
  </si>
  <si>
    <t>A0123</t>
  </si>
  <si>
    <t>パワーネクスト(株)</t>
  </si>
  <si>
    <t>合同会社北上新電力</t>
  </si>
  <si>
    <t>(株)タクマエナジー</t>
  </si>
  <si>
    <t>丸紅新電力(株)</t>
  </si>
  <si>
    <t>A0133</t>
  </si>
  <si>
    <t>奈良電力(株)</t>
  </si>
  <si>
    <t>大東ガス(株)</t>
  </si>
  <si>
    <t>A0137</t>
  </si>
  <si>
    <t>アストモスエネルギー(株)</t>
  </si>
  <si>
    <t>(株)関電エネルギーソリューション</t>
  </si>
  <si>
    <t>(株)北九州パワー</t>
  </si>
  <si>
    <t>武州瓦斯(株)</t>
  </si>
  <si>
    <t>A0144</t>
  </si>
  <si>
    <t>大垣ガス(株)</t>
  </si>
  <si>
    <t>(株)藤田商店</t>
  </si>
  <si>
    <t>(株)グローバルエンジニアリング</t>
  </si>
  <si>
    <t>九州エナジー(株)</t>
  </si>
  <si>
    <t>(株)トヨタエナジーソリューションズ</t>
  </si>
  <si>
    <t>(株)エナリス・パワー・マーケティング</t>
  </si>
  <si>
    <t>みやまスマートエネルギー(株)</t>
  </si>
  <si>
    <t>A0156</t>
  </si>
  <si>
    <t>エフィシエント(株)</t>
  </si>
  <si>
    <t>(株)生活クラブエナジー</t>
  </si>
  <si>
    <t>生活協同組合コープこうべ</t>
  </si>
  <si>
    <t>A0159</t>
  </si>
  <si>
    <t>(株)シーエナジー</t>
  </si>
  <si>
    <t>A0160</t>
  </si>
  <si>
    <t>角栄ガス(株)</t>
  </si>
  <si>
    <t>京葉瓦斯(株)</t>
  </si>
  <si>
    <t>伊勢崎ガス(株)</t>
  </si>
  <si>
    <t>A0164</t>
  </si>
  <si>
    <t>キヤノンマーケティングジャパン(株)</t>
  </si>
  <si>
    <t>(株)とっとり市民電力</t>
  </si>
  <si>
    <t>A0166</t>
  </si>
  <si>
    <t>佐野瓦斯(株)</t>
  </si>
  <si>
    <t>A0168</t>
  </si>
  <si>
    <t>桐生瓦斯(株)</t>
  </si>
  <si>
    <t>森の電力(株)</t>
  </si>
  <si>
    <t>A0173</t>
  </si>
  <si>
    <t>(株)アシストワンエナジー</t>
  </si>
  <si>
    <t>A0175</t>
  </si>
  <si>
    <t>(株)フソウ・エナジー</t>
  </si>
  <si>
    <t>湘南電力(株)</t>
  </si>
  <si>
    <t>A0178</t>
  </si>
  <si>
    <t>大東建託パートナーズ(株)</t>
  </si>
  <si>
    <t>鈴与商事(株)</t>
  </si>
  <si>
    <t>ワタミエナジー(株)</t>
  </si>
  <si>
    <t>A0185</t>
  </si>
  <si>
    <t>(株)パルシステム電力</t>
  </si>
  <si>
    <t>ひおき地域エネルギー(株)</t>
  </si>
  <si>
    <t>A0189</t>
  </si>
  <si>
    <t>和歌山電力(株)</t>
  </si>
  <si>
    <t>A0190</t>
  </si>
  <si>
    <t>九電みらいエナジー(株)</t>
  </si>
  <si>
    <t>A0195</t>
  </si>
  <si>
    <t>(株)フォレストパワー</t>
  </si>
  <si>
    <t>A0196</t>
  </si>
  <si>
    <t>日高都市ガス(株)</t>
  </si>
  <si>
    <t>(株)アドバンテック</t>
  </si>
  <si>
    <t>ローカルエナジー(株)</t>
  </si>
  <si>
    <t>エネックス(株)</t>
  </si>
  <si>
    <t>A0203</t>
  </si>
  <si>
    <t>なでしこ電力(株)</t>
  </si>
  <si>
    <t>日田グリーン電力(株)</t>
  </si>
  <si>
    <t>A0209</t>
  </si>
  <si>
    <t>埼玉ガス(株)</t>
  </si>
  <si>
    <t>A0210</t>
  </si>
  <si>
    <t>宮崎パワーライン(株)</t>
  </si>
  <si>
    <t>A0211</t>
  </si>
  <si>
    <t>(株)パワー・オプティマイザー</t>
  </si>
  <si>
    <t>A0214</t>
  </si>
  <si>
    <t>(株)岩手ウッドパワー</t>
  </si>
  <si>
    <t>里山パワーワークス(株)</t>
  </si>
  <si>
    <t>(株)中之条パワー</t>
  </si>
  <si>
    <t>日産トレーデイング(株)</t>
  </si>
  <si>
    <t>A0222</t>
  </si>
  <si>
    <t>はりま電力(株)</t>
  </si>
  <si>
    <t>(株)浜松新電力</t>
  </si>
  <si>
    <t>ゼロワットパワー(株)</t>
  </si>
  <si>
    <t>(株)やまがた新電力</t>
  </si>
  <si>
    <t>一般社団法人東松島みらいとし機構</t>
  </si>
  <si>
    <t>(株)グリーンパワー大東</t>
  </si>
  <si>
    <t>A0237</t>
  </si>
  <si>
    <t>御所野縄文電力(株)</t>
  </si>
  <si>
    <t>宮古新電力(株)</t>
  </si>
  <si>
    <t>A0240</t>
  </si>
  <si>
    <t>長崎地域電力(株)</t>
  </si>
  <si>
    <t>A0241</t>
  </si>
  <si>
    <t>(株)エネアーク関西</t>
  </si>
  <si>
    <t>A0243</t>
  </si>
  <si>
    <t>近畿電力(株)</t>
  </si>
  <si>
    <t>新電力おおいた(株)</t>
  </si>
  <si>
    <t>A0246</t>
  </si>
  <si>
    <t>(株)日本セレモニー</t>
  </si>
  <si>
    <t>A0248</t>
  </si>
  <si>
    <t>(株)池見石油店</t>
  </si>
  <si>
    <t>芝浦電力(株)</t>
  </si>
  <si>
    <t>A0253</t>
  </si>
  <si>
    <t>A0256</t>
  </si>
  <si>
    <t>(株)エーコープサービス</t>
  </si>
  <si>
    <t>A0258</t>
  </si>
  <si>
    <t>A0259</t>
  </si>
  <si>
    <t>山陰エレキ・アライアンス(株)</t>
  </si>
  <si>
    <t>A0264</t>
  </si>
  <si>
    <t>山陰酸素工業(株)</t>
  </si>
  <si>
    <t>武陽ガス(株)</t>
  </si>
  <si>
    <t>東北電力(株)</t>
  </si>
  <si>
    <t>東京電力エナジーパートナー(株)</t>
  </si>
  <si>
    <t>中部電力ミライズ(株)</t>
  </si>
  <si>
    <t>北陸電力(株)</t>
  </si>
  <si>
    <t>中国電力(株)</t>
  </si>
  <si>
    <t>四国電力(株)</t>
  </si>
  <si>
    <t>九州電力(株)</t>
  </si>
  <si>
    <t>沖縄電力(株)</t>
  </si>
  <si>
    <t>A0277</t>
  </si>
  <si>
    <t>北日本石油(株)</t>
  </si>
  <si>
    <t>A0278</t>
  </si>
  <si>
    <t>千葉電力(株)</t>
  </si>
  <si>
    <t>A0280</t>
  </si>
  <si>
    <t>やめエネルギー(株)</t>
  </si>
  <si>
    <t>A0281</t>
  </si>
  <si>
    <t>(株)アースインフィニティ</t>
  </si>
  <si>
    <t>A0283</t>
  </si>
  <si>
    <t>足利ガス(株)</t>
  </si>
  <si>
    <t>A0284</t>
  </si>
  <si>
    <t>A0285</t>
  </si>
  <si>
    <t>米子瓦斯(株)</t>
  </si>
  <si>
    <t>(株)エルピオ</t>
  </si>
  <si>
    <t>A0287</t>
  </si>
  <si>
    <t>浜田ガス(株)</t>
  </si>
  <si>
    <t>(株)アメニティ電力</t>
  </si>
  <si>
    <t>A0292</t>
  </si>
  <si>
    <t>岡田建設(株)</t>
  </si>
  <si>
    <t>A0293</t>
  </si>
  <si>
    <t>出雲ガス(株)</t>
  </si>
  <si>
    <t>一般社団法人グリーンコープでんき</t>
  </si>
  <si>
    <t>公益財団法人東京都環境公社</t>
  </si>
  <si>
    <t>(株)ファミリーネット・ジャパン</t>
  </si>
  <si>
    <t>A0303</t>
  </si>
  <si>
    <t>A0305</t>
  </si>
  <si>
    <t>フラワーペイメント(株)</t>
  </si>
  <si>
    <t>A0306</t>
  </si>
  <si>
    <t>全農エネルギー(株)</t>
  </si>
  <si>
    <t>(株)ハルエネ</t>
  </si>
  <si>
    <t>A0314</t>
  </si>
  <si>
    <t>(株)ビビット</t>
  </si>
  <si>
    <t>A0315</t>
  </si>
  <si>
    <t>(株)おおた電力</t>
  </si>
  <si>
    <t>A0317</t>
  </si>
  <si>
    <t>伊藤忠プランテック(株)</t>
  </si>
  <si>
    <t>A0318</t>
  </si>
  <si>
    <t>(株)オカモト</t>
  </si>
  <si>
    <t>A0323</t>
  </si>
  <si>
    <t>キタコー(株)</t>
  </si>
  <si>
    <t>(株)沖縄ガスニューパワー</t>
  </si>
  <si>
    <t>A0337</t>
  </si>
  <si>
    <t>諏訪瓦斯(株)</t>
  </si>
  <si>
    <t>A0338</t>
  </si>
  <si>
    <t>A0342</t>
  </si>
  <si>
    <t>(株)いちき串木野電力</t>
  </si>
  <si>
    <t>A0343</t>
  </si>
  <si>
    <t>A0344</t>
  </si>
  <si>
    <t>西武ガス(株)</t>
  </si>
  <si>
    <t>松本ガス(株)</t>
  </si>
  <si>
    <t>A0348</t>
  </si>
  <si>
    <t>南部だんだんエナジー(株)</t>
  </si>
  <si>
    <t>A0349</t>
  </si>
  <si>
    <t>(株)エフエネ</t>
  </si>
  <si>
    <t>A0350</t>
  </si>
  <si>
    <t>こなんウルトラパワー(株)</t>
  </si>
  <si>
    <t>A0351</t>
  </si>
  <si>
    <t>A0352</t>
  </si>
  <si>
    <t>A0353</t>
  </si>
  <si>
    <t>奥出雲電力(株)</t>
  </si>
  <si>
    <t>A0356</t>
  </si>
  <si>
    <t>(株)成田香取エネルギー</t>
  </si>
  <si>
    <t>A0362</t>
  </si>
  <si>
    <t>A0364</t>
  </si>
  <si>
    <t>ふくしま新電力(株)</t>
  </si>
  <si>
    <t>ティーダッシュ合同会社</t>
  </si>
  <si>
    <t>A0366</t>
  </si>
  <si>
    <t>(株)エネクスライフサービス</t>
  </si>
  <si>
    <t>A0367</t>
  </si>
  <si>
    <t>ネイチャーエナジー小国(株)</t>
  </si>
  <si>
    <t>A0368</t>
  </si>
  <si>
    <t>リエスパワーネクスト(株)</t>
  </si>
  <si>
    <t>エネルギーパワー(株)</t>
  </si>
  <si>
    <t>(株)グリムスパワー</t>
  </si>
  <si>
    <t>A0378</t>
  </si>
  <si>
    <t>本庄ガス(株)</t>
  </si>
  <si>
    <t>A0380</t>
  </si>
  <si>
    <t>青森県民エナジー(株)</t>
  </si>
  <si>
    <t>国際航業(株)</t>
  </si>
  <si>
    <t>ローカルでんき(株)</t>
  </si>
  <si>
    <t>A0383</t>
  </si>
  <si>
    <t>(株)明治産業</t>
  </si>
  <si>
    <t>岡山電力(株)</t>
  </si>
  <si>
    <t>ミライフ(株)</t>
  </si>
  <si>
    <t>A0389</t>
  </si>
  <si>
    <t>うすきエネルギー(株)</t>
  </si>
  <si>
    <t>A0391</t>
  </si>
  <si>
    <t>森のエネルギー(株)</t>
  </si>
  <si>
    <t>岐阜電力(株)</t>
  </si>
  <si>
    <t>A0397</t>
  </si>
  <si>
    <t>名南共同エネルギー(株)</t>
  </si>
  <si>
    <t>A0398</t>
  </si>
  <si>
    <t>A0411</t>
  </si>
  <si>
    <t>福井電力(株)</t>
  </si>
  <si>
    <t>A0413</t>
  </si>
  <si>
    <t>エネラボ(株)</t>
  </si>
  <si>
    <t>スマートエナジー磐田(株)</t>
  </si>
  <si>
    <t>A0420</t>
  </si>
  <si>
    <t>A0425</t>
  </si>
  <si>
    <t>エネトレード(株)</t>
  </si>
  <si>
    <t>A0429</t>
  </si>
  <si>
    <t>ニシムラ(株)</t>
  </si>
  <si>
    <t>(株)さくら新電力</t>
  </si>
  <si>
    <t>A0431</t>
  </si>
  <si>
    <t>(株)グローアップ</t>
  </si>
  <si>
    <t>A0435</t>
  </si>
  <si>
    <t>いこま市民パワー(株)</t>
  </si>
  <si>
    <t>おもてなし山形(株)</t>
  </si>
  <si>
    <t>A0438</t>
  </si>
  <si>
    <t>長野都市ガス(株)</t>
  </si>
  <si>
    <t>A0439</t>
  </si>
  <si>
    <t>上田ガス(株)</t>
  </si>
  <si>
    <t>A0442</t>
  </si>
  <si>
    <t>(株)シグナストラスト</t>
  </si>
  <si>
    <t>A0443</t>
  </si>
  <si>
    <t>ゲーテハウス(株)</t>
  </si>
  <si>
    <t>A0446</t>
  </si>
  <si>
    <t>A0447</t>
  </si>
  <si>
    <t>兵庫電力(株)</t>
  </si>
  <si>
    <t>A0451</t>
  </si>
  <si>
    <t>A0452</t>
  </si>
  <si>
    <t>東北電力エナジートレーディング(株)</t>
  </si>
  <si>
    <t>(株)まち未来製作所</t>
  </si>
  <si>
    <t>(株)どさんこパワー</t>
  </si>
  <si>
    <t>A0465</t>
  </si>
  <si>
    <t>A0467</t>
  </si>
  <si>
    <t>A0468</t>
  </si>
  <si>
    <t>おおすみ半島スマートエネルギー(株)</t>
  </si>
  <si>
    <t>A0470</t>
  </si>
  <si>
    <t>おきなわコープエナジー(株)</t>
  </si>
  <si>
    <t>久慈地域エネルギー(株)</t>
  </si>
  <si>
    <t>A0472</t>
  </si>
  <si>
    <t>弘前ガス(株)</t>
  </si>
  <si>
    <t>A0476</t>
  </si>
  <si>
    <t>A0477</t>
  </si>
  <si>
    <t>くるめエネルギー(株)</t>
  </si>
  <si>
    <t>A0480</t>
  </si>
  <si>
    <t>松阪新電力(株)</t>
  </si>
  <si>
    <t>ヒューリックプロパティソリューション(株)</t>
  </si>
  <si>
    <t>A0482</t>
  </si>
  <si>
    <t>宮崎電力(株)</t>
  </si>
  <si>
    <t>(株)ぶんごおおのエナジー</t>
  </si>
  <si>
    <t>A0494</t>
  </si>
  <si>
    <t>ヴィジョナリーパワー(株)</t>
  </si>
  <si>
    <t>A0495</t>
  </si>
  <si>
    <t>有明エナジー(株)</t>
  </si>
  <si>
    <t>厚木瓦斯(株)</t>
  </si>
  <si>
    <t>(株)エネ・ビジョン</t>
  </si>
  <si>
    <t>A0501</t>
  </si>
  <si>
    <t>イワタニ三重(株)</t>
  </si>
  <si>
    <t>A0502</t>
  </si>
  <si>
    <t>(株)マルヰ</t>
  </si>
  <si>
    <t>大多喜ガス(株)</t>
  </si>
  <si>
    <t>鈴与電力(株)</t>
  </si>
  <si>
    <t>コープ電力(株)</t>
  </si>
  <si>
    <t>A0511</t>
  </si>
  <si>
    <t>亀岡ふるさとエナジー(株)</t>
  </si>
  <si>
    <t>(株)織戸組</t>
  </si>
  <si>
    <t>A0515</t>
  </si>
  <si>
    <t>A0518</t>
  </si>
  <si>
    <t>(株)グローバルキャスト</t>
  </si>
  <si>
    <t>日本エネルギー総合システム(株)</t>
  </si>
  <si>
    <t>A0520</t>
  </si>
  <si>
    <t>イワタニ東海(株)</t>
  </si>
  <si>
    <t>(株)ところざわ未来電力</t>
  </si>
  <si>
    <t>A0526</t>
  </si>
  <si>
    <t>朝日ガスエナジー(株)</t>
  </si>
  <si>
    <t>(株)エネファント</t>
  </si>
  <si>
    <t>A0529</t>
  </si>
  <si>
    <t>(株)エスエナジー</t>
  </si>
  <si>
    <t>秩父新電力(株)</t>
  </si>
  <si>
    <t>みよしエナジー(株)</t>
  </si>
  <si>
    <t>A0538</t>
  </si>
  <si>
    <t>綿半パートナーズ(株)</t>
  </si>
  <si>
    <t>A0539</t>
  </si>
  <si>
    <t>A0543</t>
  </si>
  <si>
    <t>(株)かみでん里山公社</t>
  </si>
  <si>
    <t>(株)三郷ひまわりエナジー</t>
  </si>
  <si>
    <t>A0547</t>
  </si>
  <si>
    <t>(株)球磨村森電力</t>
  </si>
  <si>
    <t>A0549</t>
  </si>
  <si>
    <t>飯田まちづくり電力(株)</t>
  </si>
  <si>
    <t>A0552</t>
  </si>
  <si>
    <t>イワタニ長野(株)</t>
  </si>
  <si>
    <t>シェルジャパン(株)</t>
  </si>
  <si>
    <t>A0555</t>
  </si>
  <si>
    <t>石油資源開発(株)</t>
  </si>
  <si>
    <t>越後天然ガス(株)</t>
  </si>
  <si>
    <t>A0558</t>
  </si>
  <si>
    <t>坂戸ガス(株)</t>
  </si>
  <si>
    <t>A0559</t>
  </si>
  <si>
    <t>(株)デベロップ</t>
  </si>
  <si>
    <t>A0560</t>
  </si>
  <si>
    <t>(株)テレ・マーカー</t>
  </si>
  <si>
    <t>A0562</t>
  </si>
  <si>
    <t>A0565</t>
  </si>
  <si>
    <t>福島フェニックス電力(株)</t>
  </si>
  <si>
    <t>A0567</t>
  </si>
  <si>
    <t>(株)美作国電力</t>
  </si>
  <si>
    <t>A0570</t>
  </si>
  <si>
    <t>八幡商事(株)</t>
  </si>
  <si>
    <t>おいでんエネルギー(株)</t>
  </si>
  <si>
    <t>A0572</t>
  </si>
  <si>
    <t>(株)イシオ</t>
  </si>
  <si>
    <t>A0578</t>
  </si>
  <si>
    <t>富士山エナジー(株)</t>
  </si>
  <si>
    <t>A0586</t>
  </si>
  <si>
    <t>グリーンシティこばやし(株)</t>
  </si>
  <si>
    <t>A0587</t>
  </si>
  <si>
    <t>(株)吉田石油店</t>
  </si>
  <si>
    <t>A0589</t>
  </si>
  <si>
    <t>スマートエナジー熊本(株)</t>
  </si>
  <si>
    <t>福山未来エナジー(株)</t>
  </si>
  <si>
    <t>五島市民電力(株)</t>
  </si>
  <si>
    <t>A0598</t>
  </si>
  <si>
    <t>リストプロパティーズ(株)</t>
  </si>
  <si>
    <t>A0602</t>
  </si>
  <si>
    <t>(株)情熱電力</t>
  </si>
  <si>
    <t>バンプーパワートレーディング合同会社</t>
  </si>
  <si>
    <t>A0605</t>
  </si>
  <si>
    <t>(株)センカク</t>
  </si>
  <si>
    <t>A0609</t>
  </si>
  <si>
    <t>(株)ミナサポ</t>
  </si>
  <si>
    <t>A0610</t>
  </si>
  <si>
    <t>唐津電力(株)</t>
  </si>
  <si>
    <t>A0615</t>
  </si>
  <si>
    <t>(株)イーネットワーク</t>
  </si>
  <si>
    <t>スマートエコエナジー(株)</t>
  </si>
  <si>
    <t>A0620</t>
  </si>
  <si>
    <t>A0627</t>
  </si>
  <si>
    <t>フィンテックラボ協同組合</t>
  </si>
  <si>
    <t>A0629</t>
  </si>
  <si>
    <t>新電力新潟(株)</t>
  </si>
  <si>
    <t>気仙沼グリーンエナジー(株)</t>
  </si>
  <si>
    <t>(株)ユーラスグリーンエナジー</t>
  </si>
  <si>
    <t>A0639</t>
  </si>
  <si>
    <t>酒田天然瓦斯(株)</t>
  </si>
  <si>
    <t>A0640</t>
  </si>
  <si>
    <t>東亜ガス(株)</t>
  </si>
  <si>
    <t>(株)三河の山里コミュニティパワー</t>
  </si>
  <si>
    <t>新潟スワンエナジー(株)</t>
  </si>
  <si>
    <t>A0644</t>
  </si>
  <si>
    <t>グリーンピープルズパワー(株)</t>
  </si>
  <si>
    <t>A0648</t>
  </si>
  <si>
    <t>(株)マルイファシリティーズ</t>
  </si>
  <si>
    <t>A0649</t>
  </si>
  <si>
    <t>(株)デンケン</t>
  </si>
  <si>
    <t>(株)東名</t>
  </si>
  <si>
    <t>A0655</t>
  </si>
  <si>
    <t>(株)唐津パワーホールディングス</t>
  </si>
  <si>
    <t>(株)クリーンエネルギー総合研究所</t>
  </si>
  <si>
    <t>A0659</t>
  </si>
  <si>
    <t>デジタルグリッド(株)</t>
  </si>
  <si>
    <t>(株)西九州させぼパワーズ</t>
  </si>
  <si>
    <t>たんたんエナジー(株)</t>
  </si>
  <si>
    <t>A0670</t>
  </si>
  <si>
    <t>(株)再エネ思考電力</t>
  </si>
  <si>
    <t>A0673</t>
  </si>
  <si>
    <t>(株)ジャパネットサービスイノベーション</t>
  </si>
  <si>
    <t>A0676</t>
  </si>
  <si>
    <t>(株)しおさい電力</t>
  </si>
  <si>
    <t>うべ未来エネルギー(株)</t>
  </si>
  <si>
    <t>A0685</t>
  </si>
  <si>
    <t>陸前高田しみんエネルギー(株)</t>
  </si>
  <si>
    <t>A0687</t>
  </si>
  <si>
    <t>(株)チャームドライフ</t>
  </si>
  <si>
    <t>スターティア(株)</t>
  </si>
  <si>
    <t>A0690</t>
  </si>
  <si>
    <t>東広島スマートエネルギー(株)</t>
  </si>
  <si>
    <t>旭化成(株)</t>
  </si>
  <si>
    <t>A0693</t>
  </si>
  <si>
    <t>京和ガス(株)</t>
  </si>
  <si>
    <t>A0695</t>
  </si>
  <si>
    <t>A0696</t>
  </si>
  <si>
    <t>(株)エフオン</t>
  </si>
  <si>
    <t>A0699</t>
  </si>
  <si>
    <t>(株)岡崎さくら電力</t>
  </si>
  <si>
    <t>A0702</t>
  </si>
  <si>
    <t>A0704</t>
  </si>
  <si>
    <t>A0705</t>
  </si>
  <si>
    <t>神戸電力(株)</t>
  </si>
  <si>
    <t>A0708</t>
  </si>
  <si>
    <t>生活協同組合ひろしま</t>
  </si>
  <si>
    <t>A0711</t>
  </si>
  <si>
    <t>A0712</t>
  </si>
  <si>
    <t>アークエルテクノロジーズ(株)</t>
  </si>
  <si>
    <t>A0714</t>
  </si>
  <si>
    <t>エルメック(株)</t>
  </si>
  <si>
    <t>A0715</t>
  </si>
  <si>
    <t>(株)オズエナジー</t>
  </si>
  <si>
    <t>A0721</t>
  </si>
  <si>
    <t>中小企業支援(株)</t>
  </si>
  <si>
    <t>A0722</t>
  </si>
  <si>
    <t>サントラベラーズサービス有限会社</t>
  </si>
  <si>
    <t>神楽電力(株)</t>
  </si>
  <si>
    <t>A0732</t>
  </si>
  <si>
    <t>(株)ながさきサステナエナジー</t>
  </si>
  <si>
    <t>A0739</t>
  </si>
  <si>
    <t>高知ニューエナジー(株)</t>
  </si>
  <si>
    <t>A0740</t>
  </si>
  <si>
    <t>もみじ電力(株)</t>
  </si>
  <si>
    <t>A0743</t>
  </si>
  <si>
    <t>A0748</t>
  </si>
  <si>
    <t>穂の国とよはし電力(株)</t>
  </si>
  <si>
    <t>代替値</t>
  </si>
  <si>
    <t>コスモエネルギーソリューションズ(株)</t>
  </si>
  <si>
    <t>エフビットコミュニケーションズ(株)　</t>
  </si>
  <si>
    <t>カワサキグリーンエナジー(株)</t>
  </si>
  <si>
    <t>A0154</t>
  </si>
  <si>
    <t>歌舞伎エナジー(株)</t>
  </si>
  <si>
    <t>電源開発(株)</t>
  </si>
  <si>
    <t>(株)レクスポート</t>
  </si>
  <si>
    <t>アストマックス(株)</t>
  </si>
  <si>
    <t>(株)地域創生ホールディングス</t>
  </si>
  <si>
    <t>香川電力(株)　</t>
  </si>
  <si>
    <t>エッセンシャルエナジー(株)</t>
  </si>
  <si>
    <t>A0457</t>
  </si>
  <si>
    <t>トリニティエナジー(株)</t>
  </si>
  <si>
    <t>A0550</t>
  </si>
  <si>
    <t>(株)エコログ</t>
  </si>
  <si>
    <t>北陸電力ビズ・エナジーソリューション(株)</t>
  </si>
  <si>
    <t>アイエスジー(株)</t>
  </si>
  <si>
    <t>A0654</t>
  </si>
  <si>
    <t>スマート電気(株)</t>
  </si>
  <si>
    <t>(株)能勢・豊能まちづくり</t>
  </si>
  <si>
    <t>会津エナジー(株)</t>
  </si>
  <si>
    <t>A0683</t>
  </si>
  <si>
    <t>永井自動車工業(株)</t>
  </si>
  <si>
    <t>A0703</t>
  </si>
  <si>
    <t>A0716</t>
  </si>
  <si>
    <t>レモンガス(株)</t>
  </si>
  <si>
    <t>A0718</t>
  </si>
  <si>
    <t>(株)日本海水</t>
  </si>
  <si>
    <t>A0726</t>
  </si>
  <si>
    <t>八千代エンジニヤリング(株)</t>
  </si>
  <si>
    <t>A0730</t>
  </si>
  <si>
    <t>ゆきぐに新電力(株)</t>
  </si>
  <si>
    <t>A0738</t>
  </si>
  <si>
    <t>(株)グルーヴエナジー</t>
  </si>
  <si>
    <t>A0742</t>
  </si>
  <si>
    <t>(株)縁人</t>
  </si>
  <si>
    <t>(株)ルーク</t>
  </si>
  <si>
    <t>A0746</t>
  </si>
  <si>
    <t>かけがわ報徳パワー(株)</t>
  </si>
  <si>
    <t>A0747</t>
  </si>
  <si>
    <t>A0752</t>
  </si>
  <si>
    <t>イワタニセントラル北海道(株)</t>
  </si>
  <si>
    <t>ホームタウンエナジー(株)</t>
  </si>
  <si>
    <t>A0754</t>
  </si>
  <si>
    <t>(株)彩の国でんき</t>
  </si>
  <si>
    <t>A0759</t>
  </si>
  <si>
    <t>A0760</t>
  </si>
  <si>
    <t>三河商事(株)</t>
  </si>
  <si>
    <t>A0764</t>
  </si>
  <si>
    <t>沖縄新エネ開発(株)</t>
  </si>
  <si>
    <t>A0770</t>
  </si>
  <si>
    <t>(株)ほくだん</t>
  </si>
  <si>
    <t>A0781</t>
  </si>
  <si>
    <t>(株)丸の内電力</t>
  </si>
  <si>
    <t>A0783</t>
  </si>
  <si>
    <t>(株)中京電力</t>
  </si>
  <si>
    <t>A0785</t>
  </si>
  <si>
    <t>(株)クオリティプラス</t>
  </si>
  <si>
    <t>東北電力フロンティア(株)</t>
  </si>
  <si>
    <t>A0798</t>
  </si>
  <si>
    <t>(株)ファラデー</t>
  </si>
  <si>
    <t>A0803</t>
  </si>
  <si>
    <t>出雲ケーブルビジョン(株)</t>
  </si>
  <si>
    <t>いずも縁結び電力(株)</t>
  </si>
  <si>
    <t>宇都宮ライトパワー(株)</t>
  </si>
  <si>
    <t>エネルギー集計対象の事業所数</t>
    <rPh sb="5" eb="7">
      <t>シュウケイ</t>
    </rPh>
    <rPh sb="7" eb="9">
      <t>タイショウ</t>
    </rPh>
    <rPh sb="10" eb="13">
      <t>ジギョウショ</t>
    </rPh>
    <rPh sb="13" eb="14">
      <t>スウ</t>
    </rPh>
    <phoneticPr fontId="92"/>
  </si>
  <si>
    <t>うち、原油換算エネルギー使用量が500ｋl 以上の事業所数</t>
    <rPh sb="28" eb="29">
      <t>スウ</t>
    </rPh>
    <phoneticPr fontId="92"/>
  </si>
  <si>
    <t>その他電気事業者名</t>
    <rPh sb="2" eb="3">
      <t>タ</t>
    </rPh>
    <rPh sb="3" eb="8">
      <t>デンキジギョウシャ</t>
    </rPh>
    <rPh sb="8" eb="9">
      <t>メイ</t>
    </rPh>
    <phoneticPr fontId="34"/>
  </si>
  <si>
    <t>排出係数と、電気の発熱量の設定（標準の設定から変更する場合）</t>
    <rPh sb="6" eb="8">
      <t>デンキ</t>
    </rPh>
    <rPh sb="9" eb="12">
      <t>ハツネツリョウ</t>
    </rPh>
    <rPh sb="13" eb="15">
      <t>セッテイ</t>
    </rPh>
    <rPh sb="16" eb="18">
      <t>ヒョウジュン</t>
    </rPh>
    <rPh sb="19" eb="21">
      <t>セッテイ</t>
    </rPh>
    <rPh sb="23" eb="25">
      <t>ヘンコウ</t>
    </rPh>
    <rPh sb="27" eb="29">
      <t>バアイ</t>
    </rPh>
    <phoneticPr fontId="34"/>
  </si>
  <si>
    <t>1,2号</t>
    <rPh sb="3" eb="4">
      <t>ゴウ</t>
    </rPh>
    <phoneticPr fontId="34"/>
  </si>
  <si>
    <t>年度末所有車両</t>
    <rPh sb="5" eb="7">
      <t>シャリョウ</t>
    </rPh>
    <phoneticPr fontId="136"/>
  </si>
  <si>
    <t>a</t>
    <phoneticPr fontId="136"/>
  </si>
  <si>
    <t>継続台数</t>
    <rPh sb="0" eb="2">
      <t>ケイゾク</t>
    </rPh>
    <rPh sb="2" eb="4">
      <t>ダイスウ</t>
    </rPh>
    <phoneticPr fontId="136"/>
  </si>
  <si>
    <t>走行なし</t>
    <rPh sb="0" eb="2">
      <t>ソウコウ</t>
    </rPh>
    <phoneticPr fontId="136"/>
  </si>
  <si>
    <t>年度末所有車両</t>
    <rPh sb="0" eb="2">
      <t>ネンド</t>
    </rPh>
    <rPh sb="2" eb="3">
      <t>マツ</t>
    </rPh>
    <rPh sb="3" eb="5">
      <t>ショユウ</t>
    </rPh>
    <rPh sb="5" eb="7">
      <t>シャリョウ</t>
    </rPh>
    <phoneticPr fontId="136"/>
  </si>
  <si>
    <t>台</t>
    <rPh sb="0" eb="1">
      <t>ダイ</t>
    </rPh>
    <phoneticPr fontId="136"/>
  </si>
  <si>
    <t>↑昨年度提出した計画書等の第１面（上段）に記載した台数 （新規事業者の場合を除く。）</t>
    <rPh sb="31" eb="33">
      <t>ジギョウ</t>
    </rPh>
    <rPh sb="33" eb="34">
      <t>シャ</t>
    </rPh>
    <phoneticPr fontId="136"/>
  </si>
  <si>
    <t>b</t>
    <phoneticPr fontId="136"/>
  </si>
  <si>
    <t>減車台数</t>
    <rPh sb="0" eb="1">
      <t>ゲン</t>
    </rPh>
    <rPh sb="1" eb="2">
      <t>シャ</t>
    </rPh>
    <rPh sb="2" eb="4">
      <t>ダイスウ</t>
    </rPh>
    <phoneticPr fontId="136"/>
  </si>
  <si>
    <t>新規台数</t>
    <rPh sb="0" eb="2">
      <t>シンキ</t>
    </rPh>
    <rPh sb="2" eb="4">
      <t>ダイスウ</t>
    </rPh>
    <phoneticPr fontId="136"/>
  </si>
  <si>
    <t>c</t>
    <phoneticPr fontId="136"/>
  </si>
  <si>
    <t>走行台数</t>
    <rPh sb="0" eb="2">
      <t>ソウコウ</t>
    </rPh>
    <rPh sb="2" eb="4">
      <t>ダイスウ</t>
    </rPh>
    <phoneticPr fontId="136"/>
  </si>
  <si>
    <t>d</t>
    <phoneticPr fontId="136"/>
  </si>
  <si>
    <t>(①+②+③+④)</t>
    <phoneticPr fontId="136"/>
  </si>
  <si>
    <t>燃料の種類</t>
    <rPh sb="0" eb="2">
      <t>ネンリョウ</t>
    </rPh>
    <rPh sb="3" eb="5">
      <t>シュルイ</t>
    </rPh>
    <phoneticPr fontId="136"/>
  </si>
  <si>
    <t>ガソリン</t>
    <phoneticPr fontId="136"/>
  </si>
  <si>
    <t>L</t>
    <phoneticPr fontId="136"/>
  </si>
  <si>
    <t>軽油</t>
    <rPh sb="0" eb="2">
      <t>ケイユ</t>
    </rPh>
    <phoneticPr fontId="136"/>
  </si>
  <si>
    <t>天然ガス</t>
    <rPh sb="0" eb="2">
      <t>テンネン</t>
    </rPh>
    <phoneticPr fontId="136"/>
  </si>
  <si>
    <t>㎥</t>
    <phoneticPr fontId="136"/>
  </si>
  <si>
    <t>LPG</t>
    <phoneticPr fontId="136"/>
  </si>
  <si>
    <t>水素</t>
    <rPh sb="0" eb="2">
      <t>スイソ</t>
    </rPh>
    <phoneticPr fontId="136"/>
  </si>
  <si>
    <t>電気</t>
    <rPh sb="0" eb="2">
      <t>デンキ</t>
    </rPh>
    <phoneticPr fontId="136"/>
  </si>
  <si>
    <t>kWh</t>
    <phoneticPr fontId="136"/>
  </si>
  <si>
    <t>合　計</t>
    <rPh sb="0" eb="1">
      <t>ゴウ</t>
    </rPh>
    <rPh sb="2" eb="3">
      <t>ケイ</t>
    </rPh>
    <phoneticPr fontId="136"/>
  </si>
  <si>
    <t>←検算用の値と走行台数の合計値が一致</t>
    <rPh sb="7" eb="9">
      <t>ソウコウ</t>
    </rPh>
    <rPh sb="9" eb="11">
      <t>ダイスウ</t>
    </rPh>
    <rPh sb="12" eb="15">
      <t>ゴウケイチ</t>
    </rPh>
    <rPh sb="16" eb="18">
      <t>イッチ</t>
    </rPh>
    <phoneticPr fontId="136"/>
  </si>
  <si>
    <t>基礎</t>
    <rPh sb="0" eb="2">
      <t>キソ</t>
    </rPh>
    <phoneticPr fontId="136"/>
  </si>
  <si>
    <t>調整後</t>
    <rPh sb="0" eb="3">
      <t>チョウセイゴ</t>
    </rPh>
    <phoneticPr fontId="136"/>
  </si>
  <si>
    <t>走行距離</t>
    <rPh sb="0" eb="2">
      <t>ソウコウ</t>
    </rPh>
    <rPh sb="2" eb="4">
      <t>キョリ</t>
    </rPh>
    <phoneticPr fontId="136"/>
  </si>
  <si>
    <t>量</t>
    <rPh sb="0" eb="1">
      <t>リョウ</t>
    </rPh>
    <phoneticPr fontId="136"/>
  </si>
  <si>
    <t>単位★</t>
    <rPh sb="0" eb="2">
      <t>タンイ</t>
    </rPh>
    <phoneticPr fontId="136"/>
  </si>
  <si>
    <t>千km</t>
    <rPh sb="0" eb="1">
      <t>セン</t>
    </rPh>
    <phoneticPr fontId="136"/>
  </si>
  <si>
    <t>別紙２（自動車管理表）</t>
    <rPh sb="0" eb="2">
      <t>ベッシ</t>
    </rPh>
    <rPh sb="4" eb="6">
      <t>ジドウ</t>
    </rPh>
    <rPh sb="6" eb="7">
      <t>シャ</t>
    </rPh>
    <rPh sb="7" eb="9">
      <t>カンリ</t>
    </rPh>
    <rPh sb="9" eb="10">
      <t>ヒョウ</t>
    </rPh>
    <phoneticPr fontId="136"/>
  </si>
  <si>
    <t>事業者名</t>
    <rPh sb="0" eb="3">
      <t>ジギョウシャ</t>
    </rPh>
    <rPh sb="3" eb="4">
      <t>メイ</t>
    </rPh>
    <phoneticPr fontId="136"/>
  </si>
  <si>
    <t>：</t>
    <phoneticPr fontId="136"/>
  </si>
  <si>
    <t>対象</t>
    <rPh sb="0" eb="2">
      <t>タイショウ</t>
    </rPh>
    <phoneticPr fontId="136"/>
  </si>
  <si>
    <t>【自動車台数】</t>
    <phoneticPr fontId="136"/>
  </si>
  <si>
    <t>報告対象年度中の
走行の有無</t>
    <rPh sb="0" eb="2">
      <t>ホウコク</t>
    </rPh>
    <rPh sb="2" eb="4">
      <t>タイショウ</t>
    </rPh>
    <rPh sb="4" eb="6">
      <t>ネンド</t>
    </rPh>
    <rPh sb="6" eb="7">
      <t>ナカ</t>
    </rPh>
    <rPh sb="9" eb="11">
      <t>ソウコウ</t>
    </rPh>
    <rPh sb="12" eb="14">
      <t>ウム</t>
    </rPh>
    <phoneticPr fontId="136"/>
  </si>
  <si>
    <r>
      <rPr>
        <b/>
        <sz val="11"/>
        <rFont val="ＭＳ Ｐゴシック"/>
        <family val="3"/>
        <charset val="128"/>
      </rPr>
      <t>報告対象年度の前年度末
に</t>
    </r>
    <r>
      <rPr>
        <b/>
        <sz val="11"/>
        <rFont val="ＭＳ Ｐゴシック"/>
        <family val="3"/>
        <charset val="128"/>
      </rPr>
      <t>所有していた車両</t>
    </r>
    <r>
      <rPr>
        <b/>
        <sz val="10"/>
        <rFont val="ＭＳ Ｐゴシック"/>
        <family val="3"/>
        <charset val="128"/>
      </rPr>
      <t>（台）</t>
    </r>
    <rPh sb="0" eb="2">
      <t>ホウコク</t>
    </rPh>
    <rPh sb="2" eb="4">
      <t>タイショウ</t>
    </rPh>
    <rPh sb="4" eb="6">
      <t>ネンド</t>
    </rPh>
    <rPh sb="7" eb="10">
      <t>ゼンネンド</t>
    </rPh>
    <rPh sb="10" eb="11">
      <t>マツ</t>
    </rPh>
    <rPh sb="13" eb="15">
      <t>ショユウ</t>
    </rPh>
    <rPh sb="19" eb="21">
      <t>シャリョウ</t>
    </rPh>
    <rPh sb="22" eb="23">
      <t>ダイ</t>
    </rPh>
    <phoneticPr fontId="136"/>
  </si>
  <si>
    <r>
      <rPr>
        <b/>
        <sz val="11"/>
        <rFont val="ＭＳ Ｐゴシック"/>
        <family val="3"/>
        <charset val="128"/>
      </rPr>
      <t>報告対象年度中に</t>
    </r>
    <r>
      <rPr>
        <b/>
        <sz val="12"/>
        <rFont val="ＭＳ Ｐゴシック"/>
        <family val="3"/>
        <charset val="128"/>
      </rPr>
      <t xml:space="preserve">
</t>
    </r>
    <r>
      <rPr>
        <b/>
        <u/>
        <sz val="11"/>
        <rFont val="ＭＳ Ｐゴシック"/>
        <family val="3"/>
        <charset val="128"/>
      </rPr>
      <t>増車</t>
    </r>
    <r>
      <rPr>
        <b/>
        <sz val="11"/>
        <rFont val="ＭＳ Ｐゴシック"/>
        <family val="3"/>
        <charset val="128"/>
      </rPr>
      <t>した車両</t>
    </r>
    <r>
      <rPr>
        <b/>
        <sz val="10"/>
        <rFont val="ＭＳ Ｐゴシック"/>
        <family val="3"/>
        <charset val="128"/>
      </rPr>
      <t>（台）</t>
    </r>
    <rPh sb="0" eb="2">
      <t>ホウコク</t>
    </rPh>
    <rPh sb="2" eb="4">
      <t>タイショウ</t>
    </rPh>
    <rPh sb="4" eb="7">
      <t>ネンドチュウ</t>
    </rPh>
    <rPh sb="6" eb="7">
      <t>チュウ</t>
    </rPh>
    <rPh sb="9" eb="11">
      <t>ゾウシャ</t>
    </rPh>
    <rPh sb="13" eb="15">
      <t>シャリョウ</t>
    </rPh>
    <rPh sb="16" eb="17">
      <t>ダイ</t>
    </rPh>
    <phoneticPr fontId="136"/>
  </si>
  <si>
    <r>
      <t>報告対象年度末の所有車両</t>
    </r>
    <r>
      <rPr>
        <b/>
        <sz val="10"/>
        <rFont val="ＭＳ Ｐゴシック"/>
        <family val="3"/>
        <charset val="128"/>
      </rPr>
      <t xml:space="preserve">（台）
</t>
    </r>
    <r>
      <rPr>
        <sz val="10"/>
        <rFont val="ＭＳ Ｐゴシック"/>
        <family val="3"/>
        <charset val="128"/>
      </rPr>
      <t>　( A-B+C-D )</t>
    </r>
    <rPh sb="0" eb="2">
      <t>ホウコク</t>
    </rPh>
    <rPh sb="2" eb="4">
      <t>タイショウ</t>
    </rPh>
    <rPh sb="4" eb="7">
      <t>ネンドマツ</t>
    </rPh>
    <rPh sb="5" eb="6">
      <t>ド</t>
    </rPh>
    <rPh sb="6" eb="7">
      <t>マツ</t>
    </rPh>
    <rPh sb="8" eb="10">
      <t>ショユウ</t>
    </rPh>
    <rPh sb="10" eb="12">
      <t>シャリョウ</t>
    </rPh>
    <rPh sb="13" eb="14">
      <t>ダイ</t>
    </rPh>
    <phoneticPr fontId="136"/>
  </si>
  <si>
    <t>( A )</t>
    <phoneticPr fontId="136"/>
  </si>
  <si>
    <r>
      <t>うち報告対象年度中に</t>
    </r>
    <r>
      <rPr>
        <b/>
        <u/>
        <sz val="12"/>
        <rFont val="ＭＳ Ｐゴシック"/>
        <family val="3"/>
        <charset val="128"/>
      </rPr>
      <t>廃車</t>
    </r>
    <r>
      <rPr>
        <sz val="10"/>
        <rFont val="ＭＳ Ｐゴシック"/>
        <family val="3"/>
        <charset val="128"/>
      </rPr>
      <t>した車両
（台）( B )</t>
    </r>
    <rPh sb="2" eb="4">
      <t>ホウコク</t>
    </rPh>
    <rPh sb="4" eb="6">
      <t>タイショウ</t>
    </rPh>
    <rPh sb="6" eb="9">
      <t>ネンドチュウ</t>
    </rPh>
    <rPh sb="7" eb="8">
      <t>ガンネン</t>
    </rPh>
    <rPh sb="8" eb="9">
      <t>チュウ</t>
    </rPh>
    <rPh sb="10" eb="12">
      <t>ハイシャ</t>
    </rPh>
    <rPh sb="14" eb="16">
      <t>シャリョウ</t>
    </rPh>
    <rPh sb="18" eb="19">
      <t>ダイ</t>
    </rPh>
    <phoneticPr fontId="136"/>
  </si>
  <si>
    <t>( C )</t>
    <phoneticPr fontId="136"/>
  </si>
  <si>
    <r>
      <t>うち報告対象年度中に</t>
    </r>
    <r>
      <rPr>
        <b/>
        <u/>
        <sz val="12"/>
        <rFont val="ＭＳ Ｐゴシック"/>
        <family val="3"/>
        <charset val="128"/>
      </rPr>
      <t>廃車</t>
    </r>
    <r>
      <rPr>
        <sz val="10"/>
        <rFont val="ＭＳ Ｐゴシック"/>
        <family val="3"/>
        <charset val="128"/>
      </rPr>
      <t>した車両
（台）( Ｄ )</t>
    </r>
    <rPh sb="2" eb="4">
      <t>ホウコク</t>
    </rPh>
    <rPh sb="4" eb="6">
      <t>タイショウ</t>
    </rPh>
    <rPh sb="6" eb="9">
      <t>ネンドチュウ</t>
    </rPh>
    <phoneticPr fontId="136"/>
  </si>
  <si>
    <r>
      <t>走行</t>
    </r>
    <r>
      <rPr>
        <b/>
        <u/>
        <sz val="12"/>
        <color indexed="8"/>
        <rFont val="ＭＳ Ｐゴシック"/>
        <family val="3"/>
        <charset val="128"/>
      </rPr>
      <t>あり</t>
    </r>
    <rPh sb="0" eb="2">
      <t>ソウコウ</t>
    </rPh>
    <phoneticPr fontId="136"/>
  </si>
  <si>
    <r>
      <t>走行</t>
    </r>
    <r>
      <rPr>
        <b/>
        <u/>
        <sz val="12"/>
        <rFont val="ＭＳ Ｐゴシック"/>
        <family val="3"/>
        <charset val="128"/>
      </rPr>
      <t>なし</t>
    </r>
    <rPh sb="0" eb="2">
      <t>ソウコウ</t>
    </rPh>
    <rPh sb="1" eb="2">
      <t>ネンドチュウ</t>
    </rPh>
    <phoneticPr fontId="136"/>
  </si>
  <si>
    <t>↑昨年度提出した計画書等の第１面（上段）に記載した
　台数と一致 （新規提出の場合を除く。）</t>
    <rPh sb="1" eb="4">
      <t>サクネンド</t>
    </rPh>
    <rPh sb="4" eb="6">
      <t>テイシュツ</t>
    </rPh>
    <rPh sb="8" eb="11">
      <t>ケイカクショ</t>
    </rPh>
    <rPh sb="11" eb="12">
      <t>トウ</t>
    </rPh>
    <rPh sb="13" eb="14">
      <t>ダイ</t>
    </rPh>
    <rPh sb="15" eb="16">
      <t>メン</t>
    </rPh>
    <rPh sb="17" eb="19">
      <t>ジョウダン</t>
    </rPh>
    <rPh sb="21" eb="23">
      <t>キサイ</t>
    </rPh>
    <rPh sb="27" eb="29">
      <t>ダイスウ</t>
    </rPh>
    <rPh sb="30" eb="32">
      <t>イッチ</t>
    </rPh>
    <rPh sb="34" eb="36">
      <t>シンキ</t>
    </rPh>
    <rPh sb="36" eb="38">
      <t>テイシュツ</t>
    </rPh>
    <rPh sb="39" eb="41">
      <t>バアイ</t>
    </rPh>
    <rPh sb="42" eb="43">
      <t>ノゾ</t>
    </rPh>
    <phoneticPr fontId="136"/>
  </si>
  <si>
    <t>↑今年度提出する計画書等の第１面（上段）に記載する台数</t>
    <rPh sb="1" eb="4">
      <t>コンネンド</t>
    </rPh>
    <rPh sb="4" eb="6">
      <t>テイシュツ</t>
    </rPh>
    <rPh sb="8" eb="10">
      <t>ケイカク</t>
    </rPh>
    <rPh sb="10" eb="11">
      <t>ショ</t>
    </rPh>
    <rPh sb="11" eb="12">
      <t>トウ</t>
    </rPh>
    <rPh sb="13" eb="14">
      <t>ダイ</t>
    </rPh>
    <rPh sb="15" eb="16">
      <t>メン</t>
    </rPh>
    <rPh sb="17" eb="19">
      <t>ジョウダン</t>
    </rPh>
    <rPh sb="21" eb="23">
      <t>キサイ</t>
    </rPh>
    <rPh sb="25" eb="27">
      <t>ダイスウ</t>
    </rPh>
    <phoneticPr fontId="136"/>
  </si>
  <si>
    <t>【排出量計算書】</t>
    <phoneticPr fontId="136"/>
  </si>
  <si>
    <t>年間
走行
台数
（台）</t>
    <rPh sb="0" eb="2">
      <t>ネンカン</t>
    </rPh>
    <rPh sb="3" eb="5">
      <t>ソウコウ</t>
    </rPh>
    <rPh sb="6" eb="8">
      <t>ダイスウ</t>
    </rPh>
    <rPh sb="10" eb="11">
      <t>ダイ</t>
    </rPh>
    <phoneticPr fontId="136"/>
  </si>
  <si>
    <t>年間
燃料補給量</t>
    <rPh sb="0" eb="2">
      <t>ネンカン</t>
    </rPh>
    <rPh sb="3" eb="5">
      <t>ネンリョウ</t>
    </rPh>
    <rPh sb="5" eb="7">
      <t>ホキュウ</t>
    </rPh>
    <rPh sb="7" eb="8">
      <t>リョウ</t>
    </rPh>
    <phoneticPr fontId="136"/>
  </si>
  <si>
    <r>
      <t>ＣＯ</t>
    </r>
    <r>
      <rPr>
        <vertAlign val="subscript"/>
        <sz val="11"/>
        <rFont val="ＭＳ Ｐゴシック"/>
        <family val="3"/>
        <charset val="128"/>
      </rPr>
      <t>2</t>
    </r>
    <r>
      <rPr>
        <sz val="11"/>
        <rFont val="ＭＳ Ｐゴシック"/>
        <family val="3"/>
        <charset val="128"/>
      </rPr>
      <t>排出係数</t>
    </r>
    <rPh sb="3" eb="5">
      <t>ハイシュツ</t>
    </rPh>
    <rPh sb="5" eb="7">
      <t>ケイスウ</t>
    </rPh>
    <phoneticPr fontId="136"/>
  </si>
  <si>
    <r>
      <t>ＣＯ</t>
    </r>
    <r>
      <rPr>
        <vertAlign val="subscript"/>
        <sz val="11"/>
        <rFont val="ＭＳ Ｐゴシック"/>
        <family val="3"/>
        <charset val="128"/>
      </rPr>
      <t>2</t>
    </r>
    <r>
      <rPr>
        <sz val="11"/>
        <rFont val="ＭＳ Ｐゴシック"/>
        <family val="3"/>
        <charset val="128"/>
      </rPr>
      <t>排出量
(tCO2)</t>
    </r>
    <rPh sb="3" eb="5">
      <t>ハイシュツ</t>
    </rPh>
    <rPh sb="5" eb="6">
      <t>リョウ</t>
    </rPh>
    <phoneticPr fontId="136"/>
  </si>
  <si>
    <t>調整後</t>
    <rPh sb="0" eb="2">
      <t>チョウセイ</t>
    </rPh>
    <rPh sb="2" eb="3">
      <t>ゴ</t>
    </rPh>
    <phoneticPr fontId="136"/>
  </si>
  <si>
    <t>単位</t>
    <rPh sb="0" eb="2">
      <t>タンイ</t>
    </rPh>
    <phoneticPr fontId="136"/>
  </si>
  <si>
    <t>tCO2/kWh</t>
    <phoneticPr fontId="136"/>
  </si>
  <si>
    <t>報告対象年度に走行した
車両台数（Ａ＋Ｃ）</t>
    <rPh sb="0" eb="2">
      <t>ホウコク</t>
    </rPh>
    <rPh sb="2" eb="4">
      <t>タイショウ</t>
    </rPh>
    <rPh sb="4" eb="6">
      <t>ネンド</t>
    </rPh>
    <rPh sb="7" eb="9">
      <t>ソウコウ</t>
    </rPh>
    <rPh sb="12" eb="14">
      <t>シャリョウ</t>
    </rPh>
    <rPh sb="14" eb="15">
      <t>ダイ</t>
    </rPh>
    <rPh sb="15" eb="16">
      <t>スウ</t>
    </rPh>
    <phoneticPr fontId="136"/>
  </si>
  <si>
    <t>横浜市内</t>
    <rPh sb="0" eb="2">
      <t>ヨコハマ</t>
    </rPh>
    <rPh sb="2" eb="4">
      <t>シナイ</t>
    </rPh>
    <phoneticPr fontId="136"/>
  </si>
  <si>
    <t>ID</t>
    <phoneticPr fontId="34"/>
  </si>
  <si>
    <t>vlookupを使って、IDで検索する際には、テキスト化されているID文字列を使う</t>
    <rPh sb="8" eb="9">
      <t>ツカ</t>
    </rPh>
    <rPh sb="15" eb="17">
      <t>ケンサク</t>
    </rPh>
    <rPh sb="19" eb="20">
      <t>サイ</t>
    </rPh>
    <rPh sb="27" eb="28">
      <t>カ</t>
    </rPh>
    <rPh sb="39" eb="40">
      <t>ツカ</t>
    </rPh>
    <phoneticPr fontId="34"/>
  </si>
  <si>
    <t>１号true</t>
    <rPh sb="1" eb="2">
      <t>ゴウ</t>
    </rPh>
    <phoneticPr fontId="34"/>
  </si>
  <si>
    <t>２号true</t>
    <rPh sb="1" eb="2">
      <t>ゴウ</t>
    </rPh>
    <phoneticPr fontId="34"/>
  </si>
  <si>
    <t>３号true</t>
    <rPh sb="1" eb="2">
      <t>ゴウ</t>
    </rPh>
    <phoneticPr fontId="34"/>
  </si>
  <si>
    <t>任意true</t>
    <rPh sb="0" eb="2">
      <t>ニンイ</t>
    </rPh>
    <phoneticPr fontId="34"/>
  </si>
  <si>
    <t>任意12号true</t>
    <rPh sb="0" eb="2">
      <t>ニンイ</t>
    </rPh>
    <rPh sb="4" eb="5">
      <t>ゴウ</t>
    </rPh>
    <phoneticPr fontId="34"/>
  </si>
  <si>
    <t>任意3号true</t>
    <rPh sb="0" eb="2">
      <t>ニンイ</t>
    </rPh>
    <rPh sb="3" eb="4">
      <t>ゴウ</t>
    </rPh>
    <phoneticPr fontId="34"/>
  </si>
  <si>
    <t>ホームページ_有無true</t>
    <phoneticPr fontId="34"/>
  </si>
  <si>
    <t>窓口閲覧_有無true</t>
    <phoneticPr fontId="34"/>
  </si>
  <si>
    <t>公表その他方式_有無true</t>
    <phoneticPr fontId="34"/>
  </si>
  <si>
    <t>参照先シート名</t>
    <rPh sb="2" eb="3">
      <t>サキ</t>
    </rPh>
    <rPh sb="6" eb="7">
      <t>メイ</t>
    </rPh>
    <phoneticPr fontId="34"/>
  </si>
  <si>
    <t>参照先アドレス</t>
    <rPh sb="0" eb="2">
      <t>サンショウ</t>
    </rPh>
    <rPh sb="2" eb="3">
      <t>サキ</t>
    </rPh>
    <phoneticPr fontId="34"/>
  </si>
  <si>
    <t>参照先</t>
    <rPh sb="0" eb="3">
      <t>サンショウサキ</t>
    </rPh>
    <phoneticPr fontId="34"/>
  </si>
  <si>
    <t>参照先数式文字列</t>
    <rPh sb="0" eb="3">
      <t>サンショウサキ</t>
    </rPh>
    <rPh sb="3" eb="5">
      <t>スウシキ</t>
    </rPh>
    <rPh sb="5" eb="8">
      <t>モジレツ</t>
    </rPh>
    <phoneticPr fontId="34"/>
  </si>
  <si>
    <t>参照先に入れる数式文字列</t>
    <rPh sb="0" eb="2">
      <t>サンショウ</t>
    </rPh>
    <rPh sb="2" eb="3">
      <t>サキ</t>
    </rPh>
    <rPh sb="4" eb="5">
      <t>イ</t>
    </rPh>
    <rPh sb="7" eb="9">
      <t>スウシキ</t>
    </rPh>
    <rPh sb="9" eb="12">
      <t>モジレツ</t>
    </rPh>
    <phoneticPr fontId="34"/>
  </si>
  <si>
    <t>別紙１（エネルギー起源二酸化炭素排出量計算表）</t>
    <rPh sb="0" eb="2">
      <t>ベッシ</t>
    </rPh>
    <rPh sb="9" eb="11">
      <t>キゲン</t>
    </rPh>
    <rPh sb="11" eb="14">
      <t>ニサンカ</t>
    </rPh>
    <rPh sb="14" eb="16">
      <t>タンソ</t>
    </rPh>
    <rPh sb="16" eb="18">
      <t>ハイシュツ</t>
    </rPh>
    <rPh sb="18" eb="19">
      <t>リョウ</t>
    </rPh>
    <rPh sb="19" eb="21">
      <t>ケイサン</t>
    </rPh>
    <rPh sb="21" eb="22">
      <t>ヒョウ</t>
    </rPh>
    <phoneticPr fontId="34"/>
  </si>
  <si>
    <t>事業者名：</t>
    <rPh sb="0" eb="3">
      <t>ジギョウシャ</t>
    </rPh>
    <rPh sb="3" eb="4">
      <t>メイ</t>
    </rPh>
    <phoneticPr fontId="34"/>
  </si>
  <si>
    <t>対象：</t>
    <phoneticPr fontId="34"/>
  </si>
  <si>
    <t>原油換算エネルギー使用量(kL)</t>
    <rPh sb="0" eb="2">
      <t>ゲンユ</t>
    </rPh>
    <rPh sb="2" eb="4">
      <t>カンサン</t>
    </rPh>
    <rPh sb="9" eb="11">
      <t>シヨウ</t>
    </rPh>
    <rPh sb="11" eb="12">
      <t>リョウ</t>
    </rPh>
    <phoneticPr fontId="34"/>
  </si>
  <si>
    <t>エネルギー使用量</t>
    <rPh sb="5" eb="7">
      <t>シヨウ</t>
    </rPh>
    <rPh sb="7" eb="8">
      <t>リョウ</t>
    </rPh>
    <phoneticPr fontId="34"/>
  </si>
  <si>
    <t>エネルギー起源二酸化炭素</t>
    <rPh sb="5" eb="7">
      <t>キゲン</t>
    </rPh>
    <rPh sb="7" eb="10">
      <t>ニサンカ</t>
    </rPh>
    <rPh sb="10" eb="12">
      <t>タンソ</t>
    </rPh>
    <phoneticPr fontId="34"/>
  </si>
  <si>
    <t>数値Ａ</t>
    <rPh sb="0" eb="2">
      <t>スウチ</t>
    </rPh>
    <phoneticPr fontId="34"/>
  </si>
  <si>
    <t>熱量Ａ
（GJ）</t>
    <rPh sb="0" eb="2">
      <t>ネツリョウ</t>
    </rPh>
    <phoneticPr fontId="34"/>
  </si>
  <si>
    <t>数値Ｂ</t>
    <rPh sb="0" eb="2">
      <t>スウチ</t>
    </rPh>
    <phoneticPr fontId="34"/>
  </si>
  <si>
    <t>熱量Ｂ
（GJ）</t>
    <rPh sb="0" eb="2">
      <t>ネツリョウ</t>
    </rPh>
    <phoneticPr fontId="34"/>
  </si>
  <si>
    <t>CO2排出量(tCO2)</t>
    <rPh sb="3" eb="5">
      <t>ハイシュツ</t>
    </rPh>
    <rPh sb="5" eb="6">
      <t>リョウ</t>
    </rPh>
    <phoneticPr fontId="34"/>
  </si>
  <si>
    <t>kL</t>
    <phoneticPr fontId="34"/>
  </si>
  <si>
    <r>
      <t>千k</t>
    </r>
    <r>
      <rPr>
        <sz val="11"/>
        <rFont val="ＭＳ Ｐゴシック"/>
        <family val="3"/>
        <charset val="128"/>
      </rPr>
      <t>W</t>
    </r>
    <r>
      <rPr>
        <sz val="11"/>
        <rFont val="ＭＳ Ｐゴシック"/>
        <family val="3"/>
        <charset val="128"/>
      </rPr>
      <t>h</t>
    </r>
    <rPh sb="0" eb="1">
      <t>セン</t>
    </rPh>
    <phoneticPr fontId="34"/>
  </si>
  <si>
    <t>千kWh</t>
    <phoneticPr fontId="34"/>
  </si>
  <si>
    <t>合　計</t>
    <rPh sb="0" eb="1">
      <t>ゴウ</t>
    </rPh>
    <rPh sb="2" eb="3">
      <t>ケイ</t>
    </rPh>
    <phoneticPr fontId="34"/>
  </si>
  <si>
    <t>入力シートの参照列：</t>
  </si>
  <si>
    <t>入力シート名</t>
    <rPh sb="0" eb="2">
      <t>ニュウリョク</t>
    </rPh>
    <rPh sb="5" eb="6">
      <t>メイ</t>
    </rPh>
    <phoneticPr fontId="34"/>
  </si>
  <si>
    <t>事業所別No</t>
    <rPh sb="0" eb="3">
      <t>ジギョウショ</t>
    </rPh>
    <rPh sb="3" eb="4">
      <t>ベツ</t>
    </rPh>
    <phoneticPr fontId="90"/>
  </si>
  <si>
    <t>事業所等の名称</t>
    <rPh sb="0" eb="3">
      <t>ジギョウショ</t>
    </rPh>
    <rPh sb="3" eb="4">
      <t>トウ</t>
    </rPh>
    <rPh sb="5" eb="7">
      <t>メイショウ</t>
    </rPh>
    <phoneticPr fontId="91"/>
  </si>
  <si>
    <t>原油換算エネルギー使用量</t>
    <rPh sb="0" eb="4">
      <t>ゲンユカンサン</t>
    </rPh>
    <rPh sb="9" eb="12">
      <t>シヨウリョウ</t>
    </rPh>
    <phoneticPr fontId="91"/>
  </si>
  <si>
    <t>参照元</t>
    <rPh sb="0" eb="2">
      <t>サンショウ</t>
    </rPh>
    <rPh sb="2" eb="3">
      <t>モト</t>
    </rPh>
    <phoneticPr fontId="34"/>
  </si>
  <si>
    <t>参照元</t>
    <rPh sb="0" eb="3">
      <t>サンショウモト</t>
    </rPh>
    <phoneticPr fontId="34"/>
  </si>
  <si>
    <t>報告個別票用</t>
    <rPh sb="0" eb="2">
      <t>ホウコク</t>
    </rPh>
    <rPh sb="2" eb="5">
      <t>コベツヒョウ</t>
    </rPh>
    <rPh sb="5" eb="6">
      <t>ヨウ</t>
    </rPh>
    <phoneticPr fontId="34"/>
  </si>
  <si>
    <t>電力会社</t>
    <rPh sb="0" eb="4">
      <t>デンリョクガイシャ</t>
    </rPh>
    <phoneticPr fontId="34"/>
  </si>
  <si>
    <t>小売電気事業者を検索して、排出係数を調べます。</t>
    <rPh sb="8" eb="10">
      <t>ケンサク</t>
    </rPh>
    <rPh sb="15" eb="17">
      <t>ケイスウ</t>
    </rPh>
    <rPh sb="18" eb="19">
      <t>シラ</t>
    </rPh>
    <phoneticPr fontId="34"/>
  </si>
  <si>
    <t>計画書様式（新規事業者と、第３年度報告事業者が作成します。）</t>
    <rPh sb="0" eb="3">
      <t>ケイカクショ</t>
    </rPh>
    <rPh sb="3" eb="5">
      <t>ヨウシキ</t>
    </rPh>
    <rPh sb="6" eb="11">
      <t>シンキジギョウシャ</t>
    </rPh>
    <rPh sb="13" eb="14">
      <t>ダイ</t>
    </rPh>
    <rPh sb="15" eb="17">
      <t>ネンド</t>
    </rPh>
    <rPh sb="17" eb="22">
      <t>ホウコクジギョウシャ</t>
    </rPh>
    <rPh sb="23" eb="25">
      <t>サクセイ</t>
    </rPh>
    <phoneticPr fontId="34"/>
  </si>
  <si>
    <t>係数</t>
    <rPh sb="0" eb="2">
      <t>ケイスウ</t>
    </rPh>
    <phoneticPr fontId="34"/>
  </si>
  <si>
    <t>非表示シート</t>
    <rPh sb="0" eb="3">
      <t>ヒヒョウジ</t>
    </rPh>
    <phoneticPr fontId="34"/>
  </si>
  <si>
    <t>昨年度報告書</t>
    <rPh sb="0" eb="3">
      <t>サクネンド</t>
    </rPh>
    <rPh sb="3" eb="6">
      <t>ホウコクショ</t>
    </rPh>
    <phoneticPr fontId="34"/>
  </si>
  <si>
    <t>参照元</t>
    <rPh sb="0" eb="3">
      <t>サンショウモト</t>
    </rPh>
    <phoneticPr fontId="34"/>
  </si>
  <si>
    <t>１号２号事業者用：燃料などの排出係数等を変更する場合に使います。</t>
    <rPh sb="9" eb="11">
      <t>ネンリョウ</t>
    </rPh>
    <rPh sb="14" eb="19">
      <t>ハイシュツケイスウトウ</t>
    </rPh>
    <rPh sb="20" eb="22">
      <t>ヘンコウ</t>
    </rPh>
    <rPh sb="24" eb="26">
      <t>バアイ</t>
    </rPh>
    <rPh sb="27" eb="28">
      <t>ツカ</t>
    </rPh>
    <phoneticPr fontId="34"/>
  </si>
  <si>
    <t>「昨年度報告書」、「昨年度計画書」、「使用量」、「自動車」の各シートから、当該事業者の報告書・計画書から参照すべきデータを取り出したシート</t>
    <rPh sb="1" eb="7">
      <t>サクネンドホウコクショ</t>
    </rPh>
    <rPh sb="10" eb="16">
      <t>サクネンドケイカクショ</t>
    </rPh>
    <rPh sb="19" eb="22">
      <t>シヨウリョウ</t>
    </rPh>
    <rPh sb="25" eb="28">
      <t>ジドウシャ</t>
    </rPh>
    <rPh sb="30" eb="31">
      <t>カク</t>
    </rPh>
    <rPh sb="37" eb="39">
      <t>トウガイ</t>
    </rPh>
    <rPh sb="39" eb="42">
      <t>ジギョウシャ</t>
    </rPh>
    <rPh sb="43" eb="46">
      <t>ホウコクショ</t>
    </rPh>
    <rPh sb="47" eb="50">
      <t>ケイカクショ</t>
    </rPh>
    <rPh sb="52" eb="54">
      <t>サンショウ</t>
    </rPh>
    <rPh sb="61" eb="62">
      <t>ト</t>
    </rPh>
    <rPh sb="63" eb="64">
      <t>ダ</t>
    </rPh>
    <phoneticPr fontId="34"/>
  </si>
  <si>
    <t>報告個別</t>
    <rPh sb="0" eb="2">
      <t>ホウコク</t>
    </rPh>
    <rPh sb="2" eb="4">
      <t>コベツ</t>
    </rPh>
    <phoneticPr fontId="34"/>
  </si>
  <si>
    <t>削除予定</t>
    <rPh sb="0" eb="2">
      <t>サクジョ</t>
    </rPh>
    <rPh sb="2" eb="4">
      <t>ヨテイ</t>
    </rPh>
    <phoneticPr fontId="34"/>
  </si>
  <si>
    <t>R4年度に提出された報告書の全事業者データ（一部列）</t>
    <rPh sb="2" eb="4">
      <t>ネンド</t>
    </rPh>
    <rPh sb="5" eb="7">
      <t>テイシュツ</t>
    </rPh>
    <rPh sb="10" eb="13">
      <t>ホウコクショ</t>
    </rPh>
    <rPh sb="14" eb="18">
      <t>ゼンジギョウシャ</t>
    </rPh>
    <phoneticPr fontId="34"/>
  </si>
  <si>
    <t>R4年度に提出された計画書の全事業者データ（一部列）</t>
    <rPh sb="2" eb="4">
      <t>ネンド</t>
    </rPh>
    <rPh sb="5" eb="7">
      <t>テイシュツ</t>
    </rPh>
    <rPh sb="10" eb="13">
      <t>ケイカクショ</t>
    </rPh>
    <rPh sb="14" eb="18">
      <t>ゼンジギョウシャ</t>
    </rPh>
    <phoneticPr fontId="34"/>
  </si>
  <si>
    <t>R4年度に提出された報告書個別票の全事業所データ（一部列）、R3年度に提出された報告個別票と照合名寄せしたもの</t>
    <rPh sb="2" eb="4">
      <t>ネンド</t>
    </rPh>
    <rPh sb="5" eb="7">
      <t>テイシュツ</t>
    </rPh>
    <rPh sb="10" eb="13">
      <t>ホウコクショ</t>
    </rPh>
    <rPh sb="13" eb="16">
      <t>コベツヒョウ</t>
    </rPh>
    <rPh sb="17" eb="18">
      <t>ゼン</t>
    </rPh>
    <rPh sb="18" eb="21">
      <t>ジギョウショ</t>
    </rPh>
    <rPh sb="25" eb="27">
      <t>イチブ</t>
    </rPh>
    <rPh sb="27" eb="28">
      <t>レツ</t>
    </rPh>
    <rPh sb="32" eb="34">
      <t>ネンド</t>
    </rPh>
    <rPh sb="35" eb="37">
      <t>テイシュツ</t>
    </rPh>
    <rPh sb="40" eb="42">
      <t>ホウコク</t>
    </rPh>
    <rPh sb="42" eb="45">
      <t>コベツヒョウ</t>
    </rPh>
    <rPh sb="46" eb="48">
      <t>ショウゴウ</t>
    </rPh>
    <rPh sb="48" eb="50">
      <t>ナヨ</t>
    </rPh>
    <phoneticPr fontId="34"/>
  </si>
  <si>
    <t>計画個別</t>
    <rPh sb="0" eb="2">
      <t>ケイカク</t>
    </rPh>
    <rPh sb="2" eb="4">
      <t>コベツ</t>
    </rPh>
    <phoneticPr fontId="34"/>
  </si>
  <si>
    <t>R4年度に提出された計画書個別票の全事業所データ（一部列）</t>
    <rPh sb="2" eb="4">
      <t>ネンド</t>
    </rPh>
    <rPh sb="5" eb="7">
      <t>テイシュツ</t>
    </rPh>
    <rPh sb="10" eb="13">
      <t>ケイカクショ</t>
    </rPh>
    <rPh sb="13" eb="16">
      <t>コベツヒョウ</t>
    </rPh>
    <rPh sb="17" eb="18">
      <t>ゼン</t>
    </rPh>
    <rPh sb="18" eb="21">
      <t>ジギョウショ</t>
    </rPh>
    <rPh sb="25" eb="27">
      <t>イチブ</t>
    </rPh>
    <rPh sb="27" eb="28">
      <t>レツ</t>
    </rPh>
    <phoneticPr fontId="34"/>
  </si>
  <si>
    <t>参照元個別</t>
    <rPh sb="0" eb="3">
      <t>サンショウモト</t>
    </rPh>
    <rPh sb="3" eb="5">
      <t>コベツ</t>
    </rPh>
    <phoneticPr fontId="34"/>
  </si>
  <si>
    <t>o1～o43</t>
    <phoneticPr fontId="34"/>
  </si>
  <si>
    <t>開発メモ）</t>
    <rPh sb="0" eb="2">
      <t>カイハツ</t>
    </rPh>
    <phoneticPr fontId="34"/>
  </si>
  <si>
    <t>記入欄</t>
    <rPh sb="0" eb="3">
      <t>キニュウラン</t>
    </rPh>
    <phoneticPr fontId="34"/>
  </si>
  <si>
    <t>事業者ID下３桁</t>
    <rPh sb="0" eb="3">
      <t>ジギョウシャ</t>
    </rPh>
    <phoneticPr fontId="34"/>
  </si>
  <si>
    <t>報1～報7</t>
    <rPh sb="0" eb="1">
      <t>ホウ</t>
    </rPh>
    <rPh sb="3" eb="4">
      <t>ホウ</t>
    </rPh>
    <phoneticPr fontId="34"/>
  </si>
  <si>
    <t>計1～計5</t>
    <rPh sb="0" eb="1">
      <t>ケイ</t>
    </rPh>
    <rPh sb="3" eb="4">
      <t>ケイ</t>
    </rPh>
    <phoneticPr fontId="34"/>
  </si>
  <si>
    <t>　　④'（３号事業者が電気自動車の充電量を記入する場合）</t>
    <phoneticPr fontId="34"/>
  </si>
  <si>
    <r>
      <t xml:space="preserve">走行台数 </t>
    </r>
    <r>
      <rPr>
        <sz val="10"/>
        <color theme="1"/>
        <rFont val="ＭＳ Ｐゴシック"/>
        <family val="3"/>
        <charset val="128"/>
        <scheme val="minor"/>
      </rPr>
      <t>（台/年）</t>
    </r>
    <rPh sb="0" eb="2">
      <t>ソウコウ</t>
    </rPh>
    <rPh sb="2" eb="4">
      <t>ダイスウ</t>
    </rPh>
    <rPh sb="6" eb="7">
      <t>ダイ</t>
    </rPh>
    <rPh sb="8" eb="9">
      <t>ネン</t>
    </rPh>
    <phoneticPr fontId="136"/>
  </si>
  <si>
    <r>
      <t xml:space="preserve">走行距離 </t>
    </r>
    <r>
      <rPr>
        <sz val="10"/>
        <color theme="1"/>
        <rFont val="ＭＳ Ｐゴシック"/>
        <family val="3"/>
        <charset val="128"/>
        <scheme val="minor"/>
      </rPr>
      <t>(km/年)</t>
    </r>
    <r>
      <rPr>
        <b/>
        <sz val="8"/>
        <color theme="1"/>
        <rFont val="ＭＳ Ｐゴシック"/>
        <family val="3"/>
        <charset val="128"/>
        <scheme val="minor"/>
      </rPr>
      <t xml:space="preserve">
</t>
    </r>
    <r>
      <rPr>
        <sz val="10"/>
        <color theme="1"/>
        <rFont val="ＭＳ Ｐゴシック"/>
        <family val="3"/>
        <charset val="128"/>
        <scheme val="minor"/>
      </rPr>
      <t xml:space="preserve"> (a)</t>
    </r>
    <rPh sb="0" eb="2">
      <t>ソウコウ</t>
    </rPh>
    <rPh sb="2" eb="4">
      <t>キョリ</t>
    </rPh>
    <rPh sb="9" eb="10">
      <t>ネン</t>
    </rPh>
    <phoneticPr fontId="136"/>
  </si>
  <si>
    <r>
      <t xml:space="preserve">燃料補給量 </t>
    </r>
    <r>
      <rPr>
        <sz val="10"/>
        <color theme="1"/>
        <rFont val="ＭＳ Ｐゴシック"/>
        <family val="3"/>
        <charset val="128"/>
        <scheme val="minor"/>
      </rPr>
      <t xml:space="preserve">( 　/年) </t>
    </r>
    <r>
      <rPr>
        <b/>
        <sz val="8"/>
        <color theme="1"/>
        <rFont val="ＭＳ Ｐゴシック"/>
        <family val="3"/>
        <charset val="128"/>
        <scheme val="minor"/>
      </rPr>
      <t xml:space="preserve">
</t>
    </r>
    <r>
      <rPr>
        <sz val="10"/>
        <color theme="1"/>
        <rFont val="ＭＳ Ｐゴシック"/>
        <family val="3"/>
        <charset val="128"/>
        <scheme val="minor"/>
      </rPr>
      <t>(b)</t>
    </r>
    <rPh sb="0" eb="2">
      <t>ネンリョウ</t>
    </rPh>
    <rPh sb="2" eb="4">
      <t>ホキュウ</t>
    </rPh>
    <rPh sb="4" eb="5">
      <t>リョウ</t>
    </rPh>
    <rPh sb="10" eb="11">
      <t>ネン</t>
    </rPh>
    <phoneticPr fontId="136"/>
  </si>
  <si>
    <r>
      <t>走行台数</t>
    </r>
    <r>
      <rPr>
        <sz val="9"/>
        <color theme="1"/>
        <rFont val="ＭＳ Ｐゴシック"/>
        <family val="3"/>
        <charset val="128"/>
        <scheme val="minor"/>
      </rPr>
      <t>（検算用）</t>
    </r>
    <rPh sb="0" eb="2">
      <t>ソウコウ</t>
    </rPh>
    <rPh sb="2" eb="3">
      <t>ダイ</t>
    </rPh>
    <rPh sb="3" eb="4">
      <t>スウ</t>
    </rPh>
    <rPh sb="5" eb="7">
      <t>ケンザン</t>
    </rPh>
    <rPh sb="7" eb="8">
      <t>ヨウ</t>
    </rPh>
    <phoneticPr fontId="136"/>
  </si>
  <si>
    <r>
      <t>走行あり</t>
    </r>
    <r>
      <rPr>
        <sz val="9"/>
        <color theme="1"/>
        <rFont val="ＭＳ Ｐゴシック"/>
        <family val="3"/>
        <charset val="128"/>
        <scheme val="minor"/>
      </rPr>
      <t>①</t>
    </r>
    <rPh sb="0" eb="2">
      <t>ソウコウ</t>
    </rPh>
    <phoneticPr fontId="136"/>
  </si>
  <si>
    <r>
      <t>走行あり</t>
    </r>
    <r>
      <rPr>
        <sz val="9"/>
        <color theme="1"/>
        <rFont val="ＭＳ Ｐゴシック"/>
        <family val="3"/>
        <charset val="128"/>
        <scheme val="minor"/>
      </rPr>
      <t>②</t>
    </r>
    <rPh sb="0" eb="2">
      <t>ソウコウ</t>
    </rPh>
    <phoneticPr fontId="136"/>
  </si>
  <si>
    <r>
      <t>走行あり</t>
    </r>
    <r>
      <rPr>
        <sz val="9"/>
        <color theme="1"/>
        <rFont val="ＭＳ Ｐゴシック"/>
        <family val="3"/>
        <charset val="128"/>
        <scheme val="minor"/>
      </rPr>
      <t>③</t>
    </r>
    <rPh sb="0" eb="2">
      <t>ソウコウ</t>
    </rPh>
    <phoneticPr fontId="136"/>
  </si>
  <si>
    <r>
      <t>走行あり</t>
    </r>
    <r>
      <rPr>
        <sz val="9"/>
        <color theme="1"/>
        <rFont val="ＭＳ Ｐゴシック"/>
        <family val="3"/>
        <charset val="128"/>
        <scheme val="minor"/>
      </rPr>
      <t>④</t>
    </r>
    <rPh sb="0" eb="2">
      <t>ソウコウ</t>
    </rPh>
    <phoneticPr fontId="136"/>
  </si>
  <si>
    <t>二酸化炭素排出量算定表（３号用）車両台数及びエネルギー使用量入力表</t>
    <rPh sb="0" eb="3">
      <t>ニサンカ</t>
    </rPh>
    <rPh sb="3" eb="5">
      <t>タンソ</t>
    </rPh>
    <rPh sb="5" eb="7">
      <t>ハイシュツ</t>
    </rPh>
    <rPh sb="7" eb="8">
      <t>リョウ</t>
    </rPh>
    <rPh sb="8" eb="10">
      <t>サンテイ</t>
    </rPh>
    <rPh sb="10" eb="11">
      <t>ヒョウ</t>
    </rPh>
    <rPh sb="13" eb="14">
      <t>ゴウ</t>
    </rPh>
    <rPh sb="14" eb="15">
      <t>ヨウ</t>
    </rPh>
    <rPh sb="16" eb="18">
      <t>シャリョウ</t>
    </rPh>
    <rPh sb="18" eb="20">
      <t>ダイスウ</t>
    </rPh>
    <rPh sb="20" eb="21">
      <t>オヨ</t>
    </rPh>
    <rPh sb="27" eb="30">
      <t>シヨウリョウ</t>
    </rPh>
    <rPh sb="30" eb="32">
      <t>ニュウリョク</t>
    </rPh>
    <rPh sb="32" eb="33">
      <t>ヒョウ</t>
    </rPh>
    <phoneticPr fontId="136"/>
  </si>
  <si>
    <r>
      <t>二酸化炭素排出量算定表（１号、２号用）エネルギー外部供給</t>
    </r>
    <r>
      <rPr>
        <sz val="16"/>
        <color theme="1"/>
        <rFont val="ＭＳ Ｐゴシック"/>
        <family val="3"/>
        <charset val="128"/>
        <scheme val="minor"/>
      </rPr>
      <t>量入力表</t>
    </r>
    <rPh sb="24" eb="26">
      <t>ガイブ</t>
    </rPh>
    <rPh sb="26" eb="28">
      <t>キョウキュウ</t>
    </rPh>
    <rPh sb="28" eb="29">
      <t>リョウ</t>
    </rPh>
    <rPh sb="29" eb="32">
      <t>ニュウリョクヒョウ</t>
    </rPh>
    <phoneticPr fontId="92"/>
  </si>
  <si>
    <t>横浜市内合計</t>
    <phoneticPr fontId="34"/>
  </si>
  <si>
    <t>登録番号+メニュー</t>
  </si>
  <si>
    <t>前年度自動車台数</t>
    <rPh sb="0" eb="3">
      <t>ゼンネンド</t>
    </rPh>
    <rPh sb="3" eb="6">
      <t>ジドウシャ</t>
    </rPh>
    <rPh sb="6" eb="8">
      <t>ダイスウ</t>
    </rPh>
    <phoneticPr fontId="90"/>
  </si>
  <si>
    <t>原単位分母</t>
    <rPh sb="0" eb="3">
      <t>ゲンタンイ</t>
    </rPh>
    <rPh sb="3" eb="5">
      <t>ブンボ</t>
    </rPh>
    <phoneticPr fontId="34"/>
  </si>
  <si>
    <t>使用量シート用</t>
    <rPh sb="6" eb="7">
      <t>ヨウ</t>
    </rPh>
    <phoneticPr fontId="34"/>
  </si>
  <si>
    <t>原油換算500ｋl 以上の事業所のエネルギー使用量</t>
    <rPh sb="0" eb="2">
      <t>ゲンユ</t>
    </rPh>
    <rPh sb="2" eb="4">
      <t>カンサン</t>
    </rPh>
    <rPh sb="10" eb="12">
      <t>イジョウ</t>
    </rPh>
    <rPh sb="13" eb="16">
      <t>ジギョウショ</t>
    </rPh>
    <rPh sb="22" eb="25">
      <t>シヨウリョウ</t>
    </rPh>
    <phoneticPr fontId="92"/>
  </si>
  <si>
    <t>（R）</t>
    <phoneticPr fontId="34"/>
  </si>
  <si>
    <t>目標原単位削減率
複数原単位の場合</t>
    <rPh sb="0" eb="2">
      <t>モクヒョウ</t>
    </rPh>
    <rPh sb="2" eb="5">
      <t>ゲンタンイ</t>
    </rPh>
    <rPh sb="5" eb="7">
      <t>サクゲン</t>
    </rPh>
    <rPh sb="7" eb="8">
      <t>リツ</t>
    </rPh>
    <phoneticPr fontId="91"/>
  </si>
  <si>
    <r>
      <t>↑今年度提出する計画書等の第１面に表示される台数</t>
    </r>
    <r>
      <rPr>
        <sz val="9"/>
        <color theme="1"/>
        <rFont val="ＭＳ Ｐゴシック"/>
        <family val="3"/>
        <charset val="128"/>
        <scheme val="minor"/>
      </rPr>
      <t>　(a+c)</t>
    </r>
    <rPh sb="17" eb="19">
      <t>ヒョウジ</t>
    </rPh>
    <phoneticPr fontId="136"/>
  </si>
  <si>
    <t>「使用量_1,2」シートで入力したエネルギー使用量からCO2を計算する</t>
    <rPh sb="13" eb="15">
      <t>ニュウリョク</t>
    </rPh>
    <rPh sb="22" eb="25">
      <t>シヨウリョウ</t>
    </rPh>
    <rPh sb="31" eb="33">
      <t>ケイサン</t>
    </rPh>
    <phoneticPr fontId="34"/>
  </si>
  <si>
    <t>「使用量_1,2」シートから、事業所名を取り出したシート（個別票から参照）</t>
    <rPh sb="1" eb="4">
      <t>シヨウリョウ</t>
    </rPh>
    <rPh sb="15" eb="18">
      <t>ジギョウショ</t>
    </rPh>
    <rPh sb="18" eb="19">
      <t>メイ</t>
    </rPh>
    <rPh sb="20" eb="21">
      <t>ト</t>
    </rPh>
    <rPh sb="22" eb="23">
      <t>ダ</t>
    </rPh>
    <rPh sb="29" eb="32">
      <t>コベツヒョウ</t>
    </rPh>
    <rPh sb="34" eb="36">
      <t>サンショウ</t>
    </rPh>
    <phoneticPr fontId="34"/>
  </si>
  <si>
    <t>使用量_1,2</t>
    <rPh sb="0" eb="3">
      <t>シヨウリョウ</t>
    </rPh>
    <phoneticPr fontId="34"/>
  </si>
  <si>
    <t>事業所名を入力3</t>
    <rPh sb="0" eb="4">
      <t>ジギョウショメイ</t>
    </rPh>
    <rPh sb="5" eb="7">
      <t>ニュウリョク</t>
    </rPh>
    <phoneticPr fontId="34"/>
  </si>
  <si>
    <t>事業所名を入力4</t>
    <rPh sb="0" eb="4">
      <t>ジギョウショメイ</t>
    </rPh>
    <rPh sb="5" eb="7">
      <t>ニュウリョク</t>
    </rPh>
    <phoneticPr fontId="34"/>
  </si>
  <si>
    <t>事業所名を入力5</t>
    <rPh sb="0" eb="4">
      <t>ジギョウショメイ</t>
    </rPh>
    <rPh sb="5" eb="7">
      <t>ニュウリョク</t>
    </rPh>
    <phoneticPr fontId="34"/>
  </si>
  <si>
    <t>事業所名を入力6</t>
    <rPh sb="0" eb="4">
      <t>ジギョウショメイ</t>
    </rPh>
    <rPh sb="5" eb="7">
      <t>ニュウリョク</t>
    </rPh>
    <phoneticPr fontId="34"/>
  </si>
  <si>
    <t>事業所名を入力7</t>
    <rPh sb="0" eb="4">
      <t>ジギョウショメイ</t>
    </rPh>
    <rPh sb="5" eb="7">
      <t>ニュウリョク</t>
    </rPh>
    <phoneticPr fontId="34"/>
  </si>
  <si>
    <t>事業所名を入力8</t>
    <rPh sb="0" eb="4">
      <t>ジギョウショメイ</t>
    </rPh>
    <rPh sb="5" eb="7">
      <t>ニュウリョク</t>
    </rPh>
    <phoneticPr fontId="34"/>
  </si>
  <si>
    <t>事業所名を入力9</t>
    <rPh sb="0" eb="4">
      <t>ジギョウショメイ</t>
    </rPh>
    <rPh sb="5" eb="7">
      <t>ニュウリョク</t>
    </rPh>
    <phoneticPr fontId="34"/>
  </si>
  <si>
    <t>事業所名を入力10</t>
    <rPh sb="0" eb="4">
      <t>ジギョウショメイ</t>
    </rPh>
    <rPh sb="5" eb="7">
      <t>ニュウリョク</t>
    </rPh>
    <phoneticPr fontId="34"/>
  </si>
  <si>
    <t>事業所名を入力11</t>
    <rPh sb="0" eb="4">
      <t>ジギョウショメイ</t>
    </rPh>
    <rPh sb="5" eb="7">
      <t>ニュウリョク</t>
    </rPh>
    <phoneticPr fontId="34"/>
  </si>
  <si>
    <t>事業所名を入力12</t>
    <rPh sb="0" eb="4">
      <t>ジギョウショメイ</t>
    </rPh>
    <rPh sb="5" eb="7">
      <t>ニュウリョク</t>
    </rPh>
    <phoneticPr fontId="34"/>
  </si>
  <si>
    <t>事業所名を入力13</t>
    <rPh sb="0" eb="4">
      <t>ジギョウショメイ</t>
    </rPh>
    <rPh sb="5" eb="7">
      <t>ニュウリョク</t>
    </rPh>
    <phoneticPr fontId="34"/>
  </si>
  <si>
    <t>事業所名を入力14</t>
    <rPh sb="0" eb="4">
      <t>ジギョウショメイ</t>
    </rPh>
    <rPh sb="5" eb="7">
      <t>ニュウリョク</t>
    </rPh>
    <phoneticPr fontId="34"/>
  </si>
  <si>
    <t>事業所名を入力15</t>
    <rPh sb="0" eb="4">
      <t>ジギョウショメイ</t>
    </rPh>
    <rPh sb="5" eb="7">
      <t>ニュウリョク</t>
    </rPh>
    <phoneticPr fontId="34"/>
  </si>
  <si>
    <t>事業所名を入力16</t>
    <rPh sb="0" eb="4">
      <t>ジギョウショメイ</t>
    </rPh>
    <rPh sb="5" eb="7">
      <t>ニュウリョク</t>
    </rPh>
    <phoneticPr fontId="34"/>
  </si>
  <si>
    <t>事業所名を入力17</t>
    <rPh sb="0" eb="4">
      <t>ジギョウショメイ</t>
    </rPh>
    <rPh sb="5" eb="7">
      <t>ニュウリョク</t>
    </rPh>
    <phoneticPr fontId="34"/>
  </si>
  <si>
    <t>事業所名を入力18</t>
    <rPh sb="0" eb="4">
      <t>ジギョウショメイ</t>
    </rPh>
    <rPh sb="5" eb="7">
      <t>ニュウリョク</t>
    </rPh>
    <phoneticPr fontId="34"/>
  </si>
  <si>
    <t>事業所名を入力19</t>
    <rPh sb="0" eb="4">
      <t>ジギョウショメイ</t>
    </rPh>
    <rPh sb="5" eb="7">
      <t>ニュウリョク</t>
    </rPh>
    <phoneticPr fontId="34"/>
  </si>
  <si>
    <t>事業所名を入力20</t>
    <rPh sb="0" eb="4">
      <t>ジギョウショメイ</t>
    </rPh>
    <rPh sb="5" eb="7">
      <t>ニュウリョク</t>
    </rPh>
    <phoneticPr fontId="34"/>
  </si>
  <si>
    <t>事業所名を入力21</t>
    <rPh sb="0" eb="4">
      <t>ジギョウショメイ</t>
    </rPh>
    <rPh sb="5" eb="7">
      <t>ニュウリョク</t>
    </rPh>
    <phoneticPr fontId="34"/>
  </si>
  <si>
    <t>事業所名を入力22</t>
    <rPh sb="0" eb="4">
      <t>ジギョウショメイ</t>
    </rPh>
    <rPh sb="5" eb="7">
      <t>ニュウリョク</t>
    </rPh>
    <phoneticPr fontId="34"/>
  </si>
  <si>
    <t>事業所名を入力23</t>
    <rPh sb="0" eb="4">
      <t>ジギョウショメイ</t>
    </rPh>
    <rPh sb="5" eb="7">
      <t>ニュウリョク</t>
    </rPh>
    <phoneticPr fontId="34"/>
  </si>
  <si>
    <t>事業所名を入力24</t>
    <rPh sb="0" eb="4">
      <t>ジギョウショメイ</t>
    </rPh>
    <rPh sb="5" eb="7">
      <t>ニュウリョク</t>
    </rPh>
    <phoneticPr fontId="34"/>
  </si>
  <si>
    <t>事業所名を入力25</t>
    <rPh sb="0" eb="4">
      <t>ジギョウショメイ</t>
    </rPh>
    <rPh sb="5" eb="7">
      <t>ニュウリョク</t>
    </rPh>
    <phoneticPr fontId="34"/>
  </si>
  <si>
    <t>事業所名を入力26</t>
    <rPh sb="0" eb="4">
      <t>ジギョウショメイ</t>
    </rPh>
    <rPh sb="5" eb="7">
      <t>ニュウリョク</t>
    </rPh>
    <phoneticPr fontId="34"/>
  </si>
  <si>
    <t>事業所名を入力27</t>
    <rPh sb="0" eb="4">
      <t>ジギョウショメイ</t>
    </rPh>
    <rPh sb="5" eb="7">
      <t>ニュウリョク</t>
    </rPh>
    <phoneticPr fontId="34"/>
  </si>
  <si>
    <t>事業所名を入力28</t>
    <rPh sb="0" eb="4">
      <t>ジギョウショメイ</t>
    </rPh>
    <rPh sb="5" eb="7">
      <t>ニュウリョク</t>
    </rPh>
    <phoneticPr fontId="34"/>
  </si>
  <si>
    <t>事業所名を入力29</t>
    <rPh sb="0" eb="4">
      <t>ジギョウショメイ</t>
    </rPh>
    <rPh sb="5" eb="7">
      <t>ニュウリョク</t>
    </rPh>
    <phoneticPr fontId="34"/>
  </si>
  <si>
    <t>事業所名を入力30</t>
    <rPh sb="0" eb="4">
      <t>ジギョウショメイ</t>
    </rPh>
    <rPh sb="5" eb="7">
      <t>ニュウリョク</t>
    </rPh>
    <phoneticPr fontId="34"/>
  </si>
  <si>
    <t>事業所名を入力31</t>
    <rPh sb="0" eb="4">
      <t>ジギョウショメイ</t>
    </rPh>
    <rPh sb="5" eb="7">
      <t>ニュウリョク</t>
    </rPh>
    <phoneticPr fontId="34"/>
  </si>
  <si>
    <t>事業所名を入力32</t>
    <rPh sb="0" eb="4">
      <t>ジギョウショメイ</t>
    </rPh>
    <rPh sb="5" eb="7">
      <t>ニュウリョク</t>
    </rPh>
    <phoneticPr fontId="34"/>
  </si>
  <si>
    <t>事業所名を入力33</t>
    <rPh sb="0" eb="4">
      <t>ジギョウショメイ</t>
    </rPh>
    <rPh sb="5" eb="7">
      <t>ニュウリョク</t>
    </rPh>
    <phoneticPr fontId="34"/>
  </si>
  <si>
    <t>事業所名を入力34</t>
    <rPh sb="0" eb="4">
      <t>ジギョウショメイ</t>
    </rPh>
    <rPh sb="5" eb="7">
      <t>ニュウリョク</t>
    </rPh>
    <phoneticPr fontId="34"/>
  </si>
  <si>
    <t>事業所名を入力35</t>
    <rPh sb="0" eb="4">
      <t>ジギョウショメイ</t>
    </rPh>
    <rPh sb="5" eb="7">
      <t>ニュウリョク</t>
    </rPh>
    <phoneticPr fontId="34"/>
  </si>
  <si>
    <t>事業所名を入力36</t>
    <rPh sb="0" eb="4">
      <t>ジギョウショメイ</t>
    </rPh>
    <rPh sb="5" eb="7">
      <t>ニュウリョク</t>
    </rPh>
    <phoneticPr fontId="34"/>
  </si>
  <si>
    <t>事業所名を入力37</t>
    <rPh sb="0" eb="4">
      <t>ジギョウショメイ</t>
    </rPh>
    <rPh sb="5" eb="7">
      <t>ニュウリョク</t>
    </rPh>
    <phoneticPr fontId="34"/>
  </si>
  <si>
    <t>事業所名を入力38</t>
    <rPh sb="0" eb="4">
      <t>ジギョウショメイ</t>
    </rPh>
    <rPh sb="5" eb="7">
      <t>ニュウリョク</t>
    </rPh>
    <phoneticPr fontId="34"/>
  </si>
  <si>
    <t>事業所名を入力39</t>
    <rPh sb="0" eb="4">
      <t>ジギョウショメイ</t>
    </rPh>
    <rPh sb="5" eb="7">
      <t>ニュウリョク</t>
    </rPh>
    <phoneticPr fontId="34"/>
  </si>
  <si>
    <t>事業所名を入力40</t>
    <rPh sb="0" eb="4">
      <t>ジギョウショメイ</t>
    </rPh>
    <rPh sb="5" eb="7">
      <t>ニュウリョク</t>
    </rPh>
    <phoneticPr fontId="34"/>
  </si>
  <si>
    <t>分母単位</t>
    <rPh sb="0" eb="2">
      <t>ブンボ</t>
    </rPh>
    <rPh sb="2" eb="4">
      <t>タンイ</t>
    </rPh>
    <phoneticPr fontId="34"/>
  </si>
  <si>
    <t>（グレー）</t>
    <phoneticPr fontId="34"/>
  </si>
  <si>
    <t>記入対象外</t>
    <rPh sb="0" eb="5">
      <t>キニュウタイショウガイ</t>
    </rPh>
    <phoneticPr fontId="34"/>
  </si>
  <si>
    <t>事業者ID（３桁）を入れ、過年度提出データ（一部）を様式に表示させます。</t>
    <rPh sb="0" eb="3">
      <t>ジギョウシャ</t>
    </rPh>
    <rPh sb="7" eb="8">
      <t>ケタ</t>
    </rPh>
    <rPh sb="10" eb="11">
      <t>イ</t>
    </rPh>
    <rPh sb="13" eb="16">
      <t>カネンド</t>
    </rPh>
    <rPh sb="16" eb="18">
      <t>テイシュツ</t>
    </rPh>
    <rPh sb="22" eb="24">
      <t>イチブ</t>
    </rPh>
    <rPh sb="26" eb="28">
      <t>ヨウシキ</t>
    </rPh>
    <rPh sb="29" eb="31">
      <t>ヒョウジ</t>
    </rPh>
    <phoneticPr fontId="34"/>
  </si>
  <si>
    <t>【１号２号事業者用】エネルギー使用量を入力して、CO2排出量を算定します</t>
    <rPh sb="2" eb="3">
      <t>ゴウ</t>
    </rPh>
    <rPh sb="4" eb="5">
      <t>ゴウ</t>
    </rPh>
    <rPh sb="5" eb="8">
      <t>ジギョウシャ</t>
    </rPh>
    <rPh sb="8" eb="9">
      <t>ヨウ</t>
    </rPh>
    <rPh sb="15" eb="18">
      <t>シヨウリョウ</t>
    </rPh>
    <rPh sb="19" eb="21">
      <t>ニュウリョク</t>
    </rPh>
    <rPh sb="27" eb="30">
      <t>ハイシュツリョウ</t>
    </rPh>
    <rPh sb="31" eb="33">
      <t>サンテイ</t>
    </rPh>
    <phoneticPr fontId="34"/>
  </si>
  <si>
    <t>【３号事業者用】車両台数の燃料使用量を入力して、CO2排出量を算定します。</t>
    <rPh sb="2" eb="3">
      <t>ゴウ</t>
    </rPh>
    <rPh sb="3" eb="7">
      <t>ジギョウシャヨウ</t>
    </rPh>
    <rPh sb="8" eb="12">
      <t>シャリョウダイスウ</t>
    </rPh>
    <rPh sb="13" eb="15">
      <t>ネンリョウ</t>
    </rPh>
    <rPh sb="15" eb="18">
      <t>シヨウリョウ</t>
    </rPh>
    <rPh sb="19" eb="21">
      <t>ニュウリョク</t>
    </rPh>
    <rPh sb="27" eb="30">
      <t>ハイシュツリョウ</t>
    </rPh>
    <rPh sb="31" eb="33">
      <t>サンテイ</t>
    </rPh>
    <phoneticPr fontId="34"/>
  </si>
  <si>
    <t>【１号２号事業者用】横浜市内における他者へのエネルギー供給が有る場合</t>
    <phoneticPr fontId="34"/>
  </si>
  <si>
    <t>報告書様式（新規事業者以外が作成します）</t>
    <rPh sb="0" eb="3">
      <t>ホウコクショ</t>
    </rPh>
    <rPh sb="3" eb="5">
      <t>ヨウシキ</t>
    </rPh>
    <rPh sb="6" eb="8">
      <t>シンキ</t>
    </rPh>
    <rPh sb="8" eb="13">
      <t>ジギョウシャイガイ</t>
    </rPh>
    <rPh sb="14" eb="16">
      <t>サクセイ</t>
    </rPh>
    <phoneticPr fontId="34"/>
  </si>
  <si>
    <t>提</t>
    <rPh sb="0" eb="1">
      <t>テイ</t>
    </rPh>
    <phoneticPr fontId="34"/>
  </si>
  <si>
    <t>自動作成されます。記入は不要です。</t>
    <phoneticPr fontId="34"/>
  </si>
  <si>
    <t>１　基礎情報</t>
    <rPh sb="2" eb="4">
      <t>キソ</t>
    </rPh>
    <rPh sb="4" eb="6">
      <t>ジョウホウ</t>
    </rPh>
    <phoneticPr fontId="34"/>
  </si>
  <si>
    <r>
      <rPr>
        <b/>
        <sz val="14"/>
        <color theme="0"/>
        <rFont val="ＭＳ Ｐゴシック"/>
        <family val="3"/>
        <charset val="128"/>
      </rPr>
      <t>２　エネルギー使用量</t>
    </r>
    <r>
      <rPr>
        <b/>
        <sz val="12"/>
        <color theme="0"/>
        <rFont val="ＭＳ Ｐゴシック"/>
        <family val="3"/>
        <charset val="128"/>
      </rPr>
      <t xml:space="preserve"> </t>
    </r>
    <rPh sb="7" eb="10">
      <t>シヨウリョウ</t>
    </rPh>
    <phoneticPr fontId="34"/>
  </si>
  <si>
    <t>総括票の原単位設定</t>
    <rPh sb="0" eb="3">
      <t>ソウカツヒョウ</t>
    </rPh>
    <rPh sb="4" eb="7">
      <t>ゲンタンイ</t>
    </rPh>
    <rPh sb="7" eb="9">
      <t>セッテイ</t>
    </rPh>
    <phoneticPr fontId="34"/>
  </si>
  <si>
    <t>二酸化炭素排出の
合計量（tCO2）</t>
    <rPh sb="0" eb="3">
      <t>ニサンカ</t>
    </rPh>
    <rPh sb="3" eb="5">
      <t>タンソ</t>
    </rPh>
    <rPh sb="5" eb="7">
      <t>ハイシュツ</t>
    </rPh>
    <rPh sb="9" eb="11">
      <t>ゴウケイ</t>
    </rPh>
    <rPh sb="11" eb="12">
      <t>リョウ</t>
    </rPh>
    <phoneticPr fontId="136"/>
  </si>
  <si>
    <t>登録番号+メニュー</t>
    <phoneticPr fontId="34"/>
  </si>
  <si>
    <r>
      <rPr>
        <b/>
        <sz val="14"/>
        <color theme="0"/>
        <rFont val="ＭＳ Ｐゴシック"/>
        <family val="3"/>
        <charset val="128"/>
      </rPr>
      <t>１　エネルギー外部供給量</t>
    </r>
    <r>
      <rPr>
        <b/>
        <sz val="12"/>
        <color theme="0"/>
        <rFont val="ＭＳ Ｐゴシック"/>
        <family val="3"/>
        <charset val="128"/>
      </rPr>
      <t xml:space="preserve"> </t>
    </r>
    <rPh sb="7" eb="9">
      <t>ガイブ</t>
    </rPh>
    <rPh sb="9" eb="11">
      <t>キョウキュウ</t>
    </rPh>
    <rPh sb="11" eb="12">
      <t>リョウ</t>
    </rPh>
    <phoneticPr fontId="34"/>
  </si>
  <si>
    <t>使用量_３</t>
    <phoneticPr fontId="34"/>
  </si>
  <si>
    <t>「使用量_３」シートで入力したエネルギー使用量からCO2を計算する</t>
    <phoneticPr fontId="34"/>
  </si>
  <si>
    <t>Ver_No.</t>
    <phoneticPr fontId="34"/>
  </si>
  <si>
    <t>細則第37号様式の２（第２条第48号の２）</t>
    <rPh sb="0" eb="2">
      <t>サイソク</t>
    </rPh>
    <rPh sb="2" eb="3">
      <t>ダイ</t>
    </rPh>
    <rPh sb="5" eb="6">
      <t>ゴウ</t>
    </rPh>
    <rPh sb="6" eb="8">
      <t>ヨウシキ</t>
    </rPh>
    <rPh sb="11" eb="12">
      <t>ダイ</t>
    </rPh>
    <rPh sb="13" eb="14">
      <t>ジョウ</t>
    </rPh>
    <rPh sb="14" eb="15">
      <t>ダイ</t>
    </rPh>
    <rPh sb="17" eb="18">
      <t>ゴウ</t>
    </rPh>
    <phoneticPr fontId="34"/>
  </si>
  <si>
    <t>地球温暖化対策実施状況報告書提出書</t>
    <phoneticPr fontId="34"/>
  </si>
  <si>
    <t>R5管理用：</t>
    <rPh sb="2" eb="4">
      <t>カンリ</t>
    </rPh>
    <rPh sb="4" eb="5">
      <t>ヨウ</t>
    </rPh>
    <phoneticPr fontId="34"/>
  </si>
  <si>
    <t>（法人の場合は、名称及び代表者の氏名）</t>
  </si>
  <si>
    <t>横浜市生活環境の保全等に関する条例第144条第１項及び第２項の規定により、</t>
    <rPh sb="0" eb="3">
      <t>ヨコハマシ</t>
    </rPh>
    <rPh sb="3" eb="5">
      <t>セイカツ</t>
    </rPh>
    <rPh sb="5" eb="7">
      <t>カンキョウ</t>
    </rPh>
    <rPh sb="8" eb="10">
      <t>ホゼン</t>
    </rPh>
    <rPh sb="10" eb="11">
      <t>トウ</t>
    </rPh>
    <rPh sb="12" eb="13">
      <t>カン</t>
    </rPh>
    <rPh sb="15" eb="17">
      <t>ジョウレイ</t>
    </rPh>
    <rPh sb="25" eb="26">
      <t>オヨ</t>
    </rPh>
    <rPh sb="27" eb="28">
      <t>ダイ</t>
    </rPh>
    <rPh sb="29" eb="30">
      <t>コウ</t>
    </rPh>
    <rPh sb="31" eb="33">
      <t>キテイ</t>
    </rPh>
    <phoneticPr fontId="34"/>
  </si>
  <si>
    <t>外部供給</t>
    <rPh sb="0" eb="4">
      <t>ガイブキョウキュウ</t>
    </rPh>
    <phoneticPr fontId="34"/>
  </si>
  <si>
    <r>
      <t>１　基礎情報</t>
    </r>
    <r>
      <rPr>
        <b/>
        <sz val="12"/>
        <color theme="0"/>
        <rFont val="ＭＳ Ｐゴシック"/>
        <family val="3"/>
        <charset val="128"/>
      </rPr>
      <t>　                                                                   　</t>
    </r>
    <r>
      <rPr>
        <b/>
        <sz val="11"/>
        <color theme="0"/>
        <rFont val="ＭＳ Ｐゴシック"/>
        <family val="3"/>
        <charset val="128"/>
      </rPr>
      <t>※標準の設定から変更する場合</t>
    </r>
    <rPh sb="2" eb="4">
      <t>キソ</t>
    </rPh>
    <rPh sb="4" eb="6">
      <t>ジョウホウ</t>
    </rPh>
    <rPh sb="76" eb="78">
      <t>ヒョウジュン</t>
    </rPh>
    <rPh sb="79" eb="81">
      <t>セッテイ</t>
    </rPh>
    <rPh sb="83" eb="85">
      <t>ヘンコウ</t>
    </rPh>
    <rPh sb="87" eb="89">
      <t>バアイ</t>
    </rPh>
    <phoneticPr fontId="34"/>
  </si>
  <si>
    <t>大規模事業所のエネルギー外部供給量</t>
    <rPh sb="0" eb="3">
      <t>ダイキボ</t>
    </rPh>
    <rPh sb="3" eb="6">
      <t>ジギョウショ</t>
    </rPh>
    <rPh sb="12" eb="14">
      <t>ガイブ</t>
    </rPh>
    <rPh sb="14" eb="16">
      <t>キョウキュウ</t>
    </rPh>
    <rPh sb="16" eb="17">
      <t>リョウ</t>
    </rPh>
    <phoneticPr fontId="92"/>
  </si>
  <si>
    <t>事業所名を入力1</t>
    <rPh sb="0" eb="4">
      <t>ジギョウショメイ</t>
    </rPh>
    <rPh sb="5" eb="7">
      <t>ニュウリョク</t>
    </rPh>
    <phoneticPr fontId="34"/>
  </si>
  <si>
    <t>事業所名を入力2</t>
    <rPh sb="0" eb="4">
      <t>ジギョウショメイ</t>
    </rPh>
    <rPh sb="5" eb="7">
      <t>ニュウリョク</t>
    </rPh>
    <phoneticPr fontId="34"/>
  </si>
  <si>
    <t>昨年度情報、各「使用量」シートからの参照式設定セルですが、書き換え可能です。</t>
    <rPh sb="3" eb="5">
      <t>ジョウホウ</t>
    </rPh>
    <rPh sb="6" eb="7">
      <t>カク</t>
    </rPh>
    <rPh sb="8" eb="10">
      <t>シヨウ</t>
    </rPh>
    <rPh sb="10" eb="11">
      <t>リョウ</t>
    </rPh>
    <rPh sb="18" eb="20">
      <t>サンショウ</t>
    </rPh>
    <rPh sb="20" eb="21">
      <t>シキ</t>
    </rPh>
    <rPh sb="21" eb="23">
      <t>セッテイ</t>
    </rPh>
    <rPh sb="29" eb="30">
      <t>カ</t>
    </rPh>
    <rPh sb="31" eb="32">
      <t>カ</t>
    </rPh>
    <rPh sb="33" eb="35">
      <t>カノウ</t>
    </rPh>
    <phoneticPr fontId="34"/>
  </si>
  <si>
    <t>原油換算500ｋl 未満の事業所
エネルギー使用量合計
（※寄与度の合計から求める場合は、原単位の種類別に列を変えてエネルギー使用量合計を入力してください）</t>
    <rPh sb="10" eb="12">
      <t>ミマン</t>
    </rPh>
    <rPh sb="51" eb="52">
      <t>ベツ</t>
    </rPh>
    <rPh sb="66" eb="68">
      <t>ゴウケイ</t>
    </rPh>
    <rPh sb="69" eb="71">
      <t>ニュウリョク</t>
    </rPh>
    <phoneticPr fontId="92"/>
  </si>
  <si>
    <t>寄与度の合計の場合</t>
    <rPh sb="0" eb="3">
      <t>キヨド</t>
    </rPh>
    <rPh sb="4" eb="6">
      <t>ゴウケイ</t>
    </rPh>
    <rPh sb="7" eb="9">
      <t>バアイ</t>
    </rPh>
    <phoneticPr fontId="34"/>
  </si>
  <si>
    <t>原油換算500ｋl 未満の事業所
（※寄与度の合計から求める場合は、原単位の種類別に列を変えて外部供給量合計を入力してください）</t>
    <rPh sb="10" eb="12">
      <t>ミマン</t>
    </rPh>
    <rPh sb="47" eb="49">
      <t>ガイブ</t>
    </rPh>
    <rPh sb="49" eb="51">
      <t>キョウキュウ</t>
    </rPh>
    <phoneticPr fontId="92"/>
  </si>
  <si>
    <t>500ｋl 未満の事業所数</t>
    <rPh sb="6" eb="8">
      <t>ミマン</t>
    </rPh>
    <rPh sb="12" eb="13">
      <t>スウ</t>
    </rPh>
    <phoneticPr fontId="92"/>
  </si>
  <si>
    <t>参考：報告書の提出日</t>
    <rPh sb="0" eb="2">
      <t>サンコウ</t>
    </rPh>
    <rPh sb="3" eb="6">
      <t>ホウコクショ</t>
    </rPh>
    <rPh sb="7" eb="10">
      <t>テイシュツビ</t>
    </rPh>
    <phoneticPr fontId="34"/>
  </si>
  <si>
    <t>年</t>
    <rPh sb="0" eb="1">
      <t>ネン</t>
    </rPh>
    <phoneticPr fontId="34"/>
  </si>
  <si>
    <t>月</t>
    <rPh sb="0" eb="1">
      <t>ツキ</t>
    </rPh>
    <phoneticPr fontId="34"/>
  </si>
  <si>
    <t>日</t>
    <rPh sb="0" eb="1">
      <t>ヒ</t>
    </rPh>
    <phoneticPr fontId="34"/>
  </si>
  <si>
    <t>【１～３】</t>
    <phoneticPr fontId="34"/>
  </si>
  <si>
    <t>【４】</t>
    <phoneticPr fontId="91"/>
  </si>
  <si>
    <t>【5】</t>
    <phoneticPr fontId="90"/>
  </si>
  <si>
    <t>【6】</t>
    <phoneticPr fontId="90"/>
  </si>
  <si>
    <t>【８】</t>
  </si>
  <si>
    <t>【９】</t>
  </si>
  <si>
    <t>提出情報</t>
    <rPh sb="0" eb="2">
      <t>テイシュツ</t>
    </rPh>
    <rPh sb="2" eb="4">
      <t>ジョウホウ</t>
    </rPh>
    <phoneticPr fontId="34"/>
  </si>
  <si>
    <t>１　地球温暖化対策事業者等の概要</t>
    <phoneticPr fontId="34"/>
  </si>
  <si>
    <t>２　計画期間及び実施年度</t>
    <phoneticPr fontId="34"/>
  </si>
  <si>
    <t>３　公表の方法</t>
    <rPh sb="2" eb="4">
      <t>コウヒョウ</t>
    </rPh>
    <rPh sb="5" eb="7">
      <t>ホウホウ</t>
    </rPh>
    <phoneticPr fontId="91"/>
  </si>
  <si>
    <t>４の２　温室効果ガスの排出の抑制に係る目標等の状況（第３号該当事業者）</t>
    <phoneticPr fontId="34"/>
  </si>
  <si>
    <t>６　再生可能エネルギー利用設備の稼働状況</t>
    <rPh sb="2" eb="4">
      <t>サイセイ</t>
    </rPh>
    <rPh sb="4" eb="6">
      <t>カノウ</t>
    </rPh>
    <rPh sb="11" eb="13">
      <t>リヨウ</t>
    </rPh>
    <rPh sb="13" eb="15">
      <t>セツビ</t>
    </rPh>
    <rPh sb="16" eb="18">
      <t>カドウ</t>
    </rPh>
    <rPh sb="18" eb="20">
      <t>ジョウキョウ</t>
    </rPh>
    <phoneticPr fontId="198"/>
  </si>
  <si>
    <t>事業者基本情報</t>
    <rPh sb="0" eb="3">
      <t>ジギョウシャ</t>
    </rPh>
    <rPh sb="3" eb="5">
      <t>キホン</t>
    </rPh>
    <rPh sb="5" eb="7">
      <t>ジョウホウ</t>
    </rPh>
    <phoneticPr fontId="90"/>
  </si>
  <si>
    <t>基本情報</t>
    <rPh sb="0" eb="2">
      <t>キホン</t>
    </rPh>
    <rPh sb="2" eb="4">
      <t>ジョウホウ</t>
    </rPh>
    <phoneticPr fontId="34"/>
  </si>
  <si>
    <t>提出者</t>
    <rPh sb="0" eb="2">
      <t>テイシュツ</t>
    </rPh>
    <rPh sb="2" eb="3">
      <t>シャ</t>
    </rPh>
    <phoneticPr fontId="34"/>
  </si>
  <si>
    <t>事業者概要</t>
    <rPh sb="0" eb="3">
      <t>ジギョウシャ</t>
    </rPh>
    <rPh sb="3" eb="5">
      <t>ガイヨウ</t>
    </rPh>
    <phoneticPr fontId="34"/>
  </si>
  <si>
    <t>主たる
事業の業種</t>
    <rPh sb="0" eb="1">
      <t>シュ</t>
    </rPh>
    <rPh sb="4" eb="6">
      <t>ジギョウ</t>
    </rPh>
    <rPh sb="7" eb="9">
      <t>ギョウシュ</t>
    </rPh>
    <phoneticPr fontId="34"/>
  </si>
  <si>
    <t>該当区分</t>
    <rPh sb="0" eb="2">
      <t>ガイトウ</t>
    </rPh>
    <rPh sb="2" eb="4">
      <t>クブン</t>
    </rPh>
    <phoneticPr fontId="34"/>
  </si>
  <si>
    <t>該当基準値</t>
    <rPh sb="0" eb="2">
      <t>ガイトウ</t>
    </rPh>
    <rPh sb="2" eb="5">
      <t>キジュンチ</t>
    </rPh>
    <phoneticPr fontId="34"/>
  </si>
  <si>
    <t>計画期間</t>
    <rPh sb="0" eb="2">
      <t>ケイカク</t>
    </rPh>
    <rPh sb="2" eb="4">
      <t>キカン</t>
    </rPh>
    <phoneticPr fontId="90"/>
  </si>
  <si>
    <t>実施年度</t>
    <rPh sb="0" eb="2">
      <t>ジッシ</t>
    </rPh>
    <rPh sb="2" eb="4">
      <t>ネンド</t>
    </rPh>
    <phoneticPr fontId="90"/>
  </si>
  <si>
    <t>ホームページ</t>
  </si>
  <si>
    <t>窓口で閲覧</t>
    <rPh sb="0" eb="2">
      <t>マドグチ</t>
    </rPh>
    <rPh sb="3" eb="5">
      <t>エツラン</t>
    </rPh>
    <phoneticPr fontId="90"/>
  </si>
  <si>
    <t>その他</t>
    <rPh sb="2" eb="3">
      <t>タ</t>
    </rPh>
    <phoneticPr fontId="90"/>
  </si>
  <si>
    <t>基準年度</t>
    <rPh sb="0" eb="2">
      <t>キジュン</t>
    </rPh>
    <rPh sb="2" eb="4">
      <t>ネンド</t>
    </rPh>
    <phoneticPr fontId="90"/>
  </si>
  <si>
    <t>目標年度</t>
    <rPh sb="0" eb="2">
      <t>モクヒョウ</t>
    </rPh>
    <rPh sb="2" eb="4">
      <t>ネンド</t>
    </rPh>
    <phoneticPr fontId="90"/>
  </si>
  <si>
    <t>第一年度</t>
    <rPh sb="0" eb="2">
      <t>ダイイチ</t>
    </rPh>
    <rPh sb="2" eb="4">
      <t>ネンド</t>
    </rPh>
    <phoneticPr fontId="90"/>
  </si>
  <si>
    <t>第二年度</t>
    <rPh sb="0" eb="2">
      <t>ダイニ</t>
    </rPh>
    <rPh sb="2" eb="4">
      <t>ネンド</t>
    </rPh>
    <phoneticPr fontId="90"/>
  </si>
  <si>
    <t>第三年度</t>
    <rPh sb="0" eb="2">
      <t>ダイ３</t>
    </rPh>
    <rPh sb="2" eb="4">
      <t>ネンド</t>
    </rPh>
    <phoneticPr fontId="90"/>
  </si>
  <si>
    <t>合計</t>
    <rPh sb="0" eb="2">
      <t>ゴウケイ</t>
    </rPh>
    <phoneticPr fontId="90"/>
  </si>
  <si>
    <t>電気自動車</t>
  </si>
  <si>
    <t>プラグインハイブリッド車</t>
  </si>
  <si>
    <t>燃料電池自動車</t>
  </si>
  <si>
    <t>1 推進体制の整備</t>
    <rPh sb="2" eb="4">
      <t>スイシン</t>
    </rPh>
    <rPh sb="4" eb="6">
      <t>タイセイ</t>
    </rPh>
    <rPh sb="7" eb="9">
      <t>セイビ</t>
    </rPh>
    <phoneticPr fontId="90"/>
  </si>
  <si>
    <t>2 エネルギー使用量の把握</t>
    <phoneticPr fontId="90"/>
  </si>
  <si>
    <t>3 事務用機器の管理</t>
    <rPh sb="2" eb="5">
      <t>ジムヨウ</t>
    </rPh>
    <rPh sb="5" eb="7">
      <t>キキ</t>
    </rPh>
    <rPh sb="8" eb="10">
      <t>カンリ</t>
    </rPh>
    <phoneticPr fontId="90"/>
  </si>
  <si>
    <t>4 受変電設備の力率の管理</t>
    <phoneticPr fontId="90"/>
  </si>
  <si>
    <t>5 照明設備の管理</t>
    <phoneticPr fontId="90"/>
  </si>
  <si>
    <t>6 空調設備の管理</t>
    <phoneticPr fontId="90"/>
  </si>
  <si>
    <t>7 空調用冷凍機の管理</t>
    <phoneticPr fontId="90"/>
  </si>
  <si>
    <t>8 換気設備の管理</t>
    <phoneticPr fontId="90"/>
  </si>
  <si>
    <t>9 フィルターの清掃</t>
    <phoneticPr fontId="90"/>
  </si>
  <si>
    <t>10 ボイラーの管理</t>
    <rPh sb="8" eb="10">
      <t>カンリ</t>
    </rPh>
    <phoneticPr fontId="90"/>
  </si>
  <si>
    <t>11 蒸気配管等の管理</t>
    <phoneticPr fontId="90"/>
  </si>
  <si>
    <t>12 燃焼設備の空気比管理</t>
    <phoneticPr fontId="90"/>
  </si>
  <si>
    <t>13 ポンプ、ファン、ブロワー及びコンプレッサの負荷に応じた運転管理</t>
    <phoneticPr fontId="90"/>
  </si>
  <si>
    <t>提出代表者</t>
    <phoneticPr fontId="91"/>
  </si>
  <si>
    <t>エネルギー500kl以上事業所数</t>
    <phoneticPr fontId="34"/>
  </si>
  <si>
    <t>有無</t>
    <rPh sb="0" eb="2">
      <t>ウム</t>
    </rPh>
    <phoneticPr fontId="34"/>
  </si>
  <si>
    <t>アドレス</t>
  </si>
  <si>
    <t>閲覧場所</t>
    <rPh sb="0" eb="2">
      <t>エツラン</t>
    </rPh>
    <rPh sb="2" eb="4">
      <t>バショ</t>
    </rPh>
    <phoneticPr fontId="90"/>
  </si>
  <si>
    <t>所在地</t>
    <rPh sb="0" eb="3">
      <t>ショザイチ</t>
    </rPh>
    <phoneticPr fontId="90"/>
  </si>
  <si>
    <t>閲覧可能時間</t>
    <rPh sb="0" eb="2">
      <t>エツラン</t>
    </rPh>
    <rPh sb="2" eb="4">
      <t>カノウ</t>
    </rPh>
    <rPh sb="4" eb="6">
      <t>ジカン</t>
    </rPh>
    <phoneticPr fontId="90"/>
  </si>
  <si>
    <t>内容</t>
    <rPh sb="0" eb="2">
      <t>ナイヨウ</t>
    </rPh>
    <phoneticPr fontId="34"/>
  </si>
  <si>
    <t>年度</t>
    <rPh sb="0" eb="2">
      <t>ネンド</t>
    </rPh>
    <phoneticPr fontId="91"/>
  </si>
  <si>
    <t>基礎排出量
（tCO2）</t>
    <phoneticPr fontId="90"/>
  </si>
  <si>
    <t>調整後排出量
（tCO2）</t>
    <phoneticPr fontId="90"/>
  </si>
  <si>
    <t>原単位</t>
    <rPh sb="0" eb="1">
      <t>ゲン</t>
    </rPh>
    <rPh sb="1" eb="3">
      <t>タンイ</t>
    </rPh>
    <phoneticPr fontId="90"/>
  </si>
  <si>
    <t>基礎
排出量
（tCO2）</t>
    <phoneticPr fontId="90"/>
  </si>
  <si>
    <t>基礎削減率</t>
    <rPh sb="0" eb="2">
      <t>キソ</t>
    </rPh>
    <rPh sb="2" eb="4">
      <t>サクゲン</t>
    </rPh>
    <rPh sb="4" eb="5">
      <t>リツ</t>
    </rPh>
    <phoneticPr fontId="90"/>
  </si>
  <si>
    <t>調整後
排出量
（tCO2）</t>
    <phoneticPr fontId="90"/>
  </si>
  <si>
    <t>調整後削減率</t>
    <rPh sb="0" eb="3">
      <t>チョウセイゴ</t>
    </rPh>
    <rPh sb="3" eb="5">
      <t>サクゲン</t>
    </rPh>
    <rPh sb="5" eb="6">
      <t>リツ</t>
    </rPh>
    <phoneticPr fontId="90"/>
  </si>
  <si>
    <t>削減率</t>
    <rPh sb="0" eb="2">
      <t>サクゲン</t>
    </rPh>
    <rPh sb="2" eb="3">
      <t>リツ</t>
    </rPh>
    <phoneticPr fontId="90"/>
  </si>
  <si>
    <t>クレジットの名称</t>
    <rPh sb="6" eb="8">
      <t>メイショウ</t>
    </rPh>
    <phoneticPr fontId="90"/>
  </si>
  <si>
    <t>特定温室効果ガス削減相当量</t>
    <rPh sb="0" eb="2">
      <t>トクテイ</t>
    </rPh>
    <rPh sb="2" eb="4">
      <t>オンシツ</t>
    </rPh>
    <rPh sb="4" eb="6">
      <t>コウカ</t>
    </rPh>
    <phoneticPr fontId="90"/>
  </si>
  <si>
    <t>設備機器の種類</t>
    <rPh sb="0" eb="2">
      <t>セツビ</t>
    </rPh>
    <rPh sb="2" eb="4">
      <t>キキ</t>
    </rPh>
    <rPh sb="5" eb="7">
      <t>シュルイ</t>
    </rPh>
    <phoneticPr fontId="90"/>
  </si>
  <si>
    <t>導入年度</t>
    <rPh sb="0" eb="2">
      <t>ドウニュウ</t>
    </rPh>
    <rPh sb="2" eb="4">
      <t>ネンド</t>
    </rPh>
    <phoneticPr fontId="90"/>
  </si>
  <si>
    <t>設備機器の性能</t>
  </si>
  <si>
    <t>発電等の実績</t>
  </si>
  <si>
    <t>単位</t>
  </si>
  <si>
    <t>事業者ID</t>
    <rPh sb="0" eb="3">
      <t>ジギョウシャ</t>
    </rPh>
    <phoneticPr fontId="92"/>
  </si>
  <si>
    <t>１　事業所等の概要</t>
  </si>
  <si>
    <t>２　温室効果ガスの排出の抑制に係る目標等の状況</t>
    <phoneticPr fontId="92"/>
  </si>
  <si>
    <t>事業所コード</t>
    <rPh sb="0" eb="3">
      <t>ジギョウショ</t>
    </rPh>
    <phoneticPr fontId="91"/>
  </si>
  <si>
    <t>事業所等の名称</t>
    <rPh sb="2" eb="3">
      <t>ショ</t>
    </rPh>
    <rPh sb="3" eb="4">
      <t>ナド</t>
    </rPh>
    <phoneticPr fontId="103"/>
  </si>
  <si>
    <t>事業所等の所在地</t>
    <rPh sb="2" eb="3">
      <t>ショ</t>
    </rPh>
    <rPh sb="3" eb="4">
      <t>ナド</t>
    </rPh>
    <phoneticPr fontId="103"/>
  </si>
  <si>
    <t>延床面積
(㎡)</t>
    <phoneticPr fontId="92"/>
  </si>
  <si>
    <t>原油換算ｴﾈﾙｷﾞｰ使用量
(kｌ)</t>
    <phoneticPr fontId="92"/>
  </si>
  <si>
    <t>事業所等の区分</t>
  </si>
  <si>
    <t>ｴﾈﾙｷﾞｰ管理権原</t>
  </si>
  <si>
    <t>所有形態</t>
  </si>
  <si>
    <t>計画書　総括票記載一覧</t>
    <rPh sb="0" eb="3">
      <t>ケイカクショ</t>
    </rPh>
    <rPh sb="4" eb="6">
      <t>ソウカツ</t>
    </rPh>
    <rPh sb="6" eb="7">
      <t>ヒョウ</t>
    </rPh>
    <rPh sb="7" eb="9">
      <t>キサイ</t>
    </rPh>
    <rPh sb="9" eb="11">
      <t>イチラン</t>
    </rPh>
    <phoneticPr fontId="90"/>
  </si>
  <si>
    <t>※旧ツールでは、保有台数・導入予定の順</t>
    <rPh sb="1" eb="2">
      <t>キュウ</t>
    </rPh>
    <rPh sb="8" eb="10">
      <t>ホユウ</t>
    </rPh>
    <rPh sb="10" eb="12">
      <t>ダイスウ</t>
    </rPh>
    <rPh sb="13" eb="15">
      <t>ドウニュウ</t>
    </rPh>
    <rPh sb="15" eb="17">
      <t>ヨテイ</t>
    </rPh>
    <rPh sb="18" eb="19">
      <t>ジュン</t>
    </rPh>
    <phoneticPr fontId="90"/>
  </si>
  <si>
    <t>２　計画
期間</t>
    <phoneticPr fontId="34"/>
  </si>
  <si>
    <t>３　
温室効果ガスの排出の抑制等を図るための基本方針</t>
    <rPh sb="3" eb="5">
      <t>オンシツ</t>
    </rPh>
    <rPh sb="5" eb="7">
      <t>コウカ</t>
    </rPh>
    <rPh sb="10" eb="12">
      <t>ハイシュツ</t>
    </rPh>
    <rPh sb="13" eb="15">
      <t>ヨクセイ</t>
    </rPh>
    <rPh sb="15" eb="16">
      <t>トウ</t>
    </rPh>
    <rPh sb="17" eb="18">
      <t>ハカ</t>
    </rPh>
    <rPh sb="22" eb="24">
      <t>キホン</t>
    </rPh>
    <rPh sb="24" eb="26">
      <t>ホウシン</t>
    </rPh>
    <phoneticPr fontId="91"/>
  </si>
  <si>
    <t>４　公表の方法</t>
    <phoneticPr fontId="91"/>
  </si>
  <si>
    <t>５の１　温室効果ガスの排出の抑制に係る目標等の状況（第１号及び第２号該当事業者）</t>
    <phoneticPr fontId="34"/>
  </si>
  <si>
    <t>５の２　温室効果ガスの排出の抑制に係る目標等の状況（第３号該当事業者）</t>
    <phoneticPr fontId="34"/>
  </si>
  <si>
    <t>６　クレジットに関する取組状況</t>
    <phoneticPr fontId="34"/>
  </si>
  <si>
    <t>計画期間での実施予定</t>
  </si>
  <si>
    <t>詳細</t>
    <rPh sb="0" eb="2">
      <t>ショウサイ</t>
    </rPh>
    <phoneticPr fontId="90"/>
  </si>
  <si>
    <t>再エネ設備1</t>
    <rPh sb="0" eb="1">
      <t>サイ</t>
    </rPh>
    <rPh sb="3" eb="5">
      <t>セツビ</t>
    </rPh>
    <phoneticPr fontId="91"/>
  </si>
  <si>
    <t>再エネ設備1詳細</t>
    <rPh sb="6" eb="8">
      <t>ショウサイ</t>
    </rPh>
    <phoneticPr fontId="91"/>
  </si>
  <si>
    <t>再エネ設備2</t>
    <phoneticPr fontId="91"/>
  </si>
  <si>
    <t>再エネ設備2詳細</t>
    <rPh sb="6" eb="8">
      <t>ショウサイ</t>
    </rPh>
    <phoneticPr fontId="91"/>
  </si>
  <si>
    <t>再エネ設備3</t>
  </si>
  <si>
    <t>再エネ設備3詳細</t>
    <rPh sb="6" eb="8">
      <t>ショウサイ</t>
    </rPh>
    <phoneticPr fontId="91"/>
  </si>
  <si>
    <t>計画書　個別票記載一覧</t>
    <rPh sb="0" eb="3">
      <t>ケイカクショ</t>
    </rPh>
    <rPh sb="4" eb="6">
      <t>コベツ</t>
    </rPh>
    <rPh sb="6" eb="7">
      <t>ヒョウ</t>
    </rPh>
    <rPh sb="7" eb="9">
      <t>キサイ</t>
    </rPh>
    <rPh sb="9" eb="11">
      <t>イチラン</t>
    </rPh>
    <phoneticPr fontId="90"/>
  </si>
  <si>
    <t>報告書総括基本記載一覧</t>
    <rPh sb="0" eb="3">
      <t>ホウコクショ</t>
    </rPh>
    <rPh sb="3" eb="5">
      <t>ソウカツ</t>
    </rPh>
    <rPh sb="5" eb="7">
      <t>キホン</t>
    </rPh>
    <rPh sb="7" eb="9">
      <t>キサイ</t>
    </rPh>
    <rPh sb="9" eb="11">
      <t>イチラン</t>
    </rPh>
    <phoneticPr fontId="90"/>
  </si>
  <si>
    <t>任意12</t>
    <phoneticPr fontId="34"/>
  </si>
  <si>
    <t>任意3</t>
    <rPh sb="0" eb="2">
      <t>ニンイ</t>
    </rPh>
    <phoneticPr fontId="34"/>
  </si>
  <si>
    <t>提出者</t>
    <phoneticPr fontId="91"/>
  </si>
  <si>
    <t>オフセット対象範囲</t>
    <rPh sb="5" eb="9">
      <t>タイショウハンイ</t>
    </rPh>
    <phoneticPr fontId="90"/>
  </si>
  <si>
    <r>
      <t>　・このファイル１つで、地球温暖化対策計画書</t>
    </r>
    <r>
      <rPr>
        <sz val="11"/>
        <rFont val="ＭＳ Ｐゴシック"/>
        <family val="3"/>
        <charset val="128"/>
      </rPr>
      <t>、実施状況報告書</t>
    </r>
    <r>
      <rPr>
        <sz val="11"/>
        <rFont val="ＭＳ Ｐゴシック"/>
        <family val="3"/>
        <charset val="128"/>
      </rPr>
      <t>、排出量の算定根拠、提出書が作成できます。</t>
    </r>
    <phoneticPr fontId="34"/>
  </si>
  <si>
    <t>（黄色）</t>
    <rPh sb="1" eb="3">
      <t>キイロ</t>
    </rPh>
    <phoneticPr fontId="34"/>
  </si>
  <si>
    <t>（白色）</t>
    <rPh sb="1" eb="2">
      <t>シロ</t>
    </rPh>
    <rPh sb="2" eb="3">
      <t>イロ</t>
    </rPh>
    <phoneticPr fontId="34"/>
  </si>
  <si>
    <t>（緑色）</t>
    <rPh sb="1" eb="3">
      <t>ミドリイロ</t>
    </rPh>
    <phoneticPr fontId="34"/>
  </si>
  <si>
    <t>横浜市地球温暖化対策計画書制度　提出様式</t>
    <rPh sb="0" eb="2">
      <t>ヨコハマ</t>
    </rPh>
    <rPh sb="2" eb="3">
      <t>シ</t>
    </rPh>
    <rPh sb="3" eb="5">
      <t>チキュウ</t>
    </rPh>
    <rPh sb="5" eb="7">
      <t>オンダン</t>
    </rPh>
    <rPh sb="7" eb="8">
      <t>カ</t>
    </rPh>
    <rPh sb="8" eb="10">
      <t>タイサク</t>
    </rPh>
    <rPh sb="10" eb="13">
      <t>ケイカクショ</t>
    </rPh>
    <rPh sb="13" eb="15">
      <t>セイド</t>
    </rPh>
    <phoneticPr fontId="34"/>
  </si>
  <si>
    <t>報告書個別票　記載一覧</t>
    <rPh sb="0" eb="3">
      <t>ホウコクショ</t>
    </rPh>
    <rPh sb="3" eb="5">
      <t>コベツ</t>
    </rPh>
    <rPh sb="5" eb="6">
      <t>ヒョウ</t>
    </rPh>
    <rPh sb="7" eb="9">
      <t>キサイ</t>
    </rPh>
    <rPh sb="9" eb="11">
      <t>イチラン</t>
    </rPh>
    <phoneticPr fontId="90"/>
  </si>
  <si>
    <t>地球温暖化対策計画書提出書兼</t>
    <rPh sb="0" eb="2">
      <t>チキュウ</t>
    </rPh>
    <rPh sb="2" eb="5">
      <t>オンダンカ</t>
    </rPh>
    <rPh sb="5" eb="7">
      <t>タイサク</t>
    </rPh>
    <rPh sb="7" eb="9">
      <t>ケイカク</t>
    </rPh>
    <rPh sb="9" eb="10">
      <t>ショ</t>
    </rPh>
    <rPh sb="10" eb="12">
      <t>テイシュツ</t>
    </rPh>
    <rPh sb="12" eb="13">
      <t>ショ</t>
    </rPh>
    <rPh sb="13" eb="14">
      <t>ケン</t>
    </rPh>
    <phoneticPr fontId="34"/>
  </si>
  <si>
    <t>別添の通り地球温暖化対策計画書兼地球温暖化対策実施状況報告書を提出します。</t>
    <rPh sb="15" eb="16">
      <t>ケン</t>
    </rPh>
    <phoneticPr fontId="34"/>
  </si>
  <si>
    <t>シート</t>
    <phoneticPr fontId="34"/>
  </si>
  <si>
    <t>修正内容</t>
    <rPh sb="0" eb="4">
      <t>シュウセイナイヨウ</t>
    </rPh>
    <phoneticPr fontId="34"/>
  </si>
  <si>
    <t>基礎
排出係数
(t-CO2/kWh)</t>
    <phoneticPr fontId="34"/>
  </si>
  <si>
    <t>調整後
排出係数
(t-CO2/kWh)</t>
    <phoneticPr fontId="34"/>
  </si>
  <si>
    <t>削減率</t>
    <phoneticPr fontId="34"/>
  </si>
  <si>
    <r>
      <t xml:space="preserve">燃費 </t>
    </r>
    <r>
      <rPr>
        <sz val="10"/>
        <color theme="1"/>
        <rFont val="ＭＳ Ｐゴシック"/>
        <family val="3"/>
        <charset val="128"/>
        <scheme val="minor"/>
      </rPr>
      <t>（km/ )</t>
    </r>
    <r>
      <rPr>
        <b/>
        <sz val="8"/>
        <color theme="1"/>
        <rFont val="ＭＳ Ｐゴシック"/>
        <family val="3"/>
        <charset val="128"/>
        <scheme val="minor"/>
      </rPr>
      <t xml:space="preserve">
</t>
    </r>
    <r>
      <rPr>
        <sz val="10"/>
        <color theme="1"/>
        <rFont val="ＭＳ Ｐゴシック"/>
        <family val="3"/>
        <charset val="128"/>
        <scheme val="minor"/>
      </rPr>
      <t>(a÷b)</t>
    </r>
    <rPh sb="0" eb="2">
      <t>ネンピ</t>
    </rPh>
    <phoneticPr fontId="136"/>
  </si>
  <si>
    <t>電気導入台数</t>
    <rPh sb="0" eb="2">
      <t>デンキ</t>
    </rPh>
    <rPh sb="2" eb="4">
      <t>ドウニュウ</t>
    </rPh>
    <rPh sb="4" eb="6">
      <t>ダイスウ</t>
    </rPh>
    <phoneticPr fontId="91"/>
  </si>
  <si>
    <t>電気保有台数</t>
    <rPh sb="0" eb="2">
      <t>デンキ</t>
    </rPh>
    <rPh sb="2" eb="4">
      <t>ホユウ</t>
    </rPh>
    <rPh sb="4" eb="6">
      <t>ダイスウ</t>
    </rPh>
    <phoneticPr fontId="91"/>
  </si>
  <si>
    <t>プラグインハイブリッド導入台数</t>
    <rPh sb="11" eb="13">
      <t>ドウニュウ</t>
    </rPh>
    <rPh sb="13" eb="15">
      <t>ダイスウ</t>
    </rPh>
    <phoneticPr fontId="91"/>
  </si>
  <si>
    <t>プラグインハイブリッド保有台数</t>
    <rPh sb="11" eb="13">
      <t>ホユウ</t>
    </rPh>
    <rPh sb="13" eb="15">
      <t>ダイスウ</t>
    </rPh>
    <phoneticPr fontId="91"/>
  </si>
  <si>
    <t>燃料電池導入台数</t>
    <rPh sb="4" eb="6">
      <t>ドウニュウ</t>
    </rPh>
    <rPh sb="6" eb="8">
      <t>ダイスウ</t>
    </rPh>
    <phoneticPr fontId="91"/>
  </si>
  <si>
    <t>燃料電池保有台数</t>
    <rPh sb="4" eb="6">
      <t>ホユウ</t>
    </rPh>
    <rPh sb="6" eb="8">
      <t>ダイスウ</t>
    </rPh>
    <phoneticPr fontId="91"/>
  </si>
  <si>
    <t>所有形態</t>
    <rPh sb="0" eb="4">
      <t>ショユウケイタイ</t>
    </rPh>
    <phoneticPr fontId="34"/>
  </si>
  <si>
    <t>←計画書作成する年度の場合は、「計画書」と表示する</t>
    <rPh sb="1" eb="4">
      <t>ケイカクショ</t>
    </rPh>
    <rPh sb="4" eb="6">
      <t>サクセイ</t>
    </rPh>
    <rPh sb="8" eb="10">
      <t>ネンド</t>
    </rPh>
    <rPh sb="11" eb="13">
      <t>バアイ</t>
    </rPh>
    <rPh sb="16" eb="19">
      <t>ケイカクショ</t>
    </rPh>
    <rPh sb="21" eb="23">
      <t>ヒョウジ</t>
    </rPh>
    <phoneticPr fontId="34"/>
  </si>
  <si>
    <t>自動車計算</t>
    <rPh sb="0" eb="3">
      <t>ジドウシャ</t>
    </rPh>
    <rPh sb="3" eb="5">
      <t>ケイサン</t>
    </rPh>
    <phoneticPr fontId="34"/>
  </si>
  <si>
    <t>代表取締役　田中　純一</t>
  </si>
  <si>
    <t>取締役社長　藤井　　譲</t>
  </si>
  <si>
    <t>代表取締役　辻村 明広</t>
  </si>
  <si>
    <t>https://www.mt-pharma.co.jp/sustainability/data.html</t>
  </si>
  <si>
    <t>代表取締役　藤本 佳則</t>
  </si>
  <si>
    <t>代表執行役 執行役社長 中島 篤</t>
  </si>
  <si>
    <t>株式会社レゾナック（旧　昭和電工株式会社）</t>
  </si>
  <si>
    <t>東京都港区東新橋一丁目９番１号 東京汐留ビルディング</t>
  </si>
  <si>
    <t>株式会社レゾナック横浜事業所（旧　昭和電工株式会社横浜事業所）</t>
  </si>
  <si>
    <t>取締役社長　小泉　雅彦</t>
  </si>
  <si>
    <t>代表取締役社長　藥師寺　えり子</t>
  </si>
  <si>
    <t>一般財団法人　神奈川県警友会　けいゆう病院　財産管理課</t>
  </si>
  <si>
    <t>神奈川大学横浜キャンパス18号館地下1階　総務部総務課　分室1</t>
  </si>
  <si>
    <t>9：00～16:00（月～金曜日）（但し12:00～13:00は昼休み）</t>
  </si>
  <si>
    <t>　株式会社ブリヂストン　横浜安全・防災・環境保全課</t>
  </si>
  <si>
    <t>野村総合研究所　本社ビル　サステナビリティ推進部</t>
  </si>
  <si>
    <t>代表取締役社長　問田　和宏</t>
  </si>
  <si>
    <t>代表取締役社長　亀津　克己</t>
  </si>
  <si>
    <t>代表取締役社長 池田 尚</t>
  </si>
  <si>
    <t>執行役員　加藤　譲</t>
  </si>
  <si>
    <t>代表取締役社長 　菅野　等</t>
  </si>
  <si>
    <t>https://www.sisetu.titech.ac.jp/sisetu/05syouene/Ja/J04info/ondanka4.html</t>
  </si>
  <si>
    <t>代表執行役社長　笹山　晋一</t>
  </si>
  <si>
    <t>代表取締役社長　金井　美惠</t>
  </si>
  <si>
    <t>ブランド・サステナビリティ推進部　サステナビリティ・社会貢献推進課</t>
  </si>
  <si>
    <t>サステナビリティ推進部</t>
  </si>
  <si>
    <t>取締役社長　大久保　忠昌</t>
  </si>
  <si>
    <t>代表取締役社長　表 輝 幸</t>
  </si>
  <si>
    <t>横浜工場　工場長　春日優人</t>
  </si>
  <si>
    <t>代表取締役 社長 兼 CEO　藤原 憲太郎</t>
  </si>
  <si>
    <t>鈴木　宏昌</t>
  </si>
  <si>
    <t>代表取締役社長　植田　俊</t>
  </si>
  <si>
    <t>神奈川県横浜市西区南幸1-6-31 髙島屋横浜店 7階</t>
  </si>
  <si>
    <t>東京都中央区京橋三丁目1番1号</t>
  </si>
  <si>
    <t>　東京都中央区京橋三丁目1番1号</t>
  </si>
  <si>
    <t>取締役社長　今井　雅之</t>
  </si>
  <si>
    <t>https://www.ftb.co.jp/environment/</t>
  </si>
  <si>
    <t>横浜工場　常務執行役員工場長　藤原　義寿</t>
  </si>
  <si>
    <t>神奈川県総務局財産経営部財産経営課（神奈川県本庁舎５階）</t>
  </si>
  <si>
    <t>埼玉県朝霞市西原１－１－１　武蔵野ビル１階</t>
  </si>
  <si>
    <t xml:space="preserve"> 横須賀本部　施設課</t>
  </si>
  <si>
    <t xml:space="preserve"> 神奈川県横須賀市夏島町２番地１５</t>
  </si>
  <si>
    <t>代表取締役　小椋　真哉</t>
  </si>
  <si>
    <t>〒108-8435東京都港区芝浦3-1-1
msb Tamachi田町ステーションタワーN 29階</t>
  </si>
  <si>
    <t>代表取締役社長　隅野　俊亮</t>
  </si>
  <si>
    <t>代表取締役　本間　正治</t>
  </si>
  <si>
    <t>東京都武蔵野市吉祥寺本町一丁目12番10号</t>
  </si>
  <si>
    <t>10：00～17：00　　事前連絡要0422-68-7104</t>
  </si>
  <si>
    <t>首都圏エリアサポート部</t>
  </si>
  <si>
    <t>東京都中央区日本橋一丁目4番1号</t>
  </si>
  <si>
    <t>神奈川県横浜市西区みなとみらい三丁目3番3号 横浜コネクトスクエア10F</t>
  </si>
  <si>
    <t>代表取締役社長　村岡　彰敏</t>
  </si>
  <si>
    <t>千葉県木更津市瓜倉361番地</t>
  </si>
  <si>
    <t>8:30～16:30</t>
  </si>
  <si>
    <t>https://www.mof.go.jp/</t>
  </si>
  <si>
    <t>本社(西日本)安全推進課</t>
  </si>
  <si>
    <t>大阪市此花区島屋4-4-51</t>
  </si>
  <si>
    <t>東京都千代田区四番町５番地６
日テレ四番町ビル１号館３階</t>
  </si>
  <si>
    <t>東京都港区芝公園2丁目9番3号</t>
  </si>
  <si>
    <t>代表取締役社長　濱埜　直人</t>
  </si>
  <si>
    <t>執行役員神奈川総支社長　坂上　晴勇</t>
  </si>
  <si>
    <t>執行役員　大室　勝秀</t>
  </si>
  <si>
    <t>執行役員　桃井 洋聡</t>
  </si>
  <si>
    <t>アジア５合同会社</t>
  </si>
  <si>
    <t>代表取締役社長 生駒浩一</t>
  </si>
  <si>
    <t>横浜テクノロジーキャンパス　環境施設技術担当</t>
  </si>
  <si>
    <t>東京都港区六本木一丁目9番10号　アークヒルズ仙石山森タワー40階</t>
  </si>
  <si>
    <t>代表社員　ｴｲﾁｴｰﾋﾟｰﾋﾟｰ・ｼﾞｬﾊﾟﾝ・ﾜﾝ・ﾋﾟｰﾃｨｰｲｰ・ｴﾙﾃｨｰﾃﾞｨｰ　職務執行者　長尾誠</t>
  </si>
  <si>
    <t>東京都港区赤坂3-2-6　アパ赤坂中央ビル8階</t>
  </si>
  <si>
    <t>東京都千代田区大手町一丁目2番1号　Otemachi Oneタワー6階</t>
  </si>
  <si>
    <t>月曜から金曜まで14:00～17:00
（国民の祝日・年末年始・ｺﾞｰﾙﾃﾞﾝｳｨｰｸ・夏季休暇は除く）</t>
  </si>
  <si>
    <t>東京都渋谷区千駄ヶ谷５－３３－８　サウスゲート新宿ビル６階</t>
  </si>
  <si>
    <t>423</t>
  </si>
  <si>
    <t>株式会社レンタルのニッケン</t>
  </si>
  <si>
    <t>代表取締役　齊藤　良幸</t>
  </si>
  <si>
    <t>事務所に備え置き一般の閲覧に供する</t>
  </si>
  <si>
    <t>417</t>
  </si>
  <si>
    <t>アマゾンデータサービスジャパン合同会社</t>
  </si>
  <si>
    <t>東京都品川区上大崎3丁目1番1号</t>
  </si>
  <si>
    <t>個別対応致します (連絡先: 03-6332-5000 )</t>
  </si>
  <si>
    <t>418</t>
  </si>
  <si>
    <t>ヒューリック株式会社</t>
  </si>
  <si>
    <t>東京都中央区日本橋大伝馬町7-3</t>
  </si>
  <si>
    <t>代表取締役社長　前田隆也</t>
  </si>
  <si>
    <t>ヒューリック本社事務所</t>
  </si>
  <si>
    <t>9：00から17：15</t>
  </si>
  <si>
    <t>420</t>
  </si>
  <si>
    <t>中外製薬株式会社</t>
  </si>
  <si>
    <t>東京都北区浮間5丁目5番1号</t>
  </si>
  <si>
    <t>代表取締役社長　奥田修</t>
  </si>
  <si>
    <t>https://www.chugai-pharm.co.jp/sustainability/data/index.html</t>
  </si>
  <si>
    <t>ｍ２</t>
  </si>
  <si>
    <t>421</t>
  </si>
  <si>
    <t>東京ガスネットワーク株式会社</t>
  </si>
  <si>
    <t>東京都港区海岸1-5-20</t>
  </si>
  <si>
    <t>代表取締役社長　沢田　聡</t>
  </si>
  <si>
    <t>https://www.tokyo-gas.co.jp/network/index.html</t>
  </si>
  <si>
    <t>422</t>
  </si>
  <si>
    <t>ウエインズトヨタ神奈川株式会社</t>
  </si>
  <si>
    <t>424</t>
  </si>
  <si>
    <t>ＮＸキャッシュ・ロジスティクス株式会社</t>
  </si>
  <si>
    <t>代表取締役社長　藤代　正司</t>
  </si>
  <si>
    <t>https://www.nxcl.co.jp/</t>
  </si>
  <si>
    <t>426</t>
  </si>
  <si>
    <t>株式会社白洋舍</t>
  </si>
  <si>
    <t>東京都大田区下丸子２丁目１１番８号</t>
  </si>
  <si>
    <t>http://www.hakuyosha.co.jp</t>
  </si>
  <si>
    <t>みなとみらい44街区ビル　1F 防災センター</t>
  </si>
  <si>
    <t>神奈川県横浜市西区みなとみらい4-2-8</t>
  </si>
  <si>
    <t>428</t>
  </si>
  <si>
    <t>横濱ゲートタワー管理組合　管理者</t>
  </si>
  <si>
    <t>神奈川県横浜市西区高島1丁目2番5号</t>
  </si>
  <si>
    <t>鹿島建物総合管理株式会社　横浜支社　執行役員支社長　羽喰　賢一</t>
  </si>
  <si>
    <t>https://yokohama-gatetower.com/</t>
  </si>
  <si>
    <t>横濱ゲートタワー防災センター（横濱ゲートタワー管理組合）</t>
  </si>
  <si>
    <t>神奈川県横浜市西区高島1-2-5横濱ゲートタワー1階防災センター</t>
  </si>
  <si>
    <t>月曜から金曜まで（国民の休日・年末年始は除く）
9：00～17：00（12：00から13：00は除く）</t>
  </si>
  <si>
    <t>429</t>
  </si>
  <si>
    <t>株式会社ロジスティクス・ネットワーク</t>
  </si>
  <si>
    <t>横浜市金沢区鳥浜町２－２</t>
  </si>
  <si>
    <t>東京都千代田区神田三崎町3-3-23</t>
  </si>
  <si>
    <t>月曜から金曜まで（国民の休日・年末年始は除く）
9:00から17:00まで（12:00から13:00は除く）</t>
  </si>
  <si>
    <t>430</t>
  </si>
  <si>
    <t>〒247-0007 
神奈川県横浜市栄区小菅ヶ谷2-4-1</t>
  </si>
  <si>
    <t>日信サファイア株式会社</t>
  </si>
  <si>
    <t>神奈川県横浜市栄区小菅ヶ谷2-4-1</t>
  </si>
  <si>
    <t>10：00　～　16：00</t>
  </si>
  <si>
    <t>A0040</t>
  </si>
  <si>
    <t>アルカナエナジー(株)</t>
  </si>
  <si>
    <t>(株)エネウィル</t>
  </si>
  <si>
    <t>A0612</t>
  </si>
  <si>
    <t>日本エネルギーファーム(株)</t>
  </si>
  <si>
    <t>(株)かづのパワー</t>
  </si>
  <si>
    <t>A0733</t>
  </si>
  <si>
    <t>葛尾創生電力(株)</t>
  </si>
  <si>
    <t>A0758</t>
  </si>
  <si>
    <t>(株)みやきエネルギー</t>
  </si>
  <si>
    <t>A0772</t>
  </si>
  <si>
    <t>(株)エスコ</t>
  </si>
  <si>
    <t>A0792</t>
  </si>
  <si>
    <t>A0802</t>
  </si>
  <si>
    <t>大塚ビジネスサポート(株)</t>
  </si>
  <si>
    <t>恵那電力(株)</t>
  </si>
  <si>
    <t>A0809</t>
  </si>
  <si>
    <t>帯広電力(株)</t>
  </si>
  <si>
    <t>A0817</t>
  </si>
  <si>
    <t>(株)なんとエナジー</t>
  </si>
  <si>
    <t>(株)ボーダレス・ジャパン</t>
  </si>
  <si>
    <t>(株)ワット</t>
  </si>
  <si>
    <t>広島ガス(株)</t>
  </si>
  <si>
    <t>A0827</t>
  </si>
  <si>
    <t>大熊るるるん電力(株)</t>
  </si>
  <si>
    <t>おきたま新電力(株)</t>
  </si>
  <si>
    <t>A0835</t>
  </si>
  <si>
    <t>河原実業(株)</t>
  </si>
  <si>
    <t>アースシグナルソリューションズ(株)</t>
  </si>
  <si>
    <t>エネ転</t>
    <rPh sb="2" eb="3">
      <t>テン</t>
    </rPh>
    <phoneticPr fontId="34"/>
  </si>
  <si>
    <t>産業</t>
    <rPh sb="0" eb="2">
      <t>サンギョウ</t>
    </rPh>
    <phoneticPr fontId="34"/>
  </si>
  <si>
    <t>業務</t>
    <rPh sb="0" eb="2">
      <t>ギョウム</t>
    </rPh>
    <phoneticPr fontId="34"/>
  </si>
  <si>
    <t>147</t>
  </si>
  <si>
    <t>東京液化酸素株式会社</t>
  </si>
  <si>
    <t>神奈川県横浜市磯子区新磯子町３０番の１</t>
  </si>
  <si>
    <t>事務所窓口</t>
  </si>
  <si>
    <t>横浜市磯子区新磯子町３０番の１</t>
  </si>
  <si>
    <t>土日、祝日、当社指定休日を除いた平日の９時－１２時、１３時－１７時</t>
  </si>
  <si>
    <t>https://www.nitorihd.co.jp/sustainability/materiality03/#materiality03-4</t>
  </si>
  <si>
    <t>横浜市神奈川区東神奈川2-47-7</t>
  </si>
  <si>
    <t>233</t>
  </si>
  <si>
    <t>横浜市</t>
  </si>
  <si>
    <t>市長　山中 竹春</t>
  </si>
  <si>
    <t>https://www.city.yokohama.lg.jp/kurashi/machizukuri-kankyo/ondanka/etc/shiyakusho/keikakushokouhyou.html</t>
  </si>
  <si>
    <t>239</t>
  </si>
  <si>
    <t>株式会社緑山スタジオ・シティ</t>
  </si>
  <si>
    <t>神奈川県横浜市青葉区緑山２１００番地</t>
  </si>
  <si>
    <t>㈱緑山スタジオ・シティ</t>
  </si>
  <si>
    <t>横浜市青葉区緑山2100番地</t>
  </si>
  <si>
    <t>9：30～17：30（平日のみ）</t>
  </si>
  <si>
    <t>三菱倉庫株式会社</t>
  </si>
  <si>
    <t>代表取締役 社長 斉藤　秀親</t>
  </si>
  <si>
    <t>東京都中央区日本橋一丁目１９番１号</t>
  </si>
  <si>
    <t>三菱倉庫㈱横浜支店</t>
  </si>
  <si>
    <t>横浜市神奈川区金港町１番地７　横浜ダイヤビルディング１７階</t>
  </si>
  <si>
    <t>午前９：００～午後４：００（土日祝祭日、年末年始期間を除く）</t>
  </si>
  <si>
    <t>326</t>
  </si>
  <si>
    <t>セントラルスポーツ株式会社</t>
  </si>
  <si>
    <t>東京都中央区新川1-21-2茅場町ﾀﾜｰ</t>
  </si>
  <si>
    <t>代表取締役　社長　　後藤　聖治</t>
  </si>
  <si>
    <t>東京都中央区新川1-21-2茅場町タワー</t>
  </si>
  <si>
    <t>営業日　10:00～5：30</t>
  </si>
  <si>
    <t>419</t>
  </si>
  <si>
    <t>レーザーテック株式会社</t>
  </si>
  <si>
    <t>横浜市港北区新横浜2-10-1</t>
  </si>
  <si>
    <t>https://www.lasertec.co.jp/</t>
  </si>
  <si>
    <t>425</t>
  </si>
  <si>
    <t>スターバックス コーヒー ジャパン 株式会社</t>
  </si>
  <si>
    <t>東京都品川区上大崎二丁目25番2号</t>
  </si>
  <si>
    <t>社内ポータルサイトへ計画書等を掲載し、横浜市の店舗で公開を求められた場合は、掲載した資料をその場で印刷し提供し対応する。</t>
  </si>
  <si>
    <t>事業者名</t>
    <rPh sb="0" eb="4">
      <t>ジギョウシャメイ</t>
    </rPh>
    <phoneticPr fontId="34"/>
  </si>
  <si>
    <t>事業者名</t>
    <rPh sb="3" eb="4">
      <t>メイ</t>
    </rPh>
    <phoneticPr fontId="34"/>
  </si>
  <si>
    <t>任意12</t>
  </si>
  <si>
    <t>任意3</t>
  </si>
  <si>
    <t xml:space="preserve">   ※昨年度報告の事業者名称が
      表示されます。</t>
    <rPh sb="4" eb="7">
      <t>サクネンド</t>
    </rPh>
    <rPh sb="7" eb="9">
      <t>ホウコク</t>
    </rPh>
    <rPh sb="10" eb="15">
      <t>ジギョウシャメイショウ</t>
    </rPh>
    <rPh sb="23" eb="25">
      <t>ヒョウジ</t>
    </rPh>
    <phoneticPr fontId="34"/>
  </si>
  <si>
    <t>過去データ修正有無</t>
    <rPh sb="0" eb="2">
      <t>カコ</t>
    </rPh>
    <rPh sb="5" eb="7">
      <t>シュウセイ</t>
    </rPh>
    <rPh sb="7" eb="9">
      <t>ウム</t>
    </rPh>
    <phoneticPr fontId="34"/>
  </si>
  <si>
    <t>※昨年度報告に修正がある場合には、記　
　 入を進めず、まず、市にご連絡下さい。</t>
    <rPh sb="1" eb="6">
      <t>サクネンドホウコク</t>
    </rPh>
    <rPh sb="7" eb="9">
      <t>シュウセイ</t>
    </rPh>
    <rPh sb="12" eb="14">
      <t>バアイ</t>
    </rPh>
    <rPh sb="17" eb="18">
      <t>キ</t>
    </rPh>
    <rPh sb="22" eb="23">
      <t>ハイ</t>
    </rPh>
    <rPh sb="24" eb="25">
      <t>スス</t>
    </rPh>
    <rPh sb="31" eb="32">
      <t>シ</t>
    </rPh>
    <rPh sb="34" eb="36">
      <t>レンラク</t>
    </rPh>
    <rPh sb="36" eb="37">
      <t>クダ</t>
    </rPh>
    <phoneticPr fontId="34"/>
  </si>
  <si>
    <t>　・あらかじめ割り振られた事業者IDの下３桁を入力してください。
   （入力することで、昨年度に提出頂いたデータが記入様式に反映され、入力項目が削減します。）</t>
    <rPh sb="21" eb="22">
      <t>ケタ</t>
    </rPh>
    <rPh sb="37" eb="39">
      <t>ニュウリョク</t>
    </rPh>
    <rPh sb="45" eb="48">
      <t>サクネンド</t>
    </rPh>
    <rPh sb="49" eb="51">
      <t>テイシュツ</t>
    </rPh>
    <rPh sb="51" eb="52">
      <t>イタダ</t>
    </rPh>
    <rPh sb="58" eb="60">
      <t>キニュウ</t>
    </rPh>
    <rPh sb="60" eb="62">
      <t>ヨウシキ</t>
    </rPh>
    <rPh sb="63" eb="65">
      <t>ハンエイ</t>
    </rPh>
    <rPh sb="68" eb="70">
      <t>ニュウリョク</t>
    </rPh>
    <rPh sb="70" eb="72">
      <t>コウモク</t>
    </rPh>
    <rPh sb="73" eb="75">
      <t>サクゲン</t>
    </rPh>
    <phoneticPr fontId="34"/>
  </si>
  <si>
    <t>事業者ID下３桁がご不明の場合、下記リストでご確認願います。</t>
    <rPh sb="0" eb="3">
      <t>ジギョウシャ</t>
    </rPh>
    <rPh sb="5" eb="6">
      <t>シモ</t>
    </rPh>
    <rPh sb="7" eb="8">
      <t>ケタ</t>
    </rPh>
    <rPh sb="10" eb="12">
      <t>フメイ</t>
    </rPh>
    <rPh sb="13" eb="15">
      <t>バアイ</t>
    </rPh>
    <rPh sb="16" eb="18">
      <t>カキ</t>
    </rPh>
    <rPh sb="23" eb="25">
      <t>カクニン</t>
    </rPh>
    <rPh sb="25" eb="26">
      <t>ネガ</t>
    </rPh>
    <phoneticPr fontId="34"/>
  </si>
  <si>
    <t>IDの下３桁</t>
    <rPh sb="3" eb="4">
      <t>シモ</t>
    </rPh>
    <rPh sb="5" eb="6">
      <t>ケタ</t>
    </rPh>
    <phoneticPr fontId="34"/>
  </si>
  <si>
    <t>提出事業者</t>
    <rPh sb="0" eb="2">
      <t>テイシュツ</t>
    </rPh>
    <rPh sb="2" eb="5">
      <t>ジギョウシャ</t>
    </rPh>
    <phoneticPr fontId="34"/>
  </si>
  <si>
    <t>295</t>
  </si>
  <si>
    <t>431</t>
  </si>
  <si>
    <t>事業者の状況変更</t>
    <rPh sb="0" eb="3">
      <t>ジギョウシャ</t>
    </rPh>
    <rPh sb="4" eb="6">
      <t>ジョウキョウ</t>
    </rPh>
    <rPh sb="6" eb="8">
      <t>ヘンコウ</t>
    </rPh>
    <phoneticPr fontId="34"/>
  </si>
  <si>
    <t>変更ありません</t>
    <rPh sb="0" eb="2">
      <t>ヘンコウ</t>
    </rPh>
    <phoneticPr fontId="34"/>
  </si>
  <si>
    <t>横浜市内から撤退しました</t>
    <rPh sb="0" eb="4">
      <t>ヨコハマシナイ</t>
    </rPh>
    <rPh sb="6" eb="8">
      <t>テッタイ</t>
    </rPh>
    <phoneticPr fontId="34"/>
  </si>
  <si>
    <t>旧事業者は消滅しました</t>
    <rPh sb="0" eb="1">
      <t>キュウ</t>
    </rPh>
    <rPh sb="1" eb="4">
      <t>ジギョウシャ</t>
    </rPh>
    <rPh sb="5" eb="7">
      <t>ショウメツ</t>
    </rPh>
    <phoneticPr fontId="34"/>
  </si>
  <si>
    <t>作業を中断し、市に連絡願います。</t>
    <rPh sb="0" eb="2">
      <t>サギョウ</t>
    </rPh>
    <rPh sb="3" eb="5">
      <t>チュウダン</t>
    </rPh>
    <rPh sb="7" eb="8">
      <t>シ</t>
    </rPh>
    <rPh sb="9" eb="12">
      <t>レンラクネガ</t>
    </rPh>
    <phoneticPr fontId="34"/>
  </si>
  <si>
    <t>事業者名</t>
    <phoneticPr fontId="34"/>
  </si>
  <si>
    <t>京浜ハイヤー株式会社</t>
  </si>
  <si>
    <t>横浜市港南区最戸１丁目８番５号</t>
  </si>
  <si>
    <t>代表取締役　岩浦　泰二</t>
  </si>
  <si>
    <t>京浜ハイヤー株式会社　上大岡本社営業所</t>
  </si>
  <si>
    <t>９：００　～　１５：００</t>
  </si>
  <si>
    <t>株式会社インターネットイニシアティブ</t>
  </si>
  <si>
    <t>東京都千代田区富士見2－10－2</t>
  </si>
  <si>
    <t>本社　事業基盤システム部　オフィスファシリティ課窓口</t>
  </si>
  <si>
    <t>営業時間（平日9時　～　17時30分）</t>
  </si>
  <si>
    <t>-</t>
    <phoneticPr fontId="34"/>
  </si>
  <si>
    <t>エネルギーの集計対象となる横浜市内の事業所等の数を入力してください。</t>
    <rPh sb="6" eb="8">
      <t>シュウケイ</t>
    </rPh>
    <rPh sb="8" eb="10">
      <t>タイショウ</t>
    </rPh>
    <rPh sb="13" eb="15">
      <t>ヨコハマ</t>
    </rPh>
    <rPh sb="15" eb="17">
      <t>シナイ</t>
    </rPh>
    <rPh sb="18" eb="21">
      <t>ジギョウショ</t>
    </rPh>
    <rPh sb="21" eb="22">
      <t>トウ</t>
    </rPh>
    <rPh sb="23" eb="24">
      <t>カズ</t>
    </rPh>
    <rPh sb="25" eb="27">
      <t>ニュウリョク</t>
    </rPh>
    <phoneticPr fontId="34"/>
  </si>
  <si>
    <t>━┳
　 ↓</t>
    <phoneticPr fontId="34"/>
  </si>
  <si>
    <t>　　┣
　　↓</t>
    <phoneticPr fontId="34"/>
  </si>
  <si>
    <t>事業者名称等に変更がありました</t>
    <rPh sb="0" eb="3">
      <t>ジギョウシャ</t>
    </rPh>
    <rPh sb="3" eb="5">
      <t>メイショウ</t>
    </rPh>
    <rPh sb="5" eb="6">
      <t>トウ</t>
    </rPh>
    <rPh sb="7" eb="9">
      <t>ヘンコウ</t>
    </rPh>
    <phoneticPr fontId="34"/>
  </si>
  <si>
    <t>エネルギー消費原単位</t>
    <rPh sb="5" eb="7">
      <t>ショウヒ</t>
    </rPh>
    <rPh sb="7" eb="8">
      <t>ハラ</t>
    </rPh>
    <rPh sb="8" eb="9">
      <t>タン</t>
    </rPh>
    <rPh sb="9" eb="10">
      <t>クライ</t>
    </rPh>
    <phoneticPr fontId="34"/>
  </si>
  <si>
    <t>kl/</t>
    <phoneticPr fontId="34"/>
  </si>
  <si>
    <t>エネルギー消費原単位</t>
    <rPh sb="5" eb="7">
      <t>ショウヒ</t>
    </rPh>
    <phoneticPr fontId="34"/>
  </si>
  <si>
    <t>中長期目標</t>
    <rPh sb="0" eb="5">
      <t>チュウチョウキモクヒョウ</t>
    </rPh>
    <phoneticPr fontId="34"/>
  </si>
  <si>
    <t>　　　有　　　無</t>
    <rPh sb="3" eb="4">
      <t>アリ</t>
    </rPh>
    <rPh sb="7" eb="8">
      <t>ナ</t>
    </rPh>
    <phoneticPr fontId="34"/>
  </si>
  <si>
    <t>目標内容</t>
    <rPh sb="0" eb="2">
      <t>モクヒョウ</t>
    </rPh>
    <rPh sb="2" eb="4">
      <t>ナイヨウ</t>
    </rPh>
    <phoneticPr fontId="34"/>
  </si>
  <si>
    <t>エネルギー
管理権限</t>
    <phoneticPr fontId="34"/>
  </si>
  <si>
    <t>ほぼ変動なし</t>
    <rPh sb="2" eb="4">
      <t>ヘンドウ</t>
    </rPh>
    <phoneticPr fontId="34"/>
  </si>
  <si>
    <t>実施年度の振り返り</t>
    <rPh sb="0" eb="2">
      <t>ジッシ</t>
    </rPh>
    <rPh sb="2" eb="4">
      <t>ネンド</t>
    </rPh>
    <rPh sb="5" eb="6">
      <t>フ</t>
    </rPh>
    <rPh sb="7" eb="8">
      <t>カエ</t>
    </rPh>
    <phoneticPr fontId="34"/>
  </si>
  <si>
    <t>エネルギー消費原単位</t>
    <rPh sb="5" eb="7">
      <t>ショウヒ</t>
    </rPh>
    <rPh sb="7" eb="10">
      <t>ゲンタンイ</t>
    </rPh>
    <phoneticPr fontId="34"/>
  </si>
  <si>
    <t>具体的な取り組み事例</t>
    <rPh sb="0" eb="3">
      <t>グタイテキ</t>
    </rPh>
    <rPh sb="4" eb="5">
      <t>ト</t>
    </rPh>
    <rPh sb="6" eb="7">
      <t>ク</t>
    </rPh>
    <rPh sb="8" eb="10">
      <t>ジレイ</t>
    </rPh>
    <phoneticPr fontId="34"/>
  </si>
  <si>
    <t>基本対策</t>
    <rPh sb="0" eb="2">
      <t>キホン</t>
    </rPh>
    <rPh sb="2" eb="4">
      <t>タイサク</t>
    </rPh>
    <phoneticPr fontId="34"/>
  </si>
  <si>
    <t>一部実施済</t>
  </si>
  <si>
    <t>実施状況</t>
    <rPh sb="0" eb="4">
      <t>ジッシジョウキョウ</t>
    </rPh>
    <phoneticPr fontId="34"/>
  </si>
  <si>
    <t>ポンプ、ファン、ブロワー及びコンプレッサの負荷に応じた運転管理</t>
    <phoneticPr fontId="34"/>
  </si>
  <si>
    <t>自動車の適正な使用管理</t>
    <phoneticPr fontId="34"/>
  </si>
  <si>
    <t>エネルギー使用量等に関するデータの管理</t>
    <phoneticPr fontId="34"/>
  </si>
  <si>
    <t>エコドライブ推進体制の整備</t>
    <phoneticPr fontId="34"/>
  </si>
  <si>
    <t>自動車の適正な維持管理</t>
    <phoneticPr fontId="34"/>
  </si>
  <si>
    <t>８の１　基本対策の実施状況（第１号及び第２号該当事業者）</t>
    <rPh sb="4" eb="6">
      <t>キホン</t>
    </rPh>
    <rPh sb="6" eb="8">
      <t>タイサク</t>
    </rPh>
    <rPh sb="9" eb="11">
      <t>ジッシ</t>
    </rPh>
    <rPh sb="11" eb="13">
      <t>ジョウキョウ</t>
    </rPh>
    <phoneticPr fontId="34"/>
  </si>
  <si>
    <t>対象設備</t>
    <rPh sb="0" eb="4">
      <t>タイショウセツビ</t>
    </rPh>
    <phoneticPr fontId="34"/>
  </si>
  <si>
    <t>10　特記事項</t>
    <rPh sb="3" eb="5">
      <t>トッキ</t>
    </rPh>
    <rPh sb="5" eb="7">
      <t>ジコウ</t>
    </rPh>
    <phoneticPr fontId="34"/>
  </si>
  <si>
    <t>一部実施済</t>
    <rPh sb="0" eb="5">
      <t>イチブジッシズ</t>
    </rPh>
    <phoneticPr fontId="34"/>
  </si>
  <si>
    <t>実施状況及び計画(計画期間内)</t>
    <rPh sb="0" eb="4">
      <t>ジッシジョウキョウ</t>
    </rPh>
    <rPh sb="4" eb="5">
      <t>オヨ</t>
    </rPh>
    <rPh sb="6" eb="8">
      <t>ケイカク</t>
    </rPh>
    <rPh sb="9" eb="14">
      <t>ケイカクキカンナイ</t>
    </rPh>
    <phoneticPr fontId="34"/>
  </si>
  <si>
    <r>
      <t>t-CO</t>
    </r>
    <r>
      <rPr>
        <vertAlign val="subscript"/>
        <sz val="10"/>
        <rFont val="ＭＳ 明朝"/>
        <family val="1"/>
        <charset val="128"/>
      </rPr>
      <t>2</t>
    </r>
    <phoneticPr fontId="34"/>
  </si>
  <si>
    <t>５　クレジット等に関する取組状況</t>
    <rPh sb="7" eb="8">
      <t>トウ</t>
    </rPh>
    <rPh sb="9" eb="10">
      <t>カン</t>
    </rPh>
    <rPh sb="12" eb="14">
      <t>トリクミ</t>
    </rPh>
    <rPh sb="14" eb="16">
      <t>ジョウキョウ</t>
    </rPh>
    <phoneticPr fontId="34"/>
  </si>
  <si>
    <t>事業用</t>
    <rPh sb="0" eb="3">
      <t>ジギョウヨウ</t>
    </rPh>
    <phoneticPr fontId="34"/>
  </si>
  <si>
    <t>軽自動車</t>
    <rPh sb="0" eb="4">
      <t>ケイジドウシャ</t>
    </rPh>
    <phoneticPr fontId="34"/>
  </si>
  <si>
    <t>換算電力量</t>
    <rPh sb="0" eb="5">
      <t>カンサンデンリョクリョウ</t>
    </rPh>
    <phoneticPr fontId="34"/>
  </si>
  <si>
    <t>再エネ指定</t>
    <rPh sb="0" eb="1">
      <t>サイ</t>
    </rPh>
    <rPh sb="3" eb="5">
      <t>シテイ</t>
    </rPh>
    <phoneticPr fontId="34"/>
  </si>
  <si>
    <t>再エネ設備</t>
    <rPh sb="0" eb="1">
      <t>サイ</t>
    </rPh>
    <rPh sb="3" eb="5">
      <t>セツビ</t>
    </rPh>
    <phoneticPr fontId="34"/>
  </si>
  <si>
    <t>現保有台数</t>
    <phoneticPr fontId="34"/>
  </si>
  <si>
    <t>計画期間での導入予定台数</t>
    <phoneticPr fontId="34"/>
  </si>
  <si>
    <t>次世代自動車の種別</t>
    <rPh sb="0" eb="3">
      <t>ジセダイ</t>
    </rPh>
    <rPh sb="3" eb="6">
      <t>ジドウシャ</t>
    </rPh>
    <rPh sb="7" eb="9">
      <t>シュベツ</t>
    </rPh>
    <phoneticPr fontId="34"/>
  </si>
  <si>
    <t>クレジット等の名称</t>
    <rPh sb="5" eb="6">
      <t>トウ</t>
    </rPh>
    <rPh sb="7" eb="9">
      <t>メイショウ</t>
    </rPh>
    <phoneticPr fontId="34"/>
  </si>
  <si>
    <t>①地球温暖化対策に寄与する環境配慮製品・サービス等の製造・提供等を行っている。
② ①の製品・サービス等が地球温暖化対策に貢献できる二酸化炭素量を推計している。
③地球温暖化対策に寄与する環境配慮製品等を研究・開発する事業に参画している。</t>
    <phoneticPr fontId="34"/>
  </si>
  <si>
    <t>事業用</t>
  </si>
  <si>
    <t>軽自動車</t>
    <phoneticPr fontId="34"/>
  </si>
  <si>
    <t>保有台数</t>
    <rPh sb="0" eb="4">
      <t>ホユウダイスウ</t>
    </rPh>
    <phoneticPr fontId="34"/>
  </si>
  <si>
    <t>SBT</t>
    <phoneticPr fontId="34"/>
  </si>
  <si>
    <t>RE100</t>
    <phoneticPr fontId="34"/>
  </si>
  <si>
    <t>RE Action</t>
    <phoneticPr fontId="34"/>
  </si>
  <si>
    <t>GXリーグ</t>
    <phoneticPr fontId="34"/>
  </si>
  <si>
    <t>グリーン経営認証</t>
    <rPh sb="4" eb="8">
      <t>ケイエイニンショウ</t>
    </rPh>
    <phoneticPr fontId="34"/>
  </si>
  <si>
    <t>８の４　重点対策の実施状況（第３号該当事業者）</t>
    <rPh sb="4" eb="6">
      <t>ジュウテン</t>
    </rPh>
    <rPh sb="6" eb="8">
      <t>タイサク</t>
    </rPh>
    <rPh sb="9" eb="11">
      <t>ジッシ</t>
    </rPh>
    <rPh sb="11" eb="13">
      <t>ジョウキョウ</t>
    </rPh>
    <phoneticPr fontId="34"/>
  </si>
  <si>
    <t>事務用機器</t>
    <rPh sb="0" eb="2">
      <t>ジム</t>
    </rPh>
    <rPh sb="2" eb="3">
      <t>ヨウ</t>
    </rPh>
    <rPh sb="3" eb="5">
      <t>キキ</t>
    </rPh>
    <phoneticPr fontId="33"/>
  </si>
  <si>
    <t>受変電設備</t>
    <rPh sb="0" eb="3">
      <t>ジュヘンデン</t>
    </rPh>
    <rPh sb="3" eb="5">
      <t>セツビ</t>
    </rPh>
    <phoneticPr fontId="33"/>
  </si>
  <si>
    <t>空調設備</t>
    <rPh sb="0" eb="2">
      <t>クウチョウ</t>
    </rPh>
    <rPh sb="2" eb="4">
      <t>セツビ</t>
    </rPh>
    <phoneticPr fontId="33"/>
  </si>
  <si>
    <t>空調用冷凍機</t>
    <rPh sb="0" eb="3">
      <t>クウチョウヨウ</t>
    </rPh>
    <phoneticPr fontId="33"/>
  </si>
  <si>
    <t>換気設備</t>
    <rPh sb="0" eb="2">
      <t>カンキ</t>
    </rPh>
    <rPh sb="2" eb="4">
      <t>セツビ</t>
    </rPh>
    <phoneticPr fontId="33"/>
  </si>
  <si>
    <t>空調設備
換気設備</t>
    <rPh sb="0" eb="2">
      <t>クウチョウ</t>
    </rPh>
    <rPh sb="2" eb="4">
      <t>セツビ</t>
    </rPh>
    <rPh sb="5" eb="7">
      <t>カンキ</t>
    </rPh>
    <rPh sb="7" eb="9">
      <t>セツビ</t>
    </rPh>
    <phoneticPr fontId="33"/>
  </si>
  <si>
    <t>ボイラー
工業炉</t>
    <rPh sb="5" eb="7">
      <t>コウギョウ</t>
    </rPh>
    <rPh sb="7" eb="8">
      <t>ロ</t>
    </rPh>
    <phoneticPr fontId="34"/>
  </si>
  <si>
    <t>ボイラー</t>
    <phoneticPr fontId="34"/>
  </si>
  <si>
    <t>８の２　重点対策の実施状況（第１号及び第２号該当事業者）</t>
    <rPh sb="4" eb="6">
      <t>ジュウテン</t>
    </rPh>
    <rPh sb="6" eb="8">
      <t>タイサク</t>
    </rPh>
    <rPh sb="9" eb="11">
      <t>ジッシ</t>
    </rPh>
    <rPh sb="11" eb="13">
      <t>ジョウキョウ</t>
    </rPh>
    <phoneticPr fontId="34"/>
  </si>
  <si>
    <t>実施状況</t>
    <rPh sb="0" eb="4">
      <t>ジッシジョウキョウ</t>
    </rPh>
    <phoneticPr fontId="34"/>
  </si>
  <si>
    <t>SBT</t>
  </si>
  <si>
    <t>RE100</t>
  </si>
  <si>
    <t>RE Action</t>
  </si>
  <si>
    <t>GXリーグ</t>
  </si>
  <si>
    <t>その他</t>
    <rPh sb="2" eb="3">
      <t>タ</t>
    </rPh>
    <phoneticPr fontId="34"/>
  </si>
  <si>
    <t>未実施</t>
    <rPh sb="0" eb="3">
      <t>ミジッシ</t>
    </rPh>
    <phoneticPr fontId="34"/>
  </si>
  <si>
    <t>実施済</t>
    <rPh sb="0" eb="3">
      <t>ジッシズ</t>
    </rPh>
    <phoneticPr fontId="34"/>
  </si>
  <si>
    <t>８の３　基本対策の実施状況（第３号該当事業者）</t>
    <rPh sb="4" eb="6">
      <t>キホン</t>
    </rPh>
    <rPh sb="6" eb="8">
      <t>タイサク</t>
    </rPh>
    <rPh sb="9" eb="11">
      <t>ジッシ</t>
    </rPh>
    <rPh sb="11" eb="13">
      <t>ジョウキョウ</t>
    </rPh>
    <phoneticPr fontId="34"/>
  </si>
  <si>
    <t>実施予定有</t>
    <rPh sb="0" eb="2">
      <t>ジッシ</t>
    </rPh>
    <rPh sb="2" eb="4">
      <t>ヨテイ</t>
    </rPh>
    <rPh sb="4" eb="5">
      <t>アリ</t>
    </rPh>
    <phoneticPr fontId="34"/>
  </si>
  <si>
    <t>実施予定無</t>
    <rPh sb="0" eb="2">
      <t>ジッシ</t>
    </rPh>
    <rPh sb="2" eb="4">
      <t>ヨテイ</t>
    </rPh>
    <rPh sb="4" eb="5">
      <t>ナ</t>
    </rPh>
    <phoneticPr fontId="34"/>
  </si>
  <si>
    <t>実施予定有</t>
    <rPh sb="0" eb="2">
      <t>ジッシ</t>
    </rPh>
    <phoneticPr fontId="34"/>
  </si>
  <si>
    <t>実施状況及び計画(計画期間内)</t>
  </si>
  <si>
    <t>対策の内容</t>
    <rPh sb="0" eb="2">
      <t>タイサク</t>
    </rPh>
    <rPh sb="3" eb="5">
      <t>ナイヨウ</t>
    </rPh>
    <phoneticPr fontId="34"/>
  </si>
  <si>
    <t>実施済</t>
    <rPh sb="0" eb="3">
      <t>ジッシズ</t>
    </rPh>
    <phoneticPr fontId="34"/>
  </si>
  <si>
    <t>実施状況及び計画(計画期間内)</t>
    <phoneticPr fontId="34"/>
  </si>
  <si>
    <t>備考</t>
    <rPh sb="0" eb="2">
      <t>ビコウ</t>
    </rPh>
    <phoneticPr fontId="34"/>
  </si>
  <si>
    <r>
      <rPr>
        <sz val="10"/>
        <rFont val="ＭＳ Ｐ明朝"/>
        <family val="1"/>
        <charset val="128"/>
      </rPr>
      <t>ボイラー</t>
    </r>
    <r>
      <rPr>
        <sz val="10"/>
        <rFont val="ＭＳ 明朝"/>
        <family val="1"/>
        <charset val="128"/>
      </rPr>
      <t>の管理</t>
    </r>
    <rPh sb="5" eb="7">
      <t>カンリ</t>
    </rPh>
    <phoneticPr fontId="34"/>
  </si>
  <si>
    <t>９　地球温暖化を防止する対策の取組事例</t>
    <rPh sb="2" eb="7">
      <t>チキュウオンダンカ</t>
    </rPh>
    <rPh sb="8" eb="10">
      <t>ボウシ</t>
    </rPh>
    <rPh sb="12" eb="14">
      <t>タイサク</t>
    </rPh>
    <rPh sb="15" eb="16">
      <t>ト</t>
    </rPh>
    <rPh sb="16" eb="17">
      <t>ク</t>
    </rPh>
    <rPh sb="17" eb="19">
      <t>ジレイ</t>
    </rPh>
    <phoneticPr fontId="34"/>
  </si>
  <si>
    <t>実施予定有</t>
    <rPh sb="0" eb="4">
      <t>ジッシヨテイ</t>
    </rPh>
    <rPh sb="4" eb="5">
      <t>アリ</t>
    </rPh>
    <phoneticPr fontId="34"/>
  </si>
  <si>
    <t>実施予定無</t>
    <rPh sb="0" eb="4">
      <t>ジッシヨテイ</t>
    </rPh>
    <rPh sb="4" eb="5">
      <t>ナシ</t>
    </rPh>
    <phoneticPr fontId="34"/>
  </si>
  <si>
    <t>一部実施済</t>
    <rPh sb="0" eb="2">
      <t>イチブ</t>
    </rPh>
    <rPh sb="2" eb="4">
      <t>ジッシ</t>
    </rPh>
    <rPh sb="4" eb="5">
      <t>スミ</t>
    </rPh>
    <phoneticPr fontId="34"/>
  </si>
  <si>
    <t>①サプライチェーン排出量を算定している。
②サプライチェーン排出量の削減目標を設定している。
③サプライチェーン排出量の削減目標を達成するための施策を立案している。</t>
    <phoneticPr fontId="34"/>
  </si>
  <si>
    <t>①サプライヤーに対する調達方針を策定し、公表している。
②サプライヤーに対する調達方針に沿って調達している。</t>
    <phoneticPr fontId="34"/>
  </si>
  <si>
    <t>①事業所に設置する照明器具をLED照明としている。</t>
    <phoneticPr fontId="34"/>
  </si>
  <si>
    <t>①小売電気事業者やアグリゲーターが提供するDR（デマンドレスポンス）に参加し、DR対応を行った実績がある。
②アグリゲーターが提供するVPP（Virtual Power Plant：仮想発電所）に参加している。</t>
    <phoneticPr fontId="34"/>
  </si>
  <si>
    <t>再生可能エネルギー等電源比率</t>
    <rPh sb="0" eb="4">
      <t>サイセイカノウ</t>
    </rPh>
    <rPh sb="9" eb="10">
      <t>トウ</t>
    </rPh>
    <rPh sb="10" eb="12">
      <t>デンゲン</t>
    </rPh>
    <rPh sb="12" eb="14">
      <t>ヒリツ</t>
    </rPh>
    <phoneticPr fontId="34"/>
  </si>
  <si>
    <t>再生可能エネルギー等電源比率</t>
    <phoneticPr fontId="34"/>
  </si>
  <si>
    <t>自家用</t>
    <rPh sb="0" eb="3">
      <t>ジカヨウ</t>
    </rPh>
    <phoneticPr fontId="34"/>
  </si>
  <si>
    <t>ハイブリッド自動車</t>
    <rPh sb="6" eb="9">
      <t>ジドウシャ</t>
    </rPh>
    <phoneticPr fontId="34"/>
  </si>
  <si>
    <t>種別</t>
    <rPh sb="0" eb="2">
      <t>シュベツ</t>
    </rPh>
    <phoneticPr fontId="34"/>
  </si>
  <si>
    <t>ハイブリッド
自動車</t>
    <rPh sb="7" eb="10">
      <t>ジドウシャ</t>
    </rPh>
    <phoneticPr fontId="34"/>
  </si>
  <si>
    <t>自家用</t>
    <rPh sb="0" eb="2">
      <t>ジカ</t>
    </rPh>
    <rPh sb="2" eb="3">
      <t>ヨウ</t>
    </rPh>
    <phoneticPr fontId="34"/>
  </si>
  <si>
    <t>都市ガス1</t>
    <rPh sb="0" eb="2">
      <t>トシ</t>
    </rPh>
    <phoneticPr fontId="34"/>
  </si>
  <si>
    <t>都市ガス2</t>
    <rPh sb="0" eb="2">
      <t>トシ</t>
    </rPh>
    <phoneticPr fontId="34"/>
  </si>
  <si>
    <t>都市ガス3</t>
    <rPh sb="0" eb="2">
      <t>トシ</t>
    </rPh>
    <phoneticPr fontId="34"/>
  </si>
  <si>
    <t>非化石燃料</t>
    <rPh sb="0" eb="3">
      <t>ヒカセキ</t>
    </rPh>
    <rPh sb="3" eb="5">
      <t>ネンリョウ</t>
    </rPh>
    <phoneticPr fontId="34"/>
  </si>
  <si>
    <t>黒液</t>
    <rPh sb="0" eb="2">
      <t>クロエキ</t>
    </rPh>
    <phoneticPr fontId="32"/>
  </si>
  <si>
    <t>木材</t>
    <rPh sb="0" eb="2">
      <t>モクザイ</t>
    </rPh>
    <phoneticPr fontId="32"/>
  </si>
  <si>
    <t>木質廃材</t>
    <rPh sb="0" eb="4">
      <t>モクシツハイザイ</t>
    </rPh>
    <phoneticPr fontId="32"/>
  </si>
  <si>
    <t>その他バイオマス</t>
    <rPh sb="2" eb="3">
      <t>タ</t>
    </rPh>
    <phoneticPr fontId="32"/>
  </si>
  <si>
    <t>廃タイヤ</t>
    <rPh sb="0" eb="1">
      <t>ハイ</t>
    </rPh>
    <phoneticPr fontId="32"/>
  </si>
  <si>
    <t>廃プラスチック（一般廃棄物）</t>
    <rPh sb="0" eb="1">
      <t>ハイ</t>
    </rPh>
    <rPh sb="8" eb="13">
      <t>イッパンハイキブツ</t>
    </rPh>
    <phoneticPr fontId="32"/>
  </si>
  <si>
    <t>廃プラスチック（産業廃棄物）</t>
    <rPh sb="0" eb="1">
      <t>ハイ</t>
    </rPh>
    <rPh sb="8" eb="13">
      <t>サンギョウハイキブツ</t>
    </rPh>
    <phoneticPr fontId="32"/>
  </si>
  <si>
    <t>廃棄物ガス</t>
    <rPh sb="0" eb="3">
      <t>ハイキブツ</t>
    </rPh>
    <phoneticPr fontId="32"/>
  </si>
  <si>
    <t>混合廃材</t>
    <rPh sb="0" eb="4">
      <t>コンゴウハイザイ</t>
    </rPh>
    <phoneticPr fontId="32"/>
  </si>
  <si>
    <t>水素</t>
    <rPh sb="0" eb="2">
      <t>スイソ</t>
    </rPh>
    <phoneticPr fontId="32"/>
  </si>
  <si>
    <t>その他
非化石燃料</t>
    <rPh sb="4" eb="9">
      <t>ヒカセキネンリョウ</t>
    </rPh>
    <phoneticPr fontId="34"/>
  </si>
  <si>
    <t>産業用以外の蒸気1</t>
    <rPh sb="0" eb="3">
      <t>サンギョウヨウ</t>
    </rPh>
    <rPh sb="3" eb="5">
      <t>イガイ</t>
    </rPh>
    <rPh sb="6" eb="8">
      <t>ジョウキ</t>
    </rPh>
    <phoneticPr fontId="34"/>
  </si>
  <si>
    <t>産業用以外の蒸気2</t>
    <phoneticPr fontId="34"/>
  </si>
  <si>
    <t>ガス事業者名</t>
    <rPh sb="2" eb="5">
      <t>ジギョウシャ</t>
    </rPh>
    <rPh sb="5" eb="6">
      <t>メイ</t>
    </rPh>
    <phoneticPr fontId="34"/>
  </si>
  <si>
    <t>熱供給事業者名</t>
    <rPh sb="0" eb="7">
      <t>ネツキョウキュウジギョウシャメイ</t>
    </rPh>
    <phoneticPr fontId="34"/>
  </si>
  <si>
    <t>その他購入熱</t>
    <rPh sb="3" eb="6">
      <t>コウニュウネツ</t>
    </rPh>
    <phoneticPr fontId="34"/>
  </si>
  <si>
    <t>その他使用した熱（地熱、温泉熱、太陽熱、雪氷熱など）</t>
    <rPh sb="2" eb="3">
      <t>タ</t>
    </rPh>
    <rPh sb="3" eb="5">
      <t>シヨウ</t>
    </rPh>
    <rPh sb="7" eb="8">
      <t>ネツ</t>
    </rPh>
    <rPh sb="9" eb="11">
      <t>チネツ</t>
    </rPh>
    <rPh sb="12" eb="15">
      <t>オンセンネツ</t>
    </rPh>
    <rPh sb="16" eb="19">
      <t>タイヨウネツ</t>
    </rPh>
    <rPh sb="20" eb="22">
      <t>セッピョウ</t>
    </rPh>
    <rPh sb="22" eb="23">
      <t>ネツ</t>
    </rPh>
    <phoneticPr fontId="34"/>
  </si>
  <si>
    <t>電気事業者名</t>
    <rPh sb="0" eb="6">
      <t>デンキジギョウシャメイ</t>
    </rPh>
    <phoneticPr fontId="34"/>
  </si>
  <si>
    <t>オフサイト型PPA</t>
    <rPh sb="5" eb="6">
      <t>ガタ</t>
    </rPh>
    <phoneticPr fontId="34"/>
  </si>
  <si>
    <t>自己託送_非燃料由来の非化石電気</t>
    <rPh sb="0" eb="4">
      <t>ジコタクソウ</t>
    </rPh>
    <rPh sb="5" eb="10">
      <t>ヒネンリョウユライ</t>
    </rPh>
    <rPh sb="11" eb="16">
      <t>ヒカセキデンキ</t>
    </rPh>
    <phoneticPr fontId="34"/>
  </si>
  <si>
    <t>自家発電</t>
    <rPh sb="0" eb="4">
      <t>ジカハツデン</t>
    </rPh>
    <phoneticPr fontId="34"/>
  </si>
  <si>
    <t>太陽光</t>
    <rPh sb="0" eb="3">
      <t>タイヨウコウ</t>
    </rPh>
    <phoneticPr fontId="34"/>
  </si>
  <si>
    <t>風力</t>
    <rPh sb="0" eb="2">
      <t>フウリョク</t>
    </rPh>
    <phoneticPr fontId="34"/>
  </si>
  <si>
    <t>地熱</t>
    <rPh sb="0" eb="2">
      <t>チネツ</t>
    </rPh>
    <phoneticPr fontId="34"/>
  </si>
  <si>
    <t>水力</t>
    <rPh sb="0" eb="2">
      <t>スイリョク</t>
    </rPh>
    <phoneticPr fontId="34"/>
  </si>
  <si>
    <t>その他の燃料(化石)</t>
    <phoneticPr fontId="34"/>
  </si>
  <si>
    <t>その他の燃料(非化石)</t>
    <phoneticPr fontId="34"/>
  </si>
  <si>
    <t>その他の熱(化石)</t>
    <phoneticPr fontId="34"/>
  </si>
  <si>
    <t>その他の熱(非化石)</t>
    <phoneticPr fontId="34"/>
  </si>
  <si>
    <t>その他非燃料由来の非化石</t>
    <rPh sb="2" eb="3">
      <t>タ</t>
    </rPh>
    <rPh sb="3" eb="4">
      <t>ヒ</t>
    </rPh>
    <rPh sb="4" eb="6">
      <t>ネンリョウ</t>
    </rPh>
    <rPh sb="6" eb="8">
      <t>ユライ</t>
    </rPh>
    <rPh sb="9" eb="12">
      <t>ヒカセキ</t>
    </rPh>
    <phoneticPr fontId="34"/>
  </si>
  <si>
    <t>エネルギー消費量の
合計値（kl）</t>
    <rPh sb="5" eb="8">
      <t>ショウヒリョウ</t>
    </rPh>
    <rPh sb="10" eb="13">
      <t>ゴウケイチ</t>
    </rPh>
    <phoneticPr fontId="34"/>
  </si>
  <si>
    <t>登録番号+メニュー</t>
    <phoneticPr fontId="34"/>
  </si>
  <si>
    <t>電気事業者名</t>
    <rPh sb="0" eb="6">
      <t>デンキジギョウシャメイ</t>
    </rPh>
    <phoneticPr fontId="34"/>
  </si>
  <si>
    <t>廃油</t>
    <rPh sb="0" eb="2">
      <t>ハイユ</t>
    </rPh>
    <phoneticPr fontId="32"/>
  </si>
  <si>
    <t>ジェット燃料油</t>
    <phoneticPr fontId="34"/>
  </si>
  <si>
    <t>発電用高炉ガス</t>
    <phoneticPr fontId="34"/>
  </si>
  <si>
    <t>輸入原料炭</t>
    <rPh sb="0" eb="2">
      <t>ユニュウ</t>
    </rPh>
    <rPh sb="2" eb="4">
      <t>ゲンリョウ</t>
    </rPh>
    <rPh sb="4" eb="5">
      <t>スミ</t>
    </rPh>
    <phoneticPr fontId="34"/>
  </si>
  <si>
    <t>コークス用原料炭</t>
    <phoneticPr fontId="34"/>
  </si>
  <si>
    <t>吹込用原料炭</t>
    <phoneticPr fontId="34"/>
  </si>
  <si>
    <t>輸入一般炭</t>
    <phoneticPr fontId="34"/>
  </si>
  <si>
    <t>国産一般炭</t>
    <rPh sb="0" eb="2">
      <t>コクサン</t>
    </rPh>
    <rPh sb="2" eb="4">
      <t>イッパン</t>
    </rPh>
    <rPh sb="4" eb="5">
      <t>スミ</t>
    </rPh>
    <phoneticPr fontId="34"/>
  </si>
  <si>
    <t>輸入無煙炭</t>
    <rPh sb="0" eb="2">
      <t>ユニュウ</t>
    </rPh>
    <rPh sb="2" eb="5">
      <t>ムエンタン</t>
    </rPh>
    <phoneticPr fontId="34"/>
  </si>
  <si>
    <t>都市ガス4</t>
    <rPh sb="0" eb="2">
      <t>トシ</t>
    </rPh>
    <phoneticPr fontId="34"/>
  </si>
  <si>
    <t>都市ガス5</t>
    <rPh sb="0" eb="2">
      <t>トシ</t>
    </rPh>
    <phoneticPr fontId="34"/>
  </si>
  <si>
    <t>冷水4</t>
    <rPh sb="0" eb="2">
      <t>レイスイ</t>
    </rPh>
    <phoneticPr fontId="34"/>
  </si>
  <si>
    <t>（参考）軽自動車</t>
    <rPh sb="1" eb="3">
      <t>サンコウ</t>
    </rPh>
    <rPh sb="4" eb="8">
      <t>ケイジドウシャ</t>
    </rPh>
    <phoneticPr fontId="136"/>
  </si>
  <si>
    <t>←原単位（1:事業者統一、2:寄与度)</t>
    <rPh sb="1" eb="4">
      <t>ゲンタンイ</t>
    </rPh>
    <rPh sb="7" eb="12">
      <t>ジギョウシャトウイツ</t>
    </rPh>
    <rPh sb="15" eb="18">
      <t>キヨド</t>
    </rPh>
    <phoneticPr fontId="34"/>
  </si>
  <si>
    <t>単位発熱量
GJ/千㎥</t>
    <phoneticPr fontId="34"/>
  </si>
  <si>
    <t>その他
化石燃料</t>
    <rPh sb="2" eb="3">
      <t>タ</t>
    </rPh>
    <rPh sb="4" eb="8">
      <t>カセキネンリョウ</t>
    </rPh>
    <phoneticPr fontId="34"/>
  </si>
  <si>
    <t>化石燃料</t>
    <rPh sb="0" eb="2">
      <t>カセキ</t>
    </rPh>
    <rPh sb="2" eb="4">
      <t>ネンリョウ</t>
    </rPh>
    <phoneticPr fontId="34"/>
  </si>
  <si>
    <r>
      <t>　</t>
    </r>
    <r>
      <rPr>
        <sz val="11"/>
        <color theme="1"/>
        <rFont val="ＭＳ Ｐゴシック"/>
        <family val="2"/>
        <charset val="128"/>
        <scheme val="minor"/>
      </rPr>
      <t>事業者全体で統一の原単位を使用する</t>
    </r>
    <rPh sb="1" eb="4">
      <t>ジギョウシャ</t>
    </rPh>
    <rPh sb="4" eb="6">
      <t>ゼンタイ</t>
    </rPh>
    <rPh sb="7" eb="9">
      <t>トウイツ</t>
    </rPh>
    <rPh sb="10" eb="13">
      <t>ゲンタンイ</t>
    </rPh>
    <rPh sb="14" eb="16">
      <t>シヨウ</t>
    </rPh>
    <phoneticPr fontId="34"/>
  </si>
  <si>
    <t>　原単位の寄与度の合計から求める</t>
    <rPh sb="1" eb="4">
      <t>ゲンタンイ</t>
    </rPh>
    <rPh sb="5" eb="8">
      <t>キヨド</t>
    </rPh>
    <rPh sb="9" eb="11">
      <t>ゴウケイ</t>
    </rPh>
    <rPh sb="13" eb="14">
      <t>モト</t>
    </rPh>
    <phoneticPr fontId="34"/>
  </si>
  <si>
    <t>　エネルギー集計対象の事業所数</t>
    <rPh sb="6" eb="8">
      <t>シュウケイ</t>
    </rPh>
    <rPh sb="8" eb="10">
      <t>タイショウ</t>
    </rPh>
    <rPh sb="11" eb="14">
      <t>ジギョウショ</t>
    </rPh>
    <rPh sb="14" eb="15">
      <t>スウ</t>
    </rPh>
    <phoneticPr fontId="92"/>
  </si>
  <si>
    <t>温水1</t>
    <phoneticPr fontId="34"/>
  </si>
  <si>
    <t>冷水1</t>
    <phoneticPr fontId="34"/>
  </si>
  <si>
    <t>産業用以外の蒸気4</t>
    <phoneticPr fontId="34"/>
  </si>
  <si>
    <t>冷水2</t>
    <phoneticPr fontId="34"/>
  </si>
  <si>
    <t>温水2</t>
    <phoneticPr fontId="34"/>
  </si>
  <si>
    <t>産業用以外の蒸気3</t>
    <phoneticPr fontId="34"/>
  </si>
  <si>
    <t>冷水3</t>
    <phoneticPr fontId="34"/>
  </si>
  <si>
    <t>温水3</t>
    <phoneticPr fontId="34"/>
  </si>
  <si>
    <t>温水4</t>
    <phoneticPr fontId="34"/>
  </si>
  <si>
    <t>エネルギー消費原単位の指標</t>
    <rPh sb="5" eb="7">
      <t>ショウヒ</t>
    </rPh>
    <rPh sb="7" eb="10">
      <t>ゲンタンイ</t>
    </rPh>
    <rPh sb="11" eb="13">
      <t>シヒョウ</t>
    </rPh>
    <phoneticPr fontId="34"/>
  </si>
  <si>
    <t>エネルギー消費量構成比</t>
    <rPh sb="5" eb="7">
      <t>ショウヒ</t>
    </rPh>
    <rPh sb="7" eb="8">
      <t>リョウ</t>
    </rPh>
    <rPh sb="8" eb="11">
      <t>コウセイヒ</t>
    </rPh>
    <phoneticPr fontId="34"/>
  </si>
  <si>
    <t>エネルギー消費量構成比</t>
    <rPh sb="5" eb="7">
      <t>ショウヒ</t>
    </rPh>
    <rPh sb="7" eb="8">
      <t>リョウ</t>
    </rPh>
    <rPh sb="8" eb="9">
      <t>ヨウリョウ</t>
    </rPh>
    <phoneticPr fontId="34"/>
  </si>
  <si>
    <r>
      <t>単位（</t>
    </r>
    <r>
      <rPr>
        <sz val="10"/>
        <rFont val="ＭＳ Ｐゴシック"/>
        <family val="3"/>
        <charset val="128"/>
      </rPr>
      <t>★</t>
    </r>
    <r>
      <rPr>
        <b/>
        <sz val="10"/>
        <rFont val="ＭＳ Ｐゴシック"/>
        <family val="3"/>
        <charset val="128"/>
      </rPr>
      <t>）</t>
    </r>
    <rPh sb="0" eb="2">
      <t>タンイ</t>
    </rPh>
    <phoneticPr fontId="34"/>
  </si>
  <si>
    <t>量（C）</t>
    <rPh sb="0" eb="1">
      <t>リョウ</t>
    </rPh>
    <phoneticPr fontId="34"/>
  </si>
  <si>
    <t>年度末所有車両
（軽自動車）</t>
    <rPh sb="0" eb="2">
      <t>ネンド</t>
    </rPh>
    <rPh sb="2" eb="3">
      <t>マツ</t>
    </rPh>
    <rPh sb="3" eb="5">
      <t>ショユウ</t>
    </rPh>
    <rPh sb="5" eb="7">
      <t>シャリョウ</t>
    </rPh>
    <rPh sb="9" eb="13">
      <t>ケイジドウシャ</t>
    </rPh>
    <phoneticPr fontId="136"/>
  </si>
  <si>
    <t>Ｊ－クレジット_再エネ電力由来</t>
  </si>
  <si>
    <t>Ｊ－クレジット_再エネ熱由来</t>
  </si>
  <si>
    <t>Ｊ－クレジット_その他</t>
  </si>
  <si>
    <t>グリーン電力証書</t>
    <rPh sb="4" eb="6">
      <t>デンリョク</t>
    </rPh>
    <rPh sb="6" eb="8">
      <t>ショウショ</t>
    </rPh>
    <phoneticPr fontId="22"/>
  </si>
  <si>
    <t>グリーン熱証書</t>
    <rPh sb="4" eb="5">
      <t>ネツ</t>
    </rPh>
    <rPh sb="5" eb="7">
      <t>ショウショ</t>
    </rPh>
    <phoneticPr fontId="22"/>
  </si>
  <si>
    <t>FIT非化石証書</t>
  </si>
  <si>
    <t>非FIT非化石証書（再エネ指定あり）</t>
  </si>
  <si>
    <t>非FIT非化石証書（再エネ指定なし）</t>
  </si>
  <si>
    <t>○</t>
  </si>
  <si>
    <t>バイオエタノール</t>
    <phoneticPr fontId="136"/>
  </si>
  <si>
    <t>バイオディーゼル</t>
    <phoneticPr fontId="136"/>
  </si>
  <si>
    <t>再生可能エネルギー等電源由来の電源比率</t>
    <rPh sb="0" eb="4">
      <t>サイセイカノウ</t>
    </rPh>
    <rPh sb="9" eb="14">
      <t>トウデンゲンユライ</t>
    </rPh>
    <rPh sb="15" eb="19">
      <t>デンゲンヒリツ</t>
    </rPh>
    <phoneticPr fontId="34"/>
  </si>
  <si>
    <t>再生可能エネルギー等電源由来の電気使用量</t>
    <rPh sb="0" eb="2">
      <t>サイセイ</t>
    </rPh>
    <rPh sb="2" eb="4">
      <t>カノウ</t>
    </rPh>
    <rPh sb="9" eb="10">
      <t>トウ</t>
    </rPh>
    <rPh sb="10" eb="12">
      <t>デンゲン</t>
    </rPh>
    <rPh sb="12" eb="14">
      <t>ユライ</t>
    </rPh>
    <rPh sb="15" eb="17">
      <t>デンキ</t>
    </rPh>
    <rPh sb="17" eb="20">
      <t>シヨウリョウ</t>
    </rPh>
    <phoneticPr fontId="34"/>
  </si>
  <si>
    <t>（I）</t>
    <phoneticPr fontId="34"/>
  </si>
  <si>
    <t>（J）</t>
    <phoneticPr fontId="34"/>
  </si>
  <si>
    <t>（K）</t>
    <phoneticPr fontId="34"/>
  </si>
  <si>
    <t>（L）＝（J＋K）÷I</t>
    <phoneticPr fontId="34"/>
  </si>
  <si>
    <t>【対策分類】</t>
    <rPh sb="1" eb="5">
      <t>タイサクブンルイ</t>
    </rPh>
    <phoneticPr fontId="34"/>
  </si>
  <si>
    <t>削減目標の設定状況</t>
    <rPh sb="0" eb="4">
      <t>サクゲンモクヒョウ</t>
    </rPh>
    <rPh sb="5" eb="9">
      <t>セッテイジョウキョウ</t>
    </rPh>
    <phoneticPr fontId="34"/>
  </si>
  <si>
    <t>基本対策の実施状況及び計画</t>
    <rPh sb="0" eb="4">
      <t>キホンタイサク</t>
    </rPh>
    <rPh sb="5" eb="9">
      <t>ジッシジョウキョウ</t>
    </rPh>
    <rPh sb="9" eb="10">
      <t>オヨ</t>
    </rPh>
    <rPh sb="11" eb="13">
      <t>ケイカク</t>
    </rPh>
    <phoneticPr fontId="34"/>
  </si>
  <si>
    <t>重点対策の実施状況及び計画</t>
    <rPh sb="0" eb="4">
      <t>ジュウテンタイサク</t>
    </rPh>
    <rPh sb="5" eb="10">
      <t>ジッシジョウキョウオヨ</t>
    </rPh>
    <rPh sb="11" eb="13">
      <t>ケイカク</t>
    </rPh>
    <phoneticPr fontId="34"/>
  </si>
  <si>
    <t>排出量削減率</t>
    <rPh sb="0" eb="2">
      <t>ハイシュツ</t>
    </rPh>
    <rPh sb="2" eb="3">
      <t>リョウ</t>
    </rPh>
    <rPh sb="3" eb="5">
      <t>サクゲン</t>
    </rPh>
    <rPh sb="5" eb="6">
      <t>リツ</t>
    </rPh>
    <phoneticPr fontId="34"/>
  </si>
  <si>
    <t>エネルギー消費原単位の改善率</t>
    <rPh sb="5" eb="10">
      <t>ショウヒゲンタンイ</t>
    </rPh>
    <rPh sb="11" eb="14">
      <t>カイゼンリツ</t>
    </rPh>
    <phoneticPr fontId="34"/>
  </si>
  <si>
    <t>使用電力に係る再生可能エネルギー等の導入割合</t>
    <rPh sb="0" eb="4">
      <t>シヨウデンリョク</t>
    </rPh>
    <rPh sb="5" eb="6">
      <t>カカ</t>
    </rPh>
    <rPh sb="7" eb="11">
      <t>サイセイカノウ</t>
    </rPh>
    <rPh sb="16" eb="17">
      <t>トウ</t>
    </rPh>
    <rPh sb="18" eb="20">
      <t>ドウニュウ</t>
    </rPh>
    <rPh sb="20" eb="22">
      <t>ワリアイ</t>
    </rPh>
    <phoneticPr fontId="34"/>
  </si>
  <si>
    <t>次世代自動車（EV、PHV、FCV）及びハイブリッド自動車（HV）の導入状況</t>
    <rPh sb="0" eb="3">
      <t>ジセダイ</t>
    </rPh>
    <rPh sb="3" eb="6">
      <t>ジドウシャ</t>
    </rPh>
    <rPh sb="18" eb="19">
      <t>オヨ</t>
    </rPh>
    <rPh sb="26" eb="29">
      <t>ジドウシャ</t>
    </rPh>
    <rPh sb="34" eb="36">
      <t>ドウニュウ</t>
    </rPh>
    <rPh sb="36" eb="38">
      <t>ジョウキョウ</t>
    </rPh>
    <phoneticPr fontId="34"/>
  </si>
  <si>
    <t>基本対策の実施状況</t>
    <phoneticPr fontId="34"/>
  </si>
  <si>
    <t>重点対策の実施状況</t>
    <phoneticPr fontId="34"/>
  </si>
  <si>
    <t>計画書</t>
    <rPh sb="0" eb="3">
      <t>ケイカクショ</t>
    </rPh>
    <phoneticPr fontId="34"/>
  </si>
  <si>
    <t>報告書</t>
    <rPh sb="0" eb="3">
      <t>ホウコクショ</t>
    </rPh>
    <phoneticPr fontId="34"/>
  </si>
  <si>
    <t>評価結果</t>
    <rPh sb="0" eb="4">
      <t>ヒョウカケッカ</t>
    </rPh>
    <phoneticPr fontId="136"/>
  </si>
  <si>
    <t>評価</t>
  </si>
  <si>
    <t>第一年度</t>
    <rPh sb="0" eb="1">
      <t>ダイ</t>
    </rPh>
    <rPh sb="1" eb="4">
      <t>イチネンド</t>
    </rPh>
    <phoneticPr fontId="34"/>
  </si>
  <si>
    <t>第二年度</t>
    <rPh sb="0" eb="1">
      <t>ダイ</t>
    </rPh>
    <rPh sb="1" eb="4">
      <t>ニネンド</t>
    </rPh>
    <phoneticPr fontId="34"/>
  </si>
  <si>
    <t>第三年度</t>
    <rPh sb="0" eb="1">
      <t>ダイ</t>
    </rPh>
    <rPh sb="1" eb="4">
      <t>サンネンド</t>
    </rPh>
    <phoneticPr fontId="34"/>
  </si>
  <si>
    <t>２　評価結果</t>
    <rPh sb="2" eb="6">
      <t>ヒョウカケッカ</t>
    </rPh>
    <phoneticPr fontId="34"/>
  </si>
  <si>
    <t>Ａ＋</t>
  </si>
  <si>
    <t>Ａ</t>
  </si>
  <si>
    <t>Ｂ</t>
  </si>
  <si>
    <t>Ｃ</t>
  </si>
  <si>
    <t>業務部門</t>
  </si>
  <si>
    <t>産業部門</t>
  </si>
  <si>
    <t>運輸部門</t>
  </si>
  <si>
    <t>別表３　計画書の評価（削減目標の設定状況）</t>
    <phoneticPr fontId="34"/>
  </si>
  <si>
    <t>別表４　計画書の評価（基本対策の実施状況及び計画）</t>
    <phoneticPr fontId="34"/>
  </si>
  <si>
    <t>備考</t>
  </si>
  <si>
    <t>全事業者</t>
  </si>
  <si>
    <t>非該当項目は除く</t>
  </si>
  <si>
    <t>項　　　目</t>
    <rPh sb="0" eb="1">
      <t>コウ</t>
    </rPh>
    <rPh sb="4" eb="5">
      <t>メ</t>
    </rPh>
    <phoneticPr fontId="34"/>
  </si>
  <si>
    <t>目標年度</t>
    <rPh sb="0" eb="4">
      <t>モクヒョウネンド</t>
    </rPh>
    <phoneticPr fontId="34"/>
  </si>
  <si>
    <t>評価対象</t>
    <rPh sb="0" eb="2">
      <t>ヒョウカ</t>
    </rPh>
    <rPh sb="2" eb="4">
      <t>タイショウ</t>
    </rPh>
    <phoneticPr fontId="34"/>
  </si>
  <si>
    <t>３号</t>
    <rPh sb="1" eb="2">
      <t>ゴウ</t>
    </rPh>
    <phoneticPr fontId="34"/>
  </si>
  <si>
    <t>報告書（第二年度）</t>
    <rPh sb="0" eb="3">
      <t>ホウコクショ</t>
    </rPh>
    <rPh sb="4" eb="5">
      <t>ダイ</t>
    </rPh>
    <rPh sb="5" eb="6">
      <t>ニ</t>
    </rPh>
    <rPh sb="6" eb="8">
      <t>ネンド</t>
    </rPh>
    <phoneticPr fontId="34"/>
  </si>
  <si>
    <t>報告書（第三年度）</t>
    <rPh sb="0" eb="3">
      <t>ホウコクショ</t>
    </rPh>
    <rPh sb="4" eb="5">
      <t>ダイ</t>
    </rPh>
    <rPh sb="5" eb="6">
      <t>サン</t>
    </rPh>
    <rPh sb="6" eb="8">
      <t>ネンド</t>
    </rPh>
    <phoneticPr fontId="34"/>
  </si>
  <si>
    <t>販売した副生エネルギー1</t>
    <phoneticPr fontId="34"/>
  </si>
  <si>
    <t>原油換算エネルギー使用量（非化石燃料に0.8を乗じた量）</t>
    <phoneticPr fontId="34"/>
  </si>
  <si>
    <t>（A）</t>
    <phoneticPr fontId="34"/>
  </si>
  <si>
    <t>（B）</t>
    <phoneticPr fontId="34"/>
  </si>
  <si>
    <t>販売した副生エネルギー</t>
    <phoneticPr fontId="34"/>
  </si>
  <si>
    <t>（B’）</t>
    <phoneticPr fontId="34"/>
  </si>
  <si>
    <t>ｔCO2</t>
  </si>
  <si>
    <t>ｔCO2</t>
    <phoneticPr fontId="34"/>
  </si>
  <si>
    <t>原油換算エネルギー使用量</t>
    <rPh sb="0" eb="2">
      <t>ゲンユ</t>
    </rPh>
    <rPh sb="2" eb="4">
      <t>カンサン</t>
    </rPh>
    <rPh sb="9" eb="11">
      <t>シヨウ</t>
    </rPh>
    <rPh sb="11" eb="12">
      <t>リョウ</t>
    </rPh>
    <phoneticPr fontId="34"/>
  </si>
  <si>
    <t>二酸化炭素排出量</t>
    <rPh sb="0" eb="3">
      <t>ニサンカ</t>
    </rPh>
    <rPh sb="3" eb="5">
      <t>タンソ</t>
    </rPh>
    <rPh sb="5" eb="7">
      <t>ハイシュツ</t>
    </rPh>
    <rPh sb="7" eb="8">
      <t>リョウ</t>
    </rPh>
    <phoneticPr fontId="34"/>
  </si>
  <si>
    <t>kl/★</t>
    <phoneticPr fontId="34"/>
  </si>
  <si>
    <t>%</t>
    <phoneticPr fontId="34"/>
  </si>
  <si>
    <t>電気使用量小計</t>
    <rPh sb="0" eb="7">
      <t>デンキシヨウリョウショウケイ</t>
    </rPh>
    <phoneticPr fontId="34"/>
  </si>
  <si>
    <t>再生可能エネルギー等電源由来の電気使用量</t>
    <phoneticPr fontId="34"/>
  </si>
  <si>
    <t>クレジット等の再エネ指定換算電気使用量</t>
    <rPh sb="5" eb="6">
      <t>トウ</t>
    </rPh>
    <rPh sb="7" eb="8">
      <t>サイ</t>
    </rPh>
    <rPh sb="10" eb="12">
      <t>シテイ</t>
    </rPh>
    <rPh sb="12" eb="14">
      <t>カンザン</t>
    </rPh>
    <rPh sb="14" eb="19">
      <t>デンキシヨウリョウ</t>
    </rPh>
    <phoneticPr fontId="34"/>
  </si>
  <si>
    <t>再生可能エネルギー等電源由来の電源比率</t>
    <phoneticPr fontId="34"/>
  </si>
  <si>
    <t>コークス用原料炭</t>
    <rPh sb="4" eb="5">
      <t>ヨウ</t>
    </rPh>
    <rPh sb="5" eb="7">
      <t>ゲンリョウ</t>
    </rPh>
    <rPh sb="7" eb="8">
      <t>スミ</t>
    </rPh>
    <phoneticPr fontId="34"/>
  </si>
  <si>
    <t>吹込用原料炭</t>
    <rPh sb="0" eb="2">
      <t>フキコ</t>
    </rPh>
    <rPh sb="2" eb="3">
      <t>ヨウ</t>
    </rPh>
    <rPh sb="3" eb="5">
      <t>ゲンリョウ</t>
    </rPh>
    <rPh sb="5" eb="6">
      <t>スミ</t>
    </rPh>
    <phoneticPr fontId="34"/>
  </si>
  <si>
    <t>輸入一般炭</t>
    <rPh sb="0" eb="2">
      <t>ユニュウ</t>
    </rPh>
    <rPh sb="2" eb="4">
      <t>イッパン</t>
    </rPh>
    <rPh sb="4" eb="5">
      <t>スミ</t>
    </rPh>
    <phoneticPr fontId="34"/>
  </si>
  <si>
    <t>発電用高炉ガス</t>
    <rPh sb="0" eb="3">
      <t>ハツデンヨウ</t>
    </rPh>
    <rPh sb="3" eb="5">
      <t>コウロ</t>
    </rPh>
    <phoneticPr fontId="34"/>
  </si>
  <si>
    <t>黒液</t>
    <phoneticPr fontId="34"/>
  </si>
  <si>
    <t>非化石燃料</t>
    <phoneticPr fontId="34"/>
  </si>
  <si>
    <t>木材</t>
    <phoneticPr fontId="34"/>
  </si>
  <si>
    <t>木質廃材</t>
    <phoneticPr fontId="34"/>
  </si>
  <si>
    <t>バイオエタノール</t>
    <phoneticPr fontId="34"/>
  </si>
  <si>
    <t>バイオディーゼル</t>
    <phoneticPr fontId="34"/>
  </si>
  <si>
    <t>バイオガス</t>
    <phoneticPr fontId="34"/>
  </si>
  <si>
    <t>その他バイオマス</t>
    <phoneticPr fontId="34"/>
  </si>
  <si>
    <t>RDF</t>
    <phoneticPr fontId="34"/>
  </si>
  <si>
    <t>RPF</t>
    <phoneticPr fontId="34"/>
  </si>
  <si>
    <t>廃タイヤ</t>
    <phoneticPr fontId="34"/>
  </si>
  <si>
    <t>廃プラスチック（一般廃棄物）</t>
    <phoneticPr fontId="34"/>
  </si>
  <si>
    <t>廃プラスチック（産業廃棄物）</t>
    <phoneticPr fontId="34"/>
  </si>
  <si>
    <t>廃油</t>
    <phoneticPr fontId="34"/>
  </si>
  <si>
    <t>廃棄物ガス</t>
    <phoneticPr fontId="34"/>
  </si>
  <si>
    <t>混合廃材</t>
    <phoneticPr fontId="34"/>
  </si>
  <si>
    <t>水素</t>
    <phoneticPr fontId="34"/>
  </si>
  <si>
    <t>アンモニア</t>
    <phoneticPr fontId="34"/>
  </si>
  <si>
    <t>その他
非化石燃料</t>
    <phoneticPr fontId="34"/>
  </si>
  <si>
    <t>温水1</t>
  </si>
  <si>
    <t>冷水1</t>
  </si>
  <si>
    <t>産業用以外の蒸気2</t>
  </si>
  <si>
    <t>温水2</t>
  </si>
  <si>
    <t>冷水2</t>
  </si>
  <si>
    <t>産業用以外の蒸気3</t>
  </si>
  <si>
    <t>温水3</t>
  </si>
  <si>
    <t>冷水3</t>
  </si>
  <si>
    <t>産業用以外の蒸気4</t>
  </si>
  <si>
    <t>温水4</t>
  </si>
  <si>
    <t>その他購入熱</t>
    <phoneticPr fontId="34"/>
  </si>
  <si>
    <t>その他使用した熱（地熱、温泉熱、太陽熱、雪氷熱など）</t>
    <phoneticPr fontId="34"/>
  </si>
  <si>
    <t>自家発電</t>
    <phoneticPr fontId="34"/>
  </si>
  <si>
    <t>太陽光</t>
    <phoneticPr fontId="34"/>
  </si>
  <si>
    <t>風力</t>
    <phoneticPr fontId="34"/>
  </si>
  <si>
    <t>地熱</t>
    <phoneticPr fontId="34"/>
  </si>
  <si>
    <t>水力</t>
    <phoneticPr fontId="34"/>
  </si>
  <si>
    <t>その他の燃料(化石)</t>
  </si>
  <si>
    <t>その他の燃料(非化石)</t>
  </si>
  <si>
    <t>その他の熱(化石)</t>
  </si>
  <si>
    <t>その他の熱(非化石)</t>
  </si>
  <si>
    <t>販売した副生エネルギー2</t>
    <phoneticPr fontId="34"/>
  </si>
  <si>
    <t>販売した副生エネルギー3</t>
    <phoneticPr fontId="34"/>
  </si>
  <si>
    <t>【販売した副生エネルギー】</t>
    <rPh sb="1" eb="3">
      <t>ハンバイ</t>
    </rPh>
    <rPh sb="5" eb="7">
      <t>フクセイ</t>
    </rPh>
    <phoneticPr fontId="34"/>
  </si>
  <si>
    <t>その他化石燃料1</t>
    <rPh sb="3" eb="7">
      <t>カセキネンリョウ</t>
    </rPh>
    <phoneticPr fontId="34"/>
  </si>
  <si>
    <t>原油（コンデンセートを除く。）</t>
  </si>
  <si>
    <t>原油のうちコンデンセート（NGL）</t>
  </si>
  <si>
    <t>揮発油（ガソリン）</t>
  </si>
  <si>
    <t>ナフサ</t>
  </si>
  <si>
    <t>ジェット燃料油</t>
  </si>
  <si>
    <t>灯油</t>
  </si>
  <si>
    <t>軽油</t>
  </si>
  <si>
    <t>A重油</t>
  </si>
  <si>
    <t>B・C重油</t>
  </si>
  <si>
    <t>石油アスファルト</t>
  </si>
  <si>
    <t>石油コークス</t>
  </si>
  <si>
    <t>液化石油ガス（LPG）</t>
  </si>
  <si>
    <t>石油系炭化水素ガス</t>
  </si>
  <si>
    <t>液化天然ガス（LＮG）</t>
  </si>
  <si>
    <t>その他可燃性天然ガス</t>
  </si>
  <si>
    <t>輸入原料炭</t>
  </si>
  <si>
    <t>コークス用原料炭</t>
  </si>
  <si>
    <t>吹込用原料炭</t>
  </si>
  <si>
    <t>輸入一般炭</t>
  </si>
  <si>
    <t>国産一般炭</t>
  </si>
  <si>
    <t>輸入無煙炭</t>
  </si>
  <si>
    <t>その他化石燃料2</t>
    <rPh sb="3" eb="7">
      <t>カセキネンリョウ</t>
    </rPh>
    <phoneticPr fontId="34"/>
  </si>
  <si>
    <t>その他化石燃料3</t>
    <rPh sb="3" eb="7">
      <t>カセキネンリョウ</t>
    </rPh>
    <phoneticPr fontId="34"/>
  </si>
  <si>
    <t>黒液</t>
  </si>
  <si>
    <t>木材</t>
  </si>
  <si>
    <t>木質廃材</t>
  </si>
  <si>
    <t>バイオエタノール</t>
  </si>
  <si>
    <t>バイオディーゼル</t>
  </si>
  <si>
    <t>バイオガス</t>
  </si>
  <si>
    <t>その他バイオマス</t>
  </si>
  <si>
    <t>RDF</t>
  </si>
  <si>
    <t>RPF</t>
  </si>
  <si>
    <t>廃タイヤ</t>
  </si>
  <si>
    <t>廃プラスチック（一般廃棄物）</t>
  </si>
  <si>
    <t>廃プラスチック（産業廃棄物）</t>
  </si>
  <si>
    <t>廃油</t>
  </si>
  <si>
    <t>廃棄物ガス</t>
  </si>
  <si>
    <t>混合廃材</t>
  </si>
  <si>
    <t>水素</t>
  </si>
  <si>
    <t>アンモニア</t>
  </si>
  <si>
    <t>その他非化石燃料1</t>
    <phoneticPr fontId="34"/>
  </si>
  <si>
    <t>その他非化石燃料2</t>
  </si>
  <si>
    <t>その他購入熱</t>
  </si>
  <si>
    <t>その他使用した熱（地熱、温泉熱、太陽熱、雪氷熱など）</t>
  </si>
  <si>
    <t>自家発電_太陽光</t>
    <rPh sb="0" eb="4">
      <t>ジカハツデン</t>
    </rPh>
    <phoneticPr fontId="34"/>
  </si>
  <si>
    <t>自家発電_風力</t>
    <phoneticPr fontId="34"/>
  </si>
  <si>
    <t>自家発電_地熱</t>
    <phoneticPr fontId="34"/>
  </si>
  <si>
    <t>自家発電_水力</t>
    <phoneticPr fontId="34"/>
  </si>
  <si>
    <t>自家発電_その他非燃料由来の非化石</t>
    <rPh sb="7" eb="8">
      <t>タ</t>
    </rPh>
    <rPh sb="8" eb="9">
      <t>ヒ</t>
    </rPh>
    <rPh sb="9" eb="11">
      <t>ネンリョウ</t>
    </rPh>
    <rPh sb="11" eb="13">
      <t>ユライ</t>
    </rPh>
    <rPh sb="14" eb="17">
      <t>ヒカセキ</t>
    </rPh>
    <phoneticPr fontId="34"/>
  </si>
  <si>
    <t>自家発電_その他の燃料(化石)</t>
    <phoneticPr fontId="34"/>
  </si>
  <si>
    <t>自家発電_その他の燃料(非化石)</t>
    <phoneticPr fontId="34"/>
  </si>
  <si>
    <t>自家発電_その他の熱(化石)</t>
    <phoneticPr fontId="34"/>
  </si>
  <si>
    <t>自家発電_その他の熱(非化石)</t>
    <phoneticPr fontId="34"/>
  </si>
  <si>
    <r>
      <rPr>
        <b/>
        <u/>
        <sz val="12"/>
        <color theme="3"/>
        <rFont val="ＭＳ Ｐゴシック"/>
        <family val="3"/>
        <charset val="128"/>
      </rPr>
      <t>他者へのエネルギー供給（販売）</t>
    </r>
    <r>
      <rPr>
        <b/>
        <u/>
        <sz val="12"/>
        <rFont val="ＭＳ Ｐゴシック"/>
        <family val="3"/>
        <charset val="128"/>
      </rPr>
      <t>が有る場合</t>
    </r>
    <r>
      <rPr>
        <b/>
        <sz val="12"/>
        <rFont val="ＭＳ Ｐゴシック"/>
        <family val="3"/>
        <charset val="128"/>
      </rPr>
      <t>は、「無し」⇒「有り」に変更してください。</t>
    </r>
    <rPh sb="16" eb="17">
      <t>ア</t>
    </rPh>
    <rPh sb="18" eb="20">
      <t>バアイ</t>
    </rPh>
    <rPh sb="23" eb="24">
      <t>ナシ</t>
    </rPh>
    <rPh sb="28" eb="29">
      <t>ア</t>
    </rPh>
    <rPh sb="32" eb="34">
      <t>ヘンコウ</t>
    </rPh>
    <phoneticPr fontId="34"/>
  </si>
  <si>
    <r>
      <rPr>
        <b/>
        <u/>
        <sz val="12"/>
        <rFont val="ＭＳ Ｐゴシック"/>
        <family val="3"/>
        <charset val="128"/>
      </rPr>
      <t>横浜市内で保有している自動車が無い</t>
    </r>
    <r>
      <rPr>
        <b/>
        <sz val="12"/>
        <rFont val="ＭＳ Ｐゴシック"/>
        <family val="3"/>
        <charset val="128"/>
      </rPr>
      <t>場合は、「有り」⇒「無し」に変更してください。</t>
    </r>
    <rPh sb="0" eb="4">
      <t>ヨコハマシナイ</t>
    </rPh>
    <rPh sb="5" eb="7">
      <t>ホユウ</t>
    </rPh>
    <rPh sb="11" eb="14">
      <t>ジドウシャ</t>
    </rPh>
    <rPh sb="15" eb="16">
      <t>ナ</t>
    </rPh>
    <rPh sb="17" eb="19">
      <t>バアイ</t>
    </rPh>
    <rPh sb="22" eb="23">
      <t>アリ</t>
    </rPh>
    <rPh sb="27" eb="28">
      <t>ナ</t>
    </rPh>
    <rPh sb="31" eb="33">
      <t>ヘンコウ</t>
    </rPh>
    <phoneticPr fontId="34"/>
  </si>
  <si>
    <t>有り</t>
  </si>
  <si>
    <t>hide</t>
    <phoneticPr fontId="34"/>
  </si>
  <si>
    <t>登録番号+メニュー</t>
    <rPh sb="0" eb="2">
      <t>トウロク</t>
    </rPh>
    <rPh sb="2" eb="4">
      <t>バンゴウ</t>
    </rPh>
    <phoneticPr fontId="34"/>
  </si>
  <si>
    <t>登録番号+メニュー</t>
    <rPh sb="0" eb="4">
      <t>トウロクバンゴウ</t>
    </rPh>
    <phoneticPr fontId="34"/>
  </si>
  <si>
    <t>実施年度削減率
(F＝(１-D/E)×100)</t>
    <rPh sb="4" eb="7">
      <t>サクゲンリツ</t>
    </rPh>
    <phoneticPr fontId="34"/>
  </si>
  <si>
    <t>（F）</t>
    <phoneticPr fontId="34"/>
  </si>
  <si>
    <t>実施年度削減率（構成比重みづけ）
(Σ(R×F)×100)</t>
    <rPh sb="4" eb="6">
      <t>サクゲン</t>
    </rPh>
    <rPh sb="8" eb="11">
      <t>コウセイヒ</t>
    </rPh>
    <rPh sb="11" eb="12">
      <t>オモ</t>
    </rPh>
    <phoneticPr fontId="34"/>
  </si>
  <si>
    <t>(G)</t>
    <phoneticPr fontId="34"/>
  </si>
  <si>
    <t>目標年度削減率
(H＝(１-G/D)×100)</t>
    <rPh sb="4" eb="7">
      <t>サクゲンリツ</t>
    </rPh>
    <phoneticPr fontId="34"/>
  </si>
  <si>
    <t>（H）</t>
    <phoneticPr fontId="34"/>
  </si>
  <si>
    <t>目標年度削減率（構成比重みづけ）
(Σ(R×H)×100)</t>
    <rPh sb="4" eb="6">
      <t>サクゲン</t>
    </rPh>
    <phoneticPr fontId="34"/>
  </si>
  <si>
    <t>(D)＝（A-B-B’）÷C</t>
    <phoneticPr fontId="34"/>
  </si>
  <si>
    <t>４の１　温室効果ガスの排出の抑制に係る目標等の状況（第１号及び第２号該当事業者）</t>
    <rPh sb="14" eb="16">
      <t>ヨクセイ</t>
    </rPh>
    <phoneticPr fontId="34"/>
  </si>
  <si>
    <t>４の２　温室効果ガスの排出の抑制に係る目標等の状況（第３号該当事業者）</t>
    <rPh sb="4" eb="6">
      <t>オンシツ</t>
    </rPh>
    <rPh sb="6" eb="8">
      <t>コウカ</t>
    </rPh>
    <rPh sb="11" eb="13">
      <t>ハイシュツ</t>
    </rPh>
    <rPh sb="14" eb="16">
      <t>ヨクセイ</t>
    </rPh>
    <rPh sb="17" eb="18">
      <t>カカワ</t>
    </rPh>
    <rPh sb="19" eb="21">
      <t>モクヒョウ</t>
    </rPh>
    <rPh sb="21" eb="22">
      <t>トウ</t>
    </rPh>
    <rPh sb="23" eb="25">
      <t>ジョウキョウ</t>
    </rPh>
    <phoneticPr fontId="34"/>
  </si>
  <si>
    <t>省エネ（運用）</t>
    <rPh sb="0" eb="1">
      <t>ショウ</t>
    </rPh>
    <rPh sb="4" eb="6">
      <t>ウンヨウ</t>
    </rPh>
    <phoneticPr fontId="34"/>
  </si>
  <si>
    <t>省エネ（設備）</t>
    <rPh sb="0" eb="1">
      <t>ショウ</t>
    </rPh>
    <rPh sb="4" eb="6">
      <t>セツビ</t>
    </rPh>
    <phoneticPr fontId="34"/>
  </si>
  <si>
    <t>廃棄物</t>
    <rPh sb="0" eb="3">
      <t>ハイキブツ</t>
    </rPh>
    <phoneticPr fontId="34"/>
  </si>
  <si>
    <t>フロン</t>
    <phoneticPr fontId="34"/>
  </si>
  <si>
    <t>地域貢献</t>
    <rPh sb="0" eb="4">
      <t>チイキコウケン</t>
    </rPh>
    <phoneticPr fontId="34"/>
  </si>
  <si>
    <t>森林整備</t>
    <phoneticPr fontId="34"/>
  </si>
  <si>
    <t>２　温室効果ガスの排出の抑制に係る目標等の状況</t>
    <rPh sb="12" eb="14">
      <t>ヨクセイ</t>
    </rPh>
    <phoneticPr fontId="34"/>
  </si>
  <si>
    <t>３　温室効果ガスの排出の抑制を図るための基本方針</t>
    <rPh sb="2" eb="4">
      <t>オンシツ</t>
    </rPh>
    <rPh sb="4" eb="6">
      <t>コウカ</t>
    </rPh>
    <rPh sb="9" eb="11">
      <t>ハイシュツ</t>
    </rPh>
    <rPh sb="12" eb="14">
      <t>ヨクセイ</t>
    </rPh>
    <rPh sb="15" eb="16">
      <t>ハカ</t>
    </rPh>
    <rPh sb="20" eb="22">
      <t>キホン</t>
    </rPh>
    <rPh sb="22" eb="24">
      <t>ホウシン</t>
    </rPh>
    <phoneticPr fontId="34"/>
  </si>
  <si>
    <t>５の１　温室効果ガスの排出の抑制に係る目標等（第１号及び第２号該当事業者）</t>
    <rPh sb="4" eb="6">
      <t>オンシツ</t>
    </rPh>
    <rPh sb="6" eb="8">
      <t>コウカ</t>
    </rPh>
    <rPh sb="11" eb="13">
      <t>ハイシュツ</t>
    </rPh>
    <rPh sb="14" eb="16">
      <t>ヨクセイ</t>
    </rPh>
    <rPh sb="17" eb="18">
      <t>カカワ</t>
    </rPh>
    <rPh sb="19" eb="21">
      <t>モクヒョウ</t>
    </rPh>
    <rPh sb="21" eb="22">
      <t>トウ</t>
    </rPh>
    <rPh sb="23" eb="24">
      <t>ダイ</t>
    </rPh>
    <rPh sb="25" eb="26">
      <t>ゴウ</t>
    </rPh>
    <rPh sb="26" eb="27">
      <t>オヨ</t>
    </rPh>
    <phoneticPr fontId="34"/>
  </si>
  <si>
    <t>５の２　温室効果ガスの排出の抑制に係る目標等（第３号該当事業者）</t>
    <rPh sb="4" eb="6">
      <t>オンシツ</t>
    </rPh>
    <rPh sb="6" eb="8">
      <t>コウカ</t>
    </rPh>
    <rPh sb="11" eb="13">
      <t>ハイシュツ</t>
    </rPh>
    <rPh sb="14" eb="16">
      <t>ヨクセイ</t>
    </rPh>
    <rPh sb="17" eb="18">
      <t>カカワ</t>
    </rPh>
    <rPh sb="19" eb="21">
      <t>モクヒョウ</t>
    </rPh>
    <rPh sb="21" eb="22">
      <t>トウ</t>
    </rPh>
    <phoneticPr fontId="34"/>
  </si>
  <si>
    <t>(E)</t>
    <phoneticPr fontId="34"/>
  </si>
  <si>
    <t>①ZEBに適合した建築物、またはZEBに準拠した建築物を保有している。
②ZEBに適合した建築物、またはZEBに準拠した建築物にテナントとして入居している。</t>
    <phoneticPr fontId="34"/>
  </si>
  <si>
    <t>換算電力量</t>
    <rPh sb="0" eb="2">
      <t>カンザン</t>
    </rPh>
    <rPh sb="2" eb="5">
      <t>デンリョクリョウ</t>
    </rPh>
    <phoneticPr fontId="34"/>
  </si>
  <si>
    <t>－</t>
    <phoneticPr fontId="34"/>
  </si>
  <si>
    <t>○</t>
    <phoneticPr fontId="34"/>
  </si>
  <si>
    <t>別表５　計画書の評価（重点対策の実施状況及び計画）</t>
    <phoneticPr fontId="34"/>
  </si>
  <si>
    <t>第３号</t>
  </si>
  <si>
    <t>第１、２号</t>
    <phoneticPr fontId="34"/>
  </si>
  <si>
    <t>Ｂの基準未満</t>
    <rPh sb="4" eb="6">
      <t>ミマン</t>
    </rPh>
    <phoneticPr fontId="34"/>
  </si>
  <si>
    <t>別表６　報告書の評価（排出量削減率）</t>
    <phoneticPr fontId="34"/>
  </si>
  <si>
    <t>1年目評価</t>
  </si>
  <si>
    <t>基準年度比の削減率で評価</t>
  </si>
  <si>
    <t>エネルギー転換部門</t>
    <phoneticPr fontId="34"/>
  </si>
  <si>
    <t>２年目評価</t>
  </si>
  <si>
    <t>３年目評価</t>
  </si>
  <si>
    <t>別表７　報告書の評価（エネルギー消費原単位の改善率）</t>
    <phoneticPr fontId="34"/>
  </si>
  <si>
    <t>前年度比改善率</t>
    <phoneticPr fontId="34"/>
  </si>
  <si>
    <t>別表８　報告書の評価（使用電力に係る再生可能エネルギー等導入割合）</t>
    <phoneticPr fontId="34"/>
  </si>
  <si>
    <t>2025年度</t>
  </si>
  <si>
    <t>2026年度</t>
  </si>
  <si>
    <t>2027年度</t>
  </si>
  <si>
    <t>別表９　報告書の評価（次世代自動車（EV、PHV、FCV）及びハイブリッド自動車（HV）の導入状況）</t>
    <phoneticPr fontId="34"/>
  </si>
  <si>
    <t>次世代自動車及びハイブリッド自動車保有割合</t>
    <phoneticPr fontId="34"/>
  </si>
  <si>
    <t>別表10　報告書の評価（基本対策の実施状況）</t>
    <phoneticPr fontId="34"/>
  </si>
  <si>
    <t>別表11　報告書の評価（重点対策の実施状況）</t>
    <phoneticPr fontId="34"/>
  </si>
  <si>
    <t>第３号</t>
    <phoneticPr fontId="34"/>
  </si>
  <si>
    <r>
      <t>実施状況が実施済</t>
    </r>
    <r>
      <rPr>
        <sz val="11"/>
        <rFont val="ＭＳ Ｐゴシック"/>
        <family val="3"/>
        <charset val="128"/>
      </rPr>
      <t>、一部実施済となる項目数</t>
    </r>
    <phoneticPr fontId="34"/>
  </si>
  <si>
    <t>実施状況が実施済、一部実施済又は計画期間内に実施予定有となる項目数</t>
    <phoneticPr fontId="34"/>
  </si>
  <si>
    <t>Ｊ－クレジット_再エネ電力由来</t>
    <phoneticPr fontId="34"/>
  </si>
  <si>
    <t>（予定）Ｊ－クレジット</t>
    <rPh sb="1" eb="3">
      <t>ヨテイ</t>
    </rPh>
    <phoneticPr fontId="34"/>
  </si>
  <si>
    <t>（予定）グリーン電力証書</t>
    <rPh sb="1" eb="3">
      <t>ヨテイ</t>
    </rPh>
    <phoneticPr fontId="34"/>
  </si>
  <si>
    <t>（予定）グリーン熱証書</t>
    <rPh sb="1" eb="3">
      <t>ヨテイ</t>
    </rPh>
    <phoneticPr fontId="34"/>
  </si>
  <si>
    <t>FIT非化石証書</t>
    <phoneticPr fontId="34"/>
  </si>
  <si>
    <t>（予定）FIT非化石証書</t>
    <rPh sb="1" eb="3">
      <t>ヨテイ</t>
    </rPh>
    <phoneticPr fontId="34"/>
  </si>
  <si>
    <t>非FIT非化石証書（再エネ指定なし）</t>
    <phoneticPr fontId="34"/>
  </si>
  <si>
    <t>社内環境研修</t>
    <rPh sb="0" eb="2">
      <t>シャナイ</t>
    </rPh>
    <rPh sb="4" eb="6">
      <t>ケンシュウ</t>
    </rPh>
    <phoneticPr fontId="34"/>
  </si>
  <si>
    <t>【１、２号】</t>
    <rPh sb="4" eb="5">
      <t>ゴウ</t>
    </rPh>
    <phoneticPr fontId="34"/>
  </si>
  <si>
    <t>【実績】</t>
    <rPh sb="1" eb="3">
      <t>ジッセキ</t>
    </rPh>
    <phoneticPr fontId="34"/>
  </si>
  <si>
    <t>【３号】</t>
    <phoneticPr fontId="34"/>
  </si>
  <si>
    <t>次世代自動車（EV、PHV、FCV）及びハイブリッド自動車（HV）の導入状況</t>
    <phoneticPr fontId="34"/>
  </si>
  <si>
    <t>区分</t>
    <rPh sb="0" eb="2">
      <t>クブン</t>
    </rPh>
    <phoneticPr fontId="34"/>
  </si>
  <si>
    <t>部門</t>
    <rPh sb="0" eb="2">
      <t>ブモン</t>
    </rPh>
    <phoneticPr fontId="34"/>
  </si>
  <si>
    <t>環境配慮製品・サービス</t>
    <rPh sb="0" eb="6">
      <t>カンキョウハイリョセイヒン</t>
    </rPh>
    <phoneticPr fontId="34"/>
  </si>
  <si>
    <t xml:space="preserve">エネルギー消費原単位の指標
</t>
    <rPh sb="5" eb="7">
      <t>ショウヒ</t>
    </rPh>
    <rPh sb="7" eb="10">
      <t>ゲンタンイ</t>
    </rPh>
    <rPh sb="11" eb="13">
      <t>シヒョウ</t>
    </rPh>
    <phoneticPr fontId="136"/>
  </si>
  <si>
    <t>エネルギー消費原単位
（kl／★）</t>
    <rPh sb="5" eb="7">
      <t>ショウヒ</t>
    </rPh>
    <rPh sb="7" eb="10">
      <t>ゲンタンイ</t>
    </rPh>
    <phoneticPr fontId="136"/>
  </si>
  <si>
    <t>保有割合
（第３号該当事業者）</t>
    <rPh sb="0" eb="4">
      <t>ホユウワリアイ</t>
    </rPh>
    <rPh sb="6" eb="7">
      <t>ダイ</t>
    </rPh>
    <rPh sb="8" eb="9">
      <t>ゴウ</t>
    </rPh>
    <rPh sb="9" eb="14">
      <t>ガイトウジギョウシャ</t>
    </rPh>
    <phoneticPr fontId="34"/>
  </si>
  <si>
    <t>脱炭素経営に関する取組の実施</t>
    <rPh sb="12" eb="14">
      <t>ジッシ</t>
    </rPh>
    <phoneticPr fontId="34"/>
  </si>
  <si>
    <t>サプライチェーン排出量の削減計画の策定</t>
    <phoneticPr fontId="34"/>
  </si>
  <si>
    <t>脱炭素に向けた調達方針の策定</t>
    <phoneticPr fontId="34"/>
  </si>
  <si>
    <t>環境配慮製品・サービス等の開発・製造及び提供</t>
    <phoneticPr fontId="34"/>
  </si>
  <si>
    <t>エネルギー消費効率の高い建築物の導入</t>
    <phoneticPr fontId="34"/>
  </si>
  <si>
    <t>サステナブルファイナンスの実施</t>
    <phoneticPr fontId="34"/>
  </si>
  <si>
    <t>LED照明の導入</t>
    <phoneticPr fontId="34"/>
  </si>
  <si>
    <t>電力需給バランス調整への寄与</t>
    <phoneticPr fontId="34"/>
  </si>
  <si>
    <t>①SBT
②RE100
③RE Action
④GXリーグへの参画
⑤グリーン経営認証
⑥その他横浜市が認めた脱炭素経営に関する取組
上記①から⑥のいずれかの取組に参画等している。</t>
    <phoneticPr fontId="34"/>
  </si>
  <si>
    <t>細則第37号様式（第２条第48号）</t>
    <phoneticPr fontId="34"/>
  </si>
  <si>
    <t>２　温室効果ガスの排出の抑制に係る目標等</t>
    <rPh sb="2" eb="4">
      <t>オンシツ</t>
    </rPh>
    <rPh sb="4" eb="6">
      <t>コウカ</t>
    </rPh>
    <rPh sb="9" eb="11">
      <t>ハイシュツ</t>
    </rPh>
    <rPh sb="12" eb="14">
      <t>ヨクセイ</t>
    </rPh>
    <rPh sb="15" eb="16">
      <t>カカ</t>
    </rPh>
    <rPh sb="17" eb="19">
      <t>モクヒョウ</t>
    </rPh>
    <rPh sb="19" eb="20">
      <t>トウ</t>
    </rPh>
    <phoneticPr fontId="34"/>
  </si>
  <si>
    <t>７　次世代自動車（EV、PHV、FCV）及びハイブリッド自動車（HV）の導入状況</t>
    <rPh sb="5" eb="6">
      <t>ジ</t>
    </rPh>
    <rPh sb="7" eb="8">
      <t>クルマ</t>
    </rPh>
    <rPh sb="28" eb="29">
      <t>ジ</t>
    </rPh>
    <rPh sb="30" eb="31">
      <t>クルマ</t>
    </rPh>
    <phoneticPr fontId="34"/>
  </si>
  <si>
    <t>８　次世代自動車（EV、PHV、FCV）及びハイブリッド自動車（HV）の導入状況及び計画</t>
    <rPh sb="5" eb="6">
      <t>ジ</t>
    </rPh>
    <rPh sb="7" eb="8">
      <t>クルマ</t>
    </rPh>
    <rPh sb="28" eb="29">
      <t>ジ</t>
    </rPh>
    <rPh sb="30" eb="31">
      <t>クルマ</t>
    </rPh>
    <phoneticPr fontId="34"/>
  </si>
  <si>
    <r>
      <t>特定温室効果ガス削減相当量
[t-CO</t>
    </r>
    <r>
      <rPr>
        <sz val="6"/>
        <color rgb="FF000000"/>
        <rFont val="ＭＳ 明朝"/>
        <family val="1"/>
        <charset val="128"/>
      </rPr>
      <t>2</t>
    </r>
    <r>
      <rPr>
        <sz val="9"/>
        <color rgb="FF000000"/>
        <rFont val="ＭＳ 明朝"/>
        <family val="1"/>
        <charset val="128"/>
      </rPr>
      <t>]</t>
    </r>
    <phoneticPr fontId="34"/>
  </si>
  <si>
    <t>輸入原料炭</t>
    <rPh sb="0" eb="2">
      <t>ユニュウ</t>
    </rPh>
    <rPh sb="2" eb="4">
      <t>ゲンリョウ</t>
    </rPh>
    <rPh sb="4" eb="5">
      <t>スミ</t>
    </rPh>
    <phoneticPr fontId="35"/>
  </si>
  <si>
    <t>国産一般炭</t>
    <rPh sb="0" eb="2">
      <t>コクサン</t>
    </rPh>
    <rPh sb="2" eb="4">
      <t>イッパン</t>
    </rPh>
    <rPh sb="4" eb="5">
      <t>スミ</t>
    </rPh>
    <phoneticPr fontId="35"/>
  </si>
  <si>
    <t>輸入無煙炭</t>
    <rPh sb="0" eb="2">
      <t>ユニュウ</t>
    </rPh>
    <rPh sb="2" eb="5">
      <t>ムエンタン</t>
    </rPh>
    <phoneticPr fontId="35"/>
  </si>
  <si>
    <t>１・２号</t>
    <rPh sb="3" eb="4">
      <t>ゴウ</t>
    </rPh>
    <phoneticPr fontId="34"/>
  </si>
  <si>
    <t>黒液</t>
    <rPh sb="0" eb="2">
      <t>クロエキ</t>
    </rPh>
    <phoneticPr fontId="18"/>
  </si>
  <si>
    <t>木材</t>
    <rPh sb="0" eb="2">
      <t>モクザイ</t>
    </rPh>
    <phoneticPr fontId="33"/>
  </si>
  <si>
    <t>木質廃材</t>
    <rPh sb="0" eb="4">
      <t>モクシツハイザイ</t>
    </rPh>
    <phoneticPr fontId="33"/>
  </si>
  <si>
    <t>その他バイオマス</t>
    <rPh sb="2" eb="3">
      <t>タ</t>
    </rPh>
    <phoneticPr fontId="33"/>
  </si>
  <si>
    <t>廃タイヤ</t>
    <rPh sb="0" eb="1">
      <t>ハイ</t>
    </rPh>
    <phoneticPr fontId="18"/>
  </si>
  <si>
    <t>廃プラスチック（一般廃棄物）</t>
    <rPh sb="0" eb="1">
      <t>ハイ</t>
    </rPh>
    <rPh sb="8" eb="13">
      <t>イッパンハイキブツ</t>
    </rPh>
    <phoneticPr fontId="18"/>
  </si>
  <si>
    <t>廃プラスチック（産業廃棄物）</t>
    <rPh sb="0" eb="1">
      <t>ハイ</t>
    </rPh>
    <rPh sb="8" eb="13">
      <t>サンギョウハイキブツ</t>
    </rPh>
    <phoneticPr fontId="18"/>
  </si>
  <si>
    <t>廃油</t>
    <rPh sb="0" eb="2">
      <t>ハイユ</t>
    </rPh>
    <phoneticPr fontId="18"/>
  </si>
  <si>
    <t>廃棄物ガス</t>
    <rPh sb="0" eb="3">
      <t>ハイキブツ</t>
    </rPh>
    <phoneticPr fontId="18"/>
  </si>
  <si>
    <t>混合廃材</t>
    <rPh sb="0" eb="4">
      <t>コンゴウハイザイ</t>
    </rPh>
    <phoneticPr fontId="18"/>
  </si>
  <si>
    <t>水素</t>
    <rPh sb="0" eb="2">
      <t>スイソ</t>
    </rPh>
    <phoneticPr fontId="18"/>
  </si>
  <si>
    <t>非化石燃料</t>
    <rPh sb="0" eb="5">
      <t>ヒカセキネンリョウ</t>
    </rPh>
    <phoneticPr fontId="34"/>
  </si>
  <si>
    <t>事業者全体_基礎</t>
    <rPh sb="0" eb="3">
      <t>ジギョウシャ</t>
    </rPh>
    <rPh sb="3" eb="5">
      <t>ゼンタイ</t>
    </rPh>
    <rPh sb="6" eb="8">
      <t>キソ</t>
    </rPh>
    <phoneticPr fontId="34"/>
  </si>
  <si>
    <t>事業者全体_調整後</t>
    <rPh sb="0" eb="5">
      <t>ジギョウシャゼンタイ</t>
    </rPh>
    <rPh sb="6" eb="9">
      <t>チョウセイゴ</t>
    </rPh>
    <phoneticPr fontId="34"/>
  </si>
  <si>
    <t>他_基礎</t>
    <rPh sb="0" eb="1">
      <t>タ</t>
    </rPh>
    <rPh sb="2" eb="4">
      <t>キソ</t>
    </rPh>
    <phoneticPr fontId="34"/>
  </si>
  <si>
    <t>他_調整後</t>
    <rPh sb="0" eb="1">
      <t>タ</t>
    </rPh>
    <rPh sb="2" eb="5">
      <t>チョウセイゴ</t>
    </rPh>
    <phoneticPr fontId="34"/>
  </si>
  <si>
    <t>事業者全体行</t>
    <rPh sb="0" eb="3">
      <t>ジギョウシャ</t>
    </rPh>
    <rPh sb="3" eb="5">
      <t>ゼンタイ</t>
    </rPh>
    <rPh sb="5" eb="6">
      <t>ギョウ</t>
    </rPh>
    <phoneticPr fontId="34"/>
  </si>
  <si>
    <t>登録番号</t>
    <rPh sb="0" eb="4">
      <t>トウロクバンゴウ</t>
    </rPh>
    <phoneticPr fontId="34"/>
  </si>
  <si>
    <t>D0028_メニューA</t>
  </si>
  <si>
    <t>H0004</t>
  </si>
  <si>
    <t>丸の内熱供給株式会社</t>
  </si>
  <si>
    <t>新都市熱供給株式会社</t>
  </si>
  <si>
    <t>新宿熱供給株式会社</t>
  </si>
  <si>
    <t>錦糸町熱供給株式会社</t>
  </si>
  <si>
    <t>①登録番号を抽出</t>
    <rPh sb="1" eb="5">
      <t>トウロクバンゴウ</t>
    </rPh>
    <rPh sb="6" eb="8">
      <t>チュウシュツ</t>
    </rPh>
    <phoneticPr fontId="34"/>
  </si>
  <si>
    <r>
      <t xml:space="preserve">基礎
排出係数
</t>
    </r>
    <r>
      <rPr>
        <b/>
        <sz val="8"/>
        <color rgb="FF000000"/>
        <rFont val="ＭＳ Ｐゴシック"/>
        <family val="3"/>
        <charset val="128"/>
      </rPr>
      <t>(t-CO2/千m³、
t-CO2/GJ)</t>
    </r>
    <phoneticPr fontId="34"/>
  </si>
  <si>
    <r>
      <t xml:space="preserve">調整後
排出係数
</t>
    </r>
    <r>
      <rPr>
        <b/>
        <sz val="8"/>
        <color rgb="FF000000"/>
        <rFont val="ＭＳ Ｐゴシック"/>
        <family val="3"/>
        <charset val="128"/>
      </rPr>
      <t>(t-CO2/千m³、
t-CO2/GJ)</t>
    </r>
    <phoneticPr fontId="34"/>
  </si>
  <si>
    <t>A0799</t>
  </si>
  <si>
    <t>A0810</t>
  </si>
  <si>
    <t>フジ物産(株)</t>
  </si>
  <si>
    <t>金沢エナジー(株)</t>
  </si>
  <si>
    <t>A0821</t>
  </si>
  <si>
    <t>ジケイ・スペース(株)</t>
  </si>
  <si>
    <t>A0825</t>
  </si>
  <si>
    <t>A0838</t>
  </si>
  <si>
    <t>(株)工営エナジー</t>
  </si>
  <si>
    <t>A0843</t>
  </si>
  <si>
    <t>A0844</t>
  </si>
  <si>
    <t>那須野ヶ原みらい電力(株)</t>
  </si>
  <si>
    <t>A0847</t>
  </si>
  <si>
    <t>柏崎あい・あーるエナジー(株)</t>
  </si>
  <si>
    <t>京セラ(株)</t>
  </si>
  <si>
    <t>A0851</t>
  </si>
  <si>
    <t>(株)鳥取みらい電力</t>
  </si>
  <si>
    <t>A0852</t>
  </si>
  <si>
    <t>鈴鹿グリーンエナジー(株)</t>
  </si>
  <si>
    <t>刈谷知立みらい電力(株)</t>
  </si>
  <si>
    <t>いちのみや未来エネルギー(株)</t>
  </si>
  <si>
    <t>A0863</t>
  </si>
  <si>
    <t>(株)絆</t>
  </si>
  <si>
    <t>A0866</t>
  </si>
  <si>
    <t>(株)いなしきエナジー</t>
  </si>
  <si>
    <t>A0867</t>
  </si>
  <si>
    <t>ながのスマートパワー(株)</t>
  </si>
  <si>
    <t>A0868</t>
  </si>
  <si>
    <t>(株)ホクレン油機サービス</t>
  </si>
  <si>
    <t>参照開始行</t>
    <rPh sb="0" eb="5">
      <t>サンショウカイシギョウ</t>
    </rPh>
    <phoneticPr fontId="34"/>
  </si>
  <si>
    <t>参照終了行</t>
    <rPh sb="0" eb="2">
      <t>サンショウ</t>
    </rPh>
    <rPh sb="2" eb="5">
      <t>シュウリョウギョウ</t>
    </rPh>
    <phoneticPr fontId="34"/>
  </si>
  <si>
    <t>基礎
tCO2/GJ</t>
    <rPh sb="0" eb="2">
      <t>キソ</t>
    </rPh>
    <phoneticPr fontId="34"/>
  </si>
  <si>
    <t>基礎
tCO2/千m³</t>
    <rPh sb="0" eb="2">
      <t>キソ</t>
    </rPh>
    <phoneticPr fontId="34"/>
  </si>
  <si>
    <t>調整後
tCO2/千m³</t>
    <rPh sb="0" eb="3">
      <t>チョウセイゴ</t>
    </rPh>
    <phoneticPr fontId="34"/>
  </si>
  <si>
    <t>調整後
tCO2/GJ</t>
    <rPh sb="0" eb="3">
      <t>チョウセイゴ</t>
    </rPh>
    <phoneticPr fontId="34"/>
  </si>
  <si>
    <t>基礎
tCO2/kWh</t>
    <rPh sb="0" eb="2">
      <t>キソ</t>
    </rPh>
    <phoneticPr fontId="34"/>
  </si>
  <si>
    <t>調整後
tCO2/kWh</t>
    <rPh sb="0" eb="3">
      <t>チョウセイゴ</t>
    </rPh>
    <phoneticPr fontId="34"/>
  </si>
  <si>
    <t>吹込用原料炭</t>
    <rPh sb="0" eb="2">
      <t>フキコ</t>
    </rPh>
    <rPh sb="2" eb="3">
      <t>ヨウ</t>
    </rPh>
    <rPh sb="3" eb="5">
      <t>ゲンリョウ</t>
    </rPh>
    <rPh sb="5" eb="6">
      <t>スミゲンリョウスミ</t>
    </rPh>
    <phoneticPr fontId="34"/>
  </si>
  <si>
    <t>国産一般炭</t>
    <phoneticPr fontId="34"/>
  </si>
  <si>
    <t>tCO2/千m³</t>
  </si>
  <si>
    <t>tCO2/千m³</t>
    <phoneticPr fontId="34"/>
  </si>
  <si>
    <t>化石燃料</t>
    <rPh sb="0" eb="4">
      <t>カセキネンリョウ</t>
    </rPh>
    <phoneticPr fontId="34"/>
  </si>
  <si>
    <t>その他</t>
    <phoneticPr fontId="34"/>
  </si>
  <si>
    <r>
      <t>CO</t>
    </r>
    <r>
      <rPr>
        <b/>
        <vertAlign val="subscript"/>
        <sz val="11"/>
        <rFont val="ＭＳ Ｐゴシック"/>
        <family val="3"/>
        <charset val="128"/>
      </rPr>
      <t>2</t>
    </r>
    <r>
      <rPr>
        <b/>
        <sz val="11"/>
        <rFont val="ＭＳ Ｐゴシック"/>
        <family val="3"/>
        <charset val="128"/>
      </rPr>
      <t>換算</t>
    </r>
    <rPh sb="3" eb="5">
      <t>カンザン</t>
    </rPh>
    <phoneticPr fontId="120"/>
  </si>
  <si>
    <t>係数シート</t>
    <rPh sb="0" eb="2">
      <t>ケイスウ</t>
    </rPh>
    <phoneticPr fontId="34"/>
  </si>
  <si>
    <r>
      <t>tCO</t>
    </r>
    <r>
      <rPr>
        <vertAlign val="subscript"/>
        <sz val="9"/>
        <rFont val="ＭＳ Ｐゴシック"/>
        <family val="3"/>
        <charset val="128"/>
      </rPr>
      <t>2</t>
    </r>
    <r>
      <rPr>
        <sz val="9"/>
        <rFont val="ＭＳ Ｐゴシック"/>
        <family val="3"/>
        <charset val="128"/>
      </rPr>
      <t>/t</t>
    </r>
    <phoneticPr fontId="34"/>
  </si>
  <si>
    <r>
      <t>tCO</t>
    </r>
    <r>
      <rPr>
        <vertAlign val="subscript"/>
        <sz val="9"/>
        <rFont val="ＭＳ Ｐゴシック"/>
        <family val="3"/>
        <charset val="128"/>
      </rPr>
      <t>2</t>
    </r>
    <r>
      <rPr>
        <sz val="9"/>
        <rFont val="ＭＳ Ｐゴシック"/>
        <family val="3"/>
        <charset val="128"/>
      </rPr>
      <t>/千m</t>
    </r>
    <r>
      <rPr>
        <vertAlign val="superscript"/>
        <sz val="9"/>
        <rFont val="ＭＳ Ｐゴシック"/>
        <family val="3"/>
        <charset val="128"/>
      </rPr>
      <t>3</t>
    </r>
    <rPh sb="5" eb="6">
      <t>セン</t>
    </rPh>
    <phoneticPr fontId="34"/>
  </si>
  <si>
    <r>
      <t>tCO</t>
    </r>
    <r>
      <rPr>
        <vertAlign val="subscript"/>
        <sz val="9"/>
        <rFont val="ＭＳ Ｐゴシック"/>
        <family val="3"/>
        <charset val="128"/>
      </rPr>
      <t>2</t>
    </r>
    <r>
      <rPr>
        <sz val="9"/>
        <rFont val="ＭＳ Ｐゴシック"/>
        <family val="3"/>
        <charset val="128"/>
      </rPr>
      <t>/GJ</t>
    </r>
    <phoneticPr fontId="34"/>
  </si>
  <si>
    <r>
      <t xml:space="preserve">その他
</t>
    </r>
    <r>
      <rPr>
        <sz val="9"/>
        <rFont val="ＭＳ Ｐゴシック"/>
        <family val="3"/>
        <charset val="128"/>
      </rPr>
      <t>上記以外の買電(※1)</t>
    </r>
    <phoneticPr fontId="34"/>
  </si>
  <si>
    <r>
      <t>tCO</t>
    </r>
    <r>
      <rPr>
        <vertAlign val="subscript"/>
        <sz val="8"/>
        <rFont val="ＭＳ Ｐゴシック"/>
        <family val="3"/>
        <charset val="128"/>
      </rPr>
      <t>2</t>
    </r>
    <r>
      <rPr>
        <sz val="8"/>
        <rFont val="ＭＳ Ｐゴシック"/>
        <family val="3"/>
        <charset val="128"/>
      </rPr>
      <t>/GJ</t>
    </r>
    <phoneticPr fontId="34"/>
  </si>
  <si>
    <r>
      <t>tCO</t>
    </r>
    <r>
      <rPr>
        <vertAlign val="subscript"/>
        <sz val="8"/>
        <rFont val="ＭＳ Ｐゴシック"/>
        <family val="3"/>
        <charset val="128"/>
      </rPr>
      <t>2</t>
    </r>
    <r>
      <rPr>
        <sz val="8"/>
        <rFont val="ＭＳ Ｐゴシック"/>
        <family val="3"/>
        <charset val="128"/>
      </rPr>
      <t>/kWh</t>
    </r>
    <phoneticPr fontId="34"/>
  </si>
  <si>
    <t>コールタール</t>
  </si>
  <si>
    <r>
      <t xml:space="preserve">原油換算エネルギー使用量(kL)
</t>
    </r>
    <r>
      <rPr>
        <sz val="12"/>
        <rFont val="ＭＳ Ｐゴシック"/>
        <family val="3"/>
        <charset val="128"/>
      </rPr>
      <t>原単位用（非化石×0.8）</t>
    </r>
    <rPh sb="17" eb="20">
      <t>ゲンタンイ</t>
    </rPh>
    <rPh sb="20" eb="21">
      <t>ヨウ</t>
    </rPh>
    <rPh sb="22" eb="25">
      <t>ヒカセキ</t>
    </rPh>
    <phoneticPr fontId="34"/>
  </si>
  <si>
    <t>tCO2/GJ</t>
  </si>
  <si>
    <t>tCO2/kWh</t>
  </si>
  <si>
    <t>再エネ電気使用量(千kWh)</t>
    <rPh sb="0" eb="1">
      <t>サイ</t>
    </rPh>
    <rPh sb="3" eb="5">
      <t>デンキ</t>
    </rPh>
    <rPh sb="5" eb="8">
      <t>シヨウリョウ</t>
    </rPh>
    <rPh sb="9" eb="10">
      <t>セン</t>
    </rPh>
    <phoneticPr fontId="34"/>
  </si>
  <si>
    <t>販売した副生エネルギー　合計</t>
    <rPh sb="12" eb="14">
      <t>ゴウケイ</t>
    </rPh>
    <phoneticPr fontId="34"/>
  </si>
  <si>
    <t>販売した副生エネルギー（kL）</t>
    <rPh sb="0" eb="2">
      <t>ハンバイ</t>
    </rPh>
    <rPh sb="4" eb="6">
      <t>フクセイ</t>
    </rPh>
    <phoneticPr fontId="34"/>
  </si>
  <si>
    <t>購入した未利用エネルギー（kL）</t>
    <rPh sb="0" eb="2">
      <t>コウニュウ</t>
    </rPh>
    <rPh sb="4" eb="7">
      <t>ミリヨウ</t>
    </rPh>
    <phoneticPr fontId="34"/>
  </si>
  <si>
    <t>T21～W21の最大値⇒</t>
    <rPh sb="8" eb="11">
      <t>サイダイチ</t>
    </rPh>
    <phoneticPr fontId="34"/>
  </si>
  <si>
    <t>kL/★</t>
    <phoneticPr fontId="34"/>
  </si>
  <si>
    <r>
      <t>寄与度の合計から求めた原単位を使用して</t>
    </r>
    <r>
      <rPr>
        <b/>
        <sz val="12"/>
        <color rgb="FFFF0000"/>
        <rFont val="ＭＳ Ｐゴシック"/>
        <family val="3"/>
        <charset val="128"/>
      </rPr>
      <t>報告書</t>
    </r>
    <r>
      <rPr>
        <b/>
        <sz val="12"/>
        <rFont val="ＭＳ Ｐゴシック"/>
        <family val="3"/>
        <charset val="128"/>
      </rPr>
      <t>を作成する場合</t>
    </r>
    <rPh sb="0" eb="3">
      <t>キヨド</t>
    </rPh>
    <rPh sb="4" eb="6">
      <t>ゴウケイ</t>
    </rPh>
    <rPh sb="8" eb="9">
      <t>モト</t>
    </rPh>
    <rPh sb="11" eb="14">
      <t>ゲンタンイ</t>
    </rPh>
    <rPh sb="15" eb="17">
      <t>シヨウ</t>
    </rPh>
    <rPh sb="19" eb="22">
      <t>ホウコクショ</t>
    </rPh>
    <rPh sb="23" eb="25">
      <t>サクセイ</t>
    </rPh>
    <rPh sb="27" eb="29">
      <t>バアイ</t>
    </rPh>
    <phoneticPr fontId="34"/>
  </si>
  <si>
    <r>
      <t>寄与度の合計から求めた原単位を使用して</t>
    </r>
    <r>
      <rPr>
        <b/>
        <sz val="12"/>
        <color rgb="FFFF0000"/>
        <rFont val="ＭＳ Ｐゴシック"/>
        <family val="3"/>
        <charset val="128"/>
      </rPr>
      <t>計画書</t>
    </r>
    <r>
      <rPr>
        <b/>
        <sz val="12"/>
        <rFont val="ＭＳ Ｐゴシック"/>
        <family val="3"/>
        <charset val="128"/>
      </rPr>
      <t>を作成する場合</t>
    </r>
    <rPh sb="0" eb="3">
      <t>キヨド</t>
    </rPh>
    <rPh sb="4" eb="6">
      <t>ゴウケイ</t>
    </rPh>
    <rPh sb="8" eb="9">
      <t>モト</t>
    </rPh>
    <rPh sb="11" eb="14">
      <t>ゲンタンイ</t>
    </rPh>
    <rPh sb="15" eb="17">
      <t>シヨウ</t>
    </rPh>
    <rPh sb="19" eb="22">
      <t>ケイカクショ</t>
    </rPh>
    <rPh sb="23" eb="25">
      <t>サクセイ</t>
    </rPh>
    <rPh sb="27" eb="29">
      <t>バアイ</t>
    </rPh>
    <phoneticPr fontId="34"/>
  </si>
  <si>
    <r>
      <t>tCO</t>
    </r>
    <r>
      <rPr>
        <vertAlign val="subscript"/>
        <sz val="8"/>
        <rFont val="ＭＳ Ｐゴシック"/>
        <family val="3"/>
        <charset val="128"/>
      </rPr>
      <t>2</t>
    </r>
    <r>
      <rPr>
        <sz val="8"/>
        <rFont val="ＭＳ Ｐゴシック"/>
        <family val="3"/>
        <charset val="128"/>
      </rPr>
      <t>/千kWh</t>
    </r>
    <rPh sb="5" eb="6">
      <t>セン</t>
    </rPh>
    <phoneticPr fontId="34"/>
  </si>
  <si>
    <t>kg</t>
  </si>
  <si>
    <t>kg</t>
    <phoneticPr fontId="34"/>
  </si>
  <si>
    <t>L</t>
  </si>
  <si>
    <t>↑報告書の次世代自動車等の保有割合を計算するときに必要</t>
    <rPh sb="1" eb="4">
      <t>ホウコクショ</t>
    </rPh>
    <rPh sb="5" eb="11">
      <t>ジセダイジドウシャ</t>
    </rPh>
    <rPh sb="11" eb="12">
      <t>トウ</t>
    </rPh>
    <rPh sb="13" eb="15">
      <t>ホユウ</t>
    </rPh>
    <rPh sb="15" eb="17">
      <t>ワリアイ</t>
    </rPh>
    <rPh sb="18" eb="20">
      <t>ケイサン</t>
    </rPh>
    <rPh sb="25" eb="27">
      <t>ヒツヨウ</t>
    </rPh>
    <phoneticPr fontId="136"/>
  </si>
  <si>
    <t>㎥</t>
  </si>
  <si>
    <t>kWh</t>
  </si>
  <si>
    <t>年間
走行
距離
(km)</t>
    <rPh sb="0" eb="2">
      <t>ネンカン</t>
    </rPh>
    <rPh sb="3" eb="5">
      <t>ソウコウ</t>
    </rPh>
    <rPh sb="6" eb="8">
      <t>キョリ</t>
    </rPh>
    <phoneticPr fontId="136"/>
  </si>
  <si>
    <t>年間走行台数の合計値と（Ａ＋Ｃ）の値が一致↑</t>
    <rPh sb="0" eb="2">
      <t>ネンカン</t>
    </rPh>
    <rPh sb="2" eb="4">
      <t>ソウコウ</t>
    </rPh>
    <rPh sb="4" eb="6">
      <t>ダイスウ</t>
    </rPh>
    <rPh sb="7" eb="10">
      <t>ゴウケイチ</t>
    </rPh>
    <rPh sb="17" eb="18">
      <t>アタイ</t>
    </rPh>
    <rPh sb="19" eb="21">
      <t>イッチ</t>
    </rPh>
    <phoneticPr fontId="136"/>
  </si>
  <si>
    <t>エネルギー使用量</t>
    <rPh sb="5" eb="8">
      <t>シヨウリョウ</t>
    </rPh>
    <phoneticPr fontId="136"/>
  </si>
  <si>
    <t>単位発熱量</t>
    <rPh sb="0" eb="5">
      <t>タンイハツネツリョウ</t>
    </rPh>
    <phoneticPr fontId="136"/>
  </si>
  <si>
    <t>GJ/千m3</t>
    <rPh sb="3" eb="4">
      <t>セン</t>
    </rPh>
    <phoneticPr fontId="136"/>
  </si>
  <si>
    <r>
      <rPr>
        <sz val="8"/>
        <color rgb="FFFF0000"/>
        <rFont val="ＭＳ Ｐゴシック"/>
        <family val="3"/>
        <charset val="128"/>
      </rPr>
      <t>注）配列数式</t>
    </r>
    <r>
      <rPr>
        <sz val="11"/>
        <color rgb="FF000000"/>
        <rFont val="ＭＳ Ｐゴシック"/>
        <family val="3"/>
        <charset val="128"/>
      </rPr>
      <t xml:space="preserve">
事業者全体行</t>
    </r>
    <rPh sb="0" eb="1">
      <t>チュウ</t>
    </rPh>
    <rPh sb="2" eb="6">
      <t>ハイレツスウシキ</t>
    </rPh>
    <rPh sb="7" eb="10">
      <t>ジギョウシャ</t>
    </rPh>
    <rPh sb="10" eb="12">
      <t>ゼンタイ</t>
    </rPh>
    <rPh sb="12" eb="13">
      <t>ギョウ</t>
    </rPh>
    <phoneticPr fontId="34"/>
  </si>
  <si>
    <r>
      <t>tCO</t>
    </r>
    <r>
      <rPr>
        <vertAlign val="subscript"/>
        <sz val="9"/>
        <rFont val="ＭＳ Ｐゴシック"/>
        <family val="3"/>
        <charset val="128"/>
      </rPr>
      <t>2</t>
    </r>
    <r>
      <rPr>
        <sz val="9"/>
        <rFont val="ＭＳ Ｐゴシック"/>
        <family val="3"/>
        <charset val="128"/>
      </rPr>
      <t>/kL</t>
    </r>
    <phoneticPr fontId="34"/>
  </si>
  <si>
    <t>ガス代替値行</t>
    <rPh sb="2" eb="4">
      <t>ダイタイ</t>
    </rPh>
    <rPh sb="4" eb="5">
      <t>アタイ</t>
    </rPh>
    <rPh sb="5" eb="6">
      <t>ギョウ</t>
    </rPh>
    <phoneticPr fontId="34"/>
  </si>
  <si>
    <t>tCO2/千㎥</t>
    <rPh sb="5" eb="6">
      <t>セン</t>
    </rPh>
    <phoneticPr fontId="136"/>
  </si>
  <si>
    <t>GJ/t</t>
  </si>
  <si>
    <t>GJ/kL</t>
  </si>
  <si>
    <t>※L23セル:Lで入力したものに0.56 kg/Lを掛ける</t>
    <rPh sb="9" eb="11">
      <t>ニュウリョク</t>
    </rPh>
    <phoneticPr fontId="34"/>
  </si>
  <si>
    <t>※CNG車の燃料の数値は都市ガスの値を使用、ここでは東京ガスの45GJ/千m3と環境省令の代替値を使用</t>
    <rPh sb="4" eb="5">
      <t>シャ</t>
    </rPh>
    <rPh sb="6" eb="8">
      <t>ネンリョウ</t>
    </rPh>
    <rPh sb="9" eb="11">
      <t>スウチ</t>
    </rPh>
    <rPh sb="12" eb="14">
      <t>トシ</t>
    </rPh>
    <rPh sb="17" eb="18">
      <t>アタイ</t>
    </rPh>
    <rPh sb="19" eb="21">
      <t>シヨウ</t>
    </rPh>
    <rPh sb="26" eb="28">
      <t>トウキョウ</t>
    </rPh>
    <rPh sb="36" eb="37">
      <t>セン</t>
    </rPh>
    <rPh sb="40" eb="44">
      <t>カンキョウショウレイ</t>
    </rPh>
    <rPh sb="45" eb="47">
      <t>ダイタイ</t>
    </rPh>
    <rPh sb="47" eb="48">
      <t>アタイ</t>
    </rPh>
    <rPh sb="49" eb="51">
      <t>シヨウ</t>
    </rPh>
    <phoneticPr fontId="136"/>
  </si>
  <si>
    <t>※電気の発熱量は8.64で固定</t>
    <rPh sb="1" eb="3">
      <t>デンキ</t>
    </rPh>
    <rPh sb="4" eb="7">
      <t>ハツネツリョウ</t>
    </rPh>
    <rPh sb="13" eb="15">
      <t>コテイ</t>
    </rPh>
    <phoneticPr fontId="34"/>
  </si>
  <si>
    <r>
      <rPr>
        <b/>
        <sz val="12"/>
        <rFont val="ＭＳ 明朝"/>
        <family val="1"/>
        <charset val="128"/>
      </rPr>
      <t>原油換算エネルギー使用量(kL)</t>
    </r>
    <r>
      <rPr>
        <sz val="11"/>
        <rFont val="ＭＳ 明朝"/>
        <family val="1"/>
        <charset val="128"/>
      </rPr>
      <t xml:space="preserve">
原単位用（非化石×0.8）</t>
    </r>
    <phoneticPr fontId="136"/>
  </si>
  <si>
    <t>※0：計画書なし　1：計画書あり</t>
    <rPh sb="3" eb="6">
      <t>ケイカクショ</t>
    </rPh>
    <rPh sb="11" eb="14">
      <t>ケイカクショ</t>
    </rPh>
    <phoneticPr fontId="34"/>
  </si>
  <si>
    <t>※0：報告書なし　1：第1年度　2：第2年度　3：第3年度</t>
    <rPh sb="3" eb="6">
      <t>ホウコクショ</t>
    </rPh>
    <rPh sb="11" eb="12">
      <t>ダイ</t>
    </rPh>
    <rPh sb="13" eb="15">
      <t>ネンド</t>
    </rPh>
    <rPh sb="18" eb="19">
      <t>ダイ</t>
    </rPh>
    <rPh sb="20" eb="22">
      <t>ネンド</t>
    </rPh>
    <rPh sb="25" eb="26">
      <t>ダイ</t>
    </rPh>
    <rPh sb="27" eb="29">
      <t>ネンド</t>
    </rPh>
    <phoneticPr fontId="34"/>
  </si>
  <si>
    <t>当該年度</t>
    <rPh sb="0" eb="4">
      <t>トウガイネンド</t>
    </rPh>
    <phoneticPr fontId="34"/>
  </si>
  <si>
    <t>提出書類</t>
    <phoneticPr fontId="34"/>
  </si>
  <si>
    <r>
      <t xml:space="preserve">原油換算
</t>
    </r>
    <r>
      <rPr>
        <sz val="9"/>
        <color theme="1"/>
        <rFont val="HGPｺﾞｼｯｸM"/>
        <family val="3"/>
        <charset val="128"/>
      </rPr>
      <t>エネルギー</t>
    </r>
    <r>
      <rPr>
        <sz val="10"/>
        <color theme="1"/>
        <rFont val="HGPｺﾞｼｯｸM"/>
        <family val="3"/>
        <charset val="128"/>
      </rPr>
      <t xml:space="preserve">
使用量</t>
    </r>
    <rPh sb="0" eb="2">
      <t>ゲンユ</t>
    </rPh>
    <rPh sb="2" eb="4">
      <t>カンサン</t>
    </rPh>
    <rPh sb="11" eb="14">
      <t>シヨウリョウ</t>
    </rPh>
    <phoneticPr fontId="90"/>
  </si>
  <si>
    <r>
      <t>原油換算
エネルギー</t>
    </r>
    <r>
      <rPr>
        <sz val="10"/>
        <rFont val="HGPｺﾞｼｯｸM"/>
        <family val="3"/>
        <charset val="128"/>
      </rPr>
      <t xml:space="preserve">
使用量</t>
    </r>
    <rPh sb="0" eb="2">
      <t>ゲンユ</t>
    </rPh>
    <rPh sb="2" eb="4">
      <t>カンサン</t>
    </rPh>
    <rPh sb="11" eb="14">
      <t>シヨウリョウ</t>
    </rPh>
    <phoneticPr fontId="90"/>
  </si>
  <si>
    <t>報告書用（報1）</t>
    <rPh sb="0" eb="3">
      <t>ホウコクショ</t>
    </rPh>
    <rPh sb="3" eb="4">
      <t>ヨウ</t>
    </rPh>
    <rPh sb="5" eb="6">
      <t>ホウ</t>
    </rPh>
    <phoneticPr fontId="34"/>
  </si>
  <si>
    <t>基準年度実績値</t>
    <rPh sb="0" eb="4">
      <t>キジュンネンド</t>
    </rPh>
    <rPh sb="4" eb="6">
      <t>ジッセキ</t>
    </rPh>
    <rPh sb="6" eb="7">
      <t>アタイ</t>
    </rPh>
    <phoneticPr fontId="34"/>
  </si>
  <si>
    <t>基準年度実績値</t>
    <phoneticPr fontId="34"/>
  </si>
  <si>
    <t>基準年度調整後実績値</t>
    <rPh sb="7" eb="10">
      <t>ジッセキアタイ</t>
    </rPh>
    <phoneticPr fontId="34"/>
  </si>
  <si>
    <t>基準年度調整後実績値</t>
    <phoneticPr fontId="34"/>
  </si>
  <si>
    <t>当該ファイル</t>
    <rPh sb="0" eb="2">
      <t>トウガイ</t>
    </rPh>
    <phoneticPr fontId="34"/>
  </si>
  <si>
    <r>
      <t xml:space="preserve">熱量Ａ
－熱量Ｂ
</t>
    </r>
    <r>
      <rPr>
        <sz val="8"/>
        <rFont val="ＭＳ Ｐゴシック"/>
        <family val="3"/>
        <charset val="128"/>
      </rPr>
      <t>※熱量Bない場合熱量A</t>
    </r>
    <rPh sb="0" eb="2">
      <t>ネツリョウ</t>
    </rPh>
    <rPh sb="5" eb="7">
      <t>ネツリョウ</t>
    </rPh>
    <rPh sb="10" eb="12">
      <t>ネツリョウ</t>
    </rPh>
    <rPh sb="15" eb="17">
      <t>バアイ</t>
    </rPh>
    <rPh sb="17" eb="19">
      <t>ネツリョウ</t>
    </rPh>
    <phoneticPr fontId="34"/>
  </si>
  <si>
    <t>基準年度調整後実績値</t>
  </si>
  <si>
    <t>基準年度実績値</t>
  </si>
  <si>
    <t>再生可能エネルギー等電源比率</t>
    <phoneticPr fontId="34"/>
  </si>
  <si>
    <t>1,2号報告書用（報2）</t>
    <rPh sb="4" eb="8">
      <t>ホウコクショヨウ</t>
    </rPh>
    <rPh sb="9" eb="10">
      <t>ホウ</t>
    </rPh>
    <phoneticPr fontId="34"/>
  </si>
  <si>
    <t>目標再生可能エネルギー等電源比率</t>
    <rPh sb="0" eb="2">
      <t>モクヒョウ</t>
    </rPh>
    <phoneticPr fontId="34"/>
  </si>
  <si>
    <t>目標再生可能エネルギー等電源比率</t>
    <phoneticPr fontId="34"/>
  </si>
  <si>
    <t>1,2号計画書用（計2）</t>
    <rPh sb="4" eb="8">
      <t>ケイカクショヨウ</t>
    </rPh>
    <rPh sb="9" eb="10">
      <t>ケイ</t>
    </rPh>
    <phoneticPr fontId="34"/>
  </si>
  <si>
    <t>二酸化炭素排出（電気のみ）(tCO2)</t>
    <rPh sb="8" eb="10">
      <t>デンキ</t>
    </rPh>
    <phoneticPr fontId="34"/>
  </si>
  <si>
    <t>※計算式内で使用</t>
    <rPh sb="1" eb="3">
      <t>ケイサン</t>
    </rPh>
    <rPh sb="3" eb="5">
      <t>シキナイ</t>
    </rPh>
    <rPh sb="6" eb="8">
      <t>シヨウ</t>
    </rPh>
    <phoneticPr fontId="34"/>
  </si>
  <si>
    <t>再エネ電気</t>
    <rPh sb="0" eb="1">
      <t>サイ</t>
    </rPh>
    <rPh sb="3" eb="5">
      <t>デンキ</t>
    </rPh>
    <phoneticPr fontId="34"/>
  </si>
  <si>
    <t>基礎排出量
控除</t>
    <rPh sb="0" eb="2">
      <t>キソ</t>
    </rPh>
    <rPh sb="2" eb="5">
      <t>ハイシュツリョウ</t>
    </rPh>
    <rPh sb="6" eb="8">
      <t>コウジョ</t>
    </rPh>
    <phoneticPr fontId="34"/>
  </si>
  <si>
    <t>調整後排出量
控除</t>
    <rPh sb="0" eb="3">
      <t>チョウセイゴ</t>
    </rPh>
    <rPh sb="3" eb="6">
      <t>ハイシュツリョウ</t>
    </rPh>
    <rPh sb="7" eb="9">
      <t>コウジョ</t>
    </rPh>
    <phoneticPr fontId="34"/>
  </si>
  <si>
    <t>再エネ指定換算</t>
    <phoneticPr fontId="34"/>
  </si>
  <si>
    <t>電気量合計（kWh）</t>
    <phoneticPr fontId="34"/>
  </si>
  <si>
    <t>基礎排出量</t>
    <rPh sb="0" eb="5">
      <t>キソハイシュツリョウ</t>
    </rPh>
    <phoneticPr fontId="34"/>
  </si>
  <si>
    <t>控除量合計（t-CO2）</t>
    <phoneticPr fontId="34"/>
  </si>
  <si>
    <t>調整後排出量</t>
    <rPh sb="0" eb="3">
      <t>チョウセイゴ</t>
    </rPh>
    <rPh sb="3" eb="5">
      <t>ハイシュツ</t>
    </rPh>
    <rPh sb="5" eb="6">
      <t>リョウ</t>
    </rPh>
    <phoneticPr fontId="34"/>
  </si>
  <si>
    <t>基礎控除</t>
    <rPh sb="0" eb="2">
      <t>キソ</t>
    </rPh>
    <rPh sb="2" eb="4">
      <t>コウジョ</t>
    </rPh>
    <phoneticPr fontId="34"/>
  </si>
  <si>
    <t>調整後控除</t>
    <rPh sb="0" eb="5">
      <t>チョウセイゴコウジョ</t>
    </rPh>
    <phoneticPr fontId="34"/>
  </si>
  <si>
    <t>プラグイン
ハイブリッド
自動車</t>
    <rPh sb="13" eb="15">
      <t>ジドウ</t>
    </rPh>
    <rPh sb="15" eb="16">
      <t>シャ</t>
    </rPh>
    <phoneticPr fontId="34"/>
  </si>
  <si>
    <t>６　クレジット等に関する取組状況及び計画</t>
    <rPh sb="7" eb="8">
      <t>トウ</t>
    </rPh>
    <rPh sb="9" eb="10">
      <t>カン</t>
    </rPh>
    <rPh sb="12" eb="14">
      <t>トリクミ</t>
    </rPh>
    <rPh sb="14" eb="16">
      <t>ジョウキョウ</t>
    </rPh>
    <rPh sb="18" eb="20">
      <t>ケイカク</t>
    </rPh>
    <phoneticPr fontId="34"/>
  </si>
  <si>
    <t>Ｊ－クレジット_その他</t>
    <phoneticPr fontId="34"/>
  </si>
  <si>
    <t>（残差等）
基礎
tCO2/千m³</t>
    <rPh sb="3" eb="4">
      <t>トウ</t>
    </rPh>
    <rPh sb="6" eb="8">
      <t>キソ</t>
    </rPh>
    <phoneticPr fontId="34"/>
  </si>
  <si>
    <t>（残差等）
調整後
tCO2/千m³</t>
    <rPh sb="3" eb="4">
      <t>トウ</t>
    </rPh>
    <rPh sb="6" eb="9">
      <t>チョウセイゴ</t>
    </rPh>
    <phoneticPr fontId="34"/>
  </si>
  <si>
    <t>（残差等）
基礎
tCO2/GJ</t>
    <rPh sb="3" eb="4">
      <t>トウ</t>
    </rPh>
    <rPh sb="6" eb="8">
      <t>キソ</t>
    </rPh>
    <phoneticPr fontId="34"/>
  </si>
  <si>
    <t>（残差等）
調整後
tCO2/GJ</t>
    <rPh sb="3" eb="4">
      <t>トウ</t>
    </rPh>
    <rPh sb="6" eb="9">
      <t>チョウセイゴ</t>
    </rPh>
    <phoneticPr fontId="34"/>
  </si>
  <si>
    <t>（残差等）
基礎
tCO2/kWh</t>
    <rPh sb="3" eb="4">
      <t>トウ</t>
    </rPh>
    <rPh sb="6" eb="8">
      <t>キソ</t>
    </rPh>
    <phoneticPr fontId="34"/>
  </si>
  <si>
    <t>（残差等）
調整後
tCO2/kWh</t>
    <rPh sb="3" eb="4">
      <t>トウ</t>
    </rPh>
    <rPh sb="6" eb="9">
      <t>チョウセイゴ</t>
    </rPh>
    <phoneticPr fontId="34"/>
  </si>
  <si>
    <t>調整後（残差）</t>
    <rPh sb="0" eb="3">
      <t>チョウセイゴ</t>
    </rPh>
    <phoneticPr fontId="34"/>
  </si>
  <si>
    <t>基　礎（残差等）</t>
    <rPh sb="0" eb="1">
      <t>モト</t>
    </rPh>
    <rPh sb="2" eb="3">
      <t>イシズエ</t>
    </rPh>
    <rPh sb="6" eb="7">
      <t>トウ</t>
    </rPh>
    <phoneticPr fontId="34"/>
  </si>
  <si>
    <t>調整後（残差等）</t>
    <rPh sb="0" eb="3">
      <t>チョウセイゴ</t>
    </rPh>
    <rPh sb="6" eb="7">
      <t>トウ</t>
    </rPh>
    <phoneticPr fontId="34"/>
  </si>
  <si>
    <t>基礎（残差）</t>
    <rPh sb="0" eb="2">
      <t>キソ</t>
    </rPh>
    <phoneticPr fontId="34"/>
  </si>
  <si>
    <t>調整後（残差）</t>
    <rPh sb="0" eb="2">
      <t>チョウセイ</t>
    </rPh>
    <rPh sb="2" eb="3">
      <t>ゴ</t>
    </rPh>
    <phoneticPr fontId="34"/>
  </si>
  <si>
    <t>（残差）
基礎</t>
    <rPh sb="5" eb="7">
      <t>キソ</t>
    </rPh>
    <phoneticPr fontId="34"/>
  </si>
  <si>
    <t>（残差）
調整後</t>
    <rPh sb="5" eb="8">
      <t>チョウセイゴ</t>
    </rPh>
    <phoneticPr fontId="34"/>
  </si>
  <si>
    <t>④残差⇒事業者全体⇒他の順で選定</t>
    <rPh sb="4" eb="9">
      <t>ジギョウシャゼンタイ</t>
    </rPh>
    <rPh sb="10" eb="11">
      <t>タ</t>
    </rPh>
    <rPh sb="12" eb="13">
      <t>ジュン</t>
    </rPh>
    <rPh sb="14" eb="16">
      <t>センテイ</t>
    </rPh>
    <phoneticPr fontId="34"/>
  </si>
  <si>
    <t>③残差、事業者全体、他のそれぞれを抽出</t>
    <rPh sb="4" eb="9">
      <t>ジギョウシャゼンタイ</t>
    </rPh>
    <rPh sb="10" eb="11">
      <t>タ</t>
    </rPh>
    <rPh sb="17" eb="19">
      <t>チュウシュツ</t>
    </rPh>
    <phoneticPr fontId="34"/>
  </si>
  <si>
    <t>②残差、事業者全体の行番号を抽出</t>
    <rPh sb="4" eb="9">
      <t>ジギョウシャゼンタイ</t>
    </rPh>
    <rPh sb="10" eb="13">
      <t>ギョウバンゴウ</t>
    </rPh>
    <rPh sb="14" eb="16">
      <t>チュウシュツ</t>
    </rPh>
    <phoneticPr fontId="34"/>
  </si>
  <si>
    <t>使用する残差等の係数_基礎</t>
    <rPh sb="0" eb="2">
      <t>シヨウ</t>
    </rPh>
    <rPh sb="8" eb="10">
      <t>ケイスウ</t>
    </rPh>
    <rPh sb="11" eb="13">
      <t>キソ</t>
    </rPh>
    <phoneticPr fontId="34"/>
  </si>
  <si>
    <t>使用する残差等の係数_調整後</t>
    <rPh sb="0" eb="2">
      <t>シヨウ</t>
    </rPh>
    <rPh sb="8" eb="10">
      <t>ケイスウ</t>
    </rPh>
    <rPh sb="11" eb="14">
      <t>チョウセイゴ</t>
    </rPh>
    <phoneticPr fontId="34"/>
  </si>
  <si>
    <t>残差_基礎</t>
    <rPh sb="3" eb="5">
      <t>キソ</t>
    </rPh>
    <phoneticPr fontId="34"/>
  </si>
  <si>
    <t>残差_調整後</t>
    <rPh sb="3" eb="6">
      <t>チョウセイゴ</t>
    </rPh>
    <phoneticPr fontId="34"/>
  </si>
  <si>
    <t>残差行</t>
    <rPh sb="2" eb="3">
      <t>ギョウ</t>
    </rPh>
    <phoneticPr fontId="34"/>
  </si>
  <si>
    <t>注）配列数式
残差行</t>
    <rPh sb="0" eb="1">
      <t>チュウ</t>
    </rPh>
    <rPh sb="2" eb="6">
      <t>ハイレツスウシキ</t>
    </rPh>
    <rPh sb="9" eb="10">
      <t>ギョウ</t>
    </rPh>
    <phoneticPr fontId="34"/>
  </si>
  <si>
    <t>（残差）
基礎</t>
    <rPh sb="5" eb="7">
      <t>キソ</t>
    </rPh>
    <phoneticPr fontId="136"/>
  </si>
  <si>
    <t>（残差）
調整後</t>
    <rPh sb="5" eb="8">
      <t>チョウセイゴ</t>
    </rPh>
    <phoneticPr fontId="136"/>
  </si>
  <si>
    <t>排出係数</t>
    <rPh sb="0" eb="2">
      <t>ハイシュツ</t>
    </rPh>
    <rPh sb="2" eb="4">
      <t>ケイスウ</t>
    </rPh>
    <phoneticPr fontId="34"/>
  </si>
  <si>
    <t>外部供給したエネルギー量</t>
    <rPh sb="0" eb="4">
      <t>ガイブキョウキュウ</t>
    </rPh>
    <rPh sb="11" eb="12">
      <t>リョウ</t>
    </rPh>
    <phoneticPr fontId="34"/>
  </si>
  <si>
    <t>参照元シートより引用（計画書、報告書の有無判断）</t>
    <rPh sb="11" eb="14">
      <t>ケイカクショ</t>
    </rPh>
    <rPh sb="15" eb="18">
      <t>ホウコクショ</t>
    </rPh>
    <rPh sb="19" eb="23">
      <t>ウムハンダン</t>
    </rPh>
    <phoneticPr fontId="34"/>
  </si>
  <si>
    <t>電気の使用に伴う排出量（基礎）</t>
    <rPh sb="0" eb="2">
      <t>デンキ</t>
    </rPh>
    <rPh sb="3" eb="5">
      <t>シヨウ</t>
    </rPh>
    <rPh sb="6" eb="7">
      <t>トモナ</t>
    </rPh>
    <rPh sb="8" eb="11">
      <t>ハイシュツリョウ</t>
    </rPh>
    <rPh sb="12" eb="14">
      <t>キソ</t>
    </rPh>
    <phoneticPr fontId="34"/>
  </si>
  <si>
    <t>電気の使用に伴う排出量（調整後）</t>
    <rPh sb="0" eb="2">
      <t>デンキ</t>
    </rPh>
    <rPh sb="3" eb="5">
      <t>シヨウ</t>
    </rPh>
    <rPh sb="6" eb="7">
      <t>トモナ</t>
    </rPh>
    <rPh sb="8" eb="11">
      <t>ハイシュツリョウ</t>
    </rPh>
    <rPh sb="12" eb="15">
      <t>チョウセイゴ</t>
    </rPh>
    <phoneticPr fontId="34"/>
  </si>
  <si>
    <t xml:space="preserve"> ※複数の種類がある場合、合計値を入力</t>
    <phoneticPr fontId="34"/>
  </si>
  <si>
    <t>電気上限確認</t>
    <rPh sb="0" eb="2">
      <t>デンキ</t>
    </rPh>
    <rPh sb="2" eb="6">
      <t>ジョウゲンカクニン</t>
    </rPh>
    <phoneticPr fontId="34"/>
  </si>
  <si>
    <t>（t-CO2）</t>
    <phoneticPr fontId="34"/>
  </si>
  <si>
    <t>電気上限確認量</t>
    <rPh sb="0" eb="6">
      <t>デンキジョウゲンカクニン</t>
    </rPh>
    <rPh sb="6" eb="7">
      <t>リョウ</t>
    </rPh>
    <phoneticPr fontId="34"/>
  </si>
  <si>
    <t>電気上限</t>
    <rPh sb="0" eb="2">
      <t>デンキ</t>
    </rPh>
    <rPh sb="2" eb="4">
      <t>ジョウゲン</t>
    </rPh>
    <phoneticPr fontId="34"/>
  </si>
  <si>
    <t>クレジットによる削減量（非化石証書分）</t>
    <rPh sb="8" eb="11">
      <t>サクゲンリョウ</t>
    </rPh>
    <rPh sb="12" eb="17">
      <t>ヒカセキショウショ</t>
    </rPh>
    <rPh sb="17" eb="18">
      <t>ブン</t>
    </rPh>
    <phoneticPr fontId="34"/>
  </si>
  <si>
    <t>第一年度基礎排出量</t>
    <rPh sb="0" eb="2">
      <t>ダイイチ</t>
    </rPh>
    <rPh sb="2" eb="4">
      <t>ネンド</t>
    </rPh>
    <rPh sb="4" eb="6">
      <t>キソ</t>
    </rPh>
    <rPh sb="6" eb="8">
      <t>ハイシュツ</t>
    </rPh>
    <rPh sb="8" eb="9">
      <t>リョウ</t>
    </rPh>
    <phoneticPr fontId="91"/>
  </si>
  <si>
    <t>第一年度基礎排出量削減率</t>
    <rPh sb="0" eb="2">
      <t>ダイイチ</t>
    </rPh>
    <rPh sb="2" eb="4">
      <t>ネンド</t>
    </rPh>
    <rPh sb="4" eb="6">
      <t>キソ</t>
    </rPh>
    <rPh sb="6" eb="8">
      <t>ハイシュツ</t>
    </rPh>
    <rPh sb="8" eb="9">
      <t>リョウ</t>
    </rPh>
    <rPh sb="9" eb="11">
      <t>サクゲン</t>
    </rPh>
    <rPh sb="11" eb="12">
      <t>リツ</t>
    </rPh>
    <phoneticPr fontId="91"/>
  </si>
  <si>
    <t>第一年度再生可能エネルギー等電源比率</t>
    <rPh sb="0" eb="1">
      <t>ダイ</t>
    </rPh>
    <rPh sb="1" eb="4">
      <t>イチネンド</t>
    </rPh>
    <phoneticPr fontId="34"/>
  </si>
  <si>
    <t>第一年度再生可能エネルギー等電源比率再生可能エネルギー等電源比率</t>
    <phoneticPr fontId="34"/>
  </si>
  <si>
    <t>基準再生可能エネルギー等電源比率</t>
    <rPh sb="0" eb="2">
      <t>キジュン</t>
    </rPh>
    <phoneticPr fontId="34"/>
  </si>
  <si>
    <t>第二年度基礎排出量</t>
    <rPh sb="2" eb="4">
      <t>ネンド</t>
    </rPh>
    <rPh sb="4" eb="6">
      <t>キソ</t>
    </rPh>
    <rPh sb="6" eb="8">
      <t>ハイシュツ</t>
    </rPh>
    <rPh sb="8" eb="9">
      <t>リョウ</t>
    </rPh>
    <phoneticPr fontId="91"/>
  </si>
  <si>
    <t>第二年度基礎排出量削減率</t>
    <rPh sb="2" eb="4">
      <t>ネンド</t>
    </rPh>
    <rPh sb="4" eb="6">
      <t>キソ</t>
    </rPh>
    <rPh sb="6" eb="8">
      <t>ハイシュツ</t>
    </rPh>
    <rPh sb="8" eb="9">
      <t>リョウ</t>
    </rPh>
    <rPh sb="9" eb="11">
      <t>サクゲン</t>
    </rPh>
    <rPh sb="11" eb="12">
      <t>リツ</t>
    </rPh>
    <phoneticPr fontId="91"/>
  </si>
  <si>
    <t>第三年度基礎排出量</t>
    <rPh sb="2" eb="4">
      <t>ネンド</t>
    </rPh>
    <rPh sb="4" eb="6">
      <t>キソ</t>
    </rPh>
    <rPh sb="6" eb="8">
      <t>ハイシュツ</t>
    </rPh>
    <rPh sb="8" eb="9">
      <t>リョウ</t>
    </rPh>
    <phoneticPr fontId="91"/>
  </si>
  <si>
    <t>第三年度基礎排出量削減率</t>
    <rPh sb="2" eb="4">
      <t>ネンド</t>
    </rPh>
    <rPh sb="4" eb="6">
      <t>キソ</t>
    </rPh>
    <rPh sb="6" eb="8">
      <t>ハイシュツ</t>
    </rPh>
    <rPh sb="8" eb="9">
      <t>リョウ</t>
    </rPh>
    <rPh sb="9" eb="11">
      <t>サクゲン</t>
    </rPh>
    <rPh sb="11" eb="12">
      <t>リツ</t>
    </rPh>
    <phoneticPr fontId="91"/>
  </si>
  <si>
    <t>第二年度再生可能エネルギー等電源比率</t>
    <rPh sb="1" eb="2">
      <t>ニ</t>
    </rPh>
    <phoneticPr fontId="34"/>
  </si>
  <si>
    <t>第二年度再生可能エネルギー等電源比率</t>
    <phoneticPr fontId="34"/>
  </si>
  <si>
    <t>第一年度再生可能エネルギー等電源比率</t>
    <phoneticPr fontId="34"/>
  </si>
  <si>
    <t>第三年度再生可能エネルギー等電源比率</t>
    <rPh sb="1" eb="2">
      <t>サン</t>
    </rPh>
    <phoneticPr fontId="34"/>
  </si>
  <si>
    <t>第三年度再生可能エネルギー等電源比率</t>
    <phoneticPr fontId="34"/>
  </si>
  <si>
    <t>第二年度再生可能エネルギー等電源比率</t>
    <phoneticPr fontId="34"/>
  </si>
  <si>
    <t>プラグイン
ハイブリッド自動車</t>
    <rPh sb="12" eb="14">
      <t>ジドウ</t>
    </rPh>
    <rPh sb="14" eb="15">
      <t>シャ</t>
    </rPh>
    <phoneticPr fontId="34"/>
  </si>
  <si>
    <t>①サステナビリティ・リンク・ローン又はグリーンローンの融資を受けている。
②サステナビリティ・リンク・ボンド又はグリーンボンドの債券を発行している。</t>
    <phoneticPr fontId="34"/>
  </si>
  <si>
    <t>購入した未利用熱</t>
    <rPh sb="7" eb="8">
      <t>ネツ</t>
    </rPh>
    <phoneticPr fontId="34"/>
  </si>
  <si>
    <t>購入した未利用熱</t>
    <rPh sb="0" eb="2">
      <t>コウニュウ</t>
    </rPh>
    <rPh sb="4" eb="7">
      <t>ミリヨウ</t>
    </rPh>
    <rPh sb="7" eb="8">
      <t>ネツ</t>
    </rPh>
    <phoneticPr fontId="34"/>
  </si>
  <si>
    <t>クレジット配分有無</t>
    <rPh sb="5" eb="7">
      <t>ハイブン</t>
    </rPh>
    <rPh sb="7" eb="9">
      <t>ウム</t>
    </rPh>
    <phoneticPr fontId="34"/>
  </si>
  <si>
    <t>※クレジット控除に条件分岐あり</t>
    <rPh sb="6" eb="8">
      <t>コウジョ</t>
    </rPh>
    <phoneticPr fontId="34"/>
  </si>
  <si>
    <t>3号報告用（報2）</t>
    <rPh sb="1" eb="2">
      <t>ゴウ</t>
    </rPh>
    <rPh sb="2" eb="5">
      <t>ホウコクヨウ</t>
    </rPh>
    <rPh sb="6" eb="7">
      <t>ホウ</t>
    </rPh>
    <phoneticPr fontId="34"/>
  </si>
  <si>
    <t>３号計画用（計2）</t>
    <rPh sb="1" eb="2">
      <t>ゴウ</t>
    </rPh>
    <rPh sb="2" eb="5">
      <t>ケイカクヨウ</t>
    </rPh>
    <rPh sb="6" eb="7">
      <t>ケイ</t>
    </rPh>
    <phoneticPr fontId="34"/>
  </si>
  <si>
    <t>実績値</t>
    <rPh sb="0" eb="3">
      <t>ジッセキアタイ</t>
    </rPh>
    <phoneticPr fontId="136"/>
  </si>
  <si>
    <t>廃棄物処理施設</t>
    <phoneticPr fontId="34"/>
  </si>
  <si>
    <t>上水道・下水道施設</t>
    <rPh sb="0" eb="1">
      <t>ウエ</t>
    </rPh>
    <rPh sb="1" eb="3">
      <t>スイドウ</t>
    </rPh>
    <rPh sb="4" eb="7">
      <t>ゲスイドウ</t>
    </rPh>
    <rPh sb="7" eb="9">
      <t>シセツ</t>
    </rPh>
    <phoneticPr fontId="34"/>
  </si>
  <si>
    <t>事業所等の区分</t>
    <rPh sb="0" eb="4">
      <t>ジギョウショトウ</t>
    </rPh>
    <rPh sb="5" eb="7">
      <t>クブン</t>
    </rPh>
    <phoneticPr fontId="34"/>
  </si>
  <si>
    <t>管理権限</t>
    <rPh sb="0" eb="2">
      <t>カンリ</t>
    </rPh>
    <rPh sb="2" eb="4">
      <t>ケンゲン</t>
    </rPh>
    <phoneticPr fontId="34"/>
  </si>
  <si>
    <t>※使用しない</t>
    <rPh sb="1" eb="3">
      <t>シヨウ</t>
    </rPh>
    <phoneticPr fontId="34"/>
  </si>
  <si>
    <t>参照先の文字列</t>
    <rPh sb="0" eb="3">
      <t>サンショウサキ</t>
    </rPh>
    <rPh sb="4" eb="7">
      <t>モジレツ</t>
    </rPh>
    <phoneticPr fontId="34"/>
  </si>
  <si>
    <t>事業所等の名称</t>
    <phoneticPr fontId="91"/>
  </si>
  <si>
    <t>参照先の数値</t>
    <rPh sb="0" eb="3">
      <t>サンショウサキ</t>
    </rPh>
    <rPh sb="4" eb="6">
      <t>スウチ</t>
    </rPh>
    <phoneticPr fontId="34"/>
  </si>
  <si>
    <t>参照先数式文字列</t>
    <rPh sb="0" eb="3">
      <t>サンショウサキ</t>
    </rPh>
    <rPh sb="3" eb="8">
      <t>スウシキモジレツ</t>
    </rPh>
    <phoneticPr fontId="34"/>
  </si>
  <si>
    <t>基礎(tCO2)</t>
    <rPh sb="0" eb="2">
      <t>キソ</t>
    </rPh>
    <phoneticPr fontId="91"/>
  </si>
  <si>
    <t>基礎（残渣等）（tCO2）</t>
    <rPh sb="0" eb="2">
      <t>キソ</t>
    </rPh>
    <rPh sb="3" eb="6">
      <t>ザンサトウ</t>
    </rPh>
    <phoneticPr fontId="91"/>
  </si>
  <si>
    <t>エネルギー消費原単位</t>
    <rPh sb="5" eb="7">
      <t>ショウヒ</t>
    </rPh>
    <rPh sb="7" eb="10">
      <t>ゲンタンイ</t>
    </rPh>
    <phoneticPr fontId="91"/>
  </si>
  <si>
    <t>原単位分母</t>
    <rPh sb="0" eb="3">
      <t>ゲンタンイ</t>
    </rPh>
    <rPh sb="3" eb="5">
      <t>ブンボ</t>
    </rPh>
    <phoneticPr fontId="91"/>
  </si>
  <si>
    <t>１、２号</t>
    <rPh sb="3" eb="4">
      <t>ゴウ</t>
    </rPh>
    <phoneticPr fontId="34"/>
  </si>
  <si>
    <t>他シートリンク</t>
    <rPh sb="0" eb="1">
      <t>タ</t>
    </rPh>
    <phoneticPr fontId="34"/>
  </si>
  <si>
    <t>シート内計算</t>
    <rPh sb="3" eb="4">
      <t>ナイ</t>
    </rPh>
    <rPh sb="4" eb="6">
      <t>ケイサン</t>
    </rPh>
    <phoneticPr fontId="34"/>
  </si>
  <si>
    <t>実施済</t>
    <phoneticPr fontId="34"/>
  </si>
  <si>
    <t>一部実施済</t>
    <phoneticPr fontId="34"/>
  </si>
  <si>
    <t>実施予定有</t>
    <phoneticPr fontId="34"/>
  </si>
  <si>
    <t>実施予定無</t>
    <phoneticPr fontId="34"/>
  </si>
  <si>
    <t>非該当</t>
    <phoneticPr fontId="34"/>
  </si>
  <si>
    <t>集計</t>
    <rPh sb="0" eb="2">
      <t>シュウケイ</t>
    </rPh>
    <phoneticPr fontId="34"/>
  </si>
  <si>
    <t>1～3の合計</t>
    <rPh sb="4" eb="6">
      <t>ゴウケイ</t>
    </rPh>
    <phoneticPr fontId="34"/>
  </si>
  <si>
    <t>1～2の合計</t>
    <rPh sb="4" eb="6">
      <t>ゴウケイ</t>
    </rPh>
    <phoneticPr fontId="34"/>
  </si>
  <si>
    <t>報告書（第一年度）</t>
    <rPh sb="0" eb="3">
      <t>ホウコクショ</t>
    </rPh>
    <rPh sb="4" eb="8">
      <t>ダイイチネンド</t>
    </rPh>
    <phoneticPr fontId="34"/>
  </si>
  <si>
    <t>エネ転事業者一覧</t>
    <rPh sb="2" eb="3">
      <t>テン</t>
    </rPh>
    <rPh sb="3" eb="6">
      <t>ジギョウシャ</t>
    </rPh>
    <rPh sb="6" eb="8">
      <t>イチラン</t>
    </rPh>
    <phoneticPr fontId="34"/>
  </si>
  <si>
    <t>事業者ID</t>
    <rPh sb="0" eb="3">
      <t>ジギョウシャ</t>
    </rPh>
    <phoneticPr fontId="7"/>
  </si>
  <si>
    <t>事業者名</t>
    <rPh sb="0" eb="3">
      <t>ジギョウシャ</t>
    </rPh>
    <rPh sb="3" eb="4">
      <t>メイ</t>
    </rPh>
    <phoneticPr fontId="7"/>
  </si>
  <si>
    <t>株式会社JERA</t>
  </si>
  <si>
    <t>大分類の最初の1文字目アルファベット</t>
    <rPh sb="0" eb="3">
      <t>ダイブンルイ</t>
    </rPh>
    <rPh sb="4" eb="6">
      <t>サイショ</t>
    </rPh>
    <rPh sb="8" eb="11">
      <t>モジメ</t>
    </rPh>
    <phoneticPr fontId="34"/>
  </si>
  <si>
    <t>HV除く</t>
    <rPh sb="2" eb="3">
      <t>ノゾ</t>
    </rPh>
    <phoneticPr fontId="34"/>
  </si>
  <si>
    <t>HV含む</t>
    <rPh sb="2" eb="3">
      <t>フク</t>
    </rPh>
    <phoneticPr fontId="34"/>
  </si>
  <si>
    <t>1.2号評価</t>
    <rPh sb="3" eb="4">
      <t>ゴウ</t>
    </rPh>
    <rPh sb="4" eb="6">
      <t>ヒョウカ</t>
    </rPh>
    <phoneticPr fontId="34"/>
  </si>
  <si>
    <t>％以上</t>
    <rPh sb="1" eb="3">
      <t>イジョウ</t>
    </rPh>
    <phoneticPr fontId="34"/>
  </si>
  <si>
    <t>％未満</t>
    <rPh sb="1" eb="3">
      <t>ミマン</t>
    </rPh>
    <phoneticPr fontId="34"/>
  </si>
  <si>
    <t>項目以上</t>
    <phoneticPr fontId="34"/>
  </si>
  <si>
    <t>項目</t>
    <rPh sb="0" eb="2">
      <t>コウモク</t>
    </rPh>
    <phoneticPr fontId="34"/>
  </si>
  <si>
    <t>Ａ＋</t>
    <phoneticPr fontId="34"/>
  </si>
  <si>
    <t>非該当を除く合計</t>
    <rPh sb="0" eb="3">
      <t>ヒガイトウ</t>
    </rPh>
    <rPh sb="4" eb="5">
      <t>ノゾ</t>
    </rPh>
    <rPh sb="6" eb="8">
      <t>ゴウケイ</t>
    </rPh>
    <phoneticPr fontId="34"/>
  </si>
  <si>
    <t>非該当を除く合計</t>
    <phoneticPr fontId="34"/>
  </si>
  <si>
    <t>1～2の割合</t>
    <rPh sb="4" eb="6">
      <t>ワリアイ</t>
    </rPh>
    <phoneticPr fontId="34"/>
  </si>
  <si>
    <t>1の割合</t>
    <rPh sb="2" eb="4">
      <t>ワリアイ</t>
    </rPh>
    <phoneticPr fontId="34"/>
  </si>
  <si>
    <t>1～3の割合</t>
    <rPh sb="4" eb="6">
      <t>ワリアイ</t>
    </rPh>
    <phoneticPr fontId="34"/>
  </si>
  <si>
    <t>基準年度比の削減率で評価</t>
    <phoneticPr fontId="34"/>
  </si>
  <si>
    <t>％以上</t>
    <phoneticPr fontId="34"/>
  </si>
  <si>
    <t>％未満</t>
    <phoneticPr fontId="34"/>
  </si>
  <si>
    <t>HV含む1台以上</t>
  </si>
  <si>
    <t>台</t>
    <phoneticPr fontId="34"/>
  </si>
  <si>
    <t>HV除く1台以上</t>
    <phoneticPr fontId="34"/>
  </si>
  <si>
    <t>実施状況が全て実施済の場合</t>
    <phoneticPr fontId="34"/>
  </si>
  <si>
    <t>実施状況の80％が実施済みかつ残りが一部実施済の場合</t>
    <phoneticPr fontId="34"/>
  </si>
  <si>
    <t>Ａ、Ｂを未達成</t>
    <phoneticPr fontId="34"/>
  </si>
  <si>
    <t>非該当項目は除く</t>
    <phoneticPr fontId="34"/>
  </si>
  <si>
    <t>％以上</t>
  </si>
  <si>
    <t>％超</t>
  </si>
  <si>
    <t>台以上</t>
    <phoneticPr fontId="34"/>
  </si>
  <si>
    <t>温室効果ガスの排出の抑制に関する指針（評価基準抜粋）</t>
    <rPh sb="19" eb="23">
      <t>ヒョウカキジュン</t>
    </rPh>
    <rPh sb="23" eb="25">
      <t>バッスイ</t>
    </rPh>
    <phoneticPr fontId="34"/>
  </si>
  <si>
    <t>↑今年度の計画書等に記載する排出量</t>
    <phoneticPr fontId="136"/>
  </si>
  <si>
    <t>二酸化炭素排出合計量(tCO2)</t>
    <rPh sb="0" eb="3">
      <t>ニサンカ</t>
    </rPh>
    <rPh sb="3" eb="5">
      <t>タンソ</t>
    </rPh>
    <rPh sb="5" eb="7">
      <t>ハイシュツ</t>
    </rPh>
    <rPh sb="7" eb="9">
      <t>ゴウケイ</t>
    </rPh>
    <rPh sb="9" eb="10">
      <t>リョウ</t>
    </rPh>
    <phoneticPr fontId="136"/>
  </si>
  <si>
    <t>残差等</t>
    <rPh sb="0" eb="2">
      <t>ザンサ</t>
    </rPh>
    <rPh sb="2" eb="3">
      <t>トウ</t>
    </rPh>
    <phoneticPr fontId="136"/>
  </si>
  <si>
    <t>（有効数字四桁）</t>
    <phoneticPr fontId="136"/>
  </si>
  <si>
    <t>二酸化炭素排出合計量(tCO2)</t>
    <phoneticPr fontId="34"/>
  </si>
  <si>
    <r>
      <t>エネルギー消費原単位（kl/★）</t>
    </r>
    <r>
      <rPr>
        <b/>
        <sz val="10"/>
        <rFont val="ＭＳ Ｐゴシック"/>
        <family val="3"/>
        <charset val="128"/>
      </rPr>
      <t>（有効数字四桁）</t>
    </r>
    <rPh sb="5" eb="7">
      <t>ショウヒ</t>
    </rPh>
    <rPh sb="7" eb="10">
      <t>ゲンタンイ</t>
    </rPh>
    <rPh sb="17" eb="21">
      <t>ユウコウスウジ</t>
    </rPh>
    <rPh sb="21" eb="22">
      <t>ヨン</t>
    </rPh>
    <rPh sb="22" eb="23">
      <t>ケタ</t>
    </rPh>
    <phoneticPr fontId="34"/>
  </si>
  <si>
    <t>※1,2号及び3号の両方の要件に該当し、かつ、クレジット等を配分して使用する場合、クレジット配分の有無を「有り」とし、下の太枠にそれぞれの配分量を記入してください。
ただし、配分量は、それぞれの区分の排出量を上限としてください。
なお、配分を「無し」とした場合、1,2号に優先的に使用されます。</t>
    <phoneticPr fontId="34"/>
  </si>
  <si>
    <t>↑この位置（M35:M48）を変更ししない。</t>
    <rPh sb="3" eb="5">
      <t>イチ</t>
    </rPh>
    <rPh sb="15" eb="17">
      <t>ヘンコウ</t>
    </rPh>
    <phoneticPr fontId="34"/>
  </si>
  <si>
    <t>変更する場合、評価シートのG6セルの計算式</t>
    <rPh sb="0" eb="2">
      <t>ヘンコウ</t>
    </rPh>
    <rPh sb="4" eb="6">
      <t>バアイ</t>
    </rPh>
    <rPh sb="7" eb="9">
      <t>ヒョウカ</t>
    </rPh>
    <rPh sb="18" eb="20">
      <t>ケイサン</t>
    </rPh>
    <rPh sb="20" eb="21">
      <t>シキ</t>
    </rPh>
    <phoneticPr fontId="34"/>
  </si>
  <si>
    <t>を修正しなければならない。</t>
    <rPh sb="1" eb="3">
      <t>シュウセイ</t>
    </rPh>
    <phoneticPr fontId="34"/>
  </si>
  <si>
    <t>９の３　基本対策の実施状況及び計画（第３号該当事業者）</t>
    <rPh sb="4" eb="6">
      <t>キホン</t>
    </rPh>
    <rPh sb="6" eb="8">
      <t>タイサク</t>
    </rPh>
    <rPh sb="9" eb="11">
      <t>ジッシ</t>
    </rPh>
    <rPh sb="11" eb="13">
      <t>ジョウキョウ</t>
    </rPh>
    <phoneticPr fontId="34"/>
  </si>
  <si>
    <t>９の４　重点対策の実施状況（第３号該当事業者）</t>
    <rPh sb="4" eb="6">
      <t>ジュウテン</t>
    </rPh>
    <rPh sb="6" eb="8">
      <t>タイサク</t>
    </rPh>
    <rPh sb="9" eb="11">
      <t>ジッシ</t>
    </rPh>
    <rPh sb="11" eb="13">
      <t>ジョウキョウ</t>
    </rPh>
    <phoneticPr fontId="34"/>
  </si>
  <si>
    <t>９の１　基本対策の実施状況及び計画（第１号及び第２号該当事業者）</t>
    <rPh sb="4" eb="6">
      <t>キホン</t>
    </rPh>
    <rPh sb="6" eb="8">
      <t>タイサク</t>
    </rPh>
    <rPh sb="9" eb="11">
      <t>ジッシ</t>
    </rPh>
    <rPh sb="11" eb="13">
      <t>ジョウキョウ</t>
    </rPh>
    <rPh sb="13" eb="14">
      <t>オヨ</t>
    </rPh>
    <rPh sb="15" eb="17">
      <t>ケイカク</t>
    </rPh>
    <phoneticPr fontId="34"/>
  </si>
  <si>
    <t>９の２　重点対策の実施状況及び計画（第１号及び第２号該当事業者）</t>
    <rPh sb="4" eb="6">
      <t>ジュウテン</t>
    </rPh>
    <rPh sb="6" eb="8">
      <t>タイサク</t>
    </rPh>
    <rPh sb="9" eb="11">
      <t>ジッシ</t>
    </rPh>
    <rPh sb="11" eb="13">
      <t>ジョウキョウ</t>
    </rPh>
    <phoneticPr fontId="34"/>
  </si>
  <si>
    <t>電気保有台数_自家用</t>
    <rPh sb="0" eb="2">
      <t>デンキ</t>
    </rPh>
    <rPh sb="2" eb="4">
      <t>ホユウ</t>
    </rPh>
    <rPh sb="4" eb="6">
      <t>ダイスウ</t>
    </rPh>
    <rPh sb="7" eb="10">
      <t>ジカヨウ</t>
    </rPh>
    <phoneticPr fontId="91"/>
  </si>
  <si>
    <t>電気保有台数_事業用</t>
    <rPh sb="0" eb="2">
      <t>デンキ</t>
    </rPh>
    <rPh sb="2" eb="4">
      <t>ホユウ</t>
    </rPh>
    <rPh sb="4" eb="6">
      <t>ダイスウ</t>
    </rPh>
    <rPh sb="7" eb="10">
      <t>ジギョウヨウ</t>
    </rPh>
    <phoneticPr fontId="91"/>
  </si>
  <si>
    <t>電気保有台数_軽自動車</t>
    <rPh sb="0" eb="2">
      <t>デンキ</t>
    </rPh>
    <rPh sb="2" eb="4">
      <t>ホユウ</t>
    </rPh>
    <rPh sb="4" eb="6">
      <t>ダイスウ</t>
    </rPh>
    <rPh sb="7" eb="11">
      <t>ケイジドウシャ</t>
    </rPh>
    <phoneticPr fontId="91"/>
  </si>
  <si>
    <t>プラグインハイブリッド保有台数_事業用</t>
    <rPh sb="11" eb="13">
      <t>ホユウ</t>
    </rPh>
    <rPh sb="13" eb="15">
      <t>ダイスウ</t>
    </rPh>
    <rPh sb="16" eb="18">
      <t>ジギョウ</t>
    </rPh>
    <rPh sb="18" eb="19">
      <t>ヨウ</t>
    </rPh>
    <phoneticPr fontId="91"/>
  </si>
  <si>
    <t>プラグインハイブリッド保有台数_自家用</t>
    <rPh sb="11" eb="13">
      <t>ホユウ</t>
    </rPh>
    <rPh sb="13" eb="15">
      <t>ダイスウ</t>
    </rPh>
    <rPh sb="16" eb="18">
      <t>ジカ</t>
    </rPh>
    <rPh sb="18" eb="19">
      <t>ヨウ</t>
    </rPh>
    <phoneticPr fontId="91"/>
  </si>
  <si>
    <t>プラグインハイブリッド保有台数_軽自動車</t>
    <rPh sb="11" eb="13">
      <t>ホユウ</t>
    </rPh>
    <rPh sb="13" eb="15">
      <t>ダイスウ</t>
    </rPh>
    <rPh sb="16" eb="20">
      <t>ケイジドウシャ</t>
    </rPh>
    <phoneticPr fontId="91"/>
  </si>
  <si>
    <t>燃料電池保有台数_自家用</t>
    <rPh sb="4" eb="6">
      <t>ホユウ</t>
    </rPh>
    <rPh sb="6" eb="8">
      <t>ダイスウ</t>
    </rPh>
    <rPh sb="9" eb="12">
      <t>ジカヨウ</t>
    </rPh>
    <phoneticPr fontId="91"/>
  </si>
  <si>
    <t>燃料電池保有台数_事業用</t>
    <rPh sb="4" eb="6">
      <t>ホユウ</t>
    </rPh>
    <rPh sb="6" eb="8">
      <t>ダイスウ</t>
    </rPh>
    <rPh sb="9" eb="12">
      <t>ジギョウヨウ</t>
    </rPh>
    <phoneticPr fontId="91"/>
  </si>
  <si>
    <t>燃料電池保有台数_軽自動車</t>
    <rPh sb="4" eb="6">
      <t>ホユウ</t>
    </rPh>
    <rPh sb="6" eb="8">
      <t>ダイスウ</t>
    </rPh>
    <rPh sb="9" eb="13">
      <t>ケイジドウシャ</t>
    </rPh>
    <phoneticPr fontId="91"/>
  </si>
  <si>
    <t>ハイブリッド保有台数_事業用</t>
    <rPh sb="6" eb="8">
      <t>ホユウ</t>
    </rPh>
    <rPh sb="8" eb="10">
      <t>ダイスウ</t>
    </rPh>
    <rPh sb="11" eb="14">
      <t>ジギョウヨウ</t>
    </rPh>
    <phoneticPr fontId="91"/>
  </si>
  <si>
    <t>ハイブリッド保有台数_自家用</t>
    <rPh sb="6" eb="8">
      <t>ホユウ</t>
    </rPh>
    <rPh sb="8" eb="10">
      <t>ダイスウ</t>
    </rPh>
    <rPh sb="11" eb="14">
      <t>ジカヨウ</t>
    </rPh>
    <phoneticPr fontId="91"/>
  </si>
  <si>
    <t>ハイブリッド保有台数_軽自動車</t>
    <rPh sb="6" eb="8">
      <t>ホユウ</t>
    </rPh>
    <rPh sb="8" eb="10">
      <t>ダイスウ</t>
    </rPh>
    <rPh sb="11" eb="15">
      <t>ケイジドウシャ</t>
    </rPh>
    <phoneticPr fontId="91"/>
  </si>
  <si>
    <t>1,2号報告書用（報2）</t>
    <rPh sb="3" eb="4">
      <t>ゴウ</t>
    </rPh>
    <rPh sb="4" eb="7">
      <t>ホウコクショ</t>
    </rPh>
    <rPh sb="7" eb="8">
      <t>ヨウ</t>
    </rPh>
    <rPh sb="9" eb="10">
      <t>ホウ</t>
    </rPh>
    <phoneticPr fontId="34"/>
  </si>
  <si>
    <t>3号報告書用（報2）</t>
    <rPh sb="1" eb="2">
      <t>ゴウ</t>
    </rPh>
    <rPh sb="2" eb="6">
      <t>ホウコクショヨウ</t>
    </rPh>
    <rPh sb="7" eb="8">
      <t>ホウ</t>
    </rPh>
    <phoneticPr fontId="34"/>
  </si>
  <si>
    <t>3号報告書用（報2）</t>
    <rPh sb="1" eb="2">
      <t>ゴウ</t>
    </rPh>
    <rPh sb="2" eb="5">
      <t>ホウコクショ</t>
    </rPh>
    <rPh sb="5" eb="6">
      <t>ヨウ</t>
    </rPh>
    <rPh sb="7" eb="8">
      <t>ホウ</t>
    </rPh>
    <phoneticPr fontId="34"/>
  </si>
  <si>
    <t>自動車台数報告書用（報3）</t>
    <rPh sb="0" eb="5">
      <t>ジドウシャダイスウ</t>
    </rPh>
    <rPh sb="5" eb="9">
      <t>ホウコクショヨウ</t>
    </rPh>
    <rPh sb="10" eb="11">
      <t>ホウ</t>
    </rPh>
    <phoneticPr fontId="34"/>
  </si>
  <si>
    <t>無し</t>
  </si>
  <si>
    <t>基礎排出量_実績値
（tCO2）</t>
    <rPh sb="6" eb="8">
      <t>ジッセキ</t>
    </rPh>
    <rPh sb="8" eb="9">
      <t>アタイ</t>
    </rPh>
    <phoneticPr fontId="90"/>
  </si>
  <si>
    <t>調整後排出量_実績値
（tCO2）</t>
    <rPh sb="7" eb="10">
      <t>ジッセキチ</t>
    </rPh>
    <phoneticPr fontId="90"/>
  </si>
  <si>
    <t>事業活動量</t>
    <rPh sb="0" eb="2">
      <t>ジギョウ</t>
    </rPh>
    <rPh sb="2" eb="4">
      <t>カツドウ</t>
    </rPh>
    <rPh sb="4" eb="5">
      <t>リョウ</t>
    </rPh>
    <phoneticPr fontId="91"/>
  </si>
  <si>
    <t>自由記述欄</t>
    <rPh sb="0" eb="5">
      <t>ジユウキジュツラン</t>
    </rPh>
    <phoneticPr fontId="91"/>
  </si>
  <si>
    <t>換算電力量_電力量</t>
    <rPh sb="6" eb="9">
      <t>デンリョクリョウ</t>
    </rPh>
    <phoneticPr fontId="34"/>
  </si>
  <si>
    <t>換算電力量_単位</t>
    <rPh sb="6" eb="8">
      <t>タンイ</t>
    </rPh>
    <phoneticPr fontId="34"/>
  </si>
  <si>
    <t>再エネ指定</t>
    <rPh sb="0" eb="1">
      <t>サイ</t>
    </rPh>
    <rPh sb="3" eb="5">
      <t>シテイ</t>
    </rPh>
    <phoneticPr fontId="90"/>
  </si>
  <si>
    <t>事業用</t>
    <rPh sb="0" eb="2">
      <t>ジギョウ</t>
    </rPh>
    <rPh sb="2" eb="3">
      <t>ヨウ</t>
    </rPh>
    <phoneticPr fontId="34"/>
  </si>
  <si>
    <t>計</t>
    <rPh sb="0" eb="1">
      <t>ケイ</t>
    </rPh>
    <phoneticPr fontId="34"/>
  </si>
  <si>
    <t>５　クレジット等に関する取組状況</t>
    <rPh sb="7" eb="8">
      <t>トウ</t>
    </rPh>
    <phoneticPr fontId="34"/>
  </si>
  <si>
    <t>７　次世代自動車（EV、PHV、FCV）及びハイブリッド自動車（HV）の導入状況</t>
    <phoneticPr fontId="34"/>
  </si>
  <si>
    <t>【７】</t>
    <phoneticPr fontId="34"/>
  </si>
  <si>
    <t>ハイブリッド自動車</t>
    <rPh sb="6" eb="9">
      <t>ジドウシャ</t>
    </rPh>
    <phoneticPr fontId="90"/>
  </si>
  <si>
    <t>８の１　基本対策の実施状況（第１号及び第２号該当事業者）</t>
    <phoneticPr fontId="34"/>
  </si>
  <si>
    <t>-</t>
  </si>
  <si>
    <t>８の２　重点対策の実施状況（第１号及び第２号該当事業者）</t>
    <phoneticPr fontId="34"/>
  </si>
  <si>
    <t>1 脱炭素経営に関する取組の実施</t>
    <phoneticPr fontId="34"/>
  </si>
  <si>
    <t>2 サプライチェーン排出量の削減計画の策定</t>
  </si>
  <si>
    <t>2 サプライチェーン排出量の削減計画の策定</t>
    <phoneticPr fontId="34"/>
  </si>
  <si>
    <t>3 脱炭素に向けた調達方針の策定</t>
  </si>
  <si>
    <t>3 脱炭素に向けた調達方針の策定</t>
    <phoneticPr fontId="34"/>
  </si>
  <si>
    <t>4 環境配慮製品・サービス等の開発・製造及び提供</t>
  </si>
  <si>
    <t>4 環境配慮製品・サービス等の開発・製造及び提供</t>
    <phoneticPr fontId="34"/>
  </si>
  <si>
    <t>5 エネルギー消費効率の高い建築物の導入</t>
  </si>
  <si>
    <t>5 エネルギー消費効率の高い建築物の導入</t>
    <phoneticPr fontId="34"/>
  </si>
  <si>
    <t>6 サステナブルファイナンスの実施</t>
  </si>
  <si>
    <t>6 サステナブルファイナンスの実施</t>
    <phoneticPr fontId="34"/>
  </si>
  <si>
    <t>7 LED照明の導入</t>
  </si>
  <si>
    <t>7 LED照明の導入</t>
    <phoneticPr fontId="34"/>
  </si>
  <si>
    <t>8 電力需給バランス調整への寄与</t>
    <phoneticPr fontId="34"/>
  </si>
  <si>
    <t>1 推進体制の整備</t>
    <phoneticPr fontId="90"/>
  </si>
  <si>
    <t>2 自動車の適正な使用管理</t>
    <phoneticPr fontId="90"/>
  </si>
  <si>
    <t>3 エネルギー使用量等に関するデータの管理</t>
    <phoneticPr fontId="90"/>
  </si>
  <si>
    <t>4 エコドライブ推進体制の整備</t>
    <phoneticPr fontId="90"/>
  </si>
  <si>
    <t>5 自動車の適正な維持管理</t>
    <phoneticPr fontId="90"/>
  </si>
  <si>
    <t>８の３　基本対策の実施状況（第３号該当事業者）</t>
    <phoneticPr fontId="34"/>
  </si>
  <si>
    <t>８の４　重点対策の実施状況（第３号該当事業者）</t>
    <phoneticPr fontId="34"/>
  </si>
  <si>
    <t>９　地球温暖化を防止する対策の取組事例</t>
    <phoneticPr fontId="34"/>
  </si>
  <si>
    <t>対策分類</t>
    <rPh sb="0" eb="4">
      <t>タイサクブンルイ</t>
    </rPh>
    <phoneticPr fontId="34"/>
  </si>
  <si>
    <t>具体的な取り組み事例</t>
  </si>
  <si>
    <t>具体的な取り組み事例</t>
    <phoneticPr fontId="91"/>
  </si>
  <si>
    <t>【１０】</t>
    <phoneticPr fontId="91"/>
  </si>
  <si>
    <t>10　特記事項</t>
    <phoneticPr fontId="91"/>
  </si>
  <si>
    <t>特記事項</t>
    <rPh sb="0" eb="4">
      <t>トッキジコウ</t>
    </rPh>
    <phoneticPr fontId="34"/>
  </si>
  <si>
    <t>【４】</t>
    <phoneticPr fontId="92"/>
  </si>
  <si>
    <t>【5】</t>
    <phoneticPr fontId="92"/>
  </si>
  <si>
    <t>中長期目標</t>
    <phoneticPr fontId="34"/>
  </si>
  <si>
    <t>目標削減率</t>
    <rPh sb="0" eb="5">
      <t>モクヒョウサクゲンリツ</t>
    </rPh>
    <phoneticPr fontId="34"/>
  </si>
  <si>
    <t>年度比</t>
    <rPh sb="0" eb="2">
      <t>ネンド</t>
    </rPh>
    <rPh sb="2" eb="3">
      <t>ヒ</t>
    </rPh>
    <phoneticPr fontId="34"/>
  </si>
  <si>
    <t>導入予定</t>
    <rPh sb="0" eb="4">
      <t>ドウニュウヨテイ</t>
    </rPh>
    <phoneticPr fontId="34"/>
  </si>
  <si>
    <t>７　設備の新設、更新等の計画</t>
    <phoneticPr fontId="34"/>
  </si>
  <si>
    <t>【６】</t>
    <phoneticPr fontId="90"/>
  </si>
  <si>
    <t>【７】</t>
    <phoneticPr fontId="90"/>
  </si>
  <si>
    <t>目標年度1</t>
    <rPh sb="0" eb="4">
      <t>モクヒョウネンド</t>
    </rPh>
    <phoneticPr fontId="34"/>
  </si>
  <si>
    <t>目標削減率1</t>
    <rPh sb="0" eb="5">
      <t>モクヒョウサクゲンリツ</t>
    </rPh>
    <phoneticPr fontId="34"/>
  </si>
  <si>
    <t>年度比1</t>
    <rPh sb="0" eb="2">
      <t>ネンド</t>
    </rPh>
    <rPh sb="2" eb="3">
      <t>ヒ</t>
    </rPh>
    <phoneticPr fontId="34"/>
  </si>
  <si>
    <t>目標年度2</t>
    <rPh sb="0" eb="4">
      <t>モクヒョウネンド</t>
    </rPh>
    <phoneticPr fontId="34"/>
  </si>
  <si>
    <t>目標削減率2</t>
    <rPh sb="0" eb="5">
      <t>モクヒョウサクゲンリツ</t>
    </rPh>
    <phoneticPr fontId="34"/>
  </si>
  <si>
    <t>年度比2</t>
    <rPh sb="0" eb="2">
      <t>ネンド</t>
    </rPh>
    <rPh sb="2" eb="3">
      <t>ヒ</t>
    </rPh>
    <phoneticPr fontId="34"/>
  </si>
  <si>
    <t>【８】</t>
    <phoneticPr fontId="90"/>
  </si>
  <si>
    <t>８　次世代自動車（EV、PHV、FCV）及びハイブリッド自動車（HV）の導入状況及び計画</t>
    <phoneticPr fontId="34"/>
  </si>
  <si>
    <t>実施予定</t>
    <phoneticPr fontId="90"/>
  </si>
  <si>
    <t>再エネ設備</t>
    <phoneticPr fontId="34"/>
  </si>
  <si>
    <t>導入予定</t>
    <rPh sb="0" eb="2">
      <t>ドウニュウ</t>
    </rPh>
    <phoneticPr fontId="90"/>
  </si>
  <si>
    <t>導入予定台数_事業用</t>
    <rPh sb="0" eb="4">
      <t>ドウニュウヨテイ</t>
    </rPh>
    <rPh sb="7" eb="10">
      <t>ジギョウヨウ</t>
    </rPh>
    <phoneticPr fontId="34"/>
  </si>
  <si>
    <t>導入予定台数_自家用</t>
    <rPh sb="0" eb="4">
      <t>ドウニュウヨテイ</t>
    </rPh>
    <rPh sb="7" eb="9">
      <t>ジカ</t>
    </rPh>
    <rPh sb="9" eb="10">
      <t>ヨウ</t>
    </rPh>
    <phoneticPr fontId="34"/>
  </si>
  <si>
    <t>導入予定台数_軽自動車</t>
    <rPh sb="0" eb="4">
      <t>ドウニュウヨテイ</t>
    </rPh>
    <rPh sb="7" eb="11">
      <t>ケイジドウシャ</t>
    </rPh>
    <phoneticPr fontId="34"/>
  </si>
  <si>
    <t>ハイブリッド自動車</t>
    <phoneticPr fontId="34"/>
  </si>
  <si>
    <t>【９】</t>
    <phoneticPr fontId="34"/>
  </si>
  <si>
    <t>９の１　基本対策の実施状況及び計画（第１号及び第２号該当事業者）</t>
    <phoneticPr fontId="34"/>
  </si>
  <si>
    <t>９の２　重点対策の実施状況及び計画（第１号及び第２号該当事業者）</t>
    <phoneticPr fontId="34"/>
  </si>
  <si>
    <t>９の３　基本対策の実施状況及び計画（第３号該当事業者）</t>
    <phoneticPr fontId="34"/>
  </si>
  <si>
    <t>９の４　重点対策の実施状況（第３号該当事業者）</t>
    <phoneticPr fontId="34"/>
  </si>
  <si>
    <t>実施予定無</t>
    <rPh sb="4" eb="5">
      <t>ナシ</t>
    </rPh>
    <phoneticPr fontId="34"/>
  </si>
  <si>
    <t>％削減</t>
    <phoneticPr fontId="34"/>
  </si>
  <si>
    <t>年度比</t>
    <phoneticPr fontId="34"/>
  </si>
  <si>
    <t>昨年度報告に修正があります</t>
    <phoneticPr fontId="34"/>
  </si>
  <si>
    <t>修正ありません</t>
    <phoneticPr fontId="34"/>
  </si>
  <si>
    <t>【ガス事業者排出係数一覧】</t>
    <rPh sb="6" eb="10">
      <t>ハイシュツケイスウ</t>
    </rPh>
    <rPh sb="10" eb="12">
      <t>イチラン</t>
    </rPh>
    <phoneticPr fontId="34"/>
  </si>
  <si>
    <t>【熱供給事業者排出係数一覧】</t>
    <rPh sb="7" eb="11">
      <t>ハイシュツケイスウ</t>
    </rPh>
    <rPh sb="11" eb="13">
      <t>イチラン</t>
    </rPh>
    <phoneticPr fontId="34"/>
  </si>
  <si>
    <t>熱供給事業者名</t>
    <phoneticPr fontId="34"/>
  </si>
  <si>
    <t>ガス事業者名</t>
    <phoneticPr fontId="34"/>
  </si>
  <si>
    <t>バイオマス</t>
  </si>
  <si>
    <t>クレジット等換算電力量（kW）</t>
    <rPh sb="5" eb="6">
      <t>トウ</t>
    </rPh>
    <rPh sb="6" eb="11">
      <t>カンサンデンリョクリョウ</t>
    </rPh>
    <phoneticPr fontId="34"/>
  </si>
  <si>
    <t>年月日</t>
    <rPh sb="0" eb="3">
      <t>ネンツキヒ</t>
    </rPh>
    <phoneticPr fontId="34"/>
  </si>
  <si>
    <t>対象セルor範囲</t>
    <rPh sb="0" eb="2">
      <t>タイショウ</t>
    </rPh>
    <rPh sb="6" eb="8">
      <t>ハンイ</t>
    </rPh>
    <phoneticPr fontId="34"/>
  </si>
  <si>
    <t>以下の修正はT22のもの。U22～W22も同様。
正　=ROUND(SUMIF(O105:O136,0,$G105:$G136),0)
誤　=ROUND(SUMIF(O105:O140,0,$G105:$G140),0)</t>
    <rPh sb="0" eb="2">
      <t>イカ</t>
    </rPh>
    <rPh sb="3" eb="5">
      <t>シュウセイ</t>
    </rPh>
    <rPh sb="21" eb="23">
      <t>ドウヨウ</t>
    </rPh>
    <rPh sb="68" eb="69">
      <t>ゴ</t>
    </rPh>
    <phoneticPr fontId="34"/>
  </si>
  <si>
    <t>J141</t>
    <phoneticPr fontId="34"/>
  </si>
  <si>
    <t>正　=SUM(J132:J135)
誤　=SUM(J132:J136)</t>
    <phoneticPr fontId="34"/>
  </si>
  <si>
    <t>電気事業者名</t>
    <phoneticPr fontId="34"/>
  </si>
  <si>
    <t>(株)SEウイングズ</t>
  </si>
  <si>
    <t>(株)Looop</t>
  </si>
  <si>
    <t>A0046</t>
  </si>
  <si>
    <t>(株)UPDATER</t>
  </si>
  <si>
    <t>auエネルギー＆ライフ(株)</t>
  </si>
  <si>
    <t>サーラeエナジー(株)</t>
  </si>
  <si>
    <t>パナソニックオペレーショナルエクセレンス(株)</t>
  </si>
  <si>
    <t>MCリテールエナジー(株)</t>
  </si>
  <si>
    <t>リニューアブル・ジャパン(株)</t>
  </si>
  <si>
    <t>HTBエナジー(株)</t>
  </si>
  <si>
    <t>Japan電力(株)</t>
  </si>
  <si>
    <t>SBパワー(株)</t>
  </si>
  <si>
    <t>NFパワーサービス(株)</t>
  </si>
  <si>
    <t>日本瓦斯(株)(日本ガス(株))</t>
  </si>
  <si>
    <t>(株)TTSパワー</t>
  </si>
  <si>
    <t>Next Power(株)</t>
  </si>
  <si>
    <t>(株)カーボンニュートラル</t>
  </si>
  <si>
    <t>A0260</t>
  </si>
  <si>
    <t>(株)ジョヴィ</t>
  </si>
  <si>
    <t>(株)Misumi</t>
  </si>
  <si>
    <t>MKステーションズ(株)</t>
  </si>
  <si>
    <t>(株)JTBコミュニケーションデザイン</t>
  </si>
  <si>
    <t>(株)PinT</t>
  </si>
  <si>
    <t>(株)クローバー・テクノロジーズ</t>
  </si>
  <si>
    <t>(株)CHIBAむつざわエナジー</t>
  </si>
  <si>
    <t>(株)CWS</t>
  </si>
  <si>
    <t>A0371</t>
  </si>
  <si>
    <t>Apaman Energy(株)</t>
  </si>
  <si>
    <t>アストマックス・エネルギー(株)</t>
  </si>
  <si>
    <t>A0407</t>
  </si>
  <si>
    <t>ALL GREEN POWER(株)</t>
  </si>
  <si>
    <t>(株)MKエネルギー</t>
  </si>
  <si>
    <t>そうまIグリッド合同会社</t>
  </si>
  <si>
    <t>JPエネルギー(株)</t>
  </si>
  <si>
    <t>Cocoテラスたがわ(株)</t>
  </si>
  <si>
    <t>A0461</t>
  </si>
  <si>
    <t>(株)LIXIL TEPCO スマートパートナーズ</t>
  </si>
  <si>
    <t>A0463</t>
  </si>
  <si>
    <t>(株)NEXT ONE</t>
  </si>
  <si>
    <t>(株)CDエナジーダイレクト</t>
  </si>
  <si>
    <t>Q.ENESTでんき(株)</t>
  </si>
  <si>
    <t>ふかやeパワー(株)</t>
  </si>
  <si>
    <t>(株)Link Life</t>
  </si>
  <si>
    <t>(株)karch</t>
  </si>
  <si>
    <t>くこくエネルギー(株)</t>
  </si>
  <si>
    <t>MGCエネルギー(株)</t>
  </si>
  <si>
    <t>WSエナジー(株)</t>
  </si>
  <si>
    <t>TERA Energy(株)</t>
  </si>
  <si>
    <t>MCPD(株)</t>
  </si>
  <si>
    <t>(株)LENETS</t>
  </si>
  <si>
    <t>(株)エネクル</t>
  </si>
  <si>
    <t>(株)タケエイでんき</t>
  </si>
  <si>
    <t>NTTアノードエナジー(株)</t>
  </si>
  <si>
    <t>UNIVERGY(株)</t>
  </si>
  <si>
    <t>KBN(株)</t>
  </si>
  <si>
    <t>KMパワー(株)</t>
  </si>
  <si>
    <t>(株)Okazaki</t>
  </si>
  <si>
    <t>Castleton Commodities Japan合同会社</t>
  </si>
  <si>
    <t>エア・ウォーター・ライフソリューション(株)</t>
  </si>
  <si>
    <t>T＆Tエナジー(株)</t>
  </si>
  <si>
    <t>SustainableEnergy(株)</t>
  </si>
  <si>
    <t>(株)クリーンベンチャー21</t>
  </si>
  <si>
    <t>Y.W.C.(株)</t>
  </si>
  <si>
    <t>(株)MTエナジー</t>
  </si>
  <si>
    <t>TGオクトパスエナジー(株)</t>
  </si>
  <si>
    <t>三菱HCキャピタルエナジー(株)</t>
  </si>
  <si>
    <t>A0800</t>
  </si>
  <si>
    <t>(株)Meisin</t>
  </si>
  <si>
    <t>A0806</t>
  </si>
  <si>
    <t>A0824</t>
  </si>
  <si>
    <t>(株)IQg</t>
  </si>
  <si>
    <t>(株)FPS</t>
  </si>
  <si>
    <t>(株)レックス</t>
  </si>
  <si>
    <t>(株)stc</t>
  </si>
  <si>
    <t>シントウエナジー(株)</t>
  </si>
  <si>
    <t>東北エネルギーサービス(株)</t>
  </si>
  <si>
    <t>A0020_メニューA</t>
  </si>
  <si>
    <t>A0024_メニューA</t>
  </si>
  <si>
    <t>有</t>
  </si>
  <si>
    <t>代表取締役　川本　大作</t>
  </si>
  <si>
    <t>代表取締役　富安　敏明</t>
  </si>
  <si>
    <t>横浜市西区みなとみらい4-6-2</t>
  </si>
  <si>
    <t>代表取締役社長　髙梨　芳樹</t>
  </si>
  <si>
    <t>代表取締役社長　太田 光治</t>
  </si>
  <si>
    <t>代表取締役社長　森　昌弘</t>
  </si>
  <si>
    <t>創薬本部 創薬基盤研究所長
小口　泰</t>
  </si>
  <si>
    <t>代表取締役社長　上村 和久</t>
  </si>
  <si>
    <t>東京都文京区小石川一丁目1番1号 
文京ガーデン ゲートタワー22階</t>
  </si>
  <si>
    <t>代表取締役社長 下田拓</t>
  </si>
  <si>
    <t>理事長　近野　真一</t>
  </si>
  <si>
    <t>代表取締役　長谷場 洋之</t>
  </si>
  <si>
    <t>　川崎本社</t>
  </si>
  <si>
    <t>　神奈川県川崎市幸区堀川町580番地　ソリッドスクエア東館9F</t>
  </si>
  <si>
    <t>代表取締役社長　松尾　啓史</t>
  </si>
  <si>
    <t>取締役社長　金子　新司</t>
  </si>
  <si>
    <t>代表取締役　関　裕之</t>
  </si>
  <si>
    <t>金港交通株式会社　総務部</t>
  </si>
  <si>
    <t>横浜市磯子区上町　１１－３</t>
  </si>
  <si>
    <t>祝日を除く　月曜日～金曜日　午前１０時～午後３時</t>
  </si>
  <si>
    <t>https://www.nissin-tw.com/</t>
  </si>
  <si>
    <t>福田竜二</t>
  </si>
  <si>
    <t>代表取締役兼会長 執行役員 馬立 稔和</t>
  </si>
  <si>
    <t>https://www.fra.go.jp/home/kokaijoho/hoteikokaijoho/index.html</t>
  </si>
  <si>
    <t>横浜市都筑区中川中央1-9-32</t>
  </si>
  <si>
    <t>代表取締役 社長　柳澤 花芽</t>
  </si>
  <si>
    <t>株式会社　東急百貨店</t>
  </si>
  <si>
    <t>国際埠頭(株) 本社事務所 品質安全室 環境・安全チーム</t>
  </si>
  <si>
    <t>神奈川県川崎市川崎区扇島１番地１</t>
  </si>
  <si>
    <t>常務執行役員　京浜地区所長　杉岡　正敏</t>
  </si>
  <si>
    <t>代表取締役社長　広瀬　政之</t>
  </si>
  <si>
    <t>10:00～16:30(土日祝祭日休館)</t>
  </si>
  <si>
    <t>代表取締役社長　福田　一美</t>
  </si>
  <si>
    <t>代表取締役社長　長井太一</t>
  </si>
  <si>
    <t>東京都千代田区丸の内1-5-1</t>
  </si>
  <si>
    <t>代表取締役  吉岡　秀二</t>
  </si>
  <si>
    <t>代表取締役　榊原　健</t>
  </si>
  <si>
    <t>横浜市西区みなとみらい5-1-2　横浜シンフォステージ ウエストタワー13階</t>
  </si>
  <si>
    <t>代表取締役兼社長執行役員　佐伯　友道</t>
  </si>
  <si>
    <t>〒171-0022　東京都豊島区南池袋1-18-21　西武池袋本店 書籍館</t>
  </si>
  <si>
    <t>取締役 執行役員社長　田口 広人</t>
  </si>
  <si>
    <t>事務局　教育長　下田　康晴</t>
  </si>
  <si>
    <t>執行役員横浜店長　竹下　真</t>
  </si>
  <si>
    <t>平日　9：00～15：00</t>
  </si>
  <si>
    <t>株式会社ホンダモビリティ南関東</t>
  </si>
  <si>
    <t>東京都世田谷区新町2-19-2</t>
  </si>
  <si>
    <t>代表取締役　高橋　宗一郎</t>
  </si>
  <si>
    <t>https://www.kanachu-ir.jp/csr/environment/conservation.html</t>
  </si>
  <si>
    <t>代表取締役会長兼社長　似鳥 昭雄</t>
  </si>
  <si>
    <t>日本飛行機株式会社　</t>
  </si>
  <si>
    <t>横浜市金沢区昭和町３１７５</t>
  </si>
  <si>
    <t>代表取締役社長　髙羽 謙哉</t>
  </si>
  <si>
    <t>代表取締役社長　瀧屋幸彦</t>
  </si>
  <si>
    <t>代表取締役　髙木　恵一</t>
  </si>
  <si>
    <t>代表取締役社長　小島　克重</t>
  </si>
  <si>
    <t>神奈川県横浜市旭区矢指町1194番地</t>
  </si>
  <si>
    <t>企業長　城　博俊</t>
  </si>
  <si>
    <t>取締役社長　中井健一郎</t>
  </si>
  <si>
    <t>神奈川県横浜市鶴見区末広町１－７－２２</t>
  </si>
  <si>
    <t>代表取締役社長　近藤　明人</t>
  </si>
  <si>
    <t>代表取締役社長　前田　義晃　</t>
  </si>
  <si>
    <t>代表取締役社長　山口 敦治</t>
  </si>
  <si>
    <t>代表取締役　城田　宏明</t>
  </si>
  <si>
    <t>東京都品川区南大井6丁目27番18号　日立大森第二ビル</t>
  </si>
  <si>
    <t>代表取締役社長執行役員　小川 一成</t>
  </si>
  <si>
    <t>株式会社アクティオ　横浜支店</t>
  </si>
  <si>
    <t>支店長　永堀　壮史</t>
  </si>
  <si>
    <t>神奈川県横浜市戸塚区柏尾町６２８番地</t>
  </si>
  <si>
    <t>森紙業株式会社関東事業所</t>
  </si>
  <si>
    <t>事業所長　大町智応</t>
  </si>
  <si>
    <t>代表取締役　若林充央</t>
  </si>
  <si>
    <t>東京都品川区東品川4-12-3</t>
  </si>
  <si>
    <t>代表取締役社長 古瀬 健児</t>
  </si>
  <si>
    <t>神奈川県横浜市神奈川区東神奈川２－４７－７</t>
  </si>
  <si>
    <t>東洋製罐株式会社　横浜工場</t>
  </si>
  <si>
    <t>工場長　水野　伸</t>
  </si>
  <si>
    <t>東洋製罐株式会社横浜工場生産管理課工務ｇ(事前連絡要)</t>
  </si>
  <si>
    <t>9：00～16：00　（工場稼動日）</t>
  </si>
  <si>
    <t>社長 長谷部 紀之</t>
  </si>
  <si>
    <t>https://www.moj.go.jp/hisho/shomu/hisho01_00049.html</t>
  </si>
  <si>
    <t>代表取締役社長　竹添　進二郎</t>
  </si>
  <si>
    <t>セントラルスポーツ株式会社　新規開発部</t>
  </si>
  <si>
    <t>株式会社ティップネス　施設サポート部</t>
  </si>
  <si>
    <t>代表取締役社長　髙橋　智</t>
  </si>
  <si>
    <t>理事長　大西　洋英</t>
  </si>
  <si>
    <t>横浜市港北区小机町３２１１</t>
  </si>
  <si>
    <t>理事長　新木　一弘</t>
  </si>
  <si>
    <t>代表取締役社長　照井　英之</t>
  </si>
  <si>
    <t>代表取締役　光田興熙</t>
  </si>
  <si>
    <t>横浜工場　事業推進部</t>
  </si>
  <si>
    <t>代表取締役社長　ＣＥＯ兼ＣＯＯ　奥田　久栄</t>
  </si>
  <si>
    <t>代表取締役　関野茂俊</t>
  </si>
  <si>
    <t>KDX不動産投資法人</t>
  </si>
  <si>
    <t>ケネディクス不動産投資顧問株式会社　サステナビリティ推進部</t>
  </si>
  <si>
    <t>横浜市中区本町2-22</t>
  </si>
  <si>
    <t>阿南　英明</t>
  </si>
  <si>
    <t>代表社員　ｱｼﾞｱ・ﾌｧｲﾌﾞ・ｼﾝｶﾞﾎﾟｰﾙ・ﾌﾟﾗｲﾍﾞｰﾄ・ﾘﾐﾃｯﾄﾞ　職務執行者　髙橋 法彦</t>
  </si>
  <si>
    <t>代表取締役社長　島田 太郎</t>
  </si>
  <si>
    <t>代表取締役社長　白井　隆雄</t>
  </si>
  <si>
    <t>総務・購買部</t>
  </si>
  <si>
    <t>神奈川県横浜市都筑区二の丸１番２号</t>
  </si>
  <si>
    <t>デジタルエッジ・シンガポール・ホールディングス・ピーティーイーリミテッド　職務執行者　ジョン・フリーマン</t>
  </si>
  <si>
    <t xml:space="preserve">代表取締役　社長執行役員　永易　正吏					</t>
  </si>
  <si>
    <t>東京都港区虎ノ門三丁目22番10-201号</t>
  </si>
  <si>
    <t>職務執行者　アンジェラ・クランツ</t>
  </si>
  <si>
    <t>代表取締役社長執行役員　仙洞田　哲也</t>
  </si>
  <si>
    <t>横浜市保土ヶ谷区狩場町65　ウエインズ狩場ビル</t>
  </si>
  <si>
    <t>東京都港区東新橋１丁目９－１</t>
  </si>
  <si>
    <t>代表取締役社長執行役員　五十嵐　瑛一</t>
  </si>
  <si>
    <t>代表取締役社長　森 浩文</t>
  </si>
  <si>
    <t>神奈川県平塚市代官町１番１号</t>
  </si>
  <si>
    <t xml:space="preserve">[基本方針]
シェルルブリカンツジャパンは経営理念のもと「健康・安全・危機管理及び環境保全に関する基本方針」を定め、健康(Health)、安全(Safety)、危機管理(Security)、環境保全(Environment)（以下HSSE）に関するパフォーマンスの継続的な改善を行っています。このHSSEの取り組みを、エネルギー企業として社会的責任を果たしていく為の最優先事項であると位置付け、トップ主導のもとグループ全体で推進しています。
</t>
  </si>
  <si>
    <t>①地球温暖化対策に関する全体方針
・『二酸化炭素の発生抑制』を当社の環境方針に掲げ全社的な活動を実施。
・環境ISOのシステムを利用して、省資源・省エネルギーに向けた取り組みを実施する。
②横浜市内全事業所のおける取り組みとして下記事項を実施（検討）する。
・エネルギーの管理標準に基づき省エネを実施。
③間接部門として、節電等の資源の節約に取り組む。</t>
  </si>
  <si>
    <t>１．営業本部を中心とした地球温暖化対策推進体制の整備
２．温室効果ガス排出量の削減の為の目標値設定</t>
  </si>
  <si>
    <t>CO2削減を継続的に行っていく体制の構築から始め、関係会社・協力会社・テナントと一体となってCO2削減を実現していく。また、設備については更新を計画的に行い、更新時には高効率タイプの機器を導入することで、効率・快適性・CO2削減を実現すべく対応していく。</t>
  </si>
  <si>
    <t>照明器具は100%LEDにしています。2023年度より屋上に太陽光発電設備を設置し負荷を減らしております。　　　　　　　廃棄物の分別収集は当初より行っています。</t>
  </si>
  <si>
    <t>432</t>
  </si>
  <si>
    <t>DHLCF合同会社</t>
  </si>
  <si>
    <t>東京都千代田区永田町2丁目4番8号</t>
  </si>
  <si>
    <t>代表社員　一般社団法人DHLCF　職務執行者　田渕 安春</t>
  </si>
  <si>
    <t>サステナビリティ方針（抜粋）
①地球温暖化防止
脱炭素社会の実現に向け、省エネルギー設備の導入などによる省エネ対策を推進します。また、再生可能エネルギー発電設備の導入や導入物件の取得を検討します。
⑤社内体制の構築と従業員への取り組み
サステナビリティを推進するための社内体制を構築し、役職員の教育・訓練を定期的に実施して人財の育成に取り組みます。また、安全かつ健康的に働くことのできる職場・多様な従業員が柔軟に働ける職場作りを目指します。
⑧法規制等の遵守とリスクマネジメント
ESGに関する法令を遵守します。また、不動産取得時のリスク評価における環境・社会的影響の考慮や人権啓発の推進など、適切なリスクマネジメントに努めます。</t>
  </si>
  <si>
    <t>大和ハウス・アセットマネジメント㈱　会議室</t>
  </si>
  <si>
    <t>東京都千代田区永田町二丁目4番8号</t>
  </si>
  <si>
    <t>月～金　9:00～18：00（祝日、年末年始を除く）</t>
  </si>
  <si>
    <t>433</t>
  </si>
  <si>
    <t xml:space="preserve">合同会社KRF４８ </t>
  </si>
  <si>
    <t>東京都千代田区内幸町2丁目1番6号</t>
  </si>
  <si>
    <t>代表社員 一般社団法人カリスト 石本 忠次</t>
  </si>
  <si>
    <t>横浜コネクトスクエア(防災センター)</t>
  </si>
  <si>
    <t>神奈川県横浜市西区みなとみらい3-3-3</t>
  </si>
  <si>
    <t>月曜日から金曜日まで(国民の休日・年末年始は除く)
9：00から17:00まで(12:00から13：00は除く)</t>
  </si>
  <si>
    <t>正　=SUM(J132:J136)
誤　=SUM(J132:J135)</t>
    <phoneticPr fontId="34"/>
  </si>
  <si>
    <t>目標年度</t>
    <rPh sb="0" eb="2">
      <t>モクヒョウ</t>
    </rPh>
    <rPh sb="2" eb="4">
      <t>ネンド</t>
    </rPh>
    <phoneticPr fontId="34"/>
  </si>
  <si>
    <t>ボイラー　</t>
    <phoneticPr fontId="34"/>
  </si>
  <si>
    <t>その他電気事業者名</t>
    <phoneticPr fontId="34"/>
  </si>
  <si>
    <t>オフサイト型PPA</t>
    <phoneticPr fontId="34"/>
  </si>
  <si>
    <t>自己託送_非燃料由来の非化石電気</t>
    <phoneticPr fontId="34"/>
  </si>
  <si>
    <t>外部供給</t>
    <phoneticPr fontId="34"/>
  </si>
  <si>
    <t>58－62行目</t>
    <phoneticPr fontId="34"/>
  </si>
  <si>
    <t>行幅を広げる（登録番号＋メニューの文字列が長くなった時に表示内容をできるだけ切れないようにするため）</t>
    <phoneticPr fontId="34"/>
  </si>
  <si>
    <t>104-141行目</t>
    <phoneticPr fontId="34"/>
  </si>
  <si>
    <t>電気の入力箇所追加</t>
    <phoneticPr fontId="34"/>
  </si>
  <si>
    <t>K105- K124
K126- K130
K132-K140
M105-M124
M126-M130
M132-M140</t>
    <phoneticPr fontId="34"/>
  </si>
  <si>
    <t>計算式を追加</t>
    <phoneticPr fontId="34"/>
  </si>
  <si>
    <t>T105-Ｗ124
T126-W130
T132-W140</t>
    <phoneticPr fontId="34"/>
  </si>
  <si>
    <r>
      <t>テキストボックス内の文章の修正案
【入力方法】
前年度に自ら生成した「熱」または「電気」をエネルギー管理権限の異なる他人へ供給した際の当該供給量にかかる原燃料</t>
    </r>
    <r>
      <rPr>
        <sz val="11"/>
        <color rgb="FFFF0000"/>
        <rFont val="ＭＳ Ｐゴシック"/>
        <family val="3"/>
        <charset val="128"/>
      </rPr>
      <t>等</t>
    </r>
    <r>
      <rPr>
        <sz val="11"/>
        <rFont val="ＭＳ Ｐゴシック"/>
        <family val="3"/>
        <charset val="128"/>
      </rPr>
      <t xml:space="preserve">の量を記入してください。
</t>
    </r>
    <r>
      <rPr>
        <strike/>
        <sz val="11"/>
        <color rgb="FFFF0000"/>
        <rFont val="ＭＳ Ｐゴシック"/>
        <family val="3"/>
        <charset val="128"/>
      </rPr>
      <t>※自家発電した電気を外部に供給した場合は、「外部供給した電力量」を「発電に使用した燃料の量」に換算して各燃料の欄に入力</t>
    </r>
    <rPh sb="8" eb="9">
      <t>ナイ</t>
    </rPh>
    <rPh sb="10" eb="12">
      <t>ブンショウ</t>
    </rPh>
    <phoneticPr fontId="34"/>
  </si>
  <si>
    <t>T22-W22</t>
    <phoneticPr fontId="34"/>
  </si>
  <si>
    <t>計算式を修正
以下の修正はT105のもの。他も同様。
正　=IF($D105="","",($G105-K105)*O105*1000)
誤　=IF($D105="","",$G105*O105*1000)</t>
    <rPh sb="4" eb="6">
      <t>シュウセイ</t>
    </rPh>
    <rPh sb="7" eb="9">
      <t>イカ</t>
    </rPh>
    <rPh sb="10" eb="12">
      <t>シュウセイ</t>
    </rPh>
    <rPh sb="21" eb="22">
      <t>タ</t>
    </rPh>
    <rPh sb="23" eb="25">
      <t>ドウヨウ</t>
    </rPh>
    <rPh sb="27" eb="28">
      <t>セイ</t>
    </rPh>
    <rPh sb="69" eb="70">
      <t>ゴ</t>
    </rPh>
    <phoneticPr fontId="34"/>
  </si>
  <si>
    <t>M104-BC140</t>
    <phoneticPr fontId="34"/>
  </si>
  <si>
    <t>K2-Y25</t>
    <phoneticPr fontId="34"/>
  </si>
  <si>
    <t>上記の追加に伴う条件付き書式の修正</t>
    <rPh sb="0" eb="2">
      <t>ジョウキ</t>
    </rPh>
    <rPh sb="3" eb="5">
      <t>ツイカ</t>
    </rPh>
    <rPh sb="6" eb="7">
      <t>トモナ</t>
    </rPh>
    <rPh sb="8" eb="11">
      <t>ジョウケンツ</t>
    </rPh>
    <rPh sb="12" eb="14">
      <t>ショシキ</t>
    </rPh>
    <rPh sb="15" eb="17">
      <t>シュウセイ</t>
    </rPh>
    <phoneticPr fontId="34"/>
  </si>
  <si>
    <t>修正ありません</t>
  </si>
  <si>
    <t>A0003_メニューA</t>
  </si>
  <si>
    <t>A0003_残差</t>
  </si>
  <si>
    <t>A0020_残差</t>
  </si>
  <si>
    <t>A0024_残差</t>
  </si>
  <si>
    <t>A0025_残差</t>
  </si>
  <si>
    <t>D0028_残差</t>
  </si>
  <si>
    <t>D0046_メニューA</t>
  </si>
  <si>
    <t>D0046_残差</t>
  </si>
  <si>
    <t>H0001_メニューA</t>
  </si>
  <si>
    <t>H0001_残差</t>
  </si>
  <si>
    <t>代替値</t>
    <rPh sb="0" eb="3">
      <t>ダイタイチ</t>
    </rPh>
    <phoneticPr fontId="3"/>
  </si>
  <si>
    <t>株式会社サイサン_株式会社エナジー宇宙の供給区域（越谷・春日部エリア、蓮田南エリア）</t>
  </si>
  <si>
    <t>株式会社サイサン_株式会社エナジー宇宙の供給区域（取手・我孫子エリア）</t>
  </si>
  <si>
    <t>株式会社サイサン_株式会社エナジー宇宙の供給区域（小山エリア、鹿沼エリア）</t>
  </si>
  <si>
    <t>株式会社サイサン_株式会社エナジー宇宙の供給区域（蓮田北・白岡エリア）</t>
  </si>
  <si>
    <t>株式会社サイサン_株式会社エナジー宇宙の供給区域（新木野・布佐エリア）</t>
  </si>
  <si>
    <t>株式会社サイサン_株式会社エナジー宇宙の供給区域（富里・成田エリア）</t>
  </si>
  <si>
    <t>株式会社サイサン_東邦ガスネットワーク株式会社の供給区域</t>
  </si>
  <si>
    <t>株式会社サイサン_東京ガスネットワーク株式会社の供給区域（東京地区等）</t>
  </si>
  <si>
    <t>株式会社サイサン_大阪ガスネットワーク株式会社の供給区域（西播磨サテライトエリアを除く）</t>
  </si>
  <si>
    <t>株式会社サイサン_西部ガス株式会社の供給区域(福岡エリア）</t>
  </si>
  <si>
    <t>株式会社サイサン_西部ガス株式会社の供給区域(佐世保エリア）</t>
  </si>
  <si>
    <t>株式会社サイサン_西部ガス株式会社の供給区域(長崎エリア）</t>
  </si>
  <si>
    <t>株式会社サイサン_西部ガス株式会社の供給区域(熊本エリア）</t>
  </si>
  <si>
    <t>大多喜ガス株式会社_大多喜ガス株式会社の供給エリア（払出エリアA）</t>
  </si>
  <si>
    <t>大多喜ガス株式会社_大多喜ガス株式会社の供給エリア（払出エリアB）</t>
  </si>
  <si>
    <t>大多喜ガス株式会社_大多喜ガス株式会社の供給エリア（払出エリアC）</t>
  </si>
  <si>
    <t>Ver1.1</t>
    <phoneticPr fontId="34"/>
  </si>
  <si>
    <t>池袋地域冷暖房株式会社_東池袋地域</t>
  </si>
  <si>
    <t>西池袋熱供給株式会社_西池袋地域</t>
  </si>
  <si>
    <t>033</t>
  </si>
  <si>
    <t>057</t>
  </si>
  <si>
    <t>058</t>
  </si>
  <si>
    <t>品川熱供給株式会社_品川東口南地域</t>
  </si>
  <si>
    <t>渋谷熱供給株式会社</t>
  </si>
  <si>
    <t>A0023_01</t>
  </si>
  <si>
    <t>A0023_02</t>
  </si>
  <si>
    <t>A0023_03</t>
  </si>
  <si>
    <t>A0023_04</t>
  </si>
  <si>
    <t>A0023_05</t>
  </si>
  <si>
    <t>A0023_06</t>
  </si>
  <si>
    <t>A0023_07</t>
  </si>
  <si>
    <t>A0023_08</t>
  </si>
  <si>
    <t>A0023_09</t>
  </si>
  <si>
    <t>A0023_10</t>
  </si>
  <si>
    <t>A0023_11</t>
  </si>
  <si>
    <t>A0023_12</t>
  </si>
  <si>
    <t>A0023_13</t>
  </si>
  <si>
    <t>A0096</t>
  </si>
  <si>
    <t>D0035_01</t>
  </si>
  <si>
    <t>D0035_02</t>
  </si>
  <si>
    <t>D0035_03</t>
  </si>
  <si>
    <t>020_01</t>
  </si>
  <si>
    <t>020_02</t>
  </si>
  <si>
    <t>020_03</t>
  </si>
  <si>
    <t>020_04</t>
  </si>
  <si>
    <t>020_05</t>
  </si>
  <si>
    <t>020_06</t>
  </si>
  <si>
    <t>020_07</t>
  </si>
  <si>
    <t>020_08</t>
  </si>
  <si>
    <t>020_09</t>
  </si>
  <si>
    <t>020_10</t>
  </si>
  <si>
    <t>039_01</t>
  </si>
  <si>
    <t>039_02</t>
  </si>
  <si>
    <t>039_03</t>
  </si>
  <si>
    <t>079_01</t>
  </si>
  <si>
    <t>079_02</t>
  </si>
  <si>
    <t>ガス会社</t>
    <rPh sb="2" eb="4">
      <t>ガイシャ</t>
    </rPh>
    <phoneticPr fontId="34"/>
  </si>
  <si>
    <t>熱供給会社</t>
    <rPh sb="0" eb="5">
      <t>ネツキョウキュウガイシャ</t>
    </rPh>
    <phoneticPr fontId="34"/>
  </si>
  <si>
    <t>排出係数一覧</t>
    <rPh sb="0" eb="4">
      <t>ハイシュツケイスウ</t>
    </rPh>
    <rPh sb="4" eb="6">
      <t>イチラン</t>
    </rPh>
    <phoneticPr fontId="34"/>
  </si>
  <si>
    <t>排出係数一覧</t>
    <rPh sb="0" eb="6">
      <t>ハイシュツケイスウイチラン</t>
    </rPh>
    <phoneticPr fontId="34"/>
  </si>
  <si>
    <t>R7年度の国の公表値に更新
https://policies.env.go.jp/earth/ghg-santeikohyo/calc.html</t>
    <rPh sb="2" eb="4">
      <t>ネンド</t>
    </rPh>
    <rPh sb="5" eb="6">
      <t>クニ</t>
    </rPh>
    <rPh sb="7" eb="10">
      <t>コウヒョウチ</t>
    </rPh>
    <rPh sb="11" eb="13">
      <t>コウシン</t>
    </rPh>
    <phoneticPr fontId="34"/>
  </si>
  <si>
    <t>R7年度の国の公表値に更新　同上</t>
    <rPh sb="2" eb="4">
      <t>ネンド</t>
    </rPh>
    <rPh sb="5" eb="6">
      <t>クニ</t>
    </rPh>
    <rPh sb="7" eb="10">
      <t>コウヒョウチ</t>
    </rPh>
    <rPh sb="11" eb="13">
      <t>コウシン</t>
    </rPh>
    <rPh sb="14" eb="16">
      <t>ドウジョウ</t>
    </rPh>
    <phoneticPr fontId="34"/>
  </si>
  <si>
    <t>Ver1.2</t>
    <phoneticPr fontId="34"/>
  </si>
  <si>
    <t>産業用蒸気</t>
    <rPh sb="0" eb="5">
      <t>サンギョウヨウジョウキ</t>
    </rPh>
    <phoneticPr fontId="34"/>
  </si>
  <si>
    <t>O87～R87セルの算定式の修正（誤ってt-cからt-co2の換算式が入っていたのを削除）</t>
    <rPh sb="10" eb="13">
      <t>サンテイシキ</t>
    </rPh>
    <rPh sb="14" eb="16">
      <t>シュウセイ</t>
    </rPh>
    <rPh sb="17" eb="18">
      <t>アヤマ</t>
    </rPh>
    <rPh sb="31" eb="34">
      <t>カンサンシキ</t>
    </rPh>
    <rPh sb="35" eb="36">
      <t>ハイ</t>
    </rPh>
    <rPh sb="42" eb="44">
      <t>サクジョ</t>
    </rPh>
    <phoneticPr fontId="34"/>
  </si>
  <si>
    <t>VER</t>
    <phoneticPr fontId="34"/>
  </si>
  <si>
    <t>使用量１，２</t>
    <rPh sb="0" eb="3">
      <t>シヨウリョウ</t>
    </rPh>
    <phoneticPr fontId="34"/>
  </si>
  <si>
    <t>全部</t>
    <rPh sb="0" eb="2">
      <t>ゼンブ</t>
    </rPh>
    <phoneticPr fontId="34"/>
  </si>
  <si>
    <t>該当事業者号数による判定（入力不要項目のグレー表示）</t>
    <rPh sb="13" eb="19">
      <t>ニュウリョクフヨウコウモク</t>
    </rPh>
    <rPh sb="23" eb="25">
      <t>ヒョウジ</t>
    </rPh>
    <phoneticPr fontId="34"/>
  </si>
  <si>
    <t>使用量３</t>
    <rPh sb="0" eb="3">
      <t>シヨウリョウ</t>
    </rPh>
    <phoneticPr fontId="34"/>
  </si>
  <si>
    <t>報２</t>
    <rPh sb="0" eb="1">
      <t>ホウ</t>
    </rPh>
    <phoneticPr fontId="34"/>
  </si>
  <si>
    <t>報４－２</t>
    <rPh sb="0" eb="1">
      <t>ホウ</t>
    </rPh>
    <phoneticPr fontId="34"/>
  </si>
  <si>
    <t>報４－１</t>
    <rPh sb="0" eb="1">
      <t>ホウ</t>
    </rPh>
    <phoneticPr fontId="34"/>
  </si>
  <si>
    <t>報6</t>
    <rPh sb="0" eb="1">
      <t>ホウ</t>
    </rPh>
    <phoneticPr fontId="34"/>
  </si>
  <si>
    <t>14，15行目</t>
    <rPh sb="5" eb="7">
      <t>ギョウメ</t>
    </rPh>
    <phoneticPr fontId="34"/>
  </si>
  <si>
    <t>1事業所のみの場合にグレー表示（２　温室効果ガスの排出の抑制に係る目標等の状況）</t>
    <rPh sb="1" eb="4">
      <t>ジギョウショ</t>
    </rPh>
    <rPh sb="7" eb="9">
      <t>バアイ</t>
    </rPh>
    <rPh sb="13" eb="15">
      <t>ヒョウジ</t>
    </rPh>
    <phoneticPr fontId="34"/>
  </si>
  <si>
    <t>使用量１，2シートで外部供給「無し」を選択時にグレー表示</t>
    <rPh sb="0" eb="3">
      <t>シヨウリョウ</t>
    </rPh>
    <rPh sb="10" eb="14">
      <t>ガイブキョウキュウ</t>
    </rPh>
    <rPh sb="15" eb="16">
      <t>ナシ</t>
    </rPh>
    <rPh sb="19" eb="22">
      <t>センタクジ</t>
    </rPh>
    <rPh sb="26" eb="28">
      <t>ヒョウジ</t>
    </rPh>
    <phoneticPr fontId="34"/>
  </si>
  <si>
    <t>J137,139</t>
    <phoneticPr fontId="34"/>
  </si>
  <si>
    <t>自家発電（化石燃料）電気、熱項目の排出係数を入力可能セルに変更（ロック解除）</t>
    <rPh sb="14" eb="16">
      <t>コウモク</t>
    </rPh>
    <rPh sb="17" eb="21">
      <t>ハイシュツケイスウ</t>
    </rPh>
    <rPh sb="22" eb="26">
      <t>ニュウリョクカノウ</t>
    </rPh>
    <rPh sb="29" eb="31">
      <t>ヘンコウ</t>
    </rPh>
    <rPh sb="35" eb="37">
      <t>カイジョ</t>
    </rPh>
    <phoneticPr fontId="34"/>
  </si>
  <si>
    <t>C57,88,104</t>
    <phoneticPr fontId="34"/>
  </si>
  <si>
    <t>C50</t>
    <phoneticPr fontId="34"/>
  </si>
  <si>
    <t>電力会社選択シートへの移動ボタン追加</t>
    <rPh sb="0" eb="2">
      <t>デンリョク</t>
    </rPh>
    <rPh sb="2" eb="4">
      <t>ガイシャ</t>
    </rPh>
    <rPh sb="4" eb="6">
      <t>センタク</t>
    </rPh>
    <rPh sb="11" eb="13">
      <t>イドウ</t>
    </rPh>
    <rPh sb="16" eb="18">
      <t>ツイカ</t>
    </rPh>
    <phoneticPr fontId="34"/>
  </si>
  <si>
    <t>ガス、熱供給、電力会社への移動ボタン追加</t>
    <rPh sb="3" eb="6">
      <t>ネツキョウキュウ</t>
    </rPh>
    <rPh sb="7" eb="11">
      <t>デンリョクガイシャ</t>
    </rPh>
    <rPh sb="13" eb="15">
      <t>イドウ</t>
    </rPh>
    <rPh sb="18" eb="20">
      <t>ツイカ</t>
    </rPh>
    <phoneticPr fontId="34"/>
  </si>
  <si>
    <t>報３</t>
    <rPh sb="0" eb="1">
      <t>ホウ</t>
    </rPh>
    <phoneticPr fontId="34"/>
  </si>
  <si>
    <t>C22行～25行目</t>
    <rPh sb="3" eb="4">
      <t>ギョウ</t>
    </rPh>
    <rPh sb="7" eb="8">
      <t>ギョウ</t>
    </rPh>
    <rPh sb="8" eb="9">
      <t>メ</t>
    </rPh>
    <phoneticPr fontId="34"/>
  </si>
  <si>
    <t>使用量１，２シートで横浜市内の自動車”無し”の場合に７　次世代自動車（EV、PHV、FCV）及びハイブリッド自動車（HV）の導入状況をグレー表示</t>
    <rPh sb="0" eb="3">
      <t>シヨウリョウ</t>
    </rPh>
    <rPh sb="10" eb="14">
      <t>ヨコハマシナイ</t>
    </rPh>
    <rPh sb="15" eb="18">
      <t>ジドウシャ</t>
    </rPh>
    <rPh sb="18" eb="20">
      <t>"ナシ</t>
    </rPh>
    <rPh sb="23" eb="25">
      <t>バアイ</t>
    </rPh>
    <rPh sb="70" eb="72">
      <t>ヒョウジ</t>
    </rPh>
    <phoneticPr fontId="34"/>
  </si>
  <si>
    <t>手順</t>
    <rPh sb="0" eb="2">
      <t>テジュン</t>
    </rPh>
    <phoneticPr fontId="34"/>
  </si>
  <si>
    <t>2-1</t>
    <phoneticPr fontId="34"/>
  </si>
  <si>
    <t>2-2</t>
    <phoneticPr fontId="34"/>
  </si>
  <si>
    <t>都市ガス事業者を検索して、排出係数を調べます。</t>
    <rPh sb="0" eb="2">
      <t>トシ</t>
    </rPh>
    <rPh sb="4" eb="6">
      <t>ジギョウ</t>
    </rPh>
    <rPh sb="8" eb="10">
      <t>ケンサク</t>
    </rPh>
    <rPh sb="15" eb="17">
      <t>ケイスウ</t>
    </rPh>
    <rPh sb="18" eb="19">
      <t>シラ</t>
    </rPh>
    <phoneticPr fontId="34"/>
  </si>
  <si>
    <t>熱供給事業者を検索して、排出係数を調べます。</t>
    <rPh sb="0" eb="3">
      <t>ネツキョウキュウ</t>
    </rPh>
    <rPh sb="3" eb="5">
      <t>ジギョウ</t>
    </rPh>
    <rPh sb="7" eb="9">
      <t>ケンサク</t>
    </rPh>
    <rPh sb="14" eb="16">
      <t>ケイスウ</t>
    </rPh>
    <rPh sb="17" eb="18">
      <t>シラ</t>
    </rPh>
    <phoneticPr fontId="34"/>
  </si>
  <si>
    <t>エネルギー転換事業者（熱供給事業者、発電事業者）のみ入力</t>
    <rPh sb="5" eb="10">
      <t>テンカンジギョウシャ</t>
    </rPh>
    <rPh sb="11" eb="14">
      <t>ネツキョウキュウ</t>
    </rPh>
    <rPh sb="14" eb="17">
      <t>ジギョウシャ</t>
    </rPh>
    <rPh sb="18" eb="20">
      <t>ハツデン</t>
    </rPh>
    <rPh sb="20" eb="23">
      <t>ジギョウシャ</t>
    </rPh>
    <rPh sb="26" eb="28">
      <t>ニュウリョク</t>
    </rPh>
    <phoneticPr fontId="34"/>
  </si>
  <si>
    <t>ハイブリッド保有台数</t>
    <rPh sb="6" eb="8">
      <t>ホユウ</t>
    </rPh>
    <rPh sb="8" eb="10">
      <t>ダイスウ</t>
    </rPh>
    <phoneticPr fontId="91"/>
  </si>
  <si>
    <t>ハイブリッド導入ダイス</t>
    <rPh sb="6" eb="8">
      <t>ドウニュウ</t>
    </rPh>
    <phoneticPr fontId="91"/>
  </si>
  <si>
    <t>2 エネルギー使用量の把握</t>
  </si>
  <si>
    <t>4 受変電設備の力率の管理</t>
  </si>
  <si>
    <t>5 照明設備の管理</t>
  </si>
  <si>
    <t>6 空調設備の管理</t>
  </si>
  <si>
    <t>7 空調用冷凍機の管理</t>
  </si>
  <si>
    <t>8 換気設備の管理</t>
  </si>
  <si>
    <t>9 フィルターの清掃</t>
  </si>
  <si>
    <t>11 蒸気配管等の管理</t>
  </si>
  <si>
    <t>12 燃焼設備の空気比管理</t>
  </si>
  <si>
    <t>13 ポンプ、ファン、ブロワー及びコンプレッサの負荷に応じた運転管理</t>
  </si>
  <si>
    <t>8 電力需給バランス調整への寄与</t>
  </si>
  <si>
    <t>1 推進体制の整備</t>
  </si>
  <si>
    <t>2 自動車の適正な使用管理</t>
  </si>
  <si>
    <t>3 エネルギー使用量等に関するデータの管理</t>
  </si>
  <si>
    <t>4 エコドライブ推進体制の整備</t>
  </si>
  <si>
    <t>5 自動車の適正な維持管理</t>
  </si>
  <si>
    <t>CO2排出量を2020年度対比 原単位（売上百万円あたりの排出量）で50%削減することを目標に掲げ、省エネルギー機器の導入、再生可能エネルギーの利用、店舗運営の見直しを進めております。
店舗におけるCO2排出量削減に向けた取り組みとして、グループ全店の店内照明をLED化、新店オープンや店舗改装を機に省エネ型エアコンに換装するなど、節電効果に優れた環境負荷の少ない設備の導入、更新を進めております。また、季節ごとのエアコン設定温度や看板照明のON・OFF時間等に関するルールを明確にすることで、店舗における使用電力削減に取り組んでおります。</t>
  </si>
  <si>
    <t>実施済</t>
  </si>
  <si>
    <t>非該当</t>
  </si>
  <si>
    <t>実施予定有</t>
  </si>
  <si>
    <t>実施予定無</t>
  </si>
  <si>
    <t>・再エネ導入拡大（太陽光発電の導入・ＣＯ２削減を考慮した電力調達と電力契約）</t>
  </si>
  <si>
    <t xml:space="preserve">  ■　社会的責任（エネルギーの抑制＝温暖化ガスの抑制）を遂行するうえで、推進体制における決定事項は
　　全従業員が意識を持って抑制の推進に取り組まなければならない。
　　また、お客様への快適性・安全性・利便性の提供と省エネとの調和を図るものとする。
　</t>
  </si>
  <si>
    <t>1，エネルギー効率の改善（照明・空調・冷蔵の高効率機器への更新、エネルギー使用量の可視化）
2、再生エネルギーの導入検討（太陽光発電設備の設置、再エネ由来電力の購入検討）
3、廃棄物削減とリサイクル強化（食品ロス削減・商品包装の簡素化・リサイクル回収BOXによる資材の
　再利用）
4、、取引先と協力し、サプライチェーン全体で排出削減を強化（節電・環境配慮型商品の仕入優先など）</t>
  </si>
  <si>
    <t>[基本方針]
　二酸化炭素の排出を抑制する為の行動基準を作成し、各工場ごとに2024年度の二酸化炭素の排出量から3％削減させることを目標とする。</t>
  </si>
  <si>
    <t>横浜市神奈川区金港町５－３６</t>
  </si>
  <si>
    <t>[基本方針]
アイドリングストップ車両を導入し、二酸化炭素排出の削減を図ると共にアイドリングストップ運動の実施を進めていく。さらに目標燃費を設定し温室効果ガスの排出の抑制を図る。</t>
  </si>
  <si>
    <t>13時～15時(平日の月曜日から金曜日)</t>
  </si>
  <si>
    <t>【基本方針】　　　　　　　　　　　　　　　　　　　　　　　　　　　　　　　　　　　　　　　　　　　　　　　・エネルギー資源の節約の推進　　　　　　　　　　　　　　　　　　　　　　　　　　　　　　　　　　　　　　　　・オフィス活動における資源の節約　　　　　　　　　　　　　　　　　　　　　　　　　　　　　　　　　　　　　　　・照明設備の省エネ対策の検討
・中温化合材出荷の推進
・トップランナー機器の採用　　　　　　　　　　　　　　　　　　　　　　　　　　　　　　　　　　　　　　　　</t>
  </si>
  <si>
    <t>任意3号</t>
  </si>
  <si>
    <t>・限りある天然資源を有効利用する為に、エネルギー消費及び排出ＣＯ2の抑制、削減に取り組む。</t>
  </si>
  <si>
    <t>弊社は、ＣＯ２排出量の少ないＬＰＧを主な燃料として使用し地球環境保護へ努力して参りました。地球温暖化防止の重要性に鑑み、平成１８年６月１日に環境方針を策定致しました。
★環境方針（大気汚染・地球温暖化防止するための基本方針）                                                      　１,基本理念
当社は、深刻化する大気汚染・地球温暖化を防止するため、環境保全活動の推進が企業の社会的責任のひとつと認識し、輸送のサービスの提供という事業活動から生じる環境負荷を低減していきます。　　　　　　　　　　　　　　　　　　　　　　　　　　　　　　　　　　　　　　　　　　　　　　　　　　　　　２,基本方針　
①法規制を遵守し、環境保全に努めます。
②エコドライブなど省エネルギー運動を推進します。
③環境保全に関する教育・啓蒙活動を実施いたします。
④廃棄物の適正処理・リサイクルを推進します。
⑤本方針は、広く社外に公表します。　　
以上の環境方針に基づきハイヤー・タクシー事業者として地球温暖化に関する自主的な行動は、当社の温室効果ガスの排出量を削減し、地球環境問題に全社で積極的に取組みを行うことです。</t>
  </si>
  <si>
    <t>学校法人昭和医科大学</t>
  </si>
  <si>
    <t>【基本方針】
本学は、医系総合大学としての責任を重んじ、人々の健康の回復・維持・増進に貢献するために孜々として尽力することはもとより、エネルギー使用の合理化、その他の社会貢献活動にも積極的に取り組み、枠にとらわれない多面的な形で社会責任を果たす。
その中で、以下の3点を重視して温暖化対策に取り組む。
１．事業所での省エネの取り組み
　　各設備、各エネルギーの使用状況を把握、分析し今まで以上に設備の稼働時間の短縮を実施する
２．普及啓発
　　教職員の環境に対する意識向上させる目的で職場、自宅においても照明、空調の省エネ運転を行う
３．省エネ機器の導入
　　リニューアル時は省エネ機器を進んで導入する</t>
  </si>
  <si>
    <t>m2</t>
  </si>
  <si>
    <t xml:space="preserve">  2030年度における温室効果ガス排出量を2013年度比で△46％の削減目標としております。具体的施策については、今後の検討により確定してまいります。
2024年度より神奈川県ＶＰＰ形成促進事業（上げＤＲ実証）に参画しており、2025年度も継続して参画いたします。</t>
  </si>
  <si>
    <t>[基本方針]　環境保全活動については、省電力設備の導入や省資源化、再資源化の取組み等を通じて、地域社会及び行政機関と連携し、活動を実践していきます。
　また、ＣＳＲ活動等については、基本理念により、お客様へのお約束として、ご提供する商品の品質・鮮度・安全性の保持、並びに売場表示に関して、「基準管理」を徹底する運営を最重点として実践していきます。
[主要なエネルギー使用設備の更新等の検討]
①更新の対象となる主要なエネルギー使用設備
　照明設備、空調設備、冷凍設備
②上記①の設備を選択した理由
　店舗内でのエネルギー使用割合が高い為
③設備更新スケジュール
　空調設備については、15年以上前の効率の悪い機器から順次更新を実行していく。
　照明機器については売場基本照明はLED照明に更新済み。
　今後売り場のスポットライト並びにバックヤード、事務所、休憩室、通路及びトイレの照明などをLED照明に更新していく。</t>
  </si>
  <si>
    <t>資源・エネルギー消費の最適化、排出物および廃棄物の無害化・減量・再資源化、ならびに低炭素社会に向けたカーボンマネジメントについて、問題解決に役立つ技術の開発と普及を推進する。</t>
  </si>
  <si>
    <t>取締役社長　森　明裕</t>
  </si>
  <si>
    <t>当社の目標として低公害車両への代替、デジタルタコグラフのデータやドライブレコーダーの映像を活用した乗務員への教育指導やエコドライブの徹底などによる燃料削減を行い、温室効果ガス排出量の抑制を図る。</t>
  </si>
  <si>
    <t>[基本方針]
太平洋製糖株式会社　環境方針
１．砂糖の製造事業を通じた地球環境の保全
　　事業活動による産業廃棄物の削減・再利用を進め、環境保全に努める。
２．事業活動により発生する環境負荷の軽減
　　環境関連の法律・条例・各種協定を遵守し、省資源・省エネルギー・廃棄物の削減・リサイクル活動を推進し、環境負荷の軽減に努める。
３．環境マネジメントシステムの推進
　　環境マネジメントシステム推進のため、環境目的・目標を設定し、継続的改善に取り組む。
４．環境啓発活動の推進
　　環境保全の重要性を認識することを目的として、環境方針を全従業員へ周知徹底するとともに、一人ひとりが環境に関する意識の向上を高めるための環境啓発活動を推進する。</t>
  </si>
  <si>
    <t>当社では、本社ならびに各支店と事業拠点および系列子会社が一体となった省エネ活動を推進しており、環境中期計画では温室効果ガス排出量を2025年度までに58%削減(2019年度比)を目標に掲げている。さらに、2050年を見据えた気候変動対策に基づき、2030年度までに69%削減(2019年度比)ならびに2050年度までに排出量をゼロを目指して活動を推進する予定である。</t>
  </si>
  <si>
    <t>[基本方針]
・レンタカーに関しては、古い車両を廃車し、低燃費の車両を導入する。
・社内使用車に関しては、全ての車両にドライブレコーダーを導入し、全社員にエコドライブを意識させている。また、毎月ドライブレコーダーの記録をまとめたデータを全社に流し周知させている。
・社内使用車を通勤に使うことを原則禁止し、公共交通機関を使うよう徹底させていく。
・すべての車両にETCを取り付ける。
目標達成のため、以上の対策を全事業所にて取り組んでいく。</t>
  </si>
  <si>
    <t>当社のISO14001環境方針に基づき、「省エネルギー及び省資源を推進し、温室効果ガスCO2排出量の削減」の活動を掲げ最重要課題として取組みを推進する。
過去3年間における温室効果ガスの総排出量は、最終年度(2024年)においては、基準年度(2021年)比の調整後排出量で13.5％増となり目標未達となった。(基礎排出量では18.8％減）⇒目標削減率：4.5％以上を設定
上記を踏まえ、今年度以降3年間は基準年度(2024年)として温室効果ガス排出量の目標設定は以下の通りとする。
・温室効果ガス総排出量削減率：3.0％以上
・温室効果ガスの原単位削減率：3.0％以上</t>
  </si>
  <si>
    <t>①横浜ランドマークタワー
②マークイズみなとみらい
③クイーンズパーキング
④25街区ギャラリー棟（原油換算エネルギー使用量500kl未満の為、非該当）
上記の事業所に於いては、省エネ設備更新工事及び節電対策等を随時行い、3年間で3％のCO₂排出量削減を目指す。</t>
  </si>
  <si>
    <t>当社は、地球環境保全への対応として、CO2排出量削減による脱炭素社会および産業廃棄物（非資源化物）ゼロの実現をマテリアリティ（重要課題）に掲げております。
　当社グループでは1993年に環境ボランタリープランを公表以降、グループ全体で地球環境保全活動に取り組んでまいりましたが、持続可能な社会の実現と将来の当社グループのありたい姿をさらに明確にするため、2021年９月に、「ニッパツグループ環境チャレンジ」を宣言いたしました。</t>
  </si>
  <si>
    <t>株式会社J-オイルミルズ横浜工場</t>
  </si>
  <si>
    <t>工場長　下村　太</t>
  </si>
  <si>
    <t>代表取締役社長　春山　裕一郎</t>
  </si>
  <si>
    <t>【J-オイルミルズグループ環境方針】
1.地球環境・社会の状況と事業活動との関係性を把握・評価し、課題解決に取り組みます。
2.環境負荷の極小化を追求します。地球資源を大切にし、省資源・省エネルギー、再生可能エネルギーの活用など
　により温室効果ガス排出量の低減に努めます。
3.資源の利用効率の最大化、生態系が保全される調達に努め、生物多様性を含む自然環境の保全に貢献します。
4.関係法令等を遵守し、国際的な基準・規格等に的確に対応します。
5.地域住民の視点に立った事業所を目指し、顧客、生活者や地域とのつながりとともに発展します。
6.具体的な行動に結び付けられるように、体系的な教育や啓発を行います。</t>
  </si>
  <si>
    <t>ZACROS株式会社</t>
  </si>
  <si>
    <t xml:space="preserve">エネルギーの使用の合理化に関する法律(省エネ法)及び当社の環境マネジメントシステム(EMS)において
最高経営層は全体の環境憲章・環境方針を定め、横浜事業所における削減目標を明確にする。
横浜事業所はその削減目標達成のための手段・担当者・日程を明確にし実行すると共に、目標達成状況の
PDCAサイクルを確実に行い継続的な改善を図る。　
重点対策の実施状況における「主要なエネルギー使用設備の更新等の検討」では、下記計画を推進する。
2025年度：エクセルギー解析によるエネルギー削減取組《電力削減・ガス削減》
2026年度：蒸気吸収式冷凍機3台をターボ冷凍機へ更新《ガス削減》
2027年度：高効率変圧器への更新《電力削減》
</t>
  </si>
  <si>
    <t>ZACROS株式会社横浜事業所</t>
  </si>
  <si>
    <t>当協会は病院、特別養護老人ホーム、介護老人保健施設を運営する医療・福祉の複合体として、地球環境の保全にも配慮しながら地域の医療・介護を支える施設運営を目指している。
本計画を基準として、各施設において効率的なエネルギー管理・運用に取り組んでいる。</t>
  </si>
  <si>
    <t>[基本方針]
1. 化学物質の全ライフサイクルにおいて、安全及び健康を確保し環境を保護する観点から、事業活動を見直すとともに改善に努める。
2. 生産活動において、従来型の環境保全はもとより、原料転換、省エネルギー、廃棄物の減量・再資源化、化学物質の排出量削減等を推進し、地球環境に対する負荷の低減に努める。
3. 新製品開発、新規事業、設備の新設・改造において、安全及び健康の確保と環境の保護に配慮する。
4. 安全及び健康の確保と環境の保護に寄与する研究開発、技術開発を推進し、代替製品・新製品の事業化の推進を図る。</t>
  </si>
  <si>
    <t>kt</t>
  </si>
  <si>
    <t>執行役員　田中稔介</t>
  </si>
  <si>
    <t>【基本方針】
エネルギーの使用の合理化を図るため、燃料及び電気の特性を十分に考慮するとともに、管理標準内「エネルギー管理方針」より、適切なエネルギー管理を行う。また、技術的かつ経済的に可能な範囲内で設備単位によるきめ細かいエネルギー管理を徹底し、当該事業所におけるエネルギーの使用の合理化の適切かつ有効な実施を図るものとする。</t>
  </si>
  <si>
    <t>横浜市立大学は、自身の定める環境方針に則り、温室効果ガス排出の抑制について積極的に取り組む。
　　　　　-----公立学校法人横浜市立大学　環境方針（抜粋）-----
1.教職員、学生一人ひとりが環境配慮の行動を実線します。このため、全教職員、学生が参加できる
　わかりやすい仕組み作りを行うとともに、積極的な人材育成を行い、一人ひとりが環境保全の役割
　を果たします。
2.関連する環境の法令、条例、規則等を遵守します。
3.環境保全・創造のための取組を、目標に掲げて継続的に推進します。
　(1)省資源・省エネルギー化の取組み　(2)廃棄物の減量・リサイクルの実践　(3)環境負荷の少ない製品
　の購入推進　(4)化学物質の適正管理　(5)環境教育及び環境保全活動の実施
4.環境方針は本学の教職員、学生ならびに本学に関わる全ての人々に対し周知するとともに一般の人にも
　公表します。</t>
  </si>
  <si>
    <t>［基本方針］
（１）地球温暖化対策に関する取組みを組織的に行い、継続的に対策を推進する。
（２）目標を明確に定め、温室効果ガスの排出量削減に取り組む。
（３）廃棄物処理過程における省エネルギーに努め、生成するリサイクル品の販売を通し、ユーザーの温室効
　　　果ガスの排出量削減に貢献する。
[ＣＳＲ活動]
（１）廃棄物の適正処理による温暖化防止への貢献
　　 J&amp;T環境は、受入れた廃棄物から有用資源を極力回収し、リサイクルを推進しています。                       
（２）環境マネジメントシステムを適用した省エネルギー、省資源
　　 ISO14001認証登録工場では、廃棄物処理におけるリサイクル率向上に取り組んでいます。                                                                                              
（３）物流関連の省エネルギー、温暖化対策
　　 省エネ・省資源を推進するため、低燃費新型車両を導入しています。
（４）発電による創エネルギー
　　 横浜エコクリーンでは廃棄物焼却時の排熱を利用した発電を行っています。</t>
  </si>
  <si>
    <t>「環境未来ビジョン2050」を定め、「豊かな価値の創造と地球との共生をめざした環境経営を通じて持続可能な社会の実現に貢献する」ことを目的とし、持続可能な社会、すなわち脱炭素社会・循環型社会・自然共生社会の実現をめざします。
「気候変動への対応」では、2050年に向けて社会の温室効果ガス排出量ネットゼロ化に貢献するため、2030年度までに当社のバリューチェーンを通じた温室効果ガス排出量の100%削減（2019年度比）をめざします。</t>
  </si>
  <si>
    <t>当社グループでは、温室効果ガスの排出削減ならびに気候変動リスクへの対応を経営の最重要課題の一つであると認識し、取り組みを推進しています。</t>
  </si>
  <si>
    <t>横浜市港北区新横浜二丁目４番地１
日本生命新横浜ビル５階</t>
  </si>
  <si>
    <t>[基本方針]
当社が排出する温室効果ガスの９０％以上を排出している新横浜中央ビルにおける地球温暖化対策を中心として、
関連する諸法規、社会規範等を遵守し、次の点を重視して温室効果ガス削減を推進する。
・無駄を省き効率的な設備の運用を行う ・エネルギーの効率的利用の促進　　　　　　　　　　　　　　　　　　　　　　　　　　　　　　　　　　　　　　　　　　　　　　　　　　　　　・設備更新の計画時には、より省エネルギーが図れる設備の導入を検討・実施していく　　　　　　　　　　　　　　　　　　　　　　　　　　　　　　　　　　　　　　　　　　　　　　　　　　　　　・環境に関する意識向上、省エネの普及・啓発
[主要なエネルギー使用設備の更新等の検討]
①更新の対象となる主要なエネルギー使用設備  ・照明設備
②上記①の設備を選択した理由  ・節電、環境負荷低減のため
③設備更新スケジュール　・当該設備の更新時に、より省エネルギーが図れる設備の導入を検討する</t>
  </si>
  <si>
    <t>京急百貨店は、横浜・上大岡の「生活者本位の店」として、地域の環境に対する負担をできるかぎり少なくするように努め、地球環境に配慮した事業活動を行います。
１.お客様が当社のご利用を通じて環境に配慮したライフスタイルを実現し、環境保全への貢献を実感できるよう、以下の項目に取り組んでまいります。
　1）環境に配慮したサービスの提供　2）お客様が参加できる環境活動の提供　3）事業活動によって発生する環境負荷を低減するため、以下の項目において継続的に改善に取り組んでまいります。①温暖化防止・省エネルギーへの取り組み ②省資源およびグリーン購入の推進 ③廃棄物の抑制とリサイクルの推進。
２.環境関連の法規制、自治体との協定、業界の自主規制など当社が同意する事項を順守します。
３.設備改修による温暖化ガス排出量の削減に努めます。</t>
  </si>
  <si>
    <t>EC付き億円</t>
  </si>
  <si>
    <t>取締役社長　伊藤　栄作</t>
  </si>
  <si>
    <t>[基本方針]
省エネ法のエネルギー使用原単位削減努力目標を達成するべく，行動することを基本方針とする。</t>
  </si>
  <si>
    <t>　当社は国際都市・横浜が誇る「みなとみらい２１中央地区」の熱供給を一手に担う環境貢献企業として、今後とも地域の環境負荷低減に取り組んでまいります。
　ボイラー・インバータターボ冷凍機・吸収冷凍機・コージェネレーション設備を組み合わせて運転することとで、エネルギー使用の合理化を進め、ＣＯ２排出原単位の低減を進めていきます。
　また、原材料である電気・ガスの使用比率を見直すとともに、AIによる最適運転計画システムの導入や、太陽光発電による自己託送を利用し、更なる省エネ・省ＣＯ２に繋げていきます。</t>
  </si>
  <si>
    <t>千CJ</t>
  </si>
  <si>
    <t>代表理事　宮内彰久</t>
  </si>
  <si>
    <t>神奈川県警友会は、自らの事業活動を通じて温室効果ガスの排出抑制に率先して取り組むことにより、地球温暖化対策を推進し、活力ある持続可能な社会の実現への貢献に務めています。
これまでの取組みとして、節水設備設置工事（2021年）、EMSを活用した省エネ事業に関する工事（2022年1月完了）、病院スタッフの省エネ取組みへの参画・クールビズ・冷暖房設定温度の緩和・空調運転時間の短縮（例年）を行ってきました。また、2025年4月よりノーネクタイの通年（試行）実施に取り組んでいます。さらに2025年は環境付加価値付熱料金契約の締結、再生エネルギーを使用した電力の購入、みなとみらい21地区脱炭素先行地域に参画を致しました。</t>
  </si>
  <si>
    <t>・計画性を持った走行を維持し、効率良い稼働を志す
・適切な車両の維持管理及び、エコドライブの推進。
・ハイブリッド車の計画的導入</t>
  </si>
  <si>
    <t>ＢＡＳＦコーティングスジャパン合同会社</t>
  </si>
  <si>
    <t>神奈川県横浜市戸塚区下倉田町296</t>
  </si>
  <si>
    <t>最高経営責任者　　篠田　大</t>
  </si>
  <si>
    <t>カーボンニュートラル達成のため、BASF GlobalでCO2削減目標が制定されており、その目標を達成するために取り組みを強化している。
横浜市に所在するBASFコーティングスジャパン戸塚事業所においては、各種合成樹脂塗料やシンナーを製造する工場として、環境に及ぼす影響、リスクを理解し、その影響を出来うる限り小さくするために、以下のように当事業所の環境方針を定めている。
当事業所の製品の開発から廃棄に至るまで､環境の保護ならびに生態系の保全を配慮し､エネルギー・資源の節約並びに環境汚染の予防に努める｡
・環境負荷の少ない原料を利用した製品設計や、環境負荷の低い製品開発を行う。
・カーボンニュートラルを達成するために省エネルギーを推進し、環境負荷の低い生産活動を行う。
・廃棄物の削減とリサイクルを図る。</t>
  </si>
  <si>
    <t>ＢＡＳＦコーティングスジャパン合同会社　戸塚事業所　環境安全</t>
  </si>
  <si>
    <t>空調や照明の運転については、空調は適切なタイマー運転による運転時間の削減や室温の上限下限の設定、照明はスイッチに日中の最小限の点灯箇所をシールで表示するなど、具体的な取り組みを行って運用する。今後も見直しを重ね、取り組みを継続していく。</t>
  </si>
  <si>
    <t>東京都港区芝浦1-13-16</t>
  </si>
  <si>
    <t>代表取締役社長　森　信也</t>
  </si>
  <si>
    <t>[基本方針]
地球温暖化防止のため低炭素社会の実現と持続的成長が可能な循環型社会の形成を目指し、生物多様性の保全を通じた自然共生社会の構築に寄与すべく、企業活動のあらゆる面で環境に配慮した取組みをおこないます。
　１.法令、条例等の順守　２.製品に関わる工程での環境負荷の低減　３.ＣＯ2等の温室効果ガス排出量の削減</t>
  </si>
  <si>
    <t>株式会社三菱UFJ銀行</t>
  </si>
  <si>
    <t>任意12号</t>
  </si>
  <si>
    <t>東京都千代田区丸の内一丁目4番5号</t>
  </si>
  <si>
    <t>代表取締役　半沢　淳一</t>
  </si>
  <si>
    <t>■カーボンニュートラル推進PTを立ち上げ、CEOをはじめとする主要なマネジメントが参加するステアリングコミッティを通じて議論を行っている。
■温室効果ガス排出量削減に向けて、全拠点やビルで環境負荷データの計測を進めるとともに、継続的な運用改善、環境配慮型設備への切り替え、代替エネルギ ーの活用などに取り組みを継続中。
■ファイナンス等を通じ、お客様の脱炭素化に向けた取り組みやイノベーション技術への積極的な支援を実施中。
■2010年度から省エネ法の「中長期的な年平均1％以上のエネルギー消費原単位の低減」をベースに、各自治体 の個別要請にも対応する全社的省エネ活動を展開中。
■使用電力の再生可能エネルギーへの変更、照明や空調等の設備更新時に高効率の機種を順次導入している。</t>
  </si>
  <si>
    <t>株式会社三菱ＵＦＪ銀行　本店　総務部企画Gr</t>
  </si>
  <si>
    <t>この3年間、受注量減少の中でCO2削減原単位は概ね目標を達成した（2.9％減）。特に昨年度は受注量の大幅減により設備稼働方法見直しを行い、間延び生産による原単位悪化を制御する対応を行った。本年度は新たな計画期間の基準年度にあたるが熱処理メーカーとして燃料原単位の削減は長年の取り組みであり現場改善は成熟している。※しかし今後トランプ政権の関税政策に与える影響や自動車、建設機械業界の生産計画未確定、また未だ緊張が収まらない世界情勢の状況の中、景気回復の見通しがつかない。以上の現状を踏まえ今後を予測すると本年度以降3年間の目標設定値は2024年度基準値を上回ることが予測される。クレジット購入は原単位削減の切り札だが、経営面の負担が大きい。今年度当社はカーボンニュートラルへの施策を強化するため環境方針を新しく変更した。この中に生産性改善・設備投資・省エネ改善はじめ再エネ導入、水素活用による加熱炉の非化石燃料転換、電化等を盛り込んだ。この方向でCO2削減に取り組んでいく。</t>
  </si>
  <si>
    <t>ハイブリッド車輛の導入・事務所に設置する照明器具をＬＥＤ照明にする・営業車の適正な使用管理、維持管理</t>
  </si>
  <si>
    <t>当社は「サステナビリティ基本方針」を策定し、社会の持続的な発展に貢献することを使命とすると明記し、また持続可能な社会を実現するため4つのマテリアリティを特定しました。マテリアリティの１つとして「脱炭素社会の実現と環境に配慮した循環型社会への貢献」を挙げ、以下のような取り組みを進めています。
・環境配慮型物流（リターナブル容器の活用や、鉄道・内航船を利用した物流の提案）
・温室効果ガス排出量の削減
・再生可能エネルギーへの転換と省エネ設備の導入
・異常気象、自然災害への対応
・環境規制への対応
・森林再生、保全活動への協力</t>
  </si>
  <si>
    <t>ＡＧＣでは、グループのサステナビリティ経営戦略として、“持続可能な地球環境の実現”のために、GHG排出量 30%削減（2019年比）、2050年“カーボン・ネットゼロ”に向けた取り組みを実施している。
当拠点は、2021年に研究所との合併により、住宅・ビル用各種板ガラスの製造と、研究開発・生産の主力拠点としての機能を果たしている。
製造に於いては、ガラスリサイクルスキーム構築を計り、リサイクルガラスの安定供給による燃焼効率の向上を実施しており、開発に於いては、CO2削減を計る製品(断熱ペアガラス、触媒等)の開発、電力使用量分の非化石証書購入を実施している。</t>
  </si>
  <si>
    <t>ｔ</t>
  </si>
  <si>
    <t>イオンモール株式会社</t>
  </si>
  <si>
    <t>代表取締役社長　大野 惠司</t>
  </si>
  <si>
    <t>・再生使用可能エネルギーの採用・検討　　　　　　　　　　　　　　　　　　　　　　　　　　　　　　　　　　　　・省エネへの積極的取り組み</t>
  </si>
  <si>
    <t>m²</t>
  </si>
  <si>
    <t>神奈川大学は、「教育」・「研究」・「施設」の３つの視点をつなぐ、「神奈川大学カーボンニュートラル・トライアングル」によって、CO₂排出量の削減を推進し、カーボンニュートラルを実現することを基本方針とします。
■カーボンニュートラル実現に向けたCO₂排出削減目標
本学は、2020年10月に日本政府より宣言された2050年カーボンニュートラルの実現に向けて、創立100周年となる2028年度までにCO₂排出量を「2013年度比50%削減」、2050年までに「カーボンニュートラル実現」を目指します。
■神奈川大学カーボンニュートラル・トライアングルについて
「教育」ではカーボンニュートラル実現に貢献できる人材の育成と社会連携、
「研究」ではカーボンニュートラルに関する分野横断の研究とその社会実装、
「施設」ではエコキャンパスへの取組みを推進し、
本学のカーボンニュートラル化を目指し、各取組みの活動や成果を連携することで、更なる活性化や新たな方策の創出につなげていきます。</t>
  </si>
  <si>
    <t>環境問題については当該事業所を含め全社で環境を意識した取り組み（CO2排出量削減、水使用量削減、廃棄物抑制およびマテリアルリサイクル率向上）を継続実施している。
横浜市内には、たばこ中央研究所、横浜リサーチセンターおよび神奈川支社があり、研究施設であるたばこ中央研究所、横浜リサーチセンターにおいては、エネルギー消費量の６割以上を空調関係設備が占めている。これらの設備機器の経年劣化に伴う更新時には、トップランナー機器の導入を行うとともに施設の効率的使用を継続する。
【特記事項】弊社 医薬事業の会社分割(簡易吸収分割）により、医薬総合研究所横浜リサーチセンターが、2025年11月まで弊社 事業所の活動となる。</t>
  </si>
  <si>
    <t>住友電工グループでは、下に掲げる2030年及び2050年の温室効果ガス排出削減目標を設定し、生産活動やサプライチェーンにおける温室効果ガス排出削減に取り組んでいる。
　2030年目標 	2030年までに、Scope1+2：30％削減、Scope3：15％削減（2018年度対比）
　2050年目標 	2050年までに、カーボンニュートラルの達成（温室効果ガス排出実質ゼロ）</t>
  </si>
  <si>
    <t>［基本方針］
使用機器の効率的な運転を行う事により温室効果ガスの排出を抑制する。
　吸収式冷温水発生機、冷温水出口温度の適正化により効果的な運転を実施する。
　外調機運転時間及び給排気ファン運転時間短縮。
［主要なエネルギー使用設備の更新等の検討］
①2025年エントランス空調用インバータ更新
②設備更新スケジュール
　2025年～2027年に掛けて共用部ＬＥＤ再更新（2022年から7年間に掛けて）</t>
  </si>
  <si>
    <t>a</t>
  </si>
  <si>
    <t>東京都品川区西大井1-5ｰ20</t>
  </si>
  <si>
    <t>ニコングループは、持続可能な社会への貢献と自社の持続的成長をめざす「サステナビリティ方針」と、環境に関する具体的な方針として「ニコン環境方針」を定めています。これらの方針のもと、環境リスクや規制に積極的に対応していくため、2050年度を見据えた「ニコン環境長期ビジョン」を策定しています。このビジョンでは、世界の状況や、限りある資源を使用して製品を製造・販売しているというニコンの事業の性質から、特に重要と考えられる3つを柱として設定しています。
これらの柱は、マテリアリティ（重点課題）および2030年度をターゲット年とした「ニコン環境中期目標」と連動しています。単年目標としては「環境アクションプラン」を定め、グループ全体へと展開しています。事業活動における環境との関わりを明確にし、環境負荷や環境リスクの大きさを的確に把握することで、目標や計画には優先順位を付けています。
また実績については、自己評価を環境部会にて審議・承認するとともに、抽出した課題をもとに、次年度以降の活動を見直しています。</t>
  </si>
  <si>
    <t>代表取締役社長　小淵　秀範</t>
  </si>
  <si>
    <t>当事業所の温室ガス排出起源は電力86％、都市ガス14％で電力の約85％は食塩の電気分解に使用される。
電力のメインである電解槽を中心とした関連設備含めた最適運転条件を検討し更なる温室ガス削減に努める。</t>
  </si>
  <si>
    <t>代表取締役社長　廣瀬 崇</t>
  </si>
  <si>
    <t>ジャパンマリンユナイテッド（株）は全社環境基本方針に基づき省エネルギー活動を行っている。
全社省エネルギー目標として中期目標（3か年計画エネルギー消費原単位で基準年度比3％以上の低減）及び年度目標（エネルギー消費原単位で前年度比1％以上の低減）を定めている。</t>
  </si>
  <si>
    <t>環境長期目標（２０５０年以降）：カーボンニュートラル化
考え方
気候変動への対応が求められる中、社会・お客様のCO2削減ニーズは今後さらに高まっていくと考えています。ブリヂストングループは2050年以降を見据えた環境長期目標においてカーボンニュートラル化を掲げ、「CO2削減貢献の拡大」と「CO2排出量の最小化」の両輪で活動を進めています。
「断トツ商品」・「断トツサービス」によるソリューションを提供しながら、原材料調達、流通、お客様の使用時、再利用・リサイクルの過程におけるCO2削減に貢献していきます。お客様・パートナーの皆様と共に社会全体のCO2削減に貢献し、また、お客様のCO2削減やカーボンニュートラル化に寄与することで差別化、競争力強化を図ります。</t>
  </si>
  <si>
    <t>代表取締役社長　古澤康之</t>
  </si>
  <si>
    <t>イオンでは事業と環境・社会を両輪としたサステナブル経営を実施し、持続可能な社会の実現を目指しています。下記の事業をとおして。社会が抱える様々な解決に取り組みます。・「脱炭素社会の実現」・「生物多様性の保全」・「地域社会sy会との共生」特にエネルギー使用に関わる「脱炭素社会の実現」において、温室効果ガス排出防止策として、フロン排出抑制法を遵守し、環境負荷の少ないフロン冷媒へ順次切替えを推進していきます。</t>
  </si>
  <si>
    <t>代表取締役　内藤　進</t>
  </si>
  <si>
    <t>オリックスグループはお客様や社会のニーズを捉えビジネスを通じて環境・エネルギー問題の解決に貢献します。
また、事業領域の拡大・成長による変化を踏まえ、これに適った対応を進めます。
〇これを受けて弊社でもe-テレマを活用したエコドライブを全社的に展開するとともに低燃費車、
　電気自動車などＣＯ2排出量の少ない車両を積極的に導入し温室効果ガスの排出抑制に努めて参ります。</t>
  </si>
  <si>
    <t>代表取締役社長　森　浩司</t>
  </si>
  <si>
    <t xml:space="preserve">[基本方針]
地球環境の大切さを十分認識し、環境に配慮した企業活動を通して地球の豊かな恵みの存続に貢献します。
前年度比で１％のCO2削減を目標とします。
適切な設備計画を実施し、エネルギー管理標準での管理を徹底し目標達成を目指します。
</t>
  </si>
  <si>
    <t>万食</t>
  </si>
  <si>
    <t>代表取締役社長　左藤　誠</t>
  </si>
  <si>
    <t>「相鉄グループサステナビリティ方針」に基づき、新たな推進体制を構築し、サステナビリティ経営を推進してまいります。
そのうちの環境への取り組みの一環としては、温室効果ガスの排出抑制に向け、電力によるCO2排出量を2030年度までに2020年度比で42%削減することを目標に掲げ、今後電力の効率的利用の推進や、未利用地部分を活用した太陽光発電設備の設置、再生可能エネルギーの自社調達の検討も含め、必要な対応を進めてまいります。</t>
  </si>
  <si>
    <t>神奈川県横浜市神奈川区新浦島町1－1－25 GRC横浜ベイリサーチパーク6階</t>
  </si>
  <si>
    <t>国立研究開発法人水産研究・教育機構では、政府の「温室効果ガス排出削減等実行計画」に基づき策定した「温室効果ガス排出削減等実施計画」に基づき、機構の事務事業に伴い排出される温室効果ガス排出量を2030年度までに2013年度比50％以上削減することを目標とする。</t>
  </si>
  <si>
    <t>千㎥×百人</t>
  </si>
  <si>
    <t>代表取締役社長　クリスチャン・メッカー</t>
  </si>
  <si>
    <t>ボッシュ株式会社は、ターゲットビジョン「新たな次元-サステナビリティ2025」に従い、温室効果ガスの排出の抑制にも努めます。</t>
  </si>
  <si>
    <t>本社　受付　（EHSマネージメントグループにご連絡ください）</t>
  </si>
  <si>
    <t>月曜から金曜まで（当社休業日を除く）　10:00から15:00まで</t>
  </si>
  <si>
    <t>NRIグループは、気候変動問題及び環境汚染を含む地球環境問題への取組みを世界共通の問題であると認識し、コンサルティングとITソリューションのサービスを提供する企業として、その創造力と技術力を活かし、全てのステークホルダーと連携して持続可能な未来の実現に貢献すべく「NRIグループ環境方針」に基づき、温室効果ガス排出削減に取り組んでいる。
計画では、
2030年度までにScope1+2の温室効果ガス排出量を2019年度比97%削減（残余排出量は中和化）、Scope3の温室効果ガス排出量を2019年度比30%削減、
2050年度までにScope1+2+3の温室効果ガス排出量をネットゼロ（97%削減、残余排出量は中和化）、
を目標に掲げている。</t>
  </si>
  <si>
    <t>当社は、冷水・蒸気を製造し需要家へ供給する熱供給事業であり、効率の高い機器による製造割合を高め
保有設備を効率よく運転することにより省エネルギー及び温室効果ガス排出の抑制に繋げる取組みをしてきました。
現在冷熱は2009年～2011年に更新した保有設備の中で高効率のターボ冷凍機2台と吸収式冷凍機2台と2005年に新設したターボ冷凍機1台の計5台で年間冷熱製造量の約97％製造しています。
ボイラは全4台保有しており2014年にB-1、2016年にB-3、2020年にB-2と効率良化のためエコノマイザ設置等の改修を行いました。
その他設備もほぼ更新は完了しており、現在は機器の定期整備と保温材などの改修を都度行いながら効率の維持に取組み、次期設備更新(2028年度以降)の準備を進めています。
現状の保有設備での重点取り組みは、次期更新までの間に少しでも温室効果ガス排出を抑制するために、高効率機器による製造比率をあげるため機器の機能維持に努めています。配管ロス、ポンプ入熱等供給に必要な固定損失を極力少なするよう、日および月ごとのﾃﾞｰﾀ確認からの次への展開を図っていきます。運転状況及びデータ確認においては、当社はエネルギー使用の合理化に関する法律で定めるエネルギー管理指定工場であるため、法律に則り管理し活動していきます。</t>
  </si>
  <si>
    <t>・世界中での温暖化対策の意識の高まりを受け、本法人でも温室効果ガスの排出削減を重要な課題と捉え、教職員だけでなく学生及び患者と省エネルギーマニュアルを基に協力し、温室効果ガスの削減に向け積極的に行動していく。
・地球温暖化対策に関する取り組みを組織的に行い、継続的に対策を推進する。
・温室効果ガスの排出量を基準年度より3%削減する。（1年1%を目標とする）
・リサイクル品、グリーン購入法に適合した事務用品の選定及び購入。
・エネルギー消費の多い照明や空調機といった機器の更新の際には、特にエネルギーの削減率が大きい為、エネルギーの消費が少なく高効率のものを選定、導入する。
・平成23年度より、省エネルギーマニュアル及び節電行動計画を設定しており、温室効果ガスの削減に努める。
・高効率型の空調設備及び照明設備の更新。（計画中：記念館、６号館、附属中学校・高等学校等）
・老朽化機器等の更新。</t>
  </si>
  <si>
    <t>・太陽光パネルを設置し発電で得られた電力を自社で使用する。
・CO2フリー電力(CDエナジーダイレクトのＣＯ２フリー非ＦＩＴ　ＴＲ無)を導入し、SCOPE2のCO2排出を削減する。</t>
  </si>
  <si>
    <t>[基本方針]
東急百貨店の地球温暖化対策を効果的に推進することを目的とする。　　　　　　　　　　　　　　　　　　　　　　
・適用範囲　各営業店舗において、消費される電力、ガス、熱、水道(上水・下水)全てのエネルギーを温室効果
　ガスに換算し適用する。　　　　　　　　　　　　　　　　　　　　　　　　　　　　　　　　　　　　　　　　　　　　　　　
・省エネルギー目標の設定　中長期目標を設定する。目標設定に当たっては、全社のエネルギー管理方針に則り
　日常管理による省エネルギー活動並びに投資による省エネルギー計画の予想効果を織り込むものとする。
　投資効果については、社内基準に従うものとする。　　　　　　　　　　　　　　　　　　　　　　　　　　　　　　　　　　　　　　　　　　　　　　　　　　　　　　　　　　　　　　　　　
・エネルギー管理推進体制の整備、全事業所のエネルギー管理推進体制を、『4 推進体制』通り定める。　　　　　　　　　　　　　　　　　　　　　　　　　　　　　　　
・省エネルギー推進委員会　各事業所の省エネルギー推進の為、「省エネルギー推進委員会」を設ける。　　　　　　　　　　　　　　　　　　　　　　　　　　　　　　
・従業員の教育、訓練　エネルギー管理に関する従業員の教育、訓練計画は「計画管理責任者（副社長）」
「計画推進責任者（総務部長）」が策定し、省エネルギー推進委員会で検討し「推進責任者」が推進する。</t>
  </si>
  <si>
    <t>[基本方針]： ｴｺｱｸｼｮﾝ２１環境方針より
 太陽油脂は、誠実をモットーに、確かな技術とモノづくり精神に裏付けられた、人と地球に優しい、  安心・安全な製品の提供と各種の経営活動を通じて、心豊かで健康的なくらしと社会・自然の持続  可能な発展に貢献します。
 太陽油脂は、
　・重要な社会的課題･環境問題に紳士に対応する経営の実践を通じて社会的責任を果たしていきます。
　・人、社会そして環境への貢献を考えた具体的な経営活動・事業活動を積極的に展開していきます。
　・人と地球に優しいに拘った食用油脂製品と石けん製品を通じて、お客様に豊かで安心・安全な生活とともに環境に優しい生活をも提供していきます。
　・原料調達、生産から製品使用までの企業活動のあらゆる段階での環境への取組において、環境関連法規、自主ルール等を順守し、省資源・省エネルギー、排水・廃棄物削減、リサイクル等を推進していきます。
　・食品廃棄物の発生抑制、再生利用等による食品資源の有効利用を推進していきます。
この環境方針のもと、全従業員参加による環境・社会との調和を目指した企業活動を推し進めていきます。</t>
  </si>
  <si>
    <t>・構内全般での資源及びエネルギーの効率的な利用
・大気並びに海洋汚染の予防
・廃棄物の削減、及び廃棄物の分別による再利用の促進</t>
  </si>
  <si>
    <t>■温室効果ガス排出量の少ない車両の積極導入
・レンタカー車両の導入時に可能な限り低公害車・低燃費車を導入する。
■効率のよい走行、環境に配慮した自動車の使用方法の促進
・目的地までの走行を最適化できる装備（ナビ・ＥＴＣ・運転支援システム）を積極的に採用する。
・急発進、急加速をしないなど、エコドライブをレンタカーご利用者に呼びかける。
・レンタカーご利用者に燃料を満タンにしない商品（かるタン）を提案し、エコドライブにつなげてもらう。</t>
  </si>
  <si>
    <t>　弊社はニチレイグループ全体の基本方針に基づき、卓越した食品と物流ネットワークを備える企業集団として「食」と「健康」の源である地球の恵みを次世代に引き継ぎ、「おいしさ」と「新鮮」を継続してお届けするため、事業活動に伴う環境負荷の低減に取り組むとともに、ステークホルダーとのコミュニケーションを通じて持続可能な社会の実現に貢献していきます。
①地球温暖化防止 ②持続可能な資源循環の推進 ③自然との共生</t>
  </si>
  <si>
    <t>千t×℃</t>
  </si>
  <si>
    <t>「SMART CAMPAS構想」を策定（2023年4月）、 キャンパス全体で2013年度比2030年46％削減を目指している。
１．各設備保守担当を中心とした継続的な省エネ施策の検討および実施
２．既設設備機器の更新対策の実施（EHP、GHP、吸収式冷凍機等）
３．建物内外の照明設備のLED化を継続して推進
４．新築建物（SANITAS）をZEBオリエンテッドにて建設（2027年4月稼働予定）
５．カーボンニュートラル都市ガスの継続的な調達（2022年度より開始）
６．購入電力についてFIT非化石証書の取得（2024年度より開始。町田市域に割り当て）
７．オンサイトPPAを2027年度に導入予定（太陽光発電600kW規模を計画）</t>
  </si>
  <si>
    <t>・再エネ電力の未導入物件（aune港北、新横浜スクエアビル）への再エネ電力の導入を検討。
・地域冷暖房供給先から供給を受けている熱源（蒸気、冷水）のCO2排出量係数：ゼロ値化の検討。</t>
  </si>
  <si>
    <t>[基本方針]
〇東横インは、地球温暖化防止対策を積極的に行い、企業の社会的責任を果たす。
〇ビジネスホテルのエネルギー消費量は、宿泊されるお客様の人数や、お客様のご使用方法に左右される事が
　多いが運用のソフト面とハード面を駆使し、お客様の理解のもとエネルギー消費量の削減を図る。
〇エネルギー消費量を2022年度を基準として、原単位で年１％以上の削減を目標を設定し、全体的な
　取り組みを行う。
〇設備機器の更新時に高効率機器を積極的に採用し、省エネを図りCO2排出量の削減を図る。
[主要なエネルギー使用設備の更新等の検討]
①更新の対象となる主要なエネルギー使用設備
　蛍光灯をLEDに順次変更して行く、能力の低下したエアコンを順次省エネ型に取り換える。
②上記①を選択下理由　
　省エネ機器を採用する為、電力の使用量の削減、ビークカットの抑制。
③グリーン電力等の電力供給を行い順次CO2の削減を進める。</t>
  </si>
  <si>
    <t>千室あたりの稼働室</t>
  </si>
  <si>
    <t>■富士通グループのカーボンニュートラルに向けた取組み
(1)カーボンニュートラルへの取り組み
　・お客様・社会の カーボンニュートラル実現に貢献　・バリューチェーン全体で 2040年にネットゼロを目指す。
(2)自らのカーボンニュートラル
　①自社の事業活動によるGHG排出：ネットゼロを2050年度 2030年度に前倒して行う。
　②バリューチェーンのGHG排出：2040年度までにネットゼロ を目指す。
　③再エネ促進：富士通の事業で使用する再生可能エネルギー比率を2030年100%。
■横浜市内事業所
　横浜市内富士通事業所のエネルギー使用量99%を占める横浜港北システムセンタと横浜システムセンターについて、
　2025年度よりデータセンター電気使用量を全て再エネ（非化石証書）を使用予定。</t>
  </si>
  <si>
    <t>ＫＬ</t>
  </si>
  <si>
    <t>[基本方針]
品質・環境方針を次の通り定めています。
【品質・環境方針】
生態系を保護するため、省エネルギー・廃棄物の削減を中心とした環境保護を目指します
ＰＤＣＡサイクルを回して、継続的改善を図ります
「脱炭素社会貢献」「革新的な製品開発」を強く意識した取り組みを推進します</t>
  </si>
  <si>
    <t>・脱炭素社会への移行に向け、省エネルギーに資する再生可能エネルギー等の導入を推進し、温室効果ガスの排出を削減します。
・ビル全体で使用するエネルギー（電力、受入熱量）および（給水・給湯等）を使用または搬送する設備の運転制御を都度適切に行い、事業活動に伴う環境への負荷を低減することを目的とします。
・ビル内に設置されている各種設備機器の老朽化対策として機器更新を計画する場合は、省エネルギー効果の高い設備機器を積極的に採用して行く事とします。
・削減率は３年で３％と設定する。</t>
  </si>
  <si>
    <t>【基本理念】
ニップングループは事業活動が、環境に負荷を与えている事実を深く認識しながら、人と環境の調和をめざし、持続可能な社会の実現に貢献していきます。　　　　　　　　　　　　　　　　　　　　　　　　　　　　　　　　　　
【基本方針】
全体のエネルギー消費量に占める割合は電力が多く、老朽化が進行している機器については高効率設備への更新を検討する。既存設備についても保守等を行い省エネを図る。</t>
  </si>
  <si>
    <t xml:space="preserve">千t  </t>
  </si>
  <si>
    <t>代表取締役社長　山田 浩央</t>
  </si>
  <si>
    <t>地域のお客様の生活に密着した事業を通じて社会に貢献することが会社の経営理念の柱であり、温室効果ガスの排出の抑制等を図るための基本方針は、「地球温暖化を防止し、限りある資源を大切にするために、省エネとリサイクル活動を推進する」ことである。
具体的には、
１．各設備の無駄のない運用管理により、エネルギー使用量を最小とする。
２．運用管理の毎月定期的なチェックにより継続を図る。
３．機器の更新、改造による省エネ対策を実施し、エネルギー使用量の削減を図る。</t>
  </si>
  <si>
    <t xml:space="preserve">[基本方針]
経営目標である横浜市中央卸売市場の再編・機能強化や民営化等の課題へ取組、横浜市中央卸売市場の活性化、
低温物流の担い手として役割を推進していく考えを守りつつ、エネルギー使用の非効率化を抽出し、効果的な
使用に向けた取組みを強化する。
当社が使用している市有施設の設備機器は市に更新及び修繕の要請を行う。
冬季・夏季のエネルギー使用（動力系統）の差が大きく最大負荷に合わせた設備となっているため、効率運用
を図り温室効果ガスの排出削減とエネルギーコストの最適化を目指す。
</t>
  </si>
  <si>
    <t>横浜事業所長　黒澤　一弘</t>
  </si>
  <si>
    <t>・IHIグループは，2050年までにバリューチェーン全体でカーボンニュートラルを実現することを宣言した。対応としては，再生可能エネルギー導入などの設備投資，省エネ活動の推進，事業活動を通じてCO2を削減する。　　　　　　　　　　　　　　　　　　　　　　　　　　　　　　　　　　　　　　　　　　</t>
  </si>
  <si>
    <t xml:space="preserve">2030年度までの環境経営における目標として「ダスキン環境目標2030（DUSKIN Green Target 2030）」を策定
【脱炭素社会の実現に向けて】
　・ダスキン拠点（直営・関係）のCO2排出量46％減（2013年度比）
　・（直営・関係）再生可能エネルギーの利用率50%
　※サプライチェーンCO2排出量は2013年度比26％削減
</t>
  </si>
  <si>
    <t>[基本方針]
弊社グループにて行っているＩＳＯ１４００１の取組みの中で、エネルギー使用量、ＣＯ２排出量の削減を目標に掲げている。設備管理部部長を中心とした「省エネ委員会（工務課会議）」を継続実施するほか、生産部門の「環境四半期レビュー会議」の中で、省エネルギーの推進とＣＯ２排出量の削減に関して、計画の作成と達成度のチェックを行い、新たな対策の立案、スケジュール化を進めている。
横浜市内には本社、横浜工場（第１種エネルギー指定管理工場）、商品研究所など、弊社の基幹事業所があり、弊社グループ全体の目標を達成するためにも、本計画は大変重要となっている。
[主要なエネルギー使用設備の更新等の検討]
①更新の対象となる主要なエネルギー使用設備
　チルド冷凍機の更新、製品冷蔵庫の冷凍機更新、ボイラー設備更新
②上記①の設備を選択した理由
　老朽化からの更新による高効率化及び、フロン類の新冷媒や自然冷媒への移行促進</t>
  </si>
  <si>
    <t>[基本方針]
　　公共性の特に高い医療・福祉事業を営んでいる為、横浜市条例に則しつつ患者及び利用者へ支障の無い範囲内で、
　温室効果ガスの排出抑制に向けた取り組みを検討する。
[検討内容]
　①患者及び利用者へ支障の無い範囲内で、温室効果ガス抑制の効果に影響を及ぼす機器の選定
　　1.主に空調機器、冷凍機等を検討対象とする。
　②温室効果ガスの抑制に向けた取り組みを検討
　　1.使用耐用年数を超過した機器は、優先的に省エネ対応品へ入れ替えを検討する。
　　2.設備の更新等による効率アップだけでなく、運転管理の工夫によっても排出抑制を図る。</t>
  </si>
  <si>
    <t>【基本方針】
　JFEスチールでは、日本鉄鋼連盟の自主行動計画が策定される以前から、省エネルギー設備の導入などを中心に
省エネルギー化・CO2削減に向けた活動を積極的に推進しています。
【環境理念】
　JFEグループは、地球環境の向上を経営の重要課題と位置付け、環境と調和した事業活動を推進することにより、
豊かな社会づくりをめざします。
【環境方針】
　1. すべての事業活動における環境負荷低減　2. 技術、製品による貢献
　3. 省資源、省エネルギー事業による貢献　4. 社会とのコミュニケーションの促進　5. 国際協力の推進</t>
  </si>
  <si>
    <t>代表取締役　　西野　友夫</t>
  </si>
  <si>
    <t>[基本方針]
エネルギーの合理的な使用により、社会の持続的展開に貢献する。
　1.環境負荷の低減に努め、環境保全を図ること。
　2.省エネ法に基づく管理標準を定め、判断基準に則した自主基準の制定・遵守に努めること。
　3.全員に環境方針ならびに、地球環境の大切さを周知し、全員参加の省エネルギーに努めること。
[主要なエネルギー使用設備の更新等の検討]
当事業者は建物の賃借人であり、設備の設置や直接的な更新権限を有していない。
その為、温室効果ガス排出の抑制に向けた対策としては、従来より取組んできた運用対策の更なる強化、また機器交換時の高効率化などを中心に行っていく。</t>
  </si>
  <si>
    <t>　DNPグループでは「DNPグループ環境ビジョン2050」に基づき、GHG排出量を2030年度までに2019年度比46.2%削減する目標を掲げている。横浜工場では、その目標に基づき「GHG排出量生産金額原単位を2027年度までに2024年度比20%(年6.7%)削減、そのうちエネルギー使用量生産金額原単位を2027年度までに2024年度比9%(年3.0%)削減」を中期目標として掲げ、GHG排出量については2027年度に2024年度比20%削減を目安とし活動している。
　横浜工場の計画では、省エネ活動・高効率機器への更新を進め、中期目標を達成する。</t>
  </si>
  <si>
    <t>　「J-POWERグループ環境基本方針」及び「J-POWERグループ環境目標」に基づき、気候変動問題への取り組みとして温室効果ガス(GHG)排出量の削減に取り組んでいる。
　具体的には、発電設備の高効率運転を維持することで環境負荷の低減に努めることを目的として、送電端熱効率の目標値を設けて管理するとともに、精確な温室効果ガス算定・報告の実施を事業所の目標として掲げて取り組んでいる。</t>
  </si>
  <si>
    <t>国立大学法人東京科学大学</t>
  </si>
  <si>
    <t>理事長　大竹 尚登</t>
  </si>
  <si>
    <t>・主要なエネルギー使用設備の更新の方向性
　改修計画を策定し，合わせて「照明器具の高効率型への更新」，「高効率空調機への更新」等を計画的に行う。その他環境に配慮した機能改善を行う。</t>
  </si>
  <si>
    <t>代表取締役社長　山本　直</t>
  </si>
  <si>
    <t xml:space="preserve">■ 基本方針
１　当社は「地球温暖化対策の推進に関する法律」「温室効果ガスの排出の抑制に関する指針」に則り、実効ある温室効果ガス排出量の削減に努め、地球温暖化の防止に寄与することを継続的に推進します。
２　当社は、日常の事業活動においては省エネルギーや温室効果ガスであるCO²排出の抑制に努め、計画的に行う設備更新時には、技術的、経済的に可能な範囲で高効率の設備に置き換え、更なる省エネルギーや温室効果ガスであるCO²の排出削減に努めます。
３　上記の基本方針に基づき、本計画は2025年度から2027年度にかけて当社が温室効果ガスの排出の抑制又は削減に取組む行動計画を示したものです。
</t>
  </si>
  <si>
    <t>聖マリアンナ医科大学は、『生命の尊厳』と『人類愛』を建学の精神に掲げ、社会に貢献できる医師の養成を行っております。2021年に建学50周年を迎え、今後ますます「教育」、「研究」、「臨床」を中心に、SDGsへの貢献、持続可能な社会の構築に取り組んでまいります。当病院については、地域貢献として地域医療支援病院としての役割を担う一方で、Y-SDGSの認証取得に向けて活動を展開する。</t>
  </si>
  <si>
    <t>・施設改修などハード対策
　照明設備のLED化、空調設備の高効率化、熱源設備の高効率化改修を検討する、建物の外皮性能の向上を検討する、        再生可能エネルギーの導入を積極的に進める（主に太陽光発電設備）、
　エネルギーマネジメントシステムや見える化システムを活用しきめ細やかなエネルギー管理及び分析を行う
・運用などソフト対策
　使用していない部屋の空調停止と照明消灯を徹底、環境省の推奨室温を満たすように空調温度を設定する
　（冷房28℃、暖房20℃）、共用部の照明について安全性と必要照度を確保した上で減灯･消灯を行う
　エレベーターの運用について複数台設置されている場所については一部を停止する、教職員に対してクールビズ・
　ウォームビズを奨励する</t>
  </si>
  <si>
    <t>[基本方針]
環境方針
JFEエンジニアリング株式会社は、人々の生活と産業を支えるエンジニアリング会社として、環境マネジメントシステムを継続的に改善し、持続可能な社会の発展のために以下を実践します。
Ｐ・プロダクツ
世界の市場に向け、エネルギー有効利用、環境インフラ構築、国土インフラ整備、機械システム活用の分野においてライフサイクルを通じて環境改善と環境保護に寄与する最適な商品とサービスを提供します。
Ｐ・プロセス
事業活動を通じ、省エネルギー、資源循環、汚染予防に努め、地域社会との共栄を図ります。
Ｃ・コンプライアンス
国内のみならず海外の事業活動において、適用される。
JFEエンジニアリングは、製鉄と造船で培った技術をベースに「くらしの礎(もと)を創り、担う」企業として、持続可能な社会に向け資源を有効利用する発電プラントの建設および電力サービスを提供しています。
また再生可能エネルギーである洋上風力発電事業への本格参入も始めました。</t>
  </si>
  <si>
    <t>代表取締役社長　鈴木　正宗</t>
  </si>
  <si>
    <t>本計画書は、相鉄ﾎﾃﾙ株式会社(以下「当社」という)の、地球温暖化対策を効果的に推進する事を目的として、「横浜市生活環境の保全等に関する条例」に基づき作成するものである。
　　　　　　　　　　　　　　　　　　－－－基本方針－－－
下記方針に基づき、お客様及びｽﾀｯﾌへの快適性を損なうことなく環境負荷の低減を実現する。
　1.営業内容及び規模に対して適切であること。
　2.継続的改善及び施設環境の維持改善に関する配慮がなされていること。
　3.関連する法規及び当社の営業方針に即していること。
　4.建物所有者と協業し、運用実態に見合った経済性・効率性の優れた設備への更新計画を進めること。</t>
  </si>
  <si>
    <t xml:space="preserve">環境方針(2024年8月改定)
当社は、「自然環境との融和をめざした経営を行う。」という東急グループ経営理念のもと、事業を通じて環境課題に取り組み、持続続可能なまちづくりに貢献します。
１.気候変動緩和への貢献【環境負荷の少ない車両や燃料の導入等、省エネルギーの推進および再生可能エネルギーの活用を通じて、温室効果ガス排出削減を進めます。】
２.循環型社会への貢献【事業の全ての段階において資源の有効利用を図り、再利用・再資源化を進めます。】
３.自然共生社会への貢献【事業が自然環境に与える影響に配慮し、汚染物質を削減するとともに、生物多様性の保全を進めます。】
４.環境法令等の遵守【環境関連の法規制および社会の変化に対応して必要とされる要求事項を遵守します。】
５.環境コミュニケーションの推進【環境に関するステークホルダーの皆様の期待に応えるため、良好なコミュニケーションを図ります。】
６.目標の設定と継続的改善【環境目標を設定し、定期的な見直しによる継続的改善を行います。】
</t>
  </si>
  <si>
    <t xml:space="preserve">[基本方針]
・産業や生活の基幹を支える液化ガス（酸素、窒素、アルゴン）を社会に供給する東京液化酸素株式会社としては、製品を通じて社会に貢献するのみならず、以下の観点でも活動するものとする。
・東京液化酸素株式会社では生産工程のみならず、照明・空調なども含めてエネルギー管理の強化に努め電力を中心とするエネルギーの使用削減を図っていくものとする。
</t>
  </si>
  <si>
    <t>百万Nm3</t>
  </si>
  <si>
    <t>代表取締役会長兼社長　佐藤　雅之</t>
  </si>
  <si>
    <t>[基本方針]
日揮ホールディングス株式会社は、人と地球の豊かな未来を作るグローバルエンジニアリング会社として地球環境の保護に貢献するために、以下の環境方針を定める。
1.オフィス活動及びプロジェクト遂行の環境目標を定め、定期的に見直し、その達成に努めると共に環境マネジメントシステムの維持、汚染の予防及び継続的改善に努める。
2.自社の技術を活用し、地球環境保護に関する顧客への提案に努める。
3.環境保護に関する各種法規制、並びに顧客及び利害関係者との合意事項を順守する。
4.オフィス活動を通じ、廃棄物の減量、再利用、使用資源の低減及びエネルギー削減、温室効果ガス低減等環境負荷の低減を行う。
5.プロジェクト遂行時の、設計・調達・建設の各段階において、次のとおり実践する。
設計においては、省資源及び省エネルギー、大気汚染の防止、水質汚濁の防止、土壌汚染の防止、温室効果ガスの低減等、環境負荷の低減に努める。
調達においては、温室効果ガス低減を含む、環境保護への前向きな取り組み姿勢を協力会社に奨励する。
建設工事においては、使用資源、エネルギーの最小化や廃棄物の減量、再利用の促進、大気汚染の防止、水質汚濁の防止、土壌汚染の防止、温室効果ガスの低減により、環境への影響の低減を行う。</t>
  </si>
  <si>
    <t>・電力使用量を抑える施策を通年で実施
・中水設備の適正運用により水道使用量を低減</t>
  </si>
  <si>
    <t xml:space="preserve">・当社グループは、2019年に策定した東京ガスグループ経営ビジョン「Compass2030」を策定し、「CO2ネット・ゼロへの移行をリード」等の実現を目指すとともに、その具体的道筋として2021年に「Compass Action」を発表した。
・CO2ネット・ゼロについては、東京ガスグループの低・脱炭素な製品・サービスの拡大により2030年にCO2削減貢献1,700万トン（2013年度比）の実現、東京ガスグループのCO2排出量については、2030年に自社直接排出のネット・ゼロ、2050年にCO2ネット・ゼロの実現を目指して取り組んでいる。
・2050年CO2ネット・ゼロへ至る具体的な道筋を示すべく、2024年に「カーボンニュートラルロードマップ2050」を策定した。
</t>
  </si>
  <si>
    <t>当社は、東急グループ理念にもとづき環境経営を推進するとともに、事業を通じて環境課
題に取り組み、社会に貢献します。
1.気候変動緩和への貢献
省エネルギーの推進および再生可能エネルギーの活用を通じて、エネルギーの最適利用
および 温室効果ガス排出削減を進めます。
2.循環型社会への貢献
事業の全ての段階において資源の有効利用を図り、再利用・再資源化を進めます。
3.自然共生社会への貢献
事業が自然環境に与える影響に配慮し、汚染物質を削減するとともに、生物多様性の保
全を 進めます。
4.環境法令等の遵守
環境関連の法規制および社会の変化に対応して必要とされる要求事項を遵守します。
5.環境コミュニケーションの推進
環境に関するステークホルダーの期待に応えるため、地域の皆さまへ積極的に情報を発
信し、良好なコミュニケーションを図ります。
6.目標の設定と継続的改善
環境 目標を設定し、定期的な見直しによる継続的改善を行います。</t>
  </si>
  <si>
    <t>【基本方針】
エネルギーの合理的な使用により、社会の持続的発展に貢献する。
　①環境負荷軽減に努め、環境保全に努める
　②お客様（テナント様含む）を尊重し、社会との調和に努める
　③エネルギーコストの低減により経営の合理化を図る
温室効果ガスの削減目標は、前計画期間と同様に省エネルギー法「事業者の判断基準」で求められている
〝年１％〟のエネルギー使用量削減を掲げる。</t>
  </si>
  <si>
    <t>横浜市内での当社事業所における温室効果ガスの排出抑制をするため、温室効果ガスの排出の状況・装置の現状、法令の基準等を踏まえ、効果的かつ実現可能な措置に積極的に取り組むことを基本方針とする。
この計画は当社全体において省エネ法などと連携を行い実施・推進されるものである。
今後、当社において策定されるマテリアリティを指針として、温室効果ガス削減に取り組む。</t>
  </si>
  <si>
    <t>[基本方針]
　本学は、自らの事業活動のあらゆる分野を通じて温室効果ガスの排出抑制に率先して取り組むことにより、排出抑制を図り、地球温暖化対策を推進し、活力のある持続可能な社会の実現に貢献します。
　本計画の推進及び点検・評価のため、全学的な組織のもと、地球温暖化対策を長期的、継続的に実施します。
　学長のもと、全学委員会である「施設部会」において計画を策定し、実施状況及び実施結果を点検し、評価を行い、「エコキャンパス白書（環境報告書）」を刊行し、適切な方法で公表します。また、評価の結果を踏まえ、計画を見直し、次年度の取り組みに反映させます。
[主要なエネルギー使用設備の更新等の検討]
①更新の対象となる主要なエネルギー使用設備　照明設備、冷暖房機器
②上記①の設備を選択した理由　本学のエネルギー使用量の大部分を占めているため
③設備更新スケジュール　設置年数の古いものを優先的に、費用対効果の高いものから順次予算化</t>
  </si>
  <si>
    <t>[基本方針]
当生協では「2030年に向けた環境基本政策」を策定し、2030年度までにCO2の年間排出総量を2013年度比で51％以上削減するという目標を掲げ取り組んでいる。当該計画期間（2025～2027年度の3年間）においては、事業所から排出されるCO2を6％削減する計画を掲げ、削減施策に取組んでいる。
≪全体≫
太陽光発電設備の導入/再エネメニューへの切替/クレジットや非化石証書導入
≪店舗事業≫
省エネルギーのノウハウを全事業所に展開し標準化する/冷凍、冷蔵、空調、照明の最適稼動を維持するため定期的に点検整備、清掃を行う/老朽化した冷凍・冷蔵設備の更新を進める/新規開設店舗は省エネルギー型とする
≪宅配事業≫
自動配順システムを活用して最適配送ルートで配送する/電気トラックを実験的に導入する
≪本部・福祉事業≫
リースアップの際、走行距離が月1000キロを超す車両についてはハイブリッド車への入替をすすめるとともに、稼働率が低い車両については減車をすすめる/クールビズ、ウォームビズと併せ空調機器の省エネルギー稼動を継続する</t>
  </si>
  <si>
    <t>　当局では横浜市地球温暖化対策実行計画に基づき、温室効果ガスの削減に取り組むことにより、気候変動対策をすすめていきます。</t>
  </si>
  <si>
    <t>有限会社ピクシス</t>
  </si>
  <si>
    <t>2024年4月を非化石電力への変更を実施した。ショッピングセンターは飲食店が多く空調等使用等を制限するのが厳しいではあるが、テナントへの省エネの啓蒙活動、一方おいては熱源設備の管理運用方法の検討照明のLED化の実施計画し全館で省エネを推進します。</t>
  </si>
  <si>
    <t>[基本方針]
　ユニー株式会社は、持続可能な社会を目指し、低炭素社会・循環型社会・自然共生社会を実現するため、以下の環境方針に基づき、継続的な環境保全活動を行っています。
環境方針
１　衣・食・住・余暇にわたる総合小売業として、環境負荷の少ない安全安心な商品及びサービスの提供と店舗開発
　　の推進に努めます。
２　全従業員が環境問題に関心を持ち、環境マネジメントシステムを機能させ、運用することにより、汚染防止の予
　　防及び持続可能な改善に努めます
３　環境側面に関係して適用可能な法的要求項目、エコ・ファーストの約束及び当社が同意するその他の要求項目を
　　遵守し、お客様ならびに一般市民・行政機関とパートナーシップをとり、人と環境にやさしい持続可能な社会の
　　実現に努めます。
４　持続可能な社会を目指した環境目的を設定し、営業活動を通じて、
　○低炭素社会の実現のため、省エネ型店舗・サプライチェーン全体でCO２排出量の削減を目指します。
　○循環型社会実現のため、廃棄物削減やリサイクルの推進に努めます。また、容器包装の削減とリ
　　サイクル推進に努めます。
　○自然共生社会実現のため、食品リサイクルループの構築、生態系保全に配慮した商品を販売します
　○次世代を担う子どもたちに、持続可能な社会について学ぶ環境学習を実施します。
５　この環境方針を実行・維持し、また広く一般に開示して、お客様と一緒に、地球環境保全活動及
　　び社会貢献活動を推進します。
[主要なエネルギー使用設備の更新等の検討]
①更新の対象となる主要なエネルギー使用設備
②上記①の設備を選択した理由
③設備更新スケジュール</t>
  </si>
  <si>
    <t>エネルギーの使用量と温室効果ガス排出量は生産数量と密接な関係にある。
現状の計画では生産数量が増加する計画となっており、温室効果ガス排出量もそれに合わせて増加するが今後の変動も予測される。
従って工場毎の特性に合わせ生産台数千台当りまたは千枚当りの排出量を原単位におき、省エネ法に於けるエネルギー使用量削減目標である1％/年に準じ、2027年度温室効果ガスの排出抑制目標を、原単位で2024年度比3.0％削減とする。
設備更新等はポンプ、照明等を中心に、更新または現行設備への制御付加を行い排出量削減を進める。</t>
  </si>
  <si>
    <t>東京都墨田区両国2-10-14</t>
  </si>
  <si>
    <t>代表取締役社長執行役員　望月美佐緒</t>
  </si>
  <si>
    <t>【基本方針】
　環境に優しい施設運営を心がけることにより、地球温暖化防止に貢献しています。
　各施設の運営においては、季節に合わせた温度帯を設定するなど、エネルギーの合理化を推進することにより
　省エネルギーを目指します。</t>
  </si>
  <si>
    <t>代表取締役　社長執行役員　室岡　光浩</t>
  </si>
  <si>
    <t>当社の環境負荷低減に向けた活動は「環境方針（及び環境理念・行動指針）」に基づき取り組んでおり、行動指針内に記載の通り、温室効果ガス排出量の削減も環境負荷低減の取り組みの一つとして推進している。
当社（単体）の目標として、2030年度までに温室効果ガス排出量を2013年度比で50%削減することを掲げ、全事業所での取り組みを推進している。</t>
  </si>
  <si>
    <t>千㎡×千人</t>
  </si>
  <si>
    <t>データセンター運営における環境への負荷軽減は重要な課題と位置づけています。データセンターを中心にエネルギー使用量や温室効果ガス排出量を継続的にモニタリングし、改善と抑制を推進します。
当社グループとして、2030年度で温室効果ガス排出量を2022年度対比50％以上削減し、2040年度までにカーボンニュートラルを実現します。</t>
  </si>
  <si>
    <t>省エネルギー設備の推進</t>
  </si>
  <si>
    <t>株式会社西武不動産</t>
  </si>
  <si>
    <t>グループ理念
私たち西武グループは地域・社会の発展、環境の保全に貢献し、
安全で快適なサービスを提供します。
また、お客様の新たなる感動の創造に誇りと責任を持って挑戦します。
理念のもと、設備機器の適正維持管理及び省エネ体制を推進して参ります。
テナントの入替えにおいても、省エネ効果の高い照明器具等を提案して、削減に努めます。</t>
  </si>
  <si>
    <t>東京都豊島区南池袋1丁目１６－１５</t>
  </si>
  <si>
    <t>[基本方針]
株式会社横浜八景島では、地球温暖化問題の解決に向け、オフィスにおける省エネルギーの推進および各施設運用時のエネルギー使用効率化により2027年度までに、2025年度排出量の3％削減を目指す。
また、経年劣化で老朽化した空調設備等を順次、高効率なトップランナー機器に更新することによる省エネルギー化とコストの削減を図る。
①更新の対象となる主要なエネルギー使用設備
ふれあいラグーンにおける熱源設備
②上記①の設備を選択した理由
熱源設備の老朽化に伴い故障件数増および部品供給停止による修理不可の可能性があるため
③設備更新スケジュール
2027年度までに順次更新予定</t>
  </si>
  <si>
    <t>執行役社長 德永俊昭</t>
  </si>
  <si>
    <t>日立は、環境ビジョンにおいて、「脱炭素」「サーキュラーエコノミー」「ネイチャーポジティブ」の3つを柱に掲げ、社会イノベーション事業を通じて、すべての人が地球環境を守りながら豊かな社会を実現できるように、グリーントランスフォーメーション(GX)のグローバルリーダーをめざしている。
工場・オフィスについては、2030年までのカーボンニュートラルの目標を定めて、詳細な計画の立案、毎年実施結果の確認、および未達事業所への省エネルギーの推進強化を実施する。 
日立グループ全体の基本方針と横浜市で報告している事業所の基本方針は同じ考えで進めている。</t>
  </si>
  <si>
    <t>日立製作所　グループ環境本部</t>
  </si>
  <si>
    <t>代表取締役社長　朝日　智司</t>
  </si>
  <si>
    <t>弊社は2001年に「環境憲章」を制定し、日本生命だけでなく、グループ会社やビジネスパートナーとともに、企業の社会的責任として地球環境を保護し次世代へ引き継いでいくことを目的に資源・エネルギーの効率的活用に努めております。本計画は同憲章の「環境取り組みの継続的改善」における目標設定のひとつに位置付け取組んでおります。
なお、地球温暖化対策の推進への貢献としては、サステナビリティ委員会を設置し、地球環境保全に向けた全体的な運動を推進します。
一方、（公財）ニッセイ緑の財団や（公財）日本生命財団とともに社会貢献活動における環境取組も推進しております。</t>
  </si>
  <si>
    <t>[基本方針]
・車両の代替時においてはEVバス等の次世代自動車を導入し、地形や荷重、運転条件に基づき最適なギアを選択して燃費の改善を図る車両（AT車）に順次入れ替えを行っていく。
・バイオ燃料使用を促進する。
・各バス停や駅ターミナルおよび交差点等において、アイドリングストップを実施するとともに、通常走行時においても省エネ運転を実施する。
・実際の効果を視覚的に認識できるように、営業所に燃費実績（平均）を掲示しこれを毎月更新することで、運転士への温室効果ガス排出の抑制に対する動機付けを行っていく。</t>
  </si>
  <si>
    <t>代表取締役　筑本　学</t>
  </si>
  <si>
    <t>◆Science &amp; Innovation Center
・新研究棟（2022年竣工）における省エネ活動を積極的に推進する
・照明設備のLED化
・共通ユーティリティ設備整理による省エネ推進（コンプレッサーなど）　
◆関東事業所鶴見地区
・エネルギー使用状況の定期的なモニタリングと分析
・電気設備の計画的更新による省エネの推進
・照明設備のLED化促進</t>
  </si>
  <si>
    <t>千ｍ２</t>
  </si>
  <si>
    <t>　　＜環境方針＞
　　・環境関連の法規制、自主基準を遵守します。
　　・脱炭素社会、循環型社会、自然共生社会を目指し、汚染の予防、および環境保護の推進に努めます。
　　・「自然と環境にやさしい」商品・サービスの開発・提供に努めます。
　　・環境に関する活動情報の積極的な公開に努めます。
　　・環境に対する意識を高め、グループ一体となり環境パフォーマンスの継続的改善に努めます。</t>
  </si>
  <si>
    <t>○ルミネ環境活動方針
サービスやものが生まれる過程にも配慮し、廃棄物を削減、エシカルでサステナブルな消費と循環型社会を推進します。
環境に関する学びの機会や、行動を変えるきっかけを得られる場を提供し、クリーンエネルギーにより環境負荷を低減、カーボンニュートラルの実現を目指します。
○また、ＪＲ東日本グループ全体の長期目標として「ゼロカーボンチャレンジ２０５０」を定めており、２０３０年度までのＪＲ東日本グループ全体の目標であるＣＯ２排出量の５０％削減（対２０１３年度比）を達成するため、引き続き省エネに取り組みます。</t>
  </si>
  <si>
    <t>株式会社ルミネ　総合企画本部　サステナビリティ推進室</t>
  </si>
  <si>
    <t>東京都渋谷区代々木2-2-2　JR東日本本社ビル10階</t>
  </si>
  <si>
    <t>　フジパングループの温室効果ガス排出量のための基本理念と方針を取りまとめた「フジパングループ環境方針」に基づき、温室効果ガス排出削減に取り組んでいる。
　温室効果ガス排出削減目標として、スコープ1,2は2021年度比で2030年度までに42％、スコープ3は2021年度比で2030年度までに25％削減を掲げ、グループ全体で取組を推進している。</t>
  </si>
  <si>
    <t>フジパン株式会社横浜工場総務課</t>
  </si>
  <si>
    <t>千袋</t>
  </si>
  <si>
    <t xml:space="preserve">[工場]
①具体的目標を設定し、廃棄物削減・省エネルギー・省資源・汚染防止等の環境負荷低減に取り組む。
②環境負荷低減の為に活用できる最新技術を積極的に導入する。
③環境負荷の状況と環境負荷低減への取り組み状況を開示し、社会との信頼関係を築くとともに、地域社会の一員として環境保全活動に積極的に参加し、地域の人々とのコミュニケーションを推進する。
【更新の対象となりうる主なエネルギー設備の選定について】
　小型貫流ボイラー・空気圧縮機・空調設備・照明器具等の高効率化・空調機新冷媒の採用
[コンビニエンスストア]
①店舗は自店の電気・ガスの使用量に関する情報を本部に毎月提供する。本部はエネルギー使用実績を集計して店舗に毎月フィードバックし、省エネルギーに配慮した店舗運営の意識付けを行う。
②新規店にはＬＥＤ照明を導入する。またノンフロンの冷凍冷蔵機器またはインバーター機器を導入し、ショーケース等の稼働効率の向上と省エネ化を図る。　
③更新期を迎えた旧設備の店舗には、ノンフロンの冷凍冷蔵機器またはインバーター機器を導入し、ショーケース等の稼働効率の向上と省エネ化を図る。
</t>
  </si>
  <si>
    <t>各店において空調機や照明器具・ランプの高効率化を推進し、3％削減を達成するように各取組を実施する。
　①家主と連動し、受電設備更新に取り組む。（横浜店）
　②売場改装時のLED照明の積極的導入
　③既設照明器具のLED化</t>
  </si>
  <si>
    <t xml:space="preserve">・CO₂：2026年までにカーボンニュートラル※1
2030年までに
CO₂排出量46.2%削減（SBTi, Scope 1・Scope 2）2019年比
CO₂排出量55%削減（SBTi, Scope 3）2019年比
</t>
  </si>
  <si>
    <t>　事業活動における環境への負荷の低減し、環境の保全を図るため、日常活動におけるエネルギー消費の削減に積極的に取り組む。ごみの削減やリサイクルを推進するほか、機器の設置・更新時には、高効率な空調機器やLED照明等を導入するなど、エネルギー消費量を抑制していく。また、学校における環境教育の充実を推進し、地球温暖化防止への啓発、取り組みを進める。</t>
  </si>
  <si>
    <t xml:space="preserve">横浜市では、令和32（2050）年までに脱炭素化「Zero Carbon Yokohama」の実現を目指しています。また、横浜市地球温暖化対策実行計画（市役所編）（令和５（2023）年１月）において、横浜市役所全体の温室効果ガス削減目標として、令和12（2030）年度までに平成25（2013）年度比で50%削減を掲げています｡ 
　同計画における水道局の削減目標として、令和12（2030）年度までに平成25（2013）年度比で54%削減を掲げています｡ これを踏まえ、今期(2025年度～2027年度)の３年間で、基礎排出量ベースで基準年度の排出量から３％削減を目標とします。
</t>
  </si>
  <si>
    <t>百万㎥</t>
  </si>
  <si>
    <t>市内3か所に公立病院を経営する事業者として、温室効果ガスの排出量削減に努める。
エネルギー使用状況の管理、適切な冷暖房温度の設定、不要な照明の消灯、照明器具等の省エネ型へ切替、職員に対する省エネ行動の推進啓発を取り組んでいく。</t>
  </si>
  <si>
    <t>グループ環境方針
【街づくりにおける環境との共生】街づくりを通じて、豊かな「環境」を生み出すとともに、循環型社会の実現に貢献していきます。
【脱炭素】サプライチェーンと一体となって、温室効果ガスの削減に努めます。
【生物多様性】生物多様性への影響に配慮し、保全に努めます。
環境理念の実現に向けて、重要なステークホルダーである顧客、地域、行政などコミュニティと連携・協力してより良い環境づくりを進めます。また、三井不動産グループ全従業員の環境意識の向上にも取り組みます。</t>
  </si>
  <si>
    <t>月×千㎡</t>
  </si>
  <si>
    <t>当社は、経営理念における５つの指針の１つに「地球環境を守るためのたゆまぬ努力」を掲げており、髙島屋グループ環境方針においても、地球温暖化防止やＣＯ２排出量削減に重点を置き、持続可能な社会実現への貢献を目指しています。地球環境を重要なステークホルダーと捉え、環境・社会課題を中心とした重点課題を設定し､全従業員参加による脱炭素社会や循環型社会の実現に貢献していきます。</t>
  </si>
  <si>
    <t>代表取締役社長　阿波　誠一</t>
  </si>
  <si>
    <t>温室効果ガス排出削減に関しては、『ヤマトグループ環境方針』で次のように定めています。『 エネルギーを効率よく使い、エネルギー使用量を減らすとともに、 再生可能エネルギーの利用を進めます。気候変動を緩和するために 温室効果ガスの排出実質ゼロを目指し、温室効果ガスの排出を削減します。 』また、「気候・エネルギー」を重要課題（マテリアリティ）の一つと特定し、環境方針のもと、気候変動に対する取り組みを強化しています。2050年温室効果ガス（GHG）自社排出実質ゼロおよび、2030年GHG自社排出48％削減（2020年度比）等の目標を掲げ、GHGの削減に努めています。横浜市の事業所についてもヤマトグループの方針を基に削減に取り組んでいます。 
参考URL:「ヤマトグループ環境方針」https://www.yamato-hd.co.jp/csr/esg/pdf/policy01.pdf 
参考URL:「エネルギー・気候」https://www.yamato-hd.co.jp/csr/environment/climate_change.html</t>
  </si>
  <si>
    <t>　環境に配慮した商品(低公害車・低燃費車)の販売、点検整備の促進を図ります。</t>
  </si>
  <si>
    <t>東京都新宿区西新宿1丁目26番2号</t>
  </si>
  <si>
    <t>市内の事業活動における温室効果ガス排出抑制に向けた基本方針
・更新時期を迎えた設備の更新時には高効率器具を積極的に選定する。
・市外に設置した太陽光発電で発生した環境価値を市内の物件で活用する。
グループ全体目標(2030年までに)
●CO2排出量（2019年度比） [スコープ1&amp;2]60%削減、[スコープ3]50%削減　●環境認証の取得
●国産・認証木材使用の促進　　●生物多様性に関する認証取得
●建物の長寿命化への取り組み：自社基準実施率100%
●廃棄物量削減と廃棄物再利用率向上：産業廃棄物量削減率20%</t>
  </si>
  <si>
    <t>代表執行役社長兼最高経営責任者　　　　　　イヴァン エスピノーサ</t>
  </si>
  <si>
    <t>[日産自動車株式会社　環境方針]
日産環境理念：人とクルマと自然の共生
究極のゴール：事業活動やクルマの走行時に生じる環境負荷や資源利用を、自然が吸収可能なレベルに抑える
日産の目指す姿：『シンシア・エコイノベーター(Sincere Eco-Innovator）』
• シンシア（誠実な）：環境問題に対し積極的に取り組み、環境負荷を低減する。
• エコイノベーター：持続可能なモビリティ社会の発展のために、お客さまに革新的な商品を提供する。
取り組むべき重要課題
・CO2排出量の削減/再生可能エネルギーへの転換
・資源循環
・大気、水、土壌・生物多様性の保全</t>
  </si>
  <si>
    <t>1.弊社では、従来より省エネ法をはじめとする環境に関する法令を順守し、世界基準で環境負荷低減に努めて
　いる。横浜市地球温暖化対策計画についても全社での取組の一部として積極的な取組を実施する。
2.目標の達成のためには、現在全社にて取組んでいるアイドリングストップ運動をはじめとする
　エコドライブを更に徹底させるとともに、低燃費車などの二酸化炭素排出量の少ない自動車の導入を
　推進する。
3.低燃費車導入方針については、車両リース満了毎車両入替時に軽自動車への移行や低燃費車の積極導入を
　実施し、計画期間中を通して温暖効果ガス抑制に努める。</t>
  </si>
  <si>
    <t>3号任意12号</t>
  </si>
  <si>
    <t>＜県内における事業活動に伴う温室効果ガスの排出削減に向けた基本的な考え方＞
　当社では、国が定める2050年度のカーボンニュートラル実現に向けて、グループ全体のCO2排出量削減の具体的な目標数値の設定及びロードマップを策定し、当社グループ全体として2030年度に35％削減（2013年度比）、及び2050年度にカーボンニュートラルを目指していく。
＜温室効果ガスを効果的に削減していくための取組についての基本的な考え方＞
　事務所等において老朽化した設備の代替に際し、省エネ性能の高い設備の導入を検討するとともに、設備を使用する従業員に対して無駄なエネルギー使用がないよう、省エネの重要性を理解し実践できるよう教育を進める。
　当社の主たる事業である道路旅客運送事業においては、車両の代替の際には燃費性能等を考慮するとともに、車両を取り扱う運転従事者に対しエコドライブの重要性を理解し実践できるよう教育を進める、また、環境配慮型車両の導入により、走行時に排出する排出量を約半分とし、環境負荷の低減に繋げていく。</t>
  </si>
  <si>
    <t>１．基本理念：持続的成長と環境負荷低減の両立を目指し、企業の社会的責任を果たします。
２．基本方針：基本理念に基づき、製造・物流・小売の各段階において環境負荷低減のための活動を実施します。
　　①省エネにつながる商品を積極的に開発します。
　　②工場、店舗等の事業所における環境負荷の低減に努めます。
　　③効率的な物流システムの構築によりＣＯ２排出量を低減します。</t>
  </si>
  <si>
    <t>1．製品の研究、開発、設計、製造、修理、整備におけるライフサイクルの全ての段階で、発生し得る環境
影響を認識し、事業活動が地球環境に与える影響を的確に捉え、使用資源・エネルギーの有効利用、
環境汚染物質並びに廃棄物の分別・処理の適切な管理及び削減を行い、地球環境の保護と地球環境
汚染の予防に努める。
2．事業活動に当たっては、環境に影響を及ぼす活動、製品及びサービス（以下、環境側面と呼ぶ）に関連
する国際条約、法律、規則及び協定等を遵守する。</t>
  </si>
  <si>
    <t>[基本方針]
（１）省エネ対策・環境対策には一層の努力と重点を置き経営課題として行う
（２）環境教育の勉強会などを通じて社員の環境保全に対する意識向上に努める
（３）施設・設備の定期的な保守点検を実施し、性能の維持に努める
（４）省エネの取り組みとして設備更新時にトップランナー設備を導入するため、新技術の収集とセミナー等の研修に積極的に参加する
また市内事業所の排出量削減は全社ににおける削減に貢献するので、本計画は全社の取組と同じ位置づけにある。</t>
  </si>
  <si>
    <t>すかいらーくグループは、脱炭素社会の実現に向けて、Co2排出量の削減に取り組みます。
・店舗・工場・本部での省エネルギー活動を推進します。
・再生可能エネルギーの積極的な導入を図ります。</t>
  </si>
  <si>
    <t>【基本方針】
事業者全体でGHPを導入している店舗では、13年間のフルメンテナンス契約終了後に、高効率機器への更新を段階的に進める。
照明設備については、更新時期に合わせてLED化を計画的に進める。
日常の運用において以下の省エネルギー対策を実施する：
①照明の間引きおよび未使用エリアの消灯　②ウォシュレットの暖房機能停止　③ジェットタオルの電源OFF　④室温設定のエリア分け　⑤プール階段におけるパネルヒーター・床暖房の不使用　⑥離席時OA機器モニタ電源OFF　⑦エアコンON・OFF時間の設定　⑨営業終了後のカーテン・ブラインド閉鎖による翌朝の直射日光の遮断
市内事業所数：7店舗
原油換算500KL以上：2店舗</t>
  </si>
  <si>
    <t xml:space="preserve">○ISO14001に基づく環境目標を定め、進捗管理を行う。
計画期間において横浜市内の店舗から排出される二酸化炭素排出量原単位を毎年1％削減する目標にして取り組んでいく。
○この目標に達成するために、新店・改装店に、店内照明調光システムや空調、冷蔵機などに省エネ機器を導入していく。改装店に関するスケジュールとしては、10年ごとの契約更新時に省エネ機器を導入する。
○また、全社員に対しては、ｅ-ラーニングによる環境教育、店舗スタッフに対しては、専門の冊子による環境教育を定期的（年3回）に実施する。
○太陽光発電設備による再生可能エネルギー（電力）の供給を行う。
</t>
  </si>
  <si>
    <t>【設備面】
1.照明設備の高効率化:店内照明と看板照明を全てLED照明に
　既存店では店内照明はすべてLED照明に更新済み。看板照明を2027年までにLED照明に更新予定。
　新店では店内・看板共にLED照明を標準の仕様としている。2.空調機や冷ケースをより高効率なものに更新
　既存店では2027年までに高効率機器に更新予定。
　新店では高効率機器を標準の仕様としている。
【運用面】
1.エアコン運用ルールの全店実施（実施済み）
2.店内照明運用ルールの全店実施（実施済み）
3.お買物袋ご持参運動の全店実施（実施済み）</t>
  </si>
  <si>
    <t>エネルギーコストの削減を通してCO2排出量の削減を実施する。目標年度に向けて1%の排出量削減を目指す。</t>
  </si>
  <si>
    <t>　当社は2022年4月に、グループ理念のもとで「社会の持続的発展への貢献」と「京急グループの持続的発展」のよりよい循環を目指す「サステナビリティ基本方針」を策定した。同年6月にはTCFD提言に基づく情報を開示するとともに、長期環境目標として「京急グループ2050 年カーボンニュートラル」を策定した。従来の中間目標である温室効果ガス排出量(scope1・2)「2030年度対2019年度30%削減」を2024年度に達成し、また、日本政府が中間目標の見直しを2025年2月に閣議したこと等をふまえ、中間目標を「2035年度対2019年度70%削減」と新たに設定した。また、京急グループ第20次経営計画の策定と合わせ、2024年5月に「サステナビリティ重要課題」を見直し、「地球環境保全への貢献」をサステナビリティ重要課題の一つとして策定し，さらに関連するKPI （重要業績指標）の指標および目標を設定した。今後、これらの目標や指標の達成に向け、各事業における「省エネ」・「創エネ」・「再エネ」施策を検討するとともに、計画的なエネルギーの使用の合理化を図る。</t>
  </si>
  <si>
    <t>https://www.keikyu.co.jp/company/csr/environment.htm</t>
  </si>
  <si>
    <t>NTTドコモビジネス株式会社</t>
  </si>
  <si>
    <t>ICT企業による環境活動への期待と責任は社会的に大きくなっています。私たちは、「環境宣言」および「新環境目標」を設定・公表し、脱炭素社会の推進、循環型社会の推進に加え、自然との共生（生物多様性の保全）という3つのテーマを重視した多面的な取り組みを進めています。
詳細は、https://www.ntt.com/about-us/csr/sustainability/policy/environment.html　参照</t>
  </si>
  <si>
    <t>万kWh</t>
  </si>
  <si>
    <t>[基本方針]
　当企業団では平成１５年度から「地球温暖化対策実行計画」を策定、実行している。
　平成１５年から１９年度までの第１次実行計画においては、日常的な省エネ、機械等の運転管理の徹底をベースとした効率的な水道用水供給の推進に取り組んできた。
　また、平成２０年度から令和３年度までの第２次実行計画では、第１次実行計画の取組みに加え「水力発電」、「太陽光発電」などのグリーンエネルギーの導入を順次進め、温室効果ガス排出量を平成１８年度排出量の６パーセント減、取水量１立方メートル当たりの温室効果ガス排出量を平成１８年度の１パーセント減を目標としてきた。
　現在は、令和４年度から令和１２年度までを計画期間とした第３次実行計画の期間中であり、温室効果ガス排出量を平成２５年度比で４６パーセント削減、令和３２年度のカーボンニュートラルを達成目標として取組みを推進している。</t>
  </si>
  <si>
    <t>「キリングループ環境ビジョン2050」の実現に向けた中期目標として、SBT1.5℃目標を設定し、RE100に加盟している。GHG削減目標を2030年までにScope1+2で50%削減、Scope3で30%削減と目標をストレッチする（2019年比）。2050年までにはGHG排出ネットゼロを目標とする。また、2040年に使用電力を100%再生可能エネルギーに転換することも目標に掲げ、脱炭素社会をリードする取り組みを加速させる。
横浜工場においては冷凍設備、排水処理設備、およびコンプレッサー等のユーティリティ設備は老朽化が進んでいるため、日々の運転管理における省エネルギー活動と共に、老朽化したユーティリティ設備を最新の機器へ計画的に更新することにより、温室効果ガス削減を図りたい。加えて、蒸気により加熱している工程・設備へのヒートポンプの導入や、冷凍設備・空気圧縮機(コンプレッサー)の排熱利用により、更なる温室効果ガス削減を進めていく方針である。</t>
  </si>
  <si>
    <t>省エネと地球温暖化対策を実施するにあたり、ご利用中のお客様を最優先にし、削減の為の過度な対策は控える。</t>
  </si>
  <si>
    <t>＜基本方針案＞
１.基本方針
　「グループ環境方針」にもとづき、本業の金融サービスを通じた活動や自らの企業活動において、地球温暖化対策や環境保全に取り組んでいます。
(１)企業活動を通じた環境配慮
　省エネルギー・リサイクルを推進し、自社契約電力の実質再生可能エネルギーへの切り替えを進めるとともに「かながわプラごみゼロ宣言」に賛同しています。
(２)本業の金融サービスを通じた環境配慮
　本業の金融サービスを通じた活動おいて、地球温暖化対策や環境保全に取り組んでいます。地域企業の環境・社会問題の解決につながるSDGsの取り組みを金融面からサポートします。
(３)役職員一人ひとりによる環境保全を意識した行動の実践
　地元開催の山や海岸、河川の清掃活動などに参加し、地域の方々と協力して環境保全に取り組んでいます。
  また、自治体と連携し、県内における緑化活動をおこなっています。</t>
  </si>
  <si>
    <t>地球温暖化対策を考慮しつつ、
お客様に快適な時間をお過ごしいただける商業施設を目指した環境づくりに取り組んでいく。
計画では、2027年度を目標として建物の照明設備LED化を実施し省エネルギー化を推進する。</t>
  </si>
  <si>
    <t>百万m²・ｈ</t>
  </si>
  <si>
    <t>横浜市役所が行う事務及び事業に関する温室効果ガス排出量の削減のための措置をとりまとめた「地球温暖化対策実行計画（市役所編）（2023年改定）」に基づき、温室効果ガス排出削減に取り組む。計画では、2030年度までを計画期間とし、市役所全体の温室効果ガス排出量を2030年度に2013年度比50％以上削減することを目標に掲げ、運用対策の徹底、再生可能エネルギー設備の導入強化、LED化の推進、次世代自動車の導入など、市役所を挙げて取組を推進していく。</t>
  </si>
  <si>
    <t>〔基本方針〕
環境基本方針（JKグリーン2025）と目標設定
■気候変動への対応2025年カーボンニュートラルを実現
　事業活動に伴うCO2排出量削減目標2025年までに2019年度比25.2%削減（総量・グローバル）
　購入した製品、輸送、販売した製品による排出量削減カテゴリー1/4/11に対しサプライヤーとの連携によるCO2削減
■資源の有効活用　　ゼロミッションの実現（3Rマネジメント推進）
　・廃棄物リサイクル向上　　　・プラスチック削減　　　・水使用量削減
■環境保全・管理　　環境負荷化学物質の適正管理
■生物多様性の保全　生態系の維持、持続可能な社会の実現に貢献し、生物多様性を保全する。</t>
  </si>
  <si>
    <t>理研におけるエネルギーの使用、創出及び調達等に対する環境配慮を充実させるとともに、理研での生活維持における行動変容をもたらすことにより、地球と共生しあるべき未来社会の創生に貢献する大きな温暖化ガスの低減を進め、2050年へ向けたカーボンニュートラルの実現を目指す。</t>
  </si>
  <si>
    <t>国立研究開発法人理化学研究所横浜事業部施設課</t>
  </si>
  <si>
    <t>取締役社長　社長執行役員　田母神　博文</t>
  </si>
  <si>
    <t>関電工　南関東・東海営業本部、神奈川支店、静岡支店及び名古屋支店は、持続可能な社会の実現に向け、各支店の管轄する県内の一般電気設備及び給排水・空調設備、情報通信設備、電力設備を施工する事業活動のあらゆる局面において、自然の営みと環境に配慮した取り組みを進めます。
1．環境法規制と、「南関東・東海営業本部」、「神奈川支店」、「静岡支店」及び「名古屋支店」が同意するその他要求事項を順守するとともに、環境リスクの低減を図り、企業の社会的責任を果たします。
2．低炭素社会・循環型社会実現のため、環境に配慮した技術の開発・設計・施工により、省エネルギー、省資源、資源リサイクル、汚染の予防に取り組みます。
3．地球環境の保全活動を、経営の重要課題の一つとして位置づけ、環境マネジメントシステムの継続的改善に取り組みます。
4．事業に関わる全従業員への環境教育を徹底し、環境に対する意識の向上に取り組みます。
5. 地域社会と連携し、「社会貢献活動」に積極的に取り組み、生物多様性に配慮した社会づくりに貢献します。</t>
  </si>
  <si>
    <t>http://www.kandenko.co.jp</t>
  </si>
  <si>
    <t>未来のいのちを守るため、脱炭素社会の実現に向けて、多様な主体が気候変動問題を自分事化し、オールジャパン、オール神奈川で緩和策と適応策に取り組む。</t>
  </si>
  <si>
    <t>(基本方針)
無駄なエネルギー消費を無くし、合理的なエネルギーの利用を目指しています。スタジオは昼夜問わず多種の人が出入りする場所である為、各自の省エネに対する考えが必要になります。その為にはテナント各社及び番組スタッフへの協力が不可欠となる為、必要に応じ省エネ対策等具体的な取り組みへの協力を呼び掛けております。また、この計画書に基づき設備的な改善等による省エネ対策、温室効果ガス排出抑制に今後も継続して取組む方針であります。</t>
  </si>
  <si>
    <t>ステージ</t>
  </si>
  <si>
    <t>代表取締役社長　窪田　光与之</t>
  </si>
  <si>
    <t>　当社は次の点を重視して、温室効果ガスの抑制対策に取り組む方針である。
１．全社的及び各店の組織を整え、設備及び運用の見直しを図る。
　　・主要なエネルギー使用設備の更新予定
　　　更新対象：パッケージエアコン、照明設備等　店舗選定中
　　　選択理由：竣工時より使用しており、最新の機器を導入する事により省エネ効果が見込まれるため
　　　更新予定年度：2024～2028年度
２．電力削減対策として全社的に以下の事項を実施する。
　　・エレベーター、トラベータ―、エスカレーター等の動力系の曜日別の稼動調整
　　・空調の設定温度（夏期　２８℃など）
　　・空調の運転停止（使用していない時間、エリア）など
　　・店舗バックヤードの消灯及び空調の運転停止。屋外駐車場未使用場所の照明消灯。
３．その他の取り組み
　　・ゴミの分別リサイクルに努め、廃棄物の削減を図る。
　　・ペーパーレス化への取り組みを図り、紙ごみの削減をする。
　　・衛生委員会において、建物内の環境をチェックし、衛生及び安全面などを考慮した省エネ対策を実施する。</t>
  </si>
  <si>
    <t>弊社ではエコアクション21の取組をベースとして削減目標を掲げ、目標未達項目については挽回策を立てながらPDCAを回した活動を行っている。
また計画としては取引先との目標と合わせて温室効果ガスの排出量を2030年までに2013年度比50%の削減を目指し取り組んでゆく方針。
当面は年平均13％以上の温室効果ガス排出量の低減させることを目標に具体的に取り組むべき措置を示すとともに、効果が将来に向けて発揮できるよう、中長期的視野に立った計画的な取組みに努める。 　　　　　　　　　　　　　　　　     　　　　　 　　　　　　　　　　　　　　　　　　　　
横浜市における基本方針は、下記の全社的な省エネ、CO2削減対策基本方針に内包される。
　・EA21に基づいたPDCAを回した削減活動の実施
　・設備更新時に高効率（省エネ対応）機器の導入をする
　・排出係数の低い電力会社を意識した選定または、CO2フリー電力の導入を進めていく
　・重点対策の推進</t>
  </si>
  <si>
    <t>代表取締役社長執行役員　水村　慎也</t>
  </si>
  <si>
    <t>弊社はビル不動産賃貸会社であり、冷暖房設備・電気設備等はビル事業運営に不可欠な設備な為、設備稼働のエネルギー消費量も多く、排出するCO2も多くなっている。
地球温暖化が深刻化している今日、CO2排出削減努力は企業としても社会的責任としてとらえ、建築物・設備等の運用を主に地球温暖化対策書を作成し、CO2排出削減を推進させていくものとする。</t>
  </si>
  <si>
    <t>【基本方針】
・第三次計画期間を踏襲し、継続した省エネの取り組みを全社をあげて行う
・市の温暖化対策の主旨を良く理解し、企業として自主的な省エネ活動を推進する。　　　　　　　　　　　　　　　　　　　　　　　  　　　　　　　　　　　　　　　　　　　　　　　　　　　
[排出量抑制に向けた取り組み]
①照明設備（屋内・屋外）の運転時間、点灯・消灯時間の運用管理徹底等、
  継続的に省エネチューニングを実施。
②再生可能エネルギーの導入と検討（戸塚モディ：2022年4月より導入済　マルイシティ横浜：期日未定）　　　　　　　　　　　　　　　　　　　　　　　　　　　　　　　　　　　　　　　　　　　　　　　　　　　　　　
③省エネにつながる設備の更新依頼
・テナント入居の為、省エネ設備機器や再生可能エネルギーの導入に直接的な
　対応は難しいが、オーナーへの提案や協業を検討する。　　</t>
  </si>
  <si>
    <t>環境方針
「サミットは、地域のくらしを支えるスーパーマーケットとして、お客様と共に持続可能な社会を目指し、環境への配慮を徹底します。」の下
2021年に「『GO GREEN』チャレンジ宣言」を制定し、５つの重点テーマを設定して、社会・環境の課題解決への貢献に取り組んでいる。その重点テーマの一つに「2050年までにCO2排出量実質ゼロへ」を掲げ、「より良い電力使用方法の検討」　「再生可能エネルギー活用の推進」「物流効率化による環境負荷低減」を目指す。</t>
  </si>
  <si>
    <t>私たち紀文グループは、社是である『感謝即実行』に基づき、自然の恵みとお客様・ステークホルダーに感謝し、SDGsの達成を柱としてESGに配慮した経営を推進しております。
温室効果ガス排出量の削減につきましては、2030年までにCO2総排出量を30%削減（2015年度比）することを目標に掲げています。
具体的な施策の一環として、フードロス（食品廃棄物量）20％以上削減（2013年度比）、食品廃棄物の再利用率99%の達成を目指しています。</t>
  </si>
  <si>
    <t>省エネルギー、施設の長寿命化、廃棄物の削減などで地球環境との共生を目指す。</t>
  </si>
  <si>
    <t>当社は、自社が排出するCO2の量を2030年度までに2019年度比で50%削減することを目標にしています。自動車からのCO2排出削減により、この目標に貢献するよう取り組んでまいります。</t>
  </si>
  <si>
    <t>2020年5月に策定した「NTTグループ環境エネルギービジョン」に基づき、環境保全の取組みを行っています。また、ドコモグループでは、2030年に向けたドコモグループの環境目標「Green Action Plan 2030」を策定し、活動を推進してきました。2022年7月にこの目標を見直し、「Green Action Plan」として、社会全体の持続的な発展と地球環境に貢献するためのアクションを定めています。
【基本方針】
私たちNTTグループは、ありのままの自然を未来につなぎ、人と自然が共生した新しい豊かさの創造に貢献していきます。そのために、事業活動による環境負荷の削減と技術・イノベーションの創出により、環境問題の解決と経済発展の両立を図っていきます
【行動指針】
1. 温室効果ガスの削減　2.  資源循環の取組み　3. 生態系保全の取組み　4. 法規制の遵守と社会的責任の遂行　5. 環境マネジメントシステムの確立と維持　6. ステークホルダー・エンゲージメント</t>
  </si>
  <si>
    <t>2025年5月に中期経営計画（2025-2027）と合わせてカーボンニュートラル基本計画 2025年度版を公表した。
本計画では、2050年度カーボンニュートラル実現に向けて、製造現場における排出削減（省エネ・燃料転換・再生可能エネルギー利用等）や、CCS(CO2の回収・貯留)、森林吸収等の自然吸収増加により当社の温室効果ガス排出削減を目指している。</t>
  </si>
  <si>
    <t>・ エネルギーを使用する設備機器の運転日数・時間・設定等の運用状況を把握し、製品品質と省エネルギーを両立させる運用を徹底する。
・ 設備機器の担当者による記録とともに、得られたデータを設備機器の運用に反映する。
・ 日常の清掃と定期的な点検により、設備機器のエネルギー効率を最大限に引き出す。
・ エネルギー効率に優れた設備機器を計画的に導入する。
当社の横浜市内におけるエネルギー使用量は全事業所の約40％を占めており、エネルギーを無駄にしない、効率よく活用する取り組みを行っていく。</t>
  </si>
  <si>
    <t>＜管理基準に基づく省エネ対策の実行・継続＞　　
①空調設備面の対策　・基準温度設定(夏季・冬季)、フィルター清掃(定期)　　　　　　　　　
②照明設備面の対策　・タイマー管理による点灯、外灯の点灯時間変更(夏季・冬季)、反射板の清掃　　　　　　
③冷蔵・冷凍設備　　・ハニカム・清掃(定期設定)、フィルター清掃、夏季の空冷コンデンサ散水
＜県内における事業活動に伴う温室効果ガスの排出削減に向けた基本的な考え方＞当社の省エネ対策の取組
・電力消費の多い冷蔵設備の更新　・エネルギー消費進捗の把握と対策の実施(システム導入)
・各種の節電を推進(消灯・温度設定変更・フィルター清掃・省エネ機器へ入替え他)　
・ＣＯ２削減への啓蒙推進(SDGs教育、環境教育、森林保全活動他)　
＜温室効果ガスを効果的に削減していくための取組についての基本的な考え方＞
上記の省エネ対策により、目標のCO2排出量は毎年1%削減とする。推進体制の整備や従業員教育を積極的に実施する。　</t>
  </si>
  <si>
    <t>t-CO₂/千坪×日</t>
  </si>
  <si>
    <t>神奈川県警察本部長　和田　薫</t>
  </si>
  <si>
    <t>○　全体の基本方針
　　平成28年４月から運用している「神奈川県環境マネジメントシステム」に基づき、事務事業を環境配慮の
　視点で定期的に見直し、継続的に改善する。
○　車両に関する方針
　(1)総務部装備課を中心に、各所属の安全運転管理者、整備管理者等を通じ、全職員に排出量削減に向けた
   取り組みの周知を図る。
　(2)業務への支障に影響がない範囲で、アイドリングストップ及び急発進・急停車の防止に努め、燃費効率
   を向上させる運転に取り組む。</t>
  </si>
  <si>
    <t>地球温暖化対策報告書制度を理解し、CO2排出削減に努める。設備更新時には省エネ型の設備を導入していく。また、従業員一同、制度への理解を深め、無駄なエネルギーの使用を削減していく。</t>
  </si>
  <si>
    <t xml:space="preserve">弊社は「サスティナビリティ取組方針・目標」として以下の目標を掲げている。
　①GXにおける取組みを通じた社会課題解決の推進
　②保険取引先のトランジションに向けたエンゲージメントの高度化 (質の向上・量の拡大)
　③ESG投融資の推進
　④社員の企業市民活動延べ参加率100％の達成、代理店の参加促進
　⑤カーボンニュートラルの16年連続の達成
　⑥環境負荷の前年比1％の削減
　⑦社有車の電動車化（HV含む）
　⑧主要拠点への再生可能エネルギーの導入 </t>
  </si>
  <si>
    <t>［基本方針］
【環境】持続可能社会構築への貢献
機構は、研究開発機関として機構が保有する研究開発資源を最大限に活用し、次の活動を通じて持続可能な社会の構築とSDGs（持続可能な開発目標）やカーボンニュートラルの達成に貢献します。
（１）研究開発活動を通じて得られた地球環境変動に関わる科学的知見を広く社会に発信します。
（２）事業活動に伴う環境負荷の低減に資する行動を計画的に実施します。
（３）環境保全に係る国内外の規範の遵守は勿論のこと、更なる環境配慮活動の充実を図ります。</t>
  </si>
  <si>
    <t>[基本方針]
株式会社イトーヨーカ堂は、これまでさまざまな社会環境の変化に、価値ある商品やサービスの提供を通じて対応し、豊かで便利なくらしの実現に努めてまいりました。その一方で、さまざまな環境問題や外部不経済などの社会課題が顕在化し、社会の持続的発展にはその解決が急務となっています。
このような現状認識に基づき、全国の店舗ネットワークとサプライチェーン全体で、さらなる環境負荷低減を推進し、豊かな地球環境を未来世代に繋いでいくため、グループ全従業員が一丸となって取り組んでまいります
CO2排出量削減
2030年の目標：店舗運営に伴う排出量50%削減（2013年度比）。
2050年の目指す姿：店舗運営に伴う排出量実質ゼロ。
参考URL
https://www.itoyokado.co.jp/company/iycsr/outline/policy.html
[設備更新計画]
　①AI空調の導入とそれに伴う空調運用基準のゼロベースでの見直し（洋光台店、たまプラーザ店、桂台店、若葉台店、上永谷店、能見台店、横浜別所店、立場店）　実施時期：2025～2026年度
　②RE100電気導入店舗の拡充（対象事業所未定）　実施時期：2025～2027年度
　③その他主要なエネルギー使用機器については機器能力不全等の故障時更新予定</t>
  </si>
  <si>
    <t>代表取締役社長　阿久津　知洋</t>
  </si>
  <si>
    <t>●セブン＆アイグループの環境宣言『GREEN CHALLENGE 2050』において、「脱炭素社会」を目指すべき社会の姿として掲げ、店舗運営に伴うCO₂排出量を2013年度対比で2030年までに▲50％、2050年度までに実質ゼロを目標に、省エネ、再生可能エネルギーの利用拡大を進めていく。
●新店、改装店、既存店への省エネ設備の導入、加盟店における省エネの取組促進により、店舗の電気使用量を削減し、CO₂排出量総量の削減に努めていく。令和7年度も引き続き、次の２点を基本として、加盟店と本部の役割分担による省エネを行う。
また、温室効果ガス削減として、主として下記項目を実行する。
店舗の省エネ行為の徹底
・横浜市内店舗排出量削減計画に基づき、省エネおよび排出量削減の目標設定を行い、年度計画を算定する。店舗においては、省エネ設備への更新及び加盟店への省エネ重点対策6項目の浸透を図っていく。
太陽光発電設置店舗数の増大
・月単位の太陽光設置店舗目標数を数値化し、実施状況を毎月確認する。
・目標値と実績値の差異の理由を検証し、あたらな対策を講じるPDCAサイクルを強力に推進する。</t>
  </si>
  <si>
    <t>千m3</t>
  </si>
  <si>
    <t>当社は、環境との調和を最重要課題の一つとして捉え、循環型社会形成に貢献する為の技術研究及び商品開発に努めるとともに、環境へのやさしさを優先して環境保全活動を推進してまいります。
２０１０年４月に環境認証エコアクション２１を取得し、その中での本計画の位置付けは全く軌を一にするものだと考えております。</t>
  </si>
  <si>
    <t>■安田倉庫グループCO₂排出量削減目標
Scope1+2：2030年度までに2022年度比30%削減
Scope3：サプライチェーン全体での排出削減への取り組み
■温室効果ガスを効果的に削減していくための取組についての基本的な考え方
上記目標を達成するため、以下の対策に取り組んでいく予定である。
　①社内意識の向上のための教育推進
　②高効率設備機器の積極的な更新
　③再生可能エネルギー導入に向けた検討</t>
  </si>
  <si>
    <t>・当社および当社グループ各社のScope1,2のGHG排出量について、2030年度までの削減目標数値達成計画を策定。またScope3については、ワーキンググループを組織して本店主導でデータの取得を進める。
・再生可能エネルギー導入施設の計画（予定）を推進する。</t>
  </si>
  <si>
    <t>「環境基本方針」　＜基本的な考え方＞
第一生命は、「社会からの信頼確保」という経営基本方針に基づき、社会の一員として地域の環境保全、気候変動対応をはじめとする地球環境保護、自然資本・生物多様性の保全および循環型社会の構築を企業の社会的な責任と捉え、日常的かつ継続的に以下の行動指針に沿って環境保全に取り組むとともに、継続的に取組みを改善し、社会の持続可能な発展に貢献します。
＜行動指針＞
１．事業活動における環境配慮行動　　　事業活動において、環境保全に関する諸法規等を遵守し、常に環境への影響に配慮した行動を行うよう努めます。
２．事業活動に伴う環境負荷の低減　　　事業活動に伴う資源・エネルギーの消費や廃棄物等の排出について、省資源、省エネルギー、脱炭素、資源のリサイクル、汚染の防止およびグリーン購入を推進し、環境負荷の低減に努めます。
３．環境啓発活動の推進　　　　　　　　役員・従業員の環境問題に対する意識の向上をはかるとともに、環境保全活動への助成・支援をはじめとした環境啓発活動に努めます。
４．情報開示およびステークホルダー・エンゲージメントの充実　　　環境取組に関する目標を設定し、適切かつ積極的に開示します。
また、さまざまなステークホルダーとのエンゲージメントを重視し、ステークホルダーとともに、環境に関する諸課題の解決を目指します。
本方針は、社内に周知するとともに、一般に公開します。</t>
  </si>
  <si>
    <t>[基本方針]
お客様への快適性・利便性・安全性の提供を損なうことなく、ｽﾀｯﾌの創意工夫を持って以下の方針のもと環境負荷低減に取組む。
　　1.事業活動における環境関連の法令に遵守する。
　　2.既存設備においては、その能力を最大限に発揮出来る様、維持管理に努める。
　　3.ｽﾀｯﾌに対する環境問題への啓発活動を継続して行う。
[主要なエネルギー使用設備の更新等の検討]
当社は建物の賃借人であり、設備の設置や更新権限を有していない。
その為、継続的に実施している運用対策の強化や消耗品交換時の高効率化（LED照明等）などを実施する。</t>
  </si>
  <si>
    <t>神奈川県横浜市中区扇町3-8-8</t>
  </si>
  <si>
    <t>[基本方針]
計画期間内において二酸化炭素の排出を毎年0.05％の削減を目指して、計画期間3年間において二酸化炭素の排出を0.15％削減を目指す。また、原単位は毎年0.003％の削減を目指して、計画期間3年間において0.009％削減を目指す。
目標達成の為、エコドライブの指導、展開、レンタカーの出庫時の出庫点検の強化を行う。
車両の購入は、出来る限り低公害車、低燃費車の購入をおこない、ハイブリット自動車の導入も考慮する。</t>
  </si>
  <si>
    <t>○マルエツ環境方針
マルエツは地域に密着したスーパーマーケットとして、安全で安心な商品やサービスの提供とともに持続可能な循環型社会を目指し、お客様と共に環境保全活動や地域の環境活動への支援を推進します。
1.当社の事業活動に伴う環境負荷を最小限にするため、環境目標の設定・推進を含め、環境マネジメントシステムを運用し継続的に改善します。
　①電気使用量削減等の省エネルギー・省資源化を推進します。
　②最終的な廃棄物を削減するために3R［リデュース（発生抑制）・リユース（再使用）・リサイクル（再生利用）］を推進します。　　
　③地球温暖化防止のため、１店舗当りCO2排出量を削減します。　　　　　　　　　　　　　　　　
　④環境に配慮した商品の普及に取組みます。
2.環境保護のため汚染の予防や生態系の保護に努めるとともに、環境に関する適用可能な法規制及び当社が同意するその他の要求事項を順守します。
3.この方針を全従業員に周知徹底し、従業員一人ひとりが主体的に環境保全活動に取組みます。
4.この方針は社内外に公表し、積極的な情報提供に努めます。
○主要設備としての冷蔵設備の更新によるエネルギーの削減を構想していますが、具体的な計画は未定です。</t>
  </si>
  <si>
    <t>ユナイテッド・スーパーマーケット・ホールディングス株式会社</t>
  </si>
  <si>
    <t>東京都千代田区神田駿河台2-9-17</t>
  </si>
  <si>
    <t>・空調設備の設定温度・湿度の適正化
・冷凍冷蔵設備や空調機の清掃、メンテナンスの継続実施
・冷凍冷蔵ケースの設定温度の管理継続実施
・EMSシステムによる電力監視
・老朽化冷凍機、空調機の計画的更新
・照明照度の適正管理</t>
  </si>
  <si>
    <t xml:space="preserve">■電気の使い方を見直す　　　　　　　　　　　　　　　　　　　　　　　　　　　　　　　　　　　　　　　　　　　　　　　　　　　　　　　１．新エネルギーマネジメントサービスを導入する事により店従業員の省エネ取組への意識変容を促すことにより　　　　省エネへの取組みを強化する。　　　　　　　　　　　　　　　　　　　　　　　　　　　　　　　　　　　　　　　　　　　２．店舗に設置している屋外室外機にRO水噴霧器を取付けることにより冷凍・冷蔵ケースの負荷を低減させる。　　　　　　　　　　　　　　　　　　　　　　　　　　　　　　　　　　　３．屋外照明や点灯看板、店内の冷ケース・天井照明、バックヤードの天井照明を適切な数量に変更する　　　　　　　　　　　　　　　　　　　　ことにより無駄な電力を使用しない。
４．店舗冷凍・冷蔵ケースの設定温度を適正温度（設定上限値に近い）に変更することにより無駄な電力を使用しない。　　　　　　　　　　　　　　　　　　　　　　　　　　　　　　　　　　　　　　　　　　　　　　　　　　　　　　上記の取組みを全店で実施・導入（一部店舗除外）する事により温室効果ガスの排出量を抑制する。　　　　　　　　　　　　　　　　　　　　　　
</t>
  </si>
  <si>
    <t>当社で生産している段ボールは、ほぼ100％リサイクルされており地球環境に優しい製品と言われていますが、激変する時代において継続的に設備投資・業務効率の改善見直しを行い、より効率的な生産また環境負荷の削減を行う事によりCO2排出量を削減して参ります。</t>
  </si>
  <si>
    <t>地球温暖化防止のため「温室効果ガスの排出の抑制に関する指針」に則り、温暖化ガス排出削減の省エネルギー施策と
リサイクルの推進に取り組みます。本計画を省エネルギー対策の基本計画として位置づけ、温暖化防止施策を実施します。
主たる取り組み内容としては、空調制御の見直しやＤＨＣデマンドコントロール等の運用対策の徹底と、照明LED化などの中長期設備計画における施設リニューアルにあわせた省エネ設備改善を検討します。</t>
  </si>
  <si>
    <t>株式会社横浜国際平和会議場　事業推進部　ファシリティ事業課</t>
  </si>
  <si>
    <t>百万ｍ２Ｈ</t>
  </si>
  <si>
    <t>・地球温暖化に関する取り組みを可能な範囲で組織的に行い、継続的に進めていく。
・設備等の更新の際には、省エネ設備導入ガイドライン等により行い、温室効果ガス排出量削減に寄与する製品とする。
・省エネ対策運用手順書や公共施設等省エネ対策ハンドブックにより省エネに努める。
・電気事業者との契約を基本的に再エネとすることで、温室効果ガス排出量は大幅に削減できているが、これによる削減は最大限活用している。また、体育館等の空調の新規設置を計画しており、増要素はあるものの、照明のLED化等により、原油換算エネルギー減を目指す。</t>
  </si>
  <si>
    <t>[基本方針]
全社的に省エネを推進していく中で、電気・ガスの節減を徹底すると共にCO2の排出削減に取り組むため、既存拠点においては製造関連設備や店舗系設備の保守管理、老朽化した設備機器・器具の効率化を図っていく。また将来の新工場建設に向けては、より高効率な設備を投入し使用エネルギーの抑制と生産性の向上を図りたい。</t>
  </si>
  <si>
    <t>[基本方針]
1、事業者全体基本方針
　　次の方針より、積極的な地球温暖化対策を進めていく。
　　（1）社内「環境憲章」に則り、取り組みを組織的に行い、継続的に対策を推進する。
　　（2）目標を明確に定め、温室効果ガス排出量の削減に取り組む。
　　（3）温室効果ガス排出量の削減に寄与する機器を今後の店舗開発の際に検討する。
　　（4）各営業所の特性を考慮しながら無駄なエネルギーを削減する。
　　（5）地域社会に貢献し、サービスレベルを維持しながらエネルギーの合理化を達成する。
　　（6）設備の更新はエネルギー使用量の多い空調及び冷蔵・冷凍ケースとし、老朽化に伴い更新を検討する。</t>
  </si>
  <si>
    <t>千㎡×千ｈ</t>
  </si>
  <si>
    <t>ローソンは、温室効果ガスの排出抑制に向けて、「環境負荷低減」と「持続可能な社会づくり」への貢献を基本方針としています。まず、店舗運営における省エネルギー化を推進し、高効率な照明や冷蔵・冷凍機器の導入、再生可能エネルギーの活用拡大を図っています。また、物流面では配送ルートの最適化や車両の環境性能向上を進め、燃料消費量の削減に努めています。商品開発においても、エコ素材の使用や簡易包装の推進による資源循環型社会の形成を目指しています。さらに、従業員や取引先、地域社会と連携し、温室効果ガス削減の意識啓発や取り組みの拡大を図ります。これらの活動を通じて、ローソンは自社の事業活動に伴う温室効果ガスの排出量削減を継続的に推進し、地球環境の保全に寄与することを基本方針としています。</t>
  </si>
  <si>
    <t>[基本方針]
１．省エネルギー､長寿命化､廃棄物の削減など地球環境との共生を目的に「環境にやさしい施設運営」を目指す。
２．環境システムなどの定期的な見直しを図り、システムの継続的な維持・改善を行う。
３．省エネルギーに関する法規制はもとより、外部からの要求事項も尊守しエネルギーの削減に努める。
４．グループの環境方針に基づき、必要に応じて情報を公開する。
５．従業員を始め、商業施設運営に携わる各担当者に環境方針の周知を行う。
[主要なエネルギー使用設備の更新等の検討事案]
更新時期を迎える又は投資効果が見込めるため、実施時期含めて検討しております。
１．照明器具（LED化工事）
２．空調設備（EHP更新工事）</t>
  </si>
  <si>
    <t>代表取締役社長執行役員　谷脇 康彦</t>
  </si>
  <si>
    <t>温室効果ガスの排出抑制として、省エネルギーに重点を置き、エネルギー使用量を把握し、技術的・経済的に可能な範囲で、継続的改善に努める。</t>
  </si>
  <si>
    <t>ラック</t>
  </si>
  <si>
    <t>①環境保全に関連する法令、条例、協定等を遵守します。
②基本方針に沿った行動計画を作成、推進、改善することにより環境管理体制の維持に努めます。
③環境教育・社内広報を通じて、社員一人一人の環境保全に対する理解と意識の向上に努めます。
④施設・設備の定期的な保守点検を実施し、性能の維持に努めます。
⑤省エネ機器・車輌を計画的に導入し、消費資源の節約を目指します。
⑥廃棄物の適正処理とリサイクルを推進します。</t>
  </si>
  <si>
    <t>電力消費量の削減を中心とした省エネルギー対策を徹底する。
　①横浜市内における当社の事業活動に伴うエネルギー使用量については、本紙朝夕刊の印刷を行っている横浜工場（瀬谷区北町）が全体の９割を占めている。よって、同工場においては、当社が印刷業務を委託している株式会社読売プリントメディアと連携して、省エネルギー対策を進める。まずは印刷に使用する輪転機や、空調の運用を定期的に見直し、2025～2027度の３年間、エネルギー使用量（原油換算）を2024年度比で年平均１％以上削減することを目標とする。運用対策の進捗によっては、費用対効果を慎重に見極めながら設備投資も検討する。</t>
  </si>
  <si>
    <t>できる対策はおおむね完了したので、既存の設備を適切な保守管理をしながら有効に運用する。また設備の更新の場合はエネルギー効率を考慮して計画・実施する</t>
  </si>
  <si>
    <t>基本方針
東洋製罐グループはSDGsの目標年である2030年に向けて、達成すべき指標を定量化した中⻑期環境目標「Eco Action Plan 2030」を掲げています。環境負荷を低減するための施策を具体化して実効性を高め、「脱炭素社会」「資源循環社会」「自然共生社会」という3つの側面から持続可能な社会の実現に貢献します。
具体的方針
工場生産エリア内のLED化、一般的な耐用年数15年程度を考慮し、補機設備の順次更新の検討等を推進し温室効果ガスの排出抑制を図ります。</t>
  </si>
  <si>
    <t>代表取締役社長 遠藤　久</t>
  </si>
  <si>
    <t>・基本方針
食を通じて健全な環境を次世代に継承するために、企業市民の一員として持続努力を続けていくことを基本理念として、継続的な環境保全活動ができる組織を構築し、エネルギーの使用の合理化に向けて、従業員の意識の向上、管理が可能なエネルギー資源の節約、省エネルギー機器の投入に積極的に取組んでいく。
・社会貢献活動として、未利用食品などの寄贈を実施</t>
  </si>
  <si>
    <t>代表取締役社長　小池　信也
（代理人）　南関東支社長　田村　浩紀</t>
  </si>
  <si>
    <t>代表取締役社長　小池　信也</t>
  </si>
  <si>
    <t>基本方針については、弊社が掲げている「日本郵便株式会社環境基本宣言」のとおり。
○環境に関する方針
私たちは、全国に多数の施設と車両を有する企業として、環境に配慮した事業運営を行う社会的責任の大きさを認識し、気候変動による影響に適応した事業運営に努めるとともに、地球環境への負荷低減に配慮した事業活動及び環境保全活動を積極的に推進します。
○具体的内容
１　私たちは、環境に関する法規制、条例及び同意した各種協定等を遵守し、地球環境への負担を減らすための取組及び環境汚染の予防に努めます。
２　私たちは、毎日の仕事の中で、環境への負荷の削減のため、省資源や省エネルギー、資源のリサイクル、環境に配慮した物品の使用など循環型社会の実現に積極的に取り組みます。
３　私たちは、業務車両等からの排出ガス削減に取り組み、地球温暖化の防止に努めます。
４　私たちは、地域とともにある企業の一員として、地域社会における環境保護への取組に積極的に参加・支援していきます。
５　私たちは、環境目的及び環境目標を定め計画的に実行するとともに、これらを定期的に見直す枠組みを構築して、環境マネジメントシステムの継続的な改善を図ります。
６　私たちは、環境に関する情報を社の内外に積極的に公開し、環境教育や啓発活動を進めることにより、環境問題への意識の向上に努めます。
７　私たちは、この環境に対する方針を受けて自ら理解、認識を深めるとともに、この方針を広く一般に公表します。</t>
  </si>
  <si>
    <t>NTT東日本株式会社</t>
  </si>
  <si>
    <t>神奈川県横浜市中区山下町199</t>
  </si>
  <si>
    <t>執行役員神奈川事業部長　相原 朋子</t>
  </si>
  <si>
    <t>NTT東日本グループの環境基本方針（抜粋）
1.温室効果ガスの削減
　IOWNの導入や再生可能エネルギーの開発・利用拡大、カーボンニュートラルに貢献するサービス
　提供等により、NTTグループの事業活動および社会における温室効果ガス削減に取組みます。</t>
  </si>
  <si>
    <t>https://www.ntt-east.co.jp/sustainability/activities/environment/environmental_management/global_warming_countermeasures_plan/index.html</t>
  </si>
  <si>
    <t>１．環境関連法令順守
２．事業活動における環境保全の推進
３．低炭素社会形成への貢献
４．循環型社会形成への貢献
2024年度は事業縮小、2025年度は工場の大規模改造工事により、低稼働。
工事完了後の2026年度から稼働率が高まる見込み。</t>
  </si>
  <si>
    <t>KKL</t>
  </si>
  <si>
    <t>財務大臣　加藤　勝信</t>
  </si>
  <si>
    <t>【財務省の実施計画】
　2013年度を基準として、財務省の事務及び事業に伴い直接的又は間接的に排出される温室効果ガスの総排出量を2030年度までに50％削減することを目標とする。
【個別対策に関する目標】
　太陽光発電の導入、電動車の導入、ＬＥＤ照明の導入、再生可能エネルギー電力の調達</t>
  </si>
  <si>
    <t>法務大臣　鈴木　馨祐</t>
  </si>
  <si>
    <t xml:space="preserve">法務省においては、「法務省がその事務及び事業に関し温室効果ガスの排出の削減等のため実行すべき措置について定める計画」（令和7年7月25日決定）を策定し、２０１３年度を基準として、
法務省の事務及び事業に伴い直接的及び間接的に排出される温室効果ガスの総排出量を２０３０年度までに５０％削減、２０３５年度までに６５％削減、２０４０年度までに７９％削減することを目標としている。
（同計画における主な個別対策の目標）
１．太陽光発電の導入
 ２０３０年度には設置可能な建築物（敷地を含む。）の約５０％以上に太陽光発電設備を設置することを目指す。
 ２０４０年度には１００％設置することを目指す。
２．新築建築物のＺＥＢ化
 今後予定する新築事業については原則ＺＥＢ Oriented 相当以上とし、２０３０年度までに新築建築物の平均でＺＥＢ Ready 相当となることを目指す。
３．電動車の導入
 法務省の公用車については、代替可能な電動車（電気自動車、燃料電池自動車、プラグインハイブリッド自動車、ハイブリッド自動車）がない場合等を除き、新規導入・更新については２０２２年度以降全て電動車とし、ストック（使用する公用車全体）でも２０３０年度までに全て電動車とする。
４．ＬＥＤ照明の導入
 既存設備を含めた法務省のＬＥＤ照明の導入割合を２０３０年度までに１００％とする。
５．再生可能エネルギー電力の調達
 ２０３０年度までに法務省で調達する電力の６０％以上を再生可能エネルギー電力とする。
</t>
  </si>
  <si>
    <t>・地球温暖化対策計画推進体制のもと、計画管理責任者中心に省エネ法で要求されている毎年度の原単位１％のエネルギー削減を目標に、温室効果ガスの排出量についても、毎年度１％削減するという目標を設定し、全体的な取り組みをしている。
・全社に節電を呼びかけ、店舗での営業に不要な照明の消灯及び空調温度設定の見直し、飲料用要冷機器の夜間運転停止等の運用改善を主に地球温暖化防止対策を実施していく。
・照明設備、空調設備、要冷機器、厨房機器を更新する際は、高効率機器の選定を行っていく。</t>
  </si>
  <si>
    <t>当社は天然ガスを燃料とする、クラス最高レベルの高効率ガスタービンコンバインドサイクルによる発電を行っています。電力安定供給の観点から、発電電力量の調整による温室効果ガス排出削減は困難ですので、技術的かつ経済的に可能な範囲で、エネルギー使用の合理化に関する取り組みを推進します。
これにより、発電設備運転時間から想定される効率劣化と、運転計画に見合うエネルギー消費原単位の維持を図り、LNG火力発電所ベンチマークを上回ることを目標とします。
【具体的な取組み方針】
①エネルギー管理組織を定め、PDCAサイクルによる継続的運用を実施します。
②発電設備の定期検査及び劣化部品交換等を計画的に行い、高効率発電を維持します。
③更なる省エネを目指し、新技術の模索、改善提案活動、社員教育等を行い、継続的改善を推進します。</t>
  </si>
  <si>
    <t>　弊社では、富士フイルムホールディングスで掲げられた「Sustainable Value Plan 2030」に基づき、温室効果ガス
排出量削減に取り組んでいます。
　計画では、「温室効果ガス排出量を2030年度までに2019年度比で50％削減する」という目標を掲げ、設備の運用改善、従業員の省エネルギーの啓発を行い意識を高めることで、計画を達成できるよう進めていきます。</t>
  </si>
  <si>
    <t>代表取締役　笹森公彰</t>
  </si>
  <si>
    <t>1.排出ガスによる地球温暖化、大気汚染を防止するため、輸送の効率化、低公害車の導入、エコドライブの実践を推進し、環境保全のための継続的な改善を図ります。 
2.省資源・省エネルギー・3R※を推進し、循環型社会構築のために、その取り組みに対する改善、企画、提案をします。※Reduce（リデュース）、Reuse（リユース）、Recycle（リサイクル） 
3.環境関連法規制、条例、協定及びその他の要求事項を順守し、環境負荷の低減、環境汚染の防止に努めます。 
4.環境教育、啓発活動を通じて全従業員に本方針を周知し、環境活動を推進します。 
さらに広く一般に本方針並びに当社の環境活動に関する情報を提供します。 
5.環境目的、環境目標を定め、定期的に見直すことにより、環境マネジメントシステムの継続的な改善に努めます。</t>
  </si>
  <si>
    <t>[基本方針]
地球温暖化対策の重要性を踏まえ、事業所から排出される温室効果ガスの削減を図るため、社内の責任者と担当者を明確にし、計画的かつ持続的に取組みを実施する。
・機器・設備の効率改善に必要な計測、保守、点検を行う
・温室効果ガス削減に寄与する設備改修を積極的に行う
・取組方針や評価について、必要に応じ見直しを行う</t>
  </si>
  <si>
    <t>【基本理念】
NXグループ環境憲章
1．グリーン物流を推進する。
・環境にやさしい物流の実践を通じて、温室効果ガスの削減等環境負荷低減を目指す。
2．資源・エネルギーの効率的活用に努める。
・省資源、省エネルギー、3Rの推進による循環型社会の構築に努める。
・再生可能エネルギーの利用を拡大する</t>
  </si>
  <si>
    <t>神奈川横浜市西区高島2－19－3</t>
  </si>
  <si>
    <t>代表取締役社長兼CEO トーマス・コウ</t>
  </si>
  <si>
    <t>施設及び設備の運用の最適化を図ると共に、実情に見合った投資を行うことにより温室効果ガスの排出量削減を図り、原単位において対前年１％以上の削減を行う。</t>
  </si>
  <si>
    <t>[基本方針]①今後ｴﾈﾙｷﾞｰ管理については、本社新規開発部内に担当者を置き、
　各事業所責任者(店長)を委員に任じ、
　取り組み方針、及び基準を定めて、実態の把握、及び分析と改善を定期的におこなう。
　上記結果を各事業所内のｽﾀｯﾌに周知させ、無駄の排除につとめる。
②教育、啓蒙、を実施し日常管理並びに施設の維持保全関連のﾚﾍﾞﾙｱｯﾌﾟを図る。
③各事業所情報（ﾌﾟｰﾙ、風呂、等の各種測定記録及びｴﾈﾙｷﾞｰ記録）の統一整理他、及び保管の改善に
　より、合理的かつ的確なエネルギー使用量削減を計る。</t>
  </si>
  <si>
    <t>[基本方針]
・管理標準に基づき各施設の日々のエネルギ管理の実施
・老朽化機器の高効率機器への更新
・LEDへの全館更新
[主要なエネルギー使用設備の更新等の検討]
①更新の対象となる主要なエネルギー使用設備
 ・空調機器　・ボイラー　・照明器具
②上記①の設備を選択した理由
　電気・ガス消費量が大きいため
③設備更新スケジュール
　2026年度までに老朽化機器の更新を計画してゆく</t>
  </si>
  <si>
    <t>１０００㎡</t>
  </si>
  <si>
    <t>東京都千代田区四番町５番地６</t>
  </si>
  <si>
    <t>代表取締役社長 執行役員　清水　明浩</t>
  </si>
  <si>
    <t>[基本方針]
地球温暖化対策推進における基本方針として、省エネ法対応と連動して全社的にCO2削減のためのエネルギー削減計画を推進し、CO2の排出量および原単位について、対前年度比で年1％の削減目標を掲げる。　
[主要なエネルギー使用設備の更新等の検討]
①更新の対象となる主要なエネルギー使用設備
空調設備および給湯用真空式温水ヒーター、照明設備の更新。
②上記①の設備を選択した理由
エネルギー使用割合が多い為
③設備更新スケジュール
2027年度までに実施予定</t>
  </si>
  <si>
    <t>・ハイブリッド自動車、電気自動車、水素自動車の導入
・エコドライブ（アイドリングSTOP含む）等の経済的な運転の励行
・共同の輸配送等の計画化による自動車使用の合理化</t>
  </si>
  <si>
    <t>代表取締役社長兼CEO　小川　洋平</t>
  </si>
  <si>
    <t>計画的な機器交換（計画入れ替え）</t>
  </si>
  <si>
    <t>グループ建設本部　グループ保全企画課</t>
  </si>
  <si>
    <t>東京都港区港南2-18-1　JR品川イーストビル5F受付</t>
  </si>
  <si>
    <t>横浜市港北区北新横浜一丁目7番地1</t>
  </si>
  <si>
    <t>省エネルギーの推進と再生可能エネルギーの活用により、
温室効果ガスの排出抑制を図り、持続可能な社会の実現に努めます。
・省エネ設備、高効率機器の導入の促進
・従業員への環境教育の意識啓発</t>
  </si>
  <si>
    <t>[基本方針]
オーケーの経営方針、「高品質・Every Low Price」に基づき、地球環境に対しても地球にやさしい店舗運営を
心がけ、CO2の排出削減に取り組んでおります。
(1)店舗運営における、ゴミ排出の削減レジ袋の有償化によりCO2の削減を行う
(2)使用電力の効率化を図り、無駄な電力消費を抑え、CO2の削減を行う
(3)設備更新に当っては、省エネ型への転換を図り、CO2の削減を行う</t>
  </si>
  <si>
    <t>千㎡×億円</t>
  </si>
  <si>
    <t>当院は、患者、利用者への最適な治療、療養環境の提供が求められており、その環境の維持に多くのエネルギーを消費しているが、温暖化効果ガスの排出抑制のための基本方針を実践することで基準年度比で1.0％削減する。
特に、省エネルギー法の判断基準の徹底、季節による適正な冷水温度の設定、効率の良い設備運転のための点検・保守管理（空調フィルターの清掃・点検など）、病院内の節電、不使用箇所の消灯を徹底する。</t>
  </si>
  <si>
    <t>千KL</t>
  </si>
  <si>
    <t>・高効率空調機への更新を引き続き進める
・R7年以降の蛍光灯廃止に伴い、照明のLED化を計画的に進める
・空調デマンドの制御を実施し、省エネを検討（二酸化炭素の排出の削減）</t>
  </si>
  <si>
    <t>神奈川県横浜市戸塚区原宿３-６０-２</t>
  </si>
  <si>
    <t>独立行政法人国立病院機構横浜医療センター</t>
  </si>
  <si>
    <t>院長　宇治原　誠</t>
  </si>
  <si>
    <t>【機構全体】
Ⅰ．対象となる事務及び事業　本計画は、当機構が行うすべての事務及び事業を対象とする。
Ⅱ．対象期間等　本計画は、令和 12 年度（2030 年度）までの期間を対象とする。
Ⅲ．温室効果ガスの総排出量に関する目標　当機構の事務及び事業に伴い直接的及び間接的に排出される温室効果ガスの総排出量は、平成 25 年度（2013 年度）を基準として令和元年度（2019年度）までに 20.8％削減している。本計画に盛り込まれた措置を着実に実施することにより、基準年度と比較して、令和 12 年度までに 30％削減することを目標とする。この目標は、当機構の取組の進捗状況や温室効果ガスの排出量の状況などを踏まえ、一層の削減が可能である場合には適切に見直すこととする。
Ⅳ．個別対策に関する目標
１．ＬＥＤ照明の導入　ＬＥＤ照明の導入割合（既存設備を含む。）を、令和 12 年度までに100％とする。ただし、使用していない建物等の照明設備であり、更新する必要のない器具は、当該導入割合の対象から除外する。
２．電動車の導入　令和７年度以降に公用車を新車調達する場合は、代替可能な電動車（電気自動車、燃料電池自動車、プラグインハイブリッド自動車、ハイブリッド自動車）がない場合等を除き、100％電動車とする。ただし、軽自動車及び救急車、除雪車等の特殊車両や作業車両は対象から除外する。
３．新築建築物の ZEB 化　今後計画する新築事業（延面積 2,000 ㎡以上）は、原則 ZEB Oriented相当以上とする。
４．新築建築物の太陽光発電の導入　今後計画する新築事業（延面積 2,000 ㎡以上）において、太陽光発電を屋上の設置可能な面積の 50%以上に設置した際の投資回収期間が 15 年未満となる場合は、太陽光発電を設置する。
Ⅴ．その他、措置の内容　１．財やサービスの購入・使用に当たっての配慮
(１) LED 照明の導入　照明設備のうち照度調整に適し、効果的な箇所については、調光システムを導入する。
(２) 再生可能エネルギー由来電力調達の推進
ア 調達する電力は、電力市場（再生可能エネルギーの供給バランス、地域の電力価格水準等）や法人の経営状況を勘案し、可能な範囲で再生可能エネルギー由来の電力を導入する。
イ 電力調達に際しては、環境配慮契約法の基本方針に則り、温室効果ガス排出係数の低い小売電気事業者の選択を図る。
２．建築物の建築、管理等に当たっての配慮
（１）太陽光発電の導入　既存建物及び未利用地における太陽光発電の設置は、初期投資、維持費用及び経営状況等を勘案し、次のとおり導入を検討する。
ア 既設建物は、建物の構造と屋上の設置可能な範囲を確認した上で、投資回収期間が 15 年未満となる場合は導入を検討する。
イ 未利用地は、利用計画がない場合に投資回収期間（造成費用を含む）が 15 年未満となる場合は導入を検討する。
(２) 建築物の建築等に当たっての環境配慮、建築物における省エネルギー対策
ア 新築建築物の計画を行う際は、初期投資費用及び維持管理費用について考慮しつつ、可能な限り省エネルギー対策を行い、温室効果ガスの排出の削減等に配慮して整備する。
イ 建築物に使用する建築資材は、断熱性能向上のため、投資費用について考慮しつつ、可能な限り屋根、外壁への断熱材の使用、断熱性の高い断熱サッシ・ドア等の建具の使用を図る。特に、建築物の断熱性能に大きな影響を及ぼす窓については、複層ガラスや二重窓の導入など、断熱性能の向上を図る。
ウ 温室効果ガスの排出の少ない空調設備の導入に当たっては、次の取組を行う。
① 空調設備を新設又は更新する際は、投資費用について考慮しつつ、温室効果ガスの排出の少ない高効率な機器の導入を図る。
② 既設空調設備において冷却性能の低下等の異常が認められる場合は、効率低下や冷媒の漏洩を防止するため、速やかに補修する等、必要な措置を講ずる。
３．その他の事務・事業に当たっての温室効果ガスの排出の削減等への配慮
（１）廃棄物のリサイクルの推進　排出される廃棄物は率先して排出の抑制、リサイクルを実施する。また、可能な限り再生素材や再生可能資源等への切替を実施する。
（２）エネルギー使用量の抑制の推進
① 冷暖房温度の設定は、事務及び事業に支障のない範囲内で空調設備の適正運転を行う。
② 夏季及び冬季における建物内での服装は、クールビズ、ウォームビズを励行する。
③ 複数の施設が参加する会議等においては、WEB 会議システムを積極的に活用する。
Ⅵ．実施計画の推進体制の整備と実施状況の点検　本計画の実施状況は、毎年度、本計画の取組や進捗状況を確認し、環境報告書等において温室効果ガスの総排出量の推計を公表する
【病院】2014年度にｺｰｼﾞｪﾈﾚｰｼｮﾝｼｽﾃﾑを導入、2019年度照明設備を蛍光灯からLEDランプへ更新、また空調最適抑制システムを導入し、電気設備の省エネ運用管理業務を委託し電気容量の削減を図っている。
今後も、機構の方針に則り温室効果ガス排出の抑制を目指す。</t>
  </si>
  <si>
    <t>イオン脱炭素ビジョンのもと、2030年CO2排出量50％を再エネにする</t>
  </si>
  <si>
    <t>神奈川県川崎市川崎区日進町1-14</t>
  </si>
  <si>
    <t>ISO14001:2015規格に基づく当社の環境マネジメントシステムにより、環境目標にて全社のCO2排出量を含む数値目標を毎年度設定し、環境目標の達成に取り組んでいる。
全社の環境目標をもとに横浜事業所の目標値を設定し、設備投資計画に基づいて高効率機器への取替え等の設備改善を実施しているほか、化石燃料を使用しているフォークリフト・ターレット等をバッテリーフォークリフト等への取替え等の非化石エネルギーへの転換を実施するとともに、省エネについて社員への呼びかけ等により、エネルギー使用量を削減して、CO2排出量の低減を図っている。
これらにより、JR東日本グループ目標「ゼロカーボン・チャレンジ2050」の2030年度までにCO2排出量半減（2014年度比）、2050年度までに実質ゼロを達成するための活動を推進していく。</t>
  </si>
  <si>
    <t>生産本部　生産管理部（設備・生産性・環境改善）事務所</t>
  </si>
  <si>
    <t>　9：00　～　16：00　（横浜事業所稼働日のみ）</t>
  </si>
  <si>
    <t>使用電力のCO2フリーのメニューへの段階的な変更</t>
  </si>
  <si>
    <t>取締役社長　河田　篤治</t>
  </si>
  <si>
    <t>当社親会社の日清製粉グループの制定する環境基本方針に準じています。グループでは気候変動対策として2030年度、2050年の中長期目標を2021年度に策定しました。目標の対象は、GHGの算定対象6ガスのうち当社グループで最も排出量が多いCO2について目標を定めています【2030年度目標：グループの自社拠点でCO2排出量50％削減（2013年度比）】。
気候変動による影響を緩和し、事業リスクを最小化するため、最新の省エネ技術の積極導入や再生可能エネルギーの活用等を通じてCO2排出量の削減を進め、脱炭素社会の構築に貢献していきます。</t>
  </si>
  <si>
    <t>百万食</t>
  </si>
  <si>
    <t>私たちは自然・社会・人間の多様性に価値を認め、お客様に信頼されるブランドを生み出し、育て、
高めていくことをミッションとして定める。
私たちは健全で豊かな環境が将来の世代に引き継がれるよう、生物多様性を保全し、より良い環境の
創造に向けた取り組みを行っていく。
私たちは行動指針に基づき、事業活動を行うすべての国や地域において良識ある企業市民として
行動し、企業活動と環境の調和を図っていく。</t>
  </si>
  <si>
    <t>私たちは、地球環境の保全が世界共通の重要課題であると同時に、企業市民としてのソフトバンクと、それを構成する私たち社員一人ひとりの責務でもあると考えています。
こうした認識のもと、2007年8月に「環境行動指針」を定め、環境保全への体系的な取り組みを推進しています。
ソフトバンク株式会社（以下「弊社」という）は、電気通信事業を通して地球環境の維持・保全に積極的に取り組み、持続可能な社会の継続的発展に貢献します。
弊社は、事業活動の推進において、環境保全に関する諸法規およびその他の要求事項を遵守します。
弊社は、環境マネジメントシステムにより、事業活動における環境負荷を低減して行くため、省エネルギー、省資源、廃棄物削減等について環境目標を設定し、継続的な改善に努めます。
弊社は、事業用機器や物品の調達に当たり、環境にやさしいグリーン調達を推進します。
弊社は、環境負荷低減に資するネットワーキング技術の開発やネットワーキングサービスの提供に努め、社会全体の省エネルギー化に貢献します。
弊社は、社員への環境教育に努めるとともに、弊社の環境に関する情報を社内外へ公表し、コミュニケーションを図ります。</t>
  </si>
  <si>
    <t>代表取締役社長　佐野 財丈</t>
  </si>
  <si>
    <t>[基本方針]
○環境問題は早急に取り組むべき人類共通の重大な課題であると認識し、省エネルギー・リサイクル等の活動に積極的に取り組みます。
○具体的な取り組み
　・省エネマニュアルの作成及び実行
　・省エネ勉強会の実施
　・事業所ごとにエネルギーの見える化システムの導入
　・空調制御装置等の省エネ機器の導入
　・店舗基本照明のLEDへの更新計画（Ｈｆ、ＦＬＲの蛍光灯をＬＥＤに更新）
　　更新設備の選定理由は消費電力が50％程度削減できる見込みであり、かつ費用・品質面で優れているものを選定した。
○計画期間
　設備の更新に関しては平成28年度より検討を開始し、平成29年度に実行計画の社内承認を
　取得した後に実施中。</t>
  </si>
  <si>
    <t>当社は、「JERAゼロエミッション2050」のもと、2050年までに国内外の事業におけるCO₂排出の実質ゼロを目指しています。この目標達成のため、①再生可能エネルギーの拡大とゼロエミッション火力の相互補完、②国・地域の特性に応じた最適な脱炭素ロードマップの策定、③段階的かつ効率的な技術導入を重視するスマート・トランジション、の3つのアプローチを推進しています。
これらの方針を反映した「JERAゼロエミッション2050日本版ロードマップ」では、2030年までに政府が示す火力発電の排出原単位から20％削減を目指す「環境コミット2030」、2035年までに2013年度比で国内事業からのCO₂排出量を60％以上削減する「環境コミット2035」を設定しています。
当社はこれらの中間目標に向けて、非効率石炭火力の停廃止、石炭火力のアンモニア燃料転換、LNG火力の水素燃料転換、洋上風力を中心とした再生可能エネルギーの開発、蓄電池の導入促進など、多角的に取り組んでいます。こうした取り組みを通じて、2050年のCO₂排出実質ゼロの実現に向け、安定的なエネルギー供給と環境負荷低減の両立に努め、持続可能なエネルギー社会の実現を目指してまいります。</t>
  </si>
  <si>
    <t>MWｈ</t>
  </si>
  <si>
    <t>神奈川県横浜市中区弁天通１丁目１番地</t>
  </si>
  <si>
    <t>&lt;東京電力パワーグリッド株式会社環境方針&gt;
東京電力パワーグリッド株式会社は、福島への責任を果たすとともに、環境法令等の遵守はもとより、未来に向けて、送配電事業を中心とした多様な事業展開を通じて、持続可能な社会の実現に貢献してまいります。
カーボンニュートラルの実現
送配電系統の整備や技術開発等により、防災にも寄与する電化を推進、再生可能エネルギーを拡大し、カーボンニュートラルに向けた社会の実現に貢献します。
環境負荷の低減
環境汚染等のリスク管理、資源・水の効率的利用を通じ、環境負荷の低減と資源循環型社会実現に貢献します。
生物多様性の保全
地域の生態系への影響の抑制と保全に努め、生物多様性に配慮した社会づくりに貢献します。
環境コミュニケーションの強化
情報開示を積極的に行い、地域社会をはじめとするステークホルダーのみなさまと対話を重ね、相互理解を深めながら、これらの取り組みの改善・充実を継続的に進めます。</t>
  </si>
  <si>
    <t>[基本方針]
管理標準に基づき温室効果ガスを排出する諸設備について効率的な運用を行う。
なお、管理標準については必要により適宜見直しを行い、さらなる設備運用の効率化に努めることとする。
[事業者全体として地球温暖化対策に取り組んでいる中での本計画の位置付け]
横浜市内唯一の事業所であるみなとみらいグランドセントラルタワーは、当社が保有する事業所の中で最も多く特定温室効果ガスを排出している事業所である。横浜市外に設置されている他の事業所と同様に、特定温室効果ガス排出の抑制に努めていく。</t>
  </si>
  <si>
    <t>［基本方針］　　　　　　　　　　　　　　　　　　　　　　　　　　　　　　　　　　　　　　　　　　　　　　　　　　　　　　　　　　　　　　　　　　　　　　　　　　　　　　　　　　　　　　　　　　　　　　　　　　　　　　　　　　　事業活動における環境への負荷の低減を図るため、温室効果ガスの排出削減に向けた取り組みを進める。そのため脱温暖化の事業所づくりを目指す。ごみの削減やリサイクルを推進するほか、老朽化した施設、設備、機器等の更新にあたっては省エネ効果の高いものを導入する。　　　　　　　　　　　　　　　　　　　　　　　　　　　　　　　　　　　　　　　　　　　　　　　　　　　　　　　　　　　　　　　　　　　　　　　　　　　　　　　　　　　　　　　　　　　　　　　　　　　　　　　　　　　　　　　　　　　　　　　　　　　　　　　　［主要なエネルギー使用設備の更新等の検討］　　　　　　　　　　　　　　　　　　　　　　　　　　　　　　　　　　　　　　　　　　　　　　　　　　　　　　　　　　　　　　　　　　　　　　　　　　　　　　　　　　　　　　　①更新の対象となる主要なエネルギー使用設備　　空調機器、照明　　　　　　　　　　　　　　　　　　　　　　　　　　　　　　　　　　　　　　　　　　　　　　　　　　　　　　　　　　　　　　　　　　　　　　②上記①の設備を選択した理由　電気使用量の大部分を占めるため　　　　　　　　　　　　　　　　　　　　　　　　　　　　　　　　　　　　　　　　　　　　　　　　　　　　　　　　　　　　　　　　　　　　　　　　③設備更新スケジュール　設備の更新、設備の更新時期に合わせて省エネルギー仕様への転換を図る</t>
  </si>
  <si>
    <t>執行役員 堤 亮介</t>
  </si>
  <si>
    <t>エネルギー（電気、冷水・還水、ガス等）の使用量を把握し、消費を抑制するための対策を行い事業活動に伴う環境への負荷を軽減することを目標とする。
１．推進体制において温室効果ガス排出の抑制を図るため積極的に防止対策に取り組む。　
２．館内テナントに対し、エネルギーの適正使用・有効活用並びにポスターの掲示やパンフレットの配布、
　　クールビズ・ウォームビズなど省エネについて啓発・普及活動を推進する。　
３．エネルギーの使用量及び使用状況の現状把握とその要因分析を行い、消費抑制のための対策に取組む。</t>
  </si>
  <si>
    <t>・エネルギー使用量が多い空調や照明を中心に、継続的に省エネを意識した店舗運営を実施する。
・日照に合わせた看板の点灯、消灯を実施する。
・従業員の環境に対する意識を向上させ、無人消灯を徹底させる。
・新店オープン及び改装を通じてLED照明及び高効率の空調機を導入し、抑制を図る。</t>
  </si>
  <si>
    <t>[基本方針]
1.資源・エネルギーの有限性を認識した上で、有効利用に努めてまいります。
2.廃棄物の発生抑制・再利用・リサイクル及び適正処理を実施致します。
3.国内外の環境関連法規を遵守いたします。また、グループ各社は同意した協定等を遵守いたします。
4.環境教育・啓発活動を通じて、全社員が本方針を周知徹底、実践いたします。
5.直面した環境問題に対しグループ各社の垣根無く、能動的かつ機動的に対応してまいります。</t>
  </si>
  <si>
    <t>[基本方針]
環境省が定めたエコアクション21に従い、環境方針を以下の(1)～(3)と定めた。
(1)二酸化炭素排出量の削減（都市ガス・電気等）
(2)廃棄物の分別管理と再利用による減量化
(3)再生による再資源化</t>
  </si>
  <si>
    <t>執行役員　小野　和博</t>
  </si>
  <si>
    <t>[基本方針]
（1）物件のプロパティマネジメント（ＰＭ）会社、ビルメンテナンス会社と連携し、温室効果ガス削減を継続的に行う。
（2）エネルギーを消費する設備の適正運転及び保守点検を行い省エネルギー化を図る。
（3）設備更新は省エネルギー効果が高く、温室効果ガス排出量の少ないものを最優先に導入を行う。
（4）共用部分の温度設定や空調機の運転時間の見直し等、運用面で温室効果ガスの削減を図る。
（5）各テナント様に対し、事業活動地球温暖化対策の指針について、周知徹底・消費エネルギーの削減協力を仰ぐ
（6）小売電気事業者との需給契約の再生可能エネルギー電気適用を推進する。</t>
  </si>
  <si>
    <t>株式会社第一ビルディング　横浜支店</t>
  </si>
  <si>
    <t>９:００～１７:００</t>
  </si>
  <si>
    <t>当社は、地球環境保全に積極的に取組み、次世代へ継承していくことが重要な責務であると認識し地域社会の発展に貢献し、エネルギーの使用の合理化および温室効果ガスの排出低減を図るため、省エネルギーの目標と実績の対比、問題点とその対策方法の確認およびその他省エネ推進に関する事項を議題とした省エネ対策検討委員会を定期的に開催しており、今後も継続的に行う。
また、各物件のプロパティマネジメント会社、ビルマネジメント会社と連携し、環境の保全（温室効果ガス排出抑制）に努める。</t>
  </si>
  <si>
    <t>[基本方針]
・県立病院の運営者として医療の質の担保及び患者の安全と療養環境の維持を最優先として地球温暖化対策に取り組み、年１％の温室効果ガスの排出量の削減を行う。
・地球温暖化対策に対する組織全体及び職員一人一人の意識を高める。
・地球温暖化への取り組みは日常的・継続的に実施する。
[具体的な取り組み]
・不要な照明のこまめな消灯
・空調設備のタイマーによる時間制限
・蛍光灯のLED化
等</t>
  </si>
  <si>
    <t>本部事務局総務部</t>
  </si>
  <si>
    <t>みなとみらいセンタービルは単独で省エネ法における第一種エネルギー管理指定工場等に該当し、中長期計画を定め、毎年の定期報告が必要とされている。
中長期計画の中ではエネルギー使用の合理化が求められており、このエネルギー使用の合理化を図ることは温室効果ガスの抑制を同時に図る内容でもある。
エネルギー使用の合理化によるエネルギー使用量削減が温室効果ガス排出抑制にもつながると考えている。
エネルギー使用の合理化は照明器具のLED化を中心に行う計画である。</t>
  </si>
  <si>
    <t xml:space="preserve">【快活フロンティアの取り組み方針】
当社は、企業の社会的責任及び法令順守の側面から、そして、エネルギーコスト圧縮の側面から“省エネルギー推進”に取り組むことを宣言する。
■基本方針として
　①省エネルギーにつながる高効率機器の導入推進
　➁店舗におけるエネルギー使用低減の促進
　③営業時間（短縮等）の検討
</t>
  </si>
  <si>
    <t>代表取締役　龍野　翔</t>
  </si>
  <si>
    <t>ISO14001を認証取得し環境活動を実施している。</t>
  </si>
  <si>
    <t>2050年のネットゼロ目標に、社内や関連会社への環境教育を実施。
毎月の電気使用・水道・燃料消費量の公表し削減への取り組み呼びかけを継続。
2027年の事業所移転に向けた施設照明のLED化、荷役機器を電動化に向けた調整。</t>
  </si>
  <si>
    <t xml:space="preserve">
光通信・電子部品，硝子加工，硝子セラミックス事業を通じ、省資源，省エネルギー，廃棄物の減量，
再資源化に取組みます。
</t>
  </si>
  <si>
    <t>[基本方針]
・キオクシアグループのエネルギー方針及び環境方針に基づき、動力及び製造設備を中心とした省エネルギー施策などの温室効果ガス排出削減に取り組んでいる。
[主要なエネルギー使用設備の更新等の検討]
・主要なエネルギー使用設備を更新する際は、エネルギー効率を踏まえた機種選定を行い省エネ対策に務める。</t>
  </si>
  <si>
    <t>[温暖化対策に係る基本方針]
東芝エネルギーシステムズ（株）は環境への取り組みを、企業経営の最重要課題の一つとして位置づけ、「東芝グループ理念体系」のもと、人と、地球の、明日のために豊かな価値の創造と地球との共生を図ります。電気を「つくる、送る、貯める、賢く使う」を一貫して提供できる総合力と技術力を生かし、将来のエネルギーのあり方そのものをデザインする企業として、脱炭素社会、循環型社会、自然共生社会を目指した環境経営により、持続可能な社会の実現に貢献し、新しい未来を始動させます。
［設備の維持管理・更新］
・各事業内容、事業環境に応じた適切な計画を定め、積極的な活動を進める。（2027年度までに実施予定）
・照明LED化（使用頻度の高いエリアから順次更新（2027年度までに実施予定））
・変電所コンデンサ―の更新（容量分散（2027年度までに実施予定））
・老朽更新に合わせた空調機の省エネ機器への更新（2027年度までに実施予定）</t>
  </si>
  <si>
    <t>KDX横浜みなとみらいタワー　防災センター</t>
  </si>
  <si>
    <t>代表取締役社長　岩舘　弘剛</t>
  </si>
  <si>
    <t>地球温暖化防止の取組みとして、当社グループとして温室効果ガス排出量を、２０２０年度基準で、２０３０年度に５０％削減することを目標としています。
当社グループとして非化石化証書付き電力の購入を開始し取組を進めています。</t>
  </si>
  <si>
    <t>千枚</t>
  </si>
  <si>
    <t>１．照明、空調等の適切な運用管理
２．設備等の定期点検によるパフォーマンス管理
３．テナントとの連携(情報提供等)による省エネ活動の推進</t>
  </si>
  <si>
    <t>①地球温暖化について、運行管理及び整備管理の組織的な協力体制を構築して対策を推進する。　　　　　　　　　　　　　　　　　　　　　　　　　　　　　　　　　　　　　　　　　　　　　　　　　　　　　　　　　　　　　　　　　　　　　　　　　　　　　　　　　　　　　　　　②エコドライブによる燃料消費量及び温室効果ガスの排出の削減を図る。　　　　　　　　　　　　　　　　　　　　　　　　　　　　　　　　　　　　　　　　　　　　　　　　　　　　　　　　　　　　　　　　　　　　　　　　　　　　　　　　　　　　　　　　　　　　　　　　　　　　③環境法令等の遵守に努める。</t>
  </si>
  <si>
    <t>代表取締役　柏　誠司</t>
  </si>
  <si>
    <t>「エネルギーの使用の合理化に関する法律」の特定事業者として、エネルギーの使用を著しい環境側面として認識し、エネルギー使用状況の把握・分析を行い、改善を図るために目標・施策を設定・実施し、事業者の責務として、温室効果ガスの排出抑制に努める事で、持続可能な社会づくりに貢献します。</t>
  </si>
  <si>
    <t>代表取締役社長　小野寺　利幸</t>
  </si>
  <si>
    <t>都市ガス、電力はCO2フリー100％を継続。重機運転軽油はアイドリングストップ実施。</t>
  </si>
  <si>
    <t>代表取締役社長　小山　晃司</t>
  </si>
  <si>
    <t>[基本方針]
当社は持続可能な社会の構築の推進のため、事業活動における資源とエネルギーの効率的利用を目指し、以下の基本方針のもと取り組みを行います。
１．エネルギーの使用状況とともに温室効果ガスの排出状況を把握します。
２．エネルギーを使用する設備、機器等の運用方法、点検整備方法を定め、無駄なエネルギーの使用をなくします。
３．エネルギーを使用する設備、機械の新設、更新の際には、より一層の省エネルギー化が図れる設備、機械の導入を検討します。
これらの対策の継続的な改善を図ることにより、地球温暖化の対策に貢献します。</t>
  </si>
  <si>
    <t>株式会社東急モールズデベロップメント　本社　SDGｓ推進部</t>
  </si>
  <si>
    <t xml:space="preserve">・弊社は改正省エネ法にも該当する。従って、改正省エネ法上での努力目標達成に向けた取り組みを行う。具体的には、横浜市の計画書制度の対応として計画期間（令和7年度～令和9年度の3年間）において、市内の工場等から排出される二酸化炭素排出量を3％削減するという目標を設定し、対策に取り組む。
・上記目標を達成する為に、更新時期に合わせて高効率機器への更新を検討していく。特に当該事業所において、照明設備のLED化を順次検討していく。
・改正省エネ法及び横浜市条例に該当するのを機に、省エネルギー及び温暖化対策への意識を車内に浸透させる。
</t>
  </si>
  <si>
    <t>東京都千代田区丸の内2-1-1明治安田生命ビル14階</t>
  </si>
  <si>
    <t>　積水ハウスグループの「サステナビリティビジョン2050」に基づき、温室効果ガス排出削減に取り組んでいる。
　計画では、2030年までに温室効果ガス排出量を2013年度比50％削減することを目標に掲げ、事業活動における
  省エネルギー・再生エネルギー活用など、全事業所を挙げて取り組みを推進している。</t>
  </si>
  <si>
    <t>2030年度にはオフセットを含めて、CO2排出量ゼロを目標にする。</t>
  </si>
  <si>
    <t>個別対応致します（連絡先：045-605-1010）</t>
  </si>
  <si>
    <t>【基本方針】
社名に掲げる「いつも気持ちの良い環境を（Always Pleasant Amenity）」を目指し、お客様への快適なホテルを提供することのみならず、環境活動にも繋がるよう努める。
1.社員一人ひとりが省エネ活動への意識を持ち、温暖化対策に努める。
2.エネルギー使用状況の把握により、設備不調などエネルギー使用の無駄のない運用を行う。
3.エネルギー削減となる改修の推進やソフト面の施策により、エネルギー使用の効率化に努める。</t>
  </si>
  <si>
    <t>株式会社Niterra Materials</t>
  </si>
  <si>
    <t>・再生可能エネルギーの優先的な選択によるCO2抑制
・新規工法の開発による使用エネルギーの抑制</t>
  </si>
  <si>
    <t>https://www.niterramaterials.co.jp/</t>
  </si>
  <si>
    <t>t-CO2/億円</t>
  </si>
  <si>
    <t>神奈川県川崎市幸区小向東芝町１番地</t>
  </si>
  <si>
    <t xml:space="preserve">代表取締役社長　牛島 知巳 </t>
  </si>
  <si>
    <t>　当社を含む東芝グループでは、ＳＢＴ認定を取得しています。2050年度までに東芝グループのバリューチェーン全体でカーボンニュートラル(温室効果ガス排出量100%削減)達成を目指しています。
　横浜市内に駐在する横浜事業所杉田地区・磯子地区は、当社の研究拠点であるため、製造拠点に比べ温室効果ガスの排出抑制効果の寄与度は大きくはありませんが、個々の削減施策積み重ね、グループ全体の温室効果ガスの削減に貢献していきます。2023年度に立案した2025年度の削減計画はすでに達成しておりますが、今後は原単位毎年１％の削減を第一目標として活動してまいります。
(株)東芝横浜事業所から電力供給を受けている関係上、自社ではコントロールできない部分もありますが、独自の活動も推進し、目標の達成を図ります。</t>
  </si>
  <si>
    <t>株式会社 東芝　本社事務所</t>
  </si>
  <si>
    <t>地球と共存する持続可能な企業活動を目指して、省エネ効果の高いＬＥＤライトや節水器などを、大型店舗で積極的に導入しているほか、グループ全店をあげて、包装資材のリサイクル、食品リサイクルの推進に注力しています。今後も環境負荷の少ない、持続可能な企業活動を目指して、対策と改善を繰り返してまいります。</t>
  </si>
  <si>
    <t>［基本方針］
　温暖化対策は重要問題と認識し、省資・省エネルギーに取り組んでいく。
　具体的には
　・照明灯のリニューアル時は、高効率LED照明を採用する。
　・不要時の照明灯の消灯を徹底する。
　・空調のリニューアル時は高効率の最新機器を採用する。
　・空調の温度設定を最適にし、無駄のない管理をしていく。</t>
  </si>
  <si>
    <t>社内の情報発信ツールを使って省エネルギー推進活動の意識づけを行う。</t>
  </si>
  <si>
    <t xml:space="preserve">弊弊社の基本方針としては、以下の3点にて温室効果ガスの排出の抑制を図っていきます。
① 更新時期を迎えた設備の高効率化
② エアフローコントロールによる空調運転効率化
③ Global本社と連携した再エネの調達
 </t>
  </si>
  <si>
    <t>毎年▲3%の省エネ目標と自社再生可能エネルギーの導入率を2030年までに50%以上にする目標を掲げ活動を推進。
上記取り組みを実施の上、環境証書等による外部調達を活用した再エネの導入によりScope1,2における自社主幹工場にて2022年度よりカーボンニュートラルを継続達成する方針。</t>
  </si>
  <si>
    <t>経営企画センター　環境部</t>
  </si>
  <si>
    <t>横浜野村ビルは竣工2017年1月当時、環境性能でLEED GOLD、CASBEE評価Sランク、SEGES、DBJ Green Building認証 2017　★★★★★　を取得しており、現在はCASBEE評価Sランクの有効期限内である。以上の認証を取得している通り省エネ性能に優れた建物であり、築8.5年現在各設備の耐用年数も経過していないため、設備更新等の施策は予定していない。また、再エネ電力を導入済みであり、熱についても再エネ熱由来のJクレジットを適用することによりCO2排出量をオフセットしている。今後も電力・熱については同方針を継続する。</t>
  </si>
  <si>
    <t>代表執行役　十時 裕樹</t>
  </si>
  <si>
    <t>ソニーでは環境中期目標「Green Management 2025」「Green Management 2030」のなかで、オペレーションにおける温室効果ガス総排出量削減目標を掲げ活動しています。</t>
  </si>
  <si>
    <t>パナソニックグループは、自社のCO2排出を減らし、社会のCO2排出削減に貢献しながら、循環経済の実現にもつながる様々な活動のインパクトを拡げることで、「より良いくらし」と「持続可能な地球環境」の両立を目指します。
パナソニック コネクトでは、グループ環境方針にもとづき、自社バリューチェーン全体の環境負荷低減を目指し、自社工場のCO2排出量の削減、環境に配慮した商品（プロダクト・ソリューション）のお客様現場への提供を通じて、継続的に環境活動の取り組みを進めています。</t>
  </si>
  <si>
    <t>千平方メートル</t>
  </si>
  <si>
    <t>執行役員　佐藤　友明</t>
  </si>
  <si>
    <t>投資法人のESG方針に基づき環境目標を、以下のように設定している。
　・温室効果ガス：2020年度基準として2030年度までにScope1+2を42%削減、2050年ネットゼロ
　・水消費量：2019年度をベースラインとして、2030年度まで現状維持
　・廃棄物処理：2019年度をベースラインとして、2030年度まで現状維持</t>
  </si>
  <si>
    <t>・継続的な省エネルギー活動
・再生可能エネルギー導入</t>
  </si>
  <si>
    <t xml:space="preserve">＜JR東日本グループ「ゼロカーボン・チャレンジ2050」＞
当社が所属するJR東日本グループは、2020年度、新たに環境長期目標「ゼロカーボン・チャレンジ2050」を策定し、グループ一体となって、2050年度のCO2排出量「実質ゼロ」を目指し、削減していきます。これにより「脱炭素社会」への貢献とともに、環境優位性のさらなる向上と、サスティナブルな社会の実現を目指します。
そのために①省エネ・高効率機器の導入②ＬＥＤ照明への切替推進③エネルギー効率も考慮した設備運転④地道な節電施策⑤物流効率化を推進して参ります。
（環境への取り組み）
私たちは、鉄道とお客さまのくらしを結ぶ結節点の「エキナカ」で事業を展開しています。日常の駅にあるお店だから、未来の地球のことも考えてお客さまのくらしにつながりたい。彩りある未来をつくるお手伝いがしたい。環境にやさしい鉄道の駅にあるから、環境に配慮したサステナブルな商品・サービスを提供したい。そんな思いも込めながら、環境課題の解決にも取り組んでいきます。地球環境を維持・回復させながら事業活動を続けていくために、脱炭素・省エネルギーに取り組みます。事業から出る廃棄物を削減し、資源のリサイクルを行います。そして、安全安心なお客さまの毎日を大切にしていきます。           </t>
  </si>
  <si>
    <t xml:space="preserve">当社は、半導体製造装置の設計・製造を行う企業として、エネルギー使用の最適化と設備の高効率化を通じて、温室効果ガスの排出削減に取り組みます。
また、再生エネルギー導入検討や従業員への啓発を通じて、持続可能な生産体制の構築を目指します。
</t>
  </si>
  <si>
    <t>当該事業者は2026年4月にて廃止の予定であり、2026年度は、排出量は0となる見込みです。</t>
  </si>
  <si>
    <t>東京都中央区日本橋大伝馬町７－３</t>
  </si>
  <si>
    <t>・環境コンプライアンス：環境関連法令・規則を遵守し、サステナブル社会の形成に努めます。
・環境マネジメントシステム：環境目標を設定し、その継続的改善を図っていく中で、地球環境保全に貢献していきます。
・環境パフォーマンス：開発の企画段階から環境配慮設計を導入することで環境への負荷をできる限り低減し、環境効率性を向上させていきます。
・循環型社会：建物のライフサイクルを通じて「リデュース・リユース・リサイクル」の3R を推進し、循環型社会の形成に寄与します。
・社員の環境意識啓発・環境教育：社員一人ひとりが環境パフォーマンス向上に向けて自主的に行動できるよう、環境教育・啓発活動に取り組んでいきます。
・環境コミュニケーション：ヒューリックの環境貢献活動の情報を広く開示するとともに、地域社会をはじめとするステークホルダーの皆さまと対話し、地球環境保全の輪をひろげていきます。</t>
  </si>
  <si>
    <t>2030年までにScope 1+2の温室効果ガス排出量を42%削減（2024年比、削減量3,406 t-CO2）、さらに2050年までにScope 1+2ネットゼロの達成を目指します。</t>
  </si>
  <si>
    <t>中外製薬㈱では中外環境目標2030として、温室効果ガス排出量を2030年に60～75％削減（2019年比）を掲げ各サイトで取り組みを行っている。具体的な取り組みとしてサステナブル電力への切り替えや、ガスの電化の他、温室効果ガスの削減として、フロンガス（HFC）の使用廃止（自然冷媒、グリーン冷媒HCFOへの転換）に向けて取り組んでいる。</t>
  </si>
  <si>
    <t>１．E-methane導管注入に向けた検討の推進、実件名への対応推進（自治体等によるFS・FEED等）
２．水素・CO2輸送に関する技術蓄積に資する事業及び検討等への参画推進（水素PL、CCSPJ及び技術基準類検討、自治体活動対応等）
３．自社排出CO2ネット・ゼロに向けた検討推進(EV・充電設備設置、供給オペレーションに伴う排出CO2ネット・ゼロ等）</t>
  </si>
  <si>
    <t xml:space="preserve">ウエインズトヨタ神奈川株式会社は、人にやさしい「まちいちばんの会社」を目指し、
エネルギー消費量の削減・廃棄物の削減・資源の有効活用を実施し、
環境に配慮した取り組みの推進を基本方針とする。
</t>
  </si>
  <si>
    <t>車両の更新時、可能な限り新型の低燃費車を導入する</t>
  </si>
  <si>
    <t>・環境配慮車両の導入
・エコドライブの推進</t>
  </si>
  <si>
    <t>代表取締役　森井 久恵</t>
  </si>
  <si>
    <t>１．改正省エネ法の施行に合わせて、「省エネルギー推進委員会」を平成21年3月に設けた。委員長はエネルギー管理統括者として役員を選任し、委員は統括マネージャー、エネルギー管理員及び各部署の省エネ推進責任者とした。
　主たるミッションは、省エネルギーの推進とCO2排出量の削減に関して全社での活動を推進するための中長期計画の作成と、そのアクションプランとしての年間計画の作成、及び前年の達成状況の把握と改善策の検討である。
２．全社のCSR方針に基づき、店舗・オフィス向けにレポートを発信、店舗エネルギー使用量報告フローの確立を行っている。その他、夏至に一部の店舗で一部照明を消灯するイベントの実施、地域の環境に配慮しているイベント（打ち水等）に参加するなどの社会貢献活動を行う。</t>
  </si>
  <si>
    <t>弊社では、人々の清潔で快適な生活空間づくりのために、たゆまぬ技術革新と感動を与えるサービスを提供し、社会に貢献することを経営理念としています。事業の中核である繊維製品のクリーニングは、製品を繰り返し使用するための技術であり、本質的に事業活動が持続可能な社会づくりに貢献できるものと確信しています。白洋舍グループでは、３つの経営ビジョン「お客様第一」「魅力ある職場」「自然との調和」と紐づけてサスティナビリティ委員会を組織し、企業活動を通じて様々な社会課題の解決に取り組んでいます。そのなかで、自然との調和を図る為に、グループ各社が環境に直接的並びに間接的に影響を及ぼす活動について、環境マネージメントを構築し、継続的な改善を図りながら環境に考慮した活動を推進します。
白洋舍グループ環境方針に基づき、エネルギー管理標準を作成し中期目標として、2026年度に43％（2015年度比）削減する目標を達成するために、省エネを徹底いたします。</t>
  </si>
  <si>
    <t>横濱ゲートタワーの事業主体である各構成企業の環境方針を基に、次の基本方針を策定する。
［基本方針］
（1）地球環境保護と生物多様性の保全を推進し、自然共生社会の実現に貢献する。
（2）省エネルギー・省資源の推進により環境負荷を低減し、脱炭素社会の実現を目指す。
（3）環境保全と経済活動が両立する持続可能な社会の実現を目指する。
（4）地域社会との連携による環境啓発を通じて、環境保護活動を推進する。</t>
  </si>
  <si>
    <t>代表取締役社長　馬場園　修三</t>
  </si>
  <si>
    <t>ニチレイグループは、地球環境・地域社会に及ぼす環境に配慮し、人権を尊重しながら、食の「調達」「物流」「販売」などの事業活動を通じて新たな価値を創造し、社会課題の解決に取り組みます。そして、これらの活動をステークホルダーの皆様に広く公表し、対話を深めながら、持続可能な社会の実現に向けて、豊かな食生活と健康を支える企業としての責任を果たしていきます。
～気候変動への取り組みと生物多様性の保全～
温室効果ガス排出削減、食資源や水資源の適切な管理などを通じ、地球環境と生物多様性の保全に努めます。</t>
  </si>
  <si>
    <t>経営管理部　安全品質監査Ｇ</t>
  </si>
  <si>
    <t>◇常に環境負荷の低減を意識して事業活動に取り組む。
◇生産活動において、歩留まり向上、原料の活用効率向上、生産ロット単位の生産性向上のための改善
　活動に取り組み、製品１個あたりのエネルギー使用量削減に取り組む。
◇結晶育成炉の熱効率を向上させエネルギー使用量を削減する。
◇老朽化した空調機器、冷却装置（チラー）を順次更新しエネルギー効率を向上させる。
◇社員の環境負荷低減意識を高めるための啓蒙活動を行い、照明・エアコンなどのこまめなオンオフ
  による節電、およびゴミの削減に取り組む。</t>
  </si>
  <si>
    <t>千cm3</t>
  </si>
  <si>
    <t>株式会社ＪＲ横浜湘南シティクリエイト</t>
  </si>
  <si>
    <t>代表取締役社長　田村　修</t>
  </si>
  <si>
    <t>JR東日本グループでは、2050年度のCO2排出量「実質ゼロ」を長期的な環境目標とした「ゼロカーボンチャレンジ2050」を掲げており、2030年度までのグループ全体のCO2排出量削減目標を2013年度比▲50%に設定、脱炭素社会への貢献を目指している。弊社においてはCO2排出量削減目標を2023年度比▲50%とし、温室効果ガス排出抑制対策として、省エネルギーの推進、環境負荷に配慮した機器への更新を進めていく。</t>
  </si>
  <si>
    <t>　横浜コネクトスクエアは2023年1月31日にみなとみらい地区に竣工された大型複合ビルとなっており、「EV充電器の設置」「ガスコージェネレーションシステムの排熱利用」「屋上緑化による外部環境負荷の低減」等、環境に配慮した様々な最新インフラシステムを導入している。
上記設備導入状況を踏まえ、計画期間（2025年度～2027年度の3年間）においては、
環境に配慮した様々なインフラシステムの適正な管理を図り、温室効果ガスを抑制する。</t>
  </si>
  <si>
    <t>みなとみらい44街区ビル管理組合</t>
  </si>
  <si>
    <t>管理者　積水ハウス株式会社　開発事業部
執行役員開発事業部長　田森　直紀</t>
  </si>
  <si>
    <t>管理者　積水ハウス株式会社　開発事業部　執行役員開発事業部長　田森　直紀</t>
  </si>
  <si>
    <t>前年度の冷水や蒸気の使用状況と比較し、適切な使用量であるかを監視盤（セービック）にて確認し管理を行う。
ホテル宿泊客に影響の小さいエリアの空調運転停止、空調温度設定の変更による冷水・蒸気使用量の削減などを行う。</t>
  </si>
  <si>
    <t>9:00～18:00</t>
  </si>
  <si>
    <t>日産神奈川販売株式会社</t>
  </si>
  <si>
    <t>電気自動車、ハイブリッド車導入による排出抑制
カーナビを利用しての効率的運転</t>
  </si>
  <si>
    <t>10：00～18：00（火曜､水曜・定休）</t>
  </si>
  <si>
    <t>日本都市ファンド投資法人</t>
  </si>
  <si>
    <t>東京都千代田区丸の内２－７－３</t>
  </si>
  <si>
    <t>執行役員　西田　雅彦</t>
  </si>
  <si>
    <t>日本都市ファンド投資法人策定目標「2030年までにScope1+2の総排出量を42%削減（2020年対比）」に基づき温室効果ガス排出削減に取り組んでいる。
具体的な施策として、LED化の更なる導入、太陽光導入の検討、エコチューニング実施の取り組みを推進している。</t>
  </si>
  <si>
    <t>株式会社ＫＪＲマネジメント</t>
  </si>
  <si>
    <t>東京都千代田区丸の内二丁目7番3号東京ビルディング21F</t>
  </si>
  <si>
    <t>10：00～15：00</t>
  </si>
  <si>
    <t>ポーラ化成工業株式会社</t>
  </si>
  <si>
    <t>神奈川県横浜市戸塚区柏尾町５６０</t>
  </si>
  <si>
    <t>代表取締役社長　片桐　崇行</t>
  </si>
  <si>
    <t>ポーラ・オルビスグループ環境方針に則り気候変動への影響を軽減するためCO2排出量（GHG排出量）の削減に取り組んでいる。ポーラ化成工業株式会社横浜事業所としてはISO14001環境方針に則り製品やサービスの研究・開発・調達・生産・使用・廃棄に至る全てのプロセスを考慮し、環境負荷低減に取り組んでいる。
中期経営計画にあたる2023～2026年を「短期」、2027～2029年を「中期」、また政府の2050年カーボンニュートラルの実現に合わせ2050年を「長期」と設定、2029年までにScope1,2で42％の削減目標としています。電力においては100%再生可能エネルギーに由来するCO2フリー電力への切り替えを完了している。</t>
  </si>
  <si>
    <t>https://www.pola-rm.co.jp/</t>
  </si>
  <si>
    <t>日立ヴァンタラ株式会社</t>
  </si>
  <si>
    <t>神奈川県横浜市戸塚区吉田町２９２番地</t>
  </si>
  <si>
    <t>取締役社長　島田朗伸</t>
  </si>
  <si>
    <t>日立グループは、「脱炭素」「サーキュラーエコノミー」「ネイチャーポジティブ」の３つの柱を環境ビジョンとして掲げ、これらの実現に向けて環境長期目標「日立環境イノベーション2050」を策定しています。当社も日立グループの一員として、これらの目標達成に向け、取り組みを推進しています。
　「脱炭素」の取り組みでは、工場・オフィスでの2030年度カーボンニュートラルという日立グループの目標達成に向け、グループ一丸となって推進します。当社の対象サイトでは、2027年度に基準年度比(2019年)75%削減、2030年度にはゼロとするロードマップの推進、ならびに排出量原単位を毎年１％削減するという高い目標を掲げ取り組みます。これらを実現するために、具体的な実行計画を策定し、定期的な監視・評価を行い、CO2排出量の削減に取り組みます。</t>
  </si>
  <si>
    <t>日立ヴァンタラ株式会社　ビジネス管理本部　業務管理部</t>
  </si>
  <si>
    <t>10:00～11:30，13:30～16:00
（毎週水曜日のみ。祝祭日・当社休日を除く）</t>
  </si>
  <si>
    <t>横浜シンフォステージ管理組合</t>
  </si>
  <si>
    <t>横浜市西区みなとみらい5-1-2</t>
  </si>
  <si>
    <t>　矢野　忠賢</t>
  </si>
  <si>
    <t>矢野　忠賢</t>
  </si>
  <si>
    <t>・BEMS、中央監視システムの活用による空調温度設定等の最適化、効率化の促進
・ブラインドの自動制御による照明、空調への負荷軽減
・LED照明器具の調光出力最適化による夜間休日電力の削減</t>
  </si>
  <si>
    <t>横浜シンフォステージ防災センター</t>
  </si>
  <si>
    <t>横浜市西区みなとみらい5-1-2　1階</t>
  </si>
  <si>
    <t>平日09:00～16:00</t>
  </si>
  <si>
    <t>株式会社コーエーテクモゲームス</t>
  </si>
  <si>
    <t>神奈川県横浜市西区みなとみらい四丁目3番6号</t>
  </si>
  <si>
    <t>代表取締役社長　鯉沼 久史</t>
  </si>
  <si>
    <t>2030年度までにScope1・2のGHG排出量を2023年度比で50％削減し、2050年度までにネットゼロの達成を目指します</t>
  </si>
  <si>
    <t>http://www.koeitecmo.co.jp</t>
  </si>
  <si>
    <t>シティグループ・サービス・ジャパン合同会社</t>
  </si>
  <si>
    <t>東京都新宿区新宿6-27-30 新宿イーストサイドスクエア８階</t>
  </si>
  <si>
    <t>職務執行者　ケリー・ミスマッシュ</t>
  </si>
  <si>
    <t xml:space="preserve">シティグループ全体での温室効果ガス排出抑制に向けた基本方針は以下の通りです。
●ネットゼロへのコミットメント: 2030年までに直接的なグローバル事業で、2050年までに融資活動でネットゼロ排出量を達成することを目指します。
●持続可能な事業運営: 直接的な事業からのGHG排出量を削減するため、エネルギー効率化の取り組み、再生可能エネルギープロジェクト、サステナブルビルディング設計などを実施します。
横浜の拠点に関しては、サーバー等機器から排出される熱量の効率的な空調設備管理対策に取り組んでます。
</t>
  </si>
  <si>
    <t>シティグループ・サービス・ジャパン合同会社　施設管理本部</t>
  </si>
  <si>
    <t>平日午前10時‐午後4時</t>
  </si>
  <si>
    <t>千kwh</t>
  </si>
  <si>
    <t>昨年度
計画書</t>
    <rPh sb="0" eb="3">
      <t>サクネンド</t>
    </rPh>
    <rPh sb="4" eb="7">
      <t>ケイカクショ</t>
    </rPh>
    <phoneticPr fontId="34"/>
  </si>
  <si>
    <t>【参考】</t>
    <rPh sb="1" eb="3">
      <t>サンコウ</t>
    </rPh>
    <phoneticPr fontId="34"/>
  </si>
  <si>
    <t>報1</t>
    <rPh sb="0" eb="1">
      <t>ホウ</t>
    </rPh>
    <phoneticPr fontId="34"/>
  </si>
  <si>
    <t>G23,25セル</t>
    <phoneticPr fontId="34"/>
  </si>
  <si>
    <t>原油換算エネルギー使用量、自動車台数が０の場合非表示とする</t>
    <rPh sb="0" eb="4">
      <t>ゲンユカンサン</t>
    </rPh>
    <rPh sb="9" eb="12">
      <t>シヨウリョウ</t>
    </rPh>
    <rPh sb="13" eb="18">
      <t>ジドウシャダイスウ</t>
    </rPh>
    <rPh sb="21" eb="23">
      <t>バアイ</t>
    </rPh>
    <rPh sb="23" eb="26">
      <t>ヒヒョウジ</t>
    </rPh>
    <phoneticPr fontId="34"/>
  </si>
  <si>
    <t>昨年度計画書</t>
    <rPh sb="0" eb="6">
      <t>サクネンドケイカクショ</t>
    </rPh>
    <phoneticPr fontId="34"/>
  </si>
  <si>
    <t>BX～DR列</t>
    <rPh sb="5" eb="6">
      <t>レツ</t>
    </rPh>
    <phoneticPr fontId="34"/>
  </si>
  <si>
    <t>基本対策、重点対策の選択項目を追加</t>
    <rPh sb="0" eb="4">
      <t>キホンタイサク</t>
    </rPh>
    <rPh sb="5" eb="9">
      <t>ジュウテンタイサク</t>
    </rPh>
    <rPh sb="10" eb="14">
      <t>センタクコウモク</t>
    </rPh>
    <rPh sb="15" eb="17">
      <t>ツイカ</t>
    </rPh>
    <phoneticPr fontId="34"/>
  </si>
  <si>
    <t>FD～GX列</t>
    <rPh sb="5" eb="6">
      <t>レツ</t>
    </rPh>
    <phoneticPr fontId="34"/>
  </si>
  <si>
    <t>報4－1</t>
    <rPh sb="0" eb="1">
      <t>ホウ</t>
    </rPh>
    <phoneticPr fontId="34"/>
  </si>
  <si>
    <t>報4-2</t>
    <rPh sb="0" eb="1">
      <t>ホウ</t>
    </rPh>
    <phoneticPr fontId="34"/>
  </si>
  <si>
    <t>AB列</t>
    <rPh sb="2" eb="3">
      <t>レツ</t>
    </rPh>
    <phoneticPr fontId="34"/>
  </si>
  <si>
    <t>前年度の選択項目を追加</t>
    <rPh sb="0" eb="3">
      <t>ゼンネンド</t>
    </rPh>
    <rPh sb="4" eb="8">
      <t>センタクコウモク</t>
    </rPh>
    <rPh sb="9" eb="11">
      <t>ツイカ</t>
    </rPh>
    <phoneticPr fontId="34"/>
  </si>
  <si>
    <t>36～46行名</t>
    <rPh sb="5" eb="7">
      <t>ギョウメイ</t>
    </rPh>
    <phoneticPr fontId="34"/>
  </si>
  <si>
    <t>各シートのリンクを組み込んだ</t>
    <rPh sb="0" eb="1">
      <t>カク</t>
    </rPh>
    <rPh sb="9" eb="10">
      <t>ク</t>
    </rPh>
    <rPh sb="11" eb="12">
      <t>コ</t>
    </rPh>
    <phoneticPr fontId="34"/>
  </si>
  <si>
    <t>横浜市港北区鳥山町480番地</t>
  </si>
  <si>
    <t>代表取締役　吉川　永一</t>
  </si>
  <si>
    <t>〖基本方針〗当社は、法整備を遵守して、地球温暖化対策計画に基づき環境保全の活動を推進します。
重点推進項目
　①エコドライブ推進を積極的に行います。
　②従業員に環境教育を実施します。
　③低公害車の導入を推進します。
　④車両整備を適切に実施し、排出ガスや騒音の低減に努めます。
　⑤法令を遵守して廃棄物の適正処理を行います。</t>
  </si>
  <si>
    <t>9：00～15：00</t>
  </si>
  <si>
    <t>034</t>
  </si>
  <si>
    <t>434</t>
  </si>
  <si>
    <t>435</t>
  </si>
  <si>
    <t>436</t>
  </si>
  <si>
    <t>437</t>
  </si>
  <si>
    <t>438</t>
  </si>
  <si>
    <t>439</t>
  </si>
  <si>
    <t>440</t>
  </si>
  <si>
    <t>441</t>
  </si>
  <si>
    <t>集計_報告</t>
    <rPh sb="0" eb="2">
      <t>シュウケイ</t>
    </rPh>
    <rPh sb="3" eb="5">
      <t>ホウコク</t>
    </rPh>
    <phoneticPr fontId="34"/>
  </si>
  <si>
    <t>集計_計画</t>
    <rPh sb="0" eb="2">
      <t>シュウケイ</t>
    </rPh>
    <rPh sb="3" eb="5">
      <t>ケイカク</t>
    </rPh>
    <phoneticPr fontId="34"/>
  </si>
  <si>
    <t>参照セルに重点対策の実施状況の備考欄を追加</t>
    <rPh sb="5" eb="9">
      <t>ジュウテンタイサク</t>
    </rPh>
    <rPh sb="10" eb="14">
      <t>ジッシジョウキョウ</t>
    </rPh>
    <rPh sb="15" eb="18">
      <t>ビコウラン</t>
    </rPh>
    <rPh sb="19" eb="21">
      <t>ツイカ</t>
    </rPh>
    <phoneticPr fontId="34"/>
  </si>
  <si>
    <t>HC列以降</t>
    <rPh sb="2" eb="5">
      <t>レツイコウ</t>
    </rPh>
    <phoneticPr fontId="34"/>
  </si>
  <si>
    <t>EZ列以降</t>
    <rPh sb="2" eb="5">
      <t>レツイコウ</t>
    </rPh>
    <phoneticPr fontId="34"/>
  </si>
  <si>
    <t>※</t>
  </si>
  <si>
    <t>株式会社レゾナック</t>
  </si>
  <si>
    <t>学校法人総持学園</t>
  </si>
  <si>
    <t>株式会社西友</t>
  </si>
  <si>
    <t>法務省</t>
    <rPh sb="2" eb="3">
      <t>ショウ</t>
    </rPh>
    <phoneticPr fontId="7"/>
  </si>
  <si>
    <t>横濱ゲートタワー管理組合</t>
  </si>
  <si>
    <t>ＪＲ横浜湘南シティクリエイト</t>
  </si>
  <si>
    <t>DHLCF合同会社</t>
    <rPh sb="5" eb="9">
      <t>ゴウドウガイシャ</t>
    </rPh>
    <phoneticPr fontId="7"/>
  </si>
  <si>
    <t>合同会社KRF48</t>
  </si>
  <si>
    <t>日産神奈川販売株式会社（旧日産プリンス）</t>
    <rPh sb="0" eb="7">
      <t>ニッサンカナガワハンバイ</t>
    </rPh>
    <rPh sb="7" eb="11">
      <t>カブシキガイシャ</t>
    </rPh>
    <rPh sb="12" eb="13">
      <t>キュウ</t>
    </rPh>
    <rPh sb="13" eb="15">
      <t>ニッサン</t>
    </rPh>
    <phoneticPr fontId="7"/>
  </si>
  <si>
    <t>ポーラ化成工業株式会社</t>
    <rPh sb="3" eb="7">
      <t>カセイコウギョウ</t>
    </rPh>
    <rPh sb="7" eb="11">
      <t>カブシキガイシャ</t>
    </rPh>
    <phoneticPr fontId="7"/>
  </si>
  <si>
    <t>大林ファシリティーズ株式会社</t>
  </si>
  <si>
    <t>P,Q列</t>
    <rPh sb="3" eb="4">
      <t>レツ</t>
    </rPh>
    <phoneticPr fontId="34"/>
  </si>
  <si>
    <t>事業者一覧を最新に更新（非該当届出の有った事業者を除く295者）</t>
    <rPh sb="0" eb="3">
      <t>ジギョウシャ</t>
    </rPh>
    <rPh sb="3" eb="5">
      <t>イチラン</t>
    </rPh>
    <rPh sb="6" eb="8">
      <t>サイシン</t>
    </rPh>
    <rPh sb="9" eb="11">
      <t>コウシン</t>
    </rPh>
    <rPh sb="30" eb="31">
      <t>シャ</t>
    </rPh>
    <phoneticPr fontId="34"/>
  </si>
  <si>
    <t>FD～GX列　4行名</t>
    <rPh sb="5" eb="6">
      <t>レツ</t>
    </rPh>
    <rPh sb="8" eb="10">
      <t>ギョウメイ</t>
    </rPh>
    <phoneticPr fontId="34"/>
  </si>
  <si>
    <t>報告書の項目を追加（計画書と異なる項目赤色セルにした）</t>
    <rPh sb="0" eb="3">
      <t>ホウコクショ</t>
    </rPh>
    <rPh sb="4" eb="6">
      <t>コウモク</t>
    </rPh>
    <rPh sb="7" eb="9">
      <t>ツイカ</t>
    </rPh>
    <rPh sb="10" eb="13">
      <t>ケイカクショ</t>
    </rPh>
    <rPh sb="14" eb="15">
      <t>コト</t>
    </rPh>
    <rPh sb="17" eb="19">
      <t>コウモク</t>
    </rPh>
    <rPh sb="19" eb="21">
      <t>アカイロ</t>
    </rPh>
    <phoneticPr fontId="34"/>
  </si>
  <si>
    <t>電気事業者別排出係数(特定排出者の温室効果ガス排出量算定用)－R6年度実績－　R８.１.９   環境省・経済産業省公表、R8.2.25一部更新　　　</t>
    <phoneticPr fontId="34"/>
  </si>
  <si>
    <t>A0004メニューA</t>
  </si>
  <si>
    <t>A0004(参考値)事業者全体</t>
  </si>
  <si>
    <t>A0006メニューA</t>
  </si>
  <si>
    <t>A0006メニューB(残差)</t>
  </si>
  <si>
    <t>A0006(参考値)事業者全体</t>
  </si>
  <si>
    <t>A0008メニューA</t>
  </si>
  <si>
    <t>A0008メニューB(残差)</t>
  </si>
  <si>
    <t>A0008(参考値)事業者全体</t>
  </si>
  <si>
    <t>A0009メニューA</t>
  </si>
  <si>
    <t>A0009メニューB</t>
  </si>
  <si>
    <t>A0009メニューC</t>
  </si>
  <si>
    <t>A0009メニューD</t>
  </si>
  <si>
    <t>A0009メニューE</t>
  </si>
  <si>
    <t>A0009メニューF(残差)</t>
  </si>
  <si>
    <t>A0009(参考値)事業者全体</t>
  </si>
  <si>
    <t>A0011メニューA</t>
  </si>
  <si>
    <t>A0011メニューB</t>
  </si>
  <si>
    <t>A0011メニューC</t>
  </si>
  <si>
    <t>A0011メニューD(残差)</t>
  </si>
  <si>
    <t>A0011(参考値)事業者全体</t>
  </si>
  <si>
    <t>A0012メニューA</t>
  </si>
  <si>
    <t>A0012メニューB</t>
  </si>
  <si>
    <t>A0012メニューC</t>
  </si>
  <si>
    <t>A0012メニューD(残差)</t>
  </si>
  <si>
    <t>A0012(参考値)事業者全体</t>
  </si>
  <si>
    <t>A0013メニューA</t>
  </si>
  <si>
    <t>A0013メニューB(残差)</t>
  </si>
  <si>
    <t>A0013(参考値)事業者全体</t>
  </si>
  <si>
    <t>A0014メニューA</t>
  </si>
  <si>
    <t>A0014メニューB(残差)</t>
  </si>
  <si>
    <t>A0014(参考値)事業者全体</t>
  </si>
  <si>
    <t>A0015メニューA</t>
  </si>
  <si>
    <t>(株)エネワンでんき</t>
  </si>
  <si>
    <t>A0015メニューB(残差)</t>
  </si>
  <si>
    <t>A0015(参考値)事業者全体</t>
  </si>
  <si>
    <t>A0016メニューA</t>
  </si>
  <si>
    <t>A0016メニューB</t>
  </si>
  <si>
    <t>A0016メニューC</t>
  </si>
  <si>
    <t>A0016メニューD</t>
  </si>
  <si>
    <t>A0016メニューE</t>
  </si>
  <si>
    <t>A0016メニューF</t>
  </si>
  <si>
    <t>A0016メニューG</t>
  </si>
  <si>
    <t>A0016メニューH</t>
  </si>
  <si>
    <t>A0016メニューI</t>
  </si>
  <si>
    <t>A0016メニューJ</t>
  </si>
  <si>
    <t>A0016メニューK(残差)</t>
  </si>
  <si>
    <t>A0016(参考値)事業者全体</t>
  </si>
  <si>
    <t>A0017メニューA</t>
  </si>
  <si>
    <t>(株)リエネ</t>
  </si>
  <si>
    <t>A0017メニューB</t>
  </si>
  <si>
    <t>A0017メニューC(残差)</t>
  </si>
  <si>
    <t>A0017(参考値)事業者全体</t>
  </si>
  <si>
    <t>A0018メニューA</t>
  </si>
  <si>
    <t>A0018メニューB</t>
  </si>
  <si>
    <t>A0018メニューC(残差)</t>
  </si>
  <si>
    <t>A0018(参考値)事業者全体</t>
  </si>
  <si>
    <t>A0019メニューA</t>
  </si>
  <si>
    <t>A0019メニューB(残差)</t>
  </si>
  <si>
    <t>A0019(参考値)事業者全体</t>
  </si>
  <si>
    <t>A0020メニューA</t>
  </si>
  <si>
    <t>A0020メニューB</t>
  </si>
  <si>
    <t>A0020メニューC</t>
  </si>
  <si>
    <t>A0020メニューD(残差)</t>
  </si>
  <si>
    <t>A0020(参考値)事業者全体</t>
  </si>
  <si>
    <t>A0021メニューA</t>
  </si>
  <si>
    <t>A0021メニューB</t>
  </si>
  <si>
    <t>A0021メニューC(残差)</t>
  </si>
  <si>
    <t>A0021(参考値)事業者全体</t>
  </si>
  <si>
    <t>A0023</t>
  </si>
  <si>
    <t>(株)ナンワ(旧：(株)ナンワエナジー)</t>
  </si>
  <si>
    <t>A0024メニューA</t>
  </si>
  <si>
    <t>A0024メニューB</t>
  </si>
  <si>
    <t>A0024メニューC</t>
  </si>
  <si>
    <t>A0024メニューD</t>
  </si>
  <si>
    <t>A0024メニューE</t>
  </si>
  <si>
    <t>A0024メニューF(残差)</t>
  </si>
  <si>
    <t>A0024(参考値)事業者全体</t>
  </si>
  <si>
    <t>A0025メニューA</t>
  </si>
  <si>
    <t>A0025メニューB</t>
  </si>
  <si>
    <t>A0025メニューC</t>
  </si>
  <si>
    <t>A0025メニューD</t>
  </si>
  <si>
    <t>A0025メニューE</t>
  </si>
  <si>
    <t>A0025メニューF</t>
  </si>
  <si>
    <t>A0025メニューG</t>
  </si>
  <si>
    <t>A0025メニューH</t>
  </si>
  <si>
    <t>A0025メニューI</t>
  </si>
  <si>
    <t>A0025メニューJ</t>
  </si>
  <si>
    <t>A0025メニューK</t>
  </si>
  <si>
    <t>A0025メニューL</t>
  </si>
  <si>
    <t>A0025メニューM</t>
  </si>
  <si>
    <t>A0025メニューN</t>
  </si>
  <si>
    <t>A0025メニューO</t>
  </si>
  <si>
    <t>A0025メニューP</t>
  </si>
  <si>
    <t>A0025メニューQ</t>
  </si>
  <si>
    <t>A0025メニューR(残差)</t>
  </si>
  <si>
    <t>A0025(参考値)事業者全体</t>
  </si>
  <si>
    <t>A0026メニューA</t>
  </si>
  <si>
    <t>A0026メニューB(残差)</t>
  </si>
  <si>
    <t>A0026(参考値)事業者全体</t>
  </si>
  <si>
    <t>A0027メニューA</t>
  </si>
  <si>
    <t>A0027メニューB</t>
  </si>
  <si>
    <t>A0027メニューC</t>
  </si>
  <si>
    <t>A0027メニューD</t>
  </si>
  <si>
    <t>A0027(参考値)事業者全体</t>
  </si>
  <si>
    <t>A0031メニューA</t>
  </si>
  <si>
    <t>A0031メニューB</t>
  </si>
  <si>
    <t>A0031メニューC</t>
  </si>
  <si>
    <t>A0031メニューD</t>
  </si>
  <si>
    <t>A0031メニューE</t>
  </si>
  <si>
    <t>A0031メニューF</t>
  </si>
  <si>
    <t>A0031メニューG</t>
  </si>
  <si>
    <t>A0031メニューH</t>
  </si>
  <si>
    <t>A0031メニューI</t>
  </si>
  <si>
    <t>A0031メニューJ</t>
  </si>
  <si>
    <t>A0031メニューK(残差)</t>
  </si>
  <si>
    <t>A0031(参考値)事業者全体</t>
  </si>
  <si>
    <t>一般財団法人泉佐野電力</t>
  </si>
  <si>
    <t>A0035メニューA</t>
  </si>
  <si>
    <t>A0035メニューB</t>
  </si>
  <si>
    <t>A0035メニューC</t>
  </si>
  <si>
    <t>A0035メニューD</t>
  </si>
  <si>
    <t>A0035メニューE(残差)</t>
  </si>
  <si>
    <t>A0035(参考値)事業者全体</t>
  </si>
  <si>
    <t>A0036メニューA</t>
  </si>
  <si>
    <t>A0036メニューB(残差)</t>
  </si>
  <si>
    <t>A0036(参考値)事業者全体</t>
  </si>
  <si>
    <t>A0039メニューA</t>
  </si>
  <si>
    <t>A0039メニューB(残差)</t>
  </si>
  <si>
    <t>A0039(参考値)事業者全体</t>
  </si>
  <si>
    <t>A0042メニューA</t>
  </si>
  <si>
    <t>A0042メニューB</t>
  </si>
  <si>
    <t>A0042(参考値)事業者全体</t>
  </si>
  <si>
    <t>A0043メニューA</t>
  </si>
  <si>
    <t>A0043メニューB(残差)</t>
  </si>
  <si>
    <t>A0043(参考値)事業者全体</t>
  </si>
  <si>
    <t>A0045メニューA</t>
  </si>
  <si>
    <t>(株)VーPower</t>
  </si>
  <si>
    <t>A0045メニューB</t>
  </si>
  <si>
    <t>A0045メニューC</t>
  </si>
  <si>
    <t>A0045メニューD(残差)</t>
  </si>
  <si>
    <t>A0045(参考値)事業者全体</t>
  </si>
  <si>
    <t>A0048メニューA</t>
  </si>
  <si>
    <t>A0048メニューB</t>
  </si>
  <si>
    <t>A0048メニューC</t>
  </si>
  <si>
    <t>A0048メニューD</t>
  </si>
  <si>
    <t>A0048メニューE</t>
  </si>
  <si>
    <t>A0048メニューF</t>
  </si>
  <si>
    <t>A0048メニューG(残差)</t>
  </si>
  <si>
    <t>A0048(参考値)事業者全体</t>
  </si>
  <si>
    <t>A0049メニューA</t>
  </si>
  <si>
    <t>A0049メニューB</t>
  </si>
  <si>
    <t>A0049メニューC(残差)</t>
  </si>
  <si>
    <t>A0049(参考値)事業者全体</t>
  </si>
  <si>
    <t>A0050メニューA</t>
  </si>
  <si>
    <t>ENEOS Power(株)（旧:ENEOS(株)）</t>
  </si>
  <si>
    <t>A0050メニューB</t>
  </si>
  <si>
    <t>A0050メニューC</t>
  </si>
  <si>
    <t>A0050メニューD</t>
  </si>
  <si>
    <t>A0050メニューE</t>
  </si>
  <si>
    <t>A0050メニューF(残差)</t>
  </si>
  <si>
    <t>A0050(参考値)事業者全体</t>
  </si>
  <si>
    <t>A0052メニューA</t>
  </si>
  <si>
    <t>A0052メニューB</t>
  </si>
  <si>
    <t>A0052メニューC</t>
  </si>
  <si>
    <t>A0052メニューD(残差)</t>
  </si>
  <si>
    <t>A0052(参考値)事業者全体</t>
  </si>
  <si>
    <t>A0053メニューA</t>
  </si>
  <si>
    <t>A0053メニューB</t>
  </si>
  <si>
    <t>A0053メニューC</t>
  </si>
  <si>
    <t>A0053メニューD</t>
  </si>
  <si>
    <t>A0053メニューE</t>
  </si>
  <si>
    <t>A0053メニューF</t>
  </si>
  <si>
    <t>A0053メニューG</t>
  </si>
  <si>
    <t>A0053メニューH(残差)</t>
  </si>
  <si>
    <t>A0053(参考値)事業者全体</t>
  </si>
  <si>
    <t>A0055メニューA</t>
  </si>
  <si>
    <t>A0055メニューB(残差)</t>
  </si>
  <si>
    <t>A0055(参考値)事業者全体</t>
  </si>
  <si>
    <t>A0056メニューA</t>
  </si>
  <si>
    <t>A0056メニューB</t>
  </si>
  <si>
    <t>A0056メニューC</t>
  </si>
  <si>
    <t>A0056メニューD</t>
  </si>
  <si>
    <t>A0056メニューE(残差)</t>
  </si>
  <si>
    <t>A0056(参考値)事業者全体</t>
  </si>
  <si>
    <t>A0057メニューA</t>
  </si>
  <si>
    <t>A0057メニューB</t>
  </si>
  <si>
    <t>A0057メニューC</t>
  </si>
  <si>
    <t>A0057メニューD</t>
  </si>
  <si>
    <t>A0057メニューE(残差)</t>
  </si>
  <si>
    <t>A0057(参考値)事業者全体</t>
  </si>
  <si>
    <t>A0058メニューA</t>
  </si>
  <si>
    <t>A0058メニューB(残差)</t>
  </si>
  <si>
    <t>A0058(参考値)事業者全体</t>
  </si>
  <si>
    <t>A0060メニューA</t>
  </si>
  <si>
    <t>A0060メニューB(残差)</t>
  </si>
  <si>
    <t>A0060(参考値)事業者全体</t>
  </si>
  <si>
    <t>A0061メニューA</t>
  </si>
  <si>
    <t>A0061メニューB(残差)</t>
  </si>
  <si>
    <t>A0061(参考値)事業者全体</t>
  </si>
  <si>
    <t>A0062メニューA</t>
  </si>
  <si>
    <t>A0062メニューB</t>
  </si>
  <si>
    <t>A0062メニューC</t>
  </si>
  <si>
    <t>A0062メニューD</t>
  </si>
  <si>
    <t>A0062メニューE</t>
  </si>
  <si>
    <t>A0062メニューF(残差)</t>
  </si>
  <si>
    <t>A0062(参考値)事業者全体</t>
  </si>
  <si>
    <t>A0063メニューA</t>
  </si>
  <si>
    <t>A0063メニューB(残差)</t>
  </si>
  <si>
    <t>A0063(参考値)事業者全体</t>
  </si>
  <si>
    <t>A0064メニューA</t>
  </si>
  <si>
    <t>A0064メニューB</t>
  </si>
  <si>
    <t>A0064メニューC</t>
  </si>
  <si>
    <t>A0064メニューD</t>
  </si>
  <si>
    <t>A0064メニューE</t>
  </si>
  <si>
    <t>A0064メニューF(残差)</t>
  </si>
  <si>
    <t>A0064(参考値)事業者全体</t>
  </si>
  <si>
    <t>A0065メニューA</t>
  </si>
  <si>
    <t>A0065メニューB</t>
  </si>
  <si>
    <t>A0065メニューC(残差)</t>
  </si>
  <si>
    <t>A0065(参考値)事業者全体</t>
  </si>
  <si>
    <t>A0066メニューA</t>
  </si>
  <si>
    <t>A0066メニューB(残差)</t>
  </si>
  <si>
    <t>A0066(参考値)事業者全体</t>
  </si>
  <si>
    <t>A0067メニューA</t>
  </si>
  <si>
    <t>A0067メニューB</t>
  </si>
  <si>
    <t>A0067メニューC</t>
  </si>
  <si>
    <t>A0067メニューD</t>
  </si>
  <si>
    <t>A0067メニューE(残差)</t>
  </si>
  <si>
    <t>A0067(参考値)事業者全体</t>
  </si>
  <si>
    <t>A0069メニューA</t>
  </si>
  <si>
    <t>A0069メニューB</t>
  </si>
  <si>
    <t>A0069メニューC</t>
  </si>
  <si>
    <t>A0069メニューD</t>
  </si>
  <si>
    <t>A0069メニューE</t>
  </si>
  <si>
    <t>A0069メニューF</t>
  </si>
  <si>
    <t>A0069メニューG(残差)</t>
  </si>
  <si>
    <t>A0069(参考値)事業者全体</t>
  </si>
  <si>
    <t>A0070メニューA</t>
  </si>
  <si>
    <t>A0070メニューB</t>
  </si>
  <si>
    <t>A0070メニューC</t>
  </si>
  <si>
    <t>A0070メニューD</t>
  </si>
  <si>
    <t>A0070メニューE</t>
  </si>
  <si>
    <t>A0070メニューF</t>
  </si>
  <si>
    <t>A0070メニューG(残差)</t>
  </si>
  <si>
    <t>A0070(参考値)事業者全体</t>
  </si>
  <si>
    <t>A0071メニューA</t>
  </si>
  <si>
    <t>A0071メニューB</t>
  </si>
  <si>
    <t>A0071メニューC(残差)</t>
  </si>
  <si>
    <t>A0071(参考値)事業者全体</t>
  </si>
  <si>
    <t>A0072メニューA</t>
  </si>
  <si>
    <t>A0072メニューB</t>
  </si>
  <si>
    <t>A0072メニューC(残差)</t>
  </si>
  <si>
    <t>A0072(参考値)事業者全体</t>
  </si>
  <si>
    <t>A0076メニューA</t>
  </si>
  <si>
    <t>A0076メニューB</t>
  </si>
  <si>
    <t>A0076メニューC</t>
  </si>
  <si>
    <t>A0076メニューD</t>
  </si>
  <si>
    <t>A0076メニューE(残差)</t>
  </si>
  <si>
    <t>A0076(参考値)事業者全体</t>
  </si>
  <si>
    <t>A0077メニューA</t>
  </si>
  <si>
    <t>A0077メニューB</t>
  </si>
  <si>
    <t>A0077メニューC(残差)</t>
  </si>
  <si>
    <t>A0077(参考値)事業者全体</t>
  </si>
  <si>
    <t>A0081メニューA</t>
  </si>
  <si>
    <t>A0081メニューB</t>
  </si>
  <si>
    <t>A0081メニューC(残差)</t>
  </si>
  <si>
    <t>A0081(参考値)事業者全体</t>
  </si>
  <si>
    <t>A0082メニューA</t>
  </si>
  <si>
    <t>A0082メニューB</t>
  </si>
  <si>
    <t>A0082(参考値)事業者全体</t>
  </si>
  <si>
    <t>A0084メニューA</t>
  </si>
  <si>
    <t>A0084メニューB(残差)</t>
  </si>
  <si>
    <t>A0084(参考値)事業者全体</t>
  </si>
  <si>
    <t>A0085メニューA</t>
  </si>
  <si>
    <t>A0085メニューB</t>
  </si>
  <si>
    <t>A0085メニューC(残差)</t>
  </si>
  <si>
    <t>A0085(参考値)事業者全体</t>
  </si>
  <si>
    <t>A0086メニューA</t>
  </si>
  <si>
    <t>A0086メニューB</t>
  </si>
  <si>
    <t>A0086メニューC</t>
  </si>
  <si>
    <t>A0086メニューD</t>
  </si>
  <si>
    <t>A0086メニューE</t>
  </si>
  <si>
    <t>A0086メニューF</t>
  </si>
  <si>
    <t>A0086メニューG</t>
  </si>
  <si>
    <t>A0086メニューH(残差)</t>
  </si>
  <si>
    <t>A0086(参考値)事業者全体</t>
  </si>
  <si>
    <t>A0088メニューA</t>
  </si>
  <si>
    <t>A0088メニューB</t>
  </si>
  <si>
    <t>A0088メニューC(残差)</t>
  </si>
  <si>
    <t>A0088(参考値)事業者全体</t>
  </si>
  <si>
    <t>A0089メニューA</t>
  </si>
  <si>
    <t>A0089メニューB</t>
  </si>
  <si>
    <t>A0089メニューC(残差)</t>
  </si>
  <si>
    <t>A0089(参考値)事業者全体</t>
  </si>
  <si>
    <t>A0090メニューA</t>
  </si>
  <si>
    <t>A0090メニューB</t>
  </si>
  <si>
    <t>A0090メニューC</t>
  </si>
  <si>
    <t>A0090メニューD(残差)</t>
  </si>
  <si>
    <t>A0090(参考値)事業者全体</t>
  </si>
  <si>
    <t>A0093メニューA</t>
  </si>
  <si>
    <t>A0093メニューB</t>
  </si>
  <si>
    <t>A0093メニューC(残差)</t>
  </si>
  <si>
    <t>A0093(参考値)事業者全体</t>
  </si>
  <si>
    <t>A0104メニューA</t>
  </si>
  <si>
    <t>A0104メニューB(残差)</t>
  </si>
  <si>
    <t>A0104(参考値)事業者全体</t>
  </si>
  <si>
    <t>A0122メニューA</t>
  </si>
  <si>
    <t>A0122メニューB</t>
  </si>
  <si>
    <t>A0122メニューC</t>
  </si>
  <si>
    <t>A0122メニューD</t>
  </si>
  <si>
    <t>A0122メニューE</t>
  </si>
  <si>
    <t>A0122メニューF</t>
  </si>
  <si>
    <t>A0122メニューG(残差)</t>
  </si>
  <si>
    <t>A0122(参考値)事業者全体</t>
  </si>
  <si>
    <t>A0124メニューA</t>
  </si>
  <si>
    <t>A0124メニューB(残差)</t>
  </si>
  <si>
    <t>A0124(参考値)事業者全体</t>
  </si>
  <si>
    <t>A0126メニューA</t>
  </si>
  <si>
    <t>A0126メニューB</t>
  </si>
  <si>
    <t>A0126メニューC</t>
  </si>
  <si>
    <t>A0126メニューD</t>
  </si>
  <si>
    <t>A0126メニューE</t>
  </si>
  <si>
    <t>A0126メニューF</t>
  </si>
  <si>
    <t>A0126メニューG</t>
  </si>
  <si>
    <t>A0126メニューH</t>
  </si>
  <si>
    <t>A0126メニューI</t>
  </si>
  <si>
    <t>A0126メニューJ(残差)</t>
  </si>
  <si>
    <t>A0126(参考値)事業者全体</t>
  </si>
  <si>
    <t>A0130メニューA</t>
  </si>
  <si>
    <t>A0130メニューB</t>
  </si>
  <si>
    <t>A0130メニューC</t>
  </si>
  <si>
    <t>A0130メニューD</t>
  </si>
  <si>
    <t>A0130メニューE</t>
  </si>
  <si>
    <t>A0130メニューF</t>
  </si>
  <si>
    <t>A0130メニューG</t>
  </si>
  <si>
    <t>A0130メニューH</t>
  </si>
  <si>
    <t>A0130メニューI</t>
  </si>
  <si>
    <t>A0130メニューJ</t>
  </si>
  <si>
    <t>A0130メニューK(残差)</t>
  </si>
  <si>
    <t>A0130(参考値)事業者全体</t>
  </si>
  <si>
    <t>A0134メニューA</t>
  </si>
  <si>
    <t>カナデビア(株)（旧:日立造船(株)）</t>
  </si>
  <si>
    <t>A0134メニューB</t>
  </si>
  <si>
    <t>A0134メニューC(残差)</t>
  </si>
  <si>
    <t>A0134(参考値)事業者全体</t>
  </si>
  <si>
    <t>A0135メニューA</t>
  </si>
  <si>
    <t>A0135メニューB(残差)</t>
  </si>
  <si>
    <t>A0135(参考値)事業者全体</t>
  </si>
  <si>
    <t>A0136メニューA</t>
  </si>
  <si>
    <t>A0136メニューB</t>
  </si>
  <si>
    <t>A0136メニューC(残差)</t>
  </si>
  <si>
    <t>A0136(参考値)事業者全体</t>
  </si>
  <si>
    <t>A0138メニューA</t>
  </si>
  <si>
    <t>A0138メニューB(残差)</t>
  </si>
  <si>
    <t>A0138(参考値)事業者全体</t>
  </si>
  <si>
    <t>A0140メニューA</t>
  </si>
  <si>
    <t>A0140メニューB</t>
  </si>
  <si>
    <t>A0140メニューC(残差)</t>
  </si>
  <si>
    <t>A0140(参考値)事業者全体</t>
  </si>
  <si>
    <t>A0141メニューA</t>
  </si>
  <si>
    <t>A0141メニューB</t>
  </si>
  <si>
    <t>A0141メニューC(残差)</t>
  </si>
  <si>
    <t>A0141(参考値)事業者全体</t>
  </si>
  <si>
    <t>A0142メニューA</t>
  </si>
  <si>
    <t>A0142メニューB(残差)</t>
  </si>
  <si>
    <t>A0142(参考値)事業者全体</t>
  </si>
  <si>
    <t>A0143メニューA</t>
  </si>
  <si>
    <t>A0143(参考値)事業者全体</t>
  </si>
  <si>
    <t>A0145メニューA</t>
  </si>
  <si>
    <t>A0145メニューB</t>
  </si>
  <si>
    <t>A0145メニューC(残差)</t>
  </si>
  <si>
    <t>A0145(参考値)事業者全体</t>
  </si>
  <si>
    <t>A0149メニューA</t>
  </si>
  <si>
    <t>A0149メニューB</t>
  </si>
  <si>
    <t>A0149メニューC(残差)</t>
  </si>
  <si>
    <t>A0149(参考値)事業者全体</t>
  </si>
  <si>
    <t>A0150メニューA</t>
  </si>
  <si>
    <t>A0150メニューB(残差)</t>
  </si>
  <si>
    <t>A0150(参考値)事業者全体</t>
  </si>
  <si>
    <t>A0151メニューA</t>
  </si>
  <si>
    <t>A0151メニューB(残差)</t>
  </si>
  <si>
    <t>A0151(参考値)事業者全体</t>
  </si>
  <si>
    <t>A0153メニューA</t>
  </si>
  <si>
    <t>A0153メニューB</t>
  </si>
  <si>
    <t>A0153メニューC</t>
  </si>
  <si>
    <t>A0153メニューD</t>
  </si>
  <si>
    <t>A0153メニューE(残差)</t>
  </si>
  <si>
    <t>A0153(参考値)事業者全体</t>
  </si>
  <si>
    <t>A0155メニューA</t>
  </si>
  <si>
    <t>A0155メニューB(残差)</t>
  </si>
  <si>
    <t>A0155(参考値)事業者全体</t>
  </si>
  <si>
    <t>A0157メニューA</t>
  </si>
  <si>
    <t>A0157メニューB</t>
  </si>
  <si>
    <t>A0157メニューC(残差)</t>
  </si>
  <si>
    <t>A0157(参考値)事業者全体</t>
  </si>
  <si>
    <t>A0158メニューA</t>
  </si>
  <si>
    <t>A0158メニューB</t>
  </si>
  <si>
    <t>A0158メニューC(残差)</t>
  </si>
  <si>
    <t>A0158(参考値)事業者全体</t>
  </si>
  <si>
    <t>A0161メニューA</t>
  </si>
  <si>
    <t>A0161メニューB(残差)</t>
  </si>
  <si>
    <t>A0161(参考値)事業者全体</t>
  </si>
  <si>
    <t>A0162メニューA</t>
  </si>
  <si>
    <t>TOPPANホールディングス(株)</t>
  </si>
  <si>
    <t>A0162メニューB</t>
  </si>
  <si>
    <t>A0162メニューC</t>
  </si>
  <si>
    <t>A0162メニューD(残差)</t>
  </si>
  <si>
    <t>A0162(参考値)事業者全体</t>
  </si>
  <si>
    <t>A0163メニューA</t>
  </si>
  <si>
    <t>A0163メニューB(残差)</t>
  </si>
  <si>
    <t>A0163(参考値)事業者全体</t>
  </si>
  <si>
    <t>A0165メニューA</t>
  </si>
  <si>
    <t>A0165メニューB(残差)</t>
  </si>
  <si>
    <t>A0165(参考値)事業者全体</t>
  </si>
  <si>
    <t>(株)エクスゲート(旧：(株)イーエムアイ)</t>
  </si>
  <si>
    <t>A0167メニューA</t>
  </si>
  <si>
    <t>A0167メニューB(残差)</t>
  </si>
  <si>
    <t>A0167(参考値)事業者全体</t>
  </si>
  <si>
    <t>A0169メニューA</t>
  </si>
  <si>
    <t>A0169メニューB(残差)</t>
  </si>
  <si>
    <t>A0169(参考値)事業者全体</t>
  </si>
  <si>
    <t>A0170メニューA</t>
  </si>
  <si>
    <t>大和ハウス工業(株)</t>
  </si>
  <si>
    <t>A0170メニューB</t>
  </si>
  <si>
    <t>A0170メニューC</t>
  </si>
  <si>
    <t>A0170メニューD</t>
  </si>
  <si>
    <t>A0170メニューE</t>
  </si>
  <si>
    <t>A0170メニューF(残差)</t>
  </si>
  <si>
    <t>A0170(参考値)事業者全体</t>
  </si>
  <si>
    <t>A0172メニューA</t>
  </si>
  <si>
    <t>A0172メニューB(残差)</t>
  </si>
  <si>
    <t>A0172(参考値)事業者全体</t>
  </si>
  <si>
    <t>A0177メニューA</t>
  </si>
  <si>
    <t>A0177メニューB(残差)</t>
  </si>
  <si>
    <t>A0177(参考値)事業者全体</t>
  </si>
  <si>
    <t>A0179メニューA</t>
  </si>
  <si>
    <t>A0179メニューB(残差)</t>
  </si>
  <si>
    <t>A0179(参考値)事業者全体</t>
  </si>
  <si>
    <t>A0180メニューA</t>
  </si>
  <si>
    <t>A0180メニューB(残差)</t>
  </si>
  <si>
    <t>A0180(参考値)事業者全体</t>
  </si>
  <si>
    <t>A0181メニューA</t>
  </si>
  <si>
    <t>A0181メニューB</t>
  </si>
  <si>
    <t>A0181メニューC</t>
  </si>
  <si>
    <t>A0181メニューD</t>
  </si>
  <si>
    <t>A0181メニューE</t>
  </si>
  <si>
    <t>A0181メニューF</t>
  </si>
  <si>
    <t>A0181メニューG</t>
  </si>
  <si>
    <t>A0181メニューH(残差)</t>
  </si>
  <si>
    <t>A0181(参考値)事業者全体</t>
  </si>
  <si>
    <t>A0184メニューA</t>
  </si>
  <si>
    <t>A0184メニューB(残差)</t>
  </si>
  <si>
    <t>A0184(参考値)事業者全体</t>
  </si>
  <si>
    <t>A0186メニューA</t>
  </si>
  <si>
    <t>A0186メニューB</t>
  </si>
  <si>
    <t>A0186メニューC</t>
  </si>
  <si>
    <t>A0186メニューD</t>
  </si>
  <si>
    <t>A0186メニューE(残差)</t>
  </si>
  <si>
    <t>A0186(参考値)事業者全体</t>
  </si>
  <si>
    <t>A0187メニューA</t>
  </si>
  <si>
    <t>A0187メニューB(残差)</t>
  </si>
  <si>
    <t>A0187(参考値)事業者全体</t>
  </si>
  <si>
    <t>A0188メニューA</t>
  </si>
  <si>
    <t>A0188メニューB</t>
  </si>
  <si>
    <t>A0188メニューC</t>
  </si>
  <si>
    <t>A0188メニューD</t>
  </si>
  <si>
    <t>A0188メニューE(残差)</t>
  </si>
  <si>
    <t>A0188(参考値)事業者全体</t>
  </si>
  <si>
    <t>A0193メニューA</t>
  </si>
  <si>
    <t>A0193メニューB(残差)</t>
  </si>
  <si>
    <t>A0193(参考値)事業者全体</t>
  </si>
  <si>
    <t>A0197メニューA</t>
  </si>
  <si>
    <t>A0197(参考値)事業者全体</t>
  </si>
  <si>
    <t>A0199メニューA</t>
  </si>
  <si>
    <t>A0199メニューB(残差)</t>
  </si>
  <si>
    <t>A0199(参考値)事業者全体</t>
  </si>
  <si>
    <t>A0200メニューA</t>
  </si>
  <si>
    <t>A0200メニューB</t>
  </si>
  <si>
    <t>A0200(参考値)事業者全体</t>
  </si>
  <si>
    <t>A0204メニューA</t>
  </si>
  <si>
    <t>A0204メニューB(残差)</t>
  </si>
  <si>
    <t>A0204(参考値)事業者全体</t>
  </si>
  <si>
    <t>A0206メニューA</t>
  </si>
  <si>
    <t>A0206メニューB(残差)</t>
  </si>
  <si>
    <t>A0206(参考値)事業者全体</t>
  </si>
  <si>
    <t>A0213メニューA</t>
  </si>
  <si>
    <t>(株)UーPOWER</t>
  </si>
  <si>
    <t>A0213メニューB</t>
  </si>
  <si>
    <t>A0213メニューC</t>
  </si>
  <si>
    <t>A0213メニューD</t>
  </si>
  <si>
    <t>A0213メニューE(残差)</t>
  </si>
  <si>
    <t>A0213(参考値)事業者全体</t>
  </si>
  <si>
    <t>A0216メニューA</t>
  </si>
  <si>
    <t>A0216メニューB(残差)</t>
  </si>
  <si>
    <t>A0216(参考値)事業者全体</t>
  </si>
  <si>
    <t>A0217メニューA</t>
  </si>
  <si>
    <t>A0217メニューB(残差)</t>
  </si>
  <si>
    <t>A0217(参考値)事業者全体</t>
  </si>
  <si>
    <t>A0218メニューA</t>
  </si>
  <si>
    <t>A0218メニューB(残差)</t>
  </si>
  <si>
    <t>A0218(参考値)事業者全体</t>
  </si>
  <si>
    <t>A0220メニューA</t>
  </si>
  <si>
    <t>A0220メニューB(残差)</t>
  </si>
  <si>
    <t>A0220(参考値)事業者全体</t>
  </si>
  <si>
    <t>A0221メニューA</t>
  </si>
  <si>
    <t>A0221メニューB(残差)</t>
  </si>
  <si>
    <t>A0221(参考値)事業者全体</t>
  </si>
  <si>
    <t>A0227メニューA</t>
  </si>
  <si>
    <t>A0227メニューB(残差)</t>
  </si>
  <si>
    <t>A0227(参考値)事業者全体</t>
  </si>
  <si>
    <t>A0228メニューA</t>
  </si>
  <si>
    <t>A0228(参考値)事業者全体</t>
  </si>
  <si>
    <t>A0229メニューA</t>
  </si>
  <si>
    <t>A0229メニューB</t>
  </si>
  <si>
    <t>A0229メニューC</t>
  </si>
  <si>
    <t>A0229メニューD</t>
  </si>
  <si>
    <t>A0229メニューE</t>
  </si>
  <si>
    <t>A0229メニューF</t>
  </si>
  <si>
    <t>A0229メニューG</t>
  </si>
  <si>
    <t>A0229メニューH</t>
  </si>
  <si>
    <t>A0229メニューI(残差)</t>
  </si>
  <si>
    <t>A0229(参考値)事業者全体</t>
  </si>
  <si>
    <t>A0230メニューA</t>
  </si>
  <si>
    <t>A0230メニューB</t>
  </si>
  <si>
    <t>A0230メニューC</t>
  </si>
  <si>
    <t>A0230メニューD(残差)</t>
  </si>
  <si>
    <t>A0230(参考値)事業者全体</t>
  </si>
  <si>
    <t>A0231メニューA</t>
  </si>
  <si>
    <t>A0231メニューB</t>
  </si>
  <si>
    <t>A0231メニューC</t>
  </si>
  <si>
    <t>A0231メニューD(残差)</t>
  </si>
  <si>
    <t>A0231(参考値)事業者全体</t>
  </si>
  <si>
    <t>A0232メニューA</t>
  </si>
  <si>
    <t>A0232メニューB(残差)</t>
  </si>
  <si>
    <t>A0232(参考値)事業者全体</t>
  </si>
  <si>
    <t>A0234メニューA</t>
  </si>
  <si>
    <t>A0234メニューB</t>
  </si>
  <si>
    <t>A0234メニューC(残差)</t>
  </si>
  <si>
    <t>A0234(参考値)事業者全体</t>
  </si>
  <si>
    <t>A0236</t>
  </si>
  <si>
    <t>(株)シーラソーラー</t>
  </si>
  <si>
    <t>A0238メニューA</t>
  </si>
  <si>
    <t>A0238メニューB(残差)</t>
  </si>
  <si>
    <t>A0238(参考値)事業者全体</t>
  </si>
  <si>
    <t>A0239メニューA</t>
  </si>
  <si>
    <t>A0239メニューB(残差)</t>
  </si>
  <si>
    <t>A0239(参考値)事業者全体</t>
  </si>
  <si>
    <t>A0245メニューA</t>
  </si>
  <si>
    <t>A0245メニューB(残差)</t>
  </si>
  <si>
    <t>A0245(参考値)事業者全体</t>
  </si>
  <si>
    <t>A0250メニューA</t>
  </si>
  <si>
    <t>A0250メニューB(残差)</t>
  </si>
  <si>
    <t>A0250(参考値)事業者全体</t>
  </si>
  <si>
    <t>宮崎瓦斯(株)(旧：(株)宮崎ガスリビング)</t>
  </si>
  <si>
    <t>A0261メニューA</t>
  </si>
  <si>
    <t xml:space="preserve">ミライフ東日本(株) </t>
  </si>
  <si>
    <t>A0261メニューB(残差)</t>
  </si>
  <si>
    <t>A0261(参考値)事業者全体</t>
  </si>
  <si>
    <t>A0265メニューA</t>
  </si>
  <si>
    <t>A0265メニューB</t>
  </si>
  <si>
    <t>A0265メニューC(残差)</t>
  </si>
  <si>
    <t>A0265(参考値)事業者全体</t>
  </si>
  <si>
    <t>A0266</t>
  </si>
  <si>
    <t>常石商事(株)</t>
  </si>
  <si>
    <t>A0267メニューA</t>
  </si>
  <si>
    <t>北海道電力(株)</t>
  </si>
  <si>
    <t>A0267メニューB</t>
  </si>
  <si>
    <t>A0267メニューC</t>
  </si>
  <si>
    <t>A0267メニューD</t>
  </si>
  <si>
    <t>A0267メニューE</t>
  </si>
  <si>
    <t>A0267メニューF(残差)</t>
  </si>
  <si>
    <t>A0267(参考値)事業者全体</t>
  </si>
  <si>
    <t>A0268メニューA</t>
  </si>
  <si>
    <t>A0268メニューB</t>
  </si>
  <si>
    <t>A0268メニューC</t>
  </si>
  <si>
    <t>A0268メニューD(残差)</t>
  </si>
  <si>
    <t>A0268(参考値)事業者全体</t>
  </si>
  <si>
    <t>A0269メニューA</t>
  </si>
  <si>
    <t>A0269メニューB</t>
  </si>
  <si>
    <t>A0269メニューC</t>
  </si>
  <si>
    <t>A0269メニューD</t>
  </si>
  <si>
    <t>A0269メニューE</t>
  </si>
  <si>
    <t>A0269メニューF</t>
  </si>
  <si>
    <t>A0269メニューG</t>
  </si>
  <si>
    <t>A0269メニューH</t>
  </si>
  <si>
    <t>A0269メニューI</t>
  </si>
  <si>
    <t>A0269メニューJ</t>
  </si>
  <si>
    <t>A0269メニューK</t>
  </si>
  <si>
    <t>A0269メニューL</t>
  </si>
  <si>
    <t>A0269メニューM(残差)</t>
  </si>
  <si>
    <t>A0269(参考値)事業者全体</t>
  </si>
  <si>
    <t>A0270メニューA</t>
  </si>
  <si>
    <t>A0270メニューB(残差)</t>
  </si>
  <si>
    <t>A0270(参考値)事業者全体</t>
  </si>
  <si>
    <t>A0271メニューA</t>
  </si>
  <si>
    <t>A0271メニューB(残差)</t>
  </si>
  <si>
    <t>A0271(参考値)事業者全体</t>
  </si>
  <si>
    <t>A0272メニューA</t>
  </si>
  <si>
    <t>関西電力(株)</t>
  </si>
  <si>
    <t>A0272メニューB</t>
  </si>
  <si>
    <t>A0272メニューC</t>
  </si>
  <si>
    <t>A0272メニューD</t>
  </si>
  <si>
    <t>A0272メニューE</t>
  </si>
  <si>
    <t>A0272メニューF</t>
  </si>
  <si>
    <t>A0272メニューG</t>
  </si>
  <si>
    <t>A0272メニューH</t>
  </si>
  <si>
    <t>A0272メニューI</t>
  </si>
  <si>
    <t>A0272メニューJ(残差)</t>
  </si>
  <si>
    <t>A0272(参考値)事業者全体</t>
  </si>
  <si>
    <t>A0273メニューA</t>
  </si>
  <si>
    <t>A0273メニューB</t>
  </si>
  <si>
    <t>A0273メニューC</t>
  </si>
  <si>
    <t>A0273メニューD</t>
  </si>
  <si>
    <t>A0273メニューE</t>
  </si>
  <si>
    <t>A0273メニューF</t>
  </si>
  <si>
    <t>A0273メニューG</t>
  </si>
  <si>
    <t>A0273メニューH(残差)</t>
  </si>
  <si>
    <t>A0273(参考値)事業者全体</t>
  </si>
  <si>
    <t>A0274メニューA</t>
  </si>
  <si>
    <t>A0274メニューB</t>
  </si>
  <si>
    <t>A0274メニューC(残差)</t>
  </si>
  <si>
    <t>A0274(参考値)事業者全体</t>
  </si>
  <si>
    <t>A0275メニューA</t>
  </si>
  <si>
    <t>A0275メニューB(残差)</t>
  </si>
  <si>
    <t>A0275(参考値)事業者全体</t>
  </si>
  <si>
    <t>A0276メニューA</t>
  </si>
  <si>
    <t>A0276メニューB(残差)</t>
  </si>
  <si>
    <t>A0276(参考値)事業者全体</t>
  </si>
  <si>
    <t>A0286メニューA</t>
  </si>
  <si>
    <t>A0286メニューB(残差)</t>
  </si>
  <si>
    <t>A0286(参考値)事業者全体</t>
  </si>
  <si>
    <t>A0288</t>
  </si>
  <si>
    <t>A0295メニューA</t>
  </si>
  <si>
    <t>A0295メニューB</t>
  </si>
  <si>
    <t>A0295メニューC(残差)</t>
  </si>
  <si>
    <t>A0295(参考値)事業者全体</t>
  </si>
  <si>
    <t>A0296メニューA</t>
  </si>
  <si>
    <t>A0296メニューB</t>
  </si>
  <si>
    <t>A0296メニューC</t>
  </si>
  <si>
    <t>A0296(参考値)事業者全体</t>
  </si>
  <si>
    <t>A0300メニューA</t>
  </si>
  <si>
    <t>A0300メニューB</t>
  </si>
  <si>
    <t>A0300メニューC</t>
  </si>
  <si>
    <t>A0300メニューD</t>
  </si>
  <si>
    <t>A0300メニューE(残差)</t>
  </si>
  <si>
    <t>A0300(参考値)事業者全体</t>
  </si>
  <si>
    <t>A0310メニューA</t>
  </si>
  <si>
    <t>A0310メニューB(残差)</t>
  </si>
  <si>
    <t>A0310(参考値)事業者全体</t>
  </si>
  <si>
    <t>A0311メニューA</t>
  </si>
  <si>
    <t>A0311メニューB</t>
  </si>
  <si>
    <t>A0311メニューC(残差)</t>
  </si>
  <si>
    <t>A0311(参考値)事業者全体</t>
  </si>
  <si>
    <t>A0330メニューA</t>
  </si>
  <si>
    <t>A0330メニューB</t>
  </si>
  <si>
    <t>A0330メニューC</t>
  </si>
  <si>
    <t>A0330メニューD(残差)</t>
  </si>
  <si>
    <t>A0330(参考値)事業者全体</t>
  </si>
  <si>
    <t>A0332メニューA</t>
  </si>
  <si>
    <t>A0332メニューB</t>
  </si>
  <si>
    <t>A0332メニューC(残差)</t>
  </si>
  <si>
    <t>A0332(参考値)事業者全体</t>
  </si>
  <si>
    <t>A0336メニューA</t>
  </si>
  <si>
    <t>A0336メニューB(残差)</t>
  </si>
  <si>
    <t>A0336(参考値)事業者全体</t>
  </si>
  <si>
    <t>A0345メニューA</t>
  </si>
  <si>
    <t>A0345メニューB(残差)</t>
  </si>
  <si>
    <t>A0345(参考値)事業者全体</t>
  </si>
  <si>
    <t>(株)関西空調</t>
  </si>
  <si>
    <t>A0355メニューA</t>
  </si>
  <si>
    <t>レジル(株)</t>
  </si>
  <si>
    <t>A0355メニューB</t>
  </si>
  <si>
    <t>A0355メニューC</t>
  </si>
  <si>
    <t>A0355メニューD(残差)</t>
  </si>
  <si>
    <t>A0355(参考値)事業者全体</t>
  </si>
  <si>
    <t>A0365メニューA</t>
  </si>
  <si>
    <t>A0365メニューB(残差)</t>
  </si>
  <si>
    <t>A0365(参考値)事業者全体</t>
  </si>
  <si>
    <t>A0372メニューA</t>
  </si>
  <si>
    <t>A0372メニューB(残差)</t>
  </si>
  <si>
    <t>A0372(参考値)事業者全体</t>
  </si>
  <si>
    <t>A0376</t>
  </si>
  <si>
    <t>自然電力(株)</t>
  </si>
  <si>
    <t>A0381メニューA</t>
  </si>
  <si>
    <t>A0381メニューB(残差)</t>
  </si>
  <si>
    <t>A0381(参考値)事業者全体</t>
  </si>
  <si>
    <t>A0382メニューA</t>
  </si>
  <si>
    <t>A0382メニューB(残差)</t>
  </si>
  <si>
    <t>A0382(参考値)事業者全体</t>
  </si>
  <si>
    <t>A0385メニューA</t>
  </si>
  <si>
    <t>A0385メニューB(残差)</t>
  </si>
  <si>
    <t>A0385(参考値)事業者全体</t>
  </si>
  <si>
    <t>A0386メニューA</t>
  </si>
  <si>
    <t>A0386メニューB(残差)</t>
  </si>
  <si>
    <t>A0386(参考値)事業者全体</t>
  </si>
  <si>
    <t>A0388メニューA</t>
  </si>
  <si>
    <t>楽天モバイル(株)(旧：楽天エナジー(株))</t>
  </si>
  <si>
    <t>A0388メニューB</t>
  </si>
  <si>
    <t>A0388メニューC(残差)</t>
  </si>
  <si>
    <t>A0388(参考値)事業者全体</t>
  </si>
  <si>
    <t>A0392メニューA</t>
  </si>
  <si>
    <t>A0392(参考値)事業者全体</t>
  </si>
  <si>
    <t>A0405メニューA</t>
  </si>
  <si>
    <t>A0405メニューB</t>
  </si>
  <si>
    <t>A0405メニューC</t>
  </si>
  <si>
    <t>A0405メニューD(残差)</t>
  </si>
  <si>
    <t>A0405(参考値)事業者全体</t>
  </si>
  <si>
    <t>A0415メニューA</t>
  </si>
  <si>
    <t>A0415メニューB(残差)</t>
  </si>
  <si>
    <t>A0415(参考値)事業者全体</t>
  </si>
  <si>
    <t>A0419メニューA</t>
  </si>
  <si>
    <t>A0419メニューB</t>
  </si>
  <si>
    <t>A0419メニューC(残差)</t>
  </si>
  <si>
    <t>A0419(参考値)事業者全体</t>
  </si>
  <si>
    <t>A0430メニューA</t>
  </si>
  <si>
    <t>A0430メニューB(残差)</t>
  </si>
  <si>
    <t>A0430(参考値)事業者全体</t>
  </si>
  <si>
    <t>A0437メニューA</t>
  </si>
  <si>
    <t>A0437メニューB(残差)</t>
  </si>
  <si>
    <t>A0437(参考値)事業者全体</t>
  </si>
  <si>
    <t>A0440メニューA</t>
  </si>
  <si>
    <t>日本瓦斯(株)</t>
  </si>
  <si>
    <t>A0440メニューB(残差)</t>
  </si>
  <si>
    <t>A0440(参考値)事業者全体</t>
  </si>
  <si>
    <t>A0454メニューA</t>
  </si>
  <si>
    <t>A0454メニューB(残差)</t>
  </si>
  <si>
    <t>A0454(参考値)事業者全体</t>
  </si>
  <si>
    <t>A0456</t>
  </si>
  <si>
    <t>(株)テラス(旧：(株)ネオ・コーポレーション)</t>
  </si>
  <si>
    <t>つばさでんき(株)(旧：(株)アルファライズ)</t>
  </si>
  <si>
    <t>A0471メニューA</t>
  </si>
  <si>
    <t>A0471メニューB(残差)</t>
  </si>
  <si>
    <t>A0471(参考値)事業者全体</t>
  </si>
  <si>
    <t>A0473メニューA</t>
  </si>
  <si>
    <t>(株)フォーバルテレコム</t>
  </si>
  <si>
    <t>A0473メニューB(残差)</t>
  </si>
  <si>
    <t>A0473(参考値)事業者全体</t>
  </si>
  <si>
    <t>(株)ストエネ</t>
  </si>
  <si>
    <t>A0481メニューA</t>
  </si>
  <si>
    <t>A0481メニューB(残差)</t>
  </si>
  <si>
    <t>A0481(参考値)事業者全体</t>
  </si>
  <si>
    <t>A0490メニューA</t>
  </si>
  <si>
    <t>A0490メニューB(残差)</t>
  </si>
  <si>
    <t>A0490(参考値)事業者全体</t>
  </si>
  <si>
    <t>A0491メニューA</t>
  </si>
  <si>
    <t>A0491メニューB</t>
  </si>
  <si>
    <t>A0491メニューC</t>
  </si>
  <si>
    <t>A0491(参考値)事業者全体</t>
  </si>
  <si>
    <t>A0493メニューA</t>
  </si>
  <si>
    <t>A0493メニューB</t>
  </si>
  <si>
    <t>A0493(参考値)事業者全体</t>
  </si>
  <si>
    <t>A0499メニューA</t>
  </si>
  <si>
    <t>A0499メニューB(残差)</t>
  </si>
  <si>
    <t>A0499(参考値)事業者全体</t>
  </si>
  <si>
    <t>A0500</t>
  </si>
  <si>
    <t>A0503メニューA</t>
  </si>
  <si>
    <t>A0503メニューB(残差)</t>
  </si>
  <si>
    <t>A0503(参考値)事業者全体</t>
  </si>
  <si>
    <t>A0506メニューA</t>
  </si>
  <si>
    <t>A0506メニューB</t>
  </si>
  <si>
    <t>A0506メニューC</t>
  </si>
  <si>
    <t>A0506メニューD</t>
  </si>
  <si>
    <t>A0506メニューE</t>
  </si>
  <si>
    <t>A0506メニューF</t>
  </si>
  <si>
    <t>A0506メニューG</t>
  </si>
  <si>
    <t>A0506メニューH</t>
  </si>
  <si>
    <t>A0506メニューI</t>
  </si>
  <si>
    <t>A0506メニューJ</t>
  </si>
  <si>
    <t>A0506メニューK</t>
  </si>
  <si>
    <t>A0506メニューL(残差)</t>
  </si>
  <si>
    <t>A0506(参考値)事業者全体</t>
  </si>
  <si>
    <t>A0507メニューA</t>
  </si>
  <si>
    <t>A0507メニューB(残差)</t>
  </si>
  <si>
    <t>A0507(参考値)事業者全体</t>
  </si>
  <si>
    <t>A0513メニューA</t>
  </si>
  <si>
    <t>A0513(参考値)事業者全体</t>
  </si>
  <si>
    <t>A0514メニューA</t>
  </si>
  <si>
    <t>A0514メニューB(残差)</t>
  </si>
  <si>
    <t>A0514(参考値)事業者全体</t>
  </si>
  <si>
    <t>A0519メニューA</t>
  </si>
  <si>
    <t>A0519メニューB</t>
  </si>
  <si>
    <t>A0519メニューC</t>
  </si>
  <si>
    <t>A0519メニューD</t>
  </si>
  <si>
    <t>A0519メニューE</t>
  </si>
  <si>
    <t>A0519メニューF</t>
  </si>
  <si>
    <t>A0519メニューG(残差)</t>
  </si>
  <si>
    <t>A0519(参考値)事業者全体</t>
  </si>
  <si>
    <t>A0525メニューA</t>
  </si>
  <si>
    <t>A0525メニューB</t>
  </si>
  <si>
    <t>A0525メニューC(残差)</t>
  </si>
  <si>
    <t>A0525(参考値)事業者全体</t>
  </si>
  <si>
    <t>A0528メニューA</t>
  </si>
  <si>
    <t>A0528メニューB</t>
  </si>
  <si>
    <t>A0528メニューC(残差)</t>
  </si>
  <si>
    <t>A0528(参考値)事業者全体</t>
  </si>
  <si>
    <t>A0532</t>
  </si>
  <si>
    <t>(株)フリクト電力(旧：(株)Mpower)</t>
  </si>
  <si>
    <t>A0533メニューA</t>
  </si>
  <si>
    <t>A0533メニューB</t>
  </si>
  <si>
    <t>A0533メニューC(残差)</t>
  </si>
  <si>
    <t>A0533(参考値)事業者全体</t>
  </si>
  <si>
    <t>A0534メニューA</t>
  </si>
  <si>
    <t>A0534メニューB(残差)</t>
  </si>
  <si>
    <t>A0534(参考値)事業者全体</t>
  </si>
  <si>
    <t>A0546メニューA</t>
  </si>
  <si>
    <t>A0546(参考値)事業者全体</t>
  </si>
  <si>
    <t>A0551メニューA</t>
  </si>
  <si>
    <t>A0551メニューB</t>
  </si>
  <si>
    <t>A0551メニューC</t>
  </si>
  <si>
    <t>A0551メニューD</t>
  </si>
  <si>
    <t>A0551(参考値)事業者全体</t>
  </si>
  <si>
    <t>A0553メニューA</t>
  </si>
  <si>
    <t>A0553メニューB</t>
  </si>
  <si>
    <t>A0553メニューC(残差)</t>
  </si>
  <si>
    <t>A0553(参考値)事業者全体</t>
  </si>
  <si>
    <t>A0556メニューA</t>
  </si>
  <si>
    <t>A0556メニューB(残差)</t>
  </si>
  <si>
    <t>A0556(参考値)事業者全体</t>
  </si>
  <si>
    <t>A0571メニューA</t>
  </si>
  <si>
    <t>A0571メニューB</t>
  </si>
  <si>
    <t>A0571メニューC(残差)</t>
  </si>
  <si>
    <t>A0571(参考値)事業者全体</t>
  </si>
  <si>
    <t>A0573メニューA</t>
  </si>
  <si>
    <t>A0573メニューB(残差)</t>
  </si>
  <si>
    <t>A0573(参考値)事業者全体</t>
  </si>
  <si>
    <t>A0574</t>
  </si>
  <si>
    <t>リニューアブルトレード(株)</t>
  </si>
  <si>
    <t>A0577メニューA</t>
  </si>
  <si>
    <t>ICT伊那みらいでんき(株)(旧:丸紅伊那みらいでんき(株))</t>
  </si>
  <si>
    <t>A0577メニューB(残差)</t>
  </si>
  <si>
    <t>A0577(参考値)事業者全体</t>
  </si>
  <si>
    <t>A0581</t>
  </si>
  <si>
    <t>A0582メニューA</t>
  </si>
  <si>
    <t>A0582メニューB</t>
  </si>
  <si>
    <t>A0582(参考値)事業者全体</t>
  </si>
  <si>
    <t>A0584メニューA</t>
  </si>
  <si>
    <t>A0584メニューB(残差)</t>
  </si>
  <si>
    <t>A0584(参考値)事業者全体</t>
  </si>
  <si>
    <t>A0590メニューA</t>
  </si>
  <si>
    <t>A0590メニューB(残差)</t>
  </si>
  <si>
    <t>A0590(参考値)事業者全体</t>
  </si>
  <si>
    <t>A0596メニューA</t>
  </si>
  <si>
    <t>A0596メニューB</t>
  </si>
  <si>
    <t>A0596メニューC(残差)</t>
  </si>
  <si>
    <t>A0596(参考値)事業者全体</t>
  </si>
  <si>
    <t>A0603メニューA</t>
  </si>
  <si>
    <t>A0603メニューB(残差)</t>
  </si>
  <si>
    <t>A0603(参考値)事業者全体</t>
  </si>
  <si>
    <t>A0611メニューA</t>
  </si>
  <si>
    <t>RE100電力(株)</t>
  </si>
  <si>
    <t>A0611メニューB</t>
  </si>
  <si>
    <t>A0611メニューC</t>
  </si>
  <si>
    <t>A0611メニューD</t>
  </si>
  <si>
    <t>A0611メニューE(残差)</t>
  </si>
  <si>
    <t>A0611(参考値)事業者全体</t>
  </si>
  <si>
    <t>A0617メニューA</t>
  </si>
  <si>
    <t>A0617メニューB</t>
  </si>
  <si>
    <t>A0617メニューC</t>
  </si>
  <si>
    <t>A0617メニューD</t>
  </si>
  <si>
    <t>A0617メニューE</t>
  </si>
  <si>
    <t>A0617メニューF</t>
  </si>
  <si>
    <t>A0617(参考値)事業者全体</t>
  </si>
  <si>
    <t>A0622</t>
  </si>
  <si>
    <t>A0624メニューA</t>
  </si>
  <si>
    <t>A0624メニューB(残差)</t>
  </si>
  <si>
    <t>A0624(参考値)事業者全体</t>
  </si>
  <si>
    <t>A0630メニューA</t>
  </si>
  <si>
    <t>A0630メニューB</t>
  </si>
  <si>
    <t>A0630メニューC(残差)</t>
  </si>
  <si>
    <t>A0630(参考値)事業者全体</t>
  </si>
  <si>
    <t>A0631メニューA</t>
  </si>
  <si>
    <t>A0631メニューB(残差)</t>
  </si>
  <si>
    <t>A0631(参考値)事業者全体</t>
  </si>
  <si>
    <t>A0632メニューA</t>
  </si>
  <si>
    <t>A0632メニューB(残差)</t>
  </si>
  <si>
    <t>A0632(参考値)事業者全体</t>
  </si>
  <si>
    <t>A0641メニューA</t>
  </si>
  <si>
    <t>A0641メニューB(残差)</t>
  </si>
  <si>
    <t>A0641(参考値)事業者全体</t>
  </si>
  <si>
    <t>A0642メニューA</t>
  </si>
  <si>
    <t>A0642メニューB</t>
  </si>
  <si>
    <t>A0642メニューC</t>
  </si>
  <si>
    <t>A0642メニューD(残差)</t>
  </si>
  <si>
    <t>A0642(参考値)事業者全体</t>
  </si>
  <si>
    <t>A0650メニューA</t>
  </si>
  <si>
    <t>A0650メニューB(残差)</t>
  </si>
  <si>
    <t>A0650(参考値)事業者全体</t>
  </si>
  <si>
    <t>A0653メニューA</t>
  </si>
  <si>
    <t>A0653メニューB(残差)</t>
  </si>
  <si>
    <t>A0653(参考値)事業者全体</t>
  </si>
  <si>
    <t>A0656メニューA</t>
  </si>
  <si>
    <t>A0656メニューB</t>
  </si>
  <si>
    <t>A0656メニューC</t>
  </si>
  <si>
    <t>A0656メニューD(残差)</t>
  </si>
  <si>
    <t>A0656(参考値)事業者全体</t>
  </si>
  <si>
    <t>A0660メニューA</t>
  </si>
  <si>
    <t>A0660メニューB(残差)</t>
  </si>
  <si>
    <t>A0660(参考値)事業者全体</t>
  </si>
  <si>
    <t>A0664メニューA</t>
  </si>
  <si>
    <t>A0664メニューB</t>
  </si>
  <si>
    <t>A0664メニューC</t>
  </si>
  <si>
    <t>A0664メニューD</t>
  </si>
  <si>
    <t>A0664メニューE</t>
  </si>
  <si>
    <t>A0664メニューF</t>
  </si>
  <si>
    <t>A0664メニューG(残差)</t>
  </si>
  <si>
    <t>A0664(参考値)事業者全体</t>
  </si>
  <si>
    <t>A0666メニューA</t>
  </si>
  <si>
    <t>A0666メニューB</t>
  </si>
  <si>
    <t>A0666メニューC(残差)</t>
  </si>
  <si>
    <t>A0666(参考値)事業者全体</t>
  </si>
  <si>
    <t>A0667メニューA</t>
  </si>
  <si>
    <t>A0667メニューB(残差)</t>
  </si>
  <si>
    <t>A0667(参考値)事業者全体</t>
  </si>
  <si>
    <t>A0668メニューA</t>
  </si>
  <si>
    <t>A0668メニューB(残差)</t>
  </si>
  <si>
    <t>A0668(参考値)事業者全体</t>
  </si>
  <si>
    <t>A0671</t>
  </si>
  <si>
    <t>(株)スマート</t>
  </si>
  <si>
    <t>A0677メニューA</t>
  </si>
  <si>
    <t>A0677メニューB</t>
  </si>
  <si>
    <t>A0677メニューC(残差)</t>
  </si>
  <si>
    <t>A0677(参考値)事業者全体</t>
  </si>
  <si>
    <t>A0680メニューA</t>
  </si>
  <si>
    <t>A0680メニューB</t>
  </si>
  <si>
    <t>A0680メニューC</t>
  </si>
  <si>
    <t>A0680メニューD</t>
  </si>
  <si>
    <t>A0680メニューE</t>
  </si>
  <si>
    <t>A0680メニューF</t>
  </si>
  <si>
    <t>A0680メニューG</t>
  </si>
  <si>
    <t>A0680メニューH</t>
  </si>
  <si>
    <t>A0680メニューI</t>
  </si>
  <si>
    <t>A0680メニューJ</t>
  </si>
  <si>
    <t>A0680メニューK</t>
  </si>
  <si>
    <t>A0680メニューL(残差)</t>
  </si>
  <si>
    <t>A0680(参考値)事業者全体</t>
  </si>
  <si>
    <t>A0681メニューA</t>
  </si>
  <si>
    <t>A0681メニューB(残差)</t>
  </si>
  <si>
    <t>A0681(参考値)事業者全体</t>
  </si>
  <si>
    <t>A0689メニューA</t>
  </si>
  <si>
    <t>A0689メニューB(残差)</t>
  </si>
  <si>
    <t>A0689(参考値)事業者全体</t>
  </si>
  <si>
    <t>A0692メニューA</t>
  </si>
  <si>
    <t>A0692メニューB</t>
  </si>
  <si>
    <t>A0692メニューC</t>
  </si>
  <si>
    <t>A0692メニューD</t>
  </si>
  <si>
    <t>A0692メニューE</t>
  </si>
  <si>
    <t>A0692メニューF</t>
  </si>
  <si>
    <t>A0692メニューG</t>
  </si>
  <si>
    <t>A0692(参考値)事業者全体</t>
  </si>
  <si>
    <t>A0698メニューA</t>
  </si>
  <si>
    <t>A0698メニューB</t>
  </si>
  <si>
    <t>A0698メニューC</t>
  </si>
  <si>
    <t>A0698メニューD</t>
  </si>
  <si>
    <t>A0698(参考値)事業者全体</t>
  </si>
  <si>
    <t>旭マルヰ(株)(旧：旭マルヰガス(株))</t>
  </si>
  <si>
    <t>ENEOSリニューアブル・エナジー・ソリューションズ(株)(旧：JREトレーディング(株))</t>
  </si>
  <si>
    <t>A0707</t>
  </si>
  <si>
    <t>Valhall合同会社</t>
  </si>
  <si>
    <t>A0709メニューA</t>
  </si>
  <si>
    <t>A0709メニューB(残差)</t>
  </si>
  <si>
    <t>A0709(参考値)事業者全体</t>
  </si>
  <si>
    <t>(株)RenoLabo</t>
  </si>
  <si>
    <t>A0720メニューA</t>
  </si>
  <si>
    <t>しろくま電力(株)</t>
  </si>
  <si>
    <t>A0720メニューB</t>
  </si>
  <si>
    <t>A0720メニューC(残差)</t>
  </si>
  <si>
    <t>A0720(参考値)事業者全体</t>
  </si>
  <si>
    <t>A0729メニューA</t>
  </si>
  <si>
    <t>A0729メニューB</t>
  </si>
  <si>
    <t>A0729メニューC(残差)</t>
  </si>
  <si>
    <t>A0729(参考値)事業者全体</t>
  </si>
  <si>
    <t>A0737メニューA</t>
  </si>
  <si>
    <t>(株)EFでんき(旧：(株)ライフエナジー)</t>
  </si>
  <si>
    <t>A0737メニューB</t>
  </si>
  <si>
    <t>A0737メニューC(残差)</t>
  </si>
  <si>
    <t>A0737(参考値)事業者全体</t>
  </si>
  <si>
    <t>A0744メニューA</t>
  </si>
  <si>
    <t>A0744メニューB(残差)</t>
  </si>
  <si>
    <t>A0744(参考値)事業者全体</t>
  </si>
  <si>
    <t>A0753メニューA</t>
  </si>
  <si>
    <t>A0753メニューB(残差)</t>
  </si>
  <si>
    <t>A0753(参考値)事業者全体</t>
  </si>
  <si>
    <t>A0773</t>
  </si>
  <si>
    <t>(株)Qvou</t>
  </si>
  <si>
    <t>A0777メニューA</t>
  </si>
  <si>
    <t>住友商事(株)</t>
  </si>
  <si>
    <t>A0777メニューB(残差)</t>
  </si>
  <si>
    <t>A0777(参考値)事業者全体</t>
  </si>
  <si>
    <t>A0786メニューA</t>
  </si>
  <si>
    <t>A0786メニューB(残差)</t>
  </si>
  <si>
    <t>A0786(参考値)事業者全体</t>
  </si>
  <si>
    <t>A0793メニューA</t>
  </si>
  <si>
    <t>A0793メニューB</t>
  </si>
  <si>
    <t>A0793(参考値)事業者全体</t>
  </si>
  <si>
    <t>A0796メニューA</t>
  </si>
  <si>
    <t>A0796メニューB(残差)</t>
  </si>
  <si>
    <t>A0796(参考値)事業者全体</t>
  </si>
  <si>
    <t>A0807メニューA</t>
  </si>
  <si>
    <t>A0807メニューB(残差)</t>
  </si>
  <si>
    <t>A0807(参考値)事業者全体</t>
  </si>
  <si>
    <t>A0808メニューA</t>
  </si>
  <si>
    <t>A0808メニューB(残差)</t>
  </si>
  <si>
    <t>A0808(参考値)事業者全体</t>
  </si>
  <si>
    <t>A0812メニューA</t>
  </si>
  <si>
    <t>A0812メニューB(残差)</t>
  </si>
  <si>
    <t>A0812(参考値)事業者全体</t>
  </si>
  <si>
    <t>A0819</t>
  </si>
  <si>
    <t>A0820メニューA</t>
  </si>
  <si>
    <t>A0820メニューB</t>
  </si>
  <si>
    <t>A0820(参考値)事業者全体</t>
  </si>
  <si>
    <t>A0822メニューA</t>
  </si>
  <si>
    <t>A0822メニューB(残差)</t>
  </si>
  <si>
    <t>A0822(参考値)事業者全体</t>
  </si>
  <si>
    <t>最適でんき(株)（旧：エナジーサプライ(株)）</t>
  </si>
  <si>
    <t>A0826メニューA</t>
  </si>
  <si>
    <t>A0826メニューB</t>
  </si>
  <si>
    <t>A0826メニューC</t>
  </si>
  <si>
    <t>A0826メニューD</t>
  </si>
  <si>
    <t>A0826メニューE</t>
  </si>
  <si>
    <t>A0826メニューF</t>
  </si>
  <si>
    <t>A0826メニューG(残差)</t>
  </si>
  <si>
    <t>A0826(参考値)事業者全体</t>
  </si>
  <si>
    <t>A0829メニューA</t>
  </si>
  <si>
    <t>A0829(参考値)事業者全体</t>
  </si>
  <si>
    <t>A0831メニューA</t>
  </si>
  <si>
    <t>A0831メニューB(残差)</t>
  </si>
  <si>
    <t>A0831(参考値)事業者全体</t>
  </si>
  <si>
    <t>A0839メニューA</t>
  </si>
  <si>
    <t>A0839(参考値)事業者全体</t>
  </si>
  <si>
    <t>A0840</t>
  </si>
  <si>
    <t>A0849メニューA</t>
  </si>
  <si>
    <t>A0849(参考値)事業者全体</t>
  </si>
  <si>
    <t>A0853</t>
  </si>
  <si>
    <t>一般社団法人東北自動車産業グリーンエネルギー普及協会</t>
  </si>
  <si>
    <t>A0854メニューA</t>
  </si>
  <si>
    <t>A0854(参考値)事業者全体</t>
  </si>
  <si>
    <t>A0857メニューA</t>
  </si>
  <si>
    <t>(株)パワーエックス</t>
  </si>
  <si>
    <t>A0857メニューB</t>
  </si>
  <si>
    <t>A0857メニューC(残差)</t>
  </si>
  <si>
    <t>A0857(参考値)事業者全体</t>
  </si>
  <si>
    <t>A0859メニューA</t>
  </si>
  <si>
    <t>A0859(参考値)事業者全体</t>
  </si>
  <si>
    <t>A0860</t>
  </si>
  <si>
    <t>岡谷酸素(株)</t>
  </si>
  <si>
    <t>A0865メニューA</t>
  </si>
  <si>
    <t>A0865メニューB</t>
  </si>
  <si>
    <t>A0865メニューC</t>
  </si>
  <si>
    <t>A0865(参考値)事業者全体</t>
  </si>
  <si>
    <t>A0869メニューA</t>
  </si>
  <si>
    <t>(株)JR東日本商事</t>
  </si>
  <si>
    <t>A0869メニューB(残差)</t>
  </si>
  <si>
    <t>A0869(参考値)事業者全体</t>
  </si>
  <si>
    <t>A0870</t>
  </si>
  <si>
    <t>岡山ガス(株)</t>
  </si>
  <si>
    <t>A0871</t>
  </si>
  <si>
    <t>合同会社グリーンパワーリテイリング</t>
  </si>
  <si>
    <t>A0873メニューA</t>
  </si>
  <si>
    <t>川崎未来エナジー(株)</t>
  </si>
  <si>
    <t>A0873(参考値)事業者全体</t>
  </si>
  <si>
    <t>A0874</t>
  </si>
  <si>
    <t>(株)いずみみらい</t>
  </si>
  <si>
    <t>A0877メニューA</t>
  </si>
  <si>
    <t>(株)アット東京</t>
  </si>
  <si>
    <t>A0877メニューB(残差)</t>
  </si>
  <si>
    <t>A0877(参考値)事業者全体</t>
  </si>
  <si>
    <t>A0880</t>
  </si>
  <si>
    <t>(株)つるエネルギー</t>
  </si>
  <si>
    <t>A0881</t>
  </si>
  <si>
    <t>川重商事(株)</t>
  </si>
  <si>
    <t>A0882メニューA</t>
  </si>
  <si>
    <t>(株)JERA Cross</t>
  </si>
  <si>
    <t>A0882メニューB</t>
  </si>
  <si>
    <t>A0882メニューC</t>
  </si>
  <si>
    <t>A0882(参考値)事業者全体</t>
  </si>
  <si>
    <t>A0883メニューA</t>
  </si>
  <si>
    <t>飛騨高山電力(株)</t>
  </si>
  <si>
    <t>A0883(参考値)事業者全体</t>
  </si>
  <si>
    <t>A0886</t>
  </si>
  <si>
    <t>(株)リボンエナジー</t>
  </si>
  <si>
    <t>A0888</t>
  </si>
  <si>
    <t>(株)大崎クリエーション</t>
  </si>
  <si>
    <t>A0890メニューA</t>
  </si>
  <si>
    <t>(株)UPX</t>
  </si>
  <si>
    <t>A0890メニューB</t>
  </si>
  <si>
    <t>A0890メニューC(残差)</t>
  </si>
  <si>
    <t>A0890(参考値)事業者全体</t>
  </si>
  <si>
    <t>A0893メニューA</t>
  </si>
  <si>
    <t>Miraiつのエナジー(株)</t>
  </si>
  <si>
    <t>A0893(参考値)事業者全体</t>
  </si>
  <si>
    <t>A0903</t>
  </si>
  <si>
    <t>山口グリーンエネルギー(株)</t>
  </si>
  <si>
    <t>A0905メニューA</t>
  </si>
  <si>
    <t>(株)はちまんたいジオパワー</t>
  </si>
  <si>
    <t>A0905メニューB(残差)</t>
  </si>
  <si>
    <t>A0905(参考値)事業者全体</t>
  </si>
  <si>
    <t>A0906</t>
  </si>
  <si>
    <t>(株)アイモバイル</t>
  </si>
  <si>
    <r>
      <t>　　　※ メニュー別を設定している</t>
    </r>
    <r>
      <rPr>
        <b/>
        <sz val="10"/>
        <color rgb="FF000000"/>
        <rFont val="ＭＳ Ｐゴシック"/>
        <family val="3"/>
        <charset val="128"/>
      </rPr>
      <t>小売電気事業者</t>
    </r>
    <r>
      <rPr>
        <sz val="10"/>
        <color rgb="FF000000"/>
        <rFont val="ＭＳ Ｐゴシック"/>
        <family val="3"/>
        <charset val="128"/>
      </rPr>
      <t>の</t>
    </r>
    <r>
      <rPr>
        <sz val="10"/>
        <color rgb="FFFF0000"/>
        <rFont val="ＭＳ Ｐゴシック"/>
        <family val="3"/>
        <charset val="128"/>
      </rPr>
      <t>標準メニュー</t>
    </r>
    <r>
      <rPr>
        <sz val="10"/>
        <color rgb="FF000000"/>
        <rFont val="ＭＳ Ｐゴシック"/>
        <family val="3"/>
        <charset val="128"/>
      </rPr>
      <t>は</t>
    </r>
    <r>
      <rPr>
        <b/>
        <sz val="10"/>
        <color rgb="FF000000"/>
        <rFont val="ＭＳ Ｐゴシック"/>
        <family val="3"/>
        <charset val="128"/>
      </rPr>
      <t>「</t>
    </r>
    <r>
      <rPr>
        <sz val="10"/>
        <color rgb="FF000000"/>
        <rFont val="ＭＳ Ｐゴシック"/>
        <family val="3"/>
        <charset val="128"/>
      </rPr>
      <t>（残差）</t>
    </r>
    <r>
      <rPr>
        <b/>
        <sz val="10"/>
        <color rgb="FF000000"/>
        <rFont val="ＭＳ Ｐゴシック"/>
        <family val="3"/>
        <charset val="128"/>
      </rPr>
      <t>」</t>
    </r>
    <r>
      <rPr>
        <sz val="10"/>
        <color rgb="FF000000"/>
        <rFont val="ＭＳ Ｐゴシック"/>
        <family val="3"/>
        <charset val="128"/>
      </rPr>
      <t>と記載されるメニューです。</t>
    </r>
    <rPh sb="9" eb="10">
      <t>ベツ</t>
    </rPh>
    <rPh sb="11" eb="13">
      <t>セッテイ</t>
    </rPh>
    <rPh sb="17" eb="19">
      <t>コウリ</t>
    </rPh>
    <rPh sb="19" eb="21">
      <t>デンキ</t>
    </rPh>
    <rPh sb="21" eb="24">
      <t>ジギョウシャ</t>
    </rPh>
    <rPh sb="25" eb="27">
      <t>ヒョウジュン</t>
    </rPh>
    <rPh sb="34" eb="36">
      <t>ザンサ</t>
    </rPh>
    <rPh sb="39" eb="41">
      <t>キサイ</t>
    </rPh>
    <phoneticPr fontId="34"/>
  </si>
  <si>
    <t>000</t>
    <phoneticPr fontId="34"/>
  </si>
  <si>
    <t>NA</t>
    <phoneticPr fontId="34"/>
  </si>
  <si>
    <t>新規</t>
    <rPh sb="0" eb="2">
      <t>シンキ</t>
    </rPh>
    <phoneticPr fontId="34"/>
  </si>
  <si>
    <t>　</t>
    <phoneticPr fontId="34"/>
  </si>
  <si>
    <t>2行目</t>
    <rPh sb="1" eb="3">
      <t>ギョウメ</t>
    </rPh>
    <phoneticPr fontId="34"/>
  </si>
  <si>
    <t>新規事業者用ID000を追加、使用量１，２シート、使用量3シートのグレーハッチングを解除するため</t>
    <rPh sb="0" eb="5">
      <t>シンキジギョウシャ</t>
    </rPh>
    <rPh sb="5" eb="6">
      <t>ヨウ</t>
    </rPh>
    <rPh sb="12" eb="14">
      <t>ツイカ</t>
    </rPh>
    <rPh sb="15" eb="18">
      <t>シヨウリョウ</t>
    </rPh>
    <rPh sb="25" eb="28">
      <t>シヨウリョウ</t>
    </rPh>
    <rPh sb="42" eb="44">
      <t>カイジョ</t>
    </rPh>
    <phoneticPr fontId="34"/>
  </si>
  <si>
    <t>使用量１，２シート</t>
    <rPh sb="0" eb="3">
      <t>シヨウリョウ</t>
    </rPh>
    <phoneticPr fontId="34"/>
  </si>
  <si>
    <t>I153セル</t>
    <phoneticPr fontId="34"/>
  </si>
  <si>
    <t>昨年度設定した原単位の単位を表示（報告書の基準年度の項目）</t>
    <rPh sb="0" eb="3">
      <t>サクネンド</t>
    </rPh>
    <rPh sb="3" eb="5">
      <t>セッテイ</t>
    </rPh>
    <rPh sb="7" eb="10">
      <t>ゲンタンイ</t>
    </rPh>
    <rPh sb="11" eb="13">
      <t>タンイ</t>
    </rPh>
    <rPh sb="14" eb="16">
      <t>ヒョウジ</t>
    </rPh>
    <rPh sb="17" eb="20">
      <t>ホウコクショ</t>
    </rPh>
    <rPh sb="21" eb="25">
      <t>キジュンネンド</t>
    </rPh>
    <rPh sb="26" eb="28">
      <t>コウモク</t>
    </rPh>
    <phoneticPr fontId="34"/>
  </si>
  <si>
    <t>送配電-1</t>
  </si>
  <si>
    <t>北海道電力ネットワーク(株)</t>
  </si>
  <si>
    <t>送配電-2</t>
  </si>
  <si>
    <t>東北電力ネットワーク(株)</t>
  </si>
  <si>
    <t>送配電-3</t>
  </si>
  <si>
    <t>東京電力パワーグリッド(株)</t>
  </si>
  <si>
    <t>送配電-4</t>
  </si>
  <si>
    <t>中部電力パワーグリッド(株)</t>
  </si>
  <si>
    <t>送配電-5</t>
  </si>
  <si>
    <t>北陸電力送配電(株)</t>
  </si>
  <si>
    <t>送配電-6</t>
  </si>
  <si>
    <t>関西電力送配電(株)</t>
  </si>
  <si>
    <t>送配電-7</t>
  </si>
  <si>
    <t>中国電力ネットワーク(株)</t>
  </si>
  <si>
    <t>送配電-8</t>
  </si>
  <si>
    <t>四国電力送配電(株)</t>
  </si>
  <si>
    <t>送配電-9</t>
  </si>
  <si>
    <t>九州電力送配電(株)</t>
  </si>
  <si>
    <t>送配電-10</t>
  </si>
  <si>
    <t>電力会社、ガス会社、熱供給会社シート</t>
    <rPh sb="0" eb="4">
      <t>デンリョクガイシャ</t>
    </rPh>
    <rPh sb="7" eb="9">
      <t>ガイシャ</t>
    </rPh>
    <rPh sb="10" eb="11">
      <t>ネツ</t>
    </rPh>
    <rPh sb="11" eb="13">
      <t>キョウキュウ</t>
    </rPh>
    <rPh sb="13" eb="15">
      <t>ガイシャ</t>
    </rPh>
    <phoneticPr fontId="34"/>
  </si>
  <si>
    <t>メニュー、係数項目</t>
    <rPh sb="5" eb="9">
      <t>ケイスウコウモク</t>
    </rPh>
    <phoneticPr fontId="34"/>
  </si>
  <si>
    <t>選択項目の区別のため再エネメニュー（排出係数０）を赤文字・緑色表示として、残差メニューを太文字表示とした</t>
    <rPh sb="0" eb="4">
      <t>センタクコウモク</t>
    </rPh>
    <rPh sb="5" eb="7">
      <t>クベツ</t>
    </rPh>
    <rPh sb="10" eb="11">
      <t>サイ</t>
    </rPh>
    <rPh sb="18" eb="22">
      <t>ハイシュツケイスウ</t>
    </rPh>
    <rPh sb="25" eb="28">
      <t>アカモジ</t>
    </rPh>
    <rPh sb="29" eb="31">
      <t>ミドリイロ</t>
    </rPh>
    <rPh sb="31" eb="33">
      <t>ヒョウジ</t>
    </rPh>
    <rPh sb="37" eb="39">
      <t>ザンサ</t>
    </rPh>
    <rPh sb="44" eb="49">
      <t>フトモジヒョウジ</t>
    </rPh>
    <phoneticPr fontId="34"/>
  </si>
  <si>
    <t>報3、報4ー1，4－2、報5、報6シート</t>
    <rPh sb="0" eb="1">
      <t>ホウ</t>
    </rPh>
    <rPh sb="3" eb="4">
      <t>ホウ</t>
    </rPh>
    <rPh sb="12" eb="13">
      <t>ホウ</t>
    </rPh>
    <rPh sb="15" eb="16">
      <t>ホウ</t>
    </rPh>
    <phoneticPr fontId="34"/>
  </si>
  <si>
    <t>様式枠外</t>
    <rPh sb="0" eb="4">
      <t>ヨウシキワクガイ</t>
    </rPh>
    <phoneticPr fontId="34"/>
  </si>
  <si>
    <t>各項目の記入方法について、マニュアルの内容を参考に、記載ガイドを追加</t>
    <rPh sb="0" eb="3">
      <t>カクコウモク</t>
    </rPh>
    <rPh sb="4" eb="8">
      <t>キニュウホウホウ</t>
    </rPh>
    <rPh sb="19" eb="21">
      <t>ナイヨウ</t>
    </rPh>
    <rPh sb="22" eb="24">
      <t>サンコウ</t>
    </rPh>
    <rPh sb="26" eb="28">
      <t>キサイ</t>
    </rPh>
    <rPh sb="32" eb="34">
      <t>ツイカ</t>
    </rPh>
    <phoneticPr fontId="34"/>
  </si>
  <si>
    <t>対応者</t>
    <rPh sb="0" eb="3">
      <t>タイオウシャ</t>
    </rPh>
    <phoneticPr fontId="34"/>
  </si>
  <si>
    <t>鈴木基之</t>
    <rPh sb="0" eb="2">
      <t>スズキ</t>
    </rPh>
    <rPh sb="2" eb="4">
      <t>モトユキ</t>
    </rPh>
    <phoneticPr fontId="34"/>
  </si>
  <si>
    <t>報1、報２シート</t>
    <rPh sb="0" eb="1">
      <t>ホウ</t>
    </rPh>
    <rPh sb="3" eb="4">
      <t>ホウ</t>
    </rPh>
    <phoneticPr fontId="34"/>
  </si>
  <si>
    <t>使用量１，２，使用量３シートへのリンクボタンを追加</t>
    <rPh sb="0" eb="3">
      <t>シヨウリョウ</t>
    </rPh>
    <rPh sb="7" eb="10">
      <t>シヨウリョウ</t>
    </rPh>
    <rPh sb="23" eb="25">
      <t>ツイカ</t>
    </rPh>
    <phoneticPr fontId="34"/>
  </si>
  <si>
    <t>報4ー1，4－2シート</t>
    <rPh sb="0" eb="1">
      <t>ホウ</t>
    </rPh>
    <phoneticPr fontId="34"/>
  </si>
  <si>
    <t>※計画書が未入力時の表記　＃VALUE！　について追記</t>
    <rPh sb="10" eb="12">
      <t>ヒョウキ</t>
    </rPh>
    <rPh sb="25" eb="27">
      <t>ツイキ</t>
    </rPh>
    <phoneticPr fontId="34"/>
  </si>
  <si>
    <t>計1、計２シート</t>
    <rPh sb="0" eb="1">
      <t>ケイ</t>
    </rPh>
    <rPh sb="3" eb="4">
      <t>ケイ</t>
    </rPh>
    <phoneticPr fontId="34"/>
  </si>
  <si>
    <t>鈴木基之</t>
    <rPh sb="0" eb="4">
      <t>スズキモトユキ</t>
    </rPh>
    <phoneticPr fontId="34"/>
  </si>
  <si>
    <t>電力会社シート</t>
    <rPh sb="0" eb="4">
      <t>デンリョクガイシャ</t>
    </rPh>
    <phoneticPr fontId="34"/>
  </si>
  <si>
    <t>Z列67行目付近</t>
    <rPh sb="1" eb="2">
      <t>レツ</t>
    </rPh>
    <rPh sb="4" eb="6">
      <t>ギョウメ</t>
    </rPh>
    <rPh sb="6" eb="8">
      <t>フキン</t>
    </rPh>
    <phoneticPr fontId="34"/>
  </si>
  <si>
    <t>誤字訂正　×ペースと　○ペースト</t>
    <rPh sb="0" eb="2">
      <t>ゴジ</t>
    </rPh>
    <rPh sb="2" eb="4">
      <t>テイセイ</t>
    </rPh>
    <phoneticPr fontId="34"/>
  </si>
  <si>
    <t>使用量３シート</t>
    <rPh sb="0" eb="3">
      <t>シヨウリョウ</t>
    </rPh>
    <phoneticPr fontId="34"/>
  </si>
  <si>
    <t>D10セル</t>
    <phoneticPr fontId="34"/>
  </si>
  <si>
    <t>報２シート</t>
    <rPh sb="0" eb="1">
      <t>ホウ</t>
    </rPh>
    <phoneticPr fontId="34"/>
  </si>
  <si>
    <t>E24,E26セル</t>
    <phoneticPr fontId="34"/>
  </si>
  <si>
    <t>基準年度の実質排出量の参照先を追加</t>
    <rPh sb="0" eb="4">
      <t>キジュンネンド</t>
    </rPh>
    <rPh sb="5" eb="10">
      <t>ジッシツハイシュツリョウ</t>
    </rPh>
    <rPh sb="11" eb="14">
      <t>サンショウサキ</t>
    </rPh>
    <rPh sb="15" eb="17">
      <t>ツイカ</t>
    </rPh>
    <phoneticPr fontId="34"/>
  </si>
  <si>
    <t>年度末所有台数の参照先を追加</t>
    <rPh sb="0" eb="7">
      <t>ネンドマツショユウダイスウ</t>
    </rPh>
    <rPh sb="8" eb="10">
      <t>サンショウ</t>
    </rPh>
    <rPh sb="10" eb="11">
      <t>サキ</t>
    </rPh>
    <rPh sb="12" eb="14">
      <t>ツイカ</t>
    </rPh>
    <phoneticPr fontId="34"/>
  </si>
  <si>
    <t>C128,129,130セル</t>
    <phoneticPr fontId="34"/>
  </si>
  <si>
    <t>メモ欄に係数シートに記載する補足を追記</t>
    <rPh sb="2" eb="3">
      <t>ラン</t>
    </rPh>
    <rPh sb="4" eb="6">
      <t>ケイスウ</t>
    </rPh>
    <rPh sb="10" eb="12">
      <t>キサイ</t>
    </rPh>
    <rPh sb="14" eb="16">
      <t>ホソク</t>
    </rPh>
    <rPh sb="17" eb="19">
      <t>ツイキ</t>
    </rPh>
    <phoneticPr fontId="34"/>
  </si>
  <si>
    <t>F137,139セル</t>
    <phoneticPr fontId="34"/>
  </si>
  <si>
    <t>　　　　『登録番号＋メニュー』が「A0269_メニューJ（残差）」のセルを</t>
    <rPh sb="5" eb="9">
      <t>トウロクバンゴウ</t>
    </rPh>
    <phoneticPr fontId="34"/>
  </si>
  <si>
    <t>　　④「使用量」シートのC105:C124範囲の該当するセルにペースト（Ctrl＋V又は右クリック+P）する。</t>
    <rPh sb="4" eb="7">
      <t>シヨウリョウ</t>
    </rPh>
    <rPh sb="21" eb="23">
      <t>ハンイ</t>
    </rPh>
    <rPh sb="24" eb="26">
      <t>ガイトウ</t>
    </rPh>
    <phoneticPr fontId="34"/>
  </si>
  <si>
    <t>「自動車」シートのC45:C49範囲の該当セルにペースト（Ctrl＋V又は右クリック+P）する。</t>
    <rPh sb="16" eb="18">
      <t>ハンイ</t>
    </rPh>
    <rPh sb="19" eb="21">
      <t>ガイトウ</t>
    </rPh>
    <phoneticPr fontId="34"/>
  </si>
  <si>
    <t>　　　　コピー（Ctrl＋C又は右クリック+コピー（C）を選択）する。</t>
    <rPh sb="29" eb="31">
      <t>センタク</t>
    </rPh>
    <phoneticPr fontId="34"/>
  </si>
  <si>
    <t>コピー（Ctrl＋C又は右クリック+コピー（C）を選択）する。</t>
    <rPh sb="25" eb="27">
      <t>センタク</t>
    </rPh>
    <phoneticPr fontId="34"/>
  </si>
  <si>
    <t>該当するガス事業者の『登録番号＋メニュー』のセルを</t>
    <rPh sb="0" eb="2">
      <t>ガイトウ</t>
    </rPh>
    <rPh sb="6" eb="9">
      <t>ジギョウシャ</t>
    </rPh>
    <rPh sb="11" eb="15">
      <t>トウロクバンゴウ</t>
    </rPh>
    <phoneticPr fontId="34"/>
  </si>
  <si>
    <t>使用量」シートの都市ガス項目のの該当するセルにペースト（Ctrl＋V又は右クリック+P）する。</t>
    <rPh sb="0" eb="3">
      <t>シヨウリョウ</t>
    </rPh>
    <rPh sb="8" eb="10">
      <t>トシ</t>
    </rPh>
    <rPh sb="12" eb="14">
      <t>コウモク</t>
    </rPh>
    <rPh sb="16" eb="18">
      <t>ガイトウ</t>
    </rPh>
    <phoneticPr fontId="34"/>
  </si>
  <si>
    <t>該当する熱供給事業者の『登録番号＋メニュー』のセルを</t>
    <rPh sb="0" eb="2">
      <t>ガイトウ</t>
    </rPh>
    <rPh sb="4" eb="10">
      <t>ネツキョウキュウジギョウシャ</t>
    </rPh>
    <rPh sb="12" eb="16">
      <t>トウロクバンゴウ</t>
    </rPh>
    <phoneticPr fontId="34"/>
  </si>
  <si>
    <t>使用量」シートの熱項目のの該当するセルにペースト（Ctrl＋V又は右クリック+P）する。</t>
    <rPh sb="0" eb="3">
      <t>シヨウリョウ</t>
    </rPh>
    <rPh sb="8" eb="9">
      <t>ネツ</t>
    </rPh>
    <rPh sb="9" eb="11">
      <t>コウモク</t>
    </rPh>
    <rPh sb="13" eb="15">
      <t>ガイトウ</t>
    </rPh>
    <phoneticPr fontId="34"/>
  </si>
  <si>
    <t>報1、計1シート</t>
    <rPh sb="0" eb="1">
      <t>ホウ</t>
    </rPh>
    <rPh sb="3" eb="4">
      <t>ケイ</t>
    </rPh>
    <phoneticPr fontId="34"/>
  </si>
  <si>
    <t>代表者以外が提出する場合の補足を追記</t>
    <rPh sb="0" eb="2">
      <t>ダイヒョウ</t>
    </rPh>
    <rPh sb="2" eb="12">
      <t>シャイガイガテイシュツスルバアイ</t>
    </rPh>
    <rPh sb="13" eb="15">
      <t>ホソク</t>
    </rPh>
    <rPh sb="16" eb="18">
      <t>ツイキ</t>
    </rPh>
    <phoneticPr fontId="34"/>
  </si>
  <si>
    <t>緑色セルに参照式があるが上書きする補足を追記</t>
    <rPh sb="0" eb="2">
      <t>ミドリイロ</t>
    </rPh>
    <rPh sb="5" eb="8">
      <t>サンショウシキ</t>
    </rPh>
    <rPh sb="12" eb="14">
      <t>ウワガ</t>
    </rPh>
    <rPh sb="17" eb="19">
      <t>ホソク</t>
    </rPh>
    <rPh sb="20" eb="22">
      <t>ツイキ</t>
    </rPh>
    <phoneticPr fontId="34"/>
  </si>
  <si>
    <t>係数枠外</t>
    <rPh sb="0" eb="4">
      <t>ケイスウワクガイ</t>
    </rPh>
    <phoneticPr fontId="34"/>
  </si>
  <si>
    <t>事業者の登録番号＋メニューのコピー＆ペースト方法の補足を追記</t>
    <rPh sb="0" eb="3">
      <t>ジギョウシャ</t>
    </rPh>
    <rPh sb="4" eb="8">
      <t>トウロクバンゴウ</t>
    </rPh>
    <rPh sb="22" eb="24">
      <t>ホウホウ</t>
    </rPh>
    <rPh sb="25" eb="27">
      <t>ホソク</t>
    </rPh>
    <rPh sb="28" eb="30">
      <t>ツイキ</t>
    </rPh>
    <phoneticPr fontId="34"/>
  </si>
  <si>
    <t>全シート</t>
    <rPh sb="0" eb="1">
      <t>ゼン</t>
    </rPh>
    <phoneticPr fontId="34"/>
  </si>
  <si>
    <t>各シートの補足枠に合わせて背景をグレーセルとした</t>
    <rPh sb="0" eb="1">
      <t>カク</t>
    </rPh>
    <rPh sb="5" eb="7">
      <t>ホソク</t>
    </rPh>
    <rPh sb="7" eb="8">
      <t>ワク</t>
    </rPh>
    <rPh sb="9" eb="10">
      <t>ア</t>
    </rPh>
    <rPh sb="13" eb="15">
      <t>ハイケイ</t>
    </rPh>
    <phoneticPr fontId="34"/>
  </si>
  <si>
    <t>提シート</t>
    <rPh sb="0" eb="1">
      <t>テイ</t>
    </rPh>
    <phoneticPr fontId="34"/>
  </si>
  <si>
    <t>J9,J10、J11セル</t>
    <phoneticPr fontId="34"/>
  </si>
  <si>
    <t>参照式を変更【　=IF(TRIM(報1!I7)="",計1!I7,報1!I7)　】　とした変更前　=IF(報1!I7="",IF(計1!I7="","",計1!I7),報1!I7)
計１シートに入力しても、空欄が表示されてしまう不備の修正　報１シートに参照先の式があり空欄とならない</t>
    <rPh sb="0" eb="3">
      <t>サンショウシキ</t>
    </rPh>
    <rPh sb="4" eb="6">
      <t>ヘンコウ</t>
    </rPh>
    <rPh sb="45" eb="48">
      <t>ヘンコウマエ</t>
    </rPh>
    <rPh sb="91" eb="92">
      <t>ケイ</t>
    </rPh>
    <rPh sb="97" eb="99">
      <t>ニュウリョク</t>
    </rPh>
    <rPh sb="103" eb="105">
      <t>クウラン</t>
    </rPh>
    <rPh sb="106" eb="108">
      <t>ヒョウジ</t>
    </rPh>
    <rPh sb="114" eb="116">
      <t>フビ</t>
    </rPh>
    <rPh sb="117" eb="119">
      <t>シュウセイ</t>
    </rPh>
    <rPh sb="120" eb="121">
      <t>ホウ</t>
    </rPh>
    <rPh sb="126" eb="129">
      <t>サンショウサキ</t>
    </rPh>
    <rPh sb="130" eb="131">
      <t>シキ</t>
    </rPh>
    <rPh sb="134" eb="136">
      <t>クウラン</t>
    </rPh>
    <phoneticPr fontId="34"/>
  </si>
  <si>
    <t>評価シート</t>
    <rPh sb="0" eb="2">
      <t>ヒョウカ</t>
    </rPh>
    <phoneticPr fontId="34"/>
  </si>
  <si>
    <t>C6セル</t>
    <phoneticPr fontId="34"/>
  </si>
  <si>
    <t>参照式を変更【　=IF(TRIM(報1!I8)="",計1!I8,報1!I8)　】　とした変更前　=IF(報1!I8="",IF(計1!I8="","",計1!I8),報1!I8)
計１シートに入力しても、空欄が表示されてしまう不備の修正　報１シートに参照先の式があり空欄とならない</t>
    <rPh sb="0" eb="3">
      <t>サンショウシキ</t>
    </rPh>
    <rPh sb="4" eb="6">
      <t>ヘンコウ</t>
    </rPh>
    <rPh sb="45" eb="48">
      <t>ヘンコウマエ</t>
    </rPh>
    <rPh sb="91" eb="92">
      <t>ケイ</t>
    </rPh>
    <rPh sb="97" eb="99">
      <t>ニュウリョク</t>
    </rPh>
    <rPh sb="103" eb="105">
      <t>クウラン</t>
    </rPh>
    <rPh sb="106" eb="108">
      <t>ヒョウジ</t>
    </rPh>
    <rPh sb="114" eb="116">
      <t>フビ</t>
    </rPh>
    <rPh sb="117" eb="119">
      <t>シュウセイ</t>
    </rPh>
    <rPh sb="120" eb="121">
      <t>ホウ</t>
    </rPh>
    <rPh sb="126" eb="129">
      <t>サンショウサキ</t>
    </rPh>
    <rPh sb="130" eb="131">
      <t>シキ</t>
    </rPh>
    <rPh sb="134" eb="136">
      <t>クウラン</t>
    </rPh>
    <phoneticPr fontId="34"/>
  </si>
  <si>
    <t>Ver　1.01</t>
    <phoneticPr fontId="34"/>
  </si>
  <si>
    <t>　ガス事業者別排出係数(特定排出者の温室効果ガス排出量算定用)－R7年度供給実績－　R8.6.30    環境省・経済産業省公表　</t>
    <phoneticPr fontId="34"/>
  </si>
  <si>
    <t>A0096_残差</t>
  </si>
  <si>
    <t>京葉ガス株式会社_京葉ガス株式会社の供給区域</t>
  </si>
  <si>
    <t>京葉ガス株式会社_株式会社エナジー宇宙の供給区域（取手・我孫子エリア）</t>
  </si>
  <si>
    <t>A0099</t>
  </si>
  <si>
    <t>株式会社エネサンス関東_東京ガスネットワーク株式会社の供給区域</t>
  </si>
  <si>
    <t>B0002</t>
  </si>
  <si>
    <t>北海道ガス株式会社_北海道ガス株式会社の供給地域</t>
  </si>
  <si>
    <t>B0003_01</t>
  </si>
  <si>
    <t>旭川ガス株式会社_旭川地区</t>
  </si>
  <si>
    <t>B0003_02</t>
  </si>
  <si>
    <t>旭川ガス株式会社_江別地区</t>
  </si>
  <si>
    <t>C0022_メニューA</t>
  </si>
  <si>
    <t>若松ガス株式会社_会津若松市</t>
  </si>
  <si>
    <t>C0022_残差</t>
  </si>
  <si>
    <t>D0003</t>
  </si>
  <si>
    <t>上越エネルギーサービス株式会社_株式会社INPEX JAPANの供給地域</t>
  </si>
  <si>
    <t>D0007</t>
  </si>
  <si>
    <t>東京ガス山梨株式会社_東京ガス山梨株式会社の供給区域</t>
  </si>
  <si>
    <t>D0008_メニューA_01</t>
  </si>
  <si>
    <t>北陸瓦斯株式会社_新潟地区</t>
  </si>
  <si>
    <t>D0008_残差_01</t>
  </si>
  <si>
    <t>D0008_メニューA_02</t>
  </si>
  <si>
    <t>北陸瓦斯株式会社_長岡、三条、見附、加茂、田上地区</t>
  </si>
  <si>
    <t>D0008_残差_02</t>
  </si>
  <si>
    <t>D0008_メニューA_03</t>
  </si>
  <si>
    <t>北陸瓦斯株式会社_小千谷、川口地区</t>
  </si>
  <si>
    <t>D0008_残差_03</t>
  </si>
  <si>
    <t>D0008</t>
  </si>
  <si>
    <t>北陸瓦斯株式会社_柏崎、刈羽地区</t>
  </si>
  <si>
    <t>D0009_メニューA</t>
  </si>
  <si>
    <t>静岡ガス株式会社_静岡ガス株式会社の供給区域</t>
  </si>
  <si>
    <t>D0009_メニューB</t>
  </si>
  <si>
    <t>D0009_残差</t>
  </si>
  <si>
    <t>D0009</t>
  </si>
  <si>
    <t>静岡ガス株式会社_鈴与商事株式会社の導管沿線</t>
  </si>
  <si>
    <t>D0013</t>
  </si>
  <si>
    <t>小田原瓦斯株式会社_小田原瓦斯株式会社の供給区域</t>
  </si>
  <si>
    <t>D0020_メニューA</t>
  </si>
  <si>
    <t>武州瓦斯株式会社_武州瓦斯株式会社の供給区域</t>
  </si>
  <si>
    <t>D0020_残差</t>
  </si>
  <si>
    <t>D0025_メニューA</t>
  </si>
  <si>
    <t>越後天然ガス株式会社_新潟県新潟市秋葉区</t>
  </si>
  <si>
    <t>D0025_残差</t>
  </si>
  <si>
    <t>D0027</t>
  </si>
  <si>
    <t>蒲原瓦斯株式会社_新潟県新潟市西蒲区、南区、燕市、弥彦村</t>
  </si>
  <si>
    <t>東海ガス株式会社_藤枝・焼津・島田地域</t>
  </si>
  <si>
    <t>東海ガス株式会社_下仁田</t>
  </si>
  <si>
    <t>武陽ガス株式会社_武陽ガス株式会社の供給区域</t>
  </si>
  <si>
    <t>D0055_メニューA</t>
  </si>
  <si>
    <t>大東ガス株式会社_大東ガス株式会社の供給区域</t>
  </si>
  <si>
    <t>D0055_残差</t>
  </si>
  <si>
    <t>D0056_メニューA</t>
  </si>
  <si>
    <t>昭島ガス株式会社_昭島ガス株式会社の供給区域</t>
  </si>
  <si>
    <t>D0056_残差</t>
  </si>
  <si>
    <t>D0060</t>
  </si>
  <si>
    <t>長野都市ガス株式会社_長野都市ガス株式会社の供給区域</t>
  </si>
  <si>
    <t>D0064_メニューA</t>
  </si>
  <si>
    <t>白根ガス株式会社_燕地区</t>
  </si>
  <si>
    <t>D0064_残差</t>
  </si>
  <si>
    <t>D0064</t>
  </si>
  <si>
    <t>白根ガス株式会社_新潟南地区</t>
  </si>
  <si>
    <t>D0072_メニューA</t>
  </si>
  <si>
    <t>鷲宮ガス株式会社_鷲宮ガス株式会社の供給区域</t>
  </si>
  <si>
    <t>D0072_残差</t>
  </si>
  <si>
    <t>D0176_メニューA</t>
  </si>
  <si>
    <t>太田都市ガス株式会社_太田都市ガス株式会社の供給区域</t>
  </si>
  <si>
    <t>D0176_残差</t>
  </si>
  <si>
    <t>広島ガス株式会社_広島ガス株式会社の供給区域</t>
  </si>
  <si>
    <t>山口合同ガス株式会社_山口合同ガス株式会社の供給区域</t>
  </si>
  <si>
    <t>H0006_01</t>
  </si>
  <si>
    <t>津山ガス株式会社_津山市内</t>
  </si>
  <si>
    <t>H0006_02</t>
  </si>
  <si>
    <t>津山ガス株式会社_勝央天然ガス事業所</t>
  </si>
  <si>
    <t>H0011</t>
  </si>
  <si>
    <t>出雲ガス株式会社_出雲ガス株式会社の供給区域</t>
  </si>
  <si>
    <t>K0010_メニューA</t>
  </si>
  <si>
    <t>日本瓦斯株式会社_日本瓦斯株式会社の供給区域</t>
  </si>
  <si>
    <t>K0010_残差</t>
  </si>
  <si>
    <t>K0052</t>
  </si>
  <si>
    <t>第一ガス株式会社_第一ガス株式会社の供給区域</t>
  </si>
  <si>
    <t>A0002_メニューA</t>
  </si>
  <si>
    <t>東京電力エナジーパートナー株式会社_東京ガスネットワーク株式会社の供給区域</t>
  </si>
  <si>
    <t>A0002_残差</t>
  </si>
  <si>
    <t>A0002_01</t>
  </si>
  <si>
    <t>東京電力エナジーパートナー株式会社_東部ガス株式会社の供給区域</t>
  </si>
  <si>
    <t>A0002_02</t>
  </si>
  <si>
    <t>東京電力エナジーパートナー株式会社_厚木瓦斯株式会社の供給区域</t>
  </si>
  <si>
    <t>A0002_03</t>
  </si>
  <si>
    <t>東京電力エナジーパートナー株式会社_習志野市の供給区域</t>
  </si>
  <si>
    <t>A0002_04</t>
  </si>
  <si>
    <t>東京電力エナジーパートナー株式会社_東邦ガスネットワーク株式会社の供給区域</t>
  </si>
  <si>
    <t>A0002_05</t>
  </si>
  <si>
    <t>東京電力エナジーパートナー株式会社_小田原瓦斯株式会社の供給区域</t>
  </si>
  <si>
    <t>A0002_06</t>
  </si>
  <si>
    <t>東京電力エナジーパートナー株式会社_鷲宮ガス株式会社の供給区域</t>
  </si>
  <si>
    <t>A0002_07</t>
  </si>
  <si>
    <t>東京電力エナジーパートナー株式会社_大阪ガスネットワーク株式会社の供給区域</t>
  </si>
  <si>
    <t>A0002_08</t>
  </si>
  <si>
    <t>東京電力エナジーパートナー株式会社_秦野ガス株式会社の供給区域</t>
  </si>
  <si>
    <t>東京電力エナジーパートナー株式会社_大東ガス株式会社の供給区域</t>
  </si>
  <si>
    <t>A0002_09</t>
  </si>
  <si>
    <t>東京電力エナジーパートナー株式会社_太田都市ガス株式会社の供給区域</t>
  </si>
  <si>
    <t>A0002_10</t>
  </si>
  <si>
    <t>東京電力エナジーパートナー株式会社_武州瓦斯株式会社の供給区域</t>
  </si>
  <si>
    <t>A0002_11</t>
  </si>
  <si>
    <t>東京電力エナジーパートナー株式会社_サーラエナジー株式会社の供給区域</t>
  </si>
  <si>
    <t>A0002_12</t>
  </si>
  <si>
    <t>東京電力エナジーパートナー株式会社_西部ガス株式会社の供給区域</t>
  </si>
  <si>
    <t>A0002_13</t>
  </si>
  <si>
    <t>東京電力エナジーパートナー株式会社_静岡ガス株式会社の供給区域</t>
  </si>
  <si>
    <t>中部電力ミライズ株式会社_東邦ガスネットワーク株式会社の供給区域</t>
  </si>
  <si>
    <t>東京瓦斯株式会社_東京ガスネットワーク株式会社の供給区域（東京地区等）及び一般ガス導管事業の用に供する導管と接続して行う特定ガス導管事業の供給地点</t>
  </si>
  <si>
    <t>A0020_01</t>
  </si>
  <si>
    <t>東京瓦斯株式会社_東京ガスネットワーク株式会社の供給区域（群馬地区他）</t>
  </si>
  <si>
    <t>A0020_02</t>
  </si>
  <si>
    <t>東京瓦斯株式会社_高萩サテライト</t>
  </si>
  <si>
    <t>A0020_03</t>
  </si>
  <si>
    <t>東京瓦斯株式会社_小名浜サテライト</t>
  </si>
  <si>
    <t>A0020_04</t>
  </si>
  <si>
    <t>東京瓦斯株式会社_常磐鹿島サテライト</t>
  </si>
  <si>
    <t>A0020_05</t>
  </si>
  <si>
    <t>東京瓦斯株式会社_株式会社エナジー宇宙の供給区域（越谷・春日部エリア、蓮田南エリア）</t>
  </si>
  <si>
    <t>A0020_07</t>
  </si>
  <si>
    <t>東京瓦斯株式会社_株式会社エナジー宇宙の供給区域（取手・我孫子エリア）</t>
  </si>
  <si>
    <t>A0020_08</t>
  </si>
  <si>
    <t>東京瓦斯株式会社_株式会社エナジー宇宙の供給区域（真岡エリア）</t>
  </si>
  <si>
    <t>A0020_09</t>
  </si>
  <si>
    <t>東京瓦斯株式会社_株式会社エナジー宇宙の供給区域（小山エリア、鹿沼エリア）</t>
  </si>
  <si>
    <t>A0020_10</t>
  </si>
  <si>
    <t>東京瓦斯株式会社_野田ガス株式会社の供給区域</t>
  </si>
  <si>
    <t>A0023_14</t>
  </si>
  <si>
    <t>株式会社サイサン_静岡ガス株式会社の供給区域</t>
  </si>
  <si>
    <t>大阪ガス株式会社_大阪ガスネットワーク株式会社の供給区域</t>
  </si>
  <si>
    <t>東邦ガス株式会社_東邦ガス株式会社の供給区域</t>
  </si>
  <si>
    <t>A0025_メニューB</t>
  </si>
  <si>
    <t>A0026_01</t>
  </si>
  <si>
    <t>東部瓦斯株式会社_秋田地区</t>
  </si>
  <si>
    <t>A0026_02</t>
  </si>
  <si>
    <t>東部瓦斯株式会社_福島地区、茨城地区</t>
  </si>
  <si>
    <t>A0027_メニューA</t>
  </si>
  <si>
    <t>西部ガス株式会社_福岡エリア</t>
  </si>
  <si>
    <t>A0027_残差</t>
  </si>
  <si>
    <t>A0077_メニューA</t>
  </si>
  <si>
    <t>サーラエナジー株式会社_サーラエナジー株式会社の供給区域</t>
  </si>
  <si>
    <t>A0077_残差</t>
  </si>
  <si>
    <t>A0096_メニューA</t>
  </si>
  <si>
    <t>　熱供給事業者別排出係数(特定排出者の温室効果ガス排出量算定用)－R６年度供給実績－　R8.6.30    環境省・経済産業省公表</t>
    <phoneticPr fontId="34"/>
  </si>
  <si>
    <t>006_メニューA</t>
  </si>
  <si>
    <t>006_残差</t>
  </si>
  <si>
    <t>009_メニューA</t>
  </si>
  <si>
    <t>009_残差</t>
  </si>
  <si>
    <t>東京都市サービス株式会社_芝浦４丁目地区</t>
  </si>
  <si>
    <t>東京都市サービス株式会社_銀座５・６丁目地区</t>
  </si>
  <si>
    <t>東京都市サービス株式会社_新川地区</t>
  </si>
  <si>
    <t>東京都市サービス株式会社_神田駿河台地区</t>
  </si>
  <si>
    <t>東京都市サービス株式会社_箱崎地区</t>
  </si>
  <si>
    <t>東京都市サービス株式会社_幕張新都心ハイテク・ビジネス地区</t>
  </si>
  <si>
    <t>東京都市サービス株式会社_高崎市中央・城址地区</t>
  </si>
  <si>
    <t>東京都市サービス株式会社_本駒込２丁目地区</t>
  </si>
  <si>
    <t>東京都市サービス株式会社_大崎１丁目地区</t>
  </si>
  <si>
    <t>東京都市サービス株式会社_晴海アイランド地区</t>
  </si>
  <si>
    <t>020_メニューA</t>
  </si>
  <si>
    <t>東京都市サービス株式会社_府中日鋼町地区</t>
  </si>
  <si>
    <t>020_残差</t>
  </si>
  <si>
    <t>020_11</t>
  </si>
  <si>
    <t>東京都市サービス株式会社_横浜市北仲通南地区</t>
  </si>
  <si>
    <t>024_メニューA</t>
  </si>
  <si>
    <t>024_メニューB</t>
  </si>
  <si>
    <t>024_残差</t>
  </si>
  <si>
    <t>天王洲エリアサービス株式会社</t>
  </si>
  <si>
    <t>032</t>
  </si>
  <si>
    <t>ハウステンボス熱供給株式会社</t>
  </si>
  <si>
    <t>福岡エネルギーサービス株式会社_シーサイドももち地域</t>
  </si>
  <si>
    <t>福岡エネルギーサービス株式会社_下川端再開発地区</t>
  </si>
  <si>
    <t>福岡エネルギーサービス株式会社_西鉄福岡駅再開発地域</t>
  </si>
  <si>
    <t>新宿南エネルギーサービス株式会社_新宿南口西地域・新宿南口東地域</t>
  </si>
  <si>
    <t>山王熱供給株式会社_永田町二丁目地域</t>
  </si>
  <si>
    <t>汐留アーバンエネルギー株式会社_汐留北地域</t>
  </si>
  <si>
    <t>品川エネルギーサービス株式会社_品川駅東口地区</t>
  </si>
  <si>
    <t>ＤＨＣ名古屋株式会社</t>
  </si>
  <si>
    <t>虎ノ門エネルギーネットワーク株式会社_虎ノ門・麻布台地区</t>
  </si>
  <si>
    <t>虎ノ門エネルギーネットワーク株式会社_虎ノ門一・二丁目地区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</si>
</sst>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6" formatCode="&quot;¥&quot;#,##0;[Red]&quot;¥&quot;\-#,##0"/>
    <numFmt numFmtId="176" formatCode="&quot;¥&quot;#,##0_);[Red]\(&quot;¥&quot;#,##0\)"/>
    <numFmt numFmtId="177" formatCode="#,##0.00_ "/>
    <numFmt numFmtId="178" formatCode="0.0_ "/>
    <numFmt numFmtId="179" formatCode="#,##0_ "/>
    <numFmt numFmtId="180" formatCode="0.0000_ "/>
    <numFmt numFmtId="181" formatCode="0.000_ "/>
    <numFmt numFmtId="182" formatCode="0.00_ "/>
    <numFmt numFmtId="183" formatCode="#,##0.0_ "/>
    <numFmt numFmtId="184" formatCode="0.0;&quot;▲ &quot;0.0"/>
    <numFmt numFmtId="185" formatCode="yyyy&quot;年　&quot;m&quot;月　&quot;d&quot;日&quot;;@"/>
    <numFmt numFmtId="186" formatCode="&quot;( &quot;General&quot; 年度 )&quot;"/>
    <numFmt numFmtId="187" formatCode="#,##0.000_ "/>
    <numFmt numFmtId="188" formatCode="####&quot;年&quot;"/>
    <numFmt numFmtId="189" formatCode="[$-411]ggge&quot;年&quot;m&quot;月&quot;d&quot;日&quot;;@"/>
    <numFmt numFmtId="190" formatCode="000"/>
    <numFmt numFmtId="191" formatCode="m/d;@"/>
    <numFmt numFmtId="192" formatCode="\(#\)"/>
    <numFmt numFmtId="193" formatCode="#,##0.0000_ "/>
    <numFmt numFmtId="194" formatCode="#,##0.000000_ "/>
    <numFmt numFmtId="195" formatCode="#,##0;&quot;▲ &quot;#,##0"/>
    <numFmt numFmtId="196" formatCode="0.0"/>
    <numFmt numFmtId="197" formatCode="0.000000_);[Red]\(0.000000\)"/>
    <numFmt numFmtId="198" formatCode="0.0%"/>
    <numFmt numFmtId="199" formatCode="0.000_);[Red]\(0.000\)"/>
    <numFmt numFmtId="200" formatCode="0.000000"/>
    <numFmt numFmtId="201" formatCode="#,##0_ ;[Red]\-#,##0\ "/>
    <numFmt numFmtId="202" formatCode="#,##0_);[Red]\(#,##0\)"/>
    <numFmt numFmtId="203" formatCode="#,##0.0000_);[Red]\(#,##0.0000\)"/>
    <numFmt numFmtId="204" formatCode="#,##0.00_);[Red]\(#,##0.00\)"/>
    <numFmt numFmtId="205" formatCode="#,##0.000000_);[Red]\(#,##0.000000\)"/>
    <numFmt numFmtId="206" formatCode="&quot;第&quot;0&quot;年&quot;&quot;度&quot;"/>
    <numFmt numFmtId="207" formatCode="#,##0.0_ ;[Red]\-#,##0.0\ "/>
    <numFmt numFmtId="208" formatCode="0.00_);[Red]\(0.00\)"/>
    <numFmt numFmtId="209" formatCode="[$-F800]dddd\,\ mmmm\ dd\,\ yyyy"/>
    <numFmt numFmtId="210" formatCode="&quot;(&quot;#,##0&quot;)&quot;"/>
    <numFmt numFmtId="211" formatCode="0.0000"/>
    <numFmt numFmtId="212" formatCode="0.0_);[Red]\(0.0\)"/>
    <numFmt numFmtId="213" formatCode="#"/>
    <numFmt numFmtId="214" formatCode="0_);[Red]\(0\)"/>
  </numFmts>
  <fonts count="23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ＭＳ 明朝"/>
      <family val="1"/>
      <charset val="128"/>
    </font>
    <font>
      <sz val="11"/>
      <color rgb="FF000000"/>
      <name val="ＭＳ Ｐゴシック"/>
      <family val="3"/>
      <charset val="128"/>
    </font>
    <font>
      <sz val="10"/>
      <color rgb="FF000000"/>
      <name val="ＭＳ Ｐゴシック"/>
      <family val="3"/>
      <charset val="128"/>
    </font>
    <font>
      <vertAlign val="subscript"/>
      <sz val="10"/>
      <color rgb="FF000000"/>
      <name val="ＭＳ 明朝"/>
      <family val="1"/>
      <charset val="128"/>
    </font>
    <font>
      <sz val="10.5"/>
      <color indexed="8"/>
      <name val="ＭＳ Ｐゴシック"/>
      <family val="3"/>
      <charset val="128"/>
    </font>
    <font>
      <sz val="10.5"/>
      <color indexed="9"/>
      <name val="ＭＳ Ｐゴシック"/>
      <family val="3"/>
      <charset val="128"/>
    </font>
    <font>
      <b/>
      <sz val="10.5"/>
      <color indexed="9"/>
      <name val="ＭＳ Ｐゴシック"/>
      <family val="3"/>
      <charset val="128"/>
    </font>
    <font>
      <sz val="10.5"/>
      <color indexed="60"/>
      <name val="ＭＳ Ｐゴシック"/>
      <family val="3"/>
      <charset val="128"/>
    </font>
    <font>
      <u/>
      <sz val="11"/>
      <color indexed="12"/>
      <name val="ＭＳ Ｐゴシック"/>
      <family val="3"/>
      <charset val="128"/>
    </font>
    <font>
      <u/>
      <sz val="11"/>
      <color theme="10"/>
      <name val="ＭＳ Ｐゴシック"/>
      <family val="3"/>
      <charset val="128"/>
    </font>
    <font>
      <sz val="10.5"/>
      <color indexed="52"/>
      <name val="ＭＳ Ｐゴシック"/>
      <family val="3"/>
      <charset val="128"/>
    </font>
    <font>
      <sz val="10.5"/>
      <color indexed="20"/>
      <name val="ＭＳ Ｐゴシック"/>
      <family val="3"/>
      <charset val="128"/>
    </font>
    <font>
      <b/>
      <sz val="10.5"/>
      <color indexed="52"/>
      <name val="ＭＳ Ｐゴシック"/>
      <family val="3"/>
      <charset val="128"/>
    </font>
    <font>
      <sz val="10.5"/>
      <color indexed="10"/>
      <name val="ＭＳ Ｐゴシック"/>
      <family val="3"/>
      <charset val="128"/>
    </font>
    <font>
      <sz val="11"/>
      <color theme="1"/>
      <name val="ＭＳ Ｐゴシック"/>
      <family val="3"/>
      <charset val="128"/>
      <scheme val="minor"/>
    </font>
    <font>
      <sz val="11"/>
      <color theme="1"/>
      <name val="ＭＳ Ｐゴシック"/>
      <family val="2"/>
      <scheme val="minor"/>
    </font>
    <font>
      <b/>
      <sz val="10.5"/>
      <color indexed="8"/>
      <name val="ＭＳ Ｐゴシック"/>
      <family val="3"/>
      <charset val="128"/>
    </font>
    <font>
      <b/>
      <sz val="10.5"/>
      <color indexed="63"/>
      <name val="ＭＳ Ｐゴシック"/>
      <family val="3"/>
      <charset val="128"/>
    </font>
    <font>
      <i/>
      <sz val="10.5"/>
      <color indexed="23"/>
      <name val="ＭＳ Ｐゴシック"/>
      <family val="3"/>
      <charset val="128"/>
    </font>
    <font>
      <sz val="10.5"/>
      <color indexed="62"/>
      <name val="ＭＳ Ｐゴシック"/>
      <family val="3"/>
      <charset val="128"/>
    </font>
    <font>
      <sz val="9"/>
      <name val="HG丸ｺﾞｼｯｸM-PRO"/>
      <family val="3"/>
      <charset val="128"/>
    </font>
    <font>
      <sz val="10.5"/>
      <color indexed="17"/>
      <name val="ＭＳ Ｐゴシック"/>
      <family val="3"/>
      <charset val="128"/>
    </font>
    <font>
      <b/>
      <sz val="10"/>
      <color rgb="FF000000"/>
      <name val="ＭＳ Ｐゴシック"/>
      <family val="3"/>
      <charset val="128"/>
    </font>
    <font>
      <sz val="9"/>
      <color rgb="FF000000"/>
      <name val="ＭＳ 明朝"/>
      <family val="1"/>
      <charset val="128"/>
    </font>
    <font>
      <sz val="8"/>
      <color rgb="FF000000"/>
      <name val="ＭＳ 明朝"/>
      <family val="1"/>
      <charset val="128"/>
    </font>
    <font>
      <sz val="10"/>
      <color rgb="FF000000"/>
      <name val="ＭＳ Ｐ明朝"/>
      <family val="1"/>
      <charset val="128"/>
    </font>
    <font>
      <sz val="11"/>
      <color rgb="FF000000"/>
      <name val="ＭＳ 明朝"/>
      <family val="1"/>
      <charset val="128"/>
    </font>
    <font>
      <b/>
      <sz val="9"/>
      <color indexed="81"/>
      <name val="MS P ゴシック"/>
      <family val="3"/>
      <charset val="128"/>
    </font>
    <font>
      <sz val="11"/>
      <name val="ＭＳ 明朝"/>
      <family val="1"/>
      <charset val="128"/>
    </font>
    <font>
      <b/>
      <sz val="11"/>
      <name val="ＭＳ Ｐゴシック"/>
      <family val="3"/>
      <charset val="128"/>
    </font>
    <font>
      <sz val="14"/>
      <color rgb="FF000000"/>
      <name val="ＭＳ ゴシック"/>
      <family val="3"/>
      <charset val="128"/>
    </font>
    <font>
      <sz val="11"/>
      <color rgb="FF000000"/>
      <name val="ＭＳ ゴシック"/>
      <family val="3"/>
      <charset val="128"/>
    </font>
    <font>
      <sz val="10"/>
      <name val="ＭＳ 明朝"/>
      <family val="1"/>
      <charset val="128"/>
    </font>
    <font>
      <sz val="14"/>
      <name val="ＭＳ ゴシック"/>
      <family val="3"/>
      <charset val="128"/>
    </font>
    <font>
      <sz val="9"/>
      <color rgb="FF000000"/>
      <name val="MS UI Gothic"/>
      <family val="3"/>
      <charset val="128"/>
    </font>
    <font>
      <sz val="14"/>
      <color rgb="FF000000"/>
      <name val="ＭＳ Ｐゴシック"/>
      <family val="3"/>
      <charset val="128"/>
    </font>
    <font>
      <sz val="10"/>
      <color theme="0"/>
      <name val="ＭＳ 明朝"/>
      <family val="1"/>
      <charset val="128"/>
    </font>
    <font>
      <b/>
      <sz val="11"/>
      <color theme="3"/>
      <name val="ＭＳ Ｐゴシック"/>
      <family val="2"/>
      <charset val="128"/>
      <scheme val="minor"/>
    </font>
    <font>
      <b/>
      <sz val="15"/>
      <color theme="3"/>
      <name val="ＭＳ Ｐゴシック"/>
      <family val="2"/>
      <charset val="128"/>
      <scheme val="minor"/>
    </font>
    <font>
      <sz val="6"/>
      <name val="ＭＳ Ｐゴシック"/>
      <family val="2"/>
      <charset val="128"/>
      <scheme val="minor"/>
    </font>
    <font>
      <sz val="11"/>
      <color theme="1"/>
      <name val="HGPｺﾞｼｯｸM"/>
      <family val="3"/>
      <charset val="128"/>
    </font>
    <font>
      <sz val="10"/>
      <color theme="1"/>
      <name val="HGPｺﾞｼｯｸM"/>
      <family val="3"/>
      <charset val="128"/>
    </font>
    <font>
      <sz val="9"/>
      <name val="HGPｺﾞｼｯｸM"/>
      <family val="3"/>
      <charset val="128"/>
    </font>
    <font>
      <sz val="11"/>
      <name val="HGPｺﾞｼｯｸM"/>
      <family val="3"/>
      <charset val="128"/>
    </font>
    <font>
      <b/>
      <sz val="9"/>
      <name val="HGPｺﾞｼｯｸM"/>
      <family val="3"/>
      <charset val="128"/>
    </font>
    <font>
      <b/>
      <sz val="10"/>
      <name val="HGPｺﾞｼｯｸM"/>
      <family val="3"/>
      <charset val="128"/>
    </font>
    <font>
      <sz val="9"/>
      <color theme="1" tint="0.249977111117893"/>
      <name val="HGPｺﾞｼｯｸM"/>
      <family val="3"/>
      <charset val="128"/>
    </font>
    <font>
      <sz val="9"/>
      <color theme="1"/>
      <name val="HGPｺﾞｼｯｸM"/>
      <family val="3"/>
      <charset val="128"/>
    </font>
    <font>
      <b/>
      <sz val="9"/>
      <color theme="1"/>
      <name val="HGPｺﾞｼｯｸM"/>
      <family val="3"/>
      <charset val="128"/>
    </font>
    <font>
      <b/>
      <sz val="10"/>
      <color theme="1"/>
      <name val="HGPｺﾞｼｯｸM"/>
      <family val="3"/>
      <charset val="128"/>
    </font>
    <font>
      <b/>
      <sz val="11"/>
      <color theme="1"/>
      <name val="HGPｺﾞｼｯｸM"/>
      <family val="3"/>
      <charset val="128"/>
    </font>
    <font>
      <sz val="14"/>
      <name val="ＭＳ Ｐゴシック"/>
      <family val="3"/>
      <charset val="128"/>
    </font>
    <font>
      <sz val="12"/>
      <name val="ＭＳ Ｐゴシック"/>
      <family val="3"/>
      <charset val="128"/>
    </font>
    <font>
      <sz val="11"/>
      <color theme="0"/>
      <name val="ＭＳ Ｐゴシック"/>
      <family val="3"/>
      <charset val="128"/>
    </font>
    <font>
      <b/>
      <sz val="16"/>
      <name val="ＭＳ Ｐゴシック"/>
      <family val="3"/>
      <charset val="128"/>
    </font>
    <font>
      <b/>
      <sz val="18"/>
      <name val="ＭＳ Ｐゴシック"/>
      <family val="3"/>
      <charset val="128"/>
    </font>
    <font>
      <b/>
      <sz val="12"/>
      <name val="ＭＳ Ｐゴシック"/>
      <family val="3"/>
      <charset val="128"/>
    </font>
    <font>
      <b/>
      <sz val="14"/>
      <color theme="0"/>
      <name val="ＭＳ Ｐゴシック"/>
      <family val="3"/>
      <charset val="128"/>
    </font>
    <font>
      <b/>
      <sz val="12"/>
      <color theme="0"/>
      <name val="ＭＳ Ｐゴシック"/>
      <family val="3"/>
      <charset val="128"/>
    </font>
    <font>
      <sz val="10"/>
      <color rgb="FFFF0000"/>
      <name val="ＭＳ Ｐゴシック"/>
      <family val="3"/>
      <charset val="128"/>
    </font>
    <font>
      <b/>
      <u/>
      <sz val="12"/>
      <color theme="3"/>
      <name val="ＭＳ Ｐゴシック"/>
      <family val="3"/>
      <charset val="128"/>
    </font>
    <font>
      <b/>
      <u/>
      <sz val="12"/>
      <name val="ＭＳ Ｐゴシック"/>
      <family val="3"/>
      <charset val="128"/>
    </font>
    <font>
      <b/>
      <sz val="14"/>
      <name val="ＭＳ Ｐゴシック"/>
      <family val="3"/>
      <charset val="128"/>
    </font>
    <font>
      <b/>
      <sz val="12"/>
      <color rgb="FFC00000"/>
      <name val="ＭＳ Ｐゴシック"/>
      <family val="3"/>
      <charset val="128"/>
    </font>
    <font>
      <b/>
      <sz val="9"/>
      <name val="ＭＳ Ｐゴシック"/>
      <family val="3"/>
      <charset val="128"/>
    </font>
    <font>
      <b/>
      <sz val="10"/>
      <name val="ＭＳ Ｐゴシック"/>
      <family val="3"/>
      <charset val="128"/>
    </font>
    <font>
      <vertAlign val="subscript"/>
      <sz val="11"/>
      <name val="ＭＳ Ｐゴシック"/>
      <family val="3"/>
      <charset val="128"/>
    </font>
    <font>
      <sz val="12"/>
      <color theme="1"/>
      <name val="ＭＳ 明朝"/>
      <family val="2"/>
      <charset val="128"/>
    </font>
    <font>
      <sz val="9"/>
      <name val="ＭＳ Ｐゴシック"/>
      <family val="3"/>
      <charset val="128"/>
    </font>
    <font>
      <sz val="8"/>
      <name val="ＭＳ Ｐゴシック"/>
      <family val="3"/>
      <charset val="128"/>
    </font>
    <font>
      <sz val="16"/>
      <name val="ＭＳ Ｐゴシック"/>
      <family val="2"/>
      <charset val="128"/>
      <scheme val="minor"/>
    </font>
    <font>
      <sz val="16"/>
      <name val="ＭＳ Ｐゴシック"/>
      <family val="3"/>
      <charset val="128"/>
      <scheme val="minor"/>
    </font>
    <font>
      <b/>
      <sz val="11"/>
      <color theme="1"/>
      <name val="ＭＳ Ｐゴシック"/>
      <family val="3"/>
      <charset val="128"/>
      <scheme val="minor"/>
    </font>
    <font>
      <b/>
      <sz val="12"/>
      <color theme="1"/>
      <name val="ＭＳ Ｐゴシック"/>
      <family val="3"/>
      <charset val="128"/>
    </font>
    <font>
      <b/>
      <sz val="9"/>
      <color theme="1"/>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11"/>
      <name val="ＭＳ Ｐゴシック"/>
      <family val="2"/>
      <charset val="128"/>
      <scheme val="minor"/>
    </font>
    <font>
      <sz val="16"/>
      <color theme="1"/>
      <name val="ＭＳ Ｐゴシック"/>
      <family val="2"/>
      <charset val="128"/>
      <scheme val="minor"/>
    </font>
    <font>
      <sz val="11"/>
      <color theme="0" tint="-0.14999847407452621"/>
      <name val="ＭＳ Ｐゴシック"/>
      <family val="2"/>
      <charset val="128"/>
      <scheme val="minor"/>
    </font>
    <font>
      <b/>
      <sz val="11"/>
      <color rgb="FF000000"/>
      <name val="ＭＳ Ｐゴシック"/>
      <family val="3"/>
      <charset val="128"/>
    </font>
    <font>
      <b/>
      <vertAlign val="subscript"/>
      <sz val="11"/>
      <name val="ＭＳ Ｐゴシック"/>
      <family val="3"/>
      <charset val="128"/>
    </font>
    <font>
      <b/>
      <sz val="16"/>
      <name val="ＭＳ Ｐゴシック"/>
      <family val="3"/>
      <charset val="128"/>
      <scheme val="minor"/>
    </font>
    <font>
      <sz val="6"/>
      <name val="ＭＳ 明朝"/>
      <family val="1"/>
      <charset val="128"/>
    </font>
    <font>
      <b/>
      <u/>
      <sz val="16"/>
      <color rgb="FFFF0000"/>
      <name val="ＭＳ Ｐゴシック"/>
      <family val="3"/>
      <charset val="128"/>
      <scheme val="minor"/>
    </font>
    <font>
      <sz val="11"/>
      <name val="ＭＳ Ｐゴシック"/>
      <family val="3"/>
      <charset val="128"/>
      <scheme val="minor"/>
    </font>
    <font>
      <b/>
      <sz val="14"/>
      <color theme="0"/>
      <name val="ＭＳ Ｐゴシック"/>
      <family val="3"/>
      <charset val="128"/>
      <scheme val="minor"/>
    </font>
    <font>
      <sz val="11"/>
      <color theme="0"/>
      <name val="ＭＳ Ｐゴシック"/>
      <family val="3"/>
      <charset val="128"/>
      <scheme val="minor"/>
    </font>
    <font>
      <sz val="9"/>
      <color theme="0"/>
      <name val="ＭＳ Ｐゴシック"/>
      <family val="3"/>
      <charset val="128"/>
      <scheme val="minor"/>
    </font>
    <font>
      <b/>
      <sz val="12"/>
      <color theme="1"/>
      <name val="ＭＳ Ｐゴシック"/>
      <family val="3"/>
      <charset val="128"/>
      <scheme val="minor"/>
    </font>
    <font>
      <b/>
      <sz val="11"/>
      <color theme="0"/>
      <name val="ＭＳ Ｐゴシック"/>
      <family val="3"/>
      <charset val="128"/>
      <scheme val="minor"/>
    </font>
    <font>
      <b/>
      <sz val="11"/>
      <name val="ＭＳ Ｐゴシック"/>
      <family val="3"/>
      <charset val="128"/>
      <scheme val="minor"/>
    </font>
    <font>
      <b/>
      <u/>
      <sz val="14"/>
      <name val="ＭＳ Ｐゴシック"/>
      <family val="3"/>
      <charset val="128"/>
      <scheme val="minor"/>
    </font>
    <font>
      <b/>
      <sz val="14"/>
      <name val="ＭＳ Ｐゴシック"/>
      <family val="3"/>
      <charset val="128"/>
      <scheme val="minor"/>
    </font>
    <font>
      <sz val="9"/>
      <color rgb="FFFF0000"/>
      <name val="ＭＳ Ｐゴシック"/>
      <family val="3"/>
      <charset val="128"/>
      <scheme val="minor"/>
    </font>
    <font>
      <sz val="10"/>
      <color rgb="FFFF0000"/>
      <name val="ＭＳ Ｐゴシック"/>
      <family val="3"/>
      <charset val="128"/>
      <scheme val="minor"/>
    </font>
    <font>
      <sz val="9"/>
      <color theme="1"/>
      <name val="ＭＳ Ｐゴシック"/>
      <family val="3"/>
      <charset val="128"/>
      <scheme val="minor"/>
    </font>
    <font>
      <sz val="12"/>
      <name val="ＭＳ Ｐゴシック"/>
      <family val="3"/>
      <charset val="128"/>
      <scheme val="minor"/>
    </font>
    <font>
      <b/>
      <sz val="10"/>
      <name val="ＭＳ Ｐゴシック"/>
      <family val="3"/>
      <charset val="128"/>
      <scheme val="minor"/>
    </font>
    <font>
      <sz val="10"/>
      <name val="ＭＳ Ｐゴシック"/>
      <family val="3"/>
      <charset val="128"/>
      <scheme val="minor"/>
    </font>
    <font>
      <b/>
      <sz val="10"/>
      <color theme="0"/>
      <name val="ＭＳ Ｐゴシック"/>
      <family val="3"/>
      <charset val="128"/>
      <scheme val="minor"/>
    </font>
    <font>
      <sz val="9"/>
      <color rgb="FFC00000"/>
      <name val="ＭＳ Ｐゴシック"/>
      <family val="3"/>
      <charset val="128"/>
      <scheme val="minor"/>
    </font>
    <font>
      <sz val="11"/>
      <color rgb="FFFF0000"/>
      <name val="ＭＳ Ｐゴシック"/>
      <family val="3"/>
      <charset val="128"/>
      <scheme val="minor"/>
    </font>
    <font>
      <sz val="9"/>
      <name val="ＭＳ Ｐゴシック"/>
      <family val="3"/>
      <charset val="128"/>
      <scheme val="minor"/>
    </font>
    <font>
      <b/>
      <sz val="10"/>
      <color rgb="FFFF0000"/>
      <name val="ＭＳ Ｐゴシック"/>
      <family val="3"/>
      <charset val="128"/>
      <scheme val="minor"/>
    </font>
    <font>
      <b/>
      <sz val="12"/>
      <color rgb="FFFF0000"/>
      <name val="ＭＳ Ｐゴシック"/>
      <family val="3"/>
      <charset val="128"/>
      <scheme val="minor"/>
    </font>
    <font>
      <sz val="10"/>
      <color theme="0"/>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
      <sz val="12"/>
      <color theme="0"/>
      <name val="ＭＳ Ｐゴシック"/>
      <family val="3"/>
      <charset val="128"/>
      <scheme val="minor"/>
    </font>
    <font>
      <sz val="14"/>
      <color theme="0"/>
      <name val="ＭＳ Ｐゴシック"/>
      <family val="3"/>
      <charset val="128"/>
      <scheme val="minor"/>
    </font>
    <font>
      <sz val="10"/>
      <color indexed="10"/>
      <name val="ＭＳ Ｐゴシック"/>
      <family val="3"/>
      <charset val="128"/>
      <scheme val="minor"/>
    </font>
    <font>
      <sz val="12"/>
      <color theme="1"/>
      <name val="ＭＳ Ｐゴシック"/>
      <family val="3"/>
      <charset val="128"/>
      <scheme val="minor"/>
    </font>
    <font>
      <b/>
      <sz val="16"/>
      <name val="ＭＳ ゴシック"/>
      <family val="3"/>
      <charset val="128"/>
    </font>
    <font>
      <sz val="11"/>
      <name val="ＭＳ ゴシック"/>
      <family val="3"/>
      <charset val="128"/>
    </font>
    <font>
      <b/>
      <sz val="14"/>
      <name val="ＭＳ ゴシック"/>
      <family val="3"/>
      <charset val="128"/>
    </font>
    <font>
      <sz val="9"/>
      <color theme="1"/>
      <name val="ＭＳ 明朝"/>
      <family val="1"/>
      <charset val="128"/>
    </font>
    <font>
      <b/>
      <u/>
      <sz val="11"/>
      <name val="ＭＳ Ｐゴシック"/>
      <family val="3"/>
      <charset val="128"/>
    </font>
    <font>
      <b/>
      <u/>
      <sz val="12"/>
      <color indexed="8"/>
      <name val="ＭＳ Ｐゴシック"/>
      <family val="3"/>
      <charset val="128"/>
    </font>
    <font>
      <sz val="11"/>
      <color theme="1"/>
      <name val="ＭＳ Ｐゴシック"/>
      <family val="3"/>
      <charset val="128"/>
    </font>
    <font>
      <sz val="9"/>
      <color rgb="FFFF0000"/>
      <name val="ＭＳ Ｐゴシック"/>
      <family val="3"/>
      <charset val="128"/>
    </font>
    <font>
      <sz val="7"/>
      <name val="ＭＳ Ｐゴシック"/>
      <family val="3"/>
      <charset val="128"/>
    </font>
    <font>
      <b/>
      <sz val="14"/>
      <color theme="1"/>
      <name val="ＭＳ Ｐゴシック"/>
      <family val="3"/>
      <charset val="128"/>
    </font>
    <font>
      <sz val="14"/>
      <color theme="1"/>
      <name val="ＭＳ Ｐゴシック"/>
      <family val="3"/>
      <charset val="128"/>
    </font>
    <font>
      <b/>
      <sz val="8"/>
      <color theme="1"/>
      <name val="ＭＳ Ｐゴシック"/>
      <family val="3"/>
      <charset val="128"/>
    </font>
    <font>
      <sz val="9"/>
      <name val="ＭＳ 明朝"/>
      <family val="1"/>
      <charset val="128"/>
    </font>
    <font>
      <sz val="9"/>
      <color indexed="10"/>
      <name val="ＭＳ Ｐゴシック"/>
      <family val="3"/>
      <charset val="128"/>
    </font>
    <font>
      <b/>
      <sz val="10"/>
      <color indexed="10"/>
      <name val="ＭＳ Ｐゴシック"/>
      <family val="3"/>
      <charset val="128"/>
    </font>
    <font>
      <sz val="8"/>
      <color theme="1"/>
      <name val="ＭＳ Ｐゴシック"/>
      <family val="3"/>
      <charset val="128"/>
      <scheme val="minor"/>
    </font>
    <font>
      <sz val="14"/>
      <name val="ＭＳ 明朝"/>
      <family val="1"/>
      <charset val="128"/>
    </font>
    <font>
      <sz val="10"/>
      <color rgb="FFCCFFCC"/>
      <name val="ＭＳ 明朝"/>
      <family val="1"/>
      <charset val="128"/>
    </font>
    <font>
      <sz val="18"/>
      <name val="ＭＳ Ｐゴシック"/>
      <family val="3"/>
      <charset val="128"/>
    </font>
    <font>
      <b/>
      <sz val="13"/>
      <color indexed="8"/>
      <name val="ＭＳ Ｐゴシック"/>
      <family val="3"/>
      <charset val="128"/>
    </font>
    <font>
      <b/>
      <sz val="8"/>
      <name val="ＭＳ Ｐゴシック"/>
      <family val="3"/>
      <charset val="128"/>
    </font>
    <font>
      <sz val="11"/>
      <color rgb="FFFF0000"/>
      <name val="ＭＳ Ｐゴシック"/>
      <family val="3"/>
      <charset val="128"/>
    </font>
    <font>
      <sz val="9"/>
      <color theme="1"/>
      <name val="ＭＳ Ｐゴシック"/>
      <family val="2"/>
      <charset val="128"/>
      <scheme val="minor"/>
    </font>
    <font>
      <b/>
      <sz val="8"/>
      <color theme="1"/>
      <name val="ＭＳ Ｐゴシック"/>
      <family val="3"/>
      <charset val="128"/>
      <scheme val="minor"/>
    </font>
    <font>
      <sz val="16"/>
      <color theme="1"/>
      <name val="ＭＳ Ｐゴシック"/>
      <family val="3"/>
      <charset val="128"/>
      <scheme val="minor"/>
    </font>
    <font>
      <b/>
      <sz val="12"/>
      <color rgb="FFFF0000"/>
      <name val="ＭＳ Ｐゴシック"/>
      <family val="3"/>
      <charset val="128"/>
    </font>
    <font>
      <b/>
      <sz val="11"/>
      <color theme="0"/>
      <name val="ＭＳ Ｐゴシック"/>
      <family val="3"/>
      <charset val="128"/>
    </font>
    <font>
      <b/>
      <sz val="11"/>
      <name val="ＭＳ 明朝"/>
      <family val="1"/>
      <charset val="128"/>
    </font>
    <font>
      <sz val="11"/>
      <color theme="0" tint="-0.14996795556505021"/>
      <name val="ＭＳ Ｐゴシック"/>
      <family val="3"/>
      <charset val="128"/>
    </font>
    <font>
      <b/>
      <sz val="11"/>
      <color theme="0" tint="-0.14996795556505021"/>
      <name val="ＭＳ Ｐゴシック"/>
      <family val="3"/>
      <charset val="128"/>
    </font>
    <font>
      <b/>
      <sz val="14"/>
      <color theme="1"/>
      <name val="HGPｺﾞｼｯｸM"/>
      <family val="3"/>
      <charset val="128"/>
    </font>
    <font>
      <sz val="11"/>
      <color rgb="FF800000"/>
      <name val="HGPｺﾞｼｯｸM"/>
      <family val="3"/>
      <charset val="128"/>
    </font>
    <font>
      <b/>
      <sz val="13"/>
      <color theme="3"/>
      <name val="ＭＳ Ｐゴシック"/>
      <family val="2"/>
      <charset val="128"/>
      <scheme val="minor"/>
    </font>
    <font>
      <sz val="11"/>
      <color rgb="FFC00000"/>
      <name val="HGPｺﾞｼｯｸM"/>
      <family val="3"/>
      <charset val="128"/>
    </font>
    <font>
      <b/>
      <sz val="8.5"/>
      <color theme="1"/>
      <name val="HGPｺﾞｼｯｸM"/>
      <family val="3"/>
      <charset val="128"/>
    </font>
    <font>
      <sz val="11"/>
      <color theme="5" tint="-0.499984740745262"/>
      <name val="HGPｺﾞｼｯｸM"/>
      <family val="3"/>
      <charset val="128"/>
    </font>
    <font>
      <sz val="20"/>
      <name val="ＭＳ Ｐゴシック"/>
      <family val="3"/>
      <charset val="128"/>
    </font>
    <font>
      <sz val="9"/>
      <color theme="1" tint="0.499984740745262"/>
      <name val="HGPｺﾞｼｯｸM"/>
      <family val="3"/>
      <charset val="128"/>
    </font>
    <font>
      <strike/>
      <sz val="11"/>
      <color rgb="FFFF0000"/>
      <name val="ＭＳ Ｐゴシック"/>
      <family val="3"/>
      <charset val="128"/>
    </font>
    <font>
      <sz val="10"/>
      <color rgb="FFFF0000"/>
      <name val="ＭＳ 明朝"/>
      <family val="1"/>
      <charset val="128"/>
    </font>
    <font>
      <vertAlign val="subscript"/>
      <sz val="10"/>
      <name val="ＭＳ 明朝"/>
      <family val="1"/>
      <charset val="128"/>
    </font>
    <font>
      <b/>
      <sz val="10"/>
      <name val="ＭＳ 明朝"/>
      <family val="1"/>
      <charset val="128"/>
    </font>
    <font>
      <sz val="8"/>
      <name val="ＭＳ 明朝"/>
      <family val="1"/>
      <charset val="128"/>
    </font>
    <font>
      <sz val="9"/>
      <color rgb="FFFF0000"/>
      <name val="ＭＳ 明朝"/>
      <family val="1"/>
      <charset val="128"/>
    </font>
    <font>
      <sz val="10"/>
      <name val="ＭＳ Ｐ明朝"/>
      <family val="1"/>
      <charset val="128"/>
    </font>
    <font>
      <sz val="8"/>
      <color theme="1"/>
      <name val="ＭＳ Ｐゴシック"/>
      <family val="2"/>
      <charset val="128"/>
      <scheme val="minor"/>
    </font>
    <font>
      <strike/>
      <sz val="11"/>
      <color rgb="FFC00000"/>
      <name val="ＭＳ Ｐゴシック"/>
      <family val="3"/>
      <charset val="128"/>
      <scheme val="minor"/>
    </font>
    <font>
      <sz val="8"/>
      <name val="ＭＳ Ｐゴシック"/>
      <family val="3"/>
      <charset val="128"/>
      <scheme val="minor"/>
    </font>
    <font>
      <b/>
      <sz val="9"/>
      <name val="ＭＳ Ｐゴシック"/>
      <family val="3"/>
      <charset val="128"/>
      <scheme val="minor"/>
    </font>
    <font>
      <sz val="11"/>
      <color theme="8"/>
      <name val="ＭＳ Ｐゴシック"/>
      <family val="2"/>
      <charset val="128"/>
      <scheme val="minor"/>
    </font>
    <font>
      <sz val="11"/>
      <color theme="8"/>
      <name val="ＭＳ Ｐゴシック"/>
      <family val="3"/>
      <charset val="128"/>
      <scheme val="minor"/>
    </font>
    <font>
      <b/>
      <sz val="12"/>
      <name val="ＭＳ Ｐゴシック"/>
      <family val="3"/>
      <charset val="128"/>
      <scheme val="minor"/>
    </font>
    <font>
      <strike/>
      <sz val="8"/>
      <color rgb="FFFF0000"/>
      <name val="ＭＳ 明朝"/>
      <family val="1"/>
      <charset val="128"/>
    </font>
    <font>
      <sz val="6"/>
      <color rgb="FF000000"/>
      <name val="ＭＳ 明朝"/>
      <family val="1"/>
      <charset val="128"/>
    </font>
    <font>
      <sz val="8"/>
      <color rgb="FF000000"/>
      <name val="ＭＳ Ｐゴシック"/>
      <family val="3"/>
      <charset val="128"/>
    </font>
    <font>
      <sz val="9"/>
      <color rgb="FF000000"/>
      <name val="ＭＳ Ｐゴシック"/>
      <family val="3"/>
      <charset val="128"/>
    </font>
    <font>
      <b/>
      <sz val="8"/>
      <color rgb="FF000000"/>
      <name val="ＭＳ Ｐゴシック"/>
      <family val="3"/>
      <charset val="128"/>
    </font>
    <font>
      <vertAlign val="subscript"/>
      <sz val="9"/>
      <name val="ＭＳ Ｐゴシック"/>
      <family val="3"/>
      <charset val="128"/>
    </font>
    <font>
      <vertAlign val="superscript"/>
      <sz val="9"/>
      <name val="ＭＳ Ｐゴシック"/>
      <family val="3"/>
      <charset val="128"/>
    </font>
    <font>
      <vertAlign val="subscript"/>
      <sz val="8"/>
      <name val="ＭＳ Ｐゴシック"/>
      <family val="3"/>
      <charset val="128"/>
    </font>
    <font>
      <sz val="18"/>
      <color theme="1"/>
      <name val="ＭＳ Ｐゴシック"/>
      <family val="2"/>
      <charset val="128"/>
      <scheme val="minor"/>
    </font>
    <font>
      <sz val="18"/>
      <color theme="1"/>
      <name val="ＭＳ Ｐゴシック"/>
      <family val="3"/>
      <charset val="128"/>
      <scheme val="minor"/>
    </font>
    <font>
      <b/>
      <sz val="16"/>
      <color theme="1"/>
      <name val="ＭＳ Ｐゴシック"/>
      <family val="3"/>
      <charset val="128"/>
      <scheme val="minor"/>
    </font>
    <font>
      <b/>
      <sz val="12"/>
      <name val="ＭＳ ゴシック"/>
      <family val="3"/>
      <charset val="128"/>
    </font>
    <font>
      <sz val="8"/>
      <color rgb="FFFF0000"/>
      <name val="ＭＳ Ｐゴシック"/>
      <family val="3"/>
      <charset val="128"/>
    </font>
    <font>
      <b/>
      <sz val="12"/>
      <name val="ＭＳ 明朝"/>
      <family val="1"/>
      <charset val="128"/>
    </font>
    <font>
      <sz val="10"/>
      <name val="HGPｺﾞｼｯｸM"/>
      <family val="3"/>
      <charset val="128"/>
    </font>
    <font>
      <sz val="9"/>
      <color indexed="81"/>
      <name val="MS P ゴシック"/>
      <family val="3"/>
      <charset val="128"/>
    </font>
    <font>
      <sz val="10.5"/>
      <color rgb="FF000000"/>
      <name val="ＭＳ 明朝"/>
      <family val="1"/>
      <charset val="128"/>
    </font>
    <font>
      <sz val="9"/>
      <color rgb="FFFF0000"/>
      <name val="HGPｺﾞｼｯｸM"/>
      <family val="3"/>
      <charset val="128"/>
    </font>
    <font>
      <sz val="10"/>
      <color indexed="81"/>
      <name val="MS P ゴシック"/>
      <family val="3"/>
      <charset val="128"/>
    </font>
    <font>
      <b/>
      <sz val="10"/>
      <color indexed="81"/>
      <name val="MS P ゴシック"/>
      <family val="3"/>
      <charset val="128"/>
    </font>
  </fonts>
  <fills count="6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rgb="FFFFFF99"/>
        <bgColor indexed="64"/>
      </patternFill>
    </fill>
    <fill>
      <patternFill patternType="solid">
        <fgColor rgb="FFCCFFCC"/>
        <bgColor indexed="64"/>
      </patternFill>
    </fill>
    <fill>
      <patternFill patternType="solid">
        <fgColor rgb="FFFFFFCC"/>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rgb="FFFF99FF"/>
        <bgColor indexed="64"/>
      </patternFill>
    </fill>
    <fill>
      <patternFill patternType="solid">
        <fgColor rgb="FFDDDDDD"/>
        <bgColor indexed="64"/>
      </patternFill>
    </fill>
    <fill>
      <patternFill patternType="solid">
        <fgColor theme="3" tint="0.7999816888943144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rgb="FF66FF33"/>
        <bgColor indexed="64"/>
      </patternFill>
    </fill>
    <fill>
      <patternFill patternType="solid">
        <fgColor indexed="9"/>
        <bgColor indexed="64"/>
      </patternFill>
    </fill>
    <fill>
      <patternFill patternType="solid">
        <fgColor theme="0" tint="-0.34998626667073579"/>
        <bgColor indexed="64"/>
      </patternFill>
    </fill>
    <fill>
      <patternFill patternType="lightGray">
        <bgColor theme="8" tint="0.79998168889431442"/>
      </patternFill>
    </fill>
    <fill>
      <patternFill patternType="solid">
        <fgColor theme="4" tint="-0.499984740745262"/>
        <bgColor indexed="64"/>
      </patternFill>
    </fill>
    <fill>
      <patternFill patternType="solid">
        <fgColor theme="0" tint="-0.249977111117893"/>
        <bgColor indexed="64"/>
      </patternFill>
    </fill>
    <fill>
      <patternFill patternType="solid">
        <fgColor theme="0" tint="-0.14996795556505021"/>
        <bgColor indexed="64"/>
      </patternFill>
    </fill>
    <fill>
      <patternFill patternType="solid">
        <fgColor rgb="FFE0E0E0"/>
        <bgColor indexed="64"/>
      </patternFill>
    </fill>
    <fill>
      <patternFill patternType="solid">
        <fgColor rgb="FFEAEAEA"/>
        <bgColor indexed="64"/>
      </patternFill>
    </fill>
    <fill>
      <patternFill patternType="solid">
        <fgColor rgb="FFF3F3E1"/>
        <bgColor indexed="64"/>
      </patternFill>
    </fill>
    <fill>
      <patternFill patternType="solid">
        <fgColor rgb="FFE9F8E4"/>
        <bgColor indexed="64"/>
      </patternFill>
    </fill>
    <fill>
      <patternFill patternType="solid">
        <fgColor indexed="65"/>
        <bgColor auto="1"/>
      </patternFill>
    </fill>
    <fill>
      <patternFill patternType="solid">
        <fgColor theme="0" tint="-0.24994659260841701"/>
        <bgColor indexed="64"/>
      </patternFill>
    </fill>
    <fill>
      <patternFill patternType="solid">
        <fgColor theme="9" tint="0.59996337778862885"/>
        <bgColor indexed="64"/>
      </patternFill>
    </fill>
    <fill>
      <patternFill patternType="solid">
        <fgColor theme="4" tint="0.59996337778862885"/>
        <bgColor indexed="64"/>
      </patternFill>
    </fill>
    <fill>
      <patternFill patternType="solid">
        <fgColor theme="3" tint="0.59996337778862885"/>
        <bgColor indexed="64"/>
      </patternFill>
    </fill>
    <fill>
      <patternFill patternType="solid">
        <fgColor rgb="FF6699FF"/>
        <bgColor indexed="64"/>
      </patternFill>
    </fill>
    <fill>
      <patternFill patternType="solid">
        <fgColor rgb="FFFFC00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0000"/>
        <bgColor indexed="64"/>
      </patternFill>
    </fill>
    <fill>
      <patternFill patternType="solid">
        <fgColor rgb="FFFFCCFF"/>
        <bgColor indexed="64"/>
      </patternFill>
    </fill>
    <fill>
      <patternFill patternType="solid">
        <fgColor theme="8" tint="0.59996337778862885"/>
        <bgColor indexed="64"/>
      </patternFill>
    </fill>
  </fills>
  <borders count="400">
    <border>
      <left/>
      <right/>
      <top/>
      <bottom/>
      <diagonal/>
    </border>
    <border diagonalUp="1">
      <left style="thin">
        <color indexed="64"/>
      </left>
      <right/>
      <top style="thin">
        <color indexed="64"/>
      </top>
      <bottom style="thin">
        <color indexed="64"/>
      </bottom>
      <diagonal style="thin">
        <color indexed="64"/>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hair">
        <color indexed="64"/>
      </left>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style="hair">
        <color indexed="64"/>
      </top>
      <bottom/>
      <diagonal/>
    </border>
    <border>
      <left/>
      <right/>
      <top style="thin">
        <color indexed="64"/>
      </top>
      <bottom style="hair">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style="thin">
        <color indexed="64"/>
      </right>
      <top style="hair">
        <color indexed="64"/>
      </top>
      <bottom style="hair">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hair">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medium">
        <color indexed="64"/>
      </left>
      <right/>
      <top/>
      <bottom style="medium">
        <color indexed="64"/>
      </bottom>
      <diagonal/>
    </border>
    <border>
      <left/>
      <right/>
      <top/>
      <bottom style="hair">
        <color indexed="64"/>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right/>
      <top style="hair">
        <color indexed="64"/>
      </top>
      <bottom/>
      <diagonal/>
    </border>
    <border>
      <left style="medium">
        <color indexed="64"/>
      </left>
      <right style="thin">
        <color indexed="64"/>
      </right>
      <top/>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medium">
        <color indexed="64"/>
      </left>
      <right style="thin">
        <color indexed="64"/>
      </right>
      <top style="thin">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medium">
        <color indexed="64"/>
      </left>
      <right style="thin">
        <color indexed="64"/>
      </right>
      <top style="thin">
        <color indexed="64"/>
      </top>
      <bottom style="thin">
        <color indexed="64"/>
      </bottom>
      <diagonal/>
    </border>
    <border>
      <left style="hair">
        <color indexed="64"/>
      </left>
      <right/>
      <top/>
      <bottom style="thin">
        <color indexed="64"/>
      </bottom>
      <diagonal/>
    </border>
    <border>
      <left/>
      <right/>
      <top/>
      <bottom style="thick">
        <color theme="0"/>
      </bottom>
      <diagonal/>
    </border>
    <border diagonalUp="1">
      <left style="thin">
        <color indexed="64"/>
      </left>
      <right/>
      <top style="thin">
        <color indexed="64"/>
      </top>
      <bottom/>
      <diagonal style="thin">
        <color indexed="64"/>
      </diagonal>
    </border>
    <border>
      <left style="hair">
        <color indexed="64"/>
      </left>
      <right/>
      <top/>
      <bottom style="hair">
        <color indexed="64"/>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hair">
        <color indexed="64"/>
      </left>
      <right/>
      <top style="hair">
        <color indexed="64"/>
      </top>
      <bottom/>
      <diagonal/>
    </border>
    <border>
      <left/>
      <right style="medium">
        <color indexed="64"/>
      </right>
      <top style="thin">
        <color indexed="64"/>
      </top>
      <bottom style="thin">
        <color indexed="64"/>
      </bottom>
      <diagonal/>
    </border>
    <border diagonalUp="1">
      <left style="thin">
        <color indexed="64"/>
      </left>
      <right/>
      <top/>
      <bottom/>
      <diagonal style="thin">
        <color indexed="64"/>
      </diagonal>
    </border>
    <border>
      <left style="hair">
        <color indexed="64"/>
      </left>
      <right/>
      <top style="hair">
        <color indexed="64"/>
      </top>
      <bottom style="hair">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style="medium">
        <color indexed="64"/>
      </left>
      <right/>
      <top/>
      <bottom/>
      <diagonal/>
    </border>
    <border>
      <left/>
      <right style="medium">
        <color indexed="64"/>
      </right>
      <top/>
      <bottom/>
      <diagonal/>
    </border>
    <border>
      <left style="thin">
        <color indexed="64"/>
      </left>
      <right style="thin">
        <color theme="1" tint="0.499984740745262"/>
      </right>
      <top/>
      <bottom style="thin">
        <color theme="1" tint="0.499984740745262"/>
      </bottom>
      <diagonal/>
    </border>
    <border>
      <left style="thin">
        <color theme="1" tint="0.499984740745262"/>
      </left>
      <right/>
      <top/>
      <bottom/>
      <diagonal/>
    </border>
    <border>
      <left style="thin">
        <color theme="1" tint="0.499984740745262"/>
      </left>
      <right style="thin">
        <color theme="1" tint="0.499984740745262"/>
      </right>
      <top/>
      <bottom/>
      <diagonal/>
    </border>
    <border>
      <left style="medium">
        <color indexed="64"/>
      </left>
      <right style="thin">
        <color theme="1" tint="0.499984740745262"/>
      </right>
      <top/>
      <bottom/>
      <diagonal/>
    </border>
    <border>
      <left style="thin">
        <color auto="1"/>
      </left>
      <right style="thin">
        <color theme="1" tint="0.499984740745262"/>
      </right>
      <top/>
      <bottom/>
      <diagonal/>
    </border>
    <border>
      <left style="medium">
        <color theme="1"/>
      </left>
      <right style="thin">
        <color theme="1" tint="0.499984740745262"/>
      </right>
      <top/>
      <bottom/>
      <diagonal/>
    </border>
    <border>
      <left style="thin">
        <color theme="1" tint="0.499984740745262"/>
      </left>
      <right style="thin">
        <color auto="1"/>
      </right>
      <top/>
      <bottom/>
      <diagonal/>
    </border>
    <border>
      <left/>
      <right style="thin">
        <color theme="1" tint="0.499984740745262"/>
      </right>
      <top/>
      <bottom/>
      <diagonal/>
    </border>
    <border>
      <left style="thin">
        <color theme="1"/>
      </left>
      <right/>
      <top/>
      <bottom/>
      <diagonal/>
    </border>
    <border>
      <left style="thin">
        <color theme="1"/>
      </left>
      <right style="thin">
        <color theme="1" tint="0.499984740745262"/>
      </right>
      <top/>
      <bottom/>
      <diagonal/>
    </border>
    <border>
      <left style="thin">
        <color theme="1" tint="0.499984740745262"/>
      </left>
      <right style="dotted">
        <color theme="1" tint="0.24994659260841701"/>
      </right>
      <top/>
      <bottom/>
      <diagonal/>
    </border>
    <border>
      <left style="dotted">
        <color theme="1"/>
      </left>
      <right style="thin">
        <color theme="1" tint="0.499984740745262"/>
      </right>
      <top/>
      <bottom/>
      <diagonal/>
    </border>
    <border>
      <left style="dotted">
        <color theme="1"/>
      </left>
      <right/>
      <top/>
      <bottom/>
      <diagonal/>
    </border>
    <border>
      <left style="dotted">
        <color theme="1"/>
      </left>
      <right style="thin">
        <color theme="1"/>
      </right>
      <top/>
      <bottom/>
      <diagonal/>
    </border>
    <border>
      <left style="thin">
        <color theme="1"/>
      </left>
      <right style="hair">
        <color theme="1"/>
      </right>
      <top/>
      <bottom/>
      <diagonal/>
    </border>
    <border>
      <left style="hair">
        <color theme="1"/>
      </left>
      <right style="thin">
        <color theme="1" tint="0.499984740745262"/>
      </right>
      <top/>
      <bottom/>
      <diagonal/>
    </border>
    <border>
      <left style="thin">
        <color theme="1" tint="0.499984740745262"/>
      </left>
      <right style="hair">
        <color theme="1"/>
      </right>
      <top/>
      <bottom/>
      <diagonal/>
    </border>
    <border>
      <left style="thin">
        <color indexed="64"/>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indexed="64"/>
      </left>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theme="1"/>
      </left>
      <right style="thin">
        <color theme="1" tint="0.499984740745262"/>
      </right>
      <top style="thin">
        <color theme="1" tint="0.499984740745262"/>
      </top>
      <bottom style="thin">
        <color theme="1" tint="0.499984740745262"/>
      </bottom>
      <diagonal/>
    </border>
    <border>
      <left style="thin">
        <color theme="1"/>
      </left>
      <right/>
      <top style="thin">
        <color theme="1" tint="0.499984740745262"/>
      </top>
      <bottom style="thin">
        <color theme="1" tint="0.499984740745262"/>
      </bottom>
      <diagonal/>
    </border>
    <border>
      <left style="thin">
        <color theme="1"/>
      </left>
      <right style="thin">
        <color theme="1" tint="0.499984740745262"/>
      </right>
      <top style="thin">
        <color theme="1" tint="0.499984740745262"/>
      </top>
      <bottom style="thin">
        <color theme="1" tint="0.499984740745262"/>
      </bottom>
      <diagonal/>
    </border>
    <border>
      <left style="dotted">
        <color theme="1"/>
      </left>
      <right/>
      <top style="thin">
        <color theme="1" tint="0.499984740745262"/>
      </top>
      <bottom style="thin">
        <color theme="1" tint="0.499984740745262"/>
      </bottom>
      <diagonal/>
    </border>
    <border>
      <left style="dotted">
        <color theme="1"/>
      </left>
      <right style="thin">
        <color theme="1" tint="0.499984740745262"/>
      </right>
      <top style="thin">
        <color theme="1" tint="0.499984740745262"/>
      </top>
      <bottom style="thin">
        <color theme="1" tint="0.499984740745262"/>
      </bottom>
      <diagonal/>
    </border>
    <border>
      <left style="thin">
        <color theme="1" tint="0.499984740745262"/>
      </left>
      <right style="dotted">
        <color theme="1"/>
      </right>
      <top style="thin">
        <color theme="1" tint="0.499984740745262"/>
      </top>
      <bottom style="thin">
        <color theme="1" tint="0.499984740745262"/>
      </bottom>
      <diagonal/>
    </border>
    <border>
      <left style="thin">
        <color theme="1"/>
      </left>
      <right style="hair">
        <color theme="1"/>
      </right>
      <top style="thin">
        <color theme="1" tint="0.499984740745262"/>
      </top>
      <bottom style="thin">
        <color theme="1" tint="0.499984740745262"/>
      </bottom>
      <diagonal/>
    </border>
    <border>
      <left style="hair">
        <color theme="1"/>
      </left>
      <right style="thin">
        <color theme="1" tint="0.499984740745262"/>
      </right>
      <top style="thin">
        <color theme="1" tint="0.499984740745262"/>
      </top>
      <bottom style="thin">
        <color theme="1" tint="0.499984740745262"/>
      </bottom>
      <diagonal/>
    </border>
    <border>
      <left style="thin">
        <color theme="1" tint="0.499984740745262"/>
      </left>
      <right style="hair">
        <color theme="1"/>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medium">
        <color theme="1"/>
      </left>
      <right style="thin">
        <color auto="1"/>
      </right>
      <top/>
      <bottom/>
      <diagonal/>
    </border>
    <border>
      <left/>
      <right/>
      <top style="thin">
        <color theme="1" tint="0.499984740745262"/>
      </top>
      <bottom style="thin">
        <color theme="1" tint="0.499984740745262"/>
      </bottom>
      <diagonal/>
    </border>
    <border>
      <left style="thin">
        <color indexed="64"/>
      </left>
      <right style="thin">
        <color theme="1" tint="0.499984740745262"/>
      </right>
      <top style="thin">
        <color indexed="64"/>
      </top>
      <bottom style="thin">
        <color indexed="64"/>
      </bottom>
      <diagonal/>
    </border>
    <border>
      <left style="thin">
        <color theme="1" tint="0.499984740745262"/>
      </left>
      <right/>
      <top style="thin">
        <color indexed="64"/>
      </top>
      <bottom style="thin">
        <color indexed="64"/>
      </bottom>
      <diagonal/>
    </border>
    <border>
      <left style="thin">
        <color theme="1" tint="0.499984740745262"/>
      </left>
      <right style="thin">
        <color theme="1" tint="0.499984740745262"/>
      </right>
      <top style="thin">
        <color indexed="64"/>
      </top>
      <bottom style="thin">
        <color indexed="64"/>
      </bottom>
      <diagonal/>
    </border>
    <border>
      <left style="thin">
        <color theme="1" tint="0.499984740745262"/>
      </left>
      <right style="thin">
        <color auto="1"/>
      </right>
      <top style="thin">
        <color indexed="64"/>
      </top>
      <bottom style="thin">
        <color indexed="64"/>
      </bottom>
      <diagonal/>
    </border>
    <border>
      <left/>
      <right style="thin">
        <color theme="1" tint="0.499984740745262"/>
      </right>
      <top style="thin">
        <color indexed="64"/>
      </top>
      <bottom style="thin">
        <color indexed="64"/>
      </bottom>
      <diagonal/>
    </border>
    <border>
      <left style="thin">
        <color theme="1"/>
      </left>
      <right style="thin">
        <color theme="1" tint="0.499984740745262"/>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ck">
        <color indexed="64"/>
      </left>
      <right/>
      <top style="thick">
        <color indexed="64"/>
      </top>
      <bottom/>
      <diagonal/>
    </border>
    <border>
      <left/>
      <right/>
      <top style="thick">
        <color indexed="64"/>
      </top>
      <bottom/>
      <diagonal/>
    </border>
    <border diagonalUp="1">
      <left style="thin">
        <color indexed="64"/>
      </left>
      <right style="thin">
        <color indexed="64"/>
      </right>
      <top style="thin">
        <color indexed="64"/>
      </top>
      <bottom/>
      <diagonal style="thin">
        <color indexed="64"/>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ck">
        <color indexed="64"/>
      </right>
      <top/>
      <bottom/>
      <diagonal/>
    </border>
    <border>
      <left style="thin">
        <color indexed="64"/>
      </left>
      <right style="thin">
        <color indexed="64"/>
      </right>
      <top style="thin">
        <color indexed="64"/>
      </top>
      <bottom style="thick">
        <color indexed="64"/>
      </bottom>
      <diagonal/>
    </border>
    <border>
      <left/>
      <right style="thick">
        <color indexed="64"/>
      </right>
      <top style="thin">
        <color indexed="64"/>
      </top>
      <bottom style="thin">
        <color indexed="64"/>
      </bottom>
      <diagonal/>
    </border>
    <border>
      <left style="thick">
        <color indexed="64"/>
      </left>
      <right/>
      <top/>
      <bottom/>
      <diagonal/>
    </border>
    <border>
      <left/>
      <right style="thin">
        <color indexed="64"/>
      </right>
      <top style="thick">
        <color indexed="64"/>
      </top>
      <bottom style="thick">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diagonalUp="1">
      <left style="thick">
        <color indexed="64"/>
      </left>
      <right style="thin">
        <color indexed="64"/>
      </right>
      <top style="thin">
        <color indexed="64"/>
      </top>
      <bottom style="thin">
        <color indexed="64"/>
      </bottom>
      <diagonal style="thin">
        <color indexed="64"/>
      </diagonal>
    </border>
    <border diagonalUp="1">
      <left style="thin">
        <color indexed="64"/>
      </left>
      <right style="thick">
        <color indexed="64"/>
      </right>
      <top style="thin">
        <color indexed="64"/>
      </top>
      <bottom style="thin">
        <color indexed="64"/>
      </bottom>
      <diagonal style="thin">
        <color indexed="64"/>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ck">
        <color indexed="64"/>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thin">
        <color rgb="FF000000"/>
      </left>
      <right style="thin">
        <color rgb="FF000000"/>
      </right>
      <top style="thin">
        <color rgb="FF000000"/>
      </top>
      <bottom style="thin">
        <color rgb="FF000000"/>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right style="medium">
        <color indexed="64"/>
      </right>
      <top style="double">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diagonal/>
    </border>
    <border>
      <left style="thick">
        <color indexed="64"/>
      </left>
      <right/>
      <top style="thin">
        <color indexed="64"/>
      </top>
      <bottom style="thin">
        <color indexed="64"/>
      </bottom>
      <diagonal/>
    </border>
    <border>
      <left/>
      <right style="thin">
        <color theme="1" tint="0.499984740745262"/>
      </right>
      <top style="thin">
        <color indexed="64"/>
      </top>
      <bottom/>
      <diagonal/>
    </border>
    <border>
      <left style="thin">
        <color theme="1" tint="0.499984740745262"/>
      </left>
      <right style="thin">
        <color theme="1" tint="0.499984740745262"/>
      </right>
      <top style="thin">
        <color indexed="64"/>
      </top>
      <bottom/>
      <diagonal/>
    </border>
    <border>
      <left style="thin">
        <color theme="1" tint="0.499984740745262"/>
      </left>
      <right/>
      <top style="thin">
        <color indexed="64"/>
      </top>
      <bottom/>
      <diagonal/>
    </border>
    <border>
      <left style="thin">
        <color theme="1" tint="0.499984740745262"/>
      </left>
      <right style="dotted">
        <color theme="1" tint="0.24994659260841701"/>
      </right>
      <top style="thin">
        <color indexed="64"/>
      </top>
      <bottom/>
      <diagonal/>
    </border>
    <border diagonalUp="1">
      <left style="thin">
        <color indexed="64"/>
      </left>
      <right style="thin">
        <color indexed="64"/>
      </right>
      <top style="double">
        <color indexed="64"/>
      </top>
      <bottom style="thin">
        <color indexed="64"/>
      </bottom>
      <diagonal style="thin">
        <color indexed="64"/>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right/>
      <top style="thick">
        <color indexed="64"/>
      </top>
      <bottom style="thin">
        <color indexed="64"/>
      </bottom>
      <diagonal/>
    </border>
    <border>
      <left style="medium">
        <color indexed="64"/>
      </left>
      <right/>
      <top style="thin">
        <color indexed="64"/>
      </top>
      <bottom style="thin">
        <color theme="1" tint="0.499984740745262"/>
      </bottom>
      <diagonal/>
    </border>
    <border>
      <left style="thin">
        <color indexed="64"/>
      </left>
      <right style="thin">
        <color theme="1" tint="0.499984740745262"/>
      </right>
      <top style="thin">
        <color indexed="64"/>
      </top>
      <bottom/>
      <diagonal/>
    </border>
    <border>
      <left/>
      <right/>
      <top style="thin">
        <color indexed="64"/>
      </top>
      <bottom style="thin">
        <color theme="1" tint="0.499984740745262"/>
      </bottom>
      <diagonal/>
    </border>
    <border>
      <left/>
      <right style="medium">
        <color indexed="64"/>
      </right>
      <top style="thin">
        <color indexed="64"/>
      </top>
      <bottom style="thin">
        <color theme="1" tint="0.499984740745262"/>
      </bottom>
      <diagonal/>
    </border>
    <border>
      <left style="thin">
        <color indexed="64"/>
      </left>
      <right/>
      <top style="thin">
        <color indexed="64"/>
      </top>
      <bottom style="thin">
        <color theme="1" tint="0.499984740745262"/>
      </bottom>
      <diagonal/>
    </border>
    <border>
      <left/>
      <right style="thin">
        <color indexed="64"/>
      </right>
      <top style="thin">
        <color indexed="64"/>
      </top>
      <bottom style="thin">
        <color theme="1" tint="0.499984740745262"/>
      </bottom>
      <diagonal/>
    </border>
    <border>
      <left/>
      <right style="thin">
        <color indexed="64"/>
      </right>
      <top style="thin">
        <color theme="1" tint="0.499984740745262"/>
      </top>
      <bottom/>
      <diagonal/>
    </border>
    <border>
      <left/>
      <right/>
      <top/>
      <bottom style="thin">
        <color theme="1" tint="0.499984740745262"/>
      </bottom>
      <diagonal/>
    </border>
    <border>
      <left/>
      <right style="thin">
        <color indexed="64"/>
      </right>
      <top style="thin">
        <color theme="1" tint="0.499984740745262"/>
      </top>
      <bottom style="thin">
        <color theme="1" tint="0.499984740745262"/>
      </bottom>
      <diagonal/>
    </border>
    <border>
      <left style="thin">
        <color theme="1"/>
      </left>
      <right style="medium">
        <color indexed="64"/>
      </right>
      <top style="thin">
        <color theme="1" tint="0.499984740745262"/>
      </top>
      <bottom/>
      <diagonal/>
    </border>
    <border>
      <left/>
      <right/>
      <top style="thin">
        <color theme="1" tint="0.499984740745262"/>
      </top>
      <bottom/>
      <diagonal/>
    </border>
    <border>
      <left style="thin">
        <color theme="1"/>
      </left>
      <right/>
      <top style="thin">
        <color theme="1" tint="0.499984740745262"/>
      </top>
      <bottom/>
      <diagonal/>
    </border>
    <border>
      <left/>
      <right style="thin">
        <color theme="1"/>
      </right>
      <top style="thin">
        <color theme="1" tint="0.499984740745262"/>
      </top>
      <bottom/>
      <diagonal/>
    </border>
    <border>
      <left style="medium">
        <color indexed="64"/>
      </left>
      <right/>
      <top style="thin">
        <color theme="1" tint="0.499984740745262"/>
      </top>
      <bottom style="thin">
        <color theme="1" tint="0.499984740745262"/>
      </bottom>
      <diagonal/>
    </border>
    <border>
      <left style="thin">
        <color indexed="64"/>
      </left>
      <right/>
      <top style="thin">
        <color theme="1" tint="0.499984740745262"/>
      </top>
      <bottom/>
      <diagonal/>
    </border>
    <border>
      <left style="medium">
        <color indexed="64"/>
      </left>
      <right/>
      <top style="thin">
        <color theme="1" tint="0.499984740745262"/>
      </top>
      <bottom/>
      <diagonal/>
    </border>
    <border>
      <left style="thin">
        <color theme="1"/>
      </left>
      <right style="thin">
        <color theme="1" tint="0.499984740745262"/>
      </right>
      <top style="thin">
        <color theme="1" tint="0.499984740745262"/>
      </top>
      <bottom/>
      <diagonal/>
    </border>
    <border>
      <left style="thin">
        <color indexed="64"/>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medium">
        <color indexed="64"/>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auto="1"/>
      </right>
      <top style="thin">
        <color theme="1" tint="0.499984740745262"/>
      </top>
      <bottom/>
      <diagonal/>
    </border>
    <border>
      <left style="thin">
        <color theme="1"/>
      </left>
      <right style="medium">
        <color indexed="64"/>
      </right>
      <top/>
      <bottom/>
      <diagonal/>
    </border>
    <border>
      <left style="thin">
        <color theme="1" tint="0.499984740745262"/>
      </left>
      <right style="medium">
        <color indexed="64"/>
      </right>
      <top style="thin">
        <color theme="1" tint="0.499984740745262"/>
      </top>
      <bottom/>
      <diagonal/>
    </border>
    <border>
      <left style="thin">
        <color theme="1" tint="0.499984740745262"/>
      </left>
      <right style="dotted">
        <color theme="1" tint="0.24994659260841701"/>
      </right>
      <top style="thin">
        <color theme="1" tint="0.499984740745262"/>
      </top>
      <bottom/>
      <diagonal/>
    </border>
    <border>
      <left style="thin">
        <color theme="1" tint="0.499984740745262"/>
      </left>
      <right style="thin">
        <color theme="1"/>
      </right>
      <top style="thin">
        <color theme="1" tint="0.499984740745262"/>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theme="1" tint="0.499984740745262"/>
      </bottom>
      <diagonal/>
    </border>
    <border>
      <left style="thin">
        <color theme="1"/>
      </left>
      <right style="thin">
        <color indexed="64"/>
      </right>
      <top style="thin">
        <color indexed="64"/>
      </top>
      <bottom/>
      <diagonal/>
    </border>
    <border>
      <left style="thin">
        <color theme="1" tint="0.499984740745262"/>
      </left>
      <right style="thin">
        <color auto="1"/>
      </right>
      <top style="thin">
        <color indexed="64"/>
      </top>
      <bottom/>
      <diagonal/>
    </border>
    <border>
      <left style="thin">
        <color theme="1"/>
      </left>
      <right style="thin">
        <color theme="1" tint="0.499984740745262"/>
      </right>
      <top style="thin">
        <color indexed="64"/>
      </top>
      <bottom/>
      <diagonal/>
    </border>
    <border>
      <left style="thin">
        <color indexed="64"/>
      </left>
      <right/>
      <top style="thick">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n">
        <color indexed="64"/>
      </right>
      <top style="double">
        <color indexed="64"/>
      </top>
      <bottom/>
      <diagonal/>
    </border>
    <border>
      <left/>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hair">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hair">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thin">
        <color indexed="64"/>
      </left>
      <right/>
      <top style="medium">
        <color indexed="64"/>
      </top>
      <bottom/>
      <diagonal/>
    </border>
    <border>
      <left/>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diagonalUp="1">
      <left style="medium">
        <color indexed="64"/>
      </left>
      <right style="medium">
        <color indexed="64"/>
      </right>
      <top style="medium">
        <color indexed="64"/>
      </top>
      <bottom style="hair">
        <color indexed="64"/>
      </bottom>
      <diagonal style="thin">
        <color indexed="64"/>
      </diagonal>
    </border>
    <border diagonalUp="1">
      <left style="medium">
        <color indexed="64"/>
      </left>
      <right style="medium">
        <color indexed="64"/>
      </right>
      <top style="hair">
        <color indexed="64"/>
      </top>
      <bottom style="hair">
        <color indexed="64"/>
      </bottom>
      <diagonal style="thin">
        <color indexed="64"/>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hair">
        <color indexed="64"/>
      </left>
      <right/>
      <top/>
      <bottom/>
      <diagonal/>
    </border>
    <border>
      <left style="hair">
        <color indexed="64"/>
      </left>
      <right/>
      <top style="medium">
        <color indexed="64"/>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diagonal/>
    </border>
    <border>
      <left/>
      <right style="thin">
        <color indexed="64"/>
      </right>
      <top style="hair">
        <color indexed="64"/>
      </top>
      <bottom style="medium">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medium">
        <color indexed="64"/>
      </right>
      <top style="medium">
        <color indexed="64"/>
      </top>
      <bottom style="thin">
        <color indexed="64"/>
      </bottom>
      <diagonal/>
    </border>
    <border diagonalUp="1">
      <left/>
      <right/>
      <top style="double">
        <color indexed="64"/>
      </top>
      <bottom style="thin">
        <color indexed="64"/>
      </bottom>
      <diagonal style="thin">
        <color indexed="64"/>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ck">
        <color indexed="64"/>
      </bottom>
      <diagonal/>
    </border>
    <border>
      <left style="thin">
        <color indexed="64"/>
      </left>
      <right/>
      <top style="thin">
        <color indexed="64"/>
      </top>
      <bottom style="double">
        <color indexed="64"/>
      </bottom>
      <diagonal/>
    </border>
    <border diagonalUp="1">
      <left style="thin">
        <color indexed="64"/>
      </left>
      <right/>
      <top/>
      <bottom style="thick">
        <color indexed="64"/>
      </bottom>
      <diagonal style="thin">
        <color indexed="64"/>
      </diagonal>
    </border>
    <border diagonalUp="1">
      <left/>
      <right/>
      <top/>
      <bottom style="thick">
        <color indexed="64"/>
      </bottom>
      <diagonal style="thin">
        <color indexed="64"/>
      </diagonal>
    </border>
    <border diagonalUp="1">
      <left/>
      <right style="thin">
        <color indexed="64"/>
      </right>
      <top/>
      <bottom style="thick">
        <color indexed="64"/>
      </bottom>
      <diagonal style="thin">
        <color indexed="64"/>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ck">
        <color indexed="64"/>
      </right>
      <top/>
      <bottom/>
      <diagonal/>
    </border>
    <border>
      <left style="thick">
        <color indexed="64"/>
      </left>
      <right style="thin">
        <color indexed="64"/>
      </right>
      <top/>
      <bottom style="thick">
        <color indexed="64"/>
      </bottom>
      <diagonal/>
    </border>
    <border>
      <left style="thin">
        <color indexed="64"/>
      </left>
      <right style="thick">
        <color indexed="64"/>
      </right>
      <top/>
      <bottom style="thick">
        <color indexed="64"/>
      </bottom>
      <diagonal/>
    </border>
    <border diagonalUp="1">
      <left style="thin">
        <color indexed="64"/>
      </left>
      <right style="thin">
        <color indexed="64"/>
      </right>
      <top style="double">
        <color indexed="64"/>
      </top>
      <bottom/>
      <diagonal style="thin">
        <color indexed="64"/>
      </diagonal>
    </border>
    <border>
      <left style="thin">
        <color theme="1"/>
      </left>
      <right style="thin">
        <color theme="1"/>
      </right>
      <top style="medium">
        <color indexed="64"/>
      </top>
      <bottom style="thin">
        <color indexed="64"/>
      </bottom>
      <diagonal/>
    </border>
    <border>
      <left/>
      <right style="thin">
        <color theme="1"/>
      </right>
      <top style="thin">
        <color indexed="64"/>
      </top>
      <bottom style="thin">
        <color indexed="64"/>
      </bottom>
      <diagonal/>
    </border>
    <border>
      <left style="thin">
        <color theme="1" tint="0.499984740745262"/>
      </left>
      <right style="thin">
        <color theme="1" tint="0.499984740745262"/>
      </right>
      <top style="thin">
        <color theme="1"/>
      </top>
      <bottom style="thin">
        <color indexed="64"/>
      </bottom>
      <diagonal/>
    </border>
    <border diagonalUp="1">
      <left style="thick">
        <color indexed="64"/>
      </left>
      <right style="thin">
        <color indexed="64"/>
      </right>
      <top style="thin">
        <color indexed="64"/>
      </top>
      <bottom style="thick">
        <color indexed="64"/>
      </bottom>
      <diagonal style="thin">
        <color indexed="64"/>
      </diagonal>
    </border>
    <border diagonalUp="1">
      <left style="thin">
        <color indexed="64"/>
      </left>
      <right style="thin">
        <color indexed="64"/>
      </right>
      <top style="thin">
        <color indexed="64"/>
      </top>
      <bottom style="thick">
        <color indexed="64"/>
      </bottom>
      <diagonal style="thin">
        <color indexed="64"/>
      </diagonal>
    </border>
    <border diagonalUp="1">
      <left style="thin">
        <color indexed="64"/>
      </left>
      <right style="thick">
        <color indexed="64"/>
      </right>
      <top style="thin">
        <color indexed="64"/>
      </top>
      <bottom style="thick">
        <color indexed="64"/>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style="thin">
        <color indexed="64"/>
      </left>
      <right/>
      <top/>
      <bottom style="double">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hair">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style="medium">
        <color indexed="64"/>
      </bottom>
      <diagonal/>
    </border>
    <border>
      <left style="hair">
        <color indexed="64"/>
      </left>
      <right style="thin">
        <color indexed="64"/>
      </right>
      <top/>
      <bottom style="medium">
        <color indexed="64"/>
      </bottom>
      <diagonal/>
    </border>
    <border>
      <left/>
      <right style="medium">
        <color indexed="64"/>
      </right>
      <top style="hair">
        <color indexed="64"/>
      </top>
      <bottom style="thin">
        <color indexed="64"/>
      </bottom>
      <diagonal/>
    </border>
    <border>
      <left style="thin">
        <color theme="1" tint="0.499984740745262"/>
      </left>
      <right style="thin">
        <color indexed="64"/>
      </right>
      <top style="thin">
        <color theme="1" tint="0.499984740745262"/>
      </top>
      <bottom style="thin">
        <color theme="1" tint="0.499984740745262"/>
      </bottom>
      <diagonal/>
    </border>
    <border>
      <left style="thin">
        <color indexed="64"/>
      </left>
      <right style="thin">
        <color indexed="64"/>
      </right>
      <top style="medium">
        <color indexed="64"/>
      </top>
      <bottom style="thin">
        <color indexed="64"/>
      </bottom>
      <diagonal/>
    </border>
    <border>
      <left/>
      <right style="thin">
        <color theme="1"/>
      </right>
      <top/>
      <bottom style="thin">
        <color indexed="64"/>
      </bottom>
      <diagonal/>
    </border>
    <border>
      <left style="thin">
        <color theme="1"/>
      </left>
      <right style="thin">
        <color theme="1"/>
      </right>
      <top/>
      <bottom style="thin">
        <color indexed="64"/>
      </bottom>
      <diagonal/>
    </border>
    <border>
      <left style="thin">
        <color theme="1" tint="0.499984740745262"/>
      </left>
      <right style="thin">
        <color indexed="64"/>
      </right>
      <top style="thin">
        <color theme="1" tint="0.499984740745262"/>
      </top>
      <bottom style="thin">
        <color indexed="64"/>
      </bottom>
      <diagonal/>
    </border>
    <border>
      <left style="thin">
        <color theme="1"/>
      </left>
      <right style="thin">
        <color indexed="64"/>
      </right>
      <top style="medium">
        <color indexed="64"/>
      </top>
      <bottom style="thin">
        <color indexed="64"/>
      </bottom>
      <diagonal/>
    </border>
    <border>
      <left style="thin">
        <color indexed="64"/>
      </left>
      <right style="thin">
        <color theme="1"/>
      </right>
      <top style="medium">
        <color indexed="64"/>
      </top>
      <bottom style="thin">
        <color indexed="64"/>
      </bottom>
      <diagonal/>
    </border>
    <border>
      <left style="medium">
        <color indexed="64"/>
      </left>
      <right style="medium">
        <color indexed="64"/>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style="thin">
        <color indexed="64"/>
      </right>
      <top style="thin">
        <color theme="1" tint="0.499984740745262"/>
      </top>
      <bottom style="thin">
        <color theme="1" tint="0.499984740745262"/>
      </bottom>
      <diagonal/>
    </border>
    <border>
      <left style="thin">
        <color indexed="64"/>
      </left>
      <right style="medium">
        <color indexed="64"/>
      </right>
      <top style="thin">
        <color theme="1" tint="0.499984740745262"/>
      </top>
      <bottom style="thin">
        <color theme="1" tint="0.499984740745262"/>
      </bottom>
      <diagonal/>
    </border>
    <border>
      <left style="thin">
        <color theme="1" tint="0.499984740745262"/>
      </left>
      <right style="medium">
        <color indexed="64"/>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dotted">
        <color theme="1"/>
      </left>
      <right style="thin">
        <color indexed="64"/>
      </right>
      <top style="thin">
        <color indexed="64"/>
      </top>
      <bottom/>
      <diagonal/>
    </border>
    <border>
      <left style="thin">
        <color theme="1" tint="0.499984740745262"/>
      </left>
      <right style="thin">
        <color theme="1"/>
      </right>
      <top style="thin">
        <color theme="1" tint="0.499984740745262"/>
      </top>
      <bottom style="medium">
        <color indexed="64"/>
      </bottom>
      <diagonal/>
    </border>
    <border>
      <left style="thin">
        <color theme="1"/>
      </left>
      <right style="thin">
        <color theme="1"/>
      </right>
      <top style="thin">
        <color theme="1" tint="0.499984740745262"/>
      </top>
      <bottom style="medium">
        <color indexed="64"/>
      </bottom>
      <diagonal/>
    </border>
    <border>
      <left style="thin">
        <color theme="1"/>
      </left>
      <right style="thin">
        <color theme="1" tint="0.499984740745262"/>
      </right>
      <top style="thin">
        <color theme="1" tint="0.499984740745262"/>
      </top>
      <bottom style="medium">
        <color indexed="64"/>
      </bottom>
      <diagonal/>
    </border>
    <border>
      <left style="thin">
        <color theme="1"/>
      </left>
      <right style="thin">
        <color theme="1"/>
      </right>
      <top style="thin">
        <color indexed="64"/>
      </top>
      <bottom style="medium">
        <color indexed="64"/>
      </bottom>
      <diagonal/>
    </border>
    <border>
      <left style="thin">
        <color theme="1"/>
      </left>
      <right style="medium">
        <color indexed="64"/>
      </right>
      <top style="thin">
        <color theme="1" tint="0.499984740745262"/>
      </top>
      <bottom style="medium">
        <color indexed="64"/>
      </bottom>
      <diagonal/>
    </border>
    <border>
      <left style="medium">
        <color indexed="64"/>
      </left>
      <right style="thin">
        <color theme="1"/>
      </right>
      <top style="thin">
        <color theme="1" tint="0.499984740745262"/>
      </top>
      <bottom style="medium">
        <color indexed="64"/>
      </bottom>
      <diagonal/>
    </border>
    <border>
      <left style="medium">
        <color indexed="64"/>
      </left>
      <right style="thin">
        <color theme="1"/>
      </right>
      <top style="thin">
        <color theme="1" tint="0.499984740745262"/>
      </top>
      <bottom/>
      <diagonal/>
    </border>
    <border>
      <left style="thin">
        <color theme="1"/>
      </left>
      <right style="thin">
        <color theme="1"/>
      </right>
      <top style="thin">
        <color theme="1" tint="0.499984740745262"/>
      </top>
      <bottom/>
      <diagonal/>
    </border>
    <border>
      <left style="thin">
        <color theme="1"/>
      </left>
      <right style="thin">
        <color theme="1"/>
      </right>
      <top style="thin">
        <color theme="1" tint="0.499984740745262"/>
      </top>
      <bottom style="thin">
        <color theme="1" tint="0.499984740745262"/>
      </bottom>
      <diagonal/>
    </border>
    <border>
      <left style="thin">
        <color theme="1"/>
      </left>
      <right/>
      <top style="thin">
        <color theme="1" tint="0.499984740745262"/>
      </top>
      <bottom style="medium">
        <color indexed="64"/>
      </bottom>
      <diagonal/>
    </border>
    <border>
      <left style="medium">
        <color indexed="64"/>
      </left>
      <right style="thin">
        <color theme="1"/>
      </right>
      <top style="thin">
        <color theme="1" tint="0.499984740745262"/>
      </top>
      <bottom style="thin">
        <color theme="1" tint="0.499984740745262"/>
      </bottom>
      <diagonal/>
    </border>
    <border>
      <left style="medium">
        <color indexed="64"/>
      </left>
      <right/>
      <top style="thin">
        <color theme="1" tint="0.499984740745262"/>
      </top>
      <bottom style="medium">
        <color indexed="64"/>
      </bottom>
      <diagonal/>
    </border>
    <border>
      <left style="thin">
        <color theme="1"/>
      </left>
      <right/>
      <top style="thin">
        <color indexed="64"/>
      </top>
      <bottom style="medium">
        <color indexed="64"/>
      </bottom>
      <diagonal/>
    </border>
    <border>
      <left style="thin">
        <color indexed="64"/>
      </left>
      <right style="thin">
        <color theme="1"/>
      </right>
      <top style="thin">
        <color theme="1" tint="0.499984740745262"/>
      </top>
      <bottom style="medium">
        <color indexed="64"/>
      </bottom>
      <diagonal/>
    </border>
    <border>
      <left style="thin">
        <color indexed="64"/>
      </left>
      <right/>
      <top/>
      <bottom style="thin">
        <color theme="1" tint="0.499984740745262"/>
      </bottom>
      <diagonal/>
    </border>
    <border>
      <left style="thin">
        <color indexed="64"/>
      </left>
      <right style="thin">
        <color theme="1" tint="0.499984740745262"/>
      </right>
      <top style="thin">
        <color theme="1" tint="0.499984740745262"/>
      </top>
      <bottom style="thin">
        <color indexed="64"/>
      </bottom>
      <diagonal/>
    </border>
    <border>
      <left style="thin">
        <color theme="1"/>
      </left>
      <right style="thin">
        <color indexed="64"/>
      </right>
      <top style="thin">
        <color theme="1" tint="0.499984740745262"/>
      </top>
      <bottom style="thin">
        <color indexed="64"/>
      </bottom>
      <diagonal/>
    </border>
    <border>
      <left style="thin">
        <color theme="1"/>
      </left>
      <right style="thin">
        <color theme="1"/>
      </right>
      <top style="thin">
        <color theme="1" tint="0.499984740745262"/>
      </top>
      <bottom style="thin">
        <color indexed="64"/>
      </bottom>
      <diagonal/>
    </border>
    <border>
      <left style="thin">
        <color indexed="64"/>
      </left>
      <right style="thin">
        <color theme="1"/>
      </right>
      <top style="thin">
        <color theme="1" tint="0.499984740745262"/>
      </top>
      <bottom style="thin">
        <color indexed="64"/>
      </bottom>
      <diagonal/>
    </border>
    <border>
      <left style="thin">
        <color theme="0" tint="-0.499984740745262"/>
      </left>
      <right style="thin">
        <color theme="1" tint="0.499984740745262"/>
      </right>
      <top style="thin">
        <color indexed="64"/>
      </top>
      <bottom style="thin">
        <color indexed="64"/>
      </bottom>
      <diagonal/>
    </border>
    <border>
      <left style="medium">
        <color theme="1"/>
      </left>
      <right style="thin">
        <color theme="1" tint="0.499984740745262"/>
      </right>
      <top style="thin">
        <color theme="1" tint="0.499984740745262"/>
      </top>
      <bottom/>
      <diagonal/>
    </border>
    <border>
      <left style="thin">
        <color indexed="64"/>
      </left>
      <right style="thin">
        <color indexed="64"/>
      </right>
      <top style="thin">
        <color indexed="64"/>
      </top>
      <bottom style="thin">
        <color theme="1" tint="0.499984740745262"/>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thin">
        <color indexed="64"/>
      </right>
      <top style="thin">
        <color theme="1" tint="0.499984740745262"/>
      </top>
      <bottom/>
      <diagonal/>
    </border>
    <border>
      <left style="thin">
        <color indexed="64"/>
      </left>
      <right style="medium">
        <color indexed="64"/>
      </right>
      <top style="thin">
        <color theme="1" tint="0.499984740745262"/>
      </top>
      <bottom/>
      <diagonal/>
    </border>
    <border>
      <left/>
      <right style="medium">
        <color indexed="64"/>
      </right>
      <top style="thin">
        <color theme="1" tint="0.499984740745262"/>
      </top>
      <bottom style="thin">
        <color theme="1" tint="0.499984740745262"/>
      </bottom>
      <diagonal/>
    </border>
    <border>
      <left style="thick">
        <color rgb="FFFF0000"/>
      </left>
      <right style="thick">
        <color rgb="FFFF0000"/>
      </right>
      <top style="thick">
        <color rgb="FFFF0000"/>
      </top>
      <bottom style="thick">
        <color rgb="FFFF0000"/>
      </bottom>
      <diagonal/>
    </border>
  </borders>
  <cellStyleXfs count="469">
    <xf numFmtId="0" fontId="0" fillId="0" borderId="0">
      <alignment vertical="center"/>
    </xf>
    <xf numFmtId="0" fontId="36" fillId="2" borderId="0" applyNumberFormat="0" applyBorder="0" applyAlignment="0" applyProtection="0">
      <alignment vertical="center"/>
    </xf>
    <xf numFmtId="0" fontId="36" fillId="3" borderId="0" applyNumberFormat="0" applyBorder="0" applyAlignment="0" applyProtection="0">
      <alignment vertical="center"/>
    </xf>
    <xf numFmtId="0" fontId="36" fillId="4" borderId="0" applyNumberFormat="0" applyBorder="0" applyAlignment="0" applyProtection="0">
      <alignment vertical="center"/>
    </xf>
    <xf numFmtId="0" fontId="36" fillId="5" borderId="0" applyNumberFormat="0" applyBorder="0" applyAlignment="0" applyProtection="0">
      <alignment vertical="center"/>
    </xf>
    <xf numFmtId="0" fontId="36" fillId="6" borderId="0" applyNumberFormat="0" applyBorder="0" applyAlignment="0" applyProtection="0">
      <alignment vertical="center"/>
    </xf>
    <xf numFmtId="0" fontId="36" fillId="7" borderId="0" applyNumberFormat="0" applyBorder="0" applyAlignment="0" applyProtection="0">
      <alignment vertical="center"/>
    </xf>
    <xf numFmtId="0" fontId="36" fillId="8" borderId="0" applyNumberFormat="0" applyBorder="0" applyAlignment="0" applyProtection="0">
      <alignment vertical="center"/>
    </xf>
    <xf numFmtId="0" fontId="36" fillId="9" borderId="0" applyNumberFormat="0" applyBorder="0" applyAlignment="0" applyProtection="0">
      <alignment vertical="center"/>
    </xf>
    <xf numFmtId="0" fontId="36" fillId="10" borderId="0" applyNumberFormat="0" applyBorder="0" applyAlignment="0" applyProtection="0">
      <alignment vertical="center"/>
    </xf>
    <xf numFmtId="0" fontId="36" fillId="5" borderId="0" applyNumberFormat="0" applyBorder="0" applyAlignment="0" applyProtection="0">
      <alignment vertical="center"/>
    </xf>
    <xf numFmtId="0" fontId="36" fillId="8"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9" borderId="0" applyNumberFormat="0" applyBorder="0" applyAlignment="0" applyProtection="0">
      <alignment vertical="center"/>
    </xf>
    <xf numFmtId="0" fontId="37" fillId="10"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7" fillId="19" borderId="0" applyNumberFormat="0" applyBorder="0" applyAlignment="0" applyProtection="0">
      <alignment vertical="center"/>
    </xf>
    <xf numFmtId="0" fontId="38" fillId="0" borderId="1">
      <alignment horizontal="center" vertical="center"/>
    </xf>
    <xf numFmtId="0" fontId="39" fillId="0" borderId="0" applyNumberFormat="0" applyFill="0" applyBorder="0" applyAlignment="0" applyProtection="0">
      <alignment vertical="center"/>
    </xf>
    <xf numFmtId="0" fontId="40" fillId="20" borderId="2" applyNumberFormat="0" applyAlignment="0" applyProtection="0">
      <alignment vertical="center"/>
    </xf>
    <xf numFmtId="0" fontId="41" fillId="21" borderId="0" applyNumberFormat="0" applyBorder="0" applyAlignment="0" applyProtection="0">
      <alignment vertical="center"/>
    </xf>
    <xf numFmtId="0" fontId="36" fillId="22" borderId="3" applyNumberFormat="0" applyFont="0" applyAlignment="0" applyProtection="0">
      <alignment vertical="center"/>
    </xf>
    <xf numFmtId="0" fontId="42" fillId="0" borderId="4" applyNumberFormat="0" applyFill="0" applyAlignment="0" applyProtection="0">
      <alignment vertical="center"/>
    </xf>
    <xf numFmtId="0" fontId="43" fillId="3" borderId="0" applyNumberFormat="0" applyBorder="0" applyAlignment="0" applyProtection="0">
      <alignment vertical="center"/>
    </xf>
    <xf numFmtId="0" fontId="44" fillId="23" borderId="5" applyNumberFormat="0" applyAlignment="0" applyProtection="0">
      <alignment vertical="center"/>
    </xf>
    <xf numFmtId="0" fontId="38" fillId="0" borderId="0" applyNumberFormat="0" applyFill="0" applyBorder="0" applyAlignment="0" applyProtection="0">
      <alignment vertical="center"/>
    </xf>
    <xf numFmtId="38" fontId="36" fillId="0" borderId="0" applyFont="0" applyFill="0" applyBorder="0" applyAlignment="0" applyProtection="0">
      <alignment vertical="center"/>
    </xf>
    <xf numFmtId="0" fontId="45" fillId="0" borderId="6" applyNumberFormat="0" applyFill="0" applyAlignment="0" applyProtection="0">
      <alignment vertical="center"/>
    </xf>
    <xf numFmtId="0" fontId="46" fillId="0" borderId="7" applyNumberFormat="0" applyFill="0" applyAlignment="0" applyProtection="0">
      <alignment vertical="center"/>
    </xf>
    <xf numFmtId="0" fontId="47" fillId="0" borderId="8" applyNumberFormat="0" applyFill="0" applyAlignment="0" applyProtection="0">
      <alignment vertical="center"/>
    </xf>
    <xf numFmtId="0" fontId="47" fillId="0" borderId="0" applyNumberFormat="0" applyFill="0" applyBorder="0" applyAlignment="0" applyProtection="0">
      <alignment vertical="center"/>
    </xf>
    <xf numFmtId="0" fontId="48" fillId="0" borderId="9" applyNumberFormat="0" applyFill="0" applyAlignment="0" applyProtection="0">
      <alignment vertical="center"/>
    </xf>
    <xf numFmtId="0" fontId="49" fillId="23" borderId="10" applyNumberFormat="0" applyAlignment="0" applyProtection="0">
      <alignment vertical="center"/>
    </xf>
    <xf numFmtId="0" fontId="50" fillId="0" borderId="0" applyNumberFormat="0" applyFill="0" applyBorder="0" applyAlignment="0" applyProtection="0">
      <alignment vertical="center"/>
    </xf>
    <xf numFmtId="0" fontId="51" fillId="7" borderId="5" applyNumberFormat="0" applyAlignment="0" applyProtection="0">
      <alignment vertical="center"/>
    </xf>
    <xf numFmtId="0" fontId="33" fillId="0" borderId="0">
      <alignment vertical="center"/>
    </xf>
    <xf numFmtId="0" fontId="33" fillId="0" borderId="0"/>
    <xf numFmtId="0" fontId="52" fillId="4" borderId="0" applyNumberFormat="0" applyBorder="0" applyAlignment="0" applyProtection="0">
      <alignment vertical="center"/>
    </xf>
    <xf numFmtId="0" fontId="32" fillId="0" borderId="0">
      <alignment vertical="center"/>
    </xf>
    <xf numFmtId="0" fontId="33" fillId="0" borderId="0">
      <alignment vertical="center"/>
    </xf>
    <xf numFmtId="0" fontId="36" fillId="2" borderId="0" applyNumberFormat="0" applyBorder="0" applyAlignment="0" applyProtection="0">
      <alignment vertical="center"/>
    </xf>
    <xf numFmtId="0" fontId="57" fillId="2" borderId="0" applyNumberFormat="0" applyBorder="0" applyAlignment="0" applyProtection="0">
      <alignment vertical="center"/>
    </xf>
    <xf numFmtId="0" fontId="36" fillId="2" borderId="0" applyNumberFormat="0" applyBorder="0" applyAlignment="0" applyProtection="0">
      <alignment vertical="center"/>
    </xf>
    <xf numFmtId="0" fontId="36" fillId="3" borderId="0" applyNumberFormat="0" applyBorder="0" applyAlignment="0" applyProtection="0">
      <alignment vertical="center"/>
    </xf>
    <xf numFmtId="0" fontId="57" fillId="3" borderId="0" applyNumberFormat="0" applyBorder="0" applyAlignment="0" applyProtection="0">
      <alignment vertical="center"/>
    </xf>
    <xf numFmtId="0" fontId="36" fillId="3" borderId="0" applyNumberFormat="0" applyBorder="0" applyAlignment="0" applyProtection="0">
      <alignment vertical="center"/>
    </xf>
    <xf numFmtId="0" fontId="36" fillId="4" borderId="0" applyNumberFormat="0" applyBorder="0" applyAlignment="0" applyProtection="0">
      <alignment vertical="center"/>
    </xf>
    <xf numFmtId="0" fontId="57" fillId="4" borderId="0" applyNumberFormat="0" applyBorder="0" applyAlignment="0" applyProtection="0">
      <alignment vertical="center"/>
    </xf>
    <xf numFmtId="0" fontId="36" fillId="4" borderId="0" applyNumberFormat="0" applyBorder="0" applyAlignment="0" applyProtection="0">
      <alignment vertical="center"/>
    </xf>
    <xf numFmtId="0" fontId="36" fillId="5" borderId="0" applyNumberFormat="0" applyBorder="0" applyAlignment="0" applyProtection="0">
      <alignment vertical="center"/>
    </xf>
    <xf numFmtId="0" fontId="57" fillId="5" borderId="0" applyNumberFormat="0" applyBorder="0" applyAlignment="0" applyProtection="0">
      <alignment vertical="center"/>
    </xf>
    <xf numFmtId="0" fontId="36" fillId="5" borderId="0" applyNumberFormat="0" applyBorder="0" applyAlignment="0" applyProtection="0">
      <alignment vertical="center"/>
    </xf>
    <xf numFmtId="0" fontId="36" fillId="6" borderId="0" applyNumberFormat="0" applyBorder="0" applyAlignment="0" applyProtection="0">
      <alignment vertical="center"/>
    </xf>
    <xf numFmtId="0" fontId="57" fillId="6" borderId="0" applyNumberFormat="0" applyBorder="0" applyAlignment="0" applyProtection="0">
      <alignment vertical="center"/>
    </xf>
    <xf numFmtId="0" fontId="36" fillId="6" borderId="0" applyNumberFormat="0" applyBorder="0" applyAlignment="0" applyProtection="0">
      <alignment vertical="center"/>
    </xf>
    <xf numFmtId="0" fontId="36" fillId="7" borderId="0" applyNumberFormat="0" applyBorder="0" applyAlignment="0" applyProtection="0">
      <alignment vertical="center"/>
    </xf>
    <xf numFmtId="0" fontId="57" fillId="7" borderId="0" applyNumberFormat="0" applyBorder="0" applyAlignment="0" applyProtection="0">
      <alignment vertical="center"/>
    </xf>
    <xf numFmtId="0" fontId="36" fillId="7" borderId="0" applyNumberFormat="0" applyBorder="0" applyAlignment="0" applyProtection="0">
      <alignment vertical="center"/>
    </xf>
    <xf numFmtId="0" fontId="36" fillId="8" borderId="0" applyNumberFormat="0" applyBorder="0" applyAlignment="0" applyProtection="0">
      <alignment vertical="center"/>
    </xf>
    <xf numFmtId="0" fontId="57" fillId="8" borderId="0" applyNumberFormat="0" applyBorder="0" applyAlignment="0" applyProtection="0">
      <alignment vertical="center"/>
    </xf>
    <xf numFmtId="0" fontId="36" fillId="8" borderId="0" applyNumberFormat="0" applyBorder="0" applyAlignment="0" applyProtection="0">
      <alignment vertical="center"/>
    </xf>
    <xf numFmtId="0" fontId="36" fillId="9" borderId="0" applyNumberFormat="0" applyBorder="0" applyAlignment="0" applyProtection="0">
      <alignment vertical="center"/>
    </xf>
    <xf numFmtId="0" fontId="57" fillId="9" borderId="0" applyNumberFormat="0" applyBorder="0" applyAlignment="0" applyProtection="0">
      <alignment vertical="center"/>
    </xf>
    <xf numFmtId="0" fontId="36" fillId="9" borderId="0" applyNumberFormat="0" applyBorder="0" applyAlignment="0" applyProtection="0">
      <alignment vertical="center"/>
    </xf>
    <xf numFmtId="0" fontId="36" fillId="10" borderId="0" applyNumberFormat="0" applyBorder="0" applyAlignment="0" applyProtection="0">
      <alignment vertical="center"/>
    </xf>
    <xf numFmtId="0" fontId="57" fillId="10" borderId="0" applyNumberFormat="0" applyBorder="0" applyAlignment="0" applyProtection="0">
      <alignment vertical="center"/>
    </xf>
    <xf numFmtId="0" fontId="36" fillId="10" borderId="0" applyNumberFormat="0" applyBorder="0" applyAlignment="0" applyProtection="0">
      <alignment vertical="center"/>
    </xf>
    <xf numFmtId="0" fontId="36" fillId="5" borderId="0" applyNumberFormat="0" applyBorder="0" applyAlignment="0" applyProtection="0">
      <alignment vertical="center"/>
    </xf>
    <xf numFmtId="0" fontId="57" fillId="5" borderId="0" applyNumberFormat="0" applyBorder="0" applyAlignment="0" applyProtection="0">
      <alignment vertical="center"/>
    </xf>
    <xf numFmtId="0" fontId="36" fillId="5" borderId="0" applyNumberFormat="0" applyBorder="0" applyAlignment="0" applyProtection="0">
      <alignment vertical="center"/>
    </xf>
    <xf numFmtId="0" fontId="36" fillId="8" borderId="0" applyNumberFormat="0" applyBorder="0" applyAlignment="0" applyProtection="0">
      <alignment vertical="center"/>
    </xf>
    <xf numFmtId="0" fontId="57" fillId="8" borderId="0" applyNumberFormat="0" applyBorder="0" applyAlignment="0" applyProtection="0">
      <alignment vertical="center"/>
    </xf>
    <xf numFmtId="0" fontId="36" fillId="8" borderId="0" applyNumberFormat="0" applyBorder="0" applyAlignment="0" applyProtection="0">
      <alignment vertical="center"/>
    </xf>
    <xf numFmtId="0" fontId="36" fillId="11" borderId="0" applyNumberFormat="0" applyBorder="0" applyAlignment="0" applyProtection="0">
      <alignment vertical="center"/>
    </xf>
    <xf numFmtId="0" fontId="57" fillId="11"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58" fillId="12" borderId="0" applyNumberFormat="0" applyBorder="0" applyAlignment="0" applyProtection="0">
      <alignment vertical="center"/>
    </xf>
    <xf numFmtId="0" fontId="37" fillId="12" borderId="0" applyNumberFormat="0" applyBorder="0" applyAlignment="0" applyProtection="0">
      <alignment vertical="center"/>
    </xf>
    <xf numFmtId="0" fontId="37" fillId="9" borderId="0" applyNumberFormat="0" applyBorder="0" applyAlignment="0" applyProtection="0">
      <alignment vertical="center"/>
    </xf>
    <xf numFmtId="0" fontId="58" fillId="9" borderId="0" applyNumberFormat="0" applyBorder="0" applyAlignment="0" applyProtection="0">
      <alignment vertical="center"/>
    </xf>
    <xf numFmtId="0" fontId="37" fillId="9" borderId="0" applyNumberFormat="0" applyBorder="0" applyAlignment="0" applyProtection="0">
      <alignment vertical="center"/>
    </xf>
    <xf numFmtId="0" fontId="37" fillId="10" borderId="0" applyNumberFormat="0" applyBorder="0" applyAlignment="0" applyProtection="0">
      <alignment vertical="center"/>
    </xf>
    <xf numFmtId="0" fontId="58" fillId="10" borderId="0" applyNumberFormat="0" applyBorder="0" applyAlignment="0" applyProtection="0">
      <alignment vertical="center"/>
    </xf>
    <xf numFmtId="0" fontId="37" fillId="10" borderId="0" applyNumberFormat="0" applyBorder="0" applyAlignment="0" applyProtection="0">
      <alignment vertical="center"/>
    </xf>
    <xf numFmtId="0" fontId="37" fillId="13" borderId="0" applyNumberFormat="0" applyBorder="0" applyAlignment="0" applyProtection="0">
      <alignment vertical="center"/>
    </xf>
    <xf numFmtId="0" fontId="58" fillId="13"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58" fillId="14"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58" fillId="15"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58" fillId="16"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58" fillId="17"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58" fillId="18" borderId="0" applyNumberFormat="0" applyBorder="0" applyAlignment="0" applyProtection="0">
      <alignment vertical="center"/>
    </xf>
    <xf numFmtId="0" fontId="37" fillId="18" borderId="0" applyNumberFormat="0" applyBorder="0" applyAlignment="0" applyProtection="0">
      <alignment vertical="center"/>
    </xf>
    <xf numFmtId="0" fontId="37" fillId="13" borderId="0" applyNumberFormat="0" applyBorder="0" applyAlignment="0" applyProtection="0">
      <alignment vertical="center"/>
    </xf>
    <xf numFmtId="0" fontId="58" fillId="13"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58" fillId="14" borderId="0" applyNumberFormat="0" applyBorder="0" applyAlignment="0" applyProtection="0">
      <alignment vertical="center"/>
    </xf>
    <xf numFmtId="0" fontId="37" fillId="14" borderId="0" applyNumberFormat="0" applyBorder="0" applyAlignment="0" applyProtection="0">
      <alignment vertical="center"/>
    </xf>
    <xf numFmtId="0" fontId="37" fillId="19" borderId="0" applyNumberFormat="0" applyBorder="0" applyAlignment="0" applyProtection="0">
      <alignment vertical="center"/>
    </xf>
    <xf numFmtId="0" fontId="58" fillId="19" borderId="0" applyNumberFormat="0" applyBorder="0" applyAlignment="0" applyProtection="0">
      <alignment vertical="center"/>
    </xf>
    <xf numFmtId="0" fontId="37" fillId="19" borderId="0" applyNumberFormat="0" applyBorder="0" applyAlignment="0" applyProtection="0">
      <alignment vertical="center"/>
    </xf>
    <xf numFmtId="0" fontId="39" fillId="0" borderId="0" applyNumberFormat="0" applyFill="0" applyBorder="0" applyAlignment="0" applyProtection="0">
      <alignment vertical="center"/>
    </xf>
    <xf numFmtId="0" fontId="40" fillId="20" borderId="2" applyNumberFormat="0" applyAlignment="0" applyProtection="0">
      <alignment vertical="center"/>
    </xf>
    <xf numFmtId="0" fontId="59" fillId="20" borderId="2" applyNumberFormat="0" applyAlignment="0" applyProtection="0">
      <alignment vertical="center"/>
    </xf>
    <xf numFmtId="0" fontId="40" fillId="20" borderId="2" applyNumberFormat="0" applyAlignment="0" applyProtection="0">
      <alignment vertical="center"/>
    </xf>
    <xf numFmtId="0" fontId="41" fillId="21" borderId="0" applyNumberFormat="0" applyBorder="0" applyAlignment="0" applyProtection="0">
      <alignment vertical="center"/>
    </xf>
    <xf numFmtId="0" fontId="60" fillId="21" borderId="0" applyNumberFormat="0" applyBorder="0" applyAlignment="0" applyProtection="0">
      <alignment vertical="center"/>
    </xf>
    <xf numFmtId="0" fontId="41" fillId="21" borderId="0" applyNumberFormat="0" applyBorder="0" applyAlignment="0" applyProtection="0">
      <alignment vertical="center"/>
    </xf>
    <xf numFmtId="0" fontId="61" fillId="0" borderId="0" applyNumberFormat="0" applyFill="0" applyBorder="0" applyAlignment="0" applyProtection="0">
      <alignment vertical="top"/>
      <protection locked="0"/>
    </xf>
    <xf numFmtId="0" fontId="62" fillId="0" borderId="0" applyNumberFormat="0" applyFill="0" applyBorder="0" applyAlignment="0" applyProtection="0">
      <alignment vertical="center"/>
    </xf>
    <xf numFmtId="0" fontId="36" fillId="22" borderId="3" applyNumberFormat="0" applyFont="0" applyAlignment="0" applyProtection="0">
      <alignment vertical="center"/>
    </xf>
    <xf numFmtId="0" fontId="57" fillId="22" borderId="3" applyNumberFormat="0" applyFont="0" applyAlignment="0" applyProtection="0">
      <alignment vertical="center"/>
    </xf>
    <xf numFmtId="0" fontId="36" fillId="22" borderId="3" applyNumberFormat="0" applyFont="0" applyAlignment="0" applyProtection="0">
      <alignment vertical="center"/>
    </xf>
    <xf numFmtId="0" fontId="42" fillId="0" borderId="4" applyNumberFormat="0" applyFill="0" applyAlignment="0" applyProtection="0">
      <alignment vertical="center"/>
    </xf>
    <xf numFmtId="0" fontId="63" fillId="0" borderId="4" applyNumberFormat="0" applyFill="0" applyAlignment="0" applyProtection="0">
      <alignment vertical="center"/>
    </xf>
    <xf numFmtId="0" fontId="42" fillId="0" borderId="4" applyNumberFormat="0" applyFill="0" applyAlignment="0" applyProtection="0">
      <alignment vertical="center"/>
    </xf>
    <xf numFmtId="0" fontId="43" fillId="3" borderId="0" applyNumberFormat="0" applyBorder="0" applyAlignment="0" applyProtection="0">
      <alignment vertical="center"/>
    </xf>
    <xf numFmtId="0" fontId="64" fillId="3" borderId="0" applyNumberFormat="0" applyBorder="0" applyAlignment="0" applyProtection="0">
      <alignment vertical="center"/>
    </xf>
    <xf numFmtId="0" fontId="43" fillId="3" borderId="0" applyNumberFormat="0" applyBorder="0" applyAlignment="0" applyProtection="0">
      <alignment vertical="center"/>
    </xf>
    <xf numFmtId="0" fontId="44" fillId="23" borderId="5" applyNumberFormat="0" applyAlignment="0" applyProtection="0">
      <alignment vertical="center"/>
    </xf>
    <xf numFmtId="0" fontId="65" fillId="23" borderId="5" applyNumberFormat="0" applyAlignment="0" applyProtection="0">
      <alignment vertical="center"/>
    </xf>
    <xf numFmtId="0" fontId="44" fillId="23" borderId="5" applyNumberFormat="0" applyAlignment="0" applyProtection="0">
      <alignment vertical="center"/>
    </xf>
    <xf numFmtId="0" fontId="38"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38" fillId="0" borderId="0" applyNumberFormat="0" applyFill="0" applyBorder="0" applyAlignment="0" applyProtection="0">
      <alignment vertical="center"/>
    </xf>
    <xf numFmtId="38" fontId="67" fillId="0" borderId="0" applyFont="0" applyFill="0" applyBorder="0" applyAlignment="0" applyProtection="0">
      <alignment vertical="center"/>
    </xf>
    <xf numFmtId="38" fontId="36" fillId="0" borderId="0" applyFont="0" applyFill="0" applyBorder="0" applyAlignment="0" applyProtection="0">
      <alignment vertical="center"/>
    </xf>
    <xf numFmtId="38" fontId="33" fillId="0" borderId="0" applyFont="0" applyFill="0" applyBorder="0" applyAlignment="0" applyProtection="0"/>
    <xf numFmtId="38" fontId="33" fillId="0" borderId="0" applyFont="0" applyFill="0" applyBorder="0" applyAlignment="0" applyProtection="0">
      <alignment vertical="center"/>
    </xf>
    <xf numFmtId="38" fontId="68" fillId="0" borderId="0" applyFont="0" applyFill="0" applyBorder="0" applyAlignment="0" applyProtection="0">
      <alignment vertical="center"/>
    </xf>
    <xf numFmtId="38" fontId="68" fillId="0" borderId="0" applyFont="0" applyFill="0" applyBorder="0" applyAlignment="0" applyProtection="0">
      <alignment vertical="center"/>
    </xf>
    <xf numFmtId="0" fontId="45" fillId="0" borderId="6" applyNumberFormat="0" applyFill="0" applyAlignment="0" applyProtection="0">
      <alignment vertical="center"/>
    </xf>
    <xf numFmtId="0" fontId="46" fillId="0" borderId="7" applyNumberFormat="0" applyFill="0" applyAlignment="0" applyProtection="0">
      <alignment vertical="center"/>
    </xf>
    <xf numFmtId="0" fontId="47" fillId="0" borderId="8" applyNumberFormat="0" applyFill="0" applyAlignment="0" applyProtection="0">
      <alignment vertical="center"/>
    </xf>
    <xf numFmtId="0" fontId="47" fillId="0" borderId="0" applyNumberFormat="0" applyFill="0" applyBorder="0" applyAlignment="0" applyProtection="0">
      <alignment vertical="center"/>
    </xf>
    <xf numFmtId="0" fontId="48" fillId="0" borderId="9" applyNumberFormat="0" applyFill="0" applyAlignment="0" applyProtection="0">
      <alignment vertical="center"/>
    </xf>
    <xf numFmtId="0" fontId="69" fillId="0" borderId="9" applyNumberFormat="0" applyFill="0" applyAlignment="0" applyProtection="0">
      <alignment vertical="center"/>
    </xf>
    <xf numFmtId="0" fontId="48" fillId="0" borderId="9" applyNumberFormat="0" applyFill="0" applyAlignment="0" applyProtection="0">
      <alignment vertical="center"/>
    </xf>
    <xf numFmtId="0" fontId="49" fillId="23" borderId="10" applyNumberFormat="0" applyAlignment="0" applyProtection="0">
      <alignment vertical="center"/>
    </xf>
    <xf numFmtId="0" fontId="70" fillId="23" borderId="10" applyNumberFormat="0" applyAlignment="0" applyProtection="0">
      <alignment vertical="center"/>
    </xf>
    <xf numFmtId="0" fontId="49" fillId="23" borderId="10" applyNumberFormat="0" applyAlignment="0" applyProtection="0">
      <alignment vertical="center"/>
    </xf>
    <xf numFmtId="0" fontId="50"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7" borderId="5" applyNumberFormat="0" applyAlignment="0" applyProtection="0">
      <alignment vertical="center"/>
    </xf>
    <xf numFmtId="0" fontId="72" fillId="7" borderId="5" applyNumberFormat="0" applyAlignment="0" applyProtection="0">
      <alignment vertical="center"/>
    </xf>
    <xf numFmtId="0" fontId="51" fillId="7" borderId="5" applyNumberFormat="0" applyAlignment="0" applyProtection="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68" fillId="0" borderId="0"/>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68" fillId="0" borderId="0"/>
    <xf numFmtId="0" fontId="32" fillId="0" borderId="0">
      <alignment vertical="center"/>
    </xf>
    <xf numFmtId="0" fontId="68" fillId="0" borderId="0"/>
    <xf numFmtId="0" fontId="35" fillId="0" borderId="0"/>
    <xf numFmtId="0" fontId="67" fillId="0" borderId="0">
      <alignment vertical="center"/>
    </xf>
    <xf numFmtId="0" fontId="33" fillId="0" borderId="0">
      <alignment vertical="center"/>
    </xf>
    <xf numFmtId="0" fontId="73" fillId="0" borderId="0">
      <alignment vertical="center"/>
    </xf>
    <xf numFmtId="0" fontId="35" fillId="0" borderId="0"/>
    <xf numFmtId="0" fontId="32" fillId="0" borderId="0">
      <alignment vertical="center"/>
    </xf>
    <xf numFmtId="0" fontId="33" fillId="0" borderId="0"/>
    <xf numFmtId="0" fontId="73" fillId="0" borderId="0">
      <alignment vertical="center"/>
    </xf>
    <xf numFmtId="0" fontId="33" fillId="0" borderId="0">
      <alignment vertical="center"/>
    </xf>
    <xf numFmtId="0" fontId="35" fillId="0" borderId="0"/>
    <xf numFmtId="0" fontId="67" fillId="0" borderId="0">
      <alignment vertical="center"/>
    </xf>
    <xf numFmtId="0" fontId="33" fillId="0" borderId="0">
      <alignment vertical="center"/>
    </xf>
    <xf numFmtId="0" fontId="33"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68" fillId="0" borderId="0"/>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52" fillId="4" borderId="0" applyNumberFormat="0" applyBorder="0" applyAlignment="0" applyProtection="0">
      <alignment vertical="center"/>
    </xf>
    <xf numFmtId="0" fontId="74" fillId="4" borderId="0" applyNumberFormat="0" applyBorder="0" applyAlignment="0" applyProtection="0">
      <alignment vertical="center"/>
    </xf>
    <xf numFmtId="0" fontId="52" fillId="4" borderId="0" applyNumberFormat="0" applyBorder="0" applyAlignment="0" applyProtection="0">
      <alignment vertical="center"/>
    </xf>
    <xf numFmtId="176" fontId="33" fillId="0" borderId="0" applyFont="0" applyFill="0" applyBorder="0" applyAlignment="0" applyProtection="0">
      <alignment vertical="center"/>
    </xf>
    <xf numFmtId="9" fontId="33" fillId="0" borderId="0" applyFont="0" applyFill="0" applyBorder="0" applyAlignment="0" applyProtection="0">
      <alignment vertical="center"/>
    </xf>
    <xf numFmtId="38" fontId="33" fillId="0" borderId="0" applyFont="0" applyFill="0" applyBorder="0" applyAlignment="0" applyProtection="0">
      <alignment vertical="center"/>
    </xf>
    <xf numFmtId="0" fontId="62" fillId="0" borderId="0" applyNumberFormat="0" applyFill="0" applyBorder="0" applyAlignment="0" applyProtection="0">
      <alignment vertical="center"/>
    </xf>
    <xf numFmtId="0" fontId="31" fillId="0" borderId="0">
      <alignment vertical="center"/>
    </xf>
    <xf numFmtId="0" fontId="31" fillId="0" borderId="0">
      <alignment vertical="center"/>
    </xf>
    <xf numFmtId="0" fontId="120" fillId="0" borderId="0">
      <alignment vertical="center"/>
    </xf>
    <xf numFmtId="38" fontId="31" fillId="0" borderId="0" applyFont="0" applyFill="0" applyBorder="0" applyAlignment="0" applyProtection="0">
      <alignment vertical="center"/>
    </xf>
    <xf numFmtId="0" fontId="120" fillId="0" borderId="0">
      <alignment vertical="center"/>
    </xf>
    <xf numFmtId="9" fontId="31" fillId="0" borderId="0" applyFont="0" applyFill="0" applyBorder="0" applyAlignment="0" applyProtection="0">
      <alignment vertical="center"/>
    </xf>
    <xf numFmtId="0" fontId="30" fillId="0" borderId="0">
      <alignment vertical="center"/>
    </xf>
    <xf numFmtId="38" fontId="30" fillId="0" borderId="0" applyFont="0" applyFill="0" applyBorder="0" applyAlignment="0" applyProtection="0">
      <alignment vertical="center"/>
    </xf>
    <xf numFmtId="0" fontId="29" fillId="0" borderId="0">
      <alignment vertical="center"/>
    </xf>
    <xf numFmtId="0" fontId="28" fillId="0" borderId="0">
      <alignment vertical="center"/>
    </xf>
    <xf numFmtId="0" fontId="33" fillId="0" borderId="0"/>
    <xf numFmtId="0" fontId="25" fillId="0" borderId="0">
      <alignment vertical="center"/>
    </xf>
    <xf numFmtId="38" fontId="25" fillId="0" borderId="0" applyFont="0" applyFill="0" applyBorder="0" applyAlignment="0" applyProtection="0">
      <alignment vertical="center"/>
    </xf>
    <xf numFmtId="0" fontId="24" fillId="0" borderId="0">
      <alignment vertical="center"/>
    </xf>
    <xf numFmtId="0" fontId="33" fillId="0" borderId="0">
      <alignment vertical="center"/>
    </xf>
    <xf numFmtId="0" fontId="36" fillId="2" borderId="0" applyNumberFormat="0" applyBorder="0" applyAlignment="0" applyProtection="0">
      <alignment vertical="center"/>
    </xf>
    <xf numFmtId="0" fontId="36" fillId="3" borderId="0" applyNumberFormat="0" applyBorder="0" applyAlignment="0" applyProtection="0">
      <alignment vertical="center"/>
    </xf>
    <xf numFmtId="0" fontId="36" fillId="4" borderId="0" applyNumberFormat="0" applyBorder="0" applyAlignment="0" applyProtection="0">
      <alignment vertical="center"/>
    </xf>
    <xf numFmtId="0" fontId="36" fillId="5" borderId="0" applyNumberFormat="0" applyBorder="0" applyAlignment="0" applyProtection="0">
      <alignment vertical="center"/>
    </xf>
    <xf numFmtId="0" fontId="36" fillId="6" borderId="0" applyNumberFormat="0" applyBorder="0" applyAlignment="0" applyProtection="0">
      <alignment vertical="center"/>
    </xf>
    <xf numFmtId="0" fontId="36" fillId="7" borderId="0" applyNumberFormat="0" applyBorder="0" applyAlignment="0" applyProtection="0">
      <alignment vertical="center"/>
    </xf>
    <xf numFmtId="0" fontId="36" fillId="8" borderId="0" applyNumberFormat="0" applyBorder="0" applyAlignment="0" applyProtection="0">
      <alignment vertical="center"/>
    </xf>
    <xf numFmtId="0" fontId="36" fillId="9" borderId="0" applyNumberFormat="0" applyBorder="0" applyAlignment="0" applyProtection="0">
      <alignment vertical="center"/>
    </xf>
    <xf numFmtId="0" fontId="36" fillId="10" borderId="0" applyNumberFormat="0" applyBorder="0" applyAlignment="0" applyProtection="0">
      <alignment vertical="center"/>
    </xf>
    <xf numFmtId="0" fontId="36" fillId="5" borderId="0" applyNumberFormat="0" applyBorder="0" applyAlignment="0" applyProtection="0">
      <alignment vertical="center"/>
    </xf>
    <xf numFmtId="0" fontId="36" fillId="8"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9" borderId="0" applyNumberFormat="0" applyBorder="0" applyAlignment="0" applyProtection="0">
      <alignment vertical="center"/>
    </xf>
    <xf numFmtId="0" fontId="37" fillId="10"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7" fillId="19" borderId="0" applyNumberFormat="0" applyBorder="0" applyAlignment="0" applyProtection="0">
      <alignment vertical="center"/>
    </xf>
    <xf numFmtId="0" fontId="39" fillId="0" borderId="0" applyNumberFormat="0" applyFill="0" applyBorder="0" applyAlignment="0" applyProtection="0">
      <alignment vertical="center"/>
    </xf>
    <xf numFmtId="0" fontId="40" fillId="20" borderId="2" applyNumberFormat="0" applyAlignment="0" applyProtection="0">
      <alignment vertical="center"/>
    </xf>
    <xf numFmtId="0" fontId="41" fillId="21" borderId="0" applyNumberFormat="0" applyBorder="0" applyAlignment="0" applyProtection="0">
      <alignment vertical="center"/>
    </xf>
    <xf numFmtId="0" fontId="36" fillId="22" borderId="3" applyNumberFormat="0" applyFont="0" applyAlignment="0" applyProtection="0">
      <alignment vertical="center"/>
    </xf>
    <xf numFmtId="0" fontId="42" fillId="0" borderId="4" applyNumberFormat="0" applyFill="0" applyAlignment="0" applyProtection="0">
      <alignment vertical="center"/>
    </xf>
    <xf numFmtId="0" fontId="43" fillId="3" borderId="0" applyNumberFormat="0" applyBorder="0" applyAlignment="0" applyProtection="0">
      <alignment vertical="center"/>
    </xf>
    <xf numFmtId="0" fontId="44" fillId="23" borderId="5" applyNumberFormat="0" applyAlignment="0" applyProtection="0">
      <alignment vertical="center"/>
    </xf>
    <xf numFmtId="0" fontId="38" fillId="0" borderId="0" applyNumberFormat="0" applyFill="0" applyBorder="0" applyAlignment="0" applyProtection="0">
      <alignment vertical="center"/>
    </xf>
    <xf numFmtId="0" fontId="45" fillId="0" borderId="6" applyNumberFormat="0" applyFill="0" applyAlignment="0" applyProtection="0">
      <alignment vertical="center"/>
    </xf>
    <xf numFmtId="0" fontId="46" fillId="0" borderId="7" applyNumberFormat="0" applyFill="0" applyAlignment="0" applyProtection="0">
      <alignment vertical="center"/>
    </xf>
    <xf numFmtId="0" fontId="47" fillId="0" borderId="8" applyNumberFormat="0" applyFill="0" applyAlignment="0" applyProtection="0">
      <alignment vertical="center"/>
    </xf>
    <xf numFmtId="0" fontId="47" fillId="0" borderId="0" applyNumberFormat="0" applyFill="0" applyBorder="0" applyAlignment="0" applyProtection="0">
      <alignment vertical="center"/>
    </xf>
    <xf numFmtId="0" fontId="48" fillId="0" borderId="9" applyNumberFormat="0" applyFill="0" applyAlignment="0" applyProtection="0">
      <alignment vertical="center"/>
    </xf>
    <xf numFmtId="0" fontId="49" fillId="23" borderId="10" applyNumberFormat="0" applyAlignment="0" applyProtection="0">
      <alignment vertical="center"/>
    </xf>
    <xf numFmtId="0" fontId="50" fillId="0" borderId="0" applyNumberFormat="0" applyFill="0" applyBorder="0" applyAlignment="0" applyProtection="0">
      <alignment vertical="center"/>
    </xf>
    <xf numFmtId="0" fontId="51" fillId="7" borderId="5" applyNumberFormat="0" applyAlignment="0" applyProtection="0">
      <alignment vertical="center"/>
    </xf>
    <xf numFmtId="0" fontId="52" fillId="4" borderId="0" applyNumberFormat="0" applyBorder="0" applyAlignment="0" applyProtection="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6" fontId="33" fillId="0" borderId="0" applyFont="0" applyFill="0" applyBorder="0" applyAlignment="0" applyProtection="0">
      <alignment vertical="center"/>
    </xf>
    <xf numFmtId="9" fontId="33" fillId="0" borderId="0" applyFont="0" applyFill="0" applyBorder="0" applyAlignment="0" applyProtection="0">
      <alignment vertical="center"/>
    </xf>
    <xf numFmtId="38" fontId="33" fillId="0" borderId="0" applyFont="0" applyFill="0" applyBorder="0" applyAlignment="0" applyProtection="0">
      <alignment vertical="center"/>
    </xf>
    <xf numFmtId="0" fontId="24" fillId="0" borderId="0">
      <alignment vertical="center"/>
    </xf>
    <xf numFmtId="0" fontId="24" fillId="0" borderId="0">
      <alignment vertical="center"/>
    </xf>
    <xf numFmtId="38" fontId="24" fillId="0" borderId="0" applyFont="0" applyFill="0" applyBorder="0" applyAlignment="0" applyProtection="0">
      <alignment vertical="center"/>
    </xf>
    <xf numFmtId="9" fontId="24" fillId="0" borderId="0" applyFont="0" applyFill="0" applyBorder="0" applyAlignment="0" applyProtection="0">
      <alignment vertical="center"/>
    </xf>
    <xf numFmtId="0" fontId="24" fillId="0" borderId="0">
      <alignment vertical="center"/>
    </xf>
    <xf numFmtId="38" fontId="24" fillId="0" borderId="0" applyFont="0" applyFill="0" applyBorder="0" applyAlignment="0" applyProtection="0">
      <alignment vertical="center"/>
    </xf>
    <xf numFmtId="0" fontId="24" fillId="0" borderId="0">
      <alignment vertical="center"/>
    </xf>
    <xf numFmtId="0" fontId="24" fillId="0" borderId="0">
      <alignment vertical="center"/>
    </xf>
    <xf numFmtId="0" fontId="36" fillId="22" borderId="3" applyNumberFormat="0" applyFont="0" applyAlignment="0" applyProtection="0">
      <alignment vertical="center"/>
    </xf>
    <xf numFmtId="0" fontId="44" fillId="23" borderId="5" applyNumberFormat="0" applyAlignment="0" applyProtection="0">
      <alignment vertical="center"/>
    </xf>
    <xf numFmtId="6" fontId="33" fillId="0" borderId="0" applyFont="0" applyFill="0" applyBorder="0" applyAlignment="0" applyProtection="0">
      <alignment vertical="center"/>
    </xf>
    <xf numFmtId="0" fontId="48" fillId="0" borderId="9" applyNumberFormat="0" applyFill="0" applyAlignment="0" applyProtection="0">
      <alignment vertical="center"/>
    </xf>
    <xf numFmtId="0" fontId="24" fillId="0" borderId="0">
      <alignment vertical="center"/>
    </xf>
    <xf numFmtId="38" fontId="24" fillId="0" borderId="0" applyFont="0" applyFill="0" applyBorder="0" applyAlignment="0" applyProtection="0">
      <alignment vertical="center"/>
    </xf>
    <xf numFmtId="0" fontId="49" fillId="23" borderId="10" applyNumberFormat="0" applyAlignment="0" applyProtection="0">
      <alignment vertical="center"/>
    </xf>
    <xf numFmtId="0" fontId="51" fillId="7" borderId="5" applyNumberFormat="0" applyAlignment="0" applyProtection="0">
      <alignment vertical="center"/>
    </xf>
    <xf numFmtId="0" fontId="36" fillId="22" borderId="3" applyNumberFormat="0" applyFont="0" applyAlignment="0" applyProtection="0">
      <alignment vertical="center"/>
    </xf>
    <xf numFmtId="0" fontId="57" fillId="22" borderId="3" applyNumberFormat="0" applyFont="0" applyAlignment="0" applyProtection="0">
      <alignment vertical="center"/>
    </xf>
    <xf numFmtId="0" fontId="36" fillId="22" borderId="3" applyNumberFormat="0" applyFont="0" applyAlignment="0" applyProtection="0">
      <alignment vertical="center"/>
    </xf>
    <xf numFmtId="0" fontId="44" fillId="23" borderId="5" applyNumberFormat="0" applyAlignment="0" applyProtection="0">
      <alignment vertical="center"/>
    </xf>
    <xf numFmtId="0" fontId="65" fillId="23" borderId="5" applyNumberFormat="0" applyAlignment="0" applyProtection="0">
      <alignment vertical="center"/>
    </xf>
    <xf numFmtId="0" fontId="44" fillId="23" borderId="5" applyNumberFormat="0" applyAlignment="0" applyProtection="0">
      <alignment vertical="center"/>
    </xf>
    <xf numFmtId="0" fontId="48" fillId="0" borderId="9" applyNumberFormat="0" applyFill="0" applyAlignment="0" applyProtection="0">
      <alignment vertical="center"/>
    </xf>
    <xf numFmtId="0" fontId="69" fillId="0" borderId="9" applyNumberFormat="0" applyFill="0" applyAlignment="0" applyProtection="0">
      <alignment vertical="center"/>
    </xf>
    <xf numFmtId="0" fontId="48" fillId="0" borderId="9" applyNumberFormat="0" applyFill="0" applyAlignment="0" applyProtection="0">
      <alignment vertical="center"/>
    </xf>
    <xf numFmtId="0" fontId="49" fillId="23" borderId="10" applyNumberFormat="0" applyAlignment="0" applyProtection="0">
      <alignment vertical="center"/>
    </xf>
    <xf numFmtId="0" fontId="70" fillId="23" borderId="10" applyNumberFormat="0" applyAlignment="0" applyProtection="0">
      <alignment vertical="center"/>
    </xf>
    <xf numFmtId="0" fontId="49" fillId="23" borderId="10" applyNumberFormat="0" applyAlignment="0" applyProtection="0">
      <alignment vertical="center"/>
    </xf>
    <xf numFmtId="0" fontId="51" fillId="7" borderId="5" applyNumberFormat="0" applyAlignment="0" applyProtection="0">
      <alignment vertical="center"/>
    </xf>
    <xf numFmtId="0" fontId="72" fillId="7" borderId="5" applyNumberFormat="0" applyAlignment="0" applyProtection="0">
      <alignment vertical="center"/>
    </xf>
    <xf numFmtId="0" fontId="51" fillId="7" borderId="5" applyNumberFormat="0" applyAlignment="0" applyProtection="0">
      <alignment vertical="center"/>
    </xf>
    <xf numFmtId="0" fontId="2" fillId="0" borderId="0">
      <alignment vertical="center"/>
    </xf>
  </cellStyleXfs>
  <cellXfs count="3448">
    <xf numFmtId="0" fontId="0" fillId="0" borderId="0" xfId="0">
      <alignment vertical="center"/>
    </xf>
    <xf numFmtId="0" fontId="53" fillId="0" borderId="0" xfId="0" applyFont="1" applyAlignment="1">
      <alignment horizontal="left"/>
    </xf>
    <xf numFmtId="0" fontId="53" fillId="0" borderId="0" xfId="0" applyFont="1">
      <alignment vertical="center"/>
    </xf>
    <xf numFmtId="0" fontId="54" fillId="0" borderId="0" xfId="0" applyFont="1">
      <alignment vertical="center"/>
    </xf>
    <xf numFmtId="0" fontId="53" fillId="0" borderId="0" xfId="0" applyFont="1" applyAlignment="1">
      <alignment vertical="top" wrapText="1"/>
    </xf>
    <xf numFmtId="0" fontId="53" fillId="0" borderId="0" xfId="0" applyFont="1" applyAlignment="1">
      <alignment horizontal="center" vertical="center"/>
    </xf>
    <xf numFmtId="0" fontId="53" fillId="0" borderId="0" xfId="44" applyFont="1"/>
    <xf numFmtId="0" fontId="53" fillId="0" borderId="0" xfId="44" applyFont="1" applyAlignment="1">
      <alignment horizontal="center" vertical="center"/>
    </xf>
    <xf numFmtId="0" fontId="53" fillId="0" borderId="0" xfId="44" applyFont="1" applyAlignment="1">
      <alignment vertical="top"/>
    </xf>
    <xf numFmtId="0" fontId="53" fillId="0" borderId="0" xfId="44" applyFont="1" applyAlignment="1" applyProtection="1">
      <alignment vertical="center" wrapText="1"/>
      <protection locked="0"/>
    </xf>
    <xf numFmtId="0" fontId="55" fillId="0" borderId="0" xfId="0" applyFont="1" applyAlignment="1" applyProtection="1">
      <alignment vertical="center" wrapText="1"/>
      <protection locked="0"/>
    </xf>
    <xf numFmtId="179" fontId="53" fillId="0" borderId="0" xfId="44" applyNumberFormat="1" applyFont="1" applyAlignment="1" applyProtection="1">
      <alignment vertical="center" wrapText="1"/>
      <protection locked="0"/>
    </xf>
    <xf numFmtId="0" fontId="53" fillId="0" borderId="0" xfId="0" applyFont="1" applyAlignment="1" applyProtection="1">
      <alignment vertical="center" wrapText="1"/>
      <protection locked="0"/>
    </xf>
    <xf numFmtId="0" fontId="53" fillId="0" borderId="0" xfId="0" applyFont="1" applyAlignment="1">
      <alignment vertical="center" wrapText="1"/>
    </xf>
    <xf numFmtId="0" fontId="53" fillId="0" borderId="0" xfId="44" applyFont="1" applyAlignment="1">
      <alignment vertical="center"/>
    </xf>
    <xf numFmtId="0" fontId="53" fillId="0" borderId="0" xfId="0" applyFont="1" applyAlignment="1">
      <alignment horizontal="left" vertical="top"/>
    </xf>
    <xf numFmtId="0" fontId="53" fillId="0" borderId="0" xfId="0" applyFont="1" applyAlignment="1">
      <alignment vertical="top"/>
    </xf>
    <xf numFmtId="0" fontId="54" fillId="0" borderId="0" xfId="0" applyFont="1" applyAlignment="1">
      <alignment horizontal="right" vertical="center"/>
    </xf>
    <xf numFmtId="0" fontId="79" fillId="0" borderId="0" xfId="0" applyFont="1">
      <alignment vertical="center"/>
    </xf>
    <xf numFmtId="0" fontId="53" fillId="0" borderId="0" xfId="0" applyFont="1" applyAlignment="1">
      <alignment horizontal="distributed" vertical="center"/>
    </xf>
    <xf numFmtId="0" fontId="79" fillId="0" borderId="0" xfId="0" applyFont="1" applyAlignment="1">
      <alignment vertical="center" wrapText="1"/>
    </xf>
    <xf numFmtId="0" fontId="84" fillId="0" borderId="0" xfId="0" applyFont="1" applyAlignment="1"/>
    <xf numFmtId="0" fontId="84" fillId="0" borderId="0" xfId="44" applyFont="1"/>
    <xf numFmtId="0" fontId="0" fillId="0" borderId="26" xfId="0" applyBorder="1">
      <alignment vertical="center"/>
    </xf>
    <xf numFmtId="0" fontId="0" fillId="0" borderId="36" xfId="0" applyBorder="1">
      <alignment vertical="center"/>
    </xf>
    <xf numFmtId="0" fontId="0" fillId="0" borderId="0" xfId="0" applyAlignment="1">
      <alignment horizontal="center" vertical="center"/>
    </xf>
    <xf numFmtId="0" fontId="79" fillId="0" borderId="0" xfId="0" applyFont="1" applyAlignment="1">
      <alignment horizontal="right" vertical="center"/>
    </xf>
    <xf numFmtId="0" fontId="53" fillId="0" borderId="0" xfId="0" applyFont="1" applyAlignment="1">
      <alignment horizontal="left" vertical="center"/>
    </xf>
    <xf numFmtId="0" fontId="53" fillId="0" borderId="36" xfId="0" applyFont="1" applyBorder="1" applyAlignment="1">
      <alignment horizontal="center" vertical="center"/>
    </xf>
    <xf numFmtId="0" fontId="76" fillId="0" borderId="50" xfId="0" applyFont="1" applyBorder="1" applyAlignment="1">
      <alignment horizontal="center" vertical="center"/>
    </xf>
    <xf numFmtId="0" fontId="76" fillId="0" borderId="35" xfId="0" applyFont="1" applyBorder="1" applyAlignment="1">
      <alignment horizontal="center" vertical="center"/>
    </xf>
    <xf numFmtId="0" fontId="76" fillId="0" borderId="36" xfId="0" applyFont="1" applyBorder="1" applyAlignment="1">
      <alignment horizontal="center" vertical="center"/>
    </xf>
    <xf numFmtId="0" fontId="53" fillId="0" borderId="38" xfId="0" applyFont="1" applyBorder="1" applyAlignment="1">
      <alignment horizontal="right" vertical="center"/>
    </xf>
    <xf numFmtId="0" fontId="53" fillId="0" borderId="38" xfId="0" applyFont="1" applyBorder="1" applyAlignment="1">
      <alignment horizontal="center" vertical="center"/>
    </xf>
    <xf numFmtId="0" fontId="53" fillId="0" borderId="26" xfId="44" applyFont="1" applyBorder="1" applyAlignment="1">
      <alignment horizontal="center" vertical="center"/>
    </xf>
    <xf numFmtId="0" fontId="53" fillId="0" borderId="81" xfId="44" applyFont="1" applyBorder="1" applyAlignment="1">
      <alignment horizontal="center" vertical="center"/>
    </xf>
    <xf numFmtId="0" fontId="53" fillId="0" borderId="82" xfId="44" applyFont="1" applyBorder="1" applyAlignment="1">
      <alignment horizontal="center" vertical="center"/>
    </xf>
    <xf numFmtId="0" fontId="53" fillId="0" borderId="72" xfId="44" applyFont="1" applyBorder="1" applyAlignment="1">
      <alignment horizontal="center" vertical="center"/>
    </xf>
    <xf numFmtId="0" fontId="53" fillId="0" borderId="83" xfId="44" applyFont="1" applyBorder="1" applyAlignment="1">
      <alignment horizontal="center" vertical="center"/>
    </xf>
    <xf numFmtId="0" fontId="53" fillId="0" borderId="36" xfId="0" applyFont="1" applyBorder="1" applyAlignment="1">
      <alignment horizontal="center" vertical="center" wrapText="1"/>
    </xf>
    <xf numFmtId="0" fontId="53" fillId="0" borderId="23" xfId="44" applyFont="1" applyBorder="1" applyAlignment="1">
      <alignment horizontal="center" vertical="center"/>
    </xf>
    <xf numFmtId="185" fontId="53" fillId="0" borderId="0" xfId="0" applyNumberFormat="1" applyFont="1" applyAlignment="1">
      <alignment horizontal="right" vertical="center" shrinkToFit="1"/>
    </xf>
    <xf numFmtId="0" fontId="0" fillId="0" borderId="0" xfId="0" applyAlignment="1">
      <alignment horizontal="right" vertical="center"/>
    </xf>
    <xf numFmtId="189" fontId="0" fillId="0" borderId="0" xfId="0" applyNumberFormat="1">
      <alignment vertical="center"/>
    </xf>
    <xf numFmtId="189" fontId="0" fillId="0" borderId="0" xfId="0" applyNumberFormat="1" applyAlignment="1">
      <alignment horizontal="right" vertical="center"/>
    </xf>
    <xf numFmtId="0" fontId="81" fillId="0" borderId="0" xfId="0" applyFont="1">
      <alignment vertical="center"/>
    </xf>
    <xf numFmtId="0" fontId="53" fillId="0" borderId="50" xfId="0" applyFont="1" applyBorder="1" applyAlignment="1">
      <alignment horizontal="center" vertical="center"/>
    </xf>
    <xf numFmtId="0" fontId="53" fillId="0" borderId="35" xfId="0" applyFont="1" applyBorder="1" applyAlignment="1">
      <alignment horizontal="center" vertical="center"/>
    </xf>
    <xf numFmtId="0" fontId="53" fillId="0" borderId="11" xfId="44" applyFont="1" applyBorder="1" applyAlignment="1">
      <alignment horizontal="center" vertical="center"/>
    </xf>
    <xf numFmtId="0" fontId="53" fillId="0" borderId="12" xfId="44" applyFont="1" applyBorder="1" applyAlignment="1">
      <alignment horizontal="center" vertical="center"/>
    </xf>
    <xf numFmtId="0" fontId="53" fillId="0" borderId="14" xfId="44" applyFont="1" applyBorder="1" applyAlignment="1">
      <alignment horizontal="center" vertical="center"/>
    </xf>
    <xf numFmtId="0" fontId="53" fillId="0" borderId="11" xfId="44" applyFont="1" applyBorder="1" applyAlignment="1">
      <alignment horizontal="center" vertical="center" wrapText="1"/>
    </xf>
    <xf numFmtId="0" fontId="53" fillId="0" borderId="12" xfId="44" applyFont="1" applyBorder="1" applyAlignment="1">
      <alignment horizontal="center" vertical="center" wrapText="1"/>
    </xf>
    <xf numFmtId="0" fontId="53" fillId="0" borderId="14" xfId="44" applyFont="1" applyBorder="1" applyAlignment="1">
      <alignment horizontal="center" vertical="center" wrapText="1"/>
    </xf>
    <xf numFmtId="0" fontId="81" fillId="25" borderId="0" xfId="0" applyFont="1" applyFill="1" applyAlignment="1" applyProtection="1">
      <alignment horizontal="right" vertical="center"/>
      <protection locked="0"/>
    </xf>
    <xf numFmtId="185" fontId="81" fillId="25" borderId="0" xfId="0" applyNumberFormat="1" applyFont="1" applyFill="1" applyAlignment="1" applyProtection="1">
      <alignment horizontal="right" vertical="center"/>
      <protection locked="0"/>
    </xf>
    <xf numFmtId="0" fontId="85" fillId="25" borderId="38" xfId="0" applyFont="1" applyFill="1" applyBorder="1" applyAlignment="1">
      <alignment vertical="center" wrapText="1"/>
    </xf>
    <xf numFmtId="0" fontId="54" fillId="24" borderId="0" xfId="0" applyFont="1" applyFill="1">
      <alignment vertical="center"/>
    </xf>
    <xf numFmtId="14" fontId="0" fillId="24" borderId="0" xfId="0" applyNumberFormat="1" applyFill="1" applyAlignment="1">
      <alignment horizontal="center" vertical="center"/>
    </xf>
    <xf numFmtId="0" fontId="54" fillId="24" borderId="26" xfId="0" applyFont="1" applyFill="1" applyBorder="1">
      <alignment vertical="center"/>
    </xf>
    <xf numFmtId="0" fontId="54" fillId="24" borderId="0" xfId="0" applyFont="1" applyFill="1" applyProtection="1">
      <alignment vertical="center"/>
      <protection locked="0"/>
    </xf>
    <xf numFmtId="0" fontId="82" fillId="24" borderId="0" xfId="0" applyFont="1" applyFill="1" applyAlignment="1">
      <alignment horizontal="center" vertical="center"/>
    </xf>
    <xf numFmtId="0" fontId="0" fillId="24" borderId="0" xfId="0" applyFill="1" applyAlignment="1">
      <alignment horizontal="right" vertical="center"/>
    </xf>
    <xf numFmtId="0" fontId="0" fillId="24" borderId="0" xfId="0" applyFill="1">
      <alignment vertical="center"/>
    </xf>
    <xf numFmtId="0" fontId="53" fillId="24" borderId="0" xfId="44" applyFont="1" applyFill="1" applyAlignment="1">
      <alignment horizontal="right"/>
    </xf>
    <xf numFmtId="0" fontId="53" fillId="24" borderId="0" xfId="44" applyFont="1" applyFill="1"/>
    <xf numFmtId="0" fontId="53" fillId="24" borderId="0" xfId="0" applyFont="1" applyFill="1">
      <alignment vertical="center"/>
    </xf>
    <xf numFmtId="0" fontId="53" fillId="24" borderId="0" xfId="0" applyFont="1" applyFill="1" applyAlignment="1">
      <alignment horizontal="left" vertical="top"/>
    </xf>
    <xf numFmtId="0" fontId="53" fillId="24" borderId="0" xfId="0" applyFont="1" applyFill="1" applyAlignment="1">
      <alignment horizontal="center" vertical="center"/>
    </xf>
    <xf numFmtId="0" fontId="55" fillId="24" borderId="23" xfId="0" applyFont="1" applyFill="1" applyBorder="1" applyAlignment="1">
      <alignment horizontal="right" vertical="center"/>
    </xf>
    <xf numFmtId="0" fontId="55" fillId="24" borderId="36" xfId="0" applyFont="1" applyFill="1" applyBorder="1" applyAlignment="1">
      <alignment horizontal="center" vertical="center"/>
    </xf>
    <xf numFmtId="0" fontId="53" fillId="24" borderId="0" xfId="44" applyFont="1" applyFill="1" applyAlignment="1">
      <alignment vertical="top"/>
    </xf>
    <xf numFmtId="0" fontId="53" fillId="25" borderId="38" xfId="0" applyFont="1" applyFill="1" applyBorder="1" applyAlignment="1">
      <alignment vertical="top" wrapText="1"/>
    </xf>
    <xf numFmtId="0" fontId="53" fillId="25" borderId="38" xfId="0" applyFont="1" applyFill="1" applyBorder="1" applyAlignment="1">
      <alignment horizontal="left" vertical="center" wrapText="1"/>
    </xf>
    <xf numFmtId="0" fontId="53" fillId="25" borderId="36" xfId="0" applyFont="1" applyFill="1" applyBorder="1" applyAlignment="1">
      <alignment horizontal="left" vertical="center" wrapText="1"/>
    </xf>
    <xf numFmtId="0" fontId="0" fillId="0" borderId="38" xfId="0" applyBorder="1">
      <alignment vertical="center"/>
    </xf>
    <xf numFmtId="0" fontId="0" fillId="0" borderId="23" xfId="0" applyBorder="1">
      <alignment vertical="center"/>
    </xf>
    <xf numFmtId="190" fontId="0" fillId="0" borderId="0" xfId="0" applyNumberFormat="1" applyProtection="1">
      <alignment vertical="center"/>
      <protection locked="0"/>
    </xf>
    <xf numFmtId="0" fontId="0" fillId="0" borderId="0" xfId="0" applyAlignment="1">
      <alignment horizontal="left" vertical="center" indent="1"/>
    </xf>
    <xf numFmtId="0" fontId="93" fillId="0" borderId="129" xfId="0" applyFont="1" applyBorder="1" applyAlignment="1">
      <alignment horizontal="center" vertical="center" shrinkToFit="1"/>
    </xf>
    <xf numFmtId="191" fontId="93" fillId="0" borderId="129" xfId="0" applyNumberFormat="1" applyFont="1" applyBorder="1" applyAlignment="1">
      <alignment horizontal="center" vertical="center"/>
    </xf>
    <xf numFmtId="0" fontId="93" fillId="0" borderId="128" xfId="0" applyFont="1" applyBorder="1" applyAlignment="1">
      <alignment horizontal="left" vertical="center" shrinkToFit="1"/>
    </xf>
    <xf numFmtId="0" fontId="93" fillId="0" borderId="132" xfId="0" applyFont="1" applyBorder="1" applyAlignment="1">
      <alignment horizontal="left" vertical="center" shrinkToFit="1"/>
    </xf>
    <xf numFmtId="0" fontId="93" fillId="0" borderId="129" xfId="0" applyFont="1" applyBorder="1" applyAlignment="1">
      <alignment horizontal="left" vertical="center" shrinkToFit="1"/>
    </xf>
    <xf numFmtId="179" fontId="93" fillId="0" borderId="128" xfId="0" applyNumberFormat="1" applyFont="1" applyBorder="1" applyAlignment="1">
      <alignment vertical="center" shrinkToFit="1"/>
    </xf>
    <xf numFmtId="179" fontId="93" fillId="0" borderId="132" xfId="0" applyNumberFormat="1" applyFont="1" applyBorder="1" applyAlignment="1">
      <alignment vertical="center" shrinkToFit="1"/>
    </xf>
    <xf numFmtId="179" fontId="93" fillId="0" borderId="129" xfId="0" applyNumberFormat="1" applyFont="1" applyBorder="1" applyAlignment="1">
      <alignment vertical="center" shrinkToFit="1"/>
    </xf>
    <xf numFmtId="0" fontId="93" fillId="0" borderId="133" xfId="0" applyFont="1" applyBorder="1" applyAlignment="1">
      <alignment horizontal="center" vertical="center" shrinkToFit="1"/>
    </xf>
    <xf numFmtId="0" fontId="93" fillId="0" borderId="133" xfId="0" applyFont="1" applyBorder="1" applyAlignment="1">
      <alignment horizontal="left" vertical="top" shrinkToFit="1"/>
    </xf>
    <xf numFmtId="0" fontId="93" fillId="0" borderId="135" xfId="0" applyFont="1" applyBorder="1" applyAlignment="1">
      <alignment horizontal="left" vertical="top" shrinkToFit="1"/>
    </xf>
    <xf numFmtId="0" fontId="93" fillId="0" borderId="133" xfId="0" applyFont="1" applyBorder="1" applyAlignment="1">
      <alignment vertical="center" shrinkToFit="1"/>
    </xf>
    <xf numFmtId="182" fontId="93" fillId="0" borderId="129" xfId="0" applyNumberFormat="1" applyFont="1" applyBorder="1" applyAlignment="1">
      <alignment vertical="center" shrinkToFit="1"/>
    </xf>
    <xf numFmtId="0" fontId="93" fillId="0" borderId="136" xfId="0" applyFont="1" applyBorder="1" applyAlignment="1">
      <alignment vertical="center" shrinkToFit="1"/>
    </xf>
    <xf numFmtId="0" fontId="93" fillId="0" borderId="128" xfId="0" applyFont="1" applyBorder="1" applyAlignment="1">
      <alignment vertical="center" shrinkToFit="1"/>
    </xf>
    <xf numFmtId="184" fontId="93" fillId="0" borderId="137" xfId="0" applyNumberFormat="1" applyFont="1" applyBorder="1" applyAlignment="1">
      <alignment vertical="center" shrinkToFit="1"/>
    </xf>
    <xf numFmtId="182" fontId="93" fillId="0" borderId="138" xfId="0" applyNumberFormat="1" applyFont="1" applyBorder="1" applyAlignment="1">
      <alignment vertical="center" shrinkToFit="1"/>
    </xf>
    <xf numFmtId="184" fontId="93" fillId="0" borderId="136" xfId="0" applyNumberFormat="1" applyFont="1" applyBorder="1" applyAlignment="1">
      <alignment vertical="center" shrinkToFit="1"/>
    </xf>
    <xf numFmtId="49" fontId="95" fillId="29" borderId="111" xfId="0" applyNumberFormat="1" applyFont="1" applyFill="1" applyBorder="1" applyAlignment="1">
      <alignment horizontal="center" vertical="top" wrapText="1"/>
    </xf>
    <xf numFmtId="0" fontId="95" fillId="29" borderId="112" xfId="0" applyFont="1" applyFill="1" applyBorder="1" applyAlignment="1">
      <alignment horizontal="center" vertical="top" wrapText="1"/>
    </xf>
    <xf numFmtId="0" fontId="95" fillId="29" borderId="113" xfId="0" applyFont="1" applyFill="1" applyBorder="1" applyAlignment="1">
      <alignment horizontal="left" vertical="top" wrapText="1"/>
    </xf>
    <xf numFmtId="0" fontId="95" fillId="29" borderId="29" xfId="0" applyFont="1" applyFill="1" applyBorder="1" applyAlignment="1">
      <alignment horizontal="center" vertical="top" wrapText="1"/>
    </xf>
    <xf numFmtId="0" fontId="95" fillId="29" borderId="114" xfId="0" applyFont="1" applyFill="1" applyBorder="1" applyAlignment="1">
      <alignment horizontal="left" vertical="top" wrapText="1"/>
    </xf>
    <xf numFmtId="0" fontId="95" fillId="29" borderId="112" xfId="0" applyFont="1" applyFill="1" applyBorder="1" applyAlignment="1">
      <alignment horizontal="left" vertical="top" wrapText="1"/>
    </xf>
    <xf numFmtId="0" fontId="95" fillId="29" borderId="115" xfId="0" applyFont="1" applyFill="1" applyBorder="1" applyAlignment="1">
      <alignment horizontal="left" vertical="top" wrapText="1"/>
    </xf>
    <xf numFmtId="0" fontId="95" fillId="29" borderId="116" xfId="0" applyFont="1" applyFill="1" applyBorder="1" applyAlignment="1">
      <alignment horizontal="left" vertical="top" wrapText="1"/>
    </xf>
    <xf numFmtId="0" fontId="95" fillId="29" borderId="117" xfId="0" applyFont="1" applyFill="1" applyBorder="1" applyAlignment="1">
      <alignment horizontal="left" vertical="top" wrapText="1"/>
    </xf>
    <xf numFmtId="0" fontId="95" fillId="29" borderId="118" xfId="0" applyFont="1" applyFill="1" applyBorder="1" applyAlignment="1">
      <alignment horizontal="left" vertical="top" wrapText="1"/>
    </xf>
    <xf numFmtId="179" fontId="95" fillId="29" borderId="118" xfId="0" applyNumberFormat="1" applyFont="1" applyFill="1" applyBorder="1" applyAlignment="1">
      <alignment horizontal="left" vertical="top" wrapText="1"/>
    </xf>
    <xf numFmtId="179" fontId="95" fillId="29" borderId="113" xfId="0" applyNumberFormat="1" applyFont="1" applyFill="1" applyBorder="1" applyAlignment="1">
      <alignment horizontal="left" vertical="top" wrapText="1"/>
    </xf>
    <xf numFmtId="179" fontId="95" fillId="29" borderId="112" xfId="0" applyNumberFormat="1" applyFont="1" applyFill="1" applyBorder="1" applyAlignment="1">
      <alignment horizontal="left" vertical="top" wrapText="1"/>
    </xf>
    <xf numFmtId="179" fontId="95" fillId="29" borderId="119" xfId="0" applyNumberFormat="1" applyFont="1" applyFill="1" applyBorder="1" applyAlignment="1">
      <alignment horizontal="left" vertical="top" wrapText="1"/>
    </xf>
    <xf numFmtId="0" fontId="95" fillId="29" borderId="120" xfId="0" applyFont="1" applyFill="1" applyBorder="1" applyAlignment="1">
      <alignment horizontal="left" vertical="top" wrapText="1"/>
    </xf>
    <xf numFmtId="0" fontId="95" fillId="29" borderId="121" xfId="0" applyFont="1" applyFill="1" applyBorder="1" applyAlignment="1">
      <alignment horizontal="left" vertical="top" wrapText="1"/>
    </xf>
    <xf numFmtId="0" fontId="95" fillId="29" borderId="122" xfId="0" applyFont="1" applyFill="1" applyBorder="1" applyAlignment="1">
      <alignment horizontal="left" vertical="top" wrapText="1"/>
    </xf>
    <xf numFmtId="0" fontId="95" fillId="29" borderId="123" xfId="0" applyFont="1" applyFill="1" applyBorder="1" applyAlignment="1">
      <alignment horizontal="left" vertical="top" wrapText="1"/>
    </xf>
    <xf numFmtId="0" fontId="95" fillId="29" borderId="124" xfId="0" applyFont="1" applyFill="1" applyBorder="1" applyAlignment="1">
      <alignment horizontal="left" vertical="top" wrapText="1"/>
    </xf>
    <xf numFmtId="0" fontId="95" fillId="29" borderId="125" xfId="0" applyFont="1" applyFill="1" applyBorder="1" applyAlignment="1">
      <alignment horizontal="left" vertical="top" wrapText="1"/>
    </xf>
    <xf numFmtId="0" fontId="95" fillId="29" borderId="126" xfId="0" applyFont="1" applyFill="1" applyBorder="1" applyAlignment="1">
      <alignment horizontal="left" vertical="top" wrapText="1"/>
    </xf>
    <xf numFmtId="0" fontId="95" fillId="29" borderId="127" xfId="0" applyFont="1" applyFill="1" applyBorder="1" applyAlignment="1">
      <alignment horizontal="left" vertical="top" wrapText="1"/>
    </xf>
    <xf numFmtId="49" fontId="99" fillId="29" borderId="115" xfId="0" applyNumberFormat="1" applyFont="1" applyFill="1" applyBorder="1" applyAlignment="1">
      <alignment horizontal="center" vertical="center" wrapText="1"/>
    </xf>
    <xf numFmtId="0" fontId="99" fillId="29" borderId="112" xfId="0" applyFont="1" applyFill="1" applyBorder="1" applyAlignment="1">
      <alignment horizontal="center" vertical="center" wrapText="1"/>
    </xf>
    <xf numFmtId="0" fontId="99" fillId="29" borderId="113" xfId="0" applyFont="1" applyFill="1" applyBorder="1" applyAlignment="1">
      <alignment horizontal="center" vertical="top" wrapText="1"/>
    </xf>
    <xf numFmtId="0" fontId="99" fillId="29" borderId="112" xfId="0" applyFont="1" applyFill="1" applyBorder="1" applyAlignment="1">
      <alignment horizontal="center" vertical="center"/>
    </xf>
    <xf numFmtId="0" fontId="99" fillId="29" borderId="29" xfId="0" applyFont="1" applyFill="1" applyBorder="1" applyAlignment="1">
      <alignment horizontal="center" vertical="top" wrapText="1"/>
    </xf>
    <xf numFmtId="0" fontId="99" fillId="29" borderId="114" xfId="0" applyFont="1" applyFill="1" applyBorder="1" applyAlignment="1">
      <alignment horizontal="left" vertical="top" wrapText="1"/>
    </xf>
    <xf numFmtId="0" fontId="99" fillId="29" borderId="112" xfId="0" applyFont="1" applyFill="1" applyBorder="1" applyAlignment="1">
      <alignment horizontal="left" vertical="top" wrapText="1"/>
    </xf>
    <xf numFmtId="0" fontId="99" fillId="29" borderId="115" xfId="0" applyFont="1" applyFill="1" applyBorder="1" applyAlignment="1">
      <alignment horizontal="left" vertical="top" wrapText="1"/>
    </xf>
    <xf numFmtId="0" fontId="99" fillId="29" borderId="113" xfId="0" applyFont="1" applyFill="1" applyBorder="1" applyAlignment="1">
      <alignment horizontal="left" vertical="top" wrapText="1"/>
    </xf>
    <xf numFmtId="0" fontId="99" fillId="29" borderId="0" xfId="0" applyFont="1" applyFill="1" applyAlignment="1">
      <alignment horizontal="left" vertical="top" wrapText="1"/>
    </xf>
    <xf numFmtId="0" fontId="99" fillId="29" borderId="116" xfId="0" applyFont="1" applyFill="1" applyBorder="1" applyAlignment="1">
      <alignment horizontal="left" vertical="top" wrapText="1"/>
    </xf>
    <xf numFmtId="0" fontId="99" fillId="29" borderId="117" xfId="0" applyFont="1" applyFill="1" applyBorder="1" applyAlignment="1">
      <alignment horizontal="left" vertical="top" wrapText="1"/>
    </xf>
    <xf numFmtId="0" fontId="99" fillId="29" borderId="118" xfId="0" applyFont="1" applyFill="1" applyBorder="1" applyAlignment="1">
      <alignment horizontal="left" vertical="top" wrapText="1"/>
    </xf>
    <xf numFmtId="0" fontId="99" fillId="29" borderId="118" xfId="0" applyFont="1" applyFill="1" applyBorder="1" applyAlignment="1">
      <alignment horizontal="left" vertical="top"/>
    </xf>
    <xf numFmtId="0" fontId="99" fillId="29" borderId="113" xfId="0" applyFont="1" applyFill="1" applyBorder="1" applyAlignment="1">
      <alignment horizontal="left" vertical="top"/>
    </xf>
    <xf numFmtId="0" fontId="99" fillId="29" borderId="117" xfId="0" applyFont="1" applyFill="1" applyBorder="1" applyAlignment="1">
      <alignment horizontal="left" vertical="top"/>
    </xf>
    <xf numFmtId="179" fontId="99" fillId="29" borderId="118" xfId="0" applyNumberFormat="1" applyFont="1" applyFill="1" applyBorder="1" applyAlignment="1">
      <alignment horizontal="left" vertical="top" wrapText="1"/>
    </xf>
    <xf numFmtId="179" fontId="99" fillId="29" borderId="113" xfId="0" applyNumberFormat="1" applyFont="1" applyFill="1" applyBorder="1" applyAlignment="1">
      <alignment horizontal="left" vertical="top" wrapText="1"/>
    </xf>
    <xf numFmtId="179" fontId="99" fillId="29" borderId="112" xfId="0" applyNumberFormat="1" applyFont="1" applyFill="1" applyBorder="1" applyAlignment="1">
      <alignment horizontal="left" vertical="top" wrapText="1"/>
    </xf>
    <xf numFmtId="0" fontId="99" fillId="29" borderId="143" xfId="0" applyFont="1" applyFill="1" applyBorder="1" applyAlignment="1">
      <alignment horizontal="left" vertical="top" wrapText="1"/>
    </xf>
    <xf numFmtId="0" fontId="99" fillId="29" borderId="120" xfId="0" applyFont="1" applyFill="1" applyBorder="1" applyAlignment="1">
      <alignment horizontal="left" vertical="top" wrapText="1"/>
    </xf>
    <xf numFmtId="0" fontId="35" fillId="0" borderId="0" xfId="0" applyFont="1" applyAlignment="1">
      <alignment vertical="center" wrapText="1"/>
    </xf>
    <xf numFmtId="0" fontId="104" fillId="0" borderId="0" xfId="0" applyFont="1">
      <alignment vertical="center"/>
    </xf>
    <xf numFmtId="0" fontId="53" fillId="26" borderId="11" xfId="0" applyFont="1" applyFill="1" applyBorder="1" applyAlignment="1">
      <alignment horizontal="center" vertical="center" wrapText="1"/>
    </xf>
    <xf numFmtId="0" fontId="53" fillId="26" borderId="12" xfId="0" applyFont="1" applyFill="1" applyBorder="1" applyAlignment="1">
      <alignment horizontal="center" vertical="center" wrapText="1"/>
    </xf>
    <xf numFmtId="0" fontId="53" fillId="26" borderId="13" xfId="0" applyFont="1" applyFill="1" applyBorder="1" applyAlignment="1">
      <alignment horizontal="center" vertical="center" wrapText="1"/>
    </xf>
    <xf numFmtId="0" fontId="53" fillId="26" borderId="14" xfId="0" applyFont="1" applyFill="1" applyBorder="1" applyAlignment="1">
      <alignment vertical="center" wrapText="1"/>
    </xf>
    <xf numFmtId="49" fontId="95" fillId="29" borderId="145" xfId="0" applyNumberFormat="1" applyFont="1" applyFill="1" applyBorder="1" applyAlignment="1">
      <alignment horizontal="center" vertical="top" wrapText="1"/>
    </xf>
    <xf numFmtId="0" fontId="95" fillId="29" borderId="146" xfId="0" applyFont="1" applyFill="1" applyBorder="1" applyAlignment="1">
      <alignment horizontal="center" vertical="top" wrapText="1"/>
    </xf>
    <xf numFmtId="0" fontId="95" fillId="29" borderId="147" xfId="0" applyFont="1" applyFill="1" applyBorder="1" applyAlignment="1">
      <alignment horizontal="left" vertical="top" wrapText="1"/>
    </xf>
    <xf numFmtId="0" fontId="95" fillId="29" borderId="146" xfId="0" applyFont="1" applyFill="1" applyBorder="1" applyAlignment="1">
      <alignment horizontal="left" vertical="top" wrapText="1"/>
    </xf>
    <xf numFmtId="0" fontId="95" fillId="29" borderId="148" xfId="0" applyFont="1" applyFill="1" applyBorder="1" applyAlignment="1">
      <alignment horizontal="left" vertical="top" wrapText="1"/>
    </xf>
    <xf numFmtId="179" fontId="95" fillId="29" borderId="149" xfId="0" applyNumberFormat="1" applyFont="1" applyFill="1" applyBorder="1" applyAlignment="1">
      <alignment horizontal="left" vertical="top" wrapText="1"/>
    </xf>
    <xf numFmtId="179" fontId="95" fillId="29" borderId="147" xfId="0" applyNumberFormat="1" applyFont="1" applyFill="1" applyBorder="1" applyAlignment="1">
      <alignment horizontal="left" vertical="top" wrapText="1"/>
    </xf>
    <xf numFmtId="179" fontId="95" fillId="29" borderId="146" xfId="0" applyNumberFormat="1" applyFont="1" applyFill="1" applyBorder="1" applyAlignment="1">
      <alignment horizontal="left" vertical="top" wrapText="1"/>
    </xf>
    <xf numFmtId="0" fontId="95" fillId="29" borderId="150" xfId="0" applyFont="1" applyFill="1" applyBorder="1" applyAlignment="1">
      <alignment horizontal="left" vertical="top" wrapText="1"/>
    </xf>
    <xf numFmtId="49" fontId="99" fillId="29" borderId="145" xfId="0" applyNumberFormat="1" applyFont="1" applyFill="1" applyBorder="1" applyAlignment="1">
      <alignment horizontal="center" vertical="center" wrapText="1"/>
    </xf>
    <xf numFmtId="0" fontId="99" fillId="29" borderId="146" xfId="0" applyFont="1" applyFill="1" applyBorder="1" applyAlignment="1">
      <alignment horizontal="center" vertical="center" wrapText="1"/>
    </xf>
    <xf numFmtId="0" fontId="99" fillId="29" borderId="147" xfId="0" applyFont="1" applyFill="1" applyBorder="1" applyAlignment="1">
      <alignment horizontal="center" vertical="top" wrapText="1"/>
    </xf>
    <xf numFmtId="0" fontId="99" fillId="29" borderId="146" xfId="0" applyFont="1" applyFill="1" applyBorder="1" applyAlignment="1">
      <alignment horizontal="left" vertical="top" wrapText="1"/>
    </xf>
    <xf numFmtId="0" fontId="99" fillId="29" borderId="147" xfId="0" applyFont="1" applyFill="1" applyBorder="1" applyAlignment="1">
      <alignment horizontal="left" vertical="top" wrapText="1"/>
    </xf>
    <xf numFmtId="0" fontId="99" fillId="29" borderId="38" xfId="0" applyFont="1" applyFill="1" applyBorder="1" applyAlignment="1">
      <alignment horizontal="left" vertical="top" wrapText="1"/>
    </xf>
    <xf numFmtId="0" fontId="99" fillId="29" borderId="148" xfId="0" applyFont="1" applyFill="1" applyBorder="1" applyAlignment="1">
      <alignment horizontal="left" vertical="top" wrapText="1"/>
    </xf>
    <xf numFmtId="0" fontId="99" fillId="29" borderId="149" xfId="0" applyFont="1" applyFill="1" applyBorder="1" applyAlignment="1">
      <alignment horizontal="left" vertical="top"/>
    </xf>
    <xf numFmtId="0" fontId="99" fillId="29" borderId="147" xfId="0" applyFont="1" applyFill="1" applyBorder="1" applyAlignment="1">
      <alignment horizontal="left" vertical="top"/>
    </xf>
    <xf numFmtId="0" fontId="99" fillId="29" borderId="148" xfId="0" applyFont="1" applyFill="1" applyBorder="1" applyAlignment="1">
      <alignment horizontal="left" vertical="top"/>
    </xf>
    <xf numFmtId="179" fontId="99" fillId="29" borderId="149" xfId="0" applyNumberFormat="1" applyFont="1" applyFill="1" applyBorder="1" applyAlignment="1">
      <alignment horizontal="left" vertical="top" wrapText="1"/>
    </xf>
    <xf numFmtId="179" fontId="99" fillId="29" borderId="147" xfId="0" applyNumberFormat="1" applyFont="1" applyFill="1" applyBorder="1" applyAlignment="1">
      <alignment horizontal="left" vertical="top" wrapText="1"/>
    </xf>
    <xf numFmtId="179" fontId="99" fillId="29" borderId="146" xfId="0" applyNumberFormat="1" applyFont="1" applyFill="1" applyBorder="1" applyAlignment="1">
      <alignment horizontal="left" vertical="top" wrapText="1"/>
    </xf>
    <xf numFmtId="0" fontId="99" fillId="29" borderId="150" xfId="0" applyFont="1" applyFill="1" applyBorder="1" applyAlignment="1">
      <alignment horizontal="left" vertical="top" wrapText="1"/>
    </xf>
    <xf numFmtId="0" fontId="95" fillId="29" borderId="38" xfId="0" applyFont="1" applyFill="1" applyBorder="1" applyAlignment="1">
      <alignment horizontal="left" vertical="top" wrapText="1"/>
    </xf>
    <xf numFmtId="0" fontId="0" fillId="25" borderId="26" xfId="0" applyFill="1" applyBorder="1">
      <alignment vertical="center"/>
    </xf>
    <xf numFmtId="179" fontId="53" fillId="26" borderId="26" xfId="0" applyNumberFormat="1" applyFont="1" applyFill="1" applyBorder="1" applyAlignment="1" applyProtection="1">
      <alignment horizontal="right" vertical="center" shrinkToFit="1"/>
      <protection locked="0"/>
    </xf>
    <xf numFmtId="0" fontId="53" fillId="26" borderId="11" xfId="0" applyFont="1" applyFill="1" applyBorder="1" applyAlignment="1" applyProtection="1">
      <alignment horizontal="center" vertical="center" wrapText="1"/>
      <protection locked="0"/>
    </xf>
    <xf numFmtId="0" fontId="53" fillId="26" borderId="14" xfId="0" applyFont="1" applyFill="1" applyBorder="1" applyAlignment="1" applyProtection="1">
      <alignment horizontal="center" wrapText="1"/>
      <protection locked="0"/>
    </xf>
    <xf numFmtId="0" fontId="107" fillId="0" borderId="0" xfId="0" applyFont="1" applyAlignment="1">
      <alignment vertical="top"/>
    </xf>
    <xf numFmtId="0" fontId="108" fillId="0" borderId="0" xfId="0" applyFont="1">
      <alignment vertical="center"/>
    </xf>
    <xf numFmtId="0" fontId="31" fillId="0" borderId="0" xfId="283">
      <alignment vertical="center"/>
    </xf>
    <xf numFmtId="0" fontId="109" fillId="0" borderId="0" xfId="0" applyFont="1" applyAlignment="1">
      <alignment vertical="center" shrinkToFit="1"/>
    </xf>
    <xf numFmtId="192" fontId="109" fillId="0" borderId="0" xfId="0" applyNumberFormat="1" applyFont="1" applyAlignment="1">
      <alignment vertical="center" shrinkToFit="1"/>
    </xf>
    <xf numFmtId="192" fontId="109" fillId="0" borderId="0" xfId="284" applyNumberFormat="1" applyFont="1" applyAlignment="1">
      <alignment vertical="center" shrinkToFit="1"/>
    </xf>
    <xf numFmtId="0" fontId="109" fillId="0" borderId="0" xfId="284" applyFont="1">
      <alignment vertical="center"/>
    </xf>
    <xf numFmtId="0" fontId="31" fillId="0" borderId="0" xfId="284">
      <alignment vertical="center"/>
    </xf>
    <xf numFmtId="192" fontId="105" fillId="0" borderId="0" xfId="284" applyNumberFormat="1" applyFont="1" applyAlignment="1">
      <alignment vertical="center" shrinkToFit="1"/>
    </xf>
    <xf numFmtId="0" fontId="115" fillId="0" borderId="0" xfId="284" applyFont="1">
      <alignment vertical="center"/>
    </xf>
    <xf numFmtId="0" fontId="109" fillId="25" borderId="154" xfId="284" applyFont="1" applyFill="1" applyBorder="1" applyAlignment="1" applyProtection="1">
      <alignment horizontal="center" vertical="center" shrinkToFit="1"/>
      <protection locked="0"/>
    </xf>
    <xf numFmtId="0" fontId="116" fillId="0" borderId="0" xfId="284" applyFont="1" applyAlignment="1">
      <alignment vertical="center" shrinkToFit="1"/>
    </xf>
    <xf numFmtId="0" fontId="82" fillId="34" borderId="20" xfId="0" applyFont="1" applyFill="1" applyBorder="1">
      <alignment vertical="center"/>
    </xf>
    <xf numFmtId="0" fontId="82" fillId="34" borderId="41" xfId="0" applyFont="1" applyFill="1" applyBorder="1">
      <alignment vertical="center"/>
    </xf>
    <xf numFmtId="0" fontId="82" fillId="34" borderId="35" xfId="0" applyFont="1" applyFill="1" applyBorder="1">
      <alignment vertical="center"/>
    </xf>
    <xf numFmtId="0" fontId="117" fillId="34" borderId="56" xfId="0" applyFont="1" applyFill="1" applyBorder="1" applyAlignment="1">
      <alignment vertical="center" wrapText="1" shrinkToFit="1"/>
    </xf>
    <xf numFmtId="0" fontId="82" fillId="34" borderId="26" xfId="0" applyFont="1" applyFill="1" applyBorder="1" applyAlignment="1">
      <alignment horizontal="center" vertical="center" wrapText="1"/>
    </xf>
    <xf numFmtId="0" fontId="118" fillId="34" borderId="26" xfId="0" applyFont="1" applyFill="1" applyBorder="1" applyAlignment="1">
      <alignment horizontal="center" vertical="center" shrinkToFit="1"/>
    </xf>
    <xf numFmtId="0" fontId="109" fillId="24" borderId="0" xfId="0" applyFont="1" applyFill="1" applyAlignment="1">
      <alignment horizontal="center" vertical="center"/>
    </xf>
    <xf numFmtId="0" fontId="0" fillId="28" borderId="27" xfId="0" applyFill="1" applyBorder="1" applyAlignment="1">
      <alignment horizontal="left" vertical="center"/>
    </xf>
    <xf numFmtId="0" fontId="0" fillId="28" borderId="38" xfId="0" applyFill="1" applyBorder="1">
      <alignment vertical="center"/>
    </xf>
    <xf numFmtId="0" fontId="0" fillId="28" borderId="39" xfId="0" applyFill="1" applyBorder="1">
      <alignment vertical="center"/>
    </xf>
    <xf numFmtId="0" fontId="0" fillId="28" borderId="40" xfId="0" applyFill="1" applyBorder="1">
      <alignment vertical="center"/>
    </xf>
    <xf numFmtId="0" fontId="0" fillId="28" borderId="29" xfId="0" applyFill="1" applyBorder="1" applyAlignment="1">
      <alignment horizontal="center" vertical="center" wrapText="1"/>
    </xf>
    <xf numFmtId="0" fontId="0" fillId="28" borderId="26" xfId="0" applyFill="1" applyBorder="1">
      <alignment vertical="center"/>
    </xf>
    <xf numFmtId="0" fontId="33" fillId="28" borderId="23" xfId="0" applyFont="1" applyFill="1" applyBorder="1">
      <alignment vertical="center"/>
    </xf>
    <xf numFmtId="0" fontId="0" fillId="28" borderId="24" xfId="0" applyFill="1" applyBorder="1">
      <alignment vertical="center"/>
    </xf>
    <xf numFmtId="0" fontId="33" fillId="28" borderId="28" xfId="0" applyFont="1" applyFill="1" applyBorder="1">
      <alignment vertical="center"/>
    </xf>
    <xf numFmtId="181" fontId="33" fillId="28" borderId="23" xfId="0" applyNumberFormat="1" applyFont="1" applyFill="1" applyBorder="1">
      <alignment vertical="center"/>
    </xf>
    <xf numFmtId="0" fontId="0" fillId="28" borderId="25" xfId="0" applyFill="1" applyBorder="1">
      <alignment vertical="center"/>
    </xf>
    <xf numFmtId="0" fontId="0" fillId="28" borderId="30" xfId="0" applyFill="1" applyBorder="1">
      <alignment vertical="center"/>
    </xf>
    <xf numFmtId="0" fontId="0" fillId="28" borderId="20" xfId="0" applyFill="1" applyBorder="1" applyAlignment="1">
      <alignment horizontal="center" vertical="center" wrapText="1"/>
    </xf>
    <xf numFmtId="0" fontId="0" fillId="28" borderId="41" xfId="0" applyFill="1" applyBorder="1" applyAlignment="1">
      <alignment vertical="center" wrapText="1"/>
    </xf>
    <xf numFmtId="0" fontId="0" fillId="28" borderId="41" xfId="0" applyFill="1" applyBorder="1">
      <alignment vertical="center"/>
    </xf>
    <xf numFmtId="0" fontId="0" fillId="28" borderId="35" xfId="0" applyFill="1" applyBorder="1">
      <alignment vertical="center"/>
    </xf>
    <xf numFmtId="0" fontId="122" fillId="0" borderId="26" xfId="281" applyNumberFormat="1" applyFont="1" applyBorder="1" applyAlignment="1" applyProtection="1">
      <alignment horizontal="center" vertical="center" wrapText="1" shrinkToFit="1"/>
    </xf>
    <xf numFmtId="194" fontId="0" fillId="0" borderId="26" xfId="281" applyNumberFormat="1" applyFont="1" applyBorder="1" applyAlignment="1" applyProtection="1">
      <alignment vertical="center" shrinkToFit="1"/>
    </xf>
    <xf numFmtId="0" fontId="123" fillId="0" borderId="0" xfId="284" applyFont="1">
      <alignment vertical="center"/>
    </xf>
    <xf numFmtId="0" fontId="110" fillId="31" borderId="0" xfId="284" applyFont="1" applyFill="1">
      <alignment vertical="center"/>
    </xf>
    <xf numFmtId="0" fontId="106" fillId="31" borderId="0" xfId="284" applyFont="1" applyFill="1">
      <alignment vertical="center"/>
    </xf>
    <xf numFmtId="0" fontId="106" fillId="31" borderId="0" xfId="284" applyFont="1" applyFill="1" applyAlignment="1">
      <alignment horizontal="center" vertical="center"/>
    </xf>
    <xf numFmtId="0" fontId="31" fillId="0" borderId="0" xfId="284" applyAlignment="1">
      <alignment horizontal="center" vertical="center"/>
    </xf>
    <xf numFmtId="0" fontId="109" fillId="0" borderId="0" xfId="284" applyFont="1" applyAlignment="1">
      <alignment horizontal="left" vertical="center"/>
    </xf>
    <xf numFmtId="0" fontId="109" fillId="0" borderId="0" xfId="284" applyFont="1" applyAlignment="1">
      <alignment horizontal="center" vertical="center" shrinkToFit="1"/>
    </xf>
    <xf numFmtId="192" fontId="105" fillId="0" borderId="0" xfId="284" applyNumberFormat="1" applyFont="1" applyAlignment="1">
      <alignment horizontal="left" vertical="center" shrinkToFit="1"/>
    </xf>
    <xf numFmtId="0" fontId="31" fillId="0" borderId="0" xfId="284" applyAlignment="1">
      <alignment vertical="center" shrinkToFit="1"/>
    </xf>
    <xf numFmtId="0" fontId="31" fillId="0" borderId="0" xfId="284" applyAlignment="1">
      <alignment horizontal="right" vertical="center"/>
    </xf>
    <xf numFmtId="0" fontId="31" fillId="0" borderId="0" xfId="284" applyAlignment="1">
      <alignment horizontal="center" vertical="center" shrinkToFit="1"/>
    </xf>
    <xf numFmtId="0" fontId="31" fillId="31" borderId="0" xfId="284" applyFill="1">
      <alignment vertical="center"/>
    </xf>
    <xf numFmtId="0" fontId="125" fillId="0" borderId="0" xfId="284" applyFont="1">
      <alignment vertical="center"/>
    </xf>
    <xf numFmtId="0" fontId="31" fillId="37" borderId="169" xfId="284" applyFill="1" applyBorder="1">
      <alignment vertical="center"/>
    </xf>
    <xf numFmtId="0" fontId="31" fillId="37" borderId="170" xfId="284" applyFill="1" applyBorder="1">
      <alignment vertical="center"/>
    </xf>
    <xf numFmtId="0" fontId="31" fillId="0" borderId="38" xfId="284" applyBorder="1" applyAlignment="1">
      <alignment horizontal="center" vertical="center" shrinkToFit="1"/>
    </xf>
    <xf numFmtId="0" fontId="126" fillId="36" borderId="173" xfId="284" applyFont="1" applyFill="1" applyBorder="1" applyAlignment="1" applyProtection="1">
      <alignment horizontal="center" vertical="center" shrinkToFit="1"/>
      <protection locked="0"/>
    </xf>
    <xf numFmtId="0" fontId="126" fillId="36" borderId="174" xfId="284" applyFont="1" applyFill="1" applyBorder="1" applyAlignment="1" applyProtection="1">
      <alignment horizontal="center" vertical="center" shrinkToFit="1"/>
      <protection locked="0"/>
    </xf>
    <xf numFmtId="0" fontId="127" fillId="36" borderId="173" xfId="284" applyFont="1" applyFill="1" applyBorder="1" applyAlignment="1" applyProtection="1">
      <alignment horizontal="center" vertical="center" wrapText="1" shrinkToFit="1"/>
      <protection locked="0"/>
    </xf>
    <xf numFmtId="0" fontId="126" fillId="36" borderId="26" xfId="284" applyFont="1" applyFill="1" applyBorder="1" applyAlignment="1" applyProtection="1">
      <alignment horizontal="center" vertical="center" shrinkToFit="1"/>
      <protection locked="0"/>
    </xf>
    <xf numFmtId="0" fontId="126" fillId="36" borderId="177" xfId="284" applyFont="1" applyFill="1" applyBorder="1" applyAlignment="1" applyProtection="1">
      <alignment horizontal="center" vertical="center" shrinkToFit="1"/>
      <protection locked="0"/>
    </xf>
    <xf numFmtId="0" fontId="127" fillId="36" borderId="26" xfId="284" applyFont="1" applyFill="1" applyBorder="1" applyAlignment="1" applyProtection="1">
      <alignment horizontal="center" vertical="center" wrapText="1" shrinkToFit="1"/>
      <protection locked="0"/>
    </xf>
    <xf numFmtId="0" fontId="126" fillId="36" borderId="164" xfId="284" applyFont="1" applyFill="1" applyBorder="1" applyAlignment="1" applyProtection="1">
      <alignment horizontal="center" vertical="center" shrinkToFit="1"/>
      <protection locked="0"/>
    </xf>
    <xf numFmtId="0" fontId="126" fillId="36" borderId="181" xfId="284" applyFont="1" applyFill="1" applyBorder="1" applyAlignment="1" applyProtection="1">
      <alignment horizontal="center" vertical="center" shrinkToFit="1"/>
      <protection locked="0"/>
    </xf>
    <xf numFmtId="0" fontId="131" fillId="0" borderId="0" xfId="284" applyFont="1">
      <alignment vertical="center"/>
    </xf>
    <xf numFmtId="0" fontId="109" fillId="0" borderId="26" xfId="284" applyFont="1" applyBorder="1" applyAlignment="1" applyProtection="1">
      <alignment horizontal="right" vertical="center" shrinkToFit="1"/>
      <protection locked="0"/>
    </xf>
    <xf numFmtId="0" fontId="109" fillId="0" borderId="26" xfId="284" applyFont="1" applyBorder="1">
      <alignment vertical="center"/>
    </xf>
    <xf numFmtId="0" fontId="54" fillId="0" borderId="0" xfId="43" applyFont="1" applyAlignment="1">
      <alignment horizontal="left" vertical="top"/>
    </xf>
    <xf numFmtId="0" fontId="54" fillId="39" borderId="0" xfId="43" applyFont="1" applyFill="1" applyAlignment="1">
      <alignment horizontal="left" vertical="top"/>
    </xf>
    <xf numFmtId="0" fontId="54" fillId="39" borderId="0" xfId="43" applyFont="1" applyFill="1" applyAlignment="1">
      <alignment horizontal="left" vertical="center"/>
    </xf>
    <xf numFmtId="0" fontId="54" fillId="39" borderId="0" xfId="43" applyFont="1" applyFill="1" applyAlignment="1">
      <alignment horizontal="center" vertical="top"/>
    </xf>
    <xf numFmtId="199" fontId="54" fillId="0" borderId="0" xfId="43" applyNumberFormat="1" applyFont="1" applyAlignment="1">
      <alignment horizontal="center" vertical="top"/>
    </xf>
    <xf numFmtId="199" fontId="54" fillId="0" borderId="0" xfId="43" applyNumberFormat="1" applyFont="1" applyAlignment="1">
      <alignment horizontal="left" vertical="top"/>
    </xf>
    <xf numFmtId="0" fontId="54" fillId="0" borderId="0" xfId="43" applyFont="1" applyAlignment="1">
      <alignment horizontal="center" vertical="center"/>
    </xf>
    <xf numFmtId="0" fontId="54" fillId="0" borderId="0" xfId="43" applyFont="1" applyAlignment="1">
      <alignment horizontal="center" vertical="top"/>
    </xf>
    <xf numFmtId="200" fontId="54" fillId="0" borderId="189" xfId="43" applyNumberFormat="1" applyFont="1" applyBorder="1" applyAlignment="1">
      <alignment horizontal="center" vertical="top"/>
    </xf>
    <xf numFmtId="0" fontId="126" fillId="25" borderId="172" xfId="284" applyFont="1" applyFill="1" applyBorder="1" applyAlignment="1" applyProtection="1">
      <alignment horizontal="center" vertical="center" shrinkToFit="1"/>
      <protection locked="0"/>
    </xf>
    <xf numFmtId="0" fontId="126" fillId="25" borderId="176" xfId="284" applyFont="1" applyFill="1" applyBorder="1" applyAlignment="1" applyProtection="1">
      <alignment horizontal="center" vertical="center" shrinkToFit="1"/>
      <protection locked="0"/>
    </xf>
    <xf numFmtId="0" fontId="126" fillId="25" borderId="180" xfId="284" applyFont="1" applyFill="1" applyBorder="1" applyAlignment="1" applyProtection="1">
      <alignment horizontal="center" vertical="center" shrinkToFit="1"/>
      <protection locked="0"/>
    </xf>
    <xf numFmtId="0" fontId="82" fillId="34" borderId="55" xfId="0" applyFont="1" applyFill="1" applyBorder="1" applyAlignment="1">
      <alignment horizontal="center" vertical="center" textRotation="255" shrinkToFit="1"/>
    </xf>
    <xf numFmtId="0" fontId="0" fillId="28" borderId="0" xfId="0" applyFill="1" applyAlignment="1">
      <alignment horizontal="center" vertical="center" wrapText="1"/>
    </xf>
    <xf numFmtId="0" fontId="0" fillId="28" borderId="0" xfId="0" applyFill="1" applyAlignment="1">
      <alignment vertical="center" wrapText="1"/>
    </xf>
    <xf numFmtId="0" fontId="0" fillId="28" borderId="0" xfId="0" applyFill="1">
      <alignment vertical="center"/>
    </xf>
    <xf numFmtId="0" fontId="82" fillId="34" borderId="29" xfId="0" applyFont="1" applyFill="1" applyBorder="1" applyAlignment="1">
      <alignment horizontal="center" vertical="center" textRotation="255" shrinkToFit="1"/>
    </xf>
    <xf numFmtId="0" fontId="0" fillId="24" borderId="27" xfId="0" applyFill="1" applyBorder="1">
      <alignment vertical="center"/>
    </xf>
    <xf numFmtId="0" fontId="0" fillId="24" borderId="39" xfId="0" applyFill="1" applyBorder="1">
      <alignment vertical="center"/>
    </xf>
    <xf numFmtId="0" fontId="0" fillId="24" borderId="38" xfId="0" applyFill="1" applyBorder="1">
      <alignment vertical="center"/>
    </xf>
    <xf numFmtId="0" fontId="0" fillId="24" borderId="36" xfId="0" applyFill="1" applyBorder="1">
      <alignment vertical="center"/>
    </xf>
    <xf numFmtId="177" fontId="0" fillId="24" borderId="26" xfId="281" applyNumberFormat="1" applyFont="1" applyFill="1" applyBorder="1" applyAlignment="1" applyProtection="1">
      <alignment horizontal="right" vertical="center" shrinkToFit="1"/>
    </xf>
    <xf numFmtId="187" fontId="0" fillId="24" borderId="26" xfId="281" applyNumberFormat="1" applyFont="1" applyFill="1" applyBorder="1" applyAlignment="1" applyProtection="1">
      <alignment vertical="center" shrinkToFit="1"/>
    </xf>
    <xf numFmtId="187" fontId="0" fillId="24" borderId="56" xfId="281" applyNumberFormat="1" applyFont="1" applyFill="1" applyBorder="1" applyAlignment="1" applyProtection="1">
      <alignment vertical="center" shrinkToFit="1"/>
    </xf>
    <xf numFmtId="0" fontId="122" fillId="24" borderId="26" xfId="281" applyNumberFormat="1" applyFont="1" applyFill="1" applyBorder="1" applyAlignment="1" applyProtection="1">
      <alignment horizontal="center" vertical="center" wrapText="1" shrinkToFit="1"/>
    </xf>
    <xf numFmtId="0" fontId="0" fillId="24" borderId="20" xfId="0" applyFill="1" applyBorder="1">
      <alignment vertical="center"/>
    </xf>
    <xf numFmtId="0" fontId="0" fillId="24" borderId="38" xfId="0" applyFill="1" applyBorder="1" applyAlignment="1">
      <alignment horizontal="left" vertical="center" shrinkToFit="1"/>
    </xf>
    <xf numFmtId="0" fontId="0" fillId="24" borderId="36" xfId="0" applyFill="1" applyBorder="1" applyAlignment="1">
      <alignment horizontal="left" vertical="center" shrinkToFit="1"/>
    </xf>
    <xf numFmtId="183" fontId="0" fillId="24" borderId="26" xfId="281" applyNumberFormat="1" applyFont="1" applyFill="1" applyBorder="1" applyAlignment="1" applyProtection="1">
      <alignment horizontal="right" vertical="center" shrinkToFit="1"/>
    </xf>
    <xf numFmtId="193" fontId="0" fillId="24" borderId="26" xfId="281" applyNumberFormat="1" applyFont="1" applyFill="1" applyBorder="1" applyAlignment="1" applyProtection="1">
      <alignment vertical="center" shrinkToFit="1"/>
    </xf>
    <xf numFmtId="193" fontId="0" fillId="24" borderId="56" xfId="281" applyNumberFormat="1" applyFont="1" applyFill="1" applyBorder="1" applyAlignment="1" applyProtection="1">
      <alignment vertical="center" shrinkToFit="1"/>
    </xf>
    <xf numFmtId="0" fontId="34" fillId="24" borderId="26" xfId="281" applyNumberFormat="1" applyFont="1" applyFill="1" applyBorder="1" applyAlignment="1" applyProtection="1">
      <alignment horizontal="center" vertical="center" wrapText="1" shrinkToFit="1"/>
    </xf>
    <xf numFmtId="0" fontId="126" fillId="36" borderId="57" xfId="284" applyFont="1" applyFill="1" applyBorder="1" applyAlignment="1" applyProtection="1">
      <alignment horizontal="center" vertical="center" shrinkToFit="1"/>
      <protection locked="0"/>
    </xf>
    <xf numFmtId="0" fontId="126" fillId="36" borderId="195" xfId="284" applyFont="1" applyFill="1" applyBorder="1" applyAlignment="1" applyProtection="1">
      <alignment horizontal="center" vertical="center" shrinkToFit="1"/>
      <protection locked="0"/>
    </xf>
    <xf numFmtId="0" fontId="31" fillId="37" borderId="171" xfId="284" applyFill="1" applyBorder="1">
      <alignment vertical="center"/>
    </xf>
    <xf numFmtId="0" fontId="0" fillId="39" borderId="26" xfId="281" applyNumberFormat="1" applyFont="1" applyFill="1" applyBorder="1" applyAlignment="1" applyProtection="1">
      <alignment horizontal="center" vertical="center" shrinkToFit="1"/>
    </xf>
    <xf numFmtId="194" fontId="0" fillId="39" borderId="26" xfId="281" applyNumberFormat="1" applyFont="1" applyFill="1" applyBorder="1" applyAlignment="1" applyProtection="1">
      <alignment vertical="center" shrinkToFit="1"/>
    </xf>
    <xf numFmtId="0" fontId="122" fillId="39" borderId="26" xfId="281" applyNumberFormat="1" applyFont="1" applyFill="1" applyBorder="1" applyAlignment="1" applyProtection="1">
      <alignment horizontal="center" vertical="center" wrapText="1" shrinkToFit="1"/>
    </xf>
    <xf numFmtId="0" fontId="0" fillId="39" borderId="23" xfId="0" applyFill="1" applyBorder="1">
      <alignment vertical="center"/>
    </xf>
    <xf numFmtId="0" fontId="135" fillId="0" borderId="0" xfId="0" applyFont="1">
      <alignment vertical="center"/>
    </xf>
    <xf numFmtId="0" fontId="137" fillId="0" borderId="0" xfId="0" applyFont="1" applyAlignment="1">
      <alignment horizontal="left" vertical="center" wrapText="1" shrinkToFit="1"/>
    </xf>
    <xf numFmtId="0" fontId="138" fillId="0" borderId="0" xfId="0" applyFont="1">
      <alignment vertical="center"/>
    </xf>
    <xf numFmtId="0" fontId="67" fillId="0" borderId="0" xfId="0" applyFont="1" applyAlignment="1">
      <alignment horizontal="center" vertical="center"/>
    </xf>
    <xf numFmtId="0" fontId="67" fillId="0" borderId="0" xfId="0" applyFont="1">
      <alignment vertical="center"/>
    </xf>
    <xf numFmtId="0" fontId="139" fillId="31" borderId="0" xfId="0" applyFont="1" applyFill="1" applyAlignment="1">
      <alignment horizontal="left" vertical="center"/>
    </xf>
    <xf numFmtId="0" fontId="140" fillId="31" borderId="0" xfId="0" applyFont="1" applyFill="1" applyAlignment="1">
      <alignment horizontal="center" vertical="center"/>
    </xf>
    <xf numFmtId="0" fontId="140" fillId="31" borderId="0" xfId="0" applyFont="1" applyFill="1">
      <alignment vertical="center"/>
    </xf>
    <xf numFmtId="0" fontId="141" fillId="31" borderId="0" xfId="0" applyFont="1" applyFill="1" applyAlignment="1">
      <alignment vertical="top" wrapText="1"/>
    </xf>
    <xf numFmtId="0" fontId="140" fillId="0" borderId="0" xfId="0" applyFont="1" applyAlignment="1">
      <alignment horizontal="center" vertical="center"/>
    </xf>
    <xf numFmtId="0" fontId="144" fillId="0" borderId="0" xfId="0" applyFont="1">
      <alignment vertical="center"/>
    </xf>
    <xf numFmtId="0" fontId="145" fillId="0" borderId="0" xfId="0" applyFont="1" applyAlignment="1">
      <alignment horizontal="left" vertical="center"/>
    </xf>
    <xf numFmtId="0" fontId="146" fillId="0" borderId="0" xfId="0" applyFont="1" applyAlignment="1">
      <alignment horizontal="left" vertical="center"/>
    </xf>
    <xf numFmtId="0" fontId="138" fillId="0" borderId="0" xfId="0" applyFont="1" applyAlignment="1">
      <alignment horizontal="center" vertical="center"/>
    </xf>
    <xf numFmtId="0" fontId="147" fillId="0" borderId="0" xfId="0" applyFont="1" applyAlignment="1">
      <alignment vertical="top" wrapText="1"/>
    </xf>
    <xf numFmtId="0" fontId="149" fillId="0" borderId="0" xfId="0" applyFont="1" applyAlignment="1">
      <alignment horizontal="right"/>
    </xf>
    <xf numFmtId="0" fontId="150" fillId="0" borderId="0" xfId="0" applyFont="1" applyAlignment="1">
      <alignment horizontal="center" vertical="center" wrapText="1" shrinkToFit="1"/>
    </xf>
    <xf numFmtId="0" fontId="138" fillId="0" borderId="166" xfId="0" applyFont="1" applyBorder="1">
      <alignment vertical="center"/>
    </xf>
    <xf numFmtId="0" fontId="138" fillId="0" borderId="0" xfId="0" applyFont="1" applyAlignment="1">
      <alignment vertical="center" wrapText="1"/>
    </xf>
    <xf numFmtId="0" fontId="138" fillId="0" borderId="166" xfId="0" applyFont="1" applyBorder="1" applyAlignment="1">
      <alignment vertical="center" wrapText="1"/>
    </xf>
    <xf numFmtId="0" fontId="138" fillId="0" borderId="163" xfId="0" applyFont="1" applyBorder="1" applyAlignment="1">
      <alignment vertical="center" wrapText="1"/>
    </xf>
    <xf numFmtId="201" fontId="138" fillId="0" borderId="0" xfId="0" applyNumberFormat="1" applyFont="1" applyAlignment="1">
      <alignment vertical="center" shrinkToFit="1"/>
    </xf>
    <xf numFmtId="202" fontId="138" fillId="0" borderId="0" xfId="0" applyNumberFormat="1" applyFont="1" applyAlignment="1">
      <alignment horizontal="right" vertical="center" shrinkToFit="1"/>
    </xf>
    <xf numFmtId="202" fontId="138" fillId="0" borderId="166" xfId="0" applyNumberFormat="1" applyFont="1" applyBorder="1" applyAlignment="1">
      <alignment horizontal="right" vertical="center" shrinkToFit="1"/>
    </xf>
    <xf numFmtId="0" fontId="138" fillId="34" borderId="0" xfId="0" applyFont="1" applyFill="1">
      <alignment vertical="center"/>
    </xf>
    <xf numFmtId="0" fontId="151" fillId="34" borderId="166" xfId="0" applyFont="1" applyFill="1" applyBorder="1" applyAlignment="1">
      <alignment horizontal="center" vertical="center" wrapText="1"/>
    </xf>
    <xf numFmtId="0" fontId="151" fillId="34" borderId="0" xfId="0" applyFont="1" applyFill="1" applyAlignment="1">
      <alignment horizontal="center" vertical="center" wrapText="1"/>
    </xf>
    <xf numFmtId="0" fontId="152" fillId="34" borderId="163" xfId="0" applyFont="1" applyFill="1" applyBorder="1" applyAlignment="1">
      <alignment horizontal="center" vertical="center" wrapText="1"/>
    </xf>
    <xf numFmtId="0" fontId="138" fillId="34" borderId="0" xfId="0" applyFont="1" applyFill="1" applyAlignment="1">
      <alignment horizontal="center" vertical="center"/>
    </xf>
    <xf numFmtId="0" fontId="151" fillId="34" borderId="0" xfId="0" applyFont="1" applyFill="1" applyAlignment="1">
      <alignment horizontal="center" vertical="top" wrapText="1" shrinkToFit="1"/>
    </xf>
    <xf numFmtId="0" fontId="151" fillId="34" borderId="0" xfId="0" applyFont="1" applyFill="1" applyAlignment="1">
      <alignment horizontal="center" vertical="top" shrinkToFit="1"/>
    </xf>
    <xf numFmtId="0" fontId="152" fillId="34" borderId="166" xfId="0" applyFont="1" applyFill="1" applyBorder="1" applyAlignment="1">
      <alignment vertical="center" shrinkToFit="1"/>
    </xf>
    <xf numFmtId="0" fontId="152" fillId="34" borderId="163" xfId="0" applyFont="1" applyFill="1" applyBorder="1" applyAlignment="1">
      <alignment horizontal="center" vertical="center" shrinkToFit="1"/>
    </xf>
    <xf numFmtId="0" fontId="138" fillId="34" borderId="0" xfId="0" applyFont="1" applyFill="1" applyAlignment="1">
      <alignment horizontal="right" vertical="center"/>
    </xf>
    <xf numFmtId="0" fontId="138" fillId="34" borderId="166" xfId="0" applyFont="1" applyFill="1" applyBorder="1">
      <alignment vertical="center"/>
    </xf>
    <xf numFmtId="0" fontId="138" fillId="34" borderId="163" xfId="0" applyFont="1" applyFill="1" applyBorder="1" applyAlignment="1">
      <alignment horizontal="center" vertical="center"/>
    </xf>
    <xf numFmtId="0" fontId="138" fillId="34" borderId="0" xfId="0" applyFont="1" applyFill="1" applyAlignment="1">
      <alignment vertical="top" wrapText="1"/>
    </xf>
    <xf numFmtId="0" fontId="144" fillId="0" borderId="153" xfId="0" applyFont="1" applyBorder="1" applyAlignment="1">
      <alignment vertical="center" shrinkToFit="1"/>
    </xf>
    <xf numFmtId="0" fontId="138" fillId="34" borderId="41" xfId="0" applyFont="1" applyFill="1" applyBorder="1" applyAlignment="1">
      <alignment horizontal="center" vertical="center"/>
    </xf>
    <xf numFmtId="0" fontId="138" fillId="34" borderId="38" xfId="0" applyFont="1" applyFill="1" applyBorder="1" applyAlignment="1">
      <alignment horizontal="center" vertical="center"/>
    </xf>
    <xf numFmtId="0" fontId="138" fillId="34" borderId="166" xfId="0" applyFont="1" applyFill="1" applyBorder="1" applyAlignment="1">
      <alignment horizontal="left" vertical="center"/>
    </xf>
    <xf numFmtId="0" fontId="138" fillId="34" borderId="163" xfId="0" applyFont="1" applyFill="1" applyBorder="1" applyAlignment="1">
      <alignment horizontal="left" vertical="center"/>
    </xf>
    <xf numFmtId="0" fontId="149" fillId="34" borderId="0" xfId="0" applyFont="1" applyFill="1" applyAlignment="1">
      <alignment horizontal="right" vertical="top"/>
    </xf>
    <xf numFmtId="0" fontId="149" fillId="0" borderId="166" xfId="0" applyFont="1" applyBorder="1" applyAlignment="1">
      <alignment horizontal="right" vertical="top"/>
    </xf>
    <xf numFmtId="0" fontId="138" fillId="34" borderId="163" xfId="0" applyFont="1" applyFill="1" applyBorder="1">
      <alignment vertical="center"/>
    </xf>
    <xf numFmtId="0" fontId="138" fillId="34" borderId="0" xfId="0" applyFont="1" applyFill="1" applyAlignment="1">
      <alignment horizontal="left" vertical="center"/>
    </xf>
    <xf numFmtId="0" fontId="138" fillId="0" borderId="166" xfId="0" applyFont="1" applyBorder="1" applyAlignment="1">
      <alignment horizontal="center" vertical="center"/>
    </xf>
    <xf numFmtId="0" fontId="155" fillId="34" borderId="0" xfId="0" applyFont="1" applyFill="1" applyAlignment="1">
      <alignment vertical="top" wrapText="1"/>
    </xf>
    <xf numFmtId="0" fontId="67" fillId="34" borderId="0" xfId="0" applyFont="1" applyFill="1" applyAlignment="1">
      <alignment horizontal="right" vertical="top" wrapText="1"/>
    </xf>
    <xf numFmtId="0" fontId="138" fillId="34" borderId="166" xfId="0" applyFont="1" applyFill="1" applyBorder="1" applyAlignment="1">
      <alignment vertical="center" wrapText="1"/>
    </xf>
    <xf numFmtId="0" fontId="138" fillId="34" borderId="0" xfId="0" applyFont="1" applyFill="1" applyAlignment="1">
      <alignment vertical="center" wrapText="1"/>
    </xf>
    <xf numFmtId="0" fontId="138" fillId="34" borderId="163" xfId="0" applyFont="1" applyFill="1" applyBorder="1" applyAlignment="1">
      <alignment vertical="center" wrapText="1"/>
    </xf>
    <xf numFmtId="201" fontId="138" fillId="34" borderId="0" xfId="0" applyNumberFormat="1" applyFont="1" applyFill="1" applyAlignment="1">
      <alignment vertical="center" shrinkToFit="1"/>
    </xf>
    <xf numFmtId="202" fontId="138" fillId="34" borderId="0" xfId="0" applyNumberFormat="1" applyFont="1" applyFill="1" applyAlignment="1">
      <alignment horizontal="right" vertical="center" shrinkToFit="1"/>
    </xf>
    <xf numFmtId="0" fontId="138" fillId="40" borderId="0" xfId="0" applyFont="1" applyFill="1">
      <alignment vertical="center"/>
    </xf>
    <xf numFmtId="0" fontId="151" fillId="40" borderId="166" xfId="0" applyFont="1" applyFill="1" applyBorder="1" applyAlignment="1">
      <alignment horizontal="center" vertical="center" wrapText="1"/>
    </xf>
    <xf numFmtId="0" fontId="151" fillId="40" borderId="0" xfId="0" applyFont="1" applyFill="1" applyAlignment="1">
      <alignment horizontal="center" vertical="center" wrapText="1"/>
    </xf>
    <xf numFmtId="0" fontId="152" fillId="40" borderId="163" xfId="0" applyFont="1" applyFill="1" applyBorder="1" applyAlignment="1">
      <alignment horizontal="center" vertical="center" wrapText="1"/>
    </xf>
    <xf numFmtId="0" fontId="138" fillId="40" borderId="0" xfId="0" applyFont="1" applyFill="1" applyAlignment="1">
      <alignment horizontal="center" vertical="center"/>
    </xf>
    <xf numFmtId="0" fontId="151" fillId="40" borderId="0" xfId="0" applyFont="1" applyFill="1" applyAlignment="1">
      <alignment horizontal="center" vertical="top" shrinkToFit="1"/>
    </xf>
    <xf numFmtId="0" fontId="152" fillId="40" borderId="166" xfId="0" applyFont="1" applyFill="1" applyBorder="1" applyAlignment="1">
      <alignment vertical="center" shrinkToFit="1"/>
    </xf>
    <xf numFmtId="0" fontId="152" fillId="40" borderId="163" xfId="0" applyFont="1" applyFill="1" applyBorder="1" applyAlignment="1">
      <alignment horizontal="center" vertical="center" shrinkToFit="1"/>
    </xf>
    <xf numFmtId="0" fontId="138" fillId="40" borderId="166" xfId="0" applyFont="1" applyFill="1" applyBorder="1">
      <alignment vertical="center"/>
    </xf>
    <xf numFmtId="0" fontId="138" fillId="40" borderId="163" xfId="0" applyFont="1" applyFill="1" applyBorder="1" applyAlignment="1">
      <alignment horizontal="center" vertical="center"/>
    </xf>
    <xf numFmtId="0" fontId="138" fillId="40" borderId="163" xfId="0" applyFont="1" applyFill="1" applyBorder="1" applyAlignment="1">
      <alignment horizontal="left" vertical="center"/>
    </xf>
    <xf numFmtId="0" fontId="138" fillId="40" borderId="163" xfId="0" applyFont="1" applyFill="1" applyBorder="1">
      <alignment vertical="center"/>
    </xf>
    <xf numFmtId="0" fontId="138" fillId="40" borderId="166" xfId="0" applyFont="1" applyFill="1" applyBorder="1" applyAlignment="1">
      <alignment vertical="center" wrapText="1"/>
    </xf>
    <xf numFmtId="0" fontId="138" fillId="40" borderId="0" xfId="0" applyFont="1" applyFill="1" applyAlignment="1">
      <alignment vertical="center" wrapText="1"/>
    </xf>
    <xf numFmtId="0" fontId="138" fillId="40" borderId="163" xfId="0" applyFont="1" applyFill="1" applyBorder="1" applyAlignment="1">
      <alignment vertical="center" wrapText="1"/>
    </xf>
    <xf numFmtId="202" fontId="138" fillId="40" borderId="0" xfId="0" applyNumberFormat="1" applyFont="1" applyFill="1" applyAlignment="1">
      <alignment horizontal="right" vertical="center" shrinkToFit="1"/>
    </xf>
    <xf numFmtId="0" fontId="147" fillId="0" borderId="0" xfId="0" applyFont="1" applyAlignment="1">
      <alignment horizontal="right" vertical="top" wrapText="1"/>
    </xf>
    <xf numFmtId="0" fontId="148" fillId="0" borderId="0" xfId="0" applyFont="1" applyAlignment="1">
      <alignment horizontal="left" vertical="top" wrapText="1"/>
    </xf>
    <xf numFmtId="0" fontId="158" fillId="0" borderId="0" xfId="0" applyFont="1" applyAlignment="1">
      <alignment horizontal="left" vertical="top" wrapText="1"/>
    </xf>
    <xf numFmtId="0" fontId="138" fillId="0" borderId="29" xfId="0" applyFont="1" applyBorder="1" applyAlignment="1">
      <alignment horizontal="center" vertical="top" wrapText="1"/>
    </xf>
    <xf numFmtId="0" fontId="138" fillId="0" borderId="0" xfId="0" applyFont="1" applyAlignment="1">
      <alignment horizontal="center" vertical="top" wrapText="1"/>
    </xf>
    <xf numFmtId="0" fontId="151" fillId="0" borderId="29" xfId="0" applyFont="1" applyBorder="1" applyAlignment="1">
      <alignment horizontal="center" vertical="center" wrapText="1"/>
    </xf>
    <xf numFmtId="0" fontId="151" fillId="0" borderId="0" xfId="0" applyFont="1" applyAlignment="1">
      <alignment horizontal="center" vertical="center" wrapText="1"/>
    </xf>
    <xf numFmtId="202" fontId="156" fillId="0" borderId="36" xfId="281" applyNumberFormat="1" applyFont="1" applyFill="1" applyBorder="1" applyAlignment="1" applyProtection="1">
      <alignment horizontal="center" vertical="center" shrinkToFit="1"/>
    </xf>
    <xf numFmtId="202" fontId="138" fillId="0" borderId="29" xfId="281" applyNumberFormat="1" applyFont="1" applyFill="1" applyBorder="1" applyAlignment="1" applyProtection="1">
      <alignment horizontal="right" vertical="center" shrinkToFit="1"/>
    </xf>
    <xf numFmtId="202" fontId="138" fillId="0" borderId="0" xfId="281" applyNumberFormat="1" applyFont="1" applyFill="1" applyBorder="1" applyAlignment="1" applyProtection="1">
      <alignment horizontal="right" vertical="center" shrinkToFit="1"/>
    </xf>
    <xf numFmtId="202" fontId="152" fillId="0" borderId="29" xfId="281" applyNumberFormat="1" applyFont="1" applyFill="1" applyBorder="1" applyAlignment="1" applyProtection="1">
      <alignment horizontal="right" vertical="center" shrinkToFit="1"/>
    </xf>
    <xf numFmtId="202" fontId="152" fillId="0" borderId="0" xfId="281" applyNumberFormat="1" applyFont="1" applyFill="1" applyBorder="1" applyAlignment="1" applyProtection="1">
      <alignment horizontal="right" vertical="center" shrinkToFit="1"/>
    </xf>
    <xf numFmtId="202" fontId="156" fillId="0" borderId="40" xfId="281" applyNumberFormat="1" applyFont="1" applyFill="1" applyBorder="1" applyAlignment="1" applyProtection="1">
      <alignment horizontal="center" vertical="center" shrinkToFit="1"/>
    </xf>
    <xf numFmtId="202" fontId="156" fillId="0" borderId="35" xfId="281" applyNumberFormat="1" applyFont="1" applyFill="1" applyBorder="1" applyAlignment="1" applyProtection="1">
      <alignment horizontal="center" vertical="center" shrinkToFit="1"/>
    </xf>
    <xf numFmtId="0" fontId="154" fillId="0" borderId="0" xfId="0" applyFont="1" applyAlignment="1"/>
    <xf numFmtId="0" fontId="150" fillId="0" borderId="0" xfId="0" applyFont="1" applyAlignment="1">
      <alignment vertical="center" wrapText="1"/>
    </xf>
    <xf numFmtId="179" fontId="160" fillId="0" borderId="0" xfId="0" applyNumberFormat="1" applyFont="1" applyAlignment="1">
      <alignment vertical="center" shrinkToFit="1"/>
    </xf>
    <xf numFmtId="179" fontId="161" fillId="0" borderId="0" xfId="0" applyNumberFormat="1" applyFont="1" applyAlignment="1">
      <alignment vertical="center" shrinkToFit="1"/>
    </xf>
    <xf numFmtId="179" fontId="161" fillId="0" borderId="0" xfId="0" applyNumberFormat="1" applyFont="1" applyAlignment="1">
      <alignment horizontal="right" vertical="center" shrinkToFit="1"/>
    </xf>
    <xf numFmtId="0" fontId="159" fillId="31" borderId="0" xfId="0" applyFont="1" applyFill="1" applyAlignment="1">
      <alignment horizontal="left" vertical="center"/>
    </xf>
    <xf numFmtId="0" fontId="162" fillId="31" borderId="0" xfId="0" applyFont="1" applyFill="1" applyAlignment="1">
      <alignment horizontal="center" vertical="center"/>
    </xf>
    <xf numFmtId="0" fontId="141" fillId="31" borderId="0" xfId="0" applyFont="1" applyFill="1" applyAlignment="1">
      <alignment vertical="center" wrapText="1" shrinkToFit="1"/>
    </xf>
    <xf numFmtId="179" fontId="163" fillId="31" borderId="0" xfId="0" applyNumberFormat="1" applyFont="1" applyFill="1" applyAlignment="1">
      <alignment vertical="center" shrinkToFit="1"/>
    </xf>
    <xf numFmtId="179" fontId="159" fillId="31" borderId="0" xfId="0" applyNumberFormat="1" applyFont="1" applyFill="1" applyAlignment="1">
      <alignment horizontal="left" vertical="top" wrapText="1"/>
    </xf>
    <xf numFmtId="179" fontId="164" fillId="0" borderId="0" xfId="0" applyNumberFormat="1" applyFont="1" applyAlignment="1">
      <alignment horizontal="left" vertical="top" wrapText="1"/>
    </xf>
    <xf numFmtId="0" fontId="154" fillId="0" borderId="0" xfId="0" applyFont="1" applyAlignment="1">
      <alignment vertical="top"/>
    </xf>
    <xf numFmtId="0" fontId="142" fillId="0" borderId="0" xfId="0" applyFont="1" applyAlignment="1">
      <alignment vertical="top" wrapText="1"/>
    </xf>
    <xf numFmtId="0" fontId="31" fillId="0" borderId="23" xfId="284" applyBorder="1" applyAlignment="1">
      <alignment horizontal="center" vertical="center" shrinkToFit="1"/>
    </xf>
    <xf numFmtId="0" fontId="31" fillId="0" borderId="23" xfId="284" applyBorder="1" applyAlignment="1">
      <alignment horizontal="center" vertical="center"/>
    </xf>
    <xf numFmtId="0" fontId="35" fillId="0" borderId="23" xfId="284" applyFont="1" applyBorder="1" applyAlignment="1">
      <alignment horizontal="center" vertical="center" shrinkToFit="1"/>
    </xf>
    <xf numFmtId="0" fontId="166" fillId="0" borderId="0" xfId="0" applyFont="1">
      <alignment vertical="center"/>
    </xf>
    <xf numFmtId="0" fontId="167" fillId="0" borderId="0" xfId="0" applyFont="1" applyAlignment="1">
      <alignment horizontal="right"/>
    </xf>
    <xf numFmtId="0" fontId="85" fillId="0" borderId="0" xfId="0" applyFont="1">
      <alignment vertical="center"/>
    </xf>
    <xf numFmtId="0" fontId="81" fillId="0" borderId="0" xfId="0" applyFont="1" applyAlignment="1">
      <alignment horizontal="center" vertical="center"/>
    </xf>
    <xf numFmtId="0" fontId="81" fillId="0" borderId="0" xfId="0" applyFont="1" applyAlignment="1">
      <alignment horizontal="right" vertical="center"/>
    </xf>
    <xf numFmtId="0" fontId="86" fillId="0" borderId="0" xfId="0" applyFont="1" applyAlignment="1">
      <alignment horizontal="center" vertical="center"/>
    </xf>
    <xf numFmtId="0" fontId="167" fillId="0" borderId="0" xfId="0" applyFont="1" applyAlignment="1">
      <alignment horizontal="center" vertical="center"/>
    </xf>
    <xf numFmtId="0" fontId="168" fillId="0" borderId="0" xfId="0" applyFont="1" applyAlignment="1">
      <alignment horizontal="left" vertical="center"/>
    </xf>
    <xf numFmtId="0" fontId="169" fillId="0" borderId="0" xfId="0" applyFont="1" applyAlignment="1">
      <alignment horizontal="right" vertical="top"/>
    </xf>
    <xf numFmtId="0" fontId="33" fillId="0" borderId="0" xfId="0" applyFont="1" applyAlignment="1">
      <alignment horizontal="center" vertical="center"/>
    </xf>
    <xf numFmtId="202" fontId="33" fillId="0" borderId="0" xfId="0" applyNumberFormat="1" applyFont="1" applyAlignment="1">
      <alignment horizontal="right" vertical="center" shrinkToFit="1"/>
    </xf>
    <xf numFmtId="202" fontId="107" fillId="0" borderId="0" xfId="0" applyNumberFormat="1" applyFont="1" applyAlignment="1">
      <alignment horizontal="right" vertical="center" shrinkToFit="1"/>
    </xf>
    <xf numFmtId="0" fontId="173" fillId="0" borderId="0" xfId="0" applyFont="1" applyAlignment="1">
      <alignment vertical="top" wrapText="1"/>
    </xf>
    <xf numFmtId="0" fontId="173" fillId="0" borderId="0" xfId="0" applyFont="1" applyAlignment="1">
      <alignment horizontal="left" vertical="top" wrapText="1"/>
    </xf>
    <xf numFmtId="0" fontId="112" fillId="0" borderId="0" xfId="0" applyFont="1" applyAlignment="1">
      <alignment horizontal="left" vertical="top" wrapText="1"/>
    </xf>
    <xf numFmtId="0" fontId="33" fillId="34" borderId="39" xfId="0" applyFont="1" applyFill="1" applyBorder="1" applyAlignment="1">
      <alignment horizontal="center" vertical="top" wrapText="1"/>
    </xf>
    <xf numFmtId="0" fontId="33" fillId="0" borderId="29" xfId="0" applyFont="1" applyBorder="1" applyAlignment="1">
      <alignment horizontal="center" vertical="top" wrapText="1"/>
    </xf>
    <xf numFmtId="0" fontId="33" fillId="34" borderId="41" xfId="0" applyFont="1" applyFill="1" applyBorder="1" applyAlignment="1">
      <alignment horizontal="center" vertical="top" wrapText="1"/>
    </xf>
    <xf numFmtId="0" fontId="33" fillId="34" borderId="26" xfId="0" applyFont="1" applyFill="1" applyBorder="1" applyAlignment="1">
      <alignment horizontal="center" vertical="center" shrinkToFit="1"/>
    </xf>
    <xf numFmtId="0" fontId="35" fillId="0" borderId="29" xfId="0" applyFont="1" applyBorder="1" applyAlignment="1">
      <alignment horizontal="center" vertical="center" wrapText="1"/>
    </xf>
    <xf numFmtId="202" fontId="33" fillId="0" borderId="29" xfId="281" applyNumberFormat="1" applyFont="1" applyFill="1" applyBorder="1" applyAlignment="1" applyProtection="1">
      <alignment horizontal="right" vertical="center" shrinkToFit="1"/>
    </xf>
    <xf numFmtId="202" fontId="35" fillId="0" borderId="29" xfId="281" applyNumberFormat="1" applyFont="1" applyFill="1" applyBorder="1" applyAlignment="1" applyProtection="1">
      <alignment horizontal="right" vertical="center" shrinkToFit="1"/>
    </xf>
    <xf numFmtId="177" fontId="177" fillId="0" borderId="0" xfId="0" applyNumberFormat="1" applyFont="1" applyAlignment="1">
      <alignment horizontal="left" vertical="center"/>
    </xf>
    <xf numFmtId="0" fontId="178" fillId="0" borderId="101" xfId="0" applyFont="1" applyBorder="1" applyAlignment="1">
      <alignment vertical="top" wrapText="1" shrinkToFit="1"/>
    </xf>
    <xf numFmtId="177" fontId="180" fillId="0" borderId="0" xfId="0" applyNumberFormat="1" applyFont="1" applyAlignment="1">
      <alignment horizontal="right" vertical="center"/>
    </xf>
    <xf numFmtId="0" fontId="85" fillId="0" borderId="0" xfId="0" applyFont="1" applyAlignment="1">
      <alignment horizontal="left" vertical="center"/>
    </xf>
    <xf numFmtId="0" fontId="35" fillId="0" borderId="0" xfId="0" applyFont="1" applyAlignment="1">
      <alignment horizontal="center" vertical="center" wrapText="1"/>
    </xf>
    <xf numFmtId="0" fontId="85" fillId="0" borderId="0" xfId="0" applyFont="1" applyAlignment="1">
      <alignment horizontal="center" vertical="center" wrapText="1"/>
    </xf>
    <xf numFmtId="0" fontId="85" fillId="0" borderId="0" xfId="0" applyFont="1" applyAlignment="1">
      <alignment horizontal="center" vertical="center"/>
    </xf>
    <xf numFmtId="0" fontId="53" fillId="26" borderId="12" xfId="0" applyFont="1" applyFill="1" applyBorder="1" applyAlignment="1" applyProtection="1">
      <alignment horizontal="center" vertical="center" wrapText="1"/>
      <protection locked="0"/>
    </xf>
    <xf numFmtId="0" fontId="53" fillId="26" borderId="13" xfId="0" applyFont="1" applyFill="1" applyBorder="1" applyAlignment="1" applyProtection="1">
      <alignment horizontal="center" vertical="center" wrapText="1"/>
      <protection locked="0"/>
    </xf>
    <xf numFmtId="0" fontId="89" fillId="26" borderId="51" xfId="0" applyFont="1" applyFill="1" applyBorder="1" applyAlignment="1">
      <alignment vertical="center" wrapText="1"/>
    </xf>
    <xf numFmtId="0" fontId="183" fillId="26" borderId="51" xfId="0" applyFont="1" applyFill="1" applyBorder="1" applyAlignment="1">
      <alignment vertical="center" wrapText="1"/>
    </xf>
    <xf numFmtId="0" fontId="53" fillId="25" borderId="43" xfId="0" applyFont="1" applyFill="1" applyBorder="1" applyAlignment="1" applyProtection="1">
      <alignment vertical="center" shrinkToFit="1"/>
      <protection locked="0"/>
    </xf>
    <xf numFmtId="0" fontId="53" fillId="25" borderId="59" xfId="0" applyFont="1" applyFill="1" applyBorder="1" applyAlignment="1" applyProtection="1">
      <alignment vertical="center" shrinkToFit="1"/>
      <protection locked="0"/>
    </xf>
    <xf numFmtId="0" fontId="53" fillId="25" borderId="51" xfId="0" applyFont="1" applyFill="1" applyBorder="1" applyAlignment="1" applyProtection="1">
      <alignment vertical="center" shrinkToFit="1"/>
      <protection locked="0"/>
    </xf>
    <xf numFmtId="0" fontId="53" fillId="25" borderId="50" xfId="0" applyFont="1" applyFill="1" applyBorder="1" applyAlignment="1" applyProtection="1">
      <alignment vertical="center" wrapText="1" shrinkToFit="1"/>
      <protection locked="0"/>
    </xf>
    <xf numFmtId="0" fontId="53" fillId="25" borderId="48" xfId="0" applyFont="1" applyFill="1" applyBorder="1" applyAlignment="1" applyProtection="1">
      <alignment vertical="center" wrapText="1" shrinkToFit="1"/>
      <protection locked="0"/>
    </xf>
    <xf numFmtId="0" fontId="53" fillId="25" borderId="44" xfId="0" applyFont="1" applyFill="1" applyBorder="1" applyAlignment="1" applyProtection="1">
      <alignment vertical="center" wrapText="1" shrinkToFit="1"/>
      <protection locked="0"/>
    </xf>
    <xf numFmtId="0" fontId="127" fillId="36" borderId="167" xfId="284" applyFont="1" applyFill="1" applyBorder="1" applyAlignment="1" applyProtection="1">
      <alignment horizontal="left" vertical="top" wrapText="1" shrinkToFit="1"/>
      <protection locked="0"/>
    </xf>
    <xf numFmtId="0" fontId="121" fillId="0" borderId="0" xfId="0" applyFont="1" applyAlignment="1">
      <alignment vertical="center" wrapText="1"/>
    </xf>
    <xf numFmtId="0" fontId="121" fillId="0" borderId="0" xfId="0" applyFont="1" applyAlignment="1">
      <alignment horizontal="left" vertical="top" wrapText="1"/>
    </xf>
    <xf numFmtId="0" fontId="95" fillId="40" borderId="26" xfId="0" applyFont="1" applyFill="1" applyBorder="1" applyAlignment="1">
      <alignment horizontal="left" vertical="top" wrapText="1"/>
    </xf>
    <xf numFmtId="0" fontId="35" fillId="26" borderId="26" xfId="0" applyFont="1" applyFill="1" applyBorder="1" applyAlignment="1">
      <alignment vertical="center" wrapText="1"/>
    </xf>
    <xf numFmtId="0" fontId="35" fillId="0" borderId="26" xfId="0" applyFont="1" applyBorder="1" applyAlignment="1">
      <alignment vertical="center" wrapText="1"/>
    </xf>
    <xf numFmtId="0" fontId="0" fillId="0" borderId="52" xfId="0" applyBorder="1">
      <alignment vertical="center"/>
    </xf>
    <xf numFmtId="38" fontId="35" fillId="0" borderId="0" xfId="0" applyNumberFormat="1" applyFont="1" applyAlignment="1">
      <alignment vertical="center" wrapText="1"/>
    </xf>
    <xf numFmtId="0" fontId="35" fillId="24" borderId="26" xfId="0" applyFont="1" applyFill="1" applyBorder="1" applyAlignment="1">
      <alignment vertical="center" wrapText="1"/>
    </xf>
    <xf numFmtId="0" fontId="0" fillId="24" borderId="26" xfId="0" applyFill="1" applyBorder="1">
      <alignment vertical="center"/>
    </xf>
    <xf numFmtId="179" fontId="99" fillId="29" borderId="214" xfId="0" applyNumberFormat="1" applyFont="1" applyFill="1" applyBorder="1" applyAlignment="1">
      <alignment horizontal="left" vertical="top" wrapText="1"/>
    </xf>
    <xf numFmtId="0" fontId="95" fillId="29" borderId="216" xfId="0" applyFont="1" applyFill="1" applyBorder="1" applyAlignment="1">
      <alignment horizontal="left" vertical="top" wrapText="1"/>
    </xf>
    <xf numFmtId="0" fontId="95" fillId="29" borderId="215" xfId="0" applyFont="1" applyFill="1" applyBorder="1" applyAlignment="1">
      <alignment horizontal="left" vertical="top" wrapText="1"/>
    </xf>
    <xf numFmtId="38" fontId="0" fillId="0" borderId="26" xfId="0" applyNumberFormat="1" applyBorder="1">
      <alignment vertical="center"/>
    </xf>
    <xf numFmtId="0" fontId="172" fillId="0" borderId="0" xfId="289" applyFont="1" applyAlignment="1">
      <alignment shrinkToFit="1"/>
    </xf>
    <xf numFmtId="0" fontId="172" fillId="0" borderId="0" xfId="289" applyFont="1" applyAlignment="1">
      <alignment horizontal="right"/>
    </xf>
    <xf numFmtId="0" fontId="30" fillId="0" borderId="0" xfId="289">
      <alignment vertical="center"/>
    </xf>
    <xf numFmtId="0" fontId="30" fillId="0" borderId="0" xfId="289" applyAlignment="1">
      <alignment horizontal="left" vertical="center"/>
    </xf>
    <xf numFmtId="0" fontId="30" fillId="43" borderId="26" xfId="289" applyFill="1" applyBorder="1">
      <alignment vertical="center"/>
    </xf>
    <xf numFmtId="0" fontId="108" fillId="0" borderId="0" xfId="289" applyFont="1" applyAlignment="1">
      <alignment vertical="top"/>
    </xf>
    <xf numFmtId="0" fontId="35" fillId="0" borderId="0" xfId="289" applyFont="1" applyAlignment="1">
      <alignment vertical="center" wrapText="1"/>
    </xf>
    <xf numFmtId="0" fontId="167" fillId="0" borderId="0" xfId="289" applyFont="1">
      <alignment vertical="center"/>
    </xf>
    <xf numFmtId="0" fontId="30" fillId="0" borderId="0" xfId="289" applyAlignment="1">
      <alignment horizontal="right" vertical="center" shrinkToFit="1"/>
    </xf>
    <xf numFmtId="0" fontId="30" fillId="0" borderId="0" xfId="289" applyAlignment="1">
      <alignment vertical="center" shrinkToFit="1"/>
    </xf>
    <xf numFmtId="0" fontId="107" fillId="0" borderId="0" xfId="289" applyFont="1">
      <alignment vertical="center"/>
    </xf>
    <xf numFmtId="0" fontId="30" fillId="0" borderId="0" xfId="289" applyAlignment="1">
      <alignment horizontal="center" vertical="center"/>
    </xf>
    <xf numFmtId="0" fontId="115" fillId="0" borderId="0" xfId="289" applyFont="1">
      <alignment vertical="center"/>
    </xf>
    <xf numFmtId="0" fontId="107" fillId="0" borderId="0" xfId="289" applyFont="1" applyAlignment="1">
      <alignment horizontal="center" vertical="center"/>
    </xf>
    <xf numFmtId="0" fontId="107" fillId="0" borderId="0" xfId="289" applyFont="1" applyAlignment="1">
      <alignment vertical="center" shrinkToFit="1"/>
    </xf>
    <xf numFmtId="0" fontId="172" fillId="0" borderId="0" xfId="289" applyFont="1" applyAlignment="1">
      <alignment vertical="top"/>
    </xf>
    <xf numFmtId="0" fontId="104" fillId="0" borderId="0" xfId="289" applyFont="1">
      <alignment vertical="center"/>
    </xf>
    <xf numFmtId="0" fontId="115" fillId="0" borderId="0" xfId="289" applyFont="1" applyAlignment="1">
      <alignment horizontal="right" vertical="center"/>
    </xf>
    <xf numFmtId="0" fontId="107" fillId="44" borderId="34" xfId="289" applyFont="1" applyFill="1" applyBorder="1" applyAlignment="1">
      <alignment vertical="center" wrapText="1" shrinkToFit="1"/>
    </xf>
    <xf numFmtId="0" fontId="82" fillId="38" borderId="17" xfId="289" applyFont="1" applyFill="1" applyBorder="1" applyAlignment="1">
      <alignment horizontal="center" vertical="center"/>
    </xf>
    <xf numFmtId="0" fontId="35" fillId="0" borderId="0" xfId="289" applyFont="1">
      <alignment vertical="center"/>
    </xf>
    <xf numFmtId="0" fontId="185" fillId="0" borderId="0" xfId="289" applyFont="1" applyAlignment="1">
      <alignment horizontal="left" vertical="center"/>
    </xf>
    <xf numFmtId="0" fontId="82" fillId="34" borderId="26" xfId="289" applyFont="1" applyFill="1" applyBorder="1" applyAlignment="1">
      <alignment horizontal="center" vertical="center" wrapText="1"/>
    </xf>
    <xf numFmtId="0" fontId="118" fillId="34" borderId="26" xfId="289" applyFont="1" applyFill="1" applyBorder="1" applyAlignment="1">
      <alignment horizontal="center" vertical="center" shrinkToFit="1"/>
    </xf>
    <xf numFmtId="0" fontId="0" fillId="0" borderId="26" xfId="290" applyNumberFormat="1" applyFont="1" applyBorder="1" applyAlignment="1" applyProtection="1">
      <alignment horizontal="center" vertical="center" shrinkToFit="1"/>
    </xf>
    <xf numFmtId="183" fontId="0" fillId="0" borderId="26" xfId="290" applyNumberFormat="1" applyFont="1" applyBorder="1" applyAlignment="1" applyProtection="1">
      <alignment horizontal="right" vertical="center" shrinkToFit="1"/>
    </xf>
    <xf numFmtId="201" fontId="0" fillId="45" borderId="26" xfId="290" applyNumberFormat="1" applyFont="1" applyFill="1" applyBorder="1" applyAlignment="1" applyProtection="1">
      <alignment vertical="center" shrinkToFit="1"/>
    </xf>
    <xf numFmtId="195" fontId="0" fillId="0" borderId="26" xfId="290" applyNumberFormat="1" applyFont="1" applyBorder="1" applyAlignment="1" applyProtection="1">
      <alignment vertical="center" shrinkToFit="1"/>
    </xf>
    <xf numFmtId="193" fontId="0" fillId="0" borderId="56" xfId="290" applyNumberFormat="1" applyFont="1" applyBorder="1" applyAlignment="1" applyProtection="1">
      <alignment vertical="center" shrinkToFit="1"/>
    </xf>
    <xf numFmtId="0" fontId="34" fillId="0" borderId="26" xfId="290" applyNumberFormat="1" applyFont="1" applyBorder="1" applyAlignment="1" applyProtection="1">
      <alignment horizontal="center" vertical="center" wrapText="1" shrinkToFit="1"/>
    </xf>
    <xf numFmtId="195" fontId="0" fillId="0" borderId="56" xfId="290" applyNumberFormat="1" applyFont="1" applyBorder="1" applyAlignment="1" applyProtection="1">
      <alignment vertical="center" shrinkToFit="1"/>
    </xf>
    <xf numFmtId="177" fontId="0" fillId="0" borderId="26" xfId="290" applyNumberFormat="1" applyFont="1" applyBorder="1" applyAlignment="1" applyProtection="1">
      <alignment horizontal="right" vertical="center" shrinkToFit="1"/>
    </xf>
    <xf numFmtId="183" fontId="0" fillId="0" borderId="26" xfId="290" applyNumberFormat="1" applyFont="1" applyFill="1" applyBorder="1" applyAlignment="1" applyProtection="1">
      <alignment horizontal="right" vertical="center" shrinkToFit="1"/>
    </xf>
    <xf numFmtId="0" fontId="30" fillId="34" borderId="156" xfId="289" applyFill="1" applyBorder="1" applyAlignment="1">
      <alignment vertical="center" shrinkToFit="1"/>
    </xf>
    <xf numFmtId="183" fontId="0" fillId="34" borderId="156" xfId="290" applyNumberFormat="1" applyFont="1" applyFill="1" applyBorder="1" applyAlignment="1" applyProtection="1">
      <alignment horizontal="right" vertical="center" shrinkToFit="1"/>
    </xf>
    <xf numFmtId="201" fontId="0" fillId="34" borderId="26" xfId="290" applyNumberFormat="1" applyFont="1" applyFill="1" applyBorder="1" applyAlignment="1" applyProtection="1">
      <alignment vertical="center" shrinkToFit="1"/>
    </xf>
    <xf numFmtId="38" fontId="0" fillId="34" borderId="26" xfId="290" applyFont="1" applyFill="1" applyBorder="1" applyAlignment="1" applyProtection="1">
      <alignment vertical="center" shrinkToFit="1"/>
    </xf>
    <xf numFmtId="0" fontId="122" fillId="34" borderId="156" xfId="289" applyFont="1" applyFill="1" applyBorder="1" applyAlignment="1">
      <alignment vertical="center" wrapText="1" shrinkToFit="1"/>
    </xf>
    <xf numFmtId="195" fontId="0" fillId="34" borderId="26" xfId="290" applyNumberFormat="1" applyFont="1" applyFill="1" applyBorder="1" applyAlignment="1" applyProtection="1">
      <alignment vertical="center" shrinkToFit="1"/>
    </xf>
    <xf numFmtId="0" fontId="122" fillId="0" borderId="26" xfId="290" applyNumberFormat="1" applyFont="1" applyBorder="1" applyAlignment="1" applyProtection="1">
      <alignment horizontal="center" vertical="center" wrapText="1" shrinkToFit="1"/>
    </xf>
    <xf numFmtId="0" fontId="0" fillId="34" borderId="26" xfId="290" applyNumberFormat="1" applyFont="1" applyFill="1" applyBorder="1" applyAlignment="1" applyProtection="1">
      <alignment horizontal="center" vertical="center" shrinkToFit="1"/>
    </xf>
    <xf numFmtId="201" fontId="30" fillId="34" borderId="57" xfId="289" applyNumberFormat="1" applyFill="1" applyBorder="1" applyAlignment="1">
      <alignment vertical="center" shrinkToFit="1"/>
    </xf>
    <xf numFmtId="0" fontId="0" fillId="34" borderId="57" xfId="290" applyNumberFormat="1" applyFont="1" applyFill="1" applyBorder="1" applyAlignment="1" applyProtection="1">
      <alignment horizontal="center" vertical="center" shrinkToFit="1"/>
    </xf>
    <xf numFmtId="38" fontId="0" fillId="34" borderId="159" xfId="290" applyFont="1" applyFill="1" applyBorder="1" applyAlignment="1" applyProtection="1">
      <alignment horizontal="right" vertical="center" shrinkToFit="1"/>
    </xf>
    <xf numFmtId="201" fontId="0" fillId="34" borderId="57" xfId="290" applyNumberFormat="1" applyFont="1" applyFill="1" applyBorder="1" applyAlignment="1" applyProtection="1">
      <alignment vertical="center" shrinkToFit="1"/>
    </xf>
    <xf numFmtId="0" fontId="30" fillId="34" borderId="57" xfId="289" applyFill="1" applyBorder="1" applyAlignment="1">
      <alignment vertical="center" shrinkToFit="1"/>
    </xf>
    <xf numFmtId="195" fontId="0" fillId="34" borderId="159" xfId="290" applyNumberFormat="1" applyFont="1" applyFill="1" applyBorder="1" applyAlignment="1" applyProtection="1">
      <alignment vertical="center" shrinkToFit="1"/>
    </xf>
    <xf numFmtId="0" fontId="0" fillId="34" borderId="159" xfId="290" applyNumberFormat="1" applyFont="1" applyFill="1" applyBorder="1" applyAlignment="1" applyProtection="1">
      <alignment vertical="center" shrinkToFit="1"/>
    </xf>
    <xf numFmtId="195" fontId="0" fillId="34" borderId="57" xfId="290" applyNumberFormat="1" applyFont="1" applyFill="1" applyBorder="1" applyAlignment="1" applyProtection="1">
      <alignment vertical="center" shrinkToFit="1"/>
    </xf>
    <xf numFmtId="201" fontId="30" fillId="34" borderId="217" xfId="289" applyNumberFormat="1" applyFill="1" applyBorder="1" applyAlignment="1">
      <alignment vertical="center" shrinkToFit="1"/>
    </xf>
    <xf numFmtId="0" fontId="0" fillId="34" borderId="217" xfId="290" applyNumberFormat="1" applyFont="1" applyFill="1" applyBorder="1" applyAlignment="1" applyProtection="1">
      <alignment horizontal="center" vertical="center" shrinkToFit="1"/>
    </xf>
    <xf numFmtId="201" fontId="30" fillId="34" borderId="217" xfId="289" applyNumberFormat="1" applyFill="1" applyBorder="1" applyAlignment="1">
      <alignment horizontal="right" vertical="center" shrinkToFit="1"/>
    </xf>
    <xf numFmtId="201" fontId="33" fillId="34" borderId="206" xfId="290" applyNumberFormat="1" applyFont="1" applyFill="1" applyBorder="1" applyAlignment="1" applyProtection="1">
      <alignment vertical="center" shrinkToFit="1"/>
    </xf>
    <xf numFmtId="38" fontId="33" fillId="34" borderId="217" xfId="290" applyFont="1" applyFill="1" applyBorder="1" applyAlignment="1" applyProtection="1">
      <alignment horizontal="center" vertical="center" shrinkToFit="1"/>
    </xf>
    <xf numFmtId="0" fontId="33" fillId="34" borderId="217" xfId="290" applyNumberFormat="1" applyFont="1" applyFill="1" applyBorder="1" applyAlignment="1" applyProtection="1">
      <alignment horizontal="center" vertical="center" shrinkToFit="1"/>
    </xf>
    <xf numFmtId="201" fontId="33" fillId="34" borderId="217" xfId="290" applyNumberFormat="1" applyFont="1" applyFill="1" applyBorder="1" applyAlignment="1" applyProtection="1">
      <alignment horizontal="center" vertical="center" shrinkToFit="1"/>
    </xf>
    <xf numFmtId="0" fontId="81" fillId="0" borderId="0" xfId="289" applyFont="1">
      <alignment vertical="center"/>
    </xf>
    <xf numFmtId="0" fontId="81" fillId="0" borderId="0" xfId="289" applyFont="1" applyAlignment="1">
      <alignment horizontal="center" vertical="center"/>
    </xf>
    <xf numFmtId="0" fontId="81" fillId="0" borderId="0" xfId="289" applyFont="1" applyAlignment="1">
      <alignment vertical="center" shrinkToFit="1"/>
    </xf>
    <xf numFmtId="208" fontId="187" fillId="0" borderId="0" xfId="289" applyNumberFormat="1" applyFont="1">
      <alignment vertical="center"/>
    </xf>
    <xf numFmtId="208" fontId="81" fillId="0" borderId="0" xfId="289" applyNumberFormat="1" applyFont="1">
      <alignment vertical="center"/>
    </xf>
    <xf numFmtId="208" fontId="81" fillId="0" borderId="0" xfId="289" applyNumberFormat="1" applyFont="1" applyAlignment="1">
      <alignment vertical="center" shrinkToFit="1"/>
    </xf>
    <xf numFmtId="38" fontId="109" fillId="0" borderId="0" xfId="290" applyFont="1" applyFill="1" applyBorder="1" applyAlignment="1" applyProtection="1">
      <alignment vertical="center"/>
    </xf>
    <xf numFmtId="0" fontId="82" fillId="34" borderId="55" xfId="289" applyFont="1" applyFill="1" applyBorder="1" applyAlignment="1">
      <alignment horizontal="center" vertical="center" textRotation="255" shrinkToFit="1"/>
    </xf>
    <xf numFmtId="0" fontId="30" fillId="34" borderId="27" xfId="289" applyFill="1" applyBorder="1" applyAlignment="1">
      <alignment horizontal="right" vertical="center"/>
    </xf>
    <xf numFmtId="0" fontId="30" fillId="34" borderId="39" xfId="289" applyFill="1" applyBorder="1" applyAlignment="1">
      <alignment horizontal="right" vertical="center"/>
    </xf>
    <xf numFmtId="0" fontId="30" fillId="34" borderId="36" xfId="289" applyFill="1" applyBorder="1" applyAlignment="1">
      <alignment horizontal="right" vertical="center"/>
    </xf>
    <xf numFmtId="183" fontId="0" fillId="34" borderId="26" xfId="290" applyNumberFormat="1" applyFont="1" applyFill="1" applyBorder="1" applyAlignment="1" applyProtection="1">
      <alignment horizontal="right" vertical="center" shrinkToFit="1"/>
    </xf>
    <xf numFmtId="0" fontId="30" fillId="34" borderId="26" xfId="289" applyFill="1" applyBorder="1" applyAlignment="1">
      <alignment vertical="center" shrinkToFit="1"/>
    </xf>
    <xf numFmtId="0" fontId="122" fillId="34" borderId="26" xfId="289" applyFont="1" applyFill="1" applyBorder="1" applyAlignment="1">
      <alignment vertical="center" wrapText="1" shrinkToFit="1"/>
    </xf>
    <xf numFmtId="177" fontId="0" fillId="0" borderId="57" xfId="290" applyNumberFormat="1" applyFont="1" applyBorder="1" applyAlignment="1" applyProtection="1">
      <alignment horizontal="right" vertical="center" shrinkToFit="1"/>
    </xf>
    <xf numFmtId="195" fontId="0" fillId="0" borderId="57" xfId="290" applyNumberFormat="1" applyFont="1" applyBorder="1" applyAlignment="1" applyProtection="1">
      <alignment vertical="center" shrinkToFit="1"/>
    </xf>
    <xf numFmtId="0" fontId="0" fillId="0" borderId="26" xfId="290" applyNumberFormat="1" applyFont="1" applyFill="1" applyBorder="1" applyAlignment="1" applyProtection="1">
      <alignment vertical="center" shrinkToFit="1"/>
    </xf>
    <xf numFmtId="201" fontId="0" fillId="0" borderId="26" xfId="290" applyNumberFormat="1" applyFont="1" applyFill="1" applyBorder="1" applyAlignment="1" applyProtection="1">
      <alignment vertical="center" shrinkToFit="1"/>
    </xf>
    <xf numFmtId="0" fontId="0" fillId="0" borderId="26" xfId="290" applyNumberFormat="1" applyFont="1" applyFill="1" applyBorder="1" applyAlignment="1" applyProtection="1">
      <alignment horizontal="right" vertical="center" shrinkToFit="1"/>
    </xf>
    <xf numFmtId="177" fontId="0" fillId="34" borderId="26" xfId="290" applyNumberFormat="1" applyFont="1" applyFill="1" applyBorder="1" applyAlignment="1" applyProtection="1">
      <alignment horizontal="right" vertical="center" shrinkToFit="1"/>
    </xf>
    <xf numFmtId="207" fontId="0" fillId="34" borderId="26" xfId="290" applyNumberFormat="1" applyFont="1" applyFill="1" applyBorder="1" applyAlignment="1" applyProtection="1">
      <alignment vertical="center" shrinkToFit="1"/>
    </xf>
    <xf numFmtId="201" fontId="0" fillId="34" borderId="156" xfId="290" applyNumberFormat="1" applyFont="1" applyFill="1" applyBorder="1" applyAlignment="1" applyProtection="1">
      <alignment vertical="center" shrinkToFit="1"/>
    </xf>
    <xf numFmtId="194" fontId="0" fillId="34" borderId="26" xfId="290" applyNumberFormat="1" applyFont="1" applyFill="1" applyBorder="1" applyAlignment="1" applyProtection="1">
      <alignment vertical="center" shrinkToFit="1"/>
    </xf>
    <xf numFmtId="0" fontId="122" fillId="34" borderId="26" xfId="290" applyNumberFormat="1" applyFont="1" applyFill="1" applyBorder="1" applyAlignment="1" applyProtection="1">
      <alignment horizontal="center" vertical="center" wrapText="1" shrinkToFit="1"/>
    </xf>
    <xf numFmtId="0" fontId="0" fillId="0" borderId="26" xfId="290" applyNumberFormat="1" applyFont="1" applyBorder="1" applyAlignment="1" applyProtection="1">
      <alignment vertical="center" shrinkToFit="1"/>
    </xf>
    <xf numFmtId="0" fontId="0" fillId="34" borderId="26" xfId="290" applyNumberFormat="1" applyFont="1" applyFill="1" applyBorder="1" applyAlignment="1" applyProtection="1">
      <alignment vertical="center" shrinkToFit="1"/>
    </xf>
    <xf numFmtId="0" fontId="30" fillId="33" borderId="171" xfId="284" applyFont="1" applyFill="1" applyBorder="1">
      <alignment vertical="center"/>
    </xf>
    <xf numFmtId="0" fontId="115" fillId="0" borderId="0" xfId="289" applyFont="1" applyAlignment="1">
      <alignment vertical="center" shrinkToFit="1"/>
    </xf>
    <xf numFmtId="0" fontId="115" fillId="0" borderId="0" xfId="289" applyFont="1" applyAlignment="1">
      <alignment horizontal="left" vertical="center" shrinkToFit="1"/>
    </xf>
    <xf numFmtId="183" fontId="0" fillId="25" borderId="26" xfId="281" applyNumberFormat="1" applyFont="1" applyFill="1" applyBorder="1" applyAlignment="1" applyProtection="1">
      <alignment horizontal="right" vertical="center" shrinkToFit="1"/>
      <protection locked="0"/>
    </xf>
    <xf numFmtId="177" fontId="0" fillId="25" borderId="26" xfId="281" applyNumberFormat="1" applyFont="1" applyFill="1" applyBorder="1" applyAlignment="1" applyProtection="1">
      <alignment horizontal="right" vertical="center" shrinkToFit="1"/>
      <protection locked="0"/>
    </xf>
    <xf numFmtId="193" fontId="0" fillId="25" borderId="56" xfId="281" applyNumberFormat="1" applyFont="1" applyFill="1" applyBorder="1" applyAlignment="1" applyProtection="1">
      <alignment vertical="center" shrinkToFit="1"/>
      <protection locked="0"/>
    </xf>
    <xf numFmtId="193" fontId="0" fillId="25" borderId="26" xfId="281" applyNumberFormat="1" applyFont="1" applyFill="1" applyBorder="1" applyAlignment="1" applyProtection="1">
      <alignment vertical="center" shrinkToFit="1"/>
      <protection locked="0"/>
    </xf>
    <xf numFmtId="193" fontId="0" fillId="26" borderId="56" xfId="281" applyNumberFormat="1" applyFont="1" applyFill="1" applyBorder="1" applyAlignment="1" applyProtection="1">
      <alignment vertical="center" shrinkToFit="1"/>
      <protection locked="0"/>
    </xf>
    <xf numFmtId="0" fontId="31" fillId="0" borderId="0" xfId="284" applyProtection="1">
      <alignment vertical="center"/>
      <protection locked="0"/>
    </xf>
    <xf numFmtId="0" fontId="126" fillId="33" borderId="39" xfId="284" applyFont="1" applyFill="1" applyBorder="1" applyAlignment="1" applyProtection="1">
      <alignment vertical="center" shrinkToFit="1"/>
      <protection locked="0"/>
    </xf>
    <xf numFmtId="0" fontId="126" fillId="33" borderId="27" xfId="284" applyFont="1" applyFill="1" applyBorder="1" applyProtection="1">
      <alignment vertical="center"/>
      <protection locked="0"/>
    </xf>
    <xf numFmtId="38" fontId="0" fillId="0" borderId="0" xfId="0" applyNumberFormat="1">
      <alignment vertical="center"/>
    </xf>
    <xf numFmtId="0" fontId="0" fillId="32" borderId="19" xfId="0" applyFill="1" applyBorder="1">
      <alignment vertical="center"/>
    </xf>
    <xf numFmtId="0" fontId="125" fillId="0" borderId="177" xfId="284" applyFont="1" applyBorder="1" applyAlignment="1">
      <alignment horizontal="center" vertical="center" shrinkToFit="1"/>
    </xf>
    <xf numFmtId="0" fontId="126" fillId="26" borderId="184" xfId="284" applyFont="1" applyFill="1" applyBorder="1" applyAlignment="1" applyProtection="1">
      <alignment horizontal="center" vertical="center" shrinkToFit="1"/>
      <protection locked="0"/>
    </xf>
    <xf numFmtId="0" fontId="126" fillId="26" borderId="175" xfId="284" applyFont="1" applyFill="1" applyBorder="1" applyAlignment="1" applyProtection="1">
      <alignment horizontal="center" vertical="center" shrinkToFit="1"/>
      <protection locked="0"/>
    </xf>
    <xf numFmtId="0" fontId="31" fillId="33" borderId="168" xfId="284" applyFill="1" applyBorder="1">
      <alignment vertical="center"/>
    </xf>
    <xf numFmtId="0" fontId="31" fillId="33" borderId="169" xfId="284" applyFill="1" applyBorder="1">
      <alignment vertical="center"/>
    </xf>
    <xf numFmtId="0" fontId="31" fillId="33" borderId="170" xfId="284" applyFill="1" applyBorder="1">
      <alignment vertical="center"/>
    </xf>
    <xf numFmtId="0" fontId="188" fillId="33" borderId="23" xfId="284" applyFont="1" applyFill="1" applyBorder="1" applyAlignment="1">
      <alignment horizontal="left" vertical="center" wrapText="1"/>
    </xf>
    <xf numFmtId="0" fontId="31" fillId="33" borderId="185" xfId="284" applyFill="1" applyBorder="1">
      <alignment vertical="center"/>
    </xf>
    <xf numFmtId="0" fontId="31" fillId="33" borderId="186" xfId="284" applyFill="1" applyBorder="1">
      <alignment vertical="center"/>
    </xf>
    <xf numFmtId="0" fontId="31" fillId="33" borderId="186" xfId="284" applyFill="1" applyBorder="1" applyAlignment="1">
      <alignment horizontal="center" vertical="center"/>
    </xf>
    <xf numFmtId="0" fontId="31" fillId="33" borderId="184" xfId="284" applyFill="1" applyBorder="1" applyAlignment="1">
      <alignment horizontal="center" vertical="center"/>
    </xf>
    <xf numFmtId="0" fontId="31" fillId="33" borderId="23" xfId="284" applyFill="1" applyBorder="1">
      <alignment vertical="center"/>
    </xf>
    <xf numFmtId="0" fontId="31" fillId="33" borderId="38" xfId="284" applyFill="1" applyBorder="1">
      <alignment vertical="center"/>
    </xf>
    <xf numFmtId="0" fontId="31" fillId="33" borderId="36" xfId="284" applyFill="1" applyBorder="1">
      <alignment vertical="center"/>
    </xf>
    <xf numFmtId="0" fontId="126" fillId="33" borderId="186" xfId="284" applyFont="1" applyFill="1" applyBorder="1" applyAlignment="1" applyProtection="1">
      <alignment vertical="center" shrinkToFit="1"/>
      <protection locked="0"/>
    </xf>
    <xf numFmtId="0" fontId="126" fillId="33" borderId="184" xfId="284" applyFont="1" applyFill="1" applyBorder="1" applyAlignment="1" applyProtection="1">
      <alignment vertical="center" shrinkToFit="1"/>
      <protection locked="0"/>
    </xf>
    <xf numFmtId="0" fontId="126" fillId="33" borderId="185" xfId="284" applyFont="1" applyFill="1" applyBorder="1" applyProtection="1">
      <alignment vertical="center"/>
      <protection locked="0"/>
    </xf>
    <xf numFmtId="0" fontId="127" fillId="36" borderId="172" xfId="284" applyFont="1" applyFill="1" applyBorder="1" applyAlignment="1" applyProtection="1">
      <alignment horizontal="center" vertical="center" wrapText="1" shrinkToFit="1"/>
      <protection locked="0"/>
    </xf>
    <xf numFmtId="0" fontId="127" fillId="36" borderId="176" xfId="284" applyFont="1" applyFill="1" applyBorder="1" applyAlignment="1" applyProtection="1">
      <alignment horizontal="center" vertical="center" wrapText="1" shrinkToFit="1"/>
      <protection locked="0"/>
    </xf>
    <xf numFmtId="0" fontId="28" fillId="33" borderId="57" xfId="284" applyFont="1" applyFill="1" applyBorder="1" applyAlignment="1">
      <alignment vertical="center" wrapText="1"/>
    </xf>
    <xf numFmtId="179" fontId="93" fillId="0" borderId="0" xfId="292" applyNumberFormat="1" applyFont="1" applyAlignment="1">
      <alignment vertical="top" wrapText="1"/>
    </xf>
    <xf numFmtId="0" fontId="93" fillId="0" borderId="0" xfId="292" applyFont="1">
      <alignment vertical="center"/>
    </xf>
    <xf numFmtId="0" fontId="54" fillId="35" borderId="0" xfId="43" applyFont="1" applyFill="1" applyAlignment="1">
      <alignment horizontal="left" vertical="top"/>
    </xf>
    <xf numFmtId="0" fontId="88" fillId="35" borderId="0" xfId="43" applyFont="1" applyFill="1" applyAlignment="1">
      <alignment horizontal="left" vertical="top"/>
    </xf>
    <xf numFmtId="183" fontId="0" fillId="0" borderId="26" xfId="281" applyNumberFormat="1" applyFont="1" applyFill="1" applyBorder="1" applyAlignment="1" applyProtection="1">
      <alignment horizontal="right" vertical="center" shrinkToFit="1"/>
    </xf>
    <xf numFmtId="0" fontId="54" fillId="39" borderId="0" xfId="43" applyFont="1" applyFill="1" applyAlignment="1">
      <alignment horizontal="right" vertical="top"/>
    </xf>
    <xf numFmtId="0" fontId="54" fillId="0" borderId="0" xfId="43" applyFont="1" applyAlignment="1">
      <alignment horizontal="right" vertical="top"/>
    </xf>
    <xf numFmtId="0" fontId="31" fillId="30" borderId="176" xfId="284" applyFill="1" applyBorder="1">
      <alignment vertical="center"/>
    </xf>
    <xf numFmtId="0" fontId="31" fillId="30" borderId="26" xfId="284" applyFill="1" applyBorder="1">
      <alignment vertical="center"/>
    </xf>
    <xf numFmtId="0" fontId="31" fillId="30" borderId="177" xfId="284" applyFill="1" applyBorder="1">
      <alignment vertical="center"/>
    </xf>
    <xf numFmtId="0" fontId="31" fillId="30" borderId="36" xfId="284" applyFill="1" applyBorder="1">
      <alignment vertical="center"/>
    </xf>
    <xf numFmtId="0" fontId="31" fillId="30" borderId="194" xfId="284" applyFill="1" applyBorder="1">
      <alignment vertical="center"/>
    </xf>
    <xf numFmtId="0" fontId="31" fillId="30" borderId="57" xfId="284" applyFill="1" applyBorder="1">
      <alignment vertical="center"/>
    </xf>
    <xf numFmtId="0" fontId="31" fillId="30" borderId="195" xfId="284" applyFill="1" applyBorder="1">
      <alignment vertical="center"/>
    </xf>
    <xf numFmtId="0" fontId="31" fillId="30" borderId="40" xfId="284" applyFill="1" applyBorder="1">
      <alignment vertical="center"/>
    </xf>
    <xf numFmtId="0" fontId="82" fillId="30" borderId="55" xfId="284" applyFont="1" applyFill="1" applyBorder="1" applyAlignment="1">
      <alignment horizontal="center" vertical="center" textRotation="255" shrinkToFit="1"/>
    </xf>
    <xf numFmtId="0" fontId="31" fillId="30" borderId="41" xfId="284" applyFill="1" applyBorder="1" applyAlignment="1">
      <alignment horizontal="center" vertical="center"/>
    </xf>
    <xf numFmtId="0" fontId="31" fillId="30" borderId="29" xfId="284" applyFill="1" applyBorder="1">
      <alignment vertical="center"/>
    </xf>
    <xf numFmtId="0" fontId="31" fillId="30" borderId="55" xfId="284" applyFill="1" applyBorder="1">
      <alignment vertical="center"/>
    </xf>
    <xf numFmtId="0" fontId="105" fillId="30" borderId="56" xfId="284" applyFont="1" applyFill="1" applyBorder="1" applyAlignment="1">
      <alignment vertical="center" shrinkToFit="1"/>
    </xf>
    <xf numFmtId="0" fontId="105" fillId="30" borderId="26" xfId="284" applyFont="1" applyFill="1" applyBorder="1" applyAlignment="1">
      <alignment vertical="center" shrinkToFit="1"/>
    </xf>
    <xf numFmtId="0" fontId="105" fillId="47" borderId="26" xfId="284" applyFont="1" applyFill="1" applyBorder="1" applyAlignment="1">
      <alignment vertical="center" shrinkToFit="1"/>
    </xf>
    <xf numFmtId="183" fontId="33" fillId="30" borderId="1" xfId="286" applyNumberFormat="1" applyFont="1" applyFill="1" applyBorder="1" applyAlignment="1" applyProtection="1">
      <alignment horizontal="right" vertical="center" shrinkToFit="1"/>
    </xf>
    <xf numFmtId="0" fontId="31" fillId="30" borderId="178" xfId="284" applyFill="1" applyBorder="1">
      <alignment vertical="center"/>
    </xf>
    <xf numFmtId="0" fontId="31" fillId="30" borderId="156" xfId="284" applyFill="1" applyBorder="1">
      <alignment vertical="center"/>
    </xf>
    <xf numFmtId="0" fontId="31" fillId="30" borderId="179" xfId="284" applyFill="1" applyBorder="1">
      <alignment vertical="center"/>
    </xf>
    <xf numFmtId="0" fontId="132" fillId="30" borderId="178" xfId="284" applyFont="1" applyFill="1" applyBorder="1">
      <alignment vertical="center"/>
    </xf>
    <xf numFmtId="0" fontId="132" fillId="30" borderId="156" xfId="284" applyFont="1" applyFill="1" applyBorder="1">
      <alignment vertical="center"/>
    </xf>
    <xf numFmtId="0" fontId="31" fillId="30" borderId="23" xfId="284" applyFill="1" applyBorder="1" applyAlignment="1">
      <alignment horizontal="center" vertical="center"/>
    </xf>
    <xf numFmtId="0" fontId="31" fillId="30" borderId="26" xfId="284" applyFill="1" applyBorder="1" applyAlignment="1">
      <alignment horizontal="center" vertical="center" shrinkToFit="1"/>
    </xf>
    <xf numFmtId="0" fontId="35" fillId="30" borderId="26" xfId="284" applyFont="1" applyFill="1" applyBorder="1" applyAlignment="1">
      <alignment horizontal="center" vertical="center" shrinkToFit="1"/>
    </xf>
    <xf numFmtId="0" fontId="35" fillId="30" borderId="23" xfId="284" applyFont="1" applyFill="1" applyBorder="1" applyAlignment="1">
      <alignment horizontal="center" vertical="center" shrinkToFit="1"/>
    </xf>
    <xf numFmtId="0" fontId="126" fillId="30" borderId="176" xfId="284" applyFont="1" applyFill="1" applyBorder="1" applyAlignment="1" applyProtection="1">
      <alignment horizontal="center" vertical="center" shrinkToFit="1"/>
      <protection locked="0"/>
    </xf>
    <xf numFmtId="0" fontId="126" fillId="30" borderId="26" xfId="284" applyFont="1" applyFill="1" applyBorder="1" applyAlignment="1" applyProtection="1">
      <alignment horizontal="center" vertical="center" shrinkToFit="1"/>
      <protection locked="0"/>
    </xf>
    <xf numFmtId="0" fontId="126" fillId="30" borderId="177" xfId="284" applyFont="1" applyFill="1" applyBorder="1" applyAlignment="1" applyProtection="1">
      <alignment horizontal="center" vertical="center" shrinkToFit="1"/>
      <protection locked="0"/>
    </xf>
    <xf numFmtId="0" fontId="127" fillId="30" borderId="36" xfId="284" applyFont="1" applyFill="1" applyBorder="1" applyAlignment="1" applyProtection="1">
      <alignment horizontal="center" vertical="center" wrapText="1" shrinkToFit="1"/>
      <protection locked="0"/>
    </xf>
    <xf numFmtId="0" fontId="127" fillId="30" borderId="26" xfId="284" applyFont="1" applyFill="1" applyBorder="1" applyAlignment="1" applyProtection="1">
      <alignment horizontal="center" vertical="center" wrapText="1" shrinkToFit="1"/>
      <protection locked="0"/>
    </xf>
    <xf numFmtId="0" fontId="127" fillId="30" borderId="177" xfId="284" applyFont="1" applyFill="1" applyBorder="1" applyAlignment="1" applyProtection="1">
      <alignment horizontal="center" vertical="center" wrapText="1" shrinkToFit="1"/>
      <protection locked="0"/>
    </xf>
    <xf numFmtId="197" fontId="31" fillId="25" borderId="173" xfId="284" applyNumberFormat="1" applyFill="1" applyBorder="1" applyAlignment="1" applyProtection="1">
      <alignment vertical="center" shrinkToFit="1"/>
      <protection locked="0"/>
    </xf>
    <xf numFmtId="197" fontId="31" fillId="25" borderId="26" xfId="284" applyNumberFormat="1" applyFill="1" applyBorder="1" applyAlignment="1" applyProtection="1">
      <alignment vertical="center" shrinkToFit="1"/>
      <protection locked="0"/>
    </xf>
    <xf numFmtId="197" fontId="31" fillId="25" borderId="164" xfId="284" applyNumberFormat="1" applyFill="1" applyBorder="1" applyAlignment="1" applyProtection="1">
      <alignment vertical="center" shrinkToFit="1"/>
      <protection locked="0"/>
    </xf>
    <xf numFmtId="0" fontId="133" fillId="30" borderId="188" xfId="43" applyFont="1" applyFill="1" applyBorder="1" applyAlignment="1">
      <alignment horizontal="center" vertical="center"/>
    </xf>
    <xf numFmtId="0" fontId="133" fillId="30" borderId="188" xfId="43" applyFont="1" applyFill="1" applyBorder="1" applyAlignment="1">
      <alignment horizontal="center" vertical="top" wrapText="1"/>
    </xf>
    <xf numFmtId="0" fontId="125" fillId="30" borderId="0" xfId="0" applyFont="1" applyFill="1" applyAlignment="1">
      <alignment vertical="center" textRotation="255"/>
    </xf>
    <xf numFmtId="0" fontId="54" fillId="46" borderId="0" xfId="0" applyFont="1" applyFill="1">
      <alignment vertical="center"/>
    </xf>
    <xf numFmtId="0" fontId="109" fillId="26" borderId="154" xfId="284" applyFont="1" applyFill="1" applyBorder="1" applyAlignment="1" applyProtection="1">
      <alignment horizontal="right" vertical="center" shrinkToFit="1"/>
      <protection locked="0"/>
    </xf>
    <xf numFmtId="0" fontId="109" fillId="0" borderId="23" xfId="284" applyFont="1" applyBorder="1" applyAlignment="1">
      <alignment horizontal="left" vertical="center" indent="1"/>
    </xf>
    <xf numFmtId="0" fontId="109" fillId="0" borderId="38" xfId="284" applyFont="1" applyBorder="1" applyAlignment="1">
      <alignment horizontal="center" vertical="center" wrapText="1" shrinkToFit="1"/>
    </xf>
    <xf numFmtId="0" fontId="109" fillId="0" borderId="38" xfId="284" applyFont="1" applyBorder="1" applyAlignment="1">
      <alignment horizontal="center" vertical="center" shrinkToFit="1"/>
    </xf>
    <xf numFmtId="2" fontId="31" fillId="0" borderId="39" xfId="284" applyNumberFormat="1" applyBorder="1" applyAlignment="1">
      <alignment horizontal="center" vertical="center" shrinkToFit="1"/>
    </xf>
    <xf numFmtId="0" fontId="31" fillId="0" borderId="39" xfId="284" applyBorder="1">
      <alignment vertical="center"/>
    </xf>
    <xf numFmtId="0" fontId="31" fillId="0" borderId="40" xfId="284" applyBorder="1">
      <alignment vertical="center"/>
    </xf>
    <xf numFmtId="2" fontId="0" fillId="0" borderId="26" xfId="0" applyNumberFormat="1" applyBorder="1">
      <alignment vertical="center"/>
    </xf>
    <xf numFmtId="0" fontId="149" fillId="0" borderId="0" xfId="0" applyFont="1" applyAlignment="1">
      <alignment horizontal="right" vertical="top"/>
    </xf>
    <xf numFmtId="0" fontId="28" fillId="25" borderId="23" xfId="284" applyFont="1" applyFill="1" applyBorder="1" applyAlignment="1">
      <alignment vertical="center" shrinkToFit="1"/>
    </xf>
    <xf numFmtId="0" fontId="151" fillId="0" borderId="0" xfId="0" applyFont="1">
      <alignment vertical="center"/>
    </xf>
    <xf numFmtId="0" fontId="0" fillId="0" borderId="0" xfId="0" applyAlignment="1">
      <alignment vertical="top" wrapText="1"/>
    </xf>
    <xf numFmtId="14" fontId="0" fillId="46" borderId="0" xfId="0" applyNumberFormat="1" applyFill="1" applyAlignment="1">
      <alignment horizontal="center" vertical="center"/>
    </xf>
    <xf numFmtId="0" fontId="53" fillId="0" borderId="43" xfId="0" applyFont="1" applyBorder="1" applyAlignment="1">
      <alignment vertical="center" shrinkToFit="1"/>
    </xf>
    <xf numFmtId="0" fontId="53" fillId="0" borderId="59" xfId="0" applyFont="1" applyBorder="1" applyAlignment="1">
      <alignment vertical="center" shrinkToFit="1"/>
    </xf>
    <xf numFmtId="0" fontId="53" fillId="0" borderId="51" xfId="0" applyFont="1" applyBorder="1" applyAlignment="1">
      <alignment vertical="center" shrinkToFit="1"/>
    </xf>
    <xf numFmtId="0" fontId="110" fillId="48" borderId="0" xfId="0" applyFont="1" applyFill="1">
      <alignment vertical="center"/>
    </xf>
    <xf numFmtId="0" fontId="106" fillId="48" borderId="0" xfId="0" applyFont="1" applyFill="1">
      <alignment vertical="center"/>
    </xf>
    <xf numFmtId="0" fontId="106" fillId="48" borderId="0" xfId="0" applyFont="1" applyFill="1" applyAlignment="1">
      <alignment horizontal="center" vertical="center"/>
    </xf>
    <xf numFmtId="0" fontId="31" fillId="48" borderId="0" xfId="283" applyFill="1">
      <alignment vertical="center"/>
    </xf>
    <xf numFmtId="183" fontId="0" fillId="25" borderId="56" xfId="281" applyNumberFormat="1" applyFont="1" applyFill="1" applyBorder="1" applyAlignment="1" applyProtection="1">
      <alignment horizontal="right" vertical="center" shrinkToFit="1"/>
      <protection locked="0"/>
    </xf>
    <xf numFmtId="0" fontId="121" fillId="0" borderId="0" xfId="0" applyFont="1" applyAlignment="1">
      <alignment vertical="top" wrapText="1"/>
    </xf>
    <xf numFmtId="0" fontId="109" fillId="0" borderId="26" xfId="284" applyFont="1" applyBorder="1" applyAlignment="1">
      <alignment horizontal="right" vertical="center" shrinkToFit="1"/>
    </xf>
    <xf numFmtId="0" fontId="0" fillId="0" borderId="0" xfId="0" applyAlignment="1">
      <alignment vertical="top"/>
    </xf>
    <xf numFmtId="0" fontId="104" fillId="0" borderId="0" xfId="0" applyFont="1" applyAlignment="1"/>
    <xf numFmtId="0" fontId="0" fillId="25" borderId="0" xfId="0" applyFill="1">
      <alignment vertical="center"/>
    </xf>
    <xf numFmtId="0" fontId="85" fillId="0" borderId="0" xfId="0" applyFont="1" applyAlignment="1">
      <alignment horizontal="left"/>
    </xf>
    <xf numFmtId="0" fontId="0" fillId="49" borderId="0" xfId="0" applyFill="1">
      <alignment vertical="center"/>
    </xf>
    <xf numFmtId="0" fontId="0" fillId="49" borderId="0" xfId="0" applyFill="1" applyAlignment="1">
      <alignment horizontal="right" vertical="center"/>
    </xf>
    <xf numFmtId="0" fontId="85" fillId="0" borderId="0" xfId="0" applyFont="1" applyAlignment="1">
      <alignment vertical="top" wrapText="1"/>
    </xf>
    <xf numFmtId="0" fontId="81" fillId="49" borderId="0" xfId="0" applyFont="1" applyFill="1">
      <alignment vertical="center"/>
    </xf>
    <xf numFmtId="0" fontId="81" fillId="49" borderId="0" xfId="0" applyFont="1" applyFill="1" applyAlignment="1">
      <alignment horizontal="right" vertical="center"/>
    </xf>
    <xf numFmtId="0" fontId="81" fillId="45" borderId="0" xfId="293" applyFont="1" applyFill="1" applyAlignment="1">
      <alignment horizontal="center"/>
    </xf>
    <xf numFmtId="0" fontId="81" fillId="28" borderId="0" xfId="293" applyFont="1" applyFill="1" applyAlignment="1">
      <alignment horizontal="center"/>
    </xf>
    <xf numFmtId="0" fontId="82" fillId="49" borderId="0" xfId="0" applyFont="1" applyFill="1" applyAlignment="1">
      <alignment horizontal="center" vertical="center"/>
    </xf>
    <xf numFmtId="189" fontId="0" fillId="49" borderId="0" xfId="0" applyNumberFormat="1" applyFill="1">
      <alignment vertical="center"/>
    </xf>
    <xf numFmtId="189" fontId="0" fillId="49" borderId="0" xfId="0" applyNumberFormat="1" applyFill="1" applyAlignment="1">
      <alignment horizontal="right" vertical="center"/>
    </xf>
    <xf numFmtId="0" fontId="0" fillId="25" borderId="0" xfId="0" applyFill="1" applyProtection="1">
      <alignment vertical="center"/>
      <protection locked="0"/>
    </xf>
    <xf numFmtId="0" fontId="81" fillId="0" borderId="0" xfId="0" applyFont="1" applyAlignment="1">
      <alignment vertical="top"/>
    </xf>
    <xf numFmtId="0" fontId="193" fillId="49" borderId="0" xfId="0" applyFont="1" applyFill="1" applyAlignment="1">
      <alignment horizontal="center" vertical="center"/>
    </xf>
    <xf numFmtId="0" fontId="81" fillId="49" borderId="0" xfId="0" applyFont="1" applyFill="1" applyAlignment="1">
      <alignment vertical="center" wrapText="1"/>
    </xf>
    <xf numFmtId="0" fontId="81" fillId="0" borderId="0" xfId="0" applyFont="1" applyAlignment="1">
      <alignment horizontal="left" vertical="top"/>
    </xf>
    <xf numFmtId="0" fontId="85" fillId="0" borderId="0" xfId="0" applyFont="1" applyAlignment="1"/>
    <xf numFmtId="0" fontId="109" fillId="26" borderId="154" xfId="0" applyFont="1" applyFill="1" applyBorder="1" applyAlignment="1" applyProtection="1">
      <alignment vertical="center" wrapText="1"/>
      <protection locked="0"/>
    </xf>
    <xf numFmtId="0" fontId="104" fillId="0" borderId="0" xfId="0" applyFont="1" applyAlignment="1">
      <alignment vertical="top"/>
    </xf>
    <xf numFmtId="0" fontId="143" fillId="0" borderId="0" xfId="284" applyFont="1" applyAlignment="1">
      <alignment horizontal="left" vertical="center" wrapText="1"/>
    </xf>
    <xf numFmtId="0" fontId="54" fillId="50" borderId="0" xfId="0" applyFont="1" applyFill="1">
      <alignment vertical="center"/>
    </xf>
    <xf numFmtId="0" fontId="54" fillId="24" borderId="0" xfId="0" applyFont="1" applyFill="1" applyAlignment="1">
      <alignment horizontal="center" vertical="center"/>
    </xf>
    <xf numFmtId="0" fontId="195" fillId="24" borderId="0" xfId="0" applyFont="1" applyFill="1" applyAlignment="1">
      <alignment horizontal="center" vertical="center"/>
    </xf>
    <xf numFmtId="209" fontId="194" fillId="24" borderId="0" xfId="0" applyNumberFormat="1" applyFont="1" applyFill="1" applyAlignment="1">
      <alignment horizontal="center" vertical="center"/>
    </xf>
    <xf numFmtId="0" fontId="53" fillId="0" borderId="0" xfId="44" applyFont="1" applyAlignment="1">
      <alignment horizontal="right"/>
    </xf>
    <xf numFmtId="0" fontId="55" fillId="50" borderId="23" xfId="0" applyFont="1" applyFill="1" applyBorder="1" applyAlignment="1">
      <alignment horizontal="right" vertical="center"/>
    </xf>
    <xf numFmtId="0" fontId="55" fillId="50" borderId="36" xfId="0" applyFont="1" applyFill="1" applyBorder="1" applyAlignment="1">
      <alignment horizontal="center" vertical="center"/>
    </xf>
    <xf numFmtId="0" fontId="93" fillId="0" borderId="0" xfId="0" applyFont="1" applyAlignment="1">
      <alignment horizontal="left" vertical="top" wrapText="1"/>
    </xf>
    <xf numFmtId="49" fontId="93" fillId="0" borderId="0" xfId="0" applyNumberFormat="1" applyFont="1" applyAlignment="1">
      <alignment horizontal="center" vertical="top" wrapText="1"/>
    </xf>
    <xf numFmtId="49" fontId="196" fillId="0" borderId="0" xfId="0" applyNumberFormat="1" applyFont="1">
      <alignment vertical="center"/>
    </xf>
    <xf numFmtId="14" fontId="93" fillId="0" borderId="0" xfId="0" applyNumberFormat="1" applyFont="1" applyAlignment="1">
      <alignment horizontal="left" vertical="center"/>
    </xf>
    <xf numFmtId="0" fontId="93" fillId="0" borderId="0" xfId="0" applyFont="1" applyAlignment="1">
      <alignment horizontal="center" vertical="center"/>
    </xf>
    <xf numFmtId="0" fontId="93" fillId="0" borderId="0" xfId="0" applyFont="1">
      <alignment vertical="center"/>
    </xf>
    <xf numFmtId="0" fontId="103" fillId="51" borderId="225" xfId="0" applyFont="1" applyFill="1" applyBorder="1">
      <alignment vertical="center"/>
    </xf>
    <xf numFmtId="0" fontId="103" fillId="51" borderId="38" xfId="0" applyFont="1" applyFill="1" applyBorder="1">
      <alignment vertical="center"/>
    </xf>
    <xf numFmtId="0" fontId="103" fillId="51" borderId="97" xfId="0" applyFont="1" applyFill="1" applyBorder="1">
      <alignment vertical="center"/>
    </xf>
    <xf numFmtId="0" fontId="103" fillId="51" borderId="37" xfId="0" applyFont="1" applyFill="1" applyBorder="1">
      <alignment vertical="center"/>
    </xf>
    <xf numFmtId="0" fontId="197" fillId="0" borderId="0" xfId="0" applyFont="1" applyAlignment="1">
      <alignment vertical="top"/>
    </xf>
    <xf numFmtId="179" fontId="93" fillId="0" borderId="0" xfId="0" applyNumberFormat="1" applyFont="1" applyAlignment="1">
      <alignment vertical="top"/>
    </xf>
    <xf numFmtId="178" fontId="93" fillId="0" borderId="0" xfId="0" applyNumberFormat="1" applyFont="1" applyAlignment="1">
      <alignment vertical="top" wrapText="1"/>
    </xf>
    <xf numFmtId="182" fontId="93" fillId="0" borderId="0" xfId="0" applyNumberFormat="1" applyFont="1" applyAlignment="1">
      <alignment vertical="top"/>
    </xf>
    <xf numFmtId="0" fontId="103" fillId="0" borderId="0" xfId="0" applyFont="1" applyAlignment="1">
      <alignment horizontal="right" vertical="center"/>
    </xf>
    <xf numFmtId="0" fontId="103" fillId="51" borderId="227" xfId="0" applyFont="1" applyFill="1" applyBorder="1">
      <alignment vertical="center"/>
    </xf>
    <xf numFmtId="179" fontId="103" fillId="51" borderId="227" xfId="0" applyNumberFormat="1" applyFont="1" applyFill="1" applyBorder="1">
      <alignment vertical="center"/>
    </xf>
    <xf numFmtId="0" fontId="103" fillId="51" borderId="225" xfId="0" applyFont="1" applyFill="1" applyBorder="1" applyAlignment="1">
      <alignment horizontal="centerContinuous" vertical="center" wrapText="1"/>
    </xf>
    <xf numFmtId="0" fontId="103" fillId="51" borderId="227" xfId="0" applyFont="1" applyFill="1" applyBorder="1" applyAlignment="1">
      <alignment horizontal="centerContinuous" vertical="center" wrapText="1"/>
    </xf>
    <xf numFmtId="0" fontId="103" fillId="51" borderId="228" xfId="0" applyFont="1" applyFill="1" applyBorder="1">
      <alignment vertical="center"/>
    </xf>
    <xf numFmtId="178" fontId="103" fillId="51" borderId="227" xfId="0" applyNumberFormat="1" applyFont="1" applyFill="1" applyBorder="1">
      <alignment vertical="center"/>
    </xf>
    <xf numFmtId="182" fontId="103" fillId="51" borderId="227" xfId="0" applyNumberFormat="1" applyFont="1" applyFill="1" applyBorder="1">
      <alignment vertical="center"/>
    </xf>
    <xf numFmtId="178" fontId="103" fillId="51" borderId="39" xfId="0" applyNumberFormat="1" applyFont="1" applyFill="1" applyBorder="1">
      <alignment vertical="center"/>
    </xf>
    <xf numFmtId="179" fontId="103" fillId="51" borderId="225" xfId="0" applyNumberFormat="1" applyFont="1" applyFill="1" applyBorder="1">
      <alignment vertical="center"/>
    </xf>
    <xf numFmtId="49" fontId="103" fillId="52" borderId="27" xfId="0" applyNumberFormat="1" applyFont="1" applyFill="1" applyBorder="1" applyAlignment="1">
      <alignment horizontal="centerContinuous" vertical="center" wrapText="1"/>
    </xf>
    <xf numFmtId="0" fontId="103" fillId="52" borderId="39" xfId="0" applyFont="1" applyFill="1" applyBorder="1" applyAlignment="1">
      <alignment horizontal="centerContinuous" vertical="center" wrapText="1"/>
    </xf>
    <xf numFmtId="0" fontId="103" fillId="52" borderId="39" xfId="0" applyFont="1" applyFill="1" applyBorder="1" applyAlignment="1">
      <alignment horizontal="center" vertical="center"/>
    </xf>
    <xf numFmtId="0" fontId="103" fillId="52" borderId="109" xfId="0" applyFont="1" applyFill="1" applyBorder="1" applyAlignment="1">
      <alignment horizontal="centerContinuous" vertical="center" wrapText="1"/>
    </xf>
    <xf numFmtId="0" fontId="103" fillId="52" borderId="0" xfId="0" applyFont="1" applyFill="1" applyAlignment="1">
      <alignment horizontal="centerContinuous" vertical="center" wrapText="1"/>
    </xf>
    <xf numFmtId="0" fontId="103" fillId="52" borderId="29" xfId="0" applyFont="1" applyFill="1" applyBorder="1" applyAlignment="1">
      <alignment horizontal="centerContinuous" vertical="center" wrapText="1"/>
    </xf>
    <xf numFmtId="0" fontId="103" fillId="52" borderId="231" xfId="0" applyFont="1" applyFill="1" applyBorder="1" applyAlignment="1">
      <alignment horizontal="centerContinuous" vertical="center" wrapText="1"/>
    </xf>
    <xf numFmtId="0" fontId="103" fillId="52" borderId="232" xfId="0" applyFont="1" applyFill="1" applyBorder="1" applyAlignment="1">
      <alignment horizontal="centerContinuous" vertical="center" wrapText="1"/>
    </xf>
    <xf numFmtId="0" fontId="103" fillId="52" borderId="233" xfId="0" applyFont="1" applyFill="1" applyBorder="1" applyAlignment="1">
      <alignment horizontal="centerContinuous" vertical="center" wrapText="1"/>
    </xf>
    <xf numFmtId="179" fontId="103" fillId="52" borderId="0" xfId="0" applyNumberFormat="1" applyFont="1" applyFill="1" applyAlignment="1">
      <alignment horizontal="centerContinuous" vertical="center" wrapText="1"/>
    </xf>
    <xf numFmtId="0" fontId="103" fillId="52" borderId="134" xfId="0" applyFont="1" applyFill="1" applyBorder="1" applyAlignment="1">
      <alignment horizontal="centerContinuous" vertical="center" wrapText="1"/>
    </xf>
    <xf numFmtId="0" fontId="103" fillId="52" borderId="110" xfId="0" applyFont="1" applyFill="1" applyBorder="1" applyAlignment="1">
      <alignment horizontal="centerContinuous" vertical="center" wrapText="1"/>
    </xf>
    <xf numFmtId="0" fontId="103" fillId="52" borderId="235" xfId="0" applyFont="1" applyFill="1" applyBorder="1" applyAlignment="1">
      <alignment horizontal="centerContinuous" vertical="center" wrapText="1"/>
    </xf>
    <xf numFmtId="179" fontId="103" fillId="52" borderId="235" xfId="0" applyNumberFormat="1" applyFont="1" applyFill="1" applyBorder="1" applyAlignment="1">
      <alignment horizontal="centerContinuous" vertical="center" wrapText="1"/>
    </xf>
    <xf numFmtId="178" fontId="103" fillId="52" borderId="235" xfId="0" applyNumberFormat="1" applyFont="1" applyFill="1" applyBorder="1" applyAlignment="1">
      <alignment horizontal="centerContinuous" vertical="center" wrapText="1"/>
    </xf>
    <xf numFmtId="0" fontId="103" fillId="52" borderId="236" xfId="0" applyFont="1" applyFill="1" applyBorder="1" applyAlignment="1">
      <alignment horizontal="centerContinuous" vertical="center" wrapText="1"/>
    </xf>
    <xf numFmtId="182" fontId="103" fillId="52" borderId="235" xfId="0" applyNumberFormat="1" applyFont="1" applyFill="1" applyBorder="1" applyAlignment="1">
      <alignment horizontal="centerContinuous" vertical="center" wrapText="1"/>
    </xf>
    <xf numFmtId="178" fontId="103" fillId="52" borderId="237" xfId="0" applyNumberFormat="1" applyFont="1" applyFill="1" applyBorder="1" applyAlignment="1">
      <alignment horizontal="centerContinuous" vertical="center" wrapText="1"/>
    </xf>
    <xf numFmtId="178" fontId="103" fillId="52" borderId="26" xfId="0" applyNumberFormat="1" applyFont="1" applyFill="1" applyBorder="1" applyAlignment="1">
      <alignment vertical="center" wrapText="1"/>
    </xf>
    <xf numFmtId="0" fontId="103" fillId="52" borderId="238" xfId="0" applyFont="1" applyFill="1" applyBorder="1" applyAlignment="1">
      <alignment horizontal="centerContinuous" vertical="center"/>
    </xf>
    <xf numFmtId="179" fontId="103" fillId="52" borderId="0" xfId="0" applyNumberFormat="1" applyFont="1" applyFill="1" applyAlignment="1">
      <alignment horizontal="centerContinuous" vertical="center"/>
    </xf>
    <xf numFmtId="0" fontId="103" fillId="52" borderId="0" xfId="0" applyFont="1" applyFill="1" applyAlignment="1">
      <alignment horizontal="centerContinuous" vertical="center"/>
    </xf>
    <xf numFmtId="0" fontId="103" fillId="52" borderId="239" xfId="0" applyFont="1" applyFill="1" applyBorder="1" applyAlignment="1">
      <alignment horizontal="centerContinuous" vertical="center"/>
    </xf>
    <xf numFmtId="0" fontId="103" fillId="52" borderId="240" xfId="0" applyFont="1" applyFill="1" applyBorder="1" applyAlignment="1">
      <alignment horizontal="centerContinuous" vertical="center"/>
    </xf>
    <xf numFmtId="0" fontId="103" fillId="52" borderId="236" xfId="0" applyFont="1" applyFill="1" applyBorder="1" applyAlignment="1">
      <alignment horizontal="centerContinuous" vertical="center"/>
    </xf>
    <xf numFmtId="179" fontId="103" fillId="52" borderId="109" xfId="0" applyNumberFormat="1" applyFont="1" applyFill="1" applyBorder="1" applyAlignment="1">
      <alignment horizontal="centerContinuous" vertical="center" wrapText="1"/>
    </xf>
    <xf numFmtId="179" fontId="103" fillId="52" borderId="130" xfId="0" applyNumberFormat="1" applyFont="1" applyFill="1" applyBorder="1" applyAlignment="1">
      <alignment horizontal="centerContinuous" vertical="center" wrapText="1"/>
    </xf>
    <xf numFmtId="179" fontId="103" fillId="52" borderId="232" xfId="0" applyNumberFormat="1" applyFont="1" applyFill="1" applyBorder="1" applyAlignment="1">
      <alignment horizontal="centerContinuous" vertical="center" wrapText="1"/>
    </xf>
    <xf numFmtId="179" fontId="103" fillId="52" borderId="239" xfId="0" applyNumberFormat="1" applyFont="1" applyFill="1" applyBorder="1" applyAlignment="1">
      <alignment horizontal="centerContinuous" vertical="center" wrapText="1"/>
    </xf>
    <xf numFmtId="0" fontId="103" fillId="52" borderId="238" xfId="0" applyFont="1" applyFill="1" applyBorder="1" applyAlignment="1">
      <alignment horizontal="centerContinuous" vertical="top" wrapText="1"/>
    </xf>
    <xf numFmtId="0" fontId="103" fillId="52" borderId="130" xfId="0" applyFont="1" applyFill="1" applyBorder="1" applyAlignment="1">
      <alignment horizontal="centerContinuous" vertical="top" wrapText="1"/>
    </xf>
    <xf numFmtId="0" fontId="199" fillId="0" borderId="0" xfId="0" applyFont="1" applyAlignment="1">
      <alignment horizontal="center" vertical="top" wrapText="1"/>
    </xf>
    <xf numFmtId="49" fontId="103" fillId="52" borderId="242" xfId="0" applyNumberFormat="1" applyFont="1" applyFill="1" applyBorder="1" applyAlignment="1">
      <alignment horizontal="center" vertical="center" wrapText="1"/>
    </xf>
    <xf numFmtId="0" fontId="103" fillId="52" borderId="243" xfId="0" applyFont="1" applyFill="1" applyBorder="1" applyAlignment="1">
      <alignment horizontal="center" vertical="center" wrapText="1"/>
    </xf>
    <xf numFmtId="0" fontId="103" fillId="52" borderId="244" xfId="0" applyFont="1" applyFill="1" applyBorder="1" applyAlignment="1">
      <alignment horizontal="center" vertical="center" wrapText="1"/>
    </xf>
    <xf numFmtId="0" fontId="103" fillId="52" borderId="239" xfId="0" applyFont="1" applyFill="1" applyBorder="1" applyAlignment="1">
      <alignment horizontal="center" vertical="center" wrapText="1"/>
    </xf>
    <xf numFmtId="0" fontId="103" fillId="52" borderId="245" xfId="0" applyFont="1" applyFill="1" applyBorder="1" applyAlignment="1">
      <alignment horizontal="center" vertical="center" wrapText="1"/>
    </xf>
    <xf numFmtId="0" fontId="103" fillId="52" borderId="242" xfId="0" applyFont="1" applyFill="1" applyBorder="1" applyAlignment="1">
      <alignment horizontal="center" vertical="center" wrapText="1"/>
    </xf>
    <xf numFmtId="0" fontId="102" fillId="53" borderId="244" xfId="0" applyFont="1" applyFill="1" applyBorder="1" applyAlignment="1">
      <alignment horizontal="center" vertical="center" wrapText="1"/>
    </xf>
    <xf numFmtId="0" fontId="102" fillId="53" borderId="235" xfId="0" applyFont="1" applyFill="1" applyBorder="1" applyAlignment="1">
      <alignment horizontal="center" vertical="center" wrapText="1"/>
    </xf>
    <xf numFmtId="0" fontId="103" fillId="52" borderId="246" xfId="0" applyFont="1" applyFill="1" applyBorder="1" applyAlignment="1">
      <alignment horizontal="center" vertical="center" wrapText="1"/>
    </xf>
    <xf numFmtId="0" fontId="103" fillId="52" borderId="247" xfId="0" applyFont="1" applyFill="1" applyBorder="1" applyAlignment="1">
      <alignment horizontal="center" vertical="center" wrapText="1"/>
    </xf>
    <xf numFmtId="179" fontId="102" fillId="54" borderId="246" xfId="0" applyNumberFormat="1" applyFont="1" applyFill="1" applyBorder="1" applyAlignment="1">
      <alignment horizontal="center" vertical="center" wrapText="1"/>
    </xf>
    <xf numFmtId="179" fontId="103" fillId="54" borderId="244" xfId="0" applyNumberFormat="1" applyFont="1" applyFill="1" applyBorder="1" applyAlignment="1">
      <alignment horizontal="center" vertical="center" wrapText="1"/>
    </xf>
    <xf numFmtId="179" fontId="101" fillId="54" borderId="244" xfId="0" applyNumberFormat="1" applyFont="1" applyFill="1" applyBorder="1" applyAlignment="1">
      <alignment horizontal="center" vertical="center" wrapText="1"/>
    </xf>
    <xf numFmtId="179" fontId="103" fillId="54" borderId="243" xfId="0" applyNumberFormat="1" applyFont="1" applyFill="1" applyBorder="1" applyAlignment="1">
      <alignment horizontal="center" vertical="center" wrapText="1"/>
    </xf>
    <xf numFmtId="0" fontId="103" fillId="52" borderId="241" xfId="0" applyFont="1" applyFill="1" applyBorder="1" applyAlignment="1">
      <alignment horizontal="center" vertical="center" wrapText="1"/>
    </xf>
    <xf numFmtId="0" fontId="102" fillId="52" borderId="244" xfId="0" applyFont="1" applyFill="1" applyBorder="1" applyAlignment="1">
      <alignment horizontal="center" vertical="center" wrapText="1"/>
    </xf>
    <xf numFmtId="0" fontId="102" fillId="52" borderId="243" xfId="0" applyFont="1" applyFill="1" applyBorder="1" applyAlignment="1">
      <alignment horizontal="center" vertical="center" wrapText="1"/>
    </xf>
    <xf numFmtId="0" fontId="103" fillId="52" borderId="249" xfId="0" applyFont="1" applyFill="1" applyBorder="1" applyAlignment="1">
      <alignment horizontal="center" vertical="center" wrapText="1"/>
    </xf>
    <xf numFmtId="0" fontId="103" fillId="52" borderId="250" xfId="0" applyFont="1" applyFill="1" applyBorder="1" applyAlignment="1">
      <alignment horizontal="center" vertical="center" wrapText="1"/>
    </xf>
    <xf numFmtId="0" fontId="93" fillId="0" borderId="0" xfId="0" applyFont="1" applyAlignment="1">
      <alignment horizontal="center" vertical="top"/>
    </xf>
    <xf numFmtId="0" fontId="93" fillId="0" borderId="0" xfId="0" applyFont="1" applyAlignment="1">
      <alignment vertical="top" wrapText="1"/>
    </xf>
    <xf numFmtId="14" fontId="93" fillId="0" borderId="0" xfId="0" applyNumberFormat="1" applyFont="1" applyAlignment="1">
      <alignment horizontal="right" vertical="center"/>
    </xf>
    <xf numFmtId="0" fontId="93" fillId="0" borderId="0" xfId="0" applyFont="1" applyAlignment="1">
      <alignment horizontal="right" vertical="center"/>
    </xf>
    <xf numFmtId="0" fontId="94" fillId="0" borderId="0" xfId="0" applyFont="1" applyAlignment="1">
      <alignment horizontal="center" vertical="top"/>
    </xf>
    <xf numFmtId="179" fontId="93" fillId="0" borderId="0" xfId="0" applyNumberFormat="1" applyFont="1" applyAlignment="1">
      <alignment vertical="top" wrapText="1"/>
    </xf>
    <xf numFmtId="0" fontId="93" fillId="0" borderId="0" xfId="0" applyFont="1" applyAlignment="1">
      <alignment horizontal="left" vertical="top" shrinkToFit="1"/>
    </xf>
    <xf numFmtId="0" fontId="103" fillId="51" borderId="39" xfId="0" applyFont="1" applyFill="1" applyBorder="1">
      <alignment vertical="center"/>
    </xf>
    <xf numFmtId="179" fontId="103" fillId="51" borderId="39" xfId="0" applyNumberFormat="1" applyFont="1" applyFill="1" applyBorder="1">
      <alignment vertical="center"/>
    </xf>
    <xf numFmtId="0" fontId="103" fillId="51" borderId="232" xfId="0" applyFont="1" applyFill="1" applyBorder="1">
      <alignment vertical="center"/>
    </xf>
    <xf numFmtId="179" fontId="103" fillId="51" borderId="232" xfId="0" applyNumberFormat="1" applyFont="1" applyFill="1" applyBorder="1">
      <alignment vertical="center"/>
    </xf>
    <xf numFmtId="179" fontId="102" fillId="52" borderId="246" xfId="0" applyNumberFormat="1" applyFont="1" applyFill="1" applyBorder="1" applyAlignment="1">
      <alignment horizontal="center" vertical="center" wrapText="1"/>
    </xf>
    <xf numFmtId="179" fontId="103" fillId="52" borderId="244" xfId="0" applyNumberFormat="1" applyFont="1" applyFill="1" applyBorder="1" applyAlignment="1">
      <alignment horizontal="center" vertical="center" wrapText="1"/>
    </xf>
    <xf numFmtId="0" fontId="199" fillId="0" borderId="0" xfId="0" applyFont="1" applyAlignment="1">
      <alignment vertical="top"/>
    </xf>
    <xf numFmtId="0" fontId="93" fillId="0" borderId="0" xfId="0" applyFont="1" applyAlignment="1">
      <alignment horizontal="left" vertical="top"/>
    </xf>
    <xf numFmtId="0" fontId="93" fillId="0" borderId="0" xfId="0" applyFont="1" applyAlignment="1">
      <alignment horizontal="center" vertical="top" wrapText="1"/>
    </xf>
    <xf numFmtId="179" fontId="93" fillId="0" borderId="0" xfId="0" applyNumberFormat="1" applyFont="1" applyAlignment="1">
      <alignment vertical="top" shrinkToFit="1"/>
    </xf>
    <xf numFmtId="0" fontId="93" fillId="0" borderId="0" xfId="0" applyFont="1" applyAlignment="1">
      <alignment vertical="top"/>
    </xf>
    <xf numFmtId="179" fontId="93" fillId="0" borderId="0" xfId="0" applyNumberFormat="1" applyFont="1" applyAlignment="1">
      <alignment horizontal="left" vertical="top"/>
    </xf>
    <xf numFmtId="179" fontId="93" fillId="0" borderId="0" xfId="0" applyNumberFormat="1" applyFont="1" applyAlignment="1">
      <alignment horizontal="left" vertical="top" wrapText="1"/>
    </xf>
    <xf numFmtId="179" fontId="197" fillId="0" borderId="0" xfId="0" applyNumberFormat="1" applyFont="1" applyAlignment="1">
      <alignment horizontal="left" vertical="top"/>
    </xf>
    <xf numFmtId="179" fontId="93" fillId="0" borderId="0" xfId="0" applyNumberFormat="1" applyFont="1">
      <alignment vertical="center"/>
    </xf>
    <xf numFmtId="179" fontId="93" fillId="0" borderId="0" xfId="0" applyNumberFormat="1" applyFont="1" applyAlignment="1">
      <alignment vertical="center" shrinkToFit="1"/>
    </xf>
    <xf numFmtId="179" fontId="103" fillId="51" borderId="253" xfId="0" applyNumberFormat="1" applyFont="1" applyFill="1" applyBorder="1">
      <alignment vertical="center"/>
    </xf>
    <xf numFmtId="0" fontId="103" fillId="53" borderId="245" xfId="0" applyFont="1" applyFill="1" applyBorder="1" applyAlignment="1">
      <alignment horizontal="center" vertical="center" wrapText="1"/>
    </xf>
    <xf numFmtId="0" fontId="103" fillId="53" borderId="235" xfId="0" applyFont="1" applyFill="1" applyBorder="1" applyAlignment="1">
      <alignment horizontal="center" vertical="center" wrapText="1"/>
    </xf>
    <xf numFmtId="0" fontId="197" fillId="0" borderId="0" xfId="0" applyFont="1" applyAlignment="1">
      <alignment horizontal="left" vertical="top"/>
    </xf>
    <xf numFmtId="0" fontId="201" fillId="0" borderId="0" xfId="0" applyFont="1" applyAlignment="1">
      <alignment vertical="top"/>
    </xf>
    <xf numFmtId="178" fontId="197" fillId="0" borderId="0" xfId="0" applyNumberFormat="1" applyFont="1" applyAlignment="1">
      <alignment vertical="top"/>
    </xf>
    <xf numFmtId="0" fontId="0" fillId="0" borderId="17" xfId="0" applyBorder="1">
      <alignment vertical="center"/>
    </xf>
    <xf numFmtId="49" fontId="103" fillId="52" borderId="226" xfId="0" applyNumberFormat="1" applyFont="1" applyFill="1" applyBorder="1" applyAlignment="1">
      <alignment horizontal="center" vertical="center" wrapText="1"/>
    </xf>
    <xf numFmtId="0" fontId="103" fillId="52" borderId="215" xfId="0" applyFont="1" applyFill="1" applyBorder="1" applyAlignment="1">
      <alignment horizontal="center" vertical="center" wrapText="1"/>
    </xf>
    <xf numFmtId="0" fontId="103" fillId="52" borderId="214" xfId="0" applyFont="1" applyFill="1" applyBorder="1" applyAlignment="1">
      <alignment horizontal="center" vertical="center" wrapText="1"/>
    </xf>
    <xf numFmtId="0" fontId="103" fillId="52" borderId="254" xfId="0" applyFont="1" applyFill="1" applyBorder="1" applyAlignment="1">
      <alignment horizontal="center" vertical="center" wrapText="1"/>
    </xf>
    <xf numFmtId="0" fontId="103" fillId="52" borderId="226" xfId="0" applyFont="1" applyFill="1" applyBorder="1" applyAlignment="1">
      <alignment horizontal="center" vertical="center" wrapText="1"/>
    </xf>
    <xf numFmtId="0" fontId="103" fillId="52" borderId="255" xfId="0" applyFont="1" applyFill="1" applyBorder="1" applyAlignment="1">
      <alignment horizontal="center" vertical="center" wrapText="1"/>
    </xf>
    <xf numFmtId="179" fontId="102" fillId="52" borderId="213" xfId="0" applyNumberFormat="1" applyFont="1" applyFill="1" applyBorder="1" applyAlignment="1">
      <alignment horizontal="center" vertical="center" wrapText="1"/>
    </xf>
    <xf numFmtId="179" fontId="103" fillId="52" borderId="214" xfId="0" applyNumberFormat="1" applyFont="1" applyFill="1" applyBorder="1" applyAlignment="1">
      <alignment horizontal="center" vertical="center" wrapText="1"/>
    </xf>
    <xf numFmtId="0" fontId="103" fillId="52" borderId="256" xfId="0" applyFont="1" applyFill="1" applyBorder="1" applyAlignment="1">
      <alignment horizontal="center" vertical="center" wrapText="1"/>
    </xf>
    <xf numFmtId="0" fontId="102" fillId="52" borderId="214" xfId="0" applyFont="1" applyFill="1" applyBorder="1" applyAlignment="1">
      <alignment horizontal="center" vertical="center" wrapText="1"/>
    </xf>
    <xf numFmtId="0" fontId="103" fillId="52" borderId="216" xfId="0" applyFont="1" applyFill="1" applyBorder="1" applyAlignment="1">
      <alignment horizontal="center" vertical="center" wrapText="1"/>
    </xf>
    <xf numFmtId="0" fontId="103" fillId="52" borderId="246" xfId="0" applyFont="1" applyFill="1" applyBorder="1" applyAlignment="1">
      <alignment horizontal="center" vertical="top" textRotation="255"/>
    </xf>
    <xf numFmtId="0" fontId="103" fillId="52" borderId="244" xfId="0" applyFont="1" applyFill="1" applyBorder="1" applyAlignment="1">
      <alignment horizontal="center" vertical="top" textRotation="255"/>
    </xf>
    <xf numFmtId="0" fontId="103" fillId="52" borderId="243" xfId="0" applyFont="1" applyFill="1" applyBorder="1" applyAlignment="1">
      <alignment horizontal="center" vertical="top" textRotation="255"/>
    </xf>
    <xf numFmtId="0" fontId="103" fillId="52" borderId="247" xfId="0" applyFont="1" applyFill="1" applyBorder="1" applyAlignment="1">
      <alignment horizontal="center" vertical="top" textRotation="255"/>
    </xf>
    <xf numFmtId="14" fontId="0" fillId="0" borderId="17" xfId="0" applyNumberFormat="1" applyBorder="1">
      <alignment vertical="center"/>
    </xf>
    <xf numFmtId="0" fontId="0" fillId="0" borderId="17" xfId="0" applyBorder="1" applyAlignment="1">
      <alignment horizontal="center" vertical="center"/>
    </xf>
    <xf numFmtId="38" fontId="0" fillId="0" borderId="17" xfId="281" applyFont="1" applyBorder="1">
      <alignment vertical="center"/>
    </xf>
    <xf numFmtId="38" fontId="0" fillId="0" borderId="17" xfId="0" applyNumberFormat="1" applyBorder="1">
      <alignment vertical="center"/>
    </xf>
    <xf numFmtId="0" fontId="54" fillId="24" borderId="100" xfId="0" applyFont="1" applyFill="1" applyBorder="1" applyProtection="1">
      <alignment vertical="center"/>
      <protection locked="0"/>
    </xf>
    <xf numFmtId="0" fontId="54" fillId="0" borderId="0" xfId="43" applyFont="1" applyAlignment="1">
      <alignment horizontal="right" vertical="center"/>
    </xf>
    <xf numFmtId="0" fontId="202" fillId="0" borderId="0" xfId="0" applyFont="1">
      <alignment vertical="center"/>
    </xf>
    <xf numFmtId="0" fontId="0" fillId="46" borderId="26" xfId="0" applyFill="1" applyBorder="1">
      <alignment vertical="center"/>
    </xf>
    <xf numFmtId="40" fontId="0" fillId="0" borderId="26" xfId="0" applyNumberFormat="1" applyBorder="1">
      <alignment vertical="center"/>
    </xf>
    <xf numFmtId="0" fontId="53" fillId="0" borderId="0" xfId="294" applyFont="1" applyAlignment="1">
      <alignment horizontal="left"/>
    </xf>
    <xf numFmtId="0" fontId="53" fillId="0" borderId="0" xfId="294" applyFont="1">
      <alignment vertical="center"/>
    </xf>
    <xf numFmtId="0" fontId="54" fillId="24" borderId="0" xfId="294" applyFont="1" applyFill="1">
      <alignment vertical="center"/>
    </xf>
    <xf numFmtId="0" fontId="54" fillId="0" borderId="0" xfId="294" applyFont="1">
      <alignment vertical="center"/>
    </xf>
    <xf numFmtId="0" fontId="53" fillId="26" borderId="23" xfId="294" applyFont="1" applyFill="1" applyBorder="1">
      <alignment vertical="center"/>
    </xf>
    <xf numFmtId="0" fontId="53" fillId="0" borderId="26" xfId="294" applyFont="1" applyBorder="1" applyAlignment="1">
      <alignment horizontal="center" vertical="center"/>
    </xf>
    <xf numFmtId="0" fontId="54" fillId="24" borderId="0" xfId="294" applyFont="1" applyFill="1" applyProtection="1">
      <alignment vertical="center"/>
      <protection locked="0"/>
    </xf>
    <xf numFmtId="0" fontId="25" fillId="0" borderId="0" xfId="294">
      <alignment vertical="center"/>
    </xf>
    <xf numFmtId="0" fontId="53" fillId="0" borderId="39" xfId="294" applyFont="1" applyBorder="1" applyAlignment="1">
      <alignment horizontal="left" vertical="center"/>
    </xf>
    <xf numFmtId="0" fontId="53" fillId="0" borderId="40" xfId="294" applyFont="1" applyBorder="1" applyAlignment="1">
      <alignment horizontal="left" vertical="center"/>
    </xf>
    <xf numFmtId="0" fontId="53" fillId="0" borderId="30" xfId="294" applyFont="1" applyBorder="1">
      <alignment vertical="center"/>
    </xf>
    <xf numFmtId="0" fontId="53" fillId="0" borderId="41" xfId="294" applyFont="1" applyBorder="1" applyAlignment="1">
      <alignment horizontal="left" vertical="center"/>
    </xf>
    <xf numFmtId="0" fontId="53" fillId="0" borderId="35" xfId="294" applyFont="1" applyBorder="1" applyAlignment="1">
      <alignment horizontal="left" vertical="center"/>
    </xf>
    <xf numFmtId="203" fontId="144" fillId="0" borderId="36" xfId="281" applyNumberFormat="1" applyFont="1" applyBorder="1" applyAlignment="1" applyProtection="1">
      <alignment vertical="center" shrinkToFit="1"/>
    </xf>
    <xf numFmtId="0" fontId="203" fillId="29" borderId="116" xfId="0" applyFont="1" applyFill="1" applyBorder="1" applyAlignment="1">
      <alignment horizontal="left" vertical="top" wrapText="1"/>
    </xf>
    <xf numFmtId="0" fontId="203" fillId="29" borderId="115" xfId="0" applyFont="1" applyFill="1" applyBorder="1" applyAlignment="1">
      <alignment horizontal="left" vertical="top" wrapText="1"/>
    </xf>
    <xf numFmtId="0" fontId="31" fillId="30" borderId="57" xfId="284" applyFill="1" applyBorder="1" applyAlignment="1">
      <alignment horizontal="center" vertical="center" shrinkToFit="1"/>
    </xf>
    <xf numFmtId="0" fontId="0" fillId="0" borderId="0" xfId="0" applyAlignment="1">
      <alignment vertical="center" wrapText="1"/>
    </xf>
    <xf numFmtId="0" fontId="0" fillId="0" borderId="26" xfId="0" applyBorder="1" applyAlignment="1">
      <alignment horizontal="center" vertical="center"/>
    </xf>
    <xf numFmtId="0" fontId="130" fillId="0" borderId="0" xfId="284" applyFont="1" applyProtection="1">
      <alignment vertical="center"/>
      <protection locked="0" hidden="1"/>
    </xf>
    <xf numFmtId="0" fontId="54" fillId="0" borderId="0" xfId="43" applyFont="1" applyAlignment="1" applyProtection="1">
      <alignment horizontal="left" vertical="center"/>
      <protection locked="0"/>
    </xf>
    <xf numFmtId="200" fontId="54" fillId="0" borderId="0" xfId="43" applyNumberFormat="1" applyFont="1" applyAlignment="1">
      <alignment horizontal="center" vertical="top"/>
    </xf>
    <xf numFmtId="0" fontId="0" fillId="0" borderId="57" xfId="0" applyBorder="1" applyAlignment="1">
      <alignment horizontal="center" vertical="center" wrapText="1"/>
    </xf>
    <xf numFmtId="0" fontId="54" fillId="25" borderId="189" xfId="43" applyFont="1" applyFill="1" applyBorder="1" applyAlignment="1" applyProtection="1">
      <alignment horizontal="left" vertical="center"/>
      <protection locked="0"/>
    </xf>
    <xf numFmtId="0" fontId="0" fillId="0" borderId="26" xfId="0" applyBorder="1" applyAlignment="1">
      <alignment horizontal="center" vertical="center" wrapText="1"/>
    </xf>
    <xf numFmtId="0" fontId="192" fillId="0" borderId="0" xfId="0" applyFont="1" applyAlignment="1">
      <alignment vertical="center" wrapText="1"/>
    </xf>
    <xf numFmtId="49" fontId="96" fillId="0" borderId="26" xfId="0" applyNumberFormat="1" applyFont="1" applyBorder="1" applyAlignment="1">
      <alignment horizontal="center" vertical="center" wrapText="1"/>
    </xf>
    <xf numFmtId="0" fontId="96" fillId="0" borderId="26" xfId="0" applyFont="1" applyBorder="1" applyAlignment="1">
      <alignment horizontal="left" vertical="center" wrapText="1"/>
    </xf>
    <xf numFmtId="49" fontId="93" fillId="0" borderId="26" xfId="0" applyNumberFormat="1" applyFont="1" applyBorder="1" applyAlignment="1">
      <alignment horizontal="center" vertical="center" wrapText="1"/>
    </xf>
    <xf numFmtId="0" fontId="93" fillId="0" borderId="26" xfId="0" applyFont="1" applyBorder="1" applyAlignment="1">
      <alignment horizontal="left" vertical="center" wrapText="1"/>
    </xf>
    <xf numFmtId="0" fontId="93" fillId="0" borderId="133" xfId="0" applyFont="1" applyBorder="1" applyAlignment="1">
      <alignment horizontal="left" vertical="top" wrapText="1"/>
    </xf>
    <xf numFmtId="0" fontId="93" fillId="0" borderId="128" xfId="0" applyFont="1" applyBorder="1" applyAlignment="1">
      <alignment horizontal="left" vertical="top" wrapText="1"/>
    </xf>
    <xf numFmtId="0" fontId="93" fillId="0" borderId="132" xfId="0" applyFont="1" applyBorder="1" applyAlignment="1">
      <alignment horizontal="left" vertical="top" wrapText="1"/>
    </xf>
    <xf numFmtId="0" fontId="93" fillId="0" borderId="129" xfId="0" applyFont="1" applyBorder="1" applyAlignment="1">
      <alignment horizontal="left" vertical="top" wrapText="1"/>
    </xf>
    <xf numFmtId="0" fontId="93" fillId="0" borderId="144" xfId="0" applyFont="1" applyBorder="1" applyAlignment="1">
      <alignment horizontal="left" vertical="center" shrinkToFit="1"/>
    </xf>
    <xf numFmtId="201" fontId="93" fillId="0" borderId="129" xfId="0" applyNumberFormat="1" applyFont="1" applyBorder="1" applyAlignment="1">
      <alignment vertical="center" shrinkToFit="1"/>
    </xf>
    <xf numFmtId="201" fontId="93" fillId="0" borderId="128" xfId="0" applyNumberFormat="1" applyFont="1" applyBorder="1" applyAlignment="1">
      <alignment vertical="center" shrinkToFit="1"/>
    </xf>
    <xf numFmtId="0" fontId="93" fillId="0" borderId="130" xfId="0" applyFont="1" applyBorder="1" applyAlignment="1">
      <alignment horizontal="center" vertical="top" wrapText="1"/>
    </xf>
    <xf numFmtId="0" fontId="93" fillId="0" borderId="131" xfId="0" applyFont="1" applyBorder="1" applyAlignment="1">
      <alignment horizontal="center" vertical="center" wrapText="1" shrinkToFit="1"/>
    </xf>
    <xf numFmtId="0" fontId="93" fillId="0" borderId="134" xfId="0" applyFont="1" applyBorder="1" applyAlignment="1">
      <alignment horizontal="center" vertical="center" shrinkToFit="1"/>
    </xf>
    <xf numFmtId="184" fontId="93" fillId="0" borderId="139" xfId="0" applyNumberFormat="1" applyFont="1" applyBorder="1" applyAlignment="1">
      <alignment vertical="center" shrinkToFit="1"/>
    </xf>
    <xf numFmtId="184" fontId="94" fillId="0" borderId="140" xfId="0" applyNumberFormat="1" applyFont="1" applyBorder="1" applyAlignment="1">
      <alignment vertical="top" wrapText="1"/>
    </xf>
    <xf numFmtId="184" fontId="93" fillId="0" borderId="141" xfId="0" applyNumberFormat="1" applyFont="1" applyBorder="1" applyAlignment="1">
      <alignment vertical="center" shrinkToFit="1"/>
    </xf>
    <xf numFmtId="184" fontId="93" fillId="0" borderId="140" xfId="0" applyNumberFormat="1" applyFont="1" applyBorder="1" applyAlignment="1">
      <alignment vertical="center" shrinkToFit="1"/>
    </xf>
    <xf numFmtId="0" fontId="93" fillId="0" borderId="142" xfId="0" applyFont="1" applyBorder="1" applyAlignment="1">
      <alignment vertical="center" shrinkToFit="1"/>
    </xf>
    <xf numFmtId="201" fontId="93" fillId="0" borderId="133" xfId="0" applyNumberFormat="1" applyFont="1" applyBorder="1" applyAlignment="1">
      <alignment vertical="center" shrinkToFit="1"/>
    </xf>
    <xf numFmtId="38" fontId="54" fillId="0" borderId="26" xfId="0" applyNumberFormat="1" applyFont="1" applyBorder="1">
      <alignment vertical="center"/>
    </xf>
    <xf numFmtId="0" fontId="84" fillId="0" borderId="0" xfId="44" applyFont="1" applyAlignment="1">
      <alignment horizontal="left" wrapText="1"/>
    </xf>
    <xf numFmtId="0" fontId="85" fillId="0" borderId="51" xfId="0" applyFont="1" applyBorder="1" applyAlignment="1">
      <alignment vertical="center" wrapText="1"/>
    </xf>
    <xf numFmtId="0" fontId="85" fillId="25" borderId="41" xfId="0" applyFont="1" applyFill="1" applyBorder="1" applyAlignment="1">
      <alignment vertical="center" wrapText="1"/>
    </xf>
    <xf numFmtId="0" fontId="85" fillId="25" borderId="41" xfId="0" applyFont="1" applyFill="1" applyBorder="1">
      <alignment vertical="center"/>
    </xf>
    <xf numFmtId="0" fontId="167" fillId="0" borderId="0" xfId="44" applyFont="1"/>
    <xf numFmtId="0" fontId="33" fillId="0" borderId="0" xfId="294" applyFont="1">
      <alignment vertical="center"/>
    </xf>
    <xf numFmtId="0" fontId="33" fillId="24" borderId="0" xfId="294" applyFont="1" applyFill="1">
      <alignment vertical="center"/>
    </xf>
    <xf numFmtId="0" fontId="85" fillId="0" borderId="0" xfId="44" applyFont="1" applyAlignment="1">
      <alignment horizontal="center" vertical="top"/>
    </xf>
    <xf numFmtId="0" fontId="85" fillId="0" borderId="0" xfId="44" applyFont="1"/>
    <xf numFmtId="0" fontId="85" fillId="24" borderId="0" xfId="44" applyFont="1" applyFill="1"/>
    <xf numFmtId="0" fontId="85" fillId="0" borderId="0" xfId="44" applyFont="1" applyAlignment="1">
      <alignment horizontal="center" vertical="center"/>
    </xf>
    <xf numFmtId="183" fontId="85" fillId="24" borderId="0" xfId="44" applyNumberFormat="1" applyFont="1" applyFill="1" applyAlignment="1" applyProtection="1">
      <alignment vertical="center" shrinkToFit="1"/>
      <protection locked="0"/>
    </xf>
    <xf numFmtId="0" fontId="85" fillId="24" borderId="0" xfId="44" applyFont="1" applyFill="1" applyAlignment="1">
      <alignment vertical="center"/>
    </xf>
    <xf numFmtId="0" fontId="130" fillId="0" borderId="0" xfId="294" applyFont="1">
      <alignment vertical="center"/>
    </xf>
    <xf numFmtId="0" fontId="85" fillId="0" borderId="90" xfId="294" applyFont="1" applyBorder="1" applyAlignment="1">
      <alignment horizontal="distributed" vertical="center" wrapText="1"/>
    </xf>
    <xf numFmtId="0" fontId="85" fillId="0" borderId="45" xfId="0" applyFont="1" applyBorder="1" applyAlignment="1">
      <alignment horizontal="distributed" vertical="center" wrapText="1"/>
    </xf>
    <xf numFmtId="184" fontId="85" fillId="0" borderId="45" xfId="294" applyNumberFormat="1" applyFont="1" applyBorder="1" applyAlignment="1">
      <alignment horizontal="center" vertical="center" wrapText="1"/>
    </xf>
    <xf numFmtId="0" fontId="85" fillId="0" borderId="44" xfId="44" applyFont="1" applyBorder="1" applyAlignment="1">
      <alignment horizontal="center" vertical="center"/>
    </xf>
    <xf numFmtId="0" fontId="85" fillId="0" borderId="90" xfId="294" applyFont="1" applyBorder="1" applyAlignment="1">
      <alignment horizontal="center" vertical="center" wrapText="1"/>
    </xf>
    <xf numFmtId="0" fontId="85" fillId="0" borderId="44" xfId="0" applyFont="1" applyBorder="1" applyAlignment="1">
      <alignment horizontal="center" vertical="center" wrapText="1"/>
    </xf>
    <xf numFmtId="0" fontId="85" fillId="0" borderId="0" xfId="44" applyFont="1" applyAlignment="1">
      <alignment vertical="center"/>
    </xf>
    <xf numFmtId="0" fontId="85" fillId="0" borderId="38" xfId="294" applyFont="1" applyBorder="1" applyAlignment="1">
      <alignment horizontal="distributed" vertical="center" wrapText="1"/>
    </xf>
    <xf numFmtId="0" fontId="85" fillId="0" borderId="38" xfId="0" applyFont="1" applyBorder="1" applyAlignment="1">
      <alignment horizontal="distributed" vertical="center" wrapText="1"/>
    </xf>
    <xf numFmtId="184" fontId="85" fillId="0" borderId="38" xfId="294" applyNumberFormat="1" applyFont="1" applyBorder="1" applyAlignment="1">
      <alignment horizontal="center" vertical="center" wrapText="1"/>
    </xf>
    <xf numFmtId="0" fontId="85" fillId="0" borderId="38" xfId="44" applyFont="1" applyBorder="1" applyAlignment="1">
      <alignment horizontal="center" vertical="center"/>
    </xf>
    <xf numFmtId="0" fontId="85" fillId="0" borderId="39" xfId="294" applyFont="1" applyBorder="1" applyAlignment="1">
      <alignment horizontal="center" vertical="center" wrapText="1"/>
    </xf>
    <xf numFmtId="184" fontId="85" fillId="0" borderId="39" xfId="294" applyNumberFormat="1" applyFont="1" applyBorder="1" applyAlignment="1">
      <alignment horizontal="center" vertical="center" wrapText="1"/>
    </xf>
    <xf numFmtId="0" fontId="85" fillId="0" borderId="39" xfId="0" applyFont="1" applyBorder="1" applyAlignment="1">
      <alignment horizontal="center" vertical="center" wrapText="1"/>
    </xf>
    <xf numFmtId="0" fontId="85" fillId="0" borderId="39" xfId="44" applyFont="1" applyBorder="1" applyAlignment="1">
      <alignment vertical="center"/>
    </xf>
    <xf numFmtId="0" fontId="85" fillId="0" borderId="29" xfId="0" applyFont="1" applyBorder="1" applyAlignment="1">
      <alignment horizontal="left" vertical="center" wrapText="1"/>
    </xf>
    <xf numFmtId="0" fontId="85" fillId="0" borderId="0" xfId="44" applyFont="1" applyAlignment="1" applyProtection="1">
      <alignment vertical="top" wrapText="1"/>
      <protection locked="0"/>
    </xf>
    <xf numFmtId="0" fontId="208" fillId="0" borderId="0" xfId="44" applyFont="1" applyAlignment="1">
      <alignment vertical="top"/>
    </xf>
    <xf numFmtId="0" fontId="85" fillId="0" borderId="0" xfId="294" applyFont="1" applyAlignment="1">
      <alignment horizontal="center" vertical="center" wrapText="1"/>
    </xf>
    <xf numFmtId="184" fontId="85" fillId="0" borderId="0" xfId="294" applyNumberFormat="1" applyFont="1" applyAlignment="1">
      <alignment horizontal="center" vertical="center" wrapText="1"/>
    </xf>
    <xf numFmtId="0" fontId="167" fillId="0" borderId="0" xfId="44" applyFont="1" applyAlignment="1">
      <alignment vertical="center"/>
    </xf>
    <xf numFmtId="0" fontId="53" fillId="25" borderId="259" xfId="0" applyFont="1" applyFill="1" applyBorder="1" applyAlignment="1" applyProtection="1">
      <alignment vertical="center" wrapText="1"/>
      <protection locked="0"/>
    </xf>
    <xf numFmtId="0" fontId="53" fillId="25" borderId="285" xfId="0" applyFont="1" applyFill="1" applyBorder="1" applyAlignment="1" applyProtection="1">
      <alignment vertical="center" wrapText="1"/>
      <protection locked="0"/>
    </xf>
    <xf numFmtId="0" fontId="53" fillId="25" borderId="286" xfId="0" applyFont="1" applyFill="1" applyBorder="1" applyAlignment="1" applyProtection="1">
      <alignment vertical="center" wrapText="1"/>
      <protection locked="0"/>
    </xf>
    <xf numFmtId="38" fontId="53" fillId="0" borderId="0" xfId="281" applyFont="1" applyFill="1" applyBorder="1" applyAlignment="1" applyProtection="1">
      <alignment vertical="center"/>
    </xf>
    <xf numFmtId="0" fontId="167" fillId="0" borderId="0" xfId="0" applyFont="1" applyAlignment="1"/>
    <xf numFmtId="0" fontId="85" fillId="0" borderId="0" xfId="44" applyFont="1" applyAlignment="1">
      <alignment horizontal="center" vertical="center" shrinkToFit="1"/>
    </xf>
    <xf numFmtId="0" fontId="182" fillId="0" borderId="0" xfId="0" applyFont="1" applyAlignment="1">
      <alignment horizontal="center" vertical="top"/>
    </xf>
    <xf numFmtId="0" fontId="85" fillId="0" borderId="0" xfId="0" applyFont="1" applyAlignment="1">
      <alignment vertical="center" wrapText="1"/>
    </xf>
    <xf numFmtId="0" fontId="85" fillId="24" borderId="0" xfId="0" applyFont="1" applyFill="1">
      <alignment vertical="center"/>
    </xf>
    <xf numFmtId="0" fontId="85" fillId="24" borderId="0" xfId="0" applyFont="1" applyFill="1" applyAlignment="1">
      <alignment horizontal="center" vertical="center"/>
    </xf>
    <xf numFmtId="0" fontId="85" fillId="24" borderId="0" xfId="44" applyFont="1" applyFill="1" applyAlignment="1">
      <alignment horizontal="center" vertical="center"/>
    </xf>
    <xf numFmtId="0" fontId="85" fillId="24" borderId="0" xfId="44" applyFont="1" applyFill="1" applyAlignment="1">
      <alignment horizontal="center" vertical="center" wrapText="1"/>
    </xf>
    <xf numFmtId="9" fontId="85" fillId="0" borderId="0" xfId="280" applyFont="1" applyFill="1" applyBorder="1" applyAlignment="1" applyProtection="1">
      <alignment horizontal="right" wrapText="1"/>
    </xf>
    <xf numFmtId="0" fontId="85" fillId="0" borderId="0" xfId="0" applyFont="1" applyAlignment="1">
      <alignment vertical="center" shrinkToFit="1"/>
    </xf>
    <xf numFmtId="0" fontId="85" fillId="0" borderId="26" xfId="0" applyFont="1" applyBorder="1" applyAlignment="1">
      <alignment horizontal="center" vertical="center" wrapText="1"/>
    </xf>
    <xf numFmtId="0" fontId="85" fillId="0" borderId="26" xfId="0" applyFont="1" applyBorder="1" applyAlignment="1">
      <alignment horizontal="center" vertical="center"/>
    </xf>
    <xf numFmtId="9" fontId="85" fillId="0" borderId="0" xfId="280" applyFont="1" applyFill="1" applyBorder="1" applyAlignment="1" applyProtection="1">
      <alignment horizontal="left" vertical="center" wrapText="1"/>
    </xf>
    <xf numFmtId="0" fontId="0" fillId="46" borderId="0" xfId="0" applyFill="1">
      <alignment vertical="center"/>
    </xf>
    <xf numFmtId="0" fontId="167" fillId="0" borderId="0" xfId="0" applyFont="1" applyAlignment="1">
      <alignment vertical="top" wrapText="1"/>
    </xf>
    <xf numFmtId="0" fontId="167" fillId="0" borderId="0" xfId="0" applyFont="1">
      <alignment vertical="center"/>
    </xf>
    <xf numFmtId="0" fontId="167" fillId="24" borderId="0" xfId="0" applyFont="1" applyFill="1">
      <alignment vertical="center"/>
    </xf>
    <xf numFmtId="0" fontId="167" fillId="46" borderId="0" xfId="0" applyFont="1" applyFill="1">
      <alignment vertical="center"/>
    </xf>
    <xf numFmtId="0" fontId="85" fillId="0" borderId="50" xfId="0" applyFont="1" applyBorder="1" applyAlignment="1">
      <alignment horizontal="center" vertical="center"/>
    </xf>
    <xf numFmtId="0" fontId="85" fillId="0" borderId="36" xfId="0" applyFont="1" applyBorder="1" applyAlignment="1">
      <alignment horizontal="center" vertical="center"/>
    </xf>
    <xf numFmtId="0" fontId="210" fillId="0" borderId="0" xfId="0" applyFont="1" applyAlignment="1">
      <alignment horizontal="center" vertical="center" wrapText="1"/>
    </xf>
    <xf numFmtId="0" fontId="85" fillId="0" borderId="0" xfId="0" applyFont="1" applyAlignment="1" applyProtection="1">
      <alignment horizontal="center" vertical="top" wrapText="1"/>
      <protection locked="0"/>
    </xf>
    <xf numFmtId="0" fontId="85" fillId="0" borderId="0" xfId="0" applyFont="1" applyAlignment="1" applyProtection="1">
      <alignment horizontal="left" vertical="center" wrapText="1"/>
      <protection locked="0"/>
    </xf>
    <xf numFmtId="0" fontId="81" fillId="0" borderId="0" xfId="0" applyFont="1" applyAlignment="1">
      <alignment horizontal="left" vertical="center"/>
    </xf>
    <xf numFmtId="0" fontId="0" fillId="24" borderId="0" xfId="0" applyFill="1" applyAlignment="1">
      <alignment vertical="top" wrapText="1"/>
    </xf>
    <xf numFmtId="0" fontId="167" fillId="0" borderId="0" xfId="44" applyFont="1" applyAlignment="1">
      <alignment horizontal="center" vertical="top"/>
    </xf>
    <xf numFmtId="0" fontId="167" fillId="46" borderId="0" xfId="0" applyFont="1" applyFill="1" applyAlignment="1">
      <alignment vertical="top" wrapText="1"/>
    </xf>
    <xf numFmtId="0" fontId="167" fillId="24" borderId="0" xfId="0" applyFont="1" applyFill="1" applyAlignment="1">
      <alignment vertical="top" wrapText="1"/>
    </xf>
    <xf numFmtId="0" fontId="85" fillId="46" borderId="0" xfId="44" applyFont="1" applyFill="1" applyAlignment="1">
      <alignment horizontal="center" vertical="center"/>
    </xf>
    <xf numFmtId="0" fontId="85" fillId="24" borderId="0" xfId="0" applyFont="1" applyFill="1" applyAlignment="1"/>
    <xf numFmtId="0" fontId="85" fillId="46" borderId="0" xfId="44" applyFont="1" applyFill="1" applyAlignment="1">
      <alignment vertical="center"/>
    </xf>
    <xf numFmtId="0" fontId="85" fillId="46" borderId="0" xfId="44" applyFont="1" applyFill="1"/>
    <xf numFmtId="0" fontId="0" fillId="46" borderId="0" xfId="0" applyFill="1" applyProtection="1">
      <alignment vertical="center"/>
      <protection locked="0"/>
    </xf>
    <xf numFmtId="0" fontId="0" fillId="46" borderId="0" xfId="0" applyFill="1" applyAlignment="1">
      <alignment vertical="top" wrapText="1"/>
    </xf>
    <xf numFmtId="0" fontId="85" fillId="46" borderId="0" xfId="44" applyFont="1" applyFill="1" applyAlignment="1">
      <alignment horizontal="right" vertical="center"/>
    </xf>
    <xf numFmtId="0" fontId="85" fillId="0" borderId="0" xfId="0" applyFont="1" applyAlignment="1" applyProtection="1">
      <alignment horizontal="center" vertical="center" wrapText="1"/>
      <protection locked="0"/>
    </xf>
    <xf numFmtId="0" fontId="104" fillId="46" borderId="0" xfId="0" applyFont="1" applyFill="1">
      <alignment vertical="center"/>
    </xf>
    <xf numFmtId="0" fontId="104" fillId="24" borderId="0" xfId="0" applyFont="1" applyFill="1">
      <alignment vertical="center"/>
    </xf>
    <xf numFmtId="0" fontId="85" fillId="28" borderId="0" xfId="44" applyFont="1" applyFill="1"/>
    <xf numFmtId="186" fontId="85" fillId="0" borderId="20" xfId="44" applyNumberFormat="1" applyFont="1" applyBorder="1" applyAlignment="1">
      <alignment vertical="center" shrinkToFit="1"/>
    </xf>
    <xf numFmtId="186" fontId="85" fillId="0" borderId="45" xfId="44" applyNumberFormat="1" applyFont="1" applyBorder="1" applyAlignment="1">
      <alignment horizontal="center" vertical="center" shrinkToFit="1"/>
    </xf>
    <xf numFmtId="184" fontId="85" fillId="0" borderId="90" xfId="44" applyNumberFormat="1" applyFont="1" applyBorder="1" applyAlignment="1">
      <alignment vertical="center" shrinkToFit="1"/>
    </xf>
    <xf numFmtId="0" fontId="85" fillId="0" borderId="35" xfId="44" applyFont="1" applyBorder="1" applyAlignment="1">
      <alignment horizontal="center" vertical="center"/>
    </xf>
    <xf numFmtId="0" fontId="85" fillId="0" borderId="39" xfId="44" applyFont="1" applyBorder="1" applyAlignment="1">
      <alignment horizontal="center" vertical="center" shrinkToFit="1"/>
    </xf>
    <xf numFmtId="0" fontId="85" fillId="24" borderId="0" xfId="44" applyFont="1" applyFill="1" applyAlignment="1">
      <alignment horizontal="center" wrapText="1"/>
    </xf>
    <xf numFmtId="0" fontId="85" fillId="0" borderId="44" xfId="44" applyFont="1" applyBorder="1" applyAlignment="1">
      <alignment horizontal="center" vertical="center" shrinkToFit="1"/>
    </xf>
    <xf numFmtId="0" fontId="85" fillId="24" borderId="0" xfId="44" applyFont="1" applyFill="1" applyAlignment="1">
      <alignment vertical="top" wrapText="1"/>
    </xf>
    <xf numFmtId="179" fontId="85" fillId="0" borderId="11" xfId="44" applyNumberFormat="1" applyFont="1" applyBorder="1" applyAlignment="1">
      <alignment vertical="center" shrinkToFit="1"/>
    </xf>
    <xf numFmtId="0" fontId="85" fillId="0" borderId="43" xfId="44" applyFont="1" applyBorder="1" applyAlignment="1">
      <alignment horizontal="center" vertical="center" shrinkToFit="1"/>
    </xf>
    <xf numFmtId="0" fontId="85" fillId="0" borderId="50" xfId="0" applyFont="1" applyBorder="1" applyAlignment="1">
      <alignment horizontal="left" vertical="center" shrinkToFit="1"/>
    </xf>
    <xf numFmtId="0" fontId="85" fillId="0" borderId="50" xfId="44" applyFont="1" applyBorder="1" applyAlignment="1">
      <alignment horizontal="center" vertical="center"/>
    </xf>
    <xf numFmtId="184" fontId="85" fillId="0" borderId="11" xfId="44" applyNumberFormat="1" applyFont="1" applyBorder="1" applyAlignment="1">
      <alignment vertical="center" shrinkToFit="1"/>
    </xf>
    <xf numFmtId="0" fontId="85" fillId="0" borderId="50" xfId="44" applyFont="1" applyBorder="1" applyAlignment="1">
      <alignment horizontal="center" vertical="center" shrinkToFit="1"/>
    </xf>
    <xf numFmtId="0" fontId="85" fillId="0" borderId="71" xfId="0" applyFont="1" applyBorder="1" applyAlignment="1">
      <alignment horizontal="left" vertical="center" shrinkToFit="1"/>
    </xf>
    <xf numFmtId="179" fontId="85" fillId="0" borderId="20" xfId="44" applyNumberFormat="1" applyFont="1" applyBorder="1" applyAlignment="1">
      <alignment horizontal="right" vertical="center" shrinkToFit="1"/>
    </xf>
    <xf numFmtId="184" fontId="85" fillId="0" borderId="51" xfId="44" applyNumberFormat="1" applyFont="1" applyBorder="1" applyAlignment="1">
      <alignment vertical="center" shrinkToFit="1"/>
    </xf>
    <xf numFmtId="0" fontId="85" fillId="0" borderId="45" xfId="44" applyFont="1" applyBorder="1" applyAlignment="1">
      <alignment horizontal="center" vertical="center"/>
    </xf>
    <xf numFmtId="184" fontId="85" fillId="0" borderId="45" xfId="44" applyNumberFormat="1" applyFont="1" applyBorder="1" applyAlignment="1">
      <alignment vertical="center" shrinkToFit="1"/>
    </xf>
    <xf numFmtId="179" fontId="85" fillId="0" borderId="29" xfId="44" applyNumberFormat="1" applyFont="1" applyBorder="1" applyAlignment="1">
      <alignment horizontal="right" vertical="center" shrinkToFit="1"/>
    </xf>
    <xf numFmtId="0" fontId="85" fillId="0" borderId="71" xfId="44" applyFont="1" applyBorder="1" applyAlignment="1">
      <alignment horizontal="center" vertical="center"/>
    </xf>
    <xf numFmtId="0" fontId="85" fillId="0" borderId="71" xfId="44" applyFont="1" applyBorder="1" applyAlignment="1">
      <alignment horizontal="center" vertical="center" shrinkToFit="1"/>
    </xf>
    <xf numFmtId="0" fontId="178" fillId="24" borderId="0" xfId="44" applyFont="1" applyFill="1" applyAlignment="1">
      <alignment vertical="top" wrapText="1"/>
    </xf>
    <xf numFmtId="179" fontId="85" fillId="0" borderId="13" xfId="0" applyNumberFormat="1" applyFont="1" applyBorder="1" applyAlignment="1">
      <alignment horizontal="right" vertical="center" shrinkToFit="1"/>
    </xf>
    <xf numFmtId="0" fontId="85" fillId="0" borderId="42" xfId="44" applyFont="1" applyBorder="1" applyAlignment="1">
      <alignment horizontal="center" vertical="center"/>
    </xf>
    <xf numFmtId="0" fontId="85" fillId="0" borderId="42" xfId="44" applyFont="1" applyBorder="1" applyAlignment="1">
      <alignment horizontal="center" vertical="center" shrinkToFit="1"/>
    </xf>
    <xf numFmtId="0" fontId="85" fillId="0" borderId="96" xfId="44" applyFont="1" applyBorder="1" applyAlignment="1">
      <alignment horizontal="center" vertical="center"/>
    </xf>
    <xf numFmtId="184" fontId="85" fillId="0" borderId="96" xfId="44" applyNumberFormat="1" applyFont="1" applyBorder="1" applyAlignment="1">
      <alignment vertical="center" shrinkToFit="1"/>
    </xf>
    <xf numFmtId="179" fontId="85" fillId="0" borderId="27" xfId="44" applyNumberFormat="1" applyFont="1" applyBorder="1" applyAlignment="1">
      <alignment horizontal="right" vertical="center" shrinkToFit="1"/>
    </xf>
    <xf numFmtId="0" fontId="85" fillId="0" borderId="74" xfId="44" applyFont="1" applyBorder="1" applyAlignment="1">
      <alignment horizontal="center" vertical="center"/>
    </xf>
    <xf numFmtId="179" fontId="85" fillId="0" borderId="11" xfId="44" applyNumberFormat="1" applyFont="1" applyBorder="1" applyAlignment="1">
      <alignment horizontal="right" vertical="center" shrinkToFit="1"/>
    </xf>
    <xf numFmtId="179" fontId="85" fillId="0" borderId="14" xfId="0" applyNumberFormat="1" applyFont="1" applyBorder="1" applyAlignment="1">
      <alignment horizontal="right" vertical="center" shrinkToFit="1"/>
    </xf>
    <xf numFmtId="0" fontId="85" fillId="25" borderId="20" xfId="0" applyFont="1" applyFill="1" applyBorder="1" applyAlignment="1" applyProtection="1">
      <alignment vertical="center" wrapText="1"/>
      <protection locked="0"/>
    </xf>
    <xf numFmtId="0" fontId="0" fillId="25" borderId="41" xfId="0" applyFill="1" applyBorder="1" applyAlignment="1">
      <alignment vertical="center" wrapText="1"/>
    </xf>
    <xf numFmtId="0" fontId="85" fillId="25" borderId="38" xfId="0" applyFont="1" applyFill="1" applyBorder="1" applyAlignment="1" applyProtection="1">
      <alignment vertical="center" wrapText="1"/>
      <protection locked="0"/>
    </xf>
    <xf numFmtId="0" fontId="0" fillId="25" borderId="36" xfId="0" applyFill="1" applyBorder="1" applyAlignment="1">
      <alignment vertical="center" wrapText="1"/>
    </xf>
    <xf numFmtId="0" fontId="85" fillId="24" borderId="26" xfId="44" applyFont="1" applyFill="1" applyBorder="1" applyAlignment="1">
      <alignment horizontal="center" vertical="center"/>
    </xf>
    <xf numFmtId="0" fontId="85" fillId="24" borderId="26" xfId="44" applyFont="1" applyFill="1" applyBorder="1" applyAlignment="1" applyProtection="1">
      <alignment horizontal="center" vertical="center"/>
      <protection locked="0"/>
    </xf>
    <xf numFmtId="0" fontId="85" fillId="24" borderId="0" xfId="44" applyFont="1" applyFill="1" applyAlignment="1">
      <alignment horizontal="right" vertical="center"/>
    </xf>
    <xf numFmtId="0" fontId="85" fillId="28" borderId="0" xfId="44" applyFont="1" applyFill="1" applyAlignment="1">
      <alignment vertical="top" wrapText="1"/>
    </xf>
    <xf numFmtId="0" fontId="85" fillId="24" borderId="0" xfId="44" applyFont="1" applyFill="1" applyAlignment="1">
      <alignment horizontal="center" vertical="top" wrapText="1"/>
    </xf>
    <xf numFmtId="0" fontId="85" fillId="0" borderId="14" xfId="44" applyFont="1" applyBorder="1" applyAlignment="1">
      <alignment horizontal="center" vertical="center"/>
    </xf>
    <xf numFmtId="0" fontId="85" fillId="25" borderId="23" xfId="0" applyFont="1" applyFill="1" applyBorder="1" applyAlignment="1">
      <alignment horizontal="center" vertical="center" wrapText="1"/>
    </xf>
    <xf numFmtId="0" fontId="85" fillId="0" borderId="0" xfId="44" applyFont="1" applyAlignment="1">
      <alignment vertical="top" wrapText="1"/>
    </xf>
    <xf numFmtId="0" fontId="85" fillId="0" borderId="0" xfId="44" applyFont="1" applyAlignment="1">
      <alignment horizontal="left" vertical="center" wrapText="1"/>
    </xf>
    <xf numFmtId="0" fontId="85" fillId="28" borderId="0" xfId="44" applyFont="1" applyFill="1" applyAlignment="1">
      <alignment horizontal="left" vertical="center" wrapText="1"/>
    </xf>
    <xf numFmtId="9" fontId="178" fillId="0" borderId="267" xfId="280" applyFont="1" applyFill="1" applyBorder="1" applyAlignment="1" applyProtection="1">
      <alignment horizontal="left" vertical="center" wrapText="1"/>
    </xf>
    <xf numFmtId="9" fontId="178" fillId="0" borderId="269" xfId="280" applyFont="1" applyFill="1" applyBorder="1" applyAlignment="1" applyProtection="1">
      <alignment horizontal="left" vertical="center" wrapText="1"/>
    </xf>
    <xf numFmtId="9" fontId="178" fillId="0" borderId="272" xfId="280" applyFont="1" applyFill="1" applyBorder="1" applyAlignment="1" applyProtection="1">
      <alignment horizontal="left" vertical="center" wrapText="1"/>
    </xf>
    <xf numFmtId="0" fontId="178" fillId="0" borderId="267" xfId="280" applyNumberFormat="1" applyFont="1" applyFill="1" applyBorder="1" applyAlignment="1" applyProtection="1">
      <alignment horizontal="left" vertical="center" wrapText="1"/>
    </xf>
    <xf numFmtId="0" fontId="53" fillId="0" borderId="26" xfId="0" applyFont="1" applyBorder="1" applyAlignment="1">
      <alignment horizontal="center" vertical="center" wrapText="1"/>
    </xf>
    <xf numFmtId="0" fontId="53" fillId="0" borderId="11" xfId="0" applyFont="1" applyBorder="1" applyAlignment="1">
      <alignment horizontal="center" vertical="center"/>
    </xf>
    <xf numFmtId="0" fontId="53" fillId="0" borderId="12" xfId="0" applyFont="1" applyBorder="1" applyAlignment="1">
      <alignment horizontal="center" vertical="center"/>
    </xf>
    <xf numFmtId="0" fontId="53" fillId="0" borderId="13" xfId="0" applyFont="1" applyBorder="1" applyAlignment="1">
      <alignment horizontal="center" vertical="center"/>
    </xf>
    <xf numFmtId="0" fontId="53" fillId="28" borderId="0" xfId="0" applyFont="1" applyFill="1">
      <alignment vertical="center"/>
    </xf>
    <xf numFmtId="179" fontId="53" fillId="28" borderId="81" xfId="0" applyNumberFormat="1" applyFont="1" applyFill="1" applyBorder="1" applyAlignment="1">
      <alignment horizontal="center" vertical="center" shrinkToFit="1"/>
    </xf>
    <xf numFmtId="179" fontId="53" fillId="28" borderId="82" xfId="0" applyNumberFormat="1" applyFont="1" applyFill="1" applyBorder="1" applyAlignment="1">
      <alignment horizontal="center" vertical="center" shrinkToFit="1"/>
    </xf>
    <xf numFmtId="179" fontId="53" fillId="28" borderId="83" xfId="0" applyNumberFormat="1" applyFont="1" applyFill="1" applyBorder="1" applyAlignment="1">
      <alignment horizontal="center" vertical="center" shrinkToFit="1"/>
    </xf>
    <xf numFmtId="0" fontId="121" fillId="0" borderId="176" xfId="0" applyFont="1" applyBorder="1" applyAlignment="1">
      <alignment horizontal="center" vertical="center" wrapText="1" shrinkToFit="1"/>
    </xf>
    <xf numFmtId="203" fontId="144" fillId="0" borderId="40" xfId="281" applyNumberFormat="1" applyFont="1" applyBorder="1" applyAlignment="1" applyProtection="1">
      <alignment horizontal="center" vertical="center" shrinkToFit="1"/>
    </xf>
    <xf numFmtId="0" fontId="31" fillId="30" borderId="23" xfId="284" applyFill="1" applyBorder="1" applyAlignment="1">
      <alignment horizontal="center" vertical="center" shrinkToFit="1"/>
    </xf>
    <xf numFmtId="0" fontId="126" fillId="30" borderId="176" xfId="284" applyFont="1" applyFill="1" applyBorder="1" applyAlignment="1">
      <alignment horizontal="center" vertical="center" shrinkToFit="1"/>
    </xf>
    <xf numFmtId="0" fontId="126" fillId="30" borderId="26" xfId="284" applyFont="1" applyFill="1" applyBorder="1" applyAlignment="1">
      <alignment horizontal="center" vertical="center" shrinkToFit="1"/>
    </xf>
    <xf numFmtId="0" fontId="126" fillId="30" borderId="177" xfId="284" applyFont="1" applyFill="1" applyBorder="1" applyAlignment="1">
      <alignment horizontal="center" vertical="center" shrinkToFit="1"/>
    </xf>
    <xf numFmtId="0" fontId="127" fillId="30" borderId="36" xfId="284" applyFont="1" applyFill="1" applyBorder="1" applyAlignment="1">
      <alignment horizontal="center" vertical="center" wrapText="1" shrinkToFit="1"/>
    </xf>
    <xf numFmtId="0" fontId="127" fillId="30" borderId="26" xfId="284" applyFont="1" applyFill="1" applyBorder="1" applyAlignment="1">
      <alignment horizontal="center" vertical="center" wrapText="1" shrinkToFit="1"/>
    </xf>
    <xf numFmtId="0" fontId="127" fillId="30" borderId="177" xfId="284" applyFont="1" applyFill="1" applyBorder="1" applyAlignment="1">
      <alignment horizontal="center" vertical="center" wrapText="1" shrinkToFit="1"/>
    </xf>
    <xf numFmtId="0" fontId="31" fillId="30" borderId="165" xfId="284" applyFill="1" applyBorder="1">
      <alignment vertical="center"/>
    </xf>
    <xf numFmtId="0" fontId="126" fillId="25" borderId="194" xfId="284" applyFont="1" applyFill="1" applyBorder="1" applyAlignment="1" applyProtection="1">
      <alignment horizontal="center" vertical="center" shrinkToFit="1"/>
      <protection locked="0"/>
    </xf>
    <xf numFmtId="0" fontId="31" fillId="30" borderId="26" xfId="284" applyFill="1" applyBorder="1" applyAlignment="1">
      <alignment horizontal="center" vertical="center"/>
    </xf>
    <xf numFmtId="0" fontId="31" fillId="30" borderId="177" xfId="284" applyFill="1" applyBorder="1" applyAlignment="1">
      <alignment horizontal="center" vertical="center"/>
    </xf>
    <xf numFmtId="0" fontId="35" fillId="30" borderId="26" xfId="284" applyFont="1" applyFill="1" applyBorder="1" applyAlignment="1">
      <alignment vertical="center" shrinkToFit="1"/>
    </xf>
    <xf numFmtId="0" fontId="35" fillId="30" borderId="36" xfId="284" applyFont="1" applyFill="1" applyBorder="1" applyAlignment="1">
      <alignment vertical="center" shrinkToFit="1"/>
    </xf>
    <xf numFmtId="203" fontId="144" fillId="0" borderId="36" xfId="281" applyNumberFormat="1" applyFont="1" applyBorder="1" applyAlignment="1" applyProtection="1">
      <alignment horizontal="center" vertical="center" shrinkToFit="1"/>
    </xf>
    <xf numFmtId="202" fontId="152" fillId="0" borderId="176" xfId="281" applyNumberFormat="1" applyFont="1" applyFill="1" applyBorder="1" applyAlignment="1" applyProtection="1">
      <alignment horizontal="center" vertical="center" shrinkToFit="1"/>
    </xf>
    <xf numFmtId="0" fontId="212" fillId="0" borderId="0" xfId="0" applyFont="1">
      <alignment vertical="center"/>
    </xf>
    <xf numFmtId="0" fontId="31" fillId="30" borderId="38" xfId="284" applyFill="1" applyBorder="1" applyAlignment="1">
      <alignment horizontal="right" vertical="center"/>
    </xf>
    <xf numFmtId="0" fontId="138" fillId="0" borderId="0" xfId="284" applyFont="1">
      <alignment vertical="center"/>
    </xf>
    <xf numFmtId="0" fontId="35" fillId="30" borderId="38" xfId="284" applyFont="1" applyFill="1" applyBorder="1" applyAlignment="1">
      <alignment horizontal="center" vertical="center" shrinkToFit="1"/>
    </xf>
    <xf numFmtId="0" fontId="23" fillId="30" borderId="29" xfId="284" applyFont="1" applyFill="1" applyBorder="1" applyAlignment="1">
      <alignment horizontal="center" vertical="center"/>
    </xf>
    <xf numFmtId="0" fontId="22" fillId="30" borderId="29" xfId="284" applyFont="1" applyFill="1" applyBorder="1" applyAlignment="1">
      <alignment horizontal="center" vertical="center"/>
    </xf>
    <xf numFmtId="196" fontId="31" fillId="25" borderId="308" xfId="284" applyNumberFormat="1" applyFill="1" applyBorder="1" applyAlignment="1" applyProtection="1">
      <alignment horizontal="right" vertical="center" shrinkToFit="1"/>
      <protection locked="0"/>
    </xf>
    <xf numFmtId="196" fontId="31" fillId="25" borderId="22" xfId="284" applyNumberFormat="1" applyFill="1" applyBorder="1" applyAlignment="1" applyProtection="1">
      <alignment horizontal="right" vertical="center" shrinkToFit="1"/>
      <protection locked="0"/>
    </xf>
    <xf numFmtId="0" fontId="122" fillId="30" borderId="40" xfId="0" applyFont="1" applyFill="1" applyBorder="1" applyAlignment="1">
      <alignment horizontal="center" vertical="center" wrapText="1" shrinkToFit="1"/>
    </xf>
    <xf numFmtId="0" fontId="138" fillId="0" borderId="27" xfId="284" applyFont="1" applyBorder="1" applyAlignment="1">
      <alignment vertical="center" shrinkToFit="1"/>
    </xf>
    <xf numFmtId="0" fontId="138" fillId="0" borderId="23" xfId="284" applyFont="1" applyBorder="1" applyAlignment="1">
      <alignment vertical="center" shrinkToFit="1"/>
    </xf>
    <xf numFmtId="0" fontId="213" fillId="30" borderId="57" xfId="284" applyFont="1" applyFill="1" applyBorder="1" applyAlignment="1">
      <alignment horizontal="center" shrinkToFit="1"/>
    </xf>
    <xf numFmtId="0" fontId="0" fillId="0" borderId="26" xfId="0" applyBorder="1" applyAlignment="1">
      <alignment vertical="center" shrinkToFit="1"/>
    </xf>
    <xf numFmtId="0" fontId="213" fillId="30" borderId="26" xfId="284" applyFont="1" applyFill="1" applyBorder="1" applyAlignment="1">
      <alignment horizontal="center" shrinkToFit="1"/>
    </xf>
    <xf numFmtId="0" fontId="213" fillId="30" borderId="27" xfId="284" applyFont="1" applyFill="1" applyBorder="1" applyAlignment="1">
      <alignment horizontal="center" vertical="center" shrinkToFit="1"/>
    </xf>
    <xf numFmtId="0" fontId="0" fillId="30" borderId="26" xfId="0" applyFill="1" applyBorder="1" applyAlignment="1">
      <alignment vertical="center" shrinkToFit="1"/>
    </xf>
    <xf numFmtId="0" fontId="31" fillId="0" borderId="38" xfId="284" applyBorder="1">
      <alignment vertical="center"/>
    </xf>
    <xf numFmtId="0" fontId="213" fillId="30" borderId="57" xfId="284" applyFont="1" applyFill="1" applyBorder="1" applyAlignment="1">
      <alignment horizontal="center" wrapText="1"/>
    </xf>
    <xf numFmtId="0" fontId="35" fillId="30" borderId="57" xfId="284" applyFont="1" applyFill="1" applyBorder="1" applyAlignment="1">
      <alignment vertical="center" shrinkToFit="1"/>
    </xf>
    <xf numFmtId="0" fontId="35" fillId="30" borderId="176" xfId="284" applyFont="1" applyFill="1" applyBorder="1" applyAlignment="1">
      <alignment vertical="center" shrinkToFit="1"/>
    </xf>
    <xf numFmtId="0" fontId="109" fillId="30" borderId="23" xfId="284" applyFont="1" applyFill="1" applyBorder="1" applyAlignment="1">
      <alignment horizontal="left" vertical="center" shrinkToFit="1"/>
    </xf>
    <xf numFmtId="0" fontId="109" fillId="30" borderId="38" xfId="284" applyFont="1" applyFill="1" applyBorder="1" applyAlignment="1">
      <alignment horizontal="left" vertical="center" shrinkToFit="1"/>
    </xf>
    <xf numFmtId="0" fontId="118" fillId="34" borderId="23" xfId="0" applyFont="1" applyFill="1" applyBorder="1" applyAlignment="1">
      <alignment horizontal="center" vertical="center" shrinkToFit="1"/>
    </xf>
    <xf numFmtId="0" fontId="0" fillId="0" borderId="57" xfId="0" applyBorder="1" applyAlignment="1">
      <alignment vertical="center" shrinkToFit="1"/>
    </xf>
    <xf numFmtId="0" fontId="121" fillId="0" borderId="26" xfId="0" applyFont="1" applyBorder="1" applyAlignment="1">
      <alignment horizontal="center" vertical="center" wrapText="1" shrinkToFit="1"/>
    </xf>
    <xf numFmtId="184" fontId="85" fillId="0" borderId="14" xfId="44" applyNumberFormat="1" applyFont="1" applyBorder="1" applyAlignment="1">
      <alignment vertical="center" shrinkToFit="1"/>
    </xf>
    <xf numFmtId="0" fontId="109" fillId="30" borderId="29" xfId="284" applyFont="1" applyFill="1" applyBorder="1" applyAlignment="1">
      <alignment horizontal="left" vertical="center" wrapText="1" shrinkToFit="1"/>
    </xf>
    <xf numFmtId="0" fontId="138" fillId="55" borderId="0" xfId="0" applyFont="1" applyFill="1" applyAlignment="1">
      <alignment horizontal="right" vertical="center"/>
    </xf>
    <xf numFmtId="197" fontId="213" fillId="30" borderId="26" xfId="284" applyNumberFormat="1" applyFont="1" applyFill="1" applyBorder="1" applyAlignment="1">
      <alignment horizontal="center" shrinkToFit="1"/>
    </xf>
    <xf numFmtId="0" fontId="30" fillId="33" borderId="26" xfId="284" applyFont="1" applyFill="1" applyBorder="1">
      <alignment vertical="center"/>
    </xf>
    <xf numFmtId="0" fontId="127" fillId="36" borderId="162" xfId="284" applyFont="1" applyFill="1" applyBorder="1" applyAlignment="1" applyProtection="1">
      <alignment horizontal="left" vertical="top" wrapText="1" shrinkToFit="1"/>
      <protection locked="0"/>
    </xf>
    <xf numFmtId="0" fontId="126" fillId="33" borderId="167" xfId="284" applyFont="1" applyFill="1" applyBorder="1" applyAlignment="1" applyProtection="1">
      <alignment horizontal="center" vertical="center" shrinkToFit="1"/>
      <protection locked="0"/>
    </xf>
    <xf numFmtId="0" fontId="20" fillId="30" borderId="23" xfId="284" applyFont="1" applyFill="1" applyBorder="1" applyAlignment="1">
      <alignment horizontal="center" vertical="center" shrinkToFit="1"/>
    </xf>
    <xf numFmtId="0" fontId="20" fillId="30" borderId="210" xfId="284" applyFont="1" applyFill="1" applyBorder="1" applyAlignment="1">
      <alignment horizontal="center" vertical="center" shrinkToFit="1"/>
    </xf>
    <xf numFmtId="203" fontId="144" fillId="0" borderId="40" xfId="281" applyNumberFormat="1" applyFont="1" applyBorder="1" applyAlignment="1" applyProtection="1">
      <alignment vertical="center" shrinkToFit="1"/>
    </xf>
    <xf numFmtId="0" fontId="122" fillId="30" borderId="56" xfId="0" applyFont="1" applyFill="1" applyBorder="1" applyAlignment="1">
      <alignment horizontal="center" wrapText="1" shrinkToFit="1"/>
    </xf>
    <xf numFmtId="202" fontId="152" fillId="0" borderId="40" xfId="281" applyNumberFormat="1" applyFont="1" applyFill="1" applyBorder="1" applyAlignment="1" applyProtection="1">
      <alignment horizontal="center" vertical="center" shrinkToFit="1"/>
    </xf>
    <xf numFmtId="0" fontId="152" fillId="34" borderId="0" xfId="0" applyFont="1" applyFill="1" applyAlignment="1">
      <alignment horizontal="center" vertical="center" wrapText="1"/>
    </xf>
    <xf numFmtId="0" fontId="152" fillId="34" borderId="0" xfId="0" applyFont="1" applyFill="1" applyAlignment="1">
      <alignment horizontal="center" vertical="center" shrinkToFit="1"/>
    </xf>
    <xf numFmtId="0" fontId="152" fillId="40" borderId="0" xfId="0" applyFont="1" applyFill="1" applyAlignment="1">
      <alignment horizontal="center" vertical="center" wrapText="1"/>
    </xf>
    <xf numFmtId="0" fontId="152" fillId="40" borderId="0" xfId="0" applyFont="1" applyFill="1" applyAlignment="1">
      <alignment horizontal="center" vertical="center" shrinkToFit="1"/>
    </xf>
    <xf numFmtId="0" fontId="138" fillId="40" borderId="0" xfId="0" applyFont="1" applyFill="1" applyAlignment="1">
      <alignment horizontal="left" vertical="center"/>
    </xf>
    <xf numFmtId="0" fontId="144" fillId="0" borderId="36" xfId="0" applyFont="1" applyBorder="1">
      <alignment vertical="center"/>
    </xf>
    <xf numFmtId="0" fontId="144" fillId="28" borderId="36" xfId="0" applyFont="1" applyFill="1" applyBorder="1">
      <alignment vertical="center"/>
    </xf>
    <xf numFmtId="0" fontId="144" fillId="28" borderId="153" xfId="0" applyFont="1" applyFill="1" applyBorder="1">
      <alignment vertical="center"/>
    </xf>
    <xf numFmtId="0" fontId="144" fillId="0" borderId="153" xfId="0" applyFont="1" applyBorder="1">
      <alignment vertical="center"/>
    </xf>
    <xf numFmtId="0" fontId="0" fillId="30" borderId="26" xfId="0" applyFill="1" applyBorder="1" applyAlignment="1">
      <alignment horizontal="center" vertical="center"/>
    </xf>
    <xf numFmtId="0" fontId="0" fillId="0" borderId="23" xfId="0" applyBorder="1" applyAlignment="1">
      <alignment vertical="center" shrinkToFit="1"/>
    </xf>
    <xf numFmtId="0" fontId="213" fillId="30" borderId="57" xfId="284" applyFont="1" applyFill="1" applyBorder="1" applyAlignment="1">
      <alignment horizontal="center" vertical="center" wrapText="1"/>
    </xf>
    <xf numFmtId="0" fontId="0" fillId="30" borderId="206" xfId="0" applyFill="1" applyBorder="1" applyAlignment="1">
      <alignment horizontal="center" vertical="center" wrapText="1" shrinkToFit="1"/>
    </xf>
    <xf numFmtId="0" fontId="105" fillId="30" borderId="26" xfId="284" applyFont="1" applyFill="1" applyBorder="1" applyAlignment="1">
      <alignment horizontal="center" vertical="center" shrinkToFit="1"/>
    </xf>
    <xf numFmtId="0" fontId="0" fillId="0" borderId="26" xfId="0" applyBorder="1" applyAlignment="1">
      <alignment horizontal="center" vertical="center" shrinkToFit="1"/>
    </xf>
    <xf numFmtId="0" fontId="122" fillId="0" borderId="26" xfId="281" applyNumberFormat="1" applyFont="1" applyFill="1" applyBorder="1" applyAlignment="1" applyProtection="1">
      <alignment horizontal="center" vertical="center" wrapText="1" shrinkToFit="1"/>
    </xf>
    <xf numFmtId="0" fontId="0" fillId="50" borderId="23" xfId="0" applyFill="1" applyBorder="1">
      <alignment vertical="center"/>
    </xf>
    <xf numFmtId="0" fontId="0" fillId="50" borderId="38" xfId="0" applyFill="1" applyBorder="1">
      <alignment vertical="center"/>
    </xf>
    <xf numFmtId="0" fontId="0" fillId="50" borderId="36" xfId="0" applyFill="1" applyBorder="1">
      <alignment vertical="center"/>
    </xf>
    <xf numFmtId="177" fontId="0" fillId="50" borderId="26" xfId="281" applyNumberFormat="1" applyFont="1" applyFill="1" applyBorder="1" applyAlignment="1" applyProtection="1">
      <alignment horizontal="right" vertical="center" shrinkToFit="1"/>
      <protection locked="0"/>
    </xf>
    <xf numFmtId="187" fontId="0" fillId="50" borderId="26" xfId="281" applyNumberFormat="1" applyFont="1" applyFill="1" applyBorder="1" applyAlignment="1" applyProtection="1">
      <alignment vertical="center" shrinkToFit="1"/>
      <protection locked="0"/>
    </xf>
    <xf numFmtId="187" fontId="0" fillId="50" borderId="56" xfId="281" applyNumberFormat="1" applyFont="1" applyFill="1" applyBorder="1" applyAlignment="1" applyProtection="1">
      <alignment vertical="center" shrinkToFit="1"/>
      <protection locked="0"/>
    </xf>
    <xf numFmtId="0" fontId="122" fillId="50" borderId="26" xfId="281" applyNumberFormat="1" applyFont="1" applyFill="1" applyBorder="1" applyAlignment="1" applyProtection="1">
      <alignment horizontal="center" vertical="center" wrapText="1" shrinkToFit="1"/>
    </xf>
    <xf numFmtId="177" fontId="0" fillId="25" borderId="57" xfId="281" applyNumberFormat="1" applyFont="1" applyFill="1" applyBorder="1" applyAlignment="1" applyProtection="1">
      <alignment horizontal="right" vertical="center" shrinkToFit="1"/>
      <protection locked="0"/>
    </xf>
    <xf numFmtId="177" fontId="0" fillId="50" borderId="57" xfId="281" applyNumberFormat="1" applyFont="1" applyFill="1" applyBorder="1" applyAlignment="1" applyProtection="1">
      <alignment horizontal="right" vertical="center" shrinkToFit="1"/>
      <protection locked="0"/>
    </xf>
    <xf numFmtId="177" fontId="0" fillId="50" borderId="57" xfId="281" applyNumberFormat="1" applyFont="1" applyFill="1" applyBorder="1" applyAlignment="1" applyProtection="1">
      <alignment horizontal="right" vertical="center" shrinkToFit="1"/>
    </xf>
    <xf numFmtId="0" fontId="122" fillId="50" borderId="57" xfId="281" applyNumberFormat="1" applyFont="1" applyFill="1" applyBorder="1" applyAlignment="1" applyProtection="1">
      <alignment horizontal="center" vertical="center" wrapText="1" shrinkToFit="1"/>
    </xf>
    <xf numFmtId="0" fontId="0" fillId="50" borderId="23" xfId="0" applyFill="1" applyBorder="1" applyAlignment="1">
      <alignment horizontal="center" vertical="center"/>
    </xf>
    <xf numFmtId="0" fontId="0" fillId="50" borderId="38" xfId="0" applyFill="1" applyBorder="1" applyAlignment="1">
      <alignment horizontal="center" vertical="center"/>
    </xf>
    <xf numFmtId="186" fontId="85" fillId="0" borderId="20" xfId="44" applyNumberFormat="1" applyFont="1" applyBorder="1" applyAlignment="1">
      <alignment horizontal="center" vertical="center"/>
    </xf>
    <xf numFmtId="186" fontId="85" fillId="0" borderId="35" xfId="44" applyNumberFormat="1" applyFont="1" applyBorder="1" applyAlignment="1">
      <alignment horizontal="center" vertical="center"/>
    </xf>
    <xf numFmtId="0" fontId="31" fillId="50" borderId="23" xfId="283" applyFill="1" applyBorder="1">
      <alignment vertical="center"/>
    </xf>
    <xf numFmtId="0" fontId="31" fillId="50" borderId="38" xfId="283" applyFill="1" applyBorder="1">
      <alignment vertical="center"/>
    </xf>
    <xf numFmtId="0" fontId="19" fillId="0" borderId="0" xfId="283" applyFont="1">
      <alignment vertical="center"/>
    </xf>
    <xf numFmtId="0" fontId="31" fillId="50" borderId="26" xfId="283" applyFill="1" applyBorder="1">
      <alignment vertical="center"/>
    </xf>
    <xf numFmtId="197" fontId="31" fillId="25" borderId="174" xfId="284" applyNumberFormat="1" applyFill="1" applyBorder="1" applyAlignment="1" applyProtection="1">
      <alignment vertical="center" shrinkToFit="1"/>
      <protection locked="0"/>
    </xf>
    <xf numFmtId="197" fontId="31" fillId="25" borderId="177" xfId="284" applyNumberFormat="1" applyFill="1" applyBorder="1" applyAlignment="1" applyProtection="1">
      <alignment vertical="center" shrinkToFit="1"/>
      <protection locked="0"/>
    </xf>
    <xf numFmtId="197" fontId="31" fillId="25" borderId="181" xfId="284" applyNumberFormat="1" applyFill="1" applyBorder="1" applyAlignment="1" applyProtection="1">
      <alignment vertical="center" shrinkToFit="1"/>
      <protection locked="0"/>
    </xf>
    <xf numFmtId="0" fontId="35" fillId="30" borderId="164" xfId="284" applyFont="1" applyFill="1" applyBorder="1" applyAlignment="1">
      <alignment vertical="center" shrinkToFit="1"/>
    </xf>
    <xf numFmtId="197" fontId="138" fillId="25" borderId="172" xfId="284" applyNumberFormat="1" applyFont="1" applyFill="1" applyBorder="1" applyAlignment="1" applyProtection="1">
      <alignment vertical="center" shrinkToFit="1"/>
      <protection locked="0"/>
    </xf>
    <xf numFmtId="197" fontId="138" fillId="25" borderId="180" xfId="284" applyNumberFormat="1" applyFont="1" applyFill="1" applyBorder="1" applyAlignment="1" applyProtection="1">
      <alignment vertical="center" shrinkToFit="1"/>
      <protection locked="0"/>
    </xf>
    <xf numFmtId="0" fontId="35" fillId="30" borderId="184" xfId="284" applyFont="1" applyFill="1" applyBorder="1" applyAlignment="1">
      <alignment vertical="center" shrinkToFit="1"/>
    </xf>
    <xf numFmtId="197" fontId="138" fillId="25" borderId="174" xfId="284" applyNumberFormat="1" applyFont="1" applyFill="1" applyBorder="1" applyAlignment="1" applyProtection="1">
      <alignment vertical="center" shrinkToFit="1"/>
      <protection locked="0"/>
    </xf>
    <xf numFmtId="197" fontId="138" fillId="25" borderId="181" xfId="284" applyNumberFormat="1" applyFont="1" applyFill="1" applyBorder="1" applyAlignment="1" applyProtection="1">
      <alignment vertical="center" shrinkToFit="1"/>
      <protection locked="0"/>
    </xf>
    <xf numFmtId="0" fontId="0" fillId="0" borderId="0" xfId="0" applyAlignment="1">
      <alignment horizontal="left" vertical="center"/>
    </xf>
    <xf numFmtId="0" fontId="0" fillId="30" borderId="57" xfId="0" applyFill="1" applyBorder="1" applyAlignment="1">
      <alignment vertical="center" wrapText="1"/>
    </xf>
    <xf numFmtId="0" fontId="215" fillId="0" borderId="0" xfId="284" applyFont="1">
      <alignment vertical="center"/>
    </xf>
    <xf numFmtId="0" fontId="216" fillId="0" borderId="0" xfId="284" applyFont="1">
      <alignment vertical="center"/>
    </xf>
    <xf numFmtId="0" fontId="122" fillId="30" borderId="57" xfId="0" applyFont="1" applyFill="1" applyBorder="1" applyAlignment="1">
      <alignment horizontal="center" wrapText="1" shrinkToFit="1"/>
    </xf>
    <xf numFmtId="0" fontId="138" fillId="30" borderId="29" xfId="284" applyFont="1" applyFill="1" applyBorder="1">
      <alignment vertical="center"/>
    </xf>
    <xf numFmtId="0" fontId="33" fillId="30" borderId="57" xfId="0" applyFont="1" applyFill="1" applyBorder="1" applyAlignment="1">
      <alignment horizontal="center" vertical="center" shrinkToFit="1"/>
    </xf>
    <xf numFmtId="0" fontId="213" fillId="30" borderId="26" xfId="284" applyFont="1" applyFill="1" applyBorder="1" applyAlignment="1">
      <alignment horizontal="center" wrapText="1"/>
    </xf>
    <xf numFmtId="0" fontId="144" fillId="0" borderId="23" xfId="284" applyFont="1" applyBorder="1" applyAlignment="1">
      <alignment horizontal="left" vertical="center" indent="1"/>
    </xf>
    <xf numFmtId="0" fontId="138" fillId="0" borderId="38" xfId="284" applyFont="1" applyBorder="1">
      <alignment vertical="center"/>
    </xf>
    <xf numFmtId="0" fontId="109" fillId="30" borderId="26" xfId="284" applyFont="1" applyFill="1" applyBorder="1" applyAlignment="1">
      <alignment horizontal="center" vertical="center" shrinkToFit="1"/>
    </xf>
    <xf numFmtId="0" fontId="33" fillId="30" borderId="26" xfId="0" applyFont="1" applyFill="1" applyBorder="1" applyAlignment="1">
      <alignment horizontal="center" vertical="center" wrapText="1" shrinkToFit="1"/>
    </xf>
    <xf numFmtId="0" fontId="85" fillId="0" borderId="40" xfId="44" applyFont="1" applyBorder="1"/>
    <xf numFmtId="0" fontId="85" fillId="0" borderId="27" xfId="44" applyFont="1" applyBorder="1"/>
    <xf numFmtId="179" fontId="85" fillId="0" borderId="27" xfId="44" applyNumberFormat="1" applyFont="1" applyBorder="1" applyAlignment="1">
      <alignment vertical="center" shrinkToFit="1"/>
    </xf>
    <xf numFmtId="186" fontId="85" fillId="0" borderId="35" xfId="44" applyNumberFormat="1" applyFont="1" applyBorder="1" applyAlignment="1">
      <alignment horizontal="distributed" vertical="center" indent="1"/>
    </xf>
    <xf numFmtId="0" fontId="53" fillId="0" borderId="0" xfId="294" applyFont="1" applyAlignment="1">
      <alignment vertical="top"/>
    </xf>
    <xf numFmtId="0" fontId="53" fillId="0" borderId="0" xfId="294" applyFont="1" applyAlignment="1">
      <alignment vertical="top" wrapText="1"/>
    </xf>
    <xf numFmtId="210" fontId="85" fillId="0" borderId="58" xfId="44" applyNumberFormat="1" applyFont="1" applyBorder="1" applyAlignment="1">
      <alignment vertical="center" shrinkToFit="1"/>
    </xf>
    <xf numFmtId="0" fontId="0" fillId="30" borderId="57" xfId="0" applyFill="1" applyBorder="1" applyAlignment="1">
      <alignment horizontal="center" vertical="center" wrapText="1"/>
    </xf>
    <xf numFmtId="0" fontId="0" fillId="0" borderId="56" xfId="0" applyBorder="1" applyAlignment="1">
      <alignment horizontal="center" vertical="center" wrapText="1"/>
    </xf>
    <xf numFmtId="0" fontId="0" fillId="30" borderId="72" xfId="0" applyFill="1" applyBorder="1" applyAlignment="1">
      <alignment horizontal="center" vertical="center" wrapText="1"/>
    </xf>
    <xf numFmtId="0" fontId="0" fillId="30" borderId="322" xfId="0" applyFill="1" applyBorder="1" applyAlignment="1">
      <alignment horizontal="center" vertical="center"/>
    </xf>
    <xf numFmtId="0" fontId="0" fillId="30" borderId="323" xfId="0" applyFill="1" applyBorder="1" applyAlignment="1">
      <alignment horizontal="center" vertical="center"/>
    </xf>
    <xf numFmtId="0" fontId="0" fillId="30" borderId="67" xfId="0" applyFill="1" applyBorder="1" applyAlignment="1">
      <alignment horizontal="center" vertical="center"/>
    </xf>
    <xf numFmtId="0" fontId="0" fillId="30" borderId="327" xfId="0" applyFill="1" applyBorder="1" applyAlignment="1">
      <alignment horizontal="center" vertical="center"/>
    </xf>
    <xf numFmtId="0" fontId="0" fillId="30" borderId="328" xfId="0" applyFill="1" applyBorder="1" applyAlignment="1">
      <alignment horizontal="center" vertical="center"/>
    </xf>
    <xf numFmtId="186" fontId="35" fillId="30" borderId="105" xfId="44" applyNumberFormat="1" applyFont="1" applyFill="1" applyBorder="1" applyAlignment="1">
      <alignment horizontal="center" vertical="center"/>
    </xf>
    <xf numFmtId="186" fontId="35" fillId="30" borderId="329" xfId="44" applyNumberFormat="1" applyFont="1" applyFill="1" applyBorder="1" applyAlignment="1">
      <alignment horizontal="center" vertical="center"/>
    </xf>
    <xf numFmtId="0" fontId="0" fillId="30" borderId="323" xfId="0" applyFill="1" applyBorder="1" applyAlignment="1">
      <alignment horizontal="center" vertical="center" wrapText="1"/>
    </xf>
    <xf numFmtId="0" fontId="0" fillId="30" borderId="330" xfId="0" applyFill="1" applyBorder="1" applyAlignment="1">
      <alignment vertical="center" wrapText="1"/>
    </xf>
    <xf numFmtId="0" fontId="0" fillId="30" borderId="330" xfId="0" applyFill="1" applyBorder="1" applyAlignment="1">
      <alignment horizontal="center" vertical="center" wrapText="1"/>
    </xf>
    <xf numFmtId="0" fontId="0" fillId="30" borderId="324" xfId="0" applyFill="1" applyBorder="1" applyAlignment="1">
      <alignment horizontal="center" vertical="center" wrapText="1"/>
    </xf>
    <xf numFmtId="0" fontId="0" fillId="30" borderId="83" xfId="0" applyFill="1" applyBorder="1" applyAlignment="1">
      <alignment horizontal="center" vertical="center" wrapText="1"/>
    </xf>
    <xf numFmtId="0" fontId="0" fillId="30" borderId="26" xfId="0" applyFill="1" applyBorder="1" applyAlignment="1">
      <alignment horizontal="center" vertical="center" wrapText="1"/>
    </xf>
    <xf numFmtId="0" fontId="105" fillId="30" borderId="56" xfId="284" applyFont="1" applyFill="1" applyBorder="1" applyAlignment="1">
      <alignment horizontal="center" vertical="center" shrinkToFit="1"/>
    </xf>
    <xf numFmtId="0" fontId="31" fillId="0" borderId="26" xfId="284" applyBorder="1" applyAlignment="1">
      <alignment horizontal="center" vertical="center" shrinkToFit="1"/>
    </xf>
    <xf numFmtId="0" fontId="31" fillId="30" borderId="23" xfId="284" applyFill="1" applyBorder="1" applyAlignment="1"/>
    <xf numFmtId="0" fontId="122" fillId="30" borderId="26" xfId="0" applyFont="1" applyFill="1" applyBorder="1" applyAlignment="1">
      <alignment horizontal="center" shrinkToFit="1"/>
    </xf>
    <xf numFmtId="0" fontId="122" fillId="30" borderId="26" xfId="0" applyFont="1" applyFill="1" applyBorder="1" applyAlignment="1">
      <alignment horizontal="center" wrapText="1" shrinkToFit="1"/>
    </xf>
    <xf numFmtId="0" fontId="31" fillId="0" borderId="177" xfId="284" applyBorder="1" applyAlignment="1">
      <alignment horizontal="center" vertical="center" shrinkToFit="1"/>
    </xf>
    <xf numFmtId="0" fontId="31" fillId="30" borderId="332" xfId="284" applyFill="1" applyBorder="1" applyAlignment="1">
      <alignment horizontal="center" vertical="center"/>
    </xf>
    <xf numFmtId="0" fontId="220" fillId="57" borderId="0" xfId="43" applyFont="1" applyFill="1" applyAlignment="1">
      <alignment horizontal="centerContinuous"/>
    </xf>
    <xf numFmtId="0" fontId="220" fillId="58" borderId="0" xfId="43" applyFont="1" applyFill="1" applyAlignment="1">
      <alignment horizontal="centerContinuous" wrapText="1"/>
    </xf>
    <xf numFmtId="0" fontId="54" fillId="58" borderId="0" xfId="43" applyFont="1" applyFill="1" applyAlignment="1">
      <alignment horizontal="centerContinuous" wrapText="1"/>
    </xf>
    <xf numFmtId="0" fontId="54" fillId="57" borderId="0" xfId="43" applyFont="1" applyFill="1" applyAlignment="1">
      <alignment horizontal="centerContinuous"/>
    </xf>
    <xf numFmtId="0" fontId="220" fillId="58" borderId="0" xfId="43" applyFont="1" applyFill="1" applyAlignment="1">
      <alignment horizontal="centerContinuous"/>
    </xf>
    <xf numFmtId="0" fontId="54" fillId="39" borderId="0" xfId="43" applyFont="1" applyFill="1" applyAlignment="1">
      <alignment horizontal="center" shrinkToFit="1"/>
    </xf>
    <xf numFmtId="0" fontId="221" fillId="39" borderId="0" xfId="43" applyFont="1" applyFill="1" applyAlignment="1">
      <alignment horizontal="center" wrapText="1"/>
    </xf>
    <xf numFmtId="0" fontId="54" fillId="0" borderId="0" xfId="43" applyFont="1" applyAlignment="1">
      <alignment horizontal="left" vertical="center"/>
    </xf>
    <xf numFmtId="200" fontId="54" fillId="0" borderId="0" xfId="43" applyNumberFormat="1" applyFont="1" applyAlignment="1">
      <alignment horizontal="left" vertical="center"/>
    </xf>
    <xf numFmtId="2" fontId="54" fillId="0" borderId="189" xfId="43" applyNumberFormat="1" applyFont="1" applyBorder="1" applyAlignment="1">
      <alignment horizontal="center" vertical="top"/>
    </xf>
    <xf numFmtId="211" fontId="54" fillId="0" borderId="189" xfId="43" applyNumberFormat="1" applyFont="1" applyBorder="1" applyAlignment="1">
      <alignment horizontal="center" vertical="top"/>
    </xf>
    <xf numFmtId="0" fontId="54" fillId="0" borderId="189" xfId="43" applyFont="1" applyBorder="1" applyAlignment="1">
      <alignment horizontal="left" vertical="top" shrinkToFit="1"/>
    </xf>
    <xf numFmtId="0" fontId="31" fillId="0" borderId="36" xfId="284" applyBorder="1" applyAlignment="1">
      <alignment horizontal="center" vertical="center" shrinkToFit="1"/>
    </xf>
    <xf numFmtId="0" fontId="122" fillId="30" borderId="40" xfId="0" applyFont="1" applyFill="1" applyBorder="1" applyAlignment="1">
      <alignment horizontal="center" wrapText="1" shrinkToFit="1"/>
    </xf>
    <xf numFmtId="0" fontId="18" fillId="0" borderId="26" xfId="284" applyFont="1" applyBorder="1" applyAlignment="1">
      <alignment vertical="center" shrinkToFit="1"/>
    </xf>
    <xf numFmtId="0" fontId="54" fillId="25" borderId="189" xfId="43" applyFont="1" applyFill="1" applyBorder="1" applyAlignment="1" applyProtection="1">
      <alignment horizontal="left" vertical="center" shrinkToFit="1"/>
      <protection locked="0"/>
    </xf>
    <xf numFmtId="0" fontId="54" fillId="39" borderId="26" xfId="43" applyFont="1" applyFill="1" applyBorder="1" applyAlignment="1">
      <alignment horizontal="center" vertical="center" shrinkToFit="1"/>
    </xf>
    <xf numFmtId="0" fontId="54" fillId="39" borderId="0" xfId="43" applyFont="1" applyFill="1" applyAlignment="1">
      <alignment horizontal="center" vertical="center"/>
    </xf>
    <xf numFmtId="190" fontId="54" fillId="25" borderId="189" xfId="43" applyNumberFormat="1" applyFont="1" applyFill="1" applyBorder="1" applyAlignment="1" applyProtection="1">
      <alignment horizontal="left" vertical="center"/>
      <protection locked="0"/>
    </xf>
    <xf numFmtId="0" fontId="121" fillId="0" borderId="26" xfId="0" applyFont="1" applyBorder="1" applyAlignment="1">
      <alignment vertical="center" shrinkToFit="1"/>
    </xf>
    <xf numFmtId="0" fontId="188" fillId="0" borderId="26" xfId="284" applyFont="1" applyBorder="1" applyAlignment="1">
      <alignment vertical="center" shrinkToFit="1"/>
    </xf>
    <xf numFmtId="0" fontId="188" fillId="0" borderId="33" xfId="284" applyFont="1" applyBorder="1" applyAlignment="1">
      <alignment vertical="center" shrinkToFit="1"/>
    </xf>
    <xf numFmtId="0" fontId="211" fillId="0" borderId="73" xfId="284" applyFont="1" applyBorder="1" applyAlignment="1">
      <alignment vertical="center" wrapText="1" shrinkToFit="1"/>
    </xf>
    <xf numFmtId="196" fontId="188" fillId="0" borderId="26" xfId="284" applyNumberFormat="1" applyFont="1" applyBorder="1" applyAlignment="1" applyProtection="1">
      <alignment horizontal="right" vertical="center" shrinkToFit="1"/>
      <protection locked="0"/>
    </xf>
    <xf numFmtId="0" fontId="54" fillId="39" borderId="0" xfId="43" applyFont="1" applyFill="1" applyAlignment="1">
      <alignment horizontal="left" vertical="top" shrinkToFit="1"/>
    </xf>
    <xf numFmtId="0" fontId="17" fillId="50" borderId="0" xfId="284" applyFont="1" applyFill="1">
      <alignment vertical="center"/>
    </xf>
    <xf numFmtId="0" fontId="17" fillId="24" borderId="0" xfId="284" applyFont="1" applyFill="1">
      <alignment vertical="center"/>
    </xf>
    <xf numFmtId="0" fontId="213" fillId="30" borderId="57" xfId="284" applyFont="1" applyFill="1" applyBorder="1" applyAlignment="1">
      <alignment horizontal="center" wrapText="1" shrinkToFit="1"/>
    </xf>
    <xf numFmtId="0" fontId="122" fillId="30" borderId="26" xfId="0" applyFont="1" applyFill="1" applyBorder="1" applyAlignment="1">
      <alignment horizontal="center" vertical="center" wrapText="1" shrinkToFit="1"/>
    </xf>
    <xf numFmtId="0" fontId="213" fillId="30" borderId="26" xfId="284" applyFont="1" applyFill="1" applyBorder="1" applyAlignment="1">
      <alignment horizontal="center" wrapText="1" shrinkToFit="1"/>
    </xf>
    <xf numFmtId="197" fontId="181" fillId="30" borderId="55" xfId="284" applyNumberFormat="1" applyFont="1" applyFill="1" applyBorder="1" applyAlignment="1" applyProtection="1">
      <alignment horizontal="center" wrapText="1" shrinkToFit="1"/>
      <protection locked="0"/>
    </xf>
    <xf numFmtId="197" fontId="181" fillId="30" borderId="29" xfId="284" applyNumberFormat="1" applyFont="1" applyFill="1" applyBorder="1" applyAlignment="1" applyProtection="1">
      <alignment horizontal="center" wrapText="1" shrinkToFit="1"/>
      <protection locked="0"/>
    </xf>
    <xf numFmtId="0" fontId="82" fillId="34" borderId="26" xfId="0" applyFont="1" applyFill="1" applyBorder="1" applyAlignment="1">
      <alignment horizontal="center" vertical="center" wrapText="1" shrinkToFit="1"/>
    </xf>
    <xf numFmtId="0" fontId="82" fillId="34" borderId="26" xfId="0" applyFont="1" applyFill="1" applyBorder="1" applyAlignment="1">
      <alignment horizontal="center" vertical="center" shrinkToFit="1"/>
    </xf>
    <xf numFmtId="0" fontId="30" fillId="0" borderId="23" xfId="289" applyBorder="1" applyAlignment="1">
      <alignment vertical="center" shrinkToFit="1"/>
    </xf>
    <xf numFmtId="0" fontId="35" fillId="0" borderId="0" xfId="289" applyFont="1" applyAlignment="1">
      <alignment horizontal="left" vertical="center" wrapText="1"/>
    </xf>
    <xf numFmtId="0" fontId="30" fillId="59" borderId="23" xfId="289" applyFill="1" applyBorder="1" applyAlignment="1">
      <alignment vertical="center" shrinkToFit="1"/>
    </xf>
    <xf numFmtId="0" fontId="30" fillId="59" borderId="38" xfId="289" applyFill="1" applyBorder="1" applyAlignment="1">
      <alignment vertical="center" shrinkToFit="1"/>
    </xf>
    <xf numFmtId="0" fontId="30" fillId="59" borderId="36" xfId="289" applyFill="1" applyBorder="1" applyAlignment="1">
      <alignment vertical="center" shrinkToFit="1"/>
    </xf>
    <xf numFmtId="0" fontId="0" fillId="59" borderId="26" xfId="290" applyNumberFormat="1" applyFont="1" applyFill="1" applyBorder="1" applyAlignment="1" applyProtection="1">
      <alignment vertical="center" shrinkToFit="1"/>
    </xf>
    <xf numFmtId="0" fontId="0" fillId="59" borderId="26" xfId="290" applyNumberFormat="1" applyFont="1" applyFill="1" applyBorder="1" applyAlignment="1" applyProtection="1">
      <alignment horizontal="center" vertical="center" shrinkToFit="1"/>
    </xf>
    <xf numFmtId="177" fontId="0" fillId="59" borderId="26" xfId="290" applyNumberFormat="1" applyFont="1" applyFill="1" applyBorder="1" applyAlignment="1" applyProtection="1">
      <alignment horizontal="right" vertical="center" shrinkToFit="1"/>
    </xf>
    <xf numFmtId="201" fontId="0" fillId="59" borderId="26" xfId="290" applyNumberFormat="1" applyFont="1" applyFill="1" applyBorder="1" applyAlignment="1" applyProtection="1">
      <alignment vertical="center" shrinkToFit="1"/>
    </xf>
    <xf numFmtId="195" fontId="0" fillId="59" borderId="26" xfId="290" applyNumberFormat="1" applyFont="1" applyFill="1" applyBorder="1" applyAlignment="1" applyProtection="1">
      <alignment vertical="center" shrinkToFit="1"/>
    </xf>
    <xf numFmtId="193" fontId="0" fillId="59" borderId="56" xfId="290" applyNumberFormat="1" applyFont="1" applyFill="1" applyBorder="1" applyAlignment="1" applyProtection="1">
      <alignment vertical="center" shrinkToFit="1"/>
    </xf>
    <xf numFmtId="0" fontId="34" fillId="59" borderId="26" xfId="290" applyNumberFormat="1" applyFont="1" applyFill="1" applyBorder="1" applyAlignment="1" applyProtection="1">
      <alignment horizontal="center" vertical="center" wrapText="1" shrinkToFit="1"/>
    </xf>
    <xf numFmtId="195" fontId="0" fillId="59" borderId="56" xfId="290" applyNumberFormat="1" applyFont="1" applyFill="1" applyBorder="1" applyAlignment="1" applyProtection="1">
      <alignment vertical="center" shrinkToFit="1"/>
    </xf>
    <xf numFmtId="0" fontId="15" fillId="0" borderId="23" xfId="289" applyFont="1" applyBorder="1" applyAlignment="1">
      <alignment horizontal="left" vertical="center" shrinkToFit="1"/>
    </xf>
    <xf numFmtId="0" fontId="30" fillId="0" borderId="27" xfId="289" applyBorder="1" applyAlignment="1">
      <alignment horizontal="left" vertical="center" shrinkToFit="1"/>
    </xf>
    <xf numFmtId="0" fontId="30" fillId="0" borderId="20" xfId="289" applyBorder="1" applyAlignment="1">
      <alignment horizontal="left" vertical="center" shrinkToFit="1"/>
    </xf>
    <xf numFmtId="0" fontId="181" fillId="0" borderId="23" xfId="289" applyFont="1" applyBorder="1" applyAlignment="1">
      <alignment horizontal="left" vertical="center" wrapText="1"/>
    </xf>
    <xf numFmtId="195" fontId="0" fillId="33" borderId="26" xfId="290" applyNumberFormat="1" applyFont="1" applyFill="1" applyBorder="1" applyAlignment="1" applyProtection="1">
      <alignment vertical="center" shrinkToFit="1"/>
    </xf>
    <xf numFmtId="0" fontId="15" fillId="0" borderId="29" xfId="289" applyFont="1" applyBorder="1" applyAlignment="1">
      <alignment horizontal="left" vertical="center" shrinkToFit="1"/>
    </xf>
    <xf numFmtId="0" fontId="15" fillId="0" borderId="27" xfId="289" applyFont="1" applyBorder="1" applyAlignment="1">
      <alignment vertical="center" shrinkToFit="1"/>
    </xf>
    <xf numFmtId="0" fontId="15" fillId="0" borderId="20" xfId="289" applyFont="1" applyBorder="1" applyAlignment="1">
      <alignment vertical="center" shrinkToFit="1"/>
    </xf>
    <xf numFmtId="0" fontId="82" fillId="34" borderId="27" xfId="0" applyFont="1" applyFill="1" applyBorder="1" applyAlignment="1">
      <alignment horizontal="centerContinuous" vertical="center"/>
    </xf>
    <xf numFmtId="0" fontId="82" fillId="34" borderId="39" xfId="0" applyFont="1" applyFill="1" applyBorder="1" applyAlignment="1">
      <alignment horizontal="centerContinuous" vertical="center"/>
    </xf>
    <xf numFmtId="0" fontId="82" fillId="34" borderId="40" xfId="0" applyFont="1" applyFill="1" applyBorder="1" applyAlignment="1">
      <alignment horizontal="centerContinuous" vertical="center"/>
    </xf>
    <xf numFmtId="0" fontId="117" fillId="59" borderId="27" xfId="0" applyFont="1" applyFill="1" applyBorder="1" applyAlignment="1">
      <alignment horizontal="centerContinuous" vertical="center" wrapText="1" shrinkToFit="1"/>
    </xf>
    <xf numFmtId="0" fontId="117" fillId="59" borderId="39" xfId="0" applyFont="1" applyFill="1" applyBorder="1" applyAlignment="1">
      <alignment horizontal="centerContinuous" vertical="center" wrapText="1" shrinkToFit="1"/>
    </xf>
    <xf numFmtId="0" fontId="0" fillId="59" borderId="40" xfId="0" applyFill="1" applyBorder="1" applyAlignment="1">
      <alignment horizontal="centerContinuous" vertical="center" wrapText="1" shrinkToFit="1"/>
    </xf>
    <xf numFmtId="0" fontId="118" fillId="59" borderId="23" xfId="0" applyFont="1" applyFill="1" applyBorder="1" applyAlignment="1">
      <alignment horizontal="centerContinuous" vertical="center" shrinkToFit="1"/>
    </xf>
    <xf numFmtId="0" fontId="118" fillId="59" borderId="38" xfId="0" applyFont="1" applyFill="1" applyBorder="1" applyAlignment="1">
      <alignment horizontal="centerContinuous" vertical="center" shrinkToFit="1"/>
    </xf>
    <xf numFmtId="0" fontId="118" fillId="59" borderId="36" xfId="0" applyFont="1" applyFill="1" applyBorder="1" applyAlignment="1">
      <alignment horizontal="centerContinuous" vertical="center" shrinkToFit="1"/>
    </xf>
    <xf numFmtId="0" fontId="0" fillId="59" borderId="38" xfId="0" applyFill="1" applyBorder="1" applyAlignment="1">
      <alignment horizontal="centerContinuous" vertical="center" shrinkToFit="1"/>
    </xf>
    <xf numFmtId="0" fontId="0" fillId="59" borderId="36" xfId="0" applyFill="1" applyBorder="1" applyAlignment="1">
      <alignment horizontal="centerContinuous" vertical="center" shrinkToFit="1"/>
    </xf>
    <xf numFmtId="0" fontId="118" fillId="59" borderId="26" xfId="0" applyFont="1" applyFill="1" applyBorder="1" applyAlignment="1">
      <alignment horizontal="centerContinuous" vertical="center" shrinkToFit="1"/>
    </xf>
    <xf numFmtId="0" fontId="122" fillId="0" borderId="56" xfId="281" applyNumberFormat="1" applyFont="1" applyBorder="1" applyAlignment="1" applyProtection="1">
      <alignment horizontal="center" vertical="center" wrapText="1" shrinkToFit="1"/>
    </xf>
    <xf numFmtId="177" fontId="0" fillId="0" borderId="26" xfId="281" applyNumberFormat="1" applyFont="1" applyFill="1" applyBorder="1" applyAlignment="1" applyProtection="1">
      <alignment vertical="center" shrinkToFit="1"/>
      <protection locked="0"/>
    </xf>
    <xf numFmtId="2" fontId="33" fillId="0" borderId="56" xfId="281" applyNumberFormat="1" applyFont="1" applyBorder="1" applyAlignment="1" applyProtection="1">
      <alignment vertical="center" wrapText="1" shrinkToFit="1"/>
    </xf>
    <xf numFmtId="2" fontId="33" fillId="0" borderId="20" xfId="281" applyNumberFormat="1" applyFont="1" applyBorder="1" applyAlignment="1" applyProtection="1">
      <alignment vertical="center" wrapText="1" shrinkToFit="1"/>
    </xf>
    <xf numFmtId="2" fontId="33" fillId="0" borderId="26" xfId="281" applyNumberFormat="1" applyFont="1" applyBorder="1" applyAlignment="1" applyProtection="1">
      <alignment vertical="center" wrapText="1" shrinkToFit="1"/>
    </xf>
    <xf numFmtId="2" fontId="33" fillId="0" borderId="23" xfId="281" applyNumberFormat="1" applyFont="1" applyBorder="1" applyAlignment="1" applyProtection="1">
      <alignment vertical="center" wrapText="1" shrinkToFit="1"/>
    </xf>
    <xf numFmtId="2" fontId="33" fillId="24" borderId="26" xfId="281" applyNumberFormat="1" applyFont="1" applyFill="1" applyBorder="1" applyAlignment="1" applyProtection="1">
      <alignment vertical="center" wrapText="1" shrinkToFit="1"/>
    </xf>
    <xf numFmtId="2" fontId="33" fillId="24" borderId="23" xfId="281" applyNumberFormat="1" applyFont="1" applyFill="1" applyBorder="1" applyAlignment="1" applyProtection="1">
      <alignment vertical="center" wrapText="1" shrinkToFit="1"/>
    </xf>
    <xf numFmtId="2" fontId="33" fillId="26" borderId="26" xfId="281" applyNumberFormat="1" applyFont="1" applyFill="1" applyBorder="1" applyAlignment="1" applyProtection="1">
      <alignment vertical="center" wrapText="1" shrinkToFit="1"/>
      <protection locked="0"/>
    </xf>
    <xf numFmtId="2" fontId="33" fillId="26" borderId="23" xfId="281" applyNumberFormat="1" applyFont="1" applyFill="1" applyBorder="1" applyAlignment="1" applyProtection="1">
      <alignment vertical="center" wrapText="1" shrinkToFit="1"/>
      <protection locked="0"/>
    </xf>
    <xf numFmtId="2" fontId="33" fillId="50" borderId="26" xfId="281" applyNumberFormat="1" applyFont="1" applyFill="1" applyBorder="1" applyAlignment="1" applyProtection="1">
      <alignment vertical="center" wrapText="1" shrinkToFit="1"/>
    </xf>
    <xf numFmtId="2" fontId="33" fillId="50" borderId="23" xfId="281" applyNumberFormat="1" applyFont="1" applyFill="1" applyBorder="1" applyAlignment="1" applyProtection="1">
      <alignment vertical="center" wrapText="1" shrinkToFit="1"/>
    </xf>
    <xf numFmtId="2" fontId="33" fillId="39" borderId="26" xfId="281" applyNumberFormat="1" applyFont="1" applyFill="1" applyBorder="1" applyAlignment="1" applyProtection="1">
      <alignment vertical="center" wrapText="1" shrinkToFit="1"/>
    </xf>
    <xf numFmtId="2" fontId="33" fillId="39" borderId="23" xfId="281" applyNumberFormat="1" applyFont="1" applyFill="1" applyBorder="1" applyAlignment="1" applyProtection="1">
      <alignment vertical="center" wrapText="1" shrinkToFit="1"/>
    </xf>
    <xf numFmtId="0" fontId="67" fillId="50" borderId="38" xfId="283" applyFont="1" applyFill="1" applyBorder="1">
      <alignment vertical="center"/>
    </xf>
    <xf numFmtId="0" fontId="121" fillId="0" borderId="26" xfId="0" applyFont="1" applyBorder="1" applyAlignment="1">
      <alignment horizontal="center" vertical="center" shrinkToFit="1"/>
    </xf>
    <xf numFmtId="0" fontId="121" fillId="24" borderId="26" xfId="0" applyFont="1" applyFill="1" applyBorder="1" applyAlignment="1" applyProtection="1">
      <alignment horizontal="center" vertical="center" shrinkToFit="1"/>
      <protection locked="0"/>
    </xf>
    <xf numFmtId="0" fontId="121" fillId="0" borderId="26" xfId="0" applyFont="1" applyBorder="1" applyAlignment="1" applyProtection="1">
      <alignment horizontal="center" vertical="center" shrinkToFit="1"/>
      <protection locked="0"/>
    </xf>
    <xf numFmtId="0" fontId="121" fillId="50" borderId="26" xfId="0" applyFont="1" applyFill="1" applyBorder="1" applyAlignment="1" applyProtection="1">
      <alignment horizontal="center" vertical="center" shrinkToFit="1"/>
      <protection locked="0"/>
    </xf>
    <xf numFmtId="0" fontId="121" fillId="39" borderId="26" xfId="0" applyFont="1" applyFill="1" applyBorder="1" applyAlignment="1" applyProtection="1">
      <alignment horizontal="center" vertical="center" shrinkToFit="1"/>
      <protection locked="0"/>
    </xf>
    <xf numFmtId="0" fontId="149" fillId="0" borderId="0" xfId="283" applyFont="1" applyAlignment="1">
      <alignment horizontal="center" vertical="center" shrinkToFit="1"/>
    </xf>
    <xf numFmtId="0" fontId="149" fillId="50" borderId="36" xfId="283" applyFont="1" applyFill="1" applyBorder="1" applyAlignment="1">
      <alignment horizontal="center" vertical="center" shrinkToFit="1"/>
    </xf>
    <xf numFmtId="0" fontId="121" fillId="0" borderId="56" xfId="281" applyNumberFormat="1" applyFont="1" applyBorder="1" applyAlignment="1" applyProtection="1">
      <alignment horizontal="center" vertical="center" shrinkToFit="1"/>
    </xf>
    <xf numFmtId="0" fontId="121" fillId="0" borderId="26" xfId="281" applyNumberFormat="1" applyFont="1" applyBorder="1" applyAlignment="1" applyProtection="1">
      <alignment horizontal="center" vertical="center" shrinkToFit="1"/>
    </xf>
    <xf numFmtId="0" fontId="121" fillId="24" borderId="26" xfId="281" applyNumberFormat="1" applyFont="1" applyFill="1" applyBorder="1" applyAlignment="1" applyProtection="1">
      <alignment horizontal="center" vertical="center" shrinkToFit="1"/>
    </xf>
    <xf numFmtId="0" fontId="121" fillId="24" borderId="56" xfId="281" applyNumberFormat="1" applyFont="1" applyFill="1" applyBorder="1" applyAlignment="1" applyProtection="1">
      <alignment horizontal="center" vertical="center" shrinkToFit="1"/>
    </xf>
    <xf numFmtId="0" fontId="121" fillId="25" borderId="56" xfId="281" applyNumberFormat="1" applyFont="1" applyFill="1" applyBorder="1" applyAlignment="1" applyProtection="1">
      <alignment horizontal="center" vertical="center" shrinkToFit="1"/>
      <protection locked="0"/>
    </xf>
    <xf numFmtId="0" fontId="121" fillId="50" borderId="26" xfId="281" applyNumberFormat="1" applyFont="1" applyFill="1" applyBorder="1" applyAlignment="1" applyProtection="1">
      <alignment horizontal="center" vertical="center" shrinkToFit="1"/>
    </xf>
    <xf numFmtId="0" fontId="121" fillId="50" borderId="56" xfId="281" applyNumberFormat="1" applyFont="1" applyFill="1" applyBorder="1" applyAlignment="1" applyProtection="1">
      <alignment horizontal="center" vertical="center" shrinkToFit="1"/>
    </xf>
    <xf numFmtId="0" fontId="121" fillId="39" borderId="26" xfId="281" applyNumberFormat="1" applyFont="1" applyFill="1" applyBorder="1" applyAlignment="1" applyProtection="1">
      <alignment horizontal="center" vertical="center" shrinkToFit="1"/>
    </xf>
    <xf numFmtId="0" fontId="121" fillId="39" borderId="56" xfId="281" applyNumberFormat="1" applyFont="1" applyFill="1" applyBorder="1" applyAlignment="1" applyProtection="1">
      <alignment horizontal="center" vertical="center" shrinkToFit="1"/>
    </xf>
    <xf numFmtId="0" fontId="121" fillId="50" borderId="57" xfId="281" applyNumberFormat="1" applyFont="1" applyFill="1" applyBorder="1" applyAlignment="1" applyProtection="1">
      <alignment horizontal="center" vertical="center" shrinkToFit="1"/>
    </xf>
    <xf numFmtId="0" fontId="121" fillId="0" borderId="57" xfId="281" applyNumberFormat="1" applyFont="1" applyBorder="1" applyAlignment="1" applyProtection="1">
      <alignment horizontal="center" vertical="center" shrinkToFit="1"/>
    </xf>
    <xf numFmtId="0" fontId="149" fillId="0" borderId="0" xfId="283" applyFont="1">
      <alignment vertical="center"/>
    </xf>
    <xf numFmtId="0" fontId="149" fillId="50" borderId="38" xfId="283" applyFont="1" applyFill="1" applyBorder="1">
      <alignment vertical="center"/>
    </xf>
    <xf numFmtId="0" fontId="149" fillId="0" borderId="26" xfId="283" applyFont="1" applyBorder="1" applyAlignment="1">
      <alignment horizontal="center" vertical="center"/>
    </xf>
    <xf numFmtId="187" fontId="0" fillId="0" borderId="26" xfId="281" applyNumberFormat="1" applyFont="1" applyFill="1" applyBorder="1" applyAlignment="1" applyProtection="1">
      <alignment vertical="center" shrinkToFit="1"/>
      <protection locked="0"/>
    </xf>
    <xf numFmtId="183" fontId="31" fillId="0" borderId="0" xfId="283" applyNumberFormat="1">
      <alignment vertical="center"/>
    </xf>
    <xf numFmtId="177" fontId="31" fillId="0" borderId="0" xfId="283" applyNumberFormat="1">
      <alignment vertical="center"/>
    </xf>
    <xf numFmtId="195" fontId="0" fillId="59" borderId="0" xfId="290" applyNumberFormat="1" applyFont="1" applyFill="1" applyBorder="1" applyAlignment="1" applyProtection="1">
      <alignment vertical="center" shrinkToFit="1"/>
    </xf>
    <xf numFmtId="0" fontId="14" fillId="0" borderId="0" xfId="289" applyFont="1">
      <alignment vertical="center"/>
    </xf>
    <xf numFmtId="0" fontId="13" fillId="0" borderId="0" xfId="289" applyFont="1">
      <alignment vertical="center"/>
    </xf>
    <xf numFmtId="193" fontId="0" fillId="0" borderId="55" xfId="290" applyNumberFormat="1" applyFont="1" applyBorder="1" applyAlignment="1" applyProtection="1">
      <alignment vertical="center" shrinkToFit="1"/>
    </xf>
    <xf numFmtId="0" fontId="138" fillId="0" borderId="26" xfId="284" applyFont="1" applyBorder="1" applyAlignment="1">
      <alignment vertical="center" shrinkToFit="1"/>
    </xf>
    <xf numFmtId="0" fontId="30" fillId="59" borderId="23" xfId="289" applyFill="1" applyBorder="1">
      <alignment vertical="center"/>
    </xf>
    <xf numFmtId="0" fontId="30" fillId="59" borderId="38" xfId="289" applyFill="1" applyBorder="1">
      <alignment vertical="center"/>
    </xf>
    <xf numFmtId="0" fontId="30" fillId="59" borderId="36" xfId="289" applyFill="1" applyBorder="1">
      <alignment vertical="center"/>
    </xf>
    <xf numFmtId="0" fontId="0" fillId="59" borderId="26" xfId="290" applyNumberFormat="1" applyFont="1" applyFill="1" applyBorder="1" applyAlignment="1" applyProtection="1">
      <alignment horizontal="right" vertical="center" shrinkToFit="1"/>
    </xf>
    <xf numFmtId="0" fontId="122" fillId="59" borderId="26" xfId="290" applyNumberFormat="1" applyFont="1" applyFill="1" applyBorder="1" applyAlignment="1" applyProtection="1">
      <alignment horizontal="center" vertical="center" wrapText="1" shrinkToFit="1"/>
    </xf>
    <xf numFmtId="195" fontId="0" fillId="33" borderId="56" xfId="290" applyNumberFormat="1" applyFont="1" applyFill="1" applyBorder="1" applyAlignment="1" applyProtection="1">
      <alignment vertical="center" shrinkToFit="1"/>
    </xf>
    <xf numFmtId="205" fontId="33" fillId="0" borderId="26" xfId="281" applyNumberFormat="1" applyFont="1" applyFill="1" applyBorder="1" applyAlignment="1" applyProtection="1">
      <alignment horizontal="right" vertical="center" shrinkToFit="1"/>
    </xf>
    <xf numFmtId="202" fontId="33" fillId="0" borderId="23" xfId="281" applyNumberFormat="1" applyFont="1" applyBorder="1" applyAlignment="1" applyProtection="1">
      <alignment horizontal="right" vertical="center" shrinkToFit="1"/>
    </xf>
    <xf numFmtId="202" fontId="33" fillId="0" borderId="23" xfId="281" applyNumberFormat="1" applyFont="1" applyFill="1" applyBorder="1" applyAlignment="1" applyProtection="1">
      <alignment horizontal="right" vertical="center" shrinkToFit="1"/>
    </xf>
    <xf numFmtId="0" fontId="82" fillId="34" borderId="29" xfId="289" applyFont="1" applyFill="1" applyBorder="1" applyAlignment="1">
      <alignment horizontal="center" vertical="center" textRotation="255" shrinkToFit="1"/>
    </xf>
    <xf numFmtId="0" fontId="11" fillId="0" borderId="27" xfId="289" applyFont="1" applyBorder="1" applyAlignment="1">
      <alignment horizontal="left" vertical="center" shrinkToFit="1"/>
    </xf>
    <xf numFmtId="0" fontId="15" fillId="0" borderId="55" xfId="289" applyFont="1" applyBorder="1" applyAlignment="1">
      <alignment horizontal="left" vertical="center" shrinkToFit="1"/>
    </xf>
    <xf numFmtId="0" fontId="30" fillId="0" borderId="55" xfId="289" applyBorder="1" applyAlignment="1">
      <alignment horizontal="left" vertical="center" shrinkToFit="1"/>
    </xf>
    <xf numFmtId="0" fontId="30" fillId="0" borderId="56" xfId="289" applyBorder="1" applyAlignment="1">
      <alignment horizontal="left" vertical="center" shrinkToFit="1"/>
    </xf>
    <xf numFmtId="201" fontId="0" fillId="0" borderId="57" xfId="290" applyNumberFormat="1" applyFont="1" applyFill="1" applyBorder="1" applyAlignment="1" applyProtection="1">
      <alignment vertical="center" shrinkToFit="1"/>
    </xf>
    <xf numFmtId="0" fontId="0" fillId="0" borderId="57" xfId="290" applyNumberFormat="1" applyFont="1" applyBorder="1" applyAlignment="1" applyProtection="1">
      <alignment horizontal="center" vertical="center" shrinkToFit="1"/>
    </xf>
    <xf numFmtId="201" fontId="0" fillId="0" borderId="56" xfId="290" applyNumberFormat="1" applyFont="1" applyFill="1" applyBorder="1" applyAlignment="1" applyProtection="1">
      <alignment vertical="center" shrinkToFit="1"/>
    </xf>
    <xf numFmtId="0" fontId="0" fillId="0" borderId="56" xfId="290" applyNumberFormat="1" applyFont="1" applyBorder="1" applyAlignment="1" applyProtection="1">
      <alignment horizontal="center" vertical="center" shrinkToFit="1"/>
    </xf>
    <xf numFmtId="177" fontId="0" fillId="0" borderId="56" xfId="290" applyNumberFormat="1" applyFont="1" applyBorder="1" applyAlignment="1" applyProtection="1">
      <alignment horizontal="right" vertical="center" shrinkToFit="1"/>
    </xf>
    <xf numFmtId="0" fontId="0" fillId="0" borderId="56" xfId="290" applyNumberFormat="1" applyFont="1" applyBorder="1" applyAlignment="1" applyProtection="1">
      <alignment vertical="center" shrinkToFit="1"/>
    </xf>
    <xf numFmtId="195" fontId="33" fillId="34" borderId="217" xfId="290" applyNumberFormat="1" applyFont="1" applyFill="1" applyBorder="1" applyAlignment="1" applyProtection="1">
      <alignment vertical="center" shrinkToFit="1"/>
    </xf>
    <xf numFmtId="0" fontId="35" fillId="0" borderId="0" xfId="289" applyFont="1" applyAlignment="1">
      <alignment horizontal="left" vertical="center"/>
    </xf>
    <xf numFmtId="0" fontId="186" fillId="0" borderId="57" xfId="289" applyFont="1" applyBorder="1" applyAlignment="1">
      <alignment horizontal="center" vertical="center" wrapText="1" shrinkToFit="1"/>
    </xf>
    <xf numFmtId="0" fontId="186" fillId="0" borderId="26" xfId="289" applyFont="1" applyBorder="1" applyAlignment="1">
      <alignment horizontal="center" vertical="center" wrapText="1" shrinkToFit="1"/>
    </xf>
    <xf numFmtId="0" fontId="11" fillId="0" borderId="0" xfId="289" applyFont="1">
      <alignment vertical="center"/>
    </xf>
    <xf numFmtId="0" fontId="30" fillId="0" borderId="26" xfId="289" applyBorder="1">
      <alignment vertical="center"/>
    </xf>
    <xf numFmtId="177" fontId="31" fillId="0" borderId="26" xfId="283" applyNumberFormat="1" applyBorder="1">
      <alignment vertical="center"/>
    </xf>
    <xf numFmtId="201" fontId="0" fillId="34" borderId="26" xfId="290" applyNumberFormat="1" applyFont="1" applyFill="1" applyBorder="1" applyAlignment="1" applyProtection="1">
      <alignment horizontal="center" vertical="center" shrinkToFit="1"/>
    </xf>
    <xf numFmtId="0" fontId="0" fillId="30" borderId="26" xfId="0" applyFill="1" applyBorder="1" applyAlignment="1">
      <alignment horizontal="center" vertical="center" wrapText="1" shrinkToFit="1"/>
    </xf>
    <xf numFmtId="0" fontId="126" fillId="36" borderId="172" xfId="284" applyFont="1" applyFill="1" applyBorder="1" applyAlignment="1" applyProtection="1">
      <alignment horizontal="center" vertical="center" shrinkToFit="1"/>
      <protection locked="0"/>
    </xf>
    <xf numFmtId="0" fontId="126" fillId="36" borderId="180" xfId="284" applyFont="1" applyFill="1" applyBorder="1" applyAlignment="1" applyProtection="1">
      <alignment horizontal="center" vertical="center" shrinkToFit="1"/>
      <protection locked="0"/>
    </xf>
    <xf numFmtId="194" fontId="0" fillId="0" borderId="26" xfId="281" applyNumberFormat="1" applyFont="1" applyFill="1" applyBorder="1" applyAlignment="1" applyProtection="1">
      <alignment horizontal="right" vertical="center" shrinkToFit="1"/>
    </xf>
    <xf numFmtId="197" fontId="0" fillId="26" borderId="56" xfId="281" applyNumberFormat="1" applyFont="1" applyFill="1" applyBorder="1" applyAlignment="1" applyProtection="1">
      <alignment vertical="center" shrinkToFit="1"/>
      <protection locked="0"/>
    </xf>
    <xf numFmtId="181" fontId="33" fillId="0" borderId="26" xfId="281" applyNumberFormat="1" applyFont="1" applyBorder="1" applyAlignment="1" applyProtection="1">
      <alignment vertical="center" wrapText="1" shrinkToFit="1"/>
    </xf>
    <xf numFmtId="181" fontId="31" fillId="0" borderId="26" xfId="283" applyNumberFormat="1" applyBorder="1">
      <alignment vertical="center"/>
    </xf>
    <xf numFmtId="0" fontId="30" fillId="59" borderId="156" xfId="289" applyFill="1" applyBorder="1">
      <alignment vertical="center"/>
    </xf>
    <xf numFmtId="0" fontId="30" fillId="59" borderId="156" xfId="289" applyFill="1" applyBorder="1" applyAlignment="1">
      <alignment vertical="center" shrinkToFit="1"/>
    </xf>
    <xf numFmtId="181" fontId="0" fillId="0" borderId="26" xfId="290" applyNumberFormat="1" applyFont="1" applyBorder="1" applyAlignment="1" applyProtection="1">
      <alignment vertical="center" shrinkToFit="1"/>
    </xf>
    <xf numFmtId="195" fontId="30" fillId="59" borderId="26" xfId="289" applyNumberFormat="1" applyFill="1" applyBorder="1">
      <alignment vertical="center"/>
    </xf>
    <xf numFmtId="0" fontId="31" fillId="0" borderId="30" xfId="284" applyBorder="1">
      <alignment vertical="center"/>
    </xf>
    <xf numFmtId="0" fontId="0" fillId="0" borderId="0" xfId="0" applyAlignment="1">
      <alignment horizontal="left" vertical="top" wrapText="1"/>
    </xf>
    <xf numFmtId="0" fontId="121" fillId="0" borderId="176" xfId="0" applyFont="1" applyBorder="1" applyAlignment="1">
      <alignment horizontal="left" vertical="center" wrapText="1" shrinkToFit="1"/>
    </xf>
    <xf numFmtId="0" fontId="121" fillId="0" borderId="26" xfId="0" applyFont="1" applyBorder="1" applyAlignment="1">
      <alignment horizontal="left" vertical="center" wrapText="1" shrinkToFit="1"/>
    </xf>
    <xf numFmtId="0" fontId="121" fillId="0" borderId="177" xfId="0" applyFont="1" applyBorder="1" applyAlignment="1">
      <alignment horizontal="left" vertical="center" wrapText="1" shrinkToFit="1"/>
    </xf>
    <xf numFmtId="202" fontId="35" fillId="0" borderId="23" xfId="281" applyNumberFormat="1" applyFont="1" applyFill="1" applyBorder="1" applyAlignment="1" applyProtection="1">
      <alignment horizontal="center" vertical="center" shrinkToFit="1"/>
    </xf>
    <xf numFmtId="0" fontId="229" fillId="0" borderId="0" xfId="0" applyFont="1" applyAlignment="1">
      <alignment horizontal="left" vertical="center"/>
    </xf>
    <xf numFmtId="0" fontId="173" fillId="0" borderId="110" xfId="0" applyFont="1" applyBorder="1" applyAlignment="1">
      <alignment vertical="top" wrapText="1"/>
    </xf>
    <xf numFmtId="0" fontId="0" fillId="59" borderId="27" xfId="0" applyFill="1" applyBorder="1" applyAlignment="1">
      <alignment horizontal="left" vertical="center"/>
    </xf>
    <xf numFmtId="0" fontId="0" fillId="59" borderId="39" xfId="0" applyFill="1" applyBorder="1" applyAlignment="1">
      <alignment horizontal="left" vertical="center"/>
    </xf>
    <xf numFmtId="0" fontId="0" fillId="59" borderId="40" xfId="0" applyFill="1" applyBorder="1" applyAlignment="1">
      <alignment horizontal="left" vertical="center"/>
    </xf>
    <xf numFmtId="202" fontId="33" fillId="59" borderId="27" xfId="281" applyNumberFormat="1" applyFont="1" applyFill="1" applyBorder="1" applyAlignment="1" applyProtection="1">
      <alignment horizontal="right" vertical="center" shrinkToFit="1"/>
    </xf>
    <xf numFmtId="202" fontId="33" fillId="59" borderId="40" xfId="281" applyNumberFormat="1" applyFont="1" applyFill="1" applyBorder="1" applyAlignment="1" applyProtection="1">
      <alignment horizontal="right" vertical="center" shrinkToFit="1"/>
    </xf>
    <xf numFmtId="202" fontId="33" fillId="59" borderId="23" xfId="281" applyNumberFormat="1" applyFont="1" applyFill="1" applyBorder="1" applyAlignment="1" applyProtection="1">
      <alignment horizontal="right" vertical="center" shrinkToFit="1"/>
    </xf>
    <xf numFmtId="203" fontId="33" fillId="59" borderId="40" xfId="281" applyNumberFormat="1" applyFont="1" applyFill="1" applyBorder="1" applyAlignment="1" applyProtection="1">
      <alignment horizontal="right" vertical="center" shrinkToFit="1"/>
    </xf>
    <xf numFmtId="202" fontId="35" fillId="59" borderId="23" xfId="281" applyNumberFormat="1" applyFont="1" applyFill="1" applyBorder="1" applyAlignment="1" applyProtection="1">
      <alignment horizontal="right" vertical="center" shrinkToFit="1"/>
    </xf>
    <xf numFmtId="0" fontId="0" fillId="59" borderId="36" xfId="0" applyFill="1" applyBorder="1" applyAlignment="1">
      <alignment horizontal="right" vertical="center" shrinkToFit="1"/>
    </xf>
    <xf numFmtId="204" fontId="122" fillId="0" borderId="23" xfId="281" applyNumberFormat="1" applyFont="1" applyBorder="1" applyAlignment="1" applyProtection="1">
      <alignment horizontal="right" vertical="center" shrinkToFit="1"/>
    </xf>
    <xf numFmtId="204" fontId="122" fillId="0" borderId="26" xfId="281" applyNumberFormat="1" applyFont="1" applyBorder="1" applyAlignment="1" applyProtection="1">
      <alignment horizontal="right" vertical="center" shrinkToFit="1"/>
    </xf>
    <xf numFmtId="182" fontId="85" fillId="0" borderId="0" xfId="0" applyNumberFormat="1" applyFont="1" applyAlignment="1">
      <alignment horizontal="center" vertical="center"/>
    </xf>
    <xf numFmtId="0" fontId="35" fillId="0" borderId="0" xfId="0" applyFont="1">
      <alignment vertical="center"/>
    </xf>
    <xf numFmtId="179" fontId="176" fillId="0" borderId="0" xfId="0" applyNumberFormat="1" applyFont="1" applyAlignment="1">
      <alignment horizontal="right" vertical="center" shrinkToFit="1"/>
    </xf>
    <xf numFmtId="204" fontId="122" fillId="0" borderId="36" xfId="281" applyNumberFormat="1" applyFont="1" applyBorder="1" applyAlignment="1" applyProtection="1">
      <alignment horizontal="left" vertical="center" shrinkToFit="1"/>
    </xf>
    <xf numFmtId="202" fontId="122" fillId="0" borderId="36" xfId="281" applyNumberFormat="1" applyFont="1" applyFill="1" applyBorder="1" applyAlignment="1" applyProtection="1">
      <alignment horizontal="center" vertical="center" shrinkToFit="1"/>
    </xf>
    <xf numFmtId="202" fontId="122" fillId="59" borderId="36" xfId="281" applyNumberFormat="1" applyFont="1" applyFill="1" applyBorder="1" applyAlignment="1" applyProtection="1">
      <alignment horizontal="center" vertical="center" shrinkToFit="1"/>
    </xf>
    <xf numFmtId="204" fontId="122" fillId="33" borderId="36" xfId="281" applyNumberFormat="1" applyFont="1" applyFill="1" applyBorder="1" applyAlignment="1" applyProtection="1">
      <alignment horizontal="left" vertical="center" shrinkToFit="1"/>
    </xf>
    <xf numFmtId="202" fontId="121" fillId="0" borderId="36" xfId="281" applyNumberFormat="1" applyFont="1" applyFill="1" applyBorder="1" applyAlignment="1" applyProtection="1">
      <alignment horizontal="center" vertical="center" shrinkToFit="1"/>
    </xf>
    <xf numFmtId="0" fontId="54" fillId="39" borderId="0" xfId="43" applyFont="1" applyFill="1" applyAlignment="1">
      <alignment horizontal="center" wrapText="1" shrinkToFit="1"/>
    </xf>
    <xf numFmtId="0" fontId="54" fillId="39" borderId="26" xfId="43" applyFont="1" applyFill="1" applyBorder="1" applyAlignment="1">
      <alignment horizontal="center" vertical="center"/>
    </xf>
    <xf numFmtId="204" fontId="33" fillId="0" borderId="26" xfId="281" applyNumberFormat="1" applyFont="1" applyBorder="1" applyAlignment="1" applyProtection="1">
      <alignment horizontal="center" vertical="center" shrinkToFit="1"/>
    </xf>
    <xf numFmtId="204" fontId="122" fillId="0" borderId="23" xfId="281" applyNumberFormat="1" applyFont="1" applyBorder="1" applyAlignment="1" applyProtection="1">
      <alignment horizontal="center" vertical="center" shrinkToFit="1"/>
    </xf>
    <xf numFmtId="202" fontId="35" fillId="0" borderId="26" xfId="281" applyNumberFormat="1" applyFont="1" applyFill="1" applyBorder="1" applyAlignment="1" applyProtection="1">
      <alignment horizontal="center" vertical="center" shrinkToFit="1"/>
    </xf>
    <xf numFmtId="208" fontId="33" fillId="0" borderId="26" xfId="281" applyNumberFormat="1" applyFont="1" applyBorder="1" applyAlignment="1" applyProtection="1">
      <alignment vertical="center" shrinkToFit="1"/>
    </xf>
    <xf numFmtId="208" fontId="33" fillId="33" borderId="26" xfId="281" applyNumberFormat="1" applyFont="1" applyFill="1" applyBorder="1" applyAlignment="1" applyProtection="1">
      <alignment vertical="center" shrinkToFit="1"/>
    </xf>
    <xf numFmtId="208" fontId="35" fillId="0" borderId="26" xfId="281" applyNumberFormat="1" applyFont="1" applyFill="1" applyBorder="1" applyAlignment="1" applyProtection="1">
      <alignment vertical="center" shrinkToFit="1"/>
    </xf>
    <xf numFmtId="208" fontId="35" fillId="0" borderId="23" xfId="281" applyNumberFormat="1" applyFont="1" applyFill="1" applyBorder="1" applyAlignment="1" applyProtection="1">
      <alignment vertical="center" shrinkToFit="1"/>
    </xf>
    <xf numFmtId="0" fontId="209" fillId="0" borderId="0" xfId="0" applyFont="1">
      <alignment vertical="center"/>
    </xf>
    <xf numFmtId="202" fontId="33" fillId="33" borderId="23" xfId="281" applyNumberFormat="1" applyFont="1" applyFill="1" applyBorder="1" applyAlignment="1" applyProtection="1">
      <alignment horizontal="right" vertical="center" shrinkToFit="1"/>
    </xf>
    <xf numFmtId="212" fontId="33" fillId="0" borderId="23" xfId="281" applyNumberFormat="1" applyFont="1" applyFill="1" applyBorder="1" applyAlignment="1" applyProtection="1">
      <alignment vertical="center" shrinkToFit="1"/>
    </xf>
    <xf numFmtId="212" fontId="33" fillId="33" borderId="23" xfId="281" applyNumberFormat="1" applyFont="1" applyFill="1" applyBorder="1" applyAlignment="1" applyProtection="1">
      <alignment vertical="center" shrinkToFit="1"/>
    </xf>
    <xf numFmtId="212" fontId="33" fillId="0" borderId="23" xfId="0" applyNumberFormat="1" applyFont="1" applyBorder="1" applyAlignment="1">
      <alignment vertical="center" shrinkToFit="1"/>
    </xf>
    <xf numFmtId="0" fontId="33" fillId="59" borderId="23" xfId="0" applyFont="1" applyFill="1" applyBorder="1" applyAlignment="1">
      <alignment vertical="center" shrinkToFit="1"/>
    </xf>
    <xf numFmtId="204" fontId="33" fillId="62" borderId="23" xfId="281" applyNumberFormat="1" applyFont="1" applyFill="1" applyBorder="1" applyAlignment="1" applyProtection="1">
      <alignment vertical="center" shrinkToFit="1"/>
    </xf>
    <xf numFmtId="202" fontId="33" fillId="0" borderId="27" xfId="281" applyNumberFormat="1" applyFont="1" applyFill="1" applyBorder="1" applyAlignment="1" applyProtection="1">
      <alignment horizontal="right" vertical="center" shrinkToFit="1"/>
    </xf>
    <xf numFmtId="202" fontId="122" fillId="0" borderId="40" xfId="281" applyNumberFormat="1" applyFont="1" applyFill="1" applyBorder="1" applyAlignment="1" applyProtection="1">
      <alignment horizontal="center" vertical="center" shrinkToFit="1"/>
    </xf>
    <xf numFmtId="204" fontId="33" fillId="62" borderId="27" xfId="281" applyNumberFormat="1" applyFont="1" applyFill="1" applyBorder="1" applyAlignment="1" applyProtection="1">
      <alignment vertical="center" shrinkToFit="1"/>
    </xf>
    <xf numFmtId="204" fontId="122" fillId="0" borderId="40" xfId="281" applyNumberFormat="1" applyFont="1" applyBorder="1" applyAlignment="1" applyProtection="1">
      <alignment horizontal="left" vertical="center" shrinkToFit="1"/>
    </xf>
    <xf numFmtId="204" fontId="122" fillId="0" borderId="57" xfId="281" applyNumberFormat="1" applyFont="1" applyBorder="1" applyAlignment="1" applyProtection="1">
      <alignment horizontal="right" vertical="center" shrinkToFit="1"/>
    </xf>
    <xf numFmtId="202" fontId="33" fillId="0" borderId="27" xfId="281" applyNumberFormat="1" applyFont="1" applyBorder="1" applyAlignment="1" applyProtection="1">
      <alignment horizontal="right" vertical="center" shrinkToFit="1"/>
    </xf>
    <xf numFmtId="202" fontId="35" fillId="0" borderId="335" xfId="281" applyNumberFormat="1" applyFont="1" applyFill="1" applyBorder="1" applyAlignment="1" applyProtection="1">
      <alignment horizontal="right" vertical="center" shrinkToFit="1"/>
    </xf>
    <xf numFmtId="202" fontId="33" fillId="0" borderId="263" xfId="281" applyNumberFormat="1" applyFont="1" applyBorder="1" applyAlignment="1" applyProtection="1">
      <alignment horizontal="right" vertical="center" shrinkToFit="1"/>
    </xf>
    <xf numFmtId="0" fontId="178" fillId="0" borderId="0" xfId="0" applyFont="1" applyAlignment="1">
      <alignment vertical="top" wrapText="1" shrinkToFit="1"/>
    </xf>
    <xf numFmtId="202" fontId="35" fillId="0" borderId="263" xfId="281" applyNumberFormat="1" applyFont="1" applyFill="1" applyBorder="1" applyAlignment="1" applyProtection="1">
      <alignment horizontal="right" vertical="center" shrinkToFit="1"/>
    </xf>
    <xf numFmtId="182" fontId="122" fillId="34" borderId="26" xfId="0" applyNumberFormat="1" applyFont="1" applyFill="1" applyBorder="1" applyAlignment="1">
      <alignment horizontal="center" vertical="center" wrapText="1"/>
    </xf>
    <xf numFmtId="0" fontId="122" fillId="34" borderId="26" xfId="0" applyFont="1" applyFill="1" applyBorder="1" applyAlignment="1">
      <alignment horizontal="center" vertical="center" wrapText="1" shrinkToFit="1"/>
    </xf>
    <xf numFmtId="0" fontId="35" fillId="32" borderId="26" xfId="0" applyFont="1" applyFill="1" applyBorder="1" applyAlignment="1">
      <alignment horizontal="center" vertical="center" wrapText="1"/>
    </xf>
    <xf numFmtId="0" fontId="35" fillId="24" borderId="36" xfId="0" applyFont="1" applyFill="1" applyBorder="1" applyAlignment="1">
      <alignment vertical="center" wrapText="1"/>
    </xf>
    <xf numFmtId="0" fontId="35" fillId="0" borderId="23" xfId="0" applyFont="1" applyBorder="1" applyAlignment="1">
      <alignment vertical="center" wrapText="1"/>
    </xf>
    <xf numFmtId="0" fontId="95" fillId="29" borderId="147" xfId="0" applyFont="1" applyFill="1" applyBorder="1" applyAlignment="1">
      <alignment horizontal="center" vertical="top" wrapText="1"/>
    </xf>
    <xf numFmtId="0" fontId="99" fillId="29" borderId="147" xfId="0" applyFont="1" applyFill="1" applyBorder="1" applyAlignment="1">
      <alignment horizontal="center" vertical="center" wrapText="1"/>
    </xf>
    <xf numFmtId="0" fontId="127" fillId="30" borderId="176" xfId="284" applyFont="1" applyFill="1" applyBorder="1" applyAlignment="1" applyProtection="1">
      <alignment horizontal="center" vertical="center" wrapText="1" shrinkToFit="1"/>
      <protection locked="0"/>
    </xf>
    <xf numFmtId="0" fontId="31" fillId="30" borderId="1" xfId="284" applyFill="1" applyBorder="1" applyAlignment="1">
      <alignment horizontal="center" vertical="center" shrinkToFit="1"/>
    </xf>
    <xf numFmtId="0" fontId="127" fillId="30" borderId="178" xfId="284" applyFont="1" applyFill="1" applyBorder="1" applyAlignment="1" applyProtection="1">
      <alignment horizontal="center" vertical="center" wrapText="1" shrinkToFit="1"/>
      <protection locked="0"/>
    </xf>
    <xf numFmtId="0" fontId="127" fillId="30" borderId="156" xfId="284" applyFont="1" applyFill="1" applyBorder="1" applyAlignment="1" applyProtection="1">
      <alignment horizontal="center" vertical="center" wrapText="1" shrinkToFit="1"/>
      <protection locked="0"/>
    </xf>
    <xf numFmtId="0" fontId="10" fillId="0" borderId="0" xfId="283" applyFont="1">
      <alignment vertical="center"/>
    </xf>
    <xf numFmtId="0" fontId="227" fillId="60" borderId="52" xfId="289" applyFont="1" applyFill="1" applyBorder="1" applyAlignment="1">
      <alignment horizontal="center" vertical="center"/>
    </xf>
    <xf numFmtId="0" fontId="184" fillId="60" borderId="16" xfId="0" applyFont="1" applyFill="1" applyBorder="1" applyAlignment="1">
      <alignment horizontal="center" vertical="center"/>
    </xf>
    <xf numFmtId="0" fontId="184" fillId="60" borderId="15" xfId="0" applyFont="1" applyFill="1" applyBorder="1" applyAlignment="1">
      <alignment horizontal="center" vertical="center"/>
    </xf>
    <xf numFmtId="38" fontId="35" fillId="0" borderId="26" xfId="0" applyNumberFormat="1" applyFont="1" applyBorder="1" applyAlignment="1">
      <alignment vertical="center" wrapText="1"/>
    </xf>
    <xf numFmtId="2" fontId="35" fillId="0" borderId="26" xfId="0" applyNumberFormat="1" applyFont="1" applyBorder="1" applyAlignment="1">
      <alignment vertical="center" wrapText="1"/>
    </xf>
    <xf numFmtId="0" fontId="95" fillId="29" borderId="336" xfId="0" applyFont="1" applyFill="1" applyBorder="1" applyAlignment="1">
      <alignment horizontal="left" vertical="top" wrapText="1"/>
    </xf>
    <xf numFmtId="0" fontId="99" fillId="29" borderId="337" xfId="0" applyFont="1" applyFill="1" applyBorder="1" applyAlignment="1">
      <alignment horizontal="left" vertical="top" wrapText="1"/>
    </xf>
    <xf numFmtId="0" fontId="95" fillId="29" borderId="338" xfId="0" applyFont="1" applyFill="1" applyBorder="1" applyAlignment="1">
      <alignment horizontal="left" vertical="top" wrapText="1"/>
    </xf>
    <xf numFmtId="0" fontId="95" fillId="64" borderId="112" xfId="0" applyFont="1" applyFill="1" applyBorder="1" applyAlignment="1">
      <alignment horizontal="left" vertical="top" wrapText="1"/>
    </xf>
    <xf numFmtId="179" fontId="93" fillId="64" borderId="129" xfId="0" applyNumberFormat="1" applyFont="1" applyFill="1" applyBorder="1" applyAlignment="1">
      <alignment vertical="center" shrinkToFit="1"/>
    </xf>
    <xf numFmtId="0" fontId="95" fillId="64" borderId="118" xfId="0" applyFont="1" applyFill="1" applyBorder="1" applyAlignment="1">
      <alignment horizontal="left" vertical="top" wrapText="1"/>
    </xf>
    <xf numFmtId="0" fontId="93" fillId="64" borderId="144" xfId="0" applyFont="1" applyFill="1" applyBorder="1" applyAlignment="1">
      <alignment vertical="center" shrinkToFit="1"/>
    </xf>
    <xf numFmtId="0" fontId="95" fillId="29" borderId="26" xfId="0" applyFont="1" applyFill="1" applyBorder="1" applyAlignment="1">
      <alignment horizontal="left" vertical="top" wrapText="1"/>
    </xf>
    <xf numFmtId="0" fontId="95" fillId="64" borderId="0" xfId="0" applyFont="1" applyFill="1" applyAlignment="1">
      <alignment horizontal="left" vertical="top" wrapText="1"/>
    </xf>
    <xf numFmtId="184" fontId="93" fillId="64" borderId="144" xfId="0" applyNumberFormat="1" applyFont="1" applyFill="1" applyBorder="1" applyAlignment="1">
      <alignment vertical="center" shrinkToFit="1"/>
    </xf>
    <xf numFmtId="2" fontId="35" fillId="0" borderId="0" xfId="0" applyNumberFormat="1" applyFont="1" applyAlignment="1">
      <alignment vertical="center" wrapText="1"/>
    </xf>
    <xf numFmtId="202" fontId="184" fillId="38" borderId="18" xfId="290" applyNumberFormat="1" applyFont="1" applyFill="1" applyBorder="1" applyAlignment="1" applyProtection="1">
      <alignment vertical="center" shrinkToFit="1"/>
    </xf>
    <xf numFmtId="202" fontId="226" fillId="65" borderId="17" xfId="289" applyNumberFormat="1" applyFont="1" applyFill="1" applyBorder="1">
      <alignment vertical="center"/>
    </xf>
    <xf numFmtId="202" fontId="226" fillId="60" borderId="17" xfId="289" applyNumberFormat="1" applyFont="1" applyFill="1" applyBorder="1">
      <alignment vertical="center"/>
    </xf>
    <xf numFmtId="202" fontId="184" fillId="44" borderId="18" xfId="290" applyNumberFormat="1" applyFont="1" applyFill="1" applyBorder="1" applyAlignment="1" applyProtection="1">
      <alignment vertical="top" shrinkToFit="1"/>
    </xf>
    <xf numFmtId="202" fontId="184" fillId="44" borderId="18" xfId="290" applyNumberFormat="1" applyFont="1" applyFill="1" applyBorder="1" applyAlignment="1" applyProtection="1">
      <alignment vertical="center" shrinkToFit="1"/>
    </xf>
    <xf numFmtId="202" fontId="226" fillId="61" borderId="17" xfId="289" applyNumberFormat="1" applyFont="1" applyFill="1" applyBorder="1" applyAlignment="1">
      <alignment vertical="center" shrinkToFit="1"/>
    </xf>
    <xf numFmtId="0" fontId="53" fillId="24" borderId="0" xfId="0" applyFont="1" applyFill="1" applyAlignment="1">
      <alignment horizontal="left" vertical="center"/>
    </xf>
    <xf numFmtId="0" fontId="77" fillId="24" borderId="0" xfId="0" applyFont="1" applyFill="1" applyAlignment="1">
      <alignment horizontal="center" vertical="center"/>
    </xf>
    <xf numFmtId="0" fontId="77" fillId="24" borderId="0" xfId="0" applyFont="1" applyFill="1" applyAlignment="1">
      <alignment horizontal="center" vertical="center" wrapText="1"/>
    </xf>
    <xf numFmtId="0" fontId="53" fillId="50" borderId="0" xfId="0" applyFont="1" applyFill="1">
      <alignment vertical="center"/>
    </xf>
    <xf numFmtId="0" fontId="53" fillId="24" borderId="0" xfId="0" applyFont="1" applyFill="1" applyAlignment="1">
      <alignment horizontal="center" vertical="center" shrinkToFit="1"/>
    </xf>
    <xf numFmtId="0" fontId="53" fillId="50" borderId="26" xfId="0" applyFont="1" applyFill="1" applyBorder="1" applyAlignment="1">
      <alignment horizontal="center" vertical="center"/>
    </xf>
    <xf numFmtId="0" fontId="53" fillId="50" borderId="81" xfId="0" applyFont="1" applyFill="1" applyBorder="1">
      <alignment vertical="center"/>
    </xf>
    <xf numFmtId="0" fontId="53" fillId="50" borderId="82" xfId="0" applyFont="1" applyFill="1" applyBorder="1">
      <alignment vertical="center"/>
    </xf>
    <xf numFmtId="0" fontId="53" fillId="50" borderId="83" xfId="0" applyFont="1" applyFill="1" applyBorder="1">
      <alignment vertical="center"/>
    </xf>
    <xf numFmtId="0" fontId="53" fillId="50" borderId="0" xfId="0" applyFont="1" applyFill="1" applyAlignment="1">
      <alignment horizontal="left" vertical="top"/>
    </xf>
    <xf numFmtId="0" fontId="53" fillId="50" borderId="26" xfId="0" applyFont="1" applyFill="1" applyBorder="1" applyProtection="1">
      <alignment vertical="center"/>
      <protection locked="0"/>
    </xf>
    <xf numFmtId="0" fontId="53" fillId="49" borderId="0" xfId="0" applyFont="1" applyFill="1">
      <alignment vertical="center"/>
    </xf>
    <xf numFmtId="0" fontId="77" fillId="49" borderId="0" xfId="0" applyFont="1" applyFill="1" applyAlignment="1">
      <alignment horizontal="center" vertical="center"/>
    </xf>
    <xf numFmtId="0" fontId="53" fillId="49" borderId="0" xfId="0" applyFont="1" applyFill="1" applyAlignment="1">
      <alignment horizontal="center" vertical="center"/>
    </xf>
    <xf numFmtId="0" fontId="85" fillId="49" borderId="0" xfId="0" applyFont="1" applyFill="1" applyAlignment="1">
      <alignment horizontal="center" vertical="center"/>
    </xf>
    <xf numFmtId="0" fontId="105" fillId="0" borderId="0" xfId="284" applyFont="1">
      <alignment vertical="center"/>
    </xf>
    <xf numFmtId="201" fontId="0" fillId="45" borderId="156" xfId="290" applyNumberFormat="1" applyFont="1" applyFill="1" applyBorder="1" applyAlignment="1" applyProtection="1">
      <alignment vertical="center" shrinkToFit="1"/>
    </xf>
    <xf numFmtId="0" fontId="0" fillId="0" borderId="156" xfId="290" applyNumberFormat="1" applyFont="1" applyFill="1" applyBorder="1" applyAlignment="1" applyProtection="1">
      <alignment vertical="center" shrinkToFit="1"/>
    </xf>
    <xf numFmtId="38" fontId="0" fillId="34" borderId="156" xfId="290" applyFont="1" applyFill="1" applyBorder="1" applyAlignment="1" applyProtection="1">
      <alignment vertical="center" shrinkToFit="1"/>
    </xf>
    <xf numFmtId="0" fontId="18" fillId="30" borderId="23" xfId="284" applyFont="1" applyFill="1" applyBorder="1" applyAlignment="1">
      <alignment horizontal="center" vertical="center"/>
    </xf>
    <xf numFmtId="0" fontId="126" fillId="30" borderId="339" xfId="284" applyFont="1" applyFill="1" applyBorder="1" applyAlignment="1" applyProtection="1">
      <alignment horizontal="center" vertical="center" shrinkToFit="1"/>
      <protection locked="0"/>
    </xf>
    <xf numFmtId="0" fontId="126" fillId="30" borderId="340" xfId="284" applyFont="1" applyFill="1" applyBorder="1" applyAlignment="1" applyProtection="1">
      <alignment horizontal="center" vertical="center" shrinkToFit="1"/>
      <protection locked="0"/>
    </xf>
    <xf numFmtId="0" fontId="126" fillId="30" borderId="341" xfId="284" applyFont="1" applyFill="1" applyBorder="1" applyAlignment="1" applyProtection="1">
      <alignment horizontal="center" vertical="center" shrinkToFit="1"/>
      <protection locked="0"/>
    </xf>
    <xf numFmtId="0" fontId="9" fillId="0" borderId="0" xfId="284" applyFont="1">
      <alignment vertical="center"/>
    </xf>
    <xf numFmtId="0" fontId="54" fillId="0" borderId="189" xfId="43" applyFont="1" applyBorder="1" applyAlignment="1">
      <alignment horizontal="left" vertical="center" shrinkToFit="1"/>
    </xf>
    <xf numFmtId="0" fontId="55" fillId="35" borderId="0" xfId="43" applyFont="1" applyFill="1" applyAlignment="1">
      <alignment horizontal="left" vertical="top"/>
    </xf>
    <xf numFmtId="202" fontId="226" fillId="65" borderId="342" xfId="289" applyNumberFormat="1" applyFont="1" applyFill="1" applyBorder="1">
      <alignment vertical="center"/>
    </xf>
    <xf numFmtId="0" fontId="20" fillId="30" borderId="26" xfId="284" applyFont="1" applyFill="1" applyBorder="1" applyAlignment="1">
      <alignment horizontal="center" vertical="center" shrinkToFit="1"/>
    </xf>
    <xf numFmtId="0" fontId="31" fillId="0" borderId="210" xfId="284" applyBorder="1" applyAlignment="1">
      <alignment horizontal="center" vertical="center" shrinkToFit="1"/>
    </xf>
    <xf numFmtId="0" fontId="31" fillId="46" borderId="210" xfId="284" applyFill="1" applyBorder="1">
      <alignment vertical="center"/>
    </xf>
    <xf numFmtId="0" fontId="211" fillId="0" borderId="70" xfId="284" applyFont="1" applyBorder="1" applyAlignment="1">
      <alignment vertical="center" wrapText="1" shrinkToFit="1"/>
    </xf>
    <xf numFmtId="0" fontId="188" fillId="0" borderId="57" xfId="284" applyFont="1" applyBorder="1" applyAlignment="1">
      <alignment vertical="center" shrinkToFit="1"/>
    </xf>
    <xf numFmtId="0" fontId="188" fillId="0" borderId="344" xfId="284" applyFont="1" applyBorder="1" applyAlignment="1">
      <alignment vertical="center" shrinkToFit="1"/>
    </xf>
    <xf numFmtId="196" fontId="31" fillId="25" borderId="252" xfId="284" applyNumberFormat="1" applyFill="1" applyBorder="1" applyAlignment="1" applyProtection="1">
      <alignment horizontal="right" vertical="center" shrinkToFit="1"/>
      <protection locked="0"/>
    </xf>
    <xf numFmtId="0" fontId="33" fillId="30" borderId="36" xfId="0" applyFont="1" applyFill="1" applyBorder="1" applyAlignment="1">
      <alignment horizontal="center" vertical="center" wrapText="1" shrinkToFit="1"/>
    </xf>
    <xf numFmtId="0" fontId="9" fillId="24" borderId="0" xfId="284" applyFont="1" applyFill="1">
      <alignment vertical="center"/>
    </xf>
    <xf numFmtId="0" fontId="14" fillId="24" borderId="0" xfId="283" applyFont="1" applyFill="1">
      <alignment vertical="center"/>
    </xf>
    <xf numFmtId="0" fontId="53" fillId="50" borderId="0" xfId="0" applyFont="1" applyFill="1" applyAlignment="1">
      <alignment horizontal="center" vertical="center" shrinkToFit="1"/>
    </xf>
    <xf numFmtId="0" fontId="53" fillId="50" borderId="0" xfId="0" applyFont="1" applyFill="1" applyAlignment="1">
      <alignment horizontal="center" vertical="center"/>
    </xf>
    <xf numFmtId="0" fontId="53" fillId="50" borderId="0" xfId="0" applyFont="1" applyFill="1" applyProtection="1">
      <alignment vertical="center"/>
      <protection locked="0"/>
    </xf>
    <xf numFmtId="0" fontId="95" fillId="29" borderId="23" xfId="0" applyFont="1" applyFill="1" applyBorder="1" applyAlignment="1">
      <alignment horizontal="left" vertical="top" wrapText="1"/>
    </xf>
    <xf numFmtId="0" fontId="0" fillId="33" borderId="0" xfId="0" applyFill="1">
      <alignment vertical="center"/>
    </xf>
    <xf numFmtId="0" fontId="85" fillId="50" borderId="0" xfId="0" applyFont="1" applyFill="1" applyAlignment="1">
      <alignment horizontal="center" vertical="center"/>
    </xf>
    <xf numFmtId="0" fontId="53" fillId="50" borderId="55" xfId="0" applyFont="1" applyFill="1" applyBorder="1" applyAlignment="1">
      <alignment horizontal="center" vertical="center"/>
    </xf>
    <xf numFmtId="0" fontId="0" fillId="24" borderId="23" xfId="0" applyFill="1" applyBorder="1">
      <alignment vertical="center"/>
    </xf>
    <xf numFmtId="0" fontId="99" fillId="29" borderId="23" xfId="0" applyFont="1" applyFill="1" applyBorder="1" applyAlignment="1">
      <alignment horizontal="left" vertical="top" wrapText="1"/>
    </xf>
    <xf numFmtId="0" fontId="54" fillId="46" borderId="0" xfId="0" applyFont="1" applyFill="1" applyAlignment="1">
      <alignment horizontal="center" vertical="center"/>
    </xf>
    <xf numFmtId="0" fontId="85" fillId="24" borderId="26" xfId="44" applyFont="1" applyFill="1" applyBorder="1" applyAlignment="1">
      <alignment vertical="center"/>
    </xf>
    <xf numFmtId="0" fontId="54" fillId="26" borderId="308" xfId="0" applyFont="1" applyFill="1" applyBorder="1" applyProtection="1">
      <alignment vertical="center"/>
      <protection locked="0"/>
    </xf>
    <xf numFmtId="0" fontId="54" fillId="26" borderId="22" xfId="0" applyFont="1" applyFill="1" applyBorder="1" applyProtection="1">
      <alignment vertical="center"/>
      <protection locked="0"/>
    </xf>
    <xf numFmtId="0" fontId="54" fillId="26" borderId="355" xfId="0" applyFont="1" applyFill="1" applyBorder="1" applyProtection="1">
      <alignment vertical="center"/>
      <protection locked="0"/>
    </xf>
    <xf numFmtId="0" fontId="121" fillId="46" borderId="26" xfId="0" applyFont="1" applyFill="1" applyBorder="1" applyAlignment="1">
      <alignment vertical="center" wrapText="1" shrinkToFit="1"/>
    </xf>
    <xf numFmtId="0" fontId="121" fillId="46" borderId="26" xfId="0" applyFont="1" applyFill="1" applyBorder="1" applyAlignment="1">
      <alignment vertical="center" wrapText="1"/>
    </xf>
    <xf numFmtId="0" fontId="121" fillId="46" borderId="0" xfId="0" applyFont="1" applyFill="1">
      <alignment vertical="center"/>
    </xf>
    <xf numFmtId="0" fontId="121" fillId="46" borderId="0" xfId="0" applyFont="1" applyFill="1" applyAlignment="1">
      <alignment horizontal="center" vertical="center"/>
    </xf>
    <xf numFmtId="0" fontId="85" fillId="50" borderId="0" xfId="44" applyFont="1" applyFill="1" applyAlignment="1">
      <alignment vertical="center" wrapText="1"/>
    </xf>
    <xf numFmtId="0" fontId="85" fillId="50" borderId="0" xfId="0" applyFont="1" applyFill="1" applyAlignment="1" applyProtection="1">
      <alignment vertical="top" wrapText="1"/>
      <protection locked="0"/>
    </xf>
    <xf numFmtId="0" fontId="85" fillId="50" borderId="0" xfId="44" applyFont="1" applyFill="1" applyAlignment="1">
      <alignment horizontal="distributed" wrapText="1"/>
    </xf>
    <xf numFmtId="0" fontId="0" fillId="50" borderId="0" xfId="0" applyFill="1">
      <alignment vertical="center"/>
    </xf>
    <xf numFmtId="0" fontId="85" fillId="50" borderId="0" xfId="0" applyFont="1" applyFill="1" applyAlignment="1" applyProtection="1">
      <alignment vertical="center" wrapText="1"/>
      <protection locked="0"/>
    </xf>
    <xf numFmtId="0" fontId="85" fillId="50" borderId="29" xfId="0" applyFont="1" applyFill="1" applyBorder="1" applyAlignment="1" applyProtection="1">
      <alignment vertical="center" wrapText="1"/>
      <protection locked="0"/>
    </xf>
    <xf numFmtId="0" fontId="104" fillId="50" borderId="0" xfId="0" applyFont="1" applyFill="1">
      <alignment vertical="center"/>
    </xf>
    <xf numFmtId="0" fontId="85" fillId="50" borderId="0" xfId="44" applyFont="1" applyFill="1"/>
    <xf numFmtId="0" fontId="85" fillId="46" borderId="0" xfId="0" applyFont="1" applyFill="1" applyAlignment="1" applyProtection="1">
      <alignment vertical="center" wrapText="1"/>
      <protection locked="0"/>
    </xf>
    <xf numFmtId="0" fontId="0" fillId="26" borderId="26" xfId="0" applyFill="1" applyBorder="1">
      <alignment vertical="center"/>
    </xf>
    <xf numFmtId="0" fontId="0" fillId="26" borderId="56" xfId="0" applyFill="1" applyBorder="1">
      <alignment vertical="center"/>
    </xf>
    <xf numFmtId="0" fontId="121" fillId="0" borderId="0" xfId="0" applyFont="1" applyAlignment="1">
      <alignment horizontal="center" vertical="center" wrapText="1"/>
    </xf>
    <xf numFmtId="179" fontId="95" fillId="0" borderId="132" xfId="292" applyNumberFormat="1" applyFont="1" applyBorder="1" applyAlignment="1">
      <alignment horizontal="center" vertical="center" wrapText="1"/>
    </xf>
    <xf numFmtId="179" fontId="95" fillId="0" borderId="244" xfId="292" applyNumberFormat="1" applyFont="1" applyBorder="1" applyAlignment="1">
      <alignment horizontal="center" vertical="top" wrapText="1"/>
    </xf>
    <xf numFmtId="38" fontId="0" fillId="0" borderId="190" xfId="0" applyNumberFormat="1" applyBorder="1">
      <alignment vertical="center"/>
    </xf>
    <xf numFmtId="0" fontId="93" fillId="0" borderId="0" xfId="292" applyFont="1" applyAlignment="1">
      <alignment horizontal="left" vertical="top" wrapText="1"/>
    </xf>
    <xf numFmtId="179" fontId="93" fillId="0" borderId="0" xfId="292" applyNumberFormat="1" applyFont="1" applyAlignment="1">
      <alignment vertical="center" shrinkToFit="1"/>
    </xf>
    <xf numFmtId="0" fontId="95" fillId="29" borderId="0" xfId="292" applyFont="1" applyFill="1" applyAlignment="1">
      <alignment horizontal="center" vertical="top" wrapText="1"/>
    </xf>
    <xf numFmtId="179" fontId="95" fillId="29" borderId="0" xfId="292" applyNumberFormat="1" applyFont="1" applyFill="1" applyAlignment="1">
      <alignment horizontal="center" vertical="top" wrapText="1"/>
    </xf>
    <xf numFmtId="0" fontId="0" fillId="33" borderId="26" xfId="0" applyFill="1" applyBorder="1">
      <alignment vertical="center"/>
    </xf>
    <xf numFmtId="0" fontId="0" fillId="43" borderId="0" xfId="0" applyFill="1">
      <alignment vertical="center"/>
    </xf>
    <xf numFmtId="0" fontId="0" fillId="43" borderId="0" xfId="0" applyFill="1" applyAlignment="1">
      <alignment horizontal="center" vertical="center"/>
    </xf>
    <xf numFmtId="0" fontId="0" fillId="0" borderId="55" xfId="0" applyBorder="1" applyAlignment="1">
      <alignment horizontal="center" vertical="center" wrapText="1"/>
    </xf>
    <xf numFmtId="0" fontId="0" fillId="46" borderId="91" xfId="0" applyFill="1" applyBorder="1">
      <alignment vertical="center"/>
    </xf>
    <xf numFmtId="0" fontId="0" fillId="33" borderId="26" xfId="0" applyFill="1" applyBorder="1" applyAlignment="1">
      <alignment horizontal="center" vertical="center"/>
    </xf>
    <xf numFmtId="0" fontId="0" fillId="33" borderId="26" xfId="0" applyFill="1" applyBorder="1" applyAlignment="1">
      <alignment horizontal="centerContinuous" vertical="center"/>
    </xf>
    <xf numFmtId="0" fontId="0" fillId="43" borderId="26" xfId="0" applyFill="1" applyBorder="1" applyAlignment="1">
      <alignment horizontal="centerContinuous" vertical="center"/>
    </xf>
    <xf numFmtId="0" fontId="121" fillId="0" borderId="23" xfId="0" applyFont="1" applyBorder="1" applyAlignment="1">
      <alignment horizontal="centerContinuous" vertical="center"/>
    </xf>
    <xf numFmtId="0" fontId="121" fillId="0" borderId="38" xfId="0" applyFont="1" applyBorder="1" applyAlignment="1">
      <alignment horizontal="centerContinuous" vertical="center"/>
    </xf>
    <xf numFmtId="0" fontId="121" fillId="0" borderId="36" xfId="0" applyFont="1" applyBorder="1" applyAlignment="1">
      <alignment horizontal="centerContinuous" vertical="center"/>
    </xf>
    <xf numFmtId="0" fontId="53" fillId="24" borderId="26" xfId="0" applyFont="1" applyFill="1" applyBorder="1" applyAlignment="1">
      <alignment horizontal="center" vertical="center"/>
    </xf>
    <xf numFmtId="0" fontId="53" fillId="24" borderId="36" xfId="0" applyFont="1" applyFill="1" applyBorder="1" applyAlignment="1">
      <alignment horizontal="centerContinuous" vertical="center"/>
    </xf>
    <xf numFmtId="0" fontId="53" fillId="28" borderId="83" xfId="0" applyFont="1" applyFill="1" applyBorder="1" applyAlignment="1">
      <alignment horizontal="center" vertical="center"/>
    </xf>
    <xf numFmtId="201" fontId="53" fillId="24" borderId="26" xfId="0" applyNumberFormat="1" applyFont="1" applyFill="1" applyBorder="1">
      <alignment vertical="center"/>
    </xf>
    <xf numFmtId="201" fontId="53" fillId="24" borderId="23" xfId="0" applyNumberFormat="1" applyFont="1" applyFill="1" applyBorder="1" applyAlignment="1">
      <alignment horizontal="centerContinuous" vertical="center"/>
    </xf>
    <xf numFmtId="0" fontId="0" fillId="0" borderId="26" xfId="0" applyBorder="1" applyAlignment="1">
      <alignment horizontal="centerContinuous" vertical="center"/>
    </xf>
    <xf numFmtId="0" fontId="0" fillId="0" borderId="26" xfId="0" applyBorder="1" applyAlignment="1">
      <alignment horizontal="centerContinuous" vertical="center" wrapText="1"/>
    </xf>
    <xf numFmtId="0" fontId="85" fillId="50" borderId="26" xfId="44" applyFont="1" applyFill="1" applyBorder="1" applyAlignment="1">
      <alignment vertical="center"/>
    </xf>
    <xf numFmtId="0" fontId="0" fillId="46" borderId="0" xfId="0" applyFill="1" applyAlignment="1">
      <alignment horizontal="center" vertical="center"/>
    </xf>
    <xf numFmtId="207" fontId="0" fillId="43" borderId="0" xfId="0" applyNumberFormat="1" applyFill="1">
      <alignment vertical="center"/>
    </xf>
    <xf numFmtId="207" fontId="0" fillId="0" borderId="23" xfId="0" applyNumberFormat="1" applyBorder="1">
      <alignment vertical="center"/>
    </xf>
    <xf numFmtId="0" fontId="0" fillId="0" borderId="23" xfId="0" applyBorder="1" applyAlignment="1">
      <alignment vertical="center" wrapText="1"/>
    </xf>
    <xf numFmtId="0" fontId="0" fillId="0" borderId="38" xfId="0" applyBorder="1" applyAlignment="1">
      <alignment vertical="center" wrapText="1"/>
    </xf>
    <xf numFmtId="0" fontId="0" fillId="0" borderId="36" xfId="0" applyBorder="1" applyAlignment="1">
      <alignment vertical="center" wrapText="1"/>
    </xf>
    <xf numFmtId="207" fontId="0" fillId="0" borderId="23" xfId="0" applyNumberFormat="1" applyBorder="1" applyAlignment="1">
      <alignment vertical="center" wrapText="1"/>
    </xf>
    <xf numFmtId="0" fontId="104" fillId="49" borderId="324" xfId="0" applyFont="1" applyFill="1" applyBorder="1" applyAlignment="1">
      <alignment horizontal="center" vertical="center"/>
    </xf>
    <xf numFmtId="0" fontId="104" fillId="49" borderId="325" xfId="0" applyFont="1" applyFill="1" applyBorder="1" applyAlignment="1">
      <alignment horizontal="center" vertical="center"/>
    </xf>
    <xf numFmtId="0" fontId="104" fillId="49" borderId="72" xfId="0" applyFont="1" applyFill="1" applyBorder="1" applyAlignment="1">
      <alignment horizontal="center" vertical="center"/>
    </xf>
    <xf numFmtId="0" fontId="104" fillId="49" borderId="83" xfId="0" applyFont="1" applyFill="1" applyBorder="1" applyAlignment="1">
      <alignment horizontal="center" vertical="center"/>
    </xf>
    <xf numFmtId="0" fontId="104" fillId="49" borderId="326" xfId="0" applyFont="1" applyFill="1" applyBorder="1" applyAlignment="1">
      <alignment horizontal="center" vertical="center"/>
    </xf>
    <xf numFmtId="0" fontId="104" fillId="0" borderId="26" xfId="0" applyFont="1" applyBorder="1" applyAlignment="1">
      <alignment horizontal="center" vertical="center"/>
    </xf>
    <xf numFmtId="0" fontId="104" fillId="49" borderId="26" xfId="0" applyFont="1" applyFill="1" applyBorder="1" applyAlignment="1">
      <alignment horizontal="center" vertical="center"/>
    </xf>
    <xf numFmtId="0" fontId="104" fillId="49" borderId="33" xfId="0" applyFont="1" applyFill="1" applyBorder="1" applyAlignment="1">
      <alignment horizontal="center" vertical="center"/>
    </xf>
    <xf numFmtId="0" fontId="104" fillId="0" borderId="330" xfId="0" applyFont="1" applyBorder="1" applyAlignment="1">
      <alignment horizontal="center" vertical="center"/>
    </xf>
    <xf numFmtId="0" fontId="104" fillId="49" borderId="330" xfId="0" applyFont="1" applyFill="1" applyBorder="1" applyAlignment="1">
      <alignment horizontal="center" vertical="center"/>
    </xf>
    <xf numFmtId="0" fontId="104" fillId="49" borderId="331" xfId="0" applyFont="1" applyFill="1" applyBorder="1" applyAlignment="1">
      <alignment horizontal="center" vertical="center"/>
    </xf>
    <xf numFmtId="0" fontId="104" fillId="0" borderId="324" xfId="0" applyFont="1" applyBorder="1" applyAlignment="1">
      <alignment horizontal="center" vertical="center"/>
    </xf>
    <xf numFmtId="0" fontId="104" fillId="0" borderId="83" xfId="0" applyFont="1" applyBorder="1" applyAlignment="1">
      <alignment horizontal="center" vertical="center"/>
    </xf>
    <xf numFmtId="0" fontId="104" fillId="0" borderId="33" xfId="0" applyFont="1" applyBorder="1" applyAlignment="1">
      <alignment horizontal="center" vertical="center"/>
    </xf>
    <xf numFmtId="0" fontId="104" fillId="0" borderId="81" xfId="0" applyFont="1" applyBorder="1" applyAlignment="1">
      <alignment horizontal="center" vertical="center"/>
    </xf>
    <xf numFmtId="0" fontId="104" fillId="56" borderId="81" xfId="0" applyFont="1" applyFill="1" applyBorder="1" applyAlignment="1">
      <alignment horizontal="center" vertical="center"/>
    </xf>
    <xf numFmtId="0" fontId="104" fillId="56" borderId="330" xfId="0" applyFont="1" applyFill="1" applyBorder="1" applyAlignment="1">
      <alignment horizontal="center" vertical="center"/>
    </xf>
    <xf numFmtId="0" fontId="104" fillId="0" borderId="331" xfId="0" applyFont="1" applyBorder="1" applyAlignment="1">
      <alignment horizontal="center" vertical="center"/>
    </xf>
    <xf numFmtId="0" fontId="104" fillId="56" borderId="26" xfId="0" applyFont="1" applyFill="1" applyBorder="1" applyAlignment="1">
      <alignment horizontal="center" vertical="center"/>
    </xf>
    <xf numFmtId="201" fontId="0" fillId="0" borderId="23" xfId="0" applyNumberFormat="1" applyBorder="1">
      <alignment vertical="center"/>
    </xf>
    <xf numFmtId="0" fontId="35" fillId="0" borderId="26" xfId="0" applyFont="1" applyBorder="1" applyAlignment="1">
      <alignment horizontal="centerContinuous" vertical="center" wrapText="1"/>
    </xf>
    <xf numFmtId="0" fontId="0" fillId="30" borderId="54" xfId="0" applyFill="1" applyBorder="1" applyAlignment="1">
      <alignment horizontal="center" vertical="center"/>
    </xf>
    <xf numFmtId="186" fontId="35" fillId="30" borderId="106" xfId="44" applyNumberFormat="1" applyFont="1" applyFill="1" applyBorder="1" applyAlignment="1">
      <alignment horizontal="center" vertical="center"/>
    </xf>
    <xf numFmtId="0" fontId="104" fillId="0" borderId="294" xfId="0" applyFont="1" applyBorder="1" applyAlignment="1">
      <alignment horizontal="center" vertical="center"/>
    </xf>
    <xf numFmtId="0" fontId="104" fillId="0" borderId="110" xfId="0" applyFont="1" applyBorder="1" applyAlignment="1">
      <alignment horizontal="center" vertical="center"/>
    </xf>
    <xf numFmtId="0" fontId="104" fillId="0" borderId="97" xfId="0" applyFont="1" applyBorder="1" applyAlignment="1">
      <alignment horizontal="center" vertical="center"/>
    </xf>
    <xf numFmtId="0" fontId="104" fillId="0" borderId="350" xfId="0" applyFont="1" applyBorder="1" applyAlignment="1">
      <alignment horizontal="center" vertical="center"/>
    </xf>
    <xf numFmtId="0" fontId="104" fillId="49" borderId="280" xfId="0" applyFont="1" applyFill="1" applyBorder="1" applyAlignment="1">
      <alignment horizontal="center" vertical="center"/>
    </xf>
    <xf numFmtId="0" fontId="104" fillId="49" borderId="357" xfId="0" applyFont="1" applyFill="1" applyBorder="1" applyAlignment="1">
      <alignment horizontal="center" vertical="center"/>
    </xf>
    <xf numFmtId="0" fontId="104" fillId="49" borderId="97" xfId="0" applyFont="1" applyFill="1" applyBorder="1" applyAlignment="1">
      <alignment horizontal="center" vertical="center"/>
    </xf>
    <xf numFmtId="0" fontId="104" fillId="49" borderId="350" xfId="0" applyFont="1" applyFill="1" applyBorder="1" applyAlignment="1">
      <alignment horizontal="center" vertical="center"/>
    </xf>
    <xf numFmtId="186" fontId="35" fillId="30" borderId="104" xfId="44" applyNumberFormat="1" applyFont="1" applyFill="1" applyBorder="1" applyAlignment="1">
      <alignment horizontal="center" vertical="center"/>
    </xf>
    <xf numFmtId="0" fontId="104" fillId="0" borderId="108" xfId="0" applyFont="1" applyBorder="1" applyAlignment="1">
      <alignment horizontal="center" vertical="center"/>
    </xf>
    <xf numFmtId="0" fontId="0" fillId="24" borderId="26" xfId="0" applyFill="1" applyBorder="1" applyAlignment="1">
      <alignment horizontal="center" vertical="center"/>
    </xf>
    <xf numFmtId="0" fontId="0" fillId="24" borderId="26" xfId="0" applyFill="1" applyBorder="1" applyAlignment="1">
      <alignment horizontal="centerContinuous" vertical="center"/>
    </xf>
    <xf numFmtId="0" fontId="0" fillId="24" borderId="23" xfId="0" applyFill="1" applyBorder="1" applyAlignment="1">
      <alignment horizontal="centerContinuous" vertical="center"/>
    </xf>
    <xf numFmtId="0" fontId="0" fillId="24" borderId="36" xfId="0" applyFill="1" applyBorder="1" applyAlignment="1">
      <alignment horizontal="centerContinuous" vertical="center"/>
    </xf>
    <xf numFmtId="0" fontId="0" fillId="24" borderId="26" xfId="0" applyFill="1" applyBorder="1" applyAlignment="1">
      <alignment horizontal="center" vertical="center" wrapText="1"/>
    </xf>
    <xf numFmtId="0" fontId="0" fillId="24" borderId="26" xfId="0" applyFill="1" applyBorder="1" applyAlignment="1">
      <alignment horizontal="centerContinuous" vertical="center" wrapText="1"/>
    </xf>
    <xf numFmtId="0" fontId="0" fillId="24" borderId="23" xfId="0" applyFill="1" applyBorder="1" applyAlignment="1">
      <alignment horizontal="centerContinuous" vertical="center" wrapText="1"/>
    </xf>
    <xf numFmtId="0" fontId="0" fillId="24" borderId="36" xfId="0" applyFill="1" applyBorder="1" applyAlignment="1">
      <alignment horizontal="centerContinuous" vertical="center" wrapText="1"/>
    </xf>
    <xf numFmtId="0" fontId="109" fillId="0" borderId="0" xfId="0" applyFont="1">
      <alignment vertical="center"/>
    </xf>
    <xf numFmtId="0" fontId="0" fillId="24" borderId="0" xfId="0" applyFill="1" applyAlignment="1">
      <alignment horizontal="center" vertical="center"/>
    </xf>
    <xf numFmtId="0" fontId="0" fillId="0" borderId="41" xfId="0" applyBorder="1">
      <alignment vertical="center"/>
    </xf>
    <xf numFmtId="0" fontId="125" fillId="0" borderId="56" xfId="284" applyFont="1" applyBorder="1" applyAlignment="1">
      <alignment horizontal="center" vertical="center" shrinkToFit="1"/>
    </xf>
    <xf numFmtId="0" fontId="138" fillId="30" borderId="56" xfId="0" applyFont="1" applyFill="1" applyBorder="1" applyAlignment="1">
      <alignment horizontal="left" vertical="center"/>
    </xf>
    <xf numFmtId="0" fontId="53" fillId="0" borderId="0" xfId="0" applyFont="1" applyAlignment="1">
      <alignment horizontal="center" vertical="center" wrapText="1"/>
    </xf>
    <xf numFmtId="38" fontId="53" fillId="0" borderId="0" xfId="0" applyNumberFormat="1" applyFont="1" applyAlignment="1">
      <alignment horizontal="center" vertical="center" wrapText="1"/>
    </xf>
    <xf numFmtId="38" fontId="205" fillId="0" borderId="0" xfId="0" applyNumberFormat="1" applyFont="1" applyAlignment="1">
      <alignment horizontal="center" vertical="center" wrapText="1"/>
    </xf>
    <xf numFmtId="0" fontId="205" fillId="0" borderId="0" xfId="0" applyFont="1" applyAlignment="1">
      <alignment horizontal="center" vertical="center" wrapText="1"/>
    </xf>
    <xf numFmtId="179" fontId="53" fillId="0" borderId="0" xfId="0" applyNumberFormat="1" applyFont="1" applyAlignment="1">
      <alignment horizontal="center" vertical="center" shrinkToFit="1"/>
    </xf>
    <xf numFmtId="0" fontId="35" fillId="26" borderId="56" xfId="0" applyFont="1" applyFill="1" applyBorder="1" applyAlignment="1">
      <alignment vertical="center" wrapText="1"/>
    </xf>
    <xf numFmtId="0" fontId="0" fillId="57" borderId="52" xfId="0" applyFill="1" applyBorder="1" applyAlignment="1">
      <alignment horizontal="centerContinuous" vertical="center"/>
    </xf>
    <xf numFmtId="0" fontId="0" fillId="57" borderId="16" xfId="0" applyFill="1" applyBorder="1" applyAlignment="1">
      <alignment horizontal="centerContinuous" vertical="center"/>
    </xf>
    <xf numFmtId="0" fontId="0" fillId="57" borderId="15" xfId="0" applyFill="1" applyBorder="1" applyAlignment="1">
      <alignment horizontal="centerContinuous" vertical="center"/>
    </xf>
    <xf numFmtId="0" fontId="0" fillId="66" borderId="52" xfId="0" applyFill="1" applyBorder="1" applyAlignment="1">
      <alignment horizontal="centerContinuous" vertical="center"/>
    </xf>
    <xf numFmtId="0" fontId="0" fillId="66" borderId="16" xfId="0" applyFill="1" applyBorder="1" applyAlignment="1">
      <alignment horizontal="centerContinuous" vertical="center"/>
    </xf>
    <xf numFmtId="0" fontId="0" fillId="66" borderId="15" xfId="0" applyFill="1" applyBorder="1" applyAlignment="1">
      <alignment horizontal="centerContinuous" vertical="center"/>
    </xf>
    <xf numFmtId="0" fontId="95" fillId="29" borderId="56" xfId="0" applyFont="1" applyFill="1" applyBorder="1" applyAlignment="1">
      <alignment horizontal="left" vertical="top" wrapText="1"/>
    </xf>
    <xf numFmtId="201" fontId="93" fillId="0" borderId="358" xfId="0" applyNumberFormat="1" applyFont="1" applyBorder="1" applyAlignment="1">
      <alignment vertical="center" shrinkToFit="1"/>
    </xf>
    <xf numFmtId="0" fontId="95" fillId="64" borderId="26" xfId="0" applyFont="1" applyFill="1" applyBorder="1" applyAlignment="1">
      <alignment horizontal="left" vertical="top" wrapText="1"/>
    </xf>
    <xf numFmtId="0" fontId="99" fillId="29" borderId="36" xfId="0" applyFont="1" applyFill="1" applyBorder="1" applyAlignment="1">
      <alignment horizontal="left" vertical="top" wrapText="1"/>
    </xf>
    <xf numFmtId="0" fontId="0" fillId="29" borderId="23" xfId="0" applyFill="1" applyBorder="1">
      <alignment vertical="center"/>
    </xf>
    <xf numFmtId="0" fontId="0" fillId="29" borderId="38" xfId="0" applyFill="1" applyBorder="1">
      <alignment vertical="center"/>
    </xf>
    <xf numFmtId="0" fontId="0" fillId="29" borderId="36" xfId="0" applyFill="1" applyBorder="1">
      <alignment vertical="center"/>
    </xf>
    <xf numFmtId="0" fontId="0" fillId="50" borderId="26" xfId="0" applyFill="1" applyBorder="1">
      <alignment vertical="center"/>
    </xf>
    <xf numFmtId="0" fontId="54" fillId="26" borderId="17" xfId="0" applyFont="1" applyFill="1" applyBorder="1" applyProtection="1">
      <alignment vertical="center"/>
      <protection locked="0"/>
    </xf>
    <xf numFmtId="0" fontId="54" fillId="26" borderId="0" xfId="0" applyFont="1" applyFill="1" applyProtection="1">
      <alignment vertical="center"/>
      <protection locked="0"/>
    </xf>
    <xf numFmtId="179" fontId="53" fillId="27" borderId="160" xfId="0" applyNumberFormat="1" applyFont="1" applyFill="1" applyBorder="1" applyAlignment="1">
      <alignment vertical="center" shrinkToFit="1"/>
    </xf>
    <xf numFmtId="179" fontId="53" fillId="27" borderId="161" xfId="0" applyNumberFormat="1" applyFont="1" applyFill="1" applyBorder="1" applyAlignment="1">
      <alignment vertical="center" shrinkToFit="1"/>
    </xf>
    <xf numFmtId="179" fontId="53" fillId="27" borderId="162" xfId="0" applyNumberFormat="1" applyFont="1" applyFill="1" applyBorder="1" applyAlignment="1">
      <alignment vertical="center" shrinkToFit="1"/>
    </xf>
    <xf numFmtId="0" fontId="53" fillId="27" borderId="154" xfId="0" applyFont="1" applyFill="1" applyBorder="1" applyAlignment="1">
      <alignment horizontal="center" vertical="center"/>
    </xf>
    <xf numFmtId="0" fontId="54" fillId="50" borderId="0" xfId="294" applyFont="1" applyFill="1">
      <alignment vertical="center"/>
    </xf>
    <xf numFmtId="0" fontId="35" fillId="24" borderId="23" xfId="0" applyFont="1" applyFill="1" applyBorder="1" applyAlignment="1">
      <alignment vertical="center" wrapText="1"/>
    </xf>
    <xf numFmtId="0" fontId="95" fillId="29" borderId="359" xfId="0" applyFont="1" applyFill="1" applyBorder="1" applyAlignment="1">
      <alignment horizontal="left" vertical="top" wrapText="1"/>
    </xf>
    <xf numFmtId="206" fontId="35" fillId="0" borderId="26" xfId="0" applyNumberFormat="1" applyFont="1" applyBorder="1" applyAlignment="1">
      <alignment vertical="center" wrapText="1"/>
    </xf>
    <xf numFmtId="0" fontId="99" fillId="29" borderId="26" xfId="0" applyFont="1" applyFill="1" applyBorder="1" applyAlignment="1">
      <alignment horizontal="left" vertical="top" wrapText="1"/>
    </xf>
    <xf numFmtId="179" fontId="95" fillId="29" borderId="56" xfId="0" applyNumberFormat="1" applyFont="1" applyFill="1" applyBorder="1" applyAlignment="1">
      <alignment horizontal="left" vertical="top" wrapText="1"/>
    </xf>
    <xf numFmtId="0" fontId="95" fillId="29" borderId="360" xfId="0" applyFont="1" applyFill="1" applyBorder="1" applyAlignment="1">
      <alignment horizontal="left" vertical="top" wrapText="1"/>
    </xf>
    <xf numFmtId="0" fontId="95" fillId="29" borderId="361" xfId="0" applyFont="1" applyFill="1" applyBorder="1" applyAlignment="1">
      <alignment horizontal="left" vertical="top" wrapText="1"/>
    </xf>
    <xf numFmtId="0" fontId="0" fillId="63" borderId="52" xfId="0" applyFill="1" applyBorder="1" applyAlignment="1">
      <alignment horizontal="centerContinuous" vertical="center"/>
    </xf>
    <xf numFmtId="0" fontId="0" fillId="63" borderId="16" xfId="0" applyFill="1" applyBorder="1" applyAlignment="1">
      <alignment horizontal="centerContinuous" vertical="center"/>
    </xf>
    <xf numFmtId="0" fontId="0" fillId="63" borderId="15" xfId="0" applyFill="1" applyBorder="1" applyAlignment="1">
      <alignment horizontal="centerContinuous" vertical="center"/>
    </xf>
    <xf numFmtId="206" fontId="35" fillId="0" borderId="351" xfId="0" applyNumberFormat="1" applyFont="1" applyBorder="1" applyAlignment="1">
      <alignment vertical="center" wrapText="1"/>
    </xf>
    <xf numFmtId="206" fontId="35" fillId="0" borderId="362" xfId="0" applyNumberFormat="1" applyFont="1" applyBorder="1" applyAlignment="1">
      <alignment vertical="center" wrapText="1"/>
    </xf>
    <xf numFmtId="0" fontId="95" fillId="29" borderId="363" xfId="0" applyFont="1" applyFill="1" applyBorder="1" applyAlignment="1">
      <alignment horizontal="left" vertical="top" wrapText="1"/>
    </xf>
    <xf numFmtId="0" fontId="95" fillId="29" borderId="364" xfId="0" applyFont="1" applyFill="1" applyBorder="1" applyAlignment="1">
      <alignment horizontal="left" vertical="top" wrapText="1"/>
    </xf>
    <xf numFmtId="178" fontId="103" fillId="52" borderId="23" xfId="0" applyNumberFormat="1" applyFont="1" applyFill="1" applyBorder="1" applyAlignment="1">
      <alignment vertical="center" wrapText="1"/>
    </xf>
    <xf numFmtId="0" fontId="103" fillId="52" borderId="238" xfId="0" applyFont="1" applyFill="1" applyBorder="1" applyAlignment="1">
      <alignment horizontal="centerContinuous" vertical="center" wrapText="1"/>
    </xf>
    <xf numFmtId="0" fontId="103" fillId="52" borderId="366" xfId="0" applyFont="1" applyFill="1" applyBorder="1" applyAlignment="1">
      <alignment horizontal="center" vertical="center" wrapText="1"/>
    </xf>
    <xf numFmtId="0" fontId="0" fillId="0" borderId="0" xfId="0" quotePrefix="1">
      <alignment vertical="center"/>
    </xf>
    <xf numFmtId="0" fontId="103" fillId="51" borderId="229" xfId="0" applyFont="1" applyFill="1" applyBorder="1">
      <alignment vertical="center"/>
    </xf>
    <xf numFmtId="0" fontId="103" fillId="52" borderId="367" xfId="0" applyFont="1" applyFill="1" applyBorder="1" applyAlignment="1">
      <alignment horizontal="centerContinuous" vertical="top" wrapText="1"/>
    </xf>
    <xf numFmtId="0" fontId="103" fillId="52" borderId="368" xfId="0" applyFont="1" applyFill="1" applyBorder="1" applyAlignment="1">
      <alignment horizontal="centerContinuous" vertical="top" wrapText="1"/>
    </xf>
    <xf numFmtId="0" fontId="103" fillId="51" borderId="22" xfId="0" applyFont="1" applyFill="1" applyBorder="1">
      <alignment vertical="center"/>
    </xf>
    <xf numFmtId="0" fontId="103" fillId="51" borderId="252" xfId="0" applyFont="1" applyFill="1" applyBorder="1" applyAlignment="1">
      <alignment horizontal="center" vertical="center" wrapText="1"/>
    </xf>
    <xf numFmtId="179" fontId="103" fillId="52" borderId="131" xfId="0" applyNumberFormat="1" applyFont="1" applyFill="1" applyBorder="1" applyAlignment="1">
      <alignment horizontal="centerContinuous" vertical="center" wrapText="1"/>
    </xf>
    <xf numFmtId="0" fontId="103" fillId="52" borderId="132" xfId="0" applyFont="1" applyFill="1" applyBorder="1" applyAlignment="1">
      <alignment horizontal="centerContinuous" vertical="center" wrapText="1"/>
    </xf>
    <xf numFmtId="0" fontId="103" fillId="52" borderId="369" xfId="0" applyFont="1" applyFill="1" applyBorder="1" applyAlignment="1">
      <alignment horizontal="centerContinuous" vertical="center" wrapText="1"/>
    </xf>
    <xf numFmtId="179" fontId="103" fillId="52" borderId="370" xfId="0" applyNumberFormat="1" applyFont="1" applyFill="1" applyBorder="1" applyAlignment="1">
      <alignment horizontal="center" vertical="center" wrapText="1"/>
    </xf>
    <xf numFmtId="0" fontId="103" fillId="52" borderId="371" xfId="0" applyFont="1" applyFill="1" applyBorder="1" applyAlignment="1">
      <alignment horizontal="center" vertical="center" wrapText="1"/>
    </xf>
    <xf numFmtId="0" fontId="101" fillId="52" borderId="365" xfId="0" applyFont="1" applyFill="1" applyBorder="1" applyAlignment="1">
      <alignment horizontal="center" vertical="center" wrapText="1"/>
    </xf>
    <xf numFmtId="0" fontId="103" fillId="52" borderId="372" xfId="0" applyFont="1" applyFill="1" applyBorder="1" applyAlignment="1">
      <alignment horizontal="center" vertical="center" wrapText="1"/>
    </xf>
    <xf numFmtId="0" fontId="85" fillId="0" borderId="0" xfId="44" applyFont="1" applyAlignment="1">
      <alignment horizontal="center" vertical="center" wrapText="1"/>
    </xf>
    <xf numFmtId="0" fontId="103" fillId="52" borderId="373" xfId="0" applyFont="1" applyFill="1" applyBorder="1" applyAlignment="1">
      <alignment horizontal="center" vertical="center" wrapText="1"/>
    </xf>
    <xf numFmtId="0" fontId="103" fillId="52" borderId="375" xfId="0" applyFont="1" applyFill="1" applyBorder="1" applyAlignment="1">
      <alignment horizontal="center" vertical="center" wrapText="1"/>
    </xf>
    <xf numFmtId="0" fontId="103" fillId="52" borderId="374" xfId="0" applyFont="1" applyFill="1" applyBorder="1" applyAlignment="1">
      <alignment horizontal="center" vertical="center" wrapText="1"/>
    </xf>
    <xf numFmtId="0" fontId="103" fillId="52" borderId="376" xfId="0" applyFont="1" applyFill="1" applyBorder="1" applyAlignment="1">
      <alignment horizontal="center" vertical="center" wrapText="1"/>
    </xf>
    <xf numFmtId="179" fontId="200" fillId="52" borderId="374" xfId="0" applyNumberFormat="1" applyFont="1" applyFill="1" applyBorder="1" applyAlignment="1">
      <alignment horizontal="center" vertical="center" wrapText="1"/>
    </xf>
    <xf numFmtId="0" fontId="103" fillId="52" borderId="377" xfId="0" applyFont="1" applyFill="1" applyBorder="1" applyAlignment="1">
      <alignment horizontal="center" vertical="center" wrapText="1"/>
    </xf>
    <xf numFmtId="0" fontId="103" fillId="52" borderId="379" xfId="0" applyFont="1" applyFill="1" applyBorder="1" applyAlignment="1">
      <alignment horizontal="centerContinuous" vertical="center" wrapText="1"/>
    </xf>
    <xf numFmtId="179" fontId="103" fillId="52" borderId="380" xfId="0" applyNumberFormat="1" applyFont="1" applyFill="1" applyBorder="1" applyAlignment="1">
      <alignment horizontal="centerContinuous" vertical="center" wrapText="1"/>
    </xf>
    <xf numFmtId="178" fontId="103" fillId="52" borderId="380" xfId="0" applyNumberFormat="1" applyFont="1" applyFill="1" applyBorder="1" applyAlignment="1">
      <alignment horizontal="centerContinuous" vertical="center" wrapText="1"/>
    </xf>
    <xf numFmtId="0" fontId="103" fillId="52" borderId="380" xfId="0" applyFont="1" applyFill="1" applyBorder="1" applyAlignment="1">
      <alignment horizontal="centerContinuous" vertical="center" wrapText="1"/>
    </xf>
    <xf numFmtId="182" fontId="103" fillId="52" borderId="380" xfId="0" applyNumberFormat="1" applyFont="1" applyFill="1" applyBorder="1" applyAlignment="1">
      <alignment horizontal="centerContinuous" vertical="center" wrapText="1"/>
    </xf>
    <xf numFmtId="179" fontId="103" fillId="52" borderId="380" xfId="0" applyNumberFormat="1" applyFont="1" applyFill="1" applyBorder="1" applyAlignment="1">
      <alignment horizontal="centerContinuous" vertical="center"/>
    </xf>
    <xf numFmtId="0" fontId="103" fillId="52" borderId="380" xfId="0" applyFont="1" applyFill="1" applyBorder="1" applyAlignment="1">
      <alignment horizontal="centerContinuous" vertical="center"/>
    </xf>
    <xf numFmtId="0" fontId="103" fillId="52" borderId="381" xfId="0" applyFont="1" applyFill="1" applyBorder="1" applyAlignment="1">
      <alignment horizontal="centerContinuous" vertical="center" wrapText="1"/>
    </xf>
    <xf numFmtId="179" fontId="103" fillId="52" borderId="381" xfId="0" applyNumberFormat="1" applyFont="1" applyFill="1" applyBorder="1" applyAlignment="1">
      <alignment horizontal="centerContinuous" vertical="center" wrapText="1"/>
    </xf>
    <xf numFmtId="0" fontId="103" fillId="52" borderId="378" xfId="0" applyFont="1" applyFill="1" applyBorder="1" applyAlignment="1">
      <alignment horizontal="center" vertical="center" wrapText="1"/>
    </xf>
    <xf numFmtId="0" fontId="101" fillId="52" borderId="374" xfId="0" applyFont="1" applyFill="1" applyBorder="1" applyAlignment="1">
      <alignment horizontal="center" vertical="center" wrapText="1"/>
    </xf>
    <xf numFmtId="178" fontId="103" fillId="52" borderId="236" xfId="0" applyNumberFormat="1" applyFont="1" applyFill="1" applyBorder="1" applyAlignment="1">
      <alignment horizontal="centerContinuous" vertical="center" wrapText="1"/>
    </xf>
    <xf numFmtId="0" fontId="103" fillId="52" borderId="382" xfId="0" applyFont="1" applyFill="1" applyBorder="1" applyAlignment="1">
      <alignment horizontal="center" vertical="center" wrapText="1"/>
    </xf>
    <xf numFmtId="0" fontId="0" fillId="0" borderId="15" xfId="0" applyBorder="1">
      <alignment vertical="center"/>
    </xf>
    <xf numFmtId="0" fontId="25" fillId="50" borderId="0" xfId="294" applyFill="1">
      <alignment vertical="center"/>
    </xf>
    <xf numFmtId="0" fontId="33" fillId="50" borderId="0" xfId="294" applyFont="1" applyFill="1">
      <alignment vertical="center"/>
    </xf>
    <xf numFmtId="0" fontId="130" fillId="50" borderId="0" xfId="294" applyFont="1" applyFill="1">
      <alignment vertical="center"/>
    </xf>
    <xf numFmtId="0" fontId="53" fillId="50" borderId="0" xfId="44" applyFont="1" applyFill="1"/>
    <xf numFmtId="0" fontId="0" fillId="0" borderId="16" xfId="0" applyBorder="1">
      <alignment vertical="center"/>
    </xf>
    <xf numFmtId="0" fontId="103" fillId="52" borderId="383" xfId="0" applyFont="1" applyFill="1" applyBorder="1" applyAlignment="1">
      <alignment horizontal="centerContinuous" vertical="center" wrapText="1"/>
    </xf>
    <xf numFmtId="0" fontId="101" fillId="52" borderId="378" xfId="0" applyFont="1" applyFill="1" applyBorder="1" applyAlignment="1">
      <alignment horizontal="center" vertical="center" wrapText="1"/>
    </xf>
    <xf numFmtId="0" fontId="103" fillId="52" borderId="384" xfId="0" applyFont="1" applyFill="1" applyBorder="1" applyAlignment="1">
      <alignment horizontal="center" vertical="center" wrapText="1"/>
    </xf>
    <xf numFmtId="0" fontId="103" fillId="52" borderId="251" xfId="0" applyFont="1" applyFill="1" applyBorder="1" applyAlignment="1">
      <alignment horizontal="centerContinuous" vertical="center"/>
    </xf>
    <xf numFmtId="179" fontId="103" fillId="52" borderId="236" xfId="0" applyNumberFormat="1" applyFont="1" applyFill="1" applyBorder="1" applyAlignment="1">
      <alignment horizontal="centerContinuous" vertical="center" wrapText="1"/>
    </xf>
    <xf numFmtId="179" fontId="103" fillId="52" borderId="243" xfId="0" applyNumberFormat="1" applyFont="1" applyFill="1" applyBorder="1" applyAlignment="1">
      <alignment horizontal="centerContinuous" vertical="center" wrapText="1"/>
    </xf>
    <xf numFmtId="0" fontId="103" fillId="52" borderId="385" xfId="0" applyFont="1" applyFill="1" applyBorder="1" applyAlignment="1">
      <alignment horizontal="center" vertical="center" wrapText="1"/>
    </xf>
    <xf numFmtId="0" fontId="103" fillId="52" borderId="386" xfId="0" applyFont="1" applyFill="1" applyBorder="1" applyAlignment="1">
      <alignment horizontal="center" vertical="center" wrapText="1"/>
    </xf>
    <xf numFmtId="0" fontId="103" fillId="51" borderId="155" xfId="0" applyFont="1" applyFill="1" applyBorder="1">
      <alignment vertical="center"/>
    </xf>
    <xf numFmtId="0" fontId="103" fillId="52" borderId="236" xfId="0" applyFont="1" applyFill="1" applyBorder="1" applyAlignment="1">
      <alignment horizontal="center" vertical="center" wrapText="1"/>
    </xf>
    <xf numFmtId="0" fontId="103" fillId="51" borderId="27" xfId="0" applyFont="1" applyFill="1" applyBorder="1">
      <alignment vertical="center"/>
    </xf>
    <xf numFmtId="0" fontId="103" fillId="51" borderId="387" xfId="0" applyFont="1" applyFill="1" applyBorder="1">
      <alignment vertical="center"/>
    </xf>
    <xf numFmtId="0" fontId="103" fillId="52" borderId="388" xfId="0" applyFont="1" applyFill="1" applyBorder="1" applyAlignment="1">
      <alignment horizontal="center" vertical="center" wrapText="1"/>
    </xf>
    <xf numFmtId="0" fontId="103" fillId="52" borderId="239" xfId="0" applyFont="1" applyFill="1" applyBorder="1" applyAlignment="1">
      <alignment horizontal="centerContinuous" vertical="center" wrapText="1"/>
    </xf>
    <xf numFmtId="178" fontId="103" fillId="51" borderId="230" xfId="0" applyNumberFormat="1" applyFont="1" applyFill="1" applyBorder="1">
      <alignment vertical="center"/>
    </xf>
    <xf numFmtId="178" fontId="103" fillId="52" borderId="231" xfId="0" applyNumberFormat="1" applyFont="1" applyFill="1" applyBorder="1" applyAlignment="1">
      <alignment horizontal="centerContinuous" vertical="center" wrapText="1"/>
    </xf>
    <xf numFmtId="0" fontId="103" fillId="52" borderId="390" xfId="0" applyFont="1" applyFill="1" applyBorder="1" applyAlignment="1">
      <alignment horizontal="center" vertical="center" wrapText="1"/>
    </xf>
    <xf numFmtId="0" fontId="103" fillId="52" borderId="389" xfId="0" applyFont="1" applyFill="1" applyBorder="1" applyAlignment="1">
      <alignment horizontal="center" vertical="center" wrapText="1"/>
    </xf>
    <xf numFmtId="0" fontId="103" fillId="52" borderId="391" xfId="0" applyFont="1" applyFill="1" applyBorder="1" applyAlignment="1">
      <alignment horizontal="center" vertical="center" wrapText="1"/>
    </xf>
    <xf numFmtId="0" fontId="53" fillId="46" borderId="0" xfId="0" applyFont="1" applyFill="1" applyAlignment="1">
      <alignment horizontal="center" vertical="center"/>
    </xf>
    <xf numFmtId="0" fontId="18" fillId="49" borderId="0" xfId="284" applyFont="1" applyFill="1">
      <alignment vertical="center"/>
    </xf>
    <xf numFmtId="0" fontId="17" fillId="25" borderId="308" xfId="284" applyFont="1" applyFill="1" applyBorder="1" applyAlignment="1" applyProtection="1">
      <alignment vertical="center" shrinkToFit="1"/>
      <protection locked="0"/>
    </xf>
    <xf numFmtId="0" fontId="17" fillId="25" borderId="22" xfId="284" applyFont="1" applyFill="1" applyBorder="1" applyAlignment="1" applyProtection="1">
      <alignment vertical="center" shrinkToFit="1"/>
      <protection locked="0"/>
    </xf>
    <xf numFmtId="0" fontId="17" fillId="25" borderId="252" xfId="284" applyFont="1" applyFill="1" applyBorder="1" applyAlignment="1" applyProtection="1">
      <alignment vertical="center" shrinkToFit="1"/>
      <protection locked="0"/>
    </xf>
    <xf numFmtId="0" fontId="126" fillId="30" borderId="262" xfId="284" applyFont="1" applyFill="1" applyBorder="1" applyAlignment="1">
      <alignment horizontal="center" vertical="center" shrinkToFit="1"/>
    </xf>
    <xf numFmtId="0" fontId="22" fillId="30" borderId="257" xfId="284" applyFont="1" applyFill="1" applyBorder="1" applyAlignment="1">
      <alignment horizontal="left" vertical="center" shrinkToFit="1"/>
    </xf>
    <xf numFmtId="0" fontId="31" fillId="30" borderId="224" xfId="284" applyFill="1" applyBorder="1" applyAlignment="1">
      <alignment horizontal="left" vertical="center" shrinkToFit="1"/>
    </xf>
    <xf numFmtId="197" fontId="31" fillId="30" borderId="224" xfId="284" applyNumberFormat="1" applyFill="1" applyBorder="1" applyAlignment="1">
      <alignment vertical="center" shrinkToFit="1"/>
    </xf>
    <xf numFmtId="197" fontId="31" fillId="30" borderId="175" xfId="284" applyNumberFormat="1" applyFill="1" applyBorder="1" applyAlignment="1">
      <alignment vertical="center" shrinkToFit="1"/>
    </xf>
    <xf numFmtId="0" fontId="31" fillId="30" borderId="27" xfId="284" applyFill="1" applyBorder="1" applyAlignment="1">
      <alignment horizontal="center" vertical="center" shrinkToFit="1"/>
    </xf>
    <xf numFmtId="0" fontId="35" fillId="30" borderId="27" xfId="284" applyFont="1" applyFill="1" applyBorder="1" applyAlignment="1">
      <alignment horizontal="center" vertical="center" shrinkToFit="1"/>
    </xf>
    <xf numFmtId="0" fontId="126" fillId="30" borderId="55" xfId="284" applyFont="1" applyFill="1" applyBorder="1" applyAlignment="1">
      <alignment horizontal="center" vertical="center" shrinkToFit="1"/>
    </xf>
    <xf numFmtId="0" fontId="126" fillId="30" borderId="29" xfId="284" applyFont="1" applyFill="1" applyBorder="1" applyAlignment="1">
      <alignment horizontal="center" vertical="center" shrinkToFit="1"/>
    </xf>
    <xf numFmtId="0" fontId="127" fillId="30" borderId="30" xfId="284" applyFont="1" applyFill="1" applyBorder="1" applyAlignment="1">
      <alignment horizontal="center" vertical="center" wrapText="1" shrinkToFit="1"/>
    </xf>
    <xf numFmtId="0" fontId="127" fillId="30" borderId="55" xfId="284" applyFont="1" applyFill="1" applyBorder="1" applyAlignment="1">
      <alignment horizontal="center" vertical="center" wrapText="1" shrinkToFit="1"/>
    </xf>
    <xf numFmtId="0" fontId="178" fillId="0" borderId="0" xfId="0" applyFont="1" applyAlignment="1">
      <alignment horizontal="center" vertical="center"/>
    </xf>
    <xf numFmtId="0" fontId="85" fillId="0" borderId="0" xfId="0" applyFont="1" applyAlignment="1">
      <alignment horizontal="left" vertical="top"/>
    </xf>
    <xf numFmtId="0" fontId="85" fillId="46" borderId="0" xfId="0" applyFont="1" applyFill="1" applyAlignment="1">
      <alignment horizontal="center" vertical="center"/>
    </xf>
    <xf numFmtId="0" fontId="85" fillId="50" borderId="0" xfId="0" applyFont="1" applyFill="1">
      <alignment vertical="center"/>
    </xf>
    <xf numFmtId="0" fontId="85" fillId="0" borderId="0" xfId="44" applyFont="1" applyAlignment="1">
      <alignment vertical="center" wrapText="1"/>
    </xf>
    <xf numFmtId="0" fontId="178" fillId="0" borderId="100" xfId="44" applyFont="1" applyBorder="1" applyAlignment="1">
      <alignment horizontal="center"/>
    </xf>
    <xf numFmtId="0" fontId="178" fillId="0" borderId="0" xfId="44" applyFont="1" applyAlignment="1">
      <alignment horizontal="center"/>
    </xf>
    <xf numFmtId="0" fontId="85" fillId="0" borderId="0" xfId="44" applyFont="1" applyAlignment="1">
      <alignment horizontal="center"/>
    </xf>
    <xf numFmtId="0" fontId="85" fillId="24" borderId="0" xfId="44" applyFont="1" applyFill="1" applyAlignment="1">
      <alignment horizontal="left"/>
    </xf>
    <xf numFmtId="0" fontId="85" fillId="24" borderId="0" xfId="44" applyFont="1" applyFill="1" applyAlignment="1">
      <alignment horizontal="left" wrapText="1"/>
    </xf>
    <xf numFmtId="0" fontId="85" fillId="24" borderId="0" xfId="44" applyFont="1" applyFill="1" applyAlignment="1">
      <alignment horizontal="left" vertical="center"/>
    </xf>
    <xf numFmtId="0" fontId="85" fillId="0" borderId="265" xfId="44" applyFont="1" applyBorder="1" applyAlignment="1">
      <alignment vertical="center"/>
    </xf>
    <xf numFmtId="0" fontId="85" fillId="0" borderId="289" xfId="44" applyFont="1" applyBorder="1" applyAlignment="1">
      <alignment horizontal="left" vertical="center"/>
    </xf>
    <xf numFmtId="0" fontId="178" fillId="25" borderId="265" xfId="44" applyFont="1" applyFill="1" applyBorder="1" applyAlignment="1">
      <alignment horizontal="center" vertical="center" shrinkToFit="1"/>
    </xf>
    <xf numFmtId="0" fontId="178" fillId="0" borderId="266" xfId="44" applyFont="1" applyBorder="1" applyAlignment="1">
      <alignment horizontal="left" vertical="center"/>
    </xf>
    <xf numFmtId="0" fontId="178" fillId="25" borderId="266" xfId="44" applyFont="1" applyFill="1" applyBorder="1" applyAlignment="1">
      <alignment horizontal="center" vertical="center" shrinkToFit="1"/>
    </xf>
    <xf numFmtId="0" fontId="178" fillId="0" borderId="266" xfId="44" applyFont="1" applyBorder="1" applyAlignment="1">
      <alignment vertical="center" wrapText="1" shrinkToFit="1"/>
    </xf>
    <xf numFmtId="0" fontId="85" fillId="24" borderId="36" xfId="44" applyFont="1" applyFill="1" applyBorder="1" applyAlignment="1">
      <alignment vertical="center"/>
    </xf>
    <xf numFmtId="0" fontId="85" fillId="0" borderId="268" xfId="44" applyFont="1" applyBorder="1" applyAlignment="1">
      <alignment vertical="center"/>
    </xf>
    <xf numFmtId="0" fontId="85" fillId="0" borderId="290" xfId="0" applyFont="1" applyBorder="1" applyAlignment="1">
      <alignment horizontal="left" vertical="center" wrapText="1"/>
    </xf>
    <xf numFmtId="0" fontId="178" fillId="25" borderId="268" xfId="44" applyFont="1" applyFill="1" applyBorder="1" applyAlignment="1">
      <alignment horizontal="center" vertical="center" shrinkToFit="1"/>
    </xf>
    <xf numFmtId="0" fontId="178" fillId="0" borderId="189" xfId="44" applyFont="1" applyBorder="1" applyAlignment="1">
      <alignment horizontal="left" vertical="center"/>
    </xf>
    <xf numFmtId="0" fontId="178" fillId="25" borderId="189" xfId="44" applyFont="1" applyFill="1" applyBorder="1" applyAlignment="1">
      <alignment horizontal="center" vertical="center" shrinkToFit="1"/>
    </xf>
    <xf numFmtId="0" fontId="178" fillId="0" borderId="189" xfId="44" applyFont="1" applyBorder="1" applyAlignment="1">
      <alignment vertical="center" wrapText="1" shrinkToFit="1"/>
    </xf>
    <xf numFmtId="0" fontId="85" fillId="0" borderId="277" xfId="0" applyFont="1" applyBorder="1" applyAlignment="1">
      <alignment horizontal="left" vertical="center" wrapText="1"/>
    </xf>
    <xf numFmtId="0" fontId="85" fillId="0" borderId="0" xfId="44" applyFont="1" applyAlignment="1">
      <alignment horizontal="left" vertical="top"/>
    </xf>
    <xf numFmtId="0" fontId="85" fillId="24" borderId="38" xfId="44" applyFont="1" applyFill="1" applyBorder="1" applyAlignment="1">
      <alignment vertical="center"/>
    </xf>
    <xf numFmtId="0" fontId="85" fillId="0" borderId="277" xfId="44" applyFont="1" applyBorder="1" applyAlignment="1">
      <alignment horizontal="left" vertical="center" wrapText="1"/>
    </xf>
    <xf numFmtId="0" fontId="85" fillId="50" borderId="0" xfId="44" applyFont="1" applyFill="1" applyAlignment="1">
      <alignment vertical="center"/>
    </xf>
    <xf numFmtId="0" fontId="85" fillId="0" borderId="270" xfId="44" applyFont="1" applyBorder="1" applyAlignment="1">
      <alignment vertical="center"/>
    </xf>
    <xf numFmtId="0" fontId="85" fillId="0" borderId="278" xfId="0" applyFont="1" applyBorder="1" applyAlignment="1">
      <alignment horizontal="left" vertical="center" wrapText="1"/>
    </xf>
    <xf numFmtId="0" fontId="178" fillId="25" borderId="270" xfId="44" applyFont="1" applyFill="1" applyBorder="1" applyAlignment="1">
      <alignment horizontal="center" vertical="center" shrinkToFit="1"/>
    </xf>
    <xf numFmtId="0" fontId="178" fillId="0" borderId="271" xfId="44" applyFont="1" applyBorder="1" applyAlignment="1">
      <alignment horizontal="left" vertical="center"/>
    </xf>
    <xf numFmtId="0" fontId="178" fillId="25" borderId="271" xfId="44" applyFont="1" applyFill="1" applyBorder="1" applyAlignment="1">
      <alignment horizontal="center" vertical="center" shrinkToFit="1"/>
    </xf>
    <xf numFmtId="0" fontId="178" fillId="0" borderId="271" xfId="44" applyFont="1" applyBorder="1" applyAlignment="1">
      <alignment vertical="center" wrapText="1" shrinkToFit="1"/>
    </xf>
    <xf numFmtId="0" fontId="208" fillId="0" borderId="0" xfId="0" applyFont="1" applyAlignment="1">
      <alignment horizontal="left" vertical="center" wrapText="1"/>
    </xf>
    <xf numFmtId="0" fontId="85" fillId="24" borderId="17" xfId="44" applyFont="1" applyFill="1" applyBorder="1" applyAlignment="1">
      <alignment vertical="center"/>
    </xf>
    <xf numFmtId="0" fontId="178" fillId="25" borderId="0" xfId="44" applyFont="1" applyFill="1" applyAlignment="1">
      <alignment horizontal="center" vertical="center" shrinkToFit="1"/>
    </xf>
    <xf numFmtId="0" fontId="85" fillId="0" borderId="0" xfId="44" applyFont="1" applyAlignment="1">
      <alignment horizontal="left" vertical="center"/>
    </xf>
    <xf numFmtId="0" fontId="85" fillId="24" borderId="29" xfId="44" applyFont="1" applyFill="1" applyBorder="1"/>
    <xf numFmtId="0" fontId="85" fillId="24" borderId="23" xfId="44" applyFont="1" applyFill="1" applyBorder="1" applyAlignment="1">
      <alignment vertical="center"/>
    </xf>
    <xf numFmtId="0" fontId="178" fillId="25" borderId="291" xfId="44" applyFont="1" applyFill="1" applyBorder="1" applyAlignment="1">
      <alignment horizontal="center" vertical="center" shrinkToFit="1"/>
    </xf>
    <xf numFmtId="0" fontId="85" fillId="24" borderId="73" xfId="44" applyFont="1" applyFill="1" applyBorder="1" applyAlignment="1">
      <alignment horizontal="center" vertical="center"/>
    </xf>
    <xf numFmtId="0" fontId="178" fillId="25" borderId="62" xfId="44" applyFont="1" applyFill="1" applyBorder="1" applyAlignment="1">
      <alignment horizontal="center" vertical="center" shrinkToFit="1"/>
    </xf>
    <xf numFmtId="9" fontId="178" fillId="25" borderId="0" xfId="280" applyFont="1" applyFill="1" applyBorder="1" applyAlignment="1" applyProtection="1">
      <alignment horizontal="center" vertical="center" wrapText="1"/>
    </xf>
    <xf numFmtId="9" fontId="178" fillId="25" borderId="62" xfId="280" applyFont="1" applyFill="1" applyBorder="1" applyAlignment="1" applyProtection="1">
      <alignment horizontal="center" vertical="center" wrapText="1"/>
    </xf>
    <xf numFmtId="0" fontId="178" fillId="25" borderId="100" xfId="44" applyFont="1" applyFill="1" applyBorder="1" applyAlignment="1">
      <alignment horizontal="center" vertical="center" shrinkToFit="1"/>
    </xf>
    <xf numFmtId="0" fontId="167" fillId="0" borderId="100" xfId="44" applyFont="1" applyBorder="1"/>
    <xf numFmtId="0" fontId="85" fillId="0" borderId="100" xfId="0" applyFont="1" applyBorder="1">
      <alignment vertical="center"/>
    </xf>
    <xf numFmtId="0" fontId="85" fillId="50" borderId="0" xfId="44" applyFont="1" applyFill="1" applyAlignment="1">
      <alignment horizontal="center" vertical="center"/>
    </xf>
    <xf numFmtId="0" fontId="178" fillId="25" borderId="275" xfId="44" applyFont="1" applyFill="1" applyBorder="1" applyAlignment="1">
      <alignment horizontal="center" vertical="center" shrinkToFit="1"/>
    </xf>
    <xf numFmtId="0" fontId="85" fillId="24" borderId="23" xfId="44" applyFont="1" applyFill="1" applyBorder="1" applyAlignment="1">
      <alignment horizontal="center" vertical="center"/>
    </xf>
    <xf numFmtId="0" fontId="178" fillId="25" borderId="273" xfId="44" applyFont="1" applyFill="1" applyBorder="1" applyAlignment="1">
      <alignment horizontal="center" vertical="center" shrinkToFit="1"/>
    </xf>
    <xf numFmtId="0" fontId="178" fillId="25" borderId="279" xfId="44" applyFont="1" applyFill="1" applyBorder="1" applyAlignment="1">
      <alignment horizontal="center" vertical="center" shrinkToFit="1"/>
    </xf>
    <xf numFmtId="0" fontId="178" fillId="0" borderId="100" xfId="44" applyFont="1" applyBorder="1" applyAlignment="1">
      <alignment vertical="center" wrapText="1" shrinkToFit="1"/>
    </xf>
    <xf numFmtId="0" fontId="85" fillId="0" borderId="100" xfId="44" applyFont="1" applyBorder="1"/>
    <xf numFmtId="0" fontId="85" fillId="24" borderId="23" xfId="44" applyFont="1" applyFill="1" applyBorder="1"/>
    <xf numFmtId="0" fontId="85" fillId="24" borderId="36" xfId="44" applyFont="1" applyFill="1" applyBorder="1"/>
    <xf numFmtId="0" fontId="85" fillId="24" borderId="26" xfId="44" applyFont="1" applyFill="1" applyBorder="1"/>
    <xf numFmtId="0" fontId="85" fillId="24" borderId="56" xfId="44" applyFont="1" applyFill="1" applyBorder="1" applyAlignment="1">
      <alignment vertical="center"/>
    </xf>
    <xf numFmtId="0" fontId="85" fillId="24" borderId="55" xfId="44" applyFont="1" applyFill="1" applyBorder="1"/>
    <xf numFmtId="0" fontId="85" fillId="24" borderId="29" xfId="44" applyFont="1" applyFill="1" applyBorder="1" applyAlignment="1">
      <alignment vertical="center"/>
    </xf>
    <xf numFmtId="0" fontId="85" fillId="24" borderId="36" xfId="44" applyFont="1" applyFill="1" applyBorder="1" applyAlignment="1">
      <alignment horizontal="center" vertical="center"/>
    </xf>
    <xf numFmtId="9" fontId="178" fillId="25" borderId="100" xfId="280" applyFont="1" applyFill="1" applyBorder="1" applyAlignment="1" applyProtection="1">
      <alignment horizontal="center" vertical="center" wrapText="1"/>
    </xf>
    <xf numFmtId="0" fontId="85" fillId="50" borderId="23" xfId="44" applyFont="1" applyFill="1" applyBorder="1" applyAlignment="1">
      <alignment vertical="center"/>
    </xf>
    <xf numFmtId="0" fontId="85" fillId="50" borderId="36" xfId="44" applyFont="1" applyFill="1" applyBorder="1" applyAlignment="1">
      <alignment vertical="center"/>
    </xf>
    <xf numFmtId="0" fontId="178" fillId="25" borderId="19" xfId="44" applyFont="1" applyFill="1" applyBorder="1" applyAlignment="1">
      <alignment horizontal="center" vertical="center" shrinkToFit="1"/>
    </xf>
    <xf numFmtId="0" fontId="178" fillId="25" borderId="109" xfId="44" applyFont="1" applyFill="1" applyBorder="1" applyAlignment="1">
      <alignment horizontal="center" vertical="center" shrinkToFit="1"/>
    </xf>
    <xf numFmtId="0" fontId="178" fillId="25" borderId="293" xfId="44" applyFont="1" applyFill="1" applyBorder="1" applyAlignment="1">
      <alignment horizontal="center" vertical="center" shrinkToFit="1"/>
    </xf>
    <xf numFmtId="0" fontId="178" fillId="25" borderId="61" xfId="44" applyFont="1" applyFill="1" applyBorder="1" applyAlignment="1">
      <alignment horizontal="center" vertical="center" shrinkToFit="1"/>
    </xf>
    <xf numFmtId="0" fontId="85" fillId="0" borderId="270" xfId="0" applyFont="1" applyBorder="1" applyAlignment="1">
      <alignment vertical="center" wrapText="1"/>
    </xf>
    <xf numFmtId="0" fontId="178" fillId="0" borderId="188" xfId="44" applyFont="1" applyBorder="1" applyAlignment="1">
      <alignment vertical="center" wrapText="1" shrinkToFit="1"/>
    </xf>
    <xf numFmtId="0" fontId="178" fillId="0" borderId="101" xfId="44" applyFont="1" applyBorder="1" applyAlignment="1">
      <alignment horizontal="center" vertical="center" shrinkToFit="1"/>
    </xf>
    <xf numFmtId="0" fontId="178" fillId="0" borderId="0" xfId="44" applyFont="1" applyAlignment="1">
      <alignment horizontal="center" vertical="center" shrinkToFit="1"/>
    </xf>
    <xf numFmtId="0" fontId="178" fillId="0" borderId="101" xfId="44" applyFont="1" applyBorder="1" applyAlignment="1">
      <alignment vertical="center" wrapText="1" shrinkToFit="1"/>
    </xf>
    <xf numFmtId="0" fontId="178" fillId="0" borderId="0" xfId="44" applyFont="1" applyAlignment="1">
      <alignment vertical="center" wrapText="1" shrinkToFit="1"/>
    </xf>
    <xf numFmtId="0" fontId="178" fillId="0" borderId="0" xfId="44" applyFont="1" applyAlignment="1">
      <alignment horizontal="left" vertical="center"/>
    </xf>
    <xf numFmtId="0" fontId="178" fillId="0" borderId="0" xfId="0" applyFont="1">
      <alignment vertical="center"/>
    </xf>
    <xf numFmtId="0" fontId="85" fillId="0" borderId="43" xfId="44" applyFont="1" applyBorder="1" applyAlignment="1">
      <alignment horizontal="right" vertical="center" shrinkToFit="1"/>
    </xf>
    <xf numFmtId="0" fontId="85" fillId="0" borderId="77" xfId="44" applyFont="1" applyBorder="1" applyAlignment="1">
      <alignment horizontal="right" vertical="center" shrinkToFit="1"/>
    </xf>
    <xf numFmtId="0" fontId="85" fillId="0" borderId="80" xfId="44" applyFont="1" applyBorder="1" applyAlignment="1">
      <alignment horizontal="right" vertical="center" shrinkToFit="1"/>
    </xf>
    <xf numFmtId="0" fontId="85" fillId="0" borderId="11" xfId="44" applyFont="1" applyBorder="1" applyAlignment="1">
      <alignment horizontal="right" vertical="center" shrinkToFit="1"/>
    </xf>
    <xf numFmtId="0" fontId="126" fillId="36" borderId="175" xfId="284" applyFont="1" applyFill="1" applyBorder="1" applyAlignment="1" applyProtection="1">
      <alignment horizontal="center" vertical="center" wrapText="1" shrinkToFit="1"/>
      <protection locked="0"/>
    </xf>
    <xf numFmtId="0" fontId="126" fillId="36" borderId="173" xfId="284" applyFont="1" applyFill="1" applyBorder="1" applyAlignment="1" applyProtection="1">
      <alignment horizontal="center" vertical="center" wrapText="1" shrinkToFit="1"/>
      <protection locked="0"/>
    </xf>
    <xf numFmtId="0" fontId="126" fillId="36" borderId="174" xfId="284" applyFont="1" applyFill="1" applyBorder="1" applyAlignment="1" applyProtection="1">
      <alignment horizontal="center" vertical="center" wrapText="1" shrinkToFit="1"/>
      <protection locked="0"/>
    </xf>
    <xf numFmtId="0" fontId="126" fillId="36" borderId="36" xfId="284" applyFont="1" applyFill="1" applyBorder="1" applyAlignment="1" applyProtection="1">
      <alignment horizontal="center" vertical="center" wrapText="1" shrinkToFit="1"/>
      <protection locked="0"/>
    </xf>
    <xf numFmtId="0" fontId="126" fillId="36" borderId="26" xfId="284" applyFont="1" applyFill="1" applyBorder="1" applyAlignment="1" applyProtection="1">
      <alignment horizontal="center" vertical="center" wrapText="1" shrinkToFit="1"/>
      <protection locked="0"/>
    </xf>
    <xf numFmtId="0" fontId="126" fillId="36" borderId="177" xfId="284" applyFont="1" applyFill="1" applyBorder="1" applyAlignment="1" applyProtection="1">
      <alignment horizontal="center" vertical="center" wrapText="1" shrinkToFit="1"/>
      <protection locked="0"/>
    </xf>
    <xf numFmtId="0" fontId="126" fillId="36" borderId="40" xfId="284" applyFont="1" applyFill="1" applyBorder="1" applyAlignment="1" applyProtection="1">
      <alignment horizontal="center" vertical="center" wrapText="1" shrinkToFit="1"/>
      <protection locked="0"/>
    </xf>
    <xf numFmtId="0" fontId="126" fillId="36" borderId="57" xfId="284" applyFont="1" applyFill="1" applyBorder="1" applyAlignment="1" applyProtection="1">
      <alignment horizontal="center" vertical="center" wrapText="1" shrinkToFit="1"/>
      <protection locked="0"/>
    </xf>
    <xf numFmtId="0" fontId="126" fillId="36" borderId="195" xfId="284" applyFont="1" applyFill="1" applyBorder="1" applyAlignment="1" applyProtection="1">
      <alignment horizontal="center" vertical="center" wrapText="1" shrinkToFit="1"/>
      <protection locked="0"/>
    </xf>
    <xf numFmtId="0" fontId="126" fillId="36" borderId="176" xfId="284" applyFont="1" applyFill="1" applyBorder="1" applyAlignment="1" applyProtection="1">
      <alignment horizontal="center" vertical="center" wrapText="1" shrinkToFit="1"/>
      <protection locked="0"/>
    </xf>
    <xf numFmtId="0" fontId="126" fillId="36" borderId="180" xfId="284" applyFont="1" applyFill="1" applyBorder="1" applyAlignment="1" applyProtection="1">
      <alignment horizontal="center" vertical="center" wrapText="1" shrinkToFit="1"/>
      <protection locked="0"/>
    </xf>
    <xf numFmtId="0" fontId="126" fillId="36" borderId="164" xfId="284" applyFont="1" applyFill="1" applyBorder="1" applyAlignment="1" applyProtection="1">
      <alignment horizontal="center" vertical="center" wrapText="1" shrinkToFit="1"/>
      <protection locked="0"/>
    </xf>
    <xf numFmtId="0" fontId="126" fillId="36" borderId="181" xfId="284" applyFont="1" applyFill="1" applyBorder="1" applyAlignment="1" applyProtection="1">
      <alignment horizontal="center" vertical="center" wrapText="1" shrinkToFit="1"/>
      <protection locked="0"/>
    </xf>
    <xf numFmtId="0" fontId="142" fillId="0" borderId="177" xfId="284" applyFont="1" applyBorder="1" applyAlignment="1">
      <alignment horizontal="center" vertical="center" shrinkToFit="1"/>
    </xf>
    <xf numFmtId="0" fontId="142" fillId="36" borderId="177" xfId="284" applyFont="1" applyFill="1" applyBorder="1" applyAlignment="1">
      <alignment horizontal="center" vertical="center" shrinkToFit="1"/>
    </xf>
    <xf numFmtId="0" fontId="85" fillId="24" borderId="20" xfId="44" applyFont="1" applyFill="1" applyBorder="1" applyAlignment="1" applyProtection="1">
      <alignment vertical="center"/>
      <protection locked="0"/>
    </xf>
    <xf numFmtId="0" fontId="85" fillId="24" borderId="23" xfId="44" applyFont="1" applyFill="1" applyBorder="1" applyAlignment="1" applyProtection="1">
      <alignment vertical="center"/>
      <protection locked="0"/>
    </xf>
    <xf numFmtId="0" fontId="85" fillId="24" borderId="27" xfId="44" applyFont="1" applyFill="1" applyBorder="1" applyAlignment="1" applyProtection="1">
      <alignment vertical="center"/>
      <protection locked="0"/>
    </xf>
    <xf numFmtId="0" fontId="85" fillId="24" borderId="17" xfId="44" applyFont="1" applyFill="1" applyBorder="1" applyAlignment="1" applyProtection="1">
      <alignment vertical="center"/>
      <protection locked="0"/>
    </xf>
    <xf numFmtId="0" fontId="85" fillId="24" borderId="56" xfId="44" applyFont="1" applyFill="1" applyBorder="1" applyAlignment="1" applyProtection="1">
      <alignment vertical="center"/>
      <protection locked="0"/>
    </xf>
    <xf numFmtId="0" fontId="85" fillId="24" borderId="26" xfId="44" applyFont="1" applyFill="1" applyBorder="1" applyAlignment="1" applyProtection="1">
      <alignment vertical="center"/>
      <protection locked="0"/>
    </xf>
    <xf numFmtId="0" fontId="85" fillId="24" borderId="57" xfId="44" applyFont="1" applyFill="1" applyBorder="1" applyAlignment="1" applyProtection="1">
      <alignment vertical="center"/>
      <protection locked="0"/>
    </xf>
    <xf numFmtId="0" fontId="6" fillId="25" borderId="252" xfId="284" applyFont="1" applyFill="1" applyBorder="1" applyAlignment="1" applyProtection="1">
      <alignment vertical="center" shrinkToFit="1"/>
      <protection locked="0"/>
    </xf>
    <xf numFmtId="0" fontId="85" fillId="50" borderId="0" xfId="0" applyFont="1" applyFill="1" applyAlignment="1">
      <alignment horizontal="left" vertical="top"/>
    </xf>
    <xf numFmtId="0" fontId="85" fillId="50" borderId="0" xfId="44" applyFont="1" applyFill="1" applyAlignment="1">
      <alignment horizontal="left" vertical="top"/>
    </xf>
    <xf numFmtId="176" fontId="85" fillId="50" borderId="0" xfId="279" applyFont="1" applyFill="1" applyBorder="1" applyAlignment="1" applyProtection="1">
      <alignment horizontal="left" vertical="top"/>
    </xf>
    <xf numFmtId="0" fontId="85" fillId="50" borderId="0" xfId="0" applyFont="1" applyFill="1" applyAlignment="1">
      <alignment vertical="center" wrapText="1"/>
    </xf>
    <xf numFmtId="0" fontId="178" fillId="50" borderId="0" xfId="0" applyFont="1" applyFill="1" applyAlignment="1">
      <alignment horizontal="center" vertical="center"/>
    </xf>
    <xf numFmtId="0" fontId="167" fillId="50" borderId="0" xfId="44" applyFont="1" applyFill="1" applyAlignment="1">
      <alignment vertical="center"/>
    </xf>
    <xf numFmtId="0" fontId="85" fillId="56" borderId="0" xfId="0" applyFont="1" applyFill="1">
      <alignment vertical="center"/>
    </xf>
    <xf numFmtId="0" fontId="0" fillId="50" borderId="0" xfId="0" applyFill="1" applyProtection="1">
      <alignment vertical="center"/>
      <protection locked="0"/>
    </xf>
    <xf numFmtId="0" fontId="54" fillId="56" borderId="0" xfId="0" applyFont="1" applyFill="1" applyAlignment="1" applyProtection="1">
      <alignment horizontal="center" vertical="center"/>
      <protection locked="0"/>
    </xf>
    <xf numFmtId="0" fontId="53" fillId="50" borderId="0" xfId="294" applyFont="1" applyFill="1" applyAlignment="1" applyProtection="1">
      <alignment horizontal="center" vertical="center" wrapText="1"/>
      <protection locked="0"/>
    </xf>
    <xf numFmtId="0" fontId="85" fillId="50" borderId="0" xfId="44" applyFont="1" applyFill="1" applyAlignment="1" applyProtection="1">
      <alignment horizontal="center" vertical="top" wrapText="1"/>
      <protection locked="0"/>
    </xf>
    <xf numFmtId="0" fontId="54" fillId="56" borderId="0" xfId="294" applyFont="1" applyFill="1" applyAlignment="1">
      <alignment horizontal="center" vertical="center"/>
    </xf>
    <xf numFmtId="0" fontId="53" fillId="50" borderId="87" xfId="0" applyFont="1" applyFill="1" applyBorder="1" applyProtection="1">
      <alignment vertical="center"/>
      <protection locked="0"/>
    </xf>
    <xf numFmtId="0" fontId="53" fillId="50" borderId="88" xfId="0" applyFont="1" applyFill="1" applyBorder="1" applyProtection="1">
      <alignment vertical="center"/>
      <protection locked="0"/>
    </xf>
    <xf numFmtId="0" fontId="53" fillId="50" borderId="89" xfId="0" applyFont="1" applyFill="1" applyBorder="1" applyProtection="1">
      <alignment vertical="center"/>
      <protection locked="0"/>
    </xf>
    <xf numFmtId="0" fontId="207" fillId="50" borderId="0" xfId="0" applyFont="1" applyFill="1" applyAlignment="1">
      <alignment horizontal="center" wrapText="1"/>
    </xf>
    <xf numFmtId="0" fontId="85" fillId="50" borderId="0" xfId="0" applyFont="1" applyFill="1" applyAlignment="1">
      <alignment horizontal="left"/>
    </xf>
    <xf numFmtId="0" fontId="85" fillId="50" borderId="0" xfId="0" applyFont="1" applyFill="1" applyAlignment="1">
      <alignment horizontal="left" wrapText="1"/>
    </xf>
    <xf numFmtId="9" fontId="178" fillId="50" borderId="0" xfId="280" applyFont="1" applyFill="1" applyBorder="1" applyAlignment="1" applyProtection="1">
      <alignment horizontal="center"/>
    </xf>
    <xf numFmtId="0" fontId="85" fillId="50" borderId="0" xfId="0" applyFont="1" applyFill="1" applyAlignment="1">
      <alignment wrapText="1"/>
    </xf>
    <xf numFmtId="9" fontId="85" fillId="50" borderId="0" xfId="280" applyFont="1" applyFill="1" applyBorder="1" applyAlignment="1" applyProtection="1">
      <alignment horizontal="right" wrapText="1"/>
    </xf>
    <xf numFmtId="0" fontId="142" fillId="36" borderId="26" xfId="284" applyFont="1" applyFill="1" applyBorder="1" applyAlignment="1" applyProtection="1">
      <alignment horizontal="center" vertical="center"/>
      <protection locked="0"/>
    </xf>
    <xf numFmtId="0" fontId="142" fillId="36" borderId="177" xfId="284" applyFont="1" applyFill="1" applyBorder="1" applyAlignment="1" applyProtection="1">
      <alignment horizontal="center" vertical="center"/>
      <protection locked="0"/>
    </xf>
    <xf numFmtId="0" fontId="142" fillId="36" borderId="36" xfId="284" applyFont="1" applyFill="1" applyBorder="1" applyAlignment="1" applyProtection="1">
      <alignment horizontal="center" vertical="center"/>
      <protection locked="0"/>
    </xf>
    <xf numFmtId="0" fontId="126" fillId="25" borderId="36" xfId="284" applyFont="1" applyFill="1" applyBorder="1" applyAlignment="1" applyProtection="1">
      <alignment horizontal="center" vertical="center" shrinkToFit="1"/>
      <protection locked="0"/>
    </xf>
    <xf numFmtId="0" fontId="126" fillId="36" borderId="176" xfId="284" applyFont="1" applyFill="1" applyBorder="1" applyAlignment="1" applyProtection="1">
      <alignment horizontal="center" vertical="center" shrinkToFit="1"/>
      <protection locked="0"/>
    </xf>
    <xf numFmtId="2" fontId="126" fillId="36" borderId="173" xfId="284" applyNumberFormat="1" applyFont="1" applyFill="1" applyBorder="1" applyAlignment="1" applyProtection="1">
      <alignment horizontal="center" vertical="center" shrinkToFit="1"/>
      <protection locked="0"/>
    </xf>
    <xf numFmtId="2" fontId="126" fillId="36" borderId="26" xfId="284" applyNumberFormat="1" applyFont="1" applyFill="1" applyBorder="1" applyAlignment="1" applyProtection="1">
      <alignment horizontal="center" vertical="center" shrinkToFit="1"/>
      <protection locked="0"/>
    </xf>
    <xf numFmtId="0" fontId="126" fillId="36" borderId="317" xfId="284" applyFont="1" applyFill="1" applyBorder="1" applyAlignment="1" applyProtection="1">
      <alignment horizontal="center" vertical="center" shrinkToFit="1"/>
      <protection locked="0"/>
    </xf>
    <xf numFmtId="2" fontId="126" fillId="36" borderId="56" xfId="284" applyNumberFormat="1" applyFont="1" applyFill="1" applyBorder="1" applyAlignment="1" applyProtection="1">
      <alignment horizontal="center" vertical="center" shrinkToFit="1"/>
      <protection locked="0"/>
    </xf>
    <xf numFmtId="0" fontId="126" fillId="36" borderId="56" xfId="284" applyFont="1" applyFill="1" applyBorder="1" applyAlignment="1" applyProtection="1">
      <alignment horizontal="center" vertical="center" shrinkToFit="1"/>
      <protection locked="0"/>
    </xf>
    <xf numFmtId="0" fontId="126" fillId="36" borderId="318" xfId="284" applyFont="1" applyFill="1" applyBorder="1" applyAlignment="1" applyProtection="1">
      <alignment horizontal="center" vertical="center" shrinkToFit="1"/>
      <protection locked="0"/>
    </xf>
    <xf numFmtId="2" fontId="126" fillId="36" borderId="164" xfId="284" applyNumberFormat="1" applyFont="1" applyFill="1" applyBorder="1" applyAlignment="1" applyProtection="1">
      <alignment horizontal="center" vertical="center" shrinkToFit="1"/>
      <protection locked="0"/>
    </xf>
    <xf numFmtId="0" fontId="126" fillId="36" borderId="333" xfId="284" applyFont="1" applyFill="1" applyBorder="1" applyAlignment="1" applyProtection="1">
      <alignment horizontal="center" vertical="center" shrinkToFit="1"/>
      <protection locked="0"/>
    </xf>
    <xf numFmtId="2" fontId="126" fillId="36" borderId="312" xfId="284" applyNumberFormat="1" applyFont="1" applyFill="1" applyBorder="1" applyAlignment="1" applyProtection="1">
      <alignment horizontal="center" vertical="center" shrinkToFit="1"/>
      <protection locked="0"/>
    </xf>
    <xf numFmtId="0" fontId="126" fillId="36" borderId="312" xfId="284" applyFont="1" applyFill="1" applyBorder="1" applyAlignment="1" applyProtection="1">
      <alignment horizontal="center" vertical="center" shrinkToFit="1"/>
      <protection locked="0"/>
    </xf>
    <xf numFmtId="0" fontId="126" fillId="36" borderId="334" xfId="284" applyFont="1" applyFill="1" applyBorder="1" applyAlignment="1" applyProtection="1">
      <alignment horizontal="center" vertical="center" shrinkToFit="1"/>
      <protection locked="0"/>
    </xf>
    <xf numFmtId="0" fontId="31" fillId="30" borderId="173" xfId="284" applyFill="1" applyBorder="1" applyAlignment="1">
      <alignment horizontal="center" vertical="center"/>
    </xf>
    <xf numFmtId="0" fontId="31" fillId="30" borderId="36" xfId="284" applyFill="1" applyBorder="1" applyAlignment="1">
      <alignment horizontal="center" vertical="center"/>
    </xf>
    <xf numFmtId="38" fontId="109" fillId="0" borderId="263" xfId="284" applyNumberFormat="1" applyFont="1" applyBorder="1" applyAlignment="1">
      <alignment horizontal="center" vertical="center" wrapText="1" shrinkToFit="1"/>
    </xf>
    <xf numFmtId="38" fontId="31" fillId="0" borderId="206" xfId="284" applyNumberFormat="1" applyBorder="1" applyAlignment="1">
      <alignment horizontal="center" vertical="center"/>
    </xf>
    <xf numFmtId="38" fontId="109" fillId="0" borderId="26" xfId="284" applyNumberFormat="1" applyFont="1" applyBorder="1" applyAlignment="1">
      <alignment horizontal="center" vertical="center" wrapText="1" shrinkToFit="1"/>
    </xf>
    <xf numFmtId="38" fontId="31" fillId="0" borderId="26" xfId="284" applyNumberFormat="1" applyBorder="1" applyAlignment="1">
      <alignment horizontal="center" vertical="center"/>
    </xf>
    <xf numFmtId="38" fontId="31" fillId="0" borderId="57" xfId="284" applyNumberFormat="1" applyBorder="1" applyAlignment="1">
      <alignment horizontal="center" vertical="center"/>
    </xf>
    <xf numFmtId="0" fontId="126" fillId="36" borderId="160" xfId="284" applyFont="1" applyFill="1" applyBorder="1" applyAlignment="1" applyProtection="1">
      <alignment horizontal="center" vertical="center" shrinkToFit="1"/>
      <protection locked="0"/>
    </xf>
    <xf numFmtId="0" fontId="126" fillId="36" borderId="161" xfId="284" applyFont="1" applyFill="1" applyBorder="1" applyAlignment="1" applyProtection="1">
      <alignment horizontal="center" vertical="center" shrinkToFit="1"/>
      <protection locked="0"/>
    </xf>
    <xf numFmtId="0" fontId="126" fillId="36" borderId="162" xfId="284" applyFont="1" applyFill="1" applyBorder="1" applyAlignment="1" applyProtection="1">
      <alignment horizontal="center" vertical="center" shrinkToFit="1"/>
      <protection locked="0"/>
    </xf>
    <xf numFmtId="198" fontId="109" fillId="0" borderId="26" xfId="288" applyNumberFormat="1" applyFont="1" applyFill="1" applyBorder="1" applyAlignment="1">
      <alignment horizontal="center" vertical="center"/>
    </xf>
    <xf numFmtId="2" fontId="109" fillId="0" borderId="26" xfId="280" applyNumberFormat="1" applyFont="1" applyFill="1" applyBorder="1" applyAlignment="1">
      <alignment horizontal="center" vertical="center" shrinkToFit="1"/>
    </xf>
    <xf numFmtId="9" fontId="109" fillId="0" borderId="26" xfId="280" applyFont="1" applyFill="1" applyBorder="1" applyAlignment="1">
      <alignment horizontal="center" vertical="center" shrinkToFit="1"/>
    </xf>
    <xf numFmtId="2" fontId="142" fillId="0" borderId="26" xfId="280" applyNumberFormat="1" applyFont="1" applyFill="1" applyBorder="1" applyAlignment="1" applyProtection="1">
      <alignment horizontal="center" vertical="center" shrinkToFit="1"/>
    </xf>
    <xf numFmtId="9" fontId="217" fillId="0" borderId="26" xfId="280" applyFont="1" applyFill="1" applyBorder="1" applyAlignment="1">
      <alignment horizontal="center" vertical="center" shrinkToFit="1"/>
    </xf>
    <xf numFmtId="0" fontId="31" fillId="0" borderId="39" xfId="284" applyBorder="1" applyAlignment="1">
      <alignment horizontal="center" vertical="center"/>
    </xf>
    <xf numFmtId="0" fontId="31" fillId="0" borderId="40" xfId="284" applyBorder="1" applyAlignment="1">
      <alignment horizontal="center" vertical="center"/>
    </xf>
    <xf numFmtId="2" fontId="126" fillId="36" borderId="161" xfId="284" applyNumberFormat="1" applyFont="1" applyFill="1" applyBorder="1" applyAlignment="1" applyProtection="1">
      <alignment horizontal="center" vertical="center" shrinkToFit="1"/>
      <protection locked="0"/>
    </xf>
    <xf numFmtId="0" fontId="109" fillId="0" borderId="26" xfId="280" applyNumberFormat="1" applyFont="1" applyFill="1" applyBorder="1" applyAlignment="1">
      <alignment horizontal="center" vertical="center" shrinkToFit="1"/>
    </xf>
    <xf numFmtId="0" fontId="142" fillId="0" borderId="23" xfId="284" applyFont="1" applyBorder="1" applyAlignment="1">
      <alignment horizontal="center" vertical="center"/>
    </xf>
    <xf numFmtId="183" fontId="142" fillId="0" borderId="23" xfId="284" applyNumberFormat="1" applyFont="1" applyBorder="1" applyAlignment="1">
      <alignment horizontal="center" vertical="center"/>
    </xf>
    <xf numFmtId="0" fontId="5" fillId="0" borderId="0" xfId="284" applyFont="1">
      <alignment vertical="center"/>
    </xf>
    <xf numFmtId="0" fontId="85" fillId="0" borderId="38" xfId="0" applyFont="1" applyBorder="1" applyAlignment="1">
      <alignment horizontal="center" vertical="center" shrinkToFit="1"/>
    </xf>
    <xf numFmtId="0" fontId="85" fillId="0" borderId="36" xfId="0" applyFont="1" applyBorder="1" applyAlignment="1">
      <alignment horizontal="center" vertical="center" shrinkToFit="1"/>
    </xf>
    <xf numFmtId="206" fontId="35" fillId="0" borderId="0" xfId="0" applyNumberFormat="1" applyFont="1" applyAlignment="1">
      <alignment vertical="center" wrapText="1"/>
    </xf>
    <xf numFmtId="179" fontId="99" fillId="29" borderId="392" xfId="0" applyNumberFormat="1" applyFont="1" applyFill="1" applyBorder="1" applyAlignment="1">
      <alignment horizontal="left" vertical="top" wrapText="1"/>
    </xf>
    <xf numFmtId="0" fontId="53" fillId="50" borderId="259" xfId="0" applyFont="1" applyFill="1" applyBorder="1" applyProtection="1">
      <alignment vertical="center"/>
      <protection locked="0"/>
    </xf>
    <xf numFmtId="0" fontId="53" fillId="50" borderId="285" xfId="0" applyFont="1" applyFill="1" applyBorder="1" applyProtection="1">
      <alignment vertical="center"/>
      <protection locked="0"/>
    </xf>
    <xf numFmtId="0" fontId="53" fillId="50" borderId="286" xfId="0" applyFont="1" applyFill="1" applyBorder="1" applyProtection="1">
      <alignment vertical="center"/>
      <protection locked="0"/>
    </xf>
    <xf numFmtId="14" fontId="0" fillId="0" borderId="0" xfId="0" applyNumberFormat="1">
      <alignment vertical="center"/>
    </xf>
    <xf numFmtId="190" fontId="33" fillId="0" borderId="17" xfId="0" applyNumberFormat="1" applyFont="1" applyBorder="1" applyAlignment="1">
      <alignment horizontal="right" vertical="center"/>
    </xf>
    <xf numFmtId="190" fontId="33" fillId="0" borderId="34" xfId="0" applyNumberFormat="1" applyFont="1" applyBorder="1" applyAlignment="1">
      <alignment horizontal="right" vertical="center"/>
    </xf>
    <xf numFmtId="0" fontId="93" fillId="0" borderId="393" xfId="0" applyFont="1" applyBorder="1" applyAlignment="1">
      <alignment horizontal="left" vertical="top" wrapText="1"/>
    </xf>
    <xf numFmtId="0" fontId="93" fillId="0" borderId="393" xfId="0" applyFont="1" applyBorder="1" applyAlignment="1">
      <alignment horizontal="center" vertical="center" shrinkToFit="1"/>
    </xf>
    <xf numFmtId="0" fontId="93" fillId="0" borderId="243" xfId="0" applyFont="1" applyBorder="1" applyAlignment="1">
      <alignment horizontal="center" vertical="center" shrinkToFit="1"/>
    </xf>
    <xf numFmtId="0" fontId="93" fillId="0" borderId="239" xfId="0" applyFont="1" applyBorder="1" applyAlignment="1">
      <alignment horizontal="center" vertical="top" wrapText="1"/>
    </xf>
    <xf numFmtId="0" fontId="93" fillId="0" borderId="245" xfId="0" applyFont="1" applyBorder="1" applyAlignment="1">
      <alignment horizontal="center" vertical="center" wrapText="1" shrinkToFit="1"/>
    </xf>
    <xf numFmtId="191" fontId="93" fillId="0" borderId="243" xfId="0" applyNumberFormat="1" applyFont="1" applyBorder="1" applyAlignment="1">
      <alignment horizontal="center" vertical="center"/>
    </xf>
    <xf numFmtId="0" fontId="93" fillId="0" borderId="242" xfId="0" applyFont="1" applyBorder="1" applyAlignment="1">
      <alignment horizontal="left" vertical="top" wrapText="1"/>
    </xf>
    <xf numFmtId="0" fontId="93" fillId="0" borderId="244" xfId="0" applyFont="1" applyBorder="1" applyAlignment="1">
      <alignment horizontal="left" vertical="top" wrapText="1"/>
    </xf>
    <xf numFmtId="0" fontId="93" fillId="0" borderId="243" xfId="0" applyFont="1" applyBorder="1" applyAlignment="1">
      <alignment horizontal="left" vertical="top" wrapText="1"/>
    </xf>
    <xf numFmtId="0" fontId="93" fillId="0" borderId="242" xfId="0" applyFont="1" applyBorder="1" applyAlignment="1">
      <alignment horizontal="left" vertical="center" shrinkToFit="1"/>
    </xf>
    <xf numFmtId="0" fontId="93" fillId="0" borderId="244" xfId="0" applyFont="1" applyBorder="1" applyAlignment="1">
      <alignment horizontal="left" vertical="center" shrinkToFit="1"/>
    </xf>
    <xf numFmtId="0" fontId="93" fillId="0" borderId="243" xfId="0" applyFont="1" applyBorder="1" applyAlignment="1">
      <alignment horizontal="left" vertical="center" shrinkToFit="1"/>
    </xf>
    <xf numFmtId="0" fontId="93" fillId="0" borderId="235" xfId="0" applyFont="1" applyBorder="1" applyAlignment="1">
      <alignment horizontal="left" vertical="center" shrinkToFit="1"/>
    </xf>
    <xf numFmtId="179" fontId="93" fillId="0" borderId="242" xfId="0" applyNumberFormat="1" applyFont="1" applyBorder="1" applyAlignment="1">
      <alignment vertical="center" shrinkToFit="1"/>
    </xf>
    <xf numFmtId="179" fontId="93" fillId="0" borderId="244" xfId="0" applyNumberFormat="1" applyFont="1" applyBorder="1" applyAlignment="1">
      <alignment vertical="center" shrinkToFit="1"/>
    </xf>
    <xf numFmtId="179" fontId="93" fillId="0" borderId="243" xfId="0" applyNumberFormat="1" applyFont="1" applyBorder="1" applyAlignment="1">
      <alignment vertical="center" shrinkToFit="1"/>
    </xf>
    <xf numFmtId="0" fontId="93" fillId="0" borderId="236" xfId="0" applyFont="1" applyBorder="1" applyAlignment="1">
      <alignment horizontal="center" vertical="center" shrinkToFit="1"/>
    </xf>
    <xf numFmtId="0" fontId="93" fillId="0" borderId="393" xfId="0" applyFont="1" applyBorder="1" applyAlignment="1">
      <alignment horizontal="left" vertical="top" shrinkToFit="1"/>
    </xf>
    <xf numFmtId="0" fontId="93" fillId="0" borderId="241" xfId="0" applyFont="1" applyBorder="1" applyAlignment="1">
      <alignment horizontal="left" vertical="top" shrinkToFit="1"/>
    </xf>
    <xf numFmtId="0" fontId="93" fillId="0" borderId="393" xfId="0" applyFont="1" applyBorder="1" applyAlignment="1">
      <alignment vertical="center" shrinkToFit="1"/>
    </xf>
    <xf numFmtId="190" fontId="33" fillId="0" borderId="26" xfId="0" applyNumberFormat="1" applyFont="1" applyBorder="1" applyAlignment="1">
      <alignment horizontal="right" vertical="center"/>
    </xf>
    <xf numFmtId="0" fontId="93" fillId="0" borderId="142" xfId="0" applyFont="1" applyBorder="1" applyAlignment="1">
      <alignment horizontal="left" vertical="top" wrapText="1"/>
    </xf>
    <xf numFmtId="49" fontId="93" fillId="0" borderId="394" xfId="0" applyNumberFormat="1" applyFont="1" applyBorder="1" applyAlignment="1">
      <alignment horizontal="center" vertical="center" wrapText="1"/>
    </xf>
    <xf numFmtId="49" fontId="93" fillId="0" borderId="367" xfId="0" applyNumberFormat="1" applyFont="1" applyBorder="1" applyAlignment="1">
      <alignment horizontal="center" vertical="center" wrapText="1"/>
    </xf>
    <xf numFmtId="0" fontId="85" fillId="25" borderId="36" xfId="0" applyFont="1" applyFill="1" applyBorder="1" applyAlignment="1">
      <alignment horizontal="center" vertical="center"/>
    </xf>
    <xf numFmtId="0" fontId="136" fillId="50" borderId="0" xfId="44" applyFont="1" applyFill="1" applyAlignment="1">
      <alignment vertical="center"/>
    </xf>
    <xf numFmtId="0" fontId="126" fillId="25" borderId="176" xfId="284" applyFont="1" applyFill="1" applyBorder="1" applyAlignment="1">
      <alignment horizontal="center" vertical="center" shrinkToFit="1"/>
    </xf>
    <xf numFmtId="0" fontId="126" fillId="36" borderId="26" xfId="284" applyFont="1" applyFill="1" applyBorder="1" applyAlignment="1">
      <alignment horizontal="center" vertical="center" shrinkToFit="1"/>
    </xf>
    <xf numFmtId="0" fontId="126" fillId="36" borderId="177" xfId="284" applyFont="1" applyFill="1" applyBorder="1" applyAlignment="1">
      <alignment horizontal="center" vertical="center" shrinkToFit="1"/>
    </xf>
    <xf numFmtId="0" fontId="126" fillId="36" borderId="36" xfId="284" applyFont="1" applyFill="1" applyBorder="1" applyAlignment="1">
      <alignment horizontal="center" vertical="center" wrapText="1" shrinkToFit="1"/>
    </xf>
    <xf numFmtId="0" fontId="126" fillId="36" borderId="26" xfId="284" applyFont="1" applyFill="1" applyBorder="1" applyAlignment="1">
      <alignment horizontal="center" vertical="center" wrapText="1" shrinkToFit="1"/>
    </xf>
    <xf numFmtId="0" fontId="126" fillId="36" borderId="177" xfId="284" applyFont="1" applyFill="1" applyBorder="1" applyAlignment="1">
      <alignment horizontal="center" vertical="center" wrapText="1" shrinkToFit="1"/>
    </xf>
    <xf numFmtId="197" fontId="181" fillId="30" borderId="55" xfId="284" applyNumberFormat="1" applyFont="1" applyFill="1" applyBorder="1" applyAlignment="1">
      <alignment horizontal="center" wrapText="1" shrinkToFit="1"/>
    </xf>
    <xf numFmtId="197" fontId="181" fillId="30" borderId="29" xfId="284" applyNumberFormat="1" applyFont="1" applyFill="1" applyBorder="1" applyAlignment="1">
      <alignment horizontal="center" wrapText="1" shrinkToFit="1"/>
    </xf>
    <xf numFmtId="0" fontId="121" fillId="0" borderId="36" xfId="0" applyFont="1" applyBorder="1" applyAlignment="1">
      <alignment horizontal="center" vertical="center" wrapText="1" shrinkToFit="1"/>
    </xf>
    <xf numFmtId="0" fontId="22" fillId="30" borderId="20" xfId="284" applyFont="1" applyFill="1" applyBorder="1" applyAlignment="1">
      <alignment horizontal="left" vertical="center" shrinkToFit="1"/>
    </xf>
    <xf numFmtId="0" fontId="31" fillId="30" borderId="41" xfId="284" applyFill="1" applyBorder="1" applyAlignment="1">
      <alignment horizontal="left" vertical="center" shrinkToFit="1"/>
    </xf>
    <xf numFmtId="197" fontId="138" fillId="0" borderId="26" xfId="284" applyNumberFormat="1" applyFont="1" applyBorder="1" applyAlignment="1">
      <alignment vertical="center" shrinkToFit="1"/>
    </xf>
    <xf numFmtId="0" fontId="35" fillId="30" borderId="40" xfId="284" applyFont="1" applyFill="1" applyBorder="1" applyAlignment="1">
      <alignment vertical="center" shrinkToFit="1"/>
    </xf>
    <xf numFmtId="197" fontId="31" fillId="30" borderId="41" xfId="284" applyNumberFormat="1" applyFill="1" applyBorder="1" applyAlignment="1">
      <alignment vertical="center" shrinkToFit="1"/>
    </xf>
    <xf numFmtId="197" fontId="31" fillId="30" borderId="35" xfId="284" applyNumberFormat="1" applyFill="1" applyBorder="1" applyAlignment="1">
      <alignment vertical="center" shrinkToFit="1"/>
    </xf>
    <xf numFmtId="0" fontId="35" fillId="30" borderId="56" xfId="284" applyFont="1" applyFill="1" applyBorder="1" applyAlignment="1">
      <alignment vertical="center" shrinkToFit="1"/>
    </xf>
    <xf numFmtId="0" fontId="35" fillId="30" borderId="55" xfId="284" applyFont="1" applyFill="1" applyBorder="1" applyAlignment="1">
      <alignment vertical="center" shrinkToFit="1"/>
    </xf>
    <xf numFmtId="201" fontId="0" fillId="0" borderId="26" xfId="290" applyNumberFormat="1" applyFont="1" applyBorder="1" applyAlignment="1" applyProtection="1">
      <alignment vertical="center" shrinkToFit="1"/>
    </xf>
    <xf numFmtId="201" fontId="0" fillId="34" borderId="210" xfId="290" applyNumberFormat="1" applyFont="1" applyFill="1" applyBorder="1" applyAlignment="1" applyProtection="1">
      <alignment vertical="center" shrinkToFit="1"/>
    </xf>
    <xf numFmtId="38" fontId="0" fillId="59" borderId="395" xfId="290" applyFont="1" applyFill="1" applyBorder="1" applyAlignment="1" applyProtection="1">
      <alignment vertical="center" shrinkToFit="1"/>
    </xf>
    <xf numFmtId="197" fontId="0" fillId="0" borderId="56" xfId="281" applyNumberFormat="1" applyFont="1" applyFill="1" applyBorder="1" applyAlignment="1" applyProtection="1">
      <alignment vertical="center" shrinkToFit="1"/>
    </xf>
    <xf numFmtId="211" fontId="33" fillId="0" borderId="26" xfId="281" applyNumberFormat="1" applyFont="1" applyBorder="1" applyAlignment="1" applyProtection="1">
      <alignment vertical="center" wrapText="1" shrinkToFit="1"/>
    </xf>
    <xf numFmtId="0" fontId="234" fillId="0" borderId="0" xfId="0" applyFont="1">
      <alignment vertical="center"/>
    </xf>
    <xf numFmtId="2" fontId="0" fillId="0" borderId="0" xfId="0" applyNumberFormat="1">
      <alignment vertical="center"/>
    </xf>
    <xf numFmtId="49" fontId="0" fillId="0" borderId="23" xfId="0" applyNumberFormat="1" applyBorder="1">
      <alignment vertical="center"/>
    </xf>
    <xf numFmtId="179" fontId="53" fillId="0" borderId="0" xfId="0" applyNumberFormat="1" applyFont="1" applyAlignment="1" applyProtection="1">
      <alignment horizontal="right" vertical="center" shrinkToFit="1"/>
      <protection locked="0"/>
    </xf>
    <xf numFmtId="0" fontId="187" fillId="0" borderId="0" xfId="0" applyFont="1">
      <alignment vertical="center"/>
    </xf>
    <xf numFmtId="0" fontId="0" fillId="32" borderId="26" xfId="0" applyFill="1" applyBorder="1">
      <alignment vertical="center"/>
    </xf>
    <xf numFmtId="0" fontId="203" fillId="32" borderId="112" xfId="0" applyFont="1" applyFill="1" applyBorder="1" applyAlignment="1">
      <alignment horizontal="left" vertical="top" wrapText="1"/>
    </xf>
    <xf numFmtId="0" fontId="99" fillId="62" borderId="116" xfId="0" applyFont="1" applyFill="1" applyBorder="1" applyAlignment="1">
      <alignment horizontal="left" vertical="top" wrapText="1"/>
    </xf>
    <xf numFmtId="0" fontId="99" fillId="62" borderId="121" xfId="0" applyFont="1" applyFill="1" applyBorder="1" applyAlignment="1">
      <alignment horizontal="left" vertical="top" wrapText="1"/>
    </xf>
    <xf numFmtId="0" fontId="235" fillId="62" borderId="112" xfId="0" applyFont="1" applyFill="1" applyBorder="1" applyAlignment="1">
      <alignment horizontal="left" vertical="top" wrapText="1"/>
    </xf>
    <xf numFmtId="0" fontId="95" fillId="62" borderId="112" xfId="0" applyFont="1" applyFill="1" applyBorder="1" applyAlignment="1">
      <alignment horizontal="left" vertical="top" wrapText="1"/>
    </xf>
    <xf numFmtId="0" fontId="95" fillId="62" borderId="122" xfId="0" applyFont="1" applyFill="1" applyBorder="1" applyAlignment="1">
      <alignment horizontal="left" vertical="top" wrapText="1"/>
    </xf>
    <xf numFmtId="0" fontId="235" fillId="62" borderId="118" xfId="0" applyFont="1" applyFill="1" applyBorder="1" applyAlignment="1">
      <alignment horizontal="left" vertical="top" wrapText="1"/>
    </xf>
    <xf numFmtId="0" fontId="99" fillId="62" borderId="120" xfId="0" applyFont="1" applyFill="1" applyBorder="1" applyAlignment="1">
      <alignment horizontal="left" vertical="top" wrapText="1"/>
    </xf>
    <xf numFmtId="0" fontId="99" fillId="62" borderId="112" xfId="0" applyFont="1" applyFill="1" applyBorder="1" applyAlignment="1">
      <alignment horizontal="left" vertical="top" wrapText="1"/>
    </xf>
    <xf numFmtId="0" fontId="99" fillId="62" borderId="122" xfId="0" applyFont="1" applyFill="1" applyBorder="1" applyAlignment="1">
      <alignment horizontal="left" vertical="top" wrapText="1"/>
    </xf>
    <xf numFmtId="0" fontId="99" fillId="62" borderId="123" xfId="0" applyFont="1" applyFill="1" applyBorder="1" applyAlignment="1">
      <alignment horizontal="left" vertical="top" wrapText="1"/>
    </xf>
    <xf numFmtId="0" fontId="235" fillId="62" borderId="0" xfId="0" applyFont="1" applyFill="1" applyAlignment="1">
      <alignment horizontal="left" vertical="top" wrapText="1"/>
    </xf>
    <xf numFmtId="0" fontId="99" fillId="63" borderId="116" xfId="0" applyFont="1" applyFill="1" applyBorder="1" applyAlignment="1">
      <alignment horizontal="left" vertical="top" wrapText="1"/>
    </xf>
    <xf numFmtId="0" fontId="99" fillId="63" borderId="121" xfId="0" applyFont="1" applyFill="1" applyBorder="1" applyAlignment="1">
      <alignment horizontal="left" vertical="top" wrapText="1"/>
    </xf>
    <xf numFmtId="0" fontId="235" fillId="63" borderId="112" xfId="0" applyFont="1" applyFill="1" applyBorder="1" applyAlignment="1">
      <alignment horizontal="left" vertical="top" wrapText="1"/>
    </xf>
    <xf numFmtId="0" fontId="99" fillId="63" borderId="112" xfId="0" applyFont="1" applyFill="1" applyBorder="1" applyAlignment="1">
      <alignment horizontal="left" vertical="top" wrapText="1"/>
    </xf>
    <xf numFmtId="0" fontId="99" fillId="63" borderId="122" xfId="0" applyFont="1" applyFill="1" applyBorder="1" applyAlignment="1">
      <alignment horizontal="left" vertical="top" wrapText="1"/>
    </xf>
    <xf numFmtId="0" fontId="99" fillId="63" borderId="120" xfId="0" applyFont="1" applyFill="1" applyBorder="1" applyAlignment="1">
      <alignment horizontal="left" vertical="top" wrapText="1"/>
    </xf>
    <xf numFmtId="0" fontId="99" fillId="63" borderId="123" xfId="0" applyFont="1" applyFill="1" applyBorder="1" applyAlignment="1">
      <alignment horizontal="left" vertical="top" wrapText="1"/>
    </xf>
    <xf numFmtId="0" fontId="103" fillId="62" borderId="240" xfId="297" applyFont="1" applyFill="1" applyBorder="1" applyAlignment="1">
      <alignment horizontal="centerContinuous" vertical="top" wrapText="1"/>
    </xf>
    <xf numFmtId="0" fontId="103" fillId="62" borderId="239" xfId="297" applyFont="1" applyFill="1" applyBorder="1" applyAlignment="1">
      <alignment horizontal="centerContinuous" vertical="top" wrapText="1"/>
    </xf>
    <xf numFmtId="0" fontId="103" fillId="62" borderId="380" xfId="297" applyFont="1" applyFill="1" applyBorder="1" applyAlignment="1">
      <alignment horizontal="center" vertical="center" wrapText="1"/>
    </xf>
    <xf numFmtId="0" fontId="103" fillId="62" borderId="396" xfId="297" applyFont="1" applyFill="1" applyBorder="1" applyAlignment="1">
      <alignment horizontal="centerContinuous" vertical="top" wrapText="1"/>
    </xf>
    <xf numFmtId="0" fontId="103" fillId="63" borderId="239" xfId="297" applyFont="1" applyFill="1" applyBorder="1" applyAlignment="1">
      <alignment horizontal="centerContinuous" vertical="top" wrapText="1"/>
    </xf>
    <xf numFmtId="0" fontId="103" fillId="63" borderId="380" xfId="297" applyFont="1" applyFill="1" applyBorder="1" applyAlignment="1">
      <alignment horizontal="center" vertical="center" wrapText="1"/>
    </xf>
    <xf numFmtId="0" fontId="103" fillId="63" borderId="396" xfId="297" applyFont="1" applyFill="1" applyBorder="1" applyAlignment="1">
      <alignment horizontal="centerContinuous" vertical="top" wrapText="1"/>
    </xf>
    <xf numFmtId="0" fontId="103" fillId="63" borderId="397" xfId="297" applyFont="1" applyFill="1" applyBorder="1" applyAlignment="1">
      <alignment horizontal="centerContinuous" vertical="top" wrapText="1"/>
    </xf>
    <xf numFmtId="213" fontId="53" fillId="0" borderId="41" xfId="0" applyNumberFormat="1" applyFont="1" applyBorder="1" applyAlignment="1" applyProtection="1">
      <alignment horizontal="right" vertical="center" shrinkToFit="1"/>
      <protection locked="0"/>
    </xf>
    <xf numFmtId="0" fontId="62" fillId="0" borderId="23" xfId="282" applyBorder="1">
      <alignment vertical="center"/>
    </xf>
    <xf numFmtId="213" fontId="53" fillId="26" borderId="41" xfId="0" applyNumberFormat="1" applyFont="1" applyFill="1" applyBorder="1" applyAlignment="1" applyProtection="1">
      <alignment horizontal="right" vertical="center" shrinkToFit="1"/>
      <protection locked="0"/>
    </xf>
    <xf numFmtId="0" fontId="103" fillId="52" borderId="144" xfId="0" applyFont="1" applyFill="1" applyBorder="1" applyAlignment="1">
      <alignment horizontal="centerContinuous" vertical="top" wrapText="1"/>
    </xf>
    <xf numFmtId="0" fontId="33" fillId="0" borderId="17" xfId="468" applyFont="1" applyBorder="1">
      <alignment vertical="center"/>
    </xf>
    <xf numFmtId="14" fontId="33" fillId="0" borderId="17" xfId="468" applyNumberFormat="1" applyFont="1" applyBorder="1">
      <alignment vertical="center"/>
    </xf>
    <xf numFmtId="0" fontId="33" fillId="0" borderId="52" xfId="468" applyFont="1" applyBorder="1">
      <alignment vertical="center"/>
    </xf>
    <xf numFmtId="0" fontId="33" fillId="0" borderId="15" xfId="468" applyFont="1" applyBorder="1">
      <alignment vertical="center"/>
    </xf>
    <xf numFmtId="0" fontId="33" fillId="0" borderId="16" xfId="468" applyFont="1" applyBorder="1">
      <alignment vertical="center"/>
    </xf>
    <xf numFmtId="38" fontId="33" fillId="0" borderId="17" xfId="468" applyNumberFormat="1" applyFont="1" applyBorder="1">
      <alignment vertical="center"/>
    </xf>
    <xf numFmtId="0" fontId="33" fillId="0" borderId="17" xfId="468" applyFont="1" applyBorder="1" applyAlignment="1">
      <alignment vertical="center" wrapText="1"/>
    </xf>
    <xf numFmtId="184" fontId="85" fillId="0" borderId="14" xfId="44" applyNumberFormat="1" applyFont="1" applyBorder="1" applyAlignment="1">
      <alignment horizontal="right" vertical="center" shrinkToFit="1"/>
    </xf>
    <xf numFmtId="179" fontId="85" fillId="0" borderId="13" xfId="44" applyNumberFormat="1" applyFont="1" applyBorder="1" applyAlignment="1">
      <alignment horizontal="right" vertical="center" shrinkToFit="1"/>
    </xf>
    <xf numFmtId="210" fontId="85" fillId="0" borderId="58" xfId="44" applyNumberFormat="1" applyFont="1" applyBorder="1" applyAlignment="1">
      <alignment horizontal="right" vertical="center" shrinkToFit="1"/>
    </xf>
    <xf numFmtId="0" fontId="103" fillId="0" borderId="380" xfId="297" applyFont="1" applyBorder="1" applyAlignment="1">
      <alignment horizontal="center" vertical="center" wrapText="1"/>
    </xf>
    <xf numFmtId="0" fontId="103" fillId="64" borderId="380" xfId="297" applyFont="1" applyFill="1" applyBorder="1" applyAlignment="1">
      <alignment horizontal="center" vertical="center" wrapText="1"/>
    </xf>
    <xf numFmtId="213" fontId="85" fillId="0" borderId="0" xfId="44" applyNumberFormat="1" applyFont="1" applyAlignment="1">
      <alignment horizontal="center" wrapText="1"/>
    </xf>
    <xf numFmtId="213" fontId="85" fillId="0" borderId="0" xfId="44" applyNumberFormat="1" applyFont="1" applyAlignment="1">
      <alignment horizontal="center" vertical="center"/>
    </xf>
    <xf numFmtId="49" fontId="33" fillId="32" borderId="17" xfId="468" applyNumberFormat="1" applyFont="1" applyFill="1" applyBorder="1">
      <alignment vertical="center"/>
    </xf>
    <xf numFmtId="0" fontId="33" fillId="32" borderId="17" xfId="468" applyFont="1" applyFill="1" applyBorder="1">
      <alignment vertical="center"/>
    </xf>
    <xf numFmtId="14" fontId="33" fillId="32" borderId="17" xfId="468" applyNumberFormat="1" applyFont="1" applyFill="1" applyBorder="1">
      <alignment vertical="center"/>
    </xf>
    <xf numFmtId="213" fontId="85" fillId="0" borderId="0" xfId="44" applyNumberFormat="1" applyFont="1" applyAlignment="1">
      <alignment horizontal="center"/>
    </xf>
    <xf numFmtId="213" fontId="85" fillId="0" borderId="0" xfId="44" applyNumberFormat="1" applyFont="1" applyAlignment="1">
      <alignment horizontal="center" vertical="center" wrapText="1"/>
    </xf>
    <xf numFmtId="190" fontId="133" fillId="25" borderId="189" xfId="43" applyNumberFormat="1" applyFont="1" applyFill="1" applyBorder="1" applyAlignment="1" applyProtection="1">
      <alignment horizontal="left" vertical="center"/>
      <protection locked="0"/>
    </xf>
    <xf numFmtId="190" fontId="0" fillId="25" borderId="399" xfId="0" applyNumberFormat="1" applyFill="1" applyBorder="1" applyAlignment="1" applyProtection="1">
      <alignment horizontal="center" vertical="center"/>
      <protection locked="0"/>
    </xf>
    <xf numFmtId="199" fontId="54" fillId="39" borderId="0" xfId="43" applyNumberFormat="1" applyFont="1" applyFill="1" applyAlignment="1">
      <alignment horizontal="center" vertical="top"/>
    </xf>
    <xf numFmtId="199" fontId="54" fillId="39" borderId="0" xfId="43" applyNumberFormat="1" applyFont="1" applyFill="1" applyAlignment="1">
      <alignment horizontal="left" vertical="top"/>
    </xf>
    <xf numFmtId="0" fontId="54" fillId="0" borderId="189" xfId="43" applyFont="1" applyBorder="1" applyAlignment="1">
      <alignment horizontal="center" vertical="top"/>
    </xf>
    <xf numFmtId="0" fontId="54" fillId="0" borderId="189" xfId="43" applyFont="1" applyBorder="1" applyAlignment="1">
      <alignment horizontal="left" vertical="top"/>
    </xf>
    <xf numFmtId="0" fontId="133" fillId="25" borderId="188" xfId="43" applyFont="1" applyFill="1" applyBorder="1" applyAlignment="1" applyProtection="1">
      <alignment horizontal="left" vertical="center"/>
      <protection locked="0"/>
    </xf>
    <xf numFmtId="0" fontId="54" fillId="0" borderId="188" xfId="43" applyFont="1" applyBorder="1" applyAlignment="1">
      <alignment horizontal="left" vertical="top" shrinkToFit="1"/>
    </xf>
    <xf numFmtId="2" fontId="54" fillId="0" borderId="188" xfId="43" applyNumberFormat="1" applyFont="1" applyBorder="1" applyAlignment="1">
      <alignment horizontal="center" vertical="top"/>
    </xf>
    <xf numFmtId="0" fontId="54" fillId="25" borderId="189" xfId="43" applyFont="1" applyFill="1" applyBorder="1" applyAlignment="1">
      <alignment horizontal="left" vertical="top"/>
    </xf>
    <xf numFmtId="0" fontId="54" fillId="25" borderId="189" xfId="43" applyFont="1" applyFill="1" applyBorder="1" applyAlignment="1">
      <alignment horizontal="left" vertical="center"/>
    </xf>
    <xf numFmtId="0" fontId="54" fillId="39" borderId="0" xfId="43" applyFont="1" applyFill="1" applyAlignment="1" applyProtection="1">
      <alignment horizontal="left" vertical="center"/>
      <protection locked="0"/>
    </xf>
    <xf numFmtId="200" fontId="54" fillId="39" borderId="0" xfId="43" applyNumberFormat="1" applyFont="1" applyFill="1" applyAlignment="1">
      <alignment horizontal="center" vertical="top"/>
    </xf>
    <xf numFmtId="0" fontId="192" fillId="0" borderId="0" xfId="0" applyFont="1" applyAlignment="1">
      <alignment vertical="center" wrapText="1"/>
    </xf>
    <xf numFmtId="0" fontId="0" fillId="0" borderId="0" xfId="0">
      <alignment vertical="center"/>
    </xf>
    <xf numFmtId="0" fontId="0" fillId="0" borderId="0" xfId="0" applyProtection="1">
      <alignment vertical="center"/>
      <protection locked="0"/>
    </xf>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center" vertical="center"/>
    </xf>
    <xf numFmtId="0" fontId="0" fillId="0" borderId="0" xfId="0" applyAlignment="1">
      <alignment horizontal="left" vertical="center" wrapText="1"/>
    </xf>
    <xf numFmtId="0" fontId="62" fillId="0" borderId="0" xfId="282" applyAlignment="1">
      <alignment horizontal="left" vertical="center" wrapText="1"/>
    </xf>
    <xf numFmtId="0" fontId="0" fillId="0" borderId="52"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0" fillId="25" borderId="52" xfId="0" applyFill="1" applyBorder="1" applyAlignment="1" applyProtection="1">
      <alignment horizontal="center" vertical="center"/>
      <protection locked="0"/>
    </xf>
    <xf numFmtId="0" fontId="0" fillId="25" borderId="16" xfId="0" applyFill="1" applyBorder="1" applyAlignment="1" applyProtection="1">
      <alignment horizontal="center" vertical="center"/>
      <protection locked="0"/>
    </xf>
    <xf numFmtId="0" fontId="0" fillId="25" borderId="15" xfId="0" applyFill="1" applyBorder="1" applyAlignment="1" applyProtection="1">
      <alignment horizontal="center" vertical="center"/>
      <protection locked="0"/>
    </xf>
    <xf numFmtId="0" fontId="106" fillId="0" borderId="0" xfId="0" applyFont="1" applyAlignment="1">
      <alignment horizontal="center" vertical="center"/>
    </xf>
    <xf numFmtId="0" fontId="0" fillId="0" borderId="109" xfId="0" applyBorder="1" applyAlignment="1">
      <alignment vertical="center" wrapText="1"/>
    </xf>
    <xf numFmtId="49" fontId="196" fillId="0" borderId="0" xfId="0" applyNumberFormat="1" applyFont="1" applyAlignment="1">
      <alignment horizontal="center" vertical="center"/>
    </xf>
    <xf numFmtId="0" fontId="103" fillId="52" borderId="234" xfId="0" applyFont="1" applyFill="1" applyBorder="1" applyAlignment="1">
      <alignment horizontal="center" vertical="center" wrapText="1"/>
    </xf>
    <xf numFmtId="0" fontId="103" fillId="52" borderId="248" xfId="0" applyFont="1" applyFill="1" applyBorder="1" applyAlignment="1">
      <alignment horizontal="center" vertical="center" wrapText="1"/>
    </xf>
    <xf numFmtId="0" fontId="103" fillId="51" borderId="23" xfId="0" applyFont="1" applyFill="1" applyBorder="1" applyAlignment="1">
      <alignment horizontal="center" vertical="center"/>
    </xf>
    <xf numFmtId="0" fontId="103" fillId="51" borderId="38" xfId="0" applyFont="1" applyFill="1" applyBorder="1" applyAlignment="1">
      <alignment horizontal="center" vertical="center"/>
    </xf>
    <xf numFmtId="0" fontId="103" fillId="51" borderId="36" xfId="0" applyFont="1" applyFill="1" applyBorder="1" applyAlignment="1">
      <alignment horizontal="center" vertical="center"/>
    </xf>
    <xf numFmtId="0" fontId="103" fillId="52" borderId="23" xfId="0" applyFont="1" applyFill="1" applyBorder="1" applyAlignment="1">
      <alignment horizontal="center" vertical="center" wrapText="1"/>
    </xf>
    <xf numFmtId="0" fontId="103" fillId="52" borderId="38" xfId="0" applyFont="1" applyFill="1" applyBorder="1" applyAlignment="1">
      <alignment horizontal="center" vertical="center" wrapText="1"/>
    </xf>
    <xf numFmtId="0" fontId="103" fillId="52" borderId="36" xfId="0" applyFont="1" applyFill="1" applyBorder="1" applyAlignment="1">
      <alignment horizontal="center" vertical="center" wrapText="1"/>
    </xf>
    <xf numFmtId="0" fontId="103" fillId="51" borderId="26" xfId="0" applyFont="1" applyFill="1" applyBorder="1" applyAlignment="1">
      <alignment horizontal="left" vertical="top"/>
    </xf>
    <xf numFmtId="49" fontId="103" fillId="52" borderId="27" xfId="0" applyNumberFormat="1" applyFont="1" applyFill="1" applyBorder="1" applyAlignment="1">
      <alignment horizontal="center" vertical="center" wrapText="1"/>
    </xf>
    <xf numFmtId="49" fontId="103" fillId="52" borderId="39" xfId="0" applyNumberFormat="1" applyFont="1" applyFill="1" applyBorder="1" applyAlignment="1">
      <alignment horizontal="center" vertical="center" wrapText="1"/>
    </xf>
    <xf numFmtId="0" fontId="102" fillId="51" borderId="252" xfId="0" applyFont="1" applyFill="1" applyBorder="1" applyAlignment="1">
      <alignment horizontal="left" vertical="top" wrapText="1"/>
    </xf>
    <xf numFmtId="0" fontId="102" fillId="51" borderId="47" xfId="0" applyFont="1" applyFill="1" applyBorder="1" applyAlignment="1">
      <alignment horizontal="left" vertical="top" wrapText="1"/>
    </xf>
    <xf numFmtId="0" fontId="103" fillId="52" borderId="130" xfId="0" applyFont="1" applyFill="1" applyBorder="1" applyAlignment="1">
      <alignment horizontal="center" vertical="top" wrapText="1"/>
    </xf>
    <xf numFmtId="0" fontId="103" fillId="52" borderId="398" xfId="0" applyFont="1" applyFill="1" applyBorder="1" applyAlignment="1">
      <alignment horizontal="center" vertical="top" wrapText="1"/>
    </xf>
    <xf numFmtId="0" fontId="82" fillId="30" borderId="27" xfId="284" applyFont="1" applyFill="1" applyBorder="1" applyAlignment="1">
      <alignment horizontal="center" vertical="center" textRotation="255" shrinkToFit="1"/>
    </xf>
    <xf numFmtId="0" fontId="0" fillId="0" borderId="29" xfId="0" applyBorder="1" applyAlignment="1">
      <alignment horizontal="center" vertical="center" textRotation="255" shrinkToFit="1"/>
    </xf>
    <xf numFmtId="0" fontId="0" fillId="0" borderId="343" xfId="0" applyBorder="1" applyAlignment="1">
      <alignment horizontal="center" vertical="center" textRotation="255" shrinkToFit="1"/>
    </xf>
    <xf numFmtId="0" fontId="138" fillId="30" borderId="23" xfId="284" applyFont="1" applyFill="1" applyBorder="1" applyAlignment="1">
      <alignment horizontal="left" vertical="center"/>
    </xf>
    <xf numFmtId="0" fontId="0" fillId="30" borderId="38" xfId="0" applyFill="1" applyBorder="1">
      <alignment vertical="center"/>
    </xf>
    <xf numFmtId="0" fontId="0" fillId="30" borderId="36" xfId="0" applyFill="1" applyBorder="1">
      <alignment vertical="center"/>
    </xf>
    <xf numFmtId="0" fontId="138" fillId="30" borderId="313" xfId="284" applyFont="1" applyFill="1" applyBorder="1" applyAlignment="1">
      <alignment horizontal="left" vertical="center"/>
    </xf>
    <xf numFmtId="0" fontId="0" fillId="30" borderId="197" xfId="0" applyFill="1" applyBorder="1">
      <alignment vertical="center"/>
    </xf>
    <xf numFmtId="0" fontId="0" fillId="30" borderId="196" xfId="0" applyFill="1" applyBorder="1">
      <alignment vertical="center"/>
    </xf>
    <xf numFmtId="0" fontId="109" fillId="30" borderId="23" xfId="284" applyFont="1" applyFill="1" applyBorder="1" applyAlignment="1">
      <alignment horizontal="center" vertical="center" shrinkToFit="1"/>
    </xf>
    <xf numFmtId="0" fontId="33" fillId="0" borderId="38" xfId="0" applyFont="1" applyBorder="1" applyAlignment="1">
      <alignment horizontal="center" vertical="center" shrinkToFit="1"/>
    </xf>
    <xf numFmtId="0" fontId="33" fillId="0" borderId="23" xfId="284" applyFont="1" applyBorder="1" applyAlignment="1">
      <alignment horizontal="left" vertical="center" wrapText="1" indent="1" shrinkToFit="1"/>
    </xf>
    <xf numFmtId="0" fontId="33" fillId="0" borderId="38" xfId="0" applyFont="1" applyBorder="1" applyAlignment="1">
      <alignment horizontal="left" vertical="center" wrapText="1" indent="1" shrinkToFit="1"/>
    </xf>
    <xf numFmtId="0" fontId="82" fillId="30" borderId="23" xfId="284" applyFont="1" applyFill="1" applyBorder="1" applyAlignment="1">
      <alignment horizontal="left" vertical="center" wrapText="1" shrinkToFit="1"/>
    </xf>
    <xf numFmtId="0" fontId="33" fillId="0" borderId="38" xfId="0" applyFont="1" applyBorder="1" applyAlignment="1">
      <alignment horizontal="left" vertical="center" wrapText="1" shrinkToFit="1"/>
    </xf>
    <xf numFmtId="0" fontId="33" fillId="0" borderId="36" xfId="0" applyFont="1" applyBorder="1" applyAlignment="1">
      <alignment horizontal="left" vertical="center" wrapText="1" shrinkToFit="1"/>
    </xf>
    <xf numFmtId="0" fontId="121" fillId="25" borderId="212" xfId="0" applyFont="1" applyFill="1" applyBorder="1" applyAlignment="1" applyProtection="1">
      <alignment horizontal="center" vertical="center" wrapText="1" shrinkToFit="1"/>
      <protection locked="0"/>
    </xf>
    <xf numFmtId="0" fontId="121" fillId="25" borderId="165" xfId="0" applyFont="1" applyFill="1" applyBorder="1" applyAlignment="1" applyProtection="1">
      <alignment horizontal="center" vertical="center" wrapText="1" shrinkToFit="1"/>
      <protection locked="0"/>
    </xf>
    <xf numFmtId="0" fontId="31" fillId="30" borderId="20" xfId="284" applyFill="1" applyBorder="1" applyAlignment="1">
      <alignment horizontal="right" vertical="center"/>
    </xf>
    <xf numFmtId="0" fontId="31" fillId="30" borderId="41" xfId="284" applyFill="1" applyBorder="1" applyAlignment="1">
      <alignment horizontal="right" vertical="center"/>
    </xf>
    <xf numFmtId="0" fontId="0" fillId="0" borderId="41" xfId="0" applyBorder="1" applyAlignment="1">
      <alignment horizontal="right" vertical="center"/>
    </xf>
    <xf numFmtId="0" fontId="0" fillId="0" borderId="35" xfId="0" applyBorder="1" applyAlignment="1">
      <alignment horizontal="right" vertical="center"/>
    </xf>
    <xf numFmtId="0" fontId="33" fillId="25" borderId="220" xfId="0" applyFont="1" applyFill="1" applyBorder="1" applyAlignment="1" applyProtection="1">
      <alignment vertical="center" shrinkToFit="1"/>
      <protection locked="0"/>
    </xf>
    <xf numFmtId="0" fontId="33" fillId="25" borderId="221" xfId="0" applyFont="1" applyFill="1" applyBorder="1" applyAlignment="1" applyProtection="1">
      <alignment vertical="center" shrinkToFit="1"/>
      <protection locked="0"/>
    </xf>
    <xf numFmtId="0" fontId="109" fillId="30" borderId="23" xfId="284" applyFont="1" applyFill="1" applyBorder="1" applyAlignment="1">
      <alignment horizontal="left" vertical="center" shrinkToFit="1"/>
    </xf>
    <xf numFmtId="0" fontId="33" fillId="0" borderId="38" xfId="0" applyFont="1" applyBorder="1" applyAlignment="1">
      <alignment horizontal="left" vertical="center" shrinkToFit="1"/>
    </xf>
    <xf numFmtId="0" fontId="33" fillId="0" borderId="36" xfId="0" applyFont="1" applyBorder="1" applyAlignment="1">
      <alignment horizontal="left" vertical="center" shrinkToFit="1"/>
    </xf>
    <xf numFmtId="0" fontId="109" fillId="30" borderId="198" xfId="284" applyFont="1" applyFill="1" applyBorder="1" applyAlignment="1">
      <alignment horizontal="left" vertical="center" wrapText="1" shrinkToFit="1"/>
    </xf>
    <xf numFmtId="0" fontId="0" fillId="0" borderId="199" xfId="0" applyBorder="1" applyAlignment="1">
      <alignment horizontal="left" vertical="center" wrapText="1" shrinkToFit="1"/>
    </xf>
    <xf numFmtId="0" fontId="0" fillId="0" borderId="38" xfId="0" applyBorder="1" applyAlignment="1">
      <alignment horizontal="left" vertical="center" shrinkToFit="1"/>
    </xf>
    <xf numFmtId="0" fontId="0" fillId="0" borderId="36" xfId="0" applyBorder="1" applyAlignment="1">
      <alignment horizontal="left" vertical="center" shrinkToFit="1"/>
    </xf>
    <xf numFmtId="0" fontId="0" fillId="30" borderId="38" xfId="0" applyFill="1" applyBorder="1" applyAlignment="1">
      <alignment horizontal="left" vertical="center" shrinkToFit="1"/>
    </xf>
    <xf numFmtId="179" fontId="109" fillId="30" borderId="23" xfId="284" applyNumberFormat="1" applyFont="1" applyFill="1" applyBorder="1" applyAlignment="1">
      <alignment horizontal="left" vertical="center" shrinkToFit="1"/>
    </xf>
    <xf numFmtId="0" fontId="33" fillId="30" borderId="38" xfId="0" applyFont="1" applyFill="1" applyBorder="1" applyAlignment="1" applyProtection="1">
      <alignment horizontal="left" vertical="center" shrinkToFit="1"/>
      <protection locked="0"/>
    </xf>
    <xf numFmtId="0" fontId="0" fillId="30" borderId="36" xfId="0" applyFill="1" applyBorder="1" applyAlignment="1" applyProtection="1">
      <alignment horizontal="left" vertical="center" shrinkToFit="1"/>
      <protection locked="0"/>
    </xf>
    <xf numFmtId="0" fontId="109" fillId="30" borderId="27" xfId="284" applyFont="1" applyFill="1" applyBorder="1" applyAlignment="1">
      <alignment horizontal="center" vertical="center" wrapText="1" shrinkToFit="1"/>
    </xf>
    <xf numFmtId="0" fontId="33" fillId="0" borderId="39" xfId="0" applyFont="1" applyBorder="1" applyAlignment="1">
      <alignment horizontal="center" vertical="center" wrapText="1" shrinkToFit="1"/>
    </xf>
    <xf numFmtId="0" fontId="138" fillId="0" borderId="23" xfId="284" applyFont="1" applyBorder="1" applyAlignment="1" applyProtection="1">
      <alignment horizontal="left" vertical="center" shrinkToFit="1"/>
      <protection locked="0"/>
    </xf>
    <xf numFmtId="0" fontId="33" fillId="0" borderId="38" xfId="0" applyFont="1" applyBorder="1" applyAlignment="1">
      <alignment vertical="center" shrinkToFit="1"/>
    </xf>
    <xf numFmtId="0" fontId="33" fillId="25" borderId="212" xfId="0" applyFont="1" applyFill="1" applyBorder="1" applyAlignment="1" applyProtection="1">
      <alignment vertical="center" shrinkToFit="1"/>
      <protection locked="0"/>
    </xf>
    <xf numFmtId="0" fontId="33" fillId="25" borderId="165" xfId="0" applyFont="1" applyFill="1" applyBorder="1" applyAlignment="1" applyProtection="1">
      <alignment vertical="center" shrinkToFit="1"/>
      <protection locked="0"/>
    </xf>
    <xf numFmtId="0" fontId="0" fillId="25" borderId="212" xfId="0" applyFill="1" applyBorder="1" applyAlignment="1" applyProtection="1">
      <alignment vertical="center" shrinkToFit="1"/>
      <protection locked="0"/>
    </xf>
    <xf numFmtId="0" fontId="121" fillId="25" borderId="220" xfId="0" applyFont="1" applyFill="1" applyBorder="1" applyAlignment="1" applyProtection="1">
      <alignment horizontal="center" vertical="center" wrapText="1" shrinkToFit="1"/>
      <protection locked="0"/>
    </xf>
    <xf numFmtId="0" fontId="121" fillId="25" borderId="221" xfId="0" applyFont="1" applyFill="1" applyBorder="1" applyAlignment="1" applyProtection="1">
      <alignment horizontal="center" vertical="center" wrapText="1" shrinkToFit="1"/>
      <protection locked="0"/>
    </xf>
    <xf numFmtId="0" fontId="138" fillId="0" borderId="57" xfId="284" applyFont="1" applyBorder="1" applyAlignment="1" applyProtection="1">
      <alignment horizontal="left" vertical="center" shrinkToFit="1"/>
      <protection locked="0"/>
    </xf>
    <xf numFmtId="0" fontId="138" fillId="0" borderId="27" xfId="284" applyFont="1" applyBorder="1" applyAlignment="1" applyProtection="1">
      <alignment horizontal="left" vertical="center" shrinkToFit="1"/>
      <protection locked="0"/>
    </xf>
    <xf numFmtId="0" fontId="11" fillId="25" borderId="172" xfId="284" applyFont="1" applyFill="1" applyBorder="1" applyAlignment="1" applyProtection="1">
      <alignment horizontal="left" vertical="center" shrinkToFit="1"/>
      <protection locked="0"/>
    </xf>
    <xf numFmtId="0" fontId="31" fillId="25" borderId="173" xfId="284" applyFill="1" applyBorder="1" applyAlignment="1" applyProtection="1">
      <alignment horizontal="left" vertical="center" shrinkToFit="1"/>
      <protection locked="0"/>
    </xf>
    <xf numFmtId="0" fontId="11" fillId="25" borderId="176" xfId="284" applyFont="1" applyFill="1" applyBorder="1" applyAlignment="1" applyProtection="1">
      <alignment horizontal="left" vertical="center" shrinkToFit="1"/>
      <protection locked="0"/>
    </xf>
    <xf numFmtId="0" fontId="31" fillId="25" borderId="26" xfId="284" applyFill="1" applyBorder="1" applyAlignment="1" applyProtection="1">
      <alignment horizontal="left" vertical="center" shrinkToFit="1"/>
      <protection locked="0"/>
    </xf>
    <xf numFmtId="0" fontId="11" fillId="25" borderId="180" xfId="284" applyFont="1" applyFill="1" applyBorder="1" applyAlignment="1" applyProtection="1">
      <alignment horizontal="left" vertical="center" shrinkToFit="1"/>
      <protection locked="0"/>
    </xf>
    <xf numFmtId="0" fontId="31" fillId="25" borderId="164" xfId="284" applyFill="1" applyBorder="1" applyAlignment="1" applyProtection="1">
      <alignment horizontal="left" vertical="center" shrinkToFit="1"/>
      <protection locked="0"/>
    </xf>
    <xf numFmtId="0" fontId="0" fillId="25" borderId="218" xfId="0" applyFill="1" applyBorder="1" applyAlignment="1" applyProtection="1">
      <alignment vertical="center" shrinkToFit="1"/>
      <protection locked="0"/>
    </xf>
    <xf numFmtId="0" fontId="33" fillId="25" borderId="219" xfId="0" applyFont="1" applyFill="1" applyBorder="1" applyAlignment="1" applyProtection="1">
      <alignment vertical="center" shrinkToFit="1"/>
      <protection locked="0"/>
    </xf>
    <xf numFmtId="0" fontId="211" fillId="30" borderId="262" xfId="284" applyFont="1" applyFill="1" applyBorder="1" applyAlignment="1" applyProtection="1">
      <alignment horizontal="center" shrinkToFit="1"/>
      <protection locked="0"/>
    </xf>
    <xf numFmtId="0" fontId="181" fillId="30" borderId="262" xfId="284" applyFont="1" applyFill="1" applyBorder="1" applyAlignment="1" applyProtection="1">
      <alignment horizontal="center" shrinkToFit="1"/>
      <protection locked="0"/>
    </xf>
    <xf numFmtId="0" fontId="181" fillId="30" borderId="55" xfId="284" applyFont="1" applyFill="1" applyBorder="1" applyAlignment="1" applyProtection="1">
      <alignment horizontal="center" shrinkToFit="1"/>
      <protection locked="0"/>
    </xf>
    <xf numFmtId="0" fontId="33" fillId="0" borderId="39" xfId="0" applyFont="1" applyBorder="1" applyAlignment="1">
      <alignment vertical="center" shrinkToFit="1"/>
    </xf>
    <xf numFmtId="0" fontId="33" fillId="0" borderId="40" xfId="0" applyFont="1" applyBorder="1" applyAlignment="1">
      <alignment vertical="center" shrinkToFit="1"/>
    </xf>
    <xf numFmtId="0" fontId="33" fillId="0" borderId="36" xfId="0" applyFont="1" applyBorder="1" applyAlignment="1">
      <alignment vertical="center" shrinkToFit="1"/>
    </xf>
    <xf numFmtId="0" fontId="138" fillId="0" borderId="23" xfId="284" applyFont="1" applyBorder="1" applyAlignment="1">
      <alignment vertical="center" shrinkToFit="1"/>
    </xf>
    <xf numFmtId="0" fontId="138" fillId="0" borderId="38" xfId="284" applyFont="1" applyBorder="1" applyAlignment="1">
      <alignment vertical="center" shrinkToFit="1"/>
    </xf>
    <xf numFmtId="0" fontId="0" fillId="0" borderId="38" xfId="0" applyBorder="1" applyAlignment="1">
      <alignment vertical="center" shrinkToFit="1"/>
    </xf>
    <xf numFmtId="0" fontId="0" fillId="0" borderId="36" xfId="0" applyBorder="1" applyAlignment="1">
      <alignment vertical="center" shrinkToFit="1"/>
    </xf>
    <xf numFmtId="0" fontId="111" fillId="31" borderId="0" xfId="284" applyFont="1" applyFill="1" applyAlignment="1">
      <alignment horizontal="left" vertical="center" wrapText="1"/>
    </xf>
    <xf numFmtId="0" fontId="138" fillId="0" borderId="57" xfId="284" applyFont="1" applyBorder="1" applyAlignment="1">
      <alignment vertical="center" wrapText="1" shrinkToFit="1"/>
    </xf>
    <xf numFmtId="0" fontId="138" fillId="0" borderId="56" xfId="284" applyFont="1" applyBorder="1" applyAlignment="1">
      <alignment vertical="center" shrinkToFit="1"/>
    </xf>
    <xf numFmtId="0" fontId="138" fillId="0" borderId="57" xfId="284" applyFont="1" applyBorder="1">
      <alignment vertical="center"/>
    </xf>
    <xf numFmtId="0" fontId="138" fillId="0" borderId="55" xfId="284" applyFont="1" applyBorder="1">
      <alignment vertical="center"/>
    </xf>
    <xf numFmtId="0" fontId="138" fillId="0" borderId="56" xfId="284" applyFont="1" applyBorder="1">
      <alignment vertical="center"/>
    </xf>
    <xf numFmtId="0" fontId="35" fillId="0" borderId="27" xfId="0" applyFont="1" applyBorder="1" applyAlignment="1">
      <alignment vertical="center" wrapText="1"/>
    </xf>
    <xf numFmtId="0" fontId="35" fillId="0" borderId="29" xfId="0" applyFont="1" applyBorder="1">
      <alignment vertical="center"/>
    </xf>
    <xf numFmtId="0" fontId="35" fillId="0" borderId="20" xfId="0" applyFont="1" applyBorder="1">
      <alignment vertical="center"/>
    </xf>
    <xf numFmtId="0" fontId="31" fillId="0" borderId="23" xfId="284" applyBorder="1" applyAlignment="1">
      <alignment vertical="center" shrinkToFit="1"/>
    </xf>
    <xf numFmtId="0" fontId="31" fillId="0" borderId="38" xfId="284" applyBorder="1" applyAlignment="1">
      <alignment vertical="center" shrinkToFit="1"/>
    </xf>
    <xf numFmtId="0" fontId="116" fillId="0" borderId="0" xfId="284" applyFont="1" applyAlignment="1">
      <alignment horizontal="left" vertical="center" shrinkToFit="1"/>
    </xf>
    <xf numFmtId="0" fontId="31" fillId="30" borderId="57" xfId="284" applyFill="1" applyBorder="1" applyAlignment="1">
      <alignment horizontal="center" vertical="center" wrapText="1"/>
    </xf>
    <xf numFmtId="0" fontId="31" fillId="30" borderId="56" xfId="284" applyFill="1" applyBorder="1" applyAlignment="1">
      <alignment horizontal="center" vertical="center" wrapText="1"/>
    </xf>
    <xf numFmtId="0" fontId="5" fillId="33" borderId="38" xfId="284" applyFont="1" applyFill="1" applyBorder="1" applyAlignment="1">
      <alignment horizontal="left" vertical="center" shrinkToFit="1"/>
    </xf>
    <xf numFmtId="0" fontId="27" fillId="33" borderId="38" xfId="284" applyFont="1" applyFill="1" applyBorder="1" applyAlignment="1">
      <alignment horizontal="left" vertical="center" shrinkToFit="1"/>
    </xf>
    <xf numFmtId="0" fontId="27" fillId="33" borderId="36" xfId="284" applyFont="1" applyFill="1" applyBorder="1" applyAlignment="1">
      <alignment horizontal="left" vertical="center" shrinkToFit="1"/>
    </xf>
    <xf numFmtId="0" fontId="21" fillId="33" borderId="38" xfId="284" applyFont="1" applyFill="1" applyBorder="1" applyAlignment="1">
      <alignment horizontal="left" vertical="center" shrinkToFit="1"/>
    </xf>
    <xf numFmtId="0" fontId="128" fillId="33" borderId="27" xfId="284" applyFont="1" applyFill="1" applyBorder="1" applyAlignment="1">
      <alignment horizontal="center" vertical="center" wrapText="1"/>
    </xf>
    <xf numFmtId="0" fontId="128" fillId="33" borderId="39" xfId="284" applyFont="1" applyFill="1" applyBorder="1" applyAlignment="1">
      <alignment horizontal="center" vertical="center" wrapText="1"/>
    </xf>
    <xf numFmtId="0" fontId="128" fillId="33" borderId="40" xfId="284" applyFont="1" applyFill="1" applyBorder="1" applyAlignment="1">
      <alignment horizontal="center" vertical="center" wrapText="1"/>
    </xf>
    <xf numFmtId="0" fontId="128" fillId="33" borderId="29" xfId="284" applyFont="1" applyFill="1" applyBorder="1" applyAlignment="1">
      <alignment horizontal="center" vertical="center" wrapText="1"/>
    </xf>
    <xf numFmtId="0" fontId="128" fillId="33" borderId="0" xfId="284" applyFont="1" applyFill="1" applyAlignment="1">
      <alignment horizontal="center" vertical="center" wrapText="1"/>
    </xf>
    <xf numFmtId="0" fontId="128" fillId="33" borderId="30" xfId="284" applyFont="1" applyFill="1" applyBorder="1" applyAlignment="1">
      <alignment horizontal="center" vertical="center" wrapText="1"/>
    </xf>
    <xf numFmtId="0" fontId="128" fillId="33" borderId="222" xfId="284" applyFont="1" applyFill="1" applyBorder="1" applyAlignment="1">
      <alignment horizontal="center" vertical="center" wrapText="1"/>
    </xf>
    <xf numFmtId="0" fontId="128" fillId="33" borderId="192" xfId="284" applyFont="1" applyFill="1" applyBorder="1" applyAlignment="1">
      <alignment horizontal="center" vertical="center" wrapText="1"/>
    </xf>
    <xf numFmtId="0" fontId="128" fillId="33" borderId="223" xfId="284" applyFont="1" applyFill="1" applyBorder="1" applyAlignment="1">
      <alignment horizontal="center" vertical="center" wrapText="1"/>
    </xf>
    <xf numFmtId="0" fontId="21" fillId="33" borderId="23" xfId="284" applyFont="1" applyFill="1" applyBorder="1" applyAlignment="1">
      <alignment horizontal="left" vertical="center" shrinkToFit="1"/>
    </xf>
    <xf numFmtId="0" fontId="31" fillId="33" borderId="38" xfId="284" applyFill="1" applyBorder="1" applyAlignment="1">
      <alignment horizontal="left" vertical="center" shrinkToFit="1"/>
    </xf>
    <xf numFmtId="0" fontId="31" fillId="30" borderId="27" xfId="284" applyFill="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20" xfId="0" applyBorder="1" applyAlignment="1">
      <alignment horizontal="center" vertical="center"/>
    </xf>
    <xf numFmtId="0" fontId="0" fillId="0" borderId="41" xfId="0" applyBorder="1" applyAlignment="1">
      <alignment horizontal="center" vertical="center"/>
    </xf>
    <xf numFmtId="0" fontId="0" fillId="0" borderId="35" xfId="0" applyBorder="1" applyAlignment="1">
      <alignment horizontal="center" vertical="center"/>
    </xf>
    <xf numFmtId="0" fontId="82" fillId="30" borderId="57" xfId="284" applyFont="1" applyFill="1" applyBorder="1" applyAlignment="1">
      <alignment horizontal="center" vertical="center" textRotation="255" shrinkToFit="1"/>
    </xf>
    <xf numFmtId="0" fontId="33" fillId="0" borderId="55" xfId="0" applyFont="1" applyBorder="1" applyAlignment="1">
      <alignment horizontal="center" vertical="center" textRotation="255" shrinkToFit="1"/>
    </xf>
    <xf numFmtId="0" fontId="33" fillId="0" borderId="56" xfId="0" applyFont="1" applyBorder="1" applyAlignment="1">
      <alignment horizontal="center" vertical="center" textRotation="255" shrinkToFit="1"/>
    </xf>
    <xf numFmtId="0" fontId="0" fillId="0" borderId="39" xfId="0" applyBorder="1" applyAlignment="1">
      <alignment vertical="center" shrinkToFit="1"/>
    </xf>
    <xf numFmtId="0" fontId="0" fillId="0" borderId="40" xfId="0" applyBorder="1" applyAlignment="1">
      <alignment vertical="center" shrinkToFit="1"/>
    </xf>
    <xf numFmtId="0" fontId="33" fillId="25" borderId="52" xfId="0" applyFont="1" applyFill="1" applyBorder="1" applyAlignment="1" applyProtection="1">
      <alignment vertical="center" shrinkToFit="1"/>
      <protection locked="0"/>
    </xf>
    <xf numFmtId="0" fontId="33" fillId="25" borderId="16" xfId="0" applyFont="1" applyFill="1" applyBorder="1" applyAlignment="1" applyProtection="1">
      <alignment vertical="center" shrinkToFit="1"/>
      <protection locked="0"/>
    </xf>
    <xf numFmtId="0" fontId="0" fillId="25" borderId="16" xfId="0" applyFill="1" applyBorder="1" applyAlignment="1" applyProtection="1">
      <alignment vertical="center" shrinkToFit="1"/>
      <protection locked="0"/>
    </xf>
    <xf numFmtId="0" fontId="0" fillId="25" borderId="15" xfId="0" applyFill="1" applyBorder="1" applyAlignment="1" applyProtection="1">
      <alignment vertical="center" shrinkToFit="1"/>
      <protection locked="0"/>
    </xf>
    <xf numFmtId="0" fontId="33" fillId="0" borderId="41" xfId="0" applyFont="1" applyBorder="1" applyAlignment="1">
      <alignment vertical="center" shrinkToFit="1"/>
    </xf>
    <xf numFmtId="0" fontId="0" fillId="0" borderId="41" xfId="0" applyBorder="1" applyAlignment="1">
      <alignment vertical="center" shrinkToFit="1"/>
    </xf>
    <xf numFmtId="0" fontId="0" fillId="0" borderId="35" xfId="0" applyBorder="1" applyAlignment="1">
      <alignment vertical="center" shrinkToFit="1"/>
    </xf>
    <xf numFmtId="0" fontId="82" fillId="30" borderId="55" xfId="284" applyFont="1" applyFill="1" applyBorder="1" applyAlignment="1">
      <alignment horizontal="center" vertical="center" textRotation="255" shrinkToFit="1"/>
    </xf>
    <xf numFmtId="0" fontId="31" fillId="33" borderId="23" xfId="284" applyFill="1" applyBorder="1" applyAlignment="1">
      <alignment horizontal="center" vertical="center" shrinkToFit="1"/>
    </xf>
    <xf numFmtId="0" fontId="31" fillId="33" borderId="38" xfId="284" applyFill="1" applyBorder="1" applyAlignment="1">
      <alignment horizontal="center" vertical="center" shrinkToFit="1"/>
    </xf>
    <xf numFmtId="0" fontId="138" fillId="0" borderId="57" xfId="284" applyFont="1" applyBorder="1" applyAlignment="1">
      <alignment vertical="center" shrinkToFit="1"/>
    </xf>
    <xf numFmtId="0" fontId="26" fillId="33" borderId="23" xfId="284" applyFont="1" applyFill="1" applyBorder="1" applyAlignment="1">
      <alignment horizontal="center" vertical="center"/>
    </xf>
    <xf numFmtId="0" fontId="0" fillId="0" borderId="38" xfId="0" applyBorder="1">
      <alignment vertical="center"/>
    </xf>
    <xf numFmtId="0" fontId="0" fillId="25" borderId="345" xfId="0" applyFill="1" applyBorder="1" applyAlignment="1" applyProtection="1">
      <alignment horizontal="left" vertical="center" shrinkToFit="1"/>
      <protection locked="0"/>
    </xf>
    <xf numFmtId="0" fontId="0" fillId="25" borderId="346" xfId="0" applyFill="1" applyBorder="1" applyAlignment="1" applyProtection="1">
      <alignment horizontal="left" vertical="center" shrinkToFit="1"/>
      <protection locked="0"/>
    </xf>
    <xf numFmtId="0" fontId="0" fillId="25" borderId="347" xfId="0" applyFill="1" applyBorder="1" applyAlignment="1" applyProtection="1">
      <alignment horizontal="left" vertical="center" shrinkToFit="1"/>
      <protection locked="0"/>
    </xf>
    <xf numFmtId="0" fontId="0" fillId="25" borderId="37" xfId="0" applyFill="1" applyBorder="1" applyAlignment="1" applyProtection="1">
      <alignment horizontal="left" vertical="center" shrinkToFit="1"/>
      <protection locked="0"/>
    </xf>
    <xf numFmtId="0" fontId="0" fillId="25" borderId="38" xfId="0" applyFill="1" applyBorder="1" applyAlignment="1" applyProtection="1">
      <alignment horizontal="left" vertical="center" shrinkToFit="1"/>
      <protection locked="0"/>
    </xf>
    <xf numFmtId="0" fontId="0" fillId="25" borderId="97" xfId="0" applyFill="1" applyBorder="1" applyAlignment="1" applyProtection="1">
      <alignment horizontal="left" vertical="center" shrinkToFit="1"/>
      <protection locked="0"/>
    </xf>
    <xf numFmtId="0" fontId="33" fillId="25" borderId="345" xfId="0" applyFont="1" applyFill="1" applyBorder="1" applyAlignment="1" applyProtection="1">
      <alignment vertical="center" shrinkToFit="1"/>
      <protection locked="0"/>
    </xf>
    <xf numFmtId="0" fontId="33" fillId="25" borderId="346" xfId="0" applyFont="1" applyFill="1" applyBorder="1" applyAlignment="1" applyProtection="1">
      <alignment vertical="center" shrinkToFit="1"/>
      <protection locked="0"/>
    </xf>
    <xf numFmtId="0" fontId="0" fillId="25" borderId="346" xfId="0" applyFill="1" applyBorder="1" applyAlignment="1" applyProtection="1">
      <alignment vertical="center" shrinkToFit="1"/>
      <protection locked="0"/>
    </xf>
    <xf numFmtId="0" fontId="0" fillId="25" borderId="347" xfId="0" applyFill="1" applyBorder="1" applyAlignment="1" applyProtection="1">
      <alignment vertical="center" shrinkToFit="1"/>
      <protection locked="0"/>
    </xf>
    <xf numFmtId="0" fontId="156" fillId="0" borderId="27" xfId="284" applyFont="1" applyBorder="1" applyAlignment="1">
      <alignment vertical="center" wrapText="1" shrinkToFit="1"/>
    </xf>
    <xf numFmtId="0" fontId="121" fillId="0" borderId="20" xfId="0" applyFont="1" applyBorder="1" applyAlignment="1">
      <alignment vertical="center" shrinkToFit="1"/>
    </xf>
    <xf numFmtId="0" fontId="33" fillId="25" borderId="348" xfId="0" applyFont="1" applyFill="1" applyBorder="1" applyAlignment="1" applyProtection="1">
      <alignment vertical="center" shrinkToFit="1"/>
      <protection locked="0"/>
    </xf>
    <xf numFmtId="0" fontId="33" fillId="25" borderId="349" xfId="0" applyFont="1" applyFill="1" applyBorder="1" applyAlignment="1" applyProtection="1">
      <alignment vertical="center" shrinkToFit="1"/>
      <protection locked="0"/>
    </xf>
    <xf numFmtId="0" fontId="0" fillId="25" borderId="349" xfId="0" applyFill="1" applyBorder="1" applyAlignment="1" applyProtection="1">
      <alignment vertical="center" shrinkToFit="1"/>
      <protection locked="0"/>
    </xf>
    <xf numFmtId="0" fontId="0" fillId="25" borderId="350" xfId="0" applyFill="1" applyBorder="1" applyAlignment="1" applyProtection="1">
      <alignment vertical="center" shrinkToFit="1"/>
      <protection locked="0"/>
    </xf>
    <xf numFmtId="0" fontId="22" fillId="30" borderId="23" xfId="284" applyFont="1" applyFill="1" applyBorder="1" applyAlignment="1">
      <alignment horizontal="right" vertical="center" shrinkToFit="1"/>
    </xf>
    <xf numFmtId="0" fontId="31" fillId="30" borderId="41" xfId="284" applyFill="1" applyBorder="1" applyAlignment="1">
      <alignment horizontal="right" vertical="center" shrinkToFit="1"/>
    </xf>
    <xf numFmtId="0" fontId="0" fillId="0" borderId="41" xfId="0" applyBorder="1" applyAlignment="1">
      <alignment horizontal="right" vertical="center" shrinkToFit="1"/>
    </xf>
    <xf numFmtId="0" fontId="0" fillId="0" borderId="35" xfId="0" applyBorder="1" applyAlignment="1">
      <alignment horizontal="right" vertical="center" shrinkToFit="1"/>
    </xf>
    <xf numFmtId="0" fontId="0" fillId="25" borderId="348" xfId="0" applyFill="1" applyBorder="1" applyAlignment="1" applyProtection="1">
      <alignment horizontal="left" vertical="center" shrinkToFit="1"/>
      <protection locked="0"/>
    </xf>
    <xf numFmtId="0" fontId="0" fillId="25" borderId="349" xfId="0" applyFill="1" applyBorder="1" applyAlignment="1" applyProtection="1">
      <alignment horizontal="left" vertical="center" shrinkToFit="1"/>
      <protection locked="0"/>
    </xf>
    <xf numFmtId="0" fontId="0" fillId="25" borderId="350" xfId="0" applyFill="1" applyBorder="1" applyAlignment="1" applyProtection="1">
      <alignment horizontal="left" vertical="center" shrinkToFit="1"/>
      <protection locked="0"/>
    </xf>
    <xf numFmtId="0" fontId="31" fillId="30" borderId="23" xfId="284" applyFill="1" applyBorder="1" applyAlignment="1">
      <alignment horizontal="right" vertical="center" shrinkToFit="1"/>
    </xf>
    <xf numFmtId="190" fontId="6" fillId="25" borderId="252" xfId="284" applyNumberFormat="1" applyFont="1" applyFill="1" applyBorder="1" applyAlignment="1" applyProtection="1">
      <alignment horizontal="left" vertical="center" shrinkToFit="1"/>
      <protection locked="0"/>
    </xf>
    <xf numFmtId="190" fontId="0" fillId="0" borderId="47" xfId="0" applyNumberFormat="1" applyBorder="1" applyAlignment="1" applyProtection="1">
      <alignment horizontal="left" vertical="center" shrinkToFit="1"/>
      <protection locked="0"/>
    </xf>
    <xf numFmtId="190" fontId="0" fillId="0" borderId="310" xfId="0" applyNumberFormat="1" applyBorder="1" applyAlignment="1" applyProtection="1">
      <alignment horizontal="left" vertical="center" shrinkToFit="1"/>
      <protection locked="0"/>
    </xf>
    <xf numFmtId="190" fontId="0" fillId="0" borderId="18" xfId="0" applyNumberFormat="1" applyBorder="1" applyAlignment="1" applyProtection="1">
      <alignment horizontal="left" vertical="center" shrinkToFit="1"/>
      <protection locked="0"/>
    </xf>
    <xf numFmtId="190" fontId="6" fillId="25" borderId="34" xfId="284" quotePrefix="1" applyNumberFormat="1" applyFont="1" applyFill="1" applyBorder="1" applyAlignment="1" applyProtection="1">
      <alignment horizontal="left" vertical="center" shrinkToFit="1"/>
      <protection locked="0"/>
    </xf>
    <xf numFmtId="190" fontId="6" fillId="25" borderId="47" xfId="284" quotePrefix="1" applyNumberFormat="1" applyFont="1" applyFill="1" applyBorder="1" applyAlignment="1" applyProtection="1">
      <alignment horizontal="left" vertical="center" shrinkToFit="1"/>
      <protection locked="0"/>
    </xf>
    <xf numFmtId="190" fontId="6" fillId="25" borderId="310" xfId="284" quotePrefix="1" applyNumberFormat="1" applyFont="1" applyFill="1" applyBorder="1" applyAlignment="1" applyProtection="1">
      <alignment horizontal="left" vertical="center" shrinkToFit="1"/>
      <protection locked="0"/>
    </xf>
    <xf numFmtId="0" fontId="181" fillId="0" borderId="70" xfId="284" applyFont="1" applyBorder="1" applyAlignment="1">
      <alignment vertical="center" wrapText="1" shrinkToFit="1"/>
    </xf>
    <xf numFmtId="0" fontId="122" fillId="0" borderId="67" xfId="0" applyFont="1" applyBorder="1" applyAlignment="1">
      <alignment vertical="center" wrapText="1" shrinkToFit="1"/>
    </xf>
    <xf numFmtId="0" fontId="122" fillId="0" borderId="311" xfId="0" applyFont="1" applyBorder="1" applyAlignment="1">
      <alignment vertical="center" wrapText="1" shrinkToFit="1"/>
    </xf>
    <xf numFmtId="0" fontId="213" fillId="30" borderId="185" xfId="284" applyFont="1" applyFill="1" applyBorder="1" applyAlignment="1">
      <alignment horizontal="center" shrinkToFit="1"/>
    </xf>
    <xf numFmtId="0" fontId="122" fillId="0" borderId="184" xfId="0" applyFont="1" applyBorder="1" applyAlignment="1">
      <alignment horizontal="center" shrinkToFit="1"/>
    </xf>
    <xf numFmtId="0" fontId="82" fillId="30" borderId="23" xfId="284" applyFont="1" applyFill="1" applyBorder="1" applyAlignment="1">
      <alignment horizontal="left" vertical="center" indent="2" shrinkToFit="1"/>
    </xf>
    <xf numFmtId="0" fontId="82" fillId="30" borderId="38" xfId="284" applyFont="1" applyFill="1" applyBorder="1" applyAlignment="1">
      <alignment horizontal="left" vertical="center" indent="2" shrinkToFit="1"/>
    </xf>
    <xf numFmtId="0" fontId="82" fillId="30" borderId="36" xfId="284" applyFont="1" applyFill="1" applyBorder="1" applyAlignment="1">
      <alignment horizontal="left" vertical="center" indent="2" shrinkToFit="1"/>
    </xf>
    <xf numFmtId="0" fontId="138" fillId="0" borderId="20" xfId="284" applyFont="1" applyBorder="1" applyAlignment="1">
      <alignment vertical="center" shrinkToFit="1"/>
    </xf>
    <xf numFmtId="0" fontId="31" fillId="30" borderId="38" xfId="284" applyFill="1" applyBorder="1" applyAlignment="1">
      <alignment horizontal="right" vertical="center" shrinkToFit="1"/>
    </xf>
    <xf numFmtId="0" fontId="0" fillId="0" borderId="38" xfId="0" applyBorder="1" applyAlignment="1">
      <alignment horizontal="right" vertical="center" shrinkToFit="1"/>
    </xf>
    <xf numFmtId="0" fontId="0" fillId="0" borderId="36" xfId="0" applyBorder="1" applyAlignment="1">
      <alignment horizontal="right" vertical="center" shrinkToFit="1"/>
    </xf>
    <xf numFmtId="0" fontId="109" fillId="30" borderId="27" xfId="284" applyFont="1" applyFill="1" applyBorder="1" applyAlignment="1">
      <alignment horizontal="left" vertical="center" wrapText="1" indent="1" shrinkToFit="1"/>
    </xf>
    <xf numFmtId="0" fontId="82" fillId="30" borderId="39" xfId="284" applyFont="1" applyFill="1" applyBorder="1" applyAlignment="1">
      <alignment horizontal="left" vertical="center" wrapText="1" indent="1" shrinkToFit="1"/>
    </xf>
    <xf numFmtId="0" fontId="82" fillId="30" borderId="40" xfId="284" applyFont="1" applyFill="1" applyBorder="1" applyAlignment="1">
      <alignment horizontal="left" vertical="center" wrapText="1" indent="1" shrinkToFit="1"/>
    </xf>
    <xf numFmtId="0" fontId="35" fillId="30" borderId="29" xfId="284" applyFont="1" applyFill="1" applyBorder="1" applyAlignment="1">
      <alignment horizontal="left" vertical="center" wrapText="1" indent="1" shrinkToFit="1"/>
    </xf>
    <xf numFmtId="0" fontId="35" fillId="30" borderId="0" xfId="284" applyFont="1" applyFill="1" applyAlignment="1">
      <alignment horizontal="left" vertical="center" wrapText="1" indent="1" shrinkToFit="1"/>
    </xf>
    <xf numFmtId="0" fontId="35" fillId="30" borderId="30" xfId="284" applyFont="1" applyFill="1" applyBorder="1" applyAlignment="1">
      <alignment horizontal="left" vertical="center" wrapText="1" indent="1" shrinkToFit="1"/>
    </xf>
    <xf numFmtId="0" fontId="82" fillId="30" borderId="23" xfId="284" applyFont="1" applyFill="1" applyBorder="1" applyAlignment="1">
      <alignment horizontal="left" vertical="center" wrapText="1" indent="2" shrinkToFit="1"/>
    </xf>
    <xf numFmtId="0" fontId="82" fillId="30" borderId="38" xfId="284" applyFont="1" applyFill="1" applyBorder="1" applyAlignment="1">
      <alignment horizontal="left" vertical="center" wrapText="1" indent="2" shrinkToFit="1"/>
    </xf>
    <xf numFmtId="0" fontId="82" fillId="30" borderId="36" xfId="284" applyFont="1" applyFill="1" applyBorder="1" applyAlignment="1">
      <alignment horizontal="left" vertical="center" wrapText="1" indent="2" shrinkToFit="1"/>
    </xf>
    <xf numFmtId="0" fontId="138" fillId="0" borderId="26" xfId="284" applyFont="1" applyBorder="1" applyAlignment="1" applyProtection="1">
      <alignment horizontal="left" vertical="center" shrinkToFit="1"/>
      <protection locked="0"/>
    </xf>
    <xf numFmtId="0" fontId="121" fillId="25" borderId="218" xfId="0" applyFont="1" applyFill="1" applyBorder="1" applyAlignment="1" applyProtection="1">
      <alignment horizontal="center" vertical="center" wrapText="1" shrinkToFit="1"/>
      <protection locked="0"/>
    </xf>
    <xf numFmtId="0" fontId="121" fillId="25" borderId="219" xfId="0" applyFont="1" applyFill="1" applyBorder="1" applyAlignment="1" applyProtection="1">
      <alignment horizontal="center" vertical="center" wrapText="1" shrinkToFit="1"/>
      <protection locked="0"/>
    </xf>
    <xf numFmtId="0" fontId="109" fillId="30" borderId="55" xfId="284" applyFont="1" applyFill="1" applyBorder="1" applyAlignment="1">
      <alignment horizontal="left" vertical="center" indent="1"/>
    </xf>
    <xf numFmtId="0" fontId="33" fillId="0" borderId="55" xfId="0" applyFont="1" applyBorder="1" applyAlignment="1">
      <alignment horizontal="left" vertical="center" shrinkToFit="1"/>
    </xf>
    <xf numFmtId="0" fontId="33" fillId="0" borderId="56" xfId="0" applyFont="1" applyBorder="1" applyAlignment="1">
      <alignment horizontal="left" vertical="center" shrinkToFit="1"/>
    </xf>
    <xf numFmtId="0" fontId="0" fillId="0" borderId="55" xfId="0" applyBorder="1" applyAlignment="1">
      <alignment horizontal="center" vertical="center" textRotation="255" shrinkToFit="1"/>
    </xf>
    <xf numFmtId="0" fontId="0" fillId="0" borderId="56" xfId="0" applyBorder="1" applyAlignment="1">
      <alignment horizontal="center" vertical="center" textRotation="255" shrinkToFit="1"/>
    </xf>
    <xf numFmtId="0" fontId="33" fillId="30" borderId="38" xfId="0" applyFont="1" applyFill="1" applyBorder="1">
      <alignment vertical="center"/>
    </xf>
    <xf numFmtId="0" fontId="33" fillId="30" borderId="36" xfId="0" applyFont="1" applyFill="1" applyBorder="1">
      <alignment vertical="center"/>
    </xf>
    <xf numFmtId="0" fontId="109" fillId="30" borderId="182" xfId="284" applyFont="1" applyFill="1" applyBorder="1" applyAlignment="1">
      <alignment horizontal="left" vertical="center" wrapText="1" indent="1" shrinkToFit="1"/>
    </xf>
    <xf numFmtId="0" fontId="0" fillId="0" borderId="183" xfId="0" applyBorder="1" applyAlignment="1">
      <alignment horizontal="left" vertical="center" wrapText="1" indent="1" shrinkToFit="1"/>
    </xf>
    <xf numFmtId="0" fontId="0" fillId="0" borderId="211" xfId="0" applyBorder="1" applyAlignment="1">
      <alignment horizontal="left" vertical="center" wrapText="1" indent="1" shrinkToFit="1"/>
    </xf>
    <xf numFmtId="0" fontId="35" fillId="25" borderId="345" xfId="284" applyFont="1" applyFill="1" applyBorder="1" applyAlignment="1" applyProtection="1">
      <alignment horizontal="left" vertical="center" shrinkToFit="1"/>
      <protection locked="0"/>
    </xf>
    <xf numFmtId="0" fontId="35" fillId="25" borderId="346" xfId="0" applyFont="1" applyFill="1" applyBorder="1" applyAlignment="1" applyProtection="1">
      <alignment horizontal="left" vertical="center" shrinkToFit="1"/>
      <protection locked="0"/>
    </xf>
    <xf numFmtId="0" fontId="35" fillId="25" borderId="347" xfId="0" applyFont="1" applyFill="1" applyBorder="1" applyAlignment="1" applyProtection="1">
      <alignment horizontal="left" vertical="center" shrinkToFit="1"/>
      <protection locked="0"/>
    </xf>
    <xf numFmtId="0" fontId="35" fillId="25" borderId="37" xfId="284" applyFont="1" applyFill="1" applyBorder="1" applyAlignment="1" applyProtection="1">
      <alignment horizontal="left" vertical="center" shrinkToFit="1"/>
      <protection locked="0"/>
    </xf>
    <xf numFmtId="0" fontId="35" fillId="25" borderId="38" xfId="0" applyFont="1" applyFill="1" applyBorder="1" applyAlignment="1" applyProtection="1">
      <alignment horizontal="left" vertical="center" shrinkToFit="1"/>
      <protection locked="0"/>
    </xf>
    <xf numFmtId="0" fontId="35" fillId="25" borderId="97" xfId="0" applyFont="1" applyFill="1" applyBorder="1" applyAlignment="1" applyProtection="1">
      <alignment horizontal="left" vertical="center" shrinkToFit="1"/>
      <protection locked="0"/>
    </xf>
    <xf numFmtId="0" fontId="35" fillId="25" borderId="348" xfId="284" applyFont="1" applyFill="1" applyBorder="1" applyAlignment="1" applyProtection="1">
      <alignment horizontal="left" vertical="center" shrinkToFit="1"/>
      <protection locked="0"/>
    </xf>
    <xf numFmtId="0" fontId="35" fillId="25" borderId="349" xfId="0" applyFont="1" applyFill="1" applyBorder="1" applyAlignment="1" applyProtection="1">
      <alignment horizontal="left" vertical="center" shrinkToFit="1"/>
      <protection locked="0"/>
    </xf>
    <xf numFmtId="0" fontId="35" fillId="25" borderId="350" xfId="0" applyFont="1" applyFill="1" applyBorder="1" applyAlignment="1" applyProtection="1">
      <alignment horizontal="left" vertical="center" shrinkToFit="1"/>
      <protection locked="0"/>
    </xf>
    <xf numFmtId="0" fontId="173" fillId="30" borderId="20" xfId="284" applyFont="1" applyFill="1" applyBorder="1" applyAlignment="1">
      <alignment horizontal="left" vertical="center" shrinkToFit="1"/>
    </xf>
    <xf numFmtId="0" fontId="173" fillId="30" borderId="41" xfId="0" applyFont="1" applyFill="1" applyBorder="1" applyAlignment="1">
      <alignment horizontal="left" vertical="center" shrinkToFit="1"/>
    </xf>
    <xf numFmtId="0" fontId="173" fillId="30" borderId="35" xfId="0" applyFont="1" applyFill="1" applyBorder="1" applyAlignment="1">
      <alignment horizontal="left" vertical="center" shrinkToFit="1"/>
    </xf>
    <xf numFmtId="0" fontId="105" fillId="30" borderId="56" xfId="284" applyFont="1" applyFill="1" applyBorder="1" applyAlignment="1">
      <alignment horizontal="left" vertical="center" indent="1"/>
    </xf>
    <xf numFmtId="0" fontId="109" fillId="30" borderId="39" xfId="284" applyFont="1" applyFill="1" applyBorder="1" applyAlignment="1">
      <alignment horizontal="left" vertical="center" wrapText="1" indent="1" shrinkToFit="1"/>
    </xf>
    <xf numFmtId="0" fontId="109" fillId="30" borderId="40" xfId="284" applyFont="1" applyFill="1" applyBorder="1" applyAlignment="1">
      <alignment horizontal="left" vertical="center" wrapText="1" indent="1" shrinkToFit="1"/>
    </xf>
    <xf numFmtId="0" fontId="109" fillId="30" borderId="57" xfId="284" applyFont="1" applyFill="1" applyBorder="1" applyAlignment="1">
      <alignment horizontal="left" vertical="center" indent="1"/>
    </xf>
    <xf numFmtId="0" fontId="33" fillId="0" borderId="36" xfId="0" applyFont="1" applyBorder="1" applyAlignment="1">
      <alignment horizontal="left" vertical="center" wrapText="1" indent="1" shrinkToFit="1"/>
    </xf>
    <xf numFmtId="0" fontId="109" fillId="30" borderId="23" xfId="284" applyFont="1" applyFill="1" applyBorder="1" applyAlignment="1">
      <alignment horizontal="center" vertical="center" wrapText="1" shrinkToFit="1"/>
    </xf>
    <xf numFmtId="0" fontId="33" fillId="0" borderId="38" xfId="0" applyFont="1" applyBorder="1" applyAlignment="1">
      <alignment horizontal="center" vertical="center" wrapText="1" shrinkToFit="1"/>
    </xf>
    <xf numFmtId="180" fontId="160" fillId="0" borderId="156" xfId="0" applyNumberFormat="1" applyFont="1" applyBorder="1" applyAlignment="1">
      <alignment horizontal="center" vertical="center"/>
    </xf>
    <xf numFmtId="0" fontId="0" fillId="0" borderId="156" xfId="0" applyBorder="1" applyAlignment="1">
      <alignment horizontal="center" vertical="center"/>
    </xf>
    <xf numFmtId="203" fontId="144" fillId="0" borderId="23" xfId="281" applyNumberFormat="1" applyFont="1" applyBorder="1" applyAlignment="1" applyProtection="1">
      <alignment horizontal="right" vertical="center" shrinkToFit="1"/>
    </xf>
    <xf numFmtId="203" fontId="144" fillId="0" borderId="38" xfId="281" applyNumberFormat="1" applyFont="1" applyBorder="1" applyAlignment="1" applyProtection="1">
      <alignment horizontal="right" vertical="center" shrinkToFit="1"/>
    </xf>
    <xf numFmtId="201" fontId="165" fillId="0" borderId="23" xfId="0" applyNumberFormat="1" applyFont="1" applyBorder="1" applyAlignment="1">
      <alignment horizontal="center" vertical="center" shrinkToFit="1"/>
    </xf>
    <xf numFmtId="201" fontId="105" fillId="0" borderId="38" xfId="0" applyNumberFormat="1" applyFont="1" applyBorder="1" applyAlignment="1">
      <alignment horizontal="center" vertical="center" shrinkToFit="1"/>
    </xf>
    <xf numFmtId="201" fontId="105" fillId="0" borderId="36" xfId="0" applyNumberFormat="1" applyFont="1" applyBorder="1" applyAlignment="1">
      <alignment horizontal="center" vertical="center" shrinkToFit="1"/>
    </xf>
    <xf numFmtId="0" fontId="142" fillId="30" borderId="27" xfId="0" applyFont="1" applyFill="1" applyBorder="1" applyAlignment="1">
      <alignment horizontal="center" vertical="center"/>
    </xf>
    <xf numFmtId="0" fontId="142" fillId="30" borderId="27" xfId="0" applyFont="1" applyFill="1" applyBorder="1" applyAlignment="1">
      <alignment horizontal="center" vertical="top" wrapText="1"/>
    </xf>
    <xf numFmtId="0" fontId="0" fillId="0" borderId="39" xfId="0" applyBorder="1" applyAlignment="1">
      <alignment horizontal="center" vertical="top" wrapText="1"/>
    </xf>
    <xf numFmtId="0" fontId="0" fillId="0" borderId="40" xfId="0" applyBorder="1" applyAlignment="1">
      <alignment horizontal="center" vertical="top" wrapText="1"/>
    </xf>
    <xf numFmtId="0" fontId="0" fillId="0" borderId="20" xfId="0" applyBorder="1" applyAlignment="1">
      <alignment horizontal="center" vertical="top" wrapText="1"/>
    </xf>
    <xf numFmtId="0" fontId="0" fillId="0" borderId="41" xfId="0" applyBorder="1" applyAlignment="1">
      <alignment horizontal="center" vertical="top" wrapText="1"/>
    </xf>
    <xf numFmtId="0" fontId="0" fillId="0" borderId="35" xfId="0" applyBorder="1" applyAlignment="1">
      <alignment horizontal="center" vertical="top" wrapText="1"/>
    </xf>
    <xf numFmtId="0" fontId="217" fillId="30" borderId="27" xfId="0" applyFont="1" applyFill="1" applyBorder="1" applyAlignment="1">
      <alignment horizontal="center" vertical="top" wrapText="1"/>
    </xf>
    <xf numFmtId="0" fontId="109" fillId="30" borderId="39" xfId="0" applyFont="1" applyFill="1" applyBorder="1" applyAlignment="1">
      <alignment horizontal="center" vertical="top" wrapText="1"/>
    </xf>
    <xf numFmtId="0" fontId="109" fillId="30" borderId="40" xfId="0" applyFont="1" applyFill="1" applyBorder="1" applyAlignment="1">
      <alignment horizontal="center" vertical="top" wrapText="1"/>
    </xf>
    <xf numFmtId="0" fontId="109" fillId="30" borderId="20" xfId="0" applyFont="1" applyFill="1" applyBorder="1" applyAlignment="1">
      <alignment horizontal="center" vertical="top" wrapText="1"/>
    </xf>
    <xf numFmtId="0" fontId="109" fillId="30" borderId="41" xfId="0" applyFont="1" applyFill="1" applyBorder="1" applyAlignment="1">
      <alignment horizontal="center" vertical="top" wrapText="1"/>
    </xf>
    <xf numFmtId="0" fontId="109" fillId="30" borderId="35" xfId="0" applyFont="1" applyFill="1" applyBorder="1" applyAlignment="1">
      <alignment horizontal="center" vertical="top" wrapText="1"/>
    </xf>
    <xf numFmtId="202" fontId="138" fillId="25" borderId="164" xfId="281" applyNumberFormat="1" applyFont="1" applyFill="1" applyBorder="1" applyAlignment="1" applyProtection="1">
      <alignment horizontal="center" vertical="center" shrinkToFit="1"/>
      <protection locked="0"/>
    </xf>
    <xf numFmtId="0" fontId="217" fillId="30" borderId="26" xfId="0" applyFont="1" applyFill="1" applyBorder="1" applyAlignment="1">
      <alignment horizontal="center" vertical="top" wrapText="1"/>
    </xf>
    <xf numFmtId="0" fontId="0" fillId="0" borderId="26" xfId="0" applyBorder="1">
      <alignment vertical="center"/>
    </xf>
    <xf numFmtId="0" fontId="67" fillId="30" borderId="76" xfId="0" applyFont="1" applyFill="1"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0" fillId="0" borderId="93" xfId="0" applyBorder="1" applyAlignment="1">
      <alignment horizontal="center" vertical="center"/>
    </xf>
    <xf numFmtId="0" fontId="0" fillId="0" borderId="94" xfId="0" applyBorder="1" applyAlignment="1">
      <alignment horizontal="center" vertical="center"/>
    </xf>
    <xf numFmtId="0" fontId="0" fillId="0" borderId="95" xfId="0" applyBorder="1" applyAlignment="1">
      <alignment horizontal="center" vertical="center"/>
    </xf>
    <xf numFmtId="0" fontId="152" fillId="25" borderId="164" xfId="0" applyFont="1" applyFill="1" applyBorder="1" applyAlignment="1" applyProtection="1">
      <alignment horizontal="center" vertical="center" shrinkToFit="1"/>
      <protection locked="0"/>
    </xf>
    <xf numFmtId="0" fontId="0" fillId="25" borderId="164" xfId="0" applyFill="1" applyBorder="1" applyAlignment="1" applyProtection="1">
      <alignment horizontal="center" vertical="center" shrinkToFit="1"/>
      <protection locked="0"/>
    </xf>
    <xf numFmtId="0" fontId="0" fillId="25" borderId="181" xfId="0" applyFill="1" applyBorder="1" applyAlignment="1" applyProtection="1">
      <alignment horizontal="center" vertical="center" shrinkToFit="1"/>
      <protection locked="0"/>
    </xf>
    <xf numFmtId="202" fontId="138" fillId="25" borderId="57" xfId="281" applyNumberFormat="1" applyFont="1" applyFill="1" applyBorder="1" applyAlignment="1" applyProtection="1">
      <alignment horizontal="center" vertical="center" shrinkToFit="1"/>
      <protection locked="0"/>
    </xf>
    <xf numFmtId="179" fontId="165" fillId="0" borderId="156" xfId="0" applyNumberFormat="1" applyFont="1" applyBorder="1" applyAlignment="1">
      <alignment horizontal="center" vertical="center" shrinkToFit="1"/>
    </xf>
    <xf numFmtId="0" fontId="67" fillId="0" borderId="156" xfId="0" applyFont="1" applyBorder="1" applyAlignment="1">
      <alignment horizontal="center" vertical="center"/>
    </xf>
    <xf numFmtId="0" fontId="165" fillId="0" borderId="156" xfId="0" applyFont="1" applyBorder="1" applyAlignment="1" applyProtection="1">
      <alignment horizontal="center" vertical="center"/>
      <protection locked="0"/>
    </xf>
    <xf numFmtId="38" fontId="125" fillId="30" borderId="27" xfId="281" applyFont="1" applyFill="1" applyBorder="1" applyAlignment="1" applyProtection="1">
      <alignment horizontal="center" vertical="top" wrapText="1"/>
    </xf>
    <xf numFmtId="38" fontId="125" fillId="30" borderId="39" xfId="281" applyFont="1" applyFill="1" applyBorder="1" applyAlignment="1" applyProtection="1">
      <alignment horizontal="center" vertical="top" wrapText="1"/>
    </xf>
    <xf numFmtId="38" fontId="125" fillId="30" borderId="40" xfId="281" applyFont="1" applyFill="1" applyBorder="1" applyAlignment="1" applyProtection="1">
      <alignment horizontal="center" vertical="top" wrapText="1"/>
    </xf>
    <xf numFmtId="38" fontId="125" fillId="30" borderId="20" xfId="281" applyFont="1" applyFill="1" applyBorder="1" applyAlignment="1" applyProtection="1">
      <alignment horizontal="center" vertical="top" wrapText="1"/>
    </xf>
    <xf numFmtId="38" fontId="125" fillId="30" borderId="41" xfId="281" applyFont="1" applyFill="1" applyBorder="1" applyAlignment="1" applyProtection="1">
      <alignment horizontal="center" vertical="top" wrapText="1"/>
    </xf>
    <xf numFmtId="38" fontId="125" fillId="30" borderId="35" xfId="281" applyFont="1" applyFill="1" applyBorder="1" applyAlignment="1" applyProtection="1">
      <alignment horizontal="center" vertical="top" wrapText="1"/>
    </xf>
    <xf numFmtId="0" fontId="67" fillId="30" borderId="26" xfId="0" applyFont="1" applyFill="1" applyBorder="1" applyAlignment="1">
      <alignment horizontal="center" vertical="center"/>
    </xf>
    <xf numFmtId="202" fontId="138" fillId="25" borderId="180" xfId="281" applyNumberFormat="1" applyFont="1" applyFill="1" applyBorder="1" applyAlignment="1" applyProtection="1">
      <alignment horizontal="center" vertical="center" shrinkToFit="1"/>
      <protection locked="0"/>
    </xf>
    <xf numFmtId="0" fontId="217" fillId="30" borderId="57" xfId="0" applyFont="1" applyFill="1" applyBorder="1" applyAlignment="1">
      <alignment horizontal="left" vertical="center"/>
    </xf>
    <xf numFmtId="0" fontId="217" fillId="30" borderId="26" xfId="0" applyFont="1" applyFill="1" applyBorder="1" applyAlignment="1">
      <alignment horizontal="left" vertical="center"/>
    </xf>
    <xf numFmtId="0" fontId="144" fillId="30" borderId="198" xfId="0" applyFont="1" applyFill="1" applyBorder="1" applyAlignment="1">
      <alignment horizontal="center" vertical="center" shrinkToFit="1"/>
    </xf>
    <xf numFmtId="0" fontId="144" fillId="30" borderId="41" xfId="0" applyFont="1" applyFill="1" applyBorder="1" applyAlignment="1">
      <alignment horizontal="center" vertical="center" shrinkToFit="1"/>
    </xf>
    <xf numFmtId="0" fontId="144" fillId="30" borderId="199" xfId="0" applyFont="1" applyFill="1" applyBorder="1" applyAlignment="1">
      <alignment horizontal="center" vertical="center" shrinkToFit="1"/>
    </xf>
    <xf numFmtId="0" fontId="144" fillId="30" borderId="200" xfId="0" applyFont="1" applyFill="1" applyBorder="1" applyAlignment="1">
      <alignment horizontal="center" vertical="center" shrinkToFit="1"/>
    </xf>
    <xf numFmtId="0" fontId="142" fillId="30" borderId="26" xfId="0" applyFont="1" applyFill="1" applyBorder="1" applyAlignment="1">
      <alignment horizontal="center" vertical="center"/>
    </xf>
    <xf numFmtId="0" fontId="0" fillId="0" borderId="26" xfId="0" applyBorder="1" applyAlignment="1">
      <alignment horizontal="center" vertical="center"/>
    </xf>
    <xf numFmtId="0" fontId="67" fillId="0" borderId="26" xfId="0" applyFont="1" applyBorder="1" applyAlignment="1">
      <alignment horizontal="center" vertical="center"/>
    </xf>
    <xf numFmtId="0" fontId="67" fillId="30" borderId="20" xfId="0" applyFont="1" applyFill="1" applyBorder="1" applyAlignment="1">
      <alignment horizontal="center" vertical="center" shrinkToFit="1"/>
    </xf>
    <xf numFmtId="0" fontId="67" fillId="30" borderId="41" xfId="0" applyFont="1" applyFill="1" applyBorder="1" applyAlignment="1">
      <alignment horizontal="center" vertical="center" shrinkToFit="1"/>
    </xf>
    <xf numFmtId="0" fontId="67" fillId="30" borderId="35" xfId="0" applyFont="1" applyFill="1" applyBorder="1" applyAlignment="1">
      <alignment horizontal="center" vertical="center" shrinkToFit="1"/>
    </xf>
    <xf numFmtId="202" fontId="144" fillId="0" borderId="257" xfId="281" applyNumberFormat="1" applyFont="1" applyFill="1" applyBorder="1" applyAlignment="1" applyProtection="1">
      <alignment horizontal="right" vertical="center" shrinkToFit="1"/>
    </xf>
    <xf numFmtId="202" fontId="144" fillId="0" borderId="224" xfId="281" applyNumberFormat="1" applyFont="1" applyFill="1" applyBorder="1" applyAlignment="1" applyProtection="1">
      <alignment horizontal="right" vertical="center" shrinkToFit="1"/>
    </xf>
    <xf numFmtId="0" fontId="0" fillId="0" borderId="224" xfId="0" applyBorder="1" applyAlignment="1">
      <alignment horizontal="right" vertical="center" shrinkToFit="1"/>
    </xf>
    <xf numFmtId="0" fontId="0" fillId="0" borderId="175" xfId="0" applyBorder="1" applyAlignment="1">
      <alignment horizontal="right" vertical="center" shrinkToFit="1"/>
    </xf>
    <xf numFmtId="202" fontId="138" fillId="0" borderId="257" xfId="281" applyNumberFormat="1" applyFont="1" applyFill="1" applyBorder="1" applyAlignment="1" applyProtection="1">
      <alignment horizontal="right" vertical="center" shrinkToFit="1"/>
    </xf>
    <xf numFmtId="202" fontId="138" fillId="0" borderId="224" xfId="281" applyNumberFormat="1" applyFont="1" applyFill="1" applyBorder="1" applyAlignment="1" applyProtection="1">
      <alignment horizontal="right" vertical="center" shrinkToFit="1"/>
    </xf>
    <xf numFmtId="202" fontId="67" fillId="0" borderId="23" xfId="0" applyNumberFormat="1" applyFont="1" applyBorder="1" applyAlignment="1">
      <alignment horizontal="right" vertical="center" shrinkToFit="1"/>
    </xf>
    <xf numFmtId="202" fontId="67" fillId="0" borderId="38" xfId="0" applyNumberFormat="1" applyFont="1" applyBorder="1" applyAlignment="1">
      <alignment horizontal="right" vertical="center" shrinkToFit="1"/>
    </xf>
    <xf numFmtId="201" fontId="67" fillId="0" borderId="23" xfId="0" applyNumberFormat="1" applyFont="1" applyBorder="1" applyAlignment="1">
      <alignment horizontal="center" vertical="center"/>
    </xf>
    <xf numFmtId="201" fontId="0" fillId="0" borderId="38" xfId="0" applyNumberFormat="1" applyBorder="1" applyAlignment="1">
      <alignment horizontal="center" vertical="center"/>
    </xf>
    <xf numFmtId="201" fontId="0" fillId="0" borderId="36" xfId="0" applyNumberFormat="1" applyBorder="1" applyAlignment="1">
      <alignment horizontal="center" vertical="center"/>
    </xf>
    <xf numFmtId="0" fontId="165" fillId="0" borderId="26" xfId="0" applyFont="1" applyBorder="1" applyAlignment="1">
      <alignment horizontal="center" vertical="center"/>
    </xf>
    <xf numFmtId="0" fontId="105" fillId="0" borderId="26" xfId="0" applyFont="1" applyBorder="1">
      <alignment vertical="center"/>
    </xf>
    <xf numFmtId="202" fontId="165" fillId="0" borderId="26" xfId="0" applyNumberFormat="1" applyFont="1" applyBorder="1" applyAlignment="1">
      <alignment horizontal="center" vertical="center"/>
    </xf>
    <xf numFmtId="202" fontId="138" fillId="25" borderId="23" xfId="281" applyNumberFormat="1" applyFont="1" applyFill="1" applyBorder="1" applyAlignment="1" applyProtection="1">
      <alignment horizontal="center" vertical="center" shrinkToFit="1"/>
      <protection locked="0"/>
    </xf>
    <xf numFmtId="202" fontId="138" fillId="25" borderId="38" xfId="281" applyNumberFormat="1" applyFont="1" applyFill="1" applyBorder="1" applyAlignment="1" applyProtection="1">
      <alignment horizontal="center" vertical="center" shrinkToFit="1"/>
      <protection locked="0"/>
    </xf>
    <xf numFmtId="202" fontId="138" fillId="25" borderId="165" xfId="281" applyNumberFormat="1" applyFont="1" applyFill="1" applyBorder="1" applyAlignment="1" applyProtection="1">
      <alignment horizontal="center" vertical="center" shrinkToFit="1"/>
      <protection locked="0"/>
    </xf>
    <xf numFmtId="0" fontId="138" fillId="0" borderId="23" xfId="0" applyFont="1" applyBorder="1" applyAlignment="1">
      <alignment horizontal="left" vertical="center"/>
    </xf>
    <xf numFmtId="0" fontId="138" fillId="0" borderId="38" xfId="0" applyFont="1" applyBorder="1" applyAlignment="1">
      <alignment horizontal="left" vertical="center"/>
    </xf>
    <xf numFmtId="0" fontId="138" fillId="0" borderId="29" xfId="0" applyFont="1" applyBorder="1" applyAlignment="1">
      <alignment horizontal="center" vertical="center" textRotation="255" shrinkToFit="1"/>
    </xf>
    <xf numFmtId="202" fontId="138" fillId="25" borderId="194" xfId="281" applyNumberFormat="1" applyFont="1" applyFill="1" applyBorder="1" applyAlignment="1" applyProtection="1">
      <alignment horizontal="center" vertical="center" shrinkToFit="1"/>
      <protection locked="0"/>
    </xf>
    <xf numFmtId="0" fontId="152" fillId="25" borderId="26" xfId="0" applyFont="1" applyFill="1" applyBorder="1" applyAlignment="1" applyProtection="1">
      <alignment horizontal="center" vertical="center" shrinkToFit="1"/>
      <protection locked="0"/>
    </xf>
    <xf numFmtId="0" fontId="0" fillId="25" borderId="26" xfId="0" applyFill="1" applyBorder="1" applyAlignment="1" applyProtection="1">
      <alignment horizontal="center" vertical="center" shrinkToFit="1"/>
      <protection locked="0"/>
    </xf>
    <xf numFmtId="0" fontId="0" fillId="25" borderId="177" xfId="0" applyFill="1" applyBorder="1" applyAlignment="1" applyProtection="1">
      <alignment horizontal="center" vertical="center" shrinkToFit="1"/>
      <protection locked="0"/>
    </xf>
    <xf numFmtId="0" fontId="160" fillId="30" borderId="166" xfId="0" applyFont="1" applyFill="1" applyBorder="1" applyAlignment="1">
      <alignment horizontal="center" vertical="center" wrapText="1"/>
    </xf>
    <xf numFmtId="0" fontId="160" fillId="30" borderId="0" xfId="0" applyFont="1" applyFill="1" applyAlignment="1">
      <alignment horizontal="center" vertical="center" wrapText="1"/>
    </xf>
    <xf numFmtId="0" fontId="160" fillId="30" borderId="163" xfId="0" applyFont="1" applyFill="1" applyBorder="1" applyAlignment="1">
      <alignment horizontal="center" vertical="center" wrapText="1"/>
    </xf>
    <xf numFmtId="179" fontId="144" fillId="0" borderId="23" xfId="0" applyNumberFormat="1" applyFont="1" applyBorder="1" applyAlignment="1">
      <alignment horizontal="right" vertical="center" shrinkToFit="1"/>
    </xf>
    <xf numFmtId="0" fontId="125" fillId="35" borderId="23" xfId="0" applyFont="1" applyFill="1" applyBorder="1" applyAlignment="1">
      <alignment horizontal="center" vertical="center" shrinkToFit="1"/>
    </xf>
    <xf numFmtId="0" fontId="0" fillId="0" borderId="38" xfId="0" applyBorder="1" applyAlignment="1">
      <alignment horizontal="center" vertical="center" shrinkToFit="1"/>
    </xf>
    <xf numFmtId="0" fontId="0" fillId="0" borderId="36" xfId="0" applyBorder="1" applyAlignment="1">
      <alignment horizontal="center" vertical="center" shrinkToFit="1"/>
    </xf>
    <xf numFmtId="0" fontId="125" fillId="35" borderId="185" xfId="0" applyFont="1" applyFill="1" applyBorder="1" applyAlignment="1">
      <alignment horizontal="center" vertical="center" shrinkToFit="1"/>
    </xf>
    <xf numFmtId="0" fontId="0" fillId="0" borderId="186" xfId="0" applyBorder="1" applyAlignment="1">
      <alignment horizontal="center" vertical="center" shrinkToFit="1"/>
    </xf>
    <xf numFmtId="0" fontId="0" fillId="0" borderId="184" xfId="0" applyBorder="1" applyAlignment="1">
      <alignment horizontal="center" vertical="center" shrinkToFit="1"/>
    </xf>
    <xf numFmtId="0" fontId="0" fillId="0" borderId="0" xfId="0" applyAlignment="1">
      <alignment horizontal="center" vertical="center" wrapText="1"/>
    </xf>
    <xf numFmtId="0" fontId="0" fillId="0" borderId="163" xfId="0" applyBorder="1" applyAlignment="1">
      <alignment horizontal="center" vertical="center" wrapText="1"/>
    </xf>
    <xf numFmtId="0" fontId="138" fillId="30" borderId="27" xfId="0" applyFont="1" applyFill="1" applyBorder="1" applyAlignment="1">
      <alignment horizontal="center" vertical="center"/>
    </xf>
    <xf numFmtId="0" fontId="0" fillId="30" borderId="39" xfId="0" applyFill="1" applyBorder="1" applyAlignment="1">
      <alignment horizontal="center" vertical="center"/>
    </xf>
    <xf numFmtId="0" fontId="0" fillId="30" borderId="40" xfId="0" applyFill="1" applyBorder="1" applyAlignment="1">
      <alignment horizontal="center" vertical="center"/>
    </xf>
    <xf numFmtId="0" fontId="138" fillId="25" borderId="157" xfId="0" applyFont="1" applyFill="1" applyBorder="1" applyProtection="1">
      <alignment vertical="center"/>
      <protection locked="0"/>
    </xf>
    <xf numFmtId="0" fontId="0" fillId="25" borderId="158" xfId="0" applyFill="1" applyBorder="1" applyProtection="1">
      <alignment vertical="center"/>
      <protection locked="0"/>
    </xf>
    <xf numFmtId="0" fontId="0" fillId="25" borderId="261" xfId="0" applyFill="1" applyBorder="1" applyProtection="1">
      <alignment vertical="center"/>
      <protection locked="0"/>
    </xf>
    <xf numFmtId="0" fontId="0" fillId="25" borderId="191" xfId="0" applyFill="1" applyBorder="1" applyProtection="1">
      <alignment vertical="center"/>
      <protection locked="0"/>
    </xf>
    <xf numFmtId="0" fontId="0" fillId="25" borderId="192" xfId="0" applyFill="1" applyBorder="1" applyProtection="1">
      <alignment vertical="center"/>
      <protection locked="0"/>
    </xf>
    <xf numFmtId="0" fontId="0" fillId="25" borderId="223" xfId="0" applyFill="1" applyBorder="1" applyProtection="1">
      <alignment vertical="center"/>
      <protection locked="0"/>
    </xf>
    <xf numFmtId="0" fontId="153" fillId="31" borderId="185" xfId="0" applyFont="1" applyFill="1" applyBorder="1" applyAlignment="1">
      <alignment horizontal="center" vertical="center" wrapText="1" shrinkToFit="1"/>
    </xf>
    <xf numFmtId="0" fontId="153" fillId="31" borderId="186" xfId="0" applyFont="1" applyFill="1" applyBorder="1" applyAlignment="1">
      <alignment horizontal="center" vertical="center" shrinkToFit="1"/>
    </xf>
    <xf numFmtId="179" fontId="144" fillId="25" borderId="151" xfId="0" applyNumberFormat="1" applyFont="1" applyFill="1" applyBorder="1" applyAlignment="1" applyProtection="1">
      <alignment horizontal="right" vertical="center" shrinkToFit="1"/>
      <protection locked="0"/>
    </xf>
    <xf numFmtId="0" fontId="0" fillId="0" borderId="152" xfId="0" applyBorder="1" applyAlignment="1" applyProtection="1">
      <alignment horizontal="right" vertical="center" shrinkToFit="1"/>
      <protection locked="0"/>
    </xf>
    <xf numFmtId="179" fontId="144" fillId="28" borderId="212" xfId="0" applyNumberFormat="1" applyFont="1" applyFill="1" applyBorder="1" applyAlignment="1">
      <alignment horizontal="right" vertical="center" shrinkToFit="1"/>
    </xf>
    <xf numFmtId="0" fontId="138" fillId="34" borderId="0" xfId="0" applyFont="1" applyFill="1" applyAlignment="1">
      <alignment horizontal="center" vertical="top" shrinkToFit="1"/>
    </xf>
    <xf numFmtId="0" fontId="144" fillId="0" borderId="187" xfId="0" applyFont="1" applyBorder="1" applyAlignment="1">
      <alignment horizontal="left" vertical="center"/>
    </xf>
    <xf numFmtId="0" fontId="144" fillId="0" borderId="163" xfId="0" applyFont="1" applyBorder="1" applyAlignment="1">
      <alignment horizontal="left" vertical="center"/>
    </xf>
    <xf numFmtId="0" fontId="144" fillId="0" borderId="193" xfId="0" applyFont="1" applyBorder="1" applyAlignment="1">
      <alignment horizontal="left" vertical="center"/>
    </xf>
    <xf numFmtId="0" fontId="125" fillId="35" borderId="57" xfId="0" applyFont="1" applyFill="1" applyBorder="1" applyAlignment="1">
      <alignment horizontal="center" vertical="center"/>
    </xf>
    <xf numFmtId="0" fontId="154" fillId="34" borderId="158" xfId="0" applyFont="1" applyFill="1" applyBorder="1" applyAlignment="1">
      <alignment horizontal="left" vertical="top" wrapText="1"/>
    </xf>
    <xf numFmtId="0" fontId="154" fillId="34" borderId="0" xfId="0" applyFont="1" applyFill="1" applyAlignment="1">
      <alignment horizontal="left" vertical="top" wrapText="1"/>
    </xf>
    <xf numFmtId="0" fontId="154" fillId="34" borderId="41" xfId="0" applyFont="1" applyFill="1" applyBorder="1" applyAlignment="1">
      <alignment horizontal="left" vertical="top" wrapText="1"/>
    </xf>
    <xf numFmtId="179" fontId="144" fillId="0" borderId="27" xfId="0" applyNumberFormat="1" applyFont="1" applyBorder="1" applyAlignment="1">
      <alignment horizontal="right" vertical="center" shrinkToFit="1"/>
    </xf>
    <xf numFmtId="179" fontId="144" fillId="0" borderId="39" xfId="0" applyNumberFormat="1" applyFont="1" applyBorder="1" applyAlignment="1">
      <alignment horizontal="right" vertical="center" shrinkToFit="1"/>
    </xf>
    <xf numFmtId="179" fontId="144" fillId="0" borderId="20" xfId="0" applyNumberFormat="1" applyFont="1" applyBorder="1" applyAlignment="1">
      <alignment horizontal="right" vertical="center" shrinkToFit="1"/>
    </xf>
    <xf numFmtId="179" fontId="144" fillId="0" borderId="41" xfId="0" applyNumberFormat="1" applyFont="1" applyBorder="1" applyAlignment="1">
      <alignment horizontal="right" vertical="center" shrinkToFit="1"/>
    </xf>
    <xf numFmtId="0" fontId="144" fillId="0" borderId="40" xfId="0" applyFont="1" applyBorder="1" applyAlignment="1">
      <alignment horizontal="left" vertical="center"/>
    </xf>
    <xf numFmtId="0" fontId="144" fillId="0" borderId="35" xfId="0" applyFont="1" applyBorder="1" applyAlignment="1">
      <alignment horizontal="left" vertical="center"/>
    </xf>
    <xf numFmtId="0" fontId="144" fillId="34" borderId="0" xfId="0" applyFont="1" applyFill="1" applyAlignment="1">
      <alignment horizontal="center" vertical="center" textRotation="255"/>
    </xf>
    <xf numFmtId="0" fontId="129" fillId="35" borderId="164" xfId="0" applyFont="1" applyFill="1" applyBorder="1" applyAlignment="1">
      <alignment horizontal="center" vertical="center" shrinkToFit="1"/>
    </xf>
    <xf numFmtId="179" fontId="146" fillId="26" borderId="157" xfId="0" applyNumberFormat="1" applyFont="1" applyFill="1" applyBorder="1" applyAlignment="1" applyProtection="1">
      <alignment horizontal="right" vertical="center" shrinkToFit="1"/>
      <protection locked="0"/>
    </xf>
    <xf numFmtId="179" fontId="146" fillId="26" borderId="158" xfId="0" applyNumberFormat="1" applyFont="1" applyFill="1" applyBorder="1" applyAlignment="1" applyProtection="1">
      <alignment horizontal="right" vertical="center" shrinkToFit="1"/>
      <protection locked="0"/>
    </xf>
    <xf numFmtId="179" fontId="146" fillId="26" borderId="166" xfId="0" applyNumberFormat="1" applyFont="1" applyFill="1" applyBorder="1" applyAlignment="1" applyProtection="1">
      <alignment horizontal="right" vertical="center" shrinkToFit="1"/>
      <protection locked="0"/>
    </xf>
    <xf numFmtId="179" fontId="146" fillId="26" borderId="0" xfId="0" applyNumberFormat="1" applyFont="1" applyFill="1" applyAlignment="1" applyProtection="1">
      <alignment horizontal="right" vertical="center" shrinkToFit="1"/>
      <protection locked="0"/>
    </xf>
    <xf numFmtId="202" fontId="138" fillId="25" borderId="176" xfId="281" applyNumberFormat="1" applyFont="1" applyFill="1" applyBorder="1" applyAlignment="1" applyProtection="1">
      <alignment horizontal="center" vertical="center" shrinkToFit="1"/>
      <protection locked="0"/>
    </xf>
    <xf numFmtId="202" fontId="138" fillId="25" borderId="26" xfId="281" applyNumberFormat="1" applyFont="1" applyFill="1" applyBorder="1" applyAlignment="1" applyProtection="1">
      <alignment horizontal="center" vertical="center" shrinkToFit="1"/>
      <protection locked="0"/>
    </xf>
    <xf numFmtId="202" fontId="138" fillId="25" borderId="177" xfId="281" applyNumberFormat="1" applyFont="1" applyFill="1" applyBorder="1" applyAlignment="1" applyProtection="1">
      <alignment horizontal="center" vertical="center" shrinkToFit="1"/>
      <protection locked="0"/>
    </xf>
    <xf numFmtId="0" fontId="125" fillId="30" borderId="27" xfId="0" applyFont="1" applyFill="1" applyBorder="1" applyAlignment="1">
      <alignment horizontal="center" vertical="top" wrapText="1"/>
    </xf>
    <xf numFmtId="0" fontId="125" fillId="30" borderId="39" xfId="0" applyFont="1" applyFill="1" applyBorder="1" applyAlignment="1">
      <alignment horizontal="center" vertical="top" wrapText="1"/>
    </xf>
    <xf numFmtId="0" fontId="125" fillId="30" borderId="40" xfId="0" applyFont="1" applyFill="1" applyBorder="1" applyAlignment="1">
      <alignment horizontal="center" vertical="top" wrapText="1"/>
    </xf>
    <xf numFmtId="0" fontId="125" fillId="30" borderId="222" xfId="0" applyFont="1" applyFill="1" applyBorder="1" applyAlignment="1">
      <alignment horizontal="center" vertical="top" wrapText="1"/>
    </xf>
    <xf numFmtId="0" fontId="125" fillId="30" borderId="192" xfId="0" applyFont="1" applyFill="1" applyBorder="1" applyAlignment="1">
      <alignment horizontal="center" vertical="top" wrapText="1"/>
    </xf>
    <xf numFmtId="0" fontId="125" fillId="30" borderId="223" xfId="0" applyFont="1" applyFill="1" applyBorder="1" applyAlignment="1">
      <alignment horizontal="center" vertical="top" wrapText="1"/>
    </xf>
    <xf numFmtId="202" fontId="138" fillId="25" borderId="173" xfId="281" applyNumberFormat="1" applyFont="1" applyFill="1" applyBorder="1" applyAlignment="1" applyProtection="1">
      <alignment horizontal="center" vertical="center" shrinkToFit="1"/>
      <protection locked="0"/>
    </xf>
    <xf numFmtId="202" fontId="138" fillId="25" borderId="174" xfId="281" applyNumberFormat="1" applyFont="1" applyFill="1" applyBorder="1" applyAlignment="1" applyProtection="1">
      <alignment horizontal="center" vertical="center" shrinkToFit="1"/>
      <protection locked="0"/>
    </xf>
    <xf numFmtId="0" fontId="125" fillId="30" borderId="29" xfId="0" applyFont="1" applyFill="1" applyBorder="1" applyAlignment="1">
      <alignment horizontal="center" vertical="top" wrapText="1"/>
    </xf>
    <xf numFmtId="0" fontId="125" fillId="30" borderId="0" xfId="0" applyFont="1" applyFill="1" applyAlignment="1">
      <alignment horizontal="center" vertical="top" wrapText="1"/>
    </xf>
    <xf numFmtId="0" fontId="125" fillId="30" borderId="30" xfId="0" applyFont="1" applyFill="1" applyBorder="1" applyAlignment="1">
      <alignment horizontal="center" vertical="top" wrapText="1"/>
    </xf>
    <xf numFmtId="0" fontId="157" fillId="0" borderId="41" xfId="0" applyFont="1" applyBorder="1" applyAlignment="1">
      <alignment horizontal="left" vertical="top" wrapText="1"/>
    </xf>
    <xf numFmtId="0" fontId="67" fillId="30" borderId="27" xfId="0" applyFont="1" applyFill="1" applyBorder="1" applyAlignment="1">
      <alignment horizontal="center" vertical="top" wrapText="1"/>
    </xf>
    <xf numFmtId="0" fontId="67" fillId="30" borderId="39" xfId="0" applyFont="1" applyFill="1" applyBorder="1" applyAlignment="1">
      <alignment horizontal="center" vertical="top" wrapText="1"/>
    </xf>
    <xf numFmtId="0" fontId="67" fillId="30" borderId="40" xfId="0" applyFont="1" applyFill="1" applyBorder="1" applyAlignment="1">
      <alignment horizontal="center" vertical="top" wrapText="1"/>
    </xf>
    <xf numFmtId="0" fontId="67" fillId="30" borderId="20" xfId="0" applyFont="1" applyFill="1" applyBorder="1" applyAlignment="1">
      <alignment horizontal="center" vertical="top" wrapText="1"/>
    </xf>
    <xf numFmtId="0" fontId="67" fillId="30" borderId="41" xfId="0" applyFont="1" applyFill="1" applyBorder="1" applyAlignment="1">
      <alignment horizontal="center" vertical="top" wrapText="1"/>
    </xf>
    <xf numFmtId="0" fontId="67" fillId="30" borderId="35" xfId="0" applyFont="1" applyFill="1" applyBorder="1" applyAlignment="1">
      <alignment horizontal="center" vertical="top" wrapText="1"/>
    </xf>
    <xf numFmtId="0" fontId="214" fillId="40" borderId="0" xfId="0" applyFont="1" applyFill="1" applyAlignment="1">
      <alignment horizontal="center" vertical="center" textRotation="255"/>
    </xf>
    <xf numFmtId="0" fontId="144" fillId="40" borderId="0" xfId="0" applyFont="1" applyFill="1" applyAlignment="1">
      <alignment horizontal="center" vertical="center" textRotation="255"/>
    </xf>
    <xf numFmtId="0" fontId="138" fillId="0" borderId="157" xfId="0" applyFont="1" applyBorder="1" applyProtection="1">
      <alignment vertical="center"/>
      <protection locked="0"/>
    </xf>
    <xf numFmtId="0" fontId="0" fillId="0" borderId="158" xfId="0" applyBorder="1" applyProtection="1">
      <alignment vertical="center"/>
      <protection locked="0"/>
    </xf>
    <xf numFmtId="0" fontId="0" fillId="0" borderId="261" xfId="0" applyBorder="1" applyProtection="1">
      <alignment vertical="center"/>
      <protection locked="0"/>
    </xf>
    <xf numFmtId="0" fontId="0" fillId="0" borderId="191" xfId="0" applyBorder="1" applyProtection="1">
      <alignment vertical="center"/>
      <protection locked="0"/>
    </xf>
    <xf numFmtId="0" fontId="0" fillId="0" borderId="192" xfId="0" applyBorder="1" applyProtection="1">
      <alignment vertical="center"/>
      <protection locked="0"/>
    </xf>
    <xf numFmtId="0" fontId="0" fillId="0" borderId="223" xfId="0" applyBorder="1" applyProtection="1">
      <alignment vertical="center"/>
      <protection locked="0"/>
    </xf>
    <xf numFmtId="0" fontId="138" fillId="0" borderId="27" xfId="0" applyFont="1" applyBorder="1" applyAlignment="1">
      <alignment horizontal="left" vertical="center"/>
    </xf>
    <xf numFmtId="0" fontId="138" fillId="0" borderId="39" xfId="0" applyFont="1" applyBorder="1" applyAlignment="1">
      <alignment horizontal="left" vertical="center"/>
    </xf>
    <xf numFmtId="0" fontId="138" fillId="0" borderId="165" xfId="0" applyFont="1" applyBorder="1" applyAlignment="1">
      <alignment horizontal="left" vertical="center"/>
    </xf>
    <xf numFmtId="0" fontId="156" fillId="25" borderId="212" xfId="0" applyFont="1" applyFill="1" applyBorder="1" applyAlignment="1" applyProtection="1">
      <alignment horizontal="center" vertical="center" wrapText="1" shrinkToFit="1"/>
      <protection locked="0"/>
    </xf>
    <xf numFmtId="0" fontId="156" fillId="25" borderId="165" xfId="0" applyFont="1" applyFill="1" applyBorder="1" applyAlignment="1" applyProtection="1">
      <alignment horizontal="center" vertical="center" wrapText="1" shrinkToFit="1"/>
      <protection locked="0"/>
    </xf>
    <xf numFmtId="0" fontId="144" fillId="30" borderId="26" xfId="0" applyFont="1" applyFill="1" applyBorder="1" applyAlignment="1">
      <alignment horizontal="center" vertical="center"/>
    </xf>
    <xf numFmtId="202" fontId="138" fillId="25" borderId="212" xfId="281" applyNumberFormat="1" applyFont="1" applyFill="1" applyBorder="1" applyAlignment="1" applyProtection="1">
      <alignment horizontal="center" vertical="center" shrinkToFit="1"/>
      <protection locked="0"/>
    </xf>
    <xf numFmtId="202" fontId="138" fillId="25" borderId="36" xfId="281" applyNumberFormat="1" applyFont="1" applyFill="1" applyBorder="1" applyAlignment="1" applyProtection="1">
      <alignment horizontal="center" vertical="center" shrinkToFit="1"/>
      <protection locked="0"/>
    </xf>
    <xf numFmtId="202" fontId="138" fillId="25" borderId="218" xfId="281" applyNumberFormat="1" applyFont="1" applyFill="1" applyBorder="1" applyAlignment="1" applyProtection="1">
      <alignment horizontal="center" vertical="center" shrinkToFit="1"/>
      <protection locked="0"/>
    </xf>
    <xf numFmtId="0" fontId="0" fillId="0" borderId="224" xfId="0" applyBorder="1" applyAlignment="1" applyProtection="1">
      <alignment horizontal="center" vertical="center" shrinkToFit="1"/>
      <protection locked="0"/>
    </xf>
    <xf numFmtId="0" fontId="0" fillId="0" borderId="175" xfId="0" applyBorder="1" applyAlignment="1" applyProtection="1">
      <alignment horizontal="center" vertical="center" shrinkToFit="1"/>
      <protection locked="0"/>
    </xf>
    <xf numFmtId="202" fontId="138" fillId="25" borderId="257" xfId="281" applyNumberFormat="1" applyFont="1" applyFill="1" applyBorder="1" applyAlignment="1" applyProtection="1">
      <alignment horizontal="center" vertical="center" shrinkToFit="1"/>
      <protection locked="0"/>
    </xf>
    <xf numFmtId="202" fontId="138" fillId="25" borderId="220" xfId="281" applyNumberFormat="1" applyFont="1" applyFill="1" applyBorder="1" applyAlignment="1" applyProtection="1">
      <alignment horizontal="center" vertical="center" shrinkToFit="1"/>
      <protection locked="0"/>
    </xf>
    <xf numFmtId="202" fontId="138" fillId="25" borderId="186" xfId="281" applyNumberFormat="1" applyFont="1" applyFill="1" applyBorder="1" applyAlignment="1" applyProtection="1">
      <alignment horizontal="center" vertical="center" shrinkToFit="1"/>
      <protection locked="0"/>
    </xf>
    <xf numFmtId="202" fontId="138" fillId="25" borderId="184" xfId="281" applyNumberFormat="1" applyFont="1" applyFill="1" applyBorder="1" applyAlignment="1" applyProtection="1">
      <alignment horizontal="center" vertical="center" shrinkToFit="1"/>
      <protection locked="0"/>
    </xf>
    <xf numFmtId="202" fontId="138" fillId="25" borderId="185" xfId="281" applyNumberFormat="1" applyFont="1" applyFill="1" applyBorder="1" applyAlignment="1" applyProtection="1">
      <alignment horizontal="center" vertical="center" shrinkToFit="1"/>
      <protection locked="0"/>
    </xf>
    <xf numFmtId="202" fontId="138" fillId="25" borderId="221" xfId="281" applyNumberFormat="1" applyFont="1" applyFill="1" applyBorder="1" applyAlignment="1" applyProtection="1">
      <alignment horizontal="center" vertical="center" shrinkToFit="1"/>
      <protection locked="0"/>
    </xf>
    <xf numFmtId="202" fontId="138" fillId="0" borderId="314" xfId="281" applyNumberFormat="1" applyFont="1" applyFill="1" applyBorder="1" applyAlignment="1" applyProtection="1">
      <alignment horizontal="center" vertical="center" shrinkToFit="1"/>
      <protection locked="0"/>
    </xf>
    <xf numFmtId="0" fontId="0" fillId="0" borderId="315" xfId="0" applyBorder="1" applyAlignment="1">
      <alignment horizontal="center" vertical="center" shrinkToFit="1"/>
    </xf>
    <xf numFmtId="0" fontId="0" fillId="0" borderId="316" xfId="0" applyBorder="1" applyAlignment="1">
      <alignment horizontal="center" vertical="center" shrinkToFit="1"/>
    </xf>
    <xf numFmtId="202" fontId="138" fillId="25" borderId="172" xfId="281" applyNumberFormat="1" applyFont="1" applyFill="1" applyBorder="1" applyAlignment="1" applyProtection="1">
      <alignment horizontal="center" vertical="center" shrinkToFit="1"/>
      <protection locked="0"/>
    </xf>
    <xf numFmtId="0" fontId="154" fillId="40" borderId="158" xfId="0" applyFont="1" applyFill="1" applyBorder="1" applyAlignment="1">
      <alignment horizontal="left" vertical="top" wrapText="1"/>
    </xf>
    <xf numFmtId="202" fontId="152" fillId="0" borderId="201" xfId="281" applyNumberFormat="1" applyFont="1" applyFill="1" applyBorder="1" applyAlignment="1" applyProtection="1">
      <alignment horizontal="right" vertical="center" shrinkToFit="1"/>
    </xf>
    <xf numFmtId="202" fontId="152" fillId="0" borderId="309" xfId="281" applyNumberFormat="1" applyFont="1" applyFill="1" applyBorder="1" applyAlignment="1" applyProtection="1">
      <alignment horizontal="right" vertical="center" shrinkToFit="1"/>
    </xf>
    <xf numFmtId="0" fontId="0" fillId="0" borderId="309" xfId="0" applyBorder="1" applyAlignment="1">
      <alignment horizontal="right" vertical="center" shrinkToFit="1"/>
    </xf>
    <xf numFmtId="0" fontId="0" fillId="0" borderId="202" xfId="0" applyBorder="1" applyAlignment="1">
      <alignment horizontal="right" vertical="center" shrinkToFit="1"/>
    </xf>
    <xf numFmtId="202" fontId="152" fillId="0" borderId="93" xfId="281" applyNumberFormat="1" applyFont="1" applyFill="1" applyBorder="1" applyAlignment="1" applyProtection="1">
      <alignment horizontal="center" vertical="center" shrinkToFit="1"/>
    </xf>
    <xf numFmtId="202" fontId="152" fillId="0" borderId="94" xfId="281" applyNumberFormat="1" applyFont="1" applyFill="1" applyBorder="1" applyAlignment="1" applyProtection="1">
      <alignment horizontal="center" vertical="center" shrinkToFit="1"/>
    </xf>
    <xf numFmtId="0" fontId="0" fillId="0" borderId="94" xfId="0" applyBorder="1" applyAlignment="1">
      <alignment horizontal="center" vertical="center" shrinkToFit="1"/>
    </xf>
    <xf numFmtId="0" fontId="0" fillId="0" borderId="95" xfId="0" applyBorder="1" applyAlignment="1">
      <alignment horizontal="center" vertical="center" shrinkToFit="1"/>
    </xf>
    <xf numFmtId="0" fontId="152" fillId="0" borderId="98" xfId="0" applyFont="1" applyBorder="1" applyAlignment="1">
      <alignment horizontal="center" vertical="center" shrinkToFit="1"/>
    </xf>
    <xf numFmtId="0" fontId="0" fillId="0" borderId="91" xfId="0" applyBorder="1" applyAlignment="1">
      <alignment horizontal="center" vertical="center" shrinkToFit="1"/>
    </xf>
    <xf numFmtId="0" fontId="0" fillId="0" borderId="92" xfId="0" applyBorder="1" applyAlignment="1">
      <alignment horizontal="center" vertical="center" shrinkToFit="1"/>
    </xf>
    <xf numFmtId="203" fontId="144" fillId="0" borderId="93" xfId="281" applyNumberFormat="1" applyFont="1" applyFill="1" applyBorder="1" applyAlignment="1" applyProtection="1">
      <alignment horizontal="right" vertical="center" shrinkToFit="1"/>
    </xf>
    <xf numFmtId="0" fontId="0" fillId="0" borderId="94" xfId="0" applyBorder="1" applyAlignment="1">
      <alignment vertical="center" shrinkToFit="1"/>
    </xf>
    <xf numFmtId="0" fontId="0" fillId="0" borderId="95" xfId="0" applyBorder="1" applyAlignment="1">
      <alignment vertical="center" shrinkToFit="1"/>
    </xf>
    <xf numFmtId="0" fontId="152" fillId="25" borderId="173" xfId="0" applyFont="1" applyFill="1" applyBorder="1" applyAlignment="1" applyProtection="1">
      <alignment horizontal="center" vertical="center" shrinkToFit="1"/>
      <protection locked="0"/>
    </xf>
    <xf numFmtId="0" fontId="0" fillId="25" borderId="173" xfId="0" applyFill="1" applyBorder="1" applyAlignment="1" applyProtection="1">
      <alignment horizontal="center" vertical="center" shrinkToFit="1"/>
      <protection locked="0"/>
    </xf>
    <xf numFmtId="0" fontId="0" fillId="25" borderId="174" xfId="0" applyFill="1" applyBorder="1" applyAlignment="1" applyProtection="1">
      <alignment horizontal="center" vertical="center" shrinkToFit="1"/>
      <protection locked="0"/>
    </xf>
    <xf numFmtId="0" fontId="0" fillId="0" borderId="219" xfId="0" applyBorder="1" applyAlignment="1" applyProtection="1">
      <alignment horizontal="center" vertical="center" wrapText="1" shrinkToFit="1"/>
      <protection locked="0"/>
    </xf>
    <xf numFmtId="0" fontId="122" fillId="30" borderId="55" xfId="0" applyFont="1" applyFill="1" applyBorder="1" applyAlignment="1" applyProtection="1">
      <alignment horizontal="center" wrapText="1" shrinkToFit="1"/>
      <protection locked="0"/>
    </xf>
    <xf numFmtId="0" fontId="122" fillId="30" borderId="55" xfId="0" applyFont="1" applyFill="1" applyBorder="1" applyAlignment="1">
      <alignment horizontal="center" wrapText="1" shrinkToFit="1"/>
    </xf>
    <xf numFmtId="202" fontId="138" fillId="25" borderId="195" xfId="281" applyNumberFormat="1" applyFont="1" applyFill="1" applyBorder="1" applyAlignment="1" applyProtection="1">
      <alignment horizontal="center" vertical="center" shrinkToFit="1"/>
      <protection locked="0"/>
    </xf>
    <xf numFmtId="0" fontId="156" fillId="25" borderId="220" xfId="0" applyFont="1" applyFill="1" applyBorder="1" applyAlignment="1" applyProtection="1">
      <alignment horizontal="center" vertical="center" wrapText="1" shrinkToFit="1"/>
      <protection locked="0"/>
    </xf>
    <xf numFmtId="0" fontId="156" fillId="25" borderId="221" xfId="0" applyFont="1" applyFill="1" applyBorder="1" applyAlignment="1" applyProtection="1">
      <alignment horizontal="center" vertical="center" wrapText="1" shrinkToFit="1"/>
      <protection locked="0"/>
    </xf>
    <xf numFmtId="0" fontId="160" fillId="65" borderId="52" xfId="289" applyFont="1" applyFill="1" applyBorder="1" applyAlignment="1">
      <alignment horizontal="center" vertical="center" wrapText="1"/>
    </xf>
    <xf numFmtId="0" fontId="0" fillId="65" borderId="16" xfId="0" applyFill="1" applyBorder="1" applyAlignment="1">
      <alignment horizontal="center" vertical="center"/>
    </xf>
    <xf numFmtId="0" fontId="0" fillId="65" borderId="15" xfId="0" applyFill="1" applyBorder="1" applyAlignment="1">
      <alignment horizontal="center" vertical="center"/>
    </xf>
    <xf numFmtId="0" fontId="30" fillId="0" borderId="26" xfId="289" applyBorder="1" applyAlignment="1">
      <alignment horizontal="left" vertical="center" shrinkToFit="1"/>
    </xf>
    <xf numFmtId="0" fontId="30" fillId="0" borderId="57" xfId="289" applyBorder="1">
      <alignment vertical="center"/>
    </xf>
    <xf numFmtId="0" fontId="30" fillId="0" borderId="55" xfId="289" applyBorder="1">
      <alignment vertical="center"/>
    </xf>
    <xf numFmtId="0" fontId="30" fillId="0" borderId="56" xfId="289" applyBorder="1">
      <alignment vertical="center"/>
    </xf>
    <xf numFmtId="0" fontId="82" fillId="34" borderId="57" xfId="289" applyFont="1" applyFill="1" applyBorder="1" applyAlignment="1">
      <alignment horizontal="center" vertical="center" textRotation="255" shrinkToFit="1"/>
    </xf>
    <xf numFmtId="0" fontId="82" fillId="34" borderId="55" xfId="289" applyFont="1" applyFill="1" applyBorder="1" applyAlignment="1">
      <alignment horizontal="center" vertical="center" textRotation="255" shrinkToFit="1"/>
    </xf>
    <xf numFmtId="0" fontId="82" fillId="34" borderId="56" xfId="289" applyFont="1" applyFill="1" applyBorder="1" applyAlignment="1">
      <alignment horizontal="center" vertical="center" textRotation="255" shrinkToFit="1"/>
    </xf>
    <xf numFmtId="0" fontId="181" fillId="0" borderId="26" xfId="289" applyFont="1" applyBorder="1" applyAlignment="1">
      <alignment vertical="center" wrapText="1"/>
    </xf>
    <xf numFmtId="0" fontId="122" fillId="0" borderId="26" xfId="0" applyFont="1" applyBorder="1" applyAlignment="1">
      <alignment vertical="center" wrapText="1"/>
    </xf>
    <xf numFmtId="0" fontId="30" fillId="34" borderId="23" xfId="289" applyFill="1" applyBorder="1" applyAlignment="1">
      <alignment horizontal="right" vertical="center"/>
    </xf>
    <xf numFmtId="0" fontId="30" fillId="34" borderId="38" xfId="289" applyFill="1" applyBorder="1" applyAlignment="1">
      <alignment horizontal="right" vertical="center"/>
    </xf>
    <xf numFmtId="0" fontId="30" fillId="34" borderId="36" xfId="289" applyFill="1" applyBorder="1" applyAlignment="1">
      <alignment horizontal="right" vertical="center"/>
    </xf>
    <xf numFmtId="0" fontId="30" fillId="0" borderId="23" xfId="289" applyBorder="1">
      <alignment vertical="center"/>
    </xf>
    <xf numFmtId="0" fontId="30" fillId="0" borderId="38" xfId="289" applyBorder="1">
      <alignment vertical="center"/>
    </xf>
    <xf numFmtId="0" fontId="30" fillId="0" borderId="36" xfId="289" applyBorder="1">
      <alignment vertical="center"/>
    </xf>
    <xf numFmtId="0" fontId="30" fillId="0" borderId="23" xfId="289" applyBorder="1" applyAlignment="1">
      <alignment vertical="center" shrinkToFit="1"/>
    </xf>
    <xf numFmtId="0" fontId="30" fillId="0" borderId="38" xfId="289" applyBorder="1" applyAlignment="1">
      <alignment vertical="center" shrinkToFit="1"/>
    </xf>
    <xf numFmtId="0" fontId="30" fillId="0" borderId="36" xfId="289" applyBorder="1" applyAlignment="1">
      <alignment vertical="center" shrinkToFit="1"/>
    </xf>
    <xf numFmtId="0" fontId="107" fillId="44" borderId="19" xfId="289" applyFont="1" applyFill="1" applyBorder="1" applyAlignment="1">
      <alignment horizontal="center" vertical="center" wrapText="1" shrinkToFit="1"/>
    </xf>
    <xf numFmtId="0" fontId="0" fillId="0" borderId="101" xfId="0" applyBorder="1" applyAlignment="1">
      <alignment horizontal="center" vertical="center" wrapText="1" shrinkToFit="1"/>
    </xf>
    <xf numFmtId="0" fontId="0" fillId="0" borderId="54" xfId="0" applyBorder="1" applyAlignment="1">
      <alignment horizontal="center" vertical="center" wrapText="1" shrinkToFit="1"/>
    </xf>
    <xf numFmtId="0" fontId="0" fillId="0" borderId="61" xfId="0" applyBorder="1" applyAlignment="1">
      <alignment horizontal="center" vertical="center" wrapText="1" shrinkToFit="1"/>
    </xf>
    <xf numFmtId="0" fontId="0" fillId="0" borderId="100" xfId="0" applyBorder="1" applyAlignment="1">
      <alignment horizontal="center" vertical="center" wrapText="1" shrinkToFit="1"/>
    </xf>
    <xf numFmtId="0" fontId="0" fillId="0" borderId="106" xfId="0" applyBorder="1" applyAlignment="1">
      <alignment horizontal="center" vertical="center" wrapText="1" shrinkToFit="1"/>
    </xf>
    <xf numFmtId="0" fontId="30" fillId="0" borderId="57" xfId="289" applyBorder="1" applyAlignment="1">
      <alignment vertical="center" shrinkToFit="1"/>
    </xf>
    <xf numFmtId="0" fontId="30" fillId="0" borderId="56" xfId="289" applyBorder="1" applyAlignment="1">
      <alignment vertical="center" shrinkToFit="1"/>
    </xf>
    <xf numFmtId="0" fontId="16" fillId="0" borderId="23" xfId="289" applyFont="1" applyBorder="1" applyAlignment="1">
      <alignment horizontal="left" vertical="center" shrinkToFit="1"/>
    </xf>
    <xf numFmtId="0" fontId="30" fillId="0" borderId="57" xfId="289" applyBorder="1" applyAlignment="1">
      <alignment vertical="center" wrapText="1" shrinkToFit="1"/>
    </xf>
    <xf numFmtId="0" fontId="107" fillId="44" borderId="61" xfId="289" applyFont="1" applyFill="1" applyBorder="1" applyAlignment="1">
      <alignment horizontal="center" vertical="center" wrapText="1" shrinkToFit="1"/>
    </xf>
    <xf numFmtId="0" fontId="107" fillId="44" borderId="100" xfId="289" applyFont="1" applyFill="1" applyBorder="1" applyAlignment="1">
      <alignment horizontal="center" vertical="center" wrapText="1" shrinkToFit="1"/>
    </xf>
    <xf numFmtId="0" fontId="107" fillId="44" borderId="106" xfId="289" applyFont="1" applyFill="1" applyBorder="1" applyAlignment="1">
      <alignment horizontal="center" vertical="center" wrapText="1" shrinkToFit="1"/>
    </xf>
    <xf numFmtId="0" fontId="12" fillId="0" borderId="23" xfId="289" applyFont="1" applyBorder="1" applyAlignment="1">
      <alignment vertical="center" shrinkToFit="1"/>
    </xf>
    <xf numFmtId="0" fontId="181" fillId="0" borderId="23" xfId="289" applyFont="1" applyBorder="1" applyAlignment="1">
      <alignment horizontal="left" vertical="center" wrapText="1"/>
    </xf>
    <xf numFmtId="0" fontId="122" fillId="0" borderId="36" xfId="0" applyFont="1" applyBorder="1" applyAlignment="1">
      <alignment horizontal="left" vertical="center" wrapText="1"/>
    </xf>
    <xf numFmtId="0" fontId="16" fillId="0" borderId="23" xfId="289" applyFont="1" applyBorder="1" applyAlignment="1">
      <alignment vertical="center" shrinkToFit="1"/>
    </xf>
    <xf numFmtId="0" fontId="108" fillId="0" borderId="0" xfId="289" applyFont="1" applyAlignment="1">
      <alignment horizontal="left" vertical="top" shrinkToFit="1"/>
    </xf>
    <xf numFmtId="0" fontId="115" fillId="0" borderId="0" xfId="289" applyFont="1" applyAlignment="1">
      <alignment horizontal="right" vertical="center"/>
    </xf>
    <xf numFmtId="0" fontId="115" fillId="0" borderId="0" xfId="289" applyFont="1" applyAlignment="1">
      <alignment horizontal="left" vertical="center"/>
    </xf>
    <xf numFmtId="201" fontId="107" fillId="38" borderId="17" xfId="289" applyNumberFormat="1" applyFont="1" applyFill="1" applyBorder="1" applyAlignment="1">
      <alignment horizontal="center" vertical="center" wrapText="1"/>
    </xf>
    <xf numFmtId="201" fontId="115" fillId="38" borderId="17" xfId="289" applyNumberFormat="1" applyFont="1" applyFill="1" applyBorder="1" applyAlignment="1">
      <alignment horizontal="center" vertical="center" wrapText="1"/>
    </xf>
    <xf numFmtId="0" fontId="82" fillId="34" borderId="57" xfId="289" applyFont="1" applyFill="1" applyBorder="1" applyAlignment="1">
      <alignment horizontal="center" vertical="center" wrapText="1"/>
    </xf>
    <xf numFmtId="0" fontId="82" fillId="34" borderId="56" xfId="289" applyFont="1" applyFill="1" applyBorder="1" applyAlignment="1">
      <alignment horizontal="center" vertical="center" wrapText="1"/>
    </xf>
    <xf numFmtId="0" fontId="82" fillId="34" borderId="56" xfId="289" applyFont="1" applyFill="1" applyBorder="1" applyAlignment="1">
      <alignment horizontal="center" vertical="center" wrapText="1" shrinkToFit="1"/>
    </xf>
    <xf numFmtId="0" fontId="82" fillId="34" borderId="26" xfId="289" applyFont="1" applyFill="1" applyBorder="1" applyAlignment="1">
      <alignment horizontal="center" vertical="center" wrapText="1" shrinkToFit="1"/>
    </xf>
    <xf numFmtId="0" fontId="115" fillId="0" borderId="0" xfId="289" applyFont="1" applyAlignment="1">
      <alignment horizontal="center" vertical="center" shrinkToFit="1"/>
    </xf>
    <xf numFmtId="0" fontId="82" fillId="34" borderId="27" xfId="289" applyFont="1" applyFill="1" applyBorder="1" applyAlignment="1">
      <alignment horizontal="center" vertical="center"/>
    </xf>
    <xf numFmtId="0" fontId="82" fillId="34" borderId="39" xfId="289" applyFont="1" applyFill="1" applyBorder="1" applyAlignment="1">
      <alignment horizontal="center" vertical="center"/>
    </xf>
    <xf numFmtId="0" fontId="82" fillId="34" borderId="40" xfId="289" applyFont="1" applyFill="1" applyBorder="1" applyAlignment="1">
      <alignment horizontal="center" vertical="center"/>
    </xf>
    <xf numFmtId="0" fontId="82" fillId="34" borderId="29" xfId="289" applyFont="1" applyFill="1" applyBorder="1" applyAlignment="1">
      <alignment horizontal="center" vertical="center"/>
    </xf>
    <xf numFmtId="0" fontId="82" fillId="34" borderId="0" xfId="289" applyFont="1" applyFill="1" applyAlignment="1">
      <alignment horizontal="center" vertical="center"/>
    </xf>
    <xf numFmtId="0" fontId="82" fillId="34" borderId="30" xfId="289" applyFont="1" applyFill="1" applyBorder="1" applyAlignment="1">
      <alignment horizontal="center" vertical="center"/>
    </xf>
    <xf numFmtId="0" fontId="82" fillId="34" borderId="20" xfId="289" applyFont="1" applyFill="1" applyBorder="1" applyAlignment="1">
      <alignment horizontal="center" vertical="center"/>
    </xf>
    <xf numFmtId="0" fontId="82" fillId="34" borderId="41" xfId="289" applyFont="1" applyFill="1" applyBorder="1" applyAlignment="1">
      <alignment horizontal="center" vertical="center"/>
    </xf>
    <xf numFmtId="0" fontId="82" fillId="34" borderId="35" xfId="289" applyFont="1" applyFill="1" applyBorder="1" applyAlignment="1">
      <alignment horizontal="center" vertical="center"/>
    </xf>
    <xf numFmtId="0" fontId="16" fillId="0" borderId="26" xfId="289" applyFont="1" applyBorder="1" applyAlignment="1">
      <alignment horizontal="left" vertical="center" shrinkToFit="1"/>
    </xf>
    <xf numFmtId="0" fontId="30" fillId="0" borderId="23" xfId="289" applyBorder="1" applyAlignment="1">
      <alignment horizontal="left" vertical="top" shrinkToFit="1"/>
    </xf>
    <xf numFmtId="0" fontId="30" fillId="0" borderId="38" xfId="289" applyBorder="1" applyAlignment="1">
      <alignment horizontal="left" vertical="top" shrinkToFit="1"/>
    </xf>
    <xf numFmtId="0" fontId="30" fillId="0" borderId="36" xfId="289" applyBorder="1" applyAlignment="1">
      <alignment horizontal="left" vertical="top" shrinkToFit="1"/>
    </xf>
    <xf numFmtId="201" fontId="107" fillId="60" borderId="19" xfId="289" applyNumberFormat="1" applyFont="1" applyFill="1" applyBorder="1" applyAlignment="1">
      <alignment horizontal="center" vertical="center" wrapText="1"/>
    </xf>
    <xf numFmtId="0" fontId="0" fillId="60" borderId="101" xfId="0" applyFill="1" applyBorder="1" applyAlignment="1">
      <alignment horizontal="center" vertical="center" wrapText="1"/>
    </xf>
    <xf numFmtId="0" fontId="0" fillId="60" borderId="54" xfId="0" applyFill="1" applyBorder="1" applyAlignment="1">
      <alignment horizontal="center" vertical="center" wrapText="1"/>
    </xf>
    <xf numFmtId="0" fontId="186" fillId="34" borderId="26" xfId="289" applyFont="1" applyFill="1" applyBorder="1" applyAlignment="1">
      <alignment horizontal="center" vertical="center" wrapText="1"/>
    </xf>
    <xf numFmtId="0" fontId="118" fillId="34" borderId="26" xfId="289" applyFont="1" applyFill="1" applyBorder="1" applyAlignment="1">
      <alignment horizontal="center" vertical="center" wrapText="1"/>
    </xf>
    <xf numFmtId="0" fontId="82" fillId="34" borderId="57" xfId="289" applyFont="1" applyFill="1" applyBorder="1" applyAlignment="1">
      <alignment horizontal="center" vertical="center" wrapText="1" shrinkToFit="1"/>
    </xf>
    <xf numFmtId="0" fontId="117" fillId="34" borderId="57" xfId="289" applyFont="1" applyFill="1" applyBorder="1" applyAlignment="1">
      <alignment horizontal="center" vertical="center" wrapText="1" shrinkToFit="1"/>
    </xf>
    <xf numFmtId="0" fontId="117" fillId="34" borderId="56" xfId="289" applyFont="1" applyFill="1" applyBorder="1" applyAlignment="1">
      <alignment horizontal="center" vertical="center" wrapText="1" shrinkToFit="1"/>
    </xf>
    <xf numFmtId="0" fontId="82" fillId="34" borderId="23" xfId="289" applyFont="1" applyFill="1" applyBorder="1" applyAlignment="1">
      <alignment horizontal="center" vertical="center"/>
    </xf>
    <xf numFmtId="0" fontId="82" fillId="34" borderId="38" xfId="289" applyFont="1" applyFill="1" applyBorder="1" applyAlignment="1">
      <alignment horizontal="center" vertical="center"/>
    </xf>
    <xf numFmtId="0" fontId="82" fillId="34" borderId="36" xfId="289" applyFont="1" applyFill="1" applyBorder="1" applyAlignment="1">
      <alignment horizontal="center" vertical="center"/>
    </xf>
    <xf numFmtId="0" fontId="82" fillId="34" borderId="29" xfId="289" applyFont="1" applyFill="1" applyBorder="1" applyAlignment="1">
      <alignment horizontal="center" vertical="center" shrinkToFit="1"/>
    </xf>
    <xf numFmtId="0" fontId="82" fillId="34" borderId="0" xfId="289" applyFont="1" applyFill="1" applyAlignment="1">
      <alignment horizontal="center" vertical="center" shrinkToFit="1"/>
    </xf>
    <xf numFmtId="0" fontId="0" fillId="0" borderId="0" xfId="0" applyAlignment="1">
      <alignment horizontal="center" vertical="center" shrinkToFit="1"/>
    </xf>
    <xf numFmtId="0" fontId="0" fillId="0" borderId="30" xfId="0" applyBorder="1" applyAlignment="1">
      <alignment horizontal="center" vertical="center" shrinkToFit="1"/>
    </xf>
    <xf numFmtId="0" fontId="118" fillId="34" borderId="23" xfId="289" applyFont="1" applyFill="1" applyBorder="1" applyAlignment="1">
      <alignment horizontal="center" vertical="center" shrinkToFit="1"/>
    </xf>
    <xf numFmtId="0" fontId="118" fillId="34" borderId="38" xfId="289" applyFont="1" applyFill="1" applyBorder="1" applyAlignment="1">
      <alignment horizontal="center" vertical="center" shrinkToFit="1"/>
    </xf>
    <xf numFmtId="0" fontId="17" fillId="0" borderId="23" xfId="289" applyFont="1" applyBorder="1" applyAlignment="1">
      <alignment vertical="center" shrinkToFit="1"/>
    </xf>
    <xf numFmtId="0" fontId="82" fillId="34" borderId="23" xfId="289" applyFont="1" applyFill="1" applyBorder="1" applyAlignment="1">
      <alignment horizontal="center" vertical="center" wrapText="1"/>
    </xf>
    <xf numFmtId="0" fontId="82" fillId="34" borderId="38" xfId="289" applyFont="1" applyFill="1" applyBorder="1" applyAlignment="1">
      <alignment horizontal="center" vertical="center" wrapText="1"/>
    </xf>
    <xf numFmtId="0" fontId="0" fillId="0" borderId="38" xfId="0" applyBorder="1" applyAlignment="1">
      <alignment horizontal="center" vertical="center" wrapText="1"/>
    </xf>
    <xf numFmtId="0" fontId="0" fillId="0" borderId="36" xfId="0" applyBorder="1" applyAlignment="1">
      <alignment horizontal="center" vertical="center" wrapText="1"/>
    </xf>
    <xf numFmtId="0" fontId="82" fillId="34" borderId="23" xfId="289" applyFont="1" applyFill="1" applyBorder="1" applyAlignment="1">
      <alignment horizontal="center" vertical="center" shrinkToFit="1"/>
    </xf>
    <xf numFmtId="0" fontId="82" fillId="34" borderId="38" xfId="289" applyFont="1" applyFill="1" applyBorder="1" applyAlignment="1">
      <alignment horizontal="center" vertical="center" shrinkToFit="1"/>
    </xf>
    <xf numFmtId="0" fontId="82" fillId="34" borderId="36" xfId="289" applyFont="1" applyFill="1" applyBorder="1" applyAlignment="1">
      <alignment horizontal="center" vertical="center" shrinkToFit="1"/>
    </xf>
    <xf numFmtId="201" fontId="105" fillId="60" borderId="61" xfId="289" applyNumberFormat="1" applyFont="1" applyFill="1" applyBorder="1" applyAlignment="1">
      <alignment horizontal="right" vertical="center" wrapText="1"/>
    </xf>
    <xf numFmtId="0" fontId="0" fillId="0" borderId="100" xfId="0" applyBorder="1" applyAlignment="1">
      <alignment horizontal="right" vertical="center" wrapText="1"/>
    </xf>
    <xf numFmtId="0" fontId="0" fillId="0" borderId="106" xfId="0" applyBorder="1" applyAlignment="1">
      <alignment horizontal="right" vertical="center" wrapText="1"/>
    </xf>
    <xf numFmtId="201" fontId="0" fillId="34" borderId="23" xfId="290" applyNumberFormat="1" applyFont="1" applyFill="1" applyBorder="1" applyAlignment="1" applyProtection="1">
      <alignment vertical="center" shrinkToFit="1"/>
    </xf>
    <xf numFmtId="0" fontId="228" fillId="61" borderId="52" xfId="289" applyFont="1" applyFill="1" applyBorder="1" applyAlignment="1">
      <alignment horizontal="center" vertical="center"/>
    </xf>
    <xf numFmtId="0" fontId="107" fillId="61" borderId="16" xfId="0" applyFont="1" applyFill="1" applyBorder="1" applyAlignment="1">
      <alignment horizontal="center" vertical="center"/>
    </xf>
    <xf numFmtId="0" fontId="107" fillId="61" borderId="15" xfId="0" applyFont="1" applyFill="1" applyBorder="1" applyAlignment="1">
      <alignment horizontal="center" vertical="center"/>
    </xf>
    <xf numFmtId="0" fontId="30" fillId="34" borderId="57" xfId="289" applyFill="1" applyBorder="1" applyAlignment="1">
      <alignment horizontal="right" vertical="center"/>
    </xf>
    <xf numFmtId="0" fontId="186" fillId="0" borderId="26" xfId="289" applyFont="1" applyBorder="1" applyAlignment="1">
      <alignment horizontal="left" vertical="center" wrapText="1" shrinkToFit="1"/>
    </xf>
    <xf numFmtId="0" fontId="0" fillId="0" borderId="26" xfId="0" applyBorder="1" applyAlignment="1">
      <alignment horizontal="left" vertical="center" shrinkToFit="1"/>
    </xf>
    <xf numFmtId="0" fontId="186" fillId="0" borderId="23" xfId="289" applyFont="1" applyBorder="1" applyAlignment="1">
      <alignment horizontal="left" vertical="center" wrapText="1" shrinkToFit="1"/>
    </xf>
    <xf numFmtId="0" fontId="186" fillId="0" borderId="38" xfId="289" applyFont="1" applyBorder="1" applyAlignment="1">
      <alignment horizontal="left" vertical="center" wrapText="1" shrinkToFit="1"/>
    </xf>
    <xf numFmtId="0" fontId="30" fillId="0" borderId="23" xfId="289" applyBorder="1" applyAlignment="1">
      <alignment horizontal="left" vertical="center" shrinkToFit="1"/>
    </xf>
    <xf numFmtId="0" fontId="30" fillId="0" borderId="38" xfId="289" applyBorder="1" applyAlignment="1">
      <alignment horizontal="left" vertical="center" shrinkToFit="1"/>
    </xf>
    <xf numFmtId="0" fontId="30" fillId="0" borderId="36" xfId="289" applyBorder="1" applyAlignment="1">
      <alignment horizontal="left" vertical="center" shrinkToFit="1"/>
    </xf>
    <xf numFmtId="0" fontId="109" fillId="34" borderId="198" xfId="289" applyFont="1" applyFill="1" applyBorder="1" applyAlignment="1">
      <alignment horizontal="center" vertical="center" shrinkToFit="1"/>
    </xf>
    <xf numFmtId="0" fontId="109" fillId="34" borderId="199" xfId="289" applyFont="1" applyFill="1" applyBorder="1" applyAlignment="1">
      <alignment horizontal="center" vertical="center" shrinkToFit="1"/>
    </xf>
    <xf numFmtId="0" fontId="109" fillId="34" borderId="200" xfId="289" applyFont="1" applyFill="1" applyBorder="1" applyAlignment="1">
      <alignment horizontal="center" vertical="center" shrinkToFit="1"/>
    </xf>
    <xf numFmtId="0" fontId="30" fillId="0" borderId="20" xfId="289" applyBorder="1" applyAlignment="1">
      <alignment horizontal="left" vertical="center" shrinkToFit="1"/>
    </xf>
    <xf numFmtId="0" fontId="30" fillId="0" borderId="41" xfId="289" applyBorder="1" applyAlignment="1">
      <alignment horizontal="left" vertical="center" shrinkToFit="1"/>
    </xf>
    <xf numFmtId="0" fontId="30" fillId="0" borderId="35" xfId="289" applyBorder="1" applyAlignment="1">
      <alignment horizontal="left" vertical="center" shrinkToFit="1"/>
    </xf>
    <xf numFmtId="0" fontId="31" fillId="34" borderId="26" xfId="284" applyFill="1" applyBorder="1" applyAlignment="1" applyProtection="1">
      <alignment horizontal="left" shrinkToFit="1"/>
      <protection locked="0"/>
    </xf>
    <xf numFmtId="0" fontId="33" fillId="0" borderId="23" xfId="0" applyFont="1" applyBorder="1" applyAlignment="1">
      <alignment horizontal="left" vertical="center"/>
    </xf>
    <xf numFmtId="0" fontId="33" fillId="0" borderId="38" xfId="0" applyFont="1" applyBorder="1" applyAlignment="1">
      <alignment horizontal="left" vertical="center"/>
    </xf>
    <xf numFmtId="0" fontId="33" fillId="0" borderId="36" xfId="0" applyFont="1" applyBorder="1" applyAlignment="1">
      <alignment horizontal="left" vertical="center"/>
    </xf>
    <xf numFmtId="202" fontId="33" fillId="0" borderId="23" xfId="281" applyNumberFormat="1" applyFont="1" applyFill="1" applyBorder="1" applyAlignment="1" applyProtection="1">
      <alignment horizontal="right" vertical="center" shrinkToFit="1"/>
    </xf>
    <xf numFmtId="202" fontId="33" fillId="0" borderId="36" xfId="281" applyNumberFormat="1" applyFont="1" applyFill="1" applyBorder="1" applyAlignment="1" applyProtection="1">
      <alignment horizontal="right" vertical="center" shrinkToFit="1"/>
    </xf>
    <xf numFmtId="0" fontId="0" fillId="0" borderId="23" xfId="0" applyBorder="1" applyAlignment="1">
      <alignment horizontal="left" vertical="center"/>
    </xf>
    <xf numFmtId="0" fontId="0" fillId="0" borderId="38" xfId="0" applyBorder="1" applyAlignment="1">
      <alignment horizontal="left" vertical="center"/>
    </xf>
    <xf numFmtId="0" fontId="0" fillId="0" borderId="36" xfId="0" applyBorder="1" applyAlignment="1">
      <alignment horizontal="left" vertical="center"/>
    </xf>
    <xf numFmtId="202" fontId="35" fillId="0" borderId="335" xfId="281" applyNumberFormat="1" applyFont="1" applyFill="1" applyBorder="1" applyAlignment="1" applyProtection="1">
      <alignment horizontal="center" vertical="center" shrinkToFit="1"/>
    </xf>
    <xf numFmtId="0" fontId="0" fillId="0" borderId="335" xfId="0" applyBorder="1" applyAlignment="1">
      <alignment horizontal="center" vertical="center" shrinkToFit="1"/>
    </xf>
    <xf numFmtId="179" fontId="179" fillId="0" borderId="0" xfId="0" applyNumberFormat="1" applyFont="1" applyAlignment="1">
      <alignment horizontal="left" vertical="top" wrapText="1"/>
    </xf>
    <xf numFmtId="0" fontId="173" fillId="0" borderId="39" xfId="0" applyFont="1" applyBorder="1" applyAlignment="1">
      <alignment horizontal="right" vertical="top" wrapText="1"/>
    </xf>
    <xf numFmtId="0" fontId="33" fillId="42" borderId="55" xfId="0" applyFont="1" applyFill="1" applyBorder="1" applyAlignment="1">
      <alignment horizontal="center" vertical="center" wrapText="1"/>
    </xf>
    <xf numFmtId="0" fontId="0" fillId="0" borderId="56" xfId="0" applyBorder="1" applyAlignment="1">
      <alignment horizontal="center" vertical="center" wrapText="1"/>
    </xf>
    <xf numFmtId="202" fontId="33" fillId="42" borderId="55" xfId="0" applyNumberFormat="1" applyFont="1" applyFill="1" applyBorder="1" applyAlignment="1">
      <alignment horizontal="right" vertical="center" shrinkToFit="1"/>
    </xf>
    <xf numFmtId="202" fontId="33" fillId="42" borderId="29" xfId="0" applyNumberFormat="1" applyFont="1" applyFill="1" applyBorder="1" applyAlignment="1">
      <alignment horizontal="right" vertical="center" shrinkToFit="1"/>
    </xf>
    <xf numFmtId="0" fontId="0" fillId="0" borderId="56" xfId="0" applyBorder="1" applyAlignment="1">
      <alignment horizontal="right" vertical="center" shrinkToFit="1"/>
    </xf>
    <xf numFmtId="0" fontId="0" fillId="0" borderId="20" xfId="0" applyBorder="1" applyAlignment="1">
      <alignment horizontal="right" vertical="center" shrinkToFit="1"/>
    </xf>
    <xf numFmtId="0" fontId="115" fillId="38" borderId="34" xfId="0" applyFont="1" applyFill="1" applyBorder="1" applyAlignment="1">
      <alignment horizontal="center" vertical="center" wrapText="1"/>
    </xf>
    <xf numFmtId="0" fontId="0" fillId="0" borderId="34" xfId="0" applyBorder="1" applyAlignment="1">
      <alignment horizontal="center" vertical="center" wrapText="1"/>
    </xf>
    <xf numFmtId="0" fontId="0" fillId="0" borderId="18" xfId="0" applyBorder="1" applyAlignment="1">
      <alignment horizontal="center" vertical="center" wrapText="1"/>
    </xf>
    <xf numFmtId="179" fontId="175" fillId="38" borderId="34" xfId="0" applyNumberFormat="1" applyFont="1" applyFill="1" applyBorder="1" applyAlignment="1">
      <alignment horizontal="right" vertical="center" shrinkToFit="1"/>
    </xf>
    <xf numFmtId="0" fontId="0" fillId="0" borderId="18" xfId="0" applyBorder="1" applyAlignment="1">
      <alignment horizontal="right" vertical="center" shrinkToFit="1"/>
    </xf>
    <xf numFmtId="0" fontId="81" fillId="44" borderId="19" xfId="0" applyFont="1" applyFill="1" applyBorder="1" applyAlignment="1">
      <alignment horizontal="center" vertical="center" wrapText="1"/>
    </xf>
    <xf numFmtId="0" fontId="0" fillId="44" borderId="101" xfId="0" applyFill="1" applyBorder="1" applyAlignment="1">
      <alignment horizontal="center" vertical="center" wrapText="1"/>
    </xf>
    <xf numFmtId="0" fontId="0" fillId="44" borderId="54" xfId="0" applyFill="1" applyBorder="1" applyAlignment="1">
      <alignment horizontal="center" vertical="center" wrapText="1"/>
    </xf>
    <xf numFmtId="0" fontId="0" fillId="44" borderId="61" xfId="0" applyFill="1" applyBorder="1">
      <alignment vertical="center"/>
    </xf>
    <xf numFmtId="0" fontId="0" fillId="44" borderId="100" xfId="0" applyFill="1" applyBorder="1">
      <alignment vertical="center"/>
    </xf>
    <xf numFmtId="0" fontId="0" fillId="44" borderId="106" xfId="0" applyFill="1" applyBorder="1">
      <alignment vertical="center"/>
    </xf>
    <xf numFmtId="0" fontId="82" fillId="59" borderId="206" xfId="0" applyFont="1" applyFill="1" applyBorder="1" applyAlignment="1">
      <alignment horizontal="center" vertical="center" shrinkToFit="1"/>
    </xf>
    <xf numFmtId="202" fontId="33" fillId="0" borderId="206" xfId="281" applyNumberFormat="1" applyFont="1" applyFill="1" applyBorder="1" applyAlignment="1" applyProtection="1">
      <alignment horizontal="right" vertical="center" shrinkToFit="1"/>
    </xf>
    <xf numFmtId="202" fontId="33" fillId="0" borderId="263" xfId="281" applyNumberFormat="1" applyFont="1" applyFill="1" applyBorder="1" applyAlignment="1" applyProtection="1">
      <alignment horizontal="right" vertical="center" shrinkToFit="1"/>
    </xf>
    <xf numFmtId="0" fontId="0" fillId="0" borderId="335" xfId="0" applyBorder="1" applyAlignment="1">
      <alignment vertical="center" shrinkToFit="1"/>
    </xf>
    <xf numFmtId="0" fontId="33" fillId="0" borderId="57" xfId="0" applyFont="1" applyBorder="1" applyAlignment="1">
      <alignment horizontal="center" vertical="center" textRotation="255" shrinkToFit="1"/>
    </xf>
    <xf numFmtId="0" fontId="174" fillId="0" borderId="27" xfId="0" applyFont="1" applyBorder="1" applyAlignment="1">
      <alignment horizontal="left" vertical="center" wrapText="1" shrinkToFit="1"/>
    </xf>
    <xf numFmtId="0" fontId="174" fillId="0" borderId="39" xfId="0" applyFont="1" applyBorder="1" applyAlignment="1">
      <alignment horizontal="left" vertical="center" wrapText="1" shrinkToFit="1"/>
    </xf>
    <xf numFmtId="0" fontId="174" fillId="0" borderId="40" xfId="0" applyFont="1" applyBorder="1" applyAlignment="1">
      <alignment horizontal="left" vertical="center" wrapText="1" shrinkToFit="1"/>
    </xf>
    <xf numFmtId="0" fontId="122" fillId="0" borderId="27" xfId="0" applyFont="1" applyBorder="1" applyAlignment="1">
      <alignment horizontal="center" vertical="center" wrapText="1" shrinkToFit="1"/>
    </xf>
    <xf numFmtId="0" fontId="122" fillId="0" borderId="40" xfId="0" applyFont="1" applyBorder="1" applyAlignment="1">
      <alignment horizontal="center" vertical="center" wrapText="1" shrinkToFit="1"/>
    </xf>
    <xf numFmtId="202" fontId="33" fillId="0" borderId="27" xfId="281" applyNumberFormat="1" applyFont="1" applyFill="1" applyBorder="1" applyAlignment="1" applyProtection="1">
      <alignment horizontal="right" vertical="center" shrinkToFit="1"/>
    </xf>
    <xf numFmtId="202" fontId="33" fillId="0" borderId="40" xfId="281" applyNumberFormat="1" applyFont="1" applyFill="1" applyBorder="1" applyAlignment="1" applyProtection="1">
      <alignment horizontal="right" vertical="center" shrinkToFit="1"/>
    </xf>
    <xf numFmtId="0" fontId="33" fillId="34" borderId="27" xfId="0" applyFont="1" applyFill="1" applyBorder="1" applyAlignment="1">
      <alignment horizontal="center" vertical="top" wrapText="1"/>
    </xf>
    <xf numFmtId="0" fontId="33" fillId="34" borderId="39" xfId="0" applyFont="1" applyFill="1" applyBorder="1" applyAlignment="1">
      <alignment horizontal="center" vertical="top" wrapText="1"/>
    </xf>
    <xf numFmtId="0" fontId="33" fillId="34" borderId="20" xfId="0" applyFont="1" applyFill="1" applyBorder="1" applyAlignment="1">
      <alignment horizontal="center" vertical="top" wrapText="1"/>
    </xf>
    <xf numFmtId="0" fontId="33" fillId="34" borderId="41" xfId="0" applyFont="1" applyFill="1" applyBorder="1" applyAlignment="1">
      <alignment horizontal="center" vertical="top" wrapText="1"/>
    </xf>
    <xf numFmtId="0" fontId="33" fillId="34" borderId="40" xfId="0" applyFont="1" applyFill="1" applyBorder="1" applyAlignment="1">
      <alignment horizontal="center" vertical="top" wrapText="1"/>
    </xf>
    <xf numFmtId="0" fontId="33" fillId="34" borderId="35" xfId="0" applyFont="1" applyFill="1" applyBorder="1" applyAlignment="1">
      <alignment horizontal="center" vertical="top" wrapText="1"/>
    </xf>
    <xf numFmtId="0" fontId="0" fillId="34" borderId="27" xfId="0" applyFill="1" applyBorder="1" applyAlignment="1">
      <alignment horizontal="center" vertical="top" wrapText="1"/>
    </xf>
    <xf numFmtId="0" fontId="33" fillId="34" borderId="23" xfId="0" applyFont="1" applyFill="1" applyBorder="1" applyAlignment="1">
      <alignment horizontal="center" vertical="top" wrapText="1"/>
    </xf>
    <xf numFmtId="0" fontId="33" fillId="34" borderId="38" xfId="0" applyFont="1" applyFill="1" applyBorder="1" applyAlignment="1">
      <alignment horizontal="center" vertical="top" wrapText="1"/>
    </xf>
    <xf numFmtId="0" fontId="33" fillId="34" borderId="36" xfId="0" applyFont="1" applyFill="1" applyBorder="1" applyAlignment="1">
      <alignment horizontal="center" vertical="top" wrapText="1"/>
    </xf>
    <xf numFmtId="0" fontId="33" fillId="34" borderId="26" xfId="0" applyFont="1" applyFill="1" applyBorder="1" applyAlignment="1">
      <alignment horizontal="center" vertical="top" wrapText="1"/>
    </xf>
    <xf numFmtId="201" fontId="107" fillId="41" borderId="208" xfId="0" applyNumberFormat="1" applyFont="1" applyFill="1" applyBorder="1" applyAlignment="1">
      <alignment horizontal="right" vertical="center" shrinkToFit="1"/>
    </xf>
    <xf numFmtId="201" fontId="107" fillId="41" borderId="152" xfId="0" applyNumberFormat="1" applyFont="1" applyFill="1" applyBorder="1" applyAlignment="1">
      <alignment horizontal="right" vertical="center" shrinkToFit="1"/>
    </xf>
    <xf numFmtId="201" fontId="107" fillId="41" borderId="209" xfId="0" applyNumberFormat="1" applyFont="1" applyFill="1" applyBorder="1" applyAlignment="1">
      <alignment horizontal="right" vertical="center" shrinkToFit="1"/>
    </xf>
    <xf numFmtId="0" fontId="0" fillId="34" borderId="57" xfId="0" applyFill="1" applyBorder="1" applyAlignment="1">
      <alignment horizontal="center" vertical="top" wrapText="1"/>
    </xf>
    <xf numFmtId="0" fontId="82" fillId="34" borderId="23" xfId="0" applyFont="1" applyFill="1" applyBorder="1" applyAlignment="1">
      <alignment horizontal="center" vertical="center"/>
    </xf>
    <xf numFmtId="0" fontId="82" fillId="34" borderId="38" xfId="0" applyFont="1" applyFill="1" applyBorder="1" applyAlignment="1">
      <alignment horizontal="center" vertical="center"/>
    </xf>
    <xf numFmtId="0" fontId="82" fillId="34" borderId="36" xfId="0" applyFont="1" applyFill="1" applyBorder="1" applyAlignment="1">
      <alignment horizontal="center" vertical="center"/>
    </xf>
    <xf numFmtId="0" fontId="173" fillId="0" borderId="158" xfId="0" applyFont="1" applyBorder="1" applyAlignment="1">
      <alignment horizontal="left" vertical="top" wrapText="1"/>
    </xf>
    <xf numFmtId="0" fontId="0" fillId="0" borderId="158" xfId="0" applyBorder="1" applyAlignment="1">
      <alignment horizontal="left" vertical="top" wrapText="1"/>
    </xf>
    <xf numFmtId="0" fontId="0" fillId="0" borderId="20" xfId="0" applyBorder="1" applyAlignment="1">
      <alignment horizontal="center" vertical="center" wrapText="1"/>
    </xf>
    <xf numFmtId="0" fontId="0" fillId="0" borderId="35" xfId="0" applyBorder="1" applyAlignment="1">
      <alignment horizontal="center" vertical="center" wrapText="1"/>
    </xf>
    <xf numFmtId="0" fontId="0" fillId="0" borderId="40" xfId="0" applyBorder="1" applyAlignment="1">
      <alignment horizontal="center" vertical="center" wrapText="1"/>
    </xf>
    <xf numFmtId="201" fontId="33" fillId="0" borderId="23" xfId="0" applyNumberFormat="1" applyFont="1" applyBorder="1" applyAlignment="1">
      <alignment horizontal="right" vertical="center" shrinkToFit="1"/>
    </xf>
    <xf numFmtId="201" fontId="33" fillId="0" borderId="38" xfId="0" applyNumberFormat="1" applyFont="1" applyBorder="1" applyAlignment="1">
      <alignment horizontal="right" vertical="center" shrinkToFit="1"/>
    </xf>
    <xf numFmtId="201" fontId="33" fillId="0" borderId="36" xfId="0" applyNumberFormat="1" applyFont="1" applyBorder="1" applyAlignment="1">
      <alignment horizontal="right" vertical="center" shrinkToFit="1"/>
    </xf>
    <xf numFmtId="0" fontId="33" fillId="34" borderId="27" xfId="0" applyFont="1" applyFill="1" applyBorder="1" applyAlignment="1">
      <alignment horizontal="center" vertical="center" wrapText="1"/>
    </xf>
    <xf numFmtId="0" fontId="33" fillId="34" borderId="39" xfId="0" applyFont="1" applyFill="1" applyBorder="1" applyAlignment="1">
      <alignment horizontal="center" vertical="center" wrapText="1"/>
    </xf>
    <xf numFmtId="0" fontId="33" fillId="34" borderId="40" xfId="0" applyFont="1" applyFill="1" applyBorder="1" applyAlignment="1">
      <alignment horizontal="center" vertical="center" wrapText="1"/>
    </xf>
    <xf numFmtId="201" fontId="33" fillId="0" borderId="26" xfId="281" applyNumberFormat="1" applyFont="1" applyFill="1" applyBorder="1" applyAlignment="1" applyProtection="1">
      <alignment horizontal="right" vertical="center" shrinkToFit="1"/>
    </xf>
    <xf numFmtId="201" fontId="33" fillId="0" borderId="57" xfId="281" applyNumberFormat="1" applyFont="1" applyFill="1" applyBorder="1" applyAlignment="1" applyProtection="1">
      <alignment horizontal="right" vertical="center" shrinkToFit="1"/>
    </xf>
    <xf numFmtId="201" fontId="33" fillId="0" borderId="185" xfId="0" applyNumberFormat="1" applyFont="1" applyBorder="1" applyAlignment="1">
      <alignment horizontal="right" vertical="center" shrinkToFit="1"/>
    </xf>
    <xf numFmtId="201" fontId="33" fillId="0" borderId="186" xfId="0" applyNumberFormat="1" applyFont="1" applyBorder="1" applyAlignment="1">
      <alignment horizontal="right" vertical="center" shrinkToFit="1"/>
    </xf>
    <xf numFmtId="201" fontId="33" fillId="0" borderId="184" xfId="0" applyNumberFormat="1" applyFont="1" applyBorder="1" applyAlignment="1">
      <alignment horizontal="right" vertical="center" shrinkToFit="1"/>
    </xf>
    <xf numFmtId="0" fontId="173" fillId="0" borderId="0" xfId="0" applyFont="1" applyAlignment="1">
      <alignment horizontal="left" vertical="top" wrapText="1"/>
    </xf>
    <xf numFmtId="0" fontId="33" fillId="34" borderId="23" xfId="0" applyFont="1" applyFill="1" applyBorder="1" applyAlignment="1">
      <alignment horizontal="center" vertical="center" wrapText="1"/>
    </xf>
    <xf numFmtId="0" fontId="33" fillId="34" borderId="38" xfId="0" applyFont="1" applyFill="1" applyBorder="1" applyAlignment="1">
      <alignment horizontal="center" vertical="center" wrapText="1"/>
    </xf>
    <xf numFmtId="0" fontId="33" fillId="34" borderId="36" xfId="0" applyFont="1" applyFill="1" applyBorder="1" applyAlignment="1">
      <alignment horizontal="center" vertical="center" wrapText="1"/>
    </xf>
    <xf numFmtId="0" fontId="82" fillId="34" borderId="198" xfId="0" applyFont="1" applyFill="1" applyBorder="1" applyAlignment="1">
      <alignment horizontal="center" vertical="center"/>
    </xf>
    <xf numFmtId="0" fontId="82" fillId="34" borderId="199" xfId="0" applyFont="1" applyFill="1" applyBorder="1" applyAlignment="1">
      <alignment horizontal="center" vertical="center"/>
    </xf>
    <xf numFmtId="0" fontId="82" fillId="34" borderId="203" xfId="0" applyFont="1" applyFill="1" applyBorder="1" applyAlignment="1">
      <alignment horizontal="center" vertical="center"/>
    </xf>
    <xf numFmtId="201" fontId="104" fillId="62" borderId="46" xfId="0" applyNumberFormat="1" applyFont="1" applyFill="1" applyBorder="1" applyAlignment="1">
      <alignment horizontal="right" vertical="center" shrinkToFit="1"/>
    </xf>
    <xf numFmtId="201" fontId="104" fillId="62" borderId="204" xfId="0" applyNumberFormat="1" applyFont="1" applyFill="1" applyBorder="1" applyAlignment="1">
      <alignment horizontal="right" vertical="center" shrinkToFit="1"/>
    </xf>
    <xf numFmtId="201" fontId="104" fillId="62" borderId="49" xfId="0" applyNumberFormat="1" applyFont="1" applyFill="1" applyBorder="1" applyAlignment="1">
      <alignment horizontal="right" vertical="center" shrinkToFit="1"/>
    </xf>
    <xf numFmtId="201" fontId="33" fillId="0" borderId="205" xfId="0" applyNumberFormat="1" applyFont="1" applyBorder="1" applyAlignment="1">
      <alignment horizontal="right" vertical="center" shrinkToFit="1"/>
    </xf>
    <xf numFmtId="201" fontId="33" fillId="0" borderId="206" xfId="0" applyNumberFormat="1" applyFont="1" applyBorder="1" applyAlignment="1">
      <alignment horizontal="right" vertical="center" shrinkToFit="1"/>
    </xf>
    <xf numFmtId="201" fontId="172" fillId="0" borderId="206" xfId="0" applyNumberFormat="1" applyFont="1" applyBorder="1" applyAlignment="1">
      <alignment horizontal="right" vertical="center" shrinkToFit="1"/>
    </xf>
    <xf numFmtId="201" fontId="33" fillId="0" borderId="207" xfId="0" applyNumberFormat="1" applyFont="1" applyBorder="1" applyAlignment="1">
      <alignment horizontal="right" vertical="center" shrinkToFit="1"/>
    </xf>
    <xf numFmtId="0" fontId="168" fillId="0" borderId="0" xfId="0" applyFont="1" applyAlignment="1">
      <alignment horizontal="right" vertical="center" shrinkToFit="1"/>
    </xf>
    <xf numFmtId="0" fontId="168" fillId="0" borderId="0" xfId="0" applyFont="1" applyAlignment="1">
      <alignment horizontal="left" vertical="center" shrinkToFit="1"/>
    </xf>
    <xf numFmtId="0" fontId="168" fillId="0" borderId="0" xfId="0" applyFont="1" applyAlignment="1">
      <alignment horizontal="right" vertical="center"/>
    </xf>
    <xf numFmtId="0" fontId="82" fillId="34" borderId="27" xfId="0" applyFont="1" applyFill="1" applyBorder="1" applyAlignment="1">
      <alignment horizontal="center" vertical="center" wrapText="1"/>
    </xf>
    <xf numFmtId="0" fontId="82" fillId="34" borderId="39" xfId="0" applyFont="1" applyFill="1" applyBorder="1" applyAlignment="1">
      <alignment horizontal="center" vertical="center"/>
    </xf>
    <xf numFmtId="0" fontId="82" fillId="34" borderId="40" xfId="0" applyFont="1" applyFill="1" applyBorder="1" applyAlignment="1">
      <alignment horizontal="center" vertical="center"/>
    </xf>
    <xf numFmtId="0" fontId="82" fillId="34" borderId="20" xfId="0" applyFont="1" applyFill="1" applyBorder="1" applyAlignment="1">
      <alignment horizontal="center" vertical="center"/>
    </xf>
    <xf numFmtId="0" fontId="82" fillId="34" borderId="41" xfId="0" applyFont="1" applyFill="1" applyBorder="1" applyAlignment="1">
      <alignment horizontal="center" vertical="center"/>
    </xf>
    <xf numFmtId="0" fontId="82" fillId="34" borderId="35" xfId="0" applyFont="1" applyFill="1" applyBorder="1" applyAlignment="1">
      <alignment horizontal="center" vertical="center"/>
    </xf>
    <xf numFmtId="0" fontId="118" fillId="34" borderId="27" xfId="0" applyFont="1" applyFill="1" applyBorder="1" applyAlignment="1">
      <alignment horizontal="left" vertical="top" wrapText="1"/>
    </xf>
    <xf numFmtId="0" fontId="118" fillId="34" borderId="39" xfId="0" applyFont="1" applyFill="1" applyBorder="1" applyAlignment="1">
      <alignment horizontal="left" vertical="top" wrapText="1"/>
    </xf>
    <xf numFmtId="0" fontId="118" fillId="34" borderId="40" xfId="0" applyFont="1" applyFill="1" applyBorder="1" applyAlignment="1">
      <alignment horizontal="left" vertical="top" wrapText="1"/>
    </xf>
    <xf numFmtId="0" fontId="82" fillId="34" borderId="27" xfId="0" applyFont="1" applyFill="1" applyBorder="1" applyAlignment="1">
      <alignment horizontal="center" vertical="top" wrapText="1"/>
    </xf>
    <xf numFmtId="0" fontId="82" fillId="34" borderId="39" xfId="0" applyFont="1" applyFill="1" applyBorder="1" applyAlignment="1">
      <alignment horizontal="center" vertical="top" wrapText="1"/>
    </xf>
    <xf numFmtId="0" fontId="82" fillId="34" borderId="40" xfId="0" applyFont="1" applyFill="1" applyBorder="1" applyAlignment="1">
      <alignment horizontal="center" vertical="top" wrapText="1"/>
    </xf>
    <xf numFmtId="0" fontId="82" fillId="34" borderId="20" xfId="0" applyFont="1" applyFill="1" applyBorder="1" applyAlignment="1">
      <alignment horizontal="center" vertical="top" wrapText="1"/>
    </xf>
    <xf numFmtId="0" fontId="82" fillId="34" borderId="41" xfId="0" applyFont="1" applyFill="1" applyBorder="1" applyAlignment="1">
      <alignment horizontal="center" vertical="top" wrapText="1"/>
    </xf>
    <xf numFmtId="0" fontId="82" fillId="34" borderId="35" xfId="0" applyFont="1" applyFill="1" applyBorder="1" applyAlignment="1">
      <alignment horizontal="center" vertical="top" wrapText="1"/>
    </xf>
    <xf numFmtId="0" fontId="35" fillId="34" borderId="29" xfId="0" applyFont="1" applyFill="1" applyBorder="1" applyAlignment="1">
      <alignment horizontal="center" vertical="top" wrapText="1"/>
    </xf>
    <xf numFmtId="0" fontId="35" fillId="34" borderId="0" xfId="0" applyFont="1" applyFill="1" applyAlignment="1">
      <alignment horizontal="center" vertical="top" wrapText="1"/>
    </xf>
    <xf numFmtId="0" fontId="35" fillId="34" borderId="30" xfId="0" applyFont="1" applyFill="1" applyBorder="1" applyAlignment="1">
      <alignment horizontal="center" vertical="top" wrapText="1"/>
    </xf>
    <xf numFmtId="0" fontId="35" fillId="40" borderId="27" xfId="0" applyFont="1" applyFill="1" applyBorder="1" applyAlignment="1">
      <alignment horizontal="center" vertical="top" wrapText="1"/>
    </xf>
    <xf numFmtId="0" fontId="35" fillId="40" borderId="39" xfId="0" applyFont="1" applyFill="1" applyBorder="1" applyAlignment="1">
      <alignment horizontal="center" vertical="top" wrapText="1"/>
    </xf>
    <xf numFmtId="0" fontId="35" fillId="40" borderId="40" xfId="0" applyFont="1" applyFill="1" applyBorder="1" applyAlignment="1">
      <alignment horizontal="center" vertical="top" wrapText="1"/>
    </xf>
    <xf numFmtId="0" fontId="0" fillId="0" borderId="23" xfId="0" applyBorder="1" applyAlignment="1">
      <alignment vertical="center" shrinkToFit="1"/>
    </xf>
    <xf numFmtId="0" fontId="4" fillId="30" borderId="20" xfId="284" applyFont="1" applyFill="1" applyBorder="1" applyAlignment="1">
      <alignment horizontal="right" vertical="center"/>
    </xf>
    <xf numFmtId="0" fontId="0" fillId="0" borderId="29" xfId="0" applyBorder="1">
      <alignment vertical="center"/>
    </xf>
    <xf numFmtId="0" fontId="0" fillId="0" borderId="20" xfId="0" applyBorder="1">
      <alignment vertical="center"/>
    </xf>
    <xf numFmtId="0" fontId="11" fillId="0" borderId="26" xfId="284" applyFont="1" applyBorder="1" applyAlignment="1">
      <alignment horizontal="left" vertical="center" shrinkToFit="1"/>
    </xf>
    <xf numFmtId="0" fontId="31" fillId="0" borderId="26" xfId="284" applyBorder="1" applyAlignment="1">
      <alignment horizontal="left" vertical="center" shrinkToFit="1"/>
    </xf>
    <xf numFmtId="0" fontId="31" fillId="0" borderId="23" xfId="284" applyBorder="1" applyAlignment="1">
      <alignment horizontal="left" vertical="center" shrinkToFit="1"/>
    </xf>
    <xf numFmtId="0" fontId="138" fillId="0" borderId="57" xfId="284" applyFont="1" applyBorder="1" applyAlignment="1">
      <alignment horizontal="left" vertical="center" shrinkToFit="1"/>
    </xf>
    <xf numFmtId="0" fontId="138" fillId="0" borderId="23" xfId="284" applyFont="1" applyBorder="1" applyAlignment="1">
      <alignment horizontal="left" vertical="center" shrinkToFit="1"/>
    </xf>
    <xf numFmtId="0" fontId="121" fillId="0" borderId="23" xfId="0" applyFont="1" applyBorder="1" applyAlignment="1">
      <alignment horizontal="center" vertical="center" wrapText="1" shrinkToFit="1"/>
    </xf>
    <xf numFmtId="0" fontId="121" fillId="0" borderId="36" xfId="0" applyFont="1" applyBorder="1" applyAlignment="1">
      <alignment horizontal="center" vertical="center" wrapText="1" shrinkToFit="1"/>
    </xf>
    <xf numFmtId="0" fontId="211" fillId="30" borderId="26" xfId="284" applyFont="1" applyFill="1" applyBorder="1" applyAlignment="1">
      <alignment horizontal="center" shrinkToFit="1"/>
    </xf>
    <xf numFmtId="0" fontId="181" fillId="30" borderId="26" xfId="284" applyFont="1" applyFill="1" applyBorder="1" applyAlignment="1">
      <alignment horizontal="center" shrinkToFit="1"/>
    </xf>
    <xf numFmtId="0" fontId="138" fillId="0" borderId="26" xfId="284" applyFont="1" applyBorder="1" applyAlignment="1">
      <alignment horizontal="left" vertical="center" shrinkToFit="1"/>
    </xf>
    <xf numFmtId="0" fontId="213" fillId="30" borderId="27" xfId="284" applyFont="1" applyFill="1" applyBorder="1" applyAlignment="1">
      <alignment horizontal="center" shrinkToFit="1"/>
    </xf>
    <xf numFmtId="0" fontId="122" fillId="0" borderId="40" xfId="0" applyFont="1" applyBorder="1" applyAlignment="1">
      <alignment horizontal="center" shrinkToFit="1"/>
    </xf>
    <xf numFmtId="0" fontId="31" fillId="0" borderId="38" xfId="284" applyBorder="1" applyAlignment="1">
      <alignment horizontal="left" vertical="center" shrinkToFit="1"/>
    </xf>
    <xf numFmtId="0" fontId="31" fillId="0" borderId="36" xfId="284" applyBorder="1" applyAlignment="1">
      <alignment horizontal="left" vertical="center" shrinkToFit="1"/>
    </xf>
    <xf numFmtId="0" fontId="28" fillId="33" borderId="57" xfId="284" applyFont="1" applyFill="1" applyBorder="1" applyAlignment="1">
      <alignment horizontal="center" vertical="center" wrapText="1"/>
    </xf>
    <xf numFmtId="0" fontId="28" fillId="33" borderId="56" xfId="284" applyFont="1" applyFill="1" applyBorder="1" applyAlignment="1">
      <alignment horizontal="center" vertical="center" wrapText="1"/>
    </xf>
    <xf numFmtId="0" fontId="31" fillId="0" borderId="57" xfId="284" applyBorder="1" applyAlignment="1">
      <alignment vertical="center" shrinkToFit="1"/>
    </xf>
    <xf numFmtId="0" fontId="31" fillId="0" borderId="56" xfId="284" applyBorder="1" applyAlignment="1">
      <alignment vertical="center" shrinkToFit="1"/>
    </xf>
    <xf numFmtId="0" fontId="0" fillId="0" borderId="57" xfId="0" applyBorder="1">
      <alignment vertical="center"/>
    </xf>
    <xf numFmtId="0" fontId="0" fillId="0" borderId="55" xfId="0" applyBorder="1">
      <alignment vertical="center"/>
    </xf>
    <xf numFmtId="0" fontId="0" fillId="0" borderId="56" xfId="0" applyBorder="1">
      <alignment vertical="center"/>
    </xf>
    <xf numFmtId="0" fontId="0" fillId="0" borderId="20" xfId="0" applyBorder="1" applyAlignment="1">
      <alignment horizontal="left" vertical="center" shrinkToFit="1"/>
    </xf>
    <xf numFmtId="0" fontId="0" fillId="0" borderId="41" xfId="0" applyBorder="1" applyAlignment="1">
      <alignment horizontal="left" vertical="center" shrinkToFit="1"/>
    </xf>
    <xf numFmtId="0" fontId="0" fillId="0" borderId="35" xfId="0" applyBorder="1" applyAlignment="1">
      <alignment horizontal="left" vertical="center" shrinkToFit="1"/>
    </xf>
    <xf numFmtId="0" fontId="31" fillId="30" borderId="23" xfId="284" applyFill="1" applyBorder="1" applyAlignment="1">
      <alignment horizontal="right" vertical="center"/>
    </xf>
    <xf numFmtId="0" fontId="31" fillId="30" borderId="38" xfId="284" applyFill="1" applyBorder="1" applyAlignment="1">
      <alignment horizontal="right" vertical="center"/>
    </xf>
    <xf numFmtId="0" fontId="0" fillId="0" borderId="38" xfId="0" applyBorder="1" applyAlignment="1">
      <alignment horizontal="right" vertical="center"/>
    </xf>
    <xf numFmtId="0" fontId="31" fillId="0" borderId="57" xfId="284" applyBorder="1">
      <alignment vertical="center"/>
    </xf>
    <xf numFmtId="0" fontId="31" fillId="0" borderId="55" xfId="284" applyBorder="1">
      <alignment vertical="center"/>
    </xf>
    <xf numFmtId="0" fontId="31" fillId="0" borderId="56" xfId="284" applyBorder="1">
      <alignment vertical="center"/>
    </xf>
    <xf numFmtId="0" fontId="31" fillId="0" borderId="57" xfId="284" applyBorder="1" applyAlignment="1">
      <alignment vertical="center" wrapText="1" shrinkToFit="1"/>
    </xf>
    <xf numFmtId="0" fontId="18" fillId="0" borderId="23" xfId="284" applyFont="1" applyBorder="1" applyAlignment="1">
      <alignment vertical="center" shrinkToFit="1"/>
    </xf>
    <xf numFmtId="0" fontId="18" fillId="30" borderId="23" xfId="284" applyFont="1" applyFill="1" applyBorder="1" applyAlignment="1">
      <alignment horizontal="right" vertical="center" shrinkToFit="1"/>
    </xf>
    <xf numFmtId="0" fontId="156" fillId="0" borderId="57" xfId="284" applyFont="1" applyBorder="1" applyAlignment="1">
      <alignment vertical="center" wrapText="1" shrinkToFit="1"/>
    </xf>
    <xf numFmtId="0" fontId="121" fillId="0" borderId="56" xfId="0" applyFont="1" applyBorder="1" applyAlignment="1">
      <alignment vertical="center" shrinkToFit="1"/>
    </xf>
    <xf numFmtId="0" fontId="33" fillId="0" borderId="23" xfId="0" applyFont="1" applyBorder="1" applyAlignment="1">
      <alignment vertical="center" shrinkToFit="1"/>
    </xf>
    <xf numFmtId="0" fontId="31" fillId="0" borderId="27" xfId="284" applyBorder="1" applyAlignment="1">
      <alignment vertical="center" shrinkToFit="1"/>
    </xf>
    <xf numFmtId="0" fontId="31" fillId="0" borderId="39" xfId="284" applyBorder="1" applyAlignment="1">
      <alignment vertical="center" shrinkToFit="1"/>
    </xf>
    <xf numFmtId="0" fontId="8" fillId="59" borderId="23" xfId="283" applyFont="1" applyFill="1" applyBorder="1" applyAlignment="1">
      <alignment vertical="center" shrinkToFit="1"/>
    </xf>
    <xf numFmtId="0" fontId="121" fillId="0" borderId="23" xfId="0" applyFont="1" applyBorder="1" applyAlignment="1">
      <alignment horizontal="center" vertical="center" shrinkToFit="1"/>
    </xf>
    <xf numFmtId="0" fontId="121" fillId="0" borderId="38" xfId="0" applyFont="1" applyBorder="1" applyAlignment="1">
      <alignment horizontal="center" vertical="center" shrinkToFit="1"/>
    </xf>
    <xf numFmtId="0" fontId="121" fillId="0" borderId="36" xfId="0" applyFont="1" applyBorder="1" applyAlignment="1">
      <alignment horizontal="center" vertical="center" shrinkToFit="1"/>
    </xf>
    <xf numFmtId="0" fontId="121" fillId="0" borderId="57" xfId="0" applyFont="1" applyBorder="1" applyAlignment="1" applyProtection="1">
      <alignment horizontal="center" vertical="center" wrapText="1" shrinkToFit="1"/>
      <protection locked="0"/>
    </xf>
    <xf numFmtId="0" fontId="0" fillId="0" borderId="36" xfId="0" applyBorder="1">
      <alignment vertical="center"/>
    </xf>
    <xf numFmtId="0" fontId="0" fillId="0" borderId="27" xfId="0" applyBorder="1" applyAlignment="1">
      <alignment horizontal="left" vertical="center" wrapText="1"/>
    </xf>
    <xf numFmtId="0" fontId="0" fillId="0" borderId="29" xfId="0" applyBorder="1" applyAlignment="1">
      <alignment horizontal="left" vertical="center"/>
    </xf>
    <xf numFmtId="0" fontId="0" fillId="0" borderId="20" xfId="0" applyBorder="1" applyAlignment="1">
      <alignment horizontal="left" vertical="center"/>
    </xf>
    <xf numFmtId="0" fontId="0" fillId="0" borderId="23" xfId="0" applyBorder="1">
      <alignment vertical="center"/>
    </xf>
    <xf numFmtId="0" fontId="31" fillId="0" borderId="23" xfId="283" applyBorder="1" applyAlignment="1">
      <alignment vertical="center" shrinkToFit="1"/>
    </xf>
    <xf numFmtId="0" fontId="82" fillId="34" borderId="57" xfId="0" applyFont="1" applyFill="1" applyBorder="1" applyAlignment="1">
      <alignment horizontal="center" vertical="center" textRotation="255" shrinkToFit="1"/>
    </xf>
    <xf numFmtId="0" fontId="0" fillId="0" borderId="57" xfId="0" applyBorder="1" applyAlignment="1">
      <alignment horizontal="center" vertical="center" shrinkToFit="1"/>
    </xf>
    <xf numFmtId="0" fontId="121" fillId="0" borderId="57" xfId="0" applyFont="1" applyBorder="1" applyAlignment="1">
      <alignment vertical="center" wrapText="1"/>
    </xf>
    <xf numFmtId="0" fontId="121" fillId="0" borderId="56" xfId="0" applyFont="1" applyBorder="1">
      <alignment vertical="center"/>
    </xf>
    <xf numFmtId="0" fontId="82" fillId="34" borderId="55" xfId="0" applyFont="1" applyFill="1" applyBorder="1" applyAlignment="1">
      <alignment horizontal="center" vertical="center" textRotation="255" shrinkToFit="1"/>
    </xf>
    <xf numFmtId="0" fontId="0" fillId="0" borderId="23" xfId="0" applyBorder="1" applyAlignment="1" applyProtection="1">
      <alignment vertical="center" shrinkToFit="1"/>
      <protection locked="0"/>
    </xf>
    <xf numFmtId="0" fontId="0" fillId="0" borderId="38" xfId="0" applyBorder="1" applyAlignment="1" applyProtection="1">
      <alignment vertical="center" shrinkToFit="1"/>
      <protection locked="0"/>
    </xf>
    <xf numFmtId="0" fontId="0" fillId="0" borderId="36" xfId="0" applyBorder="1" applyAlignment="1" applyProtection="1">
      <alignment vertical="center" shrinkToFit="1"/>
      <protection locked="0"/>
    </xf>
    <xf numFmtId="0" fontId="0" fillId="0" borderId="57" xfId="0" applyBorder="1" applyAlignment="1">
      <alignment vertical="center" wrapText="1"/>
    </xf>
    <xf numFmtId="0" fontId="0" fillId="0" borderId="26" xfId="0" applyBorder="1" applyAlignment="1" applyProtection="1">
      <alignment horizontal="left" vertical="center" shrinkToFit="1"/>
      <protection locked="0"/>
    </xf>
    <xf numFmtId="0" fontId="122" fillId="0" borderId="23" xfId="0" applyFont="1" applyBorder="1" applyAlignment="1">
      <alignment vertical="center" wrapText="1" shrinkToFit="1"/>
    </xf>
    <xf numFmtId="0" fontId="121" fillId="0" borderId="23" xfId="0" applyFont="1" applyBorder="1" applyAlignment="1">
      <alignment vertical="center" wrapText="1" shrinkToFit="1"/>
    </xf>
    <xf numFmtId="0" fontId="0" fillId="0" borderId="57" xfId="0" applyBorder="1" applyAlignment="1">
      <alignment vertical="center" shrinkToFit="1"/>
    </xf>
    <xf numFmtId="0" fontId="0" fillId="0" borderId="56" xfId="0" applyBorder="1" applyAlignment="1">
      <alignment vertical="center" shrinkToFit="1"/>
    </xf>
    <xf numFmtId="0" fontId="0" fillId="0" borderId="57" xfId="0" applyBorder="1" applyAlignment="1">
      <alignment vertical="center" wrapText="1" shrinkToFit="1"/>
    </xf>
    <xf numFmtId="0" fontId="0" fillId="0" borderId="55" xfId="0" applyBorder="1" applyAlignment="1">
      <alignment vertical="center" shrinkToFit="1"/>
    </xf>
    <xf numFmtId="0" fontId="14" fillId="59" borderId="23" xfId="283" applyFont="1" applyFill="1" applyBorder="1" applyAlignment="1">
      <alignment vertical="center" shrinkToFit="1"/>
    </xf>
    <xf numFmtId="0" fontId="0" fillId="59" borderId="36" xfId="0" applyFill="1" applyBorder="1" applyAlignment="1">
      <alignment vertical="center" shrinkToFit="1"/>
    </xf>
    <xf numFmtId="0" fontId="19" fillId="59" borderId="23" xfId="283" applyFont="1" applyFill="1" applyBorder="1" applyAlignment="1">
      <alignment vertical="center" shrinkToFit="1"/>
    </xf>
    <xf numFmtId="0" fontId="122" fillId="0" borderId="27" xfId="0" applyFont="1" applyBorder="1" applyAlignment="1">
      <alignment vertical="center" wrapText="1" shrinkToFit="1"/>
    </xf>
    <xf numFmtId="0" fontId="0" fillId="0" borderId="40" xfId="0" applyBorder="1">
      <alignment vertical="center"/>
    </xf>
    <xf numFmtId="0" fontId="122" fillId="0" borderId="29" xfId="0" applyFont="1" applyBorder="1" applyAlignment="1">
      <alignment vertical="center" wrapText="1"/>
    </xf>
    <xf numFmtId="0" fontId="0" fillId="0" borderId="30" xfId="0" applyBorder="1">
      <alignment vertical="center"/>
    </xf>
    <xf numFmtId="0" fontId="122" fillId="0" borderId="20" xfId="0" applyFont="1" applyBorder="1" applyAlignment="1">
      <alignment vertical="center" wrapText="1"/>
    </xf>
    <xf numFmtId="0" fontId="0" fillId="0" borderId="35" xfId="0" applyBorder="1">
      <alignment vertical="center"/>
    </xf>
    <xf numFmtId="0" fontId="82" fillId="34" borderId="27" xfId="0" applyFont="1" applyFill="1" applyBorder="1" applyAlignment="1">
      <alignment horizontal="center" vertical="center" textRotation="255" shrinkToFit="1"/>
    </xf>
    <xf numFmtId="0" fontId="82" fillId="34" borderId="56" xfId="0" applyFont="1" applyFill="1" applyBorder="1" applyAlignment="1">
      <alignment horizontal="center" vertical="center" textRotation="255" shrinkToFit="1"/>
    </xf>
    <xf numFmtId="0" fontId="0" fillId="39" borderId="38" xfId="0" applyFill="1" applyBorder="1" applyAlignment="1">
      <alignment horizontal="left" vertical="center" shrinkToFit="1"/>
    </xf>
    <xf numFmtId="0" fontId="0" fillId="39" borderId="36" xfId="0" applyFill="1" applyBorder="1" applyAlignment="1">
      <alignment horizontal="left" vertical="center" shrinkToFit="1"/>
    </xf>
    <xf numFmtId="188" fontId="81" fillId="25" borderId="0" xfId="0" applyNumberFormat="1" applyFont="1" applyFill="1" applyAlignment="1" applyProtection="1">
      <alignment horizontal="right" vertical="center"/>
      <protection locked="0"/>
    </xf>
    <xf numFmtId="0" fontId="53" fillId="0" borderId="0" xfId="0" applyFont="1" applyAlignment="1">
      <alignment horizontal="right" vertical="top" wrapText="1"/>
    </xf>
    <xf numFmtId="0" fontId="53" fillId="0" borderId="0" xfId="0" applyFont="1" applyAlignment="1">
      <alignment horizontal="center" vertical="top" wrapText="1"/>
    </xf>
    <xf numFmtId="0" fontId="53" fillId="0" borderId="23" xfId="0" applyFont="1" applyBorder="1" applyAlignment="1">
      <alignment horizontal="center" vertical="center" wrapText="1"/>
    </xf>
    <xf numFmtId="0" fontId="53" fillId="0" borderId="36" xfId="0" applyFont="1" applyBorder="1" applyAlignment="1">
      <alignment horizontal="center" vertical="center" wrapText="1"/>
    </xf>
    <xf numFmtId="0" fontId="83" fillId="0" borderId="0" xfId="0" applyFont="1" applyAlignment="1">
      <alignment horizontal="center" vertical="center"/>
    </xf>
    <xf numFmtId="0" fontId="79" fillId="0" borderId="0" xfId="0" applyFont="1" applyAlignment="1">
      <alignment vertical="top"/>
    </xf>
    <xf numFmtId="0" fontId="53" fillId="26" borderId="75" xfId="0" applyFont="1" applyFill="1" applyBorder="1" applyAlignment="1" applyProtection="1">
      <alignment vertical="center" wrapText="1"/>
      <protection locked="0"/>
    </xf>
    <xf numFmtId="0" fontId="53" fillId="26" borderId="0" xfId="0" applyFont="1" applyFill="1" applyAlignment="1" applyProtection="1">
      <alignment vertical="top" wrapText="1"/>
      <protection locked="0"/>
    </xf>
    <xf numFmtId="0" fontId="53" fillId="26" borderId="27" xfId="0" applyFont="1" applyFill="1" applyBorder="1" applyAlignment="1" applyProtection="1">
      <alignment horizontal="left" wrapText="1"/>
      <protection locked="0"/>
    </xf>
    <xf numFmtId="0" fontId="35" fillId="26" borderId="39" xfId="0" applyFont="1" applyFill="1" applyBorder="1" applyAlignment="1" applyProtection="1">
      <alignment horizontal="left" wrapText="1"/>
      <protection locked="0"/>
    </xf>
    <xf numFmtId="0" fontId="35" fillId="26" borderId="40" xfId="0" applyFont="1" applyFill="1" applyBorder="1" applyAlignment="1" applyProtection="1">
      <alignment horizontal="left" wrapText="1"/>
      <protection locked="0"/>
    </xf>
    <xf numFmtId="0" fontId="79" fillId="0" borderId="0" xfId="0" applyFont="1" applyAlignment="1">
      <alignment vertical="top" wrapText="1"/>
    </xf>
    <xf numFmtId="0" fontId="78" fillId="0" borderId="27" xfId="0" applyFont="1" applyBorder="1" applyAlignment="1">
      <alignment horizontal="distributed" vertical="center" wrapText="1"/>
    </xf>
    <xf numFmtId="0" fontId="78" fillId="0" borderId="39" xfId="0" applyFont="1" applyBorder="1" applyAlignment="1">
      <alignment horizontal="distributed" vertical="center" wrapText="1"/>
    </xf>
    <xf numFmtId="0" fontId="78" fillId="0" borderId="40" xfId="0" applyFont="1" applyBorder="1" applyAlignment="1">
      <alignment horizontal="distributed" vertical="center" wrapText="1"/>
    </xf>
    <xf numFmtId="0" fontId="78" fillId="0" borderId="20" xfId="0" applyFont="1" applyBorder="1" applyAlignment="1">
      <alignment horizontal="distributed" vertical="center" wrapText="1"/>
    </xf>
    <xf numFmtId="0" fontId="78" fillId="0" borderId="41" xfId="0" applyFont="1" applyBorder="1" applyAlignment="1">
      <alignment horizontal="distributed" vertical="center" wrapText="1"/>
    </xf>
    <xf numFmtId="0" fontId="78" fillId="0" borderId="35" xfId="0" applyFont="1" applyBorder="1" applyAlignment="1">
      <alignment horizontal="distributed" vertical="center" wrapText="1"/>
    </xf>
    <xf numFmtId="0" fontId="85" fillId="26" borderId="20" xfId="0" applyFont="1" applyFill="1" applyBorder="1" applyAlignment="1" applyProtection="1">
      <alignment horizontal="left" vertical="center" wrapText="1"/>
      <protection locked="0"/>
    </xf>
    <xf numFmtId="0" fontId="85" fillId="26" borderId="41" xfId="0" applyFont="1" applyFill="1" applyBorder="1" applyAlignment="1" applyProtection="1">
      <alignment horizontal="left" vertical="center" wrapText="1"/>
      <protection locked="0"/>
    </xf>
    <xf numFmtId="0" fontId="85" fillId="26" borderId="35" xfId="0" applyFont="1" applyFill="1" applyBorder="1" applyAlignment="1" applyProtection="1">
      <alignment horizontal="left" vertical="center" wrapText="1"/>
      <protection locked="0"/>
    </xf>
    <xf numFmtId="0" fontId="79" fillId="0" borderId="0" xfId="0" applyFont="1" applyAlignment="1">
      <alignment horizontal="right" vertical="center"/>
    </xf>
    <xf numFmtId="0" fontId="53" fillId="26" borderId="0" xfId="0" applyFont="1" applyFill="1" applyAlignment="1" applyProtection="1">
      <alignment wrapText="1"/>
      <protection locked="0"/>
    </xf>
    <xf numFmtId="0" fontId="76" fillId="0" borderId="11" xfId="0" applyFont="1" applyBorder="1" applyAlignment="1">
      <alignment horizontal="distributed" vertical="center"/>
    </xf>
    <xf numFmtId="0" fontId="76" fillId="0" borderId="43" xfId="0" applyFont="1" applyBorder="1" applyAlignment="1">
      <alignment horizontal="distributed" vertical="center"/>
    </xf>
    <xf numFmtId="0" fontId="76" fillId="0" borderId="69" xfId="0" applyFont="1" applyBorder="1" applyAlignment="1">
      <alignment horizontal="distributed" vertical="center"/>
    </xf>
    <xf numFmtId="179" fontId="53" fillId="0" borderId="31" xfId="0" applyNumberFormat="1" applyFont="1" applyBorder="1" applyAlignment="1">
      <alignment horizontal="center" vertical="center" shrinkToFit="1"/>
    </xf>
    <xf numFmtId="179" fontId="53" fillId="0" borderId="39" xfId="0" applyNumberFormat="1" applyFont="1" applyBorder="1" applyAlignment="1">
      <alignment horizontal="center" vertical="center" shrinkToFit="1"/>
    </xf>
    <xf numFmtId="0" fontId="53" fillId="0" borderId="32" xfId="0" applyFont="1" applyBorder="1" applyAlignment="1">
      <alignment horizontal="distributed" vertical="center" wrapText="1"/>
    </xf>
    <xf numFmtId="0" fontId="53" fillId="0" borderId="60" xfId="0" applyFont="1" applyBorder="1" applyAlignment="1">
      <alignment horizontal="distributed" vertical="center" wrapText="1"/>
    </xf>
    <xf numFmtId="0" fontId="53" fillId="0" borderId="28" xfId="0" applyFont="1" applyBorder="1" applyAlignment="1">
      <alignment horizontal="distributed" vertical="center" wrapText="1"/>
    </xf>
    <xf numFmtId="0" fontId="53" fillId="26" borderId="32" xfId="0" applyFont="1" applyFill="1" applyBorder="1" applyAlignment="1" applyProtection="1">
      <alignment horizontal="left" vertical="center" wrapText="1"/>
      <protection locked="0"/>
    </xf>
    <xf numFmtId="0" fontId="53" fillId="26" borderId="60" xfId="0" applyFont="1" applyFill="1" applyBorder="1" applyAlignment="1" applyProtection="1">
      <alignment horizontal="left" vertical="center" wrapText="1"/>
      <protection locked="0"/>
    </xf>
    <xf numFmtId="0" fontId="53" fillId="26" borderId="24" xfId="0" applyFont="1" applyFill="1" applyBorder="1" applyAlignment="1" applyProtection="1">
      <alignment horizontal="left" vertical="center" wrapText="1"/>
      <protection locked="0"/>
    </xf>
    <xf numFmtId="0" fontId="54" fillId="0" borderId="39" xfId="0" applyFont="1" applyBorder="1" applyAlignment="1">
      <alignment horizontal="distributed" vertical="center" wrapText="1"/>
    </xf>
    <xf numFmtId="0" fontId="54" fillId="0" borderId="58" xfId="0" applyFont="1" applyBorder="1" applyAlignment="1">
      <alignment horizontal="distributed" vertical="center" wrapText="1"/>
    </xf>
    <xf numFmtId="0" fontId="54" fillId="0" borderId="62" xfId="0" applyFont="1" applyBorder="1" applyAlignment="1">
      <alignment horizontal="distributed" vertical="center" wrapText="1"/>
    </xf>
    <xf numFmtId="0" fontId="53" fillId="0" borderId="27" xfId="0" applyFont="1" applyBorder="1" applyAlignment="1">
      <alignment horizontal="center" vertical="center"/>
    </xf>
    <xf numFmtId="0" fontId="54" fillId="0" borderId="63" xfId="0" applyFont="1" applyBorder="1">
      <alignment vertical="center"/>
    </xf>
    <xf numFmtId="0" fontId="79" fillId="26" borderId="39" xfId="0" applyFont="1" applyFill="1" applyBorder="1" applyAlignment="1" applyProtection="1">
      <alignment horizontal="left" vertical="center"/>
      <protection locked="0"/>
    </xf>
    <xf numFmtId="0" fontId="79" fillId="26" borderId="40" xfId="0" applyFont="1" applyFill="1" applyBorder="1" applyAlignment="1" applyProtection="1">
      <alignment horizontal="left" vertical="center"/>
      <protection locked="0"/>
    </xf>
    <xf numFmtId="0" fontId="53" fillId="0" borderId="23" xfId="0" applyFont="1" applyBorder="1" applyAlignment="1">
      <alignment horizontal="center" vertical="center"/>
    </xf>
    <xf numFmtId="0" fontId="54" fillId="0" borderId="64" xfId="0" applyFont="1" applyBorder="1">
      <alignment vertical="center"/>
    </xf>
    <xf numFmtId="0" fontId="79" fillId="26" borderId="28" xfId="0" applyFont="1" applyFill="1" applyBorder="1" applyAlignment="1" applyProtection="1">
      <alignment horizontal="left" vertical="center"/>
      <protection locked="0"/>
    </xf>
    <xf numFmtId="0" fontId="79" fillId="26" borderId="38" xfId="0" applyFont="1" applyFill="1" applyBorder="1" applyAlignment="1" applyProtection="1">
      <alignment horizontal="left" vertical="center"/>
      <protection locked="0"/>
    </xf>
    <xf numFmtId="0" fontId="79" fillId="26" borderId="36" xfId="0" applyFont="1" applyFill="1" applyBorder="1" applyAlignment="1" applyProtection="1">
      <alignment horizontal="left" vertical="center"/>
      <protection locked="0"/>
    </xf>
    <xf numFmtId="0" fontId="85" fillId="0" borderId="51" xfId="0" applyFont="1" applyBorder="1" applyAlignment="1">
      <alignment horizontal="left" vertical="center" wrapText="1"/>
    </xf>
    <xf numFmtId="0" fontId="85" fillId="0" borderId="44" xfId="0" applyFont="1" applyBorder="1" applyAlignment="1">
      <alignment horizontal="left" vertical="center" wrapText="1"/>
    </xf>
    <xf numFmtId="0" fontId="76" fillId="0" borderId="14" xfId="0" applyFont="1" applyBorder="1" applyAlignment="1">
      <alignment horizontal="distributed" vertical="center" wrapText="1"/>
    </xf>
    <xf numFmtId="0" fontId="76" fillId="0" borderId="51" xfId="0" applyFont="1" applyBorder="1" applyAlignment="1">
      <alignment horizontal="distributed" vertical="center" wrapText="1"/>
    </xf>
    <xf numFmtId="0" fontId="76" fillId="0" borderId="68" xfId="0" applyFont="1" applyBorder="1" applyAlignment="1">
      <alignment horizontal="distributed" vertical="center" wrapText="1"/>
    </xf>
    <xf numFmtId="179" fontId="53" fillId="0" borderId="45" xfId="0" applyNumberFormat="1" applyFont="1" applyBorder="1" applyAlignment="1">
      <alignment horizontal="center" vertical="center" shrinkToFit="1"/>
    </xf>
    <xf numFmtId="179" fontId="53" fillId="0" borderId="51" xfId="0" applyNumberFormat="1" applyFont="1" applyBorder="1" applyAlignment="1">
      <alignment horizontal="center" vertical="center" shrinkToFit="1"/>
    </xf>
    <xf numFmtId="0" fontId="76" fillId="0" borderId="23" xfId="0" applyFont="1" applyBorder="1" applyAlignment="1">
      <alignment horizontal="distributed" vertical="center" wrapText="1"/>
    </xf>
    <xf numFmtId="0" fontId="76" fillId="0" borderId="38" xfId="0" applyFont="1" applyBorder="1" applyAlignment="1">
      <alignment horizontal="distributed" vertical="center" wrapText="1"/>
    </xf>
    <xf numFmtId="0" fontId="76" fillId="0" borderId="64" xfId="0" applyFont="1" applyBorder="1" applyAlignment="1">
      <alignment horizontal="distributed" vertical="center" wrapText="1"/>
    </xf>
    <xf numFmtId="0" fontId="76" fillId="0" borderId="27" xfId="0" applyFont="1" applyBorder="1" applyAlignment="1">
      <alignment horizontal="center" vertical="center"/>
    </xf>
    <xf numFmtId="0" fontId="76" fillId="0" borderId="39" xfId="0" applyFont="1" applyBorder="1" applyAlignment="1">
      <alignment horizontal="center" vertical="center"/>
    </xf>
    <xf numFmtId="0" fontId="53" fillId="0" borderId="23" xfId="0" applyFont="1" applyBorder="1" applyAlignment="1">
      <alignment horizontal="distributed" vertical="center"/>
    </xf>
    <xf numFmtId="0" fontId="54" fillId="0" borderId="38" xfId="0" applyFont="1" applyBorder="1" applyAlignment="1">
      <alignment horizontal="distributed" vertical="center"/>
    </xf>
    <xf numFmtId="0" fontId="54" fillId="0" borderId="36" xfId="0" applyFont="1" applyBorder="1" applyAlignment="1">
      <alignment horizontal="distributed" vertical="center"/>
    </xf>
    <xf numFmtId="0" fontId="53" fillId="0" borderId="38" xfId="0" applyFont="1" applyBorder="1" applyAlignment="1">
      <alignment horizontal="center" vertical="center"/>
    </xf>
    <xf numFmtId="0" fontId="53" fillId="0" borderId="27" xfId="0" applyFont="1" applyBorder="1" applyAlignment="1">
      <alignment horizontal="distributed" vertical="center" wrapText="1"/>
    </xf>
    <xf numFmtId="0" fontId="53" fillId="0" borderId="39" xfId="0" applyFont="1" applyBorder="1" applyAlignment="1">
      <alignment horizontal="distributed" vertical="center" wrapText="1"/>
    </xf>
    <xf numFmtId="0" fontId="53" fillId="0" borderId="40" xfId="0" applyFont="1" applyBorder="1" applyAlignment="1">
      <alignment horizontal="distributed" vertical="center" wrapText="1"/>
    </xf>
    <xf numFmtId="0" fontId="53" fillId="0" borderId="29" xfId="0" applyFont="1" applyBorder="1" applyAlignment="1">
      <alignment horizontal="distributed" vertical="center" wrapText="1"/>
    </xf>
    <xf numFmtId="0" fontId="53" fillId="0" borderId="0" xfId="0" applyFont="1" applyAlignment="1">
      <alignment horizontal="distributed" vertical="center" wrapText="1"/>
    </xf>
    <xf numFmtId="0" fontId="53" fillId="0" borderId="30" xfId="0" applyFont="1" applyBorder="1" applyAlignment="1">
      <alignment horizontal="distributed" vertical="center" wrapText="1"/>
    </xf>
    <xf numFmtId="0" fontId="53" fillId="0" borderId="20" xfId="0" applyFont="1" applyBorder="1" applyAlignment="1">
      <alignment horizontal="distributed" vertical="center" wrapText="1"/>
    </xf>
    <xf numFmtId="0" fontId="53" fillId="0" borderId="41" xfId="0" applyFont="1" applyBorder="1" applyAlignment="1">
      <alignment horizontal="distributed" vertical="center" wrapText="1"/>
    </xf>
    <xf numFmtId="0" fontId="53" fillId="0" borderId="35" xfId="0" applyFont="1" applyBorder="1" applyAlignment="1">
      <alignment horizontal="distributed" vertical="center" wrapText="1"/>
    </xf>
    <xf numFmtId="0" fontId="53" fillId="0" borderId="39" xfId="0" applyFont="1" applyBorder="1" applyAlignment="1">
      <alignment vertical="center" wrapText="1"/>
    </xf>
    <xf numFmtId="0" fontId="54" fillId="0" borderId="39" xfId="0" applyFont="1" applyBorder="1">
      <alignment vertical="center"/>
    </xf>
    <xf numFmtId="0" fontId="54" fillId="0" borderId="40" xfId="0" applyFont="1" applyBorder="1">
      <alignment vertical="center"/>
    </xf>
    <xf numFmtId="0" fontId="53" fillId="0" borderId="59" xfId="0" applyFont="1" applyBorder="1" applyAlignment="1">
      <alignment vertical="center" wrapText="1"/>
    </xf>
    <xf numFmtId="0" fontId="53" fillId="0" borderId="48" xfId="0" applyFont="1" applyBorder="1" applyAlignment="1">
      <alignment vertical="center" wrapText="1"/>
    </xf>
    <xf numFmtId="0" fontId="76" fillId="0" borderId="27" xfId="0" applyFont="1" applyBorder="1" applyAlignment="1">
      <alignment horizontal="distributed" vertical="center" wrapText="1"/>
    </xf>
    <xf numFmtId="0" fontId="76" fillId="0" borderId="39" xfId="0" applyFont="1" applyBorder="1" applyAlignment="1">
      <alignment horizontal="distributed" vertical="center" wrapText="1"/>
    </xf>
    <xf numFmtId="0" fontId="76" fillId="0" borderId="63" xfId="0" applyFont="1" applyBorder="1" applyAlignment="1">
      <alignment horizontal="distributed" vertical="center" wrapText="1"/>
    </xf>
    <xf numFmtId="0" fontId="76" fillId="0" borderId="20" xfId="0" applyFont="1" applyBorder="1" applyAlignment="1">
      <alignment horizontal="distributed" vertical="center" wrapText="1"/>
    </xf>
    <xf numFmtId="0" fontId="76" fillId="0" borderId="41" xfId="0" applyFont="1" applyBorder="1" applyAlignment="1">
      <alignment horizontal="distributed" vertical="center" wrapText="1"/>
    </xf>
    <xf numFmtId="0" fontId="76" fillId="0" borderId="65" xfId="0" applyFont="1" applyBorder="1" applyAlignment="1">
      <alignment horizontal="distributed" vertical="center" wrapText="1"/>
    </xf>
    <xf numFmtId="213" fontId="53" fillId="0" borderId="31" xfId="0" applyNumberFormat="1" applyFont="1" applyBorder="1" applyAlignment="1">
      <alignment horizontal="right" vertical="center" shrinkToFit="1"/>
    </xf>
    <xf numFmtId="213" fontId="53" fillId="0" borderId="74" xfId="0" applyNumberFormat="1" applyFont="1" applyBorder="1" applyAlignment="1">
      <alignment horizontal="right" vertical="center" shrinkToFit="1"/>
    </xf>
    <xf numFmtId="0" fontId="53" fillId="0" borderId="40" xfId="0" applyFont="1" applyBorder="1" applyAlignment="1">
      <alignment horizontal="center" vertical="center"/>
    </xf>
    <xf numFmtId="0" fontId="53" fillId="0" borderId="35" xfId="0" applyFont="1" applyBorder="1" applyAlignment="1">
      <alignment horizontal="center" vertical="center"/>
    </xf>
    <xf numFmtId="0" fontId="53" fillId="0" borderId="51" xfId="0" applyFont="1" applyBorder="1" applyAlignment="1">
      <alignment horizontal="left" vertical="center" wrapText="1"/>
    </xf>
    <xf numFmtId="0" fontId="53" fillId="26" borderId="27" xfId="0" applyFont="1" applyFill="1" applyBorder="1" applyAlignment="1">
      <alignment horizontal="center" vertical="center"/>
    </xf>
    <xf numFmtId="0" fontId="53" fillId="26" borderId="29" xfId="0" applyFont="1" applyFill="1" applyBorder="1" applyAlignment="1">
      <alignment horizontal="center" vertical="center"/>
    </xf>
    <xf numFmtId="0" fontId="53" fillId="26" borderId="20" xfId="0" applyFont="1" applyFill="1" applyBorder="1" applyAlignment="1">
      <alignment horizontal="center" vertical="center"/>
    </xf>
    <xf numFmtId="0" fontId="53" fillId="0" borderId="39" xfId="0" applyFont="1" applyBorder="1" applyAlignment="1">
      <alignment horizontal="left" vertical="center"/>
    </xf>
    <xf numFmtId="0" fontId="53" fillId="0" borderId="40" xfId="0" applyFont="1" applyBorder="1" applyAlignment="1">
      <alignment horizontal="left" vertical="center"/>
    </xf>
    <xf numFmtId="0" fontId="53" fillId="0" borderId="0" xfId="0" applyFont="1" applyAlignment="1">
      <alignment horizontal="left" vertical="center"/>
    </xf>
    <xf numFmtId="0" fontId="53" fillId="0" borderId="30" xfId="0" applyFont="1" applyBorder="1" applyAlignment="1">
      <alignment horizontal="left" vertical="center"/>
    </xf>
    <xf numFmtId="0" fontId="53" fillId="0" borderId="41" xfId="0" applyFont="1" applyBorder="1" applyAlignment="1">
      <alignment horizontal="left" vertical="center"/>
    </xf>
    <xf numFmtId="0" fontId="53" fillId="0" borderId="35" xfId="0" applyFont="1" applyBorder="1" applyAlignment="1">
      <alignment horizontal="left" vertical="center"/>
    </xf>
    <xf numFmtId="0" fontId="53" fillId="0" borderId="36" xfId="0" applyFont="1" applyBorder="1" applyAlignment="1">
      <alignment horizontal="center" vertical="center"/>
    </xf>
    <xf numFmtId="0" fontId="53" fillId="26" borderId="36" xfId="0" applyFont="1" applyFill="1" applyBorder="1" applyProtection="1">
      <alignment vertical="center"/>
      <protection locked="0"/>
    </xf>
    <xf numFmtId="0" fontId="53" fillId="26" borderId="26" xfId="0" applyFont="1" applyFill="1" applyBorder="1" applyProtection="1">
      <alignment vertical="center"/>
      <protection locked="0"/>
    </xf>
    <xf numFmtId="0" fontId="54" fillId="0" borderId="36" xfId="0" applyFont="1" applyBorder="1" applyAlignment="1">
      <alignment horizontal="center" vertical="center"/>
    </xf>
    <xf numFmtId="0" fontId="53" fillId="26" borderId="23" xfId="0" applyFont="1" applyFill="1" applyBorder="1" applyAlignment="1" applyProtection="1">
      <alignment vertical="center" wrapText="1"/>
      <protection locked="0"/>
    </xf>
    <xf numFmtId="0" fontId="53" fillId="26" borderId="38" xfId="0" applyFont="1" applyFill="1" applyBorder="1" applyAlignment="1" applyProtection="1">
      <alignment vertical="center" wrapText="1"/>
      <protection locked="0"/>
    </xf>
    <xf numFmtId="0" fontId="53" fillId="26" borderId="36" xfId="0" applyFont="1" applyFill="1" applyBorder="1" applyAlignment="1" applyProtection="1">
      <alignment vertical="center" wrapText="1"/>
      <protection locked="0"/>
    </xf>
    <xf numFmtId="14" fontId="0" fillId="24" borderId="23" xfId="0" applyNumberFormat="1" applyFill="1" applyBorder="1" applyAlignment="1">
      <alignment horizontal="center" vertical="center"/>
    </xf>
    <xf numFmtId="14" fontId="0" fillId="24" borderId="38" xfId="0" applyNumberFormat="1" applyFill="1" applyBorder="1" applyAlignment="1">
      <alignment horizontal="center" vertical="center"/>
    </xf>
    <xf numFmtId="14" fontId="0" fillId="24" borderId="36" xfId="0" applyNumberFormat="1" applyFill="1" applyBorder="1" applyAlignment="1">
      <alignment horizontal="center" vertical="center"/>
    </xf>
    <xf numFmtId="0" fontId="53" fillId="0" borderId="38" xfId="0" applyFont="1" applyBorder="1" applyAlignment="1">
      <alignment horizontal="left" vertical="center"/>
    </xf>
    <xf numFmtId="0" fontId="53" fillId="0" borderId="36" xfId="0" applyFont="1" applyBorder="1" applyAlignment="1">
      <alignment horizontal="left" vertical="center"/>
    </xf>
    <xf numFmtId="0" fontId="85" fillId="26" borderId="23" xfId="282" applyNumberFormat="1" applyFont="1" applyFill="1" applyBorder="1" applyAlignment="1" applyProtection="1">
      <alignment vertical="center" wrapText="1"/>
      <protection locked="0"/>
    </xf>
    <xf numFmtId="0" fontId="85" fillId="26" borderId="38" xfId="0" applyFont="1" applyFill="1" applyBorder="1" applyAlignment="1" applyProtection="1">
      <alignment vertical="center" wrapText="1"/>
      <protection locked="0"/>
    </xf>
    <xf numFmtId="0" fontId="85" fillId="26" borderId="36" xfId="0" applyFont="1" applyFill="1" applyBorder="1" applyAlignment="1" applyProtection="1">
      <alignment vertical="center" wrapText="1"/>
      <protection locked="0"/>
    </xf>
    <xf numFmtId="0" fontId="85" fillId="0" borderId="42" xfId="44" applyFont="1" applyBorder="1" applyAlignment="1">
      <alignment horizontal="center" vertical="center"/>
    </xf>
    <xf numFmtId="0" fontId="85" fillId="0" borderId="76" xfId="44" applyFont="1" applyBorder="1" applyAlignment="1">
      <alignment horizontal="center" vertical="center"/>
    </xf>
    <xf numFmtId="0" fontId="85" fillId="0" borderId="79" xfId="44" applyFont="1" applyBorder="1" applyAlignment="1">
      <alignment horizontal="center" vertical="center"/>
    </xf>
    <xf numFmtId="0" fontId="85" fillId="0" borderId="98" xfId="44" applyFont="1" applyBorder="1" applyAlignment="1">
      <alignment horizontal="center" vertical="center"/>
    </xf>
    <xf numFmtId="0" fontId="85" fillId="0" borderId="92" xfId="44" applyFont="1" applyBorder="1" applyAlignment="1">
      <alignment horizontal="center" vertical="center"/>
    </xf>
    <xf numFmtId="0" fontId="85" fillId="0" borderId="27" xfId="44" applyFont="1" applyBorder="1" applyAlignment="1">
      <alignment vertical="center" shrinkToFit="1"/>
    </xf>
    <xf numFmtId="0" fontId="0" fillId="0" borderId="29" xfId="0" applyBorder="1" applyAlignment="1">
      <alignment vertical="center" shrinkToFit="1"/>
    </xf>
    <xf numFmtId="0" fontId="85" fillId="0" borderId="39" xfId="44" applyFont="1" applyBorder="1" applyAlignment="1">
      <alignment vertical="center" shrinkToFit="1"/>
    </xf>
    <xf numFmtId="0" fontId="0" fillId="0" borderId="0" xfId="0" applyAlignment="1">
      <alignment vertical="center" shrinkToFit="1"/>
    </xf>
    <xf numFmtId="177" fontId="85" fillId="0" borderId="319" xfId="44" applyNumberFormat="1" applyFont="1" applyBorder="1" applyAlignment="1">
      <alignment horizontal="center" vertical="center" shrinkToFit="1"/>
    </xf>
    <xf numFmtId="177" fontId="85" fillId="0" borderId="320" xfId="44" applyNumberFormat="1" applyFont="1" applyBorder="1" applyAlignment="1">
      <alignment horizontal="center" vertical="center" shrinkToFit="1"/>
    </xf>
    <xf numFmtId="177" fontId="85" fillId="0" borderId="321" xfId="44" applyNumberFormat="1" applyFont="1" applyBorder="1" applyAlignment="1">
      <alignment horizontal="center" vertical="center" shrinkToFit="1"/>
    </xf>
    <xf numFmtId="0" fontId="0" fillId="0" borderId="93" xfId="0" applyBorder="1" applyAlignment="1">
      <alignment horizontal="center" vertical="center" shrinkToFit="1"/>
    </xf>
    <xf numFmtId="0" fontId="85" fillId="0" borderId="27" xfId="44" applyFont="1" applyBorder="1" applyAlignment="1">
      <alignment horizontal="center" vertical="center"/>
    </xf>
    <xf numFmtId="0" fontId="85" fillId="0" borderId="39" xfId="44" applyFont="1" applyBorder="1" applyAlignment="1">
      <alignment horizontal="center" vertical="center"/>
    </xf>
    <xf numFmtId="0" fontId="85" fillId="0" borderId="20" xfId="44" applyFont="1" applyBorder="1" applyAlignment="1">
      <alignment horizontal="center" vertical="center"/>
    </xf>
    <xf numFmtId="0" fontId="85" fillId="0" borderId="41" xfId="44" applyFont="1" applyBorder="1" applyAlignment="1">
      <alignment horizontal="center" vertical="center"/>
    </xf>
    <xf numFmtId="0" fontId="85" fillId="0" borderId="40" xfId="44" applyFont="1" applyBorder="1" applyAlignment="1">
      <alignment horizontal="center" vertical="center"/>
    </xf>
    <xf numFmtId="0" fontId="85" fillId="0" borderId="35" xfId="44" applyFont="1" applyBorder="1" applyAlignment="1">
      <alignment horizontal="center" vertical="center"/>
    </xf>
    <xf numFmtId="0" fontId="85" fillId="0" borderId="27" xfId="44" applyFont="1" applyBorder="1" applyAlignment="1">
      <alignment horizontal="center" vertical="center" wrapText="1"/>
    </xf>
    <xf numFmtId="0" fontId="85" fillId="0" borderId="40" xfId="44" applyFont="1" applyBorder="1" applyAlignment="1">
      <alignment horizontal="center" vertical="center" wrapText="1"/>
    </xf>
    <xf numFmtId="0" fontId="0" fillId="0" borderId="58" xfId="0" applyBorder="1" applyAlignment="1">
      <alignment horizontal="center" vertical="center" wrapText="1"/>
    </xf>
    <xf numFmtId="0" fontId="0" fillId="0" borderId="71" xfId="0" applyBorder="1" applyAlignment="1">
      <alignment horizontal="center" vertical="center" wrapText="1"/>
    </xf>
    <xf numFmtId="0" fontId="85" fillId="0" borderId="13" xfId="44" applyFont="1" applyBorder="1" applyAlignment="1">
      <alignment horizontal="center" vertical="center" wrapText="1"/>
    </xf>
    <xf numFmtId="0" fontId="85" fillId="0" borderId="42" xfId="44" applyFont="1" applyBorder="1" applyAlignment="1">
      <alignment horizontal="center" vertical="center" wrapText="1"/>
    </xf>
    <xf numFmtId="177" fontId="85" fillId="0" borderId="98" xfId="44" applyNumberFormat="1" applyFont="1" applyBorder="1" applyAlignment="1" applyProtection="1">
      <alignment horizontal="center" vertical="center" shrinkToFit="1"/>
      <protection locked="0"/>
    </xf>
    <xf numFmtId="177" fontId="85" fillId="0" borderId="91" xfId="44" applyNumberFormat="1" applyFont="1" applyBorder="1" applyAlignment="1" applyProtection="1">
      <alignment horizontal="center" vertical="center" shrinkToFit="1"/>
      <protection locked="0"/>
    </xf>
    <xf numFmtId="177" fontId="85" fillId="0" borderId="92" xfId="44" applyNumberFormat="1" applyFont="1" applyBorder="1" applyAlignment="1" applyProtection="1">
      <alignment horizontal="center" vertical="center" shrinkToFit="1"/>
      <protection locked="0"/>
    </xf>
    <xf numFmtId="0" fontId="0" fillId="0" borderId="58" xfId="0" applyBorder="1" applyAlignment="1">
      <alignment vertical="center" shrinkToFit="1"/>
    </xf>
    <xf numFmtId="0" fontId="85" fillId="0" borderId="40" xfId="0" applyFont="1" applyBorder="1" applyAlignment="1">
      <alignment horizontal="left" vertical="center" shrinkToFit="1"/>
    </xf>
    <xf numFmtId="0" fontId="0" fillId="0" borderId="71" xfId="0" applyBorder="1" applyAlignment="1">
      <alignment horizontal="left" vertical="center" shrinkToFit="1"/>
    </xf>
    <xf numFmtId="186" fontId="85" fillId="0" borderId="20" xfId="44" applyNumberFormat="1" applyFont="1" applyBorder="1" applyAlignment="1">
      <alignment horizontal="center" vertical="center"/>
    </xf>
    <xf numFmtId="186" fontId="85" fillId="0" borderId="35" xfId="44" applyNumberFormat="1" applyFont="1" applyBorder="1" applyAlignment="1">
      <alignment horizontal="center" vertical="center"/>
    </xf>
    <xf numFmtId="0" fontId="85" fillId="0" borderId="66" xfId="44" applyFont="1" applyBorder="1" applyAlignment="1">
      <alignment horizontal="center" vertical="center" wrapText="1"/>
    </xf>
    <xf numFmtId="0" fontId="85" fillId="0" borderId="27" xfId="44" applyFont="1" applyBorder="1" applyAlignment="1">
      <alignment horizontal="distributed" wrapText="1"/>
    </xf>
    <xf numFmtId="0" fontId="0" fillId="0" borderId="40" xfId="0" applyBorder="1" applyAlignment="1">
      <alignment horizontal="distributed"/>
    </xf>
    <xf numFmtId="0" fontId="85" fillId="0" borderId="39" xfId="44" applyFont="1" applyBorder="1" applyAlignment="1">
      <alignment horizontal="center" vertical="center" wrapText="1"/>
    </xf>
    <xf numFmtId="0" fontId="85" fillId="0" borderId="27" xfId="0" applyFont="1" applyBorder="1" applyAlignment="1">
      <alignment horizontal="distributed" wrapText="1"/>
    </xf>
    <xf numFmtId="0" fontId="85" fillId="0" borderId="40" xfId="0" applyFont="1" applyBorder="1" applyAlignment="1">
      <alignment horizontal="distributed" wrapText="1"/>
    </xf>
    <xf numFmtId="186" fontId="85" fillId="0" borderId="41" xfId="44" applyNumberFormat="1" applyFont="1" applyBorder="1" applyAlignment="1">
      <alignment horizontal="center" vertical="center"/>
    </xf>
    <xf numFmtId="0" fontId="85" fillId="0" borderId="14" xfId="44" applyFont="1" applyBorder="1" applyAlignment="1">
      <alignment horizontal="center" vertical="center" wrapText="1"/>
    </xf>
    <xf numFmtId="0" fontId="85" fillId="0" borderId="44" xfId="44" applyFont="1" applyBorder="1" applyAlignment="1">
      <alignment horizontal="center" vertical="center" wrapText="1"/>
    </xf>
    <xf numFmtId="0" fontId="85" fillId="0" borderId="29" xfId="44" applyFont="1" applyBorder="1" applyAlignment="1">
      <alignment horizontal="distributed" wrapText="1"/>
    </xf>
    <xf numFmtId="0" fontId="0" fillId="0" borderId="30" xfId="0" applyBorder="1" applyAlignment="1">
      <alignment horizontal="distributed"/>
    </xf>
    <xf numFmtId="0" fontId="85" fillId="0" borderId="0" xfId="44" applyFont="1" applyAlignment="1">
      <alignment horizontal="center" vertical="center" wrapText="1"/>
    </xf>
    <xf numFmtId="0" fontId="85" fillId="0" borderId="30" xfId="44" applyFont="1" applyBorder="1" applyAlignment="1">
      <alignment horizontal="center" vertical="center" wrapText="1"/>
    </xf>
    <xf numFmtId="0" fontId="85" fillId="0" borderId="23" xfId="44" applyFont="1" applyBorder="1" applyAlignment="1">
      <alignment horizontal="center" vertical="center"/>
    </xf>
    <xf numFmtId="0" fontId="85" fillId="0" borderId="38" xfId="44" applyFont="1" applyBorder="1" applyAlignment="1">
      <alignment horizontal="center" vertical="center"/>
    </xf>
    <xf numFmtId="0" fontId="85" fillId="0" borderId="36" xfId="44" applyFont="1" applyBorder="1" applyAlignment="1">
      <alignment horizontal="center" vertical="center"/>
    </xf>
    <xf numFmtId="186" fontId="85" fillId="0" borderId="29" xfId="44" applyNumberFormat="1" applyFont="1" applyBorder="1" applyAlignment="1">
      <alignment horizontal="center" vertical="center"/>
    </xf>
    <xf numFmtId="186" fontId="85" fillId="0" borderId="30" xfId="44" applyNumberFormat="1" applyFont="1" applyBorder="1" applyAlignment="1">
      <alignment horizontal="center" vertical="center"/>
    </xf>
    <xf numFmtId="0" fontId="0" fillId="0" borderId="71" xfId="0" applyBorder="1" applyAlignment="1">
      <alignment horizontal="center" vertical="center"/>
    </xf>
    <xf numFmtId="0" fontId="0" fillId="0" borderId="92" xfId="0" applyBorder="1" applyAlignment="1">
      <alignment horizontal="center" vertical="center"/>
    </xf>
    <xf numFmtId="0" fontId="0" fillId="0" borderId="98" xfId="0" applyBorder="1" applyAlignment="1">
      <alignment horizontal="center" vertical="center"/>
    </xf>
    <xf numFmtId="0" fontId="85" fillId="0" borderId="39" xfId="44" applyFont="1" applyBorder="1" applyAlignment="1">
      <alignment horizontal="center" vertical="center" shrinkToFit="1"/>
    </xf>
    <xf numFmtId="0" fontId="0" fillId="0" borderId="62" xfId="0" applyBorder="1" applyAlignment="1">
      <alignment horizontal="center" vertical="center" shrinkToFit="1"/>
    </xf>
    <xf numFmtId="214" fontId="85" fillId="0" borderId="27" xfId="44" applyNumberFormat="1" applyFont="1" applyBorder="1" applyAlignment="1">
      <alignment horizontal="center" vertical="center"/>
    </xf>
    <xf numFmtId="214" fontId="0" fillId="0" borderId="39" xfId="0" applyNumberFormat="1" applyBorder="1" applyAlignment="1">
      <alignment horizontal="center" vertical="center"/>
    </xf>
    <xf numFmtId="214" fontId="0" fillId="0" borderId="29" xfId="0" applyNumberFormat="1" applyBorder="1" applyAlignment="1">
      <alignment horizontal="center" vertical="center"/>
    </xf>
    <xf numFmtId="214" fontId="0" fillId="0" borderId="0" xfId="0" applyNumberFormat="1" applyAlignment="1">
      <alignment horizontal="center" vertical="center"/>
    </xf>
    <xf numFmtId="214" fontId="0" fillId="0" borderId="20" xfId="0" applyNumberFormat="1" applyBorder="1" applyAlignment="1">
      <alignment horizontal="center" vertical="center"/>
    </xf>
    <xf numFmtId="214" fontId="0" fillId="0" borderId="41" xfId="0" applyNumberFormat="1" applyBorder="1" applyAlignment="1">
      <alignment horizontal="center" vertical="center"/>
    </xf>
    <xf numFmtId="0" fontId="178" fillId="24" borderId="0" xfId="44" applyFont="1" applyFill="1" applyAlignment="1">
      <alignment horizontal="left" vertical="top" wrapText="1"/>
    </xf>
    <xf numFmtId="0" fontId="85" fillId="0" borderId="51" xfId="44" applyFont="1" applyBorder="1" applyAlignment="1">
      <alignment horizontal="center" vertical="center" wrapText="1"/>
    </xf>
    <xf numFmtId="0" fontId="85" fillId="0" borderId="27" xfId="0" applyFont="1" applyBorder="1" applyAlignment="1">
      <alignment horizontal="distributed" vertical="center" wrapText="1"/>
    </xf>
    <xf numFmtId="0" fontId="85" fillId="0" borderId="40" xfId="0" applyFont="1" applyBorder="1" applyAlignment="1">
      <alignment horizontal="distributed" vertical="center" wrapText="1"/>
    </xf>
    <xf numFmtId="186" fontId="85" fillId="0" borderId="20" xfId="44" applyNumberFormat="1" applyFont="1" applyBorder="1" applyAlignment="1">
      <alignment horizontal="center" vertical="top" shrinkToFit="1"/>
    </xf>
    <xf numFmtId="186" fontId="85" fillId="0" borderId="35" xfId="44" applyNumberFormat="1" applyFont="1" applyBorder="1" applyAlignment="1">
      <alignment horizontal="center" vertical="top" shrinkToFit="1"/>
    </xf>
    <xf numFmtId="0" fontId="85" fillId="0" borderId="20" xfId="0" applyFont="1" applyBorder="1" applyAlignment="1">
      <alignment horizontal="center" vertical="center" wrapText="1"/>
    </xf>
    <xf numFmtId="0" fontId="85" fillId="0" borderId="35" xfId="0" applyFont="1" applyBorder="1" applyAlignment="1">
      <alignment horizontal="center" vertical="center" wrapText="1"/>
    </xf>
    <xf numFmtId="0" fontId="85" fillId="0" borderId="23" xfId="0" applyFont="1" applyBorder="1" applyAlignment="1">
      <alignment horizontal="center" vertical="center" wrapText="1"/>
    </xf>
    <xf numFmtId="0" fontId="85" fillId="0" borderId="36" xfId="0" applyFont="1" applyBorder="1" applyAlignment="1">
      <alignment horizontal="center" vertical="center" wrapText="1"/>
    </xf>
    <xf numFmtId="0" fontId="122" fillId="0" borderId="39" xfId="44" applyFont="1" applyBorder="1" applyAlignment="1">
      <alignment horizontal="left" vertical="top" wrapText="1"/>
    </xf>
    <xf numFmtId="0" fontId="122" fillId="0" borderId="39" xfId="44" applyFont="1" applyBorder="1" applyAlignment="1">
      <alignment horizontal="left" vertical="top"/>
    </xf>
    <xf numFmtId="0" fontId="33" fillId="0" borderId="39" xfId="0" applyFont="1" applyBorder="1" applyAlignment="1">
      <alignment horizontal="left" vertical="top"/>
    </xf>
    <xf numFmtId="0" fontId="85" fillId="0" borderId="40" xfId="0" applyFont="1" applyBorder="1" applyAlignment="1">
      <alignment vertical="center" shrinkToFit="1"/>
    </xf>
    <xf numFmtId="0" fontId="0" fillId="0" borderId="30" xfId="0" applyBorder="1" applyAlignment="1">
      <alignment vertical="center" shrinkToFit="1"/>
    </xf>
    <xf numFmtId="0" fontId="85" fillId="0" borderId="97" xfId="44" applyFont="1" applyBorder="1" applyAlignment="1">
      <alignment horizontal="center" vertical="distributed"/>
    </xf>
    <xf numFmtId="0" fontId="85" fillId="0" borderId="37" xfId="44" applyFont="1" applyBorder="1" applyAlignment="1">
      <alignment horizontal="center" vertical="distributed"/>
    </xf>
    <xf numFmtId="0" fontId="85" fillId="0" borderId="33" xfId="44" applyFont="1" applyBorder="1" applyAlignment="1">
      <alignment horizontal="center" vertical="distributed"/>
    </xf>
    <xf numFmtId="0" fontId="85" fillId="0" borderId="22" xfId="44" applyFont="1" applyBorder="1" applyAlignment="1">
      <alignment horizontal="center" vertical="distributed"/>
    </xf>
    <xf numFmtId="0" fontId="85" fillId="0" borderId="73" xfId="44" applyFont="1" applyBorder="1" applyAlignment="1">
      <alignment horizontal="center" vertical="distributed"/>
    </xf>
    <xf numFmtId="0" fontId="85" fillId="25" borderId="23" xfId="0" applyFont="1" applyFill="1" applyBorder="1" applyAlignment="1" applyProtection="1">
      <alignment vertical="center" wrapText="1"/>
      <protection locked="0"/>
    </xf>
    <xf numFmtId="0" fontId="85" fillId="25" borderId="38" xfId="0" applyFont="1" applyFill="1" applyBorder="1" applyAlignment="1" applyProtection="1">
      <alignment vertical="center" wrapText="1"/>
      <protection locked="0"/>
    </xf>
    <xf numFmtId="0" fontId="85" fillId="25" borderId="36" xfId="0" applyFont="1" applyFill="1" applyBorder="1" applyAlignment="1" applyProtection="1">
      <alignment vertical="center" wrapText="1"/>
      <protection locked="0"/>
    </xf>
    <xf numFmtId="0" fontId="85" fillId="24" borderId="0" xfId="44" applyFont="1" applyFill="1" applyAlignment="1">
      <alignment horizontal="right" vertical="center"/>
    </xf>
    <xf numFmtId="0" fontId="85" fillId="25" borderId="38" xfId="0" applyFont="1" applyFill="1" applyBorder="1" applyAlignment="1">
      <alignment horizontal="left" vertical="center" wrapText="1"/>
    </xf>
    <xf numFmtId="0" fontId="85" fillId="25" borderId="36" xfId="0" applyFont="1" applyFill="1" applyBorder="1" applyAlignment="1">
      <alignment horizontal="left" vertical="center" wrapText="1"/>
    </xf>
    <xf numFmtId="0" fontId="208" fillId="0" borderId="0" xfId="44" applyFont="1" applyAlignment="1">
      <alignment horizontal="left" vertical="center" wrapText="1"/>
    </xf>
    <xf numFmtId="0" fontId="0" fillId="0" borderId="38" xfId="0" applyBorder="1" applyAlignment="1" applyProtection="1">
      <alignment vertical="center" wrapText="1"/>
      <protection locked="0"/>
    </xf>
    <xf numFmtId="0" fontId="0" fillId="0" borderId="36" xfId="0" applyBorder="1" applyAlignment="1" applyProtection="1">
      <alignment vertical="center" wrapText="1"/>
      <protection locked="0"/>
    </xf>
    <xf numFmtId="0" fontId="53" fillId="50" borderId="23" xfId="0" applyFont="1" applyFill="1" applyBorder="1" applyAlignment="1">
      <alignment horizontal="center" vertical="center"/>
    </xf>
    <xf numFmtId="0" fontId="0" fillId="0" borderId="38" xfId="0" applyBorder="1" applyAlignment="1">
      <alignment horizontal="center" vertical="center"/>
    </xf>
    <xf numFmtId="0" fontId="53" fillId="25" borderId="14" xfId="44" applyFont="1" applyFill="1" applyBorder="1" applyAlignment="1" applyProtection="1">
      <alignment horizontal="left" vertical="center" wrapText="1"/>
      <protection locked="0"/>
    </xf>
    <xf numFmtId="0" fontId="53" fillId="25" borderId="51" xfId="44" applyFont="1" applyFill="1" applyBorder="1" applyAlignment="1" applyProtection="1">
      <alignment horizontal="left" vertical="center" wrapText="1"/>
      <protection locked="0"/>
    </xf>
    <xf numFmtId="0" fontId="53" fillId="25" borderId="44" xfId="44" applyFont="1" applyFill="1" applyBorder="1" applyAlignment="1" applyProtection="1">
      <alignment horizontal="left" vertical="center" wrapText="1"/>
      <protection locked="0"/>
    </xf>
    <xf numFmtId="179" fontId="53" fillId="25" borderId="14" xfId="44" applyNumberFormat="1" applyFont="1" applyFill="1" applyBorder="1" applyAlignment="1" applyProtection="1">
      <alignment horizontal="center" vertical="center" wrapText="1"/>
      <protection locked="0"/>
    </xf>
    <xf numFmtId="179" fontId="53" fillId="25" borderId="51" xfId="44" applyNumberFormat="1" applyFont="1" applyFill="1" applyBorder="1" applyAlignment="1" applyProtection="1">
      <alignment horizontal="center" vertical="center" wrapText="1"/>
      <protection locked="0"/>
    </xf>
    <xf numFmtId="179" fontId="53" fillId="25" borderId="44" xfId="44" applyNumberFormat="1" applyFont="1" applyFill="1" applyBorder="1" applyAlignment="1" applyProtection="1">
      <alignment horizontal="center" vertical="center" wrapText="1"/>
      <protection locked="0"/>
    </xf>
    <xf numFmtId="0" fontId="53" fillId="25" borderId="12" xfId="0" applyFont="1" applyFill="1" applyBorder="1" applyAlignment="1" applyProtection="1">
      <alignment horizontal="center" vertical="center" wrapText="1"/>
      <protection locked="0"/>
    </xf>
    <xf numFmtId="0" fontId="53" fillId="25" borderId="59" xfId="0" applyFont="1" applyFill="1" applyBorder="1" applyAlignment="1" applyProtection="1">
      <alignment horizontal="center" vertical="center" wrapText="1"/>
      <protection locked="0"/>
    </xf>
    <xf numFmtId="0" fontId="53" fillId="25" borderId="14" xfId="0" applyFont="1" applyFill="1" applyBorder="1" applyAlignment="1" applyProtection="1">
      <alignment horizontal="center" vertical="center" wrapText="1"/>
      <protection locked="0"/>
    </xf>
    <xf numFmtId="0" fontId="53" fillId="25" borderId="51" xfId="0" applyFont="1" applyFill="1" applyBorder="1" applyAlignment="1" applyProtection="1">
      <alignment horizontal="center" vertical="center" wrapText="1"/>
      <protection locked="0"/>
    </xf>
    <xf numFmtId="0" fontId="53" fillId="0" borderId="12" xfId="0" applyFont="1" applyBorder="1" applyAlignment="1">
      <alignment horizontal="center" vertical="center" wrapText="1"/>
    </xf>
    <xf numFmtId="0" fontId="53" fillId="0" borderId="48" xfId="0" applyFont="1" applyBorder="1" applyAlignment="1">
      <alignment horizontal="center" vertical="center" wrapText="1"/>
    </xf>
    <xf numFmtId="0" fontId="53" fillId="25" borderId="58" xfId="44" applyFont="1" applyFill="1" applyBorder="1" applyAlignment="1" applyProtection="1">
      <alignment horizontal="left" vertical="center" wrapText="1"/>
      <protection locked="0"/>
    </xf>
    <xf numFmtId="0" fontId="53" fillId="25" borderId="62" xfId="44" applyFont="1" applyFill="1" applyBorder="1" applyAlignment="1" applyProtection="1">
      <alignment horizontal="left" vertical="center" wrapText="1"/>
      <protection locked="0"/>
    </xf>
    <xf numFmtId="0" fontId="53" fillId="25" borderId="71" xfId="44" applyFont="1" applyFill="1" applyBorder="1" applyAlignment="1" applyProtection="1">
      <alignment horizontal="left" vertical="center" wrapText="1"/>
      <protection locked="0"/>
    </xf>
    <xf numFmtId="179" fontId="53" fillId="25" borderId="12" xfId="44" applyNumberFormat="1" applyFont="1" applyFill="1" applyBorder="1" applyAlignment="1" applyProtection="1">
      <alignment horizontal="center" vertical="center" wrapText="1"/>
      <protection locked="0"/>
    </xf>
    <xf numFmtId="179" fontId="53" fillId="25" borderId="59" xfId="44" applyNumberFormat="1" applyFont="1" applyFill="1" applyBorder="1" applyAlignment="1" applyProtection="1">
      <alignment horizontal="center" vertical="center" wrapText="1"/>
      <protection locked="0"/>
    </xf>
    <xf numFmtId="179" fontId="53" fillId="25" borderId="48" xfId="44" applyNumberFormat="1" applyFont="1" applyFill="1" applyBorder="1" applyAlignment="1" applyProtection="1">
      <alignment horizontal="center" vertical="center" wrapText="1"/>
      <protection locked="0"/>
    </xf>
    <xf numFmtId="0" fontId="0" fillId="0" borderId="36" xfId="0" applyBorder="1" applyAlignment="1">
      <alignment horizontal="center" vertical="center"/>
    </xf>
    <xf numFmtId="0" fontId="53" fillId="50" borderId="20" xfId="0" applyFont="1" applyFill="1" applyBorder="1" applyAlignment="1">
      <alignment horizontal="center" vertical="center"/>
    </xf>
    <xf numFmtId="0" fontId="53" fillId="25" borderId="12" xfId="0" applyFont="1" applyFill="1" applyBorder="1" applyAlignment="1" applyProtection="1">
      <alignment horizontal="left" vertical="center" wrapText="1"/>
      <protection locked="0"/>
    </xf>
    <xf numFmtId="0" fontId="55" fillId="25" borderId="59" xfId="0" applyFont="1" applyFill="1" applyBorder="1" applyAlignment="1" applyProtection="1">
      <alignment horizontal="left" vertical="center" wrapText="1"/>
      <protection locked="0"/>
    </xf>
    <xf numFmtId="0" fontId="55" fillId="25" borderId="48" xfId="0" applyFont="1" applyFill="1" applyBorder="1" applyAlignment="1" applyProtection="1">
      <alignment horizontal="left" vertical="center" wrapText="1"/>
      <protection locked="0"/>
    </xf>
    <xf numFmtId="0" fontId="76" fillId="25" borderId="82" xfId="0" applyFont="1" applyFill="1" applyBorder="1" applyAlignment="1" applyProtection="1">
      <alignment vertical="center" wrapText="1"/>
      <protection locked="0"/>
    </xf>
    <xf numFmtId="0" fontId="53" fillId="25" borderId="82" xfId="0" applyFont="1" applyFill="1" applyBorder="1" applyAlignment="1" applyProtection="1">
      <alignment horizontal="center" vertical="center" wrapText="1"/>
      <protection locked="0"/>
    </xf>
    <xf numFmtId="0" fontId="53" fillId="25" borderId="88" xfId="0" applyFont="1" applyFill="1" applyBorder="1" applyAlignment="1" applyProtection="1">
      <alignment horizontal="center" vertical="center" wrapText="1"/>
      <protection locked="0"/>
    </xf>
    <xf numFmtId="0" fontId="167" fillId="0" borderId="0" xfId="44" applyFont="1" applyAlignment="1">
      <alignment horizontal="left" wrapText="1"/>
    </xf>
    <xf numFmtId="0" fontId="85" fillId="0" borderId="23" xfId="44" applyFont="1" applyBorder="1" applyAlignment="1">
      <alignment horizontal="center" vertical="center" wrapText="1"/>
    </xf>
    <xf numFmtId="0" fontId="85" fillId="0" borderId="38" xfId="44" applyFont="1" applyBorder="1" applyAlignment="1">
      <alignment horizontal="center" vertical="center" wrapText="1"/>
    </xf>
    <xf numFmtId="0" fontId="85" fillId="0" borderId="36" xfId="44" applyFont="1" applyBorder="1" applyAlignment="1">
      <alignment horizontal="center" vertical="center" wrapText="1"/>
    </xf>
    <xf numFmtId="0" fontId="53" fillId="0" borderId="23" xfId="44" applyFont="1" applyBorder="1" applyAlignment="1">
      <alignment horizontal="center" vertical="center" wrapText="1"/>
    </xf>
    <xf numFmtId="0" fontId="53" fillId="0" borderId="38" xfId="44" applyFont="1" applyBorder="1" applyAlignment="1">
      <alignment horizontal="center" vertical="center" wrapText="1"/>
    </xf>
    <xf numFmtId="0" fontId="53" fillId="0" borderId="36" xfId="44" applyFont="1" applyBorder="1" applyAlignment="1">
      <alignment horizontal="center" vertical="center" wrapText="1"/>
    </xf>
    <xf numFmtId="0" fontId="53" fillId="25" borderId="11" xfId="44" applyFont="1" applyFill="1" applyBorder="1" applyAlignment="1" applyProtection="1">
      <alignment horizontal="left" vertical="center" wrapText="1"/>
      <protection locked="0"/>
    </xf>
    <xf numFmtId="0" fontId="53" fillId="25" borderId="43" xfId="44" applyFont="1" applyFill="1" applyBorder="1" applyAlignment="1" applyProtection="1">
      <alignment horizontal="left" vertical="center" wrapText="1"/>
      <protection locked="0"/>
    </xf>
    <xf numFmtId="0" fontId="53" fillId="25" borderId="50" xfId="44" applyFont="1" applyFill="1" applyBorder="1" applyAlignment="1" applyProtection="1">
      <alignment horizontal="left" vertical="center" wrapText="1"/>
      <protection locked="0"/>
    </xf>
    <xf numFmtId="38" fontId="53" fillId="25" borderId="11" xfId="281" applyFont="1" applyFill="1" applyBorder="1" applyAlignment="1" applyProtection="1">
      <alignment horizontal="center" vertical="center" wrapText="1"/>
      <protection locked="0"/>
    </xf>
    <xf numFmtId="38" fontId="53" fillId="25" borderId="43" xfId="281" applyFont="1" applyFill="1" applyBorder="1" applyAlignment="1" applyProtection="1">
      <alignment horizontal="center" vertical="center" wrapText="1"/>
      <protection locked="0"/>
    </xf>
    <xf numFmtId="38" fontId="53" fillId="25" borderId="50" xfId="281" applyFont="1" applyFill="1" applyBorder="1" applyAlignment="1" applyProtection="1">
      <alignment horizontal="center" vertical="center" wrapText="1"/>
      <protection locked="0"/>
    </xf>
    <xf numFmtId="0" fontId="53" fillId="25" borderId="11" xfId="0" applyFont="1" applyFill="1" applyBorder="1" applyAlignment="1" applyProtection="1">
      <alignment horizontal="center" vertical="center" wrapText="1"/>
      <protection locked="0"/>
    </xf>
    <xf numFmtId="0" fontId="53" fillId="25" borderId="43" xfId="0" applyFont="1" applyFill="1" applyBorder="1" applyAlignment="1" applyProtection="1">
      <alignment horizontal="center" vertical="center" wrapText="1"/>
      <protection locked="0"/>
    </xf>
    <xf numFmtId="0" fontId="53" fillId="0" borderId="38" xfId="0" applyFont="1" applyBorder="1" applyAlignment="1">
      <alignment horizontal="center" vertical="center" wrapText="1"/>
    </xf>
    <xf numFmtId="0" fontId="53" fillId="0" borderId="26" xfId="0" applyFont="1" applyBorder="1" applyAlignment="1">
      <alignment horizontal="center" vertical="center" wrapText="1"/>
    </xf>
    <xf numFmtId="0" fontId="53" fillId="0" borderId="11" xfId="0" applyFont="1" applyBorder="1" applyAlignment="1">
      <alignment horizontal="center" vertical="center" wrapText="1"/>
    </xf>
    <xf numFmtId="0" fontId="53" fillId="0" borderId="50" xfId="0" applyFont="1" applyBorder="1" applyAlignment="1">
      <alignment horizontal="center" vertical="center" wrapText="1"/>
    </xf>
    <xf numFmtId="0" fontId="53" fillId="0" borderId="23" xfId="44" applyFont="1" applyBorder="1" applyAlignment="1">
      <alignment horizontal="center" vertical="center"/>
    </xf>
    <xf numFmtId="0" fontId="54" fillId="0" borderId="38" xfId="0" applyFont="1" applyBorder="1" applyAlignment="1">
      <alignment horizontal="center" vertical="center"/>
    </xf>
    <xf numFmtId="0" fontId="53" fillId="0" borderId="26" xfId="0" applyFont="1" applyBorder="1" applyAlignment="1">
      <alignment horizontal="center" vertical="center"/>
    </xf>
    <xf numFmtId="0" fontId="53" fillId="25" borderId="11" xfId="0" applyFont="1" applyFill="1" applyBorder="1" applyAlignment="1" applyProtection="1">
      <alignment horizontal="left" vertical="center" wrapText="1"/>
      <protection locked="0"/>
    </xf>
    <xf numFmtId="0" fontId="55" fillId="25" borderId="43" xfId="0" applyFont="1" applyFill="1" applyBorder="1" applyAlignment="1" applyProtection="1">
      <alignment horizontal="left" vertical="center" wrapText="1"/>
      <protection locked="0"/>
    </xf>
    <xf numFmtId="0" fontId="55" fillId="25" borderId="50" xfId="0" applyFont="1" applyFill="1" applyBorder="1" applyAlignment="1" applyProtection="1">
      <alignment horizontal="left" vertical="center" wrapText="1"/>
      <protection locked="0"/>
    </xf>
    <xf numFmtId="0" fontId="76" fillId="25" borderId="81" xfId="0" applyFont="1" applyFill="1" applyBorder="1" applyAlignment="1" applyProtection="1">
      <alignment vertical="center" wrapText="1"/>
      <protection locked="0"/>
    </xf>
    <xf numFmtId="0" fontId="53" fillId="25" borderId="81" xfId="0" applyFont="1" applyFill="1" applyBorder="1" applyAlignment="1" applyProtection="1">
      <alignment horizontal="center" vertical="center" wrapText="1"/>
      <protection locked="0"/>
    </xf>
    <xf numFmtId="0" fontId="53" fillId="25" borderId="87" xfId="0" applyFont="1" applyFill="1" applyBorder="1" applyAlignment="1" applyProtection="1">
      <alignment horizontal="center" vertical="center" wrapText="1"/>
      <protection locked="0"/>
    </xf>
    <xf numFmtId="0" fontId="85" fillId="0" borderId="38" xfId="0" applyFont="1" applyBorder="1" applyAlignment="1">
      <alignment horizontal="center" vertical="center" wrapText="1"/>
    </xf>
    <xf numFmtId="0" fontId="53" fillId="25" borderId="14" xfId="0" applyFont="1" applyFill="1" applyBorder="1" applyAlignment="1" applyProtection="1">
      <alignment horizontal="left" vertical="center" wrapText="1"/>
      <protection locked="0"/>
    </xf>
    <xf numFmtId="0" fontId="55" fillId="25" borderId="51" xfId="0" applyFont="1" applyFill="1" applyBorder="1" applyAlignment="1" applyProtection="1">
      <alignment horizontal="left" vertical="center" wrapText="1"/>
      <protection locked="0"/>
    </xf>
    <xf numFmtId="0" fontId="55" fillId="25" borderId="44" xfId="0" applyFont="1" applyFill="1" applyBorder="1" applyAlignment="1" applyProtection="1">
      <alignment horizontal="left" vertical="center" wrapText="1"/>
      <protection locked="0"/>
    </xf>
    <xf numFmtId="0" fontId="76" fillId="25" borderId="83" xfId="0" applyFont="1" applyFill="1" applyBorder="1" applyAlignment="1" applyProtection="1">
      <alignment vertical="center" wrapText="1"/>
      <protection locked="0"/>
    </xf>
    <xf numFmtId="0" fontId="53" fillId="25" borderId="83" xfId="0" applyFont="1" applyFill="1" applyBorder="1" applyAlignment="1" applyProtection="1">
      <alignment horizontal="center" vertical="center" wrapText="1"/>
      <protection locked="0"/>
    </xf>
    <xf numFmtId="0" fontId="53" fillId="25" borderId="89" xfId="0" applyFont="1" applyFill="1" applyBorder="1" applyAlignment="1" applyProtection="1">
      <alignment horizontal="center" vertical="center" wrapText="1"/>
      <protection locked="0"/>
    </xf>
    <xf numFmtId="0" fontId="53" fillId="0" borderId="57" xfId="0" applyFont="1" applyBorder="1" applyAlignment="1">
      <alignment horizontal="center" vertical="center" textRotation="255" wrapText="1"/>
    </xf>
    <xf numFmtId="0" fontId="53" fillId="0" borderId="55" xfId="0" applyFont="1" applyBorder="1" applyAlignment="1">
      <alignment horizontal="center" vertical="center" textRotation="255" wrapText="1"/>
    </xf>
    <xf numFmtId="0" fontId="53" fillId="0" borderId="56" xfId="0" applyFont="1" applyBorder="1" applyAlignment="1">
      <alignment horizontal="center" vertical="center" textRotation="255" wrapText="1"/>
    </xf>
    <xf numFmtId="38" fontId="53" fillId="26" borderId="304" xfId="0" applyNumberFormat="1" applyFont="1" applyFill="1" applyBorder="1" applyAlignment="1" applyProtection="1">
      <alignment horizontal="center" vertical="center" wrapText="1"/>
      <protection locked="0"/>
    </xf>
    <xf numFmtId="0" fontId="53" fillId="26" borderId="188" xfId="0" applyFont="1" applyFill="1" applyBorder="1" applyAlignment="1" applyProtection="1">
      <alignment horizontal="center" vertical="center" wrapText="1"/>
      <protection locked="0"/>
    </xf>
    <xf numFmtId="0" fontId="53" fillId="26" borderId="96" xfId="0" applyFont="1" applyFill="1" applyBorder="1" applyAlignment="1" applyProtection="1">
      <alignment horizontal="center" vertical="center" wrapText="1"/>
      <protection locked="0"/>
    </xf>
    <xf numFmtId="38" fontId="85" fillId="26" borderId="304" xfId="0" applyNumberFormat="1" applyFont="1" applyFill="1" applyBorder="1" applyAlignment="1" applyProtection="1">
      <alignment horizontal="center" vertical="center" wrapText="1"/>
      <protection locked="0"/>
    </xf>
    <xf numFmtId="0" fontId="85" fillId="26" borderId="188" xfId="0" applyFont="1" applyFill="1" applyBorder="1" applyAlignment="1" applyProtection="1">
      <alignment horizontal="center" vertical="center" wrapText="1"/>
      <protection locked="0"/>
    </xf>
    <xf numFmtId="0" fontId="85" fillId="26" borderId="297" xfId="0" applyFont="1" applyFill="1" applyBorder="1" applyAlignment="1" applyProtection="1">
      <alignment horizontal="center" vertical="center" wrapText="1"/>
      <protection locked="0"/>
    </xf>
    <xf numFmtId="179" fontId="53" fillId="26" borderId="66" xfId="0" applyNumberFormat="1" applyFont="1" applyFill="1" applyBorder="1" applyAlignment="1" applyProtection="1">
      <alignment horizontal="center" vertical="center" shrinkToFit="1"/>
      <protection locked="0"/>
    </xf>
    <xf numFmtId="38" fontId="53" fillId="26" borderId="88" xfId="0" applyNumberFormat="1" applyFont="1" applyFill="1" applyBorder="1" applyAlignment="1" applyProtection="1">
      <alignment horizontal="center" vertical="center" wrapText="1"/>
      <protection locked="0"/>
    </xf>
    <xf numFmtId="0" fontId="53" fillId="26" borderId="189" xfId="0" applyFont="1" applyFill="1" applyBorder="1" applyAlignment="1" applyProtection="1">
      <alignment horizontal="center" vertical="center" wrapText="1"/>
      <protection locked="0"/>
    </xf>
    <xf numFmtId="0" fontId="53" fillId="26" borderId="99" xfId="0" applyFont="1" applyFill="1" applyBorder="1" applyAlignment="1" applyProtection="1">
      <alignment horizontal="center" vertical="center" wrapText="1"/>
      <protection locked="0"/>
    </xf>
    <xf numFmtId="38" fontId="85" fillId="26" borderId="88" xfId="0" applyNumberFormat="1" applyFont="1" applyFill="1" applyBorder="1" applyAlignment="1" applyProtection="1">
      <alignment horizontal="center" vertical="center" wrapText="1"/>
      <protection locked="0"/>
    </xf>
    <xf numFmtId="0" fontId="85" fillId="26" borderId="189" xfId="0" applyFont="1" applyFill="1" applyBorder="1" applyAlignment="1" applyProtection="1">
      <alignment horizontal="center" vertical="center" wrapText="1"/>
      <protection locked="0"/>
    </xf>
    <xf numFmtId="0" fontId="85" fillId="26" borderId="285" xfId="0" applyFont="1" applyFill="1" applyBorder="1" applyAlignment="1" applyProtection="1">
      <alignment horizontal="center" vertical="center" wrapText="1"/>
      <protection locked="0"/>
    </xf>
    <xf numFmtId="0" fontId="53" fillId="26" borderId="285" xfId="0" applyFont="1" applyFill="1" applyBorder="1" applyAlignment="1" applyProtection="1">
      <alignment horizontal="center" vertical="center" wrapText="1"/>
      <protection locked="0"/>
    </xf>
    <xf numFmtId="179" fontId="53" fillId="26" borderId="43" xfId="0" applyNumberFormat="1" applyFont="1" applyFill="1" applyBorder="1" applyAlignment="1" applyProtection="1">
      <alignment horizontal="center" vertical="center" shrinkToFit="1"/>
      <protection locked="0"/>
    </xf>
    <xf numFmtId="179" fontId="53" fillId="28" borderId="83" xfId="0" applyNumberFormat="1" applyFont="1" applyFill="1" applyBorder="1" applyAlignment="1">
      <alignment horizontal="center" vertical="center" shrinkToFit="1"/>
    </xf>
    <xf numFmtId="0" fontId="53" fillId="26" borderId="297" xfId="0" applyFont="1" applyFill="1" applyBorder="1" applyAlignment="1" applyProtection="1">
      <alignment horizontal="center" vertical="center" wrapText="1"/>
      <protection locked="0"/>
    </xf>
    <xf numFmtId="38" fontId="53" fillId="26" borderId="87" xfId="281" applyFont="1" applyFill="1" applyBorder="1" applyAlignment="1" applyProtection="1">
      <alignment horizontal="center" vertical="center"/>
      <protection locked="0"/>
    </xf>
    <xf numFmtId="38" fontId="53" fillId="26" borderId="258" xfId="281" applyFont="1" applyFill="1" applyBorder="1" applyAlignment="1" applyProtection="1">
      <alignment horizontal="center" vertical="center"/>
      <protection locked="0"/>
    </xf>
    <xf numFmtId="38" fontId="53" fillId="26" borderId="80" xfId="281" applyFont="1" applyFill="1" applyBorder="1" applyAlignment="1" applyProtection="1">
      <alignment horizontal="center" vertical="center"/>
      <protection locked="0"/>
    </xf>
    <xf numFmtId="38" fontId="85" fillId="26" borderId="87" xfId="281" applyFont="1" applyFill="1" applyBorder="1" applyAlignment="1" applyProtection="1">
      <alignment horizontal="center" vertical="center"/>
      <protection locked="0"/>
    </xf>
    <xf numFmtId="38" fontId="85" fillId="26" borderId="258" xfId="281" applyFont="1" applyFill="1" applyBorder="1" applyAlignment="1" applyProtection="1">
      <alignment horizontal="center" vertical="center"/>
      <protection locked="0"/>
    </xf>
    <xf numFmtId="38" fontId="85" fillId="26" borderId="259" xfId="281" applyFont="1" applyFill="1" applyBorder="1" applyAlignment="1" applyProtection="1">
      <alignment horizontal="center" vertical="center"/>
      <protection locked="0"/>
    </xf>
    <xf numFmtId="38" fontId="53" fillId="26" borderId="87" xfId="281" applyFont="1" applyFill="1" applyBorder="1" applyAlignment="1" applyProtection="1">
      <alignment horizontal="center" vertical="center" shrinkToFit="1"/>
      <protection locked="0"/>
    </xf>
    <xf numFmtId="38" fontId="53" fillId="26" borderId="258" xfId="281" applyFont="1" applyFill="1" applyBorder="1" applyAlignment="1" applyProtection="1">
      <alignment horizontal="center" vertical="center" shrinkToFit="1"/>
      <protection locked="0"/>
    </xf>
    <xf numFmtId="38" fontId="53" fillId="26" borderId="259" xfId="281" applyFont="1" applyFill="1" applyBorder="1" applyAlignment="1" applyProtection="1">
      <alignment horizontal="center" vertical="center" shrinkToFit="1"/>
      <protection locked="0"/>
    </xf>
    <xf numFmtId="179" fontId="53" fillId="26" borderId="59" xfId="0" applyNumberFormat="1" applyFont="1" applyFill="1" applyBorder="1" applyAlignment="1" applyProtection="1">
      <alignment horizontal="center" vertical="center" shrinkToFit="1"/>
      <protection locked="0"/>
    </xf>
    <xf numFmtId="0" fontId="53" fillId="0" borderId="32" xfId="0" applyFont="1" applyBorder="1" applyAlignment="1">
      <alignment horizontal="center" vertical="center" wrapText="1"/>
    </xf>
    <xf numFmtId="0" fontId="53" fillId="50" borderId="257" xfId="0" applyFont="1" applyFill="1" applyBorder="1" applyAlignment="1">
      <alignment horizontal="center" vertical="center"/>
    </xf>
    <xf numFmtId="0" fontId="0" fillId="0" borderId="175" xfId="0" applyBorder="1">
      <alignment vertical="center"/>
    </xf>
    <xf numFmtId="0" fontId="85" fillId="28" borderId="23" xfId="0" applyFont="1" applyFill="1" applyBorder="1" applyAlignment="1">
      <alignment horizontal="center" vertical="center" wrapText="1"/>
    </xf>
    <xf numFmtId="0" fontId="85" fillId="28" borderId="36" xfId="0" applyFont="1" applyFill="1" applyBorder="1" applyAlignment="1">
      <alignment horizontal="center" vertical="center"/>
    </xf>
    <xf numFmtId="183" fontId="53" fillId="28" borderId="27" xfId="0" applyNumberFormat="1" applyFont="1" applyFill="1" applyBorder="1" applyAlignment="1">
      <alignment horizontal="center" vertical="center"/>
    </xf>
    <xf numFmtId="183" fontId="53" fillId="28" borderId="29" xfId="0" applyNumberFormat="1" applyFont="1" applyFill="1" applyBorder="1" applyAlignment="1">
      <alignment horizontal="center" vertical="center"/>
    </xf>
    <xf numFmtId="183" fontId="53" fillId="28" borderId="20" xfId="0" applyNumberFormat="1" applyFont="1" applyFill="1" applyBorder="1" applyAlignment="1">
      <alignment horizontal="center" vertical="center"/>
    </xf>
    <xf numFmtId="0" fontId="53" fillId="28" borderId="40" xfId="0" applyFont="1" applyFill="1" applyBorder="1" applyAlignment="1">
      <alignment horizontal="center" vertical="center"/>
    </xf>
    <xf numFmtId="0" fontId="53" fillId="28" borderId="30" xfId="0" applyFont="1" applyFill="1" applyBorder="1" applyAlignment="1">
      <alignment horizontal="center" vertical="center"/>
    </xf>
    <xf numFmtId="0" fontId="53" fillId="28" borderId="35" xfId="0" applyFont="1" applyFill="1" applyBorder="1" applyAlignment="1">
      <alignment horizontal="center" vertical="center"/>
    </xf>
    <xf numFmtId="0" fontId="53" fillId="0" borderId="14" xfId="0" applyFont="1" applyBorder="1" applyAlignment="1">
      <alignment horizontal="center" vertical="center" wrapText="1"/>
    </xf>
    <xf numFmtId="0" fontId="53" fillId="0" borderId="44" xfId="0" applyFont="1" applyBorder="1" applyAlignment="1">
      <alignment horizontal="center" vertical="center" wrapText="1"/>
    </xf>
    <xf numFmtId="0" fontId="76" fillId="50" borderId="39" xfId="0" applyFont="1" applyFill="1" applyBorder="1" applyAlignment="1">
      <alignment vertical="center" wrapText="1"/>
    </xf>
    <xf numFmtId="0" fontId="0" fillId="0" borderId="39" xfId="0" applyBorder="1">
      <alignment vertical="center"/>
    </xf>
    <xf numFmtId="0" fontId="178" fillId="0" borderId="109" xfId="0" applyFont="1" applyBorder="1" applyAlignment="1">
      <alignment horizontal="left" vertical="center" wrapText="1"/>
    </xf>
    <xf numFmtId="0" fontId="178" fillId="0" borderId="0" xfId="0" applyFont="1" applyAlignment="1">
      <alignment horizontal="left" vertical="center" wrapText="1"/>
    </xf>
    <xf numFmtId="0" fontId="178" fillId="0" borderId="110" xfId="0" applyFont="1" applyBorder="1" applyAlignment="1">
      <alignment horizontal="left" vertical="center" wrapText="1"/>
    </xf>
    <xf numFmtId="0" fontId="178" fillId="0" borderId="293" xfId="0" applyFont="1" applyBorder="1" applyAlignment="1">
      <alignment horizontal="left" vertical="center" wrapText="1"/>
    </xf>
    <xf numFmtId="0" fontId="178" fillId="0" borderId="62" xfId="0" applyFont="1" applyBorder="1" applyAlignment="1">
      <alignment horizontal="left" vertical="center" wrapText="1"/>
    </xf>
    <xf numFmtId="0" fontId="178" fillId="0" borderId="294" xfId="0" applyFont="1" applyBorder="1" applyAlignment="1">
      <alignment horizontal="left" vertical="center" wrapText="1"/>
    </xf>
    <xf numFmtId="0" fontId="178" fillId="0" borderId="291" xfId="0" applyFont="1" applyBorder="1" applyAlignment="1">
      <alignment horizontal="left" vertical="center" wrapText="1"/>
    </xf>
    <xf numFmtId="0" fontId="178" fillId="0" borderId="66" xfId="0" applyFont="1" applyBorder="1" applyAlignment="1">
      <alignment horizontal="left" vertical="center" wrapText="1"/>
    </xf>
    <xf numFmtId="0" fontId="178" fillId="0" borderId="292" xfId="0" applyFont="1" applyBorder="1" applyAlignment="1">
      <alignment horizontal="left" vertical="center" wrapText="1"/>
    </xf>
    <xf numFmtId="0" fontId="178" fillId="0" borderId="61" xfId="0" applyFont="1" applyBorder="1" applyAlignment="1">
      <alignment horizontal="left" vertical="center" wrapText="1"/>
    </xf>
    <xf numFmtId="0" fontId="178" fillId="0" borderId="100" xfId="0" applyFont="1" applyBorder="1" applyAlignment="1">
      <alignment horizontal="left" vertical="center" wrapText="1"/>
    </xf>
    <xf numFmtId="0" fontId="178" fillId="0" borderId="106" xfId="0" applyFont="1" applyBorder="1" applyAlignment="1">
      <alignment horizontal="left" vertical="center" wrapText="1"/>
    </xf>
    <xf numFmtId="0" fontId="85" fillId="0" borderId="100" xfId="44" applyFont="1" applyBorder="1" applyAlignment="1">
      <alignment horizontal="left" vertical="center"/>
    </xf>
    <xf numFmtId="0" fontId="85" fillId="0" borderId="66" xfId="44" applyFont="1" applyBorder="1" applyAlignment="1">
      <alignment horizontal="left" vertical="center"/>
    </xf>
    <xf numFmtId="0" fontId="85" fillId="0" borderId="0" xfId="44" applyFont="1" applyAlignment="1">
      <alignment horizontal="left" vertical="center"/>
    </xf>
    <xf numFmtId="0" fontId="85" fillId="0" borderId="62" xfId="44" applyFont="1" applyBorder="1" applyAlignment="1">
      <alignment horizontal="left" vertical="center"/>
    </xf>
    <xf numFmtId="0" fontId="85" fillId="0" borderId="19" xfId="44" applyFont="1" applyBorder="1" applyAlignment="1">
      <alignment horizontal="center" vertical="center" wrapText="1" shrinkToFit="1"/>
    </xf>
    <xf numFmtId="0" fontId="85" fillId="0" borderId="101" xfId="44" applyFont="1" applyBorder="1" applyAlignment="1">
      <alignment horizontal="center" vertical="center" wrapText="1" shrinkToFit="1"/>
    </xf>
    <xf numFmtId="0" fontId="85" fillId="0" borderId="54" xfId="44" applyFont="1" applyBorder="1" applyAlignment="1">
      <alignment horizontal="center" vertical="center" wrapText="1" shrinkToFit="1"/>
    </xf>
    <xf numFmtId="0" fontId="85" fillId="0" borderId="61" xfId="44" applyFont="1" applyBorder="1" applyAlignment="1">
      <alignment horizontal="center" vertical="center" wrapText="1" shrinkToFit="1"/>
    </xf>
    <xf numFmtId="0" fontId="85" fillId="0" borderId="100" xfId="44" applyFont="1" applyBorder="1" applyAlignment="1">
      <alignment horizontal="center" vertical="center" wrapText="1" shrinkToFit="1"/>
    </xf>
    <xf numFmtId="0" fontId="85" fillId="0" borderId="106" xfId="44" applyFont="1" applyBorder="1" applyAlignment="1">
      <alignment horizontal="center" vertical="center" wrapText="1" shrinkToFit="1"/>
    </xf>
    <xf numFmtId="0" fontId="85" fillId="25" borderId="302" xfId="280" applyNumberFormat="1" applyFont="1" applyFill="1" applyBorder="1" applyAlignment="1" applyProtection="1">
      <alignment horizontal="left" vertical="center" wrapText="1"/>
      <protection locked="0"/>
    </xf>
    <xf numFmtId="0" fontId="85" fillId="25" borderId="47" xfId="280" applyNumberFormat="1" applyFont="1" applyFill="1" applyBorder="1" applyAlignment="1" applyProtection="1">
      <alignment horizontal="left" vertical="center" wrapText="1"/>
      <protection locked="0"/>
    </xf>
    <xf numFmtId="0" fontId="85" fillId="25" borderId="301" xfId="280" applyNumberFormat="1" applyFont="1" applyFill="1" applyBorder="1" applyAlignment="1" applyProtection="1">
      <alignment horizontal="left" vertical="center" wrapText="1"/>
      <protection locked="0"/>
    </xf>
    <xf numFmtId="0" fontId="85" fillId="25" borderId="18" xfId="280" applyNumberFormat="1" applyFont="1" applyFill="1" applyBorder="1" applyAlignment="1" applyProtection="1">
      <alignment horizontal="left" vertical="center" wrapText="1"/>
      <protection locked="0"/>
    </xf>
    <xf numFmtId="0" fontId="85" fillId="0" borderId="101" xfId="44" applyFont="1" applyBorder="1" applyAlignment="1">
      <alignment horizontal="center" vertical="center"/>
    </xf>
    <xf numFmtId="0" fontId="85" fillId="0" borderId="100" xfId="44" applyFont="1" applyBorder="1" applyAlignment="1">
      <alignment horizontal="center" vertical="center"/>
    </xf>
    <xf numFmtId="0" fontId="85" fillId="0" borderId="0" xfId="44" applyFont="1" applyAlignment="1">
      <alignment horizontal="left" vertical="center" shrinkToFit="1"/>
    </xf>
    <xf numFmtId="0" fontId="85" fillId="0" borderId="34" xfId="44" applyFont="1" applyBorder="1" applyAlignment="1">
      <alignment horizontal="center" vertical="center"/>
    </xf>
    <xf numFmtId="0" fontId="85" fillId="0" borderId="18" xfId="44" applyFont="1" applyBorder="1" applyAlignment="1">
      <alignment horizontal="center" vertical="center"/>
    </xf>
    <xf numFmtId="0" fontId="85" fillId="25" borderId="34" xfId="280" applyNumberFormat="1" applyFont="1" applyFill="1" applyBorder="1" applyAlignment="1" applyProtection="1">
      <alignment horizontal="left" vertical="center" wrapText="1"/>
      <protection locked="0"/>
    </xf>
    <xf numFmtId="0" fontId="85" fillId="0" borderId="291" xfId="0" applyFont="1" applyBorder="1" applyAlignment="1">
      <alignment horizontal="center" vertical="center" wrapText="1"/>
    </xf>
    <xf numFmtId="0" fontId="85" fillId="0" borderId="109" xfId="0" applyFont="1" applyBorder="1" applyAlignment="1">
      <alignment horizontal="center" vertical="center" wrapText="1"/>
    </xf>
    <xf numFmtId="0" fontId="85" fillId="0" borderId="293" xfId="0" applyFont="1" applyBorder="1" applyAlignment="1">
      <alignment horizontal="center" vertical="center" wrapText="1"/>
    </xf>
    <xf numFmtId="0" fontId="85" fillId="0" borderId="96" xfId="44" applyFont="1" applyBorder="1" applyAlignment="1">
      <alignment horizontal="left" vertical="center" wrapText="1"/>
    </xf>
    <xf numFmtId="0" fontId="85" fillId="0" borderId="66" xfId="44" applyFont="1" applyBorder="1" applyAlignment="1">
      <alignment horizontal="left" vertical="center" wrapText="1"/>
    </xf>
    <xf numFmtId="0" fontId="85" fillId="0" borderId="292" xfId="44" applyFont="1" applyBorder="1" applyAlignment="1">
      <alignment horizontal="left" vertical="center" wrapText="1"/>
    </xf>
    <xf numFmtId="0" fontId="85" fillId="0" borderId="295" xfId="44" applyFont="1" applyBorder="1" applyAlignment="1">
      <alignment horizontal="left" vertical="center" wrapText="1"/>
    </xf>
    <xf numFmtId="0" fontId="85" fillId="0" borderId="0" xfId="44" applyFont="1" applyAlignment="1">
      <alignment horizontal="left" vertical="center" wrapText="1"/>
    </xf>
    <xf numFmtId="0" fontId="85" fillId="0" borderId="110" xfId="44" applyFont="1" applyBorder="1" applyAlignment="1">
      <alignment horizontal="left" vertical="center" wrapText="1"/>
    </xf>
    <xf numFmtId="0" fontId="85" fillId="0" borderId="77" xfId="44" applyFont="1" applyBorder="1" applyAlignment="1">
      <alignment horizontal="left" vertical="center" wrapText="1"/>
    </xf>
    <xf numFmtId="0" fontId="85" fillId="0" borderId="62" xfId="44" applyFont="1" applyBorder="1" applyAlignment="1">
      <alignment horizontal="left" vertical="center" wrapText="1"/>
    </xf>
    <xf numFmtId="0" fontId="85" fillId="0" borderId="294" xfId="44" applyFont="1" applyBorder="1" applyAlignment="1">
      <alignment horizontal="left" vertical="center" wrapText="1"/>
    </xf>
    <xf numFmtId="0" fontId="85" fillId="0" borderId="61" xfId="0" applyFont="1" applyBorder="1" applyAlignment="1">
      <alignment horizontal="center" vertical="center" wrapText="1"/>
    </xf>
    <xf numFmtId="0" fontId="85" fillId="0" borderId="297" xfId="0" applyFont="1" applyBorder="1" applyAlignment="1">
      <alignment horizontal="left" vertical="center" wrapText="1"/>
    </xf>
    <xf numFmtId="0" fontId="85" fillId="0" borderId="72" xfId="0" applyFont="1" applyBorder="1" applyAlignment="1">
      <alignment horizontal="left" vertical="center" wrapText="1"/>
    </xf>
    <xf numFmtId="0" fontId="85" fillId="0" borderId="288" xfId="0" applyFont="1" applyBorder="1" applyAlignment="1">
      <alignment horizontal="left" vertical="center" wrapText="1"/>
    </xf>
    <xf numFmtId="0" fontId="85" fillId="0" borderId="298" xfId="0" applyFont="1" applyBorder="1" applyAlignment="1">
      <alignment horizontal="left" vertical="center" wrapText="1"/>
    </xf>
    <xf numFmtId="0" fontId="85" fillId="0" borderId="55" xfId="0" applyFont="1" applyBorder="1" applyAlignment="1">
      <alignment horizontal="left" vertical="center" wrapText="1"/>
    </xf>
    <xf numFmtId="0" fontId="85" fillId="0" borderId="107" xfId="0" applyFont="1" applyBorder="1" applyAlignment="1">
      <alignment horizontal="left" vertical="center" wrapText="1"/>
    </xf>
    <xf numFmtId="0" fontId="85" fillId="0" borderId="356" xfId="0" applyFont="1" applyBorder="1" applyAlignment="1">
      <alignment horizontal="left" vertical="center" wrapText="1"/>
    </xf>
    <xf numFmtId="0" fontId="85" fillId="0" borderId="104" xfId="0" applyFont="1" applyBorder="1" applyAlignment="1">
      <alignment horizontal="left" vertical="center" wrapText="1"/>
    </xf>
    <xf numFmtId="0" fontId="85" fillId="0" borderId="329" xfId="0" applyFont="1" applyBorder="1" applyAlignment="1">
      <alignment horizontal="left" vertical="center" wrapText="1"/>
    </xf>
    <xf numFmtId="0" fontId="85" fillId="0" borderId="298" xfId="44" applyFont="1" applyBorder="1" applyAlignment="1">
      <alignment horizontal="left" vertical="center" wrapText="1"/>
    </xf>
    <xf numFmtId="0" fontId="85" fillId="0" borderId="55" xfId="44" applyFont="1" applyBorder="1" applyAlignment="1">
      <alignment horizontal="left" vertical="center" wrapText="1"/>
    </xf>
    <xf numFmtId="0" fontId="85" fillId="0" borderId="107" xfId="44" applyFont="1" applyBorder="1" applyAlignment="1">
      <alignment horizontal="left" vertical="center" wrapText="1"/>
    </xf>
    <xf numFmtId="0" fontId="85" fillId="0" borderId="99" xfId="44" applyFont="1" applyBorder="1" applyAlignment="1">
      <alignment horizontal="left" vertical="center" wrapText="1"/>
    </xf>
    <xf numFmtId="0" fontId="85" fillId="0" borderId="59" xfId="44" applyFont="1" applyBorder="1" applyAlignment="1">
      <alignment horizontal="left" vertical="center" wrapText="1"/>
    </xf>
    <xf numFmtId="0" fontId="85" fillId="0" borderId="299" xfId="0" applyFont="1" applyBorder="1" applyAlignment="1">
      <alignment horizontal="left" vertical="center" wrapText="1"/>
    </xf>
    <xf numFmtId="0" fontId="85" fillId="0" borderId="53" xfId="0" applyFont="1" applyBorder="1" applyAlignment="1">
      <alignment horizontal="left" vertical="center" wrapText="1"/>
    </xf>
    <xf numFmtId="0" fontId="85" fillId="0" borderId="108" xfId="0" applyFont="1" applyBorder="1" applyAlignment="1">
      <alignment horizontal="left" vertical="center" wrapText="1"/>
    </xf>
    <xf numFmtId="0" fontId="85" fillId="0" borderId="99" xfId="0" applyFont="1" applyBorder="1" applyAlignment="1">
      <alignment horizontal="left" vertical="center" wrapText="1"/>
    </xf>
    <xf numFmtId="0" fontId="85" fillId="0" borderId="59" xfId="0" applyFont="1" applyBorder="1" applyAlignment="1">
      <alignment horizontal="left" vertical="center" wrapText="1"/>
    </xf>
    <xf numFmtId="0" fontId="85" fillId="0" borderId="296" xfId="0" applyFont="1" applyBorder="1" applyAlignment="1">
      <alignment horizontal="left" vertical="center" wrapText="1"/>
    </xf>
    <xf numFmtId="0" fontId="85" fillId="0" borderId="101" xfId="0" applyFont="1" applyBorder="1" applyAlignment="1">
      <alignment horizontal="left" vertical="center" wrapText="1"/>
    </xf>
    <xf numFmtId="0" fontId="85" fillId="0" borderId="54" xfId="0" applyFont="1" applyBorder="1" applyAlignment="1">
      <alignment horizontal="left" vertical="center" wrapText="1"/>
    </xf>
    <xf numFmtId="0" fontId="85" fillId="0" borderId="295" xfId="0" applyFont="1" applyBorder="1" applyAlignment="1">
      <alignment horizontal="left" vertical="center" wrapText="1"/>
    </xf>
    <xf numFmtId="0" fontId="85" fillId="0" borderId="0" xfId="0" applyFont="1" applyAlignment="1">
      <alignment horizontal="left" vertical="center" wrapText="1"/>
    </xf>
    <xf numFmtId="0" fontId="85" fillId="0" borderId="110" xfId="0" applyFont="1" applyBorder="1" applyAlignment="1">
      <alignment horizontal="left" vertical="center" wrapText="1"/>
    </xf>
    <xf numFmtId="0" fontId="85" fillId="0" borderId="77" xfId="0" applyFont="1" applyBorder="1" applyAlignment="1">
      <alignment horizontal="left" vertical="center" wrapText="1"/>
    </xf>
    <xf numFmtId="0" fontId="85" fillId="0" borderId="62" xfId="0" applyFont="1" applyBorder="1" applyAlignment="1">
      <alignment horizontal="left" vertical="center" wrapText="1"/>
    </xf>
    <xf numFmtId="0" fontId="85" fillId="0" borderId="294" xfId="0" applyFont="1" applyBorder="1" applyAlignment="1">
      <alignment horizontal="left" vertical="center" wrapText="1"/>
    </xf>
    <xf numFmtId="0" fontId="85" fillId="50" borderId="0" xfId="0" applyFont="1" applyFill="1" applyAlignment="1">
      <alignment horizontal="left" vertical="top"/>
    </xf>
    <xf numFmtId="0" fontId="85" fillId="0" borderId="19" xfId="44" applyFont="1" applyBorder="1" applyAlignment="1">
      <alignment horizontal="center" vertical="center"/>
    </xf>
    <xf numFmtId="0" fontId="85" fillId="0" borderId="109" xfId="44" applyFont="1" applyBorder="1" applyAlignment="1">
      <alignment horizontal="center" vertical="center"/>
    </xf>
    <xf numFmtId="0" fontId="85" fillId="0" borderId="0" xfId="44" applyFont="1" applyAlignment="1">
      <alignment horizontal="center" vertical="center"/>
    </xf>
    <xf numFmtId="0" fontId="208" fillId="0" borderId="101" xfId="0" applyFont="1" applyBorder="1" applyAlignment="1">
      <alignment horizontal="left" vertical="center" wrapText="1"/>
    </xf>
    <xf numFmtId="0" fontId="208" fillId="0" borderId="0" xfId="0" applyFont="1" applyAlignment="1">
      <alignment horizontal="left" vertical="center" wrapText="1"/>
    </xf>
    <xf numFmtId="0" fontId="85" fillId="0" borderId="271" xfId="0" applyFont="1" applyBorder="1" applyAlignment="1">
      <alignment horizontal="left" vertical="center" wrapText="1"/>
    </xf>
    <xf numFmtId="0" fontId="85" fillId="0" borderId="276" xfId="0" applyFont="1" applyBorder="1" applyAlignment="1">
      <alignment horizontal="left" vertical="center" wrapText="1"/>
    </xf>
    <xf numFmtId="0" fontId="85" fillId="0" borderId="61" xfId="44" applyFont="1" applyBorder="1" applyAlignment="1">
      <alignment horizontal="center" vertical="center"/>
    </xf>
    <xf numFmtId="0" fontId="85" fillId="0" borderId="274" xfId="44" applyFont="1" applyBorder="1" applyAlignment="1">
      <alignment horizontal="left" vertical="center"/>
    </xf>
    <xf numFmtId="0" fontId="85" fillId="0" borderId="264" xfId="44" applyFont="1" applyBorder="1" applyAlignment="1">
      <alignment horizontal="left" vertical="center"/>
    </xf>
    <xf numFmtId="0" fontId="85" fillId="25" borderId="302" xfId="280" applyNumberFormat="1" applyFont="1" applyFill="1" applyBorder="1" applyAlignment="1" applyProtection="1">
      <alignment vertical="center" wrapText="1"/>
      <protection locked="0"/>
    </xf>
    <xf numFmtId="0" fontId="85" fillId="25" borderId="47" xfId="280" applyNumberFormat="1" applyFont="1" applyFill="1" applyBorder="1" applyAlignment="1" applyProtection="1">
      <alignment vertical="center" wrapText="1"/>
      <protection locked="0"/>
    </xf>
    <xf numFmtId="0" fontId="85" fillId="25" borderId="18" xfId="280" applyNumberFormat="1" applyFont="1" applyFill="1" applyBorder="1" applyAlignment="1" applyProtection="1">
      <alignment vertical="center" wrapText="1"/>
      <protection locked="0"/>
    </xf>
    <xf numFmtId="0" fontId="85" fillId="0" borderId="280" xfId="44" applyFont="1" applyBorder="1" applyAlignment="1">
      <alignment horizontal="left" vertical="center"/>
    </xf>
    <xf numFmtId="0" fontId="85" fillId="0" borderId="295" xfId="44" applyFont="1" applyBorder="1" applyAlignment="1">
      <alignment horizontal="left" vertical="center"/>
    </xf>
    <xf numFmtId="0" fontId="85" fillId="0" borderId="110" xfId="44" applyFont="1" applyBorder="1" applyAlignment="1">
      <alignment horizontal="left" vertical="center"/>
    </xf>
    <xf numFmtId="0" fontId="85" fillId="0" borderId="99" xfId="44" applyFont="1" applyBorder="1" applyAlignment="1">
      <alignment horizontal="left" vertical="center"/>
    </xf>
    <xf numFmtId="0" fontId="85" fillId="0" borderId="59" xfId="44" applyFont="1" applyBorder="1" applyAlignment="1">
      <alignment horizontal="left" vertical="center"/>
    </xf>
    <xf numFmtId="0" fontId="85" fillId="0" borderId="281" xfId="44" applyFont="1" applyBorder="1" applyAlignment="1">
      <alignment horizontal="left" vertical="center"/>
    </xf>
    <xf numFmtId="0" fontId="85" fillId="0" borderId="77" xfId="44" applyFont="1" applyBorder="1" applyAlignment="1">
      <alignment horizontal="left" vertical="center"/>
    </xf>
    <xf numFmtId="0" fontId="85" fillId="0" borderId="294" xfId="44" applyFont="1" applyBorder="1" applyAlignment="1">
      <alignment horizontal="left" vertical="center"/>
    </xf>
    <xf numFmtId="0" fontId="85" fillId="25" borderId="34" xfId="280" applyNumberFormat="1" applyFont="1" applyFill="1" applyBorder="1" applyAlignment="1" applyProtection="1">
      <alignment vertical="center" wrapText="1"/>
      <protection locked="0"/>
    </xf>
    <xf numFmtId="0" fontId="85" fillId="25" borderId="301" xfId="280" applyNumberFormat="1" applyFont="1" applyFill="1" applyBorder="1" applyAlignment="1" applyProtection="1">
      <alignment vertical="center" wrapText="1"/>
      <protection locked="0"/>
    </xf>
    <xf numFmtId="0" fontId="85" fillId="0" borderId="300" xfId="44" applyFont="1" applyBorder="1" applyAlignment="1">
      <alignment horizontal="left" vertical="center" wrapText="1"/>
    </xf>
    <xf numFmtId="0" fontId="85" fillId="0" borderId="100" xfId="44" applyFont="1" applyBorder="1" applyAlignment="1">
      <alignment horizontal="left" vertical="center" wrapText="1"/>
    </xf>
    <xf numFmtId="0" fontId="85" fillId="0" borderId="106" xfId="44" applyFont="1" applyBorder="1" applyAlignment="1">
      <alignment horizontal="left" vertical="center" wrapText="1"/>
    </xf>
    <xf numFmtId="0" fontId="85" fillId="0" borderId="54" xfId="44" applyFont="1" applyBorder="1" applyAlignment="1">
      <alignment horizontal="center" vertical="center"/>
    </xf>
    <xf numFmtId="0" fontId="85" fillId="0" borderId="106" xfId="44" applyFont="1" applyBorder="1" applyAlignment="1">
      <alignment horizontal="center" vertical="center"/>
    </xf>
    <xf numFmtId="0" fontId="85" fillId="0" borderId="0" xfId="44" applyFont="1" applyAlignment="1">
      <alignment horizontal="center" wrapText="1"/>
    </xf>
    <xf numFmtId="0" fontId="85" fillId="0" borderId="0" xfId="44" applyFont="1" applyAlignment="1">
      <alignment horizontal="center"/>
    </xf>
    <xf numFmtId="0" fontId="85" fillId="25" borderId="23" xfId="0" applyFont="1" applyFill="1" applyBorder="1" applyAlignment="1" applyProtection="1">
      <alignment horizontal="left" vertical="center" wrapText="1"/>
      <protection locked="0"/>
    </xf>
    <xf numFmtId="0" fontId="85" fillId="25" borderId="38" xfId="0" applyFont="1" applyFill="1" applyBorder="1" applyAlignment="1" applyProtection="1">
      <alignment horizontal="left" vertical="center" wrapText="1"/>
      <protection locked="0"/>
    </xf>
    <xf numFmtId="0" fontId="85" fillId="25" borderId="36" xfId="0" applyFont="1" applyFill="1" applyBorder="1" applyAlignment="1" applyProtection="1">
      <alignment horizontal="left" vertical="center" wrapText="1"/>
      <protection locked="0"/>
    </xf>
    <xf numFmtId="0" fontId="85" fillId="25" borderId="26" xfId="0" applyFont="1" applyFill="1" applyBorder="1" applyAlignment="1" applyProtection="1">
      <alignment horizontal="left" vertical="center" wrapText="1"/>
      <protection locked="0"/>
    </xf>
    <xf numFmtId="0" fontId="85" fillId="0" borderId="26" xfId="0" applyFont="1" applyBorder="1" applyAlignment="1">
      <alignment horizontal="center" vertical="center" wrapText="1"/>
    </xf>
    <xf numFmtId="0" fontId="85" fillId="25" borderId="27" xfId="44" applyFont="1" applyFill="1" applyBorder="1" applyAlignment="1" applyProtection="1">
      <alignment horizontal="left" vertical="center" wrapText="1"/>
      <protection locked="0"/>
    </xf>
    <xf numFmtId="0" fontId="85" fillId="25" borderId="39" xfId="44" applyFont="1" applyFill="1" applyBorder="1" applyAlignment="1" applyProtection="1">
      <alignment horizontal="left" vertical="center" wrapText="1"/>
      <protection locked="0"/>
    </xf>
    <xf numFmtId="0" fontId="85" fillId="25" borderId="40" xfId="44" applyFont="1" applyFill="1" applyBorder="1" applyAlignment="1" applyProtection="1">
      <alignment horizontal="left" vertical="center" wrapText="1"/>
      <protection locked="0"/>
    </xf>
    <xf numFmtId="0" fontId="85" fillId="25" borderId="20" xfId="44" applyFont="1" applyFill="1" applyBorder="1" applyAlignment="1" applyProtection="1">
      <alignment horizontal="left" vertical="center" wrapText="1"/>
      <protection locked="0"/>
    </xf>
    <xf numFmtId="0" fontId="85" fillId="25" borderId="41" xfId="44" applyFont="1" applyFill="1" applyBorder="1" applyAlignment="1" applyProtection="1">
      <alignment horizontal="left" vertical="center" wrapText="1"/>
      <protection locked="0"/>
    </xf>
    <xf numFmtId="0" fontId="85" fillId="25" borderId="35" xfId="44" applyFont="1" applyFill="1" applyBorder="1" applyAlignment="1" applyProtection="1">
      <alignment horizontal="left" vertical="center" wrapText="1"/>
      <protection locked="0"/>
    </xf>
    <xf numFmtId="0" fontId="85" fillId="0" borderId="23" xfId="0" applyFont="1" applyBorder="1" applyAlignment="1">
      <alignment horizontal="center" vertical="center"/>
    </xf>
    <xf numFmtId="0" fontId="85" fillId="0" borderId="38" xfId="0" applyFont="1" applyBorder="1" applyAlignment="1">
      <alignment horizontal="center" vertical="center"/>
    </xf>
    <xf numFmtId="0" fontId="85" fillId="0" borderId="36" xfId="0" applyFont="1" applyBorder="1" applyAlignment="1">
      <alignment horizontal="center" vertical="center"/>
    </xf>
    <xf numFmtId="0" fontId="167" fillId="0" borderId="0" xfId="0" applyFont="1" applyAlignment="1">
      <alignment horizontal="left" vertical="center" wrapText="1"/>
    </xf>
    <xf numFmtId="0" fontId="86" fillId="0" borderId="0" xfId="0" applyFont="1" applyAlignment="1">
      <alignment horizontal="center" vertical="top"/>
    </xf>
    <xf numFmtId="0" fontId="210" fillId="0" borderId="32" xfId="0" applyFont="1" applyBorder="1" applyAlignment="1">
      <alignment horizontal="distributed" vertical="center" wrapText="1"/>
    </xf>
    <xf numFmtId="0" fontId="210" fillId="0" borderId="60" xfId="0" applyFont="1" applyBorder="1" applyAlignment="1">
      <alignment horizontal="distributed" vertical="center" wrapText="1"/>
    </xf>
    <xf numFmtId="0" fontId="210" fillId="0" borderId="24" xfId="0" applyFont="1" applyBorder="1" applyAlignment="1">
      <alignment horizontal="distributed" vertical="center" wrapText="1"/>
    </xf>
    <xf numFmtId="0" fontId="85" fillId="26" borderId="84" xfId="0" applyFont="1" applyFill="1" applyBorder="1" applyAlignment="1" applyProtection="1">
      <alignment horizontal="left" vertical="center" wrapText="1"/>
      <protection locked="0"/>
    </xf>
    <xf numFmtId="0" fontId="85" fillId="26" borderId="85" xfId="0" applyFont="1" applyFill="1" applyBorder="1" applyAlignment="1" applyProtection="1">
      <alignment horizontal="left" vertical="center" wrapText="1"/>
      <protection locked="0"/>
    </xf>
    <xf numFmtId="0" fontId="85" fillId="26" borderId="86" xfId="0" applyFont="1" applyFill="1" applyBorder="1" applyAlignment="1" applyProtection="1">
      <alignment horizontal="left" vertical="center" wrapText="1"/>
      <protection locked="0"/>
    </xf>
    <xf numFmtId="0" fontId="85" fillId="0" borderId="32" xfId="0" applyFont="1" applyBorder="1" applyAlignment="1">
      <alignment horizontal="distributed" vertical="center" wrapText="1"/>
    </xf>
    <xf numFmtId="0" fontId="85" fillId="0" borderId="60" xfId="0" applyFont="1" applyBorder="1" applyAlignment="1">
      <alignment horizontal="distributed" vertical="center" wrapText="1"/>
    </xf>
    <xf numFmtId="0" fontId="85" fillId="0" borderId="24" xfId="0" applyFont="1" applyBorder="1" applyAlignment="1">
      <alignment horizontal="distributed" vertical="center" wrapText="1"/>
    </xf>
    <xf numFmtId="0" fontId="85" fillId="25" borderId="84" xfId="0" applyFont="1" applyFill="1" applyBorder="1" applyAlignment="1" applyProtection="1">
      <alignment horizontal="left" vertical="center" wrapText="1"/>
      <protection locked="0"/>
    </xf>
    <xf numFmtId="0" fontId="85" fillId="25" borderId="85" xfId="0" applyFont="1" applyFill="1" applyBorder="1" applyAlignment="1" applyProtection="1">
      <alignment horizontal="left" vertical="center" wrapText="1"/>
      <protection locked="0"/>
    </xf>
    <xf numFmtId="0" fontId="85" fillId="25" borderId="86" xfId="0" applyFont="1" applyFill="1" applyBorder="1" applyAlignment="1" applyProtection="1">
      <alignment horizontal="left" vertical="center" wrapText="1"/>
      <protection locked="0"/>
    </xf>
    <xf numFmtId="0" fontId="85" fillId="25" borderId="28" xfId="0" applyFont="1" applyFill="1" applyBorder="1" applyAlignment="1" applyProtection="1">
      <alignment horizontal="center" vertical="center" shrinkToFit="1"/>
      <protection locked="0"/>
    </xf>
    <xf numFmtId="0" fontId="85" fillId="25" borderId="38" xfId="0" applyFont="1" applyFill="1" applyBorder="1" applyAlignment="1" applyProtection="1">
      <alignment horizontal="center" vertical="center" shrinkToFit="1"/>
      <protection locked="0"/>
    </xf>
    <xf numFmtId="0" fontId="85" fillId="25" borderId="36" xfId="0" applyFont="1" applyFill="1" applyBorder="1" applyAlignment="1" applyProtection="1">
      <alignment horizontal="center" vertical="center" shrinkToFit="1"/>
      <protection locked="0"/>
    </xf>
    <xf numFmtId="0" fontId="85" fillId="0" borderId="23" xfId="0" applyFont="1" applyBorder="1" applyAlignment="1">
      <alignment horizontal="distributed" vertical="center" wrapText="1"/>
    </xf>
    <xf numFmtId="0" fontId="85" fillId="0" borderId="64" xfId="0" applyFont="1" applyBorder="1" applyAlignment="1">
      <alignment horizontal="distributed" vertical="center" wrapText="1"/>
    </xf>
    <xf numFmtId="0" fontId="85" fillId="25" borderId="28" xfId="0" applyFont="1" applyFill="1" applyBorder="1" applyAlignment="1" applyProtection="1">
      <alignment horizontal="left" vertical="center" wrapText="1"/>
      <protection locked="0"/>
    </xf>
    <xf numFmtId="0" fontId="85" fillId="0" borderId="27" xfId="0" applyFont="1" applyBorder="1" applyAlignment="1">
      <alignment horizontal="center" vertical="center"/>
    </xf>
    <xf numFmtId="0" fontId="85" fillId="0" borderId="39" xfId="0" applyFont="1" applyBorder="1" applyAlignment="1">
      <alignment horizontal="center" vertical="center"/>
    </xf>
    <xf numFmtId="0" fontId="85" fillId="0" borderId="23" xfId="0" applyFont="1" applyBorder="1" applyAlignment="1">
      <alignment horizontal="distributed" vertical="center"/>
    </xf>
    <xf numFmtId="0" fontId="85" fillId="0" borderId="64" xfId="0" applyFont="1" applyBorder="1" applyAlignment="1">
      <alignment horizontal="distributed" vertical="center"/>
    </xf>
    <xf numFmtId="38" fontId="85" fillId="25" borderId="28" xfId="281" applyFont="1" applyFill="1" applyBorder="1" applyAlignment="1" applyProtection="1">
      <alignment horizontal="center" vertical="center" wrapText="1"/>
      <protection locked="0"/>
    </xf>
    <xf numFmtId="38" fontId="85" fillId="25" borderId="38" xfId="281" applyFont="1" applyFill="1" applyBorder="1" applyAlignment="1" applyProtection="1">
      <alignment horizontal="center" vertical="center" wrapText="1"/>
      <protection locked="0"/>
    </xf>
    <xf numFmtId="38" fontId="85" fillId="0" borderId="28" xfId="281" applyFont="1" applyFill="1" applyBorder="1" applyAlignment="1" applyProtection="1">
      <alignment horizontal="center" vertical="center" wrapText="1"/>
    </xf>
    <xf numFmtId="38" fontId="85" fillId="0" borderId="38" xfId="281" applyFont="1" applyFill="1" applyBorder="1" applyAlignment="1" applyProtection="1">
      <alignment horizontal="center" vertical="center" wrapText="1"/>
    </xf>
    <xf numFmtId="0" fontId="208" fillId="24" borderId="0" xfId="0" applyFont="1" applyFill="1" applyAlignment="1">
      <alignment horizontal="left" vertical="center" wrapText="1"/>
    </xf>
    <xf numFmtId="0" fontId="86" fillId="0" borderId="0" xfId="0" quotePrefix="1" applyFont="1" applyAlignment="1">
      <alignment horizontal="left" vertical="top" wrapText="1"/>
    </xf>
    <xf numFmtId="0" fontId="86" fillId="0" borderId="0" xfId="0" applyFont="1" applyAlignment="1">
      <alignment horizontal="left" vertical="top" wrapText="1"/>
    </xf>
    <xf numFmtId="38" fontId="85" fillId="0" borderId="39" xfId="281" applyFont="1" applyFill="1" applyBorder="1" applyAlignment="1" applyProtection="1">
      <alignment horizontal="center" vertical="center" shrinkToFit="1"/>
    </xf>
    <xf numFmtId="0" fontId="0" fillId="0" borderId="39" xfId="0" applyBorder="1" applyAlignment="1">
      <alignment horizontal="center" vertical="center" shrinkToFit="1"/>
    </xf>
    <xf numFmtId="38" fontId="85" fillId="0" borderId="41" xfId="281" applyFont="1" applyFill="1" applyBorder="1" applyAlignment="1" applyProtection="1">
      <alignment horizontal="center" vertical="center" shrinkToFit="1"/>
    </xf>
    <xf numFmtId="0" fontId="0" fillId="0" borderId="41" xfId="0" applyBorder="1" applyAlignment="1">
      <alignment horizontal="center" vertical="center" shrinkToFit="1"/>
    </xf>
    <xf numFmtId="0" fontId="85" fillId="0" borderId="40" xfId="44" applyFont="1" applyBorder="1" applyAlignment="1">
      <alignment horizontal="center" vertical="center" shrinkToFit="1"/>
    </xf>
    <xf numFmtId="0" fontId="0" fillId="0" borderId="35" xfId="0" applyBorder="1" applyAlignment="1">
      <alignment horizontal="center" vertical="center" shrinkToFit="1"/>
    </xf>
    <xf numFmtId="40" fontId="85" fillId="26" borderId="27" xfId="44" applyNumberFormat="1" applyFont="1" applyFill="1" applyBorder="1" applyAlignment="1" applyProtection="1">
      <alignment horizontal="center" vertical="center" shrinkToFit="1"/>
      <protection locked="0"/>
    </xf>
    <xf numFmtId="40" fontId="0" fillId="26" borderId="39" xfId="0" applyNumberFormat="1" applyFill="1" applyBorder="1" applyProtection="1">
      <alignment vertical="center"/>
      <protection locked="0"/>
    </xf>
    <xf numFmtId="40" fontId="0" fillId="26" borderId="20" xfId="0" applyNumberFormat="1" applyFill="1" applyBorder="1" applyProtection="1">
      <alignment vertical="center"/>
      <protection locked="0"/>
    </xf>
    <xf numFmtId="40" fontId="0" fillId="26" borderId="41" xfId="0" applyNumberFormat="1" applyFill="1" applyBorder="1" applyProtection="1">
      <alignment vertical="center"/>
      <protection locked="0"/>
    </xf>
    <xf numFmtId="177" fontId="85" fillId="0" borderId="39" xfId="44" applyNumberFormat="1" applyFont="1" applyBorder="1" applyAlignment="1">
      <alignment horizontal="center" vertical="center" shrinkToFit="1"/>
    </xf>
    <xf numFmtId="177" fontId="85" fillId="0" borderId="41" xfId="44" applyNumberFormat="1" applyFont="1" applyBorder="1" applyAlignment="1">
      <alignment horizontal="center" vertical="center" shrinkToFit="1"/>
    </xf>
    <xf numFmtId="177" fontId="85" fillId="26" borderId="39" xfId="44" applyNumberFormat="1" applyFont="1" applyFill="1" applyBorder="1" applyAlignment="1" applyProtection="1">
      <alignment horizontal="center" vertical="center" shrinkToFit="1"/>
      <protection locked="0"/>
    </xf>
    <xf numFmtId="0" fontId="0" fillId="26" borderId="40" xfId="0" applyFill="1" applyBorder="1" applyAlignment="1" applyProtection="1">
      <alignment vertical="center" shrinkToFit="1"/>
      <protection locked="0"/>
    </xf>
    <xf numFmtId="177" fontId="85" fillId="26" borderId="41" xfId="44" applyNumberFormat="1" applyFont="1" applyFill="1" applyBorder="1" applyAlignment="1" applyProtection="1">
      <alignment horizontal="center" vertical="center" shrinkToFit="1"/>
      <protection locked="0"/>
    </xf>
    <xf numFmtId="0" fontId="0" fillId="26" borderId="35" xfId="0" applyFill="1" applyBorder="1" applyAlignment="1" applyProtection="1">
      <alignment vertical="center" shrinkToFit="1"/>
      <protection locked="0"/>
    </xf>
    <xf numFmtId="0" fontId="85" fillId="25" borderId="32" xfId="0" applyFont="1" applyFill="1" applyBorder="1" applyAlignment="1" applyProtection="1">
      <alignment horizontal="left" vertical="center" wrapText="1"/>
      <protection locked="0"/>
    </xf>
    <xf numFmtId="0" fontId="85" fillId="25" borderId="60" xfId="0" applyFont="1" applyFill="1" applyBorder="1" applyAlignment="1" applyProtection="1">
      <alignment horizontal="left" vertical="center" wrapText="1"/>
      <protection locked="0"/>
    </xf>
    <xf numFmtId="0" fontId="85" fillId="25" borderId="24" xfId="0" applyFont="1" applyFill="1" applyBorder="1" applyAlignment="1" applyProtection="1">
      <alignment horizontal="left" vertical="center" wrapText="1"/>
      <protection locked="0"/>
    </xf>
    <xf numFmtId="38" fontId="85" fillId="26" borderId="27" xfId="44" applyNumberFormat="1" applyFont="1" applyFill="1" applyBorder="1" applyAlignment="1" applyProtection="1">
      <alignment horizontal="center" vertical="center" shrinkToFit="1"/>
      <protection locked="0"/>
    </xf>
    <xf numFmtId="0" fontId="0" fillId="26" borderId="39" xfId="0" applyFill="1" applyBorder="1" applyProtection="1">
      <alignment vertical="center"/>
      <protection locked="0"/>
    </xf>
    <xf numFmtId="0" fontId="0" fillId="26" borderId="20" xfId="0" applyFill="1" applyBorder="1" applyProtection="1">
      <alignment vertical="center"/>
      <protection locked="0"/>
    </xf>
    <xf numFmtId="0" fontId="0" fillId="26" borderId="41" xfId="0" applyFill="1" applyBorder="1" applyProtection="1">
      <alignment vertical="center"/>
      <protection locked="0"/>
    </xf>
    <xf numFmtId="0" fontId="53" fillId="25" borderId="27" xfId="0" applyFont="1" applyFill="1" applyBorder="1" applyAlignment="1" applyProtection="1">
      <alignment horizontal="left" vertical="center" wrapText="1"/>
      <protection locked="0"/>
    </xf>
    <xf numFmtId="0" fontId="53" fillId="25" borderId="39" xfId="0" applyFont="1" applyFill="1" applyBorder="1" applyAlignment="1" applyProtection="1">
      <alignment horizontal="left" vertical="center" wrapText="1"/>
      <protection locked="0"/>
    </xf>
    <xf numFmtId="0" fontId="53" fillId="25" borderId="40" xfId="0" applyFont="1" applyFill="1" applyBorder="1" applyAlignment="1" applyProtection="1">
      <alignment horizontal="left" vertical="center" wrapText="1"/>
      <protection locked="0"/>
    </xf>
    <xf numFmtId="0" fontId="53" fillId="25" borderId="29" xfId="0" applyFont="1" applyFill="1" applyBorder="1" applyAlignment="1" applyProtection="1">
      <alignment horizontal="left" vertical="center" wrapText="1"/>
      <protection locked="0"/>
    </xf>
    <xf numFmtId="0" fontId="53" fillId="25" borderId="0" xfId="0" applyFont="1" applyFill="1" applyAlignment="1" applyProtection="1">
      <alignment horizontal="left" vertical="center" wrapText="1"/>
      <protection locked="0"/>
    </xf>
    <xf numFmtId="0" fontId="53" fillId="25" borderId="30" xfId="0" applyFont="1" applyFill="1" applyBorder="1" applyAlignment="1" applyProtection="1">
      <alignment horizontal="left" vertical="center" wrapText="1"/>
      <protection locked="0"/>
    </xf>
    <xf numFmtId="0" fontId="53" fillId="25" borderId="20" xfId="0" applyFont="1" applyFill="1" applyBorder="1" applyAlignment="1" applyProtection="1">
      <alignment horizontal="left" vertical="center" wrapText="1"/>
      <protection locked="0"/>
    </xf>
    <xf numFmtId="0" fontId="53" fillId="25" borderId="41" xfId="0" applyFont="1" applyFill="1" applyBorder="1" applyAlignment="1" applyProtection="1">
      <alignment horizontal="left" vertical="center" wrapText="1"/>
      <protection locked="0"/>
    </xf>
    <xf numFmtId="0" fontId="53" fillId="25" borderId="35" xfId="0" applyFont="1" applyFill="1" applyBorder="1" applyAlignment="1" applyProtection="1">
      <alignment horizontal="left" vertical="center" wrapText="1"/>
      <protection locked="0"/>
    </xf>
    <xf numFmtId="0" fontId="53" fillId="0" borderId="0" xfId="0" applyFont="1" applyAlignment="1">
      <alignment horizontal="distributed" vertical="center"/>
    </xf>
    <xf numFmtId="0" fontId="53" fillId="0" borderId="0" xfId="0" applyFont="1">
      <alignment vertical="center"/>
    </xf>
    <xf numFmtId="0" fontId="53" fillId="0" borderId="0" xfId="0" applyFont="1" applyAlignment="1">
      <alignment horizontal="center" vertical="center"/>
    </xf>
    <xf numFmtId="0" fontId="53" fillId="26" borderId="84" xfId="0" applyFont="1" applyFill="1" applyBorder="1" applyAlignment="1" applyProtection="1">
      <alignment horizontal="left" wrapText="1"/>
      <protection locked="0"/>
    </xf>
    <xf numFmtId="0" fontId="53" fillId="26" borderId="85" xfId="0" applyFont="1" applyFill="1" applyBorder="1" applyAlignment="1" applyProtection="1">
      <alignment horizontal="left" wrapText="1"/>
      <protection locked="0"/>
    </xf>
    <xf numFmtId="0" fontId="53" fillId="26" borderId="86" xfId="0" applyFont="1" applyFill="1" applyBorder="1" applyAlignment="1" applyProtection="1">
      <alignment horizontal="left" wrapText="1"/>
      <protection locked="0"/>
    </xf>
    <xf numFmtId="0" fontId="53" fillId="0" borderId="23" xfId="0" applyFont="1" applyBorder="1" applyAlignment="1" applyProtection="1">
      <alignment horizontal="center" vertical="center" wrapText="1"/>
      <protection locked="0"/>
    </xf>
    <xf numFmtId="0" fontId="53" fillId="0" borderId="36" xfId="0" applyFont="1" applyBorder="1" applyAlignment="1" applyProtection="1">
      <alignment horizontal="center" vertical="center" wrapText="1"/>
      <protection locked="0"/>
    </xf>
    <xf numFmtId="0" fontId="81" fillId="25" borderId="0" xfId="0" applyFont="1" applyFill="1" applyAlignment="1" applyProtection="1">
      <alignment horizontal="right" vertical="center"/>
      <protection locked="0"/>
    </xf>
    <xf numFmtId="0" fontId="79" fillId="0" borderId="0" xfId="0" applyFont="1" applyAlignment="1">
      <alignment vertical="center" wrapText="1"/>
    </xf>
    <xf numFmtId="0" fontId="53" fillId="26" borderId="20" xfId="0" applyFont="1" applyFill="1" applyBorder="1" applyAlignment="1" applyProtection="1">
      <alignment horizontal="left" vertical="top" wrapText="1"/>
      <protection locked="0"/>
    </xf>
    <xf numFmtId="0" fontId="53" fillId="26" borderId="41" xfId="0" applyFont="1" applyFill="1" applyBorder="1" applyAlignment="1" applyProtection="1">
      <alignment horizontal="left" vertical="top" wrapText="1"/>
      <protection locked="0"/>
    </xf>
    <xf numFmtId="0" fontId="53" fillId="26" borderId="35" xfId="0" applyFont="1" applyFill="1" applyBorder="1" applyAlignment="1" applyProtection="1">
      <alignment horizontal="left" vertical="top" wrapText="1"/>
      <protection locked="0"/>
    </xf>
    <xf numFmtId="0" fontId="53" fillId="0" borderId="23" xfId="0" applyFont="1" applyBorder="1" applyAlignment="1">
      <alignment horizontal="distributed" vertical="center" wrapText="1"/>
    </xf>
    <xf numFmtId="0" fontId="53" fillId="0" borderId="38" xfId="0" applyFont="1" applyBorder="1" applyAlignment="1">
      <alignment horizontal="distributed" vertical="center" wrapText="1"/>
    </xf>
    <xf numFmtId="0" fontId="53" fillId="0" borderId="64" xfId="0" applyFont="1" applyBorder="1" applyAlignment="1">
      <alignment horizontal="distributed" vertical="center" wrapText="1"/>
    </xf>
    <xf numFmtId="0" fontId="53" fillId="0" borderId="63" xfId="0" applyFont="1" applyBorder="1" applyAlignment="1">
      <alignment horizontal="distributed" vertical="center" wrapText="1"/>
    </xf>
    <xf numFmtId="0" fontId="53" fillId="0" borderId="65" xfId="0" applyFont="1" applyBorder="1" applyAlignment="1">
      <alignment horizontal="distributed" vertical="center" wrapText="1"/>
    </xf>
    <xf numFmtId="213" fontId="53" fillId="26" borderId="31" xfId="0" applyNumberFormat="1" applyFont="1" applyFill="1" applyBorder="1" applyAlignment="1" applyProtection="1">
      <alignment horizontal="right" vertical="center" shrinkToFit="1"/>
      <protection locked="0"/>
    </xf>
    <xf numFmtId="213" fontId="53" fillId="26" borderId="74" xfId="0" applyNumberFormat="1" applyFont="1" applyFill="1" applyBorder="1" applyAlignment="1" applyProtection="1">
      <alignment horizontal="right" vertical="center" shrinkToFit="1"/>
      <protection locked="0"/>
    </xf>
    <xf numFmtId="0" fontId="53" fillId="26" borderId="0" xfId="0" applyFont="1" applyFill="1" applyAlignment="1" applyProtection="1">
      <protection locked="0"/>
    </xf>
    <xf numFmtId="179" fontId="53" fillId="26" borderId="45" xfId="0" applyNumberFormat="1" applyFont="1" applyFill="1" applyBorder="1" applyAlignment="1" applyProtection="1">
      <alignment horizontal="center" vertical="center" shrinkToFit="1"/>
      <protection locked="0"/>
    </xf>
    <xf numFmtId="179" fontId="53" fillId="26" borderId="51" xfId="0" applyNumberFormat="1" applyFont="1" applyFill="1" applyBorder="1" applyAlignment="1" applyProtection="1">
      <alignment horizontal="center" vertical="center" shrinkToFit="1"/>
      <protection locked="0"/>
    </xf>
    <xf numFmtId="0" fontId="53" fillId="0" borderId="43" xfId="0" applyFont="1" applyBorder="1" applyAlignment="1">
      <alignment horizontal="distributed" vertical="center"/>
    </xf>
    <xf numFmtId="0" fontId="53" fillId="0" borderId="69" xfId="0" applyFont="1" applyBorder="1" applyAlignment="1">
      <alignment horizontal="distributed" vertical="center"/>
    </xf>
    <xf numFmtId="179" fontId="53" fillId="26" borderId="31" xfId="0" applyNumberFormat="1" applyFont="1" applyFill="1" applyBorder="1" applyAlignment="1" applyProtection="1">
      <alignment horizontal="center" vertical="center" shrinkToFit="1"/>
      <protection locked="0"/>
    </xf>
    <xf numFmtId="179" fontId="53" fillId="26" borderId="39" xfId="0" applyNumberFormat="1" applyFont="1" applyFill="1" applyBorder="1" applyAlignment="1" applyProtection="1">
      <alignment horizontal="center" vertical="center" shrinkToFit="1"/>
      <protection locked="0"/>
    </xf>
    <xf numFmtId="0" fontId="85" fillId="25" borderId="23" xfId="0" applyFont="1" applyFill="1" applyBorder="1" applyAlignment="1" applyProtection="1">
      <alignment horizontal="right" vertical="center" wrapText="1"/>
      <protection locked="0"/>
    </xf>
    <xf numFmtId="0" fontId="0" fillId="0" borderId="38" xfId="0" applyBorder="1" applyAlignment="1">
      <alignment horizontal="right" vertical="center" wrapText="1"/>
    </xf>
    <xf numFmtId="0" fontId="85" fillId="25" borderId="23" xfId="44" applyFont="1" applyFill="1" applyBorder="1" applyAlignment="1" applyProtection="1">
      <alignment horizontal="right" vertical="center" wrapText="1"/>
      <protection locked="0"/>
    </xf>
    <xf numFmtId="0" fontId="53" fillId="0" borderId="38" xfId="294" applyFont="1" applyBorder="1" applyAlignment="1">
      <alignment horizontal="left" vertical="center"/>
    </xf>
    <xf numFmtId="0" fontId="53" fillId="0" borderId="36" xfId="294" applyFont="1" applyBorder="1" applyAlignment="1">
      <alignment horizontal="left" vertical="center"/>
    </xf>
    <xf numFmtId="0" fontId="53" fillId="26" borderId="27" xfId="294" applyFont="1" applyFill="1" applyBorder="1" applyAlignment="1">
      <alignment horizontal="center" vertical="center"/>
    </xf>
    <xf numFmtId="0" fontId="53" fillId="26" borderId="29" xfId="294" applyFont="1" applyFill="1" applyBorder="1" applyAlignment="1">
      <alignment horizontal="center" vertical="center"/>
    </xf>
    <xf numFmtId="0" fontId="53" fillId="26" borderId="20" xfId="294" applyFont="1" applyFill="1" applyBorder="1" applyAlignment="1">
      <alignment horizontal="center" vertical="center"/>
    </xf>
    <xf numFmtId="0" fontId="53" fillId="26" borderId="26" xfId="294" applyFont="1" applyFill="1" applyBorder="1" applyAlignment="1" applyProtection="1">
      <alignment vertical="center" wrapText="1"/>
      <protection locked="0"/>
    </xf>
    <xf numFmtId="0" fontId="85" fillId="0" borderId="20" xfId="44" applyFont="1" applyBorder="1" applyAlignment="1">
      <alignment horizontal="center" vertical="center" wrapText="1"/>
    </xf>
    <xf numFmtId="0" fontId="85" fillId="0" borderId="35" xfId="44" applyFont="1" applyBorder="1" applyAlignment="1">
      <alignment horizontal="center" vertical="center" wrapText="1"/>
    </xf>
    <xf numFmtId="177" fontId="85" fillId="0" borderId="27" xfId="44" applyNumberFormat="1" applyFont="1" applyBorder="1" applyAlignment="1">
      <alignment horizontal="center" vertical="center" shrinkToFit="1"/>
    </xf>
    <xf numFmtId="177" fontId="85" fillId="0" borderId="20" xfId="44" applyNumberFormat="1" applyFont="1" applyBorder="1" applyAlignment="1">
      <alignment horizontal="center" vertical="center" shrinkToFit="1"/>
    </xf>
    <xf numFmtId="0" fontId="85" fillId="0" borderId="41" xfId="44" applyFont="1" applyBorder="1" applyAlignment="1">
      <alignment horizontal="center" vertical="center" shrinkToFit="1"/>
    </xf>
    <xf numFmtId="0" fontId="85" fillId="0" borderId="39" xfId="0" applyFont="1" applyBorder="1" applyAlignment="1">
      <alignment horizontal="distributed" wrapText="1"/>
    </xf>
    <xf numFmtId="179" fontId="85" fillId="25" borderId="27" xfId="295" applyNumberFormat="1" applyFont="1" applyFill="1" applyBorder="1" applyAlignment="1" applyProtection="1">
      <alignment horizontal="center" vertical="center" wrapText="1"/>
      <protection locked="0"/>
    </xf>
    <xf numFmtId="179" fontId="85" fillId="25" borderId="39" xfId="295" applyNumberFormat="1" applyFont="1" applyFill="1" applyBorder="1" applyAlignment="1" applyProtection="1">
      <alignment horizontal="center" vertical="center" wrapText="1"/>
      <protection locked="0"/>
    </xf>
    <xf numFmtId="179" fontId="85" fillId="25" borderId="29" xfId="295" applyNumberFormat="1" applyFont="1" applyFill="1" applyBorder="1" applyAlignment="1" applyProtection="1">
      <alignment horizontal="center" vertical="center" wrapText="1"/>
      <protection locked="0"/>
    </xf>
    <xf numFmtId="179" fontId="85" fillId="25" borderId="0" xfId="295" applyNumberFormat="1" applyFont="1" applyFill="1" applyBorder="1" applyAlignment="1" applyProtection="1">
      <alignment horizontal="center" vertical="center" wrapText="1"/>
      <protection locked="0"/>
    </xf>
    <xf numFmtId="0" fontId="85" fillId="0" borderId="30" xfId="44" applyFont="1" applyBorder="1" applyAlignment="1">
      <alignment horizontal="center" vertical="center"/>
    </xf>
    <xf numFmtId="179" fontId="85" fillId="25" borderId="27" xfId="295" applyNumberFormat="1" applyFont="1" applyFill="1" applyBorder="1" applyAlignment="1" applyProtection="1">
      <alignment horizontal="center" vertical="center"/>
      <protection locked="0"/>
    </xf>
    <xf numFmtId="179" fontId="85" fillId="25" borderId="39" xfId="295" applyNumberFormat="1" applyFont="1" applyFill="1" applyBorder="1" applyAlignment="1" applyProtection="1">
      <alignment horizontal="center" vertical="center"/>
      <protection locked="0"/>
    </xf>
    <xf numFmtId="179" fontId="85" fillId="25" borderId="29" xfId="295" applyNumberFormat="1" applyFont="1" applyFill="1" applyBorder="1" applyAlignment="1" applyProtection="1">
      <alignment horizontal="center" vertical="center"/>
      <protection locked="0"/>
    </xf>
    <xf numFmtId="179" fontId="85" fillId="25" borderId="0" xfId="295" applyNumberFormat="1" applyFont="1" applyFill="1" applyBorder="1" applyAlignment="1" applyProtection="1">
      <alignment horizontal="center" vertical="center"/>
      <protection locked="0"/>
    </xf>
    <xf numFmtId="179" fontId="85" fillId="0" borderId="27" xfId="295" applyNumberFormat="1" applyFont="1" applyFill="1" applyBorder="1" applyAlignment="1" applyProtection="1">
      <alignment horizontal="center" vertical="center"/>
    </xf>
    <xf numFmtId="210" fontId="85" fillId="0" borderId="20" xfId="44" applyNumberFormat="1" applyFont="1" applyBorder="1" applyAlignment="1">
      <alignment horizontal="center" vertical="center" shrinkToFit="1"/>
    </xf>
    <xf numFmtId="210" fontId="0" fillId="0" borderId="41" xfId="0" applyNumberFormat="1" applyBorder="1" applyAlignment="1">
      <alignment horizontal="center" vertical="center" shrinkToFit="1"/>
    </xf>
    <xf numFmtId="201" fontId="85" fillId="0" borderId="27" xfId="295" applyNumberFormat="1" applyFont="1" applyFill="1" applyBorder="1" applyAlignment="1" applyProtection="1">
      <alignment horizontal="center" vertical="center" wrapText="1"/>
    </xf>
    <xf numFmtId="0" fontId="0" fillId="0" borderId="39" xfId="0" applyBorder="1" applyAlignment="1">
      <alignment horizontal="center" vertical="center" wrapText="1"/>
    </xf>
    <xf numFmtId="0" fontId="85" fillId="0" borderId="39" xfId="44" applyFont="1" applyBorder="1" applyAlignment="1">
      <alignment horizontal="distributed" wrapText="1"/>
    </xf>
    <xf numFmtId="2" fontId="85" fillId="0" borderId="27" xfId="44" applyNumberFormat="1" applyFont="1" applyBorder="1" applyAlignment="1">
      <alignment horizontal="center" vertical="center"/>
    </xf>
    <xf numFmtId="0" fontId="85" fillId="0" borderId="40" xfId="294" applyFont="1" applyBorder="1" applyAlignment="1">
      <alignment horizontal="center" vertical="center" shrinkToFit="1"/>
    </xf>
    <xf numFmtId="0" fontId="85" fillId="0" borderId="35" xfId="294" applyFont="1" applyBorder="1" applyAlignment="1">
      <alignment horizontal="center" vertical="center" shrinkToFit="1"/>
    </xf>
    <xf numFmtId="0" fontId="85" fillId="0" borderId="26" xfId="44" applyFont="1" applyBorder="1" applyAlignment="1">
      <alignment horizontal="center" vertical="center" wrapText="1"/>
    </xf>
    <xf numFmtId="0" fontId="218" fillId="0" borderId="0" xfId="44" applyFont="1" applyAlignment="1">
      <alignment horizontal="left" vertical="top" wrapText="1"/>
    </xf>
    <xf numFmtId="0" fontId="85" fillId="0" borderId="29" xfId="44" applyFont="1" applyBorder="1" applyAlignment="1">
      <alignment horizontal="center" vertical="center" wrapText="1"/>
    </xf>
    <xf numFmtId="0" fontId="85" fillId="25" borderId="27" xfId="44" applyFont="1" applyFill="1" applyBorder="1" applyAlignment="1" applyProtection="1">
      <alignment horizontal="center" vertical="center"/>
      <protection locked="0"/>
    </xf>
    <xf numFmtId="0" fontId="85" fillId="25" borderId="29" xfId="44" applyFont="1" applyFill="1" applyBorder="1" applyAlignment="1" applyProtection="1">
      <alignment horizontal="center" vertical="center"/>
      <protection locked="0"/>
    </xf>
    <xf numFmtId="0" fontId="85" fillId="25" borderId="20" xfId="44" applyFont="1" applyFill="1" applyBorder="1" applyAlignment="1" applyProtection="1">
      <alignment horizontal="center" vertical="center"/>
      <protection locked="0"/>
    </xf>
    <xf numFmtId="184" fontId="85" fillId="0" borderId="45" xfId="294" applyNumberFormat="1" applyFont="1" applyBorder="1" applyAlignment="1">
      <alignment horizontal="center" vertical="center" wrapText="1"/>
    </xf>
    <xf numFmtId="184" fontId="85" fillId="0" borderId="51" xfId="294" applyNumberFormat="1" applyFont="1" applyBorder="1" applyAlignment="1">
      <alignment horizontal="center" vertical="center" wrapText="1"/>
    </xf>
    <xf numFmtId="0" fontId="85" fillId="25" borderId="39" xfId="44" applyFont="1" applyFill="1" applyBorder="1" applyAlignment="1" applyProtection="1">
      <alignment horizontal="center" vertical="center"/>
      <protection locked="0"/>
    </xf>
    <xf numFmtId="0" fontId="85" fillId="25" borderId="0" xfId="44" applyFont="1" applyFill="1" applyAlignment="1" applyProtection="1">
      <alignment horizontal="center" vertical="center"/>
      <protection locked="0"/>
    </xf>
    <xf numFmtId="0" fontId="85" fillId="0" borderId="0" xfId="44" applyFont="1" applyAlignment="1">
      <alignment horizontal="center" vertical="center" shrinkToFit="1"/>
    </xf>
    <xf numFmtId="0" fontId="85" fillId="0" borderId="71" xfId="294" applyFont="1" applyBorder="1" applyAlignment="1">
      <alignment horizontal="center" vertical="center" shrinkToFit="1"/>
    </xf>
    <xf numFmtId="179" fontId="85" fillId="0" borderId="27" xfId="295" applyNumberFormat="1" applyFont="1" applyFill="1" applyBorder="1" applyAlignment="1" applyProtection="1">
      <alignment horizontal="center" vertical="center" wrapText="1"/>
    </xf>
    <xf numFmtId="0" fontId="53" fillId="24" borderId="0" xfId="44" applyFont="1" applyFill="1" applyAlignment="1">
      <alignment horizontal="right" vertical="center"/>
    </xf>
    <xf numFmtId="0" fontId="53" fillId="24" borderId="0" xfId="44" applyFont="1" applyFill="1" applyAlignment="1">
      <alignment horizontal="right"/>
    </xf>
    <xf numFmtId="0" fontId="0" fillId="50" borderId="36" xfId="0" applyFill="1" applyBorder="1" applyAlignment="1">
      <alignment horizontal="center" vertical="center"/>
    </xf>
    <xf numFmtId="0" fontId="53" fillId="0" borderId="27" xfId="0" applyFont="1" applyBorder="1" applyAlignment="1">
      <alignment horizontal="center" vertical="center" shrinkToFit="1"/>
    </xf>
    <xf numFmtId="0" fontId="53" fillId="0" borderId="39" xfId="0" applyFont="1" applyBorder="1" applyAlignment="1">
      <alignment horizontal="center" vertical="center" shrinkToFit="1"/>
    </xf>
    <xf numFmtId="0" fontId="85" fillId="0" borderId="28" xfId="0" applyFont="1" applyBorder="1" applyAlignment="1">
      <alignment horizontal="center" vertical="center" wrapText="1"/>
    </xf>
    <xf numFmtId="0" fontId="85" fillId="0" borderId="64" xfId="0" applyFont="1" applyBorder="1" applyAlignment="1">
      <alignment horizontal="center" vertical="center" wrapText="1"/>
    </xf>
    <xf numFmtId="0" fontId="53" fillId="0" borderId="60" xfId="0" applyFont="1" applyBorder="1" applyAlignment="1">
      <alignment horizontal="center" vertical="center" wrapText="1"/>
    </xf>
    <xf numFmtId="0" fontId="53" fillId="0" borderId="28" xfId="0" applyFont="1" applyBorder="1" applyAlignment="1">
      <alignment horizontal="center" vertical="center" wrapText="1"/>
    </xf>
    <xf numFmtId="0" fontId="53" fillId="25" borderId="12" xfId="44" applyFont="1" applyFill="1" applyBorder="1" applyAlignment="1" applyProtection="1">
      <alignment vertical="center" wrapText="1"/>
      <protection locked="0"/>
    </xf>
    <xf numFmtId="0" fontId="53" fillId="25" borderId="59" xfId="44" applyFont="1" applyFill="1" applyBorder="1" applyAlignment="1" applyProtection="1">
      <alignment vertical="center" wrapText="1"/>
      <protection locked="0"/>
    </xf>
    <xf numFmtId="0" fontId="53" fillId="25" borderId="48" xfId="44" applyFont="1" applyFill="1" applyBorder="1" applyAlignment="1" applyProtection="1">
      <alignment vertical="center" wrapText="1"/>
      <protection locked="0"/>
    </xf>
    <xf numFmtId="0" fontId="53" fillId="25" borderId="14" xfId="44" applyFont="1" applyFill="1" applyBorder="1" applyAlignment="1" applyProtection="1">
      <alignment vertical="center" wrapText="1"/>
      <protection locked="0"/>
    </xf>
    <xf numFmtId="0" fontId="53" fillId="25" borderId="51" xfId="44" applyFont="1" applyFill="1" applyBorder="1" applyAlignment="1" applyProtection="1">
      <alignment vertical="center" wrapText="1"/>
      <protection locked="0"/>
    </xf>
    <xf numFmtId="0" fontId="53" fillId="25" borderId="44" xfId="44" applyFont="1" applyFill="1" applyBorder="1" applyAlignment="1" applyProtection="1">
      <alignment vertical="center" wrapText="1"/>
      <protection locked="0"/>
    </xf>
    <xf numFmtId="0" fontId="53" fillId="25" borderId="51" xfId="44" applyFont="1" applyFill="1" applyBorder="1" applyAlignment="1" applyProtection="1">
      <alignment horizontal="center" vertical="center" wrapText="1"/>
      <protection locked="0"/>
    </xf>
    <xf numFmtId="0" fontId="53" fillId="25" borderId="44" xfId="44" applyFont="1" applyFill="1" applyBorder="1" applyAlignment="1" applyProtection="1">
      <alignment horizontal="center" vertical="center" wrapText="1"/>
      <protection locked="0"/>
    </xf>
    <xf numFmtId="0" fontId="53" fillId="25" borderId="59" xfId="44" applyFont="1" applyFill="1" applyBorder="1" applyAlignment="1" applyProtection="1">
      <alignment horizontal="center" vertical="center" wrapText="1"/>
      <protection locked="0"/>
    </xf>
    <xf numFmtId="0" fontId="53" fillId="25" borderId="48" xfId="44" applyFont="1" applyFill="1" applyBorder="1" applyAlignment="1" applyProtection="1">
      <alignment horizontal="center" vertical="center" wrapText="1"/>
      <protection locked="0"/>
    </xf>
    <xf numFmtId="38" fontId="53" fillId="25" borderId="88" xfId="0" applyNumberFormat="1" applyFont="1" applyFill="1" applyBorder="1" applyAlignment="1" applyProtection="1">
      <alignment horizontal="center" vertical="center" wrapText="1"/>
      <protection locked="0"/>
    </xf>
    <xf numFmtId="0" fontId="53" fillId="25" borderId="189" xfId="0" applyFont="1" applyFill="1" applyBorder="1" applyAlignment="1" applyProtection="1">
      <alignment horizontal="center" vertical="center" wrapText="1"/>
      <protection locked="0"/>
    </xf>
    <xf numFmtId="38" fontId="85" fillId="25" borderId="189" xfId="0" applyNumberFormat="1" applyFont="1" applyFill="1" applyBorder="1" applyAlignment="1" applyProtection="1">
      <alignment horizontal="center" vertical="center" wrapText="1"/>
      <protection locked="0"/>
    </xf>
    <xf numFmtId="0" fontId="85" fillId="25" borderId="189" xfId="0" applyFont="1" applyFill="1" applyBorder="1" applyAlignment="1" applyProtection="1">
      <alignment horizontal="center" vertical="center" wrapText="1"/>
      <protection locked="0"/>
    </xf>
    <xf numFmtId="38" fontId="53" fillId="25" borderId="189" xfId="0" applyNumberFormat="1" applyFont="1" applyFill="1" applyBorder="1" applyAlignment="1" applyProtection="1">
      <alignment horizontal="center" vertical="center" wrapText="1"/>
      <protection locked="0"/>
    </xf>
    <xf numFmtId="0" fontId="53" fillId="25" borderId="99" xfId="0" applyFont="1" applyFill="1" applyBorder="1" applyAlignment="1" applyProtection="1">
      <alignment horizontal="center" vertical="center" wrapText="1"/>
      <protection locked="0"/>
    </xf>
    <xf numFmtId="179" fontId="53" fillId="25" borderId="189" xfId="0" applyNumberFormat="1" applyFont="1" applyFill="1" applyBorder="1" applyAlignment="1" applyProtection="1">
      <alignment horizontal="center" vertical="center" shrinkToFit="1"/>
      <protection locked="0"/>
    </xf>
    <xf numFmtId="179" fontId="53" fillId="25" borderId="99" xfId="0" applyNumberFormat="1" applyFont="1" applyFill="1" applyBorder="1" applyAlignment="1" applyProtection="1">
      <alignment horizontal="center" vertical="center" shrinkToFit="1"/>
      <protection locked="0"/>
    </xf>
    <xf numFmtId="38" fontId="53" fillId="25" borderId="90" xfId="0" applyNumberFormat="1" applyFont="1" applyFill="1" applyBorder="1" applyAlignment="1" applyProtection="1">
      <alignment horizontal="center" vertical="center" wrapText="1"/>
      <protection locked="0"/>
    </xf>
    <xf numFmtId="0" fontId="53" fillId="25" borderId="260" xfId="0" applyFont="1" applyFill="1" applyBorder="1" applyAlignment="1" applyProtection="1">
      <alignment horizontal="center" vertical="center" wrapText="1"/>
      <protection locked="0"/>
    </xf>
    <xf numFmtId="0" fontId="53" fillId="25" borderId="11" xfId="0" applyFont="1" applyFill="1" applyBorder="1" applyAlignment="1" applyProtection="1">
      <alignment vertical="center" wrapText="1"/>
      <protection locked="0"/>
    </xf>
    <xf numFmtId="0" fontId="53" fillId="25" borderId="43" xfId="0" applyFont="1" applyFill="1" applyBorder="1" applyAlignment="1" applyProtection="1">
      <alignment vertical="center" wrapText="1"/>
      <protection locked="0"/>
    </xf>
    <xf numFmtId="0" fontId="53" fillId="25" borderId="69" xfId="0" applyFont="1" applyFill="1" applyBorder="1" applyAlignment="1" applyProtection="1">
      <alignment vertical="center" wrapText="1"/>
      <protection locked="0"/>
    </xf>
    <xf numFmtId="0" fontId="53" fillId="25" borderId="12" xfId="0" applyFont="1" applyFill="1" applyBorder="1" applyAlignment="1" applyProtection="1">
      <alignment vertical="center" wrapText="1"/>
      <protection locked="0"/>
    </xf>
    <xf numFmtId="0" fontId="53" fillId="25" borderId="59" xfId="0" applyFont="1" applyFill="1" applyBorder="1" applyAlignment="1" applyProtection="1">
      <alignment vertical="center" wrapText="1"/>
      <protection locked="0"/>
    </xf>
    <xf numFmtId="0" fontId="53" fillId="25" borderId="273" xfId="0" applyFont="1" applyFill="1" applyBorder="1" applyAlignment="1" applyProtection="1">
      <alignment vertical="center" wrapText="1"/>
      <protection locked="0"/>
    </xf>
    <xf numFmtId="0" fontId="53" fillId="25" borderId="14" xfId="0" applyFont="1" applyFill="1" applyBorder="1" applyAlignment="1" applyProtection="1">
      <alignment vertical="center" wrapText="1"/>
      <protection locked="0"/>
    </xf>
    <xf numFmtId="0" fontId="53" fillId="25" borderId="51" xfId="0" applyFont="1" applyFill="1" applyBorder="1" applyAlignment="1" applyProtection="1">
      <alignment vertical="center" wrapText="1"/>
      <protection locked="0"/>
    </xf>
    <xf numFmtId="0" fontId="53" fillId="25" borderId="68" xfId="0" applyFont="1" applyFill="1" applyBorder="1" applyAlignment="1" applyProtection="1">
      <alignment vertical="center" wrapText="1"/>
      <protection locked="0"/>
    </xf>
    <xf numFmtId="0" fontId="85" fillId="25" borderId="80" xfId="0" applyFont="1" applyFill="1" applyBorder="1" applyAlignment="1" applyProtection="1">
      <alignment vertical="center" wrapText="1"/>
      <protection locked="0"/>
    </xf>
    <xf numFmtId="0" fontId="85" fillId="25" borderId="43" xfId="0" applyFont="1" applyFill="1" applyBorder="1" applyAlignment="1" applyProtection="1">
      <alignment vertical="center" wrapText="1"/>
      <protection locked="0"/>
    </xf>
    <xf numFmtId="0" fontId="85" fillId="25" borderId="50" xfId="0" applyFont="1" applyFill="1" applyBorder="1" applyAlignment="1" applyProtection="1">
      <alignment vertical="center" wrapText="1"/>
      <protection locked="0"/>
    </xf>
    <xf numFmtId="0" fontId="53" fillId="0" borderId="27" xfId="0" applyFont="1" applyBorder="1" applyAlignment="1">
      <alignment horizontal="center" vertical="center" wrapText="1"/>
    </xf>
    <xf numFmtId="0" fontId="53" fillId="0" borderId="40" xfId="0" applyFont="1" applyBorder="1" applyAlignment="1">
      <alignment horizontal="center" vertical="center" wrapText="1"/>
    </xf>
    <xf numFmtId="0" fontId="53" fillId="0" borderId="29" xfId="0" applyFont="1" applyBorder="1" applyAlignment="1">
      <alignment horizontal="center" vertical="center" wrapText="1"/>
    </xf>
    <xf numFmtId="0" fontId="53" fillId="0" borderId="30" xfId="0" applyFont="1" applyBorder="1" applyAlignment="1">
      <alignment horizontal="center" vertical="center" wrapText="1"/>
    </xf>
    <xf numFmtId="0" fontId="53" fillId="0" borderId="20" xfId="0" applyFont="1" applyBorder="1" applyAlignment="1">
      <alignment horizontal="center" vertical="center" wrapText="1"/>
    </xf>
    <xf numFmtId="0" fontId="53" fillId="0" borderId="35" xfId="0" applyFont="1" applyBorder="1" applyAlignment="1">
      <alignment horizontal="center" vertical="center" wrapText="1"/>
    </xf>
    <xf numFmtId="0" fontId="85" fillId="25" borderId="99" xfId="0" applyFont="1" applyFill="1" applyBorder="1" applyAlignment="1" applyProtection="1">
      <alignment vertical="center" wrapText="1"/>
      <protection locked="0"/>
    </xf>
    <xf numFmtId="0" fontId="85" fillId="25" borderId="59" xfId="0" applyFont="1" applyFill="1" applyBorder="1" applyAlignment="1" applyProtection="1">
      <alignment vertical="center" wrapText="1"/>
      <protection locked="0"/>
    </xf>
    <xf numFmtId="0" fontId="85" fillId="25" borderId="48" xfId="0" applyFont="1" applyFill="1" applyBorder="1" applyAlignment="1" applyProtection="1">
      <alignment vertical="center" wrapText="1"/>
      <protection locked="0"/>
    </xf>
    <xf numFmtId="0" fontId="53" fillId="0" borderId="23" xfId="0" applyFont="1" applyBorder="1" applyAlignment="1">
      <alignment horizontal="center" vertical="center" shrinkToFit="1"/>
    </xf>
    <xf numFmtId="0" fontId="53" fillId="0" borderId="38" xfId="0" applyFont="1" applyBorder="1" applyAlignment="1">
      <alignment horizontal="center" vertical="center" shrinkToFit="1"/>
    </xf>
    <xf numFmtId="0" fontId="54" fillId="0" borderId="20" xfId="0" applyFont="1" applyBorder="1" applyAlignment="1">
      <alignment horizontal="center" vertical="center"/>
    </xf>
    <xf numFmtId="0" fontId="54" fillId="0" borderId="41" xfId="0" applyFont="1" applyBorder="1" applyAlignment="1">
      <alignment horizontal="center" vertical="center"/>
    </xf>
    <xf numFmtId="0" fontId="54" fillId="0" borderId="23" xfId="0" applyFont="1" applyBorder="1" applyAlignment="1">
      <alignment horizontal="center" vertical="center" wrapText="1"/>
    </xf>
    <xf numFmtId="0" fontId="54" fillId="0" borderId="38" xfId="0" applyFont="1" applyBorder="1" applyAlignment="1">
      <alignment horizontal="center" vertical="center" wrapText="1"/>
    </xf>
    <xf numFmtId="0" fontId="53" fillId="25" borderId="23" xfId="0" applyFont="1" applyFill="1" applyBorder="1" applyAlignment="1" applyProtection="1">
      <alignment vertical="top" wrapText="1"/>
      <protection locked="0"/>
    </xf>
    <xf numFmtId="0" fontId="53" fillId="25" borderId="38" xfId="0" applyFont="1" applyFill="1" applyBorder="1" applyAlignment="1" applyProtection="1">
      <alignment vertical="top" wrapText="1"/>
      <protection locked="0"/>
    </xf>
    <xf numFmtId="0" fontId="53" fillId="25" borderId="36" xfId="0" applyFont="1" applyFill="1" applyBorder="1" applyAlignment="1" applyProtection="1">
      <alignment vertical="top" wrapText="1"/>
      <protection locked="0"/>
    </xf>
    <xf numFmtId="0" fontId="85" fillId="25" borderId="45" xfId="0" applyFont="1" applyFill="1" applyBorder="1" applyAlignment="1" applyProtection="1">
      <alignment vertical="center" wrapText="1"/>
      <protection locked="0"/>
    </xf>
    <xf numFmtId="0" fontId="85" fillId="25" borderId="51" xfId="0" applyFont="1" applyFill="1" applyBorder="1" applyAlignment="1" applyProtection="1">
      <alignment vertical="center" wrapText="1"/>
      <protection locked="0"/>
    </xf>
    <xf numFmtId="0" fontId="85" fillId="25" borderId="44" xfId="0" applyFont="1" applyFill="1" applyBorder="1" applyAlignment="1" applyProtection="1">
      <alignment vertical="center" wrapText="1"/>
      <protection locked="0"/>
    </xf>
    <xf numFmtId="0" fontId="85" fillId="0" borderId="26" xfId="0" applyFont="1" applyBorder="1" applyAlignment="1">
      <alignment horizontal="center" vertical="center" shrinkToFit="1"/>
    </xf>
    <xf numFmtId="0" fontId="85" fillId="0" borderId="23" xfId="0" applyFont="1" applyBorder="1" applyAlignment="1">
      <alignment horizontal="center" vertical="center" shrinkToFit="1"/>
    </xf>
    <xf numFmtId="0" fontId="53" fillId="25" borderId="11" xfId="44" applyFont="1" applyFill="1" applyBorder="1" applyAlignment="1" applyProtection="1">
      <alignment vertical="center" wrapText="1"/>
      <protection locked="0"/>
    </xf>
    <xf numFmtId="0" fontId="53" fillId="25" borderId="43" xfId="44" applyFont="1" applyFill="1" applyBorder="1" applyAlignment="1" applyProtection="1">
      <alignment vertical="center" wrapText="1"/>
      <protection locked="0"/>
    </xf>
    <xf numFmtId="0" fontId="53" fillId="25" borderId="50" xfId="44" applyFont="1" applyFill="1" applyBorder="1" applyAlignment="1" applyProtection="1">
      <alignment vertical="center" wrapText="1"/>
      <protection locked="0"/>
    </xf>
    <xf numFmtId="0" fontId="76" fillId="0" borderId="38" xfId="44" applyFont="1" applyBorder="1" applyAlignment="1">
      <alignment horizontal="center" vertical="center" wrapText="1"/>
    </xf>
    <xf numFmtId="0" fontId="76" fillId="0" borderId="36" xfId="44" applyFont="1" applyBorder="1" applyAlignment="1">
      <alignment horizontal="center" vertical="center" wrapText="1"/>
    </xf>
    <xf numFmtId="0" fontId="53" fillId="25" borderId="43" xfId="44" applyFont="1" applyFill="1" applyBorder="1" applyAlignment="1" applyProtection="1">
      <alignment horizontal="center" vertical="center" wrapText="1"/>
      <protection locked="0"/>
    </xf>
    <xf numFmtId="0" fontId="53" fillId="25" borderId="50" xfId="44" applyFont="1" applyFill="1" applyBorder="1" applyAlignment="1" applyProtection="1">
      <alignment horizontal="center" vertical="center" wrapText="1"/>
      <protection locked="0"/>
    </xf>
    <xf numFmtId="38" fontId="53" fillId="25" borderId="260" xfId="281" applyFont="1" applyFill="1" applyBorder="1" applyAlignment="1" applyProtection="1">
      <alignment horizontal="center" vertical="center" shrinkToFit="1"/>
      <protection locked="0"/>
    </xf>
    <xf numFmtId="38" fontId="53" fillId="25" borderId="74" xfId="281" applyFont="1" applyFill="1" applyBorder="1" applyAlignment="1" applyProtection="1">
      <alignment horizontal="center" vertical="center" shrinkToFit="1"/>
      <protection locked="0"/>
    </xf>
    <xf numFmtId="0" fontId="0" fillId="0" borderId="48" xfId="0" applyBorder="1" applyAlignment="1">
      <alignment horizontal="center" vertical="center"/>
    </xf>
    <xf numFmtId="0" fontId="0" fillId="0" borderId="44" xfId="0" applyBorder="1" applyAlignment="1">
      <alignment horizontal="center" vertical="center"/>
    </xf>
    <xf numFmtId="0" fontId="0" fillId="0" borderId="55" xfId="0" applyBorder="1" applyAlignment="1">
      <alignment horizontal="center" vertical="center" textRotation="255" wrapText="1"/>
    </xf>
    <xf numFmtId="0" fontId="0" fillId="0" borderId="56" xfId="0" applyBorder="1" applyAlignment="1">
      <alignment horizontal="center" vertical="center" textRotation="255" wrapText="1"/>
    </xf>
    <xf numFmtId="179" fontId="53" fillId="25" borderId="260" xfId="0" applyNumberFormat="1" applyFont="1" applyFill="1" applyBorder="1" applyAlignment="1" applyProtection="1">
      <alignment horizontal="center" vertical="center" shrinkToFit="1"/>
      <protection locked="0"/>
    </xf>
    <xf numFmtId="179" fontId="53" fillId="25" borderId="74" xfId="0" applyNumberFormat="1" applyFont="1" applyFill="1" applyBorder="1" applyAlignment="1" applyProtection="1">
      <alignment horizontal="center" vertical="center" shrinkToFit="1"/>
      <protection locked="0"/>
    </xf>
    <xf numFmtId="38" fontId="53" fillId="25" borderId="90" xfId="281" applyFont="1" applyFill="1" applyBorder="1" applyAlignment="1" applyProtection="1">
      <alignment horizontal="center" vertical="center"/>
      <protection locked="0"/>
    </xf>
    <xf numFmtId="38" fontId="53" fillId="25" borderId="260" xfId="281" applyFont="1" applyFill="1" applyBorder="1" applyAlignment="1" applyProtection="1">
      <alignment horizontal="center" vertical="center"/>
      <protection locked="0"/>
    </xf>
    <xf numFmtId="38" fontId="85" fillId="25" borderId="260" xfId="281" applyFont="1" applyFill="1" applyBorder="1" applyAlignment="1" applyProtection="1">
      <alignment horizontal="center" vertical="center"/>
      <protection locked="0"/>
    </xf>
    <xf numFmtId="179" fontId="53" fillId="25" borderId="305" xfId="0" applyNumberFormat="1" applyFont="1" applyFill="1" applyBorder="1" applyAlignment="1" applyProtection="1">
      <alignment horizontal="center" vertical="center" shrinkToFit="1"/>
      <protection locked="0"/>
    </xf>
    <xf numFmtId="179" fontId="53" fillId="25" borderId="45" xfId="0" applyNumberFormat="1" applyFont="1" applyFill="1" applyBorder="1" applyAlignment="1" applyProtection="1">
      <alignment horizontal="center" vertical="center" shrinkToFit="1"/>
      <protection locked="0"/>
    </xf>
    <xf numFmtId="38" fontId="53" fillId="25" borderId="306" xfId="281" applyFont="1" applyFill="1" applyBorder="1" applyAlignment="1" applyProtection="1">
      <alignment horizontal="center" vertical="center"/>
      <protection locked="0"/>
    </xf>
    <xf numFmtId="38" fontId="53" fillId="25" borderId="307" xfId="281" applyFont="1" applyFill="1" applyBorder="1" applyAlignment="1" applyProtection="1">
      <alignment horizontal="center" vertical="center"/>
      <protection locked="0"/>
    </xf>
    <xf numFmtId="38" fontId="85" fillId="25" borderId="307" xfId="281" applyFont="1" applyFill="1" applyBorder="1" applyAlignment="1" applyProtection="1">
      <alignment horizontal="center" vertical="center"/>
      <protection locked="0"/>
    </xf>
    <xf numFmtId="38" fontId="53" fillId="25" borderId="307" xfId="281" applyFont="1" applyFill="1" applyBorder="1" applyAlignment="1" applyProtection="1">
      <alignment horizontal="center" vertical="center" shrinkToFit="1"/>
      <protection locked="0"/>
    </xf>
    <xf numFmtId="38" fontId="53" fillId="25" borderId="77" xfId="281" applyFont="1" applyFill="1" applyBorder="1" applyAlignment="1" applyProtection="1">
      <alignment horizontal="center" vertical="center" shrinkToFit="1"/>
      <protection locked="0"/>
    </xf>
    <xf numFmtId="179" fontId="53" fillId="25" borderId="307" xfId="0" applyNumberFormat="1" applyFont="1" applyFill="1" applyBorder="1" applyAlignment="1" applyProtection="1">
      <alignment horizontal="center" vertical="center" shrinkToFit="1"/>
      <protection locked="0"/>
    </xf>
    <xf numFmtId="179" fontId="53" fillId="25" borderId="77" xfId="0" applyNumberFormat="1" applyFont="1" applyFill="1" applyBorder="1" applyAlignment="1" applyProtection="1">
      <alignment horizontal="center" vertical="center" shrinkToFit="1"/>
      <protection locked="0"/>
    </xf>
    <xf numFmtId="0" fontId="53" fillId="0" borderId="41" xfId="0" applyFont="1" applyBorder="1" applyAlignment="1">
      <alignment horizontal="center" vertical="center"/>
    </xf>
    <xf numFmtId="0" fontId="0" fillId="0" borderId="50" xfId="0" applyBorder="1" applyAlignment="1">
      <alignment horizontal="center" vertical="center"/>
    </xf>
    <xf numFmtId="38" fontId="85" fillId="25" borderId="260" xfId="0" applyNumberFormat="1" applyFont="1" applyFill="1" applyBorder="1" applyAlignment="1" applyProtection="1">
      <alignment horizontal="center" vertical="center" wrapText="1"/>
      <protection locked="0"/>
    </xf>
    <xf numFmtId="0" fontId="85" fillId="25" borderId="260" xfId="0" applyFont="1" applyFill="1" applyBorder="1" applyAlignment="1" applyProtection="1">
      <alignment horizontal="center" vertical="center" wrapText="1"/>
      <protection locked="0"/>
    </xf>
    <xf numFmtId="38" fontId="53" fillId="25" borderId="260" xfId="0" applyNumberFormat="1" applyFont="1" applyFill="1" applyBorder="1" applyAlignment="1" applyProtection="1">
      <alignment horizontal="center" vertical="center" wrapText="1"/>
      <protection locked="0"/>
    </xf>
    <xf numFmtId="0" fontId="53" fillId="25" borderId="74" xfId="0" applyFont="1" applyFill="1" applyBorder="1" applyAlignment="1" applyProtection="1">
      <alignment horizontal="center" vertical="center" wrapText="1"/>
      <protection locked="0"/>
    </xf>
    <xf numFmtId="0" fontId="53" fillId="0" borderId="24" xfId="0" applyFont="1" applyBorder="1" applyAlignment="1">
      <alignment horizontal="center" vertical="center" wrapText="1"/>
    </xf>
    <xf numFmtId="179" fontId="53" fillId="0" borderId="90" xfId="0" applyNumberFormat="1" applyFont="1" applyBorder="1" applyAlignment="1">
      <alignment horizontal="center" vertical="center" shrinkToFit="1"/>
    </xf>
    <xf numFmtId="179" fontId="53" fillId="0" borderId="260" xfId="0" applyNumberFormat="1" applyFont="1" applyBorder="1" applyAlignment="1">
      <alignment horizontal="center" vertical="center" shrinkToFit="1"/>
    </xf>
    <xf numFmtId="179" fontId="53" fillId="0" borderId="21" xfId="0" applyNumberFormat="1" applyFont="1" applyBorder="1" applyAlignment="1">
      <alignment horizontal="center" vertical="center" shrinkToFit="1"/>
    </xf>
    <xf numFmtId="179" fontId="53" fillId="0" borderId="87" xfId="0" applyNumberFormat="1" applyFont="1" applyBorder="1" applyAlignment="1">
      <alignment horizontal="center" vertical="center" shrinkToFit="1"/>
    </xf>
    <xf numFmtId="179" fontId="53" fillId="0" borderId="258" xfId="0" applyNumberFormat="1" applyFont="1" applyBorder="1" applyAlignment="1">
      <alignment horizontal="center" vertical="center" shrinkToFit="1"/>
    </xf>
    <xf numFmtId="179" fontId="53" fillId="0" borderId="259" xfId="0" applyNumberFormat="1" applyFont="1" applyBorder="1" applyAlignment="1">
      <alignment horizontal="center" vertical="center" shrinkToFit="1"/>
    </xf>
    <xf numFmtId="179" fontId="53" fillId="0" borderId="88" xfId="0" applyNumberFormat="1" applyFont="1" applyBorder="1" applyAlignment="1">
      <alignment horizontal="center" vertical="center" shrinkToFit="1"/>
    </xf>
    <xf numFmtId="179" fontId="53" fillId="0" borderId="189" xfId="0" applyNumberFormat="1" applyFont="1" applyBorder="1" applyAlignment="1">
      <alignment horizontal="center" vertical="center" shrinkToFit="1"/>
    </xf>
    <xf numFmtId="179" fontId="53" fillId="0" borderId="285" xfId="0" applyNumberFormat="1" applyFont="1" applyBorder="1" applyAlignment="1">
      <alignment horizontal="center" vertical="center" shrinkToFit="1"/>
    </xf>
    <xf numFmtId="179" fontId="53" fillId="0" borderId="89" xfId="0" applyNumberFormat="1" applyFont="1" applyBorder="1" applyAlignment="1">
      <alignment horizontal="center" vertical="center" shrinkToFit="1"/>
    </xf>
    <xf numFmtId="179" fontId="53" fillId="0" borderId="305" xfId="0" applyNumberFormat="1" applyFont="1" applyBorder="1" applyAlignment="1">
      <alignment horizontal="center" vertical="center" shrinkToFit="1"/>
    </xf>
    <xf numFmtId="179" fontId="53" fillId="0" borderId="286" xfId="0" applyNumberFormat="1" applyFont="1" applyBorder="1" applyAlignment="1">
      <alignment horizontal="center" vertical="center" shrinkToFit="1"/>
    </xf>
    <xf numFmtId="0" fontId="85" fillId="25" borderId="291" xfId="44" applyFont="1" applyFill="1" applyBorder="1" applyAlignment="1" applyProtection="1">
      <alignment vertical="center"/>
      <protection locked="0"/>
    </xf>
    <xf numFmtId="0" fontId="0" fillId="25" borderId="66" xfId="0" applyFill="1" applyBorder="1" applyProtection="1">
      <alignment vertical="center"/>
      <protection locked="0"/>
    </xf>
    <xf numFmtId="0" fontId="0" fillId="25" borderId="292" xfId="0" applyFill="1" applyBorder="1" applyProtection="1">
      <alignment vertical="center"/>
      <protection locked="0"/>
    </xf>
    <xf numFmtId="0" fontId="0" fillId="25" borderId="109" xfId="0" applyFill="1" applyBorder="1" applyProtection="1">
      <alignment vertical="center"/>
      <protection locked="0"/>
    </xf>
    <xf numFmtId="0" fontId="0" fillId="25" borderId="0" xfId="0" applyFill="1" applyProtection="1">
      <alignment vertical="center"/>
      <protection locked="0"/>
    </xf>
    <xf numFmtId="0" fontId="0" fillId="25" borderId="110" xfId="0" applyFill="1" applyBorder="1" applyProtection="1">
      <alignment vertical="center"/>
      <protection locked="0"/>
    </xf>
    <xf numFmtId="0" fontId="0" fillId="25" borderId="293" xfId="0" applyFill="1" applyBorder="1" applyProtection="1">
      <alignment vertical="center"/>
      <protection locked="0"/>
    </xf>
    <xf numFmtId="0" fontId="0" fillId="25" borderId="62" xfId="0" applyFill="1" applyBorder="1" applyProtection="1">
      <alignment vertical="center"/>
      <protection locked="0"/>
    </xf>
    <xf numFmtId="0" fontId="0" fillId="25" borderId="294" xfId="0" applyFill="1" applyBorder="1" applyProtection="1">
      <alignment vertical="center"/>
      <protection locked="0"/>
    </xf>
    <xf numFmtId="0" fontId="0" fillId="25" borderId="61" xfId="0" applyFill="1" applyBorder="1" applyProtection="1">
      <alignment vertical="center"/>
      <protection locked="0"/>
    </xf>
    <xf numFmtId="0" fontId="0" fillId="25" borderId="100" xfId="0" applyFill="1" applyBorder="1" applyProtection="1">
      <alignment vertical="center"/>
      <protection locked="0"/>
    </xf>
    <xf numFmtId="0" fontId="0" fillId="25" borderId="106" xfId="0" applyFill="1" applyBorder="1" applyProtection="1">
      <alignment vertical="center"/>
      <protection locked="0"/>
    </xf>
    <xf numFmtId="0" fontId="85" fillId="25" borderId="19" xfId="44" applyFont="1" applyFill="1" applyBorder="1" applyAlignment="1" applyProtection="1">
      <alignment vertical="center"/>
      <protection locked="0"/>
    </xf>
    <xf numFmtId="0" fontId="0" fillId="25" borderId="101" xfId="0" applyFill="1" applyBorder="1" applyProtection="1">
      <alignment vertical="center"/>
      <protection locked="0"/>
    </xf>
    <xf numFmtId="0" fontId="0" fillId="25" borderId="54" xfId="0" applyFill="1" applyBorder="1" applyProtection="1">
      <alignment vertical="center"/>
      <protection locked="0"/>
    </xf>
    <xf numFmtId="0" fontId="85" fillId="0" borderId="106" xfId="44" applyFont="1" applyBorder="1" applyAlignment="1">
      <alignment horizontal="left" vertical="center"/>
    </xf>
    <xf numFmtId="0" fontId="85" fillId="0" borderId="292" xfId="44" applyFont="1" applyBorder="1" applyAlignment="1">
      <alignment horizontal="left" vertical="center"/>
    </xf>
    <xf numFmtId="0" fontId="178" fillId="0" borderId="19" xfId="0" applyFont="1" applyBorder="1" applyAlignment="1">
      <alignment horizontal="left" vertical="center" wrapText="1"/>
    </xf>
    <xf numFmtId="0" fontId="178" fillId="0" borderId="101" xfId="0" applyFont="1" applyBorder="1" applyAlignment="1">
      <alignment horizontal="left" vertical="center" wrapText="1"/>
    </xf>
    <xf numFmtId="0" fontId="178" fillId="0" borderId="54" xfId="0" applyFont="1" applyBorder="1" applyAlignment="1">
      <alignment horizontal="left" vertical="center" wrapText="1"/>
    </xf>
    <xf numFmtId="0" fontId="85" fillId="0" borderId="101" xfId="44" applyFont="1" applyBorder="1" applyAlignment="1">
      <alignment horizontal="left" vertical="center"/>
    </xf>
    <xf numFmtId="0" fontId="85" fillId="0" borderId="54" xfId="44" applyFont="1" applyBorder="1" applyAlignment="1">
      <alignment horizontal="left" vertical="center"/>
    </xf>
    <xf numFmtId="0" fontId="85" fillId="0" borderId="110" xfId="44" applyFont="1" applyBorder="1" applyAlignment="1">
      <alignment horizontal="left" vertical="center" shrinkToFit="1"/>
    </xf>
    <xf numFmtId="0" fontId="85" fillId="0" borderId="285" xfId="0" applyFont="1" applyBorder="1" applyAlignment="1">
      <alignment horizontal="left" vertical="center" wrapText="1"/>
    </xf>
    <xf numFmtId="0" fontId="85" fillId="0" borderId="82" xfId="0" applyFont="1" applyBorder="1" applyAlignment="1">
      <alignment horizontal="left" vertical="center" wrapText="1"/>
    </xf>
    <xf numFmtId="0" fontId="85" fillId="0" borderId="287" xfId="0" applyFont="1" applyBorder="1" applyAlignment="1">
      <alignment horizontal="left" vertical="center" wrapText="1"/>
    </xf>
    <xf numFmtId="0" fontId="85" fillId="0" borderId="352" xfId="0" applyFont="1" applyBorder="1" applyAlignment="1">
      <alignment horizontal="left" vertical="center" wrapText="1"/>
    </xf>
    <xf numFmtId="0" fontId="85" fillId="0" borderId="353" xfId="0" applyFont="1" applyBorder="1" applyAlignment="1">
      <alignment horizontal="left" vertical="center" wrapText="1"/>
    </xf>
    <xf numFmtId="0" fontId="85" fillId="0" borderId="354" xfId="0" applyFont="1" applyBorder="1" applyAlignment="1">
      <alignment horizontal="left" vertical="center" wrapText="1"/>
    </xf>
    <xf numFmtId="0" fontId="85" fillId="0" borderId="285" xfId="44" applyFont="1" applyBorder="1" applyAlignment="1">
      <alignment horizontal="left" vertical="center" wrapText="1"/>
    </xf>
    <xf numFmtId="0" fontId="85" fillId="0" borderId="82" xfId="44" applyFont="1" applyBorder="1" applyAlignment="1">
      <alignment horizontal="left" vertical="center" wrapText="1"/>
    </xf>
    <xf numFmtId="0" fontId="85" fillId="0" borderId="287" xfId="44" applyFont="1" applyBorder="1" applyAlignment="1">
      <alignment horizontal="left" vertical="center" wrapText="1"/>
    </xf>
    <xf numFmtId="0" fontId="85" fillId="0" borderId="281" xfId="44" applyFont="1" applyBorder="1" applyAlignment="1">
      <alignment horizontal="left" vertical="center" wrapText="1"/>
    </xf>
    <xf numFmtId="0" fontId="85" fillId="0" borderId="19" xfId="0" applyFont="1" applyBorder="1" applyAlignment="1">
      <alignment horizontal="center" vertical="center" wrapText="1"/>
    </xf>
    <xf numFmtId="0" fontId="85" fillId="0" borderId="281" xfId="0" applyFont="1" applyBorder="1" applyAlignment="1">
      <alignment horizontal="left" vertical="center" wrapText="1"/>
    </xf>
    <xf numFmtId="0" fontId="85" fillId="0" borderId="284" xfId="0" applyFont="1" applyBorder="1" applyAlignment="1">
      <alignment horizontal="left" vertical="center" wrapText="1"/>
    </xf>
    <xf numFmtId="0" fontId="85" fillId="0" borderId="282" xfId="0" applyFont="1" applyBorder="1" applyAlignment="1">
      <alignment horizontal="left" vertical="center" wrapText="1"/>
    </xf>
    <xf numFmtId="0" fontId="85" fillId="0" borderId="19" xfId="44" applyFont="1" applyBorder="1" applyAlignment="1">
      <alignment horizontal="center" vertical="center" wrapText="1"/>
    </xf>
    <xf numFmtId="0" fontId="85" fillId="0" borderId="101" xfId="44" applyFont="1" applyBorder="1" applyAlignment="1">
      <alignment horizontal="center" vertical="center" wrapText="1"/>
    </xf>
    <xf numFmtId="0" fontId="85" fillId="0" borderId="54" xfId="44" applyFont="1" applyBorder="1" applyAlignment="1">
      <alignment horizontal="center" vertical="center" wrapText="1"/>
    </xf>
    <xf numFmtId="0" fontId="85" fillId="0" borderId="61" xfId="44" applyFont="1" applyBorder="1" applyAlignment="1">
      <alignment horizontal="center" vertical="center" wrapText="1"/>
    </xf>
    <xf numFmtId="0" fontId="85" fillId="0" borderId="100" xfId="44" applyFont="1" applyBorder="1" applyAlignment="1">
      <alignment horizontal="center" vertical="center" wrapText="1"/>
    </xf>
    <xf numFmtId="0" fontId="85" fillId="0" borderId="106" xfId="44" applyFont="1" applyBorder="1" applyAlignment="1">
      <alignment horizontal="center" vertical="center" wrapText="1"/>
    </xf>
    <xf numFmtId="0" fontId="85" fillId="0" borderId="48" xfId="44" applyFont="1" applyBorder="1" applyAlignment="1">
      <alignment horizontal="left" vertical="center" wrapText="1"/>
    </xf>
    <xf numFmtId="0" fontId="85" fillId="0" borderId="42" xfId="44" applyFont="1" applyBorder="1" applyAlignment="1">
      <alignment horizontal="left" vertical="center" wrapText="1"/>
    </xf>
    <xf numFmtId="0" fontId="85" fillId="0" borderId="276" xfId="44" applyFont="1" applyBorder="1" applyAlignment="1">
      <alignment horizontal="left" vertical="center" wrapText="1"/>
    </xf>
    <xf numFmtId="0" fontId="85" fillId="0" borderId="284" xfId="44" applyFont="1" applyBorder="1" applyAlignment="1">
      <alignment horizontal="left" vertical="center" wrapText="1"/>
    </xf>
    <xf numFmtId="0" fontId="85" fillId="0" borderId="303" xfId="44" applyFont="1" applyBorder="1" applyAlignment="1">
      <alignment horizontal="left" vertical="center" wrapText="1"/>
    </xf>
    <xf numFmtId="0" fontId="178" fillId="0" borderId="13" xfId="0" applyFont="1" applyBorder="1" applyAlignment="1">
      <alignment horizontal="left" vertical="center" wrapText="1"/>
    </xf>
    <xf numFmtId="0" fontId="178" fillId="0" borderId="29" xfId="0" applyFont="1" applyBorder="1" applyAlignment="1">
      <alignment horizontal="left" vertical="center" wrapText="1"/>
    </xf>
    <xf numFmtId="0" fontId="178" fillId="0" borderId="105" xfId="0" applyFont="1" applyBorder="1" applyAlignment="1">
      <alignment horizontal="left" vertical="center" wrapText="1"/>
    </xf>
    <xf numFmtId="0" fontId="85" fillId="0" borderId="299" xfId="44" applyFont="1" applyBorder="1" applyAlignment="1">
      <alignment horizontal="left" vertical="center" wrapText="1"/>
    </xf>
    <xf numFmtId="0" fontId="85" fillId="0" borderId="53" xfId="44" applyFont="1" applyBorder="1" applyAlignment="1">
      <alignment horizontal="left" vertical="center" wrapText="1"/>
    </xf>
    <xf numFmtId="0" fontId="178" fillId="0" borderId="58" xfId="0" applyFont="1" applyBorder="1" applyAlignment="1">
      <alignment horizontal="left" vertical="center" wrapText="1"/>
    </xf>
    <xf numFmtId="0" fontId="85" fillId="0" borderId="12" xfId="0" applyFont="1" applyBorder="1" applyAlignment="1">
      <alignment horizontal="left" vertical="center" wrapText="1"/>
    </xf>
    <xf numFmtId="0" fontId="85" fillId="0" borderId="13" xfId="0" applyFont="1" applyBorder="1" applyAlignment="1">
      <alignment horizontal="left" vertical="center" wrapText="1"/>
    </xf>
    <xf numFmtId="0" fontId="85" fillId="0" borderId="29" xfId="0" applyFont="1" applyBorder="1" applyAlignment="1">
      <alignment horizontal="left" vertical="center" wrapText="1"/>
    </xf>
    <xf numFmtId="0" fontId="85" fillId="0" borderId="58" xfId="0" applyFont="1" applyBorder="1" applyAlignment="1">
      <alignment horizontal="left" vertical="center" wrapText="1"/>
    </xf>
    <xf numFmtId="0" fontId="85" fillId="0" borderId="102" xfId="44" applyFont="1" applyBorder="1" applyAlignment="1">
      <alignment horizontal="center" vertical="center"/>
    </xf>
    <xf numFmtId="0" fontId="85" fillId="0" borderId="103" xfId="44" applyFont="1" applyBorder="1" applyAlignment="1">
      <alignment horizontal="center" vertical="center"/>
    </xf>
    <xf numFmtId="0" fontId="85" fillId="0" borderId="102" xfId="0" applyFont="1" applyBorder="1" applyAlignment="1">
      <alignment horizontal="left" vertical="center" wrapText="1"/>
    </xf>
    <xf numFmtId="0" fontId="85" fillId="0" borderId="30" xfId="0" applyFont="1" applyBorder="1" applyAlignment="1">
      <alignment horizontal="left" vertical="center" wrapText="1"/>
    </xf>
    <xf numFmtId="0" fontId="85" fillId="0" borderId="283" xfId="44" applyFont="1" applyBorder="1" applyAlignment="1">
      <alignment horizontal="center" vertical="center" wrapText="1" shrinkToFit="1"/>
    </xf>
    <xf numFmtId="0" fontId="85" fillId="0" borderId="105" xfId="44" applyFont="1" applyBorder="1" applyAlignment="1">
      <alignment horizontal="center" vertical="center" wrapText="1" shrinkToFit="1"/>
    </xf>
    <xf numFmtId="0" fontId="85" fillId="0" borderId="282" xfId="44" applyFont="1" applyBorder="1" applyAlignment="1">
      <alignment horizontal="left" vertical="center" wrapText="1"/>
    </xf>
    <xf numFmtId="0" fontId="85" fillId="0" borderId="19" xfId="0" applyFont="1" applyBorder="1" applyAlignment="1">
      <alignment horizontal="center" vertical="center"/>
    </xf>
    <xf numFmtId="0" fontId="85" fillId="0" borderId="101" xfId="0" applyFont="1" applyBorder="1" applyAlignment="1">
      <alignment horizontal="center" vertical="center"/>
    </xf>
    <xf numFmtId="0" fontId="85" fillId="0" borderId="54" xfId="0" applyFont="1" applyBorder="1" applyAlignment="1">
      <alignment horizontal="center" vertical="center"/>
    </xf>
    <xf numFmtId="0" fontId="85" fillId="0" borderId="61" xfId="0" applyFont="1" applyBorder="1" applyAlignment="1">
      <alignment horizontal="center" vertical="center"/>
    </xf>
    <xf numFmtId="0" fontId="85" fillId="0" borderId="100" xfId="0" applyFont="1" applyBorder="1" applyAlignment="1">
      <alignment horizontal="center" vertical="center"/>
    </xf>
    <xf numFmtId="0" fontId="85" fillId="0" borderId="106" xfId="0" applyFont="1" applyBorder="1" applyAlignment="1">
      <alignment horizontal="center" vertical="center"/>
    </xf>
    <xf numFmtId="177" fontId="85" fillId="25" borderId="27" xfId="44" applyNumberFormat="1" applyFont="1" applyFill="1" applyBorder="1" applyAlignment="1" applyProtection="1">
      <alignment horizontal="center" vertical="center"/>
      <protection locked="0"/>
    </xf>
    <xf numFmtId="177" fontId="85" fillId="25" borderId="39" xfId="44" applyNumberFormat="1" applyFont="1" applyFill="1" applyBorder="1" applyAlignment="1" applyProtection="1">
      <alignment horizontal="center" vertical="center"/>
      <protection locked="0"/>
    </xf>
    <xf numFmtId="177" fontId="85" fillId="25" borderId="58" xfId="44" applyNumberFormat="1" applyFont="1" applyFill="1" applyBorder="1" applyAlignment="1" applyProtection="1">
      <alignment horizontal="center" vertical="center"/>
      <protection locked="0"/>
    </xf>
    <xf numFmtId="177" fontId="85" fillId="25" borderId="62" xfId="44" applyNumberFormat="1" applyFont="1" applyFill="1" applyBorder="1" applyAlignment="1" applyProtection="1">
      <alignment horizontal="center" vertical="center"/>
      <protection locked="0"/>
    </xf>
    <xf numFmtId="0" fontId="85" fillId="0" borderId="62" xfId="44" applyFont="1" applyBorder="1" applyAlignment="1">
      <alignment horizontal="center" vertical="center" shrinkToFit="1"/>
    </xf>
    <xf numFmtId="0" fontId="85" fillId="0" borderId="29" xfId="44" applyFont="1" applyBorder="1" applyAlignment="1">
      <alignment horizontal="center" vertical="center"/>
    </xf>
    <xf numFmtId="184" fontId="85" fillId="0" borderId="45" xfId="44" applyNumberFormat="1" applyFont="1" applyBorder="1" applyAlignment="1">
      <alignment horizontal="center" vertical="center" shrinkToFit="1"/>
    </xf>
    <xf numFmtId="184" fontId="85" fillId="0" borderId="51" xfId="44" applyNumberFormat="1" applyFont="1" applyBorder="1" applyAlignment="1">
      <alignment horizontal="center" vertical="center" shrinkToFit="1"/>
    </xf>
    <xf numFmtId="0" fontId="85" fillId="25" borderId="23" xfId="0" applyFont="1" applyFill="1" applyBorder="1" applyAlignment="1" applyProtection="1">
      <alignment horizontal="center" vertical="center" wrapText="1"/>
      <protection locked="0"/>
    </xf>
    <xf numFmtId="0" fontId="85" fillId="25" borderId="38" xfId="0" applyFont="1" applyFill="1" applyBorder="1" applyAlignment="1" applyProtection="1">
      <alignment horizontal="center" vertical="center" wrapText="1"/>
      <protection locked="0"/>
    </xf>
    <xf numFmtId="0" fontId="85" fillId="25" borderId="36" xfId="0" applyFont="1" applyFill="1" applyBorder="1" applyAlignment="1" applyProtection="1">
      <alignment horizontal="center" vertical="center" wrapText="1"/>
      <protection locked="0"/>
    </xf>
    <xf numFmtId="0" fontId="86" fillId="0" borderId="0" xfId="0" quotePrefix="1" applyFont="1" applyAlignment="1">
      <alignment horizontal="center" vertical="center"/>
    </xf>
    <xf numFmtId="0" fontId="85" fillId="50" borderId="0" xfId="44" applyFont="1" applyFill="1" applyAlignment="1">
      <alignment horizontal="right" shrinkToFit="1"/>
    </xf>
    <xf numFmtId="0" fontId="85" fillId="0" borderId="51" xfId="44" applyFont="1" applyBorder="1" applyAlignment="1">
      <alignment horizontal="center" vertical="center" shrinkToFit="1"/>
    </xf>
    <xf numFmtId="0" fontId="85" fillId="0" borderId="44" xfId="44" applyFont="1" applyBorder="1" applyAlignment="1">
      <alignment horizontal="center" vertical="center" shrinkToFit="1"/>
    </xf>
    <xf numFmtId="184" fontId="85" fillId="0" borderId="14" xfId="44" applyNumberFormat="1" applyFont="1" applyBorder="1" applyAlignment="1">
      <alignment horizontal="center" vertical="center"/>
    </xf>
    <xf numFmtId="184" fontId="85" fillId="0" borderId="51" xfId="44" applyNumberFormat="1" applyFont="1" applyBorder="1" applyAlignment="1">
      <alignment horizontal="center" vertical="center"/>
    </xf>
    <xf numFmtId="184" fontId="85" fillId="0" borderId="44" xfId="44" applyNumberFormat="1" applyFont="1" applyBorder="1" applyAlignment="1">
      <alignment horizontal="center" vertical="center" shrinkToFit="1"/>
    </xf>
    <xf numFmtId="0" fontId="85" fillId="0" borderId="27" xfId="44" applyFont="1" applyBorder="1" applyAlignment="1">
      <alignment horizontal="distributed" vertical="center" wrapText="1"/>
    </xf>
    <xf numFmtId="0" fontId="85" fillId="0" borderId="40" xfId="44" applyFont="1" applyBorder="1" applyAlignment="1">
      <alignment horizontal="distributed" vertical="center" wrapText="1"/>
    </xf>
    <xf numFmtId="179" fontId="85" fillId="0" borderId="27" xfId="279" applyNumberFormat="1" applyFont="1" applyFill="1" applyBorder="1" applyAlignment="1" applyProtection="1">
      <alignment horizontal="center" vertical="center" shrinkToFit="1"/>
    </xf>
    <xf numFmtId="179" fontId="85" fillId="0" borderId="39" xfId="279" applyNumberFormat="1" applyFont="1" applyFill="1" applyBorder="1" applyAlignment="1" applyProtection="1">
      <alignment horizontal="center" vertical="center" shrinkToFit="1"/>
    </xf>
    <xf numFmtId="179" fontId="85" fillId="0" borderId="20" xfId="279" applyNumberFormat="1" applyFont="1" applyFill="1" applyBorder="1" applyAlignment="1" applyProtection="1">
      <alignment horizontal="center" vertical="center" shrinkToFit="1"/>
    </xf>
    <xf numFmtId="179" fontId="85" fillId="0" borderId="41" xfId="279" applyNumberFormat="1" applyFont="1" applyFill="1" applyBorder="1" applyAlignment="1" applyProtection="1">
      <alignment horizontal="center" vertical="center" shrinkToFit="1"/>
    </xf>
    <xf numFmtId="0" fontId="85" fillId="0" borderId="35" xfId="44" applyFont="1" applyBorder="1" applyAlignment="1">
      <alignment horizontal="center" vertical="center" shrinkToFit="1"/>
    </xf>
    <xf numFmtId="0" fontId="85" fillId="0" borderId="40" xfId="44" applyFont="1" applyBorder="1" applyAlignment="1">
      <alignment horizontal="distributed" wrapText="1"/>
    </xf>
    <xf numFmtId="179" fontId="85" fillId="25" borderId="27" xfId="44" applyNumberFormat="1" applyFont="1" applyFill="1" applyBorder="1" applyAlignment="1" applyProtection="1">
      <alignment horizontal="center" vertical="center" shrinkToFit="1"/>
      <protection locked="0"/>
    </xf>
    <xf numFmtId="179" fontId="85" fillId="25" borderId="39" xfId="44" applyNumberFormat="1" applyFont="1" applyFill="1" applyBorder="1" applyAlignment="1" applyProtection="1">
      <alignment horizontal="center" vertical="center" shrinkToFit="1"/>
      <protection locked="0"/>
    </xf>
    <xf numFmtId="179" fontId="85" fillId="25" borderId="29" xfId="44" applyNumberFormat="1" applyFont="1" applyFill="1" applyBorder="1" applyAlignment="1" applyProtection="1">
      <alignment horizontal="center" vertical="center" shrinkToFit="1"/>
      <protection locked="0"/>
    </xf>
    <xf numFmtId="179" fontId="85" fillId="25" borderId="0" xfId="44" applyNumberFormat="1" applyFont="1" applyFill="1" applyAlignment="1" applyProtection="1">
      <alignment horizontal="center" vertical="center" shrinkToFit="1"/>
      <protection locked="0"/>
    </xf>
    <xf numFmtId="0" fontId="85" fillId="0" borderId="71" xfId="44" applyFont="1" applyBorder="1" applyAlignment="1">
      <alignment horizontal="center" vertical="center" shrinkToFit="1"/>
    </xf>
    <xf numFmtId="0" fontId="86" fillId="0" borderId="0" xfId="0" applyFont="1" applyAlignment="1">
      <alignment horizontal="center" vertical="center"/>
    </xf>
    <xf numFmtId="0" fontId="210" fillId="0" borderId="23" xfId="0" applyFont="1" applyBorder="1" applyAlignment="1">
      <alignment horizontal="distributed" vertical="center" wrapText="1"/>
    </xf>
    <xf numFmtId="0" fontId="210" fillId="0" borderId="38" xfId="0" applyFont="1" applyBorder="1" applyAlignment="1">
      <alignment horizontal="distributed" vertical="center" wrapText="1"/>
    </xf>
    <xf numFmtId="0" fontId="210" fillId="0" borderId="36" xfId="0" applyFont="1" applyBorder="1" applyAlignment="1">
      <alignment horizontal="distributed" vertical="center" wrapText="1"/>
    </xf>
    <xf numFmtId="0" fontId="85" fillId="26" borderId="23" xfId="0" applyFont="1" applyFill="1" applyBorder="1" applyAlignment="1" applyProtection="1">
      <alignment horizontal="left" vertical="center" wrapText="1"/>
      <protection locked="0"/>
    </xf>
    <xf numFmtId="0" fontId="85" fillId="26" borderId="38" xfId="0" applyFont="1" applyFill="1" applyBorder="1" applyAlignment="1" applyProtection="1">
      <alignment horizontal="left" vertical="center" wrapText="1"/>
      <protection locked="0"/>
    </xf>
    <xf numFmtId="0" fontId="85" fillId="26" borderId="36" xfId="0" applyFont="1" applyFill="1" applyBorder="1" applyAlignment="1" applyProtection="1">
      <alignment horizontal="left" vertical="center" wrapText="1"/>
      <protection locked="0"/>
    </xf>
    <xf numFmtId="0" fontId="85" fillId="0" borderId="38" xfId="0" applyFont="1" applyBorder="1" applyAlignment="1">
      <alignment horizontal="distributed" vertical="center" wrapText="1"/>
    </xf>
    <xf numFmtId="0" fontId="85" fillId="0" borderId="36" xfId="0" applyFont="1" applyBorder="1" applyAlignment="1">
      <alignment horizontal="distributed" vertical="center" wrapText="1"/>
    </xf>
    <xf numFmtId="201" fontId="85" fillId="25" borderId="23" xfId="281" applyNumberFormat="1" applyFont="1" applyFill="1" applyBorder="1" applyAlignment="1" applyProtection="1">
      <alignment horizontal="center" vertical="center" wrapText="1"/>
      <protection locked="0"/>
    </xf>
    <xf numFmtId="201" fontId="85" fillId="25" borderId="38" xfId="281" applyNumberFormat="1" applyFont="1" applyFill="1" applyBorder="1" applyAlignment="1" applyProtection="1">
      <alignment horizontal="center" vertical="center" wrapText="1"/>
      <protection locked="0"/>
    </xf>
    <xf numFmtId="201" fontId="85" fillId="0" borderId="23" xfId="0" applyNumberFormat="1" applyFont="1" applyBorder="1" applyAlignment="1">
      <alignment horizontal="center" vertical="center" wrapText="1"/>
    </xf>
    <xf numFmtId="201" fontId="85" fillId="0" borderId="38" xfId="0" applyNumberFormat="1" applyFont="1" applyBorder="1" applyAlignment="1">
      <alignment horizontal="center" vertical="center" wrapText="1"/>
    </xf>
    <xf numFmtId="0" fontId="85" fillId="25" borderId="23" xfId="0" applyFont="1" applyFill="1" applyBorder="1" applyAlignment="1" applyProtection="1">
      <alignment horizontal="center" vertical="center" shrinkToFit="1"/>
      <protection locked="0"/>
    </xf>
    <xf numFmtId="0" fontId="35" fillId="0" borderId="23" xfId="0" applyFont="1" applyBorder="1" applyAlignment="1">
      <alignment horizontal="center" vertical="center" wrapText="1"/>
    </xf>
    <xf numFmtId="0" fontId="35" fillId="0" borderId="38" xfId="0" applyFont="1" applyBorder="1" applyAlignment="1">
      <alignment horizontal="center" vertical="center" wrapText="1"/>
    </xf>
    <xf numFmtId="0" fontId="35" fillId="0" borderId="36" xfId="0" applyFont="1" applyBorder="1" applyAlignment="1">
      <alignment horizontal="center" vertical="center" wrapText="1"/>
    </xf>
    <xf numFmtId="0" fontId="81" fillId="0" borderId="0" xfId="0" applyFont="1" applyAlignment="1">
      <alignment horizontal="center" vertical="center"/>
    </xf>
    <xf numFmtId="0" fontId="81" fillId="0" borderId="0" xfId="0" applyFont="1" applyAlignment="1">
      <alignment horizontal="left" vertical="center" wrapText="1"/>
    </xf>
    <xf numFmtId="0" fontId="182" fillId="0" borderId="0" xfId="0" applyFont="1" applyAlignment="1">
      <alignment horizontal="center" vertical="center"/>
    </xf>
    <xf numFmtId="0" fontId="81" fillId="0" borderId="0" xfId="0" applyFont="1" applyAlignment="1">
      <alignment vertical="center" wrapText="1"/>
    </xf>
    <xf numFmtId="0" fontId="81" fillId="0" borderId="0" xfId="0" applyFont="1">
      <alignment vertical="center"/>
    </xf>
    <xf numFmtId="0" fontId="81" fillId="0" borderId="0" xfId="0" applyFont="1" applyAlignment="1">
      <alignment horizontal="center" vertical="center" wrapText="1"/>
    </xf>
    <xf numFmtId="0" fontId="81" fillId="0" borderId="0" xfId="0" applyFont="1" applyAlignment="1">
      <alignment horizontal="right" vertical="center"/>
    </xf>
    <xf numFmtId="0" fontId="81" fillId="0" borderId="0" xfId="0" applyFont="1" applyAlignment="1">
      <alignment vertical="top"/>
    </xf>
    <xf numFmtId="0" fontId="85" fillId="0" borderId="0" xfId="0" applyFont="1" applyAlignment="1">
      <alignment horizontal="right" vertical="center"/>
    </xf>
    <xf numFmtId="0" fontId="85" fillId="0" borderId="0" xfId="0" applyFont="1" applyAlignment="1">
      <alignment horizontal="center" vertical="center"/>
    </xf>
    <xf numFmtId="0" fontId="81" fillId="0" borderId="0" xfId="293" applyFont="1" applyAlignment="1">
      <alignment horizontal="center" vertical="center"/>
    </xf>
    <xf numFmtId="0" fontId="81" fillId="0" borderId="0" xfId="293" applyFont="1" applyAlignment="1" applyProtection="1">
      <alignment horizontal="center" vertical="center"/>
      <protection locked="0"/>
    </xf>
    <xf numFmtId="0" fontId="182" fillId="0" borderId="0" xfId="0" applyFont="1" applyAlignment="1">
      <alignment horizontal="center" vertical="top"/>
    </xf>
    <xf numFmtId="0" fontId="0" fillId="30" borderId="19" xfId="0" applyFill="1" applyBorder="1" applyAlignment="1">
      <alignment horizontal="center" vertical="center"/>
    </xf>
    <xf numFmtId="0" fontId="0" fillId="30" borderId="101" xfId="0" applyFill="1" applyBorder="1" applyAlignment="1">
      <alignment horizontal="center" vertical="center"/>
    </xf>
    <xf numFmtId="0" fontId="0" fillId="30" borderId="61" xfId="0" applyFill="1" applyBorder="1" applyAlignment="1">
      <alignment horizontal="center" vertical="center"/>
    </xf>
    <xf numFmtId="0" fontId="0" fillId="30" borderId="100" xfId="0" applyFill="1" applyBorder="1" applyAlignment="1">
      <alignment horizontal="center" vertical="center"/>
    </xf>
    <xf numFmtId="0" fontId="0" fillId="30" borderId="323" xfId="0" applyFill="1" applyBorder="1" applyAlignment="1">
      <alignment vertical="center" wrapText="1"/>
    </xf>
    <xf numFmtId="0" fontId="0" fillId="0" borderId="56" xfId="0" applyBorder="1" applyAlignment="1">
      <alignment vertical="center" wrapText="1"/>
    </xf>
    <xf numFmtId="0" fontId="0" fillId="0" borderId="27"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23" xfId="0" applyBorder="1" applyAlignment="1">
      <alignment horizontal="center" vertical="center" wrapText="1"/>
    </xf>
    <xf numFmtId="0" fontId="0" fillId="0" borderId="57" xfId="0" applyBorder="1" applyAlignment="1">
      <alignment horizontal="center" vertical="center" wrapText="1"/>
    </xf>
    <xf numFmtId="0" fontId="0" fillId="0" borderId="55" xfId="0" applyBorder="1" applyAlignment="1">
      <alignment horizontal="center" vertical="center" wrapText="1"/>
    </xf>
    <xf numFmtId="0" fontId="0" fillId="30" borderId="23" xfId="0" applyFill="1" applyBorder="1" applyAlignment="1">
      <alignment horizontal="center" vertical="center"/>
    </xf>
    <xf numFmtId="0" fontId="0" fillId="30" borderId="27" xfId="0" applyFill="1" applyBorder="1" applyAlignment="1">
      <alignment horizontal="center" vertical="center"/>
    </xf>
    <xf numFmtId="0" fontId="133" fillId="25" borderId="189" xfId="43" applyFont="1" applyFill="1" applyBorder="1" applyAlignment="1" applyProtection="1">
      <alignment horizontal="left" vertical="center" shrinkToFit="1"/>
      <protection locked="0"/>
    </xf>
  </cellXfs>
  <cellStyles count="469">
    <cellStyle name="20% - アクセント 1" xfId="1" builtinId="30" customBuiltin="1"/>
    <cellStyle name="20% - アクセント 1 2" xfId="48" xr:uid="{00000000-0005-0000-0000-000001000000}"/>
    <cellStyle name="20% - アクセント 1 2 2" xfId="49" xr:uid="{00000000-0005-0000-0000-000002000000}"/>
    <cellStyle name="20% - アクセント 1 3" xfId="50" xr:uid="{00000000-0005-0000-0000-000003000000}"/>
    <cellStyle name="20% - アクセント 1 4" xfId="298" xr:uid="{00000000-0005-0000-0000-000004000000}"/>
    <cellStyle name="20% - アクセント 2" xfId="2" builtinId="34" customBuiltin="1"/>
    <cellStyle name="20% - アクセント 2 2" xfId="51" xr:uid="{00000000-0005-0000-0000-000006000000}"/>
    <cellStyle name="20% - アクセント 2 2 2" xfId="52" xr:uid="{00000000-0005-0000-0000-000007000000}"/>
    <cellStyle name="20% - アクセント 2 3" xfId="53" xr:uid="{00000000-0005-0000-0000-000008000000}"/>
    <cellStyle name="20% - アクセント 2 4" xfId="299" xr:uid="{00000000-0005-0000-0000-000009000000}"/>
    <cellStyle name="20% - アクセント 3" xfId="3" builtinId="38" customBuiltin="1"/>
    <cellStyle name="20% - アクセント 3 2" xfId="54" xr:uid="{00000000-0005-0000-0000-00000B000000}"/>
    <cellStyle name="20% - アクセント 3 2 2" xfId="55" xr:uid="{00000000-0005-0000-0000-00000C000000}"/>
    <cellStyle name="20% - アクセント 3 3" xfId="56" xr:uid="{00000000-0005-0000-0000-00000D000000}"/>
    <cellStyle name="20% - アクセント 3 4" xfId="300" xr:uid="{00000000-0005-0000-0000-00000E000000}"/>
    <cellStyle name="20% - アクセント 4" xfId="4" builtinId="42" customBuiltin="1"/>
    <cellStyle name="20% - アクセント 4 2" xfId="57" xr:uid="{00000000-0005-0000-0000-000010000000}"/>
    <cellStyle name="20% - アクセント 4 2 2" xfId="58" xr:uid="{00000000-0005-0000-0000-000011000000}"/>
    <cellStyle name="20% - アクセント 4 3" xfId="59" xr:uid="{00000000-0005-0000-0000-000012000000}"/>
    <cellStyle name="20% - アクセント 4 4" xfId="301" xr:uid="{00000000-0005-0000-0000-000013000000}"/>
    <cellStyle name="20% - アクセント 5" xfId="5" builtinId="46" customBuiltin="1"/>
    <cellStyle name="20% - アクセント 5 2" xfId="60" xr:uid="{00000000-0005-0000-0000-000015000000}"/>
    <cellStyle name="20% - アクセント 5 2 2" xfId="61" xr:uid="{00000000-0005-0000-0000-000016000000}"/>
    <cellStyle name="20% - アクセント 5 3" xfId="62" xr:uid="{00000000-0005-0000-0000-000017000000}"/>
    <cellStyle name="20% - アクセント 5 4" xfId="302" xr:uid="{00000000-0005-0000-0000-000018000000}"/>
    <cellStyle name="20% - アクセント 6" xfId="6" builtinId="50" customBuiltin="1"/>
    <cellStyle name="20% - アクセント 6 2" xfId="63" xr:uid="{00000000-0005-0000-0000-00001A000000}"/>
    <cellStyle name="20% - アクセント 6 2 2" xfId="64" xr:uid="{00000000-0005-0000-0000-00001B000000}"/>
    <cellStyle name="20% - アクセント 6 3" xfId="65" xr:uid="{00000000-0005-0000-0000-00001C000000}"/>
    <cellStyle name="20% - アクセント 6 4" xfId="303" xr:uid="{00000000-0005-0000-0000-00001D000000}"/>
    <cellStyle name="40% - アクセント 1" xfId="7" builtinId="31" customBuiltin="1"/>
    <cellStyle name="40% - アクセント 1 2" xfId="66" xr:uid="{00000000-0005-0000-0000-00001F000000}"/>
    <cellStyle name="40% - アクセント 1 2 2" xfId="67" xr:uid="{00000000-0005-0000-0000-000020000000}"/>
    <cellStyle name="40% - アクセント 1 3" xfId="68" xr:uid="{00000000-0005-0000-0000-000021000000}"/>
    <cellStyle name="40% - アクセント 1 4" xfId="304" xr:uid="{00000000-0005-0000-0000-000022000000}"/>
    <cellStyle name="40% - アクセント 2" xfId="8" builtinId="35" customBuiltin="1"/>
    <cellStyle name="40% - アクセント 2 2" xfId="69" xr:uid="{00000000-0005-0000-0000-000024000000}"/>
    <cellStyle name="40% - アクセント 2 2 2" xfId="70" xr:uid="{00000000-0005-0000-0000-000025000000}"/>
    <cellStyle name="40% - アクセント 2 3" xfId="71" xr:uid="{00000000-0005-0000-0000-000026000000}"/>
    <cellStyle name="40% - アクセント 2 4" xfId="305" xr:uid="{00000000-0005-0000-0000-000027000000}"/>
    <cellStyle name="40% - アクセント 3" xfId="9" builtinId="39" customBuiltin="1"/>
    <cellStyle name="40% - アクセント 3 2" xfId="72" xr:uid="{00000000-0005-0000-0000-000029000000}"/>
    <cellStyle name="40% - アクセント 3 2 2" xfId="73" xr:uid="{00000000-0005-0000-0000-00002A000000}"/>
    <cellStyle name="40% - アクセント 3 3" xfId="74" xr:uid="{00000000-0005-0000-0000-00002B000000}"/>
    <cellStyle name="40% - アクセント 3 4" xfId="306" xr:uid="{00000000-0005-0000-0000-00002C000000}"/>
    <cellStyle name="40% - アクセント 4" xfId="10" builtinId="43" customBuiltin="1"/>
    <cellStyle name="40% - アクセント 4 2" xfId="75" xr:uid="{00000000-0005-0000-0000-00002E000000}"/>
    <cellStyle name="40% - アクセント 4 2 2" xfId="76" xr:uid="{00000000-0005-0000-0000-00002F000000}"/>
    <cellStyle name="40% - アクセント 4 3" xfId="77" xr:uid="{00000000-0005-0000-0000-000030000000}"/>
    <cellStyle name="40% - アクセント 4 4" xfId="307" xr:uid="{00000000-0005-0000-0000-000031000000}"/>
    <cellStyle name="40% - アクセント 5" xfId="11" builtinId="47" customBuiltin="1"/>
    <cellStyle name="40% - アクセント 5 2" xfId="78" xr:uid="{00000000-0005-0000-0000-000033000000}"/>
    <cellStyle name="40% - アクセント 5 2 2" xfId="79" xr:uid="{00000000-0005-0000-0000-000034000000}"/>
    <cellStyle name="40% - アクセント 5 3" xfId="80" xr:uid="{00000000-0005-0000-0000-000035000000}"/>
    <cellStyle name="40% - アクセント 5 4" xfId="308" xr:uid="{00000000-0005-0000-0000-000036000000}"/>
    <cellStyle name="40% - アクセント 6" xfId="12" builtinId="51" customBuiltin="1"/>
    <cellStyle name="40% - アクセント 6 2" xfId="81" xr:uid="{00000000-0005-0000-0000-000038000000}"/>
    <cellStyle name="40% - アクセント 6 2 2" xfId="82" xr:uid="{00000000-0005-0000-0000-000039000000}"/>
    <cellStyle name="40% - アクセント 6 3" xfId="83" xr:uid="{00000000-0005-0000-0000-00003A000000}"/>
    <cellStyle name="40% - アクセント 6 4" xfId="309" xr:uid="{00000000-0005-0000-0000-00003B000000}"/>
    <cellStyle name="60% - アクセント 1" xfId="13" builtinId="32" customBuiltin="1"/>
    <cellStyle name="60% - アクセント 1 2" xfId="84" xr:uid="{00000000-0005-0000-0000-00003D000000}"/>
    <cellStyle name="60% - アクセント 1 2 2" xfId="85" xr:uid="{00000000-0005-0000-0000-00003E000000}"/>
    <cellStyle name="60% - アクセント 1 3" xfId="86" xr:uid="{00000000-0005-0000-0000-00003F000000}"/>
    <cellStyle name="60% - アクセント 1 4" xfId="310" xr:uid="{00000000-0005-0000-0000-000040000000}"/>
    <cellStyle name="60% - アクセント 2" xfId="14" builtinId="36" customBuiltin="1"/>
    <cellStyle name="60% - アクセント 2 2" xfId="87" xr:uid="{00000000-0005-0000-0000-000042000000}"/>
    <cellStyle name="60% - アクセント 2 2 2" xfId="88" xr:uid="{00000000-0005-0000-0000-000043000000}"/>
    <cellStyle name="60% - アクセント 2 3" xfId="89" xr:uid="{00000000-0005-0000-0000-000044000000}"/>
    <cellStyle name="60% - アクセント 2 4" xfId="311" xr:uid="{00000000-0005-0000-0000-000045000000}"/>
    <cellStyle name="60% - アクセント 3" xfId="15" builtinId="40" customBuiltin="1"/>
    <cellStyle name="60% - アクセント 3 2" xfId="90" xr:uid="{00000000-0005-0000-0000-000047000000}"/>
    <cellStyle name="60% - アクセント 3 2 2" xfId="91" xr:uid="{00000000-0005-0000-0000-000048000000}"/>
    <cellStyle name="60% - アクセント 3 3" xfId="92" xr:uid="{00000000-0005-0000-0000-000049000000}"/>
    <cellStyle name="60% - アクセント 3 4" xfId="312" xr:uid="{00000000-0005-0000-0000-00004A000000}"/>
    <cellStyle name="60% - アクセント 4" xfId="16" builtinId="44" customBuiltin="1"/>
    <cellStyle name="60% - アクセント 4 2" xfId="93" xr:uid="{00000000-0005-0000-0000-00004C000000}"/>
    <cellStyle name="60% - アクセント 4 2 2" xfId="94" xr:uid="{00000000-0005-0000-0000-00004D000000}"/>
    <cellStyle name="60% - アクセント 4 3" xfId="95" xr:uid="{00000000-0005-0000-0000-00004E000000}"/>
    <cellStyle name="60% - アクセント 4 4" xfId="313" xr:uid="{00000000-0005-0000-0000-00004F000000}"/>
    <cellStyle name="60% - アクセント 5" xfId="17" builtinId="48" customBuiltin="1"/>
    <cellStyle name="60% - アクセント 5 2" xfId="96" xr:uid="{00000000-0005-0000-0000-000051000000}"/>
    <cellStyle name="60% - アクセント 5 2 2" xfId="97" xr:uid="{00000000-0005-0000-0000-000052000000}"/>
    <cellStyle name="60% - アクセント 5 3" xfId="98" xr:uid="{00000000-0005-0000-0000-000053000000}"/>
    <cellStyle name="60% - アクセント 5 4" xfId="314" xr:uid="{00000000-0005-0000-0000-000054000000}"/>
    <cellStyle name="60% - アクセント 6" xfId="18" builtinId="52" customBuiltin="1"/>
    <cellStyle name="60% - アクセント 6 2" xfId="99" xr:uid="{00000000-0005-0000-0000-000056000000}"/>
    <cellStyle name="60% - アクセント 6 2 2" xfId="100" xr:uid="{00000000-0005-0000-0000-000057000000}"/>
    <cellStyle name="60% - アクセント 6 3" xfId="101" xr:uid="{00000000-0005-0000-0000-000058000000}"/>
    <cellStyle name="60% - アクセント 6 4" xfId="315" xr:uid="{00000000-0005-0000-0000-000059000000}"/>
    <cellStyle name="アクセント 1" xfId="19" builtinId="29" customBuiltin="1"/>
    <cellStyle name="アクセント 1 2" xfId="102" xr:uid="{00000000-0005-0000-0000-00005B000000}"/>
    <cellStyle name="アクセント 1 2 2" xfId="103" xr:uid="{00000000-0005-0000-0000-00005C000000}"/>
    <cellStyle name="アクセント 1 3" xfId="104" xr:uid="{00000000-0005-0000-0000-00005D000000}"/>
    <cellStyle name="アクセント 1 4" xfId="316" xr:uid="{00000000-0005-0000-0000-00005E000000}"/>
    <cellStyle name="アクセント 2" xfId="20" builtinId="33" customBuiltin="1"/>
    <cellStyle name="アクセント 2 2" xfId="105" xr:uid="{00000000-0005-0000-0000-000060000000}"/>
    <cellStyle name="アクセント 2 2 2" xfId="106" xr:uid="{00000000-0005-0000-0000-000061000000}"/>
    <cellStyle name="アクセント 2 3" xfId="107" xr:uid="{00000000-0005-0000-0000-000062000000}"/>
    <cellStyle name="アクセント 2 4" xfId="317" xr:uid="{00000000-0005-0000-0000-000063000000}"/>
    <cellStyle name="アクセント 3" xfId="21" builtinId="37" customBuiltin="1"/>
    <cellStyle name="アクセント 3 2" xfId="108" xr:uid="{00000000-0005-0000-0000-000065000000}"/>
    <cellStyle name="アクセント 3 2 2" xfId="109" xr:uid="{00000000-0005-0000-0000-000066000000}"/>
    <cellStyle name="アクセント 3 3" xfId="110" xr:uid="{00000000-0005-0000-0000-000067000000}"/>
    <cellStyle name="アクセント 3 4" xfId="318" xr:uid="{00000000-0005-0000-0000-000068000000}"/>
    <cellStyle name="アクセント 4" xfId="22" builtinId="41" customBuiltin="1"/>
    <cellStyle name="アクセント 4 2" xfId="111" xr:uid="{00000000-0005-0000-0000-00006A000000}"/>
    <cellStyle name="アクセント 4 2 2" xfId="112" xr:uid="{00000000-0005-0000-0000-00006B000000}"/>
    <cellStyle name="アクセント 4 3" xfId="113" xr:uid="{00000000-0005-0000-0000-00006C000000}"/>
    <cellStyle name="アクセント 4 4" xfId="319" xr:uid="{00000000-0005-0000-0000-00006D000000}"/>
    <cellStyle name="アクセント 5" xfId="23" builtinId="45" customBuiltin="1"/>
    <cellStyle name="アクセント 5 2" xfId="114" xr:uid="{00000000-0005-0000-0000-00006F000000}"/>
    <cellStyle name="アクセント 5 2 2" xfId="115" xr:uid="{00000000-0005-0000-0000-000070000000}"/>
    <cellStyle name="アクセント 5 3" xfId="116" xr:uid="{00000000-0005-0000-0000-000071000000}"/>
    <cellStyle name="アクセント 5 4" xfId="320" xr:uid="{00000000-0005-0000-0000-000072000000}"/>
    <cellStyle name="アクセント 6" xfId="24" builtinId="49" customBuiltin="1"/>
    <cellStyle name="アクセント 6 2" xfId="117" xr:uid="{00000000-0005-0000-0000-000074000000}"/>
    <cellStyle name="アクセント 6 2 2" xfId="118" xr:uid="{00000000-0005-0000-0000-000075000000}"/>
    <cellStyle name="アクセント 6 3" xfId="119" xr:uid="{00000000-0005-0000-0000-000076000000}"/>
    <cellStyle name="アクセント 6 4" xfId="321" xr:uid="{00000000-0005-0000-0000-000077000000}"/>
    <cellStyle name="スタイル 1" xfId="25" xr:uid="{00000000-0005-0000-0000-000078000000}"/>
    <cellStyle name="タイトル" xfId="26" builtinId="15" customBuiltin="1"/>
    <cellStyle name="タイトル 2" xfId="120" xr:uid="{00000000-0005-0000-0000-00007A000000}"/>
    <cellStyle name="タイトル 3" xfId="322" xr:uid="{00000000-0005-0000-0000-00007B000000}"/>
    <cellStyle name="チェック セル" xfId="27" builtinId="23" customBuiltin="1"/>
    <cellStyle name="チェック セル 2" xfId="121" xr:uid="{00000000-0005-0000-0000-00007D000000}"/>
    <cellStyle name="チェック セル 2 2" xfId="122" xr:uid="{00000000-0005-0000-0000-00007E000000}"/>
    <cellStyle name="チェック セル 3" xfId="123" xr:uid="{00000000-0005-0000-0000-00007F000000}"/>
    <cellStyle name="チェック セル 4" xfId="323" xr:uid="{00000000-0005-0000-0000-000080000000}"/>
    <cellStyle name="どちらでもない" xfId="28" builtinId="28" customBuiltin="1"/>
    <cellStyle name="どちらでもない 2" xfId="124" xr:uid="{00000000-0005-0000-0000-000082000000}"/>
    <cellStyle name="どちらでもない 2 2" xfId="125" xr:uid="{00000000-0005-0000-0000-000083000000}"/>
    <cellStyle name="どちらでもない 3" xfId="126" xr:uid="{00000000-0005-0000-0000-000084000000}"/>
    <cellStyle name="どちらでもない 4" xfId="324" xr:uid="{00000000-0005-0000-0000-000085000000}"/>
    <cellStyle name="パーセント" xfId="280" builtinId="5"/>
    <cellStyle name="パーセント 2" xfId="288" xr:uid="{00000000-0005-0000-0000-000087000000}"/>
    <cellStyle name="パーセント 2 2" xfId="440" xr:uid="{00000000-0005-0000-0000-000088000000}"/>
    <cellStyle name="パーセント 3" xfId="435" xr:uid="{00000000-0005-0000-0000-000089000000}"/>
    <cellStyle name="ハイパーリンク" xfId="282" builtinId="8"/>
    <cellStyle name="ハイパーリンク 2" xfId="127" xr:uid="{00000000-0005-0000-0000-00008B000000}"/>
    <cellStyle name="ハイパーリンク 3" xfId="128" xr:uid="{00000000-0005-0000-0000-00008C000000}"/>
    <cellStyle name="メモ" xfId="29" builtinId="10" customBuiltin="1"/>
    <cellStyle name="メモ 2" xfId="129" xr:uid="{00000000-0005-0000-0000-00008E000000}"/>
    <cellStyle name="メモ 2 2" xfId="130" xr:uid="{00000000-0005-0000-0000-00008F000000}"/>
    <cellStyle name="メモ 2 2 2" xfId="454" xr:uid="{00000000-0005-0000-0000-000090000000}"/>
    <cellStyle name="メモ 2 3" xfId="453" xr:uid="{00000000-0005-0000-0000-000091000000}"/>
    <cellStyle name="メモ 3" xfId="131" xr:uid="{00000000-0005-0000-0000-000092000000}"/>
    <cellStyle name="メモ 3 2" xfId="455" xr:uid="{00000000-0005-0000-0000-000093000000}"/>
    <cellStyle name="メモ 4" xfId="325" xr:uid="{00000000-0005-0000-0000-000094000000}"/>
    <cellStyle name="メモ 4 2" xfId="445" xr:uid="{00000000-0005-0000-0000-000095000000}"/>
    <cellStyle name="リンク セル" xfId="30" builtinId="24" customBuiltin="1"/>
    <cellStyle name="リンク セル 2" xfId="132" xr:uid="{00000000-0005-0000-0000-000097000000}"/>
    <cellStyle name="リンク セル 2 2" xfId="133" xr:uid="{00000000-0005-0000-0000-000098000000}"/>
    <cellStyle name="リンク セル 3" xfId="134" xr:uid="{00000000-0005-0000-0000-000099000000}"/>
    <cellStyle name="リンク セル 4" xfId="326" xr:uid="{00000000-0005-0000-0000-00009A000000}"/>
    <cellStyle name="悪い" xfId="31" builtinId="27" customBuiltin="1"/>
    <cellStyle name="悪い 2" xfId="135" xr:uid="{00000000-0005-0000-0000-00009C000000}"/>
    <cellStyle name="悪い 2 2" xfId="136" xr:uid="{00000000-0005-0000-0000-00009D000000}"/>
    <cellStyle name="悪い 3" xfId="137" xr:uid="{00000000-0005-0000-0000-00009E000000}"/>
    <cellStyle name="悪い 4" xfId="327" xr:uid="{00000000-0005-0000-0000-00009F000000}"/>
    <cellStyle name="計算" xfId="32" builtinId="22" customBuiltin="1"/>
    <cellStyle name="計算 2" xfId="138" xr:uid="{00000000-0005-0000-0000-0000A1000000}"/>
    <cellStyle name="計算 2 2" xfId="139" xr:uid="{00000000-0005-0000-0000-0000A2000000}"/>
    <cellStyle name="計算 2 2 2" xfId="457" xr:uid="{00000000-0005-0000-0000-0000A3000000}"/>
    <cellStyle name="計算 2 3" xfId="456" xr:uid="{00000000-0005-0000-0000-0000A4000000}"/>
    <cellStyle name="計算 3" xfId="140" xr:uid="{00000000-0005-0000-0000-0000A5000000}"/>
    <cellStyle name="計算 3 2" xfId="458" xr:uid="{00000000-0005-0000-0000-0000A6000000}"/>
    <cellStyle name="計算 4" xfId="328" xr:uid="{00000000-0005-0000-0000-0000A7000000}"/>
    <cellStyle name="計算 4 2" xfId="446" xr:uid="{00000000-0005-0000-0000-0000A8000000}"/>
    <cellStyle name="警告文" xfId="33" builtinId="11" customBuiltin="1"/>
    <cellStyle name="警告文 2" xfId="141" xr:uid="{00000000-0005-0000-0000-0000AA000000}"/>
    <cellStyle name="警告文 2 2" xfId="142" xr:uid="{00000000-0005-0000-0000-0000AB000000}"/>
    <cellStyle name="警告文 3" xfId="143" xr:uid="{00000000-0005-0000-0000-0000AC000000}"/>
    <cellStyle name="警告文 4" xfId="329" xr:uid="{00000000-0005-0000-0000-0000AD000000}"/>
    <cellStyle name="桁区切り" xfId="281" builtinId="6"/>
    <cellStyle name="桁区切り 2" xfId="34" xr:uid="{00000000-0005-0000-0000-0000AF000000}"/>
    <cellStyle name="桁区切り 2 2" xfId="144" xr:uid="{00000000-0005-0000-0000-0000B0000000}"/>
    <cellStyle name="桁区切り 2 3" xfId="145" xr:uid="{00000000-0005-0000-0000-0000B1000000}"/>
    <cellStyle name="桁区切り 2 4" xfId="146" xr:uid="{00000000-0005-0000-0000-0000B2000000}"/>
    <cellStyle name="桁区切り 2 5" xfId="286" xr:uid="{00000000-0005-0000-0000-0000B3000000}"/>
    <cellStyle name="桁区切り 2 5 2" xfId="439" xr:uid="{00000000-0005-0000-0000-0000B4000000}"/>
    <cellStyle name="桁区切り 3" xfId="147" xr:uid="{00000000-0005-0000-0000-0000B5000000}"/>
    <cellStyle name="桁区切り 4" xfId="148" xr:uid="{00000000-0005-0000-0000-0000B6000000}"/>
    <cellStyle name="桁区切り 5" xfId="149" xr:uid="{00000000-0005-0000-0000-0000B7000000}"/>
    <cellStyle name="桁区切り 6" xfId="290" xr:uid="{00000000-0005-0000-0000-0000B8000000}"/>
    <cellStyle name="桁区切り 6 2" xfId="442" xr:uid="{00000000-0005-0000-0000-0000B9000000}"/>
    <cellStyle name="桁区切り 7" xfId="295" xr:uid="{00000000-0005-0000-0000-0000BA000000}"/>
    <cellStyle name="桁区切り 7 2" xfId="450" xr:uid="{00000000-0005-0000-0000-0000BB000000}"/>
    <cellStyle name="桁区切り 7 3" xfId="436" xr:uid="{00000000-0005-0000-0000-0000BC000000}"/>
    <cellStyle name="見出し 1" xfId="35" builtinId="16" customBuiltin="1"/>
    <cellStyle name="見出し 1 2" xfId="150" xr:uid="{00000000-0005-0000-0000-0000BE000000}"/>
    <cellStyle name="見出し 1 3" xfId="330" xr:uid="{00000000-0005-0000-0000-0000BF000000}"/>
    <cellStyle name="見出し 2" xfId="36" builtinId="17" customBuiltin="1"/>
    <cellStyle name="見出し 2 2" xfId="151" xr:uid="{00000000-0005-0000-0000-0000C1000000}"/>
    <cellStyle name="見出し 2 3" xfId="331" xr:uid="{00000000-0005-0000-0000-0000C2000000}"/>
    <cellStyle name="見出し 3" xfId="37" builtinId="18" customBuiltin="1"/>
    <cellStyle name="見出し 3 2" xfId="152" xr:uid="{00000000-0005-0000-0000-0000C4000000}"/>
    <cellStyle name="見出し 3 3" xfId="332" xr:uid="{00000000-0005-0000-0000-0000C5000000}"/>
    <cellStyle name="見出し 4" xfId="38" builtinId="19" customBuiltin="1"/>
    <cellStyle name="見出し 4 2" xfId="153" xr:uid="{00000000-0005-0000-0000-0000C7000000}"/>
    <cellStyle name="見出し 4 3" xfId="333" xr:uid="{00000000-0005-0000-0000-0000C8000000}"/>
    <cellStyle name="集計" xfId="39" builtinId="25" customBuiltin="1"/>
    <cellStyle name="集計 2" xfId="154" xr:uid="{00000000-0005-0000-0000-0000CA000000}"/>
    <cellStyle name="集計 2 2" xfId="155" xr:uid="{00000000-0005-0000-0000-0000CB000000}"/>
    <cellStyle name="集計 2 2 2" xfId="460" xr:uid="{00000000-0005-0000-0000-0000CC000000}"/>
    <cellStyle name="集計 2 3" xfId="459" xr:uid="{00000000-0005-0000-0000-0000CD000000}"/>
    <cellStyle name="集計 3" xfId="156" xr:uid="{00000000-0005-0000-0000-0000CE000000}"/>
    <cellStyle name="集計 3 2" xfId="461" xr:uid="{00000000-0005-0000-0000-0000CF000000}"/>
    <cellStyle name="集計 4" xfId="334" xr:uid="{00000000-0005-0000-0000-0000D0000000}"/>
    <cellStyle name="集計 4 2" xfId="448" xr:uid="{00000000-0005-0000-0000-0000D1000000}"/>
    <cellStyle name="出力" xfId="40" builtinId="21" customBuiltin="1"/>
    <cellStyle name="出力 2" xfId="157" xr:uid="{00000000-0005-0000-0000-0000D3000000}"/>
    <cellStyle name="出力 2 2" xfId="158" xr:uid="{00000000-0005-0000-0000-0000D4000000}"/>
    <cellStyle name="出力 2 2 2" xfId="463" xr:uid="{00000000-0005-0000-0000-0000D5000000}"/>
    <cellStyle name="出力 2 3" xfId="462" xr:uid="{00000000-0005-0000-0000-0000D6000000}"/>
    <cellStyle name="出力 3" xfId="159" xr:uid="{00000000-0005-0000-0000-0000D7000000}"/>
    <cellStyle name="出力 3 2" xfId="464" xr:uid="{00000000-0005-0000-0000-0000D8000000}"/>
    <cellStyle name="出力 4" xfId="335" xr:uid="{00000000-0005-0000-0000-0000D9000000}"/>
    <cellStyle name="出力 4 2" xfId="451" xr:uid="{00000000-0005-0000-0000-0000DA000000}"/>
    <cellStyle name="説明文" xfId="41" builtinId="53" customBuiltin="1"/>
    <cellStyle name="説明文 2" xfId="160" xr:uid="{00000000-0005-0000-0000-0000DC000000}"/>
    <cellStyle name="説明文 2 2" xfId="161" xr:uid="{00000000-0005-0000-0000-0000DD000000}"/>
    <cellStyle name="説明文 3" xfId="162" xr:uid="{00000000-0005-0000-0000-0000DE000000}"/>
    <cellStyle name="説明文 4" xfId="336" xr:uid="{00000000-0005-0000-0000-0000DF000000}"/>
    <cellStyle name="通貨" xfId="279" builtinId="7"/>
    <cellStyle name="通貨 2" xfId="434" xr:uid="{00000000-0005-0000-0000-0000E1000000}"/>
    <cellStyle name="通貨 2 2" xfId="447" xr:uid="{00000000-0005-0000-0000-0000E2000000}"/>
    <cellStyle name="入力" xfId="42" builtinId="20" customBuiltin="1"/>
    <cellStyle name="入力 2" xfId="163" xr:uid="{00000000-0005-0000-0000-0000E4000000}"/>
    <cellStyle name="入力 2 2" xfId="164" xr:uid="{00000000-0005-0000-0000-0000E5000000}"/>
    <cellStyle name="入力 2 2 2" xfId="466" xr:uid="{00000000-0005-0000-0000-0000E6000000}"/>
    <cellStyle name="入力 2 3" xfId="465" xr:uid="{00000000-0005-0000-0000-0000E7000000}"/>
    <cellStyle name="入力 3" xfId="165" xr:uid="{00000000-0005-0000-0000-0000E8000000}"/>
    <cellStyle name="入力 3 2" xfId="467" xr:uid="{00000000-0005-0000-0000-0000E9000000}"/>
    <cellStyle name="入力 4" xfId="337" xr:uid="{00000000-0005-0000-0000-0000EA000000}"/>
    <cellStyle name="入力 4 2" xfId="452" xr:uid="{00000000-0005-0000-0000-0000EB000000}"/>
    <cellStyle name="標準" xfId="0" builtinId="0"/>
    <cellStyle name="標準 10" xfId="166" xr:uid="{00000000-0005-0000-0000-0000ED000000}"/>
    <cellStyle name="標準 10 2" xfId="167" xr:uid="{00000000-0005-0000-0000-0000EE000000}"/>
    <cellStyle name="標準 10 2 2" xfId="168" xr:uid="{00000000-0005-0000-0000-0000EF000000}"/>
    <cellStyle name="標準 10 2 2 2" xfId="342" xr:uid="{00000000-0005-0000-0000-0000F0000000}"/>
    <cellStyle name="標準 10 2 3" xfId="341" xr:uid="{00000000-0005-0000-0000-0000F1000000}"/>
    <cellStyle name="標準 10 3" xfId="169" xr:uid="{00000000-0005-0000-0000-0000F2000000}"/>
    <cellStyle name="標準 10 3 2" xfId="170" xr:uid="{00000000-0005-0000-0000-0000F3000000}"/>
    <cellStyle name="標準 10 3 2 2" xfId="344" xr:uid="{00000000-0005-0000-0000-0000F4000000}"/>
    <cellStyle name="標準 10 3 3" xfId="343" xr:uid="{00000000-0005-0000-0000-0000F5000000}"/>
    <cellStyle name="標準 10 4" xfId="171" xr:uid="{00000000-0005-0000-0000-0000F6000000}"/>
    <cellStyle name="標準 10 4 2" xfId="345" xr:uid="{00000000-0005-0000-0000-0000F7000000}"/>
    <cellStyle name="標準 10 5" xfId="340" xr:uid="{00000000-0005-0000-0000-0000F8000000}"/>
    <cellStyle name="標準 11" xfId="172" xr:uid="{00000000-0005-0000-0000-0000F9000000}"/>
    <cellStyle name="標準 12" xfId="173" xr:uid="{00000000-0005-0000-0000-0000FA000000}"/>
    <cellStyle name="標準 12 2" xfId="174" xr:uid="{00000000-0005-0000-0000-0000FB000000}"/>
    <cellStyle name="標準 12 2 2" xfId="175" xr:uid="{00000000-0005-0000-0000-0000FC000000}"/>
    <cellStyle name="標準 12 2 2 2" xfId="348" xr:uid="{00000000-0005-0000-0000-0000FD000000}"/>
    <cellStyle name="標準 12 2 3" xfId="347" xr:uid="{00000000-0005-0000-0000-0000FE000000}"/>
    <cellStyle name="標準 12 3" xfId="176" xr:uid="{00000000-0005-0000-0000-0000FF000000}"/>
    <cellStyle name="標準 12 3 2" xfId="349" xr:uid="{00000000-0005-0000-0000-000000010000}"/>
    <cellStyle name="標準 12 4" xfId="346" xr:uid="{00000000-0005-0000-0000-000001010000}"/>
    <cellStyle name="標準 13" xfId="177" xr:uid="{00000000-0005-0000-0000-000002010000}"/>
    <cellStyle name="標準 14" xfId="178" xr:uid="{00000000-0005-0000-0000-000003010000}"/>
    <cellStyle name="標準 14 2" xfId="350" xr:uid="{00000000-0005-0000-0000-000004010000}"/>
    <cellStyle name="標準 15" xfId="179" xr:uid="{00000000-0005-0000-0000-000005010000}"/>
    <cellStyle name="標準 16" xfId="289" xr:uid="{00000000-0005-0000-0000-000006010000}"/>
    <cellStyle name="標準 16 2" xfId="441" xr:uid="{00000000-0005-0000-0000-000007010000}"/>
    <cellStyle name="標準 17" xfId="291" xr:uid="{00000000-0005-0000-0000-000008010000}"/>
    <cellStyle name="標準 17 2" xfId="292" xr:uid="{00000000-0005-0000-0000-000009010000}"/>
    <cellStyle name="標準 17 2 2" xfId="444" xr:uid="{00000000-0005-0000-0000-00000A010000}"/>
    <cellStyle name="標準 17 3" xfId="443" xr:uid="{00000000-0005-0000-0000-00000B010000}"/>
    <cellStyle name="標準 18" xfId="294" xr:uid="{00000000-0005-0000-0000-00000C010000}"/>
    <cellStyle name="標準 18 2" xfId="449" xr:uid="{00000000-0005-0000-0000-00000D010000}"/>
    <cellStyle name="標準 18 3" xfId="297" xr:uid="{00000000-0005-0000-0000-00000E010000}"/>
    <cellStyle name="標準 19" xfId="296" xr:uid="{00000000-0005-0000-0000-00000F010000}"/>
    <cellStyle name="標準 2" xfId="43" xr:uid="{00000000-0005-0000-0000-000010010000}"/>
    <cellStyle name="標準 2 2" xfId="47" xr:uid="{00000000-0005-0000-0000-000011010000}"/>
    <cellStyle name="標準 2 2 2" xfId="180" xr:uid="{00000000-0005-0000-0000-000012010000}"/>
    <cellStyle name="標準 2 2 2 2" xfId="287" xr:uid="{00000000-0005-0000-0000-000013010000}"/>
    <cellStyle name="標準 2 2 3" xfId="181" xr:uid="{00000000-0005-0000-0000-000014010000}"/>
    <cellStyle name="標準 2 2 3 2" xfId="182" xr:uid="{00000000-0005-0000-0000-000015010000}"/>
    <cellStyle name="標準 2 2 4" xfId="285" xr:uid="{00000000-0005-0000-0000-000016010000}"/>
    <cellStyle name="標準 2 2 5" xfId="293" xr:uid="{00000000-0005-0000-0000-000017010000}"/>
    <cellStyle name="標準 2 3" xfId="183" xr:uid="{00000000-0005-0000-0000-000018010000}"/>
    <cellStyle name="標準 2 4" xfId="184" xr:uid="{00000000-0005-0000-0000-000019010000}"/>
    <cellStyle name="標準 2 5" xfId="185" xr:uid="{00000000-0005-0000-0000-00001A010000}"/>
    <cellStyle name="標準 2 5 2" xfId="351" xr:uid="{00000000-0005-0000-0000-00001B010000}"/>
    <cellStyle name="標準 2 6" xfId="186" xr:uid="{00000000-0005-0000-0000-00001C010000}"/>
    <cellStyle name="標準 2_【H23】05 立入日時確定連絡書" xfId="187" xr:uid="{00000000-0005-0000-0000-00001D010000}"/>
    <cellStyle name="標準 20" xfId="468" xr:uid="{B641EA24-1CE7-46DA-8C4E-0D0627E1EB49}"/>
    <cellStyle name="標準 3" xfId="46" xr:uid="{00000000-0005-0000-0000-00001E010000}"/>
    <cellStyle name="標準 3 2" xfId="188" xr:uid="{00000000-0005-0000-0000-00001F010000}"/>
    <cellStyle name="標準 3 3" xfId="339" xr:uid="{00000000-0005-0000-0000-000020010000}"/>
    <cellStyle name="標準 4" xfId="189" xr:uid="{00000000-0005-0000-0000-000021010000}"/>
    <cellStyle name="標準 4 2" xfId="190" xr:uid="{00000000-0005-0000-0000-000022010000}"/>
    <cellStyle name="標準 4 2 2" xfId="191" xr:uid="{00000000-0005-0000-0000-000023010000}"/>
    <cellStyle name="標準 4 3" xfId="284" xr:uid="{00000000-0005-0000-0000-000024010000}"/>
    <cellStyle name="標準 4 3 2" xfId="438" xr:uid="{00000000-0005-0000-0000-000025010000}"/>
    <cellStyle name="標準 5" xfId="192" xr:uid="{00000000-0005-0000-0000-000026010000}"/>
    <cellStyle name="標準 5 2" xfId="193" xr:uid="{00000000-0005-0000-0000-000027010000}"/>
    <cellStyle name="標準 5 2 2" xfId="194" xr:uid="{00000000-0005-0000-0000-000028010000}"/>
    <cellStyle name="標準 5 2 2 2" xfId="195" xr:uid="{00000000-0005-0000-0000-000029010000}"/>
    <cellStyle name="標準 5 2 2 2 2" xfId="196" xr:uid="{00000000-0005-0000-0000-00002A010000}"/>
    <cellStyle name="標準 5 2 2 2 2 2" xfId="197" xr:uid="{00000000-0005-0000-0000-00002B010000}"/>
    <cellStyle name="標準 5 2 2 2 2 2 2" xfId="356" xr:uid="{00000000-0005-0000-0000-00002C010000}"/>
    <cellStyle name="標準 5 2 2 2 2 3" xfId="355" xr:uid="{00000000-0005-0000-0000-00002D010000}"/>
    <cellStyle name="標準 5 2 2 2 3" xfId="198" xr:uid="{00000000-0005-0000-0000-00002E010000}"/>
    <cellStyle name="標準 5 2 2 2 3 2" xfId="357" xr:uid="{00000000-0005-0000-0000-00002F010000}"/>
    <cellStyle name="標準 5 2 2 2 4" xfId="354" xr:uid="{00000000-0005-0000-0000-000030010000}"/>
    <cellStyle name="標準 5 2 2 3" xfId="199" xr:uid="{00000000-0005-0000-0000-000031010000}"/>
    <cellStyle name="標準 5 2 2 3 2" xfId="200" xr:uid="{00000000-0005-0000-0000-000032010000}"/>
    <cellStyle name="標準 5 2 2 3 2 2" xfId="359" xr:uid="{00000000-0005-0000-0000-000033010000}"/>
    <cellStyle name="標準 5 2 2 3 3" xfId="358" xr:uid="{00000000-0005-0000-0000-000034010000}"/>
    <cellStyle name="標準 5 2 2 4" xfId="201" xr:uid="{00000000-0005-0000-0000-000035010000}"/>
    <cellStyle name="標準 5 2 2 4 2" xfId="360" xr:uid="{00000000-0005-0000-0000-000036010000}"/>
    <cellStyle name="標準 5 2 2 5" xfId="353" xr:uid="{00000000-0005-0000-0000-000037010000}"/>
    <cellStyle name="標準 5 2 3" xfId="202" xr:uid="{00000000-0005-0000-0000-000038010000}"/>
    <cellStyle name="標準 5 2 3 2" xfId="203" xr:uid="{00000000-0005-0000-0000-000039010000}"/>
    <cellStyle name="標準 5 2 3 2 2" xfId="204" xr:uid="{00000000-0005-0000-0000-00003A010000}"/>
    <cellStyle name="標準 5 2 3 2 2 2" xfId="205" xr:uid="{00000000-0005-0000-0000-00003B010000}"/>
    <cellStyle name="標準 5 2 3 2 2 2 2" xfId="364" xr:uid="{00000000-0005-0000-0000-00003C010000}"/>
    <cellStyle name="標準 5 2 3 2 2 3" xfId="363" xr:uid="{00000000-0005-0000-0000-00003D010000}"/>
    <cellStyle name="標準 5 2 3 2 3" xfId="206" xr:uid="{00000000-0005-0000-0000-00003E010000}"/>
    <cellStyle name="標準 5 2 3 2 3 2" xfId="365" xr:uid="{00000000-0005-0000-0000-00003F010000}"/>
    <cellStyle name="標準 5 2 3 2 4" xfId="362" xr:uid="{00000000-0005-0000-0000-000040010000}"/>
    <cellStyle name="標準 5 2 3 3" xfId="207" xr:uid="{00000000-0005-0000-0000-000041010000}"/>
    <cellStyle name="標準 5 2 3 3 2" xfId="208" xr:uid="{00000000-0005-0000-0000-000042010000}"/>
    <cellStyle name="標準 5 2 3 3 2 2" xfId="367" xr:uid="{00000000-0005-0000-0000-000043010000}"/>
    <cellStyle name="標準 5 2 3 3 3" xfId="366" xr:uid="{00000000-0005-0000-0000-000044010000}"/>
    <cellStyle name="標準 5 2 3 4" xfId="209" xr:uid="{00000000-0005-0000-0000-000045010000}"/>
    <cellStyle name="標準 5 2 3 4 2" xfId="368" xr:uid="{00000000-0005-0000-0000-000046010000}"/>
    <cellStyle name="標準 5 2 3 5" xfId="361" xr:uid="{00000000-0005-0000-0000-000047010000}"/>
    <cellStyle name="標準 5 2 4" xfId="210" xr:uid="{00000000-0005-0000-0000-000048010000}"/>
    <cellStyle name="標準 5 2 4 2" xfId="211" xr:uid="{00000000-0005-0000-0000-000049010000}"/>
    <cellStyle name="標準 5 2 4 2 2" xfId="212" xr:uid="{00000000-0005-0000-0000-00004A010000}"/>
    <cellStyle name="標準 5 2 4 2 2 2" xfId="213" xr:uid="{00000000-0005-0000-0000-00004B010000}"/>
    <cellStyle name="標準 5 2 4 2 2 2 2" xfId="372" xr:uid="{00000000-0005-0000-0000-00004C010000}"/>
    <cellStyle name="標準 5 2 4 2 2 3" xfId="371" xr:uid="{00000000-0005-0000-0000-00004D010000}"/>
    <cellStyle name="標準 5 2 4 2 3" xfId="214" xr:uid="{00000000-0005-0000-0000-00004E010000}"/>
    <cellStyle name="標準 5 2 4 2 3 2" xfId="373" xr:uid="{00000000-0005-0000-0000-00004F010000}"/>
    <cellStyle name="標準 5 2 4 2 4" xfId="370" xr:uid="{00000000-0005-0000-0000-000050010000}"/>
    <cellStyle name="標準 5 2 4 3" xfId="215" xr:uid="{00000000-0005-0000-0000-000051010000}"/>
    <cellStyle name="標準 5 2 4 3 2" xfId="216" xr:uid="{00000000-0005-0000-0000-000052010000}"/>
    <cellStyle name="標準 5 2 4 3 2 2" xfId="375" xr:uid="{00000000-0005-0000-0000-000053010000}"/>
    <cellStyle name="標準 5 2 4 3 3" xfId="374" xr:uid="{00000000-0005-0000-0000-000054010000}"/>
    <cellStyle name="標準 5 2 4 4" xfId="217" xr:uid="{00000000-0005-0000-0000-000055010000}"/>
    <cellStyle name="標準 5 2 4 4 2" xfId="376" xr:uid="{00000000-0005-0000-0000-000056010000}"/>
    <cellStyle name="標準 5 2 4 5" xfId="369" xr:uid="{00000000-0005-0000-0000-000057010000}"/>
    <cellStyle name="標準 5 2 5" xfId="218" xr:uid="{00000000-0005-0000-0000-000058010000}"/>
    <cellStyle name="標準 5 2 5 2" xfId="219" xr:uid="{00000000-0005-0000-0000-000059010000}"/>
    <cellStyle name="標準 5 2 5 2 2" xfId="220" xr:uid="{00000000-0005-0000-0000-00005A010000}"/>
    <cellStyle name="標準 5 2 5 2 2 2" xfId="379" xr:uid="{00000000-0005-0000-0000-00005B010000}"/>
    <cellStyle name="標準 5 2 5 2 3" xfId="378" xr:uid="{00000000-0005-0000-0000-00005C010000}"/>
    <cellStyle name="標準 5 2 5 3" xfId="221" xr:uid="{00000000-0005-0000-0000-00005D010000}"/>
    <cellStyle name="標準 5 2 5 3 2" xfId="380" xr:uid="{00000000-0005-0000-0000-00005E010000}"/>
    <cellStyle name="標準 5 2 5 4" xfId="377" xr:uid="{00000000-0005-0000-0000-00005F010000}"/>
    <cellStyle name="標準 5 2 6" xfId="222" xr:uid="{00000000-0005-0000-0000-000060010000}"/>
    <cellStyle name="標準 5 2 6 2" xfId="223" xr:uid="{00000000-0005-0000-0000-000061010000}"/>
    <cellStyle name="標準 5 2 6 2 2" xfId="224" xr:uid="{00000000-0005-0000-0000-000062010000}"/>
    <cellStyle name="標準 5 2 6 2 2 2" xfId="383" xr:uid="{00000000-0005-0000-0000-000063010000}"/>
    <cellStyle name="標準 5 2 6 2 3" xfId="382" xr:uid="{00000000-0005-0000-0000-000064010000}"/>
    <cellStyle name="標準 5 2 6 3" xfId="225" xr:uid="{00000000-0005-0000-0000-000065010000}"/>
    <cellStyle name="標準 5 2 6 3 2" xfId="384" xr:uid="{00000000-0005-0000-0000-000066010000}"/>
    <cellStyle name="標準 5 2 6 4" xfId="381" xr:uid="{00000000-0005-0000-0000-000067010000}"/>
    <cellStyle name="標準 5 2 7" xfId="226" xr:uid="{00000000-0005-0000-0000-000068010000}"/>
    <cellStyle name="標準 5 2 7 2" xfId="227" xr:uid="{00000000-0005-0000-0000-000069010000}"/>
    <cellStyle name="標準 5 2 7 2 2" xfId="386" xr:uid="{00000000-0005-0000-0000-00006A010000}"/>
    <cellStyle name="標準 5 2 7 3" xfId="385" xr:uid="{00000000-0005-0000-0000-00006B010000}"/>
    <cellStyle name="標準 5 2 8" xfId="228" xr:uid="{00000000-0005-0000-0000-00006C010000}"/>
    <cellStyle name="標準 5 2 8 2" xfId="387" xr:uid="{00000000-0005-0000-0000-00006D010000}"/>
    <cellStyle name="標準 5 2 9" xfId="352" xr:uid="{00000000-0005-0000-0000-00006E010000}"/>
    <cellStyle name="標準 5 3" xfId="229" xr:uid="{00000000-0005-0000-0000-00006F010000}"/>
    <cellStyle name="標準 5 3 2" xfId="230" xr:uid="{00000000-0005-0000-0000-000070010000}"/>
    <cellStyle name="標準 5 3 2 2" xfId="231" xr:uid="{00000000-0005-0000-0000-000071010000}"/>
    <cellStyle name="標準 5 3 2 2 2" xfId="232" xr:uid="{00000000-0005-0000-0000-000072010000}"/>
    <cellStyle name="標準 5 3 2 2 2 2" xfId="391" xr:uid="{00000000-0005-0000-0000-000073010000}"/>
    <cellStyle name="標準 5 3 2 2 3" xfId="390" xr:uid="{00000000-0005-0000-0000-000074010000}"/>
    <cellStyle name="標準 5 3 2 3" xfId="233" xr:uid="{00000000-0005-0000-0000-000075010000}"/>
    <cellStyle name="標準 5 3 2 3 2" xfId="392" xr:uid="{00000000-0005-0000-0000-000076010000}"/>
    <cellStyle name="標準 5 3 2 4" xfId="389" xr:uid="{00000000-0005-0000-0000-000077010000}"/>
    <cellStyle name="標準 5 3 3" xfId="234" xr:uid="{00000000-0005-0000-0000-000078010000}"/>
    <cellStyle name="標準 5 3 3 2" xfId="235" xr:uid="{00000000-0005-0000-0000-000079010000}"/>
    <cellStyle name="標準 5 3 3 2 2" xfId="394" xr:uid="{00000000-0005-0000-0000-00007A010000}"/>
    <cellStyle name="標準 5 3 3 3" xfId="393" xr:uid="{00000000-0005-0000-0000-00007B010000}"/>
    <cellStyle name="標準 5 3 4" xfId="236" xr:uid="{00000000-0005-0000-0000-00007C010000}"/>
    <cellStyle name="標準 5 3 4 2" xfId="395" xr:uid="{00000000-0005-0000-0000-00007D010000}"/>
    <cellStyle name="標準 5 3 5" xfId="388" xr:uid="{00000000-0005-0000-0000-00007E010000}"/>
    <cellStyle name="標準 5 4" xfId="237" xr:uid="{00000000-0005-0000-0000-00007F010000}"/>
    <cellStyle name="標準 5 4 2" xfId="238" xr:uid="{00000000-0005-0000-0000-000080010000}"/>
    <cellStyle name="標準 5 4 2 2" xfId="239" xr:uid="{00000000-0005-0000-0000-000081010000}"/>
    <cellStyle name="標準 5 4 2 2 2" xfId="240" xr:uid="{00000000-0005-0000-0000-000082010000}"/>
    <cellStyle name="標準 5 4 2 2 2 2" xfId="399" xr:uid="{00000000-0005-0000-0000-000083010000}"/>
    <cellStyle name="標準 5 4 2 2 3" xfId="398" xr:uid="{00000000-0005-0000-0000-000084010000}"/>
    <cellStyle name="標準 5 4 2 3" xfId="241" xr:uid="{00000000-0005-0000-0000-000085010000}"/>
    <cellStyle name="標準 5 4 2 3 2" xfId="400" xr:uid="{00000000-0005-0000-0000-000086010000}"/>
    <cellStyle name="標準 5 4 2 4" xfId="397" xr:uid="{00000000-0005-0000-0000-000087010000}"/>
    <cellStyle name="標準 5 4 3" xfId="242" xr:uid="{00000000-0005-0000-0000-000088010000}"/>
    <cellStyle name="標準 5 4 3 2" xfId="243" xr:uid="{00000000-0005-0000-0000-000089010000}"/>
    <cellStyle name="標準 5 4 3 2 2" xfId="402" xr:uid="{00000000-0005-0000-0000-00008A010000}"/>
    <cellStyle name="標準 5 4 3 3" xfId="401" xr:uid="{00000000-0005-0000-0000-00008B010000}"/>
    <cellStyle name="標準 5 4 4" xfId="244" xr:uid="{00000000-0005-0000-0000-00008C010000}"/>
    <cellStyle name="標準 5 4 4 2" xfId="403" xr:uid="{00000000-0005-0000-0000-00008D010000}"/>
    <cellStyle name="標準 5 4 5" xfId="396" xr:uid="{00000000-0005-0000-0000-00008E010000}"/>
    <cellStyle name="標準 5 5" xfId="245" xr:uid="{00000000-0005-0000-0000-00008F010000}"/>
    <cellStyle name="標準 5 5 2" xfId="246" xr:uid="{00000000-0005-0000-0000-000090010000}"/>
    <cellStyle name="標準 5 5 2 2" xfId="247" xr:uid="{00000000-0005-0000-0000-000091010000}"/>
    <cellStyle name="標準 5 5 2 2 2" xfId="248" xr:uid="{00000000-0005-0000-0000-000092010000}"/>
    <cellStyle name="標準 5 5 2 2 2 2" xfId="407" xr:uid="{00000000-0005-0000-0000-000093010000}"/>
    <cellStyle name="標準 5 5 2 2 3" xfId="406" xr:uid="{00000000-0005-0000-0000-000094010000}"/>
    <cellStyle name="標準 5 5 2 3" xfId="249" xr:uid="{00000000-0005-0000-0000-000095010000}"/>
    <cellStyle name="標準 5 5 2 3 2" xfId="408" xr:uid="{00000000-0005-0000-0000-000096010000}"/>
    <cellStyle name="標準 5 5 2 4" xfId="405" xr:uid="{00000000-0005-0000-0000-000097010000}"/>
    <cellStyle name="標準 5 5 3" xfId="250" xr:uid="{00000000-0005-0000-0000-000098010000}"/>
    <cellStyle name="標準 5 5 3 2" xfId="251" xr:uid="{00000000-0005-0000-0000-000099010000}"/>
    <cellStyle name="標準 5 5 3 2 2" xfId="410" xr:uid="{00000000-0005-0000-0000-00009A010000}"/>
    <cellStyle name="標準 5 5 3 3" xfId="409" xr:uid="{00000000-0005-0000-0000-00009B010000}"/>
    <cellStyle name="標準 5 5 4" xfId="252" xr:uid="{00000000-0005-0000-0000-00009C010000}"/>
    <cellStyle name="標準 5 5 4 2" xfId="411" xr:uid="{00000000-0005-0000-0000-00009D010000}"/>
    <cellStyle name="標準 5 5 5" xfId="404" xr:uid="{00000000-0005-0000-0000-00009E010000}"/>
    <cellStyle name="標準 5 6" xfId="253" xr:uid="{00000000-0005-0000-0000-00009F010000}"/>
    <cellStyle name="標準 5 6 2" xfId="254" xr:uid="{00000000-0005-0000-0000-0000A0010000}"/>
    <cellStyle name="標準 5 6 2 2" xfId="255" xr:uid="{00000000-0005-0000-0000-0000A1010000}"/>
    <cellStyle name="標準 5 6 2 2 2" xfId="414" xr:uid="{00000000-0005-0000-0000-0000A2010000}"/>
    <cellStyle name="標準 5 6 2 3" xfId="413" xr:uid="{00000000-0005-0000-0000-0000A3010000}"/>
    <cellStyle name="標準 5 6 3" xfId="256" xr:uid="{00000000-0005-0000-0000-0000A4010000}"/>
    <cellStyle name="標準 5 6 3 2" xfId="415" xr:uid="{00000000-0005-0000-0000-0000A5010000}"/>
    <cellStyle name="標準 5 6 4" xfId="412" xr:uid="{00000000-0005-0000-0000-0000A6010000}"/>
    <cellStyle name="標準 5 7" xfId="257" xr:uid="{00000000-0005-0000-0000-0000A7010000}"/>
    <cellStyle name="標準 5 7 2" xfId="258" xr:uid="{00000000-0005-0000-0000-0000A8010000}"/>
    <cellStyle name="標準 5 7 2 2" xfId="417" xr:uid="{00000000-0005-0000-0000-0000A9010000}"/>
    <cellStyle name="標準 5 7 3" xfId="416" xr:uid="{00000000-0005-0000-0000-0000AA010000}"/>
    <cellStyle name="標準 5 8" xfId="283" xr:uid="{00000000-0005-0000-0000-0000AB010000}"/>
    <cellStyle name="標準 5 8 2" xfId="437" xr:uid="{00000000-0005-0000-0000-0000AC010000}"/>
    <cellStyle name="標準 6" xfId="259" xr:uid="{00000000-0005-0000-0000-0000AD010000}"/>
    <cellStyle name="標準 7" xfId="260" xr:uid="{00000000-0005-0000-0000-0000AE010000}"/>
    <cellStyle name="標準 7 2" xfId="261" xr:uid="{00000000-0005-0000-0000-0000AF010000}"/>
    <cellStyle name="標準 7 2 2" xfId="262" xr:uid="{00000000-0005-0000-0000-0000B0010000}"/>
    <cellStyle name="標準 7 2 2 2" xfId="420" xr:uid="{00000000-0005-0000-0000-0000B1010000}"/>
    <cellStyle name="標準 7 2 3" xfId="419" xr:uid="{00000000-0005-0000-0000-0000B2010000}"/>
    <cellStyle name="標準 7 3" xfId="263" xr:uid="{00000000-0005-0000-0000-0000B3010000}"/>
    <cellStyle name="標準 7 3 2" xfId="264" xr:uid="{00000000-0005-0000-0000-0000B4010000}"/>
    <cellStyle name="標準 7 3 2 2" xfId="422" xr:uid="{00000000-0005-0000-0000-0000B5010000}"/>
    <cellStyle name="標準 7 3 3" xfId="421" xr:uid="{00000000-0005-0000-0000-0000B6010000}"/>
    <cellStyle name="標準 7 4" xfId="265" xr:uid="{00000000-0005-0000-0000-0000B7010000}"/>
    <cellStyle name="標準 7 4 2" xfId="423" xr:uid="{00000000-0005-0000-0000-0000B8010000}"/>
    <cellStyle name="標準 7 5" xfId="418" xr:uid="{00000000-0005-0000-0000-0000B9010000}"/>
    <cellStyle name="標準 8" xfId="266" xr:uid="{00000000-0005-0000-0000-0000BA010000}"/>
    <cellStyle name="標準 8 2" xfId="267" xr:uid="{00000000-0005-0000-0000-0000BB010000}"/>
    <cellStyle name="標準 8 2 2" xfId="268" xr:uid="{00000000-0005-0000-0000-0000BC010000}"/>
    <cellStyle name="標準 8 2 2 2" xfId="426" xr:uid="{00000000-0005-0000-0000-0000BD010000}"/>
    <cellStyle name="標準 8 2 3" xfId="425" xr:uid="{00000000-0005-0000-0000-0000BE010000}"/>
    <cellStyle name="標準 8 3" xfId="269" xr:uid="{00000000-0005-0000-0000-0000BF010000}"/>
    <cellStyle name="標準 8 3 2" xfId="427" xr:uid="{00000000-0005-0000-0000-0000C0010000}"/>
    <cellStyle name="標準 8 4" xfId="424" xr:uid="{00000000-0005-0000-0000-0000C1010000}"/>
    <cellStyle name="標準 9" xfId="270" xr:uid="{00000000-0005-0000-0000-0000C2010000}"/>
    <cellStyle name="標準 9 2" xfId="271" xr:uid="{00000000-0005-0000-0000-0000C3010000}"/>
    <cellStyle name="標準 9 2 2" xfId="272" xr:uid="{00000000-0005-0000-0000-0000C4010000}"/>
    <cellStyle name="標準 9 2 2 2" xfId="430" xr:uid="{00000000-0005-0000-0000-0000C5010000}"/>
    <cellStyle name="標準 9 2 3" xfId="429" xr:uid="{00000000-0005-0000-0000-0000C6010000}"/>
    <cellStyle name="標準 9 3" xfId="273" xr:uid="{00000000-0005-0000-0000-0000C7010000}"/>
    <cellStyle name="標準 9 3 2" xfId="274" xr:uid="{00000000-0005-0000-0000-0000C8010000}"/>
    <cellStyle name="標準 9 3 2 2" xfId="432" xr:uid="{00000000-0005-0000-0000-0000C9010000}"/>
    <cellStyle name="標準 9 3 3" xfId="431" xr:uid="{00000000-0005-0000-0000-0000CA010000}"/>
    <cellStyle name="標準 9 4" xfId="275" xr:uid="{00000000-0005-0000-0000-0000CB010000}"/>
    <cellStyle name="標準 9 4 2" xfId="433" xr:uid="{00000000-0005-0000-0000-0000CC010000}"/>
    <cellStyle name="標準 9 5" xfId="428" xr:uid="{00000000-0005-0000-0000-0000CD010000}"/>
    <cellStyle name="標準_01 地球温暖化対策計画書20090728" xfId="44" xr:uid="{00000000-0005-0000-0000-0000CE010000}"/>
    <cellStyle name="良い" xfId="45" builtinId="26" customBuiltin="1"/>
    <cellStyle name="良い 2" xfId="276" xr:uid="{00000000-0005-0000-0000-0000D0010000}"/>
    <cellStyle name="良い 2 2" xfId="277" xr:uid="{00000000-0005-0000-0000-0000D1010000}"/>
    <cellStyle name="良い 3" xfId="278" xr:uid="{00000000-0005-0000-0000-0000D2010000}"/>
    <cellStyle name="良い 4" xfId="338" xr:uid="{00000000-0005-0000-0000-0000D3010000}"/>
  </cellStyles>
  <dxfs count="636">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rgb="FFFF0000"/>
      </font>
      <fill>
        <patternFill>
          <bgColor theme="6" tint="0.59996337778862885"/>
        </patternFill>
      </fill>
    </dxf>
    <dxf>
      <font>
        <b/>
        <i val="0"/>
        <color rgb="FFFF0000"/>
      </font>
      <fill>
        <patternFill>
          <bgColor theme="6" tint="0.59996337778862885"/>
        </patternFill>
      </fill>
    </dxf>
    <dxf>
      <font>
        <b/>
        <i val="0"/>
      </font>
    </dxf>
    <dxf>
      <font>
        <b/>
        <i val="0"/>
        <color rgb="FFFF0000"/>
      </font>
      <fill>
        <patternFill>
          <bgColor theme="6" tint="0.59996337778862885"/>
        </patternFill>
      </fill>
    </dxf>
    <dxf>
      <font>
        <b/>
        <i val="0"/>
        <color rgb="FFFF0000"/>
      </font>
      <fill>
        <patternFill>
          <bgColor theme="6" tint="0.59996337778862885"/>
        </patternFill>
      </fill>
    </dxf>
    <dxf>
      <font>
        <b/>
        <i val="0"/>
      </font>
    </dxf>
    <dxf>
      <font>
        <b/>
        <i val="0"/>
        <color rgb="FFFF0000"/>
      </font>
      <fill>
        <patternFill>
          <bgColor theme="6" tint="0.59996337778862885"/>
        </patternFill>
      </fill>
    </dxf>
    <dxf>
      <font>
        <b/>
        <i val="0"/>
        <color rgb="FFFF0000"/>
      </font>
      <fill>
        <patternFill>
          <bgColor theme="6" tint="0.59996337778862885"/>
        </patternFill>
      </fill>
    </dxf>
    <dxf>
      <font>
        <b/>
        <i val="0"/>
      </font>
    </dxf>
    <dxf>
      <fill>
        <patternFill>
          <bgColor rgb="FFFFFF99"/>
        </patternFill>
      </fill>
    </dxf>
    <dxf>
      <fill>
        <patternFill>
          <bgColor rgb="FFFFFF99"/>
        </patternFill>
      </fill>
    </dxf>
    <dxf>
      <fill>
        <patternFill>
          <bgColor rgb="FFFFFF99"/>
        </patternFill>
      </fill>
    </dxf>
    <dxf>
      <fill>
        <patternFill>
          <bgColor theme="0" tint="-0.499984740745262"/>
        </patternFill>
      </fill>
    </dxf>
    <dxf>
      <fill>
        <patternFill>
          <bgColor theme="0" tint="-0.499984740745262"/>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ill>
        <patternFill>
          <bgColor theme="0" tint="-0.24994659260841701"/>
        </patternFill>
      </fill>
    </dxf>
    <dxf>
      <font>
        <color auto="1"/>
      </font>
      <fill>
        <patternFill>
          <bgColor rgb="FFFFFF99"/>
        </patternFill>
      </fill>
    </dxf>
    <dxf>
      <font>
        <color auto="1"/>
      </font>
      <fill>
        <patternFill>
          <bgColor rgb="FFCCFFCC"/>
        </patternFill>
      </fill>
    </dxf>
    <dxf>
      <font>
        <color rgb="FF3366FF"/>
      </font>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99"/>
        </patternFill>
      </fill>
      <border>
        <left style="thin">
          <color auto="1"/>
        </left>
        <right style="thin">
          <color auto="1"/>
        </right>
        <top style="thin">
          <color auto="1"/>
        </top>
        <bottom style="thin">
          <color auto="1"/>
        </bottom>
        <vertical/>
        <horizontal/>
      </border>
    </dxf>
    <dxf>
      <fill>
        <patternFill>
          <bgColor theme="0" tint="-0.34998626667073579"/>
        </patternFill>
      </fill>
    </dxf>
    <dxf>
      <font>
        <color rgb="FFFF0000"/>
      </font>
    </dxf>
    <dxf>
      <font>
        <color rgb="FFFF0000"/>
      </font>
    </dxf>
    <dxf>
      <font>
        <color rgb="FFFF0000"/>
      </font>
    </dxf>
    <dxf>
      <font>
        <color rgb="FFFF0000"/>
      </font>
    </dxf>
    <dxf>
      <fill>
        <patternFill>
          <bgColor theme="0" tint="-0.24994659260841701"/>
        </patternFill>
      </fill>
    </dxf>
    <dxf>
      <font>
        <b/>
        <i val="0"/>
        <color rgb="FFFF0000"/>
      </font>
    </dxf>
    <dxf>
      <font>
        <b/>
        <i val="0"/>
        <color rgb="FFFF0000"/>
      </font>
    </dxf>
    <dxf>
      <fill>
        <patternFill>
          <bgColor rgb="FFCCFFCC"/>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DDDDDD"/>
      <color rgb="FFFFFF99"/>
      <color rgb="FFFFFFCC"/>
      <color rgb="FFCCFFCC"/>
      <color rgb="FFCCFF99"/>
      <color rgb="FF000000"/>
      <color rgb="FFFFCCFF"/>
      <color rgb="FF66FF33"/>
      <color rgb="FF6699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eetMetadata" Target="metadata.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ctrlProps/ctrlProp1.xml><?xml version="1.0" encoding="utf-8"?>
<formControlPr xmlns="http://schemas.microsoft.com/office/spreadsheetml/2009/9/main" objectType="Radio" checked="Checked" firstButton="1" fmlaLink="$I$21" noThreeD="1"/>
</file>

<file path=xl/ctrlProps/ctrlProp10.xml><?xml version="1.0" encoding="utf-8"?>
<formControlPr xmlns="http://schemas.microsoft.com/office/spreadsheetml/2009/9/main" objectType="CheckBox" fmlaLink="$P$11" lockText="1" noThreeD="1"/>
</file>

<file path=xl/ctrlProps/ctrlProp100.xml><?xml version="1.0" encoding="utf-8"?>
<formControlPr xmlns="http://schemas.microsoft.com/office/spreadsheetml/2009/9/main" objectType="Radio" firstButton="1" fmlaLink="$S$36"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Radio" firstButton="1" fmlaLink="$S$3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Radio" firstButton="1" fmlaLink="$S$42"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fmlaLink="$P$10" lockText="1"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Radio" firstButton="1" fmlaLink="$S$45"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Radio" firstButton="1" fmlaLink="$S$48"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Radio" firstButton="1" fmlaLink="$S$6"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Radio" firstButton="1" fmlaLink="$S$7"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Radio" firstButton="1" fmlaLink="$R$35" lockText="1" noThreeD="1"/>
</file>

<file path=xl/ctrlProps/ctrlProp130.xml><?xml version="1.0" encoding="utf-8"?>
<formControlPr xmlns="http://schemas.microsoft.com/office/spreadsheetml/2009/9/main" objectType="Radio" firstButton="1" fmlaLink="$S$8"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Radio" firstButton="1" fmlaLink="$S$9"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Radio" lockText="1" noThreeD="1"/>
</file>

<file path=xl/ctrlProps/ctrlProp140.xml><?xml version="1.0" encoding="utf-8"?>
<formControlPr xmlns="http://schemas.microsoft.com/office/spreadsheetml/2009/9/main" objectType="Radio" firstButton="1" fmlaLink="$S$10"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CheckBox" fmlaLink="$S$15" lockText="1" noThreeD="1"/>
</file>

<file path=xl/ctrlProps/ctrlProp146.xml><?xml version="1.0" encoding="utf-8"?>
<formControlPr xmlns="http://schemas.microsoft.com/office/spreadsheetml/2009/9/main" objectType="CheckBox" fmlaLink="$S$16" lockText="1" noThreeD="1"/>
</file>

<file path=xl/ctrlProps/ctrlProp147.xml><?xml version="1.0" encoding="utf-8"?>
<formControlPr xmlns="http://schemas.microsoft.com/office/spreadsheetml/2009/9/main" objectType="CheckBox" fmlaLink="$S$17" lockText="1" noThreeD="1"/>
</file>

<file path=xl/ctrlProps/ctrlProp148.xml><?xml version="1.0" encoding="utf-8"?>
<formControlPr xmlns="http://schemas.microsoft.com/office/spreadsheetml/2009/9/main" objectType="CheckBox" fmlaLink="$S$18" lockText="1" noThreeD="1"/>
</file>

<file path=xl/ctrlProps/ctrlProp149.xml><?xml version="1.0" encoding="utf-8"?>
<formControlPr xmlns="http://schemas.microsoft.com/office/spreadsheetml/2009/9/main" objectType="CheckBox" fmlaLink="$S$19" lockText="1" noThreeD="1"/>
</file>

<file path=xl/ctrlProps/ctrlProp15.xml><?xml version="1.0" encoding="utf-8"?>
<formControlPr xmlns="http://schemas.microsoft.com/office/spreadsheetml/2009/9/main" objectType="Radio" checked="Checked" lockText="1" noThreeD="1"/>
</file>

<file path=xl/ctrlProps/ctrlProp150.xml><?xml version="1.0" encoding="utf-8"?>
<formControlPr xmlns="http://schemas.microsoft.com/office/spreadsheetml/2009/9/main" objectType="CheckBox" fmlaLink="$S$20" lockText="1" noThreeD="1"/>
</file>

<file path=xl/ctrlProps/ctrlProp151.xml><?xml version="1.0" encoding="utf-8"?>
<formControlPr xmlns="http://schemas.microsoft.com/office/spreadsheetml/2009/9/main" objectType="CheckBox" fmlaLink="$S$21" lockText="1" noThreeD="1"/>
</file>

<file path=xl/ctrlProps/ctrlProp152.xml><?xml version="1.0" encoding="utf-8"?>
<formControlPr xmlns="http://schemas.microsoft.com/office/spreadsheetml/2009/9/main" objectType="Radio" firstButton="1" fmlaLink="$S$22" lockText="1" noThreeD="1"/>
</file>

<file path=xl/ctrlProps/ctrlProp153.xml><?xml version="1.0" encoding="utf-8"?>
<formControlPr xmlns="http://schemas.microsoft.com/office/spreadsheetml/2009/9/main" objectType="Radio"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Radio" firstButton="1" fmlaLink="$S$25" lockText="1" noThreeD="1"/>
</file>

<file path=xl/ctrlProps/ctrlProp157.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Radio" firstButton="1" fmlaLink="$R$18" lockText="1" noThreeD="1"/>
</file>

<file path=xl/ctrlProps/ctrlProp160.xml><?xml version="1.0" encoding="utf-8"?>
<formControlPr xmlns="http://schemas.microsoft.com/office/spreadsheetml/2009/9/main" objectType="Radio" firstButton="1" fmlaLink="$S$28" lockText="1" noThreeD="1"/>
</file>

<file path=xl/ctrlProps/ctrlProp161.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Radio" firstButton="1" fmlaLink="$S$31" lockText="1"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Radio" firstButton="1" fmlaLink="$S$34" lockText="1" noThreeD="1"/>
</file>

<file path=xl/ctrlProps/ctrlProp169.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70.xml><?xml version="1.0" encoding="utf-8"?>
<formControlPr xmlns="http://schemas.microsoft.com/office/spreadsheetml/2009/9/main" objectType="Radio" lockText="1"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Radio" firstButton="1" fmlaLink="$S$37" lockText="1" noThreeD="1"/>
</file>

<file path=xl/ctrlProps/ctrlProp173.xml><?xml version="1.0" encoding="utf-8"?>
<formControlPr xmlns="http://schemas.microsoft.com/office/spreadsheetml/2009/9/main" objectType="Radio" lockText="1" noThreeD="1"/>
</file>

<file path=xl/ctrlProps/ctrlProp174.xml><?xml version="1.0" encoding="utf-8"?>
<formControlPr xmlns="http://schemas.microsoft.com/office/spreadsheetml/2009/9/main" objectType="Radio" lockText="1"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CheckBox" fmlaLink="$P$7" lockText="1" noThreeD="1"/>
</file>

<file path=xl/ctrlProps/ctrlProp177.xml><?xml version="1.0" encoding="utf-8"?>
<formControlPr xmlns="http://schemas.microsoft.com/office/spreadsheetml/2009/9/main" objectType="CheckBox" fmlaLink="$P$8" lockText="1" noThreeD="1"/>
</file>

<file path=xl/ctrlProps/ctrlProp178.xml><?xml version="1.0" encoding="utf-8"?>
<formControlPr xmlns="http://schemas.microsoft.com/office/spreadsheetml/2009/9/main" objectType="CheckBox" fmlaLink="$P$9" lockText="1" noThreeD="1"/>
</file>

<file path=xl/ctrlProps/ctrlProp179.xml><?xml version="1.0" encoding="utf-8"?>
<formControlPr xmlns="http://schemas.microsoft.com/office/spreadsheetml/2009/9/main" objectType="CheckBox" fmlaLink="$P$10" lockText="1" noThreeD="1"/>
</file>

<file path=xl/ctrlProps/ctrlProp18.xml><?xml version="1.0" encoding="utf-8"?>
<formControlPr xmlns="http://schemas.microsoft.com/office/spreadsheetml/2009/9/main" objectType="GBox" noThreeD="1"/>
</file>

<file path=xl/ctrlProps/ctrlProp180.xml><?xml version="1.0" encoding="utf-8"?>
<formControlPr xmlns="http://schemas.microsoft.com/office/spreadsheetml/2009/9/main" objectType="CheckBox" fmlaLink="$P$11" lockText="1" noThreeD="1"/>
</file>

<file path=xl/ctrlProps/ctrlProp181.xml><?xml version="1.0" encoding="utf-8"?>
<formControlPr xmlns="http://schemas.microsoft.com/office/spreadsheetml/2009/9/main" objectType="CheckBox" fmlaLink="$P$12" lockText="1" noThreeD="1"/>
</file>

<file path=xl/ctrlProps/ctrlProp182.xml><?xml version="1.0" encoding="utf-8"?>
<formControlPr xmlns="http://schemas.microsoft.com/office/spreadsheetml/2009/9/main" objectType="CheckBox" fmlaLink="$Q$4" lockText="1" noThreeD="1"/>
</file>

<file path=xl/ctrlProps/ctrlProp183.xml><?xml version="1.0" encoding="utf-8"?>
<formControlPr xmlns="http://schemas.microsoft.com/office/spreadsheetml/2009/9/main" objectType="CheckBox" fmlaLink="$Q$5" lockText="1" noThreeD="1"/>
</file>

<file path=xl/ctrlProps/ctrlProp184.xml><?xml version="1.0" encoding="utf-8"?>
<formControlPr xmlns="http://schemas.microsoft.com/office/spreadsheetml/2009/9/main" objectType="CheckBox" fmlaLink="$Q$8" lockText="1" noThreeD="1"/>
</file>

<file path=xl/ctrlProps/ctrlProp185.xml><?xml version="1.0" encoding="utf-8"?>
<formControlPr xmlns="http://schemas.microsoft.com/office/spreadsheetml/2009/9/main" objectType="Radio" checked="Checked" firstButton="1" fmlaLink="$Q$19" lockText="1" noThreeD="1"/>
</file>

<file path=xl/ctrlProps/ctrlProp186.xml><?xml version="1.0" encoding="utf-8"?>
<formControlPr xmlns="http://schemas.microsoft.com/office/spreadsheetml/2009/9/main" objectType="Radio" lockText="1"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Radio" checked="Checked" firstButton="1" fmlaLink="$Q$33"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checked="Checked"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Radio" checked="Checked" firstButton="1" fmlaLink="$Y$22"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Radio" checked="Checked" firstButton="1" fmlaLink="$Y$5" lockText="1" noThreeD="1"/>
</file>

<file path=xl/ctrlProps/ctrlProp196.xml><?xml version="1.0" encoding="utf-8"?>
<formControlPr xmlns="http://schemas.microsoft.com/office/spreadsheetml/2009/9/main" objectType="Radio" lockText="1"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Radio" checked="Checked" firstButton="1" fmlaLink="$Y$20" lockText="1" noThreeD="1"/>
</file>

<file path=xl/ctrlProps/ctrlProp19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noThreeD="1"/>
</file>

<file path=xl/ctrlProps/ctrlProp20.xml><?xml version="1.0" encoding="utf-8"?>
<formControlPr xmlns="http://schemas.microsoft.com/office/spreadsheetml/2009/9/main" objectType="Radio" firstButton="1" fmlaLink="$S$6" lockText="1"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Radio" checked="Checked" firstButton="1" fmlaLink="$Y$19"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Radio" firstButton="1" fmlaLink="$S$6" lockText="1" noThreeD="1"/>
</file>

<file path=xl/ctrlProps/ctrlProp204.xml><?xml version="1.0" encoding="utf-8"?>
<formControlPr xmlns="http://schemas.microsoft.com/office/spreadsheetml/2009/9/main" objectType="Radio"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Radio" lockText="1" noThreeD="1"/>
</file>

<file path=xl/ctrlProps/ctrlProp207.xml><?xml version="1.0" encoding="utf-8"?>
<formControlPr xmlns="http://schemas.microsoft.com/office/spreadsheetml/2009/9/main" objectType="Radio" lockText="1"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Radio" firstButton="1" fmlaLink="$S$8" lockText="1"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Radio" lockText="1" noThreeD="1"/>
</file>

<file path=xl/ctrlProps/ctrlProp211.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Radio" firstButton="1" fmlaLink="$S$9" lockText="1" noThreeD="1"/>
</file>

<file path=xl/ctrlProps/ctrlProp216.xml><?xml version="1.0" encoding="utf-8"?>
<formControlPr xmlns="http://schemas.microsoft.com/office/spreadsheetml/2009/9/main" objectType="Radio" lockText="1" noThreeD="1"/>
</file>

<file path=xl/ctrlProps/ctrlProp217.xml><?xml version="1.0" encoding="utf-8"?>
<formControlPr xmlns="http://schemas.microsoft.com/office/spreadsheetml/2009/9/main" objectType="Radio" lockText="1" noThreeD="1"/>
</file>

<file path=xl/ctrlProps/ctrlProp218.xml><?xml version="1.0" encoding="utf-8"?>
<formControlPr xmlns="http://schemas.microsoft.com/office/spreadsheetml/2009/9/main" objectType="Radio" lockText="1" noThreeD="1"/>
</file>

<file path=xl/ctrlProps/ctrlProp219.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Radio" firstButton="1" fmlaLink="$S$10" lockText="1" noThreeD="1"/>
</file>

<file path=xl/ctrlProps/ctrlProp222.xml><?xml version="1.0" encoding="utf-8"?>
<formControlPr xmlns="http://schemas.microsoft.com/office/spreadsheetml/2009/9/main" objectType="Radio" lockText="1" noThreeD="1"/>
</file>

<file path=xl/ctrlProps/ctrlProp223.xml><?xml version="1.0" encoding="utf-8"?>
<formControlPr xmlns="http://schemas.microsoft.com/office/spreadsheetml/2009/9/main" objectType="Radio" lockText="1" noThreeD="1"/>
</file>

<file path=xl/ctrlProps/ctrlProp224.xml><?xml version="1.0" encoding="utf-8"?>
<formControlPr xmlns="http://schemas.microsoft.com/office/spreadsheetml/2009/9/main" objectType="Radio"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GBox" noThreeD="1"/>
</file>

<file path=xl/ctrlProps/ctrlProp227.xml><?xml version="1.0" encoding="utf-8"?>
<formControlPr xmlns="http://schemas.microsoft.com/office/spreadsheetml/2009/9/main" objectType="Radio" firstButton="1" fmlaLink="$S$11" lockText="1" noThreeD="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30.xml><?xml version="1.0" encoding="utf-8"?>
<formControlPr xmlns="http://schemas.microsoft.com/office/spreadsheetml/2009/9/main" objectType="Radio"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Radio" firstButton="1" fmlaLink="$S$12"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Radio" lockText="1" noThreeD="1"/>
</file>

<file path=xl/ctrlProps/ctrlProp237.xml><?xml version="1.0" encoding="utf-8"?>
<formControlPr xmlns="http://schemas.microsoft.com/office/spreadsheetml/2009/9/main" objectType="Radio" lockText="1" noThreeD="1"/>
</file>

<file path=xl/ctrlProps/ctrlProp238.xml><?xml version="1.0" encoding="utf-8"?>
<formControlPr xmlns="http://schemas.microsoft.com/office/spreadsheetml/2009/9/main" objectType="GBox" noThreeD="1"/>
</file>

<file path=xl/ctrlProps/ctrlProp239.xml><?xml version="1.0" encoding="utf-8"?>
<formControlPr xmlns="http://schemas.microsoft.com/office/spreadsheetml/2009/9/main" objectType="Radio" firstButton="1" fmlaLink="$S$13" lockText="1"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Radio" lockText="1" noThreeD="1"/>
</file>

<file path=xl/ctrlProps/ctrlProp241.xml><?xml version="1.0" encoding="utf-8"?>
<formControlPr xmlns="http://schemas.microsoft.com/office/spreadsheetml/2009/9/main" objectType="Radio" lockText="1" noThreeD="1"/>
</file>

<file path=xl/ctrlProps/ctrlProp242.xml><?xml version="1.0" encoding="utf-8"?>
<formControlPr xmlns="http://schemas.microsoft.com/office/spreadsheetml/2009/9/main" objectType="Radio" lockText="1" noThreeD="1"/>
</file>

<file path=xl/ctrlProps/ctrlProp243.xml><?xml version="1.0" encoding="utf-8"?>
<formControlPr xmlns="http://schemas.microsoft.com/office/spreadsheetml/2009/9/main" objectType="Radio" lockText="1"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Radio" firstButton="1" fmlaLink="$S$14" lockText="1" noThreeD="1"/>
</file>

<file path=xl/ctrlProps/ctrlProp246.xml><?xml version="1.0" encoding="utf-8"?>
<formControlPr xmlns="http://schemas.microsoft.com/office/spreadsheetml/2009/9/main" objectType="Radio" lockText="1" noThreeD="1"/>
</file>

<file path=xl/ctrlProps/ctrlProp247.xml><?xml version="1.0" encoding="utf-8"?>
<formControlPr xmlns="http://schemas.microsoft.com/office/spreadsheetml/2009/9/main" objectType="Radio" lockText="1" noThreeD="1"/>
</file>

<file path=xl/ctrlProps/ctrlProp248.xml><?xml version="1.0" encoding="utf-8"?>
<formControlPr xmlns="http://schemas.microsoft.com/office/spreadsheetml/2009/9/main" objectType="Radio" lockText="1" noThreeD="1"/>
</file>

<file path=xl/ctrlProps/ctrlProp249.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firstButton="1" fmlaLink="$S$7" lockText="1"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Radio" firstButton="1" fmlaLink="$S$15" lockText="1" noThreeD="1"/>
</file>

<file path=xl/ctrlProps/ctrlProp252.xml><?xml version="1.0" encoding="utf-8"?>
<formControlPr xmlns="http://schemas.microsoft.com/office/spreadsheetml/2009/9/main" objectType="Radio"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Radio" lockText="1" noThreeD="1"/>
</file>

<file path=xl/ctrlProps/ctrlProp255.xml><?xml version="1.0" encoding="utf-8"?>
<formControlPr xmlns="http://schemas.microsoft.com/office/spreadsheetml/2009/9/main" objectType="Radio" lockText="1"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Radio" firstButton="1" fmlaLink="$S$16"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60.xml><?xml version="1.0" encoding="utf-8"?>
<formControlPr xmlns="http://schemas.microsoft.com/office/spreadsheetml/2009/9/main" objectType="Radio"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GBox" noThreeD="1"/>
</file>

<file path=xl/ctrlProps/ctrlProp263.xml><?xml version="1.0" encoding="utf-8"?>
<formControlPr xmlns="http://schemas.microsoft.com/office/spreadsheetml/2009/9/main" objectType="Radio" firstButton="1" fmlaLink="$S$17" lockText="1" noThreeD="1"/>
</file>

<file path=xl/ctrlProps/ctrlProp264.xml><?xml version="1.0" encoding="utf-8"?>
<formControlPr xmlns="http://schemas.microsoft.com/office/spreadsheetml/2009/9/main" objectType="Radio"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GBox" noThreeD="1"/>
</file>

<file path=xl/ctrlProps/ctrlProp269.xml><?xml version="1.0" encoding="utf-8"?>
<formControlPr xmlns="http://schemas.microsoft.com/office/spreadsheetml/2009/9/main" objectType="Radio" firstButton="1" fmlaLink="$S$18" lockText="1" noThreeD="1"/>
</file>

<file path=xl/ctrlProps/ctrlProp27.xml><?xml version="1.0" encoding="utf-8"?>
<formControlPr xmlns="http://schemas.microsoft.com/office/spreadsheetml/2009/9/main" objectType="Radio" lockText="1"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GBox" noThreeD="1"/>
</file>

<file path=xl/ctrlProps/ctrlProp275.xml><?xml version="1.0" encoding="utf-8"?>
<formControlPr xmlns="http://schemas.microsoft.com/office/spreadsheetml/2009/9/main" objectType="CheckBox" fmlaLink="$S$23" lockText="1" noThreeD="1"/>
</file>

<file path=xl/ctrlProps/ctrlProp276.xml><?xml version="1.0" encoding="utf-8"?>
<formControlPr xmlns="http://schemas.microsoft.com/office/spreadsheetml/2009/9/main" objectType="CheckBox" fmlaLink="$S$24" lockText="1" noThreeD="1"/>
</file>

<file path=xl/ctrlProps/ctrlProp277.xml><?xml version="1.0" encoding="utf-8"?>
<formControlPr xmlns="http://schemas.microsoft.com/office/spreadsheetml/2009/9/main" objectType="CheckBox" fmlaLink="$S$25" lockText="1" noThreeD="1"/>
</file>

<file path=xl/ctrlProps/ctrlProp278.xml><?xml version="1.0" encoding="utf-8"?>
<formControlPr xmlns="http://schemas.microsoft.com/office/spreadsheetml/2009/9/main" objectType="CheckBox" fmlaLink="$S$26" lockText="1" noThreeD="1"/>
</file>

<file path=xl/ctrlProps/ctrlProp279.xml><?xml version="1.0" encoding="utf-8"?>
<formControlPr xmlns="http://schemas.microsoft.com/office/spreadsheetml/2009/9/main" objectType="CheckBox" fmlaLink="$S$27" lockText="1" noThreeD="1"/>
</file>

<file path=xl/ctrlProps/ctrlProp28.xml><?xml version="1.0" encoding="utf-8"?>
<formControlPr xmlns="http://schemas.microsoft.com/office/spreadsheetml/2009/9/main" objectType="Radio" lockText="1" noThreeD="1"/>
</file>

<file path=xl/ctrlProps/ctrlProp280.xml><?xml version="1.0" encoding="utf-8"?>
<formControlPr xmlns="http://schemas.microsoft.com/office/spreadsheetml/2009/9/main" objectType="CheckBox" fmlaLink="$S$28" lockText="1" noThreeD="1"/>
</file>

<file path=xl/ctrlProps/ctrlProp281.xml><?xml version="1.0" encoding="utf-8"?>
<formControlPr xmlns="http://schemas.microsoft.com/office/spreadsheetml/2009/9/main" objectType="CheckBox" fmlaLink="$S$29" lockText="1" noThreeD="1"/>
</file>

<file path=xl/ctrlProps/ctrlProp282.xml><?xml version="1.0" encoding="utf-8"?>
<formControlPr xmlns="http://schemas.microsoft.com/office/spreadsheetml/2009/9/main" objectType="CheckBox" fmlaLink="$S$30" lockText="1" noThreeD="1"/>
</file>

<file path=xl/ctrlProps/ctrlProp283.xml><?xml version="1.0" encoding="utf-8"?>
<formControlPr xmlns="http://schemas.microsoft.com/office/spreadsheetml/2009/9/main" objectType="Radio" firstButton="1" fmlaLink="$S$31" lockText="1" noThreeD="1"/>
</file>

<file path=xl/ctrlProps/ctrlProp284.xml><?xml version="1.0" encoding="utf-8"?>
<formControlPr xmlns="http://schemas.microsoft.com/office/spreadsheetml/2009/9/main" objectType="Radio" lockText="1" noThreeD="1"/>
</file>

<file path=xl/ctrlProps/ctrlProp285.xml><?xml version="1.0" encoding="utf-8"?>
<formControlPr xmlns="http://schemas.microsoft.com/office/spreadsheetml/2009/9/main" objectType="Radio" lockText="1" noThreeD="1"/>
</file>

<file path=xl/ctrlProps/ctrlProp286.xml><?xml version="1.0" encoding="utf-8"?>
<formControlPr xmlns="http://schemas.microsoft.com/office/spreadsheetml/2009/9/main" objectType="Radio" lockText="1"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Radio" firstButton="1" fmlaLink="$S$35" lockText="1" noThreeD="1"/>
</file>

<file path=xl/ctrlProps/ctrlProp289.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Radio" lockText="1" noThreeD="1"/>
</file>

<file path=xl/ctrlProps/ctrlProp291.xml><?xml version="1.0" encoding="utf-8"?>
<formControlPr xmlns="http://schemas.microsoft.com/office/spreadsheetml/2009/9/main" objectType="Radio" lockText="1" noThreeD="1"/>
</file>

<file path=xl/ctrlProps/ctrlProp292.xml><?xml version="1.0" encoding="utf-8"?>
<formControlPr xmlns="http://schemas.microsoft.com/office/spreadsheetml/2009/9/main" objectType="GBox" noThreeD="1"/>
</file>

<file path=xl/ctrlProps/ctrlProp293.xml><?xml version="1.0" encoding="utf-8"?>
<formControlPr xmlns="http://schemas.microsoft.com/office/spreadsheetml/2009/9/main" objectType="Radio" firstButton="1" fmlaLink="$S$39" lockText="1" noThreeD="1"/>
</file>

<file path=xl/ctrlProps/ctrlProp294.xml><?xml version="1.0" encoding="utf-8"?>
<formControlPr xmlns="http://schemas.microsoft.com/office/spreadsheetml/2009/9/main" objectType="Radio" lockText="1" noThreeD="1"/>
</file>

<file path=xl/ctrlProps/ctrlProp295.xml><?xml version="1.0" encoding="utf-8"?>
<formControlPr xmlns="http://schemas.microsoft.com/office/spreadsheetml/2009/9/main" objectType="Radio" lockText="1" noThreeD="1"/>
</file>

<file path=xl/ctrlProps/ctrlProp296.xml><?xml version="1.0" encoding="utf-8"?>
<formControlPr xmlns="http://schemas.microsoft.com/office/spreadsheetml/2009/9/main" objectType="Radio" lockText="1" noThreeD="1"/>
</file>

<file path=xl/ctrlProps/ctrlProp297.xml><?xml version="1.0" encoding="utf-8"?>
<formControlPr xmlns="http://schemas.microsoft.com/office/spreadsheetml/2009/9/main" objectType="GBox" noThreeD="1"/>
</file>

<file path=xl/ctrlProps/ctrlProp298.xml><?xml version="1.0" encoding="utf-8"?>
<formControlPr xmlns="http://schemas.microsoft.com/office/spreadsheetml/2009/9/main" objectType="Radio" firstButton="1" fmlaLink="$S$43" lockText="1" noThreeD="1"/>
</file>

<file path=xl/ctrlProps/ctrlProp29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P$32" lockText="1" noThreeD="1"/>
</file>

<file path=xl/ctrlProps/ctrlProp30.xml><?xml version="1.0" encoding="utf-8"?>
<formControlPr xmlns="http://schemas.microsoft.com/office/spreadsheetml/2009/9/main" objectType="Radio" firstButton="1" fmlaLink="$S$8" lockText="1" noThreeD="1"/>
</file>

<file path=xl/ctrlProps/ctrlProp300.xml><?xml version="1.0" encoding="utf-8"?>
<formControlPr xmlns="http://schemas.microsoft.com/office/spreadsheetml/2009/9/main" objectType="Radio" lockText="1" noThreeD="1"/>
</file>

<file path=xl/ctrlProps/ctrlProp301.xml><?xml version="1.0" encoding="utf-8"?>
<formControlPr xmlns="http://schemas.microsoft.com/office/spreadsheetml/2009/9/main" objectType="Radio" lockText="1" noThreeD="1"/>
</file>

<file path=xl/ctrlProps/ctrlProp302.xml><?xml version="1.0" encoding="utf-8"?>
<formControlPr xmlns="http://schemas.microsoft.com/office/spreadsheetml/2009/9/main" objectType="GBox" noThreeD="1"/>
</file>

<file path=xl/ctrlProps/ctrlProp303.xml><?xml version="1.0" encoding="utf-8"?>
<formControlPr xmlns="http://schemas.microsoft.com/office/spreadsheetml/2009/9/main" objectType="Radio" firstButton="1" fmlaLink="$S$47" lockText="1" noThreeD="1"/>
</file>

<file path=xl/ctrlProps/ctrlProp304.xml><?xml version="1.0" encoding="utf-8"?>
<formControlPr xmlns="http://schemas.microsoft.com/office/spreadsheetml/2009/9/main" objectType="Radio" lockText="1" noThreeD="1"/>
</file>

<file path=xl/ctrlProps/ctrlProp305.xml><?xml version="1.0" encoding="utf-8"?>
<formControlPr xmlns="http://schemas.microsoft.com/office/spreadsheetml/2009/9/main" objectType="Radio" lockText="1" noThreeD="1"/>
</file>

<file path=xl/ctrlProps/ctrlProp306.xml><?xml version="1.0" encoding="utf-8"?>
<formControlPr xmlns="http://schemas.microsoft.com/office/spreadsheetml/2009/9/main" objectType="Radio" lockText="1" noThreeD="1"/>
</file>

<file path=xl/ctrlProps/ctrlProp307.xml><?xml version="1.0" encoding="utf-8"?>
<formControlPr xmlns="http://schemas.microsoft.com/office/spreadsheetml/2009/9/main" objectType="GBox" noThreeD="1"/>
</file>

<file path=xl/ctrlProps/ctrlProp308.xml><?xml version="1.0" encoding="utf-8"?>
<formControlPr xmlns="http://schemas.microsoft.com/office/spreadsheetml/2009/9/main" objectType="Radio" firstButton="1" fmlaLink="$S$51" lockText="1" noThreeD="1"/>
</file>

<file path=xl/ctrlProps/ctrlProp309.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10.xml><?xml version="1.0" encoding="utf-8"?>
<formControlPr xmlns="http://schemas.microsoft.com/office/spreadsheetml/2009/9/main" objectType="Radio" lockText="1" noThreeD="1"/>
</file>

<file path=xl/ctrlProps/ctrlProp311.xml><?xml version="1.0" encoding="utf-8"?>
<formControlPr xmlns="http://schemas.microsoft.com/office/spreadsheetml/2009/9/main" objectType="Radio" lockText="1"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S$55"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Radio" lockText="1"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GBox" noThreeD="1"/>
</file>

<file path=xl/ctrlProps/ctrlProp318.xml><?xml version="1.0" encoding="utf-8"?>
<formControlPr xmlns="http://schemas.microsoft.com/office/spreadsheetml/2009/9/main" objectType="Radio" firstButton="1" fmlaLink="$S$7" lockText="1" noThreeD="1"/>
</file>

<file path=xl/ctrlProps/ctrlProp319.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lockText="1" noThreeD="1"/>
</file>

<file path=xl/ctrlProps/ctrlProp323.xml><?xml version="1.0" encoding="utf-8"?>
<formControlPr xmlns="http://schemas.microsoft.com/office/spreadsheetml/2009/9/main" objectType="GBox" noThreeD="1"/>
</file>

<file path=xl/ctrlProps/ctrlProp324.xml><?xml version="1.0" encoding="utf-8"?>
<formControlPr xmlns="http://schemas.microsoft.com/office/spreadsheetml/2009/9/main" objectType="Radio" firstButton="1" fmlaLink="$S$6" lockText="1" noThreeD="1"/>
</file>

<file path=xl/ctrlProps/ctrlProp325.xml><?xml version="1.0" encoding="utf-8"?>
<formControlPr xmlns="http://schemas.microsoft.com/office/spreadsheetml/2009/9/main" objectType="Radio" lockText="1" noThreeD="1"/>
</file>

<file path=xl/ctrlProps/ctrlProp326.xml><?xml version="1.0" encoding="utf-8"?>
<formControlPr xmlns="http://schemas.microsoft.com/office/spreadsheetml/2009/9/main" objectType="Radio" lockText="1" noThreeD="1"/>
</file>

<file path=xl/ctrlProps/ctrlProp327.xml><?xml version="1.0" encoding="utf-8"?>
<formControlPr xmlns="http://schemas.microsoft.com/office/spreadsheetml/2009/9/main" objectType="Radio" lockText="1" noThreeD="1"/>
</file>

<file path=xl/ctrlProps/ctrlProp328.xml><?xml version="1.0" encoding="utf-8"?>
<formControlPr xmlns="http://schemas.microsoft.com/office/spreadsheetml/2009/9/main" objectType="Radio" lockText="1" noThreeD="1"/>
</file>

<file path=xl/ctrlProps/ctrlProp329.xml><?xml version="1.0" encoding="utf-8"?>
<formControlPr xmlns="http://schemas.microsoft.com/office/spreadsheetml/2009/9/main" objectType="GBox" noThreeD="1"/>
</file>

<file path=xl/ctrlProps/ctrlProp33.xml><?xml version="1.0" encoding="utf-8"?>
<formControlPr xmlns="http://schemas.microsoft.com/office/spreadsheetml/2009/9/main" objectType="Radio" lockText="1" noThreeD="1"/>
</file>

<file path=xl/ctrlProps/ctrlProp330.xml><?xml version="1.0" encoding="utf-8"?>
<formControlPr xmlns="http://schemas.microsoft.com/office/spreadsheetml/2009/9/main" objectType="Radio" firstButton="1" fmlaLink="$S$7"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lockText="1" noThreeD="1"/>
</file>

<file path=xl/ctrlProps/ctrlProp333.xml><?xml version="1.0" encoding="utf-8"?>
<formControlPr xmlns="http://schemas.microsoft.com/office/spreadsheetml/2009/9/main" objectType="Radio" lockText="1" noThreeD="1"/>
</file>

<file path=xl/ctrlProps/ctrlProp334.xml><?xml version="1.0" encoding="utf-8"?>
<formControlPr xmlns="http://schemas.microsoft.com/office/spreadsheetml/2009/9/main" objectType="Radio" lockText="1" noThreeD="1"/>
</file>

<file path=xl/ctrlProps/ctrlProp335.xml><?xml version="1.0" encoding="utf-8"?>
<formControlPr xmlns="http://schemas.microsoft.com/office/spreadsheetml/2009/9/main" objectType="GBox" noThreeD="1"/>
</file>

<file path=xl/ctrlProps/ctrlProp336.xml><?xml version="1.0" encoding="utf-8"?>
<formControlPr xmlns="http://schemas.microsoft.com/office/spreadsheetml/2009/9/main" objectType="Radio" firstButton="1" fmlaLink="$S$8" lockText="1" noThreeD="1"/>
</file>

<file path=xl/ctrlProps/ctrlProp337.xml><?xml version="1.0" encoding="utf-8"?>
<formControlPr xmlns="http://schemas.microsoft.com/office/spreadsheetml/2009/9/main" objectType="Radio" lockText="1" noThreeD="1"/>
</file>

<file path=xl/ctrlProps/ctrlProp338.xml><?xml version="1.0" encoding="utf-8"?>
<formControlPr xmlns="http://schemas.microsoft.com/office/spreadsheetml/2009/9/main" objectType="Radio" lockText="1" noThreeD="1"/>
</file>

<file path=xl/ctrlProps/ctrlProp339.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40.xml><?xml version="1.0" encoding="utf-8"?>
<formControlPr xmlns="http://schemas.microsoft.com/office/spreadsheetml/2009/9/main" objectType="Radio" lockText="1" noThreeD="1"/>
</file>

<file path=xl/ctrlProps/ctrlProp341.xml><?xml version="1.0" encoding="utf-8"?>
<formControlPr xmlns="http://schemas.microsoft.com/office/spreadsheetml/2009/9/main" objectType="GBox" noThreeD="1"/>
</file>

<file path=xl/ctrlProps/ctrlProp342.xml><?xml version="1.0" encoding="utf-8"?>
<formControlPr xmlns="http://schemas.microsoft.com/office/spreadsheetml/2009/9/main" objectType="Radio" firstButton="1" fmlaLink="$S$9" lockText="1" noThreeD="1"/>
</file>

<file path=xl/ctrlProps/ctrlProp343.xml><?xml version="1.0" encoding="utf-8"?>
<formControlPr xmlns="http://schemas.microsoft.com/office/spreadsheetml/2009/9/main" objectType="Radio" lockText="1" noThreeD="1"/>
</file>

<file path=xl/ctrlProps/ctrlProp344.xml><?xml version="1.0" encoding="utf-8"?>
<formControlPr xmlns="http://schemas.microsoft.com/office/spreadsheetml/2009/9/main" objectType="Radio" lockText="1" noThreeD="1"/>
</file>

<file path=xl/ctrlProps/ctrlProp345.xml><?xml version="1.0" encoding="utf-8"?>
<formControlPr xmlns="http://schemas.microsoft.com/office/spreadsheetml/2009/9/main" objectType="Radio" lockText="1" noThreeD="1"/>
</file>

<file path=xl/ctrlProps/ctrlProp346.xml><?xml version="1.0" encoding="utf-8"?>
<formControlPr xmlns="http://schemas.microsoft.com/office/spreadsheetml/2009/9/main" objectType="Radio" lockText="1" noThreeD="1"/>
</file>

<file path=xl/ctrlProps/ctrlProp347.xml><?xml version="1.0" encoding="utf-8"?>
<formControlPr xmlns="http://schemas.microsoft.com/office/spreadsheetml/2009/9/main" objectType="GBox" noThreeD="1"/>
</file>

<file path=xl/ctrlProps/ctrlProp348.xml><?xml version="1.0" encoding="utf-8"?>
<formControlPr xmlns="http://schemas.microsoft.com/office/spreadsheetml/2009/9/main" objectType="Radio" firstButton="1" fmlaLink="$S$10" lockText="1" noThreeD="1"/>
</file>

<file path=xl/ctrlProps/ctrlProp349.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firstButton="1" fmlaLink="$S$9" lockText="1" noThreeD="1"/>
</file>

<file path=xl/ctrlProps/ctrlProp350.xml><?xml version="1.0" encoding="utf-8"?>
<formControlPr xmlns="http://schemas.microsoft.com/office/spreadsheetml/2009/9/main" objectType="Radio" lockText="1" noThreeD="1"/>
</file>

<file path=xl/ctrlProps/ctrlProp351.xml><?xml version="1.0" encoding="utf-8"?>
<formControlPr xmlns="http://schemas.microsoft.com/office/spreadsheetml/2009/9/main" objectType="Radio" lockText="1" noThreeD="1"/>
</file>

<file path=xl/ctrlProps/ctrlProp352.xml><?xml version="1.0" encoding="utf-8"?>
<formControlPr xmlns="http://schemas.microsoft.com/office/spreadsheetml/2009/9/main" objectType="Radio" lockText="1" noThreeD="1"/>
</file>

<file path=xl/ctrlProps/ctrlProp353.xml><?xml version="1.0" encoding="utf-8"?>
<formControlPr xmlns="http://schemas.microsoft.com/office/spreadsheetml/2009/9/main" objectType="GBox" noThreeD="1"/>
</file>

<file path=xl/ctrlProps/ctrlProp354.xml><?xml version="1.0" encoding="utf-8"?>
<formControlPr xmlns="http://schemas.microsoft.com/office/spreadsheetml/2009/9/main" objectType="CheckBox" fmlaLink="$S$15" lockText="1" noThreeD="1"/>
</file>

<file path=xl/ctrlProps/ctrlProp355.xml><?xml version="1.0" encoding="utf-8"?>
<formControlPr xmlns="http://schemas.microsoft.com/office/spreadsheetml/2009/9/main" objectType="CheckBox" fmlaLink="$S$16" lockText="1" noThreeD="1"/>
</file>

<file path=xl/ctrlProps/ctrlProp356.xml><?xml version="1.0" encoding="utf-8"?>
<formControlPr xmlns="http://schemas.microsoft.com/office/spreadsheetml/2009/9/main" objectType="CheckBox" fmlaLink="$S$17" lockText="1" noThreeD="1"/>
</file>

<file path=xl/ctrlProps/ctrlProp357.xml><?xml version="1.0" encoding="utf-8"?>
<formControlPr xmlns="http://schemas.microsoft.com/office/spreadsheetml/2009/9/main" objectType="CheckBox" fmlaLink="$S$18" lockText="1" noThreeD="1"/>
</file>

<file path=xl/ctrlProps/ctrlProp358.xml><?xml version="1.0" encoding="utf-8"?>
<formControlPr xmlns="http://schemas.microsoft.com/office/spreadsheetml/2009/9/main" objectType="CheckBox" fmlaLink="$S$19" lockText="1" noThreeD="1"/>
</file>

<file path=xl/ctrlProps/ctrlProp359.xml><?xml version="1.0" encoding="utf-8"?>
<formControlPr xmlns="http://schemas.microsoft.com/office/spreadsheetml/2009/9/main" objectType="CheckBox" fmlaLink="$S$20" lockText="1" noThreeD="1"/>
</file>

<file path=xl/ctrlProps/ctrlProp36.xml><?xml version="1.0" encoding="utf-8"?>
<formControlPr xmlns="http://schemas.microsoft.com/office/spreadsheetml/2009/9/main" objectType="Radio" lockText="1" noThreeD="1"/>
</file>

<file path=xl/ctrlProps/ctrlProp360.xml><?xml version="1.0" encoding="utf-8"?>
<formControlPr xmlns="http://schemas.microsoft.com/office/spreadsheetml/2009/9/main" objectType="CheckBox" fmlaLink="$S$21" lockText="1" noThreeD="1"/>
</file>

<file path=xl/ctrlProps/ctrlProp361.xml><?xml version="1.0" encoding="utf-8"?>
<formControlPr xmlns="http://schemas.microsoft.com/office/spreadsheetml/2009/9/main" objectType="CheckBox" fmlaLink="$S$22" lockText="1" noThreeD="1"/>
</file>

<file path=xl/ctrlProps/ctrlProp362.xml><?xml version="1.0" encoding="utf-8"?>
<formControlPr xmlns="http://schemas.microsoft.com/office/spreadsheetml/2009/9/main" objectType="Radio" firstButton="1" fmlaLink="$S$23" lockText="1" noThreeD="1"/>
</file>

<file path=xl/ctrlProps/ctrlProp363.xml><?xml version="1.0" encoding="utf-8"?>
<formControlPr xmlns="http://schemas.microsoft.com/office/spreadsheetml/2009/9/main" objectType="Radio" lockText="1" noThreeD="1"/>
</file>

<file path=xl/ctrlProps/ctrlProp364.xml><?xml version="1.0" encoding="utf-8"?>
<formControlPr xmlns="http://schemas.microsoft.com/office/spreadsheetml/2009/9/main" objectType="Radio" lockText="1" noThreeD="1"/>
</file>

<file path=xl/ctrlProps/ctrlProp365.xml><?xml version="1.0" encoding="utf-8"?>
<formControlPr xmlns="http://schemas.microsoft.com/office/spreadsheetml/2009/9/main" objectType="Radio" lockText="1" noThreeD="1"/>
</file>

<file path=xl/ctrlProps/ctrlProp366.xml><?xml version="1.0" encoding="utf-8"?>
<formControlPr xmlns="http://schemas.microsoft.com/office/spreadsheetml/2009/9/main" objectType="GBox" noThreeD="1"/>
</file>

<file path=xl/ctrlProps/ctrlProp367.xml><?xml version="1.0" encoding="utf-8"?>
<formControlPr xmlns="http://schemas.microsoft.com/office/spreadsheetml/2009/9/main" objectType="Radio" firstButton="1" fmlaLink="$S$27" lockText="1" noThreeD="1"/>
</file>

<file path=xl/ctrlProps/ctrlProp368.xml><?xml version="1.0" encoding="utf-8"?>
<formControlPr xmlns="http://schemas.microsoft.com/office/spreadsheetml/2009/9/main" objectType="Radio" lockText="1" noThreeD="1"/>
</file>

<file path=xl/ctrlProps/ctrlProp369.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70.xml><?xml version="1.0" encoding="utf-8"?>
<formControlPr xmlns="http://schemas.microsoft.com/office/spreadsheetml/2009/9/main" objectType="Radio" lockText="1" noThreeD="1"/>
</file>

<file path=xl/ctrlProps/ctrlProp371.xml><?xml version="1.0" encoding="utf-8"?>
<formControlPr xmlns="http://schemas.microsoft.com/office/spreadsheetml/2009/9/main" objectType="GBox" noThreeD="1"/>
</file>

<file path=xl/ctrlProps/ctrlProp372.xml><?xml version="1.0" encoding="utf-8"?>
<formControlPr xmlns="http://schemas.microsoft.com/office/spreadsheetml/2009/9/main" objectType="Radio" firstButton="1" fmlaLink="$S$31" lockText="1" noThreeD="1"/>
</file>

<file path=xl/ctrlProps/ctrlProp373.xml><?xml version="1.0" encoding="utf-8"?>
<formControlPr xmlns="http://schemas.microsoft.com/office/spreadsheetml/2009/9/main" objectType="Radio" lockText="1" noThreeD="1"/>
</file>

<file path=xl/ctrlProps/ctrlProp374.xml><?xml version="1.0" encoding="utf-8"?>
<formControlPr xmlns="http://schemas.microsoft.com/office/spreadsheetml/2009/9/main" objectType="Radio" lockText="1" noThreeD="1"/>
</file>

<file path=xl/ctrlProps/ctrlProp375.xml><?xml version="1.0" encoding="utf-8"?>
<formControlPr xmlns="http://schemas.microsoft.com/office/spreadsheetml/2009/9/main" objectType="Radio" lockText="1" noThreeD="1"/>
</file>

<file path=xl/ctrlProps/ctrlProp376.xml><?xml version="1.0" encoding="utf-8"?>
<formControlPr xmlns="http://schemas.microsoft.com/office/spreadsheetml/2009/9/main" objectType="GBox" noThreeD="1"/>
</file>

<file path=xl/ctrlProps/ctrlProp377.xml><?xml version="1.0" encoding="utf-8"?>
<formControlPr xmlns="http://schemas.microsoft.com/office/spreadsheetml/2009/9/main" objectType="Radio" firstButton="1" fmlaLink="$S$35" lockText="1" noThreeD="1"/>
</file>

<file path=xl/ctrlProps/ctrlProp378.xml><?xml version="1.0" encoding="utf-8"?>
<formControlPr xmlns="http://schemas.microsoft.com/office/spreadsheetml/2009/9/main" objectType="Radio" lockText="1" noThreeD="1"/>
</file>

<file path=xl/ctrlProps/ctrlProp379.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80.xml><?xml version="1.0" encoding="utf-8"?>
<formControlPr xmlns="http://schemas.microsoft.com/office/spreadsheetml/2009/9/main" objectType="Radio" lockText="1" noThreeD="1"/>
</file>

<file path=xl/ctrlProps/ctrlProp381.xml><?xml version="1.0" encoding="utf-8"?>
<formControlPr xmlns="http://schemas.microsoft.com/office/spreadsheetml/2009/9/main" objectType="GBox" noThreeD="1"/>
</file>

<file path=xl/ctrlProps/ctrlProp382.xml><?xml version="1.0" encoding="utf-8"?>
<formControlPr xmlns="http://schemas.microsoft.com/office/spreadsheetml/2009/9/main" objectType="Radio" firstButton="1" fmlaLink="$S$39" lockText="1" noThreeD="1"/>
</file>

<file path=xl/ctrlProps/ctrlProp383.xml><?xml version="1.0" encoding="utf-8"?>
<formControlPr xmlns="http://schemas.microsoft.com/office/spreadsheetml/2009/9/main" objectType="Radio" lockText="1" noThreeD="1"/>
</file>

<file path=xl/ctrlProps/ctrlProp384.xml><?xml version="1.0" encoding="utf-8"?>
<formControlPr xmlns="http://schemas.microsoft.com/office/spreadsheetml/2009/9/main" objectType="Radio" lockText="1" noThreeD="1"/>
</file>

<file path=xl/ctrlProps/ctrlProp385.xml><?xml version="1.0" encoding="utf-8"?>
<formControlPr xmlns="http://schemas.microsoft.com/office/spreadsheetml/2009/9/main" objectType="Radio" lockText="1" noThreeD="1"/>
</file>

<file path=xl/ctrlProps/ctrlProp386.xml><?xml version="1.0" encoding="utf-8"?>
<formControlPr xmlns="http://schemas.microsoft.com/office/spreadsheetml/2009/9/main" objectType="GBox" noThreeD="1"/>
</file>

<file path=xl/ctrlProps/ctrlProp387.xml><?xml version="1.0" encoding="utf-8"?>
<formControlPr xmlns="http://schemas.microsoft.com/office/spreadsheetml/2009/9/main" objectType="Radio" firstButton="1" fmlaLink="$S$43" lockText="1" noThreeD="1"/>
</file>

<file path=xl/ctrlProps/ctrlProp388.xml><?xml version="1.0" encoding="utf-8"?>
<formControlPr xmlns="http://schemas.microsoft.com/office/spreadsheetml/2009/9/main" objectType="Radio" lockText="1" noThreeD="1"/>
</file>

<file path=xl/ctrlProps/ctrlProp389.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GBox" noThreeD="1"/>
</file>

<file path=xl/ctrlProps/ctrlProp390.xml><?xml version="1.0" encoding="utf-8"?>
<formControlPr xmlns="http://schemas.microsoft.com/office/spreadsheetml/2009/9/main" objectType="Radio" lockText="1" noThreeD="1"/>
</file>

<file path=xl/ctrlProps/ctrlProp391.xml><?xml version="1.0" encoding="utf-8"?>
<formControlPr xmlns="http://schemas.microsoft.com/office/spreadsheetml/2009/9/main" objectType="GBox" noThreeD="1"/>
</file>

<file path=xl/ctrlProps/ctrlProp4.xml><?xml version="1.0" encoding="utf-8"?>
<formControlPr xmlns="http://schemas.microsoft.com/office/spreadsheetml/2009/9/main" objectType="CheckBox" fmlaLink="$P$31" lockText="1" noThreeD="1"/>
</file>

<file path=xl/ctrlProps/ctrlProp40.xml><?xml version="1.0" encoding="utf-8"?>
<formControlPr xmlns="http://schemas.microsoft.com/office/spreadsheetml/2009/9/main" objectType="Radio" firstButton="1" fmlaLink="$S$10"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Radio" firstButton="1" fmlaLink="$S$11"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fmlaLink="$P$33" lockText="1" noThreeD="1"/>
</file>

<file path=xl/ctrlProps/ctrlProp50.xml><?xml version="1.0" encoding="utf-8"?>
<formControlPr xmlns="http://schemas.microsoft.com/office/spreadsheetml/2009/9/main" objectType="Radio" firstButton="1" fmlaLink="$S$12"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Radio" firstButton="1" fmlaLink="$S$13"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checked="Checked" fmlaLink="$P$7" lockText="1" noThreeD="1"/>
</file>

<file path=xl/ctrlProps/ctrlProp60.xml><?xml version="1.0" encoding="utf-8"?>
<formControlPr xmlns="http://schemas.microsoft.com/office/spreadsheetml/2009/9/main" objectType="Radio" firstButton="1" fmlaLink="$S$14"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Radio" firstButton="1" fmlaLink="$S$15"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fmlaLink="$P$8" lockText="1" noThreeD="1"/>
</file>

<file path=xl/ctrlProps/ctrlProp70.xml><?xml version="1.0" encoding="utf-8"?>
<formControlPr xmlns="http://schemas.microsoft.com/office/spreadsheetml/2009/9/main" objectType="Radio" firstButton="1" fmlaLink="$S$16"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S$17"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CheckBox" checked="Checked" fmlaLink="$P$9" lockText="1" noThreeD="1"/>
</file>

<file path=xl/ctrlProps/ctrlProp80.xml><?xml version="1.0" encoding="utf-8"?>
<formControlPr xmlns="http://schemas.microsoft.com/office/spreadsheetml/2009/9/main" objectType="Radio" firstButton="1" fmlaLink="$S$18"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CheckBox" fmlaLink="$S$23" lockText="1" noThreeD="1"/>
</file>

<file path=xl/ctrlProps/ctrlProp86.xml><?xml version="1.0" encoding="utf-8"?>
<formControlPr xmlns="http://schemas.microsoft.com/office/spreadsheetml/2009/9/main" objectType="CheckBox" fmlaLink="$S$24" lockText="1" noThreeD="1"/>
</file>

<file path=xl/ctrlProps/ctrlProp87.xml><?xml version="1.0" encoding="utf-8"?>
<formControlPr xmlns="http://schemas.microsoft.com/office/spreadsheetml/2009/9/main" objectType="CheckBox" fmlaLink="$S$25" lockText="1" noThreeD="1"/>
</file>

<file path=xl/ctrlProps/ctrlProp88.xml><?xml version="1.0" encoding="utf-8"?>
<formControlPr xmlns="http://schemas.microsoft.com/office/spreadsheetml/2009/9/main" objectType="CheckBox" fmlaLink="$S$26" lockText="1" noThreeD="1"/>
</file>

<file path=xl/ctrlProps/ctrlProp89.xml><?xml version="1.0" encoding="utf-8"?>
<formControlPr xmlns="http://schemas.microsoft.com/office/spreadsheetml/2009/9/main" objectType="CheckBox" fmlaLink="$S$27" lockText="1" noThreeD="1"/>
</file>

<file path=xl/ctrlProps/ctrlProp9.xml><?xml version="1.0" encoding="utf-8"?>
<formControlPr xmlns="http://schemas.microsoft.com/office/spreadsheetml/2009/9/main" objectType="CheckBox" fmlaLink="$P$12" lockText="1" noThreeD="1"/>
</file>

<file path=xl/ctrlProps/ctrlProp90.xml><?xml version="1.0" encoding="utf-8"?>
<formControlPr xmlns="http://schemas.microsoft.com/office/spreadsheetml/2009/9/main" objectType="CheckBox" fmlaLink="$S$28" lockText="1" noThreeD="1"/>
</file>

<file path=xl/ctrlProps/ctrlProp91.xml><?xml version="1.0" encoding="utf-8"?>
<formControlPr xmlns="http://schemas.microsoft.com/office/spreadsheetml/2009/9/main" objectType="CheckBox" fmlaLink="$S$29" lockText="1" noThreeD="1"/>
</file>

<file path=xl/ctrlProps/ctrlProp92.xml><?xml version="1.0" encoding="utf-8"?>
<formControlPr xmlns="http://schemas.microsoft.com/office/spreadsheetml/2009/9/main" objectType="Radio" firstButton="1" fmlaLink="$S$30"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Radio" firstButton="1" fmlaLink="$S$33"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3" Type="http://schemas.openxmlformats.org/officeDocument/2006/relationships/hyperlink" Target="#&#29105;&#20379;&#32102;&#20250;&#31038;!A1"/><Relationship Id="rId2" Type="http://schemas.openxmlformats.org/officeDocument/2006/relationships/hyperlink" Target="#&#12460;&#12473;&#20250;&#31038;!A1"/><Relationship Id="rId1" Type="http://schemas.openxmlformats.org/officeDocument/2006/relationships/hyperlink" Target="#&#38651;&#21147;&#20250;&#31038;!A1"/></Relationships>
</file>

<file path=xl/drawings/_rels/drawing10.xml.rels><?xml version="1.0" encoding="UTF-8" standalone="yes"?>
<Relationships xmlns="http://schemas.openxmlformats.org/package/2006/relationships"><Relationship Id="rId2" Type="http://schemas.openxmlformats.org/officeDocument/2006/relationships/hyperlink" Target="#&#12460;&#12473;&#20250;&#31038;!A1"/><Relationship Id="rId1" Type="http://schemas.openxmlformats.org/officeDocument/2006/relationships/hyperlink" Target="#'&#20351;&#29992;&#37327;_1,2'!D58"/></Relationships>
</file>

<file path=xl/drawings/_rels/drawing14.xml.rels><?xml version="1.0" encoding="UTF-8" standalone="yes"?>
<Relationships xmlns="http://schemas.openxmlformats.org/package/2006/relationships"><Relationship Id="rId1" Type="http://schemas.openxmlformats.org/officeDocument/2006/relationships/hyperlink" Target="#'&#20351;&#29992;&#37327;_1,2'!P28"/></Relationships>
</file>

<file path=xl/drawings/_rels/drawing15.xml.rels><?xml version="1.0" encoding="UTF-8" standalone="yes"?>
<Relationships xmlns="http://schemas.openxmlformats.org/package/2006/relationships"><Relationship Id="rId1" Type="http://schemas.openxmlformats.org/officeDocument/2006/relationships/hyperlink" Target="#'&#20351;&#29992;&#37327;_1,2'!B25"/></Relationships>
</file>

<file path=xl/drawings/_rels/drawing16.xml.rels><?xml version="1.0" encoding="UTF-8" standalone="yes"?>
<Relationships xmlns="http://schemas.openxmlformats.org/package/2006/relationships"><Relationship Id="rId2" Type="http://schemas.openxmlformats.org/officeDocument/2006/relationships/hyperlink" Target="#&#20351;&#29992;&#37327;_3!C45"/><Relationship Id="rId1" Type="http://schemas.openxmlformats.org/officeDocument/2006/relationships/hyperlink" Target="#'&#20351;&#29992;&#37327;_1,2'!B25"/></Relationships>
</file>

<file path=xl/drawings/_rels/drawing2.xml.rels><?xml version="1.0" encoding="UTF-8" standalone="yes"?>
<Relationships xmlns="http://schemas.openxmlformats.org/package/2006/relationships"><Relationship Id="rId1" Type="http://schemas.openxmlformats.org/officeDocument/2006/relationships/hyperlink" Target="#&#38651;&#21147;&#20250;&#31038;!A1"/></Relationships>
</file>

<file path=xl/drawings/_rels/drawing20.xml.rels><?xml version="1.0" encoding="UTF-8" standalone="yes"?>
<Relationships xmlns="http://schemas.openxmlformats.org/package/2006/relationships"><Relationship Id="rId1" Type="http://schemas.openxmlformats.org/officeDocument/2006/relationships/hyperlink" Target="#'&#20351;&#29992;&#37327;_1,2'!P28"/></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hyperlink" Target="#&#20351;&#29992;&#37327;_3!C45"/><Relationship Id="rId4" Type="http://schemas.openxmlformats.org/officeDocument/2006/relationships/hyperlink" Target="#'&#20351;&#29992;&#37327;_1,2'!C105"/></Relationships>
</file>

<file path=xl/drawings/_rels/drawing5.xml.rels><?xml version="1.0" encoding="UTF-8" standalone="yes"?>
<Relationships xmlns="http://schemas.openxmlformats.org/package/2006/relationships"><Relationship Id="rId1" Type="http://schemas.openxmlformats.org/officeDocument/2006/relationships/hyperlink" Target="#'&#20351;&#29992;&#37327;_1,2'!D58"/></Relationships>
</file>

<file path=xl/drawings/_rels/drawing6.xml.rels><?xml version="1.0" encoding="UTF-8" standalone="yes"?>
<Relationships xmlns="http://schemas.openxmlformats.org/package/2006/relationships"><Relationship Id="rId1" Type="http://schemas.openxmlformats.org/officeDocument/2006/relationships/hyperlink" Target="#'&#20351;&#29992;&#37327;_1,2'!D89"/></Relationships>
</file>

<file path=xl/drawings/_rels/drawing7.xml.rels><?xml version="1.0" encoding="UTF-8" standalone="yes"?>
<Relationships xmlns="http://schemas.openxmlformats.org/package/2006/relationships"><Relationship Id="rId2" Type="http://schemas.openxmlformats.org/officeDocument/2006/relationships/hyperlink" Target="#'&#20351;&#29992;&#37327;_1,2'!C63"/><Relationship Id="rId1" Type="http://schemas.openxmlformats.org/officeDocument/2006/relationships/hyperlink" Target="#&#12399;&#12376;&#12417;&#12395;!A1"/></Relationships>
</file>

<file path=xl/drawings/_rels/drawing8.xml.rels><?xml version="1.0" encoding="UTF-8" standalone="yes"?>
<Relationships xmlns="http://schemas.openxmlformats.org/package/2006/relationships"><Relationship Id="rId1" Type="http://schemas.openxmlformats.org/officeDocument/2006/relationships/hyperlink" Target="#'&#20351;&#29992;&#37327;_1,2'!B25"/></Relationships>
</file>

<file path=xl/drawings/_rels/drawing9.xml.rels><?xml version="1.0" encoding="UTF-8" standalone="yes"?>
<Relationships xmlns="http://schemas.openxmlformats.org/package/2006/relationships"><Relationship Id="rId2" Type="http://schemas.openxmlformats.org/officeDocument/2006/relationships/hyperlink" Target="#&#20351;&#29992;&#37327;_3!C45"/><Relationship Id="rId1" Type="http://schemas.openxmlformats.org/officeDocument/2006/relationships/hyperlink" Target="#'&#20351;&#29992;&#37327;_1,2'!B25"/></Relationships>
</file>

<file path=xl/drawings/drawing1.xml><?xml version="1.0" encoding="utf-8"?>
<xdr:wsDr xmlns:xdr="http://schemas.openxmlformats.org/drawingml/2006/spreadsheetDrawing" xmlns:a="http://schemas.openxmlformats.org/drawingml/2006/main">
  <xdr:twoCellAnchor>
    <xdr:from>
      <xdr:col>4</xdr:col>
      <xdr:colOff>105553</xdr:colOff>
      <xdr:row>102</xdr:row>
      <xdr:rowOff>15667</xdr:rowOff>
    </xdr:from>
    <xdr:to>
      <xdr:col>10</xdr:col>
      <xdr:colOff>19051</xdr:colOff>
      <xdr:row>103</xdr:row>
      <xdr:rowOff>672478</xdr:rowOff>
    </xdr:to>
    <xdr:sp macro="" textlink="">
      <xdr:nvSpPr>
        <xdr:cNvPr id="12" name="角丸四角形吹き出し 11">
          <a:extLst>
            <a:ext uri="{FF2B5EF4-FFF2-40B4-BE49-F238E27FC236}">
              <a16:creationId xmlns:a16="http://schemas.microsoft.com/office/drawing/2014/main" id="{00000000-0008-0000-0700-00000C000000}"/>
            </a:ext>
          </a:extLst>
        </xdr:cNvPr>
        <xdr:cNvSpPr/>
      </xdr:nvSpPr>
      <xdr:spPr>
        <a:xfrm>
          <a:off x="2220103" y="20465842"/>
          <a:ext cx="3952098" cy="828261"/>
        </a:xfrm>
        <a:prstGeom prst="wedgeRoundRectCallout">
          <a:avLst>
            <a:gd name="adj1" fmla="val -56354"/>
            <a:gd name="adj2" fmla="val 89283"/>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1" lang="en-US" altLang="ja-JP" sz="900" b="0" baseline="0">
              <a:solidFill>
                <a:schemeClr val="tx1"/>
              </a:solidFill>
              <a:latin typeface="ＭＳ ゴシック" panose="020B0609070205080204" pitchFamily="49" charset="-128"/>
              <a:ea typeface="ＭＳ ゴシック" panose="020B0609070205080204" pitchFamily="49" charset="-128"/>
            </a:rPr>
            <a:t>C</a:t>
          </a:r>
          <a:r>
            <a:rPr kumimoji="1" lang="ja-JP" altLang="en-US" sz="900" b="0" baseline="0">
              <a:solidFill>
                <a:schemeClr val="tx1"/>
              </a:solidFill>
              <a:latin typeface="ＭＳ ゴシック" panose="020B0609070205080204" pitchFamily="49" charset="-128"/>
              <a:ea typeface="ＭＳ ゴシック" panose="020B0609070205080204" pitchFamily="49" charset="-128"/>
            </a:rPr>
            <a:t>列（</a:t>
          </a:r>
          <a:r>
            <a:rPr kumimoji="1" lang="en-US" altLang="ja-JP" sz="900" b="0" baseline="0">
              <a:solidFill>
                <a:schemeClr val="tx1"/>
              </a:solidFill>
              <a:latin typeface="ＭＳ ゴシック" panose="020B0609070205080204" pitchFamily="49" charset="-128"/>
              <a:ea typeface="ＭＳ ゴシック" panose="020B0609070205080204" pitchFamily="49" charset="-128"/>
            </a:rPr>
            <a:t> </a:t>
          </a:r>
          <a:r>
            <a:rPr kumimoji="1" lang="ja-JP" altLang="en-US" sz="900" b="1" baseline="0">
              <a:solidFill>
                <a:schemeClr val="tx1"/>
              </a:solidFill>
              <a:latin typeface="ＭＳ ゴシック" panose="020B0609070205080204" pitchFamily="49" charset="-128"/>
              <a:ea typeface="ＭＳ ゴシック" panose="020B0609070205080204" pitchFamily="49" charset="-128"/>
            </a:rPr>
            <a:t>登録番号＋メニュー）は</a:t>
          </a:r>
          <a:endParaRPr kumimoji="1" lang="en-US" altLang="ja-JP" sz="900" b="1" baseline="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b="1" baseline="0">
              <a:solidFill>
                <a:schemeClr val="tx1"/>
              </a:solidFill>
              <a:latin typeface="ＭＳ ゴシック" panose="020B0609070205080204" pitchFamily="49" charset="-128"/>
              <a:ea typeface="ＭＳ ゴシック" panose="020B0609070205080204" pitchFamily="49" charset="-128"/>
            </a:rPr>
            <a:t>　</a:t>
          </a:r>
          <a:r>
            <a:rPr kumimoji="1" lang="en-US" altLang="ja-JP" sz="900" b="1" baseline="0">
              <a:solidFill>
                <a:schemeClr val="tx1"/>
              </a:solidFill>
              <a:latin typeface="ＭＳ ゴシック" panose="020B0609070205080204" pitchFamily="49" charset="-128"/>
              <a:ea typeface="ＭＳ ゴシック" panose="020B0609070205080204" pitchFamily="49" charset="-128"/>
            </a:rPr>
            <a:t>『</a:t>
          </a:r>
          <a:r>
            <a:rPr kumimoji="1" lang="ja-JP" altLang="en-US" sz="900" b="1" baseline="0">
              <a:solidFill>
                <a:schemeClr val="tx1"/>
              </a:solidFill>
              <a:latin typeface="ＭＳ ゴシック" panose="020B0609070205080204" pitchFamily="49" charset="-128"/>
              <a:ea typeface="ＭＳ ゴシック" panose="020B0609070205080204" pitchFamily="49" charset="-128"/>
            </a:rPr>
            <a:t>電力会社</a:t>
          </a:r>
          <a:r>
            <a:rPr kumimoji="1" lang="en-US" altLang="ja-JP" sz="900" b="1" baseline="0">
              <a:solidFill>
                <a:schemeClr val="tx1"/>
              </a:solidFill>
              <a:latin typeface="ＭＳ ゴシック" panose="020B0609070205080204" pitchFamily="49" charset="-128"/>
              <a:ea typeface="ＭＳ ゴシック" panose="020B0609070205080204" pitchFamily="49" charset="-128"/>
            </a:rPr>
            <a:t>』</a:t>
          </a:r>
          <a:r>
            <a:rPr kumimoji="1" lang="ja-JP" altLang="en-US" sz="900" b="1" baseline="0">
              <a:solidFill>
                <a:schemeClr val="tx1"/>
              </a:solidFill>
              <a:latin typeface="ＭＳ ゴシック" panose="020B0609070205080204" pitchFamily="49" charset="-128"/>
              <a:ea typeface="ＭＳ ゴシック" panose="020B0609070205080204" pitchFamily="49" charset="-128"/>
            </a:rPr>
            <a:t>シートより購入先電力会社の「登録番号＋メニュー」をコピー＆ペーストしてください</a:t>
          </a:r>
          <a:endParaRPr kumimoji="1" lang="en-US" altLang="ja-JP" sz="900" b="1" baseline="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b="0" u="sng" baseline="0">
              <a:solidFill>
                <a:schemeClr val="tx1"/>
              </a:solidFill>
              <a:latin typeface="ＭＳ ゴシック" panose="020B0609070205080204" pitchFamily="49" charset="-128"/>
              <a:ea typeface="ＭＳ ゴシック" panose="020B0609070205080204" pitchFamily="49" charset="-128"/>
            </a:rPr>
            <a:t>　一般的な契約プラン</a:t>
          </a:r>
          <a:r>
            <a:rPr kumimoji="1" lang="ja-JP" altLang="en-US" sz="900" b="0" baseline="0">
              <a:solidFill>
                <a:schemeClr val="tx1"/>
              </a:solidFill>
              <a:latin typeface="ＭＳ ゴシック" panose="020B0609070205080204" pitchFamily="49" charset="-128"/>
              <a:ea typeface="ＭＳ ゴシック" panose="020B0609070205080204" pitchFamily="49" charset="-128"/>
            </a:rPr>
            <a:t>の場合はメニューの後に</a:t>
          </a:r>
          <a:r>
            <a:rPr kumimoji="1" lang="ja-JP" altLang="en-US" sz="900" b="0" u="sng" baseline="0">
              <a:solidFill>
                <a:schemeClr val="tx1"/>
              </a:solidFill>
              <a:latin typeface="ＭＳ ゴシック" panose="020B0609070205080204" pitchFamily="49" charset="-128"/>
              <a:ea typeface="ＭＳ ゴシック" panose="020B0609070205080204" pitchFamily="49" charset="-128"/>
            </a:rPr>
            <a:t>「残差」とつく電力メニューを選択</a:t>
          </a:r>
          <a:r>
            <a:rPr kumimoji="1" lang="ja-JP" altLang="en-US" sz="900" b="0" baseline="0">
              <a:solidFill>
                <a:schemeClr val="tx1"/>
              </a:solidFill>
              <a:latin typeface="ＭＳ ゴシック" panose="020B0609070205080204" pitchFamily="49" charset="-128"/>
              <a:ea typeface="ＭＳ ゴシック" panose="020B0609070205080204" pitchFamily="49" charset="-128"/>
            </a:rPr>
            <a:t>してください</a:t>
          </a:r>
          <a:endParaRPr kumimoji="1" lang="en-US" altLang="ja-JP" sz="900" b="0" baseline="0">
            <a:solidFill>
              <a:schemeClr val="tx1"/>
            </a:solidFill>
            <a:latin typeface="ＭＳ ゴシック" panose="020B0609070205080204" pitchFamily="49" charset="-128"/>
            <a:ea typeface="ＭＳ ゴシック" panose="020B0609070205080204" pitchFamily="49" charset="-128"/>
          </a:endParaRP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85725</xdr:colOff>
          <xdr:row>14</xdr:row>
          <xdr:rowOff>9525</xdr:rowOff>
        </xdr:from>
        <xdr:to>
          <xdr:col>2</xdr:col>
          <xdr:colOff>95250</xdr:colOff>
          <xdr:row>14</xdr:row>
          <xdr:rowOff>247650</xdr:rowOff>
        </xdr:to>
        <xdr:sp macro="" textlink="">
          <xdr:nvSpPr>
            <xdr:cNvPr id="113700" name="Option Button 36" hidden="1">
              <a:extLst>
                <a:ext uri="{63B3BB69-23CF-44E3-9099-C40C66FF867C}">
                  <a14:compatExt spid="_x0000_s113700"/>
                </a:ext>
                <a:ext uri="{FF2B5EF4-FFF2-40B4-BE49-F238E27FC236}">
                  <a16:creationId xmlns:a16="http://schemas.microsoft.com/office/drawing/2014/main" id="{00000000-0008-0000-0900-000024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15</xdr:row>
          <xdr:rowOff>0</xdr:rowOff>
        </xdr:from>
        <xdr:to>
          <xdr:col>2</xdr:col>
          <xdr:colOff>95250</xdr:colOff>
          <xdr:row>15</xdr:row>
          <xdr:rowOff>238125</xdr:rowOff>
        </xdr:to>
        <xdr:sp macro="" textlink="">
          <xdr:nvSpPr>
            <xdr:cNvPr id="113701" name="Option Button 37" hidden="1">
              <a:extLst>
                <a:ext uri="{63B3BB69-23CF-44E3-9099-C40C66FF867C}">
                  <a14:compatExt spid="_x0000_s113701"/>
                </a:ext>
                <a:ext uri="{FF2B5EF4-FFF2-40B4-BE49-F238E27FC236}">
                  <a16:creationId xmlns:a16="http://schemas.microsoft.com/office/drawing/2014/main" id="{00000000-0008-0000-0900-000025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xdr:col>
      <xdr:colOff>34021</xdr:colOff>
      <xdr:row>124</xdr:row>
      <xdr:rowOff>185225</xdr:rowOff>
    </xdr:from>
    <xdr:to>
      <xdr:col>5</xdr:col>
      <xdr:colOff>495300</xdr:colOff>
      <xdr:row>124</xdr:row>
      <xdr:rowOff>560863</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595996" y="23426225"/>
          <a:ext cx="2956829" cy="375638"/>
        </a:xfrm>
        <a:prstGeom prst="wedgeRoundRectCallout">
          <a:avLst>
            <a:gd name="adj1" fmla="val -52049"/>
            <a:gd name="adj2" fmla="val -88553"/>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1" lang="en-US" altLang="ja-JP" sz="900" b="0" baseline="0">
              <a:solidFill>
                <a:schemeClr val="tx1"/>
              </a:solidFill>
              <a:latin typeface="ＭＳ ゴシック" panose="020B0609070205080204" pitchFamily="49" charset="-128"/>
              <a:ea typeface="ＭＳ ゴシック" panose="020B0609070205080204" pitchFamily="49" charset="-128"/>
            </a:rPr>
            <a:t>5</a:t>
          </a:r>
          <a:r>
            <a:rPr kumimoji="1" lang="ja-JP" altLang="en-US" sz="900" b="0" baseline="0">
              <a:solidFill>
                <a:schemeClr val="tx1"/>
              </a:solidFill>
              <a:latin typeface="ＭＳ ゴシック" panose="020B0609070205080204" pitchFamily="49" charset="-128"/>
              <a:ea typeface="ＭＳ ゴシック" panose="020B0609070205080204" pitchFamily="49" charset="-128"/>
            </a:rPr>
            <a:t>社より多い場合、</a:t>
          </a:r>
          <a:r>
            <a:rPr kumimoji="1" lang="en-US" altLang="ja-JP" sz="900" b="0" baseline="0">
              <a:solidFill>
                <a:srgbClr val="FF0000"/>
              </a:solidFill>
              <a:latin typeface="ＭＳ ゴシック" panose="020B0609070205080204" pitchFamily="49" charset="-128"/>
              <a:ea typeface="ＭＳ ゴシック" panose="020B0609070205080204" pitchFamily="49" charset="-128"/>
            </a:rPr>
            <a:t>110</a:t>
          </a:r>
          <a:r>
            <a:rPr kumimoji="1" lang="ja-JP" altLang="en-US" sz="900" b="0" baseline="0">
              <a:solidFill>
                <a:srgbClr val="FF0000"/>
              </a:solidFill>
              <a:latin typeface="ＭＳ ゴシック" panose="020B0609070205080204" pitchFamily="49" charset="-128"/>
              <a:ea typeface="ＭＳ ゴシック" panose="020B0609070205080204" pitchFamily="49" charset="-128"/>
            </a:rPr>
            <a:t>～</a:t>
          </a:r>
          <a:r>
            <a:rPr kumimoji="1" lang="en-US" altLang="ja-JP" sz="900" b="0" baseline="0">
              <a:solidFill>
                <a:srgbClr val="FF0000"/>
              </a:solidFill>
              <a:latin typeface="ＭＳ ゴシック" panose="020B0609070205080204" pitchFamily="49" charset="-128"/>
              <a:ea typeface="ＭＳ ゴシック" panose="020B0609070205080204" pitchFamily="49" charset="-128"/>
            </a:rPr>
            <a:t>124</a:t>
          </a:r>
          <a:r>
            <a:rPr kumimoji="1" lang="ja-JP" altLang="en-US" sz="900" b="0" baseline="0">
              <a:solidFill>
                <a:schemeClr val="tx1"/>
              </a:solidFill>
              <a:latin typeface="ＭＳ ゴシック" panose="020B0609070205080204" pitchFamily="49" charset="-128"/>
              <a:ea typeface="ＭＳ ゴシック" panose="020B0609070205080204" pitchFamily="49" charset="-128"/>
            </a:rPr>
            <a:t>行目を再表示してください</a:t>
          </a:r>
          <a:endParaRPr kumimoji="1" lang="en-US" altLang="ja-JP" sz="900" b="0" baseline="0">
            <a:solidFill>
              <a:schemeClr val="tx1"/>
            </a:solidFill>
            <a:latin typeface="ＭＳ ゴシック" panose="020B0609070205080204" pitchFamily="49" charset="-128"/>
            <a:ea typeface="ＭＳ ゴシック" panose="020B0609070205080204" pitchFamily="49" charset="-128"/>
          </a:endParaRPr>
        </a:p>
      </xdr:txBody>
    </xdr:sp>
    <xdr:clientData fPrintsWithSheet="0"/>
  </xdr:twoCellAnchor>
  <xdr:twoCellAnchor>
    <xdr:from>
      <xdr:col>12</xdr:col>
      <xdr:colOff>296506</xdr:colOff>
      <xdr:row>12</xdr:row>
      <xdr:rowOff>38100</xdr:rowOff>
    </xdr:from>
    <xdr:to>
      <xdr:col>13</xdr:col>
      <xdr:colOff>297179</xdr:colOff>
      <xdr:row>25</xdr:row>
      <xdr:rowOff>6804</xdr:rowOff>
    </xdr:to>
    <xdr:grpSp>
      <xdr:nvGrpSpPr>
        <xdr:cNvPr id="27" name="グループ化 26">
          <a:extLst>
            <a:ext uri="{FF2B5EF4-FFF2-40B4-BE49-F238E27FC236}">
              <a16:creationId xmlns:a16="http://schemas.microsoft.com/office/drawing/2014/main" id="{00000000-0008-0000-0700-00001B000000}"/>
            </a:ext>
          </a:extLst>
        </xdr:cNvPr>
        <xdr:cNvGrpSpPr/>
      </xdr:nvGrpSpPr>
      <xdr:grpSpPr>
        <a:xfrm>
          <a:off x="7783156" y="2324100"/>
          <a:ext cx="772198" cy="2273754"/>
          <a:chOff x="7787238" y="2725511"/>
          <a:chExt cx="769477" cy="3023507"/>
        </a:xfrm>
      </xdr:grpSpPr>
      <xdr:cxnSp macro="">
        <xdr:nvCxnSpPr>
          <xdr:cNvPr id="6" name="直線矢印コネクタ 5">
            <a:extLst>
              <a:ext uri="{FF2B5EF4-FFF2-40B4-BE49-F238E27FC236}">
                <a16:creationId xmlns:a16="http://schemas.microsoft.com/office/drawing/2014/main" id="{00000000-0008-0000-0700-000006000000}"/>
              </a:ext>
            </a:extLst>
          </xdr:cNvPr>
          <xdr:cNvCxnSpPr>
            <a:stCxn id="10" idx="3"/>
          </xdr:cNvCxnSpPr>
        </xdr:nvCxnSpPr>
        <xdr:spPr>
          <a:xfrm>
            <a:off x="7787238" y="4570399"/>
            <a:ext cx="2851" cy="1178619"/>
          </a:xfrm>
          <a:prstGeom prst="straightConnector1">
            <a:avLst/>
          </a:prstGeom>
          <a:ln w="28575">
            <a:solidFill>
              <a:srgbClr val="FF0000"/>
            </a:solidFill>
            <a:headEnd type="none" w="med" len="med"/>
            <a:tailEnd type="triangle" w="lg" len="lg"/>
          </a:ln>
        </xdr:spPr>
        <xdr:style>
          <a:lnRef idx="1">
            <a:schemeClr val="accent1"/>
          </a:lnRef>
          <a:fillRef idx="0">
            <a:schemeClr val="accent1"/>
          </a:fillRef>
          <a:effectRef idx="0">
            <a:schemeClr val="accent1"/>
          </a:effectRef>
          <a:fontRef idx="minor">
            <a:schemeClr val="tx1"/>
          </a:fontRef>
        </xdr:style>
      </xdr:cxnSp>
      <xdr:sp macro="" textlink="">
        <xdr:nvSpPr>
          <xdr:cNvPr id="10" name="フリーフォーム 9">
            <a:extLst>
              <a:ext uri="{FF2B5EF4-FFF2-40B4-BE49-F238E27FC236}">
                <a16:creationId xmlns:a16="http://schemas.microsoft.com/office/drawing/2014/main" id="{00000000-0008-0000-0700-00000A000000}"/>
              </a:ext>
            </a:extLst>
          </xdr:cNvPr>
          <xdr:cNvSpPr/>
        </xdr:nvSpPr>
        <xdr:spPr>
          <a:xfrm>
            <a:off x="7787238" y="2725511"/>
            <a:ext cx="769477" cy="1844888"/>
          </a:xfrm>
          <a:custGeom>
            <a:avLst/>
            <a:gdLst>
              <a:gd name="connsiteX0" fmla="*/ 697762 w 697762"/>
              <a:gd name="connsiteY0" fmla="*/ 0 h 420872"/>
              <a:gd name="connsiteX1" fmla="*/ 697762 w 697762"/>
              <a:gd name="connsiteY1" fmla="*/ 299040 h 420872"/>
              <a:gd name="connsiteX2" fmla="*/ 0 w 697762"/>
              <a:gd name="connsiteY2" fmla="*/ 299040 h 420872"/>
              <a:gd name="connsiteX3" fmla="*/ 0 w 697762"/>
              <a:gd name="connsiteY3" fmla="*/ 420872 h 420872"/>
              <a:gd name="connsiteX0" fmla="*/ 697762 w 710323"/>
              <a:gd name="connsiteY0" fmla="*/ 0 h 420872"/>
              <a:gd name="connsiteX1" fmla="*/ 710323 w 710323"/>
              <a:gd name="connsiteY1" fmla="*/ 212759 h 420872"/>
              <a:gd name="connsiteX2" fmla="*/ 0 w 710323"/>
              <a:gd name="connsiteY2" fmla="*/ 299040 h 420872"/>
              <a:gd name="connsiteX3" fmla="*/ 0 w 710323"/>
              <a:gd name="connsiteY3" fmla="*/ 420872 h 420872"/>
              <a:gd name="connsiteX0" fmla="*/ 697762 w 710323"/>
              <a:gd name="connsiteY0" fmla="*/ 0 h 420872"/>
              <a:gd name="connsiteX1" fmla="*/ 710323 w 710323"/>
              <a:gd name="connsiteY1" fmla="*/ 212759 h 420872"/>
              <a:gd name="connsiteX2" fmla="*/ 6281 w 710323"/>
              <a:gd name="connsiteY2" fmla="*/ 214300 h 420872"/>
              <a:gd name="connsiteX3" fmla="*/ 0 w 710323"/>
              <a:gd name="connsiteY3" fmla="*/ 420872 h 420872"/>
              <a:gd name="connsiteX0" fmla="*/ 704042 w 716603"/>
              <a:gd name="connsiteY0" fmla="*/ 0 h 420872"/>
              <a:gd name="connsiteX1" fmla="*/ 716603 w 716603"/>
              <a:gd name="connsiteY1" fmla="*/ 212759 h 420872"/>
              <a:gd name="connsiteX2" fmla="*/ 0 w 716603"/>
              <a:gd name="connsiteY2" fmla="*/ 215841 h 420872"/>
              <a:gd name="connsiteX3" fmla="*/ 6280 w 716603"/>
              <a:gd name="connsiteY3" fmla="*/ 420872 h 420872"/>
              <a:gd name="connsiteX0" fmla="*/ 704042 w 716603"/>
              <a:gd name="connsiteY0" fmla="*/ 0 h 420872"/>
              <a:gd name="connsiteX1" fmla="*/ 716603 w 716603"/>
              <a:gd name="connsiteY1" fmla="*/ 217381 h 420872"/>
              <a:gd name="connsiteX2" fmla="*/ 0 w 716603"/>
              <a:gd name="connsiteY2" fmla="*/ 215841 h 420872"/>
              <a:gd name="connsiteX3" fmla="*/ 6280 w 716603"/>
              <a:gd name="connsiteY3" fmla="*/ 420872 h 420872"/>
              <a:gd name="connsiteX0" fmla="*/ 704042 w 704042"/>
              <a:gd name="connsiteY0" fmla="*/ 0 h 420872"/>
              <a:gd name="connsiteX1" fmla="*/ 704041 w 704042"/>
              <a:gd name="connsiteY1" fmla="*/ 212759 h 420872"/>
              <a:gd name="connsiteX2" fmla="*/ 0 w 704042"/>
              <a:gd name="connsiteY2" fmla="*/ 215841 h 420872"/>
              <a:gd name="connsiteX3" fmla="*/ 6280 w 704042"/>
              <a:gd name="connsiteY3" fmla="*/ 420872 h 420872"/>
              <a:gd name="connsiteX0" fmla="*/ 710324 w 710324"/>
              <a:gd name="connsiteY0" fmla="*/ 0 h 417791"/>
              <a:gd name="connsiteX1" fmla="*/ 710323 w 710324"/>
              <a:gd name="connsiteY1" fmla="*/ 212759 h 417791"/>
              <a:gd name="connsiteX2" fmla="*/ 6282 w 710324"/>
              <a:gd name="connsiteY2" fmla="*/ 215841 h 417791"/>
              <a:gd name="connsiteX3" fmla="*/ 0 w 710324"/>
              <a:gd name="connsiteY3" fmla="*/ 417791 h 417791"/>
            </a:gdLst>
            <a:ahLst/>
            <a:cxnLst>
              <a:cxn ang="0">
                <a:pos x="connsiteX0" y="connsiteY0"/>
              </a:cxn>
              <a:cxn ang="0">
                <a:pos x="connsiteX1" y="connsiteY1"/>
              </a:cxn>
              <a:cxn ang="0">
                <a:pos x="connsiteX2" y="connsiteY2"/>
              </a:cxn>
              <a:cxn ang="0">
                <a:pos x="connsiteX3" y="connsiteY3"/>
              </a:cxn>
            </a:cxnLst>
            <a:rect l="l" t="t" r="r" b="b"/>
            <a:pathLst>
              <a:path w="710324" h="417791">
                <a:moveTo>
                  <a:pt x="710324" y="0"/>
                </a:moveTo>
                <a:cubicBezTo>
                  <a:pt x="710324" y="70920"/>
                  <a:pt x="710323" y="141839"/>
                  <a:pt x="710323" y="212759"/>
                </a:cubicBezTo>
                <a:lnTo>
                  <a:pt x="6282" y="215841"/>
                </a:lnTo>
                <a:lnTo>
                  <a:pt x="0" y="417791"/>
                </a:lnTo>
              </a:path>
            </a:pathLst>
          </a:custGeom>
          <a:noFill/>
          <a:ln w="28575">
            <a:solidFill>
              <a:srgbClr val="FF0000"/>
            </a:solidFill>
            <a:headEnd type="ova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xdr:col>
      <xdr:colOff>57149</xdr:colOff>
      <xdr:row>11</xdr:row>
      <xdr:rowOff>115331</xdr:rowOff>
    </xdr:from>
    <xdr:to>
      <xdr:col>15</xdr:col>
      <xdr:colOff>287735</xdr:colOff>
      <xdr:row>18</xdr:row>
      <xdr:rowOff>256344</xdr:rowOff>
    </xdr:to>
    <xdr:grpSp>
      <xdr:nvGrpSpPr>
        <xdr:cNvPr id="13" name="グループ化 12">
          <a:extLst>
            <a:ext uri="{FF2B5EF4-FFF2-40B4-BE49-F238E27FC236}">
              <a16:creationId xmlns:a16="http://schemas.microsoft.com/office/drawing/2014/main" id="{1D7D348F-0240-5C3E-652F-B6AB44F3AC6E}"/>
            </a:ext>
          </a:extLst>
        </xdr:cNvPr>
        <xdr:cNvGrpSpPr/>
      </xdr:nvGrpSpPr>
      <xdr:grpSpPr>
        <a:xfrm>
          <a:off x="4972049" y="2134631"/>
          <a:ext cx="4926411" cy="1665013"/>
          <a:chOff x="4986337" y="2115581"/>
          <a:chExt cx="4933554" cy="1641201"/>
        </a:xfrm>
      </xdr:grpSpPr>
      <xdr:sp macro="" textlink="">
        <xdr:nvSpPr>
          <xdr:cNvPr id="2" name="フリーフォーム 1">
            <a:extLst>
              <a:ext uri="{FF2B5EF4-FFF2-40B4-BE49-F238E27FC236}">
                <a16:creationId xmlns:a16="http://schemas.microsoft.com/office/drawing/2014/main" id="{00000000-0008-0000-0700-000002000000}"/>
              </a:ext>
            </a:extLst>
          </xdr:cNvPr>
          <xdr:cNvSpPr/>
        </xdr:nvSpPr>
        <xdr:spPr>
          <a:xfrm>
            <a:off x="4986337" y="2115581"/>
            <a:ext cx="4933554" cy="1641201"/>
          </a:xfrm>
          <a:custGeom>
            <a:avLst/>
            <a:gdLst>
              <a:gd name="connsiteX0" fmla="*/ 0 w 3431049"/>
              <a:gd name="connsiteY0" fmla="*/ 266291 h 1730887"/>
              <a:gd name="connsiteX1" fmla="*/ 112662 w 3431049"/>
              <a:gd name="connsiteY1" fmla="*/ 245807 h 1730887"/>
              <a:gd name="connsiteX2" fmla="*/ 112662 w 3431049"/>
              <a:gd name="connsiteY2" fmla="*/ 0 h 1730887"/>
              <a:gd name="connsiteX3" fmla="*/ 3420807 w 3431049"/>
              <a:gd name="connsiteY3" fmla="*/ 10242 h 1730887"/>
              <a:gd name="connsiteX4" fmla="*/ 3431049 w 3431049"/>
              <a:gd name="connsiteY4" fmla="*/ 1730887 h 1730887"/>
              <a:gd name="connsiteX0" fmla="*/ 0 w 3431049"/>
              <a:gd name="connsiteY0" fmla="*/ 266291 h 1730887"/>
              <a:gd name="connsiteX1" fmla="*/ 112662 w 3431049"/>
              <a:gd name="connsiteY1" fmla="*/ 278586 h 1730887"/>
              <a:gd name="connsiteX2" fmla="*/ 112662 w 3431049"/>
              <a:gd name="connsiteY2" fmla="*/ 0 h 1730887"/>
              <a:gd name="connsiteX3" fmla="*/ 3420807 w 3431049"/>
              <a:gd name="connsiteY3" fmla="*/ 10242 h 1730887"/>
              <a:gd name="connsiteX4" fmla="*/ 3431049 w 3431049"/>
              <a:gd name="connsiteY4" fmla="*/ 1730887 h 1730887"/>
              <a:gd name="connsiteX0" fmla="*/ 0 w 3431049"/>
              <a:gd name="connsiteY0" fmla="*/ 266291 h 1730887"/>
              <a:gd name="connsiteX1" fmla="*/ 116771 w 3431049"/>
              <a:gd name="connsiteY1" fmla="*/ 262196 h 1730887"/>
              <a:gd name="connsiteX2" fmla="*/ 112662 w 3431049"/>
              <a:gd name="connsiteY2" fmla="*/ 0 h 1730887"/>
              <a:gd name="connsiteX3" fmla="*/ 3420807 w 3431049"/>
              <a:gd name="connsiteY3" fmla="*/ 10242 h 1730887"/>
              <a:gd name="connsiteX4" fmla="*/ 3431049 w 3431049"/>
              <a:gd name="connsiteY4" fmla="*/ 1730887 h 1730887"/>
              <a:gd name="connsiteX0" fmla="*/ 0 w 3435158"/>
              <a:gd name="connsiteY0" fmla="*/ 254000 h 1730887"/>
              <a:gd name="connsiteX1" fmla="*/ 120880 w 3435158"/>
              <a:gd name="connsiteY1" fmla="*/ 262196 h 1730887"/>
              <a:gd name="connsiteX2" fmla="*/ 116771 w 3435158"/>
              <a:gd name="connsiteY2" fmla="*/ 0 h 1730887"/>
              <a:gd name="connsiteX3" fmla="*/ 3424916 w 3435158"/>
              <a:gd name="connsiteY3" fmla="*/ 10242 h 1730887"/>
              <a:gd name="connsiteX4" fmla="*/ 3435158 w 3435158"/>
              <a:gd name="connsiteY4" fmla="*/ 1730887 h 1730887"/>
              <a:gd name="connsiteX0" fmla="*/ 0 w 3435158"/>
              <a:gd name="connsiteY0" fmla="*/ 266292 h 1730887"/>
              <a:gd name="connsiteX1" fmla="*/ 120880 w 3435158"/>
              <a:gd name="connsiteY1" fmla="*/ 262196 h 1730887"/>
              <a:gd name="connsiteX2" fmla="*/ 116771 w 3435158"/>
              <a:gd name="connsiteY2" fmla="*/ 0 h 1730887"/>
              <a:gd name="connsiteX3" fmla="*/ 3424916 w 3435158"/>
              <a:gd name="connsiteY3" fmla="*/ 10242 h 1730887"/>
              <a:gd name="connsiteX4" fmla="*/ 3435158 w 3435158"/>
              <a:gd name="connsiteY4" fmla="*/ 1730887 h 1730887"/>
              <a:gd name="connsiteX0" fmla="*/ 0 w 3424916"/>
              <a:gd name="connsiteY0" fmla="*/ 266292 h 1747277"/>
              <a:gd name="connsiteX1" fmla="*/ 120880 w 3424916"/>
              <a:gd name="connsiteY1" fmla="*/ 262196 h 1747277"/>
              <a:gd name="connsiteX2" fmla="*/ 116771 w 3424916"/>
              <a:gd name="connsiteY2" fmla="*/ 0 h 1747277"/>
              <a:gd name="connsiteX3" fmla="*/ 3424916 w 3424916"/>
              <a:gd name="connsiteY3" fmla="*/ 10242 h 1747277"/>
              <a:gd name="connsiteX4" fmla="*/ 3402283 w 3424916"/>
              <a:gd name="connsiteY4" fmla="*/ 1747277 h 1747277"/>
              <a:gd name="connsiteX0" fmla="*/ 0 w 3402283"/>
              <a:gd name="connsiteY0" fmla="*/ 266292 h 1747277"/>
              <a:gd name="connsiteX1" fmla="*/ 120880 w 3402283"/>
              <a:gd name="connsiteY1" fmla="*/ 262196 h 1747277"/>
              <a:gd name="connsiteX2" fmla="*/ 116771 w 3402283"/>
              <a:gd name="connsiteY2" fmla="*/ 0 h 1747277"/>
              <a:gd name="connsiteX3" fmla="*/ 3383823 w 3402283"/>
              <a:gd name="connsiteY3" fmla="*/ 10242 h 1747277"/>
              <a:gd name="connsiteX4" fmla="*/ 3402283 w 3402283"/>
              <a:gd name="connsiteY4" fmla="*/ 1747277 h 1747277"/>
              <a:gd name="connsiteX0" fmla="*/ 0 w 3402283"/>
              <a:gd name="connsiteY0" fmla="*/ 256050 h 1737035"/>
              <a:gd name="connsiteX1" fmla="*/ 120880 w 3402283"/>
              <a:gd name="connsiteY1" fmla="*/ 251954 h 1737035"/>
              <a:gd name="connsiteX2" fmla="*/ 127866 w 3402283"/>
              <a:gd name="connsiteY2" fmla="*/ 915513 h 1737035"/>
              <a:gd name="connsiteX3" fmla="*/ 3383823 w 3402283"/>
              <a:gd name="connsiteY3" fmla="*/ 0 h 1737035"/>
              <a:gd name="connsiteX4" fmla="*/ 3402283 w 3402283"/>
              <a:gd name="connsiteY4" fmla="*/ 1737035 h 1737035"/>
              <a:gd name="connsiteX0" fmla="*/ 0 w 3417108"/>
              <a:gd name="connsiteY0" fmla="*/ 10495 h 1491480"/>
              <a:gd name="connsiteX1" fmla="*/ 120880 w 3417108"/>
              <a:gd name="connsiteY1" fmla="*/ 6399 h 1491480"/>
              <a:gd name="connsiteX2" fmla="*/ 127866 w 3417108"/>
              <a:gd name="connsiteY2" fmla="*/ 669958 h 1491480"/>
              <a:gd name="connsiteX3" fmla="*/ 3417108 w 3417108"/>
              <a:gd name="connsiteY3" fmla="*/ 646739 h 1491480"/>
              <a:gd name="connsiteX4" fmla="*/ 3402283 w 3417108"/>
              <a:gd name="connsiteY4" fmla="*/ 1491480 h 1491480"/>
              <a:gd name="connsiteX0" fmla="*/ 0 w 3417108"/>
              <a:gd name="connsiteY0" fmla="*/ 5722 h 1486707"/>
              <a:gd name="connsiteX1" fmla="*/ 120880 w 3417108"/>
              <a:gd name="connsiteY1" fmla="*/ 6433 h 1486707"/>
              <a:gd name="connsiteX2" fmla="*/ 127866 w 3417108"/>
              <a:gd name="connsiteY2" fmla="*/ 665185 h 1486707"/>
              <a:gd name="connsiteX3" fmla="*/ 3417108 w 3417108"/>
              <a:gd name="connsiteY3" fmla="*/ 641966 h 1486707"/>
              <a:gd name="connsiteX4" fmla="*/ 3402283 w 3417108"/>
              <a:gd name="connsiteY4" fmla="*/ 1486707 h 1486707"/>
              <a:gd name="connsiteX0" fmla="*/ 0 w 3417108"/>
              <a:gd name="connsiteY0" fmla="*/ 23 h 1481008"/>
              <a:gd name="connsiteX1" fmla="*/ 248681 w 3417108"/>
              <a:gd name="connsiteY1" fmla="*/ 59306 h 1481008"/>
              <a:gd name="connsiteX2" fmla="*/ 127866 w 3417108"/>
              <a:gd name="connsiteY2" fmla="*/ 659486 h 1481008"/>
              <a:gd name="connsiteX3" fmla="*/ 3417108 w 3417108"/>
              <a:gd name="connsiteY3" fmla="*/ 636267 h 1481008"/>
              <a:gd name="connsiteX4" fmla="*/ 3402283 w 3417108"/>
              <a:gd name="connsiteY4" fmla="*/ 1481008 h 1481008"/>
              <a:gd name="connsiteX0" fmla="*/ 0 w 3417108"/>
              <a:gd name="connsiteY0" fmla="*/ 23 h 1481008"/>
              <a:gd name="connsiteX1" fmla="*/ 248681 w 3417108"/>
              <a:gd name="connsiteY1" fmla="*/ 59306 h 1481008"/>
              <a:gd name="connsiteX2" fmla="*/ 127866 w 3417108"/>
              <a:gd name="connsiteY2" fmla="*/ 659486 h 1481008"/>
              <a:gd name="connsiteX3" fmla="*/ 3417108 w 3417108"/>
              <a:gd name="connsiteY3" fmla="*/ 636267 h 1481008"/>
              <a:gd name="connsiteX4" fmla="*/ 3402283 w 3417108"/>
              <a:gd name="connsiteY4" fmla="*/ 1481008 h 1481008"/>
              <a:gd name="connsiteX0" fmla="*/ 0 w 3417108"/>
              <a:gd name="connsiteY0" fmla="*/ 326 h 1481311"/>
              <a:gd name="connsiteX1" fmla="*/ 158875 w 3417108"/>
              <a:gd name="connsiteY1" fmla="*/ 1037 h 1481311"/>
              <a:gd name="connsiteX2" fmla="*/ 127866 w 3417108"/>
              <a:gd name="connsiteY2" fmla="*/ 659789 h 1481311"/>
              <a:gd name="connsiteX3" fmla="*/ 3417108 w 3417108"/>
              <a:gd name="connsiteY3" fmla="*/ 636570 h 1481311"/>
              <a:gd name="connsiteX4" fmla="*/ 3402283 w 3417108"/>
              <a:gd name="connsiteY4" fmla="*/ 1481311 h 1481311"/>
              <a:gd name="connsiteX0" fmla="*/ 0 w 3417108"/>
              <a:gd name="connsiteY0" fmla="*/ 326 h 1481311"/>
              <a:gd name="connsiteX1" fmla="*/ 158875 w 3417108"/>
              <a:gd name="connsiteY1" fmla="*/ 1037 h 1481311"/>
              <a:gd name="connsiteX2" fmla="*/ 127866 w 3417108"/>
              <a:gd name="connsiteY2" fmla="*/ 659789 h 1481311"/>
              <a:gd name="connsiteX3" fmla="*/ 3417108 w 3417108"/>
              <a:gd name="connsiteY3" fmla="*/ 636570 h 1481311"/>
              <a:gd name="connsiteX4" fmla="*/ 3402283 w 3417108"/>
              <a:gd name="connsiteY4" fmla="*/ 1481311 h 1481311"/>
              <a:gd name="connsiteX0" fmla="*/ 0 w 3417108"/>
              <a:gd name="connsiteY0" fmla="*/ 326 h 1481311"/>
              <a:gd name="connsiteX1" fmla="*/ 131243 w 3417108"/>
              <a:gd name="connsiteY1" fmla="*/ 1037 h 1481311"/>
              <a:gd name="connsiteX2" fmla="*/ 127866 w 3417108"/>
              <a:gd name="connsiteY2" fmla="*/ 659789 h 1481311"/>
              <a:gd name="connsiteX3" fmla="*/ 3417108 w 3417108"/>
              <a:gd name="connsiteY3" fmla="*/ 636570 h 1481311"/>
              <a:gd name="connsiteX4" fmla="*/ 3402283 w 3417108"/>
              <a:gd name="connsiteY4" fmla="*/ 1481311 h 1481311"/>
              <a:gd name="connsiteX0" fmla="*/ 0 w 3417108"/>
              <a:gd name="connsiteY0" fmla="*/ 326 h 1481311"/>
              <a:gd name="connsiteX1" fmla="*/ 131243 w 3417108"/>
              <a:gd name="connsiteY1" fmla="*/ 1037 h 1481311"/>
              <a:gd name="connsiteX2" fmla="*/ 127866 w 3417108"/>
              <a:gd name="connsiteY2" fmla="*/ 659789 h 1481311"/>
              <a:gd name="connsiteX3" fmla="*/ 3417108 w 3417108"/>
              <a:gd name="connsiteY3" fmla="*/ 636570 h 1481311"/>
              <a:gd name="connsiteX4" fmla="*/ 3402283 w 3417108"/>
              <a:gd name="connsiteY4" fmla="*/ 1481311 h 1481311"/>
              <a:gd name="connsiteX0" fmla="*/ 0 w 3417108"/>
              <a:gd name="connsiteY0" fmla="*/ 326 h 1481311"/>
              <a:gd name="connsiteX1" fmla="*/ 131243 w 3417108"/>
              <a:gd name="connsiteY1" fmla="*/ 1037 h 1481311"/>
              <a:gd name="connsiteX2" fmla="*/ 141683 w 3417108"/>
              <a:gd name="connsiteY2" fmla="*/ 657243 h 1481311"/>
              <a:gd name="connsiteX3" fmla="*/ 3417108 w 3417108"/>
              <a:gd name="connsiteY3" fmla="*/ 636570 h 1481311"/>
              <a:gd name="connsiteX4" fmla="*/ 3402283 w 3417108"/>
              <a:gd name="connsiteY4" fmla="*/ 1481311 h 1481311"/>
              <a:gd name="connsiteX0" fmla="*/ 0 w 3417108"/>
              <a:gd name="connsiteY0" fmla="*/ 326 h 1481311"/>
              <a:gd name="connsiteX1" fmla="*/ 131243 w 3417108"/>
              <a:gd name="connsiteY1" fmla="*/ 1037 h 1481311"/>
              <a:gd name="connsiteX2" fmla="*/ 141683 w 3417108"/>
              <a:gd name="connsiteY2" fmla="*/ 657243 h 1481311"/>
              <a:gd name="connsiteX3" fmla="*/ 3417108 w 3417108"/>
              <a:gd name="connsiteY3" fmla="*/ 636570 h 1481311"/>
              <a:gd name="connsiteX4" fmla="*/ 3402283 w 3417108"/>
              <a:gd name="connsiteY4" fmla="*/ 1481311 h 1481311"/>
              <a:gd name="connsiteX0" fmla="*/ 0 w 3417108"/>
              <a:gd name="connsiteY0" fmla="*/ 326 h 1481311"/>
              <a:gd name="connsiteX1" fmla="*/ 131243 w 3417108"/>
              <a:gd name="connsiteY1" fmla="*/ 1037 h 1481311"/>
              <a:gd name="connsiteX2" fmla="*/ 127867 w 3417108"/>
              <a:gd name="connsiteY2" fmla="*/ 657243 h 1481311"/>
              <a:gd name="connsiteX3" fmla="*/ 3417108 w 3417108"/>
              <a:gd name="connsiteY3" fmla="*/ 636570 h 1481311"/>
              <a:gd name="connsiteX4" fmla="*/ 3402283 w 3417108"/>
              <a:gd name="connsiteY4" fmla="*/ 1481311 h 1481311"/>
              <a:gd name="connsiteX0" fmla="*/ 0 w 3417108"/>
              <a:gd name="connsiteY0" fmla="*/ 326 h 1481311"/>
              <a:gd name="connsiteX1" fmla="*/ 131243 w 3417108"/>
              <a:gd name="connsiteY1" fmla="*/ 1037 h 1481311"/>
              <a:gd name="connsiteX2" fmla="*/ 141683 w 3417108"/>
              <a:gd name="connsiteY2" fmla="*/ 657243 h 1481311"/>
              <a:gd name="connsiteX3" fmla="*/ 3417108 w 3417108"/>
              <a:gd name="connsiteY3" fmla="*/ 636570 h 1481311"/>
              <a:gd name="connsiteX4" fmla="*/ 3402283 w 3417108"/>
              <a:gd name="connsiteY4" fmla="*/ 1481311 h 1481311"/>
              <a:gd name="connsiteX0" fmla="*/ 0 w 3417108"/>
              <a:gd name="connsiteY0" fmla="*/ 326 h 1481311"/>
              <a:gd name="connsiteX1" fmla="*/ 131243 w 3417108"/>
              <a:gd name="connsiteY1" fmla="*/ 1037 h 1481311"/>
              <a:gd name="connsiteX2" fmla="*/ 131321 w 3417108"/>
              <a:gd name="connsiteY2" fmla="*/ 644510 h 1481311"/>
              <a:gd name="connsiteX3" fmla="*/ 3417108 w 3417108"/>
              <a:gd name="connsiteY3" fmla="*/ 636570 h 1481311"/>
              <a:gd name="connsiteX4" fmla="*/ 3402283 w 3417108"/>
              <a:gd name="connsiteY4" fmla="*/ 1481311 h 1481311"/>
              <a:gd name="connsiteX0" fmla="*/ 0 w 3402283"/>
              <a:gd name="connsiteY0" fmla="*/ 326 h 1481311"/>
              <a:gd name="connsiteX1" fmla="*/ 131243 w 3402283"/>
              <a:gd name="connsiteY1" fmla="*/ 1037 h 1481311"/>
              <a:gd name="connsiteX2" fmla="*/ 131321 w 3402283"/>
              <a:gd name="connsiteY2" fmla="*/ 644510 h 1481311"/>
              <a:gd name="connsiteX3" fmla="*/ 3386021 w 3402283"/>
              <a:gd name="connsiteY3" fmla="*/ 641663 h 1481311"/>
              <a:gd name="connsiteX4" fmla="*/ 3402283 w 3402283"/>
              <a:gd name="connsiteY4" fmla="*/ 1481311 h 1481311"/>
              <a:gd name="connsiteX0" fmla="*/ 0 w 3402283"/>
              <a:gd name="connsiteY0" fmla="*/ 326 h 1481311"/>
              <a:gd name="connsiteX1" fmla="*/ 131243 w 3402283"/>
              <a:gd name="connsiteY1" fmla="*/ 1037 h 1481311"/>
              <a:gd name="connsiteX2" fmla="*/ 131321 w 3402283"/>
              <a:gd name="connsiteY2" fmla="*/ 644510 h 1481311"/>
              <a:gd name="connsiteX3" fmla="*/ 3386021 w 3402283"/>
              <a:gd name="connsiteY3" fmla="*/ 641663 h 1481311"/>
              <a:gd name="connsiteX4" fmla="*/ 3402283 w 3402283"/>
              <a:gd name="connsiteY4" fmla="*/ 1481311 h 1481311"/>
              <a:gd name="connsiteX0" fmla="*/ 0 w 3402283"/>
              <a:gd name="connsiteY0" fmla="*/ 326 h 1481311"/>
              <a:gd name="connsiteX1" fmla="*/ 131243 w 3402283"/>
              <a:gd name="connsiteY1" fmla="*/ 1037 h 1481311"/>
              <a:gd name="connsiteX2" fmla="*/ 131321 w 3402283"/>
              <a:gd name="connsiteY2" fmla="*/ 644510 h 1481311"/>
              <a:gd name="connsiteX3" fmla="*/ 3386021 w 3402283"/>
              <a:gd name="connsiteY3" fmla="*/ 641663 h 1481311"/>
              <a:gd name="connsiteX4" fmla="*/ 3402283 w 3402283"/>
              <a:gd name="connsiteY4" fmla="*/ 1481311 h 1481311"/>
              <a:gd name="connsiteX0" fmla="*/ 0 w 3386021"/>
              <a:gd name="connsiteY0" fmla="*/ 326 h 1483858"/>
              <a:gd name="connsiteX1" fmla="*/ 131243 w 3386021"/>
              <a:gd name="connsiteY1" fmla="*/ 1037 h 1483858"/>
              <a:gd name="connsiteX2" fmla="*/ 131321 w 3386021"/>
              <a:gd name="connsiteY2" fmla="*/ 644510 h 1483858"/>
              <a:gd name="connsiteX3" fmla="*/ 3386021 w 3386021"/>
              <a:gd name="connsiteY3" fmla="*/ 641663 h 1483858"/>
              <a:gd name="connsiteX4" fmla="*/ 3378105 w 3386021"/>
              <a:gd name="connsiteY4" fmla="*/ 1483858 h 1483858"/>
              <a:gd name="connsiteX0" fmla="*/ 0 w 3402507"/>
              <a:gd name="connsiteY0" fmla="*/ 326 h 1481311"/>
              <a:gd name="connsiteX1" fmla="*/ 131243 w 3402507"/>
              <a:gd name="connsiteY1" fmla="*/ 1037 h 1481311"/>
              <a:gd name="connsiteX2" fmla="*/ 131321 w 3402507"/>
              <a:gd name="connsiteY2" fmla="*/ 644510 h 1481311"/>
              <a:gd name="connsiteX3" fmla="*/ 3386021 w 3402507"/>
              <a:gd name="connsiteY3" fmla="*/ 641663 h 1481311"/>
              <a:gd name="connsiteX4" fmla="*/ 3402283 w 3402507"/>
              <a:gd name="connsiteY4" fmla="*/ 1481311 h 1481311"/>
              <a:gd name="connsiteX0" fmla="*/ 0 w 3395694"/>
              <a:gd name="connsiteY0" fmla="*/ 326 h 1483858"/>
              <a:gd name="connsiteX1" fmla="*/ 131243 w 3395694"/>
              <a:gd name="connsiteY1" fmla="*/ 1037 h 1483858"/>
              <a:gd name="connsiteX2" fmla="*/ 131321 w 3395694"/>
              <a:gd name="connsiteY2" fmla="*/ 644510 h 1483858"/>
              <a:gd name="connsiteX3" fmla="*/ 3386021 w 3395694"/>
              <a:gd name="connsiteY3" fmla="*/ 641663 h 1483858"/>
              <a:gd name="connsiteX4" fmla="*/ 3395375 w 3395694"/>
              <a:gd name="connsiteY4" fmla="*/ 1483858 h 1483858"/>
              <a:gd name="connsiteX0" fmla="*/ 0 w 3386021"/>
              <a:gd name="connsiteY0" fmla="*/ 326 h 1483858"/>
              <a:gd name="connsiteX1" fmla="*/ 131243 w 3386021"/>
              <a:gd name="connsiteY1" fmla="*/ 1037 h 1483858"/>
              <a:gd name="connsiteX2" fmla="*/ 131321 w 3386021"/>
              <a:gd name="connsiteY2" fmla="*/ 644510 h 1483858"/>
              <a:gd name="connsiteX3" fmla="*/ 3386021 w 3386021"/>
              <a:gd name="connsiteY3" fmla="*/ 641663 h 1483858"/>
              <a:gd name="connsiteX4" fmla="*/ 3382373 w 3386021"/>
              <a:gd name="connsiteY4" fmla="*/ 1483858 h 1483858"/>
              <a:gd name="connsiteX0" fmla="*/ 0 w 3386021"/>
              <a:gd name="connsiteY0" fmla="*/ 326 h 1483858"/>
              <a:gd name="connsiteX1" fmla="*/ 131243 w 3386021"/>
              <a:gd name="connsiteY1" fmla="*/ 1037 h 1483858"/>
              <a:gd name="connsiteX2" fmla="*/ 131321 w 3386021"/>
              <a:gd name="connsiteY2" fmla="*/ 400713 h 1483858"/>
              <a:gd name="connsiteX3" fmla="*/ 3386021 w 3386021"/>
              <a:gd name="connsiteY3" fmla="*/ 641663 h 1483858"/>
              <a:gd name="connsiteX4" fmla="*/ 3382373 w 3386021"/>
              <a:gd name="connsiteY4" fmla="*/ 1483858 h 1483858"/>
              <a:gd name="connsiteX0" fmla="*/ 0 w 3383033"/>
              <a:gd name="connsiteY0" fmla="*/ 326 h 1483858"/>
              <a:gd name="connsiteX1" fmla="*/ 131243 w 3383033"/>
              <a:gd name="connsiteY1" fmla="*/ 1037 h 1483858"/>
              <a:gd name="connsiteX2" fmla="*/ 131321 w 3383033"/>
              <a:gd name="connsiteY2" fmla="*/ 400713 h 1483858"/>
              <a:gd name="connsiteX3" fmla="*/ 3381349 w 3383033"/>
              <a:gd name="connsiteY3" fmla="*/ 404734 h 1483858"/>
              <a:gd name="connsiteX4" fmla="*/ 3382373 w 3383033"/>
              <a:gd name="connsiteY4" fmla="*/ 1483858 h 1483858"/>
              <a:gd name="connsiteX0" fmla="*/ 0 w 3383033"/>
              <a:gd name="connsiteY0" fmla="*/ 326 h 1483858"/>
              <a:gd name="connsiteX1" fmla="*/ 131243 w 3383033"/>
              <a:gd name="connsiteY1" fmla="*/ 1037 h 1483858"/>
              <a:gd name="connsiteX2" fmla="*/ 131321 w 3383033"/>
              <a:gd name="connsiteY2" fmla="*/ 400713 h 1483858"/>
              <a:gd name="connsiteX3" fmla="*/ 3381349 w 3383033"/>
              <a:gd name="connsiteY3" fmla="*/ 401300 h 1483858"/>
              <a:gd name="connsiteX4" fmla="*/ 3382373 w 3383033"/>
              <a:gd name="connsiteY4" fmla="*/ 1483858 h 1483858"/>
              <a:gd name="connsiteX0" fmla="*/ 0 w 3383033"/>
              <a:gd name="connsiteY0" fmla="*/ 326 h 1483858"/>
              <a:gd name="connsiteX1" fmla="*/ 131243 w 3383033"/>
              <a:gd name="connsiteY1" fmla="*/ 1037 h 1483858"/>
              <a:gd name="connsiteX2" fmla="*/ 131321 w 3383033"/>
              <a:gd name="connsiteY2" fmla="*/ 702127 h 1483858"/>
              <a:gd name="connsiteX3" fmla="*/ 3381349 w 3383033"/>
              <a:gd name="connsiteY3" fmla="*/ 401300 h 1483858"/>
              <a:gd name="connsiteX4" fmla="*/ 3382373 w 3383033"/>
              <a:gd name="connsiteY4" fmla="*/ 1483858 h 1483858"/>
              <a:gd name="connsiteX0" fmla="*/ 0 w 3383033"/>
              <a:gd name="connsiteY0" fmla="*/ 326 h 1483858"/>
              <a:gd name="connsiteX1" fmla="*/ 131243 w 3383033"/>
              <a:gd name="connsiteY1" fmla="*/ 1037 h 1483858"/>
              <a:gd name="connsiteX2" fmla="*/ 131321 w 3383033"/>
              <a:gd name="connsiteY2" fmla="*/ 702127 h 1483858"/>
              <a:gd name="connsiteX3" fmla="*/ 3381349 w 3383033"/>
              <a:gd name="connsiteY3" fmla="*/ 691948 h 1483858"/>
              <a:gd name="connsiteX4" fmla="*/ 3382373 w 3383033"/>
              <a:gd name="connsiteY4" fmla="*/ 1483858 h 148385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383033" h="1483858">
                <a:moveTo>
                  <a:pt x="0" y="326"/>
                </a:moveTo>
                <a:cubicBezTo>
                  <a:pt x="40293" y="-1039"/>
                  <a:pt x="66771" y="2402"/>
                  <a:pt x="131243" y="1037"/>
                </a:cubicBezTo>
                <a:cubicBezTo>
                  <a:pt x="133328" y="96993"/>
                  <a:pt x="125783" y="578157"/>
                  <a:pt x="131321" y="702127"/>
                </a:cubicBezTo>
                <a:lnTo>
                  <a:pt x="3381349" y="691948"/>
                </a:lnTo>
                <a:cubicBezTo>
                  <a:pt x="3378710" y="972680"/>
                  <a:pt x="3385012" y="1203126"/>
                  <a:pt x="3382373" y="1483858"/>
                </a:cubicBezTo>
              </a:path>
            </a:pathLst>
          </a:custGeom>
          <a:noFill/>
          <a:ln w="28575">
            <a:solidFill>
              <a:srgbClr val="0070C0"/>
            </a:solidFill>
            <a:headEnd type="oval" w="med" len="med"/>
            <a:tailEnd type="non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 name="直線矢印コネクタ 3">
            <a:extLst>
              <a:ext uri="{FF2B5EF4-FFF2-40B4-BE49-F238E27FC236}">
                <a16:creationId xmlns:a16="http://schemas.microsoft.com/office/drawing/2014/main" id="{00000000-0008-0000-0700-000004000000}"/>
              </a:ext>
            </a:extLst>
          </xdr:cNvPr>
          <xdr:cNvCxnSpPr/>
        </xdr:nvCxnSpPr>
        <xdr:spPr>
          <a:xfrm>
            <a:off x="6194584" y="2890269"/>
            <a:ext cx="682432" cy="0"/>
          </a:xfrm>
          <a:prstGeom prst="straightConnector1">
            <a:avLst/>
          </a:prstGeom>
          <a:ln w="28575">
            <a:solidFill>
              <a:srgbClr val="0070C0"/>
            </a:solidFill>
            <a:headEnd type="none" w="med" len="med"/>
            <a:tailEnd type="triangle" w="lg"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15</xdr:col>
      <xdr:colOff>284064</xdr:colOff>
      <xdr:row>17</xdr:row>
      <xdr:rowOff>231426</xdr:rowOff>
    </xdr:from>
    <xdr:to>
      <xdr:col>15</xdr:col>
      <xdr:colOff>284821</xdr:colOff>
      <xdr:row>22</xdr:row>
      <xdr:rowOff>109142</xdr:rowOff>
    </xdr:to>
    <xdr:cxnSp macro="">
      <xdr:nvCxnSpPr>
        <xdr:cNvPr id="18" name="直線矢印コネクタ 17">
          <a:extLst>
            <a:ext uri="{FF2B5EF4-FFF2-40B4-BE49-F238E27FC236}">
              <a16:creationId xmlns:a16="http://schemas.microsoft.com/office/drawing/2014/main" id="{00000000-0008-0000-0700-000012000000}"/>
            </a:ext>
          </a:extLst>
        </xdr:cNvPr>
        <xdr:cNvCxnSpPr/>
      </xdr:nvCxnSpPr>
      <xdr:spPr>
        <a:xfrm>
          <a:off x="9916220" y="3469926"/>
          <a:ext cx="757" cy="425404"/>
        </a:xfrm>
        <a:prstGeom prst="straightConnector1">
          <a:avLst/>
        </a:prstGeom>
        <a:ln w="28575">
          <a:solidFill>
            <a:srgbClr val="0070C0"/>
          </a:solidFill>
          <a:headEnd type="none" w="med" len="med"/>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385254</xdr:colOff>
      <xdr:row>124</xdr:row>
      <xdr:rowOff>76200</xdr:rowOff>
    </xdr:from>
    <xdr:to>
      <xdr:col>14</xdr:col>
      <xdr:colOff>641746</xdr:colOff>
      <xdr:row>124</xdr:row>
      <xdr:rowOff>924719</xdr:rowOff>
    </xdr:to>
    <xdr:sp macro="" textlink="">
      <xdr:nvSpPr>
        <xdr:cNvPr id="17" name="角丸四角形吹き出し 16">
          <a:extLst>
            <a:ext uri="{FF2B5EF4-FFF2-40B4-BE49-F238E27FC236}">
              <a16:creationId xmlns:a16="http://schemas.microsoft.com/office/drawing/2014/main" id="{00000000-0008-0000-0700-000011000000}"/>
            </a:ext>
          </a:extLst>
        </xdr:cNvPr>
        <xdr:cNvSpPr/>
      </xdr:nvSpPr>
      <xdr:spPr>
        <a:xfrm>
          <a:off x="4061904" y="23317200"/>
          <a:ext cx="5514292" cy="848519"/>
        </a:xfrm>
        <a:prstGeom prst="wedgeRoundRectCallout">
          <a:avLst>
            <a:gd name="adj1" fmla="val -77690"/>
            <a:gd name="adj2" fmla="val 80957"/>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1" lang="ja-JP" altLang="en-US" sz="900" b="0" baseline="0">
              <a:solidFill>
                <a:schemeClr val="tx1"/>
              </a:solidFill>
              <a:latin typeface="ＭＳ ゴシック" panose="020B0609070205080204" pitchFamily="49" charset="-128"/>
              <a:ea typeface="ＭＳ ゴシック" panose="020B0609070205080204" pitchFamily="49" charset="-128"/>
            </a:rPr>
            <a:t>その他の電気事業者に該当する場合は、</a:t>
          </a:r>
          <a:r>
            <a:rPr kumimoji="1" lang="en-US" altLang="ja-JP" sz="900" b="0" baseline="0">
              <a:solidFill>
                <a:srgbClr val="FF0000"/>
              </a:solidFill>
              <a:latin typeface="ＭＳ ゴシック" panose="020B0609070205080204" pitchFamily="49" charset="-128"/>
              <a:ea typeface="ＭＳ ゴシック" panose="020B0609070205080204" pitchFamily="49" charset="-128"/>
            </a:rPr>
            <a:t>C128:C130</a:t>
          </a:r>
          <a:r>
            <a:rPr kumimoji="1" lang="ja-JP" altLang="en-US" sz="900" b="0" baseline="0">
              <a:solidFill>
                <a:schemeClr val="tx1"/>
              </a:solidFill>
              <a:latin typeface="ＭＳ ゴシック" panose="020B0609070205080204" pitchFamily="49" charset="-128"/>
              <a:ea typeface="ＭＳ ゴシック" panose="020B0609070205080204" pitchFamily="49" charset="-128"/>
            </a:rPr>
            <a:t>のセルに供給元の事業者名を入力してください</a:t>
          </a:r>
          <a:endParaRPr kumimoji="1" lang="en-US" altLang="ja-JP" sz="900" b="0" baseline="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b="0" baseline="0">
              <a:solidFill>
                <a:schemeClr val="tx1"/>
              </a:solidFill>
              <a:latin typeface="ＭＳ ゴシック" panose="020B0609070205080204" pitchFamily="49" charset="-128"/>
              <a:ea typeface="ＭＳ ゴシック" panose="020B0609070205080204" pitchFamily="49" charset="-128"/>
            </a:rPr>
            <a:t>また、</a:t>
          </a:r>
          <a:r>
            <a:rPr kumimoji="1" lang="en-US" altLang="ja-JP" sz="900" b="0" baseline="0">
              <a:solidFill>
                <a:srgbClr val="FF0000"/>
              </a:solidFill>
              <a:latin typeface="ＭＳ ゴシック" panose="020B0609070205080204" pitchFamily="49" charset="-128"/>
              <a:ea typeface="ＭＳ ゴシック" panose="020B0609070205080204" pitchFamily="49" charset="-128"/>
            </a:rPr>
            <a:t>F128:I130</a:t>
          </a:r>
          <a:r>
            <a:rPr kumimoji="1" lang="ja-JP" altLang="en-US" sz="900" b="0" baseline="0">
              <a:solidFill>
                <a:schemeClr val="tx1"/>
              </a:solidFill>
              <a:latin typeface="ＭＳ ゴシック" panose="020B0609070205080204" pitchFamily="49" charset="-128"/>
              <a:ea typeface="ＭＳ ゴシック" panose="020B0609070205080204" pitchFamily="49" charset="-128"/>
            </a:rPr>
            <a:t>のセルに基礎排出係数</a:t>
          </a:r>
          <a:r>
            <a:rPr kumimoji="1" lang="en-US" altLang="ja-JP" sz="900" b="0" baseline="0">
              <a:solidFill>
                <a:schemeClr val="tx1"/>
              </a:solidFill>
              <a:latin typeface="ＭＳ ゴシック" panose="020B0609070205080204" pitchFamily="49" charset="-128"/>
              <a:ea typeface="ＭＳ ゴシック" panose="020B0609070205080204" pitchFamily="49" charset="-128"/>
            </a:rPr>
            <a:t>(tCO2/kWh)</a:t>
          </a:r>
          <a:r>
            <a:rPr kumimoji="1" lang="ja-JP" altLang="en-US" sz="900" b="0" baseline="0">
              <a:solidFill>
                <a:schemeClr val="tx1"/>
              </a:solidFill>
              <a:latin typeface="ＭＳ ゴシック" panose="020B0609070205080204" pitchFamily="49" charset="-128"/>
              <a:ea typeface="ＭＳ ゴシック" panose="020B0609070205080204" pitchFamily="49" charset="-128"/>
            </a:rPr>
            <a:t>及び調整後排出係数</a:t>
          </a:r>
          <a:r>
            <a:rPr kumimoji="1" lang="en-US" altLang="ja-JP" sz="900" b="0" baseline="0">
              <a:solidFill>
                <a:schemeClr val="tx1"/>
              </a:solidFill>
              <a:latin typeface="ＭＳ ゴシック" panose="020B0609070205080204" pitchFamily="49" charset="-128"/>
              <a:ea typeface="ＭＳ ゴシック" panose="020B0609070205080204" pitchFamily="49" charset="-128"/>
            </a:rPr>
            <a:t>(tCO2/kWh)</a:t>
          </a:r>
          <a:r>
            <a:rPr kumimoji="1" lang="ja-JP" altLang="en-US" sz="900" b="0" baseline="0">
              <a:solidFill>
                <a:schemeClr val="tx1"/>
              </a:solidFill>
              <a:latin typeface="ＭＳ ゴシック" panose="020B0609070205080204" pitchFamily="49" charset="-128"/>
              <a:ea typeface="ＭＳ ゴシック" panose="020B0609070205080204" pitchFamily="49" charset="-128"/>
            </a:rPr>
            <a:t>を入力してください</a:t>
          </a:r>
          <a:endParaRPr kumimoji="1" lang="en-US" altLang="ja-JP" sz="900" b="0" baseline="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b="0" baseline="0">
              <a:solidFill>
                <a:srgbClr val="FF0000"/>
              </a:solidFill>
              <a:latin typeface="ＭＳ ゴシック" panose="020B0609070205080204" pitchFamily="49" charset="-128"/>
              <a:ea typeface="ＭＳ ゴシック" panose="020B0609070205080204" pitchFamily="49" charset="-128"/>
            </a:rPr>
            <a:t>残差等がある場合、残差等の排出係数も入力してください</a:t>
          </a:r>
        </a:p>
        <a:p>
          <a:pPr algn="l"/>
          <a:r>
            <a:rPr kumimoji="1" lang="ja-JP" altLang="en-US" sz="900" b="0" baseline="0">
              <a:solidFill>
                <a:schemeClr val="tx1"/>
              </a:solidFill>
              <a:latin typeface="ＭＳ ゴシック" panose="020B0609070205080204" pitchFamily="49" charset="-128"/>
              <a:ea typeface="ＭＳ ゴシック" panose="020B0609070205080204" pitchFamily="49" charset="-128"/>
            </a:rPr>
            <a:t>⇒排出係数の算出根拠を別途ご提示ください</a:t>
          </a:r>
          <a:endParaRPr kumimoji="1" lang="en-US" altLang="ja-JP" sz="900" b="0" baseline="0">
            <a:solidFill>
              <a:schemeClr val="tx1"/>
            </a:solidFill>
            <a:latin typeface="ＭＳ ゴシック" panose="020B0609070205080204" pitchFamily="49" charset="-128"/>
            <a:ea typeface="ＭＳ ゴシック" panose="020B0609070205080204" pitchFamily="49" charset="-128"/>
          </a:endParaRPr>
        </a:p>
      </xdr:txBody>
    </xdr:sp>
    <xdr:clientData fPrintsWithSheet="0"/>
  </xdr:twoCellAnchor>
  <xdr:twoCellAnchor>
    <xdr:from>
      <xdr:col>4</xdr:col>
      <xdr:colOff>476250</xdr:colOff>
      <xdr:row>130</xdr:row>
      <xdr:rowOff>152400</xdr:rowOff>
    </xdr:from>
    <xdr:to>
      <xdr:col>7</xdr:col>
      <xdr:colOff>42466</xdr:colOff>
      <xdr:row>134</xdr:row>
      <xdr:rowOff>66675</xdr:rowOff>
    </xdr:to>
    <xdr:sp macro="" textlink="">
      <xdr:nvSpPr>
        <xdr:cNvPr id="5" name="角丸四角形吹き出し 10">
          <a:extLst>
            <a:ext uri="{FF2B5EF4-FFF2-40B4-BE49-F238E27FC236}">
              <a16:creationId xmlns:a16="http://schemas.microsoft.com/office/drawing/2014/main" id="{00000000-0008-0000-0700-000005000000}"/>
            </a:ext>
          </a:extLst>
        </xdr:cNvPr>
        <xdr:cNvSpPr/>
      </xdr:nvSpPr>
      <xdr:spPr>
        <a:xfrm>
          <a:off x="2590800" y="26279475"/>
          <a:ext cx="1747441" cy="647700"/>
        </a:xfrm>
        <a:prstGeom prst="wedgeRoundRectCallout">
          <a:avLst>
            <a:gd name="adj1" fmla="val 11484"/>
            <a:gd name="adj2" fmla="val 66798"/>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1" lang="ja-JP" altLang="en-US" sz="850" b="0" baseline="0">
              <a:solidFill>
                <a:schemeClr val="tx1"/>
              </a:solidFill>
              <a:latin typeface="ＭＳ ゴシック" panose="020B0609070205080204" pitchFamily="49" charset="-128"/>
              <a:ea typeface="ＭＳ ゴシック" panose="020B0609070205080204" pitchFamily="49" charset="-128"/>
            </a:rPr>
            <a:t>その他の種類を記入してください</a:t>
          </a:r>
          <a:r>
            <a:rPr kumimoji="1" lang="ja-JP" altLang="en-US" sz="850" b="0" baseline="0">
              <a:solidFill>
                <a:srgbClr val="FF0000"/>
              </a:solidFill>
              <a:latin typeface="ＭＳ ゴシック" panose="020B0609070205080204" pitchFamily="49" charset="-128"/>
              <a:ea typeface="ＭＳ ゴシック" panose="020B0609070205080204" pitchFamily="49" charset="-128"/>
            </a:rPr>
            <a:t>化石燃料・熱については排出係数を「係数」シートに記入してください</a:t>
          </a:r>
          <a:endParaRPr kumimoji="1" lang="en-US" altLang="ja-JP" sz="850" b="0" baseline="0">
            <a:solidFill>
              <a:srgbClr val="FF0000"/>
            </a:solidFill>
            <a:latin typeface="ＭＳ ゴシック" panose="020B0609070205080204" pitchFamily="49" charset="-128"/>
            <a:ea typeface="ＭＳ ゴシック" panose="020B0609070205080204" pitchFamily="49" charset="-128"/>
          </a:endParaRPr>
        </a:p>
      </xdr:txBody>
    </xdr:sp>
    <xdr:clientData fPrintsWithSheet="0"/>
  </xdr:twoCellAnchor>
  <xdr:twoCellAnchor>
    <xdr:from>
      <xdr:col>1</xdr:col>
      <xdr:colOff>133351</xdr:colOff>
      <xdr:row>103</xdr:row>
      <xdr:rowOff>704850</xdr:rowOff>
    </xdr:from>
    <xdr:to>
      <xdr:col>3</xdr:col>
      <xdr:colOff>142875</xdr:colOff>
      <xdr:row>103</xdr:row>
      <xdr:rowOff>1009650</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0F0BEB38-C3E5-395A-5F85-72368C640548}"/>
            </a:ext>
          </a:extLst>
        </xdr:cNvPr>
        <xdr:cNvSpPr/>
      </xdr:nvSpPr>
      <xdr:spPr>
        <a:xfrm>
          <a:off x="295276" y="21326475"/>
          <a:ext cx="1238249" cy="304800"/>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a:t>電力会社シートへ</a:t>
          </a:r>
        </a:p>
      </xdr:txBody>
    </xdr:sp>
    <xdr:clientData/>
  </xdr:twoCellAnchor>
  <xdr:twoCellAnchor>
    <xdr:from>
      <xdr:col>1</xdr:col>
      <xdr:colOff>57149</xdr:colOff>
      <xdr:row>56</xdr:row>
      <xdr:rowOff>76200</xdr:rowOff>
    </xdr:from>
    <xdr:to>
      <xdr:col>2</xdr:col>
      <xdr:colOff>771524</xdr:colOff>
      <xdr:row>56</xdr:row>
      <xdr:rowOff>381000</xdr:rowOff>
    </xdr:to>
    <xdr:sp macro="" textlink="">
      <xdr:nvSpPr>
        <xdr:cNvPr id="7" name="四角形: 角度付き 6">
          <a:hlinkClick xmlns:r="http://schemas.openxmlformats.org/officeDocument/2006/relationships" r:id="rId2"/>
          <a:extLst>
            <a:ext uri="{FF2B5EF4-FFF2-40B4-BE49-F238E27FC236}">
              <a16:creationId xmlns:a16="http://schemas.microsoft.com/office/drawing/2014/main" id="{5DBCEE17-F59C-4280-9A84-107A3B4D3B47}"/>
            </a:ext>
          </a:extLst>
        </xdr:cNvPr>
        <xdr:cNvSpPr/>
      </xdr:nvSpPr>
      <xdr:spPr>
        <a:xfrm>
          <a:off x="219074" y="10706100"/>
          <a:ext cx="1114425" cy="304800"/>
        </a:xfrm>
        <a:prstGeom prst="bevel">
          <a:avLst/>
        </a:prstGeom>
        <a:solidFill>
          <a:srgbClr val="4F81BD"/>
        </a:solidFill>
        <a:ln w="25400" cap="flat" cmpd="sng" algn="ctr">
          <a:solidFill>
            <a:srgbClr val="4F81BD">
              <a:shade val="15000"/>
            </a:srgbClr>
          </a:solidFill>
          <a:prstDash val="solid"/>
        </a:ln>
        <a:effectLst/>
      </xdr:spPr>
      <xdr:txBody>
        <a:bodyPr vertOverflow="clip" horzOverflow="clip" lIns="36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ガス会社シートへ</a:t>
          </a:r>
        </a:p>
      </xdr:txBody>
    </xdr:sp>
    <xdr:clientData/>
  </xdr:twoCellAnchor>
  <xdr:twoCellAnchor>
    <xdr:from>
      <xdr:col>1</xdr:col>
      <xdr:colOff>57150</xdr:colOff>
      <xdr:row>87</xdr:row>
      <xdr:rowOff>85725</xdr:rowOff>
    </xdr:from>
    <xdr:to>
      <xdr:col>2</xdr:col>
      <xdr:colOff>790575</xdr:colOff>
      <xdr:row>87</xdr:row>
      <xdr:rowOff>361950</xdr:rowOff>
    </xdr:to>
    <xdr:sp macro="" textlink="">
      <xdr:nvSpPr>
        <xdr:cNvPr id="8" name="四角形: 角度付き 7">
          <a:hlinkClick xmlns:r="http://schemas.openxmlformats.org/officeDocument/2006/relationships" r:id="rId3"/>
          <a:extLst>
            <a:ext uri="{FF2B5EF4-FFF2-40B4-BE49-F238E27FC236}">
              <a16:creationId xmlns:a16="http://schemas.microsoft.com/office/drawing/2014/main" id="{5E60C1B7-F7B4-42C4-80DA-344294EC2DEA}"/>
            </a:ext>
          </a:extLst>
        </xdr:cNvPr>
        <xdr:cNvSpPr/>
      </xdr:nvSpPr>
      <xdr:spPr>
        <a:xfrm>
          <a:off x="219075" y="17583150"/>
          <a:ext cx="1133475" cy="276225"/>
        </a:xfrm>
        <a:prstGeom prst="bevel">
          <a:avLst/>
        </a:prstGeom>
        <a:solidFill>
          <a:srgbClr val="4F81BD"/>
        </a:solidFill>
        <a:ln w="25400" cap="flat" cmpd="sng" algn="ctr">
          <a:solidFill>
            <a:srgbClr val="4F81BD">
              <a:shade val="15000"/>
            </a:srgbClr>
          </a:solidFill>
          <a:prstDash val="solid"/>
        </a:ln>
        <a:effectLst/>
      </xdr:spPr>
      <xdr:txBody>
        <a:bodyPr vertOverflow="clip" horzOverflow="clip" lIns="36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熱供給会社シートへ</a:t>
          </a:r>
        </a:p>
      </xdr:txBody>
    </xdr:sp>
    <xdr:clientData/>
  </xdr:twoCellAnchor>
  <xdr:twoCellAnchor>
    <xdr:from>
      <xdr:col>5</xdr:col>
      <xdr:colOff>114300</xdr:colOff>
      <xdr:row>66</xdr:row>
      <xdr:rowOff>57151</xdr:rowOff>
    </xdr:from>
    <xdr:to>
      <xdr:col>9</xdr:col>
      <xdr:colOff>9525</xdr:colOff>
      <xdr:row>68</xdr:row>
      <xdr:rowOff>76201</xdr:rowOff>
    </xdr:to>
    <xdr:sp macro="" textlink="">
      <xdr:nvSpPr>
        <xdr:cNvPr id="9" name="角丸四角形吹き出し 10">
          <a:extLst>
            <a:ext uri="{FF2B5EF4-FFF2-40B4-BE49-F238E27FC236}">
              <a16:creationId xmlns:a16="http://schemas.microsoft.com/office/drawing/2014/main" id="{1AB7ECAC-0215-4682-A192-FEF99E078C5A}"/>
            </a:ext>
          </a:extLst>
        </xdr:cNvPr>
        <xdr:cNvSpPr/>
      </xdr:nvSpPr>
      <xdr:spPr>
        <a:xfrm>
          <a:off x="3171825" y="13725526"/>
          <a:ext cx="2371725" cy="381000"/>
        </a:xfrm>
        <a:prstGeom prst="wedgeRoundRectCallout">
          <a:avLst>
            <a:gd name="adj1" fmla="val 11363"/>
            <a:gd name="adj2" fmla="val -113145"/>
            <a:gd name="adj3" fmla="val 16667"/>
          </a:avLst>
        </a:prstGeom>
        <a:solidFill>
          <a:sysClr val="window" lastClr="FFFFFF"/>
        </a:solidFill>
        <a:ln w="12700" cap="flat" cmpd="sng" algn="ctr">
          <a:solidFill>
            <a:srgbClr val="003399"/>
          </a:solidFill>
          <a:prstDash val="solid"/>
        </a:ln>
        <a:effectLst/>
      </xdr:spPr>
      <xdr:txBody>
        <a:bodyPr vertOverflow="clip" horzOverflow="clip" lIns="36000" tIns="0" rIns="0" bIns="0" spcCol="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項目名を記入し、その単位発熱量・排出係数を「係数」シートに記入してください</a:t>
          </a:r>
          <a:endParaRPr kumimoji="1" lang="en-US" altLang="ja-JP" sz="9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twoCellAnchor>
    <xdr:from>
      <xdr:col>6</xdr:col>
      <xdr:colOff>66675</xdr:colOff>
      <xdr:row>80</xdr:row>
      <xdr:rowOff>47625</xdr:rowOff>
    </xdr:from>
    <xdr:to>
      <xdr:col>9</xdr:col>
      <xdr:colOff>590550</xdr:colOff>
      <xdr:row>82</xdr:row>
      <xdr:rowOff>28575</xdr:rowOff>
    </xdr:to>
    <xdr:sp macro="" textlink="">
      <xdr:nvSpPr>
        <xdr:cNvPr id="15" name="角丸四角形吹き出し 10">
          <a:extLst>
            <a:ext uri="{FF2B5EF4-FFF2-40B4-BE49-F238E27FC236}">
              <a16:creationId xmlns:a16="http://schemas.microsoft.com/office/drawing/2014/main" id="{84BE2E5F-D156-405D-B2D5-2366FBF327BF}"/>
            </a:ext>
          </a:extLst>
        </xdr:cNvPr>
        <xdr:cNvSpPr/>
      </xdr:nvSpPr>
      <xdr:spPr>
        <a:xfrm>
          <a:off x="3743325" y="16268700"/>
          <a:ext cx="2381250" cy="342900"/>
        </a:xfrm>
        <a:prstGeom prst="wedgeRoundRectCallout">
          <a:avLst>
            <a:gd name="adj1" fmla="val 7495"/>
            <a:gd name="adj2" fmla="val 82440"/>
            <a:gd name="adj3" fmla="val 16667"/>
          </a:avLst>
        </a:prstGeom>
        <a:solidFill>
          <a:sysClr val="window" lastClr="FFFFFF"/>
        </a:solidFill>
        <a:ln w="12700" cap="flat" cmpd="sng" algn="ctr">
          <a:solidFill>
            <a:srgbClr val="003399"/>
          </a:solidFill>
          <a:prstDash val="solid"/>
        </a:ln>
        <a:effectLst/>
      </xdr:spPr>
      <xdr:txBody>
        <a:bodyPr vertOverflow="clip" horzOverflow="clip" lIns="36000" tIns="0" rIns="0" bIns="0" spcCol="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項目名を記入し、その単位発熱量・排出係数を「係数」シートに記入してください</a:t>
          </a:r>
          <a:endParaRPr kumimoji="1" lang="en-US" altLang="ja-JP" sz="9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twoCellAnchor>
    <xdr:from>
      <xdr:col>6</xdr:col>
      <xdr:colOff>428624</xdr:colOff>
      <xdr:row>100</xdr:row>
      <xdr:rowOff>19050</xdr:rowOff>
    </xdr:from>
    <xdr:to>
      <xdr:col>9</xdr:col>
      <xdr:colOff>276225</xdr:colOff>
      <xdr:row>102</xdr:row>
      <xdr:rowOff>0</xdr:rowOff>
    </xdr:to>
    <xdr:sp macro="" textlink="">
      <xdr:nvSpPr>
        <xdr:cNvPr id="16" name="角丸四角形吹き出し 10">
          <a:extLst>
            <a:ext uri="{FF2B5EF4-FFF2-40B4-BE49-F238E27FC236}">
              <a16:creationId xmlns:a16="http://schemas.microsoft.com/office/drawing/2014/main" id="{A77A70AF-3B74-47C9-9EE9-1A316A9F6B0B}"/>
            </a:ext>
          </a:extLst>
        </xdr:cNvPr>
        <xdr:cNvSpPr/>
      </xdr:nvSpPr>
      <xdr:spPr>
        <a:xfrm>
          <a:off x="4105274" y="20107275"/>
          <a:ext cx="1704976" cy="342900"/>
        </a:xfrm>
        <a:prstGeom prst="wedgeRoundRectCallout">
          <a:avLst>
            <a:gd name="adj1" fmla="val -59035"/>
            <a:gd name="adj2" fmla="val -4307"/>
            <a:gd name="adj3" fmla="val 16667"/>
          </a:avLst>
        </a:prstGeom>
        <a:solidFill>
          <a:sysClr val="window" lastClr="FFFFFF"/>
        </a:solidFill>
        <a:ln w="12700" cap="flat" cmpd="sng" algn="ctr">
          <a:solidFill>
            <a:srgbClr val="003399"/>
          </a:solidFill>
          <a:prstDash val="solid"/>
        </a:ln>
        <a:effectLst/>
      </xdr:spPr>
      <xdr:txBody>
        <a:bodyPr vertOverflow="clip" horzOverflow="clip" lIns="36000" tIns="0" rIns="0" bIns="0" spcCol="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単位発熱量・排出係数を</a:t>
          </a:r>
          <a:endParaRPr kumimoji="1" lang="en-US" altLang="ja-JP" sz="8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「係数」シートに記入してください</a:t>
          </a:r>
          <a:endParaRPr kumimoji="1" lang="en-US" altLang="ja-JP" sz="8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twoCellAnchor>
    <xdr:from>
      <xdr:col>5</xdr:col>
      <xdr:colOff>361950</xdr:colOff>
      <xdr:row>73</xdr:row>
      <xdr:rowOff>114300</xdr:rowOff>
    </xdr:from>
    <xdr:to>
      <xdr:col>9</xdr:col>
      <xdr:colOff>533400</xdr:colOff>
      <xdr:row>76</xdr:row>
      <xdr:rowOff>123825</xdr:rowOff>
    </xdr:to>
    <xdr:sp macro="" textlink="">
      <xdr:nvSpPr>
        <xdr:cNvPr id="19" name="角丸四角形吹き出し 10">
          <a:extLst>
            <a:ext uri="{FF2B5EF4-FFF2-40B4-BE49-F238E27FC236}">
              <a16:creationId xmlns:a16="http://schemas.microsoft.com/office/drawing/2014/main" id="{CA6DC4E1-E980-42D5-8A65-E6714EBD6CEC}"/>
            </a:ext>
          </a:extLst>
        </xdr:cNvPr>
        <xdr:cNvSpPr/>
      </xdr:nvSpPr>
      <xdr:spPr>
        <a:xfrm>
          <a:off x="3419475" y="15068550"/>
          <a:ext cx="2647950" cy="552450"/>
        </a:xfrm>
        <a:prstGeom prst="wedgeRoundRectCallout">
          <a:avLst>
            <a:gd name="adj1" fmla="val 9887"/>
            <a:gd name="adj2" fmla="val -75214"/>
            <a:gd name="adj3" fmla="val 16667"/>
          </a:avLst>
        </a:prstGeom>
        <a:solidFill>
          <a:sysClr val="window" lastClr="FFFFFF"/>
        </a:solidFill>
        <a:ln w="12700" cap="flat" cmpd="sng" algn="ctr">
          <a:solidFill>
            <a:srgbClr val="003399"/>
          </a:solidFill>
          <a:prstDash val="solid"/>
        </a:ln>
        <a:effectLst/>
      </xdr:spPr>
      <xdr:txBody>
        <a:bodyPr vertOverflow="clip" horzOverflow="clip" lIns="36000" tIns="0" rIns="0" bIns="0" spcCol="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項目名を記入し、その単位発熱量・排出係数を「係数」シートに記入してください</a:t>
          </a:r>
          <a:endParaRPr kumimoji="1" lang="en-US" altLang="ja-JP" sz="9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（単位発熱量の初期値を</a:t>
          </a:r>
          <a:r>
            <a:rPr kumimoji="1" lang="en-US" altLang="ja-JP" sz="9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13.2</a:t>
          </a:r>
          <a:r>
            <a:rPr kumimoji="1" lang="ja-JP" altLang="en-US" sz="9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に設定しています）</a:t>
          </a:r>
          <a:endParaRPr kumimoji="1" lang="en-US" altLang="ja-JP" sz="9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32</xdr:col>
      <xdr:colOff>712470</xdr:colOff>
      <xdr:row>22</xdr:row>
      <xdr:rowOff>279491</xdr:rowOff>
    </xdr:from>
    <xdr:to>
      <xdr:col>34</xdr:col>
      <xdr:colOff>390525</xdr:colOff>
      <xdr:row>23</xdr:row>
      <xdr:rowOff>44541</xdr:rowOff>
    </xdr:to>
    <xdr:sp macro="" textlink="">
      <xdr:nvSpPr>
        <xdr:cNvPr id="2" name="左矢印 1">
          <a:extLst>
            <a:ext uri="{FF2B5EF4-FFF2-40B4-BE49-F238E27FC236}">
              <a16:creationId xmlns:a16="http://schemas.microsoft.com/office/drawing/2014/main" id="{00000000-0008-0000-3F00-000002000000}"/>
            </a:ext>
          </a:extLst>
        </xdr:cNvPr>
        <xdr:cNvSpPr/>
      </xdr:nvSpPr>
      <xdr:spPr>
        <a:xfrm>
          <a:off x="9332595" y="6080216"/>
          <a:ext cx="1573530" cy="1270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266700</xdr:colOff>
      <xdr:row>21</xdr:row>
      <xdr:rowOff>323850</xdr:rowOff>
    </xdr:from>
    <xdr:to>
      <xdr:col>40</xdr:col>
      <xdr:colOff>609600</xdr:colOff>
      <xdr:row>24</xdr:row>
      <xdr:rowOff>45720</xdr:rowOff>
    </xdr:to>
    <xdr:sp macro="" textlink="">
      <xdr:nvSpPr>
        <xdr:cNvPr id="3" name="角丸四角形吹き出し 2">
          <a:extLst>
            <a:ext uri="{FF2B5EF4-FFF2-40B4-BE49-F238E27FC236}">
              <a16:creationId xmlns:a16="http://schemas.microsoft.com/office/drawing/2014/main" id="{00000000-0008-0000-3F00-000003000000}"/>
            </a:ext>
          </a:extLst>
        </xdr:cNvPr>
        <xdr:cNvSpPr/>
      </xdr:nvSpPr>
      <xdr:spPr>
        <a:xfrm>
          <a:off x="8943975" y="5772150"/>
          <a:ext cx="4267200" cy="864870"/>
        </a:xfrm>
        <a:prstGeom prst="wedgeRoundRectCallout">
          <a:avLst>
            <a:gd name="adj1" fmla="val -42780"/>
            <a:gd name="adj2" fmla="val 26090"/>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0" lang="ja-JP" altLang="en-US" sz="1000" b="0">
              <a:solidFill>
                <a:schemeClr val="tx1"/>
              </a:solidFill>
              <a:effectLst/>
              <a:latin typeface="+mn-lt"/>
              <a:ea typeface="+mn-ea"/>
              <a:cs typeface="+mn-cs"/>
            </a:rPr>
            <a:t>「保有台数」には、前年度提出計画書の値（前前年度実績）が入っています</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前年度末の保有台数に合わせて、記入してください</a:t>
          </a:r>
          <a:endParaRPr kumimoji="1" lang="en-US" altLang="ja-JP" sz="1000" b="0">
            <a:solidFill>
              <a:schemeClr val="tx1"/>
            </a:solidFill>
            <a:effectLst/>
            <a:latin typeface="+mn-lt"/>
            <a:ea typeface="+mn-ea"/>
            <a:cs typeface="+mn-cs"/>
          </a:endParaRPr>
        </a:p>
      </xdr:txBody>
    </xdr:sp>
    <xdr:clientData/>
  </xdr:twoCellAnchor>
  <xdr:twoCellAnchor>
    <xdr:from>
      <xdr:col>17</xdr:col>
      <xdr:colOff>9525</xdr:colOff>
      <xdr:row>6</xdr:row>
      <xdr:rowOff>57150</xdr:rowOff>
    </xdr:from>
    <xdr:to>
      <xdr:col>34</xdr:col>
      <xdr:colOff>219075</xdr:colOff>
      <xdr:row>6</xdr:row>
      <xdr:rowOff>203200</xdr:rowOff>
    </xdr:to>
    <xdr:sp macro="" textlink="">
      <xdr:nvSpPr>
        <xdr:cNvPr id="5" name="左矢印 1">
          <a:extLst>
            <a:ext uri="{FF2B5EF4-FFF2-40B4-BE49-F238E27FC236}">
              <a16:creationId xmlns:a16="http://schemas.microsoft.com/office/drawing/2014/main" id="{B99B9236-FB34-4E00-B38C-2980A5FC7E7B}"/>
            </a:ext>
          </a:extLst>
        </xdr:cNvPr>
        <xdr:cNvSpPr/>
      </xdr:nvSpPr>
      <xdr:spPr>
        <a:xfrm>
          <a:off x="8505825" y="1343025"/>
          <a:ext cx="390525" cy="14605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171449</xdr:colOff>
      <xdr:row>3</xdr:row>
      <xdr:rowOff>95250</xdr:rowOff>
    </xdr:from>
    <xdr:to>
      <xdr:col>41</xdr:col>
      <xdr:colOff>581024</xdr:colOff>
      <xdr:row>10</xdr:row>
      <xdr:rowOff>47625</xdr:rowOff>
    </xdr:to>
    <xdr:sp macro="" textlink="">
      <xdr:nvSpPr>
        <xdr:cNvPr id="4" name="角丸四角形吹き出し 2">
          <a:extLst>
            <a:ext uri="{FF2B5EF4-FFF2-40B4-BE49-F238E27FC236}">
              <a16:creationId xmlns:a16="http://schemas.microsoft.com/office/drawing/2014/main" id="{266C8C35-481F-4E9B-AF58-38358539EDB9}"/>
            </a:ext>
          </a:extLst>
        </xdr:cNvPr>
        <xdr:cNvSpPr/>
      </xdr:nvSpPr>
      <xdr:spPr>
        <a:xfrm>
          <a:off x="8848724" y="514350"/>
          <a:ext cx="5019675" cy="1962150"/>
        </a:xfrm>
        <a:prstGeom prst="wedgeRoundRectCallout">
          <a:avLst>
            <a:gd name="adj1" fmla="val -48093"/>
            <a:gd name="adj2" fmla="val -3862"/>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t" anchorCtr="0"/>
        <a:lstStyle/>
        <a:p>
          <a:pPr algn="l"/>
          <a:r>
            <a:rPr kumimoji="0" lang="ja-JP" altLang="en-US" sz="1000" b="0">
              <a:solidFill>
                <a:schemeClr val="tx1"/>
              </a:solidFill>
              <a:effectLst/>
              <a:latin typeface="+mn-lt"/>
              <a:ea typeface="+mn-ea"/>
              <a:cs typeface="+mn-cs"/>
            </a:rPr>
            <a:t>実施年度に取得したクレジット等をプルダウンリストから選択してください</a:t>
          </a:r>
        </a:p>
        <a:p>
          <a:pPr algn="l"/>
          <a:r>
            <a:rPr kumimoji="0" lang="ja-JP" altLang="en-US" sz="1000" b="0">
              <a:solidFill>
                <a:schemeClr val="tx1"/>
              </a:solidFill>
              <a:effectLst/>
              <a:latin typeface="+mn-lt"/>
              <a:ea typeface="+mn-ea"/>
              <a:cs typeface="+mn-cs"/>
            </a:rPr>
            <a:t>選択したクレジット等の概要を示した資料（認証削減量や内容などが判明できるもの）を提出してください</a:t>
          </a:r>
        </a:p>
        <a:p>
          <a:pPr algn="l"/>
          <a:r>
            <a:rPr kumimoji="0" lang="ja-JP" altLang="en-US" sz="1000" b="0">
              <a:solidFill>
                <a:schemeClr val="tx1"/>
              </a:solidFill>
              <a:effectLst/>
              <a:latin typeface="+mn-lt"/>
              <a:ea typeface="+mn-ea"/>
              <a:cs typeface="+mn-cs"/>
            </a:rPr>
            <a:t>　プルダウンで選択できるクレジット以外を記載する場合には、該当するクレジットの名称を記載してください。（同様にクレジットの概要を示した資料をご準備ください）</a:t>
          </a:r>
        </a:p>
        <a:p>
          <a:pPr algn="l"/>
          <a:r>
            <a:rPr kumimoji="0" lang="ja-JP" altLang="en-US" sz="1000" b="0">
              <a:solidFill>
                <a:schemeClr val="tx1"/>
              </a:solidFill>
              <a:effectLst/>
              <a:latin typeface="+mn-lt"/>
              <a:ea typeface="+mn-ea"/>
              <a:cs typeface="+mn-cs"/>
            </a:rPr>
            <a:t>「</a:t>
          </a:r>
          <a:r>
            <a:rPr kumimoji="0" lang="ja-JP" altLang="en-US" sz="1000" b="1" u="sng">
              <a:solidFill>
                <a:schemeClr val="tx1"/>
              </a:solidFill>
              <a:effectLst/>
              <a:latin typeface="+mn-lt"/>
              <a:ea typeface="+mn-ea"/>
              <a:cs typeface="+mn-cs"/>
            </a:rPr>
            <a:t>カーボン・オフセット都市ガス</a:t>
          </a:r>
          <a:r>
            <a:rPr kumimoji="0" lang="ja-JP" altLang="en-US" sz="1000" b="0">
              <a:solidFill>
                <a:schemeClr val="tx1"/>
              </a:solidFill>
              <a:effectLst/>
              <a:latin typeface="+mn-lt"/>
              <a:ea typeface="+mn-ea"/>
              <a:cs typeface="+mn-cs"/>
            </a:rPr>
            <a:t>」（カーボン・クレジットを活用した多様な都市ガスメニュー）</a:t>
          </a:r>
        </a:p>
        <a:p>
          <a:pPr algn="l"/>
          <a:r>
            <a:rPr kumimoji="0" lang="ja-JP" altLang="en-US" sz="1000" b="0">
              <a:solidFill>
                <a:schemeClr val="tx1"/>
              </a:solidFill>
              <a:effectLst/>
              <a:latin typeface="+mn-lt"/>
              <a:ea typeface="+mn-ea"/>
              <a:cs typeface="+mn-cs"/>
            </a:rPr>
            <a:t>を調達された場合には、この欄には記載せずに</a:t>
          </a:r>
          <a:r>
            <a:rPr kumimoji="0" lang="ja-JP" altLang="en-US" sz="1000" b="1" u="sng">
              <a:solidFill>
                <a:schemeClr val="tx1"/>
              </a:solidFill>
              <a:effectLst/>
              <a:latin typeface="+mn-lt"/>
              <a:ea typeface="+mn-ea"/>
              <a:cs typeface="+mn-cs"/>
            </a:rPr>
            <a:t>使用量１，２シート</a:t>
          </a:r>
          <a:r>
            <a:rPr kumimoji="0" lang="ja-JP" altLang="en-US" sz="1000" b="0">
              <a:solidFill>
                <a:schemeClr val="tx1"/>
              </a:solidFill>
              <a:effectLst/>
              <a:latin typeface="+mn-lt"/>
              <a:ea typeface="+mn-ea"/>
              <a:cs typeface="+mn-cs"/>
            </a:rPr>
            <a:t>の都市ガス会社の項目に</a:t>
          </a:r>
          <a:r>
            <a:rPr kumimoji="0" lang="ja-JP" altLang="en-US" sz="1000" b="0" u="sng">
              <a:solidFill>
                <a:schemeClr val="tx1"/>
              </a:solidFill>
              <a:effectLst/>
              <a:latin typeface="+mn-lt"/>
              <a:ea typeface="+mn-ea"/>
              <a:cs typeface="+mn-cs"/>
            </a:rPr>
            <a:t>ガス会社シート</a:t>
          </a:r>
          <a:r>
            <a:rPr kumimoji="0" lang="ja-JP" altLang="en-US" sz="1000" b="0">
              <a:solidFill>
                <a:schemeClr val="tx1"/>
              </a:solidFill>
              <a:effectLst/>
              <a:latin typeface="+mn-lt"/>
              <a:ea typeface="+mn-ea"/>
              <a:cs typeface="+mn-cs"/>
            </a:rPr>
            <a:t>にて該当するメニューを選択してください</a:t>
          </a:r>
          <a:endParaRPr kumimoji="1" lang="en-US" altLang="ja-JP" sz="1000" b="0">
            <a:solidFill>
              <a:schemeClr val="tx1"/>
            </a:solidFill>
            <a:effectLst/>
            <a:latin typeface="+mn-lt"/>
            <a:ea typeface="+mn-ea"/>
            <a:cs typeface="+mn-cs"/>
          </a:endParaRPr>
        </a:p>
      </xdr:txBody>
    </xdr:sp>
    <xdr:clientData/>
  </xdr:twoCellAnchor>
  <xdr:twoCellAnchor>
    <xdr:from>
      <xdr:col>34</xdr:col>
      <xdr:colOff>619125</xdr:colOff>
      <xdr:row>8</xdr:row>
      <xdr:rowOff>161925</xdr:rowOff>
    </xdr:from>
    <xdr:to>
      <xdr:col>36</xdr:col>
      <xdr:colOff>238125</xdr:colOff>
      <xdr:row>9</xdr:row>
      <xdr:rowOff>238125</xdr:rowOff>
    </xdr:to>
    <xdr:sp macro="" textlink="">
      <xdr:nvSpPr>
        <xdr:cNvPr id="6" name="四角形: 角度付き 5">
          <a:hlinkClick xmlns:r="http://schemas.openxmlformats.org/officeDocument/2006/relationships" r:id="rId1"/>
          <a:extLst>
            <a:ext uri="{FF2B5EF4-FFF2-40B4-BE49-F238E27FC236}">
              <a16:creationId xmlns:a16="http://schemas.microsoft.com/office/drawing/2014/main" id="{7771FAAE-EBC2-4E77-8104-1E8E64CFAC8D}"/>
            </a:ext>
          </a:extLst>
        </xdr:cNvPr>
        <xdr:cNvSpPr/>
      </xdr:nvSpPr>
      <xdr:spPr>
        <a:xfrm>
          <a:off x="9296400" y="2019300"/>
          <a:ext cx="1514475" cy="361950"/>
        </a:xfrm>
        <a:prstGeom prst="bevel">
          <a:avLst/>
        </a:prstGeom>
        <a:solidFill>
          <a:srgbClr val="4F81BD"/>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使用量１，２シートへ</a:t>
          </a:r>
        </a:p>
      </xdr:txBody>
    </xdr:sp>
    <xdr:clientData/>
  </xdr:twoCellAnchor>
  <xdr:twoCellAnchor>
    <xdr:from>
      <xdr:col>37</xdr:col>
      <xdr:colOff>161925</xdr:colOff>
      <xdr:row>8</xdr:row>
      <xdr:rowOff>171450</xdr:rowOff>
    </xdr:from>
    <xdr:to>
      <xdr:col>39</xdr:col>
      <xdr:colOff>428625</xdr:colOff>
      <xdr:row>9</xdr:row>
      <xdr:rowOff>228600</xdr:rowOff>
    </xdr:to>
    <xdr:sp macro="" textlink="">
      <xdr:nvSpPr>
        <xdr:cNvPr id="7" name="四角形: 角度付き 6">
          <a:hlinkClick xmlns:r="http://schemas.openxmlformats.org/officeDocument/2006/relationships" r:id="rId2"/>
          <a:extLst>
            <a:ext uri="{FF2B5EF4-FFF2-40B4-BE49-F238E27FC236}">
              <a16:creationId xmlns:a16="http://schemas.microsoft.com/office/drawing/2014/main" id="{5A0E5CF8-5469-419E-9F07-8DD342536B72}"/>
            </a:ext>
          </a:extLst>
        </xdr:cNvPr>
        <xdr:cNvSpPr/>
      </xdr:nvSpPr>
      <xdr:spPr>
        <a:xfrm>
          <a:off x="11182350" y="2028825"/>
          <a:ext cx="1162050" cy="342900"/>
        </a:xfrm>
        <a:prstGeom prst="bevel">
          <a:avLst/>
        </a:prstGeom>
        <a:solidFill>
          <a:srgbClr val="4F81BD"/>
        </a:solidFill>
        <a:ln w="25400" cap="flat" cmpd="sng" algn="ctr">
          <a:solidFill>
            <a:srgbClr val="4F81BD">
              <a:shade val="15000"/>
            </a:srgbClr>
          </a:solidFill>
          <a:prstDash val="solid"/>
        </a:ln>
        <a:effectLst/>
      </xdr:spPr>
      <xdr:txBody>
        <a:bodyPr vertOverflow="clip" horzOverflow="clip" lIns="36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ガス会社シートへ</a:t>
          </a:r>
        </a:p>
      </xdr:txBody>
    </xdr:sp>
    <xdr:clientData/>
  </xdr:twoCellAnchor>
  <xdr:twoCellAnchor>
    <xdr:from>
      <xdr:col>17</xdr:col>
      <xdr:colOff>66675</xdr:colOff>
      <xdr:row>14</xdr:row>
      <xdr:rowOff>66675</xdr:rowOff>
    </xdr:from>
    <xdr:to>
      <xdr:col>34</xdr:col>
      <xdr:colOff>276225</xdr:colOff>
      <xdr:row>14</xdr:row>
      <xdr:rowOff>212725</xdr:rowOff>
    </xdr:to>
    <xdr:sp macro="" textlink="">
      <xdr:nvSpPr>
        <xdr:cNvPr id="8" name="左矢印 1">
          <a:extLst>
            <a:ext uri="{FF2B5EF4-FFF2-40B4-BE49-F238E27FC236}">
              <a16:creationId xmlns:a16="http://schemas.microsoft.com/office/drawing/2014/main" id="{293F4010-41A4-44F9-B523-15BC5EC3EAE5}"/>
            </a:ext>
          </a:extLst>
        </xdr:cNvPr>
        <xdr:cNvSpPr/>
      </xdr:nvSpPr>
      <xdr:spPr>
        <a:xfrm>
          <a:off x="8562975" y="3562350"/>
          <a:ext cx="390525" cy="14605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190500</xdr:colOff>
      <xdr:row>12</xdr:row>
      <xdr:rowOff>266700</xdr:rowOff>
    </xdr:from>
    <xdr:to>
      <xdr:col>41</xdr:col>
      <xdr:colOff>600075</xdr:colOff>
      <xdr:row>16</xdr:row>
      <xdr:rowOff>276225</xdr:rowOff>
    </xdr:to>
    <xdr:sp macro="" textlink="">
      <xdr:nvSpPr>
        <xdr:cNvPr id="9" name="角丸四角形吹き出し 2">
          <a:extLst>
            <a:ext uri="{FF2B5EF4-FFF2-40B4-BE49-F238E27FC236}">
              <a16:creationId xmlns:a16="http://schemas.microsoft.com/office/drawing/2014/main" id="{AF582C96-9EBC-45C4-8D90-362FFCC7FD78}"/>
            </a:ext>
          </a:extLst>
        </xdr:cNvPr>
        <xdr:cNvSpPr/>
      </xdr:nvSpPr>
      <xdr:spPr>
        <a:xfrm>
          <a:off x="8867775" y="3095625"/>
          <a:ext cx="5019675" cy="1247775"/>
        </a:xfrm>
        <a:prstGeom prst="wedgeRoundRectCallout">
          <a:avLst>
            <a:gd name="adj1" fmla="val -48093"/>
            <a:gd name="adj2" fmla="val -3862"/>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t" anchorCtr="0"/>
        <a:lstStyle/>
        <a:p>
          <a:pPr algn="l"/>
          <a:r>
            <a:rPr kumimoji="0" lang="en-US" altLang="ja-JP" sz="1000" b="0">
              <a:solidFill>
                <a:schemeClr val="tx1"/>
              </a:solidFill>
              <a:effectLst/>
              <a:latin typeface="+mn-lt"/>
              <a:ea typeface="+mn-ea"/>
              <a:cs typeface="+mn-cs"/>
            </a:rPr>
            <a:t>『</a:t>
          </a:r>
          <a:r>
            <a:rPr kumimoji="0" lang="ja-JP" altLang="en-US" sz="1000" b="0">
              <a:solidFill>
                <a:schemeClr val="tx1"/>
              </a:solidFill>
              <a:effectLst/>
              <a:latin typeface="+mn-lt"/>
              <a:ea typeface="+mn-ea"/>
              <a:cs typeface="+mn-cs"/>
            </a:rPr>
            <a:t>使用量１，２</a:t>
          </a:r>
          <a:r>
            <a:rPr kumimoji="0" lang="en-US" altLang="ja-JP" sz="1000" b="0">
              <a:solidFill>
                <a:schemeClr val="tx1"/>
              </a:solidFill>
              <a:effectLst/>
              <a:latin typeface="+mn-lt"/>
              <a:ea typeface="+mn-ea"/>
              <a:cs typeface="+mn-cs"/>
            </a:rPr>
            <a:t>』</a:t>
          </a:r>
          <a:r>
            <a:rPr kumimoji="0" lang="ja-JP" altLang="en-US" sz="1000" b="0">
              <a:solidFill>
                <a:schemeClr val="tx1"/>
              </a:solidFill>
              <a:effectLst/>
              <a:latin typeface="+mn-lt"/>
              <a:ea typeface="+mn-ea"/>
              <a:cs typeface="+mn-cs"/>
            </a:rPr>
            <a:t>シート　自家発電（</a:t>
          </a:r>
          <a:r>
            <a:rPr kumimoji="0" lang="en-US" altLang="ja-JP" sz="1000" b="0">
              <a:solidFill>
                <a:schemeClr val="tx1"/>
              </a:solidFill>
              <a:effectLst/>
              <a:latin typeface="+mn-lt"/>
              <a:ea typeface="+mn-ea"/>
              <a:cs typeface="+mn-cs"/>
            </a:rPr>
            <a:t>P16</a:t>
          </a:r>
          <a:r>
            <a:rPr kumimoji="0" lang="ja-JP" altLang="en-US" sz="1000" b="0">
              <a:solidFill>
                <a:schemeClr val="tx1"/>
              </a:solidFill>
              <a:effectLst/>
              <a:latin typeface="+mn-lt"/>
              <a:ea typeface="+mn-ea"/>
              <a:cs typeface="+mn-cs"/>
            </a:rPr>
            <a:t>）に記載した発電実績の内訳を記載してください。</a:t>
          </a:r>
        </a:p>
        <a:p>
          <a:pPr algn="l"/>
          <a:r>
            <a:rPr kumimoji="0" lang="ja-JP" altLang="en-US" sz="1000" b="0">
              <a:solidFill>
                <a:schemeClr val="tx1"/>
              </a:solidFill>
              <a:effectLst/>
              <a:latin typeface="+mn-lt"/>
              <a:ea typeface="+mn-ea"/>
              <a:cs typeface="+mn-cs"/>
            </a:rPr>
            <a:t>①　実施年度に導入済みの再生可能エネルギー利用設備機器の種類を、プルダウンリストから選択してください</a:t>
          </a:r>
        </a:p>
        <a:p>
          <a:pPr algn="l"/>
          <a:r>
            <a:rPr kumimoji="1" lang="en-US" altLang="ja-JP" sz="1000" b="0">
              <a:solidFill>
                <a:schemeClr val="tx1"/>
              </a:solidFill>
              <a:effectLst/>
              <a:latin typeface="+mn-lt"/>
              <a:ea typeface="+mn-ea"/>
              <a:cs typeface="+mn-cs"/>
            </a:rPr>
            <a:t>※</a:t>
          </a:r>
          <a:r>
            <a:rPr kumimoji="1" lang="ja-JP" altLang="en-US" sz="1000" b="0">
              <a:solidFill>
                <a:schemeClr val="tx1"/>
              </a:solidFill>
              <a:effectLst/>
              <a:latin typeface="+mn-lt"/>
              <a:ea typeface="+mn-ea"/>
              <a:cs typeface="+mn-cs"/>
            </a:rPr>
            <a:t>実施年度に稼働している設備であれば、計画期間以前に導入した設備機器も記載可能です。該当する設備が６種類以上ある場合は、実施年度に導入した設備を優先して記載してください </a:t>
          </a:r>
        </a:p>
        <a:p>
          <a:pPr algn="l"/>
          <a:endParaRPr kumimoji="1" lang="en-US" altLang="ja-JP" sz="1000" b="0">
            <a:solidFill>
              <a:schemeClr val="tx1"/>
            </a:solidFill>
            <a:effectLst/>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9525</xdr:colOff>
          <xdr:row>5</xdr:row>
          <xdr:rowOff>9524</xdr:rowOff>
        </xdr:from>
        <xdr:to>
          <xdr:col>14</xdr:col>
          <xdr:colOff>0</xdr:colOff>
          <xdr:row>5</xdr:row>
          <xdr:rowOff>295275</xdr:rowOff>
        </xdr:to>
        <xdr:grpSp>
          <xdr:nvGrpSpPr>
            <xdr:cNvPr id="18" name="グループ化 17">
              <a:extLst>
                <a:ext uri="{FF2B5EF4-FFF2-40B4-BE49-F238E27FC236}">
                  <a16:creationId xmlns:a16="http://schemas.microsoft.com/office/drawing/2014/main" id="{04A6D40C-A1CC-413B-45FC-3C7F6289D618}"/>
                </a:ext>
              </a:extLst>
            </xdr:cNvPr>
            <xdr:cNvGrpSpPr/>
          </xdr:nvGrpSpPr>
          <xdr:grpSpPr>
            <a:xfrm>
              <a:off x="6210300" y="809624"/>
              <a:ext cx="3733800" cy="285751"/>
              <a:chOff x="6210300" y="809624"/>
              <a:chExt cx="3733800" cy="285751"/>
            </a:xfrm>
          </xdr:grpSpPr>
          <xdr:sp macro="" textlink="">
            <xdr:nvSpPr>
              <xdr:cNvPr id="237625" name="Option Button 57" hidden="1">
                <a:extLst>
                  <a:ext uri="{63B3BB69-23CF-44E3-9099-C40C66FF867C}">
                    <a14:compatExt spid="_x0000_s237625"/>
                  </a:ext>
                  <a:ext uri="{FF2B5EF4-FFF2-40B4-BE49-F238E27FC236}">
                    <a16:creationId xmlns:a16="http://schemas.microsoft.com/office/drawing/2014/main" id="{00000000-0008-0000-4100-000039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26" name="Option Button 58" hidden="1">
                <a:extLst>
                  <a:ext uri="{63B3BB69-23CF-44E3-9099-C40C66FF867C}">
                    <a14:compatExt spid="_x0000_s237626"/>
                  </a:ext>
                  <a:ext uri="{FF2B5EF4-FFF2-40B4-BE49-F238E27FC236}">
                    <a16:creationId xmlns:a16="http://schemas.microsoft.com/office/drawing/2014/main" id="{00000000-0008-0000-4100-00003A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27" name="Option Button 59" hidden="1">
                <a:extLst>
                  <a:ext uri="{63B3BB69-23CF-44E3-9099-C40C66FF867C}">
                    <a14:compatExt spid="_x0000_s237627"/>
                  </a:ext>
                  <a:ext uri="{FF2B5EF4-FFF2-40B4-BE49-F238E27FC236}">
                    <a16:creationId xmlns:a16="http://schemas.microsoft.com/office/drawing/2014/main" id="{00000000-0008-0000-4100-00003B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28" name="Option Button 60" hidden="1">
                <a:extLst>
                  <a:ext uri="{63B3BB69-23CF-44E3-9099-C40C66FF867C}">
                    <a14:compatExt spid="_x0000_s237628"/>
                  </a:ext>
                  <a:ext uri="{FF2B5EF4-FFF2-40B4-BE49-F238E27FC236}">
                    <a16:creationId xmlns:a16="http://schemas.microsoft.com/office/drawing/2014/main" id="{00000000-0008-0000-4100-00003C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29" name="Group Box 61" hidden="1">
                <a:extLst>
                  <a:ext uri="{63B3BB69-23CF-44E3-9099-C40C66FF867C}">
                    <a14:compatExt spid="_x0000_s237629"/>
                  </a:ext>
                  <a:ext uri="{FF2B5EF4-FFF2-40B4-BE49-F238E27FC236}">
                    <a16:creationId xmlns:a16="http://schemas.microsoft.com/office/drawing/2014/main" id="{00000000-0008-0000-4100-00003D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5</xdr:row>
          <xdr:rowOff>295274</xdr:rowOff>
        </xdr:from>
        <xdr:to>
          <xdr:col>14</xdr:col>
          <xdr:colOff>0</xdr:colOff>
          <xdr:row>6</xdr:row>
          <xdr:rowOff>276225</xdr:rowOff>
        </xdr:to>
        <xdr:grpSp>
          <xdr:nvGrpSpPr>
            <xdr:cNvPr id="19" name="グループ化 18">
              <a:extLst>
                <a:ext uri="{FF2B5EF4-FFF2-40B4-BE49-F238E27FC236}">
                  <a16:creationId xmlns:a16="http://schemas.microsoft.com/office/drawing/2014/main" id="{5A775E1F-F231-52DD-A662-D3AB99ADCC25}"/>
                </a:ext>
              </a:extLst>
            </xdr:cNvPr>
            <xdr:cNvGrpSpPr/>
          </xdr:nvGrpSpPr>
          <xdr:grpSpPr>
            <a:xfrm>
              <a:off x="6210300" y="1095374"/>
              <a:ext cx="3733800" cy="285751"/>
              <a:chOff x="6210300" y="809624"/>
              <a:chExt cx="3733800" cy="285751"/>
            </a:xfrm>
          </xdr:grpSpPr>
          <xdr:sp macro="" textlink="">
            <xdr:nvSpPr>
              <xdr:cNvPr id="237630" name="Option Button 62" hidden="1">
                <a:extLst>
                  <a:ext uri="{63B3BB69-23CF-44E3-9099-C40C66FF867C}">
                    <a14:compatExt spid="_x0000_s237630"/>
                  </a:ext>
                  <a:ext uri="{FF2B5EF4-FFF2-40B4-BE49-F238E27FC236}">
                    <a16:creationId xmlns:a16="http://schemas.microsoft.com/office/drawing/2014/main" id="{00000000-0008-0000-4100-00003E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31" name="Option Button 63" hidden="1">
                <a:extLst>
                  <a:ext uri="{63B3BB69-23CF-44E3-9099-C40C66FF867C}">
                    <a14:compatExt spid="_x0000_s237631"/>
                  </a:ext>
                  <a:ext uri="{FF2B5EF4-FFF2-40B4-BE49-F238E27FC236}">
                    <a16:creationId xmlns:a16="http://schemas.microsoft.com/office/drawing/2014/main" id="{00000000-0008-0000-4100-00003F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32" name="Option Button 64" hidden="1">
                <a:extLst>
                  <a:ext uri="{63B3BB69-23CF-44E3-9099-C40C66FF867C}">
                    <a14:compatExt spid="_x0000_s237632"/>
                  </a:ext>
                  <a:ext uri="{FF2B5EF4-FFF2-40B4-BE49-F238E27FC236}">
                    <a16:creationId xmlns:a16="http://schemas.microsoft.com/office/drawing/2014/main" id="{00000000-0008-0000-4100-000040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33" name="Option Button 65" hidden="1">
                <a:extLst>
                  <a:ext uri="{63B3BB69-23CF-44E3-9099-C40C66FF867C}">
                    <a14:compatExt spid="_x0000_s237633"/>
                  </a:ext>
                  <a:ext uri="{FF2B5EF4-FFF2-40B4-BE49-F238E27FC236}">
                    <a16:creationId xmlns:a16="http://schemas.microsoft.com/office/drawing/2014/main" id="{00000000-0008-0000-4100-000041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34" name="Group Box 66" hidden="1">
                <a:extLst>
                  <a:ext uri="{63B3BB69-23CF-44E3-9099-C40C66FF867C}">
                    <a14:compatExt spid="_x0000_s237634"/>
                  </a:ext>
                  <a:ext uri="{FF2B5EF4-FFF2-40B4-BE49-F238E27FC236}">
                    <a16:creationId xmlns:a16="http://schemas.microsoft.com/office/drawing/2014/main" id="{00000000-0008-0000-4100-000042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xdr:row>
          <xdr:rowOff>9524</xdr:rowOff>
        </xdr:from>
        <xdr:to>
          <xdr:col>14</xdr:col>
          <xdr:colOff>0</xdr:colOff>
          <xdr:row>7</xdr:row>
          <xdr:rowOff>295275</xdr:rowOff>
        </xdr:to>
        <xdr:grpSp>
          <xdr:nvGrpSpPr>
            <xdr:cNvPr id="20" name="グループ化 19">
              <a:extLst>
                <a:ext uri="{FF2B5EF4-FFF2-40B4-BE49-F238E27FC236}">
                  <a16:creationId xmlns:a16="http://schemas.microsoft.com/office/drawing/2014/main" id="{15866DE0-2C47-1480-63ED-5F25A64E5A28}"/>
                </a:ext>
              </a:extLst>
            </xdr:cNvPr>
            <xdr:cNvGrpSpPr/>
          </xdr:nvGrpSpPr>
          <xdr:grpSpPr>
            <a:xfrm>
              <a:off x="6210300" y="1419224"/>
              <a:ext cx="3733800" cy="285751"/>
              <a:chOff x="6210300" y="809624"/>
              <a:chExt cx="3733800" cy="285751"/>
            </a:xfrm>
          </xdr:grpSpPr>
          <xdr:sp macro="" textlink="">
            <xdr:nvSpPr>
              <xdr:cNvPr id="237635" name="Option Button 67" hidden="1">
                <a:extLst>
                  <a:ext uri="{63B3BB69-23CF-44E3-9099-C40C66FF867C}">
                    <a14:compatExt spid="_x0000_s237635"/>
                  </a:ext>
                  <a:ext uri="{FF2B5EF4-FFF2-40B4-BE49-F238E27FC236}">
                    <a16:creationId xmlns:a16="http://schemas.microsoft.com/office/drawing/2014/main" id="{00000000-0008-0000-4100-000043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36" name="Option Button 68" hidden="1">
                <a:extLst>
                  <a:ext uri="{63B3BB69-23CF-44E3-9099-C40C66FF867C}">
                    <a14:compatExt spid="_x0000_s237636"/>
                  </a:ext>
                  <a:ext uri="{FF2B5EF4-FFF2-40B4-BE49-F238E27FC236}">
                    <a16:creationId xmlns:a16="http://schemas.microsoft.com/office/drawing/2014/main" id="{00000000-0008-0000-4100-000044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37" name="Option Button 69" hidden="1">
                <a:extLst>
                  <a:ext uri="{63B3BB69-23CF-44E3-9099-C40C66FF867C}">
                    <a14:compatExt spid="_x0000_s237637"/>
                  </a:ext>
                  <a:ext uri="{FF2B5EF4-FFF2-40B4-BE49-F238E27FC236}">
                    <a16:creationId xmlns:a16="http://schemas.microsoft.com/office/drawing/2014/main" id="{00000000-0008-0000-4100-000045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38" name="Option Button 70" hidden="1">
                <a:extLst>
                  <a:ext uri="{63B3BB69-23CF-44E3-9099-C40C66FF867C}">
                    <a14:compatExt spid="_x0000_s237638"/>
                  </a:ext>
                  <a:ext uri="{FF2B5EF4-FFF2-40B4-BE49-F238E27FC236}">
                    <a16:creationId xmlns:a16="http://schemas.microsoft.com/office/drawing/2014/main" id="{00000000-0008-0000-4100-000046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39" name="Group Box 71" hidden="1">
                <a:extLst>
                  <a:ext uri="{63B3BB69-23CF-44E3-9099-C40C66FF867C}">
                    <a14:compatExt spid="_x0000_s237639"/>
                  </a:ext>
                  <a:ext uri="{FF2B5EF4-FFF2-40B4-BE49-F238E27FC236}">
                    <a16:creationId xmlns:a16="http://schemas.microsoft.com/office/drawing/2014/main" id="{00000000-0008-0000-4100-000047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8</xdr:row>
          <xdr:rowOff>9524</xdr:rowOff>
        </xdr:from>
        <xdr:to>
          <xdr:col>14</xdr:col>
          <xdr:colOff>0</xdr:colOff>
          <xdr:row>8</xdr:row>
          <xdr:rowOff>295275</xdr:rowOff>
        </xdr:to>
        <xdr:grpSp>
          <xdr:nvGrpSpPr>
            <xdr:cNvPr id="2" name="グループ化 1">
              <a:extLst>
                <a:ext uri="{FF2B5EF4-FFF2-40B4-BE49-F238E27FC236}">
                  <a16:creationId xmlns:a16="http://schemas.microsoft.com/office/drawing/2014/main" id="{2AC8EA24-4351-6F08-C401-93BD7F914905}"/>
                </a:ext>
              </a:extLst>
            </xdr:cNvPr>
            <xdr:cNvGrpSpPr/>
          </xdr:nvGrpSpPr>
          <xdr:grpSpPr>
            <a:xfrm>
              <a:off x="6210300" y="1724024"/>
              <a:ext cx="3733800" cy="285751"/>
              <a:chOff x="6210300" y="809624"/>
              <a:chExt cx="3733800" cy="285751"/>
            </a:xfrm>
          </xdr:grpSpPr>
          <xdr:sp macro="" textlink="">
            <xdr:nvSpPr>
              <xdr:cNvPr id="237640" name="Option Button 72" hidden="1">
                <a:extLst>
                  <a:ext uri="{63B3BB69-23CF-44E3-9099-C40C66FF867C}">
                    <a14:compatExt spid="_x0000_s237640"/>
                  </a:ext>
                  <a:ext uri="{FF2B5EF4-FFF2-40B4-BE49-F238E27FC236}">
                    <a16:creationId xmlns:a16="http://schemas.microsoft.com/office/drawing/2014/main" id="{00000000-0008-0000-4100-000048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41" name="Option Button 73" hidden="1">
                <a:extLst>
                  <a:ext uri="{63B3BB69-23CF-44E3-9099-C40C66FF867C}">
                    <a14:compatExt spid="_x0000_s237641"/>
                  </a:ext>
                  <a:ext uri="{FF2B5EF4-FFF2-40B4-BE49-F238E27FC236}">
                    <a16:creationId xmlns:a16="http://schemas.microsoft.com/office/drawing/2014/main" id="{00000000-0008-0000-4100-000049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42" name="Option Button 74" hidden="1">
                <a:extLst>
                  <a:ext uri="{63B3BB69-23CF-44E3-9099-C40C66FF867C}">
                    <a14:compatExt spid="_x0000_s237642"/>
                  </a:ext>
                  <a:ext uri="{FF2B5EF4-FFF2-40B4-BE49-F238E27FC236}">
                    <a16:creationId xmlns:a16="http://schemas.microsoft.com/office/drawing/2014/main" id="{00000000-0008-0000-4100-00004A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43" name="Option Button 75" hidden="1">
                <a:extLst>
                  <a:ext uri="{63B3BB69-23CF-44E3-9099-C40C66FF867C}">
                    <a14:compatExt spid="_x0000_s237643"/>
                  </a:ext>
                  <a:ext uri="{FF2B5EF4-FFF2-40B4-BE49-F238E27FC236}">
                    <a16:creationId xmlns:a16="http://schemas.microsoft.com/office/drawing/2014/main" id="{00000000-0008-0000-4100-00004B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44" name="Group Box 76" hidden="1">
                <a:extLst>
                  <a:ext uri="{63B3BB69-23CF-44E3-9099-C40C66FF867C}">
                    <a14:compatExt spid="_x0000_s237644"/>
                  </a:ext>
                  <a:ext uri="{FF2B5EF4-FFF2-40B4-BE49-F238E27FC236}">
                    <a16:creationId xmlns:a16="http://schemas.microsoft.com/office/drawing/2014/main" id="{00000000-0008-0000-4100-00004C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9</xdr:row>
          <xdr:rowOff>19049</xdr:rowOff>
        </xdr:from>
        <xdr:to>
          <xdr:col>14</xdr:col>
          <xdr:colOff>0</xdr:colOff>
          <xdr:row>10</xdr:row>
          <xdr:rowOff>0</xdr:rowOff>
        </xdr:to>
        <xdr:grpSp>
          <xdr:nvGrpSpPr>
            <xdr:cNvPr id="3" name="グループ化 2">
              <a:extLst>
                <a:ext uri="{FF2B5EF4-FFF2-40B4-BE49-F238E27FC236}">
                  <a16:creationId xmlns:a16="http://schemas.microsoft.com/office/drawing/2014/main" id="{CCEC765F-841D-C37A-F31D-72A2E33A8254}"/>
                </a:ext>
              </a:extLst>
            </xdr:cNvPr>
            <xdr:cNvGrpSpPr/>
          </xdr:nvGrpSpPr>
          <xdr:grpSpPr>
            <a:xfrm>
              <a:off x="6210300" y="2038349"/>
              <a:ext cx="3733800" cy="285751"/>
              <a:chOff x="6210300" y="809624"/>
              <a:chExt cx="3733800" cy="285751"/>
            </a:xfrm>
          </xdr:grpSpPr>
          <xdr:sp macro="" textlink="">
            <xdr:nvSpPr>
              <xdr:cNvPr id="237645" name="Option Button 77" hidden="1">
                <a:extLst>
                  <a:ext uri="{63B3BB69-23CF-44E3-9099-C40C66FF867C}">
                    <a14:compatExt spid="_x0000_s237645"/>
                  </a:ext>
                  <a:ext uri="{FF2B5EF4-FFF2-40B4-BE49-F238E27FC236}">
                    <a16:creationId xmlns:a16="http://schemas.microsoft.com/office/drawing/2014/main" id="{00000000-0008-0000-4100-00004D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46" name="Option Button 78" hidden="1">
                <a:extLst>
                  <a:ext uri="{63B3BB69-23CF-44E3-9099-C40C66FF867C}">
                    <a14:compatExt spid="_x0000_s237646"/>
                  </a:ext>
                  <a:ext uri="{FF2B5EF4-FFF2-40B4-BE49-F238E27FC236}">
                    <a16:creationId xmlns:a16="http://schemas.microsoft.com/office/drawing/2014/main" id="{00000000-0008-0000-4100-00004E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47" name="Option Button 79" hidden="1">
                <a:extLst>
                  <a:ext uri="{63B3BB69-23CF-44E3-9099-C40C66FF867C}">
                    <a14:compatExt spid="_x0000_s237647"/>
                  </a:ext>
                  <a:ext uri="{FF2B5EF4-FFF2-40B4-BE49-F238E27FC236}">
                    <a16:creationId xmlns:a16="http://schemas.microsoft.com/office/drawing/2014/main" id="{00000000-0008-0000-4100-00004F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48" name="Option Button 80" hidden="1">
                <a:extLst>
                  <a:ext uri="{63B3BB69-23CF-44E3-9099-C40C66FF867C}">
                    <a14:compatExt spid="_x0000_s237648"/>
                  </a:ext>
                  <a:ext uri="{FF2B5EF4-FFF2-40B4-BE49-F238E27FC236}">
                    <a16:creationId xmlns:a16="http://schemas.microsoft.com/office/drawing/2014/main" id="{00000000-0008-0000-4100-000050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49" name="Group Box 81" hidden="1">
                <a:extLst>
                  <a:ext uri="{63B3BB69-23CF-44E3-9099-C40C66FF867C}">
                    <a14:compatExt spid="_x0000_s237649"/>
                  </a:ext>
                  <a:ext uri="{FF2B5EF4-FFF2-40B4-BE49-F238E27FC236}">
                    <a16:creationId xmlns:a16="http://schemas.microsoft.com/office/drawing/2014/main" id="{00000000-0008-0000-4100-000051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10</xdr:row>
          <xdr:rowOff>9524</xdr:rowOff>
        </xdr:from>
        <xdr:to>
          <xdr:col>14</xdr:col>
          <xdr:colOff>0</xdr:colOff>
          <xdr:row>10</xdr:row>
          <xdr:rowOff>295275</xdr:rowOff>
        </xdr:to>
        <xdr:grpSp>
          <xdr:nvGrpSpPr>
            <xdr:cNvPr id="4" name="グループ化 3">
              <a:extLst>
                <a:ext uri="{FF2B5EF4-FFF2-40B4-BE49-F238E27FC236}">
                  <a16:creationId xmlns:a16="http://schemas.microsoft.com/office/drawing/2014/main" id="{78BFE13F-768B-CF11-854E-AA68531C47CA}"/>
                </a:ext>
              </a:extLst>
            </xdr:cNvPr>
            <xdr:cNvGrpSpPr/>
          </xdr:nvGrpSpPr>
          <xdr:grpSpPr>
            <a:xfrm>
              <a:off x="6210300" y="2333624"/>
              <a:ext cx="3733800" cy="285751"/>
              <a:chOff x="6210300" y="809624"/>
              <a:chExt cx="3733800" cy="285751"/>
            </a:xfrm>
          </xdr:grpSpPr>
          <xdr:sp macro="" textlink="">
            <xdr:nvSpPr>
              <xdr:cNvPr id="237650" name="Option Button 82" hidden="1">
                <a:extLst>
                  <a:ext uri="{63B3BB69-23CF-44E3-9099-C40C66FF867C}">
                    <a14:compatExt spid="_x0000_s237650"/>
                  </a:ext>
                  <a:ext uri="{FF2B5EF4-FFF2-40B4-BE49-F238E27FC236}">
                    <a16:creationId xmlns:a16="http://schemas.microsoft.com/office/drawing/2014/main" id="{00000000-0008-0000-4100-000052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51" name="Option Button 83" hidden="1">
                <a:extLst>
                  <a:ext uri="{63B3BB69-23CF-44E3-9099-C40C66FF867C}">
                    <a14:compatExt spid="_x0000_s237651"/>
                  </a:ext>
                  <a:ext uri="{FF2B5EF4-FFF2-40B4-BE49-F238E27FC236}">
                    <a16:creationId xmlns:a16="http://schemas.microsoft.com/office/drawing/2014/main" id="{00000000-0008-0000-4100-000053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52" name="Option Button 84" hidden="1">
                <a:extLst>
                  <a:ext uri="{63B3BB69-23CF-44E3-9099-C40C66FF867C}">
                    <a14:compatExt spid="_x0000_s237652"/>
                  </a:ext>
                  <a:ext uri="{FF2B5EF4-FFF2-40B4-BE49-F238E27FC236}">
                    <a16:creationId xmlns:a16="http://schemas.microsoft.com/office/drawing/2014/main" id="{00000000-0008-0000-4100-000054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53" name="Option Button 85" hidden="1">
                <a:extLst>
                  <a:ext uri="{63B3BB69-23CF-44E3-9099-C40C66FF867C}">
                    <a14:compatExt spid="_x0000_s237653"/>
                  </a:ext>
                  <a:ext uri="{FF2B5EF4-FFF2-40B4-BE49-F238E27FC236}">
                    <a16:creationId xmlns:a16="http://schemas.microsoft.com/office/drawing/2014/main" id="{00000000-0008-0000-4100-000055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54" name="Group Box 86" hidden="1">
                <a:extLst>
                  <a:ext uri="{63B3BB69-23CF-44E3-9099-C40C66FF867C}">
                    <a14:compatExt spid="_x0000_s237654"/>
                  </a:ext>
                  <a:ext uri="{FF2B5EF4-FFF2-40B4-BE49-F238E27FC236}">
                    <a16:creationId xmlns:a16="http://schemas.microsoft.com/office/drawing/2014/main" id="{00000000-0008-0000-4100-000056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11</xdr:row>
          <xdr:rowOff>9524</xdr:rowOff>
        </xdr:from>
        <xdr:to>
          <xdr:col>14</xdr:col>
          <xdr:colOff>0</xdr:colOff>
          <xdr:row>11</xdr:row>
          <xdr:rowOff>295275</xdr:rowOff>
        </xdr:to>
        <xdr:grpSp>
          <xdr:nvGrpSpPr>
            <xdr:cNvPr id="5" name="グループ化 4">
              <a:extLst>
                <a:ext uri="{FF2B5EF4-FFF2-40B4-BE49-F238E27FC236}">
                  <a16:creationId xmlns:a16="http://schemas.microsoft.com/office/drawing/2014/main" id="{6FE99E6B-225A-1D59-A506-26222F710878}"/>
                </a:ext>
              </a:extLst>
            </xdr:cNvPr>
            <xdr:cNvGrpSpPr/>
          </xdr:nvGrpSpPr>
          <xdr:grpSpPr>
            <a:xfrm>
              <a:off x="6210300" y="2638424"/>
              <a:ext cx="3733800" cy="285751"/>
              <a:chOff x="6210300" y="809624"/>
              <a:chExt cx="3733800" cy="285751"/>
            </a:xfrm>
          </xdr:grpSpPr>
          <xdr:sp macro="" textlink="">
            <xdr:nvSpPr>
              <xdr:cNvPr id="237655" name="Option Button 87" hidden="1">
                <a:extLst>
                  <a:ext uri="{63B3BB69-23CF-44E3-9099-C40C66FF867C}">
                    <a14:compatExt spid="_x0000_s237655"/>
                  </a:ext>
                  <a:ext uri="{FF2B5EF4-FFF2-40B4-BE49-F238E27FC236}">
                    <a16:creationId xmlns:a16="http://schemas.microsoft.com/office/drawing/2014/main" id="{00000000-0008-0000-4100-000057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56" name="Option Button 88" hidden="1">
                <a:extLst>
                  <a:ext uri="{63B3BB69-23CF-44E3-9099-C40C66FF867C}">
                    <a14:compatExt spid="_x0000_s237656"/>
                  </a:ext>
                  <a:ext uri="{FF2B5EF4-FFF2-40B4-BE49-F238E27FC236}">
                    <a16:creationId xmlns:a16="http://schemas.microsoft.com/office/drawing/2014/main" id="{00000000-0008-0000-4100-000058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57" name="Option Button 89" hidden="1">
                <a:extLst>
                  <a:ext uri="{63B3BB69-23CF-44E3-9099-C40C66FF867C}">
                    <a14:compatExt spid="_x0000_s237657"/>
                  </a:ext>
                  <a:ext uri="{FF2B5EF4-FFF2-40B4-BE49-F238E27FC236}">
                    <a16:creationId xmlns:a16="http://schemas.microsoft.com/office/drawing/2014/main" id="{00000000-0008-0000-4100-000059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58" name="Option Button 90" hidden="1">
                <a:extLst>
                  <a:ext uri="{63B3BB69-23CF-44E3-9099-C40C66FF867C}">
                    <a14:compatExt spid="_x0000_s237658"/>
                  </a:ext>
                  <a:ext uri="{FF2B5EF4-FFF2-40B4-BE49-F238E27FC236}">
                    <a16:creationId xmlns:a16="http://schemas.microsoft.com/office/drawing/2014/main" id="{00000000-0008-0000-4100-00005A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59" name="Group Box 91" hidden="1">
                <a:extLst>
                  <a:ext uri="{63B3BB69-23CF-44E3-9099-C40C66FF867C}">
                    <a14:compatExt spid="_x0000_s237659"/>
                  </a:ext>
                  <a:ext uri="{FF2B5EF4-FFF2-40B4-BE49-F238E27FC236}">
                    <a16:creationId xmlns:a16="http://schemas.microsoft.com/office/drawing/2014/main" id="{00000000-0008-0000-4100-00005B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12</xdr:row>
          <xdr:rowOff>19049</xdr:rowOff>
        </xdr:from>
        <xdr:to>
          <xdr:col>14</xdr:col>
          <xdr:colOff>0</xdr:colOff>
          <xdr:row>13</xdr:row>
          <xdr:rowOff>0</xdr:rowOff>
        </xdr:to>
        <xdr:grpSp>
          <xdr:nvGrpSpPr>
            <xdr:cNvPr id="6" name="グループ化 5">
              <a:extLst>
                <a:ext uri="{FF2B5EF4-FFF2-40B4-BE49-F238E27FC236}">
                  <a16:creationId xmlns:a16="http://schemas.microsoft.com/office/drawing/2014/main" id="{430492FE-809D-6BCD-1B97-75698EF3B3A7}"/>
                </a:ext>
              </a:extLst>
            </xdr:cNvPr>
            <xdr:cNvGrpSpPr/>
          </xdr:nvGrpSpPr>
          <xdr:grpSpPr>
            <a:xfrm>
              <a:off x="6210300" y="2952749"/>
              <a:ext cx="3733800" cy="285751"/>
              <a:chOff x="6210300" y="809624"/>
              <a:chExt cx="3733800" cy="285751"/>
            </a:xfrm>
          </xdr:grpSpPr>
          <xdr:sp macro="" textlink="">
            <xdr:nvSpPr>
              <xdr:cNvPr id="237660" name="Option Button 92" hidden="1">
                <a:extLst>
                  <a:ext uri="{63B3BB69-23CF-44E3-9099-C40C66FF867C}">
                    <a14:compatExt spid="_x0000_s237660"/>
                  </a:ext>
                  <a:ext uri="{FF2B5EF4-FFF2-40B4-BE49-F238E27FC236}">
                    <a16:creationId xmlns:a16="http://schemas.microsoft.com/office/drawing/2014/main" id="{00000000-0008-0000-4100-00005C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61" name="Option Button 93" hidden="1">
                <a:extLst>
                  <a:ext uri="{63B3BB69-23CF-44E3-9099-C40C66FF867C}">
                    <a14:compatExt spid="_x0000_s237661"/>
                  </a:ext>
                  <a:ext uri="{FF2B5EF4-FFF2-40B4-BE49-F238E27FC236}">
                    <a16:creationId xmlns:a16="http://schemas.microsoft.com/office/drawing/2014/main" id="{00000000-0008-0000-4100-00005D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62" name="Option Button 94" hidden="1">
                <a:extLst>
                  <a:ext uri="{63B3BB69-23CF-44E3-9099-C40C66FF867C}">
                    <a14:compatExt spid="_x0000_s237662"/>
                  </a:ext>
                  <a:ext uri="{FF2B5EF4-FFF2-40B4-BE49-F238E27FC236}">
                    <a16:creationId xmlns:a16="http://schemas.microsoft.com/office/drawing/2014/main" id="{00000000-0008-0000-4100-00005E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63" name="Option Button 95" hidden="1">
                <a:extLst>
                  <a:ext uri="{63B3BB69-23CF-44E3-9099-C40C66FF867C}">
                    <a14:compatExt spid="_x0000_s237663"/>
                  </a:ext>
                  <a:ext uri="{FF2B5EF4-FFF2-40B4-BE49-F238E27FC236}">
                    <a16:creationId xmlns:a16="http://schemas.microsoft.com/office/drawing/2014/main" id="{00000000-0008-0000-4100-00005F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64" name="Group Box 96" hidden="1">
                <a:extLst>
                  <a:ext uri="{63B3BB69-23CF-44E3-9099-C40C66FF867C}">
                    <a14:compatExt spid="_x0000_s237664"/>
                  </a:ext>
                  <a:ext uri="{FF2B5EF4-FFF2-40B4-BE49-F238E27FC236}">
                    <a16:creationId xmlns:a16="http://schemas.microsoft.com/office/drawing/2014/main" id="{00000000-0008-0000-4100-000060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13</xdr:row>
          <xdr:rowOff>9524</xdr:rowOff>
        </xdr:from>
        <xdr:to>
          <xdr:col>14</xdr:col>
          <xdr:colOff>0</xdr:colOff>
          <xdr:row>13</xdr:row>
          <xdr:rowOff>295275</xdr:rowOff>
        </xdr:to>
        <xdr:grpSp>
          <xdr:nvGrpSpPr>
            <xdr:cNvPr id="7" name="グループ化 6">
              <a:extLst>
                <a:ext uri="{FF2B5EF4-FFF2-40B4-BE49-F238E27FC236}">
                  <a16:creationId xmlns:a16="http://schemas.microsoft.com/office/drawing/2014/main" id="{8961BBF0-73C5-31A3-FB41-AB2CDDF93128}"/>
                </a:ext>
              </a:extLst>
            </xdr:cNvPr>
            <xdr:cNvGrpSpPr/>
          </xdr:nvGrpSpPr>
          <xdr:grpSpPr>
            <a:xfrm>
              <a:off x="6210300" y="3248024"/>
              <a:ext cx="3733800" cy="285751"/>
              <a:chOff x="6210300" y="809624"/>
              <a:chExt cx="3733800" cy="285751"/>
            </a:xfrm>
          </xdr:grpSpPr>
          <xdr:sp macro="" textlink="">
            <xdr:nvSpPr>
              <xdr:cNvPr id="237665" name="Option Button 97" hidden="1">
                <a:extLst>
                  <a:ext uri="{63B3BB69-23CF-44E3-9099-C40C66FF867C}">
                    <a14:compatExt spid="_x0000_s237665"/>
                  </a:ext>
                  <a:ext uri="{FF2B5EF4-FFF2-40B4-BE49-F238E27FC236}">
                    <a16:creationId xmlns:a16="http://schemas.microsoft.com/office/drawing/2014/main" id="{00000000-0008-0000-4100-000061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66" name="Option Button 98" hidden="1">
                <a:extLst>
                  <a:ext uri="{63B3BB69-23CF-44E3-9099-C40C66FF867C}">
                    <a14:compatExt spid="_x0000_s237666"/>
                  </a:ext>
                  <a:ext uri="{FF2B5EF4-FFF2-40B4-BE49-F238E27FC236}">
                    <a16:creationId xmlns:a16="http://schemas.microsoft.com/office/drawing/2014/main" id="{00000000-0008-0000-4100-000062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67" name="Option Button 99" hidden="1">
                <a:extLst>
                  <a:ext uri="{63B3BB69-23CF-44E3-9099-C40C66FF867C}">
                    <a14:compatExt spid="_x0000_s237667"/>
                  </a:ext>
                  <a:ext uri="{FF2B5EF4-FFF2-40B4-BE49-F238E27FC236}">
                    <a16:creationId xmlns:a16="http://schemas.microsoft.com/office/drawing/2014/main" id="{00000000-0008-0000-4100-000063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68" name="Option Button 100" hidden="1">
                <a:extLst>
                  <a:ext uri="{63B3BB69-23CF-44E3-9099-C40C66FF867C}">
                    <a14:compatExt spid="_x0000_s237668"/>
                  </a:ext>
                  <a:ext uri="{FF2B5EF4-FFF2-40B4-BE49-F238E27FC236}">
                    <a16:creationId xmlns:a16="http://schemas.microsoft.com/office/drawing/2014/main" id="{00000000-0008-0000-4100-000064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69" name="Group Box 101" hidden="1">
                <a:extLst>
                  <a:ext uri="{63B3BB69-23CF-44E3-9099-C40C66FF867C}">
                    <a14:compatExt spid="_x0000_s237669"/>
                  </a:ext>
                  <a:ext uri="{FF2B5EF4-FFF2-40B4-BE49-F238E27FC236}">
                    <a16:creationId xmlns:a16="http://schemas.microsoft.com/office/drawing/2014/main" id="{00000000-0008-0000-4100-000065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13</xdr:row>
          <xdr:rowOff>304799</xdr:rowOff>
        </xdr:from>
        <xdr:to>
          <xdr:col>14</xdr:col>
          <xdr:colOff>0</xdr:colOff>
          <xdr:row>14</xdr:row>
          <xdr:rowOff>285750</xdr:rowOff>
        </xdr:to>
        <xdr:grpSp>
          <xdr:nvGrpSpPr>
            <xdr:cNvPr id="8" name="グループ化 7">
              <a:extLst>
                <a:ext uri="{FF2B5EF4-FFF2-40B4-BE49-F238E27FC236}">
                  <a16:creationId xmlns:a16="http://schemas.microsoft.com/office/drawing/2014/main" id="{42ABC94B-D840-4062-8DA7-F135DA3E3D6F}"/>
                </a:ext>
              </a:extLst>
            </xdr:cNvPr>
            <xdr:cNvGrpSpPr/>
          </xdr:nvGrpSpPr>
          <xdr:grpSpPr>
            <a:xfrm>
              <a:off x="6210300" y="3543299"/>
              <a:ext cx="3733800" cy="285751"/>
              <a:chOff x="6210300" y="809624"/>
              <a:chExt cx="3733800" cy="285751"/>
            </a:xfrm>
          </xdr:grpSpPr>
          <xdr:sp macro="" textlink="">
            <xdr:nvSpPr>
              <xdr:cNvPr id="237670" name="Option Button 102" hidden="1">
                <a:extLst>
                  <a:ext uri="{63B3BB69-23CF-44E3-9099-C40C66FF867C}">
                    <a14:compatExt spid="_x0000_s237670"/>
                  </a:ext>
                  <a:ext uri="{FF2B5EF4-FFF2-40B4-BE49-F238E27FC236}">
                    <a16:creationId xmlns:a16="http://schemas.microsoft.com/office/drawing/2014/main" id="{00000000-0008-0000-4100-000066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71" name="Option Button 103" hidden="1">
                <a:extLst>
                  <a:ext uri="{63B3BB69-23CF-44E3-9099-C40C66FF867C}">
                    <a14:compatExt spid="_x0000_s237671"/>
                  </a:ext>
                  <a:ext uri="{FF2B5EF4-FFF2-40B4-BE49-F238E27FC236}">
                    <a16:creationId xmlns:a16="http://schemas.microsoft.com/office/drawing/2014/main" id="{00000000-0008-0000-4100-000067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72" name="Option Button 104" hidden="1">
                <a:extLst>
                  <a:ext uri="{63B3BB69-23CF-44E3-9099-C40C66FF867C}">
                    <a14:compatExt spid="_x0000_s237672"/>
                  </a:ext>
                  <a:ext uri="{FF2B5EF4-FFF2-40B4-BE49-F238E27FC236}">
                    <a16:creationId xmlns:a16="http://schemas.microsoft.com/office/drawing/2014/main" id="{00000000-0008-0000-4100-000068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73" name="Option Button 105" hidden="1">
                <a:extLst>
                  <a:ext uri="{63B3BB69-23CF-44E3-9099-C40C66FF867C}">
                    <a14:compatExt spid="_x0000_s237673"/>
                  </a:ext>
                  <a:ext uri="{FF2B5EF4-FFF2-40B4-BE49-F238E27FC236}">
                    <a16:creationId xmlns:a16="http://schemas.microsoft.com/office/drawing/2014/main" id="{00000000-0008-0000-4100-000069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74" name="Group Box 106" hidden="1">
                <a:extLst>
                  <a:ext uri="{63B3BB69-23CF-44E3-9099-C40C66FF867C}">
                    <a14:compatExt spid="_x0000_s237674"/>
                  </a:ext>
                  <a:ext uri="{FF2B5EF4-FFF2-40B4-BE49-F238E27FC236}">
                    <a16:creationId xmlns:a16="http://schemas.microsoft.com/office/drawing/2014/main" id="{00000000-0008-0000-4100-00006A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15</xdr:row>
          <xdr:rowOff>9524</xdr:rowOff>
        </xdr:from>
        <xdr:to>
          <xdr:col>14</xdr:col>
          <xdr:colOff>0</xdr:colOff>
          <xdr:row>15</xdr:row>
          <xdr:rowOff>295275</xdr:rowOff>
        </xdr:to>
        <xdr:grpSp>
          <xdr:nvGrpSpPr>
            <xdr:cNvPr id="9" name="グループ化 8">
              <a:extLst>
                <a:ext uri="{FF2B5EF4-FFF2-40B4-BE49-F238E27FC236}">
                  <a16:creationId xmlns:a16="http://schemas.microsoft.com/office/drawing/2014/main" id="{E6F084E1-19E1-8669-94D7-0ADD2B92A9D6}"/>
                </a:ext>
              </a:extLst>
            </xdr:cNvPr>
            <xdr:cNvGrpSpPr/>
          </xdr:nvGrpSpPr>
          <xdr:grpSpPr>
            <a:xfrm>
              <a:off x="6210300" y="3857624"/>
              <a:ext cx="3733800" cy="285751"/>
              <a:chOff x="6210300" y="809624"/>
              <a:chExt cx="3733800" cy="285751"/>
            </a:xfrm>
          </xdr:grpSpPr>
          <xdr:sp macro="" textlink="">
            <xdr:nvSpPr>
              <xdr:cNvPr id="237675" name="Option Button 107" hidden="1">
                <a:extLst>
                  <a:ext uri="{63B3BB69-23CF-44E3-9099-C40C66FF867C}">
                    <a14:compatExt spid="_x0000_s237675"/>
                  </a:ext>
                  <a:ext uri="{FF2B5EF4-FFF2-40B4-BE49-F238E27FC236}">
                    <a16:creationId xmlns:a16="http://schemas.microsoft.com/office/drawing/2014/main" id="{00000000-0008-0000-4100-00006B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76" name="Option Button 108" hidden="1">
                <a:extLst>
                  <a:ext uri="{63B3BB69-23CF-44E3-9099-C40C66FF867C}">
                    <a14:compatExt spid="_x0000_s237676"/>
                  </a:ext>
                  <a:ext uri="{FF2B5EF4-FFF2-40B4-BE49-F238E27FC236}">
                    <a16:creationId xmlns:a16="http://schemas.microsoft.com/office/drawing/2014/main" id="{00000000-0008-0000-4100-00006C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77" name="Option Button 109" hidden="1">
                <a:extLst>
                  <a:ext uri="{63B3BB69-23CF-44E3-9099-C40C66FF867C}">
                    <a14:compatExt spid="_x0000_s237677"/>
                  </a:ext>
                  <a:ext uri="{FF2B5EF4-FFF2-40B4-BE49-F238E27FC236}">
                    <a16:creationId xmlns:a16="http://schemas.microsoft.com/office/drawing/2014/main" id="{00000000-0008-0000-4100-00006D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78" name="Option Button 110" hidden="1">
                <a:extLst>
                  <a:ext uri="{63B3BB69-23CF-44E3-9099-C40C66FF867C}">
                    <a14:compatExt spid="_x0000_s237678"/>
                  </a:ext>
                  <a:ext uri="{FF2B5EF4-FFF2-40B4-BE49-F238E27FC236}">
                    <a16:creationId xmlns:a16="http://schemas.microsoft.com/office/drawing/2014/main" id="{00000000-0008-0000-4100-00006E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79" name="Group Box 111" hidden="1">
                <a:extLst>
                  <a:ext uri="{63B3BB69-23CF-44E3-9099-C40C66FF867C}">
                    <a14:compatExt spid="_x0000_s237679"/>
                  </a:ext>
                  <a:ext uri="{FF2B5EF4-FFF2-40B4-BE49-F238E27FC236}">
                    <a16:creationId xmlns:a16="http://schemas.microsoft.com/office/drawing/2014/main" id="{00000000-0008-0000-4100-00006F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15</xdr:row>
          <xdr:rowOff>295274</xdr:rowOff>
        </xdr:from>
        <xdr:to>
          <xdr:col>14</xdr:col>
          <xdr:colOff>0</xdr:colOff>
          <xdr:row>16</xdr:row>
          <xdr:rowOff>276225</xdr:rowOff>
        </xdr:to>
        <xdr:grpSp>
          <xdr:nvGrpSpPr>
            <xdr:cNvPr id="10" name="グループ化 9">
              <a:extLst>
                <a:ext uri="{FF2B5EF4-FFF2-40B4-BE49-F238E27FC236}">
                  <a16:creationId xmlns:a16="http://schemas.microsoft.com/office/drawing/2014/main" id="{46AAC3D5-9DE7-5FD5-1200-9CA30986FF43}"/>
                </a:ext>
              </a:extLst>
            </xdr:cNvPr>
            <xdr:cNvGrpSpPr/>
          </xdr:nvGrpSpPr>
          <xdr:grpSpPr>
            <a:xfrm>
              <a:off x="6210300" y="4143374"/>
              <a:ext cx="3733800" cy="285751"/>
              <a:chOff x="6210300" y="809624"/>
              <a:chExt cx="3733800" cy="285751"/>
            </a:xfrm>
          </xdr:grpSpPr>
          <xdr:sp macro="" textlink="">
            <xdr:nvSpPr>
              <xdr:cNvPr id="237680" name="Option Button 112" hidden="1">
                <a:extLst>
                  <a:ext uri="{63B3BB69-23CF-44E3-9099-C40C66FF867C}">
                    <a14:compatExt spid="_x0000_s237680"/>
                  </a:ext>
                  <a:ext uri="{FF2B5EF4-FFF2-40B4-BE49-F238E27FC236}">
                    <a16:creationId xmlns:a16="http://schemas.microsoft.com/office/drawing/2014/main" id="{00000000-0008-0000-4100-000070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81" name="Option Button 113" hidden="1">
                <a:extLst>
                  <a:ext uri="{63B3BB69-23CF-44E3-9099-C40C66FF867C}">
                    <a14:compatExt spid="_x0000_s237681"/>
                  </a:ext>
                  <a:ext uri="{FF2B5EF4-FFF2-40B4-BE49-F238E27FC236}">
                    <a16:creationId xmlns:a16="http://schemas.microsoft.com/office/drawing/2014/main" id="{00000000-0008-0000-4100-000071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82" name="Option Button 114" hidden="1">
                <a:extLst>
                  <a:ext uri="{63B3BB69-23CF-44E3-9099-C40C66FF867C}">
                    <a14:compatExt spid="_x0000_s237682"/>
                  </a:ext>
                  <a:ext uri="{FF2B5EF4-FFF2-40B4-BE49-F238E27FC236}">
                    <a16:creationId xmlns:a16="http://schemas.microsoft.com/office/drawing/2014/main" id="{00000000-0008-0000-4100-000072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83" name="Option Button 115" hidden="1">
                <a:extLst>
                  <a:ext uri="{63B3BB69-23CF-44E3-9099-C40C66FF867C}">
                    <a14:compatExt spid="_x0000_s237683"/>
                  </a:ext>
                  <a:ext uri="{FF2B5EF4-FFF2-40B4-BE49-F238E27FC236}">
                    <a16:creationId xmlns:a16="http://schemas.microsoft.com/office/drawing/2014/main" id="{00000000-0008-0000-4100-000073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84" name="Group Box 116" hidden="1">
                <a:extLst>
                  <a:ext uri="{63B3BB69-23CF-44E3-9099-C40C66FF867C}">
                    <a14:compatExt spid="_x0000_s237684"/>
                  </a:ext>
                  <a:ext uri="{FF2B5EF4-FFF2-40B4-BE49-F238E27FC236}">
                    <a16:creationId xmlns:a16="http://schemas.microsoft.com/office/drawing/2014/main" id="{00000000-0008-0000-4100-000074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17</xdr:row>
          <xdr:rowOff>161924</xdr:rowOff>
        </xdr:from>
        <xdr:to>
          <xdr:col>14</xdr:col>
          <xdr:colOff>0</xdr:colOff>
          <xdr:row>17</xdr:row>
          <xdr:rowOff>447675</xdr:rowOff>
        </xdr:to>
        <xdr:grpSp>
          <xdr:nvGrpSpPr>
            <xdr:cNvPr id="11" name="グループ化 10">
              <a:extLst>
                <a:ext uri="{FF2B5EF4-FFF2-40B4-BE49-F238E27FC236}">
                  <a16:creationId xmlns:a16="http://schemas.microsoft.com/office/drawing/2014/main" id="{27EB4325-57B9-6480-786C-C24D76072977}"/>
                </a:ext>
              </a:extLst>
            </xdr:cNvPr>
            <xdr:cNvGrpSpPr/>
          </xdr:nvGrpSpPr>
          <xdr:grpSpPr>
            <a:xfrm>
              <a:off x="6210300" y="4619624"/>
              <a:ext cx="3733800" cy="285751"/>
              <a:chOff x="6210300" y="809624"/>
              <a:chExt cx="3733800" cy="285751"/>
            </a:xfrm>
          </xdr:grpSpPr>
          <xdr:sp macro="" textlink="">
            <xdr:nvSpPr>
              <xdr:cNvPr id="237685" name="Option Button 117" hidden="1">
                <a:extLst>
                  <a:ext uri="{63B3BB69-23CF-44E3-9099-C40C66FF867C}">
                    <a14:compatExt spid="_x0000_s237685"/>
                  </a:ext>
                  <a:ext uri="{FF2B5EF4-FFF2-40B4-BE49-F238E27FC236}">
                    <a16:creationId xmlns:a16="http://schemas.microsoft.com/office/drawing/2014/main" id="{00000000-0008-0000-4100-000075A00300}"/>
                  </a:ext>
                </a:extLst>
              </xdr:cNvPr>
              <xdr:cNvSpPr/>
            </xdr:nvSpPr>
            <xdr:spPr bwMode="auto">
              <a:xfrm>
                <a:off x="626745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86" name="Option Button 118" hidden="1">
                <a:extLst>
                  <a:ext uri="{63B3BB69-23CF-44E3-9099-C40C66FF867C}">
                    <a14:compatExt spid="_x0000_s237686"/>
                  </a:ext>
                  <a:ext uri="{FF2B5EF4-FFF2-40B4-BE49-F238E27FC236}">
                    <a16:creationId xmlns:a16="http://schemas.microsoft.com/office/drawing/2014/main" id="{00000000-0008-0000-4100-000076A00300}"/>
                  </a:ext>
                </a:extLst>
              </xdr:cNvPr>
              <xdr:cNvSpPr/>
            </xdr:nvSpPr>
            <xdr:spPr bwMode="auto">
              <a:xfrm>
                <a:off x="716597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87" name="Option Button 119" hidden="1">
                <a:extLst>
                  <a:ext uri="{63B3BB69-23CF-44E3-9099-C40C66FF867C}">
                    <a14:compatExt spid="_x0000_s237687"/>
                  </a:ext>
                  <a:ext uri="{FF2B5EF4-FFF2-40B4-BE49-F238E27FC236}">
                    <a16:creationId xmlns:a16="http://schemas.microsoft.com/office/drawing/2014/main" id="{00000000-0008-0000-4100-000077A00300}"/>
                  </a:ext>
                </a:extLst>
              </xdr:cNvPr>
              <xdr:cNvSpPr/>
            </xdr:nvSpPr>
            <xdr:spPr bwMode="auto">
              <a:xfrm>
                <a:off x="8226425"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88" name="Option Button 120" hidden="1">
                <a:extLst>
                  <a:ext uri="{63B3BB69-23CF-44E3-9099-C40C66FF867C}">
                    <a14:compatExt spid="_x0000_s237688"/>
                  </a:ext>
                  <a:ext uri="{FF2B5EF4-FFF2-40B4-BE49-F238E27FC236}">
                    <a16:creationId xmlns:a16="http://schemas.microsoft.com/office/drawing/2014/main" id="{00000000-0008-0000-4100-000078A00300}"/>
                  </a:ext>
                </a:extLst>
              </xdr:cNvPr>
              <xdr:cNvSpPr/>
            </xdr:nvSpPr>
            <xdr:spPr bwMode="auto">
              <a:xfrm>
                <a:off x="9105900" y="847725"/>
                <a:ext cx="1905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89" name="Group Box 121" hidden="1">
                <a:extLst>
                  <a:ext uri="{63B3BB69-23CF-44E3-9099-C40C66FF867C}">
                    <a14:compatExt spid="_x0000_s237689"/>
                  </a:ext>
                  <a:ext uri="{FF2B5EF4-FFF2-40B4-BE49-F238E27FC236}">
                    <a16:creationId xmlns:a16="http://schemas.microsoft.com/office/drawing/2014/main" id="{00000000-0008-0000-4100-000079A00300}"/>
                  </a:ext>
                </a:extLst>
              </xdr:cNvPr>
              <xdr:cNvSpPr/>
            </xdr:nvSpPr>
            <xdr:spPr bwMode="auto">
              <a:xfrm>
                <a:off x="6210300" y="809624"/>
                <a:ext cx="3733800" cy="28575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22</xdr:row>
          <xdr:rowOff>47625</xdr:rowOff>
        </xdr:from>
        <xdr:to>
          <xdr:col>10</xdr:col>
          <xdr:colOff>276225</xdr:colOff>
          <xdr:row>22</xdr:row>
          <xdr:rowOff>257175</xdr:rowOff>
        </xdr:to>
        <xdr:sp macro="" textlink="">
          <xdr:nvSpPr>
            <xdr:cNvPr id="237690" name="Check Box 122" hidden="1">
              <a:extLst>
                <a:ext uri="{63B3BB69-23CF-44E3-9099-C40C66FF867C}">
                  <a14:compatExt spid="_x0000_s237690"/>
                </a:ext>
                <a:ext uri="{FF2B5EF4-FFF2-40B4-BE49-F238E27FC236}">
                  <a16:creationId xmlns:a16="http://schemas.microsoft.com/office/drawing/2014/main" id="{00000000-0008-0000-4100-00007A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23</xdr:row>
          <xdr:rowOff>47625</xdr:rowOff>
        </xdr:from>
        <xdr:to>
          <xdr:col>10</xdr:col>
          <xdr:colOff>276225</xdr:colOff>
          <xdr:row>23</xdr:row>
          <xdr:rowOff>257175</xdr:rowOff>
        </xdr:to>
        <xdr:sp macro="" textlink="">
          <xdr:nvSpPr>
            <xdr:cNvPr id="237691" name="Check Box 123" hidden="1">
              <a:extLst>
                <a:ext uri="{63B3BB69-23CF-44E3-9099-C40C66FF867C}">
                  <a14:compatExt spid="_x0000_s237691"/>
                </a:ext>
                <a:ext uri="{FF2B5EF4-FFF2-40B4-BE49-F238E27FC236}">
                  <a16:creationId xmlns:a16="http://schemas.microsoft.com/office/drawing/2014/main" id="{00000000-0008-0000-4100-00007B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24</xdr:row>
          <xdr:rowOff>47625</xdr:rowOff>
        </xdr:from>
        <xdr:to>
          <xdr:col>10</xdr:col>
          <xdr:colOff>276225</xdr:colOff>
          <xdr:row>24</xdr:row>
          <xdr:rowOff>257175</xdr:rowOff>
        </xdr:to>
        <xdr:sp macro="" textlink="">
          <xdr:nvSpPr>
            <xdr:cNvPr id="237692" name="Check Box 124" hidden="1">
              <a:extLst>
                <a:ext uri="{63B3BB69-23CF-44E3-9099-C40C66FF867C}">
                  <a14:compatExt spid="_x0000_s237692"/>
                </a:ext>
                <a:ext uri="{FF2B5EF4-FFF2-40B4-BE49-F238E27FC236}">
                  <a16:creationId xmlns:a16="http://schemas.microsoft.com/office/drawing/2014/main" id="{00000000-0008-0000-4100-00007C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25</xdr:row>
          <xdr:rowOff>38100</xdr:rowOff>
        </xdr:from>
        <xdr:to>
          <xdr:col>10</xdr:col>
          <xdr:colOff>276225</xdr:colOff>
          <xdr:row>25</xdr:row>
          <xdr:rowOff>247650</xdr:rowOff>
        </xdr:to>
        <xdr:sp macro="" textlink="">
          <xdr:nvSpPr>
            <xdr:cNvPr id="237693" name="Check Box 125" hidden="1">
              <a:extLst>
                <a:ext uri="{63B3BB69-23CF-44E3-9099-C40C66FF867C}">
                  <a14:compatExt spid="_x0000_s237693"/>
                </a:ext>
                <a:ext uri="{FF2B5EF4-FFF2-40B4-BE49-F238E27FC236}">
                  <a16:creationId xmlns:a16="http://schemas.microsoft.com/office/drawing/2014/main" id="{00000000-0008-0000-4100-00007D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26</xdr:row>
          <xdr:rowOff>38100</xdr:rowOff>
        </xdr:from>
        <xdr:to>
          <xdr:col>10</xdr:col>
          <xdr:colOff>276225</xdr:colOff>
          <xdr:row>26</xdr:row>
          <xdr:rowOff>247650</xdr:rowOff>
        </xdr:to>
        <xdr:sp macro="" textlink="">
          <xdr:nvSpPr>
            <xdr:cNvPr id="237694" name="Check Box 126" hidden="1">
              <a:extLst>
                <a:ext uri="{63B3BB69-23CF-44E3-9099-C40C66FF867C}">
                  <a14:compatExt spid="_x0000_s237694"/>
                </a:ext>
                <a:ext uri="{FF2B5EF4-FFF2-40B4-BE49-F238E27FC236}">
                  <a16:creationId xmlns:a16="http://schemas.microsoft.com/office/drawing/2014/main" id="{00000000-0008-0000-4100-00007E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27</xdr:row>
          <xdr:rowOff>38100</xdr:rowOff>
        </xdr:from>
        <xdr:to>
          <xdr:col>10</xdr:col>
          <xdr:colOff>276225</xdr:colOff>
          <xdr:row>27</xdr:row>
          <xdr:rowOff>247650</xdr:rowOff>
        </xdr:to>
        <xdr:sp macro="" textlink="">
          <xdr:nvSpPr>
            <xdr:cNvPr id="237695" name="Check Box 127" hidden="1">
              <a:extLst>
                <a:ext uri="{63B3BB69-23CF-44E3-9099-C40C66FF867C}">
                  <a14:compatExt spid="_x0000_s237695"/>
                </a:ext>
                <a:ext uri="{FF2B5EF4-FFF2-40B4-BE49-F238E27FC236}">
                  <a16:creationId xmlns:a16="http://schemas.microsoft.com/office/drawing/2014/main" id="{00000000-0008-0000-4100-00007F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28</xdr:row>
          <xdr:rowOff>38100</xdr:rowOff>
        </xdr:from>
        <xdr:to>
          <xdr:col>10</xdr:col>
          <xdr:colOff>276225</xdr:colOff>
          <xdr:row>28</xdr:row>
          <xdr:rowOff>247650</xdr:rowOff>
        </xdr:to>
        <xdr:sp macro="" textlink="">
          <xdr:nvSpPr>
            <xdr:cNvPr id="237696" name="Check Box 128" hidden="1">
              <a:extLst>
                <a:ext uri="{63B3BB69-23CF-44E3-9099-C40C66FF867C}">
                  <a14:compatExt spid="_x0000_s237696"/>
                </a:ext>
                <a:ext uri="{FF2B5EF4-FFF2-40B4-BE49-F238E27FC236}">
                  <a16:creationId xmlns:a16="http://schemas.microsoft.com/office/drawing/2014/main" id="{00000000-0008-0000-4100-000080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28575</xdr:colOff>
          <xdr:row>29</xdr:row>
          <xdr:rowOff>38100</xdr:rowOff>
        </xdr:from>
        <xdr:to>
          <xdr:col>10</xdr:col>
          <xdr:colOff>333375</xdr:colOff>
          <xdr:row>31</xdr:row>
          <xdr:rowOff>276225</xdr:rowOff>
        </xdr:to>
        <xdr:grpSp>
          <xdr:nvGrpSpPr>
            <xdr:cNvPr id="12" name="グループ化 11">
              <a:extLst>
                <a:ext uri="{FF2B5EF4-FFF2-40B4-BE49-F238E27FC236}">
                  <a16:creationId xmlns:a16="http://schemas.microsoft.com/office/drawing/2014/main" id="{11888DAE-FBF4-1B1C-4294-25FA35EF0169}"/>
                </a:ext>
              </a:extLst>
            </xdr:cNvPr>
            <xdr:cNvGrpSpPr/>
          </xdr:nvGrpSpPr>
          <xdr:grpSpPr>
            <a:xfrm>
              <a:off x="8201025" y="8039100"/>
              <a:ext cx="304800" cy="809625"/>
              <a:chOff x="8201025" y="8039100"/>
              <a:chExt cx="304800" cy="809625"/>
            </a:xfrm>
          </xdr:grpSpPr>
          <xdr:sp macro="" textlink="">
            <xdr:nvSpPr>
              <xdr:cNvPr id="237697" name="Option Button 129" hidden="1">
                <a:extLst>
                  <a:ext uri="{63B3BB69-23CF-44E3-9099-C40C66FF867C}">
                    <a14:compatExt spid="_x0000_s237697"/>
                  </a:ext>
                  <a:ext uri="{FF2B5EF4-FFF2-40B4-BE49-F238E27FC236}">
                    <a16:creationId xmlns:a16="http://schemas.microsoft.com/office/drawing/2014/main" id="{00000000-0008-0000-4100-000081A00300}"/>
                  </a:ext>
                </a:extLst>
              </xdr:cNvPr>
              <xdr:cNvSpPr/>
            </xdr:nvSpPr>
            <xdr:spPr bwMode="auto">
              <a:xfrm>
                <a:off x="8239125" y="804862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98" name="Option Button 130" hidden="1">
                <a:extLst>
                  <a:ext uri="{63B3BB69-23CF-44E3-9099-C40C66FF867C}">
                    <a14:compatExt spid="_x0000_s237698"/>
                  </a:ext>
                  <a:ext uri="{FF2B5EF4-FFF2-40B4-BE49-F238E27FC236}">
                    <a16:creationId xmlns:a16="http://schemas.microsoft.com/office/drawing/2014/main" id="{00000000-0008-0000-4100-000082A00300}"/>
                  </a:ext>
                </a:extLst>
              </xdr:cNvPr>
              <xdr:cNvSpPr/>
            </xdr:nvSpPr>
            <xdr:spPr bwMode="auto">
              <a:xfrm>
                <a:off x="8239125" y="8324850"/>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699" name="Option Button 131" hidden="1">
                <a:extLst>
                  <a:ext uri="{63B3BB69-23CF-44E3-9099-C40C66FF867C}">
                    <a14:compatExt spid="_x0000_s237699"/>
                  </a:ext>
                  <a:ext uri="{FF2B5EF4-FFF2-40B4-BE49-F238E27FC236}">
                    <a16:creationId xmlns:a16="http://schemas.microsoft.com/office/drawing/2014/main" id="{00000000-0008-0000-4100-000083A00300}"/>
                  </a:ext>
                </a:extLst>
              </xdr:cNvPr>
              <xdr:cNvSpPr/>
            </xdr:nvSpPr>
            <xdr:spPr bwMode="auto">
              <a:xfrm>
                <a:off x="8239125" y="860107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00" name="Group Box 132" hidden="1">
                <a:extLst>
                  <a:ext uri="{63B3BB69-23CF-44E3-9099-C40C66FF867C}">
                    <a14:compatExt spid="_x0000_s237700"/>
                  </a:ext>
                  <a:ext uri="{FF2B5EF4-FFF2-40B4-BE49-F238E27FC236}">
                    <a16:creationId xmlns:a16="http://schemas.microsoft.com/office/drawing/2014/main" id="{00000000-0008-0000-4100-000084A00300}"/>
                  </a:ext>
                </a:extLst>
              </xdr:cNvPr>
              <xdr:cNvSpPr/>
            </xdr:nvSpPr>
            <xdr:spPr bwMode="auto">
              <a:xfrm>
                <a:off x="8201025" y="8039100"/>
                <a:ext cx="304800" cy="8096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28575</xdr:colOff>
          <xdr:row>32</xdr:row>
          <xdr:rowOff>28575</xdr:rowOff>
        </xdr:from>
        <xdr:to>
          <xdr:col>10</xdr:col>
          <xdr:colOff>333375</xdr:colOff>
          <xdr:row>34</xdr:row>
          <xdr:rowOff>266700</xdr:rowOff>
        </xdr:to>
        <xdr:grpSp>
          <xdr:nvGrpSpPr>
            <xdr:cNvPr id="15" name="グループ化 14">
              <a:extLst>
                <a:ext uri="{FF2B5EF4-FFF2-40B4-BE49-F238E27FC236}">
                  <a16:creationId xmlns:a16="http://schemas.microsoft.com/office/drawing/2014/main" id="{E721607C-BF53-0F69-B42F-CEF7C694D96C}"/>
                </a:ext>
              </a:extLst>
            </xdr:cNvPr>
            <xdr:cNvGrpSpPr/>
          </xdr:nvGrpSpPr>
          <xdr:grpSpPr>
            <a:xfrm>
              <a:off x="8201025" y="8886825"/>
              <a:ext cx="304800" cy="809625"/>
              <a:chOff x="8201025" y="8039100"/>
              <a:chExt cx="304800" cy="809625"/>
            </a:xfrm>
          </xdr:grpSpPr>
          <xdr:sp macro="" textlink="">
            <xdr:nvSpPr>
              <xdr:cNvPr id="237709" name="Option Button 141" hidden="1">
                <a:extLst>
                  <a:ext uri="{63B3BB69-23CF-44E3-9099-C40C66FF867C}">
                    <a14:compatExt spid="_x0000_s237709"/>
                  </a:ext>
                  <a:ext uri="{FF2B5EF4-FFF2-40B4-BE49-F238E27FC236}">
                    <a16:creationId xmlns:a16="http://schemas.microsoft.com/office/drawing/2014/main" id="{00000000-0008-0000-4100-00008DA00300}"/>
                  </a:ext>
                </a:extLst>
              </xdr:cNvPr>
              <xdr:cNvSpPr/>
            </xdr:nvSpPr>
            <xdr:spPr bwMode="auto">
              <a:xfrm>
                <a:off x="8239125" y="804862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10" name="Option Button 142" hidden="1">
                <a:extLst>
                  <a:ext uri="{63B3BB69-23CF-44E3-9099-C40C66FF867C}">
                    <a14:compatExt spid="_x0000_s237710"/>
                  </a:ext>
                  <a:ext uri="{FF2B5EF4-FFF2-40B4-BE49-F238E27FC236}">
                    <a16:creationId xmlns:a16="http://schemas.microsoft.com/office/drawing/2014/main" id="{00000000-0008-0000-4100-00008EA00300}"/>
                  </a:ext>
                </a:extLst>
              </xdr:cNvPr>
              <xdr:cNvSpPr/>
            </xdr:nvSpPr>
            <xdr:spPr bwMode="auto">
              <a:xfrm>
                <a:off x="8239125" y="8324850"/>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11" name="Option Button 143" hidden="1">
                <a:extLst>
                  <a:ext uri="{63B3BB69-23CF-44E3-9099-C40C66FF867C}">
                    <a14:compatExt spid="_x0000_s237711"/>
                  </a:ext>
                  <a:ext uri="{FF2B5EF4-FFF2-40B4-BE49-F238E27FC236}">
                    <a16:creationId xmlns:a16="http://schemas.microsoft.com/office/drawing/2014/main" id="{00000000-0008-0000-4100-00008FA00300}"/>
                  </a:ext>
                </a:extLst>
              </xdr:cNvPr>
              <xdr:cNvSpPr/>
            </xdr:nvSpPr>
            <xdr:spPr bwMode="auto">
              <a:xfrm>
                <a:off x="8239125" y="860107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12" name="Group Box 144" hidden="1">
                <a:extLst>
                  <a:ext uri="{63B3BB69-23CF-44E3-9099-C40C66FF867C}">
                    <a14:compatExt spid="_x0000_s237712"/>
                  </a:ext>
                  <a:ext uri="{FF2B5EF4-FFF2-40B4-BE49-F238E27FC236}">
                    <a16:creationId xmlns:a16="http://schemas.microsoft.com/office/drawing/2014/main" id="{00000000-0008-0000-4100-000090A00300}"/>
                  </a:ext>
                </a:extLst>
              </xdr:cNvPr>
              <xdr:cNvSpPr/>
            </xdr:nvSpPr>
            <xdr:spPr bwMode="auto">
              <a:xfrm>
                <a:off x="8201025" y="8039100"/>
                <a:ext cx="304800" cy="8096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28575</xdr:colOff>
          <xdr:row>35</xdr:row>
          <xdr:rowOff>38100</xdr:rowOff>
        </xdr:from>
        <xdr:to>
          <xdr:col>10</xdr:col>
          <xdr:colOff>333375</xdr:colOff>
          <xdr:row>37</xdr:row>
          <xdr:rowOff>276225</xdr:rowOff>
        </xdr:to>
        <xdr:grpSp>
          <xdr:nvGrpSpPr>
            <xdr:cNvPr id="16" name="グループ化 15">
              <a:extLst>
                <a:ext uri="{FF2B5EF4-FFF2-40B4-BE49-F238E27FC236}">
                  <a16:creationId xmlns:a16="http://schemas.microsoft.com/office/drawing/2014/main" id="{092BFD67-ED3B-76CD-13B1-2BC52C17EED1}"/>
                </a:ext>
              </a:extLst>
            </xdr:cNvPr>
            <xdr:cNvGrpSpPr/>
          </xdr:nvGrpSpPr>
          <xdr:grpSpPr>
            <a:xfrm>
              <a:off x="8201025" y="9753600"/>
              <a:ext cx="304800" cy="809625"/>
              <a:chOff x="8201025" y="8039100"/>
              <a:chExt cx="304800" cy="809625"/>
            </a:xfrm>
          </xdr:grpSpPr>
          <xdr:sp macro="" textlink="">
            <xdr:nvSpPr>
              <xdr:cNvPr id="237713" name="Option Button 145" hidden="1">
                <a:extLst>
                  <a:ext uri="{63B3BB69-23CF-44E3-9099-C40C66FF867C}">
                    <a14:compatExt spid="_x0000_s237713"/>
                  </a:ext>
                  <a:ext uri="{FF2B5EF4-FFF2-40B4-BE49-F238E27FC236}">
                    <a16:creationId xmlns:a16="http://schemas.microsoft.com/office/drawing/2014/main" id="{00000000-0008-0000-4100-000091A00300}"/>
                  </a:ext>
                </a:extLst>
              </xdr:cNvPr>
              <xdr:cNvSpPr/>
            </xdr:nvSpPr>
            <xdr:spPr bwMode="auto">
              <a:xfrm>
                <a:off x="8239125" y="804862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14" name="Option Button 146" hidden="1">
                <a:extLst>
                  <a:ext uri="{63B3BB69-23CF-44E3-9099-C40C66FF867C}">
                    <a14:compatExt spid="_x0000_s237714"/>
                  </a:ext>
                  <a:ext uri="{FF2B5EF4-FFF2-40B4-BE49-F238E27FC236}">
                    <a16:creationId xmlns:a16="http://schemas.microsoft.com/office/drawing/2014/main" id="{00000000-0008-0000-4100-000092A00300}"/>
                  </a:ext>
                </a:extLst>
              </xdr:cNvPr>
              <xdr:cNvSpPr/>
            </xdr:nvSpPr>
            <xdr:spPr bwMode="auto">
              <a:xfrm>
                <a:off x="8239125" y="8324850"/>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15" name="Option Button 147" hidden="1">
                <a:extLst>
                  <a:ext uri="{63B3BB69-23CF-44E3-9099-C40C66FF867C}">
                    <a14:compatExt spid="_x0000_s237715"/>
                  </a:ext>
                  <a:ext uri="{FF2B5EF4-FFF2-40B4-BE49-F238E27FC236}">
                    <a16:creationId xmlns:a16="http://schemas.microsoft.com/office/drawing/2014/main" id="{00000000-0008-0000-4100-000093A00300}"/>
                  </a:ext>
                </a:extLst>
              </xdr:cNvPr>
              <xdr:cNvSpPr/>
            </xdr:nvSpPr>
            <xdr:spPr bwMode="auto">
              <a:xfrm>
                <a:off x="8239125" y="860107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16" name="Group Box 148" hidden="1">
                <a:extLst>
                  <a:ext uri="{63B3BB69-23CF-44E3-9099-C40C66FF867C}">
                    <a14:compatExt spid="_x0000_s237716"/>
                  </a:ext>
                  <a:ext uri="{FF2B5EF4-FFF2-40B4-BE49-F238E27FC236}">
                    <a16:creationId xmlns:a16="http://schemas.microsoft.com/office/drawing/2014/main" id="{00000000-0008-0000-4100-000094A00300}"/>
                  </a:ext>
                </a:extLst>
              </xdr:cNvPr>
              <xdr:cNvSpPr/>
            </xdr:nvSpPr>
            <xdr:spPr bwMode="auto">
              <a:xfrm>
                <a:off x="8201025" y="8039100"/>
                <a:ext cx="304800" cy="8096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28575</xdr:colOff>
          <xdr:row>38</xdr:row>
          <xdr:rowOff>38100</xdr:rowOff>
        </xdr:from>
        <xdr:to>
          <xdr:col>10</xdr:col>
          <xdr:colOff>333375</xdr:colOff>
          <xdr:row>40</xdr:row>
          <xdr:rowOff>276225</xdr:rowOff>
        </xdr:to>
        <xdr:grpSp>
          <xdr:nvGrpSpPr>
            <xdr:cNvPr id="17" name="グループ化 16">
              <a:extLst>
                <a:ext uri="{FF2B5EF4-FFF2-40B4-BE49-F238E27FC236}">
                  <a16:creationId xmlns:a16="http://schemas.microsoft.com/office/drawing/2014/main" id="{BB66FFF7-437E-29B5-42A6-745BB1F14149}"/>
                </a:ext>
              </a:extLst>
            </xdr:cNvPr>
            <xdr:cNvGrpSpPr/>
          </xdr:nvGrpSpPr>
          <xdr:grpSpPr>
            <a:xfrm>
              <a:off x="8201025" y="10610850"/>
              <a:ext cx="304800" cy="809625"/>
              <a:chOff x="8201025" y="8039100"/>
              <a:chExt cx="304800" cy="809625"/>
            </a:xfrm>
          </xdr:grpSpPr>
          <xdr:sp macro="" textlink="">
            <xdr:nvSpPr>
              <xdr:cNvPr id="237717" name="Option Button 149" hidden="1">
                <a:extLst>
                  <a:ext uri="{63B3BB69-23CF-44E3-9099-C40C66FF867C}">
                    <a14:compatExt spid="_x0000_s237717"/>
                  </a:ext>
                  <a:ext uri="{FF2B5EF4-FFF2-40B4-BE49-F238E27FC236}">
                    <a16:creationId xmlns:a16="http://schemas.microsoft.com/office/drawing/2014/main" id="{00000000-0008-0000-4100-000095A00300}"/>
                  </a:ext>
                </a:extLst>
              </xdr:cNvPr>
              <xdr:cNvSpPr/>
            </xdr:nvSpPr>
            <xdr:spPr bwMode="auto">
              <a:xfrm>
                <a:off x="8239125" y="804862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18" name="Option Button 150" hidden="1">
                <a:extLst>
                  <a:ext uri="{63B3BB69-23CF-44E3-9099-C40C66FF867C}">
                    <a14:compatExt spid="_x0000_s237718"/>
                  </a:ext>
                  <a:ext uri="{FF2B5EF4-FFF2-40B4-BE49-F238E27FC236}">
                    <a16:creationId xmlns:a16="http://schemas.microsoft.com/office/drawing/2014/main" id="{00000000-0008-0000-4100-000096A00300}"/>
                  </a:ext>
                </a:extLst>
              </xdr:cNvPr>
              <xdr:cNvSpPr/>
            </xdr:nvSpPr>
            <xdr:spPr bwMode="auto">
              <a:xfrm>
                <a:off x="8239125" y="8324850"/>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19" name="Option Button 151" hidden="1">
                <a:extLst>
                  <a:ext uri="{63B3BB69-23CF-44E3-9099-C40C66FF867C}">
                    <a14:compatExt spid="_x0000_s237719"/>
                  </a:ext>
                  <a:ext uri="{FF2B5EF4-FFF2-40B4-BE49-F238E27FC236}">
                    <a16:creationId xmlns:a16="http://schemas.microsoft.com/office/drawing/2014/main" id="{00000000-0008-0000-4100-000097A00300}"/>
                  </a:ext>
                </a:extLst>
              </xdr:cNvPr>
              <xdr:cNvSpPr/>
            </xdr:nvSpPr>
            <xdr:spPr bwMode="auto">
              <a:xfrm>
                <a:off x="8239125" y="860107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20" name="Group Box 152" hidden="1">
                <a:extLst>
                  <a:ext uri="{63B3BB69-23CF-44E3-9099-C40C66FF867C}">
                    <a14:compatExt spid="_x0000_s237720"/>
                  </a:ext>
                  <a:ext uri="{FF2B5EF4-FFF2-40B4-BE49-F238E27FC236}">
                    <a16:creationId xmlns:a16="http://schemas.microsoft.com/office/drawing/2014/main" id="{00000000-0008-0000-4100-000098A00300}"/>
                  </a:ext>
                </a:extLst>
              </xdr:cNvPr>
              <xdr:cNvSpPr/>
            </xdr:nvSpPr>
            <xdr:spPr bwMode="auto">
              <a:xfrm>
                <a:off x="8201025" y="8039100"/>
                <a:ext cx="304800" cy="8096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28575</xdr:colOff>
          <xdr:row>41</xdr:row>
          <xdr:rowOff>38100</xdr:rowOff>
        </xdr:from>
        <xdr:to>
          <xdr:col>10</xdr:col>
          <xdr:colOff>333375</xdr:colOff>
          <xdr:row>43</xdr:row>
          <xdr:rowOff>276225</xdr:rowOff>
        </xdr:to>
        <xdr:grpSp>
          <xdr:nvGrpSpPr>
            <xdr:cNvPr id="21" name="グループ化 20">
              <a:extLst>
                <a:ext uri="{FF2B5EF4-FFF2-40B4-BE49-F238E27FC236}">
                  <a16:creationId xmlns:a16="http://schemas.microsoft.com/office/drawing/2014/main" id="{1EB2B4BF-998C-942D-0574-195CB5CDD4AD}"/>
                </a:ext>
              </a:extLst>
            </xdr:cNvPr>
            <xdr:cNvGrpSpPr/>
          </xdr:nvGrpSpPr>
          <xdr:grpSpPr>
            <a:xfrm>
              <a:off x="8201025" y="11468100"/>
              <a:ext cx="304800" cy="809625"/>
              <a:chOff x="8201025" y="8039100"/>
              <a:chExt cx="304800" cy="809625"/>
            </a:xfrm>
          </xdr:grpSpPr>
          <xdr:sp macro="" textlink="">
            <xdr:nvSpPr>
              <xdr:cNvPr id="237721" name="Option Button 153" hidden="1">
                <a:extLst>
                  <a:ext uri="{63B3BB69-23CF-44E3-9099-C40C66FF867C}">
                    <a14:compatExt spid="_x0000_s237721"/>
                  </a:ext>
                  <a:ext uri="{FF2B5EF4-FFF2-40B4-BE49-F238E27FC236}">
                    <a16:creationId xmlns:a16="http://schemas.microsoft.com/office/drawing/2014/main" id="{00000000-0008-0000-4100-000099A00300}"/>
                  </a:ext>
                </a:extLst>
              </xdr:cNvPr>
              <xdr:cNvSpPr/>
            </xdr:nvSpPr>
            <xdr:spPr bwMode="auto">
              <a:xfrm>
                <a:off x="8239125" y="804862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22" name="Option Button 154" hidden="1">
                <a:extLst>
                  <a:ext uri="{63B3BB69-23CF-44E3-9099-C40C66FF867C}">
                    <a14:compatExt spid="_x0000_s237722"/>
                  </a:ext>
                  <a:ext uri="{FF2B5EF4-FFF2-40B4-BE49-F238E27FC236}">
                    <a16:creationId xmlns:a16="http://schemas.microsoft.com/office/drawing/2014/main" id="{00000000-0008-0000-4100-00009AA00300}"/>
                  </a:ext>
                </a:extLst>
              </xdr:cNvPr>
              <xdr:cNvSpPr/>
            </xdr:nvSpPr>
            <xdr:spPr bwMode="auto">
              <a:xfrm>
                <a:off x="8239125" y="8324850"/>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23" name="Option Button 155" hidden="1">
                <a:extLst>
                  <a:ext uri="{63B3BB69-23CF-44E3-9099-C40C66FF867C}">
                    <a14:compatExt spid="_x0000_s237723"/>
                  </a:ext>
                  <a:ext uri="{FF2B5EF4-FFF2-40B4-BE49-F238E27FC236}">
                    <a16:creationId xmlns:a16="http://schemas.microsoft.com/office/drawing/2014/main" id="{00000000-0008-0000-4100-00009BA00300}"/>
                  </a:ext>
                </a:extLst>
              </xdr:cNvPr>
              <xdr:cNvSpPr/>
            </xdr:nvSpPr>
            <xdr:spPr bwMode="auto">
              <a:xfrm>
                <a:off x="8239125" y="860107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24" name="Group Box 156" hidden="1">
                <a:extLst>
                  <a:ext uri="{63B3BB69-23CF-44E3-9099-C40C66FF867C}">
                    <a14:compatExt spid="_x0000_s237724"/>
                  </a:ext>
                  <a:ext uri="{FF2B5EF4-FFF2-40B4-BE49-F238E27FC236}">
                    <a16:creationId xmlns:a16="http://schemas.microsoft.com/office/drawing/2014/main" id="{00000000-0008-0000-4100-00009CA00300}"/>
                  </a:ext>
                </a:extLst>
              </xdr:cNvPr>
              <xdr:cNvSpPr/>
            </xdr:nvSpPr>
            <xdr:spPr bwMode="auto">
              <a:xfrm>
                <a:off x="8201025" y="8039100"/>
                <a:ext cx="304800" cy="8096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28575</xdr:colOff>
          <xdr:row>44</xdr:row>
          <xdr:rowOff>38100</xdr:rowOff>
        </xdr:from>
        <xdr:to>
          <xdr:col>10</xdr:col>
          <xdr:colOff>333375</xdr:colOff>
          <xdr:row>46</xdr:row>
          <xdr:rowOff>276225</xdr:rowOff>
        </xdr:to>
        <xdr:grpSp>
          <xdr:nvGrpSpPr>
            <xdr:cNvPr id="22" name="グループ化 21">
              <a:extLst>
                <a:ext uri="{FF2B5EF4-FFF2-40B4-BE49-F238E27FC236}">
                  <a16:creationId xmlns:a16="http://schemas.microsoft.com/office/drawing/2014/main" id="{6748AE11-20B8-F7C0-144E-05FB78D5AE49}"/>
                </a:ext>
              </a:extLst>
            </xdr:cNvPr>
            <xdr:cNvGrpSpPr/>
          </xdr:nvGrpSpPr>
          <xdr:grpSpPr>
            <a:xfrm>
              <a:off x="8201025" y="12325350"/>
              <a:ext cx="304800" cy="809625"/>
              <a:chOff x="8201025" y="8039100"/>
              <a:chExt cx="304800" cy="809625"/>
            </a:xfrm>
          </xdr:grpSpPr>
          <xdr:sp macro="" textlink="">
            <xdr:nvSpPr>
              <xdr:cNvPr id="237725" name="Option Button 157" hidden="1">
                <a:extLst>
                  <a:ext uri="{63B3BB69-23CF-44E3-9099-C40C66FF867C}">
                    <a14:compatExt spid="_x0000_s237725"/>
                  </a:ext>
                  <a:ext uri="{FF2B5EF4-FFF2-40B4-BE49-F238E27FC236}">
                    <a16:creationId xmlns:a16="http://schemas.microsoft.com/office/drawing/2014/main" id="{00000000-0008-0000-4100-00009DA00300}"/>
                  </a:ext>
                </a:extLst>
              </xdr:cNvPr>
              <xdr:cNvSpPr/>
            </xdr:nvSpPr>
            <xdr:spPr bwMode="auto">
              <a:xfrm>
                <a:off x="8239125" y="804862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26" name="Option Button 158" hidden="1">
                <a:extLst>
                  <a:ext uri="{63B3BB69-23CF-44E3-9099-C40C66FF867C}">
                    <a14:compatExt spid="_x0000_s237726"/>
                  </a:ext>
                  <a:ext uri="{FF2B5EF4-FFF2-40B4-BE49-F238E27FC236}">
                    <a16:creationId xmlns:a16="http://schemas.microsoft.com/office/drawing/2014/main" id="{00000000-0008-0000-4100-00009EA00300}"/>
                  </a:ext>
                </a:extLst>
              </xdr:cNvPr>
              <xdr:cNvSpPr/>
            </xdr:nvSpPr>
            <xdr:spPr bwMode="auto">
              <a:xfrm>
                <a:off x="8239125" y="8324850"/>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27" name="Option Button 159" hidden="1">
                <a:extLst>
                  <a:ext uri="{63B3BB69-23CF-44E3-9099-C40C66FF867C}">
                    <a14:compatExt spid="_x0000_s237727"/>
                  </a:ext>
                  <a:ext uri="{FF2B5EF4-FFF2-40B4-BE49-F238E27FC236}">
                    <a16:creationId xmlns:a16="http://schemas.microsoft.com/office/drawing/2014/main" id="{00000000-0008-0000-4100-00009FA00300}"/>
                  </a:ext>
                </a:extLst>
              </xdr:cNvPr>
              <xdr:cNvSpPr/>
            </xdr:nvSpPr>
            <xdr:spPr bwMode="auto">
              <a:xfrm>
                <a:off x="8239125" y="860107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28" name="Group Box 160" hidden="1">
                <a:extLst>
                  <a:ext uri="{63B3BB69-23CF-44E3-9099-C40C66FF867C}">
                    <a14:compatExt spid="_x0000_s237728"/>
                  </a:ext>
                  <a:ext uri="{FF2B5EF4-FFF2-40B4-BE49-F238E27FC236}">
                    <a16:creationId xmlns:a16="http://schemas.microsoft.com/office/drawing/2014/main" id="{00000000-0008-0000-4100-0000A0A00300}"/>
                  </a:ext>
                </a:extLst>
              </xdr:cNvPr>
              <xdr:cNvSpPr/>
            </xdr:nvSpPr>
            <xdr:spPr bwMode="auto">
              <a:xfrm>
                <a:off x="8201025" y="8039100"/>
                <a:ext cx="304800" cy="8096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28575</xdr:colOff>
          <xdr:row>47</xdr:row>
          <xdr:rowOff>38100</xdr:rowOff>
        </xdr:from>
        <xdr:to>
          <xdr:col>10</xdr:col>
          <xdr:colOff>333375</xdr:colOff>
          <xdr:row>49</xdr:row>
          <xdr:rowOff>276225</xdr:rowOff>
        </xdr:to>
        <xdr:grpSp>
          <xdr:nvGrpSpPr>
            <xdr:cNvPr id="23" name="グループ化 22">
              <a:extLst>
                <a:ext uri="{FF2B5EF4-FFF2-40B4-BE49-F238E27FC236}">
                  <a16:creationId xmlns:a16="http://schemas.microsoft.com/office/drawing/2014/main" id="{E365EDE9-FE4C-F23E-DFBA-31B32AF279D7}"/>
                </a:ext>
              </a:extLst>
            </xdr:cNvPr>
            <xdr:cNvGrpSpPr/>
          </xdr:nvGrpSpPr>
          <xdr:grpSpPr>
            <a:xfrm>
              <a:off x="8201025" y="13182600"/>
              <a:ext cx="304800" cy="809625"/>
              <a:chOff x="8201025" y="8039100"/>
              <a:chExt cx="304800" cy="809625"/>
            </a:xfrm>
          </xdr:grpSpPr>
          <xdr:sp macro="" textlink="">
            <xdr:nvSpPr>
              <xdr:cNvPr id="237729" name="Option Button 161" hidden="1">
                <a:extLst>
                  <a:ext uri="{63B3BB69-23CF-44E3-9099-C40C66FF867C}">
                    <a14:compatExt spid="_x0000_s237729"/>
                  </a:ext>
                  <a:ext uri="{FF2B5EF4-FFF2-40B4-BE49-F238E27FC236}">
                    <a16:creationId xmlns:a16="http://schemas.microsoft.com/office/drawing/2014/main" id="{00000000-0008-0000-4100-0000A1A00300}"/>
                  </a:ext>
                </a:extLst>
              </xdr:cNvPr>
              <xdr:cNvSpPr/>
            </xdr:nvSpPr>
            <xdr:spPr bwMode="auto">
              <a:xfrm>
                <a:off x="8239125" y="804862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30" name="Option Button 162" hidden="1">
                <a:extLst>
                  <a:ext uri="{63B3BB69-23CF-44E3-9099-C40C66FF867C}">
                    <a14:compatExt spid="_x0000_s237730"/>
                  </a:ext>
                  <a:ext uri="{FF2B5EF4-FFF2-40B4-BE49-F238E27FC236}">
                    <a16:creationId xmlns:a16="http://schemas.microsoft.com/office/drawing/2014/main" id="{00000000-0008-0000-4100-0000A2A00300}"/>
                  </a:ext>
                </a:extLst>
              </xdr:cNvPr>
              <xdr:cNvSpPr/>
            </xdr:nvSpPr>
            <xdr:spPr bwMode="auto">
              <a:xfrm>
                <a:off x="8239125" y="8324850"/>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31" name="Option Button 163" hidden="1">
                <a:extLst>
                  <a:ext uri="{63B3BB69-23CF-44E3-9099-C40C66FF867C}">
                    <a14:compatExt spid="_x0000_s237731"/>
                  </a:ext>
                  <a:ext uri="{FF2B5EF4-FFF2-40B4-BE49-F238E27FC236}">
                    <a16:creationId xmlns:a16="http://schemas.microsoft.com/office/drawing/2014/main" id="{00000000-0008-0000-4100-0000A3A00300}"/>
                  </a:ext>
                </a:extLst>
              </xdr:cNvPr>
              <xdr:cNvSpPr/>
            </xdr:nvSpPr>
            <xdr:spPr bwMode="auto">
              <a:xfrm>
                <a:off x="8239125" y="8601075"/>
                <a:ext cx="20002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7732" name="Group Box 164" hidden="1">
                <a:extLst>
                  <a:ext uri="{63B3BB69-23CF-44E3-9099-C40C66FF867C}">
                    <a14:compatExt spid="_x0000_s237732"/>
                  </a:ext>
                  <a:ext uri="{FF2B5EF4-FFF2-40B4-BE49-F238E27FC236}">
                    <a16:creationId xmlns:a16="http://schemas.microsoft.com/office/drawing/2014/main" id="{00000000-0008-0000-4100-0000A4A00300}"/>
                  </a:ext>
                </a:extLst>
              </xdr:cNvPr>
              <xdr:cNvSpPr/>
            </xdr:nvSpPr>
            <xdr:spPr bwMode="auto">
              <a:xfrm>
                <a:off x="8201025" y="8039100"/>
                <a:ext cx="304800" cy="8096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twoCellAnchor>
    <xdr:from>
      <xdr:col>28</xdr:col>
      <xdr:colOff>152401</xdr:colOff>
      <xdr:row>5</xdr:row>
      <xdr:rowOff>66675</xdr:rowOff>
    </xdr:from>
    <xdr:to>
      <xdr:col>30</xdr:col>
      <xdr:colOff>152400</xdr:colOff>
      <xdr:row>17</xdr:row>
      <xdr:rowOff>561975</xdr:rowOff>
    </xdr:to>
    <xdr:sp macro="" textlink="">
      <xdr:nvSpPr>
        <xdr:cNvPr id="13" name="角丸四角形吹き出し 2">
          <a:extLst>
            <a:ext uri="{FF2B5EF4-FFF2-40B4-BE49-F238E27FC236}">
              <a16:creationId xmlns:a16="http://schemas.microsoft.com/office/drawing/2014/main" id="{D0C398E9-A094-49BE-91C7-166A7650ABB1}"/>
            </a:ext>
          </a:extLst>
        </xdr:cNvPr>
        <xdr:cNvSpPr/>
      </xdr:nvSpPr>
      <xdr:spPr>
        <a:xfrm>
          <a:off x="11391901" y="866775"/>
          <a:ext cx="1619249" cy="4152900"/>
        </a:xfrm>
        <a:prstGeom prst="wedgeRoundRectCallout">
          <a:avLst>
            <a:gd name="adj1" fmla="val -48093"/>
            <a:gd name="adj2" fmla="val -3862"/>
            <a:gd name="adj3" fmla="val 16667"/>
          </a:avLst>
        </a:prstGeom>
        <a:solidFill>
          <a:sysClr val="window" lastClr="FFFFFF"/>
        </a:solidFill>
        <a:ln w="12700" cap="flat" cmpd="sng" algn="ctr">
          <a:solidFill>
            <a:srgbClr val="003399"/>
          </a:solidFill>
          <a:prstDash val="solid"/>
        </a:ln>
        <a:effectLst/>
      </xdr:spPr>
      <xdr:txBody>
        <a:bodyPr vertOverflow="clip" horzOverflow="clip" lIns="36000" tIns="0" rIns="0" bIns="0" spcCol="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baseline="0">
              <a:effectLst/>
              <a:latin typeface="+mn-lt"/>
              <a:ea typeface="+mn-ea"/>
              <a:cs typeface="+mn-cs"/>
            </a:rPr>
            <a:t>2025</a:t>
          </a:r>
          <a:r>
            <a:rPr lang="ja-JP" altLang="ja-JP" sz="1100" b="0" i="0" baseline="0">
              <a:effectLst/>
              <a:latin typeface="+mn-lt"/>
              <a:ea typeface="+mn-ea"/>
              <a:cs typeface="+mn-cs"/>
            </a:rPr>
            <a:t>年度の実施状況を記入してください</a:t>
          </a:r>
          <a:r>
            <a:rPr kumimoji="1" lang="ja-JP" altLang="ja-JP" sz="1100" b="0" i="0" baseline="0">
              <a:effectLst/>
              <a:latin typeface="+mn-lt"/>
              <a:ea typeface="+mn-ea"/>
              <a:cs typeface="+mn-cs"/>
            </a:rPr>
            <a:t> </a:t>
          </a:r>
          <a:endParaRPr kumimoji="1" lang="en-US" altLang="ja-JP" sz="1100" b="0" i="0" baseline="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0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前年度に提出した計画書の内容を表示していますので、参考にしてください</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r>
            <a:rPr lang="ja-JP" altLang="ja-JP" sz="1100" b="0" i="0" baseline="0">
              <a:effectLst/>
              <a:latin typeface="+mn-lt"/>
              <a:ea typeface="+mn-ea"/>
              <a:cs typeface="+mn-cs"/>
            </a:rPr>
            <a:t>計画書</a:t>
          </a:r>
          <a:r>
            <a:rPr lang="ja-JP" altLang="en-US" sz="1100" b="0" i="0" baseline="0">
              <a:effectLst/>
              <a:latin typeface="+mn-lt"/>
              <a:ea typeface="+mn-ea"/>
              <a:cs typeface="+mn-cs"/>
            </a:rPr>
            <a:t>が未</a:t>
          </a:r>
          <a:r>
            <a:rPr lang="ja-JP" altLang="ja-JP" sz="1100" b="0" i="0" baseline="0">
              <a:effectLst/>
              <a:latin typeface="+mn-lt"/>
              <a:ea typeface="+mn-ea"/>
              <a:cs typeface="+mn-cs"/>
            </a:rPr>
            <a:t>入力時には</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VALUE</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！と表示します</a:t>
          </a: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28</xdr:col>
      <xdr:colOff>171450</xdr:colOff>
      <xdr:row>22</xdr:row>
      <xdr:rowOff>66674</xdr:rowOff>
    </xdr:from>
    <xdr:to>
      <xdr:col>30</xdr:col>
      <xdr:colOff>123825</xdr:colOff>
      <xdr:row>39</xdr:row>
      <xdr:rowOff>238125</xdr:rowOff>
    </xdr:to>
    <xdr:sp macro="" textlink="">
      <xdr:nvSpPr>
        <xdr:cNvPr id="14" name="角丸四角形吹き出し 2">
          <a:extLst>
            <a:ext uri="{FF2B5EF4-FFF2-40B4-BE49-F238E27FC236}">
              <a16:creationId xmlns:a16="http://schemas.microsoft.com/office/drawing/2014/main" id="{056DA11A-05F7-4D00-8C8B-616E5C962FD0}"/>
            </a:ext>
          </a:extLst>
        </xdr:cNvPr>
        <xdr:cNvSpPr/>
      </xdr:nvSpPr>
      <xdr:spPr>
        <a:xfrm>
          <a:off x="11410950" y="6067424"/>
          <a:ext cx="1571625" cy="5029201"/>
        </a:xfrm>
        <a:prstGeom prst="wedgeRoundRectCallout">
          <a:avLst>
            <a:gd name="adj1" fmla="val -48093"/>
            <a:gd name="adj2" fmla="val -3862"/>
            <a:gd name="adj3" fmla="val 16667"/>
          </a:avLst>
        </a:prstGeom>
        <a:solidFill>
          <a:sysClr val="window" lastClr="FFFFFF"/>
        </a:solidFill>
        <a:ln w="12700" cap="flat" cmpd="sng" algn="ctr">
          <a:solidFill>
            <a:srgbClr val="003399"/>
          </a:solidFill>
          <a:prstDash val="solid"/>
        </a:ln>
        <a:effectLst/>
      </xdr:spPr>
      <xdr:txBody>
        <a:bodyPr vertOverflow="clip" horzOverflow="clip" lIns="36000" tIns="0" rIns="0" bIns="0" spcCol="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baseline="0">
              <a:effectLst/>
              <a:latin typeface="+mn-lt"/>
              <a:ea typeface="+mn-ea"/>
              <a:cs typeface="+mn-cs"/>
            </a:rPr>
            <a:t>2025</a:t>
          </a:r>
          <a:r>
            <a:rPr lang="ja-JP" altLang="ja-JP" sz="1100" b="0" i="0" baseline="0">
              <a:effectLst/>
              <a:latin typeface="+mn-lt"/>
              <a:ea typeface="+mn-ea"/>
              <a:cs typeface="+mn-cs"/>
            </a:rPr>
            <a:t>年度の実施状況を記入してください</a:t>
          </a:r>
          <a:r>
            <a:rPr kumimoji="1" lang="ja-JP" altLang="ja-JP" sz="1100" b="0" i="0" baseline="0">
              <a:effectLst/>
              <a:latin typeface="+mn-lt"/>
              <a:ea typeface="+mn-ea"/>
              <a:cs typeface="+mn-cs"/>
            </a:rPr>
            <a:t> </a:t>
          </a:r>
          <a:endParaRPr kumimoji="1" lang="en-US" altLang="ja-JP" sz="1100" b="0" i="0" baseline="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0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前年度に提出した計画書の内容を表示していますので、参考にしてください</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i="0" baseline="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baseline="0">
              <a:effectLst/>
              <a:latin typeface="+mn-lt"/>
              <a:ea typeface="+mn-ea"/>
              <a:cs typeface="+mn-cs"/>
            </a:rPr>
            <a:t>※</a:t>
          </a:r>
          <a:r>
            <a:rPr lang="ja-JP" altLang="ja-JP" sz="1100" b="0" i="0" baseline="0">
              <a:effectLst/>
              <a:latin typeface="+mn-lt"/>
              <a:ea typeface="+mn-ea"/>
              <a:cs typeface="+mn-cs"/>
            </a:rPr>
            <a:t>計画書が未入力時には　＃</a:t>
          </a:r>
          <a:r>
            <a:rPr lang="en-US" altLang="ja-JP" sz="1100" b="0" i="0" baseline="0">
              <a:effectLst/>
              <a:latin typeface="+mn-lt"/>
              <a:ea typeface="+mn-ea"/>
              <a:cs typeface="+mn-cs"/>
            </a:rPr>
            <a:t>VALUE</a:t>
          </a:r>
          <a:r>
            <a:rPr lang="ja-JP" altLang="ja-JP" sz="1100" b="0" i="0" baseline="0">
              <a:effectLst/>
              <a:latin typeface="+mn-lt"/>
              <a:ea typeface="+mn-ea"/>
              <a:cs typeface="+mn-cs"/>
            </a:rPr>
            <a:t>！と表示します</a:t>
          </a:r>
          <a:endParaRPr lang="ja-JP" altLang="ja-JP" sz="10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9525</xdr:colOff>
          <xdr:row>4</xdr:row>
          <xdr:rowOff>142875</xdr:rowOff>
        </xdr:from>
        <xdr:to>
          <xdr:col>13</xdr:col>
          <xdr:colOff>504825</xdr:colOff>
          <xdr:row>6</xdr:row>
          <xdr:rowOff>19050</xdr:rowOff>
        </xdr:to>
        <xdr:grpSp>
          <xdr:nvGrpSpPr>
            <xdr:cNvPr id="2" name="グループ化 1">
              <a:extLst>
                <a:ext uri="{FF2B5EF4-FFF2-40B4-BE49-F238E27FC236}">
                  <a16:creationId xmlns:a16="http://schemas.microsoft.com/office/drawing/2014/main" id="{2D81E4E7-C897-DF4C-1CA0-C5064DFE94C2}"/>
                </a:ext>
              </a:extLst>
            </xdr:cNvPr>
            <xdr:cNvGrpSpPr/>
          </xdr:nvGrpSpPr>
          <xdr:grpSpPr>
            <a:xfrm>
              <a:off x="5019675" y="847725"/>
              <a:ext cx="3838575" cy="352425"/>
              <a:chOff x="5019675" y="847725"/>
              <a:chExt cx="3838575" cy="352425"/>
            </a:xfrm>
          </xdr:grpSpPr>
          <xdr:sp macro="" textlink="">
            <xdr:nvSpPr>
              <xdr:cNvPr id="285697" name="Option Button 1" hidden="1">
                <a:extLst>
                  <a:ext uri="{63B3BB69-23CF-44E3-9099-C40C66FF867C}">
                    <a14:compatExt spid="_x0000_s285697"/>
                  </a:ext>
                  <a:ext uri="{FF2B5EF4-FFF2-40B4-BE49-F238E27FC236}">
                    <a16:creationId xmlns:a16="http://schemas.microsoft.com/office/drawing/2014/main" id="{00000000-0008-0000-4200-0000015C0400}"/>
                  </a:ext>
                </a:extLst>
              </xdr:cNvPr>
              <xdr:cNvSpPr/>
            </xdr:nvSpPr>
            <xdr:spPr bwMode="auto">
              <a:xfrm>
                <a:off x="507682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698" name="Option Button 2" hidden="1">
                <a:extLst>
                  <a:ext uri="{63B3BB69-23CF-44E3-9099-C40C66FF867C}">
                    <a14:compatExt spid="_x0000_s285698"/>
                  </a:ext>
                  <a:ext uri="{FF2B5EF4-FFF2-40B4-BE49-F238E27FC236}">
                    <a16:creationId xmlns:a16="http://schemas.microsoft.com/office/drawing/2014/main" id="{00000000-0008-0000-4200-0000025C0400}"/>
                  </a:ext>
                </a:extLst>
              </xdr:cNvPr>
              <xdr:cNvSpPr/>
            </xdr:nvSpPr>
            <xdr:spPr bwMode="auto">
              <a:xfrm>
                <a:off x="5962650"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699" name="Option Button 3" hidden="1">
                <a:extLst>
                  <a:ext uri="{63B3BB69-23CF-44E3-9099-C40C66FF867C}">
                    <a14:compatExt spid="_x0000_s285699"/>
                  </a:ext>
                  <a:ext uri="{FF2B5EF4-FFF2-40B4-BE49-F238E27FC236}">
                    <a16:creationId xmlns:a16="http://schemas.microsoft.com/office/drawing/2014/main" id="{00000000-0008-0000-4200-0000035C0400}"/>
                  </a:ext>
                </a:extLst>
              </xdr:cNvPr>
              <xdr:cNvSpPr/>
            </xdr:nvSpPr>
            <xdr:spPr bwMode="auto">
              <a:xfrm>
                <a:off x="703897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00" name="Option Button 4" hidden="1">
                <a:extLst>
                  <a:ext uri="{63B3BB69-23CF-44E3-9099-C40C66FF867C}">
                    <a14:compatExt spid="_x0000_s285700"/>
                  </a:ext>
                  <a:ext uri="{FF2B5EF4-FFF2-40B4-BE49-F238E27FC236}">
                    <a16:creationId xmlns:a16="http://schemas.microsoft.com/office/drawing/2014/main" id="{00000000-0008-0000-4200-0000045C0400}"/>
                  </a:ext>
                </a:extLst>
              </xdr:cNvPr>
              <xdr:cNvSpPr/>
            </xdr:nvSpPr>
            <xdr:spPr bwMode="auto">
              <a:xfrm>
                <a:off x="806767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01" name="Group Box 5" hidden="1">
                <a:extLst>
                  <a:ext uri="{63B3BB69-23CF-44E3-9099-C40C66FF867C}">
                    <a14:compatExt spid="_x0000_s285701"/>
                  </a:ext>
                  <a:ext uri="{FF2B5EF4-FFF2-40B4-BE49-F238E27FC236}">
                    <a16:creationId xmlns:a16="http://schemas.microsoft.com/office/drawing/2014/main" id="{00000000-0008-0000-4200-0000055C0400}"/>
                  </a:ext>
                </a:extLst>
              </xdr:cNvPr>
              <xdr:cNvSpPr/>
            </xdr:nvSpPr>
            <xdr:spPr bwMode="auto">
              <a:xfrm>
                <a:off x="5019675" y="847725"/>
                <a:ext cx="3838575" cy="3524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5</xdr:row>
          <xdr:rowOff>276225</xdr:rowOff>
        </xdr:from>
        <xdr:to>
          <xdr:col>13</xdr:col>
          <xdr:colOff>504825</xdr:colOff>
          <xdr:row>7</xdr:row>
          <xdr:rowOff>19050</xdr:rowOff>
        </xdr:to>
        <xdr:grpSp>
          <xdr:nvGrpSpPr>
            <xdr:cNvPr id="3" name="グループ化 2">
              <a:extLst>
                <a:ext uri="{FF2B5EF4-FFF2-40B4-BE49-F238E27FC236}">
                  <a16:creationId xmlns:a16="http://schemas.microsoft.com/office/drawing/2014/main" id="{7884A4FA-9905-8E52-186D-7919A45975B2}"/>
                </a:ext>
              </a:extLst>
            </xdr:cNvPr>
            <xdr:cNvGrpSpPr/>
          </xdr:nvGrpSpPr>
          <xdr:grpSpPr>
            <a:xfrm>
              <a:off x="5019675" y="1152525"/>
              <a:ext cx="3838575" cy="352425"/>
              <a:chOff x="5019675" y="847725"/>
              <a:chExt cx="3838575" cy="352425"/>
            </a:xfrm>
          </xdr:grpSpPr>
          <xdr:sp macro="" textlink="">
            <xdr:nvSpPr>
              <xdr:cNvPr id="285702" name="Option Button 6" hidden="1">
                <a:extLst>
                  <a:ext uri="{63B3BB69-23CF-44E3-9099-C40C66FF867C}">
                    <a14:compatExt spid="_x0000_s285702"/>
                  </a:ext>
                  <a:ext uri="{FF2B5EF4-FFF2-40B4-BE49-F238E27FC236}">
                    <a16:creationId xmlns:a16="http://schemas.microsoft.com/office/drawing/2014/main" id="{00000000-0008-0000-4200-0000065C0400}"/>
                  </a:ext>
                </a:extLst>
              </xdr:cNvPr>
              <xdr:cNvSpPr/>
            </xdr:nvSpPr>
            <xdr:spPr bwMode="auto">
              <a:xfrm>
                <a:off x="507682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03" name="Option Button 7" hidden="1">
                <a:extLst>
                  <a:ext uri="{63B3BB69-23CF-44E3-9099-C40C66FF867C}">
                    <a14:compatExt spid="_x0000_s285703"/>
                  </a:ext>
                  <a:ext uri="{FF2B5EF4-FFF2-40B4-BE49-F238E27FC236}">
                    <a16:creationId xmlns:a16="http://schemas.microsoft.com/office/drawing/2014/main" id="{00000000-0008-0000-4200-0000075C0400}"/>
                  </a:ext>
                </a:extLst>
              </xdr:cNvPr>
              <xdr:cNvSpPr/>
            </xdr:nvSpPr>
            <xdr:spPr bwMode="auto">
              <a:xfrm>
                <a:off x="5962650"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04" name="Option Button 8" hidden="1">
                <a:extLst>
                  <a:ext uri="{63B3BB69-23CF-44E3-9099-C40C66FF867C}">
                    <a14:compatExt spid="_x0000_s285704"/>
                  </a:ext>
                  <a:ext uri="{FF2B5EF4-FFF2-40B4-BE49-F238E27FC236}">
                    <a16:creationId xmlns:a16="http://schemas.microsoft.com/office/drawing/2014/main" id="{00000000-0008-0000-4200-0000085C0400}"/>
                  </a:ext>
                </a:extLst>
              </xdr:cNvPr>
              <xdr:cNvSpPr/>
            </xdr:nvSpPr>
            <xdr:spPr bwMode="auto">
              <a:xfrm>
                <a:off x="703897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05" name="Option Button 9" hidden="1">
                <a:extLst>
                  <a:ext uri="{63B3BB69-23CF-44E3-9099-C40C66FF867C}">
                    <a14:compatExt spid="_x0000_s285705"/>
                  </a:ext>
                  <a:ext uri="{FF2B5EF4-FFF2-40B4-BE49-F238E27FC236}">
                    <a16:creationId xmlns:a16="http://schemas.microsoft.com/office/drawing/2014/main" id="{00000000-0008-0000-4200-0000095C0400}"/>
                  </a:ext>
                </a:extLst>
              </xdr:cNvPr>
              <xdr:cNvSpPr/>
            </xdr:nvSpPr>
            <xdr:spPr bwMode="auto">
              <a:xfrm>
                <a:off x="806767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06" name="Group Box 10" hidden="1">
                <a:extLst>
                  <a:ext uri="{63B3BB69-23CF-44E3-9099-C40C66FF867C}">
                    <a14:compatExt spid="_x0000_s285706"/>
                  </a:ext>
                  <a:ext uri="{FF2B5EF4-FFF2-40B4-BE49-F238E27FC236}">
                    <a16:creationId xmlns:a16="http://schemas.microsoft.com/office/drawing/2014/main" id="{00000000-0008-0000-4200-00000A5C0400}"/>
                  </a:ext>
                </a:extLst>
              </xdr:cNvPr>
              <xdr:cNvSpPr/>
            </xdr:nvSpPr>
            <xdr:spPr bwMode="auto">
              <a:xfrm>
                <a:off x="5019675" y="847725"/>
                <a:ext cx="3838575" cy="3524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xdr:row>
          <xdr:rowOff>266700</xdr:rowOff>
        </xdr:from>
        <xdr:to>
          <xdr:col>13</xdr:col>
          <xdr:colOff>504825</xdr:colOff>
          <xdr:row>8</xdr:row>
          <xdr:rowOff>9525</xdr:rowOff>
        </xdr:to>
        <xdr:grpSp>
          <xdr:nvGrpSpPr>
            <xdr:cNvPr id="4" name="グループ化 3">
              <a:extLst>
                <a:ext uri="{FF2B5EF4-FFF2-40B4-BE49-F238E27FC236}">
                  <a16:creationId xmlns:a16="http://schemas.microsoft.com/office/drawing/2014/main" id="{114F2ADF-6494-C1FE-589D-BE1D616A1564}"/>
                </a:ext>
              </a:extLst>
            </xdr:cNvPr>
            <xdr:cNvGrpSpPr/>
          </xdr:nvGrpSpPr>
          <xdr:grpSpPr>
            <a:xfrm>
              <a:off x="5019675" y="1447800"/>
              <a:ext cx="3838575" cy="352425"/>
              <a:chOff x="5019675" y="847725"/>
              <a:chExt cx="3838575" cy="352425"/>
            </a:xfrm>
          </xdr:grpSpPr>
          <xdr:sp macro="" textlink="">
            <xdr:nvSpPr>
              <xdr:cNvPr id="285707" name="Option Button 11" hidden="1">
                <a:extLst>
                  <a:ext uri="{63B3BB69-23CF-44E3-9099-C40C66FF867C}">
                    <a14:compatExt spid="_x0000_s285707"/>
                  </a:ext>
                  <a:ext uri="{FF2B5EF4-FFF2-40B4-BE49-F238E27FC236}">
                    <a16:creationId xmlns:a16="http://schemas.microsoft.com/office/drawing/2014/main" id="{00000000-0008-0000-4200-00000B5C0400}"/>
                  </a:ext>
                </a:extLst>
              </xdr:cNvPr>
              <xdr:cNvSpPr/>
            </xdr:nvSpPr>
            <xdr:spPr bwMode="auto">
              <a:xfrm>
                <a:off x="507682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08" name="Option Button 12" hidden="1">
                <a:extLst>
                  <a:ext uri="{63B3BB69-23CF-44E3-9099-C40C66FF867C}">
                    <a14:compatExt spid="_x0000_s285708"/>
                  </a:ext>
                  <a:ext uri="{FF2B5EF4-FFF2-40B4-BE49-F238E27FC236}">
                    <a16:creationId xmlns:a16="http://schemas.microsoft.com/office/drawing/2014/main" id="{00000000-0008-0000-4200-00000C5C0400}"/>
                  </a:ext>
                </a:extLst>
              </xdr:cNvPr>
              <xdr:cNvSpPr/>
            </xdr:nvSpPr>
            <xdr:spPr bwMode="auto">
              <a:xfrm>
                <a:off x="5962650"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09" name="Option Button 13" hidden="1">
                <a:extLst>
                  <a:ext uri="{63B3BB69-23CF-44E3-9099-C40C66FF867C}">
                    <a14:compatExt spid="_x0000_s285709"/>
                  </a:ext>
                  <a:ext uri="{FF2B5EF4-FFF2-40B4-BE49-F238E27FC236}">
                    <a16:creationId xmlns:a16="http://schemas.microsoft.com/office/drawing/2014/main" id="{00000000-0008-0000-4200-00000D5C0400}"/>
                  </a:ext>
                </a:extLst>
              </xdr:cNvPr>
              <xdr:cNvSpPr/>
            </xdr:nvSpPr>
            <xdr:spPr bwMode="auto">
              <a:xfrm>
                <a:off x="703897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10" name="Option Button 14" hidden="1">
                <a:extLst>
                  <a:ext uri="{63B3BB69-23CF-44E3-9099-C40C66FF867C}">
                    <a14:compatExt spid="_x0000_s285710"/>
                  </a:ext>
                  <a:ext uri="{FF2B5EF4-FFF2-40B4-BE49-F238E27FC236}">
                    <a16:creationId xmlns:a16="http://schemas.microsoft.com/office/drawing/2014/main" id="{00000000-0008-0000-4200-00000E5C0400}"/>
                  </a:ext>
                </a:extLst>
              </xdr:cNvPr>
              <xdr:cNvSpPr/>
            </xdr:nvSpPr>
            <xdr:spPr bwMode="auto">
              <a:xfrm>
                <a:off x="806767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11" name="Group Box 15" hidden="1">
                <a:extLst>
                  <a:ext uri="{63B3BB69-23CF-44E3-9099-C40C66FF867C}">
                    <a14:compatExt spid="_x0000_s285711"/>
                  </a:ext>
                  <a:ext uri="{FF2B5EF4-FFF2-40B4-BE49-F238E27FC236}">
                    <a16:creationId xmlns:a16="http://schemas.microsoft.com/office/drawing/2014/main" id="{00000000-0008-0000-4200-00000F5C0400}"/>
                  </a:ext>
                </a:extLst>
              </xdr:cNvPr>
              <xdr:cNvSpPr/>
            </xdr:nvSpPr>
            <xdr:spPr bwMode="auto">
              <a:xfrm>
                <a:off x="5019675" y="847725"/>
                <a:ext cx="3838575" cy="3524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xdr:row>
          <xdr:rowOff>266700</xdr:rowOff>
        </xdr:from>
        <xdr:to>
          <xdr:col>13</xdr:col>
          <xdr:colOff>504825</xdr:colOff>
          <xdr:row>9</xdr:row>
          <xdr:rowOff>9525</xdr:rowOff>
        </xdr:to>
        <xdr:grpSp>
          <xdr:nvGrpSpPr>
            <xdr:cNvPr id="5" name="グループ化 4">
              <a:extLst>
                <a:ext uri="{FF2B5EF4-FFF2-40B4-BE49-F238E27FC236}">
                  <a16:creationId xmlns:a16="http://schemas.microsoft.com/office/drawing/2014/main" id="{3D78C6F8-3045-9CD0-A1DA-E343A25AF96D}"/>
                </a:ext>
              </a:extLst>
            </xdr:cNvPr>
            <xdr:cNvGrpSpPr/>
          </xdr:nvGrpSpPr>
          <xdr:grpSpPr>
            <a:xfrm>
              <a:off x="5019675" y="1752600"/>
              <a:ext cx="3838575" cy="352425"/>
              <a:chOff x="5019675" y="847725"/>
              <a:chExt cx="3838575" cy="352425"/>
            </a:xfrm>
          </xdr:grpSpPr>
          <xdr:sp macro="" textlink="">
            <xdr:nvSpPr>
              <xdr:cNvPr id="285712" name="Option Button 16" hidden="1">
                <a:extLst>
                  <a:ext uri="{63B3BB69-23CF-44E3-9099-C40C66FF867C}">
                    <a14:compatExt spid="_x0000_s285712"/>
                  </a:ext>
                  <a:ext uri="{FF2B5EF4-FFF2-40B4-BE49-F238E27FC236}">
                    <a16:creationId xmlns:a16="http://schemas.microsoft.com/office/drawing/2014/main" id="{00000000-0008-0000-4200-0000105C0400}"/>
                  </a:ext>
                </a:extLst>
              </xdr:cNvPr>
              <xdr:cNvSpPr/>
            </xdr:nvSpPr>
            <xdr:spPr bwMode="auto">
              <a:xfrm>
                <a:off x="507682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13" name="Option Button 17" hidden="1">
                <a:extLst>
                  <a:ext uri="{63B3BB69-23CF-44E3-9099-C40C66FF867C}">
                    <a14:compatExt spid="_x0000_s285713"/>
                  </a:ext>
                  <a:ext uri="{FF2B5EF4-FFF2-40B4-BE49-F238E27FC236}">
                    <a16:creationId xmlns:a16="http://schemas.microsoft.com/office/drawing/2014/main" id="{00000000-0008-0000-4200-0000115C0400}"/>
                  </a:ext>
                </a:extLst>
              </xdr:cNvPr>
              <xdr:cNvSpPr/>
            </xdr:nvSpPr>
            <xdr:spPr bwMode="auto">
              <a:xfrm>
                <a:off x="5962650"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14" name="Option Button 18" hidden="1">
                <a:extLst>
                  <a:ext uri="{63B3BB69-23CF-44E3-9099-C40C66FF867C}">
                    <a14:compatExt spid="_x0000_s285714"/>
                  </a:ext>
                  <a:ext uri="{FF2B5EF4-FFF2-40B4-BE49-F238E27FC236}">
                    <a16:creationId xmlns:a16="http://schemas.microsoft.com/office/drawing/2014/main" id="{00000000-0008-0000-4200-0000125C0400}"/>
                  </a:ext>
                </a:extLst>
              </xdr:cNvPr>
              <xdr:cNvSpPr/>
            </xdr:nvSpPr>
            <xdr:spPr bwMode="auto">
              <a:xfrm>
                <a:off x="703897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15" name="Option Button 19" hidden="1">
                <a:extLst>
                  <a:ext uri="{63B3BB69-23CF-44E3-9099-C40C66FF867C}">
                    <a14:compatExt spid="_x0000_s285715"/>
                  </a:ext>
                  <a:ext uri="{FF2B5EF4-FFF2-40B4-BE49-F238E27FC236}">
                    <a16:creationId xmlns:a16="http://schemas.microsoft.com/office/drawing/2014/main" id="{00000000-0008-0000-4200-0000135C0400}"/>
                  </a:ext>
                </a:extLst>
              </xdr:cNvPr>
              <xdr:cNvSpPr/>
            </xdr:nvSpPr>
            <xdr:spPr bwMode="auto">
              <a:xfrm>
                <a:off x="806767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16" name="Group Box 20" hidden="1">
                <a:extLst>
                  <a:ext uri="{63B3BB69-23CF-44E3-9099-C40C66FF867C}">
                    <a14:compatExt spid="_x0000_s285716"/>
                  </a:ext>
                  <a:ext uri="{FF2B5EF4-FFF2-40B4-BE49-F238E27FC236}">
                    <a16:creationId xmlns:a16="http://schemas.microsoft.com/office/drawing/2014/main" id="{00000000-0008-0000-4200-0000145C0400}"/>
                  </a:ext>
                </a:extLst>
              </xdr:cNvPr>
              <xdr:cNvSpPr/>
            </xdr:nvSpPr>
            <xdr:spPr bwMode="auto">
              <a:xfrm>
                <a:off x="5019675" y="847725"/>
                <a:ext cx="3838575" cy="3524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8</xdr:row>
          <xdr:rowOff>257175</xdr:rowOff>
        </xdr:from>
        <xdr:to>
          <xdr:col>13</xdr:col>
          <xdr:colOff>504825</xdr:colOff>
          <xdr:row>10</xdr:row>
          <xdr:rowOff>0</xdr:rowOff>
        </xdr:to>
        <xdr:grpSp>
          <xdr:nvGrpSpPr>
            <xdr:cNvPr id="6" name="グループ化 5">
              <a:extLst>
                <a:ext uri="{FF2B5EF4-FFF2-40B4-BE49-F238E27FC236}">
                  <a16:creationId xmlns:a16="http://schemas.microsoft.com/office/drawing/2014/main" id="{7A8D8755-B06B-6096-5F69-2969D73738F5}"/>
                </a:ext>
              </a:extLst>
            </xdr:cNvPr>
            <xdr:cNvGrpSpPr/>
          </xdr:nvGrpSpPr>
          <xdr:grpSpPr>
            <a:xfrm>
              <a:off x="5019675" y="2047875"/>
              <a:ext cx="3838575" cy="352425"/>
              <a:chOff x="5019675" y="847725"/>
              <a:chExt cx="3838575" cy="352425"/>
            </a:xfrm>
          </xdr:grpSpPr>
          <xdr:sp macro="" textlink="">
            <xdr:nvSpPr>
              <xdr:cNvPr id="285717" name="Option Button 21" hidden="1">
                <a:extLst>
                  <a:ext uri="{63B3BB69-23CF-44E3-9099-C40C66FF867C}">
                    <a14:compatExt spid="_x0000_s285717"/>
                  </a:ext>
                  <a:ext uri="{FF2B5EF4-FFF2-40B4-BE49-F238E27FC236}">
                    <a16:creationId xmlns:a16="http://schemas.microsoft.com/office/drawing/2014/main" id="{00000000-0008-0000-4200-0000155C0400}"/>
                  </a:ext>
                </a:extLst>
              </xdr:cNvPr>
              <xdr:cNvSpPr/>
            </xdr:nvSpPr>
            <xdr:spPr bwMode="auto">
              <a:xfrm>
                <a:off x="507682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18" name="Option Button 22" hidden="1">
                <a:extLst>
                  <a:ext uri="{63B3BB69-23CF-44E3-9099-C40C66FF867C}">
                    <a14:compatExt spid="_x0000_s285718"/>
                  </a:ext>
                  <a:ext uri="{FF2B5EF4-FFF2-40B4-BE49-F238E27FC236}">
                    <a16:creationId xmlns:a16="http://schemas.microsoft.com/office/drawing/2014/main" id="{00000000-0008-0000-4200-0000165C0400}"/>
                  </a:ext>
                </a:extLst>
              </xdr:cNvPr>
              <xdr:cNvSpPr/>
            </xdr:nvSpPr>
            <xdr:spPr bwMode="auto">
              <a:xfrm>
                <a:off x="5962650"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19" name="Option Button 23" hidden="1">
                <a:extLst>
                  <a:ext uri="{63B3BB69-23CF-44E3-9099-C40C66FF867C}">
                    <a14:compatExt spid="_x0000_s285719"/>
                  </a:ext>
                  <a:ext uri="{FF2B5EF4-FFF2-40B4-BE49-F238E27FC236}">
                    <a16:creationId xmlns:a16="http://schemas.microsoft.com/office/drawing/2014/main" id="{00000000-0008-0000-4200-0000175C0400}"/>
                  </a:ext>
                </a:extLst>
              </xdr:cNvPr>
              <xdr:cNvSpPr/>
            </xdr:nvSpPr>
            <xdr:spPr bwMode="auto">
              <a:xfrm>
                <a:off x="703897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20" name="Option Button 24" hidden="1">
                <a:extLst>
                  <a:ext uri="{63B3BB69-23CF-44E3-9099-C40C66FF867C}">
                    <a14:compatExt spid="_x0000_s285720"/>
                  </a:ext>
                  <a:ext uri="{FF2B5EF4-FFF2-40B4-BE49-F238E27FC236}">
                    <a16:creationId xmlns:a16="http://schemas.microsoft.com/office/drawing/2014/main" id="{00000000-0008-0000-4200-0000185C0400}"/>
                  </a:ext>
                </a:extLst>
              </xdr:cNvPr>
              <xdr:cNvSpPr/>
            </xdr:nvSpPr>
            <xdr:spPr bwMode="auto">
              <a:xfrm>
                <a:off x="8067675" y="952500"/>
                <a:ext cx="2190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21" name="Group Box 25" hidden="1">
                <a:extLst>
                  <a:ext uri="{63B3BB69-23CF-44E3-9099-C40C66FF867C}">
                    <a14:compatExt spid="_x0000_s285721"/>
                  </a:ext>
                  <a:ext uri="{FF2B5EF4-FFF2-40B4-BE49-F238E27FC236}">
                    <a16:creationId xmlns:a16="http://schemas.microsoft.com/office/drawing/2014/main" id="{00000000-0008-0000-4200-0000195C0400}"/>
                  </a:ext>
                </a:extLst>
              </xdr:cNvPr>
              <xdr:cNvSpPr/>
            </xdr:nvSpPr>
            <xdr:spPr bwMode="auto">
              <a:xfrm>
                <a:off x="5019675" y="847725"/>
                <a:ext cx="3838575" cy="3524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14</xdr:row>
          <xdr:rowOff>47625</xdr:rowOff>
        </xdr:from>
        <xdr:to>
          <xdr:col>10</xdr:col>
          <xdr:colOff>304800</xdr:colOff>
          <xdr:row>14</xdr:row>
          <xdr:rowOff>257175</xdr:rowOff>
        </xdr:to>
        <xdr:sp macro="" textlink="">
          <xdr:nvSpPr>
            <xdr:cNvPr id="285722" name="Check Box 26" hidden="1">
              <a:extLst>
                <a:ext uri="{63B3BB69-23CF-44E3-9099-C40C66FF867C}">
                  <a14:compatExt spid="_x0000_s285722"/>
                </a:ext>
                <a:ext uri="{FF2B5EF4-FFF2-40B4-BE49-F238E27FC236}">
                  <a16:creationId xmlns:a16="http://schemas.microsoft.com/office/drawing/2014/main" id="{00000000-0008-0000-4200-00001A5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15</xdr:row>
          <xdr:rowOff>47625</xdr:rowOff>
        </xdr:from>
        <xdr:to>
          <xdr:col>10</xdr:col>
          <xdr:colOff>304800</xdr:colOff>
          <xdr:row>15</xdr:row>
          <xdr:rowOff>257175</xdr:rowOff>
        </xdr:to>
        <xdr:sp macro="" textlink="">
          <xdr:nvSpPr>
            <xdr:cNvPr id="285723" name="Check Box 27" hidden="1">
              <a:extLst>
                <a:ext uri="{63B3BB69-23CF-44E3-9099-C40C66FF867C}">
                  <a14:compatExt spid="_x0000_s285723"/>
                </a:ext>
                <a:ext uri="{FF2B5EF4-FFF2-40B4-BE49-F238E27FC236}">
                  <a16:creationId xmlns:a16="http://schemas.microsoft.com/office/drawing/2014/main" id="{00000000-0008-0000-4200-00001B5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16</xdr:row>
          <xdr:rowOff>38100</xdr:rowOff>
        </xdr:from>
        <xdr:to>
          <xdr:col>10</xdr:col>
          <xdr:colOff>304800</xdr:colOff>
          <xdr:row>16</xdr:row>
          <xdr:rowOff>247650</xdr:rowOff>
        </xdr:to>
        <xdr:sp macro="" textlink="">
          <xdr:nvSpPr>
            <xdr:cNvPr id="285724" name="Check Box 28" hidden="1">
              <a:extLst>
                <a:ext uri="{63B3BB69-23CF-44E3-9099-C40C66FF867C}">
                  <a14:compatExt spid="_x0000_s285724"/>
                </a:ext>
                <a:ext uri="{FF2B5EF4-FFF2-40B4-BE49-F238E27FC236}">
                  <a16:creationId xmlns:a16="http://schemas.microsoft.com/office/drawing/2014/main" id="{00000000-0008-0000-4200-00001C5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17</xdr:row>
          <xdr:rowOff>38100</xdr:rowOff>
        </xdr:from>
        <xdr:to>
          <xdr:col>10</xdr:col>
          <xdr:colOff>304800</xdr:colOff>
          <xdr:row>17</xdr:row>
          <xdr:rowOff>247650</xdr:rowOff>
        </xdr:to>
        <xdr:sp macro="" textlink="">
          <xdr:nvSpPr>
            <xdr:cNvPr id="285725" name="Check Box 29" hidden="1">
              <a:extLst>
                <a:ext uri="{63B3BB69-23CF-44E3-9099-C40C66FF867C}">
                  <a14:compatExt spid="_x0000_s285725"/>
                </a:ext>
                <a:ext uri="{FF2B5EF4-FFF2-40B4-BE49-F238E27FC236}">
                  <a16:creationId xmlns:a16="http://schemas.microsoft.com/office/drawing/2014/main" id="{00000000-0008-0000-4200-00001D5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18</xdr:row>
          <xdr:rowOff>38100</xdr:rowOff>
        </xdr:from>
        <xdr:to>
          <xdr:col>10</xdr:col>
          <xdr:colOff>304800</xdr:colOff>
          <xdr:row>18</xdr:row>
          <xdr:rowOff>247650</xdr:rowOff>
        </xdr:to>
        <xdr:sp macro="" textlink="">
          <xdr:nvSpPr>
            <xdr:cNvPr id="285726" name="Check Box 30" hidden="1">
              <a:extLst>
                <a:ext uri="{63B3BB69-23CF-44E3-9099-C40C66FF867C}">
                  <a14:compatExt spid="_x0000_s285726"/>
                </a:ext>
                <a:ext uri="{FF2B5EF4-FFF2-40B4-BE49-F238E27FC236}">
                  <a16:creationId xmlns:a16="http://schemas.microsoft.com/office/drawing/2014/main" id="{00000000-0008-0000-4200-00001E5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19</xdr:row>
          <xdr:rowOff>38100</xdr:rowOff>
        </xdr:from>
        <xdr:to>
          <xdr:col>10</xdr:col>
          <xdr:colOff>304800</xdr:colOff>
          <xdr:row>19</xdr:row>
          <xdr:rowOff>247650</xdr:rowOff>
        </xdr:to>
        <xdr:sp macro="" textlink="">
          <xdr:nvSpPr>
            <xdr:cNvPr id="285727" name="Check Box 31" hidden="1">
              <a:extLst>
                <a:ext uri="{63B3BB69-23CF-44E3-9099-C40C66FF867C}">
                  <a14:compatExt spid="_x0000_s285727"/>
                </a:ext>
                <a:ext uri="{FF2B5EF4-FFF2-40B4-BE49-F238E27FC236}">
                  <a16:creationId xmlns:a16="http://schemas.microsoft.com/office/drawing/2014/main" id="{00000000-0008-0000-4200-00001F5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20</xdr:row>
          <xdr:rowOff>28575</xdr:rowOff>
        </xdr:from>
        <xdr:to>
          <xdr:col>10</xdr:col>
          <xdr:colOff>304800</xdr:colOff>
          <xdr:row>20</xdr:row>
          <xdr:rowOff>238125</xdr:rowOff>
        </xdr:to>
        <xdr:sp macro="" textlink="">
          <xdr:nvSpPr>
            <xdr:cNvPr id="285728" name="Check Box 32" hidden="1">
              <a:extLst>
                <a:ext uri="{63B3BB69-23CF-44E3-9099-C40C66FF867C}">
                  <a14:compatExt spid="_x0000_s285728"/>
                </a:ext>
                <a:ext uri="{FF2B5EF4-FFF2-40B4-BE49-F238E27FC236}">
                  <a16:creationId xmlns:a16="http://schemas.microsoft.com/office/drawing/2014/main" id="{00000000-0008-0000-4200-0000205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15875</xdr:colOff>
          <xdr:row>21</xdr:row>
          <xdr:rowOff>7938</xdr:rowOff>
        </xdr:from>
        <xdr:to>
          <xdr:col>10</xdr:col>
          <xdr:colOff>333375</xdr:colOff>
          <xdr:row>23</xdr:row>
          <xdr:rowOff>276225</xdr:rowOff>
        </xdr:to>
        <xdr:grpSp>
          <xdr:nvGrpSpPr>
            <xdr:cNvPr id="7" name="グループ化 6">
              <a:extLst>
                <a:ext uri="{FF2B5EF4-FFF2-40B4-BE49-F238E27FC236}">
                  <a16:creationId xmlns:a16="http://schemas.microsoft.com/office/drawing/2014/main" id="{8E600887-AD49-CD98-4F31-4D0C45D98C49}"/>
                </a:ext>
              </a:extLst>
            </xdr:cNvPr>
            <xdr:cNvGrpSpPr/>
          </xdr:nvGrpSpPr>
          <xdr:grpSpPr>
            <a:xfrm>
              <a:off x="6997700" y="5332413"/>
              <a:ext cx="317500" cy="839787"/>
              <a:chOff x="6992938" y="5310188"/>
              <a:chExt cx="317500" cy="839787"/>
            </a:xfrm>
          </xdr:grpSpPr>
          <xdr:sp macro="" textlink="">
            <xdr:nvSpPr>
              <xdr:cNvPr id="285729" name="Option Button 33" hidden="1">
                <a:extLst>
                  <a:ext uri="{63B3BB69-23CF-44E3-9099-C40C66FF867C}">
                    <a14:compatExt spid="_x0000_s285729"/>
                  </a:ext>
                  <a:ext uri="{FF2B5EF4-FFF2-40B4-BE49-F238E27FC236}">
                    <a16:creationId xmlns:a16="http://schemas.microsoft.com/office/drawing/2014/main" id="{00000000-0008-0000-4200-0000215C0400}"/>
                  </a:ext>
                </a:extLst>
              </xdr:cNvPr>
              <xdr:cNvSpPr/>
            </xdr:nvSpPr>
            <xdr:spPr bwMode="auto">
              <a:xfrm>
                <a:off x="7048500" y="5348287"/>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30" name="Option Button 34" hidden="1">
                <a:extLst>
                  <a:ext uri="{63B3BB69-23CF-44E3-9099-C40C66FF867C}">
                    <a14:compatExt spid="_x0000_s285730"/>
                  </a:ext>
                  <a:ext uri="{FF2B5EF4-FFF2-40B4-BE49-F238E27FC236}">
                    <a16:creationId xmlns:a16="http://schemas.microsoft.com/office/drawing/2014/main" id="{00000000-0008-0000-4200-0000225C0400}"/>
                  </a:ext>
                </a:extLst>
              </xdr:cNvPr>
              <xdr:cNvSpPr/>
            </xdr:nvSpPr>
            <xdr:spPr bwMode="auto">
              <a:xfrm>
                <a:off x="7048500" y="5626099"/>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31" name="Option Button 35" hidden="1">
                <a:extLst>
                  <a:ext uri="{63B3BB69-23CF-44E3-9099-C40C66FF867C}">
                    <a14:compatExt spid="_x0000_s285731"/>
                  </a:ext>
                  <a:ext uri="{FF2B5EF4-FFF2-40B4-BE49-F238E27FC236}">
                    <a16:creationId xmlns:a16="http://schemas.microsoft.com/office/drawing/2014/main" id="{00000000-0008-0000-4200-0000235C0400}"/>
                  </a:ext>
                </a:extLst>
              </xdr:cNvPr>
              <xdr:cNvSpPr/>
            </xdr:nvSpPr>
            <xdr:spPr bwMode="auto">
              <a:xfrm>
                <a:off x="7048500" y="5903912"/>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32" name="Group Box 36" hidden="1">
                <a:extLst>
                  <a:ext uri="{63B3BB69-23CF-44E3-9099-C40C66FF867C}">
                    <a14:compatExt spid="_x0000_s285732"/>
                  </a:ext>
                  <a:ext uri="{FF2B5EF4-FFF2-40B4-BE49-F238E27FC236}">
                    <a16:creationId xmlns:a16="http://schemas.microsoft.com/office/drawing/2014/main" id="{00000000-0008-0000-4200-0000245C0400}"/>
                  </a:ext>
                </a:extLst>
              </xdr:cNvPr>
              <xdr:cNvSpPr/>
            </xdr:nvSpPr>
            <xdr:spPr bwMode="auto">
              <a:xfrm>
                <a:off x="6992938" y="5310188"/>
                <a:ext cx="317500" cy="83978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15875</xdr:colOff>
          <xdr:row>24</xdr:row>
          <xdr:rowOff>15875</xdr:rowOff>
        </xdr:from>
        <xdr:to>
          <xdr:col>10</xdr:col>
          <xdr:colOff>333375</xdr:colOff>
          <xdr:row>26</xdr:row>
          <xdr:rowOff>284162</xdr:rowOff>
        </xdr:to>
        <xdr:grpSp>
          <xdr:nvGrpSpPr>
            <xdr:cNvPr id="8" name="グループ化 7">
              <a:extLst>
                <a:ext uri="{FF2B5EF4-FFF2-40B4-BE49-F238E27FC236}">
                  <a16:creationId xmlns:a16="http://schemas.microsoft.com/office/drawing/2014/main" id="{B5985CD9-AB24-678B-7140-F1191AC4E535}"/>
                </a:ext>
              </a:extLst>
            </xdr:cNvPr>
            <xdr:cNvGrpSpPr/>
          </xdr:nvGrpSpPr>
          <xdr:grpSpPr>
            <a:xfrm>
              <a:off x="6997700" y="6197600"/>
              <a:ext cx="317500" cy="839787"/>
              <a:chOff x="6992938" y="5310188"/>
              <a:chExt cx="317500" cy="839787"/>
            </a:xfrm>
          </xdr:grpSpPr>
          <xdr:sp macro="" textlink="">
            <xdr:nvSpPr>
              <xdr:cNvPr id="285733" name="Option Button 37" hidden="1">
                <a:extLst>
                  <a:ext uri="{63B3BB69-23CF-44E3-9099-C40C66FF867C}">
                    <a14:compatExt spid="_x0000_s285733"/>
                  </a:ext>
                  <a:ext uri="{FF2B5EF4-FFF2-40B4-BE49-F238E27FC236}">
                    <a16:creationId xmlns:a16="http://schemas.microsoft.com/office/drawing/2014/main" id="{00000000-0008-0000-4200-0000255C0400}"/>
                  </a:ext>
                </a:extLst>
              </xdr:cNvPr>
              <xdr:cNvSpPr/>
            </xdr:nvSpPr>
            <xdr:spPr bwMode="auto">
              <a:xfrm>
                <a:off x="7048500" y="5348287"/>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34" name="Option Button 38" hidden="1">
                <a:extLst>
                  <a:ext uri="{63B3BB69-23CF-44E3-9099-C40C66FF867C}">
                    <a14:compatExt spid="_x0000_s285734"/>
                  </a:ext>
                  <a:ext uri="{FF2B5EF4-FFF2-40B4-BE49-F238E27FC236}">
                    <a16:creationId xmlns:a16="http://schemas.microsoft.com/office/drawing/2014/main" id="{00000000-0008-0000-4200-0000265C0400}"/>
                  </a:ext>
                </a:extLst>
              </xdr:cNvPr>
              <xdr:cNvSpPr/>
            </xdr:nvSpPr>
            <xdr:spPr bwMode="auto">
              <a:xfrm>
                <a:off x="7048500" y="5626099"/>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35" name="Option Button 39" hidden="1">
                <a:extLst>
                  <a:ext uri="{63B3BB69-23CF-44E3-9099-C40C66FF867C}">
                    <a14:compatExt spid="_x0000_s285735"/>
                  </a:ext>
                  <a:ext uri="{FF2B5EF4-FFF2-40B4-BE49-F238E27FC236}">
                    <a16:creationId xmlns:a16="http://schemas.microsoft.com/office/drawing/2014/main" id="{00000000-0008-0000-4200-0000275C0400}"/>
                  </a:ext>
                </a:extLst>
              </xdr:cNvPr>
              <xdr:cNvSpPr/>
            </xdr:nvSpPr>
            <xdr:spPr bwMode="auto">
              <a:xfrm>
                <a:off x="7048500" y="5903912"/>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36" name="Group Box 40" hidden="1">
                <a:extLst>
                  <a:ext uri="{63B3BB69-23CF-44E3-9099-C40C66FF867C}">
                    <a14:compatExt spid="_x0000_s285736"/>
                  </a:ext>
                  <a:ext uri="{FF2B5EF4-FFF2-40B4-BE49-F238E27FC236}">
                    <a16:creationId xmlns:a16="http://schemas.microsoft.com/office/drawing/2014/main" id="{00000000-0008-0000-4200-0000285C0400}"/>
                  </a:ext>
                </a:extLst>
              </xdr:cNvPr>
              <xdr:cNvSpPr/>
            </xdr:nvSpPr>
            <xdr:spPr bwMode="auto">
              <a:xfrm>
                <a:off x="6992938" y="5310188"/>
                <a:ext cx="317500" cy="83978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15875</xdr:colOff>
          <xdr:row>27</xdr:row>
          <xdr:rowOff>7936</xdr:rowOff>
        </xdr:from>
        <xdr:to>
          <xdr:col>10</xdr:col>
          <xdr:colOff>333375</xdr:colOff>
          <xdr:row>29</xdr:row>
          <xdr:rowOff>276223</xdr:rowOff>
        </xdr:to>
        <xdr:grpSp>
          <xdr:nvGrpSpPr>
            <xdr:cNvPr id="9" name="グループ化 8">
              <a:extLst>
                <a:ext uri="{FF2B5EF4-FFF2-40B4-BE49-F238E27FC236}">
                  <a16:creationId xmlns:a16="http://schemas.microsoft.com/office/drawing/2014/main" id="{AD9E7320-5BF5-3A0E-33B7-0A843D68B23B}"/>
                </a:ext>
              </a:extLst>
            </xdr:cNvPr>
            <xdr:cNvGrpSpPr/>
          </xdr:nvGrpSpPr>
          <xdr:grpSpPr>
            <a:xfrm>
              <a:off x="6997700" y="7046911"/>
              <a:ext cx="317500" cy="839787"/>
              <a:chOff x="6992938" y="5310188"/>
              <a:chExt cx="317500" cy="839787"/>
            </a:xfrm>
          </xdr:grpSpPr>
          <xdr:sp macro="" textlink="">
            <xdr:nvSpPr>
              <xdr:cNvPr id="285737" name="Option Button 41" hidden="1">
                <a:extLst>
                  <a:ext uri="{63B3BB69-23CF-44E3-9099-C40C66FF867C}">
                    <a14:compatExt spid="_x0000_s285737"/>
                  </a:ext>
                  <a:ext uri="{FF2B5EF4-FFF2-40B4-BE49-F238E27FC236}">
                    <a16:creationId xmlns:a16="http://schemas.microsoft.com/office/drawing/2014/main" id="{00000000-0008-0000-4200-0000295C0400}"/>
                  </a:ext>
                </a:extLst>
              </xdr:cNvPr>
              <xdr:cNvSpPr/>
            </xdr:nvSpPr>
            <xdr:spPr bwMode="auto">
              <a:xfrm>
                <a:off x="7048500" y="5348287"/>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38" name="Option Button 42" hidden="1">
                <a:extLst>
                  <a:ext uri="{63B3BB69-23CF-44E3-9099-C40C66FF867C}">
                    <a14:compatExt spid="_x0000_s285738"/>
                  </a:ext>
                  <a:ext uri="{FF2B5EF4-FFF2-40B4-BE49-F238E27FC236}">
                    <a16:creationId xmlns:a16="http://schemas.microsoft.com/office/drawing/2014/main" id="{00000000-0008-0000-4200-00002A5C0400}"/>
                  </a:ext>
                </a:extLst>
              </xdr:cNvPr>
              <xdr:cNvSpPr/>
            </xdr:nvSpPr>
            <xdr:spPr bwMode="auto">
              <a:xfrm>
                <a:off x="7048500" y="5626099"/>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39" name="Option Button 43" hidden="1">
                <a:extLst>
                  <a:ext uri="{63B3BB69-23CF-44E3-9099-C40C66FF867C}">
                    <a14:compatExt spid="_x0000_s285739"/>
                  </a:ext>
                  <a:ext uri="{FF2B5EF4-FFF2-40B4-BE49-F238E27FC236}">
                    <a16:creationId xmlns:a16="http://schemas.microsoft.com/office/drawing/2014/main" id="{00000000-0008-0000-4200-00002B5C0400}"/>
                  </a:ext>
                </a:extLst>
              </xdr:cNvPr>
              <xdr:cNvSpPr/>
            </xdr:nvSpPr>
            <xdr:spPr bwMode="auto">
              <a:xfrm>
                <a:off x="7048500" y="5903912"/>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40" name="Group Box 44" hidden="1">
                <a:extLst>
                  <a:ext uri="{63B3BB69-23CF-44E3-9099-C40C66FF867C}">
                    <a14:compatExt spid="_x0000_s285740"/>
                  </a:ext>
                  <a:ext uri="{FF2B5EF4-FFF2-40B4-BE49-F238E27FC236}">
                    <a16:creationId xmlns:a16="http://schemas.microsoft.com/office/drawing/2014/main" id="{00000000-0008-0000-4200-00002C5C0400}"/>
                  </a:ext>
                </a:extLst>
              </xdr:cNvPr>
              <xdr:cNvSpPr/>
            </xdr:nvSpPr>
            <xdr:spPr bwMode="auto">
              <a:xfrm>
                <a:off x="6992938" y="5310188"/>
                <a:ext cx="317500" cy="83978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15875</xdr:colOff>
          <xdr:row>30</xdr:row>
          <xdr:rowOff>7935</xdr:rowOff>
        </xdr:from>
        <xdr:to>
          <xdr:col>10</xdr:col>
          <xdr:colOff>333375</xdr:colOff>
          <xdr:row>32</xdr:row>
          <xdr:rowOff>276222</xdr:rowOff>
        </xdr:to>
        <xdr:grpSp>
          <xdr:nvGrpSpPr>
            <xdr:cNvPr id="10" name="グループ化 9">
              <a:extLst>
                <a:ext uri="{FF2B5EF4-FFF2-40B4-BE49-F238E27FC236}">
                  <a16:creationId xmlns:a16="http://schemas.microsoft.com/office/drawing/2014/main" id="{A2151A08-737C-B144-A58A-72723ACE5592}"/>
                </a:ext>
              </a:extLst>
            </xdr:cNvPr>
            <xdr:cNvGrpSpPr/>
          </xdr:nvGrpSpPr>
          <xdr:grpSpPr>
            <a:xfrm>
              <a:off x="6997700" y="7904160"/>
              <a:ext cx="317500" cy="839787"/>
              <a:chOff x="6992938" y="5310188"/>
              <a:chExt cx="317500" cy="839787"/>
            </a:xfrm>
          </xdr:grpSpPr>
          <xdr:sp macro="" textlink="">
            <xdr:nvSpPr>
              <xdr:cNvPr id="285741" name="Option Button 45" hidden="1">
                <a:extLst>
                  <a:ext uri="{63B3BB69-23CF-44E3-9099-C40C66FF867C}">
                    <a14:compatExt spid="_x0000_s285741"/>
                  </a:ext>
                  <a:ext uri="{FF2B5EF4-FFF2-40B4-BE49-F238E27FC236}">
                    <a16:creationId xmlns:a16="http://schemas.microsoft.com/office/drawing/2014/main" id="{00000000-0008-0000-4200-00002D5C0400}"/>
                  </a:ext>
                </a:extLst>
              </xdr:cNvPr>
              <xdr:cNvSpPr/>
            </xdr:nvSpPr>
            <xdr:spPr bwMode="auto">
              <a:xfrm>
                <a:off x="7048500" y="5348287"/>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42" name="Option Button 46" hidden="1">
                <a:extLst>
                  <a:ext uri="{63B3BB69-23CF-44E3-9099-C40C66FF867C}">
                    <a14:compatExt spid="_x0000_s285742"/>
                  </a:ext>
                  <a:ext uri="{FF2B5EF4-FFF2-40B4-BE49-F238E27FC236}">
                    <a16:creationId xmlns:a16="http://schemas.microsoft.com/office/drawing/2014/main" id="{00000000-0008-0000-4200-00002E5C0400}"/>
                  </a:ext>
                </a:extLst>
              </xdr:cNvPr>
              <xdr:cNvSpPr/>
            </xdr:nvSpPr>
            <xdr:spPr bwMode="auto">
              <a:xfrm>
                <a:off x="7048500" y="5626099"/>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43" name="Option Button 47" hidden="1">
                <a:extLst>
                  <a:ext uri="{63B3BB69-23CF-44E3-9099-C40C66FF867C}">
                    <a14:compatExt spid="_x0000_s285743"/>
                  </a:ext>
                  <a:ext uri="{FF2B5EF4-FFF2-40B4-BE49-F238E27FC236}">
                    <a16:creationId xmlns:a16="http://schemas.microsoft.com/office/drawing/2014/main" id="{00000000-0008-0000-4200-00002F5C0400}"/>
                  </a:ext>
                </a:extLst>
              </xdr:cNvPr>
              <xdr:cNvSpPr/>
            </xdr:nvSpPr>
            <xdr:spPr bwMode="auto">
              <a:xfrm>
                <a:off x="7048500" y="5903912"/>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44" name="Group Box 48" hidden="1">
                <a:extLst>
                  <a:ext uri="{63B3BB69-23CF-44E3-9099-C40C66FF867C}">
                    <a14:compatExt spid="_x0000_s285744"/>
                  </a:ext>
                  <a:ext uri="{FF2B5EF4-FFF2-40B4-BE49-F238E27FC236}">
                    <a16:creationId xmlns:a16="http://schemas.microsoft.com/office/drawing/2014/main" id="{00000000-0008-0000-4200-0000305C0400}"/>
                  </a:ext>
                </a:extLst>
              </xdr:cNvPr>
              <xdr:cNvSpPr/>
            </xdr:nvSpPr>
            <xdr:spPr bwMode="auto">
              <a:xfrm>
                <a:off x="6992938" y="5310188"/>
                <a:ext cx="317500" cy="83978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15875</xdr:colOff>
          <xdr:row>33</xdr:row>
          <xdr:rowOff>7935</xdr:rowOff>
        </xdr:from>
        <xdr:to>
          <xdr:col>10</xdr:col>
          <xdr:colOff>333375</xdr:colOff>
          <xdr:row>35</xdr:row>
          <xdr:rowOff>276222</xdr:rowOff>
        </xdr:to>
        <xdr:grpSp>
          <xdr:nvGrpSpPr>
            <xdr:cNvPr id="11" name="グループ化 10">
              <a:extLst>
                <a:ext uri="{FF2B5EF4-FFF2-40B4-BE49-F238E27FC236}">
                  <a16:creationId xmlns:a16="http://schemas.microsoft.com/office/drawing/2014/main" id="{1A2DD269-E547-92AD-9A11-DCBB36439EFF}"/>
                </a:ext>
              </a:extLst>
            </xdr:cNvPr>
            <xdr:cNvGrpSpPr/>
          </xdr:nvGrpSpPr>
          <xdr:grpSpPr>
            <a:xfrm>
              <a:off x="6997700" y="8761410"/>
              <a:ext cx="317500" cy="839787"/>
              <a:chOff x="6992938" y="5310188"/>
              <a:chExt cx="317500" cy="839787"/>
            </a:xfrm>
          </xdr:grpSpPr>
          <xdr:sp macro="" textlink="">
            <xdr:nvSpPr>
              <xdr:cNvPr id="285745" name="Option Button 49" hidden="1">
                <a:extLst>
                  <a:ext uri="{63B3BB69-23CF-44E3-9099-C40C66FF867C}">
                    <a14:compatExt spid="_x0000_s285745"/>
                  </a:ext>
                  <a:ext uri="{FF2B5EF4-FFF2-40B4-BE49-F238E27FC236}">
                    <a16:creationId xmlns:a16="http://schemas.microsoft.com/office/drawing/2014/main" id="{00000000-0008-0000-4200-0000315C0400}"/>
                  </a:ext>
                </a:extLst>
              </xdr:cNvPr>
              <xdr:cNvSpPr/>
            </xdr:nvSpPr>
            <xdr:spPr bwMode="auto">
              <a:xfrm>
                <a:off x="7048500" y="5348287"/>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46" name="Option Button 50" hidden="1">
                <a:extLst>
                  <a:ext uri="{63B3BB69-23CF-44E3-9099-C40C66FF867C}">
                    <a14:compatExt spid="_x0000_s285746"/>
                  </a:ext>
                  <a:ext uri="{FF2B5EF4-FFF2-40B4-BE49-F238E27FC236}">
                    <a16:creationId xmlns:a16="http://schemas.microsoft.com/office/drawing/2014/main" id="{00000000-0008-0000-4200-0000325C0400}"/>
                  </a:ext>
                </a:extLst>
              </xdr:cNvPr>
              <xdr:cNvSpPr/>
            </xdr:nvSpPr>
            <xdr:spPr bwMode="auto">
              <a:xfrm>
                <a:off x="7048500" y="5626099"/>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47" name="Option Button 51" hidden="1">
                <a:extLst>
                  <a:ext uri="{63B3BB69-23CF-44E3-9099-C40C66FF867C}">
                    <a14:compatExt spid="_x0000_s285747"/>
                  </a:ext>
                  <a:ext uri="{FF2B5EF4-FFF2-40B4-BE49-F238E27FC236}">
                    <a16:creationId xmlns:a16="http://schemas.microsoft.com/office/drawing/2014/main" id="{00000000-0008-0000-4200-0000335C0400}"/>
                  </a:ext>
                </a:extLst>
              </xdr:cNvPr>
              <xdr:cNvSpPr/>
            </xdr:nvSpPr>
            <xdr:spPr bwMode="auto">
              <a:xfrm>
                <a:off x="7048500" y="5903912"/>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48" name="Group Box 52" hidden="1">
                <a:extLst>
                  <a:ext uri="{63B3BB69-23CF-44E3-9099-C40C66FF867C}">
                    <a14:compatExt spid="_x0000_s285748"/>
                  </a:ext>
                  <a:ext uri="{FF2B5EF4-FFF2-40B4-BE49-F238E27FC236}">
                    <a16:creationId xmlns:a16="http://schemas.microsoft.com/office/drawing/2014/main" id="{00000000-0008-0000-4200-0000345C0400}"/>
                  </a:ext>
                </a:extLst>
              </xdr:cNvPr>
              <xdr:cNvSpPr/>
            </xdr:nvSpPr>
            <xdr:spPr bwMode="auto">
              <a:xfrm>
                <a:off x="6992938" y="5310188"/>
                <a:ext cx="317500" cy="83978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15875</xdr:colOff>
          <xdr:row>36</xdr:row>
          <xdr:rowOff>7935</xdr:rowOff>
        </xdr:from>
        <xdr:to>
          <xdr:col>10</xdr:col>
          <xdr:colOff>333375</xdr:colOff>
          <xdr:row>38</xdr:row>
          <xdr:rowOff>276222</xdr:rowOff>
        </xdr:to>
        <xdr:grpSp>
          <xdr:nvGrpSpPr>
            <xdr:cNvPr id="12" name="グループ化 11">
              <a:extLst>
                <a:ext uri="{FF2B5EF4-FFF2-40B4-BE49-F238E27FC236}">
                  <a16:creationId xmlns:a16="http://schemas.microsoft.com/office/drawing/2014/main" id="{4A3C331B-2373-4077-DF42-81D4B4181B1D}"/>
                </a:ext>
              </a:extLst>
            </xdr:cNvPr>
            <xdr:cNvGrpSpPr/>
          </xdr:nvGrpSpPr>
          <xdr:grpSpPr>
            <a:xfrm>
              <a:off x="6997700" y="9618660"/>
              <a:ext cx="317500" cy="839787"/>
              <a:chOff x="6992938" y="5310188"/>
              <a:chExt cx="317500" cy="839787"/>
            </a:xfrm>
          </xdr:grpSpPr>
          <xdr:sp macro="" textlink="">
            <xdr:nvSpPr>
              <xdr:cNvPr id="285749" name="Option Button 53" hidden="1">
                <a:extLst>
                  <a:ext uri="{63B3BB69-23CF-44E3-9099-C40C66FF867C}">
                    <a14:compatExt spid="_x0000_s285749"/>
                  </a:ext>
                  <a:ext uri="{FF2B5EF4-FFF2-40B4-BE49-F238E27FC236}">
                    <a16:creationId xmlns:a16="http://schemas.microsoft.com/office/drawing/2014/main" id="{00000000-0008-0000-4200-0000355C0400}"/>
                  </a:ext>
                </a:extLst>
              </xdr:cNvPr>
              <xdr:cNvSpPr/>
            </xdr:nvSpPr>
            <xdr:spPr bwMode="auto">
              <a:xfrm>
                <a:off x="7048500" y="5348287"/>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50" name="Option Button 54" hidden="1">
                <a:extLst>
                  <a:ext uri="{63B3BB69-23CF-44E3-9099-C40C66FF867C}">
                    <a14:compatExt spid="_x0000_s285750"/>
                  </a:ext>
                  <a:ext uri="{FF2B5EF4-FFF2-40B4-BE49-F238E27FC236}">
                    <a16:creationId xmlns:a16="http://schemas.microsoft.com/office/drawing/2014/main" id="{00000000-0008-0000-4200-0000365C0400}"/>
                  </a:ext>
                </a:extLst>
              </xdr:cNvPr>
              <xdr:cNvSpPr/>
            </xdr:nvSpPr>
            <xdr:spPr bwMode="auto">
              <a:xfrm>
                <a:off x="7048500" y="5626099"/>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51" name="Option Button 55" hidden="1">
                <a:extLst>
                  <a:ext uri="{63B3BB69-23CF-44E3-9099-C40C66FF867C}">
                    <a14:compatExt spid="_x0000_s285751"/>
                  </a:ext>
                  <a:ext uri="{FF2B5EF4-FFF2-40B4-BE49-F238E27FC236}">
                    <a16:creationId xmlns:a16="http://schemas.microsoft.com/office/drawing/2014/main" id="{00000000-0008-0000-4200-0000375C0400}"/>
                  </a:ext>
                </a:extLst>
              </xdr:cNvPr>
              <xdr:cNvSpPr/>
            </xdr:nvSpPr>
            <xdr:spPr bwMode="auto">
              <a:xfrm>
                <a:off x="7048500" y="5903912"/>
                <a:ext cx="222250" cy="2079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85752" name="Group Box 56" hidden="1">
                <a:extLst>
                  <a:ext uri="{63B3BB69-23CF-44E3-9099-C40C66FF867C}">
                    <a14:compatExt spid="_x0000_s285752"/>
                  </a:ext>
                  <a:ext uri="{FF2B5EF4-FFF2-40B4-BE49-F238E27FC236}">
                    <a16:creationId xmlns:a16="http://schemas.microsoft.com/office/drawing/2014/main" id="{00000000-0008-0000-4200-0000385C0400}"/>
                  </a:ext>
                </a:extLst>
              </xdr:cNvPr>
              <xdr:cNvSpPr/>
            </xdr:nvSpPr>
            <xdr:spPr bwMode="auto">
              <a:xfrm>
                <a:off x="6992938" y="5310188"/>
                <a:ext cx="317500" cy="83978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twoCellAnchor>
    <xdr:from>
      <xdr:col>28</xdr:col>
      <xdr:colOff>104776</xdr:colOff>
      <xdr:row>2</xdr:row>
      <xdr:rowOff>85725</xdr:rowOff>
    </xdr:from>
    <xdr:to>
      <xdr:col>30</xdr:col>
      <xdr:colOff>371476</xdr:colOff>
      <xdr:row>10</xdr:row>
      <xdr:rowOff>123824</xdr:rowOff>
    </xdr:to>
    <xdr:sp macro="" textlink="">
      <xdr:nvSpPr>
        <xdr:cNvPr id="13" name="角丸四角形吹き出し 2">
          <a:extLst>
            <a:ext uri="{FF2B5EF4-FFF2-40B4-BE49-F238E27FC236}">
              <a16:creationId xmlns:a16="http://schemas.microsoft.com/office/drawing/2014/main" id="{ADA3F7BF-8956-4E41-98F0-AD3A957B3D18}"/>
            </a:ext>
          </a:extLst>
        </xdr:cNvPr>
        <xdr:cNvSpPr/>
      </xdr:nvSpPr>
      <xdr:spPr>
        <a:xfrm>
          <a:off x="10620376" y="390525"/>
          <a:ext cx="1638300" cy="2133599"/>
        </a:xfrm>
        <a:prstGeom prst="wedgeRoundRectCallout">
          <a:avLst>
            <a:gd name="adj1" fmla="val -48093"/>
            <a:gd name="adj2" fmla="val -3862"/>
            <a:gd name="adj3" fmla="val 16667"/>
          </a:avLst>
        </a:prstGeom>
        <a:solidFill>
          <a:sysClr val="window" lastClr="FFFFFF"/>
        </a:solidFill>
        <a:ln w="12700" cap="flat" cmpd="sng" algn="ctr">
          <a:solidFill>
            <a:srgbClr val="003399"/>
          </a:solidFill>
          <a:prstDash val="solid"/>
        </a:ln>
        <a:effectLst/>
      </xdr:spPr>
      <xdr:txBody>
        <a:bodyPr vertOverflow="clip" horzOverflow="clip" lIns="36000" tIns="0" rIns="0" bIns="0" spcCol="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baseline="0">
              <a:effectLst/>
              <a:latin typeface="+mn-lt"/>
              <a:ea typeface="+mn-ea"/>
              <a:cs typeface="+mn-cs"/>
            </a:rPr>
            <a:t>2025</a:t>
          </a:r>
          <a:r>
            <a:rPr lang="ja-JP" altLang="ja-JP" sz="1100" b="0" i="0" baseline="0">
              <a:effectLst/>
              <a:latin typeface="+mn-lt"/>
              <a:ea typeface="+mn-ea"/>
              <a:cs typeface="+mn-cs"/>
            </a:rPr>
            <a:t>年度の実施状況を記入してください</a:t>
          </a:r>
          <a:r>
            <a:rPr kumimoji="1" lang="ja-JP" altLang="ja-JP" sz="1100" b="0" i="0" baseline="0">
              <a:effectLst/>
              <a:latin typeface="+mn-lt"/>
              <a:ea typeface="+mn-ea"/>
              <a:cs typeface="+mn-cs"/>
            </a:rPr>
            <a:t> </a:t>
          </a:r>
          <a:endParaRPr kumimoji="1" lang="en-US" altLang="ja-JP" sz="1100" b="0" i="0" baseline="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0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前年度に提出した計画書の内容を表示していますので、参考にしてください</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baseline="0">
              <a:effectLst/>
              <a:latin typeface="+mn-lt"/>
              <a:ea typeface="+mn-ea"/>
              <a:cs typeface="+mn-cs"/>
            </a:rPr>
            <a:t>※</a:t>
          </a:r>
          <a:r>
            <a:rPr lang="ja-JP" altLang="ja-JP" sz="1100" b="0" i="0" baseline="0">
              <a:effectLst/>
              <a:latin typeface="+mn-lt"/>
              <a:ea typeface="+mn-ea"/>
              <a:cs typeface="+mn-cs"/>
            </a:rPr>
            <a:t>計画書が未入力時には　＃</a:t>
          </a:r>
          <a:r>
            <a:rPr lang="en-US" altLang="ja-JP" sz="1100" b="0" i="0" baseline="0">
              <a:effectLst/>
              <a:latin typeface="+mn-lt"/>
              <a:ea typeface="+mn-ea"/>
              <a:cs typeface="+mn-cs"/>
            </a:rPr>
            <a:t>VALUE</a:t>
          </a:r>
          <a:r>
            <a:rPr lang="ja-JP" altLang="ja-JP" sz="1100" b="0" i="0" baseline="0">
              <a:effectLst/>
              <a:latin typeface="+mn-lt"/>
              <a:ea typeface="+mn-ea"/>
              <a:cs typeface="+mn-cs"/>
            </a:rPr>
            <a:t>！と表示します</a:t>
          </a:r>
          <a:endParaRPr lang="ja-JP" altLang="ja-JP" sz="10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28</xdr:col>
      <xdr:colOff>114300</xdr:colOff>
      <xdr:row>14</xdr:row>
      <xdr:rowOff>85725</xdr:rowOff>
    </xdr:from>
    <xdr:to>
      <xdr:col>30</xdr:col>
      <xdr:colOff>428625</xdr:colOff>
      <xdr:row>31</xdr:row>
      <xdr:rowOff>266700</xdr:rowOff>
    </xdr:to>
    <xdr:sp macro="" textlink="">
      <xdr:nvSpPr>
        <xdr:cNvPr id="14" name="角丸四角形吹き出し 2">
          <a:extLst>
            <a:ext uri="{FF2B5EF4-FFF2-40B4-BE49-F238E27FC236}">
              <a16:creationId xmlns:a16="http://schemas.microsoft.com/office/drawing/2014/main" id="{83B8F5EE-1A84-4585-A3B5-BCE10B386018}"/>
            </a:ext>
          </a:extLst>
        </xdr:cNvPr>
        <xdr:cNvSpPr/>
      </xdr:nvSpPr>
      <xdr:spPr>
        <a:xfrm>
          <a:off x="10629900" y="3409950"/>
          <a:ext cx="1685925" cy="5038725"/>
        </a:xfrm>
        <a:prstGeom prst="wedgeRoundRectCallout">
          <a:avLst>
            <a:gd name="adj1" fmla="val -48093"/>
            <a:gd name="adj2" fmla="val -3862"/>
            <a:gd name="adj3" fmla="val 16667"/>
          </a:avLst>
        </a:prstGeom>
        <a:solidFill>
          <a:sysClr val="window" lastClr="FFFFFF"/>
        </a:solidFill>
        <a:ln w="12700" cap="flat" cmpd="sng" algn="ctr">
          <a:solidFill>
            <a:srgbClr val="003399"/>
          </a:solidFill>
          <a:prstDash val="solid"/>
        </a:ln>
        <a:effectLst/>
      </xdr:spPr>
      <xdr:txBody>
        <a:bodyPr vertOverflow="clip" horzOverflow="clip" lIns="36000" tIns="0" rIns="0" bIns="0" spcCol="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baseline="0">
              <a:effectLst/>
              <a:latin typeface="+mn-lt"/>
              <a:ea typeface="+mn-ea"/>
              <a:cs typeface="+mn-cs"/>
            </a:rPr>
            <a:t>2025</a:t>
          </a:r>
          <a:r>
            <a:rPr lang="ja-JP" altLang="ja-JP" sz="1100" b="0" i="0" baseline="0">
              <a:effectLst/>
              <a:latin typeface="+mn-lt"/>
              <a:ea typeface="+mn-ea"/>
              <a:cs typeface="+mn-cs"/>
            </a:rPr>
            <a:t>年度の実施状況を記入してください</a:t>
          </a:r>
          <a:r>
            <a:rPr kumimoji="1" lang="ja-JP" altLang="ja-JP" sz="1100" b="0" i="0" baseline="0">
              <a:effectLst/>
              <a:latin typeface="+mn-lt"/>
              <a:ea typeface="+mn-ea"/>
              <a:cs typeface="+mn-cs"/>
            </a:rPr>
            <a:t> </a:t>
          </a:r>
          <a:endParaRPr kumimoji="1" lang="en-US" altLang="ja-JP" sz="1100" b="0" i="0" baseline="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0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前年度に提出した計画書の内容を表示していますので、参考にしてください</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baseline="0">
              <a:effectLst/>
              <a:latin typeface="+mn-lt"/>
              <a:ea typeface="+mn-ea"/>
              <a:cs typeface="+mn-cs"/>
            </a:rPr>
            <a:t>※</a:t>
          </a:r>
          <a:r>
            <a:rPr lang="ja-JP" altLang="ja-JP" sz="1100" b="0" i="0" baseline="0">
              <a:effectLst/>
              <a:latin typeface="+mn-lt"/>
              <a:ea typeface="+mn-ea"/>
              <a:cs typeface="+mn-cs"/>
            </a:rPr>
            <a:t>計画書が未入力時には　＃</a:t>
          </a:r>
          <a:r>
            <a:rPr lang="en-US" altLang="ja-JP" sz="1100" b="0" i="0" baseline="0">
              <a:effectLst/>
              <a:latin typeface="+mn-lt"/>
              <a:ea typeface="+mn-ea"/>
              <a:cs typeface="+mn-cs"/>
            </a:rPr>
            <a:t>VALUE</a:t>
          </a:r>
          <a:r>
            <a:rPr lang="ja-JP" altLang="ja-JP" sz="1100" b="0" i="0" baseline="0">
              <a:effectLst/>
              <a:latin typeface="+mn-lt"/>
              <a:ea typeface="+mn-ea"/>
              <a:cs typeface="+mn-cs"/>
            </a:rPr>
            <a:t>！と表示します</a:t>
          </a:r>
          <a:endParaRPr lang="ja-JP" altLang="ja-JP" sz="10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257175</xdr:colOff>
      <xdr:row>6</xdr:row>
      <xdr:rowOff>304800</xdr:rowOff>
    </xdr:from>
    <xdr:to>
      <xdr:col>8</xdr:col>
      <xdr:colOff>638175</xdr:colOff>
      <xdr:row>7</xdr:row>
      <xdr:rowOff>69850</xdr:rowOff>
    </xdr:to>
    <xdr:sp macro="" textlink="">
      <xdr:nvSpPr>
        <xdr:cNvPr id="2" name="左矢印 1">
          <a:extLst>
            <a:ext uri="{FF2B5EF4-FFF2-40B4-BE49-F238E27FC236}">
              <a16:creationId xmlns:a16="http://schemas.microsoft.com/office/drawing/2014/main" id="{9D43A300-0711-4EE8-8C63-7A54F19F8074}"/>
            </a:ext>
          </a:extLst>
        </xdr:cNvPr>
        <xdr:cNvSpPr/>
      </xdr:nvSpPr>
      <xdr:spPr>
        <a:xfrm>
          <a:off x="7753350" y="2105025"/>
          <a:ext cx="381000" cy="14605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542925</xdr:colOff>
      <xdr:row>5</xdr:row>
      <xdr:rowOff>66675</xdr:rowOff>
    </xdr:from>
    <xdr:to>
      <xdr:col>17</xdr:col>
      <xdr:colOff>304799</xdr:colOff>
      <xdr:row>9</xdr:row>
      <xdr:rowOff>190501</xdr:rowOff>
    </xdr:to>
    <xdr:sp macro="" textlink="">
      <xdr:nvSpPr>
        <xdr:cNvPr id="4" name="角丸四角形吹き出し 2">
          <a:extLst>
            <a:ext uri="{FF2B5EF4-FFF2-40B4-BE49-F238E27FC236}">
              <a16:creationId xmlns:a16="http://schemas.microsoft.com/office/drawing/2014/main" id="{FC022692-2FEE-43D6-8C75-E8222E1317CF}"/>
            </a:ext>
          </a:extLst>
        </xdr:cNvPr>
        <xdr:cNvSpPr/>
      </xdr:nvSpPr>
      <xdr:spPr>
        <a:xfrm>
          <a:off x="8039100" y="1485900"/>
          <a:ext cx="5248274" cy="1647826"/>
        </a:xfrm>
        <a:prstGeom prst="wedgeRoundRectCallout">
          <a:avLst>
            <a:gd name="adj1" fmla="val -48093"/>
            <a:gd name="adj2" fmla="val -3862"/>
            <a:gd name="adj3" fmla="val 16667"/>
          </a:avLst>
        </a:prstGeom>
        <a:solidFill>
          <a:sysClr val="window" lastClr="FFFFFF"/>
        </a:solidFill>
        <a:ln w="12700" cap="flat" cmpd="sng" algn="ctr">
          <a:solidFill>
            <a:srgbClr val="003399"/>
          </a:solidFill>
          <a:prstDash val="solid"/>
        </a:ln>
        <a:effectLst/>
      </xdr:spPr>
      <xdr:txBody>
        <a:bodyPr vertOverflow="clip" horzOverflow="clip" lIns="36000" tIns="0" rIns="0" bIns="0" spcCol="0" rtlCol="0" anchor="t" anchorCtr="0"/>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r>
            <a:rPr lang="ja-JP" altLang="en-US" sz="1100">
              <a:effectLst/>
              <a:latin typeface="+mn-lt"/>
              <a:ea typeface="+mn-ea"/>
              <a:cs typeface="+mn-cs"/>
            </a:rPr>
            <a:t>・</a:t>
          </a:r>
          <a:r>
            <a:rPr lang="ja-JP" altLang="ja-JP" sz="1100">
              <a:effectLst/>
              <a:latin typeface="+mn-lt"/>
              <a:ea typeface="+mn-ea"/>
              <a:cs typeface="+mn-cs"/>
            </a:rPr>
            <a:t>実施年度において実施した、地球温暖化を防止する対策の対策分類をプルダウン</a:t>
          </a:r>
          <a:endParaRPr lang="en-US" altLang="ja-JP" sz="1100">
            <a:effectLst/>
            <a:latin typeface="+mn-lt"/>
            <a:ea typeface="+mn-ea"/>
            <a:cs typeface="+mn-cs"/>
          </a:endParaRPr>
        </a:p>
        <a:p>
          <a:r>
            <a:rPr lang="ja-JP" altLang="en-US" sz="1100">
              <a:effectLst/>
              <a:latin typeface="+mn-lt"/>
              <a:ea typeface="+mn-ea"/>
              <a:cs typeface="+mn-cs"/>
            </a:rPr>
            <a:t>　</a:t>
          </a:r>
          <a:r>
            <a:rPr lang="ja-JP" altLang="ja-JP" sz="1100">
              <a:effectLst/>
              <a:latin typeface="+mn-lt"/>
              <a:ea typeface="+mn-ea"/>
              <a:cs typeface="+mn-cs"/>
            </a:rPr>
            <a:t>リストから選択してください</a:t>
          </a:r>
          <a:endParaRPr lang="en-US" altLang="ja-JP" sz="1100">
            <a:effectLst/>
            <a:latin typeface="+mn-lt"/>
            <a:ea typeface="+mn-ea"/>
            <a:cs typeface="+mn-cs"/>
          </a:endParaRPr>
        </a:p>
        <a:p>
          <a:endParaRPr lang="en-US" altLang="ja-JP" sz="1100">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a:t>
          </a:r>
          <a:r>
            <a:rPr lang="ja-JP" altLang="ja-JP" sz="1100">
              <a:effectLst/>
              <a:latin typeface="+mn-lt"/>
              <a:ea typeface="+mn-ea"/>
              <a:cs typeface="+mn-cs"/>
            </a:rPr>
            <a:t>実施年度において実施した、地球温暖化を防止する対策の具体的な取り組み内容</a:t>
          </a:r>
          <a:endParaRPr lang="en-US" altLang="ja-JP" sz="1100">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　</a:t>
          </a:r>
          <a:r>
            <a:rPr lang="ja-JP" altLang="ja-JP" sz="1100">
              <a:effectLst/>
              <a:latin typeface="+mn-lt"/>
              <a:ea typeface="+mn-ea"/>
              <a:cs typeface="+mn-cs"/>
            </a:rPr>
            <a:t>を記載してください</a:t>
          </a:r>
          <a:endParaRPr lang="en-US" altLang="ja-JP" sz="1100">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　</a:t>
          </a:r>
          <a:r>
            <a:rPr lang="ja-JP" altLang="ja-JP" sz="1100">
              <a:effectLst/>
              <a:latin typeface="+mn-lt"/>
              <a:ea typeface="+mn-ea"/>
              <a:cs typeface="+mn-cs"/>
            </a:rPr>
            <a:t>特に具体的な削減量を記載できるような取組であれば、積極的にご記入ください</a:t>
          </a:r>
        </a:p>
        <a:p>
          <a:endParaRPr lang="ja-JP" altLang="ja-JP" sz="1100">
            <a:effectLst/>
            <a:latin typeface="+mn-lt"/>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15</xdr:col>
      <xdr:colOff>45243</xdr:colOff>
      <xdr:row>6</xdr:row>
      <xdr:rowOff>185738</xdr:rowOff>
    </xdr:from>
    <xdr:to>
      <xdr:col>15</xdr:col>
      <xdr:colOff>431005</xdr:colOff>
      <xdr:row>6</xdr:row>
      <xdr:rowOff>331788</xdr:rowOff>
    </xdr:to>
    <xdr:sp macro="" textlink="">
      <xdr:nvSpPr>
        <xdr:cNvPr id="3" name="左矢印 1">
          <a:extLst>
            <a:ext uri="{FF2B5EF4-FFF2-40B4-BE49-F238E27FC236}">
              <a16:creationId xmlns:a16="http://schemas.microsoft.com/office/drawing/2014/main" id="{E966E014-2215-498E-8348-025E6B7F2103}"/>
            </a:ext>
          </a:extLst>
        </xdr:cNvPr>
        <xdr:cNvSpPr/>
      </xdr:nvSpPr>
      <xdr:spPr>
        <a:xfrm>
          <a:off x="7074693" y="1852613"/>
          <a:ext cx="385762" cy="14605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371476</xdr:colOff>
      <xdr:row>3</xdr:row>
      <xdr:rowOff>352425</xdr:rowOff>
    </xdr:from>
    <xdr:to>
      <xdr:col>28</xdr:col>
      <xdr:colOff>466725</xdr:colOff>
      <xdr:row>9</xdr:row>
      <xdr:rowOff>66675</xdr:rowOff>
    </xdr:to>
    <xdr:sp macro="" textlink="">
      <xdr:nvSpPr>
        <xdr:cNvPr id="2" name="角丸四角形吹き出し 2">
          <a:extLst>
            <a:ext uri="{FF2B5EF4-FFF2-40B4-BE49-F238E27FC236}">
              <a16:creationId xmlns:a16="http://schemas.microsoft.com/office/drawing/2014/main" id="{396720BD-3050-4BFE-A528-78CBFE13970B}"/>
            </a:ext>
          </a:extLst>
        </xdr:cNvPr>
        <xdr:cNvSpPr/>
      </xdr:nvSpPr>
      <xdr:spPr>
        <a:xfrm>
          <a:off x="7400926" y="914400"/>
          <a:ext cx="4991099" cy="2333625"/>
        </a:xfrm>
        <a:prstGeom prst="wedgeRoundRectCallout">
          <a:avLst>
            <a:gd name="adj1" fmla="val -48093"/>
            <a:gd name="adj2" fmla="val -3862"/>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t" anchorCtr="0"/>
        <a:lstStyle/>
        <a:p>
          <a:pPr algn="l"/>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事業所ごとに以下の各項目を入力してください　</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　・事業所等の名称は、</a:t>
          </a:r>
          <a:r>
            <a:rPr kumimoji="0" lang="en-US" altLang="ja-JP" sz="1000" b="0">
              <a:solidFill>
                <a:schemeClr val="tx1"/>
              </a:solidFill>
              <a:effectLst/>
              <a:latin typeface="+mn-lt"/>
              <a:ea typeface="+mn-ea"/>
              <a:cs typeface="+mn-cs"/>
            </a:rPr>
            <a:t>『</a:t>
          </a:r>
          <a:r>
            <a:rPr kumimoji="0" lang="ja-JP" altLang="en-US" sz="1000" b="0">
              <a:solidFill>
                <a:schemeClr val="tx1"/>
              </a:solidFill>
              <a:effectLst/>
              <a:latin typeface="+mn-lt"/>
              <a:ea typeface="+mn-ea"/>
              <a:cs typeface="+mn-cs"/>
            </a:rPr>
            <a:t>使用量</a:t>
          </a:r>
          <a:r>
            <a:rPr kumimoji="0" lang="en-US" altLang="ja-JP" sz="1000" b="0">
              <a:solidFill>
                <a:schemeClr val="tx1"/>
              </a:solidFill>
              <a:effectLst/>
              <a:latin typeface="+mn-lt"/>
              <a:ea typeface="+mn-ea"/>
              <a:cs typeface="+mn-cs"/>
            </a:rPr>
            <a:t>1,2</a:t>
          </a:r>
          <a:r>
            <a:rPr kumimoji="0" lang="ja-JP" altLang="en-US" sz="1000" b="0">
              <a:solidFill>
                <a:schemeClr val="tx1"/>
              </a:solidFill>
              <a:effectLst/>
              <a:latin typeface="+mn-lt"/>
              <a:ea typeface="+mn-ea"/>
              <a:cs typeface="+mn-cs"/>
            </a:rPr>
            <a:t>シート</a:t>
          </a:r>
          <a:r>
            <a:rPr kumimoji="0" lang="en-US" altLang="ja-JP" sz="1000" b="0">
              <a:solidFill>
                <a:schemeClr val="tx1"/>
              </a:solidFill>
              <a:effectLst/>
              <a:latin typeface="+mn-lt"/>
              <a:ea typeface="+mn-ea"/>
              <a:cs typeface="+mn-cs"/>
            </a:rPr>
            <a:t>』</a:t>
          </a:r>
          <a:r>
            <a:rPr kumimoji="0" lang="ja-JP" altLang="en-US" sz="1000" b="0">
              <a:solidFill>
                <a:schemeClr val="tx1"/>
              </a:solidFill>
              <a:effectLst/>
              <a:latin typeface="+mn-lt"/>
              <a:ea typeface="+mn-ea"/>
              <a:cs typeface="+mn-cs"/>
            </a:rPr>
            <a:t>の情報が反映されますので、</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　　異なっていましたら</a:t>
          </a:r>
          <a:r>
            <a:rPr lang="ja-JP" altLang="ja-JP" sz="1100" b="0">
              <a:solidFill>
                <a:schemeClr val="tx1"/>
              </a:solidFill>
              <a:effectLst/>
              <a:latin typeface="+mn-lt"/>
              <a:ea typeface="+mn-ea"/>
              <a:cs typeface="+mn-cs"/>
            </a:rPr>
            <a:t>、</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使用量</a:t>
          </a:r>
          <a:r>
            <a:rPr lang="en-US" altLang="ja-JP" sz="1100" b="0">
              <a:solidFill>
                <a:schemeClr val="tx1"/>
              </a:solidFill>
              <a:effectLst/>
              <a:latin typeface="+mn-lt"/>
              <a:ea typeface="+mn-ea"/>
              <a:cs typeface="+mn-cs"/>
            </a:rPr>
            <a:t>1,2</a:t>
          </a:r>
          <a:r>
            <a:rPr lang="ja-JP" altLang="ja-JP" sz="1100" b="0">
              <a:solidFill>
                <a:schemeClr val="tx1"/>
              </a:solidFill>
              <a:effectLst/>
              <a:latin typeface="+mn-lt"/>
              <a:ea typeface="+mn-ea"/>
              <a:cs typeface="+mn-cs"/>
            </a:rPr>
            <a:t>シート</a:t>
          </a:r>
          <a:r>
            <a:rPr lang="en-US" altLang="ja-JP" sz="1100" b="0">
              <a:solidFill>
                <a:schemeClr val="tx1"/>
              </a:solidFill>
              <a:effectLst/>
              <a:latin typeface="+mn-lt"/>
              <a:ea typeface="+mn-ea"/>
              <a:cs typeface="+mn-cs"/>
            </a:rPr>
            <a:t>』</a:t>
          </a:r>
          <a:r>
            <a:rPr lang="ja-JP" altLang="en-US" sz="1100" b="0">
              <a:solidFill>
                <a:schemeClr val="tx1"/>
              </a:solidFill>
              <a:effectLst/>
              <a:latin typeface="+mn-lt"/>
              <a:ea typeface="+mn-ea"/>
              <a:cs typeface="+mn-cs"/>
            </a:rPr>
            <a:t>の</a:t>
          </a:r>
          <a:r>
            <a:rPr lang="en-US" altLang="ja-JP" sz="1100" b="0">
              <a:solidFill>
                <a:schemeClr val="tx1"/>
              </a:solidFill>
              <a:effectLst/>
              <a:latin typeface="+mn-lt"/>
              <a:ea typeface="+mn-ea"/>
              <a:cs typeface="+mn-cs"/>
            </a:rPr>
            <a:t>28</a:t>
          </a:r>
          <a:r>
            <a:rPr lang="ja-JP" altLang="en-US" sz="1100" b="0">
              <a:solidFill>
                <a:schemeClr val="tx1"/>
              </a:solidFill>
              <a:effectLst/>
              <a:latin typeface="+mn-lt"/>
              <a:ea typeface="+mn-ea"/>
              <a:cs typeface="+mn-cs"/>
            </a:rPr>
            <a:t>行目の事業所名を修正してください</a:t>
          </a:r>
          <a:endParaRPr lang="en-US" altLang="ja-JP" sz="1100" b="0">
            <a:solidFill>
              <a:schemeClr val="tx1"/>
            </a:solidFill>
            <a:effectLst/>
            <a:latin typeface="+mn-lt"/>
            <a:ea typeface="+mn-ea"/>
            <a:cs typeface="+mn-cs"/>
          </a:endParaRPr>
        </a:p>
        <a:p>
          <a:pPr algn="l"/>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　・事業所の所在地を入力してください。</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　・事業所の総延床面積を入力してください</a:t>
          </a:r>
          <a:endParaRPr kumimoji="0" lang="en-US" altLang="ja-JP" sz="1000" b="0">
            <a:solidFill>
              <a:schemeClr val="tx1"/>
            </a:solidFill>
            <a:effectLst/>
            <a:latin typeface="+mn-lt"/>
            <a:ea typeface="+mn-ea"/>
            <a:cs typeface="+mn-cs"/>
          </a:endParaRPr>
        </a:p>
        <a:p>
          <a:pPr algn="l"/>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以下の項目はプルダウンリストから選択してください</a:t>
          </a:r>
          <a:r>
            <a:rPr kumimoji="0" lang="en-US" altLang="ja-JP" sz="1000" b="0">
              <a:solidFill>
                <a:schemeClr val="tx1"/>
              </a:solidFill>
              <a:effectLst/>
              <a:latin typeface="+mn-lt"/>
              <a:ea typeface="+mn-ea"/>
              <a:cs typeface="+mn-cs"/>
            </a:rPr>
            <a:t> </a:t>
          </a:r>
        </a:p>
        <a:p>
          <a:pPr algn="l"/>
          <a:r>
            <a:rPr kumimoji="0" lang="ja-JP" altLang="en-US" sz="1000" b="0">
              <a:solidFill>
                <a:schemeClr val="tx1"/>
              </a:solidFill>
              <a:effectLst/>
              <a:latin typeface="+mn-lt"/>
              <a:ea typeface="+mn-ea"/>
              <a:cs typeface="+mn-cs"/>
            </a:rPr>
            <a:t>　・事業所の区分</a:t>
          </a:r>
          <a:endParaRPr kumimoji="1" lang="en-US" altLang="ja-JP" sz="1000" b="0">
            <a:solidFill>
              <a:schemeClr val="tx1"/>
            </a:solidFill>
            <a:effectLst/>
            <a:latin typeface="+mn-lt"/>
            <a:ea typeface="+mn-ea"/>
            <a:cs typeface="+mn-cs"/>
          </a:endParaRPr>
        </a:p>
        <a:p>
          <a:pPr algn="l"/>
          <a:r>
            <a:rPr kumimoji="1" lang="ja-JP" altLang="en-US" sz="1000" b="0">
              <a:solidFill>
                <a:schemeClr val="tx1"/>
              </a:solidFill>
              <a:effectLst/>
              <a:latin typeface="+mn-lt"/>
              <a:ea typeface="+mn-ea"/>
              <a:cs typeface="+mn-cs"/>
            </a:rPr>
            <a:t>　・事業所のエネルギー管理権限の有無</a:t>
          </a:r>
          <a:endParaRPr kumimoji="1" lang="en-US" altLang="ja-JP" sz="1000" b="0">
            <a:solidFill>
              <a:schemeClr val="tx1"/>
            </a:solidFill>
            <a:effectLst/>
            <a:latin typeface="+mn-lt"/>
            <a:ea typeface="+mn-ea"/>
            <a:cs typeface="+mn-cs"/>
          </a:endParaRPr>
        </a:p>
        <a:p>
          <a:pPr algn="l"/>
          <a:r>
            <a:rPr kumimoji="1" lang="ja-JP" altLang="en-US" sz="1000" b="0">
              <a:solidFill>
                <a:schemeClr val="tx1"/>
              </a:solidFill>
              <a:effectLst/>
              <a:latin typeface="+mn-lt"/>
              <a:ea typeface="+mn-ea"/>
              <a:cs typeface="+mn-cs"/>
            </a:rPr>
            <a:t>　・事業所の所有形態</a:t>
          </a:r>
          <a:endParaRPr kumimoji="1" lang="en-US" altLang="ja-JP" sz="1000" b="0">
            <a:solidFill>
              <a:schemeClr val="tx1"/>
            </a:solidFill>
            <a:effectLst/>
            <a:latin typeface="+mn-lt"/>
            <a:ea typeface="+mn-ea"/>
            <a:cs typeface="+mn-cs"/>
          </a:endParaRPr>
        </a:p>
      </xdr:txBody>
    </xdr:sp>
    <xdr:clientData/>
  </xdr:twoCellAnchor>
  <xdr:twoCellAnchor>
    <xdr:from>
      <xdr:col>25</xdr:col>
      <xdr:colOff>561975</xdr:colOff>
      <xdr:row>6</xdr:row>
      <xdr:rowOff>66675</xdr:rowOff>
    </xdr:from>
    <xdr:to>
      <xdr:col>27</xdr:col>
      <xdr:colOff>447675</xdr:colOff>
      <xdr:row>6</xdr:row>
      <xdr:rowOff>409575</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597E134F-1437-4D44-8421-1D47F41BB093}"/>
            </a:ext>
          </a:extLst>
        </xdr:cNvPr>
        <xdr:cNvSpPr/>
      </xdr:nvSpPr>
      <xdr:spPr>
        <a:xfrm>
          <a:off x="10429875" y="1733550"/>
          <a:ext cx="1257300" cy="342900"/>
        </a:xfrm>
        <a:prstGeom prst="bevel">
          <a:avLst/>
        </a:prstGeom>
        <a:solidFill>
          <a:srgbClr val="4F81BD"/>
        </a:solidFill>
        <a:ln w="25400" cap="flat" cmpd="sng" algn="ctr">
          <a:solidFill>
            <a:srgbClr val="4F81BD">
              <a:shade val="15000"/>
            </a:srgbClr>
          </a:solidFill>
          <a:prstDash val="solid"/>
        </a:ln>
        <a:effectLst/>
      </xdr:spPr>
      <xdr:txBody>
        <a:bodyPr vertOverflow="clip" horzOverflow="clip" lIns="36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使用量１，２シートへ</a:t>
          </a:r>
        </a:p>
      </xdr:txBody>
    </xdr:sp>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18</xdr:row>
          <xdr:rowOff>19050</xdr:rowOff>
        </xdr:from>
        <xdr:to>
          <xdr:col>4</xdr:col>
          <xdr:colOff>19050</xdr:colOff>
          <xdr:row>18</xdr:row>
          <xdr:rowOff>323850</xdr:rowOff>
        </xdr:to>
        <xdr:sp macro="" textlink="">
          <xdr:nvSpPr>
            <xdr:cNvPr id="78853" name="Check Box 5" hidden="1">
              <a:extLst>
                <a:ext uri="{63B3BB69-23CF-44E3-9099-C40C66FF867C}">
                  <a14:compatExt spid="_x0000_s78853"/>
                </a:ext>
                <a:ext uri="{FF2B5EF4-FFF2-40B4-BE49-F238E27FC236}">
                  <a16:creationId xmlns:a16="http://schemas.microsoft.com/office/drawing/2014/main" id="{00000000-0008-0000-4500-00000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19</xdr:row>
          <xdr:rowOff>28575</xdr:rowOff>
        </xdr:from>
        <xdr:to>
          <xdr:col>4</xdr:col>
          <xdr:colOff>0</xdr:colOff>
          <xdr:row>19</xdr:row>
          <xdr:rowOff>295275</xdr:rowOff>
        </xdr:to>
        <xdr:sp macro="" textlink="">
          <xdr:nvSpPr>
            <xdr:cNvPr id="78854" name="Check Box 6" hidden="1">
              <a:extLst>
                <a:ext uri="{63B3BB69-23CF-44E3-9099-C40C66FF867C}">
                  <a14:compatExt spid="_x0000_s78854"/>
                </a:ext>
                <a:ext uri="{FF2B5EF4-FFF2-40B4-BE49-F238E27FC236}">
                  <a16:creationId xmlns:a16="http://schemas.microsoft.com/office/drawing/2014/main" id="{00000000-0008-0000-4500-00000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20</xdr:row>
          <xdr:rowOff>66675</xdr:rowOff>
        </xdr:from>
        <xdr:to>
          <xdr:col>4</xdr:col>
          <xdr:colOff>19050</xdr:colOff>
          <xdr:row>20</xdr:row>
          <xdr:rowOff>295275</xdr:rowOff>
        </xdr:to>
        <xdr:sp macro="" textlink="">
          <xdr:nvSpPr>
            <xdr:cNvPr id="78855" name="Check Box 7" hidden="1">
              <a:extLst>
                <a:ext uri="{63B3BB69-23CF-44E3-9099-C40C66FF867C}">
                  <a14:compatExt spid="_x0000_s78855"/>
                </a:ext>
                <a:ext uri="{FF2B5EF4-FFF2-40B4-BE49-F238E27FC236}">
                  <a16:creationId xmlns:a16="http://schemas.microsoft.com/office/drawing/2014/main" id="{00000000-0008-0000-4500-00000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21</xdr:row>
          <xdr:rowOff>66675</xdr:rowOff>
        </xdr:from>
        <xdr:to>
          <xdr:col>9</xdr:col>
          <xdr:colOff>276225</xdr:colOff>
          <xdr:row>21</xdr:row>
          <xdr:rowOff>295275</xdr:rowOff>
        </xdr:to>
        <xdr:sp macro="" textlink="">
          <xdr:nvSpPr>
            <xdr:cNvPr id="78856" name="Check Box 8" hidden="1">
              <a:extLst>
                <a:ext uri="{63B3BB69-23CF-44E3-9099-C40C66FF867C}">
                  <a14:compatExt spid="_x0000_s78856"/>
                </a:ext>
                <a:ext uri="{FF2B5EF4-FFF2-40B4-BE49-F238E27FC236}">
                  <a16:creationId xmlns:a16="http://schemas.microsoft.com/office/drawing/2014/main" id="{00000000-0008-0000-4500-00000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21</xdr:row>
          <xdr:rowOff>47625</xdr:rowOff>
        </xdr:from>
        <xdr:to>
          <xdr:col>12</xdr:col>
          <xdr:colOff>0</xdr:colOff>
          <xdr:row>21</xdr:row>
          <xdr:rowOff>276225</xdr:rowOff>
        </xdr:to>
        <xdr:sp macro="" textlink="">
          <xdr:nvSpPr>
            <xdr:cNvPr id="78857" name="Check Box 9" hidden="1">
              <a:extLst>
                <a:ext uri="{63B3BB69-23CF-44E3-9099-C40C66FF867C}">
                  <a14:compatExt spid="_x0000_s78857"/>
                </a:ext>
                <a:ext uri="{FF2B5EF4-FFF2-40B4-BE49-F238E27FC236}">
                  <a16:creationId xmlns:a16="http://schemas.microsoft.com/office/drawing/2014/main" id="{00000000-0008-0000-4500-00000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21</xdr:row>
          <xdr:rowOff>66675</xdr:rowOff>
        </xdr:from>
        <xdr:to>
          <xdr:col>4</xdr:col>
          <xdr:colOff>19050</xdr:colOff>
          <xdr:row>21</xdr:row>
          <xdr:rowOff>295275</xdr:rowOff>
        </xdr:to>
        <xdr:sp macro="" textlink="">
          <xdr:nvSpPr>
            <xdr:cNvPr id="78859" name="Check Box 11" hidden="1">
              <a:extLst>
                <a:ext uri="{63B3BB69-23CF-44E3-9099-C40C66FF867C}">
                  <a14:compatExt spid="_x0000_s78859"/>
                </a:ext>
                <a:ext uri="{FF2B5EF4-FFF2-40B4-BE49-F238E27FC236}">
                  <a16:creationId xmlns:a16="http://schemas.microsoft.com/office/drawing/2014/main" id="{00000000-0008-0000-4500-00000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408277</xdr:colOff>
      <xdr:row>3</xdr:row>
      <xdr:rowOff>108950</xdr:rowOff>
    </xdr:from>
    <xdr:to>
      <xdr:col>47</xdr:col>
      <xdr:colOff>95250</xdr:colOff>
      <xdr:row>5</xdr:row>
      <xdr:rowOff>110938</xdr:rowOff>
    </xdr:to>
    <xdr:sp macro="" textlink="">
      <xdr:nvSpPr>
        <xdr:cNvPr id="8" name="角丸四角形吹き出し 7">
          <a:extLst>
            <a:ext uri="{FF2B5EF4-FFF2-40B4-BE49-F238E27FC236}">
              <a16:creationId xmlns:a16="http://schemas.microsoft.com/office/drawing/2014/main" id="{00000000-0008-0000-4400-000008000000}"/>
            </a:ext>
          </a:extLst>
        </xdr:cNvPr>
        <xdr:cNvSpPr/>
      </xdr:nvSpPr>
      <xdr:spPr>
        <a:xfrm>
          <a:off x="7685377" y="728075"/>
          <a:ext cx="3668423" cy="468713"/>
        </a:xfrm>
        <a:prstGeom prst="wedgeRoundRectCallout">
          <a:avLst>
            <a:gd name="adj1" fmla="val -42780"/>
            <a:gd name="adj2" fmla="val 26090"/>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0" lang="ja-JP" altLang="en-US" sz="1000" b="0">
              <a:solidFill>
                <a:schemeClr val="tx1"/>
              </a:solidFill>
              <a:effectLst/>
              <a:latin typeface="+mn-lt"/>
              <a:ea typeface="+mn-ea"/>
              <a:cs typeface="+mn-cs"/>
            </a:rPr>
            <a:t>提出日を必ずご記入ください</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電子申請する日付を記入してください</a:t>
          </a:r>
          <a:endParaRPr kumimoji="1" lang="en-US" altLang="ja-JP" sz="1000" b="0">
            <a:solidFill>
              <a:schemeClr val="tx1"/>
            </a:solidFill>
            <a:effectLst/>
            <a:latin typeface="+mn-lt"/>
            <a:ea typeface="+mn-ea"/>
            <a:cs typeface="+mn-cs"/>
          </a:endParaRPr>
        </a:p>
      </xdr:txBody>
    </xdr:sp>
    <xdr:clientData/>
  </xdr:twoCellAnchor>
  <xdr:twoCellAnchor>
    <xdr:from>
      <xdr:col>14</xdr:col>
      <xdr:colOff>104384</xdr:colOff>
      <xdr:row>4</xdr:row>
      <xdr:rowOff>99286</xdr:rowOff>
    </xdr:from>
    <xdr:to>
      <xdr:col>14</xdr:col>
      <xdr:colOff>303956</xdr:colOff>
      <xdr:row>4</xdr:row>
      <xdr:rowOff>226286</xdr:rowOff>
    </xdr:to>
    <xdr:sp macro="" textlink="">
      <xdr:nvSpPr>
        <xdr:cNvPr id="9" name="左矢印 8">
          <a:extLst>
            <a:ext uri="{FF2B5EF4-FFF2-40B4-BE49-F238E27FC236}">
              <a16:creationId xmlns:a16="http://schemas.microsoft.com/office/drawing/2014/main" id="{00000000-0008-0000-4400-000009000000}"/>
            </a:ext>
          </a:extLst>
        </xdr:cNvPr>
        <xdr:cNvSpPr/>
      </xdr:nvSpPr>
      <xdr:spPr>
        <a:xfrm>
          <a:off x="6680548" y="944793"/>
          <a:ext cx="199572" cy="1270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200025</xdr:colOff>
      <xdr:row>24</xdr:row>
      <xdr:rowOff>352425</xdr:rowOff>
    </xdr:from>
    <xdr:to>
      <xdr:col>14</xdr:col>
      <xdr:colOff>1685925</xdr:colOff>
      <xdr:row>26</xdr:row>
      <xdr:rowOff>76200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80FC5E8E-4D33-4455-AE5E-C4B482DA660E}"/>
            </a:ext>
          </a:extLst>
        </xdr:cNvPr>
        <xdr:cNvSpPr/>
      </xdr:nvSpPr>
      <xdr:spPr>
        <a:xfrm>
          <a:off x="7477125" y="7458075"/>
          <a:ext cx="1485900" cy="400050"/>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使用量１，２シートへ</a:t>
          </a:r>
        </a:p>
      </xdr:txBody>
    </xdr:sp>
    <xdr:clientData/>
  </xdr:twoCellAnchor>
  <xdr:twoCellAnchor>
    <xdr:from>
      <xdr:col>14</xdr:col>
      <xdr:colOff>400050</xdr:colOff>
      <xdr:row>5</xdr:row>
      <xdr:rowOff>190501</xdr:rowOff>
    </xdr:from>
    <xdr:to>
      <xdr:col>46</xdr:col>
      <xdr:colOff>647700</xdr:colOff>
      <xdr:row>7</xdr:row>
      <xdr:rowOff>361950</xdr:rowOff>
    </xdr:to>
    <xdr:sp macro="" textlink="">
      <xdr:nvSpPr>
        <xdr:cNvPr id="3" name="角丸四角形吹き出し 7">
          <a:extLst>
            <a:ext uri="{FF2B5EF4-FFF2-40B4-BE49-F238E27FC236}">
              <a16:creationId xmlns:a16="http://schemas.microsoft.com/office/drawing/2014/main" id="{6EEFA570-145D-469A-9B01-6CD17F3669E5}"/>
            </a:ext>
          </a:extLst>
        </xdr:cNvPr>
        <xdr:cNvSpPr/>
      </xdr:nvSpPr>
      <xdr:spPr>
        <a:xfrm>
          <a:off x="7677150" y="1276351"/>
          <a:ext cx="3543300" cy="857249"/>
        </a:xfrm>
        <a:prstGeom prst="wedgeRoundRectCallout">
          <a:avLst>
            <a:gd name="adj1" fmla="val -42780"/>
            <a:gd name="adj2" fmla="val 26090"/>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0" lang="ja-JP" altLang="en-US" sz="1000" b="0">
              <a:solidFill>
                <a:schemeClr val="tx1"/>
              </a:solidFill>
              <a:effectLst/>
              <a:latin typeface="+mn-lt"/>
              <a:ea typeface="+mn-ea"/>
              <a:cs typeface="+mn-cs"/>
            </a:rPr>
            <a:t>代表者から権限を委任されている者が提出する場合は</a:t>
          </a:r>
        </a:p>
        <a:p>
          <a:pPr algn="l"/>
          <a:r>
            <a:rPr kumimoji="0" lang="ja-JP" altLang="en-US" sz="1000" b="0">
              <a:solidFill>
                <a:schemeClr val="tx1"/>
              </a:solidFill>
              <a:effectLst/>
              <a:latin typeface="+mn-lt"/>
              <a:ea typeface="+mn-ea"/>
              <a:cs typeface="+mn-cs"/>
            </a:rPr>
            <a:t>、委任状を添付した上で、受任者の名前で提出してください</a:t>
          </a:r>
        </a:p>
        <a:p>
          <a:pPr algn="l"/>
          <a:r>
            <a:rPr kumimoji="0" lang="ja-JP" altLang="en-US" sz="1000" b="0">
              <a:solidFill>
                <a:schemeClr val="tx1"/>
              </a:solidFill>
              <a:effectLst/>
              <a:latin typeface="+mn-lt"/>
              <a:ea typeface="+mn-ea"/>
              <a:cs typeface="+mn-cs"/>
            </a:rPr>
            <a:t>前年度までに委任状を提出しており、代表者及び受任者に</a:t>
          </a:r>
        </a:p>
        <a:p>
          <a:pPr algn="l"/>
          <a:r>
            <a:rPr kumimoji="0" lang="ja-JP" altLang="en-US" sz="1000" b="0">
              <a:solidFill>
                <a:schemeClr val="tx1"/>
              </a:solidFill>
              <a:effectLst/>
              <a:latin typeface="+mn-lt"/>
              <a:ea typeface="+mn-ea"/>
              <a:cs typeface="+mn-cs"/>
            </a:rPr>
            <a:t>変更がない場合は委任状の提出は不要です</a:t>
          </a:r>
          <a:endParaRPr kumimoji="1" lang="en-US" altLang="ja-JP" sz="1000" b="0">
            <a:solidFill>
              <a:schemeClr val="tx1"/>
            </a:solidFill>
            <a:effectLst/>
            <a:latin typeface="+mn-lt"/>
            <a:ea typeface="+mn-ea"/>
            <a:cs typeface="+mn-cs"/>
          </a:endParaRPr>
        </a:p>
      </xdr:txBody>
    </xdr:sp>
    <xdr:clientData/>
  </xdr:twoCellAnchor>
  <xdr:twoCellAnchor>
    <xdr:from>
      <xdr:col>14</xdr:col>
      <xdr:colOff>38100</xdr:colOff>
      <xdr:row>6</xdr:row>
      <xdr:rowOff>352425</xdr:rowOff>
    </xdr:from>
    <xdr:to>
      <xdr:col>14</xdr:col>
      <xdr:colOff>381000</xdr:colOff>
      <xdr:row>7</xdr:row>
      <xdr:rowOff>238125</xdr:rowOff>
    </xdr:to>
    <xdr:sp macro="" textlink="">
      <xdr:nvSpPr>
        <xdr:cNvPr id="4" name="左矢印 8">
          <a:extLst>
            <a:ext uri="{FF2B5EF4-FFF2-40B4-BE49-F238E27FC236}">
              <a16:creationId xmlns:a16="http://schemas.microsoft.com/office/drawing/2014/main" id="{DA71B7CD-BF3F-44D1-88A3-C198FAC5FD3B}"/>
            </a:ext>
          </a:extLst>
        </xdr:cNvPr>
        <xdr:cNvSpPr/>
      </xdr:nvSpPr>
      <xdr:spPr>
        <a:xfrm>
          <a:off x="7315200" y="1743075"/>
          <a:ext cx="342900" cy="2667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428625</xdr:colOff>
      <xdr:row>8</xdr:row>
      <xdr:rowOff>38103</xdr:rowOff>
    </xdr:from>
    <xdr:to>
      <xdr:col>46</xdr:col>
      <xdr:colOff>676275</xdr:colOff>
      <xdr:row>15</xdr:row>
      <xdr:rowOff>209551</xdr:rowOff>
    </xdr:to>
    <xdr:sp macro="" textlink="">
      <xdr:nvSpPr>
        <xdr:cNvPr id="6" name="角丸四角形吹き出し 7">
          <a:extLst>
            <a:ext uri="{FF2B5EF4-FFF2-40B4-BE49-F238E27FC236}">
              <a16:creationId xmlns:a16="http://schemas.microsoft.com/office/drawing/2014/main" id="{9D26DF34-413F-4504-BA0B-A0F8F8F6912E}"/>
            </a:ext>
          </a:extLst>
        </xdr:cNvPr>
        <xdr:cNvSpPr/>
      </xdr:nvSpPr>
      <xdr:spPr>
        <a:xfrm>
          <a:off x="7705725" y="2190753"/>
          <a:ext cx="3543300" cy="2000248"/>
        </a:xfrm>
        <a:prstGeom prst="wedgeRoundRectCallout">
          <a:avLst>
            <a:gd name="adj1" fmla="val -41974"/>
            <a:gd name="adj2" fmla="val 27708"/>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緑色のセルに各項目の内容を入力してください</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（各セルには、参照式が入っていますが上書きしてください）</a:t>
          </a:r>
          <a:endParaRPr kumimoji="0" lang="en-US" altLang="ja-JP" sz="1000" b="0">
            <a:solidFill>
              <a:schemeClr val="tx1"/>
            </a:solidFill>
            <a:effectLst/>
            <a:latin typeface="+mn-lt"/>
            <a:ea typeface="+mn-ea"/>
            <a:cs typeface="+mn-cs"/>
          </a:endParaRPr>
        </a:p>
        <a:p>
          <a:pPr algn="l"/>
          <a:endParaRPr kumimoji="0" lang="en-US" altLang="ja-JP" sz="1000" b="0">
            <a:solidFill>
              <a:schemeClr val="tx1"/>
            </a:solidFill>
            <a:effectLst/>
            <a:latin typeface="+mn-lt"/>
            <a:ea typeface="+mn-ea"/>
            <a:cs typeface="+mn-cs"/>
          </a:endParaRPr>
        </a:p>
        <a:p>
          <a:pPr algn="l"/>
          <a:endParaRPr kumimoji="0" lang="en-US" altLang="ja-JP" sz="1000" b="0">
            <a:solidFill>
              <a:schemeClr val="tx1"/>
            </a:solidFill>
            <a:effectLst/>
            <a:latin typeface="+mn-lt"/>
            <a:ea typeface="+mn-ea"/>
            <a:cs typeface="+mn-cs"/>
          </a:endParaRPr>
        </a:p>
        <a:p>
          <a:pPr algn="l"/>
          <a:endParaRPr kumimoji="1" lang="en-US" altLang="ja-JP" sz="1000" b="0">
            <a:solidFill>
              <a:schemeClr val="tx1"/>
            </a:solidFill>
            <a:effectLst/>
            <a:latin typeface="+mn-lt"/>
            <a:ea typeface="+mn-ea"/>
            <a:cs typeface="+mn-cs"/>
          </a:endParaRPr>
        </a:p>
      </xdr:txBody>
    </xdr:sp>
    <xdr:clientData/>
  </xdr:twoCellAnchor>
  <xdr:twoCellAnchor>
    <xdr:from>
      <xdr:col>14</xdr:col>
      <xdr:colOff>47625</xdr:colOff>
      <xdr:row>8</xdr:row>
      <xdr:rowOff>142875</xdr:rowOff>
    </xdr:from>
    <xdr:to>
      <xdr:col>14</xdr:col>
      <xdr:colOff>390525</xdr:colOff>
      <xdr:row>9</xdr:row>
      <xdr:rowOff>28575</xdr:rowOff>
    </xdr:to>
    <xdr:sp macro="" textlink="">
      <xdr:nvSpPr>
        <xdr:cNvPr id="7" name="左矢印 8">
          <a:extLst>
            <a:ext uri="{FF2B5EF4-FFF2-40B4-BE49-F238E27FC236}">
              <a16:creationId xmlns:a16="http://schemas.microsoft.com/office/drawing/2014/main" id="{D0F8FC62-C787-4BC2-A414-6D7DA48379D5}"/>
            </a:ext>
          </a:extLst>
        </xdr:cNvPr>
        <xdr:cNvSpPr/>
      </xdr:nvSpPr>
      <xdr:spPr>
        <a:xfrm>
          <a:off x="7324725" y="2295525"/>
          <a:ext cx="342900" cy="2667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47625</xdr:colOff>
      <xdr:row>14</xdr:row>
      <xdr:rowOff>76200</xdr:rowOff>
    </xdr:from>
    <xdr:to>
      <xdr:col>14</xdr:col>
      <xdr:colOff>390525</xdr:colOff>
      <xdr:row>15</xdr:row>
      <xdr:rowOff>161925</xdr:rowOff>
    </xdr:to>
    <xdr:sp macro="" textlink="">
      <xdr:nvSpPr>
        <xdr:cNvPr id="10" name="左矢印 8">
          <a:extLst>
            <a:ext uri="{FF2B5EF4-FFF2-40B4-BE49-F238E27FC236}">
              <a16:creationId xmlns:a16="http://schemas.microsoft.com/office/drawing/2014/main" id="{C926ED50-5507-4DB4-B3D6-00D8317DE6F1}"/>
            </a:ext>
          </a:extLst>
        </xdr:cNvPr>
        <xdr:cNvSpPr/>
      </xdr:nvSpPr>
      <xdr:spPr>
        <a:xfrm>
          <a:off x="7324725" y="3876675"/>
          <a:ext cx="342900" cy="2667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447674</xdr:colOff>
      <xdr:row>16</xdr:row>
      <xdr:rowOff>295275</xdr:rowOff>
    </xdr:from>
    <xdr:to>
      <xdr:col>49</xdr:col>
      <xdr:colOff>485775</xdr:colOff>
      <xdr:row>24</xdr:row>
      <xdr:rowOff>123825</xdr:rowOff>
    </xdr:to>
    <xdr:sp macro="" textlink="">
      <xdr:nvSpPr>
        <xdr:cNvPr id="5" name="角丸四角形吹き出し 7">
          <a:extLst>
            <a:ext uri="{FF2B5EF4-FFF2-40B4-BE49-F238E27FC236}">
              <a16:creationId xmlns:a16="http://schemas.microsoft.com/office/drawing/2014/main" id="{3B44F6D0-904B-4695-9C88-23D854692938}"/>
            </a:ext>
          </a:extLst>
        </xdr:cNvPr>
        <xdr:cNvSpPr/>
      </xdr:nvSpPr>
      <xdr:spPr>
        <a:xfrm>
          <a:off x="7724774" y="4638675"/>
          <a:ext cx="5391151" cy="2590800"/>
        </a:xfrm>
        <a:prstGeom prst="wedgeRoundRectCallout">
          <a:avLst>
            <a:gd name="adj1" fmla="val -41974"/>
            <a:gd name="adj2" fmla="val 27708"/>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0" lang="ja-JP" altLang="en-US" sz="1000" b="0">
              <a:solidFill>
                <a:schemeClr val="tx1"/>
              </a:solidFill>
              <a:effectLst/>
              <a:latin typeface="+mn-lt"/>
              <a:ea typeface="+mn-ea"/>
              <a:cs typeface="+mn-cs"/>
            </a:rPr>
            <a:t>該当する事業者のを選択してください</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複数要件に該当する場合は、複数選択してください</a:t>
          </a:r>
          <a:endParaRPr kumimoji="0" lang="en-US" altLang="ja-JP" sz="1000" b="0">
            <a:solidFill>
              <a:schemeClr val="tx1"/>
            </a:solidFill>
            <a:effectLst/>
            <a:latin typeface="+mn-lt"/>
            <a:ea typeface="+mn-ea"/>
            <a:cs typeface="+mn-cs"/>
          </a:endParaRPr>
        </a:p>
        <a:p>
          <a:pPr algn="l"/>
          <a:endParaRPr kumimoji="0" lang="en-US" altLang="ja-JP" sz="500" b="0">
            <a:solidFill>
              <a:schemeClr val="tx1"/>
            </a:solidFill>
            <a:effectLst/>
            <a:latin typeface="+mn-lt"/>
            <a:ea typeface="+mn-ea"/>
            <a:cs typeface="+mn-cs"/>
          </a:endParaRPr>
        </a:p>
        <a:p>
          <a:pPr algn="l"/>
          <a:r>
            <a:rPr kumimoji="0" lang="ja-JP" altLang="en-US" sz="1000" b="1" u="sng">
              <a:solidFill>
                <a:schemeClr val="tx1"/>
              </a:solidFill>
              <a:effectLst/>
              <a:latin typeface="+mn-lt"/>
              <a:ea typeface="+mn-ea"/>
              <a:cs typeface="+mn-cs"/>
            </a:rPr>
            <a:t>第１号該当事業者</a:t>
          </a:r>
          <a:endParaRPr kumimoji="0" lang="en-US" altLang="ja-JP" sz="1000" b="1" u="sng">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　本市に設置している全ての事業所における原油換算エネルギー使用量の前年度における合計量が</a:t>
          </a:r>
          <a:r>
            <a:rPr kumimoji="0" lang="en-US" altLang="ja-JP" sz="1000" b="0">
              <a:solidFill>
                <a:schemeClr val="tx1"/>
              </a:solidFill>
              <a:effectLst/>
              <a:latin typeface="+mn-lt"/>
              <a:ea typeface="+mn-ea"/>
              <a:cs typeface="+mn-cs"/>
            </a:rPr>
            <a:t>1,500</a:t>
          </a:r>
          <a:r>
            <a:rPr kumimoji="0" lang="ja-JP" altLang="en-US" sz="1000" b="0">
              <a:solidFill>
                <a:schemeClr val="tx1"/>
              </a:solidFill>
              <a:effectLst/>
              <a:latin typeface="+mn-lt"/>
              <a:ea typeface="+mn-ea"/>
              <a:cs typeface="+mn-cs"/>
            </a:rPr>
            <a:t>キロリットル以上のもの</a:t>
          </a:r>
          <a:endParaRPr kumimoji="0" lang="en-US" altLang="ja-JP" sz="1000" b="0">
            <a:solidFill>
              <a:schemeClr val="tx1"/>
            </a:solidFill>
            <a:effectLst/>
            <a:latin typeface="+mn-lt"/>
            <a:ea typeface="+mn-ea"/>
            <a:cs typeface="+mn-cs"/>
          </a:endParaRPr>
        </a:p>
        <a:p>
          <a:pPr algn="l"/>
          <a:endParaRPr kumimoji="0" lang="en-US" altLang="ja-JP" sz="300" b="1" u="sng">
            <a:solidFill>
              <a:schemeClr val="tx1"/>
            </a:solidFill>
            <a:effectLst/>
            <a:latin typeface="+mn-lt"/>
            <a:ea typeface="+mn-ea"/>
            <a:cs typeface="+mn-cs"/>
          </a:endParaRPr>
        </a:p>
        <a:p>
          <a:pPr algn="l"/>
          <a:r>
            <a:rPr kumimoji="0" lang="ja-JP" altLang="en-US" sz="1000" b="1" u="sng">
              <a:solidFill>
                <a:schemeClr val="tx1"/>
              </a:solidFill>
              <a:effectLst/>
              <a:latin typeface="+mn-lt"/>
              <a:ea typeface="+mn-ea"/>
              <a:cs typeface="+mn-cs"/>
            </a:rPr>
            <a:t>第２号該当事業者</a:t>
          </a:r>
          <a:endParaRPr kumimoji="0" lang="en-US" altLang="ja-JP" sz="1000" b="1" u="sng">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　連鎖化事業者であって、当該連鎖化事業者が本市に設置している全ての事業所及び当該連鎖化事業者が行う連鎖化事業に加盟する者が本市に設置している当該連鎖化事業に係る全ての事業所における原油換算エネルギー使用量の前年度における合計量が</a:t>
          </a:r>
          <a:r>
            <a:rPr kumimoji="0" lang="en-US" altLang="ja-JP" sz="1000" b="0">
              <a:solidFill>
                <a:schemeClr val="tx1"/>
              </a:solidFill>
              <a:effectLst/>
              <a:latin typeface="+mn-lt"/>
              <a:ea typeface="+mn-ea"/>
              <a:cs typeface="+mn-cs"/>
            </a:rPr>
            <a:t>1,500</a:t>
          </a:r>
          <a:r>
            <a:rPr kumimoji="0" lang="ja-JP" altLang="en-US" sz="1000" b="0">
              <a:solidFill>
                <a:schemeClr val="tx1"/>
              </a:solidFill>
              <a:effectLst/>
              <a:latin typeface="+mn-lt"/>
              <a:ea typeface="+mn-ea"/>
              <a:cs typeface="+mn-cs"/>
            </a:rPr>
            <a:t>キロリットル以上のもの</a:t>
          </a:r>
          <a:endParaRPr kumimoji="0" lang="en-US" altLang="ja-JP" sz="1000" b="0">
            <a:solidFill>
              <a:schemeClr val="tx1"/>
            </a:solidFill>
            <a:effectLst/>
            <a:latin typeface="+mn-lt"/>
            <a:ea typeface="+mn-ea"/>
            <a:cs typeface="+mn-cs"/>
          </a:endParaRPr>
        </a:p>
        <a:p>
          <a:pPr algn="l"/>
          <a:endParaRPr kumimoji="0" lang="en-US" altLang="ja-JP" sz="300" b="0">
            <a:solidFill>
              <a:schemeClr val="tx1"/>
            </a:solidFill>
            <a:effectLst/>
            <a:latin typeface="+mn-lt"/>
            <a:ea typeface="+mn-ea"/>
            <a:cs typeface="+mn-cs"/>
          </a:endParaRPr>
        </a:p>
        <a:p>
          <a:pPr algn="l"/>
          <a:r>
            <a:rPr kumimoji="0" lang="ja-JP" altLang="en-US" sz="1000" b="1" u="sng">
              <a:solidFill>
                <a:schemeClr val="tx1"/>
              </a:solidFill>
              <a:effectLst/>
              <a:latin typeface="+mn-lt"/>
              <a:ea typeface="+mn-ea"/>
              <a:cs typeface="+mn-cs"/>
            </a:rPr>
            <a:t>第３号事業該当者</a:t>
          </a:r>
          <a:endParaRPr kumimoji="0" lang="en-US" altLang="ja-JP" sz="1000" b="1" u="sng">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　本市に使用の本拠の位置を有する自動車（軽自動車を除く。）について、前年度の末日における使用台数が</a:t>
          </a:r>
          <a:r>
            <a:rPr kumimoji="0" lang="en-US" altLang="ja-JP" sz="1000" b="0">
              <a:solidFill>
                <a:schemeClr val="tx1"/>
              </a:solidFill>
              <a:effectLst/>
              <a:latin typeface="+mn-lt"/>
              <a:ea typeface="+mn-ea"/>
              <a:cs typeface="+mn-cs"/>
            </a:rPr>
            <a:t>100</a:t>
          </a:r>
          <a:r>
            <a:rPr kumimoji="0" lang="ja-JP" altLang="en-US" sz="1000" b="0">
              <a:solidFill>
                <a:schemeClr val="tx1"/>
              </a:solidFill>
              <a:effectLst/>
              <a:latin typeface="+mn-lt"/>
              <a:ea typeface="+mn-ea"/>
              <a:cs typeface="+mn-cs"/>
            </a:rPr>
            <a:t>台以上のもの</a:t>
          </a:r>
          <a:endParaRPr kumimoji="1" lang="en-US" altLang="ja-JP" sz="1000" b="0">
            <a:solidFill>
              <a:schemeClr val="tx1"/>
            </a:solidFill>
            <a:effectLst/>
            <a:latin typeface="+mn-lt"/>
            <a:ea typeface="+mn-ea"/>
            <a:cs typeface="+mn-cs"/>
          </a:endParaRPr>
        </a:p>
      </xdr:txBody>
    </xdr:sp>
    <xdr:clientData/>
  </xdr:twoCellAnchor>
  <xdr:twoCellAnchor>
    <xdr:from>
      <xdr:col>14</xdr:col>
      <xdr:colOff>47625</xdr:colOff>
      <xdr:row>19</xdr:row>
      <xdr:rowOff>161925</xdr:rowOff>
    </xdr:from>
    <xdr:to>
      <xdr:col>14</xdr:col>
      <xdr:colOff>390525</xdr:colOff>
      <xdr:row>20</xdr:row>
      <xdr:rowOff>76200</xdr:rowOff>
    </xdr:to>
    <xdr:sp macro="" textlink="">
      <xdr:nvSpPr>
        <xdr:cNvPr id="11" name="左矢印 8">
          <a:extLst>
            <a:ext uri="{FF2B5EF4-FFF2-40B4-BE49-F238E27FC236}">
              <a16:creationId xmlns:a16="http://schemas.microsoft.com/office/drawing/2014/main" id="{5B9C8758-6302-49B2-8574-6544750CB3B5}"/>
            </a:ext>
          </a:extLst>
        </xdr:cNvPr>
        <xdr:cNvSpPr/>
      </xdr:nvSpPr>
      <xdr:spPr>
        <a:xfrm>
          <a:off x="7324725" y="5505450"/>
          <a:ext cx="342900" cy="2667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3</xdr:row>
          <xdr:rowOff>57150</xdr:rowOff>
        </xdr:from>
        <xdr:to>
          <xdr:col>0</xdr:col>
          <xdr:colOff>352425</xdr:colOff>
          <xdr:row>3</xdr:row>
          <xdr:rowOff>314325</xdr:rowOff>
        </xdr:to>
        <xdr:sp macro="" textlink="">
          <xdr:nvSpPr>
            <xdr:cNvPr id="256001" name="Check Box 1" hidden="1">
              <a:extLst>
                <a:ext uri="{63B3BB69-23CF-44E3-9099-C40C66FF867C}">
                  <a14:compatExt spid="_x0000_s256001"/>
                </a:ext>
                <a:ext uri="{FF2B5EF4-FFF2-40B4-BE49-F238E27FC236}">
                  <a16:creationId xmlns:a16="http://schemas.microsoft.com/office/drawing/2014/main" id="{00000000-0008-0000-4600-000001E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5</xdr:row>
          <xdr:rowOff>66675</xdr:rowOff>
        </xdr:from>
        <xdr:to>
          <xdr:col>0</xdr:col>
          <xdr:colOff>352425</xdr:colOff>
          <xdr:row>5</xdr:row>
          <xdr:rowOff>295275</xdr:rowOff>
        </xdr:to>
        <xdr:sp macro="" textlink="">
          <xdr:nvSpPr>
            <xdr:cNvPr id="256002" name="Check Box 2" hidden="1">
              <a:extLst>
                <a:ext uri="{63B3BB69-23CF-44E3-9099-C40C66FF867C}">
                  <a14:compatExt spid="_x0000_s256002"/>
                </a:ext>
                <a:ext uri="{FF2B5EF4-FFF2-40B4-BE49-F238E27FC236}">
                  <a16:creationId xmlns:a16="http://schemas.microsoft.com/office/drawing/2014/main" id="{00000000-0008-0000-4600-000002E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7</xdr:row>
          <xdr:rowOff>57150</xdr:rowOff>
        </xdr:from>
        <xdr:to>
          <xdr:col>1</xdr:col>
          <xdr:colOff>0</xdr:colOff>
          <xdr:row>7</xdr:row>
          <xdr:rowOff>314325</xdr:rowOff>
        </xdr:to>
        <xdr:sp macro="" textlink="">
          <xdr:nvSpPr>
            <xdr:cNvPr id="256003" name="Check Box 3" hidden="1">
              <a:extLst>
                <a:ext uri="{63B3BB69-23CF-44E3-9099-C40C66FF867C}">
                  <a14:compatExt spid="_x0000_s256003"/>
                </a:ext>
                <a:ext uri="{FF2B5EF4-FFF2-40B4-BE49-F238E27FC236}">
                  <a16:creationId xmlns:a16="http://schemas.microsoft.com/office/drawing/2014/main" id="{00000000-0008-0000-4600-000003E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57150</xdr:colOff>
          <xdr:row>17</xdr:row>
          <xdr:rowOff>142874</xdr:rowOff>
        </xdr:from>
        <xdr:to>
          <xdr:col>4</xdr:col>
          <xdr:colOff>200025</xdr:colOff>
          <xdr:row>19</xdr:row>
          <xdr:rowOff>9524</xdr:rowOff>
        </xdr:to>
        <xdr:grpSp>
          <xdr:nvGrpSpPr>
            <xdr:cNvPr id="21" name="グループ化 20">
              <a:extLst>
                <a:ext uri="{FF2B5EF4-FFF2-40B4-BE49-F238E27FC236}">
                  <a16:creationId xmlns:a16="http://schemas.microsoft.com/office/drawing/2014/main" id="{EB4D80F0-3A54-860B-408E-28F50F3B9323}"/>
                </a:ext>
              </a:extLst>
            </xdr:cNvPr>
            <xdr:cNvGrpSpPr/>
          </xdr:nvGrpSpPr>
          <xdr:grpSpPr>
            <a:xfrm>
              <a:off x="1619250" y="4867274"/>
              <a:ext cx="1285875" cy="333375"/>
              <a:chOff x="1619252" y="4866381"/>
              <a:chExt cx="1285877" cy="333377"/>
            </a:xfrm>
          </xdr:grpSpPr>
          <xdr:sp macro="" textlink="">
            <xdr:nvSpPr>
              <xdr:cNvPr id="256011" name="Option Button 11" hidden="1">
                <a:extLst>
                  <a:ext uri="{63B3BB69-23CF-44E3-9099-C40C66FF867C}">
                    <a14:compatExt spid="_x0000_s256011"/>
                  </a:ext>
                  <a:ext uri="{FF2B5EF4-FFF2-40B4-BE49-F238E27FC236}">
                    <a16:creationId xmlns:a16="http://schemas.microsoft.com/office/drawing/2014/main" id="{00000000-0008-0000-4600-00000BE80300}"/>
                  </a:ext>
                </a:extLst>
              </xdr:cNvPr>
              <xdr:cNvSpPr/>
            </xdr:nvSpPr>
            <xdr:spPr bwMode="auto">
              <a:xfrm>
                <a:off x="1743076" y="4924424"/>
                <a:ext cx="2095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012" name="Option Button 12" hidden="1">
                <a:extLst>
                  <a:ext uri="{63B3BB69-23CF-44E3-9099-C40C66FF867C}">
                    <a14:compatExt spid="_x0000_s256012"/>
                  </a:ext>
                  <a:ext uri="{FF2B5EF4-FFF2-40B4-BE49-F238E27FC236}">
                    <a16:creationId xmlns:a16="http://schemas.microsoft.com/office/drawing/2014/main" id="{00000000-0008-0000-4600-00000CE80300}"/>
                  </a:ext>
                </a:extLst>
              </xdr:cNvPr>
              <xdr:cNvSpPr/>
            </xdr:nvSpPr>
            <xdr:spPr bwMode="auto">
              <a:xfrm>
                <a:off x="2257426" y="4924424"/>
                <a:ext cx="2095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013" name="Group Box 13" hidden="1">
                <a:extLst>
                  <a:ext uri="{63B3BB69-23CF-44E3-9099-C40C66FF867C}">
                    <a14:compatExt spid="_x0000_s256013"/>
                  </a:ext>
                  <a:ext uri="{FF2B5EF4-FFF2-40B4-BE49-F238E27FC236}">
                    <a16:creationId xmlns:a16="http://schemas.microsoft.com/office/drawing/2014/main" id="{00000000-0008-0000-4600-00000DE80300}"/>
                  </a:ext>
                </a:extLst>
              </xdr:cNvPr>
              <xdr:cNvSpPr/>
            </xdr:nvSpPr>
            <xdr:spPr bwMode="auto">
              <a:xfrm>
                <a:off x="1619252" y="4866381"/>
                <a:ext cx="1285877" cy="33337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31</xdr:row>
          <xdr:rowOff>152400</xdr:rowOff>
        </xdr:from>
        <xdr:to>
          <xdr:col>4</xdr:col>
          <xdr:colOff>142875</xdr:colOff>
          <xdr:row>32</xdr:row>
          <xdr:rowOff>266700</xdr:rowOff>
        </xdr:to>
        <xdr:grpSp>
          <xdr:nvGrpSpPr>
            <xdr:cNvPr id="22" name="グループ化 21">
              <a:extLst>
                <a:ext uri="{FF2B5EF4-FFF2-40B4-BE49-F238E27FC236}">
                  <a16:creationId xmlns:a16="http://schemas.microsoft.com/office/drawing/2014/main" id="{A6B401A2-9446-B9FC-2406-24FE3B7B98E9}"/>
                </a:ext>
              </a:extLst>
            </xdr:cNvPr>
            <xdr:cNvGrpSpPr/>
          </xdr:nvGrpSpPr>
          <xdr:grpSpPr>
            <a:xfrm>
              <a:off x="1600200" y="8620125"/>
              <a:ext cx="1247775" cy="285750"/>
              <a:chOff x="1600198" y="8620125"/>
              <a:chExt cx="1247773" cy="285750"/>
            </a:xfrm>
          </xdr:grpSpPr>
          <xdr:sp macro="" textlink="">
            <xdr:nvSpPr>
              <xdr:cNvPr id="256014" name="Option Button 14" hidden="1">
                <a:extLst>
                  <a:ext uri="{63B3BB69-23CF-44E3-9099-C40C66FF867C}">
                    <a14:compatExt spid="_x0000_s256014"/>
                  </a:ext>
                  <a:ext uri="{FF2B5EF4-FFF2-40B4-BE49-F238E27FC236}">
                    <a16:creationId xmlns:a16="http://schemas.microsoft.com/office/drawing/2014/main" id="{00000000-0008-0000-4600-00000EE80300}"/>
                  </a:ext>
                </a:extLst>
              </xdr:cNvPr>
              <xdr:cNvSpPr/>
            </xdr:nvSpPr>
            <xdr:spPr bwMode="auto">
              <a:xfrm>
                <a:off x="1724025" y="8667749"/>
                <a:ext cx="2095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015" name="Option Button 15" hidden="1">
                <a:extLst>
                  <a:ext uri="{63B3BB69-23CF-44E3-9099-C40C66FF867C}">
                    <a14:compatExt spid="_x0000_s256015"/>
                  </a:ext>
                  <a:ext uri="{FF2B5EF4-FFF2-40B4-BE49-F238E27FC236}">
                    <a16:creationId xmlns:a16="http://schemas.microsoft.com/office/drawing/2014/main" id="{00000000-0008-0000-4600-00000FE80300}"/>
                  </a:ext>
                </a:extLst>
              </xdr:cNvPr>
              <xdr:cNvSpPr/>
            </xdr:nvSpPr>
            <xdr:spPr bwMode="auto">
              <a:xfrm>
                <a:off x="2266950" y="8667749"/>
                <a:ext cx="2095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016" name="Group Box 16" hidden="1">
                <a:extLst>
                  <a:ext uri="{63B3BB69-23CF-44E3-9099-C40C66FF867C}">
                    <a14:compatExt spid="_x0000_s256016"/>
                  </a:ext>
                  <a:ext uri="{FF2B5EF4-FFF2-40B4-BE49-F238E27FC236}">
                    <a16:creationId xmlns:a16="http://schemas.microsoft.com/office/drawing/2014/main" id="{00000000-0008-0000-4600-000010E80300}"/>
                  </a:ext>
                </a:extLst>
              </xdr:cNvPr>
              <xdr:cNvSpPr/>
            </xdr:nvSpPr>
            <xdr:spPr bwMode="auto">
              <a:xfrm>
                <a:off x="1600198" y="8620125"/>
                <a:ext cx="1247773" cy="2857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twoCellAnchor>
    <xdr:from>
      <xdr:col>15</xdr:col>
      <xdr:colOff>257175</xdr:colOff>
      <xdr:row>8</xdr:row>
      <xdr:rowOff>95250</xdr:rowOff>
    </xdr:from>
    <xdr:to>
      <xdr:col>19</xdr:col>
      <xdr:colOff>561975</xdr:colOff>
      <xdr:row>10</xdr:row>
      <xdr:rowOff>66675</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BFECE6D1-B654-4852-BF59-9D0FF1B0DAAA}"/>
            </a:ext>
          </a:extLst>
        </xdr:cNvPr>
        <xdr:cNvSpPr/>
      </xdr:nvSpPr>
      <xdr:spPr>
        <a:xfrm>
          <a:off x="8172450" y="2571750"/>
          <a:ext cx="1571625" cy="352425"/>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使用量１，２シートへ</a:t>
          </a:r>
        </a:p>
      </xdr:txBody>
    </xdr:sp>
    <xdr:clientData/>
  </xdr:twoCellAnchor>
  <xdr:twoCellAnchor>
    <xdr:from>
      <xdr:col>15</xdr:col>
      <xdr:colOff>304800</xdr:colOff>
      <xdr:row>23</xdr:row>
      <xdr:rowOff>200025</xdr:rowOff>
    </xdr:from>
    <xdr:to>
      <xdr:col>19</xdr:col>
      <xdr:colOff>180975</xdr:colOff>
      <xdr:row>25</xdr:row>
      <xdr:rowOff>19050</xdr:rowOff>
    </xdr:to>
    <xdr:sp macro="" textlink="">
      <xdr:nvSpPr>
        <xdr:cNvPr id="3" name="四角形: 角度付き 2">
          <a:hlinkClick xmlns:r="http://schemas.openxmlformats.org/officeDocument/2006/relationships" r:id="rId2"/>
          <a:extLst>
            <a:ext uri="{FF2B5EF4-FFF2-40B4-BE49-F238E27FC236}">
              <a16:creationId xmlns:a16="http://schemas.microsoft.com/office/drawing/2014/main" id="{051F6AB2-1D1E-49C2-8BF5-AC5805124158}"/>
            </a:ext>
          </a:extLst>
        </xdr:cNvPr>
        <xdr:cNvSpPr/>
      </xdr:nvSpPr>
      <xdr:spPr>
        <a:xfrm>
          <a:off x="8220075" y="6553200"/>
          <a:ext cx="1143000" cy="333375"/>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000"/>
            <a:t>使用量３シートへ</a:t>
          </a:r>
        </a:p>
      </xdr:txBody>
    </xdr:sp>
    <xdr:clientData/>
  </xdr:twoCellAnchor>
  <xdr:twoCellAnchor>
    <xdr:from>
      <xdr:col>15</xdr:col>
      <xdr:colOff>38100</xdr:colOff>
      <xdr:row>4</xdr:row>
      <xdr:rowOff>238125</xdr:rowOff>
    </xdr:from>
    <xdr:to>
      <xdr:col>15</xdr:col>
      <xdr:colOff>352425</xdr:colOff>
      <xdr:row>5</xdr:row>
      <xdr:rowOff>123825</xdr:rowOff>
    </xdr:to>
    <xdr:sp macro="" textlink="">
      <xdr:nvSpPr>
        <xdr:cNvPr id="5" name="左矢印 8">
          <a:extLst>
            <a:ext uri="{FF2B5EF4-FFF2-40B4-BE49-F238E27FC236}">
              <a16:creationId xmlns:a16="http://schemas.microsoft.com/office/drawing/2014/main" id="{F16730A9-CA2D-4454-AE32-7128F7E256F1}"/>
            </a:ext>
          </a:extLst>
        </xdr:cNvPr>
        <xdr:cNvSpPr/>
      </xdr:nvSpPr>
      <xdr:spPr>
        <a:xfrm>
          <a:off x="7953375" y="1190625"/>
          <a:ext cx="314325" cy="2667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409575</xdr:colOff>
      <xdr:row>3</xdr:row>
      <xdr:rowOff>104776</xdr:rowOff>
    </xdr:from>
    <xdr:to>
      <xdr:col>22</xdr:col>
      <xdr:colOff>428625</xdr:colOff>
      <xdr:row>6</xdr:row>
      <xdr:rowOff>200026</xdr:rowOff>
    </xdr:to>
    <xdr:sp macro="" textlink="">
      <xdr:nvSpPr>
        <xdr:cNvPr id="8" name="角丸四角形吹き出し 7">
          <a:extLst>
            <a:ext uri="{FF2B5EF4-FFF2-40B4-BE49-F238E27FC236}">
              <a16:creationId xmlns:a16="http://schemas.microsoft.com/office/drawing/2014/main" id="{8C6D2588-5600-4DD5-8CCE-400A827938E7}"/>
            </a:ext>
          </a:extLst>
        </xdr:cNvPr>
        <xdr:cNvSpPr/>
      </xdr:nvSpPr>
      <xdr:spPr>
        <a:xfrm>
          <a:off x="8324850" y="676276"/>
          <a:ext cx="3343275" cy="1238250"/>
        </a:xfrm>
        <a:prstGeom prst="wedgeRoundRectCallout">
          <a:avLst>
            <a:gd name="adj1" fmla="val -42780"/>
            <a:gd name="adj2" fmla="val 26090"/>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0" lang="ja-JP" altLang="en-US" sz="1000" b="0">
              <a:solidFill>
                <a:schemeClr val="tx1"/>
              </a:solidFill>
              <a:effectLst/>
              <a:latin typeface="+mn-lt"/>
              <a:ea typeface="+mn-ea"/>
              <a:cs typeface="+mn-cs"/>
            </a:rPr>
            <a:t>緑色のセルに各項目の内容を入力してください</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（各セルには、参照式が入っていますが上書きしてください）</a:t>
          </a:r>
          <a:endParaRPr kumimoji="0" lang="en-US" altLang="ja-JP" sz="1000" b="0">
            <a:solidFill>
              <a:schemeClr val="tx1"/>
            </a:solidFill>
            <a:effectLst/>
            <a:latin typeface="+mn-lt"/>
            <a:ea typeface="+mn-ea"/>
            <a:cs typeface="+mn-cs"/>
          </a:endParaRPr>
        </a:p>
        <a:p>
          <a:pPr algn="l"/>
          <a:endParaRPr kumimoji="1" lang="en-US" altLang="ja-JP" sz="1000" b="0">
            <a:solidFill>
              <a:schemeClr val="tx1"/>
            </a:solidFill>
            <a:effectLst/>
            <a:latin typeface="+mn-lt"/>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95250</xdr:colOff>
          <xdr:row>16</xdr:row>
          <xdr:rowOff>381000</xdr:rowOff>
        </xdr:from>
        <xdr:to>
          <xdr:col>6</xdr:col>
          <xdr:colOff>9525</xdr:colOff>
          <xdr:row>18</xdr:row>
          <xdr:rowOff>19050</xdr:rowOff>
        </xdr:to>
        <xdr:sp macro="" textlink="">
          <xdr:nvSpPr>
            <xdr:cNvPr id="79873" name="Option Button 1" hidden="1">
              <a:extLst>
                <a:ext uri="{63B3BB69-23CF-44E3-9099-C40C66FF867C}">
                  <a14:compatExt spid="_x0000_s79873"/>
                </a:ext>
                <a:ext uri="{FF2B5EF4-FFF2-40B4-BE49-F238E27FC236}">
                  <a16:creationId xmlns:a16="http://schemas.microsoft.com/office/drawing/2014/main" id="{00000000-0008-0000-4700-000001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16</xdr:row>
          <xdr:rowOff>381000</xdr:rowOff>
        </xdr:from>
        <xdr:to>
          <xdr:col>8</xdr:col>
          <xdr:colOff>38100</xdr:colOff>
          <xdr:row>18</xdr:row>
          <xdr:rowOff>19050</xdr:rowOff>
        </xdr:to>
        <xdr:sp macro="" textlink="">
          <xdr:nvSpPr>
            <xdr:cNvPr id="79874" name="Option Button 2" hidden="1">
              <a:extLst>
                <a:ext uri="{63B3BB69-23CF-44E3-9099-C40C66FF867C}">
                  <a14:compatExt spid="_x0000_s79874"/>
                </a:ext>
                <a:ext uri="{FF2B5EF4-FFF2-40B4-BE49-F238E27FC236}">
                  <a16:creationId xmlns:a16="http://schemas.microsoft.com/office/drawing/2014/main" id="{00000000-0008-0000-4700-000002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12</xdr:row>
          <xdr:rowOff>133350</xdr:rowOff>
        </xdr:from>
        <xdr:to>
          <xdr:col>9</xdr:col>
          <xdr:colOff>180975</xdr:colOff>
          <xdr:row>14</xdr:row>
          <xdr:rowOff>95250</xdr:rowOff>
        </xdr:to>
        <xdr:sp macro="" textlink="">
          <xdr:nvSpPr>
            <xdr:cNvPr id="79875" name="Group Box 3" hidden="1">
              <a:extLst>
                <a:ext uri="{63B3BB69-23CF-44E3-9099-C40C66FF867C}">
                  <a14:compatExt spid="_x0000_s79875"/>
                </a:ext>
                <a:ext uri="{FF2B5EF4-FFF2-40B4-BE49-F238E27FC236}">
                  <a16:creationId xmlns:a16="http://schemas.microsoft.com/office/drawing/2014/main" id="{00000000-0008-0000-4700-000003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17</xdr:row>
          <xdr:rowOff>0</xdr:rowOff>
        </xdr:from>
        <xdr:to>
          <xdr:col>9</xdr:col>
          <xdr:colOff>171450</xdr:colOff>
          <xdr:row>18</xdr:row>
          <xdr:rowOff>219075</xdr:rowOff>
        </xdr:to>
        <xdr:sp macro="" textlink="">
          <xdr:nvSpPr>
            <xdr:cNvPr id="79881" name="Group Box 9" hidden="1">
              <a:extLst>
                <a:ext uri="{63B3BB69-23CF-44E3-9099-C40C66FF867C}">
                  <a14:compatExt spid="_x0000_s79881"/>
                </a:ext>
                <a:ext uri="{FF2B5EF4-FFF2-40B4-BE49-F238E27FC236}">
                  <a16:creationId xmlns:a16="http://schemas.microsoft.com/office/drawing/2014/main" id="{00000000-0008-0000-4700-000009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20</xdr:row>
          <xdr:rowOff>190500</xdr:rowOff>
        </xdr:from>
        <xdr:to>
          <xdr:col>4</xdr:col>
          <xdr:colOff>28575</xdr:colOff>
          <xdr:row>22</xdr:row>
          <xdr:rowOff>47625</xdr:rowOff>
        </xdr:to>
        <xdr:sp macro="" textlink="">
          <xdr:nvSpPr>
            <xdr:cNvPr id="79882" name="Option Button 10" hidden="1">
              <a:extLst>
                <a:ext uri="{63B3BB69-23CF-44E3-9099-C40C66FF867C}">
                  <a14:compatExt spid="_x0000_s79882"/>
                </a:ext>
                <a:ext uri="{FF2B5EF4-FFF2-40B4-BE49-F238E27FC236}">
                  <a16:creationId xmlns:a16="http://schemas.microsoft.com/office/drawing/2014/main" id="{00000000-0008-0000-4700-00000A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20</xdr:row>
          <xdr:rowOff>190500</xdr:rowOff>
        </xdr:from>
        <xdr:to>
          <xdr:col>6</xdr:col>
          <xdr:colOff>85725</xdr:colOff>
          <xdr:row>22</xdr:row>
          <xdr:rowOff>47625</xdr:rowOff>
        </xdr:to>
        <xdr:sp macro="" textlink="">
          <xdr:nvSpPr>
            <xdr:cNvPr id="79883" name="Option Button 11" hidden="1">
              <a:extLst>
                <a:ext uri="{63B3BB69-23CF-44E3-9099-C40C66FF867C}">
                  <a14:compatExt spid="_x0000_s79883"/>
                </a:ext>
                <a:ext uri="{FF2B5EF4-FFF2-40B4-BE49-F238E27FC236}">
                  <a16:creationId xmlns:a16="http://schemas.microsoft.com/office/drawing/2014/main" id="{00000000-0008-0000-4700-00000B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20</xdr:row>
          <xdr:rowOff>171450</xdr:rowOff>
        </xdr:from>
        <xdr:to>
          <xdr:col>8</xdr:col>
          <xdr:colOff>219075</xdr:colOff>
          <xdr:row>22</xdr:row>
          <xdr:rowOff>276225</xdr:rowOff>
        </xdr:to>
        <xdr:sp macro="" textlink="">
          <xdr:nvSpPr>
            <xdr:cNvPr id="79884" name="Group Box 12" hidden="1">
              <a:extLst>
                <a:ext uri="{63B3BB69-23CF-44E3-9099-C40C66FF867C}">
                  <a14:compatExt spid="_x0000_s79884"/>
                </a:ext>
                <a:ext uri="{FF2B5EF4-FFF2-40B4-BE49-F238E27FC236}">
                  <a16:creationId xmlns:a16="http://schemas.microsoft.com/office/drawing/2014/main" id="{00000000-0008-0000-4700-00000C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19</xdr:col>
      <xdr:colOff>38100</xdr:colOff>
      <xdr:row>24</xdr:row>
      <xdr:rowOff>219075</xdr:rowOff>
    </xdr:from>
    <xdr:to>
      <xdr:col>20</xdr:col>
      <xdr:colOff>257175</xdr:colOff>
      <xdr:row>25</xdr:row>
      <xdr:rowOff>76200</xdr:rowOff>
    </xdr:to>
    <xdr:sp macro="" textlink="">
      <xdr:nvSpPr>
        <xdr:cNvPr id="19" name="左矢印 1">
          <a:extLst>
            <a:ext uri="{FF2B5EF4-FFF2-40B4-BE49-F238E27FC236}">
              <a16:creationId xmlns:a16="http://schemas.microsoft.com/office/drawing/2014/main" id="{00000000-0008-0000-4600-000013000000}"/>
            </a:ext>
          </a:extLst>
        </xdr:cNvPr>
        <xdr:cNvSpPr/>
      </xdr:nvSpPr>
      <xdr:spPr>
        <a:xfrm>
          <a:off x="6924675" y="6934200"/>
          <a:ext cx="361950" cy="1524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95250</xdr:colOff>
          <xdr:row>3</xdr:row>
          <xdr:rowOff>161925</xdr:rowOff>
        </xdr:from>
        <xdr:to>
          <xdr:col>4</xdr:col>
          <xdr:colOff>342900</xdr:colOff>
          <xdr:row>5</xdr:row>
          <xdr:rowOff>57150</xdr:rowOff>
        </xdr:to>
        <xdr:sp macro="" textlink="">
          <xdr:nvSpPr>
            <xdr:cNvPr id="79890" name="Option Button 18" hidden="1">
              <a:extLst>
                <a:ext uri="{63B3BB69-23CF-44E3-9099-C40C66FF867C}">
                  <a14:compatExt spid="_x0000_s79890"/>
                </a:ext>
                <a:ext uri="{FF2B5EF4-FFF2-40B4-BE49-F238E27FC236}">
                  <a16:creationId xmlns:a16="http://schemas.microsoft.com/office/drawing/2014/main" id="{00000000-0008-0000-4700-000012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xdr:row>
          <xdr:rowOff>152400</xdr:rowOff>
        </xdr:from>
        <xdr:to>
          <xdr:col>7</xdr:col>
          <xdr:colOff>76200</xdr:colOff>
          <xdr:row>5</xdr:row>
          <xdr:rowOff>47625</xdr:rowOff>
        </xdr:to>
        <xdr:sp macro="" textlink="">
          <xdr:nvSpPr>
            <xdr:cNvPr id="79891" name="Option Button 19" hidden="1">
              <a:extLst>
                <a:ext uri="{63B3BB69-23CF-44E3-9099-C40C66FF867C}">
                  <a14:compatExt spid="_x0000_s79891"/>
                </a:ext>
                <a:ext uri="{FF2B5EF4-FFF2-40B4-BE49-F238E27FC236}">
                  <a16:creationId xmlns:a16="http://schemas.microsoft.com/office/drawing/2014/main" id="{00000000-0008-0000-4700-000013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xdr:row>
          <xdr:rowOff>133350</xdr:rowOff>
        </xdr:from>
        <xdr:to>
          <xdr:col>8</xdr:col>
          <xdr:colOff>161925</xdr:colOff>
          <xdr:row>5</xdr:row>
          <xdr:rowOff>190500</xdr:rowOff>
        </xdr:to>
        <xdr:sp macro="" textlink="">
          <xdr:nvSpPr>
            <xdr:cNvPr id="79892" name="Group Box 20" hidden="1">
              <a:extLst>
                <a:ext uri="{63B3BB69-23CF-44E3-9099-C40C66FF867C}">
                  <a14:compatExt spid="_x0000_s79892"/>
                </a:ext>
                <a:ext uri="{FF2B5EF4-FFF2-40B4-BE49-F238E27FC236}">
                  <a16:creationId xmlns:a16="http://schemas.microsoft.com/office/drawing/2014/main" id="{00000000-0008-0000-4700-000014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xdr:row>
          <xdr:rowOff>209550</xdr:rowOff>
        </xdr:from>
        <xdr:to>
          <xdr:col>6</xdr:col>
          <xdr:colOff>9525</xdr:colOff>
          <xdr:row>14</xdr:row>
          <xdr:rowOff>28575</xdr:rowOff>
        </xdr:to>
        <xdr:sp macro="" textlink="">
          <xdr:nvSpPr>
            <xdr:cNvPr id="79900" name="Option Button 28" hidden="1">
              <a:extLst>
                <a:ext uri="{63B3BB69-23CF-44E3-9099-C40C66FF867C}">
                  <a14:compatExt spid="_x0000_s79900"/>
                </a:ext>
                <a:ext uri="{FF2B5EF4-FFF2-40B4-BE49-F238E27FC236}">
                  <a16:creationId xmlns:a16="http://schemas.microsoft.com/office/drawing/2014/main" id="{00000000-0008-0000-4700-00001C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12</xdr:row>
          <xdr:rowOff>209550</xdr:rowOff>
        </xdr:from>
        <xdr:to>
          <xdr:col>8</xdr:col>
          <xdr:colOff>38100</xdr:colOff>
          <xdr:row>14</xdr:row>
          <xdr:rowOff>28575</xdr:rowOff>
        </xdr:to>
        <xdr:sp macro="" textlink="">
          <xdr:nvSpPr>
            <xdr:cNvPr id="79901" name="Option Button 29" hidden="1">
              <a:extLst>
                <a:ext uri="{63B3BB69-23CF-44E3-9099-C40C66FF867C}">
                  <a14:compatExt spid="_x0000_s79901"/>
                </a:ext>
                <a:ext uri="{FF2B5EF4-FFF2-40B4-BE49-F238E27FC236}">
                  <a16:creationId xmlns:a16="http://schemas.microsoft.com/office/drawing/2014/main" id="{00000000-0008-0000-4700-00001D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257174</xdr:colOff>
      <xdr:row>22</xdr:row>
      <xdr:rowOff>219075</xdr:rowOff>
    </xdr:from>
    <xdr:to>
      <xdr:col>33</xdr:col>
      <xdr:colOff>514349</xdr:colOff>
      <xdr:row>26</xdr:row>
      <xdr:rowOff>321945</xdr:rowOff>
    </xdr:to>
    <xdr:sp macro="" textlink="">
      <xdr:nvSpPr>
        <xdr:cNvPr id="18" name="角丸四角形吹き出し 2">
          <a:extLst>
            <a:ext uri="{FF2B5EF4-FFF2-40B4-BE49-F238E27FC236}">
              <a16:creationId xmlns:a16="http://schemas.microsoft.com/office/drawing/2014/main" id="{00000000-0008-0000-4600-000012000000}"/>
            </a:ext>
          </a:extLst>
        </xdr:cNvPr>
        <xdr:cNvSpPr/>
      </xdr:nvSpPr>
      <xdr:spPr>
        <a:xfrm>
          <a:off x="7286624" y="6191250"/>
          <a:ext cx="4276725" cy="1598295"/>
        </a:xfrm>
        <a:prstGeom prst="wedgeRoundRectCallout">
          <a:avLst>
            <a:gd name="adj1" fmla="val -42780"/>
            <a:gd name="adj2" fmla="val 26090"/>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0" lang="ja-JP" altLang="en-US" sz="1000" b="0">
              <a:solidFill>
                <a:schemeClr val="tx1"/>
              </a:solidFill>
              <a:effectLst/>
              <a:latin typeface="+mn-lt"/>
              <a:ea typeface="+mn-ea"/>
              <a:cs typeface="+mn-cs"/>
            </a:rPr>
            <a:t>「導入台数」には、デフォルトで「０」値が入っています。</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「０」値以外の場合、正味の導入台数を次式により</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　（導入台数）＝｛（新規台数）＋（転入台数）｝－｛（廃止台数）＋（転出台数）｝</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算出し、記入してください。</a:t>
          </a:r>
          <a:endParaRPr kumimoji="1" lang="en-US" altLang="ja-JP" sz="1000" b="0">
            <a:solidFill>
              <a:schemeClr val="tx1"/>
            </a:solidFill>
            <a:effectLst/>
            <a:latin typeface="+mn-lt"/>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28575</xdr:colOff>
          <xdr:row>4</xdr:row>
          <xdr:rowOff>123825</xdr:rowOff>
        </xdr:from>
        <xdr:to>
          <xdr:col>15</xdr:col>
          <xdr:colOff>628650</xdr:colOff>
          <xdr:row>6</xdr:row>
          <xdr:rowOff>19050</xdr:rowOff>
        </xdr:to>
        <xdr:grpSp>
          <xdr:nvGrpSpPr>
            <xdr:cNvPr id="8" name="グループ化 7">
              <a:extLst>
                <a:ext uri="{FF2B5EF4-FFF2-40B4-BE49-F238E27FC236}">
                  <a16:creationId xmlns:a16="http://schemas.microsoft.com/office/drawing/2014/main" id="{49C871CD-1E1E-F7E5-2CCB-2FD5D0FA41AF}"/>
                </a:ext>
              </a:extLst>
            </xdr:cNvPr>
            <xdr:cNvGrpSpPr/>
          </xdr:nvGrpSpPr>
          <xdr:grpSpPr>
            <a:xfrm>
              <a:off x="6229350" y="752475"/>
              <a:ext cx="4914900" cy="371475"/>
              <a:chOff x="6229350" y="742936"/>
              <a:chExt cx="4914900" cy="381000"/>
            </a:xfrm>
          </xdr:grpSpPr>
          <xdr:sp macro="" textlink="">
            <xdr:nvSpPr>
              <xdr:cNvPr id="258049" name="Option Button 1" hidden="1">
                <a:extLst>
                  <a:ext uri="{63B3BB69-23CF-44E3-9099-C40C66FF867C}">
                    <a14:compatExt spid="_x0000_s258049"/>
                  </a:ext>
                  <a:ext uri="{FF2B5EF4-FFF2-40B4-BE49-F238E27FC236}">
                    <a16:creationId xmlns:a16="http://schemas.microsoft.com/office/drawing/2014/main" id="{00000000-0008-0000-4800-000001F00300}"/>
                  </a:ext>
                </a:extLst>
              </xdr:cNvPr>
              <xdr:cNvSpPr/>
            </xdr:nvSpPr>
            <xdr:spPr bwMode="auto">
              <a:xfrm>
                <a:off x="6229350" y="8191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50" name="Option Button 2" hidden="1">
                <a:extLst>
                  <a:ext uri="{63B3BB69-23CF-44E3-9099-C40C66FF867C}">
                    <a14:compatExt spid="_x0000_s258050"/>
                  </a:ext>
                  <a:ext uri="{FF2B5EF4-FFF2-40B4-BE49-F238E27FC236}">
                    <a16:creationId xmlns:a16="http://schemas.microsoft.com/office/drawing/2014/main" id="{00000000-0008-0000-4800-000002F00300}"/>
                  </a:ext>
                </a:extLst>
              </xdr:cNvPr>
              <xdr:cNvSpPr/>
            </xdr:nvSpPr>
            <xdr:spPr bwMode="auto">
              <a:xfrm>
                <a:off x="7239000" y="8191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51" name="Option Button 3" hidden="1">
                <a:extLst>
                  <a:ext uri="{63B3BB69-23CF-44E3-9099-C40C66FF867C}">
                    <a14:compatExt spid="_x0000_s258051"/>
                  </a:ext>
                  <a:ext uri="{FF2B5EF4-FFF2-40B4-BE49-F238E27FC236}">
                    <a16:creationId xmlns:a16="http://schemas.microsoft.com/office/drawing/2014/main" id="{00000000-0008-0000-4800-000003F00300}"/>
                  </a:ext>
                </a:extLst>
              </xdr:cNvPr>
              <xdr:cNvSpPr/>
            </xdr:nvSpPr>
            <xdr:spPr bwMode="auto">
              <a:xfrm>
                <a:off x="8248650" y="8191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52" name="Option Button 4" hidden="1">
                <a:extLst>
                  <a:ext uri="{63B3BB69-23CF-44E3-9099-C40C66FF867C}">
                    <a14:compatExt spid="_x0000_s258052"/>
                  </a:ext>
                  <a:ext uri="{FF2B5EF4-FFF2-40B4-BE49-F238E27FC236}">
                    <a16:creationId xmlns:a16="http://schemas.microsoft.com/office/drawing/2014/main" id="{00000000-0008-0000-4800-000004F00300}"/>
                  </a:ext>
                </a:extLst>
              </xdr:cNvPr>
              <xdr:cNvSpPr/>
            </xdr:nvSpPr>
            <xdr:spPr bwMode="auto">
              <a:xfrm>
                <a:off x="9267825" y="8191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53" name="Option Button 5" hidden="1">
                <a:extLst>
                  <a:ext uri="{63B3BB69-23CF-44E3-9099-C40C66FF867C}">
                    <a14:compatExt spid="_x0000_s258053"/>
                  </a:ext>
                  <a:ext uri="{FF2B5EF4-FFF2-40B4-BE49-F238E27FC236}">
                    <a16:creationId xmlns:a16="http://schemas.microsoft.com/office/drawing/2014/main" id="{00000000-0008-0000-4800-000005F00300}"/>
                  </a:ext>
                </a:extLst>
              </xdr:cNvPr>
              <xdr:cNvSpPr/>
            </xdr:nvSpPr>
            <xdr:spPr bwMode="auto">
              <a:xfrm>
                <a:off x="10267950" y="8191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54" name="Group Box 6" hidden="1">
                <a:extLst>
                  <a:ext uri="{63B3BB69-23CF-44E3-9099-C40C66FF867C}">
                    <a14:compatExt spid="_x0000_s258054"/>
                  </a:ext>
                  <a:ext uri="{FF2B5EF4-FFF2-40B4-BE49-F238E27FC236}">
                    <a16:creationId xmlns:a16="http://schemas.microsoft.com/office/drawing/2014/main" id="{00000000-0008-0000-4800-000006F00300}"/>
                  </a:ext>
                </a:extLst>
              </xdr:cNvPr>
              <xdr:cNvSpPr/>
            </xdr:nvSpPr>
            <xdr:spPr bwMode="auto">
              <a:xfrm>
                <a:off x="6229350" y="742936"/>
                <a:ext cx="4914900" cy="38100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7</xdr:row>
          <xdr:rowOff>0</xdr:rowOff>
        </xdr:from>
        <xdr:to>
          <xdr:col>15</xdr:col>
          <xdr:colOff>628650</xdr:colOff>
          <xdr:row>8</xdr:row>
          <xdr:rowOff>57150</xdr:rowOff>
        </xdr:to>
        <xdr:grpSp>
          <xdr:nvGrpSpPr>
            <xdr:cNvPr id="10" name="グループ化 9">
              <a:extLst>
                <a:ext uri="{FF2B5EF4-FFF2-40B4-BE49-F238E27FC236}">
                  <a16:creationId xmlns:a16="http://schemas.microsoft.com/office/drawing/2014/main" id="{3226F328-94C2-98AB-EBBD-3FF486107E61}"/>
                </a:ext>
              </a:extLst>
            </xdr:cNvPr>
            <xdr:cNvGrpSpPr/>
          </xdr:nvGrpSpPr>
          <xdr:grpSpPr>
            <a:xfrm>
              <a:off x="6229350" y="1409700"/>
              <a:ext cx="4914900" cy="361950"/>
              <a:chOff x="6229350" y="742951"/>
              <a:chExt cx="4914900" cy="381001"/>
            </a:xfrm>
          </xdr:grpSpPr>
          <xdr:sp macro="" textlink="">
            <xdr:nvSpPr>
              <xdr:cNvPr id="258061" name="Option Button 13" hidden="1">
                <a:extLst>
                  <a:ext uri="{63B3BB69-23CF-44E3-9099-C40C66FF867C}">
                    <a14:compatExt spid="_x0000_s258061"/>
                  </a:ext>
                  <a:ext uri="{FF2B5EF4-FFF2-40B4-BE49-F238E27FC236}">
                    <a16:creationId xmlns:a16="http://schemas.microsoft.com/office/drawing/2014/main" id="{00000000-0008-0000-4800-00000DF00300}"/>
                  </a:ext>
                </a:extLst>
              </xdr:cNvPr>
              <xdr:cNvSpPr/>
            </xdr:nvSpPr>
            <xdr:spPr bwMode="auto">
              <a:xfrm>
                <a:off x="62293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62" name="Option Button 14" hidden="1">
                <a:extLst>
                  <a:ext uri="{63B3BB69-23CF-44E3-9099-C40C66FF867C}">
                    <a14:compatExt spid="_x0000_s258062"/>
                  </a:ext>
                  <a:ext uri="{FF2B5EF4-FFF2-40B4-BE49-F238E27FC236}">
                    <a16:creationId xmlns:a16="http://schemas.microsoft.com/office/drawing/2014/main" id="{00000000-0008-0000-4800-00000EF00300}"/>
                  </a:ext>
                </a:extLst>
              </xdr:cNvPr>
              <xdr:cNvSpPr/>
            </xdr:nvSpPr>
            <xdr:spPr bwMode="auto">
              <a:xfrm>
                <a:off x="723900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63" name="Option Button 15" hidden="1">
                <a:extLst>
                  <a:ext uri="{63B3BB69-23CF-44E3-9099-C40C66FF867C}">
                    <a14:compatExt spid="_x0000_s258063"/>
                  </a:ext>
                  <a:ext uri="{FF2B5EF4-FFF2-40B4-BE49-F238E27FC236}">
                    <a16:creationId xmlns:a16="http://schemas.microsoft.com/office/drawing/2014/main" id="{00000000-0008-0000-4800-00000FF00300}"/>
                  </a:ext>
                </a:extLst>
              </xdr:cNvPr>
              <xdr:cNvSpPr/>
            </xdr:nvSpPr>
            <xdr:spPr bwMode="auto">
              <a:xfrm>
                <a:off x="82486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64" name="Option Button 16" hidden="1">
                <a:extLst>
                  <a:ext uri="{63B3BB69-23CF-44E3-9099-C40C66FF867C}">
                    <a14:compatExt spid="_x0000_s258064"/>
                  </a:ext>
                  <a:ext uri="{FF2B5EF4-FFF2-40B4-BE49-F238E27FC236}">
                    <a16:creationId xmlns:a16="http://schemas.microsoft.com/office/drawing/2014/main" id="{00000000-0008-0000-4800-000010F00300}"/>
                  </a:ext>
                </a:extLst>
              </xdr:cNvPr>
              <xdr:cNvSpPr/>
            </xdr:nvSpPr>
            <xdr:spPr bwMode="auto">
              <a:xfrm>
                <a:off x="9267825"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65" name="Option Button 17" hidden="1">
                <a:extLst>
                  <a:ext uri="{63B3BB69-23CF-44E3-9099-C40C66FF867C}">
                    <a14:compatExt spid="_x0000_s258065"/>
                  </a:ext>
                  <a:ext uri="{FF2B5EF4-FFF2-40B4-BE49-F238E27FC236}">
                    <a16:creationId xmlns:a16="http://schemas.microsoft.com/office/drawing/2014/main" id="{00000000-0008-0000-4800-000011F00300}"/>
                  </a:ext>
                </a:extLst>
              </xdr:cNvPr>
              <xdr:cNvSpPr/>
            </xdr:nvSpPr>
            <xdr:spPr bwMode="auto">
              <a:xfrm>
                <a:off x="102679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66" name="Group Box 18" hidden="1">
                <a:extLst>
                  <a:ext uri="{63B3BB69-23CF-44E3-9099-C40C66FF867C}">
                    <a14:compatExt spid="_x0000_s258066"/>
                  </a:ext>
                  <a:ext uri="{FF2B5EF4-FFF2-40B4-BE49-F238E27FC236}">
                    <a16:creationId xmlns:a16="http://schemas.microsoft.com/office/drawing/2014/main" id="{00000000-0008-0000-4800-000012F00300}"/>
                  </a:ext>
                </a:extLst>
              </xdr:cNvPr>
              <xdr:cNvSpPr/>
            </xdr:nvSpPr>
            <xdr:spPr bwMode="auto">
              <a:xfrm>
                <a:off x="6229350" y="742951"/>
                <a:ext cx="4914900" cy="38100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8</xdr:row>
          <xdr:rowOff>9525</xdr:rowOff>
        </xdr:from>
        <xdr:to>
          <xdr:col>15</xdr:col>
          <xdr:colOff>628650</xdr:colOff>
          <xdr:row>9</xdr:row>
          <xdr:rowOff>66675</xdr:rowOff>
        </xdr:to>
        <xdr:grpSp>
          <xdr:nvGrpSpPr>
            <xdr:cNvPr id="11" name="グループ化 10">
              <a:extLst>
                <a:ext uri="{FF2B5EF4-FFF2-40B4-BE49-F238E27FC236}">
                  <a16:creationId xmlns:a16="http://schemas.microsoft.com/office/drawing/2014/main" id="{B0CC3041-FCC7-FF04-A6B4-7B5A36084FBF}"/>
                </a:ext>
              </a:extLst>
            </xdr:cNvPr>
            <xdr:cNvGrpSpPr/>
          </xdr:nvGrpSpPr>
          <xdr:grpSpPr>
            <a:xfrm>
              <a:off x="6229350" y="1724025"/>
              <a:ext cx="4914900" cy="361950"/>
              <a:chOff x="6229350" y="742946"/>
              <a:chExt cx="4914900" cy="381001"/>
            </a:xfrm>
          </xdr:grpSpPr>
          <xdr:sp macro="" textlink="">
            <xdr:nvSpPr>
              <xdr:cNvPr id="258067" name="Option Button 19" hidden="1">
                <a:extLst>
                  <a:ext uri="{63B3BB69-23CF-44E3-9099-C40C66FF867C}">
                    <a14:compatExt spid="_x0000_s258067"/>
                  </a:ext>
                  <a:ext uri="{FF2B5EF4-FFF2-40B4-BE49-F238E27FC236}">
                    <a16:creationId xmlns:a16="http://schemas.microsoft.com/office/drawing/2014/main" id="{00000000-0008-0000-4800-000013F00300}"/>
                  </a:ext>
                </a:extLst>
              </xdr:cNvPr>
              <xdr:cNvSpPr/>
            </xdr:nvSpPr>
            <xdr:spPr bwMode="auto">
              <a:xfrm>
                <a:off x="6229350" y="779045"/>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68" name="Option Button 20" hidden="1">
                <a:extLst>
                  <a:ext uri="{63B3BB69-23CF-44E3-9099-C40C66FF867C}">
                    <a14:compatExt spid="_x0000_s258068"/>
                  </a:ext>
                  <a:ext uri="{FF2B5EF4-FFF2-40B4-BE49-F238E27FC236}">
                    <a16:creationId xmlns:a16="http://schemas.microsoft.com/office/drawing/2014/main" id="{00000000-0008-0000-4800-000014F00300}"/>
                  </a:ext>
                </a:extLst>
              </xdr:cNvPr>
              <xdr:cNvSpPr/>
            </xdr:nvSpPr>
            <xdr:spPr bwMode="auto">
              <a:xfrm>
                <a:off x="7239000" y="779045"/>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69" name="Option Button 21" hidden="1">
                <a:extLst>
                  <a:ext uri="{63B3BB69-23CF-44E3-9099-C40C66FF867C}">
                    <a14:compatExt spid="_x0000_s258069"/>
                  </a:ext>
                  <a:ext uri="{FF2B5EF4-FFF2-40B4-BE49-F238E27FC236}">
                    <a16:creationId xmlns:a16="http://schemas.microsoft.com/office/drawing/2014/main" id="{00000000-0008-0000-4800-000015F00300}"/>
                  </a:ext>
                </a:extLst>
              </xdr:cNvPr>
              <xdr:cNvSpPr/>
            </xdr:nvSpPr>
            <xdr:spPr bwMode="auto">
              <a:xfrm>
                <a:off x="8248650" y="779045"/>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70" name="Option Button 22" hidden="1">
                <a:extLst>
                  <a:ext uri="{63B3BB69-23CF-44E3-9099-C40C66FF867C}">
                    <a14:compatExt spid="_x0000_s258070"/>
                  </a:ext>
                  <a:ext uri="{FF2B5EF4-FFF2-40B4-BE49-F238E27FC236}">
                    <a16:creationId xmlns:a16="http://schemas.microsoft.com/office/drawing/2014/main" id="{00000000-0008-0000-4800-000016F00300}"/>
                  </a:ext>
                </a:extLst>
              </xdr:cNvPr>
              <xdr:cNvSpPr/>
            </xdr:nvSpPr>
            <xdr:spPr bwMode="auto">
              <a:xfrm>
                <a:off x="9267825" y="779045"/>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71" name="Option Button 23" hidden="1">
                <a:extLst>
                  <a:ext uri="{63B3BB69-23CF-44E3-9099-C40C66FF867C}">
                    <a14:compatExt spid="_x0000_s258071"/>
                  </a:ext>
                  <a:ext uri="{FF2B5EF4-FFF2-40B4-BE49-F238E27FC236}">
                    <a16:creationId xmlns:a16="http://schemas.microsoft.com/office/drawing/2014/main" id="{00000000-0008-0000-4800-000017F00300}"/>
                  </a:ext>
                </a:extLst>
              </xdr:cNvPr>
              <xdr:cNvSpPr/>
            </xdr:nvSpPr>
            <xdr:spPr bwMode="auto">
              <a:xfrm>
                <a:off x="10267950" y="779045"/>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72" name="Group Box 24" hidden="1">
                <a:extLst>
                  <a:ext uri="{63B3BB69-23CF-44E3-9099-C40C66FF867C}">
                    <a14:compatExt spid="_x0000_s258072"/>
                  </a:ext>
                  <a:ext uri="{FF2B5EF4-FFF2-40B4-BE49-F238E27FC236}">
                    <a16:creationId xmlns:a16="http://schemas.microsoft.com/office/drawing/2014/main" id="{00000000-0008-0000-4800-000018F00300}"/>
                  </a:ext>
                </a:extLst>
              </xdr:cNvPr>
              <xdr:cNvSpPr/>
            </xdr:nvSpPr>
            <xdr:spPr bwMode="auto">
              <a:xfrm>
                <a:off x="6229350" y="742946"/>
                <a:ext cx="4914900" cy="38100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8</xdr:row>
          <xdr:rowOff>285750</xdr:rowOff>
        </xdr:from>
        <xdr:to>
          <xdr:col>15</xdr:col>
          <xdr:colOff>628650</xdr:colOff>
          <xdr:row>10</xdr:row>
          <xdr:rowOff>38100</xdr:rowOff>
        </xdr:to>
        <xdr:grpSp>
          <xdr:nvGrpSpPr>
            <xdr:cNvPr id="12" name="グループ化 11">
              <a:extLst>
                <a:ext uri="{FF2B5EF4-FFF2-40B4-BE49-F238E27FC236}">
                  <a16:creationId xmlns:a16="http://schemas.microsoft.com/office/drawing/2014/main" id="{9C70F4E4-BE8A-FDA9-15E8-1FFDD96D0143}"/>
                </a:ext>
              </a:extLst>
            </xdr:cNvPr>
            <xdr:cNvGrpSpPr/>
          </xdr:nvGrpSpPr>
          <xdr:grpSpPr>
            <a:xfrm>
              <a:off x="6229350" y="2000250"/>
              <a:ext cx="4914900" cy="361950"/>
              <a:chOff x="6229350" y="742962"/>
              <a:chExt cx="4914900" cy="381002"/>
            </a:xfrm>
          </xdr:grpSpPr>
          <xdr:sp macro="" textlink="">
            <xdr:nvSpPr>
              <xdr:cNvPr id="258073" name="Option Button 25" hidden="1">
                <a:extLst>
                  <a:ext uri="{63B3BB69-23CF-44E3-9099-C40C66FF867C}">
                    <a14:compatExt spid="_x0000_s258073"/>
                  </a:ext>
                  <a:ext uri="{FF2B5EF4-FFF2-40B4-BE49-F238E27FC236}">
                    <a16:creationId xmlns:a16="http://schemas.microsoft.com/office/drawing/2014/main" id="{00000000-0008-0000-4800-000019F00300}"/>
                  </a:ext>
                </a:extLst>
              </xdr:cNvPr>
              <xdr:cNvSpPr/>
            </xdr:nvSpPr>
            <xdr:spPr bwMode="auto">
              <a:xfrm>
                <a:off x="62293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74" name="Option Button 26" hidden="1">
                <a:extLst>
                  <a:ext uri="{63B3BB69-23CF-44E3-9099-C40C66FF867C}">
                    <a14:compatExt spid="_x0000_s258074"/>
                  </a:ext>
                  <a:ext uri="{FF2B5EF4-FFF2-40B4-BE49-F238E27FC236}">
                    <a16:creationId xmlns:a16="http://schemas.microsoft.com/office/drawing/2014/main" id="{00000000-0008-0000-4800-00001AF00300}"/>
                  </a:ext>
                </a:extLst>
              </xdr:cNvPr>
              <xdr:cNvSpPr/>
            </xdr:nvSpPr>
            <xdr:spPr bwMode="auto">
              <a:xfrm>
                <a:off x="723900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75" name="Option Button 27" hidden="1">
                <a:extLst>
                  <a:ext uri="{63B3BB69-23CF-44E3-9099-C40C66FF867C}">
                    <a14:compatExt spid="_x0000_s258075"/>
                  </a:ext>
                  <a:ext uri="{FF2B5EF4-FFF2-40B4-BE49-F238E27FC236}">
                    <a16:creationId xmlns:a16="http://schemas.microsoft.com/office/drawing/2014/main" id="{00000000-0008-0000-4800-00001BF00300}"/>
                  </a:ext>
                </a:extLst>
              </xdr:cNvPr>
              <xdr:cNvSpPr/>
            </xdr:nvSpPr>
            <xdr:spPr bwMode="auto">
              <a:xfrm>
                <a:off x="82486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76" name="Option Button 28" hidden="1">
                <a:extLst>
                  <a:ext uri="{63B3BB69-23CF-44E3-9099-C40C66FF867C}">
                    <a14:compatExt spid="_x0000_s258076"/>
                  </a:ext>
                  <a:ext uri="{FF2B5EF4-FFF2-40B4-BE49-F238E27FC236}">
                    <a16:creationId xmlns:a16="http://schemas.microsoft.com/office/drawing/2014/main" id="{00000000-0008-0000-4800-00001CF00300}"/>
                  </a:ext>
                </a:extLst>
              </xdr:cNvPr>
              <xdr:cNvSpPr/>
            </xdr:nvSpPr>
            <xdr:spPr bwMode="auto">
              <a:xfrm>
                <a:off x="9267825"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77" name="Option Button 29" hidden="1">
                <a:extLst>
                  <a:ext uri="{63B3BB69-23CF-44E3-9099-C40C66FF867C}">
                    <a14:compatExt spid="_x0000_s258077"/>
                  </a:ext>
                  <a:ext uri="{FF2B5EF4-FFF2-40B4-BE49-F238E27FC236}">
                    <a16:creationId xmlns:a16="http://schemas.microsoft.com/office/drawing/2014/main" id="{00000000-0008-0000-4800-00001DF00300}"/>
                  </a:ext>
                </a:extLst>
              </xdr:cNvPr>
              <xdr:cNvSpPr/>
            </xdr:nvSpPr>
            <xdr:spPr bwMode="auto">
              <a:xfrm>
                <a:off x="102679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78" name="Group Box 30" hidden="1">
                <a:extLst>
                  <a:ext uri="{63B3BB69-23CF-44E3-9099-C40C66FF867C}">
                    <a14:compatExt spid="_x0000_s258078"/>
                  </a:ext>
                  <a:ext uri="{FF2B5EF4-FFF2-40B4-BE49-F238E27FC236}">
                    <a16:creationId xmlns:a16="http://schemas.microsoft.com/office/drawing/2014/main" id="{00000000-0008-0000-4800-00001EF00300}"/>
                  </a:ext>
                </a:extLst>
              </xdr:cNvPr>
              <xdr:cNvSpPr/>
            </xdr:nvSpPr>
            <xdr:spPr bwMode="auto">
              <a:xfrm>
                <a:off x="6229350" y="742962"/>
                <a:ext cx="4914900" cy="381002"/>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9</xdr:row>
          <xdr:rowOff>276225</xdr:rowOff>
        </xdr:from>
        <xdr:to>
          <xdr:col>15</xdr:col>
          <xdr:colOff>628650</xdr:colOff>
          <xdr:row>11</xdr:row>
          <xdr:rowOff>28575</xdr:rowOff>
        </xdr:to>
        <xdr:grpSp>
          <xdr:nvGrpSpPr>
            <xdr:cNvPr id="13" name="グループ化 12">
              <a:extLst>
                <a:ext uri="{FF2B5EF4-FFF2-40B4-BE49-F238E27FC236}">
                  <a16:creationId xmlns:a16="http://schemas.microsoft.com/office/drawing/2014/main" id="{1E24B6DA-2986-854E-DA4D-A5FC06A8AB1C}"/>
                </a:ext>
              </a:extLst>
            </xdr:cNvPr>
            <xdr:cNvGrpSpPr/>
          </xdr:nvGrpSpPr>
          <xdr:grpSpPr>
            <a:xfrm>
              <a:off x="6229350" y="2295525"/>
              <a:ext cx="4914900" cy="361950"/>
              <a:chOff x="6229350" y="742962"/>
              <a:chExt cx="4914900" cy="381002"/>
            </a:xfrm>
          </xdr:grpSpPr>
          <xdr:sp macro="" textlink="">
            <xdr:nvSpPr>
              <xdr:cNvPr id="258079" name="Option Button 31" hidden="1">
                <a:extLst>
                  <a:ext uri="{63B3BB69-23CF-44E3-9099-C40C66FF867C}">
                    <a14:compatExt spid="_x0000_s258079"/>
                  </a:ext>
                  <a:ext uri="{FF2B5EF4-FFF2-40B4-BE49-F238E27FC236}">
                    <a16:creationId xmlns:a16="http://schemas.microsoft.com/office/drawing/2014/main" id="{00000000-0008-0000-4800-00001FF00300}"/>
                  </a:ext>
                </a:extLst>
              </xdr:cNvPr>
              <xdr:cNvSpPr/>
            </xdr:nvSpPr>
            <xdr:spPr bwMode="auto">
              <a:xfrm>
                <a:off x="62293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80" name="Option Button 32" hidden="1">
                <a:extLst>
                  <a:ext uri="{63B3BB69-23CF-44E3-9099-C40C66FF867C}">
                    <a14:compatExt spid="_x0000_s258080"/>
                  </a:ext>
                  <a:ext uri="{FF2B5EF4-FFF2-40B4-BE49-F238E27FC236}">
                    <a16:creationId xmlns:a16="http://schemas.microsoft.com/office/drawing/2014/main" id="{00000000-0008-0000-4800-000020F00300}"/>
                  </a:ext>
                </a:extLst>
              </xdr:cNvPr>
              <xdr:cNvSpPr/>
            </xdr:nvSpPr>
            <xdr:spPr bwMode="auto">
              <a:xfrm>
                <a:off x="723900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81" name="Option Button 33" hidden="1">
                <a:extLst>
                  <a:ext uri="{63B3BB69-23CF-44E3-9099-C40C66FF867C}">
                    <a14:compatExt spid="_x0000_s258081"/>
                  </a:ext>
                  <a:ext uri="{FF2B5EF4-FFF2-40B4-BE49-F238E27FC236}">
                    <a16:creationId xmlns:a16="http://schemas.microsoft.com/office/drawing/2014/main" id="{00000000-0008-0000-4800-000021F00300}"/>
                  </a:ext>
                </a:extLst>
              </xdr:cNvPr>
              <xdr:cNvSpPr/>
            </xdr:nvSpPr>
            <xdr:spPr bwMode="auto">
              <a:xfrm>
                <a:off x="82486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82" name="Option Button 34" hidden="1">
                <a:extLst>
                  <a:ext uri="{63B3BB69-23CF-44E3-9099-C40C66FF867C}">
                    <a14:compatExt spid="_x0000_s258082"/>
                  </a:ext>
                  <a:ext uri="{FF2B5EF4-FFF2-40B4-BE49-F238E27FC236}">
                    <a16:creationId xmlns:a16="http://schemas.microsoft.com/office/drawing/2014/main" id="{00000000-0008-0000-4800-000022F00300}"/>
                  </a:ext>
                </a:extLst>
              </xdr:cNvPr>
              <xdr:cNvSpPr/>
            </xdr:nvSpPr>
            <xdr:spPr bwMode="auto">
              <a:xfrm>
                <a:off x="9267825"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83" name="Option Button 35" hidden="1">
                <a:extLst>
                  <a:ext uri="{63B3BB69-23CF-44E3-9099-C40C66FF867C}">
                    <a14:compatExt spid="_x0000_s258083"/>
                  </a:ext>
                  <a:ext uri="{FF2B5EF4-FFF2-40B4-BE49-F238E27FC236}">
                    <a16:creationId xmlns:a16="http://schemas.microsoft.com/office/drawing/2014/main" id="{00000000-0008-0000-4800-000023F00300}"/>
                  </a:ext>
                </a:extLst>
              </xdr:cNvPr>
              <xdr:cNvSpPr/>
            </xdr:nvSpPr>
            <xdr:spPr bwMode="auto">
              <a:xfrm>
                <a:off x="102679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84" name="Group Box 36" hidden="1">
                <a:extLst>
                  <a:ext uri="{63B3BB69-23CF-44E3-9099-C40C66FF867C}">
                    <a14:compatExt spid="_x0000_s258084"/>
                  </a:ext>
                  <a:ext uri="{FF2B5EF4-FFF2-40B4-BE49-F238E27FC236}">
                    <a16:creationId xmlns:a16="http://schemas.microsoft.com/office/drawing/2014/main" id="{00000000-0008-0000-4800-000024F00300}"/>
                  </a:ext>
                </a:extLst>
              </xdr:cNvPr>
              <xdr:cNvSpPr/>
            </xdr:nvSpPr>
            <xdr:spPr bwMode="auto">
              <a:xfrm>
                <a:off x="6229350" y="742962"/>
                <a:ext cx="4914900" cy="381002"/>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10</xdr:row>
          <xdr:rowOff>257175</xdr:rowOff>
        </xdr:from>
        <xdr:to>
          <xdr:col>15</xdr:col>
          <xdr:colOff>628650</xdr:colOff>
          <xdr:row>12</xdr:row>
          <xdr:rowOff>9525</xdr:rowOff>
        </xdr:to>
        <xdr:grpSp>
          <xdr:nvGrpSpPr>
            <xdr:cNvPr id="14" name="グループ化 13">
              <a:extLst>
                <a:ext uri="{FF2B5EF4-FFF2-40B4-BE49-F238E27FC236}">
                  <a16:creationId xmlns:a16="http://schemas.microsoft.com/office/drawing/2014/main" id="{1E82A03A-FB86-20DC-41AB-22ED9CDAE9E7}"/>
                </a:ext>
              </a:extLst>
            </xdr:cNvPr>
            <xdr:cNvGrpSpPr/>
          </xdr:nvGrpSpPr>
          <xdr:grpSpPr>
            <a:xfrm>
              <a:off x="6229350" y="2581275"/>
              <a:ext cx="4914900" cy="361950"/>
              <a:chOff x="6229350" y="742962"/>
              <a:chExt cx="4914900" cy="381002"/>
            </a:xfrm>
          </xdr:grpSpPr>
          <xdr:sp macro="" textlink="">
            <xdr:nvSpPr>
              <xdr:cNvPr id="258085" name="Option Button 37" hidden="1">
                <a:extLst>
                  <a:ext uri="{63B3BB69-23CF-44E3-9099-C40C66FF867C}">
                    <a14:compatExt spid="_x0000_s258085"/>
                  </a:ext>
                  <a:ext uri="{FF2B5EF4-FFF2-40B4-BE49-F238E27FC236}">
                    <a16:creationId xmlns:a16="http://schemas.microsoft.com/office/drawing/2014/main" id="{00000000-0008-0000-4800-000025F00300}"/>
                  </a:ext>
                </a:extLst>
              </xdr:cNvPr>
              <xdr:cNvSpPr/>
            </xdr:nvSpPr>
            <xdr:spPr bwMode="auto">
              <a:xfrm>
                <a:off x="62293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86" name="Option Button 38" hidden="1">
                <a:extLst>
                  <a:ext uri="{63B3BB69-23CF-44E3-9099-C40C66FF867C}">
                    <a14:compatExt spid="_x0000_s258086"/>
                  </a:ext>
                  <a:ext uri="{FF2B5EF4-FFF2-40B4-BE49-F238E27FC236}">
                    <a16:creationId xmlns:a16="http://schemas.microsoft.com/office/drawing/2014/main" id="{00000000-0008-0000-4800-000026F00300}"/>
                  </a:ext>
                </a:extLst>
              </xdr:cNvPr>
              <xdr:cNvSpPr/>
            </xdr:nvSpPr>
            <xdr:spPr bwMode="auto">
              <a:xfrm>
                <a:off x="723900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87" name="Option Button 39" hidden="1">
                <a:extLst>
                  <a:ext uri="{63B3BB69-23CF-44E3-9099-C40C66FF867C}">
                    <a14:compatExt spid="_x0000_s258087"/>
                  </a:ext>
                  <a:ext uri="{FF2B5EF4-FFF2-40B4-BE49-F238E27FC236}">
                    <a16:creationId xmlns:a16="http://schemas.microsoft.com/office/drawing/2014/main" id="{00000000-0008-0000-4800-000027F00300}"/>
                  </a:ext>
                </a:extLst>
              </xdr:cNvPr>
              <xdr:cNvSpPr/>
            </xdr:nvSpPr>
            <xdr:spPr bwMode="auto">
              <a:xfrm>
                <a:off x="82486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88" name="Option Button 40" hidden="1">
                <a:extLst>
                  <a:ext uri="{63B3BB69-23CF-44E3-9099-C40C66FF867C}">
                    <a14:compatExt spid="_x0000_s258088"/>
                  </a:ext>
                  <a:ext uri="{FF2B5EF4-FFF2-40B4-BE49-F238E27FC236}">
                    <a16:creationId xmlns:a16="http://schemas.microsoft.com/office/drawing/2014/main" id="{00000000-0008-0000-4800-000028F00300}"/>
                  </a:ext>
                </a:extLst>
              </xdr:cNvPr>
              <xdr:cNvSpPr/>
            </xdr:nvSpPr>
            <xdr:spPr bwMode="auto">
              <a:xfrm>
                <a:off x="9267825"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89" name="Option Button 41" hidden="1">
                <a:extLst>
                  <a:ext uri="{63B3BB69-23CF-44E3-9099-C40C66FF867C}">
                    <a14:compatExt spid="_x0000_s258089"/>
                  </a:ext>
                  <a:ext uri="{FF2B5EF4-FFF2-40B4-BE49-F238E27FC236}">
                    <a16:creationId xmlns:a16="http://schemas.microsoft.com/office/drawing/2014/main" id="{00000000-0008-0000-4800-000029F00300}"/>
                  </a:ext>
                </a:extLst>
              </xdr:cNvPr>
              <xdr:cNvSpPr/>
            </xdr:nvSpPr>
            <xdr:spPr bwMode="auto">
              <a:xfrm>
                <a:off x="102679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90" name="Group Box 42" hidden="1">
                <a:extLst>
                  <a:ext uri="{63B3BB69-23CF-44E3-9099-C40C66FF867C}">
                    <a14:compatExt spid="_x0000_s258090"/>
                  </a:ext>
                  <a:ext uri="{FF2B5EF4-FFF2-40B4-BE49-F238E27FC236}">
                    <a16:creationId xmlns:a16="http://schemas.microsoft.com/office/drawing/2014/main" id="{00000000-0008-0000-4800-00002AF00300}"/>
                  </a:ext>
                </a:extLst>
              </xdr:cNvPr>
              <xdr:cNvSpPr/>
            </xdr:nvSpPr>
            <xdr:spPr bwMode="auto">
              <a:xfrm>
                <a:off x="6229350" y="742962"/>
                <a:ext cx="4914900" cy="381002"/>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11</xdr:row>
          <xdr:rowOff>257175</xdr:rowOff>
        </xdr:from>
        <xdr:to>
          <xdr:col>15</xdr:col>
          <xdr:colOff>628650</xdr:colOff>
          <xdr:row>13</xdr:row>
          <xdr:rowOff>9525</xdr:rowOff>
        </xdr:to>
        <xdr:grpSp>
          <xdr:nvGrpSpPr>
            <xdr:cNvPr id="15" name="グループ化 14">
              <a:extLst>
                <a:ext uri="{FF2B5EF4-FFF2-40B4-BE49-F238E27FC236}">
                  <a16:creationId xmlns:a16="http://schemas.microsoft.com/office/drawing/2014/main" id="{3439BEDD-9586-0AA2-D706-BCFE990E24BE}"/>
                </a:ext>
              </a:extLst>
            </xdr:cNvPr>
            <xdr:cNvGrpSpPr/>
          </xdr:nvGrpSpPr>
          <xdr:grpSpPr>
            <a:xfrm>
              <a:off x="6229350" y="2886075"/>
              <a:ext cx="4914900" cy="361950"/>
              <a:chOff x="6229350" y="742962"/>
              <a:chExt cx="4914900" cy="381002"/>
            </a:xfrm>
          </xdr:grpSpPr>
          <xdr:sp macro="" textlink="">
            <xdr:nvSpPr>
              <xdr:cNvPr id="258091" name="Option Button 43" hidden="1">
                <a:extLst>
                  <a:ext uri="{63B3BB69-23CF-44E3-9099-C40C66FF867C}">
                    <a14:compatExt spid="_x0000_s258091"/>
                  </a:ext>
                  <a:ext uri="{FF2B5EF4-FFF2-40B4-BE49-F238E27FC236}">
                    <a16:creationId xmlns:a16="http://schemas.microsoft.com/office/drawing/2014/main" id="{00000000-0008-0000-4800-00002BF00300}"/>
                  </a:ext>
                </a:extLst>
              </xdr:cNvPr>
              <xdr:cNvSpPr/>
            </xdr:nvSpPr>
            <xdr:spPr bwMode="auto">
              <a:xfrm>
                <a:off x="62293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92" name="Option Button 44" hidden="1">
                <a:extLst>
                  <a:ext uri="{63B3BB69-23CF-44E3-9099-C40C66FF867C}">
                    <a14:compatExt spid="_x0000_s258092"/>
                  </a:ext>
                  <a:ext uri="{FF2B5EF4-FFF2-40B4-BE49-F238E27FC236}">
                    <a16:creationId xmlns:a16="http://schemas.microsoft.com/office/drawing/2014/main" id="{00000000-0008-0000-4800-00002CF00300}"/>
                  </a:ext>
                </a:extLst>
              </xdr:cNvPr>
              <xdr:cNvSpPr/>
            </xdr:nvSpPr>
            <xdr:spPr bwMode="auto">
              <a:xfrm>
                <a:off x="723900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93" name="Option Button 45" hidden="1">
                <a:extLst>
                  <a:ext uri="{63B3BB69-23CF-44E3-9099-C40C66FF867C}">
                    <a14:compatExt spid="_x0000_s258093"/>
                  </a:ext>
                  <a:ext uri="{FF2B5EF4-FFF2-40B4-BE49-F238E27FC236}">
                    <a16:creationId xmlns:a16="http://schemas.microsoft.com/office/drawing/2014/main" id="{00000000-0008-0000-4800-00002DF00300}"/>
                  </a:ext>
                </a:extLst>
              </xdr:cNvPr>
              <xdr:cNvSpPr/>
            </xdr:nvSpPr>
            <xdr:spPr bwMode="auto">
              <a:xfrm>
                <a:off x="82486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94" name="Option Button 46" hidden="1">
                <a:extLst>
                  <a:ext uri="{63B3BB69-23CF-44E3-9099-C40C66FF867C}">
                    <a14:compatExt spid="_x0000_s258094"/>
                  </a:ext>
                  <a:ext uri="{FF2B5EF4-FFF2-40B4-BE49-F238E27FC236}">
                    <a16:creationId xmlns:a16="http://schemas.microsoft.com/office/drawing/2014/main" id="{00000000-0008-0000-4800-00002EF00300}"/>
                  </a:ext>
                </a:extLst>
              </xdr:cNvPr>
              <xdr:cNvSpPr/>
            </xdr:nvSpPr>
            <xdr:spPr bwMode="auto">
              <a:xfrm>
                <a:off x="9267825"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95" name="Option Button 47" hidden="1">
                <a:extLst>
                  <a:ext uri="{63B3BB69-23CF-44E3-9099-C40C66FF867C}">
                    <a14:compatExt spid="_x0000_s258095"/>
                  </a:ext>
                  <a:ext uri="{FF2B5EF4-FFF2-40B4-BE49-F238E27FC236}">
                    <a16:creationId xmlns:a16="http://schemas.microsoft.com/office/drawing/2014/main" id="{00000000-0008-0000-4800-00002FF00300}"/>
                  </a:ext>
                </a:extLst>
              </xdr:cNvPr>
              <xdr:cNvSpPr/>
            </xdr:nvSpPr>
            <xdr:spPr bwMode="auto">
              <a:xfrm>
                <a:off x="102679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96" name="Group Box 48" hidden="1">
                <a:extLst>
                  <a:ext uri="{63B3BB69-23CF-44E3-9099-C40C66FF867C}">
                    <a14:compatExt spid="_x0000_s258096"/>
                  </a:ext>
                  <a:ext uri="{FF2B5EF4-FFF2-40B4-BE49-F238E27FC236}">
                    <a16:creationId xmlns:a16="http://schemas.microsoft.com/office/drawing/2014/main" id="{00000000-0008-0000-4800-000030F00300}"/>
                  </a:ext>
                </a:extLst>
              </xdr:cNvPr>
              <xdr:cNvSpPr/>
            </xdr:nvSpPr>
            <xdr:spPr bwMode="auto">
              <a:xfrm>
                <a:off x="6229350" y="742962"/>
                <a:ext cx="4914900" cy="381002"/>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12</xdr:row>
          <xdr:rowOff>247650</xdr:rowOff>
        </xdr:from>
        <xdr:to>
          <xdr:col>15</xdr:col>
          <xdr:colOff>628650</xdr:colOff>
          <xdr:row>14</xdr:row>
          <xdr:rowOff>0</xdr:rowOff>
        </xdr:to>
        <xdr:grpSp>
          <xdr:nvGrpSpPr>
            <xdr:cNvPr id="16" name="グループ化 15">
              <a:extLst>
                <a:ext uri="{FF2B5EF4-FFF2-40B4-BE49-F238E27FC236}">
                  <a16:creationId xmlns:a16="http://schemas.microsoft.com/office/drawing/2014/main" id="{FAD22248-CDE9-B634-33D5-D8F088346E7C}"/>
                </a:ext>
              </a:extLst>
            </xdr:cNvPr>
            <xdr:cNvGrpSpPr/>
          </xdr:nvGrpSpPr>
          <xdr:grpSpPr>
            <a:xfrm>
              <a:off x="6229350" y="3181350"/>
              <a:ext cx="4914900" cy="361950"/>
              <a:chOff x="6229350" y="742962"/>
              <a:chExt cx="4914900" cy="381002"/>
            </a:xfrm>
          </xdr:grpSpPr>
          <xdr:sp macro="" textlink="">
            <xdr:nvSpPr>
              <xdr:cNvPr id="258097" name="Option Button 49" hidden="1">
                <a:extLst>
                  <a:ext uri="{63B3BB69-23CF-44E3-9099-C40C66FF867C}">
                    <a14:compatExt spid="_x0000_s258097"/>
                  </a:ext>
                  <a:ext uri="{FF2B5EF4-FFF2-40B4-BE49-F238E27FC236}">
                    <a16:creationId xmlns:a16="http://schemas.microsoft.com/office/drawing/2014/main" id="{00000000-0008-0000-4800-000031F00300}"/>
                  </a:ext>
                </a:extLst>
              </xdr:cNvPr>
              <xdr:cNvSpPr/>
            </xdr:nvSpPr>
            <xdr:spPr bwMode="auto">
              <a:xfrm>
                <a:off x="62293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98" name="Option Button 50" hidden="1">
                <a:extLst>
                  <a:ext uri="{63B3BB69-23CF-44E3-9099-C40C66FF867C}">
                    <a14:compatExt spid="_x0000_s258098"/>
                  </a:ext>
                  <a:ext uri="{FF2B5EF4-FFF2-40B4-BE49-F238E27FC236}">
                    <a16:creationId xmlns:a16="http://schemas.microsoft.com/office/drawing/2014/main" id="{00000000-0008-0000-4800-000032F00300}"/>
                  </a:ext>
                </a:extLst>
              </xdr:cNvPr>
              <xdr:cNvSpPr/>
            </xdr:nvSpPr>
            <xdr:spPr bwMode="auto">
              <a:xfrm>
                <a:off x="723900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99" name="Option Button 51" hidden="1">
                <a:extLst>
                  <a:ext uri="{63B3BB69-23CF-44E3-9099-C40C66FF867C}">
                    <a14:compatExt spid="_x0000_s258099"/>
                  </a:ext>
                  <a:ext uri="{FF2B5EF4-FFF2-40B4-BE49-F238E27FC236}">
                    <a16:creationId xmlns:a16="http://schemas.microsoft.com/office/drawing/2014/main" id="{00000000-0008-0000-4800-000033F00300}"/>
                  </a:ext>
                </a:extLst>
              </xdr:cNvPr>
              <xdr:cNvSpPr/>
            </xdr:nvSpPr>
            <xdr:spPr bwMode="auto">
              <a:xfrm>
                <a:off x="82486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00" name="Option Button 52" hidden="1">
                <a:extLst>
                  <a:ext uri="{63B3BB69-23CF-44E3-9099-C40C66FF867C}">
                    <a14:compatExt spid="_x0000_s258100"/>
                  </a:ext>
                  <a:ext uri="{FF2B5EF4-FFF2-40B4-BE49-F238E27FC236}">
                    <a16:creationId xmlns:a16="http://schemas.microsoft.com/office/drawing/2014/main" id="{00000000-0008-0000-4800-000034F00300}"/>
                  </a:ext>
                </a:extLst>
              </xdr:cNvPr>
              <xdr:cNvSpPr/>
            </xdr:nvSpPr>
            <xdr:spPr bwMode="auto">
              <a:xfrm>
                <a:off x="9267825"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01" name="Option Button 53" hidden="1">
                <a:extLst>
                  <a:ext uri="{63B3BB69-23CF-44E3-9099-C40C66FF867C}">
                    <a14:compatExt spid="_x0000_s258101"/>
                  </a:ext>
                  <a:ext uri="{FF2B5EF4-FFF2-40B4-BE49-F238E27FC236}">
                    <a16:creationId xmlns:a16="http://schemas.microsoft.com/office/drawing/2014/main" id="{00000000-0008-0000-4800-000035F00300}"/>
                  </a:ext>
                </a:extLst>
              </xdr:cNvPr>
              <xdr:cNvSpPr/>
            </xdr:nvSpPr>
            <xdr:spPr bwMode="auto">
              <a:xfrm>
                <a:off x="102679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02" name="Group Box 54" hidden="1">
                <a:extLst>
                  <a:ext uri="{63B3BB69-23CF-44E3-9099-C40C66FF867C}">
                    <a14:compatExt spid="_x0000_s258102"/>
                  </a:ext>
                  <a:ext uri="{FF2B5EF4-FFF2-40B4-BE49-F238E27FC236}">
                    <a16:creationId xmlns:a16="http://schemas.microsoft.com/office/drawing/2014/main" id="{00000000-0008-0000-4800-000036F00300}"/>
                  </a:ext>
                </a:extLst>
              </xdr:cNvPr>
              <xdr:cNvSpPr/>
            </xdr:nvSpPr>
            <xdr:spPr bwMode="auto">
              <a:xfrm>
                <a:off x="6229350" y="742962"/>
                <a:ext cx="4914900" cy="381002"/>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13</xdr:row>
          <xdr:rowOff>276225</xdr:rowOff>
        </xdr:from>
        <xdr:to>
          <xdr:col>15</xdr:col>
          <xdr:colOff>628650</xdr:colOff>
          <xdr:row>15</xdr:row>
          <xdr:rowOff>28575</xdr:rowOff>
        </xdr:to>
        <xdr:grpSp>
          <xdr:nvGrpSpPr>
            <xdr:cNvPr id="17" name="グループ化 16">
              <a:extLst>
                <a:ext uri="{FF2B5EF4-FFF2-40B4-BE49-F238E27FC236}">
                  <a16:creationId xmlns:a16="http://schemas.microsoft.com/office/drawing/2014/main" id="{1E1986CC-19C0-C423-946E-7B8351983B44}"/>
                </a:ext>
              </a:extLst>
            </xdr:cNvPr>
            <xdr:cNvGrpSpPr/>
          </xdr:nvGrpSpPr>
          <xdr:grpSpPr>
            <a:xfrm>
              <a:off x="6229350" y="3514725"/>
              <a:ext cx="4914900" cy="361950"/>
              <a:chOff x="6229350" y="742962"/>
              <a:chExt cx="4914900" cy="381002"/>
            </a:xfrm>
          </xdr:grpSpPr>
          <xdr:sp macro="" textlink="">
            <xdr:nvSpPr>
              <xdr:cNvPr id="258103" name="Option Button 55" hidden="1">
                <a:extLst>
                  <a:ext uri="{63B3BB69-23CF-44E3-9099-C40C66FF867C}">
                    <a14:compatExt spid="_x0000_s258103"/>
                  </a:ext>
                  <a:ext uri="{FF2B5EF4-FFF2-40B4-BE49-F238E27FC236}">
                    <a16:creationId xmlns:a16="http://schemas.microsoft.com/office/drawing/2014/main" id="{00000000-0008-0000-4800-000037F00300}"/>
                  </a:ext>
                </a:extLst>
              </xdr:cNvPr>
              <xdr:cNvSpPr/>
            </xdr:nvSpPr>
            <xdr:spPr bwMode="auto">
              <a:xfrm>
                <a:off x="62293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04" name="Option Button 56" hidden="1">
                <a:extLst>
                  <a:ext uri="{63B3BB69-23CF-44E3-9099-C40C66FF867C}">
                    <a14:compatExt spid="_x0000_s258104"/>
                  </a:ext>
                  <a:ext uri="{FF2B5EF4-FFF2-40B4-BE49-F238E27FC236}">
                    <a16:creationId xmlns:a16="http://schemas.microsoft.com/office/drawing/2014/main" id="{00000000-0008-0000-4800-000038F00300}"/>
                  </a:ext>
                </a:extLst>
              </xdr:cNvPr>
              <xdr:cNvSpPr/>
            </xdr:nvSpPr>
            <xdr:spPr bwMode="auto">
              <a:xfrm>
                <a:off x="723900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05" name="Option Button 57" hidden="1">
                <a:extLst>
                  <a:ext uri="{63B3BB69-23CF-44E3-9099-C40C66FF867C}">
                    <a14:compatExt spid="_x0000_s258105"/>
                  </a:ext>
                  <a:ext uri="{FF2B5EF4-FFF2-40B4-BE49-F238E27FC236}">
                    <a16:creationId xmlns:a16="http://schemas.microsoft.com/office/drawing/2014/main" id="{00000000-0008-0000-4800-000039F00300}"/>
                  </a:ext>
                </a:extLst>
              </xdr:cNvPr>
              <xdr:cNvSpPr/>
            </xdr:nvSpPr>
            <xdr:spPr bwMode="auto">
              <a:xfrm>
                <a:off x="82486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06" name="Option Button 58" hidden="1">
                <a:extLst>
                  <a:ext uri="{63B3BB69-23CF-44E3-9099-C40C66FF867C}">
                    <a14:compatExt spid="_x0000_s258106"/>
                  </a:ext>
                  <a:ext uri="{FF2B5EF4-FFF2-40B4-BE49-F238E27FC236}">
                    <a16:creationId xmlns:a16="http://schemas.microsoft.com/office/drawing/2014/main" id="{00000000-0008-0000-4800-00003AF00300}"/>
                  </a:ext>
                </a:extLst>
              </xdr:cNvPr>
              <xdr:cNvSpPr/>
            </xdr:nvSpPr>
            <xdr:spPr bwMode="auto">
              <a:xfrm>
                <a:off x="9267825"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07" name="Option Button 59" hidden="1">
                <a:extLst>
                  <a:ext uri="{63B3BB69-23CF-44E3-9099-C40C66FF867C}">
                    <a14:compatExt spid="_x0000_s258107"/>
                  </a:ext>
                  <a:ext uri="{FF2B5EF4-FFF2-40B4-BE49-F238E27FC236}">
                    <a16:creationId xmlns:a16="http://schemas.microsoft.com/office/drawing/2014/main" id="{00000000-0008-0000-4800-00003BF00300}"/>
                  </a:ext>
                </a:extLst>
              </xdr:cNvPr>
              <xdr:cNvSpPr/>
            </xdr:nvSpPr>
            <xdr:spPr bwMode="auto">
              <a:xfrm>
                <a:off x="102679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08" name="Group Box 60" hidden="1">
                <a:extLst>
                  <a:ext uri="{63B3BB69-23CF-44E3-9099-C40C66FF867C}">
                    <a14:compatExt spid="_x0000_s258108"/>
                  </a:ext>
                  <a:ext uri="{FF2B5EF4-FFF2-40B4-BE49-F238E27FC236}">
                    <a16:creationId xmlns:a16="http://schemas.microsoft.com/office/drawing/2014/main" id="{00000000-0008-0000-4800-00003CF00300}"/>
                  </a:ext>
                </a:extLst>
              </xdr:cNvPr>
              <xdr:cNvSpPr/>
            </xdr:nvSpPr>
            <xdr:spPr bwMode="auto">
              <a:xfrm>
                <a:off x="6229350" y="742962"/>
                <a:ext cx="4914900" cy="381002"/>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14</xdr:row>
          <xdr:rowOff>276225</xdr:rowOff>
        </xdr:from>
        <xdr:to>
          <xdr:col>15</xdr:col>
          <xdr:colOff>628650</xdr:colOff>
          <xdr:row>16</xdr:row>
          <xdr:rowOff>28575</xdr:rowOff>
        </xdr:to>
        <xdr:grpSp>
          <xdr:nvGrpSpPr>
            <xdr:cNvPr id="18" name="グループ化 17">
              <a:extLst>
                <a:ext uri="{FF2B5EF4-FFF2-40B4-BE49-F238E27FC236}">
                  <a16:creationId xmlns:a16="http://schemas.microsoft.com/office/drawing/2014/main" id="{27C7F9A4-1482-FC57-994B-1F28DBD4DFA7}"/>
                </a:ext>
              </a:extLst>
            </xdr:cNvPr>
            <xdr:cNvGrpSpPr/>
          </xdr:nvGrpSpPr>
          <xdr:grpSpPr>
            <a:xfrm>
              <a:off x="6229350" y="3819525"/>
              <a:ext cx="4914900" cy="361950"/>
              <a:chOff x="6229350" y="742955"/>
              <a:chExt cx="4914900" cy="381002"/>
            </a:xfrm>
          </xdr:grpSpPr>
          <xdr:sp macro="" textlink="">
            <xdr:nvSpPr>
              <xdr:cNvPr id="258109" name="Option Button 61" hidden="1">
                <a:extLst>
                  <a:ext uri="{63B3BB69-23CF-44E3-9099-C40C66FF867C}">
                    <a14:compatExt spid="_x0000_s258109"/>
                  </a:ext>
                  <a:ext uri="{FF2B5EF4-FFF2-40B4-BE49-F238E27FC236}">
                    <a16:creationId xmlns:a16="http://schemas.microsoft.com/office/drawing/2014/main" id="{00000000-0008-0000-4800-00003DF00300}"/>
                  </a:ext>
                </a:extLst>
              </xdr:cNvPr>
              <xdr:cNvSpPr/>
            </xdr:nvSpPr>
            <xdr:spPr bwMode="auto">
              <a:xfrm>
                <a:off x="6229350" y="809124"/>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10" name="Option Button 62" hidden="1">
                <a:extLst>
                  <a:ext uri="{63B3BB69-23CF-44E3-9099-C40C66FF867C}">
                    <a14:compatExt spid="_x0000_s258110"/>
                  </a:ext>
                  <a:ext uri="{FF2B5EF4-FFF2-40B4-BE49-F238E27FC236}">
                    <a16:creationId xmlns:a16="http://schemas.microsoft.com/office/drawing/2014/main" id="{00000000-0008-0000-4800-00003EF00300}"/>
                  </a:ext>
                </a:extLst>
              </xdr:cNvPr>
              <xdr:cNvSpPr/>
            </xdr:nvSpPr>
            <xdr:spPr bwMode="auto">
              <a:xfrm>
                <a:off x="7239000" y="809124"/>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11" name="Option Button 63" hidden="1">
                <a:extLst>
                  <a:ext uri="{63B3BB69-23CF-44E3-9099-C40C66FF867C}">
                    <a14:compatExt spid="_x0000_s258111"/>
                  </a:ext>
                  <a:ext uri="{FF2B5EF4-FFF2-40B4-BE49-F238E27FC236}">
                    <a16:creationId xmlns:a16="http://schemas.microsoft.com/office/drawing/2014/main" id="{00000000-0008-0000-4800-00003FF00300}"/>
                  </a:ext>
                </a:extLst>
              </xdr:cNvPr>
              <xdr:cNvSpPr/>
            </xdr:nvSpPr>
            <xdr:spPr bwMode="auto">
              <a:xfrm>
                <a:off x="8248650" y="809124"/>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12" name="Option Button 64" hidden="1">
                <a:extLst>
                  <a:ext uri="{63B3BB69-23CF-44E3-9099-C40C66FF867C}">
                    <a14:compatExt spid="_x0000_s258112"/>
                  </a:ext>
                  <a:ext uri="{FF2B5EF4-FFF2-40B4-BE49-F238E27FC236}">
                    <a16:creationId xmlns:a16="http://schemas.microsoft.com/office/drawing/2014/main" id="{00000000-0008-0000-4800-000040F00300}"/>
                  </a:ext>
                </a:extLst>
              </xdr:cNvPr>
              <xdr:cNvSpPr/>
            </xdr:nvSpPr>
            <xdr:spPr bwMode="auto">
              <a:xfrm>
                <a:off x="9267825" y="809124"/>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13" name="Option Button 65" hidden="1">
                <a:extLst>
                  <a:ext uri="{63B3BB69-23CF-44E3-9099-C40C66FF867C}">
                    <a14:compatExt spid="_x0000_s258113"/>
                  </a:ext>
                  <a:ext uri="{FF2B5EF4-FFF2-40B4-BE49-F238E27FC236}">
                    <a16:creationId xmlns:a16="http://schemas.microsoft.com/office/drawing/2014/main" id="{00000000-0008-0000-4800-000041F00300}"/>
                  </a:ext>
                </a:extLst>
              </xdr:cNvPr>
              <xdr:cNvSpPr/>
            </xdr:nvSpPr>
            <xdr:spPr bwMode="auto">
              <a:xfrm>
                <a:off x="10267950" y="809124"/>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14" name="Group Box 66" hidden="1">
                <a:extLst>
                  <a:ext uri="{63B3BB69-23CF-44E3-9099-C40C66FF867C}">
                    <a14:compatExt spid="_x0000_s258114"/>
                  </a:ext>
                  <a:ext uri="{FF2B5EF4-FFF2-40B4-BE49-F238E27FC236}">
                    <a16:creationId xmlns:a16="http://schemas.microsoft.com/office/drawing/2014/main" id="{00000000-0008-0000-4800-000042F00300}"/>
                  </a:ext>
                </a:extLst>
              </xdr:cNvPr>
              <xdr:cNvSpPr/>
            </xdr:nvSpPr>
            <xdr:spPr bwMode="auto">
              <a:xfrm>
                <a:off x="6229350" y="742955"/>
                <a:ext cx="4914900" cy="381002"/>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15</xdr:row>
          <xdr:rowOff>266700</xdr:rowOff>
        </xdr:from>
        <xdr:to>
          <xdr:col>15</xdr:col>
          <xdr:colOff>628650</xdr:colOff>
          <xdr:row>17</xdr:row>
          <xdr:rowOff>19050</xdr:rowOff>
        </xdr:to>
        <xdr:grpSp>
          <xdr:nvGrpSpPr>
            <xdr:cNvPr id="19" name="グループ化 18">
              <a:extLst>
                <a:ext uri="{FF2B5EF4-FFF2-40B4-BE49-F238E27FC236}">
                  <a16:creationId xmlns:a16="http://schemas.microsoft.com/office/drawing/2014/main" id="{E0C3EAA5-FA45-04A4-0FD7-7AD750F57F67}"/>
                </a:ext>
              </a:extLst>
            </xdr:cNvPr>
            <xdr:cNvGrpSpPr/>
          </xdr:nvGrpSpPr>
          <xdr:grpSpPr>
            <a:xfrm>
              <a:off x="6229350" y="4114800"/>
              <a:ext cx="4914900" cy="361950"/>
              <a:chOff x="6229350" y="742962"/>
              <a:chExt cx="4914900" cy="381002"/>
            </a:xfrm>
          </xdr:grpSpPr>
          <xdr:sp macro="" textlink="">
            <xdr:nvSpPr>
              <xdr:cNvPr id="258115" name="Option Button 67" hidden="1">
                <a:extLst>
                  <a:ext uri="{63B3BB69-23CF-44E3-9099-C40C66FF867C}">
                    <a14:compatExt spid="_x0000_s258115"/>
                  </a:ext>
                  <a:ext uri="{FF2B5EF4-FFF2-40B4-BE49-F238E27FC236}">
                    <a16:creationId xmlns:a16="http://schemas.microsoft.com/office/drawing/2014/main" id="{00000000-0008-0000-4800-000043F00300}"/>
                  </a:ext>
                </a:extLst>
              </xdr:cNvPr>
              <xdr:cNvSpPr/>
            </xdr:nvSpPr>
            <xdr:spPr bwMode="auto">
              <a:xfrm>
                <a:off x="62293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16" name="Option Button 68" hidden="1">
                <a:extLst>
                  <a:ext uri="{63B3BB69-23CF-44E3-9099-C40C66FF867C}">
                    <a14:compatExt spid="_x0000_s258116"/>
                  </a:ext>
                  <a:ext uri="{FF2B5EF4-FFF2-40B4-BE49-F238E27FC236}">
                    <a16:creationId xmlns:a16="http://schemas.microsoft.com/office/drawing/2014/main" id="{00000000-0008-0000-4800-000044F00300}"/>
                  </a:ext>
                </a:extLst>
              </xdr:cNvPr>
              <xdr:cNvSpPr/>
            </xdr:nvSpPr>
            <xdr:spPr bwMode="auto">
              <a:xfrm>
                <a:off x="723900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17" name="Option Button 69" hidden="1">
                <a:extLst>
                  <a:ext uri="{63B3BB69-23CF-44E3-9099-C40C66FF867C}">
                    <a14:compatExt spid="_x0000_s258117"/>
                  </a:ext>
                  <a:ext uri="{FF2B5EF4-FFF2-40B4-BE49-F238E27FC236}">
                    <a16:creationId xmlns:a16="http://schemas.microsoft.com/office/drawing/2014/main" id="{00000000-0008-0000-4800-000045F00300}"/>
                  </a:ext>
                </a:extLst>
              </xdr:cNvPr>
              <xdr:cNvSpPr/>
            </xdr:nvSpPr>
            <xdr:spPr bwMode="auto">
              <a:xfrm>
                <a:off x="82486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18" name="Option Button 70" hidden="1">
                <a:extLst>
                  <a:ext uri="{63B3BB69-23CF-44E3-9099-C40C66FF867C}">
                    <a14:compatExt spid="_x0000_s258118"/>
                  </a:ext>
                  <a:ext uri="{FF2B5EF4-FFF2-40B4-BE49-F238E27FC236}">
                    <a16:creationId xmlns:a16="http://schemas.microsoft.com/office/drawing/2014/main" id="{00000000-0008-0000-4800-000046F00300}"/>
                  </a:ext>
                </a:extLst>
              </xdr:cNvPr>
              <xdr:cNvSpPr/>
            </xdr:nvSpPr>
            <xdr:spPr bwMode="auto">
              <a:xfrm>
                <a:off x="9267825"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19" name="Option Button 71" hidden="1">
                <a:extLst>
                  <a:ext uri="{63B3BB69-23CF-44E3-9099-C40C66FF867C}">
                    <a14:compatExt spid="_x0000_s258119"/>
                  </a:ext>
                  <a:ext uri="{FF2B5EF4-FFF2-40B4-BE49-F238E27FC236}">
                    <a16:creationId xmlns:a16="http://schemas.microsoft.com/office/drawing/2014/main" id="{00000000-0008-0000-4800-000047F00300}"/>
                  </a:ext>
                </a:extLst>
              </xdr:cNvPr>
              <xdr:cNvSpPr/>
            </xdr:nvSpPr>
            <xdr:spPr bwMode="auto">
              <a:xfrm>
                <a:off x="10267950" y="819150"/>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20" name="Group Box 72" hidden="1">
                <a:extLst>
                  <a:ext uri="{63B3BB69-23CF-44E3-9099-C40C66FF867C}">
                    <a14:compatExt spid="_x0000_s258120"/>
                  </a:ext>
                  <a:ext uri="{FF2B5EF4-FFF2-40B4-BE49-F238E27FC236}">
                    <a16:creationId xmlns:a16="http://schemas.microsoft.com/office/drawing/2014/main" id="{00000000-0008-0000-4800-000048F00300}"/>
                  </a:ext>
                </a:extLst>
              </xdr:cNvPr>
              <xdr:cNvSpPr/>
            </xdr:nvSpPr>
            <xdr:spPr bwMode="auto">
              <a:xfrm>
                <a:off x="6229350" y="742962"/>
                <a:ext cx="4914900" cy="381002"/>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17</xdr:row>
          <xdr:rowOff>133350</xdr:rowOff>
        </xdr:from>
        <xdr:to>
          <xdr:col>15</xdr:col>
          <xdr:colOff>628650</xdr:colOff>
          <xdr:row>17</xdr:row>
          <xdr:rowOff>495300</xdr:rowOff>
        </xdr:to>
        <xdr:grpSp>
          <xdr:nvGrpSpPr>
            <xdr:cNvPr id="20" name="グループ化 19">
              <a:extLst>
                <a:ext uri="{FF2B5EF4-FFF2-40B4-BE49-F238E27FC236}">
                  <a16:creationId xmlns:a16="http://schemas.microsoft.com/office/drawing/2014/main" id="{11966650-AA2D-22DA-D667-2A1DAC8E7A64}"/>
                </a:ext>
              </a:extLst>
            </xdr:cNvPr>
            <xdr:cNvGrpSpPr/>
          </xdr:nvGrpSpPr>
          <xdr:grpSpPr>
            <a:xfrm>
              <a:off x="6229350" y="4591050"/>
              <a:ext cx="4914900" cy="361950"/>
              <a:chOff x="6229350" y="742946"/>
              <a:chExt cx="4914900" cy="381001"/>
            </a:xfrm>
          </xdr:grpSpPr>
          <xdr:sp macro="" textlink="">
            <xdr:nvSpPr>
              <xdr:cNvPr id="258121" name="Option Button 73" hidden="1">
                <a:extLst>
                  <a:ext uri="{63B3BB69-23CF-44E3-9099-C40C66FF867C}">
                    <a14:compatExt spid="_x0000_s258121"/>
                  </a:ext>
                  <a:ext uri="{FF2B5EF4-FFF2-40B4-BE49-F238E27FC236}">
                    <a16:creationId xmlns:a16="http://schemas.microsoft.com/office/drawing/2014/main" id="{00000000-0008-0000-4800-000049F00300}"/>
                  </a:ext>
                </a:extLst>
              </xdr:cNvPr>
              <xdr:cNvSpPr/>
            </xdr:nvSpPr>
            <xdr:spPr bwMode="auto">
              <a:xfrm>
                <a:off x="6229350" y="809124"/>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22" name="Option Button 74" hidden="1">
                <a:extLst>
                  <a:ext uri="{63B3BB69-23CF-44E3-9099-C40C66FF867C}">
                    <a14:compatExt spid="_x0000_s258122"/>
                  </a:ext>
                  <a:ext uri="{FF2B5EF4-FFF2-40B4-BE49-F238E27FC236}">
                    <a16:creationId xmlns:a16="http://schemas.microsoft.com/office/drawing/2014/main" id="{00000000-0008-0000-4800-00004AF00300}"/>
                  </a:ext>
                </a:extLst>
              </xdr:cNvPr>
              <xdr:cNvSpPr/>
            </xdr:nvSpPr>
            <xdr:spPr bwMode="auto">
              <a:xfrm>
                <a:off x="7239000" y="809124"/>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23" name="Option Button 75" hidden="1">
                <a:extLst>
                  <a:ext uri="{63B3BB69-23CF-44E3-9099-C40C66FF867C}">
                    <a14:compatExt spid="_x0000_s258123"/>
                  </a:ext>
                  <a:ext uri="{FF2B5EF4-FFF2-40B4-BE49-F238E27FC236}">
                    <a16:creationId xmlns:a16="http://schemas.microsoft.com/office/drawing/2014/main" id="{00000000-0008-0000-4800-00004BF00300}"/>
                  </a:ext>
                </a:extLst>
              </xdr:cNvPr>
              <xdr:cNvSpPr/>
            </xdr:nvSpPr>
            <xdr:spPr bwMode="auto">
              <a:xfrm>
                <a:off x="8248650" y="809124"/>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24" name="Option Button 76" hidden="1">
                <a:extLst>
                  <a:ext uri="{63B3BB69-23CF-44E3-9099-C40C66FF867C}">
                    <a14:compatExt spid="_x0000_s258124"/>
                  </a:ext>
                  <a:ext uri="{FF2B5EF4-FFF2-40B4-BE49-F238E27FC236}">
                    <a16:creationId xmlns:a16="http://schemas.microsoft.com/office/drawing/2014/main" id="{00000000-0008-0000-4800-00004CF00300}"/>
                  </a:ext>
                </a:extLst>
              </xdr:cNvPr>
              <xdr:cNvSpPr/>
            </xdr:nvSpPr>
            <xdr:spPr bwMode="auto">
              <a:xfrm>
                <a:off x="9267825" y="809124"/>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25" name="Option Button 77" hidden="1">
                <a:extLst>
                  <a:ext uri="{63B3BB69-23CF-44E3-9099-C40C66FF867C}">
                    <a14:compatExt spid="_x0000_s258125"/>
                  </a:ext>
                  <a:ext uri="{FF2B5EF4-FFF2-40B4-BE49-F238E27FC236}">
                    <a16:creationId xmlns:a16="http://schemas.microsoft.com/office/drawing/2014/main" id="{00000000-0008-0000-4800-00004DF00300}"/>
                  </a:ext>
                </a:extLst>
              </xdr:cNvPr>
              <xdr:cNvSpPr/>
            </xdr:nvSpPr>
            <xdr:spPr bwMode="auto">
              <a:xfrm>
                <a:off x="10267950" y="809124"/>
                <a:ext cx="30480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26" name="Group Box 78" hidden="1">
                <a:extLst>
                  <a:ext uri="{63B3BB69-23CF-44E3-9099-C40C66FF867C}">
                    <a14:compatExt spid="_x0000_s258126"/>
                  </a:ext>
                  <a:ext uri="{FF2B5EF4-FFF2-40B4-BE49-F238E27FC236}">
                    <a16:creationId xmlns:a16="http://schemas.microsoft.com/office/drawing/2014/main" id="{00000000-0008-0000-4800-00004EF00300}"/>
                  </a:ext>
                </a:extLst>
              </xdr:cNvPr>
              <xdr:cNvSpPr/>
            </xdr:nvSpPr>
            <xdr:spPr bwMode="auto">
              <a:xfrm>
                <a:off x="6229350" y="742946"/>
                <a:ext cx="4914900" cy="38100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22</xdr:row>
          <xdr:rowOff>28575</xdr:rowOff>
        </xdr:from>
        <xdr:to>
          <xdr:col>10</xdr:col>
          <xdr:colOff>266700</xdr:colOff>
          <xdr:row>22</xdr:row>
          <xdr:rowOff>276225</xdr:rowOff>
        </xdr:to>
        <xdr:sp macro="" textlink="">
          <xdr:nvSpPr>
            <xdr:cNvPr id="258127" name="Check Box 79" hidden="1">
              <a:extLst>
                <a:ext uri="{63B3BB69-23CF-44E3-9099-C40C66FF867C}">
                  <a14:compatExt spid="_x0000_s258127"/>
                </a:ext>
                <a:ext uri="{FF2B5EF4-FFF2-40B4-BE49-F238E27FC236}">
                  <a16:creationId xmlns:a16="http://schemas.microsoft.com/office/drawing/2014/main" id="{00000000-0008-0000-4800-00004F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23</xdr:row>
          <xdr:rowOff>19050</xdr:rowOff>
        </xdr:from>
        <xdr:to>
          <xdr:col>10</xdr:col>
          <xdr:colOff>266700</xdr:colOff>
          <xdr:row>23</xdr:row>
          <xdr:rowOff>266700</xdr:rowOff>
        </xdr:to>
        <xdr:sp macro="" textlink="">
          <xdr:nvSpPr>
            <xdr:cNvPr id="258128" name="Check Box 80" hidden="1">
              <a:extLst>
                <a:ext uri="{63B3BB69-23CF-44E3-9099-C40C66FF867C}">
                  <a14:compatExt spid="_x0000_s258128"/>
                </a:ext>
                <a:ext uri="{FF2B5EF4-FFF2-40B4-BE49-F238E27FC236}">
                  <a16:creationId xmlns:a16="http://schemas.microsoft.com/office/drawing/2014/main" id="{00000000-0008-0000-4800-000050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24</xdr:row>
          <xdr:rowOff>28575</xdr:rowOff>
        </xdr:from>
        <xdr:to>
          <xdr:col>10</xdr:col>
          <xdr:colOff>266700</xdr:colOff>
          <xdr:row>24</xdr:row>
          <xdr:rowOff>276225</xdr:rowOff>
        </xdr:to>
        <xdr:sp macro="" textlink="">
          <xdr:nvSpPr>
            <xdr:cNvPr id="258129" name="Check Box 81" hidden="1">
              <a:extLst>
                <a:ext uri="{63B3BB69-23CF-44E3-9099-C40C66FF867C}">
                  <a14:compatExt spid="_x0000_s258129"/>
                </a:ext>
                <a:ext uri="{FF2B5EF4-FFF2-40B4-BE49-F238E27FC236}">
                  <a16:creationId xmlns:a16="http://schemas.microsoft.com/office/drawing/2014/main" id="{00000000-0008-0000-4800-000051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25</xdr:row>
          <xdr:rowOff>28575</xdr:rowOff>
        </xdr:from>
        <xdr:to>
          <xdr:col>10</xdr:col>
          <xdr:colOff>266700</xdr:colOff>
          <xdr:row>25</xdr:row>
          <xdr:rowOff>276225</xdr:rowOff>
        </xdr:to>
        <xdr:sp macro="" textlink="">
          <xdr:nvSpPr>
            <xdr:cNvPr id="258130" name="Check Box 82" hidden="1">
              <a:extLst>
                <a:ext uri="{63B3BB69-23CF-44E3-9099-C40C66FF867C}">
                  <a14:compatExt spid="_x0000_s258130"/>
                </a:ext>
                <a:ext uri="{FF2B5EF4-FFF2-40B4-BE49-F238E27FC236}">
                  <a16:creationId xmlns:a16="http://schemas.microsoft.com/office/drawing/2014/main" id="{00000000-0008-0000-4800-000052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26</xdr:row>
          <xdr:rowOff>28575</xdr:rowOff>
        </xdr:from>
        <xdr:to>
          <xdr:col>10</xdr:col>
          <xdr:colOff>266700</xdr:colOff>
          <xdr:row>26</xdr:row>
          <xdr:rowOff>276225</xdr:rowOff>
        </xdr:to>
        <xdr:sp macro="" textlink="">
          <xdr:nvSpPr>
            <xdr:cNvPr id="258131" name="Check Box 83" hidden="1">
              <a:extLst>
                <a:ext uri="{63B3BB69-23CF-44E3-9099-C40C66FF867C}">
                  <a14:compatExt spid="_x0000_s258131"/>
                </a:ext>
                <a:ext uri="{FF2B5EF4-FFF2-40B4-BE49-F238E27FC236}">
                  <a16:creationId xmlns:a16="http://schemas.microsoft.com/office/drawing/2014/main" id="{00000000-0008-0000-4800-000053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27</xdr:row>
          <xdr:rowOff>19050</xdr:rowOff>
        </xdr:from>
        <xdr:to>
          <xdr:col>10</xdr:col>
          <xdr:colOff>266700</xdr:colOff>
          <xdr:row>27</xdr:row>
          <xdr:rowOff>266700</xdr:rowOff>
        </xdr:to>
        <xdr:sp macro="" textlink="">
          <xdr:nvSpPr>
            <xdr:cNvPr id="258132" name="Check Box 84" hidden="1">
              <a:extLst>
                <a:ext uri="{63B3BB69-23CF-44E3-9099-C40C66FF867C}">
                  <a14:compatExt spid="_x0000_s258132"/>
                </a:ext>
                <a:ext uri="{FF2B5EF4-FFF2-40B4-BE49-F238E27FC236}">
                  <a16:creationId xmlns:a16="http://schemas.microsoft.com/office/drawing/2014/main" id="{00000000-0008-0000-4800-000054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28</xdr:row>
          <xdr:rowOff>19050</xdr:rowOff>
        </xdr:from>
        <xdr:to>
          <xdr:col>10</xdr:col>
          <xdr:colOff>266700</xdr:colOff>
          <xdr:row>28</xdr:row>
          <xdr:rowOff>266700</xdr:rowOff>
        </xdr:to>
        <xdr:sp macro="" textlink="">
          <xdr:nvSpPr>
            <xdr:cNvPr id="258133" name="Check Box 85" hidden="1">
              <a:extLst>
                <a:ext uri="{63B3BB69-23CF-44E3-9099-C40C66FF867C}">
                  <a14:compatExt spid="_x0000_s258133"/>
                </a:ext>
                <a:ext uri="{FF2B5EF4-FFF2-40B4-BE49-F238E27FC236}">
                  <a16:creationId xmlns:a16="http://schemas.microsoft.com/office/drawing/2014/main" id="{00000000-0008-0000-4800-000055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29</xdr:row>
          <xdr:rowOff>28575</xdr:rowOff>
        </xdr:from>
        <xdr:to>
          <xdr:col>10</xdr:col>
          <xdr:colOff>266700</xdr:colOff>
          <xdr:row>29</xdr:row>
          <xdr:rowOff>276225</xdr:rowOff>
        </xdr:to>
        <xdr:sp macro="" textlink="">
          <xdr:nvSpPr>
            <xdr:cNvPr id="258134" name="Check Box 86" hidden="1">
              <a:extLst>
                <a:ext uri="{63B3BB69-23CF-44E3-9099-C40C66FF867C}">
                  <a14:compatExt spid="_x0000_s258134"/>
                </a:ext>
                <a:ext uri="{FF2B5EF4-FFF2-40B4-BE49-F238E27FC236}">
                  <a16:creationId xmlns:a16="http://schemas.microsoft.com/office/drawing/2014/main" id="{00000000-0008-0000-4800-000056F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29</xdr:row>
          <xdr:rowOff>276225</xdr:rowOff>
        </xdr:from>
        <xdr:to>
          <xdr:col>11</xdr:col>
          <xdr:colOff>38100</xdr:colOff>
          <xdr:row>33</xdr:row>
          <xdr:rowOff>276225</xdr:rowOff>
        </xdr:to>
        <xdr:grpSp>
          <xdr:nvGrpSpPr>
            <xdr:cNvPr id="4" name="グループ化 3">
              <a:extLst>
                <a:ext uri="{FF2B5EF4-FFF2-40B4-BE49-F238E27FC236}">
                  <a16:creationId xmlns:a16="http://schemas.microsoft.com/office/drawing/2014/main" id="{0EF14EA4-C51E-3128-AA8F-9B52BECA90DF}"/>
                </a:ext>
              </a:extLst>
            </xdr:cNvPr>
            <xdr:cNvGrpSpPr/>
          </xdr:nvGrpSpPr>
          <xdr:grpSpPr>
            <a:xfrm>
              <a:off x="8229600" y="8277225"/>
              <a:ext cx="304800" cy="1143000"/>
              <a:chOff x="8229588" y="8277225"/>
              <a:chExt cx="304800" cy="1143000"/>
            </a:xfrm>
          </xdr:grpSpPr>
          <xdr:sp macro="" textlink="">
            <xdr:nvSpPr>
              <xdr:cNvPr id="258136" name="Option Button 88" hidden="1">
                <a:extLst>
                  <a:ext uri="{63B3BB69-23CF-44E3-9099-C40C66FF867C}">
                    <a14:compatExt spid="_x0000_s258136"/>
                  </a:ext>
                  <a:ext uri="{FF2B5EF4-FFF2-40B4-BE49-F238E27FC236}">
                    <a16:creationId xmlns:a16="http://schemas.microsoft.com/office/drawing/2014/main" id="{00000000-0008-0000-4800-000058F00300}"/>
                  </a:ext>
                </a:extLst>
              </xdr:cNvPr>
              <xdr:cNvSpPr/>
            </xdr:nvSpPr>
            <xdr:spPr bwMode="auto">
              <a:xfrm>
                <a:off x="8258175" y="83058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37" name="Option Button 89" hidden="1">
                <a:extLst>
                  <a:ext uri="{63B3BB69-23CF-44E3-9099-C40C66FF867C}">
                    <a14:compatExt spid="_x0000_s258137"/>
                  </a:ext>
                  <a:ext uri="{FF2B5EF4-FFF2-40B4-BE49-F238E27FC236}">
                    <a16:creationId xmlns:a16="http://schemas.microsoft.com/office/drawing/2014/main" id="{00000000-0008-0000-4800-000059F00300}"/>
                  </a:ext>
                </a:extLst>
              </xdr:cNvPr>
              <xdr:cNvSpPr/>
            </xdr:nvSpPr>
            <xdr:spPr bwMode="auto">
              <a:xfrm>
                <a:off x="8258175" y="85915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38" name="Option Button 90" hidden="1">
                <a:extLst>
                  <a:ext uri="{63B3BB69-23CF-44E3-9099-C40C66FF867C}">
                    <a14:compatExt spid="_x0000_s258138"/>
                  </a:ext>
                  <a:ext uri="{FF2B5EF4-FFF2-40B4-BE49-F238E27FC236}">
                    <a16:creationId xmlns:a16="http://schemas.microsoft.com/office/drawing/2014/main" id="{00000000-0008-0000-4800-00005AF00300}"/>
                  </a:ext>
                </a:extLst>
              </xdr:cNvPr>
              <xdr:cNvSpPr/>
            </xdr:nvSpPr>
            <xdr:spPr bwMode="auto">
              <a:xfrm>
                <a:off x="8258175" y="88773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40" name="Option Button 92" hidden="1">
                <a:extLst>
                  <a:ext uri="{63B3BB69-23CF-44E3-9099-C40C66FF867C}">
                    <a14:compatExt spid="_x0000_s258140"/>
                  </a:ext>
                  <a:ext uri="{FF2B5EF4-FFF2-40B4-BE49-F238E27FC236}">
                    <a16:creationId xmlns:a16="http://schemas.microsoft.com/office/drawing/2014/main" id="{00000000-0008-0000-4800-00005CF00300}"/>
                  </a:ext>
                </a:extLst>
              </xdr:cNvPr>
              <xdr:cNvSpPr/>
            </xdr:nvSpPr>
            <xdr:spPr bwMode="auto">
              <a:xfrm>
                <a:off x="8258175" y="91630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41" name="Group Box 93" hidden="1">
                <a:extLst>
                  <a:ext uri="{63B3BB69-23CF-44E3-9099-C40C66FF867C}">
                    <a14:compatExt spid="_x0000_s258141"/>
                  </a:ext>
                  <a:ext uri="{FF2B5EF4-FFF2-40B4-BE49-F238E27FC236}">
                    <a16:creationId xmlns:a16="http://schemas.microsoft.com/office/drawing/2014/main" id="{00000000-0008-0000-4800-00005DF00300}"/>
                  </a:ext>
                </a:extLst>
              </xdr:cNvPr>
              <xdr:cNvSpPr/>
            </xdr:nvSpPr>
            <xdr:spPr bwMode="auto">
              <a:xfrm>
                <a:off x="8229588" y="8277225"/>
                <a:ext cx="304800" cy="114300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33</xdr:row>
          <xdr:rowOff>266700</xdr:rowOff>
        </xdr:from>
        <xdr:to>
          <xdr:col>11</xdr:col>
          <xdr:colOff>38100</xdr:colOff>
          <xdr:row>37</xdr:row>
          <xdr:rowOff>266700</xdr:rowOff>
        </xdr:to>
        <xdr:grpSp>
          <xdr:nvGrpSpPr>
            <xdr:cNvPr id="5" name="グループ化 4">
              <a:extLst>
                <a:ext uri="{FF2B5EF4-FFF2-40B4-BE49-F238E27FC236}">
                  <a16:creationId xmlns:a16="http://schemas.microsoft.com/office/drawing/2014/main" id="{ED7EA2F2-DF2F-FB9F-80CF-DB4FC8C3C96E}"/>
                </a:ext>
              </a:extLst>
            </xdr:cNvPr>
            <xdr:cNvGrpSpPr/>
          </xdr:nvGrpSpPr>
          <xdr:grpSpPr>
            <a:xfrm>
              <a:off x="8229600" y="9410700"/>
              <a:ext cx="304800" cy="1143000"/>
              <a:chOff x="8229588" y="8277225"/>
              <a:chExt cx="304800" cy="1143000"/>
            </a:xfrm>
          </xdr:grpSpPr>
          <xdr:sp macro="" textlink="">
            <xdr:nvSpPr>
              <xdr:cNvPr id="258142" name="Option Button 94" hidden="1">
                <a:extLst>
                  <a:ext uri="{63B3BB69-23CF-44E3-9099-C40C66FF867C}">
                    <a14:compatExt spid="_x0000_s258142"/>
                  </a:ext>
                  <a:ext uri="{FF2B5EF4-FFF2-40B4-BE49-F238E27FC236}">
                    <a16:creationId xmlns:a16="http://schemas.microsoft.com/office/drawing/2014/main" id="{00000000-0008-0000-4800-00005EF00300}"/>
                  </a:ext>
                </a:extLst>
              </xdr:cNvPr>
              <xdr:cNvSpPr/>
            </xdr:nvSpPr>
            <xdr:spPr bwMode="auto">
              <a:xfrm>
                <a:off x="8258175" y="83058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43" name="Option Button 95" hidden="1">
                <a:extLst>
                  <a:ext uri="{63B3BB69-23CF-44E3-9099-C40C66FF867C}">
                    <a14:compatExt spid="_x0000_s258143"/>
                  </a:ext>
                  <a:ext uri="{FF2B5EF4-FFF2-40B4-BE49-F238E27FC236}">
                    <a16:creationId xmlns:a16="http://schemas.microsoft.com/office/drawing/2014/main" id="{00000000-0008-0000-4800-00005FF00300}"/>
                  </a:ext>
                </a:extLst>
              </xdr:cNvPr>
              <xdr:cNvSpPr/>
            </xdr:nvSpPr>
            <xdr:spPr bwMode="auto">
              <a:xfrm>
                <a:off x="8258175" y="85915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44" name="Option Button 96" hidden="1">
                <a:extLst>
                  <a:ext uri="{63B3BB69-23CF-44E3-9099-C40C66FF867C}">
                    <a14:compatExt spid="_x0000_s258144"/>
                  </a:ext>
                  <a:ext uri="{FF2B5EF4-FFF2-40B4-BE49-F238E27FC236}">
                    <a16:creationId xmlns:a16="http://schemas.microsoft.com/office/drawing/2014/main" id="{00000000-0008-0000-4800-000060F00300}"/>
                  </a:ext>
                </a:extLst>
              </xdr:cNvPr>
              <xdr:cNvSpPr/>
            </xdr:nvSpPr>
            <xdr:spPr bwMode="auto">
              <a:xfrm>
                <a:off x="8258175" y="88773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45" name="Option Button 97" hidden="1">
                <a:extLst>
                  <a:ext uri="{63B3BB69-23CF-44E3-9099-C40C66FF867C}">
                    <a14:compatExt spid="_x0000_s258145"/>
                  </a:ext>
                  <a:ext uri="{FF2B5EF4-FFF2-40B4-BE49-F238E27FC236}">
                    <a16:creationId xmlns:a16="http://schemas.microsoft.com/office/drawing/2014/main" id="{00000000-0008-0000-4800-000061F00300}"/>
                  </a:ext>
                </a:extLst>
              </xdr:cNvPr>
              <xdr:cNvSpPr/>
            </xdr:nvSpPr>
            <xdr:spPr bwMode="auto">
              <a:xfrm>
                <a:off x="8258175" y="91630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46" name="Group Box 98" hidden="1">
                <a:extLst>
                  <a:ext uri="{63B3BB69-23CF-44E3-9099-C40C66FF867C}">
                    <a14:compatExt spid="_x0000_s258146"/>
                  </a:ext>
                  <a:ext uri="{FF2B5EF4-FFF2-40B4-BE49-F238E27FC236}">
                    <a16:creationId xmlns:a16="http://schemas.microsoft.com/office/drawing/2014/main" id="{00000000-0008-0000-4800-000062F00300}"/>
                  </a:ext>
                </a:extLst>
              </xdr:cNvPr>
              <xdr:cNvSpPr/>
            </xdr:nvSpPr>
            <xdr:spPr bwMode="auto">
              <a:xfrm>
                <a:off x="8229588" y="8277225"/>
                <a:ext cx="304800" cy="114300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37</xdr:row>
          <xdr:rowOff>266700</xdr:rowOff>
        </xdr:from>
        <xdr:to>
          <xdr:col>11</xdr:col>
          <xdr:colOff>38100</xdr:colOff>
          <xdr:row>41</xdr:row>
          <xdr:rowOff>266700</xdr:rowOff>
        </xdr:to>
        <xdr:grpSp>
          <xdr:nvGrpSpPr>
            <xdr:cNvPr id="7" name="グループ化 6">
              <a:extLst>
                <a:ext uri="{FF2B5EF4-FFF2-40B4-BE49-F238E27FC236}">
                  <a16:creationId xmlns:a16="http://schemas.microsoft.com/office/drawing/2014/main" id="{311192F9-65CA-A6B5-317D-AD8E54A102B5}"/>
                </a:ext>
              </a:extLst>
            </xdr:cNvPr>
            <xdr:cNvGrpSpPr/>
          </xdr:nvGrpSpPr>
          <xdr:grpSpPr>
            <a:xfrm>
              <a:off x="8229600" y="10553700"/>
              <a:ext cx="304800" cy="1143000"/>
              <a:chOff x="8229588" y="8277225"/>
              <a:chExt cx="304800" cy="1143000"/>
            </a:xfrm>
          </xdr:grpSpPr>
          <xdr:sp macro="" textlink="">
            <xdr:nvSpPr>
              <xdr:cNvPr id="258147" name="Option Button 99" hidden="1">
                <a:extLst>
                  <a:ext uri="{63B3BB69-23CF-44E3-9099-C40C66FF867C}">
                    <a14:compatExt spid="_x0000_s258147"/>
                  </a:ext>
                  <a:ext uri="{FF2B5EF4-FFF2-40B4-BE49-F238E27FC236}">
                    <a16:creationId xmlns:a16="http://schemas.microsoft.com/office/drawing/2014/main" id="{00000000-0008-0000-4800-000063F00300}"/>
                  </a:ext>
                </a:extLst>
              </xdr:cNvPr>
              <xdr:cNvSpPr/>
            </xdr:nvSpPr>
            <xdr:spPr bwMode="auto">
              <a:xfrm>
                <a:off x="8258175" y="83058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48" name="Option Button 100" hidden="1">
                <a:extLst>
                  <a:ext uri="{63B3BB69-23CF-44E3-9099-C40C66FF867C}">
                    <a14:compatExt spid="_x0000_s258148"/>
                  </a:ext>
                  <a:ext uri="{FF2B5EF4-FFF2-40B4-BE49-F238E27FC236}">
                    <a16:creationId xmlns:a16="http://schemas.microsoft.com/office/drawing/2014/main" id="{00000000-0008-0000-4800-000064F00300}"/>
                  </a:ext>
                </a:extLst>
              </xdr:cNvPr>
              <xdr:cNvSpPr/>
            </xdr:nvSpPr>
            <xdr:spPr bwMode="auto">
              <a:xfrm>
                <a:off x="8258175" y="85915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49" name="Option Button 101" hidden="1">
                <a:extLst>
                  <a:ext uri="{63B3BB69-23CF-44E3-9099-C40C66FF867C}">
                    <a14:compatExt spid="_x0000_s258149"/>
                  </a:ext>
                  <a:ext uri="{FF2B5EF4-FFF2-40B4-BE49-F238E27FC236}">
                    <a16:creationId xmlns:a16="http://schemas.microsoft.com/office/drawing/2014/main" id="{00000000-0008-0000-4800-000065F00300}"/>
                  </a:ext>
                </a:extLst>
              </xdr:cNvPr>
              <xdr:cNvSpPr/>
            </xdr:nvSpPr>
            <xdr:spPr bwMode="auto">
              <a:xfrm>
                <a:off x="8258175" y="88773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50" name="Option Button 102" hidden="1">
                <a:extLst>
                  <a:ext uri="{63B3BB69-23CF-44E3-9099-C40C66FF867C}">
                    <a14:compatExt spid="_x0000_s258150"/>
                  </a:ext>
                  <a:ext uri="{FF2B5EF4-FFF2-40B4-BE49-F238E27FC236}">
                    <a16:creationId xmlns:a16="http://schemas.microsoft.com/office/drawing/2014/main" id="{00000000-0008-0000-4800-000066F00300}"/>
                  </a:ext>
                </a:extLst>
              </xdr:cNvPr>
              <xdr:cNvSpPr/>
            </xdr:nvSpPr>
            <xdr:spPr bwMode="auto">
              <a:xfrm>
                <a:off x="8258175" y="91630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51" name="Group Box 103" hidden="1">
                <a:extLst>
                  <a:ext uri="{63B3BB69-23CF-44E3-9099-C40C66FF867C}">
                    <a14:compatExt spid="_x0000_s258151"/>
                  </a:ext>
                  <a:ext uri="{FF2B5EF4-FFF2-40B4-BE49-F238E27FC236}">
                    <a16:creationId xmlns:a16="http://schemas.microsoft.com/office/drawing/2014/main" id="{00000000-0008-0000-4800-000067F00300}"/>
                  </a:ext>
                </a:extLst>
              </xdr:cNvPr>
              <xdr:cNvSpPr/>
            </xdr:nvSpPr>
            <xdr:spPr bwMode="auto">
              <a:xfrm>
                <a:off x="8229588" y="8277225"/>
                <a:ext cx="304800" cy="114300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41</xdr:row>
          <xdr:rowOff>276225</xdr:rowOff>
        </xdr:from>
        <xdr:to>
          <xdr:col>11</xdr:col>
          <xdr:colOff>38100</xdr:colOff>
          <xdr:row>45</xdr:row>
          <xdr:rowOff>276225</xdr:rowOff>
        </xdr:to>
        <xdr:grpSp>
          <xdr:nvGrpSpPr>
            <xdr:cNvPr id="21" name="グループ化 20">
              <a:extLst>
                <a:ext uri="{FF2B5EF4-FFF2-40B4-BE49-F238E27FC236}">
                  <a16:creationId xmlns:a16="http://schemas.microsoft.com/office/drawing/2014/main" id="{B89A779A-C89D-E863-3EF0-2FCFFE81B0B3}"/>
                </a:ext>
              </a:extLst>
            </xdr:cNvPr>
            <xdr:cNvGrpSpPr/>
          </xdr:nvGrpSpPr>
          <xdr:grpSpPr>
            <a:xfrm>
              <a:off x="8229600" y="11706225"/>
              <a:ext cx="304800" cy="1143000"/>
              <a:chOff x="8229588" y="8277225"/>
              <a:chExt cx="304800" cy="1143000"/>
            </a:xfrm>
          </xdr:grpSpPr>
          <xdr:sp macro="" textlink="">
            <xdr:nvSpPr>
              <xdr:cNvPr id="258152" name="Option Button 104" hidden="1">
                <a:extLst>
                  <a:ext uri="{63B3BB69-23CF-44E3-9099-C40C66FF867C}">
                    <a14:compatExt spid="_x0000_s258152"/>
                  </a:ext>
                  <a:ext uri="{FF2B5EF4-FFF2-40B4-BE49-F238E27FC236}">
                    <a16:creationId xmlns:a16="http://schemas.microsoft.com/office/drawing/2014/main" id="{00000000-0008-0000-4800-000068F00300}"/>
                  </a:ext>
                </a:extLst>
              </xdr:cNvPr>
              <xdr:cNvSpPr/>
            </xdr:nvSpPr>
            <xdr:spPr bwMode="auto">
              <a:xfrm>
                <a:off x="8258175" y="83058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53" name="Option Button 105" hidden="1">
                <a:extLst>
                  <a:ext uri="{63B3BB69-23CF-44E3-9099-C40C66FF867C}">
                    <a14:compatExt spid="_x0000_s258153"/>
                  </a:ext>
                  <a:ext uri="{FF2B5EF4-FFF2-40B4-BE49-F238E27FC236}">
                    <a16:creationId xmlns:a16="http://schemas.microsoft.com/office/drawing/2014/main" id="{00000000-0008-0000-4800-000069F00300}"/>
                  </a:ext>
                </a:extLst>
              </xdr:cNvPr>
              <xdr:cNvSpPr/>
            </xdr:nvSpPr>
            <xdr:spPr bwMode="auto">
              <a:xfrm>
                <a:off x="8258175" y="85915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54" name="Option Button 106" hidden="1">
                <a:extLst>
                  <a:ext uri="{63B3BB69-23CF-44E3-9099-C40C66FF867C}">
                    <a14:compatExt spid="_x0000_s258154"/>
                  </a:ext>
                  <a:ext uri="{FF2B5EF4-FFF2-40B4-BE49-F238E27FC236}">
                    <a16:creationId xmlns:a16="http://schemas.microsoft.com/office/drawing/2014/main" id="{00000000-0008-0000-4800-00006AF00300}"/>
                  </a:ext>
                </a:extLst>
              </xdr:cNvPr>
              <xdr:cNvSpPr/>
            </xdr:nvSpPr>
            <xdr:spPr bwMode="auto">
              <a:xfrm>
                <a:off x="8258175" y="88773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55" name="Option Button 107" hidden="1">
                <a:extLst>
                  <a:ext uri="{63B3BB69-23CF-44E3-9099-C40C66FF867C}">
                    <a14:compatExt spid="_x0000_s258155"/>
                  </a:ext>
                  <a:ext uri="{FF2B5EF4-FFF2-40B4-BE49-F238E27FC236}">
                    <a16:creationId xmlns:a16="http://schemas.microsoft.com/office/drawing/2014/main" id="{00000000-0008-0000-4800-00006BF00300}"/>
                  </a:ext>
                </a:extLst>
              </xdr:cNvPr>
              <xdr:cNvSpPr/>
            </xdr:nvSpPr>
            <xdr:spPr bwMode="auto">
              <a:xfrm>
                <a:off x="8258175" y="91630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56" name="Group Box 108" hidden="1">
                <a:extLst>
                  <a:ext uri="{63B3BB69-23CF-44E3-9099-C40C66FF867C}">
                    <a14:compatExt spid="_x0000_s258156"/>
                  </a:ext>
                  <a:ext uri="{FF2B5EF4-FFF2-40B4-BE49-F238E27FC236}">
                    <a16:creationId xmlns:a16="http://schemas.microsoft.com/office/drawing/2014/main" id="{00000000-0008-0000-4800-00006CF00300}"/>
                  </a:ext>
                </a:extLst>
              </xdr:cNvPr>
              <xdr:cNvSpPr/>
            </xdr:nvSpPr>
            <xdr:spPr bwMode="auto">
              <a:xfrm>
                <a:off x="8229588" y="8277225"/>
                <a:ext cx="304800" cy="114300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45</xdr:row>
          <xdr:rowOff>276225</xdr:rowOff>
        </xdr:from>
        <xdr:to>
          <xdr:col>11</xdr:col>
          <xdr:colOff>38100</xdr:colOff>
          <xdr:row>49</xdr:row>
          <xdr:rowOff>276225</xdr:rowOff>
        </xdr:to>
        <xdr:grpSp>
          <xdr:nvGrpSpPr>
            <xdr:cNvPr id="22" name="グループ化 21">
              <a:extLst>
                <a:ext uri="{FF2B5EF4-FFF2-40B4-BE49-F238E27FC236}">
                  <a16:creationId xmlns:a16="http://schemas.microsoft.com/office/drawing/2014/main" id="{F199AA01-D9D0-4299-1958-76CE079E27FF}"/>
                </a:ext>
              </a:extLst>
            </xdr:cNvPr>
            <xdr:cNvGrpSpPr/>
          </xdr:nvGrpSpPr>
          <xdr:grpSpPr>
            <a:xfrm>
              <a:off x="8229600" y="12849225"/>
              <a:ext cx="304800" cy="1143000"/>
              <a:chOff x="8229588" y="8277225"/>
              <a:chExt cx="304800" cy="1143000"/>
            </a:xfrm>
          </xdr:grpSpPr>
          <xdr:sp macro="" textlink="">
            <xdr:nvSpPr>
              <xdr:cNvPr id="258157" name="Option Button 109" hidden="1">
                <a:extLst>
                  <a:ext uri="{63B3BB69-23CF-44E3-9099-C40C66FF867C}">
                    <a14:compatExt spid="_x0000_s258157"/>
                  </a:ext>
                  <a:ext uri="{FF2B5EF4-FFF2-40B4-BE49-F238E27FC236}">
                    <a16:creationId xmlns:a16="http://schemas.microsoft.com/office/drawing/2014/main" id="{00000000-0008-0000-4800-00006DF00300}"/>
                  </a:ext>
                </a:extLst>
              </xdr:cNvPr>
              <xdr:cNvSpPr/>
            </xdr:nvSpPr>
            <xdr:spPr bwMode="auto">
              <a:xfrm>
                <a:off x="8258175" y="83058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58" name="Option Button 110" hidden="1">
                <a:extLst>
                  <a:ext uri="{63B3BB69-23CF-44E3-9099-C40C66FF867C}">
                    <a14:compatExt spid="_x0000_s258158"/>
                  </a:ext>
                  <a:ext uri="{FF2B5EF4-FFF2-40B4-BE49-F238E27FC236}">
                    <a16:creationId xmlns:a16="http://schemas.microsoft.com/office/drawing/2014/main" id="{00000000-0008-0000-4800-00006EF00300}"/>
                  </a:ext>
                </a:extLst>
              </xdr:cNvPr>
              <xdr:cNvSpPr/>
            </xdr:nvSpPr>
            <xdr:spPr bwMode="auto">
              <a:xfrm>
                <a:off x="8258175" y="85915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59" name="Option Button 111" hidden="1">
                <a:extLst>
                  <a:ext uri="{63B3BB69-23CF-44E3-9099-C40C66FF867C}">
                    <a14:compatExt spid="_x0000_s258159"/>
                  </a:ext>
                  <a:ext uri="{FF2B5EF4-FFF2-40B4-BE49-F238E27FC236}">
                    <a16:creationId xmlns:a16="http://schemas.microsoft.com/office/drawing/2014/main" id="{00000000-0008-0000-4800-00006FF00300}"/>
                  </a:ext>
                </a:extLst>
              </xdr:cNvPr>
              <xdr:cNvSpPr/>
            </xdr:nvSpPr>
            <xdr:spPr bwMode="auto">
              <a:xfrm>
                <a:off x="8258175" y="88773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60" name="Option Button 112" hidden="1">
                <a:extLst>
                  <a:ext uri="{63B3BB69-23CF-44E3-9099-C40C66FF867C}">
                    <a14:compatExt spid="_x0000_s258160"/>
                  </a:ext>
                  <a:ext uri="{FF2B5EF4-FFF2-40B4-BE49-F238E27FC236}">
                    <a16:creationId xmlns:a16="http://schemas.microsoft.com/office/drawing/2014/main" id="{00000000-0008-0000-4800-000070F00300}"/>
                  </a:ext>
                </a:extLst>
              </xdr:cNvPr>
              <xdr:cNvSpPr/>
            </xdr:nvSpPr>
            <xdr:spPr bwMode="auto">
              <a:xfrm>
                <a:off x="8258175" y="91630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61" name="Group Box 113" hidden="1">
                <a:extLst>
                  <a:ext uri="{63B3BB69-23CF-44E3-9099-C40C66FF867C}">
                    <a14:compatExt spid="_x0000_s258161"/>
                  </a:ext>
                  <a:ext uri="{FF2B5EF4-FFF2-40B4-BE49-F238E27FC236}">
                    <a16:creationId xmlns:a16="http://schemas.microsoft.com/office/drawing/2014/main" id="{00000000-0008-0000-4800-000071F00300}"/>
                  </a:ext>
                </a:extLst>
              </xdr:cNvPr>
              <xdr:cNvSpPr/>
            </xdr:nvSpPr>
            <xdr:spPr bwMode="auto">
              <a:xfrm>
                <a:off x="8229588" y="8277225"/>
                <a:ext cx="304800" cy="114300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50</xdr:row>
          <xdr:rowOff>0</xdr:rowOff>
        </xdr:from>
        <xdr:to>
          <xdr:col>11</xdr:col>
          <xdr:colOff>38100</xdr:colOff>
          <xdr:row>54</xdr:row>
          <xdr:rowOff>0</xdr:rowOff>
        </xdr:to>
        <xdr:grpSp>
          <xdr:nvGrpSpPr>
            <xdr:cNvPr id="23" name="グループ化 22">
              <a:extLst>
                <a:ext uri="{FF2B5EF4-FFF2-40B4-BE49-F238E27FC236}">
                  <a16:creationId xmlns:a16="http://schemas.microsoft.com/office/drawing/2014/main" id="{44121BBB-EA02-2C89-2A39-2A01B82124FA}"/>
                </a:ext>
              </a:extLst>
            </xdr:cNvPr>
            <xdr:cNvGrpSpPr/>
          </xdr:nvGrpSpPr>
          <xdr:grpSpPr>
            <a:xfrm>
              <a:off x="8229600" y="14001750"/>
              <a:ext cx="304800" cy="1143000"/>
              <a:chOff x="8229588" y="8277225"/>
              <a:chExt cx="304800" cy="1143000"/>
            </a:xfrm>
          </xdr:grpSpPr>
          <xdr:sp macro="" textlink="">
            <xdr:nvSpPr>
              <xdr:cNvPr id="258162" name="Option Button 114" hidden="1">
                <a:extLst>
                  <a:ext uri="{63B3BB69-23CF-44E3-9099-C40C66FF867C}">
                    <a14:compatExt spid="_x0000_s258162"/>
                  </a:ext>
                  <a:ext uri="{FF2B5EF4-FFF2-40B4-BE49-F238E27FC236}">
                    <a16:creationId xmlns:a16="http://schemas.microsoft.com/office/drawing/2014/main" id="{00000000-0008-0000-4800-000072F00300}"/>
                  </a:ext>
                </a:extLst>
              </xdr:cNvPr>
              <xdr:cNvSpPr/>
            </xdr:nvSpPr>
            <xdr:spPr bwMode="auto">
              <a:xfrm>
                <a:off x="8258175" y="83058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63" name="Option Button 115" hidden="1">
                <a:extLst>
                  <a:ext uri="{63B3BB69-23CF-44E3-9099-C40C66FF867C}">
                    <a14:compatExt spid="_x0000_s258163"/>
                  </a:ext>
                  <a:ext uri="{FF2B5EF4-FFF2-40B4-BE49-F238E27FC236}">
                    <a16:creationId xmlns:a16="http://schemas.microsoft.com/office/drawing/2014/main" id="{00000000-0008-0000-4800-000073F00300}"/>
                  </a:ext>
                </a:extLst>
              </xdr:cNvPr>
              <xdr:cNvSpPr/>
            </xdr:nvSpPr>
            <xdr:spPr bwMode="auto">
              <a:xfrm>
                <a:off x="8258175" y="85915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64" name="Option Button 116" hidden="1">
                <a:extLst>
                  <a:ext uri="{63B3BB69-23CF-44E3-9099-C40C66FF867C}">
                    <a14:compatExt spid="_x0000_s258164"/>
                  </a:ext>
                  <a:ext uri="{FF2B5EF4-FFF2-40B4-BE49-F238E27FC236}">
                    <a16:creationId xmlns:a16="http://schemas.microsoft.com/office/drawing/2014/main" id="{00000000-0008-0000-4800-000074F00300}"/>
                  </a:ext>
                </a:extLst>
              </xdr:cNvPr>
              <xdr:cNvSpPr/>
            </xdr:nvSpPr>
            <xdr:spPr bwMode="auto">
              <a:xfrm>
                <a:off x="8258175" y="88773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65" name="Option Button 117" hidden="1">
                <a:extLst>
                  <a:ext uri="{63B3BB69-23CF-44E3-9099-C40C66FF867C}">
                    <a14:compatExt spid="_x0000_s258165"/>
                  </a:ext>
                  <a:ext uri="{FF2B5EF4-FFF2-40B4-BE49-F238E27FC236}">
                    <a16:creationId xmlns:a16="http://schemas.microsoft.com/office/drawing/2014/main" id="{00000000-0008-0000-4800-000075F00300}"/>
                  </a:ext>
                </a:extLst>
              </xdr:cNvPr>
              <xdr:cNvSpPr/>
            </xdr:nvSpPr>
            <xdr:spPr bwMode="auto">
              <a:xfrm>
                <a:off x="8258175" y="91630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66" name="Group Box 118" hidden="1">
                <a:extLst>
                  <a:ext uri="{63B3BB69-23CF-44E3-9099-C40C66FF867C}">
                    <a14:compatExt spid="_x0000_s258166"/>
                  </a:ext>
                  <a:ext uri="{FF2B5EF4-FFF2-40B4-BE49-F238E27FC236}">
                    <a16:creationId xmlns:a16="http://schemas.microsoft.com/office/drawing/2014/main" id="{00000000-0008-0000-4800-000076F00300}"/>
                  </a:ext>
                </a:extLst>
              </xdr:cNvPr>
              <xdr:cNvSpPr/>
            </xdr:nvSpPr>
            <xdr:spPr bwMode="auto">
              <a:xfrm>
                <a:off x="8229588" y="8277225"/>
                <a:ext cx="304800" cy="114300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53</xdr:row>
          <xdr:rowOff>276225</xdr:rowOff>
        </xdr:from>
        <xdr:to>
          <xdr:col>11</xdr:col>
          <xdr:colOff>38100</xdr:colOff>
          <xdr:row>57</xdr:row>
          <xdr:rowOff>276225</xdr:rowOff>
        </xdr:to>
        <xdr:grpSp>
          <xdr:nvGrpSpPr>
            <xdr:cNvPr id="24" name="グループ化 23">
              <a:extLst>
                <a:ext uri="{FF2B5EF4-FFF2-40B4-BE49-F238E27FC236}">
                  <a16:creationId xmlns:a16="http://schemas.microsoft.com/office/drawing/2014/main" id="{8FA7B97A-21A0-C568-7AAC-DA2E622A68CC}"/>
                </a:ext>
              </a:extLst>
            </xdr:cNvPr>
            <xdr:cNvGrpSpPr/>
          </xdr:nvGrpSpPr>
          <xdr:grpSpPr>
            <a:xfrm>
              <a:off x="8229600" y="15135225"/>
              <a:ext cx="304800" cy="1143000"/>
              <a:chOff x="8229588" y="8277225"/>
              <a:chExt cx="304800" cy="1143000"/>
            </a:xfrm>
          </xdr:grpSpPr>
          <xdr:sp macro="" textlink="">
            <xdr:nvSpPr>
              <xdr:cNvPr id="258167" name="Option Button 119" hidden="1">
                <a:extLst>
                  <a:ext uri="{63B3BB69-23CF-44E3-9099-C40C66FF867C}">
                    <a14:compatExt spid="_x0000_s258167"/>
                  </a:ext>
                  <a:ext uri="{FF2B5EF4-FFF2-40B4-BE49-F238E27FC236}">
                    <a16:creationId xmlns:a16="http://schemas.microsoft.com/office/drawing/2014/main" id="{00000000-0008-0000-4800-000077F00300}"/>
                  </a:ext>
                </a:extLst>
              </xdr:cNvPr>
              <xdr:cNvSpPr/>
            </xdr:nvSpPr>
            <xdr:spPr bwMode="auto">
              <a:xfrm>
                <a:off x="8258175" y="83058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68" name="Option Button 120" hidden="1">
                <a:extLst>
                  <a:ext uri="{63B3BB69-23CF-44E3-9099-C40C66FF867C}">
                    <a14:compatExt spid="_x0000_s258168"/>
                  </a:ext>
                  <a:ext uri="{FF2B5EF4-FFF2-40B4-BE49-F238E27FC236}">
                    <a16:creationId xmlns:a16="http://schemas.microsoft.com/office/drawing/2014/main" id="{00000000-0008-0000-4800-000078F00300}"/>
                  </a:ext>
                </a:extLst>
              </xdr:cNvPr>
              <xdr:cNvSpPr/>
            </xdr:nvSpPr>
            <xdr:spPr bwMode="auto">
              <a:xfrm>
                <a:off x="8258175" y="85915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69" name="Option Button 121" hidden="1">
                <a:extLst>
                  <a:ext uri="{63B3BB69-23CF-44E3-9099-C40C66FF867C}">
                    <a14:compatExt spid="_x0000_s258169"/>
                  </a:ext>
                  <a:ext uri="{FF2B5EF4-FFF2-40B4-BE49-F238E27FC236}">
                    <a16:creationId xmlns:a16="http://schemas.microsoft.com/office/drawing/2014/main" id="{00000000-0008-0000-4800-000079F00300}"/>
                  </a:ext>
                </a:extLst>
              </xdr:cNvPr>
              <xdr:cNvSpPr/>
            </xdr:nvSpPr>
            <xdr:spPr bwMode="auto">
              <a:xfrm>
                <a:off x="8258175" y="88773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70" name="Option Button 122" hidden="1">
                <a:extLst>
                  <a:ext uri="{63B3BB69-23CF-44E3-9099-C40C66FF867C}">
                    <a14:compatExt spid="_x0000_s258170"/>
                  </a:ext>
                  <a:ext uri="{FF2B5EF4-FFF2-40B4-BE49-F238E27FC236}">
                    <a16:creationId xmlns:a16="http://schemas.microsoft.com/office/drawing/2014/main" id="{00000000-0008-0000-4800-00007AF00300}"/>
                  </a:ext>
                </a:extLst>
              </xdr:cNvPr>
              <xdr:cNvSpPr/>
            </xdr:nvSpPr>
            <xdr:spPr bwMode="auto">
              <a:xfrm>
                <a:off x="8258175" y="916305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71" name="Group Box 123" hidden="1">
                <a:extLst>
                  <a:ext uri="{63B3BB69-23CF-44E3-9099-C40C66FF867C}">
                    <a14:compatExt spid="_x0000_s258171"/>
                  </a:ext>
                  <a:ext uri="{FF2B5EF4-FFF2-40B4-BE49-F238E27FC236}">
                    <a16:creationId xmlns:a16="http://schemas.microsoft.com/office/drawing/2014/main" id="{00000000-0008-0000-4800-00007BF00300}"/>
                  </a:ext>
                </a:extLst>
              </xdr:cNvPr>
              <xdr:cNvSpPr/>
            </xdr:nvSpPr>
            <xdr:spPr bwMode="auto">
              <a:xfrm>
                <a:off x="8229588" y="8277225"/>
                <a:ext cx="304800" cy="114300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28575</xdr:colOff>
          <xdr:row>5</xdr:row>
          <xdr:rowOff>257175</xdr:rowOff>
        </xdr:from>
        <xdr:to>
          <xdr:col>15</xdr:col>
          <xdr:colOff>628650</xdr:colOff>
          <xdr:row>7</xdr:row>
          <xdr:rowOff>19050</xdr:rowOff>
        </xdr:to>
        <xdr:grpSp>
          <xdr:nvGrpSpPr>
            <xdr:cNvPr id="2" name="グループ化 1">
              <a:extLst>
                <a:ext uri="{FF2B5EF4-FFF2-40B4-BE49-F238E27FC236}">
                  <a16:creationId xmlns:a16="http://schemas.microsoft.com/office/drawing/2014/main" id="{1F565B9A-1FC6-2282-3839-5E77D902448F}"/>
                </a:ext>
              </a:extLst>
            </xdr:cNvPr>
            <xdr:cNvGrpSpPr/>
          </xdr:nvGrpSpPr>
          <xdr:grpSpPr>
            <a:xfrm>
              <a:off x="6229350" y="1057275"/>
              <a:ext cx="4914900" cy="371475"/>
              <a:chOff x="6229350" y="742936"/>
              <a:chExt cx="4914900" cy="381000"/>
            </a:xfrm>
          </xdr:grpSpPr>
          <xdr:sp macro="" textlink="">
            <xdr:nvSpPr>
              <xdr:cNvPr id="258173" name="Option Button 125" hidden="1">
                <a:extLst>
                  <a:ext uri="{63B3BB69-23CF-44E3-9099-C40C66FF867C}">
                    <a14:compatExt spid="_x0000_s258173"/>
                  </a:ext>
                  <a:ext uri="{FF2B5EF4-FFF2-40B4-BE49-F238E27FC236}">
                    <a16:creationId xmlns:a16="http://schemas.microsoft.com/office/drawing/2014/main" id="{00000000-0008-0000-4800-00007DF00300}"/>
                  </a:ext>
                </a:extLst>
              </xdr:cNvPr>
              <xdr:cNvSpPr/>
            </xdr:nvSpPr>
            <xdr:spPr bwMode="auto">
              <a:xfrm>
                <a:off x="6229350" y="8191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74" name="Option Button 126" hidden="1">
                <a:extLst>
                  <a:ext uri="{63B3BB69-23CF-44E3-9099-C40C66FF867C}">
                    <a14:compatExt spid="_x0000_s258174"/>
                  </a:ext>
                  <a:ext uri="{FF2B5EF4-FFF2-40B4-BE49-F238E27FC236}">
                    <a16:creationId xmlns:a16="http://schemas.microsoft.com/office/drawing/2014/main" id="{00000000-0008-0000-4800-00007EF00300}"/>
                  </a:ext>
                </a:extLst>
              </xdr:cNvPr>
              <xdr:cNvSpPr/>
            </xdr:nvSpPr>
            <xdr:spPr bwMode="auto">
              <a:xfrm>
                <a:off x="7239000" y="8191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75" name="Option Button 127" hidden="1">
                <a:extLst>
                  <a:ext uri="{63B3BB69-23CF-44E3-9099-C40C66FF867C}">
                    <a14:compatExt spid="_x0000_s258175"/>
                  </a:ext>
                  <a:ext uri="{FF2B5EF4-FFF2-40B4-BE49-F238E27FC236}">
                    <a16:creationId xmlns:a16="http://schemas.microsoft.com/office/drawing/2014/main" id="{00000000-0008-0000-4800-00007FF00300}"/>
                  </a:ext>
                </a:extLst>
              </xdr:cNvPr>
              <xdr:cNvSpPr/>
            </xdr:nvSpPr>
            <xdr:spPr bwMode="auto">
              <a:xfrm>
                <a:off x="8248650" y="8191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76" name="Option Button 128" hidden="1">
                <a:extLst>
                  <a:ext uri="{63B3BB69-23CF-44E3-9099-C40C66FF867C}">
                    <a14:compatExt spid="_x0000_s258176"/>
                  </a:ext>
                  <a:ext uri="{FF2B5EF4-FFF2-40B4-BE49-F238E27FC236}">
                    <a16:creationId xmlns:a16="http://schemas.microsoft.com/office/drawing/2014/main" id="{00000000-0008-0000-4800-000080F00300}"/>
                  </a:ext>
                </a:extLst>
              </xdr:cNvPr>
              <xdr:cNvSpPr/>
            </xdr:nvSpPr>
            <xdr:spPr bwMode="auto">
              <a:xfrm>
                <a:off x="9267825" y="8191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77" name="Option Button 129" hidden="1">
                <a:extLst>
                  <a:ext uri="{63B3BB69-23CF-44E3-9099-C40C66FF867C}">
                    <a14:compatExt spid="_x0000_s258177"/>
                  </a:ext>
                  <a:ext uri="{FF2B5EF4-FFF2-40B4-BE49-F238E27FC236}">
                    <a16:creationId xmlns:a16="http://schemas.microsoft.com/office/drawing/2014/main" id="{00000000-0008-0000-4800-000081F00300}"/>
                  </a:ext>
                </a:extLst>
              </xdr:cNvPr>
              <xdr:cNvSpPr/>
            </xdr:nvSpPr>
            <xdr:spPr bwMode="auto">
              <a:xfrm>
                <a:off x="10267950" y="8191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78" name="Group Box 130" hidden="1">
                <a:extLst>
                  <a:ext uri="{63B3BB69-23CF-44E3-9099-C40C66FF867C}">
                    <a14:compatExt spid="_x0000_s258178"/>
                  </a:ext>
                  <a:ext uri="{FF2B5EF4-FFF2-40B4-BE49-F238E27FC236}">
                    <a16:creationId xmlns:a16="http://schemas.microsoft.com/office/drawing/2014/main" id="{00000000-0008-0000-4800-000082F00300}"/>
                  </a:ext>
                </a:extLst>
              </xdr:cNvPr>
              <xdr:cNvSpPr/>
            </xdr:nvSpPr>
            <xdr:spPr bwMode="auto">
              <a:xfrm>
                <a:off x="6229350" y="742936"/>
                <a:ext cx="4914900" cy="38100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2466975</xdr:colOff>
          <xdr:row>5</xdr:row>
          <xdr:rowOff>9525</xdr:rowOff>
        </xdr:from>
        <xdr:to>
          <xdr:col>15</xdr:col>
          <xdr:colOff>542925</xdr:colOff>
          <xdr:row>5</xdr:row>
          <xdr:rowOff>295275</xdr:rowOff>
        </xdr:to>
        <xdr:grpSp>
          <xdr:nvGrpSpPr>
            <xdr:cNvPr id="3" name="グループ化 2">
              <a:extLst>
                <a:ext uri="{FF2B5EF4-FFF2-40B4-BE49-F238E27FC236}">
                  <a16:creationId xmlns:a16="http://schemas.microsoft.com/office/drawing/2014/main" id="{A3777D75-F311-D7B1-180E-8B1A83003DF1}"/>
                </a:ext>
              </a:extLst>
            </xdr:cNvPr>
            <xdr:cNvGrpSpPr/>
          </xdr:nvGrpSpPr>
          <xdr:grpSpPr>
            <a:xfrm>
              <a:off x="6867525" y="885825"/>
              <a:ext cx="4876800" cy="285750"/>
              <a:chOff x="6867525" y="885825"/>
              <a:chExt cx="4876800" cy="285750"/>
            </a:xfrm>
          </xdr:grpSpPr>
          <xdr:sp macro="" textlink="">
            <xdr:nvSpPr>
              <xdr:cNvPr id="259073" name="Option Button 1" hidden="1">
                <a:extLst>
                  <a:ext uri="{63B3BB69-23CF-44E3-9099-C40C66FF867C}">
                    <a14:compatExt spid="_x0000_s259073"/>
                  </a:ext>
                  <a:ext uri="{FF2B5EF4-FFF2-40B4-BE49-F238E27FC236}">
                    <a16:creationId xmlns:a16="http://schemas.microsoft.com/office/drawing/2014/main" id="{00000000-0008-0000-4900-000001F40300}"/>
                  </a:ext>
                </a:extLst>
              </xdr:cNvPr>
              <xdr:cNvSpPr/>
            </xdr:nvSpPr>
            <xdr:spPr bwMode="auto">
              <a:xfrm>
                <a:off x="69246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74" name="Option Button 2" hidden="1">
                <a:extLst>
                  <a:ext uri="{63B3BB69-23CF-44E3-9099-C40C66FF867C}">
                    <a14:compatExt spid="_x0000_s259074"/>
                  </a:ext>
                  <a:ext uri="{FF2B5EF4-FFF2-40B4-BE49-F238E27FC236}">
                    <a16:creationId xmlns:a16="http://schemas.microsoft.com/office/drawing/2014/main" id="{00000000-0008-0000-4900-000002F40300}"/>
                  </a:ext>
                </a:extLst>
              </xdr:cNvPr>
              <xdr:cNvSpPr/>
            </xdr:nvSpPr>
            <xdr:spPr bwMode="auto">
              <a:xfrm>
                <a:off x="79152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75" name="Option Button 3" hidden="1">
                <a:extLst>
                  <a:ext uri="{63B3BB69-23CF-44E3-9099-C40C66FF867C}">
                    <a14:compatExt spid="_x0000_s259075"/>
                  </a:ext>
                  <a:ext uri="{FF2B5EF4-FFF2-40B4-BE49-F238E27FC236}">
                    <a16:creationId xmlns:a16="http://schemas.microsoft.com/office/drawing/2014/main" id="{00000000-0008-0000-4900-000003F40300}"/>
                  </a:ext>
                </a:extLst>
              </xdr:cNvPr>
              <xdr:cNvSpPr/>
            </xdr:nvSpPr>
            <xdr:spPr bwMode="auto">
              <a:xfrm>
                <a:off x="8934450"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76" name="Option Button 4" hidden="1">
                <a:extLst>
                  <a:ext uri="{63B3BB69-23CF-44E3-9099-C40C66FF867C}">
                    <a14:compatExt spid="_x0000_s259076"/>
                  </a:ext>
                  <a:ext uri="{FF2B5EF4-FFF2-40B4-BE49-F238E27FC236}">
                    <a16:creationId xmlns:a16="http://schemas.microsoft.com/office/drawing/2014/main" id="{00000000-0008-0000-4900-000004F40300}"/>
                  </a:ext>
                </a:extLst>
              </xdr:cNvPr>
              <xdr:cNvSpPr/>
            </xdr:nvSpPr>
            <xdr:spPr bwMode="auto">
              <a:xfrm>
                <a:off x="99345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77" name="Option Button 5" hidden="1">
                <a:extLst>
                  <a:ext uri="{63B3BB69-23CF-44E3-9099-C40C66FF867C}">
                    <a14:compatExt spid="_x0000_s259077"/>
                  </a:ext>
                  <a:ext uri="{FF2B5EF4-FFF2-40B4-BE49-F238E27FC236}">
                    <a16:creationId xmlns:a16="http://schemas.microsoft.com/office/drawing/2014/main" id="{00000000-0008-0000-4900-000005F40300}"/>
                  </a:ext>
                </a:extLst>
              </xdr:cNvPr>
              <xdr:cNvSpPr/>
            </xdr:nvSpPr>
            <xdr:spPr bwMode="auto">
              <a:xfrm>
                <a:off x="1094422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78" name="Group Box 6" hidden="1">
                <a:extLst>
                  <a:ext uri="{63B3BB69-23CF-44E3-9099-C40C66FF867C}">
                    <a14:compatExt spid="_x0000_s259078"/>
                  </a:ext>
                  <a:ext uri="{FF2B5EF4-FFF2-40B4-BE49-F238E27FC236}">
                    <a16:creationId xmlns:a16="http://schemas.microsoft.com/office/drawing/2014/main" id="{00000000-0008-0000-4900-000006F40300}"/>
                  </a:ext>
                </a:extLst>
              </xdr:cNvPr>
              <xdr:cNvSpPr/>
            </xdr:nvSpPr>
            <xdr:spPr bwMode="auto">
              <a:xfrm>
                <a:off x="6867525" y="885825"/>
                <a:ext cx="4876800" cy="2857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2466975</xdr:colOff>
          <xdr:row>6</xdr:row>
          <xdr:rowOff>9525</xdr:rowOff>
        </xdr:from>
        <xdr:to>
          <xdr:col>15</xdr:col>
          <xdr:colOff>542925</xdr:colOff>
          <xdr:row>6</xdr:row>
          <xdr:rowOff>295275</xdr:rowOff>
        </xdr:to>
        <xdr:grpSp>
          <xdr:nvGrpSpPr>
            <xdr:cNvPr id="4" name="グループ化 3">
              <a:extLst>
                <a:ext uri="{FF2B5EF4-FFF2-40B4-BE49-F238E27FC236}">
                  <a16:creationId xmlns:a16="http://schemas.microsoft.com/office/drawing/2014/main" id="{F024E66C-63E9-FFA9-D592-DF71083FE1C6}"/>
                </a:ext>
              </a:extLst>
            </xdr:cNvPr>
            <xdr:cNvGrpSpPr/>
          </xdr:nvGrpSpPr>
          <xdr:grpSpPr>
            <a:xfrm>
              <a:off x="6867525" y="1190625"/>
              <a:ext cx="4876800" cy="285750"/>
              <a:chOff x="6867525" y="885825"/>
              <a:chExt cx="4876800" cy="285750"/>
            </a:xfrm>
          </xdr:grpSpPr>
          <xdr:sp macro="" textlink="">
            <xdr:nvSpPr>
              <xdr:cNvPr id="259079" name="Option Button 7" hidden="1">
                <a:extLst>
                  <a:ext uri="{63B3BB69-23CF-44E3-9099-C40C66FF867C}">
                    <a14:compatExt spid="_x0000_s259079"/>
                  </a:ext>
                  <a:ext uri="{FF2B5EF4-FFF2-40B4-BE49-F238E27FC236}">
                    <a16:creationId xmlns:a16="http://schemas.microsoft.com/office/drawing/2014/main" id="{00000000-0008-0000-4900-000007F40300}"/>
                  </a:ext>
                </a:extLst>
              </xdr:cNvPr>
              <xdr:cNvSpPr/>
            </xdr:nvSpPr>
            <xdr:spPr bwMode="auto">
              <a:xfrm>
                <a:off x="69246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80" name="Option Button 8" hidden="1">
                <a:extLst>
                  <a:ext uri="{63B3BB69-23CF-44E3-9099-C40C66FF867C}">
                    <a14:compatExt spid="_x0000_s259080"/>
                  </a:ext>
                  <a:ext uri="{FF2B5EF4-FFF2-40B4-BE49-F238E27FC236}">
                    <a16:creationId xmlns:a16="http://schemas.microsoft.com/office/drawing/2014/main" id="{00000000-0008-0000-4900-000008F40300}"/>
                  </a:ext>
                </a:extLst>
              </xdr:cNvPr>
              <xdr:cNvSpPr/>
            </xdr:nvSpPr>
            <xdr:spPr bwMode="auto">
              <a:xfrm>
                <a:off x="79152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81" name="Option Button 9" hidden="1">
                <a:extLst>
                  <a:ext uri="{63B3BB69-23CF-44E3-9099-C40C66FF867C}">
                    <a14:compatExt spid="_x0000_s259081"/>
                  </a:ext>
                  <a:ext uri="{FF2B5EF4-FFF2-40B4-BE49-F238E27FC236}">
                    <a16:creationId xmlns:a16="http://schemas.microsoft.com/office/drawing/2014/main" id="{00000000-0008-0000-4900-000009F40300}"/>
                  </a:ext>
                </a:extLst>
              </xdr:cNvPr>
              <xdr:cNvSpPr/>
            </xdr:nvSpPr>
            <xdr:spPr bwMode="auto">
              <a:xfrm>
                <a:off x="8934450"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82" name="Option Button 10" hidden="1">
                <a:extLst>
                  <a:ext uri="{63B3BB69-23CF-44E3-9099-C40C66FF867C}">
                    <a14:compatExt spid="_x0000_s259082"/>
                  </a:ext>
                  <a:ext uri="{FF2B5EF4-FFF2-40B4-BE49-F238E27FC236}">
                    <a16:creationId xmlns:a16="http://schemas.microsoft.com/office/drawing/2014/main" id="{00000000-0008-0000-4900-00000AF40300}"/>
                  </a:ext>
                </a:extLst>
              </xdr:cNvPr>
              <xdr:cNvSpPr/>
            </xdr:nvSpPr>
            <xdr:spPr bwMode="auto">
              <a:xfrm>
                <a:off x="99345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83" name="Option Button 11" hidden="1">
                <a:extLst>
                  <a:ext uri="{63B3BB69-23CF-44E3-9099-C40C66FF867C}">
                    <a14:compatExt spid="_x0000_s259083"/>
                  </a:ext>
                  <a:ext uri="{FF2B5EF4-FFF2-40B4-BE49-F238E27FC236}">
                    <a16:creationId xmlns:a16="http://schemas.microsoft.com/office/drawing/2014/main" id="{00000000-0008-0000-4900-00000BF40300}"/>
                  </a:ext>
                </a:extLst>
              </xdr:cNvPr>
              <xdr:cNvSpPr/>
            </xdr:nvSpPr>
            <xdr:spPr bwMode="auto">
              <a:xfrm>
                <a:off x="1094422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84" name="Group Box 12" hidden="1">
                <a:extLst>
                  <a:ext uri="{63B3BB69-23CF-44E3-9099-C40C66FF867C}">
                    <a14:compatExt spid="_x0000_s259084"/>
                  </a:ext>
                  <a:ext uri="{FF2B5EF4-FFF2-40B4-BE49-F238E27FC236}">
                    <a16:creationId xmlns:a16="http://schemas.microsoft.com/office/drawing/2014/main" id="{00000000-0008-0000-4900-00000CF40300}"/>
                  </a:ext>
                </a:extLst>
              </xdr:cNvPr>
              <xdr:cNvSpPr/>
            </xdr:nvSpPr>
            <xdr:spPr bwMode="auto">
              <a:xfrm>
                <a:off x="6867525" y="885825"/>
                <a:ext cx="4876800" cy="2857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2466975</xdr:colOff>
          <xdr:row>6</xdr:row>
          <xdr:rowOff>295275</xdr:rowOff>
        </xdr:from>
        <xdr:to>
          <xdr:col>15</xdr:col>
          <xdr:colOff>542925</xdr:colOff>
          <xdr:row>7</xdr:row>
          <xdr:rowOff>276225</xdr:rowOff>
        </xdr:to>
        <xdr:grpSp>
          <xdr:nvGrpSpPr>
            <xdr:cNvPr id="5" name="グループ化 4">
              <a:extLst>
                <a:ext uri="{FF2B5EF4-FFF2-40B4-BE49-F238E27FC236}">
                  <a16:creationId xmlns:a16="http://schemas.microsoft.com/office/drawing/2014/main" id="{5A09CEDF-C595-C3A9-A3B4-1F9B5C8C8F39}"/>
                </a:ext>
              </a:extLst>
            </xdr:cNvPr>
            <xdr:cNvGrpSpPr/>
          </xdr:nvGrpSpPr>
          <xdr:grpSpPr>
            <a:xfrm>
              <a:off x="6867525" y="1476375"/>
              <a:ext cx="4876800" cy="285750"/>
              <a:chOff x="6867525" y="885825"/>
              <a:chExt cx="4876800" cy="285750"/>
            </a:xfrm>
          </xdr:grpSpPr>
          <xdr:sp macro="" textlink="">
            <xdr:nvSpPr>
              <xdr:cNvPr id="259085" name="Option Button 13" hidden="1">
                <a:extLst>
                  <a:ext uri="{63B3BB69-23CF-44E3-9099-C40C66FF867C}">
                    <a14:compatExt spid="_x0000_s259085"/>
                  </a:ext>
                  <a:ext uri="{FF2B5EF4-FFF2-40B4-BE49-F238E27FC236}">
                    <a16:creationId xmlns:a16="http://schemas.microsoft.com/office/drawing/2014/main" id="{00000000-0008-0000-4900-00000DF40300}"/>
                  </a:ext>
                </a:extLst>
              </xdr:cNvPr>
              <xdr:cNvSpPr/>
            </xdr:nvSpPr>
            <xdr:spPr bwMode="auto">
              <a:xfrm>
                <a:off x="69246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86" name="Option Button 14" hidden="1">
                <a:extLst>
                  <a:ext uri="{63B3BB69-23CF-44E3-9099-C40C66FF867C}">
                    <a14:compatExt spid="_x0000_s259086"/>
                  </a:ext>
                  <a:ext uri="{FF2B5EF4-FFF2-40B4-BE49-F238E27FC236}">
                    <a16:creationId xmlns:a16="http://schemas.microsoft.com/office/drawing/2014/main" id="{00000000-0008-0000-4900-00000EF40300}"/>
                  </a:ext>
                </a:extLst>
              </xdr:cNvPr>
              <xdr:cNvSpPr/>
            </xdr:nvSpPr>
            <xdr:spPr bwMode="auto">
              <a:xfrm>
                <a:off x="79152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87" name="Option Button 15" hidden="1">
                <a:extLst>
                  <a:ext uri="{63B3BB69-23CF-44E3-9099-C40C66FF867C}">
                    <a14:compatExt spid="_x0000_s259087"/>
                  </a:ext>
                  <a:ext uri="{FF2B5EF4-FFF2-40B4-BE49-F238E27FC236}">
                    <a16:creationId xmlns:a16="http://schemas.microsoft.com/office/drawing/2014/main" id="{00000000-0008-0000-4900-00000FF40300}"/>
                  </a:ext>
                </a:extLst>
              </xdr:cNvPr>
              <xdr:cNvSpPr/>
            </xdr:nvSpPr>
            <xdr:spPr bwMode="auto">
              <a:xfrm>
                <a:off x="8934450"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88" name="Option Button 16" hidden="1">
                <a:extLst>
                  <a:ext uri="{63B3BB69-23CF-44E3-9099-C40C66FF867C}">
                    <a14:compatExt spid="_x0000_s259088"/>
                  </a:ext>
                  <a:ext uri="{FF2B5EF4-FFF2-40B4-BE49-F238E27FC236}">
                    <a16:creationId xmlns:a16="http://schemas.microsoft.com/office/drawing/2014/main" id="{00000000-0008-0000-4900-000010F40300}"/>
                  </a:ext>
                </a:extLst>
              </xdr:cNvPr>
              <xdr:cNvSpPr/>
            </xdr:nvSpPr>
            <xdr:spPr bwMode="auto">
              <a:xfrm>
                <a:off x="99345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89" name="Option Button 17" hidden="1">
                <a:extLst>
                  <a:ext uri="{63B3BB69-23CF-44E3-9099-C40C66FF867C}">
                    <a14:compatExt spid="_x0000_s259089"/>
                  </a:ext>
                  <a:ext uri="{FF2B5EF4-FFF2-40B4-BE49-F238E27FC236}">
                    <a16:creationId xmlns:a16="http://schemas.microsoft.com/office/drawing/2014/main" id="{00000000-0008-0000-4900-000011F40300}"/>
                  </a:ext>
                </a:extLst>
              </xdr:cNvPr>
              <xdr:cNvSpPr/>
            </xdr:nvSpPr>
            <xdr:spPr bwMode="auto">
              <a:xfrm>
                <a:off x="1094422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90" name="Group Box 18" hidden="1">
                <a:extLst>
                  <a:ext uri="{63B3BB69-23CF-44E3-9099-C40C66FF867C}">
                    <a14:compatExt spid="_x0000_s259090"/>
                  </a:ext>
                  <a:ext uri="{FF2B5EF4-FFF2-40B4-BE49-F238E27FC236}">
                    <a16:creationId xmlns:a16="http://schemas.microsoft.com/office/drawing/2014/main" id="{00000000-0008-0000-4900-000012F40300}"/>
                  </a:ext>
                </a:extLst>
              </xdr:cNvPr>
              <xdr:cNvSpPr/>
            </xdr:nvSpPr>
            <xdr:spPr bwMode="auto">
              <a:xfrm>
                <a:off x="6867525" y="885825"/>
                <a:ext cx="4876800" cy="2857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2466975</xdr:colOff>
          <xdr:row>8</xdr:row>
          <xdr:rowOff>19050</xdr:rowOff>
        </xdr:from>
        <xdr:to>
          <xdr:col>15</xdr:col>
          <xdr:colOff>542925</xdr:colOff>
          <xdr:row>9</xdr:row>
          <xdr:rowOff>0</xdr:rowOff>
        </xdr:to>
        <xdr:grpSp>
          <xdr:nvGrpSpPr>
            <xdr:cNvPr id="6" name="グループ化 5">
              <a:extLst>
                <a:ext uri="{FF2B5EF4-FFF2-40B4-BE49-F238E27FC236}">
                  <a16:creationId xmlns:a16="http://schemas.microsoft.com/office/drawing/2014/main" id="{DF38A058-E9F6-7F8F-D098-7CF1C3783CDF}"/>
                </a:ext>
              </a:extLst>
            </xdr:cNvPr>
            <xdr:cNvGrpSpPr/>
          </xdr:nvGrpSpPr>
          <xdr:grpSpPr>
            <a:xfrm>
              <a:off x="6867525" y="1809750"/>
              <a:ext cx="4876800" cy="285750"/>
              <a:chOff x="6867525" y="885825"/>
              <a:chExt cx="4876800" cy="285750"/>
            </a:xfrm>
          </xdr:grpSpPr>
          <xdr:sp macro="" textlink="">
            <xdr:nvSpPr>
              <xdr:cNvPr id="259091" name="Option Button 19" hidden="1">
                <a:extLst>
                  <a:ext uri="{63B3BB69-23CF-44E3-9099-C40C66FF867C}">
                    <a14:compatExt spid="_x0000_s259091"/>
                  </a:ext>
                  <a:ext uri="{FF2B5EF4-FFF2-40B4-BE49-F238E27FC236}">
                    <a16:creationId xmlns:a16="http://schemas.microsoft.com/office/drawing/2014/main" id="{00000000-0008-0000-4900-000013F40300}"/>
                  </a:ext>
                </a:extLst>
              </xdr:cNvPr>
              <xdr:cNvSpPr/>
            </xdr:nvSpPr>
            <xdr:spPr bwMode="auto">
              <a:xfrm>
                <a:off x="69246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92" name="Option Button 20" hidden="1">
                <a:extLst>
                  <a:ext uri="{63B3BB69-23CF-44E3-9099-C40C66FF867C}">
                    <a14:compatExt spid="_x0000_s259092"/>
                  </a:ext>
                  <a:ext uri="{FF2B5EF4-FFF2-40B4-BE49-F238E27FC236}">
                    <a16:creationId xmlns:a16="http://schemas.microsoft.com/office/drawing/2014/main" id="{00000000-0008-0000-4900-000014F40300}"/>
                  </a:ext>
                </a:extLst>
              </xdr:cNvPr>
              <xdr:cNvSpPr/>
            </xdr:nvSpPr>
            <xdr:spPr bwMode="auto">
              <a:xfrm>
                <a:off x="79152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93" name="Option Button 21" hidden="1">
                <a:extLst>
                  <a:ext uri="{63B3BB69-23CF-44E3-9099-C40C66FF867C}">
                    <a14:compatExt spid="_x0000_s259093"/>
                  </a:ext>
                  <a:ext uri="{FF2B5EF4-FFF2-40B4-BE49-F238E27FC236}">
                    <a16:creationId xmlns:a16="http://schemas.microsoft.com/office/drawing/2014/main" id="{00000000-0008-0000-4900-000015F40300}"/>
                  </a:ext>
                </a:extLst>
              </xdr:cNvPr>
              <xdr:cNvSpPr/>
            </xdr:nvSpPr>
            <xdr:spPr bwMode="auto">
              <a:xfrm>
                <a:off x="8934450"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94" name="Option Button 22" hidden="1">
                <a:extLst>
                  <a:ext uri="{63B3BB69-23CF-44E3-9099-C40C66FF867C}">
                    <a14:compatExt spid="_x0000_s259094"/>
                  </a:ext>
                  <a:ext uri="{FF2B5EF4-FFF2-40B4-BE49-F238E27FC236}">
                    <a16:creationId xmlns:a16="http://schemas.microsoft.com/office/drawing/2014/main" id="{00000000-0008-0000-4900-000016F40300}"/>
                  </a:ext>
                </a:extLst>
              </xdr:cNvPr>
              <xdr:cNvSpPr/>
            </xdr:nvSpPr>
            <xdr:spPr bwMode="auto">
              <a:xfrm>
                <a:off x="99345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95" name="Option Button 23" hidden="1">
                <a:extLst>
                  <a:ext uri="{63B3BB69-23CF-44E3-9099-C40C66FF867C}">
                    <a14:compatExt spid="_x0000_s259095"/>
                  </a:ext>
                  <a:ext uri="{FF2B5EF4-FFF2-40B4-BE49-F238E27FC236}">
                    <a16:creationId xmlns:a16="http://schemas.microsoft.com/office/drawing/2014/main" id="{00000000-0008-0000-4900-000017F40300}"/>
                  </a:ext>
                </a:extLst>
              </xdr:cNvPr>
              <xdr:cNvSpPr/>
            </xdr:nvSpPr>
            <xdr:spPr bwMode="auto">
              <a:xfrm>
                <a:off x="1094422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96" name="Group Box 24" hidden="1">
                <a:extLst>
                  <a:ext uri="{63B3BB69-23CF-44E3-9099-C40C66FF867C}">
                    <a14:compatExt spid="_x0000_s259096"/>
                  </a:ext>
                  <a:ext uri="{FF2B5EF4-FFF2-40B4-BE49-F238E27FC236}">
                    <a16:creationId xmlns:a16="http://schemas.microsoft.com/office/drawing/2014/main" id="{00000000-0008-0000-4900-000018F40300}"/>
                  </a:ext>
                </a:extLst>
              </xdr:cNvPr>
              <xdr:cNvSpPr/>
            </xdr:nvSpPr>
            <xdr:spPr bwMode="auto">
              <a:xfrm>
                <a:off x="6867525" y="885825"/>
                <a:ext cx="4876800" cy="2857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2466975</xdr:colOff>
          <xdr:row>9</xdr:row>
          <xdr:rowOff>9525</xdr:rowOff>
        </xdr:from>
        <xdr:to>
          <xdr:col>15</xdr:col>
          <xdr:colOff>542925</xdr:colOff>
          <xdr:row>9</xdr:row>
          <xdr:rowOff>295275</xdr:rowOff>
        </xdr:to>
        <xdr:grpSp>
          <xdr:nvGrpSpPr>
            <xdr:cNvPr id="7" name="グループ化 6">
              <a:extLst>
                <a:ext uri="{FF2B5EF4-FFF2-40B4-BE49-F238E27FC236}">
                  <a16:creationId xmlns:a16="http://schemas.microsoft.com/office/drawing/2014/main" id="{91F3175C-2B94-3B2E-4A46-145AA7A993FD}"/>
                </a:ext>
              </a:extLst>
            </xdr:cNvPr>
            <xdr:cNvGrpSpPr/>
          </xdr:nvGrpSpPr>
          <xdr:grpSpPr>
            <a:xfrm>
              <a:off x="6867525" y="2105025"/>
              <a:ext cx="4876800" cy="285750"/>
              <a:chOff x="6867525" y="885825"/>
              <a:chExt cx="4876800" cy="285750"/>
            </a:xfrm>
          </xdr:grpSpPr>
          <xdr:sp macro="" textlink="">
            <xdr:nvSpPr>
              <xdr:cNvPr id="259097" name="Option Button 25" hidden="1">
                <a:extLst>
                  <a:ext uri="{63B3BB69-23CF-44E3-9099-C40C66FF867C}">
                    <a14:compatExt spid="_x0000_s259097"/>
                  </a:ext>
                  <a:ext uri="{FF2B5EF4-FFF2-40B4-BE49-F238E27FC236}">
                    <a16:creationId xmlns:a16="http://schemas.microsoft.com/office/drawing/2014/main" id="{00000000-0008-0000-4900-000019F40300}"/>
                  </a:ext>
                </a:extLst>
              </xdr:cNvPr>
              <xdr:cNvSpPr/>
            </xdr:nvSpPr>
            <xdr:spPr bwMode="auto">
              <a:xfrm>
                <a:off x="69246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98" name="Option Button 26" hidden="1">
                <a:extLst>
                  <a:ext uri="{63B3BB69-23CF-44E3-9099-C40C66FF867C}">
                    <a14:compatExt spid="_x0000_s259098"/>
                  </a:ext>
                  <a:ext uri="{FF2B5EF4-FFF2-40B4-BE49-F238E27FC236}">
                    <a16:creationId xmlns:a16="http://schemas.microsoft.com/office/drawing/2014/main" id="{00000000-0008-0000-4900-00001AF40300}"/>
                  </a:ext>
                </a:extLst>
              </xdr:cNvPr>
              <xdr:cNvSpPr/>
            </xdr:nvSpPr>
            <xdr:spPr bwMode="auto">
              <a:xfrm>
                <a:off x="79152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099" name="Option Button 27" hidden="1">
                <a:extLst>
                  <a:ext uri="{63B3BB69-23CF-44E3-9099-C40C66FF867C}">
                    <a14:compatExt spid="_x0000_s259099"/>
                  </a:ext>
                  <a:ext uri="{FF2B5EF4-FFF2-40B4-BE49-F238E27FC236}">
                    <a16:creationId xmlns:a16="http://schemas.microsoft.com/office/drawing/2014/main" id="{00000000-0008-0000-4900-00001BF40300}"/>
                  </a:ext>
                </a:extLst>
              </xdr:cNvPr>
              <xdr:cNvSpPr/>
            </xdr:nvSpPr>
            <xdr:spPr bwMode="auto">
              <a:xfrm>
                <a:off x="8934450"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00" name="Option Button 28" hidden="1">
                <a:extLst>
                  <a:ext uri="{63B3BB69-23CF-44E3-9099-C40C66FF867C}">
                    <a14:compatExt spid="_x0000_s259100"/>
                  </a:ext>
                  <a:ext uri="{FF2B5EF4-FFF2-40B4-BE49-F238E27FC236}">
                    <a16:creationId xmlns:a16="http://schemas.microsoft.com/office/drawing/2014/main" id="{00000000-0008-0000-4900-00001CF40300}"/>
                  </a:ext>
                </a:extLst>
              </xdr:cNvPr>
              <xdr:cNvSpPr/>
            </xdr:nvSpPr>
            <xdr:spPr bwMode="auto">
              <a:xfrm>
                <a:off x="993457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01" name="Option Button 29" hidden="1">
                <a:extLst>
                  <a:ext uri="{63B3BB69-23CF-44E3-9099-C40C66FF867C}">
                    <a14:compatExt spid="_x0000_s259101"/>
                  </a:ext>
                  <a:ext uri="{FF2B5EF4-FFF2-40B4-BE49-F238E27FC236}">
                    <a16:creationId xmlns:a16="http://schemas.microsoft.com/office/drawing/2014/main" id="{00000000-0008-0000-4900-00001DF40300}"/>
                  </a:ext>
                </a:extLst>
              </xdr:cNvPr>
              <xdr:cNvSpPr/>
            </xdr:nvSpPr>
            <xdr:spPr bwMode="auto">
              <a:xfrm>
                <a:off x="10944225" y="904875"/>
                <a:ext cx="2381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02" name="Group Box 30" hidden="1">
                <a:extLst>
                  <a:ext uri="{63B3BB69-23CF-44E3-9099-C40C66FF867C}">
                    <a14:compatExt spid="_x0000_s259102"/>
                  </a:ext>
                  <a:ext uri="{FF2B5EF4-FFF2-40B4-BE49-F238E27FC236}">
                    <a16:creationId xmlns:a16="http://schemas.microsoft.com/office/drawing/2014/main" id="{00000000-0008-0000-4900-00001EF40300}"/>
                  </a:ext>
                </a:extLst>
              </xdr:cNvPr>
              <xdr:cNvSpPr/>
            </xdr:nvSpPr>
            <xdr:spPr bwMode="auto">
              <a:xfrm>
                <a:off x="6867525" y="885825"/>
                <a:ext cx="4876800" cy="2857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14</xdr:row>
          <xdr:rowOff>47625</xdr:rowOff>
        </xdr:from>
        <xdr:to>
          <xdr:col>11</xdr:col>
          <xdr:colOff>0</xdr:colOff>
          <xdr:row>14</xdr:row>
          <xdr:rowOff>276225</xdr:rowOff>
        </xdr:to>
        <xdr:sp macro="" textlink="">
          <xdr:nvSpPr>
            <xdr:cNvPr id="259103" name="Check Box 31" hidden="1">
              <a:extLst>
                <a:ext uri="{63B3BB69-23CF-44E3-9099-C40C66FF867C}">
                  <a14:compatExt spid="_x0000_s259103"/>
                </a:ext>
                <a:ext uri="{FF2B5EF4-FFF2-40B4-BE49-F238E27FC236}">
                  <a16:creationId xmlns:a16="http://schemas.microsoft.com/office/drawing/2014/main" id="{00000000-0008-0000-4900-00001FF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15</xdr:row>
          <xdr:rowOff>28575</xdr:rowOff>
        </xdr:from>
        <xdr:to>
          <xdr:col>11</xdr:col>
          <xdr:colOff>0</xdr:colOff>
          <xdr:row>15</xdr:row>
          <xdr:rowOff>257175</xdr:rowOff>
        </xdr:to>
        <xdr:sp macro="" textlink="">
          <xdr:nvSpPr>
            <xdr:cNvPr id="259104" name="Check Box 32" hidden="1">
              <a:extLst>
                <a:ext uri="{63B3BB69-23CF-44E3-9099-C40C66FF867C}">
                  <a14:compatExt spid="_x0000_s259104"/>
                </a:ext>
                <a:ext uri="{FF2B5EF4-FFF2-40B4-BE49-F238E27FC236}">
                  <a16:creationId xmlns:a16="http://schemas.microsoft.com/office/drawing/2014/main" id="{00000000-0008-0000-4900-000020F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16</xdr:row>
          <xdr:rowOff>28575</xdr:rowOff>
        </xdr:from>
        <xdr:to>
          <xdr:col>11</xdr:col>
          <xdr:colOff>0</xdr:colOff>
          <xdr:row>16</xdr:row>
          <xdr:rowOff>257175</xdr:rowOff>
        </xdr:to>
        <xdr:sp macro="" textlink="">
          <xdr:nvSpPr>
            <xdr:cNvPr id="259105" name="Check Box 33" hidden="1">
              <a:extLst>
                <a:ext uri="{63B3BB69-23CF-44E3-9099-C40C66FF867C}">
                  <a14:compatExt spid="_x0000_s259105"/>
                </a:ext>
                <a:ext uri="{FF2B5EF4-FFF2-40B4-BE49-F238E27FC236}">
                  <a16:creationId xmlns:a16="http://schemas.microsoft.com/office/drawing/2014/main" id="{00000000-0008-0000-4900-000021F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17</xdr:row>
          <xdr:rowOff>28575</xdr:rowOff>
        </xdr:from>
        <xdr:to>
          <xdr:col>11</xdr:col>
          <xdr:colOff>0</xdr:colOff>
          <xdr:row>17</xdr:row>
          <xdr:rowOff>257175</xdr:rowOff>
        </xdr:to>
        <xdr:sp macro="" textlink="">
          <xdr:nvSpPr>
            <xdr:cNvPr id="259106" name="Check Box 34" hidden="1">
              <a:extLst>
                <a:ext uri="{63B3BB69-23CF-44E3-9099-C40C66FF867C}">
                  <a14:compatExt spid="_x0000_s259106"/>
                </a:ext>
                <a:ext uri="{FF2B5EF4-FFF2-40B4-BE49-F238E27FC236}">
                  <a16:creationId xmlns:a16="http://schemas.microsoft.com/office/drawing/2014/main" id="{00000000-0008-0000-4900-000022F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18</xdr:row>
          <xdr:rowOff>28575</xdr:rowOff>
        </xdr:from>
        <xdr:to>
          <xdr:col>11</xdr:col>
          <xdr:colOff>0</xdr:colOff>
          <xdr:row>18</xdr:row>
          <xdr:rowOff>257175</xdr:rowOff>
        </xdr:to>
        <xdr:sp macro="" textlink="">
          <xdr:nvSpPr>
            <xdr:cNvPr id="259107" name="Check Box 35" hidden="1">
              <a:extLst>
                <a:ext uri="{63B3BB69-23CF-44E3-9099-C40C66FF867C}">
                  <a14:compatExt spid="_x0000_s259107"/>
                </a:ext>
                <a:ext uri="{FF2B5EF4-FFF2-40B4-BE49-F238E27FC236}">
                  <a16:creationId xmlns:a16="http://schemas.microsoft.com/office/drawing/2014/main" id="{00000000-0008-0000-4900-000023F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19</xdr:row>
          <xdr:rowOff>28575</xdr:rowOff>
        </xdr:from>
        <xdr:to>
          <xdr:col>11</xdr:col>
          <xdr:colOff>0</xdr:colOff>
          <xdr:row>19</xdr:row>
          <xdr:rowOff>257175</xdr:rowOff>
        </xdr:to>
        <xdr:sp macro="" textlink="">
          <xdr:nvSpPr>
            <xdr:cNvPr id="259108" name="Check Box 36" hidden="1">
              <a:extLst>
                <a:ext uri="{63B3BB69-23CF-44E3-9099-C40C66FF867C}">
                  <a14:compatExt spid="_x0000_s259108"/>
                </a:ext>
                <a:ext uri="{FF2B5EF4-FFF2-40B4-BE49-F238E27FC236}">
                  <a16:creationId xmlns:a16="http://schemas.microsoft.com/office/drawing/2014/main" id="{00000000-0008-0000-4900-000024F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20</xdr:row>
          <xdr:rowOff>28575</xdr:rowOff>
        </xdr:from>
        <xdr:to>
          <xdr:col>11</xdr:col>
          <xdr:colOff>0</xdr:colOff>
          <xdr:row>20</xdr:row>
          <xdr:rowOff>257175</xdr:rowOff>
        </xdr:to>
        <xdr:sp macro="" textlink="">
          <xdr:nvSpPr>
            <xdr:cNvPr id="259109" name="Check Box 37" hidden="1">
              <a:extLst>
                <a:ext uri="{63B3BB69-23CF-44E3-9099-C40C66FF867C}">
                  <a14:compatExt spid="_x0000_s259109"/>
                </a:ext>
                <a:ext uri="{FF2B5EF4-FFF2-40B4-BE49-F238E27FC236}">
                  <a16:creationId xmlns:a16="http://schemas.microsoft.com/office/drawing/2014/main" id="{00000000-0008-0000-4900-000025F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21</xdr:row>
          <xdr:rowOff>28575</xdr:rowOff>
        </xdr:from>
        <xdr:to>
          <xdr:col>11</xdr:col>
          <xdr:colOff>0</xdr:colOff>
          <xdr:row>21</xdr:row>
          <xdr:rowOff>257175</xdr:rowOff>
        </xdr:to>
        <xdr:sp macro="" textlink="">
          <xdr:nvSpPr>
            <xdr:cNvPr id="259110" name="Check Box 38" hidden="1">
              <a:extLst>
                <a:ext uri="{63B3BB69-23CF-44E3-9099-C40C66FF867C}">
                  <a14:compatExt spid="_x0000_s259110"/>
                </a:ext>
                <a:ext uri="{FF2B5EF4-FFF2-40B4-BE49-F238E27FC236}">
                  <a16:creationId xmlns:a16="http://schemas.microsoft.com/office/drawing/2014/main" id="{00000000-0008-0000-4900-000026F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22</xdr:row>
          <xdr:rowOff>19050</xdr:rowOff>
        </xdr:from>
        <xdr:to>
          <xdr:col>11</xdr:col>
          <xdr:colOff>0</xdr:colOff>
          <xdr:row>25</xdr:row>
          <xdr:rowOff>266700</xdr:rowOff>
        </xdr:to>
        <xdr:grpSp>
          <xdr:nvGrpSpPr>
            <xdr:cNvPr id="8" name="グループ化 7">
              <a:extLst>
                <a:ext uri="{FF2B5EF4-FFF2-40B4-BE49-F238E27FC236}">
                  <a16:creationId xmlns:a16="http://schemas.microsoft.com/office/drawing/2014/main" id="{BC8047AD-135A-9FC9-E19E-820E2ADB5C2D}"/>
                </a:ext>
              </a:extLst>
            </xdr:cNvPr>
            <xdr:cNvGrpSpPr/>
          </xdr:nvGrpSpPr>
          <xdr:grpSpPr>
            <a:xfrm>
              <a:off x="8915400" y="5572125"/>
              <a:ext cx="266700" cy="1076325"/>
              <a:chOff x="8915400" y="5572125"/>
              <a:chExt cx="266700" cy="1076325"/>
            </a:xfrm>
          </xdr:grpSpPr>
          <xdr:sp macro="" textlink="">
            <xdr:nvSpPr>
              <xdr:cNvPr id="259111" name="Option Button 39" hidden="1">
                <a:extLst>
                  <a:ext uri="{63B3BB69-23CF-44E3-9099-C40C66FF867C}">
                    <a14:compatExt spid="_x0000_s259111"/>
                  </a:ext>
                  <a:ext uri="{FF2B5EF4-FFF2-40B4-BE49-F238E27FC236}">
                    <a16:creationId xmlns:a16="http://schemas.microsoft.com/office/drawing/2014/main" id="{00000000-0008-0000-4900-000027F40300}"/>
                  </a:ext>
                </a:extLst>
              </xdr:cNvPr>
              <xdr:cNvSpPr/>
            </xdr:nvSpPr>
            <xdr:spPr bwMode="auto">
              <a:xfrm>
                <a:off x="8934449" y="559117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12" name="Option Button 40" hidden="1">
                <a:extLst>
                  <a:ext uri="{63B3BB69-23CF-44E3-9099-C40C66FF867C}">
                    <a14:compatExt spid="_x0000_s259112"/>
                  </a:ext>
                  <a:ext uri="{FF2B5EF4-FFF2-40B4-BE49-F238E27FC236}">
                    <a16:creationId xmlns:a16="http://schemas.microsoft.com/office/drawing/2014/main" id="{00000000-0008-0000-4900-000028F40300}"/>
                  </a:ext>
                </a:extLst>
              </xdr:cNvPr>
              <xdr:cNvSpPr/>
            </xdr:nvSpPr>
            <xdr:spPr bwMode="auto">
              <a:xfrm>
                <a:off x="8934449" y="5848350"/>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13" name="Option Button 41" hidden="1">
                <a:extLst>
                  <a:ext uri="{63B3BB69-23CF-44E3-9099-C40C66FF867C}">
                    <a14:compatExt spid="_x0000_s259113"/>
                  </a:ext>
                  <a:ext uri="{FF2B5EF4-FFF2-40B4-BE49-F238E27FC236}">
                    <a16:creationId xmlns:a16="http://schemas.microsoft.com/office/drawing/2014/main" id="{00000000-0008-0000-4900-000029F40300}"/>
                  </a:ext>
                </a:extLst>
              </xdr:cNvPr>
              <xdr:cNvSpPr/>
            </xdr:nvSpPr>
            <xdr:spPr bwMode="auto">
              <a:xfrm>
                <a:off x="8934449" y="6134100"/>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14" name="Option Button 42" hidden="1">
                <a:extLst>
                  <a:ext uri="{63B3BB69-23CF-44E3-9099-C40C66FF867C}">
                    <a14:compatExt spid="_x0000_s259114"/>
                  </a:ext>
                  <a:ext uri="{FF2B5EF4-FFF2-40B4-BE49-F238E27FC236}">
                    <a16:creationId xmlns:a16="http://schemas.microsoft.com/office/drawing/2014/main" id="{00000000-0008-0000-4900-00002AF40300}"/>
                  </a:ext>
                </a:extLst>
              </xdr:cNvPr>
              <xdr:cNvSpPr/>
            </xdr:nvSpPr>
            <xdr:spPr bwMode="auto">
              <a:xfrm>
                <a:off x="8934449" y="641032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15" name="Group Box 43" hidden="1">
                <a:extLst>
                  <a:ext uri="{63B3BB69-23CF-44E3-9099-C40C66FF867C}">
                    <a14:compatExt spid="_x0000_s259115"/>
                  </a:ext>
                  <a:ext uri="{FF2B5EF4-FFF2-40B4-BE49-F238E27FC236}">
                    <a16:creationId xmlns:a16="http://schemas.microsoft.com/office/drawing/2014/main" id="{00000000-0008-0000-4900-00002BF40300}"/>
                  </a:ext>
                </a:extLst>
              </xdr:cNvPr>
              <xdr:cNvSpPr/>
            </xdr:nvSpPr>
            <xdr:spPr bwMode="auto">
              <a:xfrm>
                <a:off x="8915400" y="5572125"/>
                <a:ext cx="266700" cy="10763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26</xdr:row>
          <xdr:rowOff>19050</xdr:rowOff>
        </xdr:from>
        <xdr:to>
          <xdr:col>11</xdr:col>
          <xdr:colOff>0</xdr:colOff>
          <xdr:row>29</xdr:row>
          <xdr:rowOff>266700</xdr:rowOff>
        </xdr:to>
        <xdr:grpSp>
          <xdr:nvGrpSpPr>
            <xdr:cNvPr id="9" name="グループ化 8">
              <a:extLst>
                <a:ext uri="{FF2B5EF4-FFF2-40B4-BE49-F238E27FC236}">
                  <a16:creationId xmlns:a16="http://schemas.microsoft.com/office/drawing/2014/main" id="{7C157074-2AFF-DC02-32EB-AC91DEBEABB2}"/>
                </a:ext>
              </a:extLst>
            </xdr:cNvPr>
            <xdr:cNvGrpSpPr/>
          </xdr:nvGrpSpPr>
          <xdr:grpSpPr>
            <a:xfrm>
              <a:off x="8915400" y="6677025"/>
              <a:ext cx="266700" cy="1076325"/>
              <a:chOff x="8915400" y="5572125"/>
              <a:chExt cx="266700" cy="1076325"/>
            </a:xfrm>
          </xdr:grpSpPr>
          <xdr:sp macro="" textlink="">
            <xdr:nvSpPr>
              <xdr:cNvPr id="259116" name="Option Button 44" hidden="1">
                <a:extLst>
                  <a:ext uri="{63B3BB69-23CF-44E3-9099-C40C66FF867C}">
                    <a14:compatExt spid="_x0000_s259116"/>
                  </a:ext>
                  <a:ext uri="{FF2B5EF4-FFF2-40B4-BE49-F238E27FC236}">
                    <a16:creationId xmlns:a16="http://schemas.microsoft.com/office/drawing/2014/main" id="{00000000-0008-0000-4900-00002CF40300}"/>
                  </a:ext>
                </a:extLst>
              </xdr:cNvPr>
              <xdr:cNvSpPr/>
            </xdr:nvSpPr>
            <xdr:spPr bwMode="auto">
              <a:xfrm>
                <a:off x="8934449" y="559117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17" name="Option Button 45" hidden="1">
                <a:extLst>
                  <a:ext uri="{63B3BB69-23CF-44E3-9099-C40C66FF867C}">
                    <a14:compatExt spid="_x0000_s259117"/>
                  </a:ext>
                  <a:ext uri="{FF2B5EF4-FFF2-40B4-BE49-F238E27FC236}">
                    <a16:creationId xmlns:a16="http://schemas.microsoft.com/office/drawing/2014/main" id="{00000000-0008-0000-4900-00002DF40300}"/>
                  </a:ext>
                </a:extLst>
              </xdr:cNvPr>
              <xdr:cNvSpPr/>
            </xdr:nvSpPr>
            <xdr:spPr bwMode="auto">
              <a:xfrm>
                <a:off x="8934449" y="585787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18" name="Option Button 46" hidden="1">
                <a:extLst>
                  <a:ext uri="{63B3BB69-23CF-44E3-9099-C40C66FF867C}">
                    <a14:compatExt spid="_x0000_s259118"/>
                  </a:ext>
                  <a:ext uri="{FF2B5EF4-FFF2-40B4-BE49-F238E27FC236}">
                    <a16:creationId xmlns:a16="http://schemas.microsoft.com/office/drawing/2014/main" id="{00000000-0008-0000-4900-00002EF40300}"/>
                  </a:ext>
                </a:extLst>
              </xdr:cNvPr>
              <xdr:cNvSpPr/>
            </xdr:nvSpPr>
            <xdr:spPr bwMode="auto">
              <a:xfrm>
                <a:off x="8934449" y="6134100"/>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19" name="Option Button 47" hidden="1">
                <a:extLst>
                  <a:ext uri="{63B3BB69-23CF-44E3-9099-C40C66FF867C}">
                    <a14:compatExt spid="_x0000_s259119"/>
                  </a:ext>
                  <a:ext uri="{FF2B5EF4-FFF2-40B4-BE49-F238E27FC236}">
                    <a16:creationId xmlns:a16="http://schemas.microsoft.com/office/drawing/2014/main" id="{00000000-0008-0000-4900-00002FF40300}"/>
                  </a:ext>
                </a:extLst>
              </xdr:cNvPr>
              <xdr:cNvSpPr/>
            </xdr:nvSpPr>
            <xdr:spPr bwMode="auto">
              <a:xfrm>
                <a:off x="8934449" y="641032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20" name="Group Box 48" hidden="1">
                <a:extLst>
                  <a:ext uri="{63B3BB69-23CF-44E3-9099-C40C66FF867C}">
                    <a14:compatExt spid="_x0000_s259120"/>
                  </a:ext>
                  <a:ext uri="{FF2B5EF4-FFF2-40B4-BE49-F238E27FC236}">
                    <a16:creationId xmlns:a16="http://schemas.microsoft.com/office/drawing/2014/main" id="{00000000-0008-0000-4900-000030F40300}"/>
                  </a:ext>
                </a:extLst>
              </xdr:cNvPr>
              <xdr:cNvSpPr/>
            </xdr:nvSpPr>
            <xdr:spPr bwMode="auto">
              <a:xfrm>
                <a:off x="8915400" y="5572125"/>
                <a:ext cx="266700" cy="10763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30</xdr:row>
          <xdr:rowOff>19050</xdr:rowOff>
        </xdr:from>
        <xdr:to>
          <xdr:col>11</xdr:col>
          <xdr:colOff>0</xdr:colOff>
          <xdr:row>33</xdr:row>
          <xdr:rowOff>266700</xdr:rowOff>
        </xdr:to>
        <xdr:grpSp>
          <xdr:nvGrpSpPr>
            <xdr:cNvPr id="10" name="グループ化 9">
              <a:extLst>
                <a:ext uri="{FF2B5EF4-FFF2-40B4-BE49-F238E27FC236}">
                  <a16:creationId xmlns:a16="http://schemas.microsoft.com/office/drawing/2014/main" id="{59A2A76C-34C1-7C8A-6A13-C36CAC4740E3}"/>
                </a:ext>
              </a:extLst>
            </xdr:cNvPr>
            <xdr:cNvGrpSpPr/>
          </xdr:nvGrpSpPr>
          <xdr:grpSpPr>
            <a:xfrm>
              <a:off x="8915400" y="7781925"/>
              <a:ext cx="266700" cy="1076325"/>
              <a:chOff x="8915400" y="5572125"/>
              <a:chExt cx="266700" cy="1076325"/>
            </a:xfrm>
          </xdr:grpSpPr>
          <xdr:sp macro="" textlink="">
            <xdr:nvSpPr>
              <xdr:cNvPr id="259121" name="Option Button 49" hidden="1">
                <a:extLst>
                  <a:ext uri="{63B3BB69-23CF-44E3-9099-C40C66FF867C}">
                    <a14:compatExt spid="_x0000_s259121"/>
                  </a:ext>
                  <a:ext uri="{FF2B5EF4-FFF2-40B4-BE49-F238E27FC236}">
                    <a16:creationId xmlns:a16="http://schemas.microsoft.com/office/drawing/2014/main" id="{00000000-0008-0000-4900-000031F40300}"/>
                  </a:ext>
                </a:extLst>
              </xdr:cNvPr>
              <xdr:cNvSpPr/>
            </xdr:nvSpPr>
            <xdr:spPr bwMode="auto">
              <a:xfrm>
                <a:off x="8934449" y="559117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22" name="Option Button 50" hidden="1">
                <a:extLst>
                  <a:ext uri="{63B3BB69-23CF-44E3-9099-C40C66FF867C}">
                    <a14:compatExt spid="_x0000_s259122"/>
                  </a:ext>
                  <a:ext uri="{FF2B5EF4-FFF2-40B4-BE49-F238E27FC236}">
                    <a16:creationId xmlns:a16="http://schemas.microsoft.com/office/drawing/2014/main" id="{00000000-0008-0000-4900-000032F40300}"/>
                  </a:ext>
                </a:extLst>
              </xdr:cNvPr>
              <xdr:cNvSpPr/>
            </xdr:nvSpPr>
            <xdr:spPr bwMode="auto">
              <a:xfrm>
                <a:off x="8934449" y="585787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23" name="Option Button 51" hidden="1">
                <a:extLst>
                  <a:ext uri="{63B3BB69-23CF-44E3-9099-C40C66FF867C}">
                    <a14:compatExt spid="_x0000_s259123"/>
                  </a:ext>
                  <a:ext uri="{FF2B5EF4-FFF2-40B4-BE49-F238E27FC236}">
                    <a16:creationId xmlns:a16="http://schemas.microsoft.com/office/drawing/2014/main" id="{00000000-0008-0000-4900-000033F40300}"/>
                  </a:ext>
                </a:extLst>
              </xdr:cNvPr>
              <xdr:cNvSpPr/>
            </xdr:nvSpPr>
            <xdr:spPr bwMode="auto">
              <a:xfrm>
                <a:off x="8934449" y="6134100"/>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24" name="Option Button 52" hidden="1">
                <a:extLst>
                  <a:ext uri="{63B3BB69-23CF-44E3-9099-C40C66FF867C}">
                    <a14:compatExt spid="_x0000_s259124"/>
                  </a:ext>
                  <a:ext uri="{FF2B5EF4-FFF2-40B4-BE49-F238E27FC236}">
                    <a16:creationId xmlns:a16="http://schemas.microsoft.com/office/drawing/2014/main" id="{00000000-0008-0000-4900-000034F40300}"/>
                  </a:ext>
                </a:extLst>
              </xdr:cNvPr>
              <xdr:cNvSpPr/>
            </xdr:nvSpPr>
            <xdr:spPr bwMode="auto">
              <a:xfrm>
                <a:off x="8934449" y="641032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25" name="Group Box 53" hidden="1">
                <a:extLst>
                  <a:ext uri="{63B3BB69-23CF-44E3-9099-C40C66FF867C}">
                    <a14:compatExt spid="_x0000_s259125"/>
                  </a:ext>
                  <a:ext uri="{FF2B5EF4-FFF2-40B4-BE49-F238E27FC236}">
                    <a16:creationId xmlns:a16="http://schemas.microsoft.com/office/drawing/2014/main" id="{00000000-0008-0000-4900-000035F40300}"/>
                  </a:ext>
                </a:extLst>
              </xdr:cNvPr>
              <xdr:cNvSpPr/>
            </xdr:nvSpPr>
            <xdr:spPr bwMode="auto">
              <a:xfrm>
                <a:off x="8915400" y="5572125"/>
                <a:ext cx="266700" cy="10763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34</xdr:row>
          <xdr:rowOff>19050</xdr:rowOff>
        </xdr:from>
        <xdr:to>
          <xdr:col>11</xdr:col>
          <xdr:colOff>0</xdr:colOff>
          <xdr:row>37</xdr:row>
          <xdr:rowOff>266700</xdr:rowOff>
        </xdr:to>
        <xdr:grpSp>
          <xdr:nvGrpSpPr>
            <xdr:cNvPr id="11" name="グループ化 10">
              <a:extLst>
                <a:ext uri="{FF2B5EF4-FFF2-40B4-BE49-F238E27FC236}">
                  <a16:creationId xmlns:a16="http://schemas.microsoft.com/office/drawing/2014/main" id="{53C4BB82-E0CD-63FD-30C8-AC91A3907BCC}"/>
                </a:ext>
              </a:extLst>
            </xdr:cNvPr>
            <xdr:cNvGrpSpPr/>
          </xdr:nvGrpSpPr>
          <xdr:grpSpPr>
            <a:xfrm>
              <a:off x="8915400" y="8886825"/>
              <a:ext cx="266700" cy="1076325"/>
              <a:chOff x="8915400" y="5572125"/>
              <a:chExt cx="266700" cy="1076325"/>
            </a:xfrm>
          </xdr:grpSpPr>
          <xdr:sp macro="" textlink="">
            <xdr:nvSpPr>
              <xdr:cNvPr id="259126" name="Option Button 54" hidden="1">
                <a:extLst>
                  <a:ext uri="{63B3BB69-23CF-44E3-9099-C40C66FF867C}">
                    <a14:compatExt spid="_x0000_s259126"/>
                  </a:ext>
                  <a:ext uri="{FF2B5EF4-FFF2-40B4-BE49-F238E27FC236}">
                    <a16:creationId xmlns:a16="http://schemas.microsoft.com/office/drawing/2014/main" id="{00000000-0008-0000-4900-000036F40300}"/>
                  </a:ext>
                </a:extLst>
              </xdr:cNvPr>
              <xdr:cNvSpPr/>
            </xdr:nvSpPr>
            <xdr:spPr bwMode="auto">
              <a:xfrm>
                <a:off x="8934449" y="559117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27" name="Option Button 55" hidden="1">
                <a:extLst>
                  <a:ext uri="{63B3BB69-23CF-44E3-9099-C40C66FF867C}">
                    <a14:compatExt spid="_x0000_s259127"/>
                  </a:ext>
                  <a:ext uri="{FF2B5EF4-FFF2-40B4-BE49-F238E27FC236}">
                    <a16:creationId xmlns:a16="http://schemas.microsoft.com/office/drawing/2014/main" id="{00000000-0008-0000-4900-000037F40300}"/>
                  </a:ext>
                </a:extLst>
              </xdr:cNvPr>
              <xdr:cNvSpPr/>
            </xdr:nvSpPr>
            <xdr:spPr bwMode="auto">
              <a:xfrm>
                <a:off x="8934449" y="585787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28" name="Option Button 56" hidden="1">
                <a:extLst>
                  <a:ext uri="{63B3BB69-23CF-44E3-9099-C40C66FF867C}">
                    <a14:compatExt spid="_x0000_s259128"/>
                  </a:ext>
                  <a:ext uri="{FF2B5EF4-FFF2-40B4-BE49-F238E27FC236}">
                    <a16:creationId xmlns:a16="http://schemas.microsoft.com/office/drawing/2014/main" id="{00000000-0008-0000-4900-000038F40300}"/>
                  </a:ext>
                </a:extLst>
              </xdr:cNvPr>
              <xdr:cNvSpPr/>
            </xdr:nvSpPr>
            <xdr:spPr bwMode="auto">
              <a:xfrm>
                <a:off x="8934449" y="6134100"/>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29" name="Option Button 57" hidden="1">
                <a:extLst>
                  <a:ext uri="{63B3BB69-23CF-44E3-9099-C40C66FF867C}">
                    <a14:compatExt spid="_x0000_s259129"/>
                  </a:ext>
                  <a:ext uri="{FF2B5EF4-FFF2-40B4-BE49-F238E27FC236}">
                    <a16:creationId xmlns:a16="http://schemas.microsoft.com/office/drawing/2014/main" id="{00000000-0008-0000-4900-000039F40300}"/>
                  </a:ext>
                </a:extLst>
              </xdr:cNvPr>
              <xdr:cNvSpPr/>
            </xdr:nvSpPr>
            <xdr:spPr bwMode="auto">
              <a:xfrm>
                <a:off x="8934449" y="641032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30" name="Group Box 58" hidden="1">
                <a:extLst>
                  <a:ext uri="{63B3BB69-23CF-44E3-9099-C40C66FF867C}">
                    <a14:compatExt spid="_x0000_s259130"/>
                  </a:ext>
                  <a:ext uri="{FF2B5EF4-FFF2-40B4-BE49-F238E27FC236}">
                    <a16:creationId xmlns:a16="http://schemas.microsoft.com/office/drawing/2014/main" id="{00000000-0008-0000-4900-00003AF40300}"/>
                  </a:ext>
                </a:extLst>
              </xdr:cNvPr>
              <xdr:cNvSpPr/>
            </xdr:nvSpPr>
            <xdr:spPr bwMode="auto">
              <a:xfrm>
                <a:off x="8915400" y="5572125"/>
                <a:ext cx="266700" cy="10763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38</xdr:row>
          <xdr:rowOff>19050</xdr:rowOff>
        </xdr:from>
        <xdr:to>
          <xdr:col>11</xdr:col>
          <xdr:colOff>0</xdr:colOff>
          <xdr:row>41</xdr:row>
          <xdr:rowOff>266700</xdr:rowOff>
        </xdr:to>
        <xdr:grpSp>
          <xdr:nvGrpSpPr>
            <xdr:cNvPr id="12" name="グループ化 11">
              <a:extLst>
                <a:ext uri="{FF2B5EF4-FFF2-40B4-BE49-F238E27FC236}">
                  <a16:creationId xmlns:a16="http://schemas.microsoft.com/office/drawing/2014/main" id="{0F779D40-3D23-6894-D79D-0FC5708AAB6A}"/>
                </a:ext>
              </a:extLst>
            </xdr:cNvPr>
            <xdr:cNvGrpSpPr/>
          </xdr:nvGrpSpPr>
          <xdr:grpSpPr>
            <a:xfrm>
              <a:off x="8915400" y="9991725"/>
              <a:ext cx="266700" cy="1076325"/>
              <a:chOff x="8915400" y="5572125"/>
              <a:chExt cx="266700" cy="1076325"/>
            </a:xfrm>
          </xdr:grpSpPr>
          <xdr:sp macro="" textlink="">
            <xdr:nvSpPr>
              <xdr:cNvPr id="259131" name="Option Button 59" hidden="1">
                <a:extLst>
                  <a:ext uri="{63B3BB69-23CF-44E3-9099-C40C66FF867C}">
                    <a14:compatExt spid="_x0000_s259131"/>
                  </a:ext>
                  <a:ext uri="{FF2B5EF4-FFF2-40B4-BE49-F238E27FC236}">
                    <a16:creationId xmlns:a16="http://schemas.microsoft.com/office/drawing/2014/main" id="{00000000-0008-0000-4900-00003BF40300}"/>
                  </a:ext>
                </a:extLst>
              </xdr:cNvPr>
              <xdr:cNvSpPr/>
            </xdr:nvSpPr>
            <xdr:spPr bwMode="auto">
              <a:xfrm>
                <a:off x="8934449" y="559117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32" name="Option Button 60" hidden="1">
                <a:extLst>
                  <a:ext uri="{63B3BB69-23CF-44E3-9099-C40C66FF867C}">
                    <a14:compatExt spid="_x0000_s259132"/>
                  </a:ext>
                  <a:ext uri="{FF2B5EF4-FFF2-40B4-BE49-F238E27FC236}">
                    <a16:creationId xmlns:a16="http://schemas.microsoft.com/office/drawing/2014/main" id="{00000000-0008-0000-4900-00003CF40300}"/>
                  </a:ext>
                </a:extLst>
              </xdr:cNvPr>
              <xdr:cNvSpPr/>
            </xdr:nvSpPr>
            <xdr:spPr bwMode="auto">
              <a:xfrm>
                <a:off x="8934449" y="585787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33" name="Option Button 61" hidden="1">
                <a:extLst>
                  <a:ext uri="{63B3BB69-23CF-44E3-9099-C40C66FF867C}">
                    <a14:compatExt spid="_x0000_s259133"/>
                  </a:ext>
                  <a:ext uri="{FF2B5EF4-FFF2-40B4-BE49-F238E27FC236}">
                    <a16:creationId xmlns:a16="http://schemas.microsoft.com/office/drawing/2014/main" id="{00000000-0008-0000-4900-00003DF40300}"/>
                  </a:ext>
                </a:extLst>
              </xdr:cNvPr>
              <xdr:cNvSpPr/>
            </xdr:nvSpPr>
            <xdr:spPr bwMode="auto">
              <a:xfrm>
                <a:off x="8934449" y="6134100"/>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34" name="Option Button 62" hidden="1">
                <a:extLst>
                  <a:ext uri="{63B3BB69-23CF-44E3-9099-C40C66FF867C}">
                    <a14:compatExt spid="_x0000_s259134"/>
                  </a:ext>
                  <a:ext uri="{FF2B5EF4-FFF2-40B4-BE49-F238E27FC236}">
                    <a16:creationId xmlns:a16="http://schemas.microsoft.com/office/drawing/2014/main" id="{00000000-0008-0000-4900-00003EF40300}"/>
                  </a:ext>
                </a:extLst>
              </xdr:cNvPr>
              <xdr:cNvSpPr/>
            </xdr:nvSpPr>
            <xdr:spPr bwMode="auto">
              <a:xfrm>
                <a:off x="8934449" y="641032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35" name="Group Box 63" hidden="1">
                <a:extLst>
                  <a:ext uri="{63B3BB69-23CF-44E3-9099-C40C66FF867C}">
                    <a14:compatExt spid="_x0000_s259135"/>
                  </a:ext>
                  <a:ext uri="{FF2B5EF4-FFF2-40B4-BE49-F238E27FC236}">
                    <a16:creationId xmlns:a16="http://schemas.microsoft.com/office/drawing/2014/main" id="{00000000-0008-0000-4900-00003FF40300}"/>
                  </a:ext>
                </a:extLst>
              </xdr:cNvPr>
              <xdr:cNvSpPr/>
            </xdr:nvSpPr>
            <xdr:spPr bwMode="auto">
              <a:xfrm>
                <a:off x="8915400" y="5572125"/>
                <a:ext cx="266700" cy="10763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42</xdr:row>
          <xdr:rowOff>9525</xdr:rowOff>
        </xdr:from>
        <xdr:to>
          <xdr:col>11</xdr:col>
          <xdr:colOff>0</xdr:colOff>
          <xdr:row>45</xdr:row>
          <xdr:rowOff>257175</xdr:rowOff>
        </xdr:to>
        <xdr:grpSp>
          <xdr:nvGrpSpPr>
            <xdr:cNvPr id="13" name="グループ化 12">
              <a:extLst>
                <a:ext uri="{FF2B5EF4-FFF2-40B4-BE49-F238E27FC236}">
                  <a16:creationId xmlns:a16="http://schemas.microsoft.com/office/drawing/2014/main" id="{EED8918E-9A8E-1720-29DB-B73593BFFBAB}"/>
                </a:ext>
              </a:extLst>
            </xdr:cNvPr>
            <xdr:cNvGrpSpPr/>
          </xdr:nvGrpSpPr>
          <xdr:grpSpPr>
            <a:xfrm>
              <a:off x="8915400" y="11087100"/>
              <a:ext cx="266700" cy="1076325"/>
              <a:chOff x="8915400" y="5572125"/>
              <a:chExt cx="266700" cy="1076325"/>
            </a:xfrm>
          </xdr:grpSpPr>
          <xdr:sp macro="" textlink="">
            <xdr:nvSpPr>
              <xdr:cNvPr id="259136" name="Option Button 64" hidden="1">
                <a:extLst>
                  <a:ext uri="{63B3BB69-23CF-44E3-9099-C40C66FF867C}">
                    <a14:compatExt spid="_x0000_s259136"/>
                  </a:ext>
                  <a:ext uri="{FF2B5EF4-FFF2-40B4-BE49-F238E27FC236}">
                    <a16:creationId xmlns:a16="http://schemas.microsoft.com/office/drawing/2014/main" id="{00000000-0008-0000-4900-000040F40300}"/>
                  </a:ext>
                </a:extLst>
              </xdr:cNvPr>
              <xdr:cNvSpPr/>
            </xdr:nvSpPr>
            <xdr:spPr bwMode="auto">
              <a:xfrm>
                <a:off x="8934449" y="559117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37" name="Option Button 65" hidden="1">
                <a:extLst>
                  <a:ext uri="{63B3BB69-23CF-44E3-9099-C40C66FF867C}">
                    <a14:compatExt spid="_x0000_s259137"/>
                  </a:ext>
                  <a:ext uri="{FF2B5EF4-FFF2-40B4-BE49-F238E27FC236}">
                    <a16:creationId xmlns:a16="http://schemas.microsoft.com/office/drawing/2014/main" id="{00000000-0008-0000-4900-000041F40300}"/>
                  </a:ext>
                </a:extLst>
              </xdr:cNvPr>
              <xdr:cNvSpPr/>
            </xdr:nvSpPr>
            <xdr:spPr bwMode="auto">
              <a:xfrm>
                <a:off x="8934449" y="585787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38" name="Option Button 66" hidden="1">
                <a:extLst>
                  <a:ext uri="{63B3BB69-23CF-44E3-9099-C40C66FF867C}">
                    <a14:compatExt spid="_x0000_s259138"/>
                  </a:ext>
                  <a:ext uri="{FF2B5EF4-FFF2-40B4-BE49-F238E27FC236}">
                    <a16:creationId xmlns:a16="http://schemas.microsoft.com/office/drawing/2014/main" id="{00000000-0008-0000-4900-000042F40300}"/>
                  </a:ext>
                </a:extLst>
              </xdr:cNvPr>
              <xdr:cNvSpPr/>
            </xdr:nvSpPr>
            <xdr:spPr bwMode="auto">
              <a:xfrm>
                <a:off x="8934449" y="6134100"/>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39" name="Option Button 67" hidden="1">
                <a:extLst>
                  <a:ext uri="{63B3BB69-23CF-44E3-9099-C40C66FF867C}">
                    <a14:compatExt spid="_x0000_s259139"/>
                  </a:ext>
                  <a:ext uri="{FF2B5EF4-FFF2-40B4-BE49-F238E27FC236}">
                    <a16:creationId xmlns:a16="http://schemas.microsoft.com/office/drawing/2014/main" id="{00000000-0008-0000-4900-000043F40300}"/>
                  </a:ext>
                </a:extLst>
              </xdr:cNvPr>
              <xdr:cNvSpPr/>
            </xdr:nvSpPr>
            <xdr:spPr bwMode="auto">
              <a:xfrm>
                <a:off x="8934449" y="6410325"/>
                <a:ext cx="2190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40" name="Group Box 68" hidden="1">
                <a:extLst>
                  <a:ext uri="{63B3BB69-23CF-44E3-9099-C40C66FF867C}">
                    <a14:compatExt spid="_x0000_s259140"/>
                  </a:ext>
                  <a:ext uri="{FF2B5EF4-FFF2-40B4-BE49-F238E27FC236}">
                    <a16:creationId xmlns:a16="http://schemas.microsoft.com/office/drawing/2014/main" id="{00000000-0008-0000-4900-000044F40300}"/>
                  </a:ext>
                </a:extLst>
              </xdr:cNvPr>
              <xdr:cNvSpPr/>
            </xdr:nvSpPr>
            <xdr:spPr bwMode="auto">
              <a:xfrm>
                <a:off x="8915400" y="5572125"/>
                <a:ext cx="266700" cy="107632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0</xdr:colOff>
      <xdr:row>15</xdr:row>
      <xdr:rowOff>107674</xdr:rowOff>
    </xdr:from>
    <xdr:to>
      <xdr:col>12</xdr:col>
      <xdr:colOff>0</xdr:colOff>
      <xdr:row>15</xdr:row>
      <xdr:rowOff>107674</xdr:rowOff>
    </xdr:to>
    <xdr:sp macro="" textlink="">
      <xdr:nvSpPr>
        <xdr:cNvPr id="3" name="フリーフォーム 2">
          <a:extLst>
            <a:ext uri="{FF2B5EF4-FFF2-40B4-BE49-F238E27FC236}">
              <a16:creationId xmlns:a16="http://schemas.microsoft.com/office/drawing/2014/main" id="{00000000-0008-0000-0800-000003000000}"/>
            </a:ext>
          </a:extLst>
        </xdr:cNvPr>
        <xdr:cNvSpPr/>
      </xdr:nvSpPr>
      <xdr:spPr>
        <a:xfrm>
          <a:off x="2689860" y="10204174"/>
          <a:ext cx="320040" cy="0"/>
        </a:xfrm>
        <a:custGeom>
          <a:avLst/>
          <a:gdLst>
            <a:gd name="connsiteX0" fmla="*/ 0 w 265043"/>
            <a:gd name="connsiteY0" fmla="*/ 0 h 0"/>
            <a:gd name="connsiteX1" fmla="*/ 265043 w 265043"/>
            <a:gd name="connsiteY1" fmla="*/ 0 h 0"/>
          </a:gdLst>
          <a:ahLst/>
          <a:cxnLst>
            <a:cxn ang="0">
              <a:pos x="connsiteX0" y="connsiteY0"/>
            </a:cxn>
            <a:cxn ang="0">
              <a:pos x="connsiteX1" y="connsiteY1"/>
            </a:cxn>
          </a:cxnLst>
          <a:rect l="l" t="t" r="r" b="b"/>
          <a:pathLst>
            <a:path w="265043">
              <a:moveTo>
                <a:pt x="0" y="0"/>
              </a:moveTo>
              <a:lnTo>
                <a:pt x="265043" y="0"/>
              </a:lnTo>
            </a:path>
          </a:pathLst>
        </a:custGeom>
        <a:noFill/>
        <a:ln w="28575">
          <a:solidFill>
            <a:schemeClr val="tx2"/>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7327</xdr:colOff>
      <xdr:row>15</xdr:row>
      <xdr:rowOff>107674</xdr:rowOff>
    </xdr:from>
    <xdr:to>
      <xdr:col>12</xdr:col>
      <xdr:colOff>0</xdr:colOff>
      <xdr:row>18</xdr:row>
      <xdr:rowOff>99391</xdr:rowOff>
    </xdr:to>
    <xdr:sp macro="" textlink="">
      <xdr:nvSpPr>
        <xdr:cNvPr id="4" name="フリーフォーム 3">
          <a:extLst>
            <a:ext uri="{FF2B5EF4-FFF2-40B4-BE49-F238E27FC236}">
              <a16:creationId xmlns:a16="http://schemas.microsoft.com/office/drawing/2014/main" id="{00000000-0008-0000-0800-000004000000}"/>
            </a:ext>
          </a:extLst>
        </xdr:cNvPr>
        <xdr:cNvSpPr/>
      </xdr:nvSpPr>
      <xdr:spPr>
        <a:xfrm>
          <a:off x="2697187" y="10204174"/>
          <a:ext cx="312713" cy="555597"/>
        </a:xfrm>
        <a:custGeom>
          <a:avLst/>
          <a:gdLst>
            <a:gd name="connsiteX0" fmla="*/ 0 w 273326"/>
            <a:gd name="connsiteY0" fmla="*/ 0 h 405848"/>
            <a:gd name="connsiteX1" fmla="*/ 107674 w 273326"/>
            <a:gd name="connsiteY1" fmla="*/ 0 h 405848"/>
            <a:gd name="connsiteX2" fmla="*/ 107674 w 273326"/>
            <a:gd name="connsiteY2" fmla="*/ 405848 h 405848"/>
            <a:gd name="connsiteX3" fmla="*/ 273326 w 273326"/>
            <a:gd name="connsiteY3" fmla="*/ 405848 h 405848"/>
            <a:gd name="connsiteX4" fmla="*/ 273326 w 273326"/>
            <a:gd name="connsiteY4" fmla="*/ 405848 h 405848"/>
            <a:gd name="connsiteX5" fmla="*/ 273326 w 273326"/>
            <a:gd name="connsiteY5" fmla="*/ 405848 h 4058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273326" h="405848">
              <a:moveTo>
                <a:pt x="0" y="0"/>
              </a:moveTo>
              <a:lnTo>
                <a:pt x="107674" y="0"/>
              </a:lnTo>
              <a:lnTo>
                <a:pt x="107674" y="405848"/>
              </a:lnTo>
              <a:lnTo>
                <a:pt x="273326" y="405848"/>
              </a:lnTo>
              <a:lnTo>
                <a:pt x="273326" y="405848"/>
              </a:lnTo>
              <a:lnTo>
                <a:pt x="273326" y="405848"/>
              </a:lnTo>
            </a:path>
          </a:pathLst>
        </a:custGeom>
        <a:noFill/>
        <a:ln w="28575">
          <a:solidFill>
            <a:schemeClr val="tx2"/>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7327</xdr:colOff>
      <xdr:row>15</xdr:row>
      <xdr:rowOff>102576</xdr:rowOff>
    </xdr:from>
    <xdr:to>
      <xdr:col>16</xdr:col>
      <xdr:colOff>7327</xdr:colOff>
      <xdr:row>15</xdr:row>
      <xdr:rowOff>102576</xdr:rowOff>
    </xdr:to>
    <xdr:sp macro="" textlink="">
      <xdr:nvSpPr>
        <xdr:cNvPr id="5" name="フリーフォーム 4">
          <a:extLst>
            <a:ext uri="{FF2B5EF4-FFF2-40B4-BE49-F238E27FC236}">
              <a16:creationId xmlns:a16="http://schemas.microsoft.com/office/drawing/2014/main" id="{00000000-0008-0000-0800-000005000000}"/>
            </a:ext>
          </a:extLst>
        </xdr:cNvPr>
        <xdr:cNvSpPr/>
      </xdr:nvSpPr>
      <xdr:spPr>
        <a:xfrm>
          <a:off x="3977347" y="10199076"/>
          <a:ext cx="320040" cy="0"/>
        </a:xfrm>
        <a:custGeom>
          <a:avLst/>
          <a:gdLst>
            <a:gd name="connsiteX0" fmla="*/ 0 w 265043"/>
            <a:gd name="connsiteY0" fmla="*/ 0 h 0"/>
            <a:gd name="connsiteX1" fmla="*/ 265043 w 265043"/>
            <a:gd name="connsiteY1" fmla="*/ 0 h 0"/>
          </a:gdLst>
          <a:ahLst/>
          <a:cxnLst>
            <a:cxn ang="0">
              <a:pos x="connsiteX0" y="connsiteY0"/>
            </a:cxn>
            <a:cxn ang="0">
              <a:pos x="connsiteX1" y="connsiteY1"/>
            </a:cxn>
          </a:cxnLst>
          <a:rect l="l" t="t" r="r" b="b"/>
          <a:pathLst>
            <a:path w="265043">
              <a:moveTo>
                <a:pt x="0" y="0"/>
              </a:moveTo>
              <a:lnTo>
                <a:pt x="265043" y="0"/>
              </a:lnTo>
            </a:path>
          </a:pathLst>
        </a:custGeom>
        <a:noFill/>
        <a:ln w="28575">
          <a:solidFill>
            <a:schemeClr val="tx2"/>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1742</xdr:colOff>
      <xdr:row>18</xdr:row>
      <xdr:rowOff>100195</xdr:rowOff>
    </xdr:from>
    <xdr:to>
      <xdr:col>16</xdr:col>
      <xdr:colOff>1740</xdr:colOff>
      <xdr:row>18</xdr:row>
      <xdr:rowOff>100195</xdr:rowOff>
    </xdr:to>
    <xdr:sp macro="" textlink="">
      <xdr:nvSpPr>
        <xdr:cNvPr id="6" name="フリーフォーム 5">
          <a:extLst>
            <a:ext uri="{FF2B5EF4-FFF2-40B4-BE49-F238E27FC236}">
              <a16:creationId xmlns:a16="http://schemas.microsoft.com/office/drawing/2014/main" id="{00000000-0008-0000-0800-000006000000}"/>
            </a:ext>
          </a:extLst>
        </xdr:cNvPr>
        <xdr:cNvSpPr/>
      </xdr:nvSpPr>
      <xdr:spPr>
        <a:xfrm>
          <a:off x="3971762" y="10760575"/>
          <a:ext cx="320038" cy="0"/>
        </a:xfrm>
        <a:custGeom>
          <a:avLst/>
          <a:gdLst>
            <a:gd name="connsiteX0" fmla="*/ 0 w 265043"/>
            <a:gd name="connsiteY0" fmla="*/ 0 h 0"/>
            <a:gd name="connsiteX1" fmla="*/ 265043 w 265043"/>
            <a:gd name="connsiteY1" fmla="*/ 0 h 0"/>
          </a:gdLst>
          <a:ahLst/>
          <a:cxnLst>
            <a:cxn ang="0">
              <a:pos x="connsiteX0" y="connsiteY0"/>
            </a:cxn>
            <a:cxn ang="0">
              <a:pos x="connsiteX1" y="connsiteY1"/>
            </a:cxn>
          </a:cxnLst>
          <a:rect l="l" t="t" r="r" b="b"/>
          <a:pathLst>
            <a:path w="265043">
              <a:moveTo>
                <a:pt x="0" y="0"/>
              </a:moveTo>
              <a:lnTo>
                <a:pt x="265043" y="0"/>
              </a:lnTo>
            </a:path>
          </a:pathLst>
        </a:custGeom>
        <a:noFill/>
        <a:ln w="28575">
          <a:solidFill>
            <a:schemeClr val="tx2"/>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7327</xdr:colOff>
      <xdr:row>9</xdr:row>
      <xdr:rowOff>95249</xdr:rowOff>
    </xdr:from>
    <xdr:to>
      <xdr:col>16</xdr:col>
      <xdr:colOff>7327</xdr:colOff>
      <xdr:row>9</xdr:row>
      <xdr:rowOff>95249</xdr:rowOff>
    </xdr:to>
    <xdr:sp macro="" textlink="">
      <xdr:nvSpPr>
        <xdr:cNvPr id="7" name="フリーフォーム 6">
          <a:extLst>
            <a:ext uri="{FF2B5EF4-FFF2-40B4-BE49-F238E27FC236}">
              <a16:creationId xmlns:a16="http://schemas.microsoft.com/office/drawing/2014/main" id="{00000000-0008-0000-0800-000007000000}"/>
            </a:ext>
          </a:extLst>
        </xdr:cNvPr>
        <xdr:cNvSpPr/>
      </xdr:nvSpPr>
      <xdr:spPr>
        <a:xfrm>
          <a:off x="3977347" y="9063989"/>
          <a:ext cx="320040" cy="0"/>
        </a:xfrm>
        <a:custGeom>
          <a:avLst/>
          <a:gdLst>
            <a:gd name="connsiteX0" fmla="*/ 0 w 265043"/>
            <a:gd name="connsiteY0" fmla="*/ 0 h 0"/>
            <a:gd name="connsiteX1" fmla="*/ 265043 w 265043"/>
            <a:gd name="connsiteY1" fmla="*/ 0 h 0"/>
          </a:gdLst>
          <a:ahLst/>
          <a:cxnLst>
            <a:cxn ang="0">
              <a:pos x="connsiteX0" y="connsiteY0"/>
            </a:cxn>
            <a:cxn ang="0">
              <a:pos x="connsiteX1" y="connsiteY1"/>
            </a:cxn>
          </a:cxnLst>
          <a:rect l="l" t="t" r="r" b="b"/>
          <a:pathLst>
            <a:path w="265043">
              <a:moveTo>
                <a:pt x="0" y="0"/>
              </a:moveTo>
              <a:lnTo>
                <a:pt x="265043" y="0"/>
              </a:lnTo>
            </a:path>
          </a:pathLst>
        </a:custGeom>
        <a:noFill/>
        <a:ln w="28575">
          <a:solidFill>
            <a:schemeClr val="tx2"/>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1742</xdr:colOff>
      <xdr:row>12</xdr:row>
      <xdr:rowOff>107522</xdr:rowOff>
    </xdr:from>
    <xdr:to>
      <xdr:col>16</xdr:col>
      <xdr:colOff>1740</xdr:colOff>
      <xdr:row>12</xdr:row>
      <xdr:rowOff>107522</xdr:rowOff>
    </xdr:to>
    <xdr:sp macro="" textlink="">
      <xdr:nvSpPr>
        <xdr:cNvPr id="8" name="フリーフォーム 7">
          <a:extLst>
            <a:ext uri="{FF2B5EF4-FFF2-40B4-BE49-F238E27FC236}">
              <a16:creationId xmlns:a16="http://schemas.microsoft.com/office/drawing/2014/main" id="{00000000-0008-0000-0800-000008000000}"/>
            </a:ext>
          </a:extLst>
        </xdr:cNvPr>
        <xdr:cNvSpPr/>
      </xdr:nvSpPr>
      <xdr:spPr>
        <a:xfrm>
          <a:off x="3971762" y="9640142"/>
          <a:ext cx="320038" cy="0"/>
        </a:xfrm>
        <a:custGeom>
          <a:avLst/>
          <a:gdLst>
            <a:gd name="connsiteX0" fmla="*/ 0 w 265043"/>
            <a:gd name="connsiteY0" fmla="*/ 0 h 0"/>
            <a:gd name="connsiteX1" fmla="*/ 265043 w 265043"/>
            <a:gd name="connsiteY1" fmla="*/ 0 h 0"/>
          </a:gdLst>
          <a:ahLst/>
          <a:cxnLst>
            <a:cxn ang="0">
              <a:pos x="connsiteX0" y="connsiteY0"/>
            </a:cxn>
            <a:cxn ang="0">
              <a:pos x="connsiteX1" y="connsiteY1"/>
            </a:cxn>
          </a:cxnLst>
          <a:rect l="l" t="t" r="r" b="b"/>
          <a:pathLst>
            <a:path w="265043">
              <a:moveTo>
                <a:pt x="0" y="0"/>
              </a:moveTo>
              <a:lnTo>
                <a:pt x="265043" y="0"/>
              </a:lnTo>
            </a:path>
          </a:pathLst>
        </a:custGeom>
        <a:noFill/>
        <a:ln w="28575">
          <a:solidFill>
            <a:schemeClr val="tx2"/>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5953</xdr:colOff>
      <xdr:row>9</xdr:row>
      <xdr:rowOff>83343</xdr:rowOff>
    </xdr:from>
    <xdr:to>
      <xdr:col>12</xdr:col>
      <xdr:colOff>0</xdr:colOff>
      <xdr:row>12</xdr:row>
      <xdr:rowOff>83344</xdr:rowOff>
    </xdr:to>
    <xdr:grpSp>
      <xdr:nvGrpSpPr>
        <xdr:cNvPr id="2" name="グループ化 1">
          <a:extLst>
            <a:ext uri="{FF2B5EF4-FFF2-40B4-BE49-F238E27FC236}">
              <a16:creationId xmlns:a16="http://schemas.microsoft.com/office/drawing/2014/main" id="{69D578E7-FE27-B288-E19A-80247B60E56E}"/>
            </a:ext>
          </a:extLst>
        </xdr:cNvPr>
        <xdr:cNvGrpSpPr/>
      </xdr:nvGrpSpPr>
      <xdr:grpSpPr>
        <a:xfrm>
          <a:off x="2349103" y="1721643"/>
          <a:ext cx="2965847" cy="571501"/>
          <a:chOff x="2349103" y="1721643"/>
          <a:chExt cx="3442097" cy="571501"/>
        </a:xfrm>
      </xdr:grpSpPr>
      <xdr:sp macro="" textlink="">
        <xdr:nvSpPr>
          <xdr:cNvPr id="9" name="フリーフォーム 8">
            <a:extLst>
              <a:ext uri="{FF2B5EF4-FFF2-40B4-BE49-F238E27FC236}">
                <a16:creationId xmlns:a16="http://schemas.microsoft.com/office/drawing/2014/main" id="{00000000-0008-0000-0800-000009000000}"/>
              </a:ext>
            </a:extLst>
          </xdr:cNvPr>
          <xdr:cNvSpPr/>
        </xdr:nvSpPr>
        <xdr:spPr>
          <a:xfrm>
            <a:off x="2355056" y="1721643"/>
            <a:ext cx="3436144" cy="5954"/>
          </a:xfrm>
          <a:custGeom>
            <a:avLst/>
            <a:gdLst>
              <a:gd name="connsiteX0" fmla="*/ 0 w 1154906"/>
              <a:gd name="connsiteY0" fmla="*/ 0 h 5954"/>
              <a:gd name="connsiteX1" fmla="*/ 1154906 w 1154906"/>
              <a:gd name="connsiteY1" fmla="*/ 5954 h 5954"/>
            </a:gdLst>
            <a:ahLst/>
            <a:cxnLst>
              <a:cxn ang="0">
                <a:pos x="connsiteX0" y="connsiteY0"/>
              </a:cxn>
              <a:cxn ang="0">
                <a:pos x="connsiteX1" y="connsiteY1"/>
              </a:cxn>
            </a:cxnLst>
            <a:rect l="l" t="t" r="r" b="b"/>
            <a:pathLst>
              <a:path w="1154906" h="5954">
                <a:moveTo>
                  <a:pt x="0" y="0"/>
                </a:moveTo>
                <a:lnTo>
                  <a:pt x="1154906" y="5954"/>
                </a:lnTo>
              </a:path>
            </a:pathLst>
          </a:custGeom>
          <a:noFill/>
          <a:ln w="28575">
            <a:solidFill>
              <a:schemeClr val="tx2"/>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フリーフォーム 9">
            <a:extLst>
              <a:ext uri="{FF2B5EF4-FFF2-40B4-BE49-F238E27FC236}">
                <a16:creationId xmlns:a16="http://schemas.microsoft.com/office/drawing/2014/main" id="{00000000-0008-0000-0800-00000A000000}"/>
              </a:ext>
            </a:extLst>
          </xdr:cNvPr>
          <xdr:cNvSpPr/>
        </xdr:nvSpPr>
        <xdr:spPr>
          <a:xfrm>
            <a:off x="2349103" y="1727596"/>
            <a:ext cx="3442097" cy="565548"/>
          </a:xfrm>
          <a:custGeom>
            <a:avLst/>
            <a:gdLst>
              <a:gd name="connsiteX0" fmla="*/ 0 w 1148953"/>
              <a:gd name="connsiteY0" fmla="*/ 0 h 398860"/>
              <a:gd name="connsiteX1" fmla="*/ 541734 w 1148953"/>
              <a:gd name="connsiteY1" fmla="*/ 0 h 398860"/>
              <a:gd name="connsiteX2" fmla="*/ 541734 w 1148953"/>
              <a:gd name="connsiteY2" fmla="*/ 398860 h 398860"/>
              <a:gd name="connsiteX3" fmla="*/ 1148953 w 1148953"/>
              <a:gd name="connsiteY3" fmla="*/ 398860 h 398860"/>
            </a:gdLst>
            <a:ahLst/>
            <a:cxnLst>
              <a:cxn ang="0">
                <a:pos x="connsiteX0" y="connsiteY0"/>
              </a:cxn>
              <a:cxn ang="0">
                <a:pos x="connsiteX1" y="connsiteY1"/>
              </a:cxn>
              <a:cxn ang="0">
                <a:pos x="connsiteX2" y="connsiteY2"/>
              </a:cxn>
              <a:cxn ang="0">
                <a:pos x="connsiteX3" y="connsiteY3"/>
              </a:cxn>
            </a:cxnLst>
            <a:rect l="l" t="t" r="r" b="b"/>
            <a:pathLst>
              <a:path w="1148953" h="398860">
                <a:moveTo>
                  <a:pt x="0" y="0"/>
                </a:moveTo>
                <a:lnTo>
                  <a:pt x="541734" y="0"/>
                </a:lnTo>
                <a:lnTo>
                  <a:pt x="541734" y="398860"/>
                </a:lnTo>
                <a:lnTo>
                  <a:pt x="1148953" y="398860"/>
                </a:lnTo>
              </a:path>
            </a:pathLst>
          </a:custGeom>
          <a:noFill/>
          <a:ln w="28575">
            <a:solidFill>
              <a:schemeClr val="tx2"/>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4</xdr:col>
      <xdr:colOff>9526</xdr:colOff>
      <xdr:row>20</xdr:row>
      <xdr:rowOff>2</xdr:rowOff>
    </xdr:from>
    <xdr:to>
      <xdr:col>17</xdr:col>
      <xdr:colOff>254000</xdr:colOff>
      <xdr:row>31</xdr:row>
      <xdr:rowOff>2898</xdr:rowOff>
    </xdr:to>
    <xdr:sp macro="" textlink="">
      <xdr:nvSpPr>
        <xdr:cNvPr id="19" name="フリーフォーム 18">
          <a:extLst>
            <a:ext uri="{FF2B5EF4-FFF2-40B4-BE49-F238E27FC236}">
              <a16:creationId xmlns:a16="http://schemas.microsoft.com/office/drawing/2014/main" id="{00000000-0008-0000-0800-000013000000}"/>
            </a:ext>
          </a:extLst>
        </xdr:cNvPr>
        <xdr:cNvSpPr/>
      </xdr:nvSpPr>
      <xdr:spPr>
        <a:xfrm>
          <a:off x="1099609" y="3735919"/>
          <a:ext cx="6700308" cy="2003146"/>
        </a:xfrm>
        <a:custGeom>
          <a:avLst/>
          <a:gdLst>
            <a:gd name="connsiteX0" fmla="*/ 3114260 w 3114260"/>
            <a:gd name="connsiteY0" fmla="*/ 0 h 215348"/>
            <a:gd name="connsiteX1" fmla="*/ 3114260 w 3114260"/>
            <a:gd name="connsiteY1" fmla="*/ 107674 h 215348"/>
            <a:gd name="connsiteX2" fmla="*/ 0 w 3114260"/>
            <a:gd name="connsiteY2" fmla="*/ 99391 h 215348"/>
            <a:gd name="connsiteX3" fmla="*/ 8282 w 3114260"/>
            <a:gd name="connsiteY3" fmla="*/ 215348 h 215348"/>
            <a:gd name="connsiteX0" fmla="*/ 3114260 w 3114260"/>
            <a:gd name="connsiteY0" fmla="*/ 0 h 2115854"/>
            <a:gd name="connsiteX1" fmla="*/ 3114260 w 3114260"/>
            <a:gd name="connsiteY1" fmla="*/ 2008180 h 2115854"/>
            <a:gd name="connsiteX2" fmla="*/ 0 w 3114260"/>
            <a:gd name="connsiteY2" fmla="*/ 1999897 h 2115854"/>
            <a:gd name="connsiteX3" fmla="*/ 8282 w 3114260"/>
            <a:gd name="connsiteY3" fmla="*/ 2115854 h 2115854"/>
            <a:gd name="connsiteX0" fmla="*/ 3120068 w 3120068"/>
            <a:gd name="connsiteY0" fmla="*/ 0 h 1840418"/>
            <a:gd name="connsiteX1" fmla="*/ 3114260 w 3120068"/>
            <a:gd name="connsiteY1" fmla="*/ 1732744 h 1840418"/>
            <a:gd name="connsiteX2" fmla="*/ 0 w 3120068"/>
            <a:gd name="connsiteY2" fmla="*/ 1724461 h 1840418"/>
            <a:gd name="connsiteX3" fmla="*/ 8282 w 3120068"/>
            <a:gd name="connsiteY3" fmla="*/ 1840418 h 1840418"/>
          </a:gdLst>
          <a:ahLst/>
          <a:cxnLst>
            <a:cxn ang="0">
              <a:pos x="connsiteX0" y="connsiteY0"/>
            </a:cxn>
            <a:cxn ang="0">
              <a:pos x="connsiteX1" y="connsiteY1"/>
            </a:cxn>
            <a:cxn ang="0">
              <a:pos x="connsiteX2" y="connsiteY2"/>
            </a:cxn>
            <a:cxn ang="0">
              <a:pos x="connsiteX3" y="connsiteY3"/>
            </a:cxn>
          </a:cxnLst>
          <a:rect l="l" t="t" r="r" b="b"/>
          <a:pathLst>
            <a:path w="3120068" h="1840418">
              <a:moveTo>
                <a:pt x="3120068" y="0"/>
              </a:moveTo>
              <a:lnTo>
                <a:pt x="3114260" y="1732744"/>
              </a:lnTo>
              <a:lnTo>
                <a:pt x="0" y="1724461"/>
              </a:lnTo>
              <a:lnTo>
                <a:pt x="8282" y="1840418"/>
              </a:lnTo>
            </a:path>
          </a:pathLst>
        </a:custGeom>
        <a:noFill/>
        <a:ln w="28575">
          <a:solidFill>
            <a:srgbClr val="FF0000"/>
          </a:solidFill>
          <a:prstDash val="sysDash"/>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444500</xdr:colOff>
      <xdr:row>5</xdr:row>
      <xdr:rowOff>389467</xdr:rowOff>
    </xdr:from>
    <xdr:to>
      <xdr:col>19</xdr:col>
      <xdr:colOff>21166</xdr:colOff>
      <xdr:row>19</xdr:row>
      <xdr:rowOff>74084</xdr:rowOff>
    </xdr:to>
    <xdr:sp macro="" textlink="">
      <xdr:nvSpPr>
        <xdr:cNvPr id="44" name="正方形/長方形 43">
          <a:extLst>
            <a:ext uri="{FF2B5EF4-FFF2-40B4-BE49-F238E27FC236}">
              <a16:creationId xmlns:a16="http://schemas.microsoft.com/office/drawing/2014/main" id="{00000000-0008-0000-0800-00002C000000}"/>
            </a:ext>
          </a:extLst>
        </xdr:cNvPr>
        <xdr:cNvSpPr/>
      </xdr:nvSpPr>
      <xdr:spPr>
        <a:xfrm>
          <a:off x="7037917" y="1278467"/>
          <a:ext cx="1481666" cy="2436284"/>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indent="0" algn="l" defTabSz="914400" eaLnBrk="1" fontAlgn="auto" latinLnBrk="0" hangingPunct="1">
            <a:lnSpc>
              <a:spcPts val="1500"/>
            </a:lnSpc>
            <a:spcBef>
              <a:spcPts val="0"/>
            </a:spcBef>
            <a:spcAft>
              <a:spcPts val="0"/>
            </a:spcAft>
            <a:buClrTx/>
            <a:buSzTx/>
            <a:buFontTx/>
            <a:buNone/>
            <a:tabLst/>
          </a:pPr>
          <a:endParaRPr kumimoji="1" lang="ja-JP" altLang="en-US" sz="1100" b="1">
            <a:solidFill>
              <a:schemeClr val="tx1"/>
            </a:solidFill>
            <a:effectLst/>
            <a:latin typeface="+mn-ea"/>
            <a:ea typeface="+mn-ea"/>
            <a:cs typeface="+mn-cs"/>
          </a:endParaRPr>
        </a:p>
      </xdr:txBody>
    </xdr:sp>
    <xdr:clientData/>
  </xdr:twoCellAnchor>
  <xdr:twoCellAnchor>
    <xdr:from>
      <xdr:col>4</xdr:col>
      <xdr:colOff>704851</xdr:colOff>
      <xdr:row>39</xdr:row>
      <xdr:rowOff>19050</xdr:rowOff>
    </xdr:from>
    <xdr:to>
      <xdr:col>8</xdr:col>
      <xdr:colOff>466725</xdr:colOff>
      <xdr:row>42</xdr:row>
      <xdr:rowOff>195793</xdr:rowOff>
    </xdr:to>
    <xdr:sp macro="" textlink="">
      <xdr:nvSpPr>
        <xdr:cNvPr id="22" name="角丸四角形吹き出し 21">
          <a:extLst>
            <a:ext uri="{FF2B5EF4-FFF2-40B4-BE49-F238E27FC236}">
              <a16:creationId xmlns:a16="http://schemas.microsoft.com/office/drawing/2014/main" id="{00000000-0008-0000-0800-000016000000}"/>
            </a:ext>
          </a:extLst>
        </xdr:cNvPr>
        <xdr:cNvSpPr/>
      </xdr:nvSpPr>
      <xdr:spPr>
        <a:xfrm>
          <a:off x="1790701" y="7410450"/>
          <a:ext cx="2047874" cy="891118"/>
        </a:xfrm>
        <a:prstGeom prst="wedgeRoundRectCallout">
          <a:avLst>
            <a:gd name="adj1" fmla="val -87272"/>
            <a:gd name="adj2" fmla="val 65242"/>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1" lang="en-US" altLang="ja-JP" sz="900" b="0" baseline="0">
              <a:solidFill>
                <a:schemeClr val="tx1"/>
              </a:solidFill>
              <a:latin typeface="ＭＳ ゴシック" panose="020B0609070205080204" pitchFamily="49" charset="-128"/>
              <a:ea typeface="ＭＳ ゴシック" panose="020B0609070205080204" pitchFamily="49" charset="-128"/>
            </a:rPr>
            <a:t>C</a:t>
          </a:r>
          <a:r>
            <a:rPr kumimoji="1" lang="ja-JP" altLang="en-US" sz="900" b="0" baseline="0">
              <a:solidFill>
                <a:schemeClr val="tx1"/>
              </a:solidFill>
              <a:latin typeface="ＭＳ ゴシック" panose="020B0609070205080204" pitchFamily="49" charset="-128"/>
              <a:ea typeface="ＭＳ ゴシック" panose="020B0609070205080204" pitchFamily="49" charset="-128"/>
            </a:rPr>
            <a:t>列（</a:t>
          </a:r>
          <a:r>
            <a:rPr kumimoji="1" lang="en-US" altLang="ja-JP" sz="900" b="0" baseline="0">
              <a:solidFill>
                <a:schemeClr val="tx1"/>
              </a:solidFill>
              <a:latin typeface="ＭＳ ゴシック" panose="020B0609070205080204" pitchFamily="49" charset="-128"/>
              <a:ea typeface="ＭＳ ゴシック" panose="020B0609070205080204" pitchFamily="49" charset="-128"/>
            </a:rPr>
            <a:t> </a:t>
          </a:r>
          <a:r>
            <a:rPr kumimoji="1" lang="ja-JP" altLang="en-US" sz="900" b="1" baseline="0">
              <a:solidFill>
                <a:schemeClr val="tx1"/>
              </a:solidFill>
              <a:latin typeface="ＭＳ ゴシック" panose="020B0609070205080204" pitchFamily="49" charset="-128"/>
              <a:ea typeface="ＭＳ ゴシック" panose="020B0609070205080204" pitchFamily="49" charset="-128"/>
            </a:rPr>
            <a:t>登録番号</a:t>
          </a:r>
          <a:r>
            <a:rPr kumimoji="1" lang="en-US" altLang="ja-JP" sz="900" b="1" baseline="0">
              <a:solidFill>
                <a:schemeClr val="tx1"/>
              </a:solidFill>
              <a:latin typeface="ＭＳ ゴシック" panose="020B0609070205080204" pitchFamily="49" charset="-128"/>
              <a:ea typeface="ＭＳ ゴシック" panose="020B0609070205080204" pitchFamily="49" charset="-128"/>
            </a:rPr>
            <a:t>_</a:t>
          </a:r>
          <a:r>
            <a:rPr kumimoji="1" lang="ja-JP" altLang="en-US" sz="900" b="1" baseline="0">
              <a:solidFill>
                <a:schemeClr val="tx1"/>
              </a:solidFill>
              <a:latin typeface="ＭＳ ゴシック" panose="020B0609070205080204" pitchFamily="49" charset="-128"/>
              <a:ea typeface="ＭＳ ゴシック" panose="020B0609070205080204" pitchFamily="49" charset="-128"/>
            </a:rPr>
            <a:t>メニュー）は</a:t>
          </a:r>
          <a:endParaRPr kumimoji="1" lang="en-US" altLang="ja-JP" sz="900" b="1" baseline="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900" b="1" baseline="0">
              <a:solidFill>
                <a:schemeClr val="tx1"/>
              </a:solidFill>
              <a:latin typeface="ＭＳ ゴシック" panose="020B0609070205080204" pitchFamily="49" charset="-128"/>
              <a:ea typeface="ＭＳ ゴシック" panose="020B0609070205080204" pitchFamily="49" charset="-128"/>
            </a:rPr>
            <a:t>『</a:t>
          </a:r>
          <a:r>
            <a:rPr kumimoji="1" lang="ja-JP" altLang="en-US" sz="900" b="1" baseline="0">
              <a:solidFill>
                <a:schemeClr val="tx1"/>
              </a:solidFill>
              <a:latin typeface="ＭＳ ゴシック" panose="020B0609070205080204" pitchFamily="49" charset="-128"/>
              <a:ea typeface="ＭＳ ゴシック" panose="020B0609070205080204" pitchFamily="49" charset="-128"/>
            </a:rPr>
            <a:t>電力会社</a:t>
          </a:r>
          <a:r>
            <a:rPr kumimoji="1" lang="en-US" altLang="ja-JP" sz="900" b="1" baseline="0">
              <a:solidFill>
                <a:schemeClr val="tx1"/>
              </a:solidFill>
              <a:latin typeface="ＭＳ ゴシック" panose="020B0609070205080204" pitchFamily="49" charset="-128"/>
              <a:ea typeface="ＭＳ ゴシック" panose="020B0609070205080204" pitchFamily="49" charset="-128"/>
            </a:rPr>
            <a:t>』</a:t>
          </a:r>
          <a:r>
            <a:rPr kumimoji="1" lang="ja-JP" altLang="en-US" sz="900" b="1" baseline="0">
              <a:solidFill>
                <a:schemeClr val="tx1"/>
              </a:solidFill>
              <a:latin typeface="ＭＳ ゴシック" panose="020B0609070205080204" pitchFamily="49" charset="-128"/>
              <a:ea typeface="ＭＳ ゴシック" panose="020B0609070205080204" pitchFamily="49" charset="-128"/>
            </a:rPr>
            <a:t>シートより購入先電力会社の「登録番号＋メニュー」を</a:t>
          </a:r>
          <a:endParaRPr kumimoji="1" lang="en-US" altLang="ja-JP" sz="900" b="1" baseline="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b="1" baseline="0">
              <a:solidFill>
                <a:schemeClr val="tx1"/>
              </a:solidFill>
              <a:latin typeface="ＭＳ ゴシック" panose="020B0609070205080204" pitchFamily="49" charset="-128"/>
              <a:ea typeface="ＭＳ ゴシック" panose="020B0609070205080204" pitchFamily="49" charset="-128"/>
            </a:rPr>
            <a:t>コピー（</a:t>
          </a:r>
          <a:r>
            <a:rPr kumimoji="1" lang="en-US" altLang="ja-JP" sz="900" b="1" baseline="0">
              <a:solidFill>
                <a:schemeClr val="tx1"/>
              </a:solidFill>
              <a:latin typeface="ＭＳ ゴシック" panose="020B0609070205080204" pitchFamily="49" charset="-128"/>
              <a:ea typeface="ＭＳ ゴシック" panose="020B0609070205080204" pitchFamily="49" charset="-128"/>
            </a:rPr>
            <a:t>Ctrl</a:t>
          </a:r>
          <a:r>
            <a:rPr kumimoji="1" lang="ja-JP" altLang="en-US" sz="900" b="1" baseline="0">
              <a:solidFill>
                <a:schemeClr val="tx1"/>
              </a:solidFill>
              <a:latin typeface="ＭＳ ゴシック" panose="020B0609070205080204" pitchFamily="49" charset="-128"/>
              <a:ea typeface="ＭＳ ゴシック" panose="020B0609070205080204" pitchFamily="49" charset="-128"/>
            </a:rPr>
            <a:t>＋</a:t>
          </a:r>
          <a:r>
            <a:rPr kumimoji="1" lang="en-US" altLang="ja-JP" sz="900" b="1" baseline="0">
              <a:solidFill>
                <a:schemeClr val="tx1"/>
              </a:solidFill>
              <a:latin typeface="ＭＳ ゴシック" panose="020B0609070205080204" pitchFamily="49" charset="-128"/>
              <a:ea typeface="ＭＳ ゴシック" panose="020B0609070205080204" pitchFamily="49" charset="-128"/>
            </a:rPr>
            <a:t>C</a:t>
          </a:r>
          <a:r>
            <a:rPr kumimoji="1" lang="ja-JP" altLang="en-US" sz="900" b="1" baseline="0">
              <a:solidFill>
                <a:schemeClr val="tx1"/>
              </a:solidFill>
              <a:latin typeface="ＭＳ ゴシック" panose="020B0609070205080204" pitchFamily="49" charset="-128"/>
              <a:ea typeface="ＭＳ ゴシック" panose="020B0609070205080204" pitchFamily="49" charset="-128"/>
            </a:rPr>
            <a:t>又）＆ペースト（</a:t>
          </a:r>
          <a:r>
            <a:rPr kumimoji="1" lang="en-US" altLang="ja-JP" sz="900" b="1" baseline="0">
              <a:solidFill>
                <a:schemeClr val="tx1"/>
              </a:solidFill>
              <a:latin typeface="ＭＳ ゴシック" panose="020B0609070205080204" pitchFamily="49" charset="-128"/>
              <a:ea typeface="ＭＳ ゴシック" panose="020B0609070205080204" pitchFamily="49" charset="-128"/>
            </a:rPr>
            <a:t>Ctrl</a:t>
          </a:r>
          <a:r>
            <a:rPr kumimoji="1" lang="ja-JP" altLang="en-US" sz="900" b="1" baseline="0">
              <a:solidFill>
                <a:schemeClr val="tx1"/>
              </a:solidFill>
              <a:latin typeface="ＭＳ ゴシック" panose="020B0609070205080204" pitchFamily="49" charset="-128"/>
              <a:ea typeface="ＭＳ ゴシック" panose="020B0609070205080204" pitchFamily="49" charset="-128"/>
            </a:rPr>
            <a:t>＋</a:t>
          </a:r>
          <a:r>
            <a:rPr kumimoji="1" lang="en-US" altLang="ja-JP" sz="900" b="1" baseline="0">
              <a:solidFill>
                <a:schemeClr val="tx1"/>
              </a:solidFill>
              <a:latin typeface="ＭＳ ゴシック" panose="020B0609070205080204" pitchFamily="49" charset="-128"/>
              <a:ea typeface="ＭＳ ゴシック" panose="020B0609070205080204" pitchFamily="49" charset="-128"/>
            </a:rPr>
            <a:t>V</a:t>
          </a:r>
          <a:r>
            <a:rPr kumimoji="1" lang="ja-JP" altLang="en-US" sz="900" b="1" baseline="0">
              <a:solidFill>
                <a:schemeClr val="tx1"/>
              </a:solidFill>
              <a:latin typeface="ＭＳ ゴシック" panose="020B0609070205080204" pitchFamily="49" charset="-128"/>
              <a:ea typeface="ＭＳ ゴシック" panose="020B0609070205080204" pitchFamily="49" charset="-128"/>
            </a:rPr>
            <a:t>）してください</a:t>
          </a:r>
          <a:endParaRPr kumimoji="1" lang="en-US" altLang="ja-JP" sz="900" b="0" baseline="0">
            <a:solidFill>
              <a:schemeClr val="tx1"/>
            </a:solidFill>
            <a:latin typeface="ＭＳ ゴシック" panose="020B0609070205080204" pitchFamily="49" charset="-128"/>
            <a:ea typeface="ＭＳ ゴシック" panose="020B0609070205080204" pitchFamily="49" charset="-128"/>
          </a:endParaRPr>
        </a:p>
      </xdr:txBody>
    </xdr:sp>
    <xdr:clientData fPrintsWithSheet="0"/>
  </xdr:twoCellAnchor>
  <xdr:twoCellAnchor>
    <xdr:from>
      <xdr:col>1</xdr:col>
      <xdr:colOff>47625</xdr:colOff>
      <xdr:row>49</xdr:row>
      <xdr:rowOff>47625</xdr:rowOff>
    </xdr:from>
    <xdr:to>
      <xdr:col>4</xdr:col>
      <xdr:colOff>276225</xdr:colOff>
      <xdr:row>50</xdr:row>
      <xdr:rowOff>123825</xdr:rowOff>
    </xdr:to>
    <xdr:sp macro="" textlink="">
      <xdr:nvSpPr>
        <xdr:cNvPr id="11" name="四角形: 角度付き 10">
          <a:hlinkClick xmlns:r="http://schemas.openxmlformats.org/officeDocument/2006/relationships" r:id="rId1"/>
          <a:extLst>
            <a:ext uri="{FF2B5EF4-FFF2-40B4-BE49-F238E27FC236}">
              <a16:creationId xmlns:a16="http://schemas.microsoft.com/office/drawing/2014/main" id="{4A6E40D8-646C-419A-AC70-5709F4B3D8E9}"/>
            </a:ext>
          </a:extLst>
        </xdr:cNvPr>
        <xdr:cNvSpPr/>
      </xdr:nvSpPr>
      <xdr:spPr>
        <a:xfrm>
          <a:off x="133350" y="10277475"/>
          <a:ext cx="1228725" cy="314325"/>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a:t>電力会社シートへ</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95250</xdr:colOff>
      <xdr:row>5</xdr:row>
      <xdr:rowOff>352425</xdr:rowOff>
    </xdr:from>
    <xdr:to>
      <xdr:col>19</xdr:col>
      <xdr:colOff>481012</xdr:colOff>
      <xdr:row>5</xdr:row>
      <xdr:rowOff>498475</xdr:rowOff>
    </xdr:to>
    <xdr:sp macro="" textlink="">
      <xdr:nvSpPr>
        <xdr:cNvPr id="2" name="左矢印 1">
          <a:extLst>
            <a:ext uri="{FF2B5EF4-FFF2-40B4-BE49-F238E27FC236}">
              <a16:creationId xmlns:a16="http://schemas.microsoft.com/office/drawing/2014/main" id="{0FDE8877-D85C-4143-8FDF-56D31A261A9B}"/>
            </a:ext>
          </a:extLst>
        </xdr:cNvPr>
        <xdr:cNvSpPr/>
      </xdr:nvSpPr>
      <xdr:spPr>
        <a:xfrm>
          <a:off x="8239125" y="1714500"/>
          <a:ext cx="385762" cy="14605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438150</xdr:colOff>
      <xdr:row>3</xdr:row>
      <xdr:rowOff>152400</xdr:rowOff>
    </xdr:from>
    <xdr:to>
      <xdr:col>33</xdr:col>
      <xdr:colOff>228599</xdr:colOff>
      <xdr:row>10</xdr:row>
      <xdr:rowOff>28574</xdr:rowOff>
    </xdr:to>
    <xdr:sp macro="" textlink="">
      <xdr:nvSpPr>
        <xdr:cNvPr id="3" name="角丸四角形吹き出し 2">
          <a:extLst>
            <a:ext uri="{FF2B5EF4-FFF2-40B4-BE49-F238E27FC236}">
              <a16:creationId xmlns:a16="http://schemas.microsoft.com/office/drawing/2014/main" id="{077E3B19-FB44-41ED-A66A-123FF84D12A1}"/>
            </a:ext>
          </a:extLst>
        </xdr:cNvPr>
        <xdr:cNvSpPr/>
      </xdr:nvSpPr>
      <xdr:spPr>
        <a:xfrm>
          <a:off x="8582025" y="781050"/>
          <a:ext cx="5248274" cy="2314574"/>
        </a:xfrm>
        <a:prstGeom prst="wedgeRoundRectCallout">
          <a:avLst>
            <a:gd name="adj1" fmla="val -48093"/>
            <a:gd name="adj2" fmla="val -3862"/>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t" anchorCtr="0"/>
        <a:lstStyle/>
        <a:p>
          <a:pPr algn="l"/>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事業所ごとに以下の各項目を入力してください　</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　・事業所等の名称は、</a:t>
          </a:r>
          <a:r>
            <a:rPr kumimoji="0" lang="en-US" altLang="ja-JP" sz="1000" b="0">
              <a:solidFill>
                <a:schemeClr val="tx1"/>
              </a:solidFill>
              <a:effectLst/>
              <a:latin typeface="+mn-lt"/>
              <a:ea typeface="+mn-ea"/>
              <a:cs typeface="+mn-cs"/>
            </a:rPr>
            <a:t>『</a:t>
          </a:r>
          <a:r>
            <a:rPr kumimoji="0" lang="ja-JP" altLang="en-US" sz="1000" b="0">
              <a:solidFill>
                <a:schemeClr val="tx1"/>
              </a:solidFill>
              <a:effectLst/>
              <a:latin typeface="+mn-lt"/>
              <a:ea typeface="+mn-ea"/>
              <a:cs typeface="+mn-cs"/>
            </a:rPr>
            <a:t>使用量</a:t>
          </a:r>
          <a:r>
            <a:rPr kumimoji="0" lang="en-US" altLang="ja-JP" sz="1000" b="0">
              <a:solidFill>
                <a:schemeClr val="tx1"/>
              </a:solidFill>
              <a:effectLst/>
              <a:latin typeface="+mn-lt"/>
              <a:ea typeface="+mn-ea"/>
              <a:cs typeface="+mn-cs"/>
            </a:rPr>
            <a:t>1,2</a:t>
          </a:r>
          <a:r>
            <a:rPr kumimoji="0" lang="ja-JP" altLang="en-US" sz="1000" b="0">
              <a:solidFill>
                <a:schemeClr val="tx1"/>
              </a:solidFill>
              <a:effectLst/>
              <a:latin typeface="+mn-lt"/>
              <a:ea typeface="+mn-ea"/>
              <a:cs typeface="+mn-cs"/>
            </a:rPr>
            <a:t>シート</a:t>
          </a:r>
          <a:r>
            <a:rPr kumimoji="0" lang="en-US" altLang="ja-JP" sz="1000" b="0">
              <a:solidFill>
                <a:schemeClr val="tx1"/>
              </a:solidFill>
              <a:effectLst/>
              <a:latin typeface="+mn-lt"/>
              <a:ea typeface="+mn-ea"/>
              <a:cs typeface="+mn-cs"/>
            </a:rPr>
            <a:t>』</a:t>
          </a:r>
          <a:r>
            <a:rPr kumimoji="0" lang="ja-JP" altLang="en-US" sz="1000" b="0">
              <a:solidFill>
                <a:schemeClr val="tx1"/>
              </a:solidFill>
              <a:effectLst/>
              <a:latin typeface="+mn-lt"/>
              <a:ea typeface="+mn-ea"/>
              <a:cs typeface="+mn-cs"/>
            </a:rPr>
            <a:t>の情報が反映されますので、</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　　異なっていましたら</a:t>
          </a:r>
          <a:r>
            <a:rPr lang="ja-JP" altLang="ja-JP" sz="1100" b="0">
              <a:solidFill>
                <a:schemeClr val="tx1"/>
              </a:solidFill>
              <a:effectLst/>
              <a:latin typeface="+mn-lt"/>
              <a:ea typeface="+mn-ea"/>
              <a:cs typeface="+mn-cs"/>
            </a:rPr>
            <a:t>、</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使用量</a:t>
          </a:r>
          <a:r>
            <a:rPr lang="en-US" altLang="ja-JP" sz="1100" b="0">
              <a:solidFill>
                <a:schemeClr val="tx1"/>
              </a:solidFill>
              <a:effectLst/>
              <a:latin typeface="+mn-lt"/>
              <a:ea typeface="+mn-ea"/>
              <a:cs typeface="+mn-cs"/>
            </a:rPr>
            <a:t>1,2</a:t>
          </a:r>
          <a:r>
            <a:rPr lang="ja-JP" altLang="ja-JP" sz="1100" b="0">
              <a:solidFill>
                <a:schemeClr val="tx1"/>
              </a:solidFill>
              <a:effectLst/>
              <a:latin typeface="+mn-lt"/>
              <a:ea typeface="+mn-ea"/>
              <a:cs typeface="+mn-cs"/>
            </a:rPr>
            <a:t>シート</a:t>
          </a:r>
          <a:r>
            <a:rPr lang="en-US" altLang="ja-JP" sz="1100" b="0">
              <a:solidFill>
                <a:schemeClr val="tx1"/>
              </a:solidFill>
              <a:effectLst/>
              <a:latin typeface="+mn-lt"/>
              <a:ea typeface="+mn-ea"/>
              <a:cs typeface="+mn-cs"/>
            </a:rPr>
            <a:t>』</a:t>
          </a:r>
          <a:r>
            <a:rPr lang="ja-JP" altLang="en-US" sz="1100" b="0">
              <a:solidFill>
                <a:schemeClr val="tx1"/>
              </a:solidFill>
              <a:effectLst/>
              <a:latin typeface="+mn-lt"/>
              <a:ea typeface="+mn-ea"/>
              <a:cs typeface="+mn-cs"/>
            </a:rPr>
            <a:t>の</a:t>
          </a:r>
          <a:r>
            <a:rPr lang="en-US" altLang="ja-JP" sz="1100" b="0">
              <a:solidFill>
                <a:schemeClr val="tx1"/>
              </a:solidFill>
              <a:effectLst/>
              <a:latin typeface="+mn-lt"/>
              <a:ea typeface="+mn-ea"/>
              <a:cs typeface="+mn-cs"/>
            </a:rPr>
            <a:t>28</a:t>
          </a:r>
          <a:r>
            <a:rPr lang="ja-JP" altLang="en-US" sz="1100" b="0">
              <a:solidFill>
                <a:schemeClr val="tx1"/>
              </a:solidFill>
              <a:effectLst/>
              <a:latin typeface="+mn-lt"/>
              <a:ea typeface="+mn-ea"/>
              <a:cs typeface="+mn-cs"/>
            </a:rPr>
            <a:t>行目の事業所名を修正してください</a:t>
          </a:r>
          <a:endParaRPr lang="en-US" altLang="ja-JP" sz="1100" b="0">
            <a:solidFill>
              <a:schemeClr val="tx1"/>
            </a:solidFill>
            <a:effectLst/>
            <a:latin typeface="+mn-lt"/>
            <a:ea typeface="+mn-ea"/>
            <a:cs typeface="+mn-cs"/>
          </a:endParaRPr>
        </a:p>
        <a:p>
          <a:pPr algn="l"/>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　・事業所の所在地を入力してください</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　・事業所の総延床面積を入力してください</a:t>
          </a:r>
          <a:endParaRPr kumimoji="0" lang="en-US" altLang="ja-JP" sz="1000" b="0">
            <a:solidFill>
              <a:schemeClr val="tx1"/>
            </a:solidFill>
            <a:effectLst/>
            <a:latin typeface="+mn-lt"/>
            <a:ea typeface="+mn-ea"/>
            <a:cs typeface="+mn-cs"/>
          </a:endParaRPr>
        </a:p>
        <a:p>
          <a:pPr algn="l"/>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以下の項目はプルダウンリストから選択してください</a:t>
          </a:r>
          <a:r>
            <a:rPr kumimoji="0" lang="en-US" altLang="ja-JP" sz="1000" b="0">
              <a:solidFill>
                <a:schemeClr val="tx1"/>
              </a:solidFill>
              <a:effectLst/>
              <a:latin typeface="+mn-lt"/>
              <a:ea typeface="+mn-ea"/>
              <a:cs typeface="+mn-cs"/>
            </a:rPr>
            <a:t> </a:t>
          </a:r>
        </a:p>
        <a:p>
          <a:pPr algn="l"/>
          <a:r>
            <a:rPr kumimoji="0" lang="ja-JP" altLang="en-US" sz="1000" b="0">
              <a:solidFill>
                <a:schemeClr val="tx1"/>
              </a:solidFill>
              <a:effectLst/>
              <a:latin typeface="+mn-lt"/>
              <a:ea typeface="+mn-ea"/>
              <a:cs typeface="+mn-cs"/>
            </a:rPr>
            <a:t>　・事業所の区分</a:t>
          </a:r>
          <a:endParaRPr kumimoji="1" lang="en-US" altLang="ja-JP" sz="1000" b="0">
            <a:solidFill>
              <a:schemeClr val="tx1"/>
            </a:solidFill>
            <a:effectLst/>
            <a:latin typeface="+mn-lt"/>
            <a:ea typeface="+mn-ea"/>
            <a:cs typeface="+mn-cs"/>
          </a:endParaRPr>
        </a:p>
        <a:p>
          <a:pPr algn="l"/>
          <a:r>
            <a:rPr kumimoji="1" lang="ja-JP" altLang="en-US" sz="1000" b="0">
              <a:solidFill>
                <a:schemeClr val="tx1"/>
              </a:solidFill>
              <a:effectLst/>
              <a:latin typeface="+mn-lt"/>
              <a:ea typeface="+mn-ea"/>
              <a:cs typeface="+mn-cs"/>
            </a:rPr>
            <a:t>　・事業所のエネルギー管理権限の有無</a:t>
          </a:r>
          <a:endParaRPr kumimoji="1" lang="en-US" altLang="ja-JP" sz="1000" b="0">
            <a:solidFill>
              <a:schemeClr val="tx1"/>
            </a:solidFill>
            <a:effectLst/>
            <a:latin typeface="+mn-lt"/>
            <a:ea typeface="+mn-ea"/>
            <a:cs typeface="+mn-cs"/>
          </a:endParaRPr>
        </a:p>
        <a:p>
          <a:pPr algn="l"/>
          <a:r>
            <a:rPr kumimoji="1" lang="ja-JP" altLang="en-US" sz="1000" b="0">
              <a:solidFill>
                <a:schemeClr val="tx1"/>
              </a:solidFill>
              <a:effectLst/>
              <a:latin typeface="+mn-lt"/>
              <a:ea typeface="+mn-ea"/>
              <a:cs typeface="+mn-cs"/>
            </a:rPr>
            <a:t>　・事業所の所有形態</a:t>
          </a:r>
          <a:endParaRPr kumimoji="1" lang="en-US" altLang="ja-JP" sz="1000" b="0">
            <a:solidFill>
              <a:schemeClr val="tx1"/>
            </a:solidFill>
            <a:effectLst/>
            <a:latin typeface="+mn-lt"/>
            <a:ea typeface="+mn-ea"/>
            <a:cs typeface="+mn-cs"/>
          </a:endParaRPr>
        </a:p>
      </xdr:txBody>
    </xdr:sp>
    <xdr:clientData/>
  </xdr:twoCellAnchor>
  <xdr:twoCellAnchor>
    <xdr:from>
      <xdr:col>31</xdr:col>
      <xdr:colOff>47625</xdr:colOff>
      <xdr:row>5</xdr:row>
      <xdr:rowOff>361950</xdr:rowOff>
    </xdr:from>
    <xdr:to>
      <xdr:col>32</xdr:col>
      <xdr:colOff>619125</xdr:colOff>
      <xdr:row>6</xdr:row>
      <xdr:rowOff>200025</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DF0F1141-37E9-4BB5-A709-501BC5E3B6D7}"/>
            </a:ext>
          </a:extLst>
        </xdr:cNvPr>
        <xdr:cNvSpPr/>
      </xdr:nvSpPr>
      <xdr:spPr>
        <a:xfrm>
          <a:off x="12277725" y="1724025"/>
          <a:ext cx="1257300" cy="342900"/>
        </a:xfrm>
        <a:prstGeom prst="bevel">
          <a:avLst/>
        </a:prstGeom>
        <a:solidFill>
          <a:srgbClr val="4F81BD"/>
        </a:solidFill>
        <a:ln w="25400" cap="flat" cmpd="sng" algn="ctr">
          <a:solidFill>
            <a:srgbClr val="4F81BD">
              <a:shade val="15000"/>
            </a:srgbClr>
          </a:solidFill>
          <a:prstDash val="solid"/>
        </a:ln>
        <a:effectLst/>
      </xdr:spPr>
      <xdr:txBody>
        <a:bodyPr vertOverflow="clip" horzOverflow="clip" lIns="36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使用量１，２シートへ</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320936</xdr:colOff>
      <xdr:row>0</xdr:row>
      <xdr:rowOff>200026</xdr:rowOff>
    </xdr:from>
    <xdr:ext cx="9289789" cy="1457324"/>
    <xdr:sp macro="" textlink="">
      <xdr:nvSpPr>
        <xdr:cNvPr id="2" name="正方形/長方形 1">
          <a:extLst>
            <a:ext uri="{FF2B5EF4-FFF2-40B4-BE49-F238E27FC236}">
              <a16:creationId xmlns:a16="http://schemas.microsoft.com/office/drawing/2014/main" id="{00000000-0008-0000-0B00-000002000000}"/>
            </a:ext>
          </a:extLst>
        </xdr:cNvPr>
        <xdr:cNvSpPr/>
      </xdr:nvSpPr>
      <xdr:spPr>
        <a:xfrm>
          <a:off x="6455036" y="200026"/>
          <a:ext cx="9289789" cy="1457324"/>
        </a:xfrm>
        <a:prstGeom prst="rect">
          <a:avLst/>
        </a:prstGeom>
        <a:solidFill>
          <a:schemeClr val="accent2">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lang="en-US" altLang="ja-JP" sz="1200" b="1">
              <a:solidFill>
                <a:schemeClr val="tx1"/>
              </a:solidFill>
              <a:effectLst/>
              <a:latin typeface="+mn-ea"/>
              <a:ea typeface="+mn-ea"/>
              <a:cs typeface="+mn-cs"/>
            </a:rPr>
            <a:t>【</a:t>
          </a:r>
          <a:r>
            <a:rPr lang="ja-JP" altLang="en-US" sz="1200" b="1">
              <a:solidFill>
                <a:schemeClr val="tx1"/>
              </a:solidFill>
              <a:effectLst/>
              <a:latin typeface="+mn-ea"/>
              <a:ea typeface="+mn-ea"/>
              <a:cs typeface="+mn-cs"/>
            </a:rPr>
            <a:t>注意</a:t>
          </a:r>
          <a:r>
            <a:rPr lang="en-US" altLang="ja-JP" sz="1200" b="1">
              <a:solidFill>
                <a:schemeClr val="tx1"/>
              </a:solidFill>
              <a:effectLst/>
              <a:latin typeface="+mn-ea"/>
              <a:ea typeface="+mn-ea"/>
              <a:cs typeface="+mn-cs"/>
            </a:rPr>
            <a:t>】</a:t>
          </a:r>
        </a:p>
        <a:p>
          <a:pPr marL="0" marR="0" lvl="0" indent="0" algn="l" defTabSz="914400" eaLnBrk="1" fontAlgn="auto" latinLnBrk="0" hangingPunct="1">
            <a:lnSpc>
              <a:spcPts val="1500"/>
            </a:lnSpc>
            <a:spcBef>
              <a:spcPts val="0"/>
            </a:spcBef>
            <a:spcAft>
              <a:spcPts val="0"/>
            </a:spcAft>
            <a:buClrTx/>
            <a:buSzTx/>
            <a:buFontTx/>
            <a:buNone/>
            <a:tabLst/>
            <a:defRPr/>
          </a:pPr>
          <a:r>
            <a:rPr lang="ja-JP" altLang="en-US" sz="1100" b="1" i="0" u="none" strike="noStrike" baseline="0">
              <a:solidFill>
                <a:schemeClr val="tx1"/>
              </a:solidFill>
              <a:latin typeface="+mn-ea"/>
              <a:ea typeface="+mn-ea"/>
              <a:cs typeface="+mn-cs"/>
            </a:rPr>
            <a:t>このシートは、</a:t>
          </a:r>
          <a:r>
            <a:rPr lang="ja-JP" altLang="en-US" sz="1100" b="1" i="0" u="sng" strike="noStrike" baseline="0">
              <a:solidFill>
                <a:schemeClr val="tx1"/>
              </a:solidFill>
              <a:latin typeface="+mn-ea"/>
              <a:ea typeface="+mn-ea"/>
              <a:cs typeface="+mn-cs"/>
            </a:rPr>
            <a:t>自ら生成した熱、電気等をエネルギー管理権限の異なる他人へ供給した場合のみ入力</a:t>
          </a:r>
          <a:r>
            <a:rPr lang="ja-JP" altLang="en-US" sz="1100" b="1" i="0" u="none" strike="noStrike" baseline="0">
              <a:solidFill>
                <a:schemeClr val="tx1"/>
              </a:solidFill>
              <a:latin typeface="+mn-ea"/>
              <a:ea typeface="+mn-ea"/>
              <a:cs typeface="+mn-cs"/>
            </a:rPr>
            <a:t>してください。</a:t>
          </a:r>
          <a:endParaRPr lang="en-US" altLang="ja-JP" sz="1100" b="1" i="0" u="none" strike="noStrike" baseline="0">
            <a:solidFill>
              <a:schemeClr val="tx1"/>
            </a:solidFill>
            <a:latin typeface="+mn-ea"/>
            <a:ea typeface="+mn-ea"/>
            <a:cs typeface="+mn-cs"/>
          </a:endParaRPr>
        </a:p>
        <a:p>
          <a:pPr marL="0" marR="0" lvl="0" indent="0" algn="l" defTabSz="914400" eaLnBrk="1" fontAlgn="auto" latinLnBrk="0" hangingPunct="1">
            <a:lnSpc>
              <a:spcPts val="1500"/>
            </a:lnSpc>
            <a:spcBef>
              <a:spcPts val="0"/>
            </a:spcBef>
            <a:spcAft>
              <a:spcPts val="0"/>
            </a:spcAft>
            <a:buClrTx/>
            <a:buSzTx/>
            <a:buFontTx/>
            <a:buNone/>
            <a:tabLst/>
            <a:defRPr/>
          </a:pPr>
          <a:r>
            <a:rPr lang="en-US" altLang="ja-JP" sz="1100" b="0" i="0" u="none" strike="noStrike" baseline="0">
              <a:solidFill>
                <a:schemeClr val="tx1"/>
              </a:solidFill>
              <a:latin typeface="+mn-ea"/>
              <a:ea typeface="+mn-ea"/>
              <a:cs typeface="+mn-cs"/>
            </a:rPr>
            <a:t>※</a:t>
          </a:r>
          <a:r>
            <a:rPr lang="ja-JP" altLang="en-US" sz="1100" b="0" i="0" u="none" strike="noStrike" baseline="0">
              <a:solidFill>
                <a:schemeClr val="tx1"/>
              </a:solidFill>
              <a:latin typeface="+mn-ea"/>
              <a:ea typeface="+mn-ea"/>
              <a:cs typeface="+mn-cs"/>
            </a:rPr>
            <a:t>販売した副生エネルギーは、</a:t>
          </a:r>
          <a:r>
            <a:rPr lang="en-US" altLang="ja-JP" sz="1100" b="1" i="0" u="none" strike="noStrike" baseline="0">
              <a:solidFill>
                <a:schemeClr val="tx1"/>
              </a:solidFill>
              <a:latin typeface="+mn-ea"/>
              <a:ea typeface="+mn-ea"/>
              <a:cs typeface="+mn-cs"/>
            </a:rPr>
            <a:t>『</a:t>
          </a:r>
          <a:r>
            <a:rPr lang="ja-JP" altLang="en-US" sz="1100" b="1" i="0" u="none" strike="noStrike" baseline="0">
              <a:solidFill>
                <a:schemeClr val="tx1"/>
              </a:solidFill>
              <a:latin typeface="+mn-ea"/>
              <a:ea typeface="+mn-ea"/>
              <a:cs typeface="+mn-cs"/>
            </a:rPr>
            <a:t>使用量</a:t>
          </a:r>
          <a:r>
            <a:rPr lang="en-US" altLang="ja-JP" sz="1100" b="1" i="0" u="none" strike="noStrike" baseline="0">
              <a:solidFill>
                <a:schemeClr val="tx1"/>
              </a:solidFill>
              <a:latin typeface="+mn-ea"/>
              <a:ea typeface="+mn-ea"/>
              <a:cs typeface="+mn-cs"/>
            </a:rPr>
            <a:t>_</a:t>
          </a:r>
          <a:r>
            <a:rPr lang="ja-JP" altLang="en-US" sz="1100" b="1" i="0" u="none" strike="noStrike" baseline="0">
              <a:solidFill>
                <a:schemeClr val="tx1"/>
              </a:solidFill>
              <a:latin typeface="+mn-ea"/>
              <a:ea typeface="+mn-ea"/>
              <a:cs typeface="+mn-cs"/>
            </a:rPr>
            <a:t>１，２</a:t>
          </a:r>
          <a:r>
            <a:rPr lang="en-US" altLang="ja-JP" sz="1100" b="1" i="0" u="none" strike="noStrike" baseline="0">
              <a:solidFill>
                <a:schemeClr val="tx1"/>
              </a:solidFill>
              <a:latin typeface="+mn-ea"/>
              <a:ea typeface="+mn-ea"/>
              <a:cs typeface="+mn-cs"/>
            </a:rPr>
            <a:t>』</a:t>
          </a:r>
          <a:r>
            <a:rPr lang="ja-JP" altLang="en-US" sz="1100" b="1" i="0" u="none" strike="noStrike" baseline="0">
              <a:solidFill>
                <a:schemeClr val="tx1"/>
              </a:solidFill>
              <a:latin typeface="+mn-ea"/>
              <a:ea typeface="+mn-ea"/>
              <a:cs typeface="+mn-cs"/>
            </a:rPr>
            <a:t>シート</a:t>
          </a:r>
          <a:r>
            <a:rPr lang="ja-JP" altLang="en-US" sz="1100" b="0" i="0" u="none" strike="noStrike" baseline="0">
              <a:solidFill>
                <a:schemeClr val="tx1"/>
              </a:solidFill>
              <a:latin typeface="+mn-ea"/>
              <a:ea typeface="+mn-ea"/>
              <a:cs typeface="+mn-cs"/>
            </a:rPr>
            <a:t>に入力してください</a:t>
          </a:r>
          <a:endParaRPr lang="en-US" altLang="ja-JP" sz="1100" b="0" i="0" u="none" strike="noStrike" baseline="0">
            <a:solidFill>
              <a:schemeClr val="tx1"/>
            </a:solidFill>
            <a:latin typeface="+mn-ea"/>
            <a:ea typeface="+mn-ea"/>
            <a:cs typeface="+mn-cs"/>
          </a:endParaRPr>
        </a:p>
        <a:p>
          <a:pPr marL="0" marR="0" lvl="0" indent="0" algn="l" defTabSz="914400" eaLnBrk="1" fontAlgn="auto" latinLnBrk="0" hangingPunct="1">
            <a:lnSpc>
              <a:spcPts val="1500"/>
            </a:lnSpc>
            <a:spcBef>
              <a:spcPts val="0"/>
            </a:spcBef>
            <a:spcAft>
              <a:spcPts val="0"/>
            </a:spcAft>
            <a:buClrTx/>
            <a:buSzTx/>
            <a:buFontTx/>
            <a:buNone/>
            <a:tabLst/>
            <a:defRPr/>
          </a:pPr>
          <a:endParaRPr kumimoji="0" lang="en-US" altLang="ja-JP" sz="700" b="1" i="0" u="none" strike="noStrike" baseline="0">
            <a:solidFill>
              <a:schemeClr val="tx1"/>
            </a:solidFill>
            <a:effectLst/>
            <a:latin typeface="+mn-ea"/>
            <a:ea typeface="+mn-ea"/>
            <a:cs typeface="+mn-cs"/>
          </a:endParaRPr>
        </a:p>
        <a:p>
          <a:pPr marL="0" marR="0" lvl="0" indent="0" algn="l" defTabSz="914400" eaLnBrk="1" fontAlgn="auto" latinLnBrk="0" hangingPunct="1">
            <a:lnSpc>
              <a:spcPts val="1500"/>
            </a:lnSpc>
            <a:spcBef>
              <a:spcPts val="0"/>
            </a:spcBef>
            <a:spcAft>
              <a:spcPts val="0"/>
            </a:spcAft>
            <a:buClrTx/>
            <a:buSzTx/>
            <a:buFontTx/>
            <a:buNone/>
            <a:tabLst/>
            <a:defRPr/>
          </a:pPr>
          <a:r>
            <a:rPr kumimoji="0" lang="en-US" altLang="ja-JP" sz="1200" b="1" i="0" u="none" strike="noStrike" baseline="0">
              <a:solidFill>
                <a:schemeClr val="tx1"/>
              </a:solidFill>
              <a:effectLst/>
              <a:latin typeface="+mn-ea"/>
              <a:ea typeface="+mn-ea"/>
              <a:cs typeface="+mn-cs"/>
            </a:rPr>
            <a:t>【</a:t>
          </a:r>
          <a:r>
            <a:rPr kumimoji="0" lang="ja-JP" altLang="en-US" sz="1200" b="1" i="0" u="none" strike="noStrike" baseline="0">
              <a:solidFill>
                <a:schemeClr val="tx1"/>
              </a:solidFill>
              <a:effectLst/>
              <a:latin typeface="+mn-ea"/>
              <a:ea typeface="+mn-ea"/>
              <a:cs typeface="+mn-cs"/>
            </a:rPr>
            <a:t>入力方法</a:t>
          </a:r>
          <a:r>
            <a:rPr kumimoji="0" lang="en-US" altLang="ja-JP" sz="1200" b="1" i="0" u="none" strike="noStrike" baseline="0">
              <a:solidFill>
                <a:schemeClr val="tx1"/>
              </a:solidFill>
              <a:effectLst/>
              <a:latin typeface="+mn-ea"/>
              <a:ea typeface="+mn-ea"/>
              <a:cs typeface="+mn-cs"/>
            </a:rPr>
            <a:t>】</a:t>
          </a:r>
        </a:p>
        <a:p>
          <a:pPr eaLnBrk="1" fontAlgn="auto" latinLnBrk="0" hangingPunct="1"/>
          <a:r>
            <a:rPr lang="ja-JP" altLang="ja-JP" sz="1100" b="1" i="0" baseline="0">
              <a:solidFill>
                <a:schemeClr val="tx1"/>
              </a:solidFill>
              <a:effectLst/>
              <a:latin typeface="+mn-ea"/>
              <a:ea typeface="+mn-ea"/>
              <a:cs typeface="+mn-cs"/>
            </a:rPr>
            <a:t>前年度に自ら生成した「熱」または「電気」をエネルギー管理権限の異なる他人へ供給した際の当該</a:t>
          </a:r>
          <a:r>
            <a:rPr lang="ja-JP" altLang="ja-JP" sz="1100" b="1" i="0" u="sng" baseline="0">
              <a:solidFill>
                <a:schemeClr val="tx1"/>
              </a:solidFill>
              <a:effectLst/>
              <a:latin typeface="+mn-ea"/>
              <a:ea typeface="+mn-ea"/>
              <a:cs typeface="+mn-cs"/>
            </a:rPr>
            <a:t>供給量にかかる原燃料</a:t>
          </a:r>
          <a:r>
            <a:rPr lang="ja-JP" altLang="en-US" sz="1100" b="1" i="0" u="sng" baseline="0">
              <a:solidFill>
                <a:schemeClr val="tx1"/>
              </a:solidFill>
              <a:effectLst/>
              <a:latin typeface="+mn-ea"/>
              <a:ea typeface="+mn-ea"/>
              <a:cs typeface="+mn-cs"/>
            </a:rPr>
            <a:t>の</a:t>
          </a:r>
          <a:r>
            <a:rPr lang="ja-JP" altLang="ja-JP" sz="1100" b="1" i="0" u="sng" baseline="0">
              <a:solidFill>
                <a:schemeClr val="tx1"/>
              </a:solidFill>
              <a:effectLst/>
              <a:latin typeface="+mn-ea"/>
              <a:ea typeface="+mn-ea"/>
              <a:cs typeface="+mn-cs"/>
            </a:rPr>
            <a:t>量</a:t>
          </a:r>
          <a:r>
            <a:rPr lang="ja-JP" altLang="ja-JP" sz="1100" b="1" i="0" baseline="0">
              <a:solidFill>
                <a:schemeClr val="tx1"/>
              </a:solidFill>
              <a:effectLst/>
              <a:latin typeface="+mn-ea"/>
              <a:ea typeface="+mn-ea"/>
              <a:cs typeface="+mn-cs"/>
            </a:rPr>
            <a:t>を記入</a:t>
          </a:r>
          <a:r>
            <a:rPr lang="ja-JP" altLang="en-US" sz="1100" b="1" i="0" baseline="0">
              <a:solidFill>
                <a:schemeClr val="tx1"/>
              </a:solidFill>
              <a:effectLst/>
              <a:latin typeface="+mn-ea"/>
              <a:ea typeface="+mn-ea"/>
              <a:cs typeface="+mn-cs"/>
            </a:rPr>
            <a:t>してください。</a:t>
          </a:r>
          <a:endParaRPr lang="ja-JP" altLang="ja-JP" sz="1100" b="1">
            <a:solidFill>
              <a:schemeClr val="tx1"/>
            </a:solidFill>
            <a:effectLst/>
            <a:latin typeface="+mn-ea"/>
            <a:ea typeface="+mn-ea"/>
          </a:endParaRPr>
        </a:p>
        <a:p>
          <a:r>
            <a:rPr lang="en-US" altLang="ja-JP" sz="1050" b="0" i="0" baseline="0">
              <a:solidFill>
                <a:schemeClr val="tx1"/>
              </a:solidFill>
              <a:effectLst/>
              <a:latin typeface="+mn-ea"/>
              <a:ea typeface="+mn-ea"/>
              <a:cs typeface="+mn-cs"/>
            </a:rPr>
            <a:t>※</a:t>
          </a:r>
          <a:r>
            <a:rPr lang="ja-JP" altLang="ja-JP" sz="1050" b="0" i="0" baseline="0">
              <a:solidFill>
                <a:schemeClr val="tx1"/>
              </a:solidFill>
              <a:effectLst/>
              <a:latin typeface="+mn-ea"/>
              <a:ea typeface="+mn-ea"/>
              <a:cs typeface="+mn-cs"/>
            </a:rPr>
            <a:t>自家発電した電気を外部に供給した場合は、「外部供給した電力量」を「発電に使用した燃料の量」に換算して各燃料の欄に入力</a:t>
          </a:r>
          <a:endParaRPr lang="ja-JP" altLang="ja-JP" sz="1050">
            <a:solidFill>
              <a:schemeClr val="tx1"/>
            </a:solidFill>
            <a:effectLst/>
            <a:latin typeface="+mn-ea"/>
            <a:ea typeface="+mn-ea"/>
          </a:endParaRP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25</xdr:col>
      <xdr:colOff>104775</xdr:colOff>
      <xdr:row>10</xdr:row>
      <xdr:rowOff>38100</xdr:rowOff>
    </xdr:from>
    <xdr:to>
      <xdr:col>28</xdr:col>
      <xdr:colOff>20640</xdr:colOff>
      <xdr:row>30</xdr:row>
      <xdr:rowOff>113790</xdr:rowOff>
    </xdr:to>
    <xdr:pic>
      <xdr:nvPicPr>
        <xdr:cNvPr id="4" name="図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stretch>
          <a:fillRect/>
        </a:stretch>
      </xdr:blipFill>
      <xdr:spPr>
        <a:xfrm>
          <a:off x="5674995" y="1760220"/>
          <a:ext cx="2270444" cy="4022850"/>
        </a:xfrm>
        <a:prstGeom prst="rect">
          <a:avLst/>
        </a:prstGeom>
        <a:ln w="12700" cmpd="sng">
          <a:solidFill>
            <a:schemeClr val="accent1"/>
          </a:solidFill>
        </a:ln>
      </xdr:spPr>
    </xdr:pic>
    <xdr:clientData/>
  </xdr:twoCellAnchor>
  <xdr:twoCellAnchor editAs="oneCell">
    <xdr:from>
      <xdr:col>28</xdr:col>
      <xdr:colOff>438150</xdr:colOff>
      <xdr:row>10</xdr:row>
      <xdr:rowOff>66675</xdr:rowOff>
    </xdr:from>
    <xdr:to>
      <xdr:col>31</xdr:col>
      <xdr:colOff>28258</xdr:colOff>
      <xdr:row>30</xdr:row>
      <xdr:rowOff>123318</xdr:rowOff>
    </xdr:to>
    <xdr:pic>
      <xdr:nvPicPr>
        <xdr:cNvPr id="5" name="図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2"/>
        <a:stretch>
          <a:fillRect/>
        </a:stretch>
      </xdr:blipFill>
      <xdr:spPr>
        <a:xfrm>
          <a:off x="8385810" y="1788795"/>
          <a:ext cx="2348549" cy="4003803"/>
        </a:xfrm>
        <a:prstGeom prst="rect">
          <a:avLst/>
        </a:prstGeom>
        <a:ln w="12700">
          <a:solidFill>
            <a:schemeClr val="accent1"/>
          </a:solidFill>
        </a:ln>
      </xdr:spPr>
    </xdr:pic>
    <xdr:clientData/>
  </xdr:twoCellAnchor>
  <xdr:twoCellAnchor editAs="oneCell">
    <xdr:from>
      <xdr:col>25</xdr:col>
      <xdr:colOff>107157</xdr:colOff>
      <xdr:row>35</xdr:row>
      <xdr:rowOff>178593</xdr:rowOff>
    </xdr:from>
    <xdr:to>
      <xdr:col>30</xdr:col>
      <xdr:colOff>1704976</xdr:colOff>
      <xdr:row>57</xdr:row>
      <xdr:rowOff>61070</xdr:rowOff>
    </xdr:to>
    <xdr:pic>
      <xdr:nvPicPr>
        <xdr:cNvPr id="7" name="図 6">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1857" y="7569993"/>
          <a:ext cx="5607844" cy="4368752"/>
        </a:xfrm>
        <a:prstGeom prst="rect">
          <a:avLst/>
        </a:prstGeom>
        <a:ln w="88900" cap="sq" cmpd="thickThin">
          <a:solidFill>
            <a:srgbClr val="000000"/>
          </a:solidFill>
          <a:prstDash val="solid"/>
          <a:miter lim="800000"/>
        </a:ln>
        <a:effectLst>
          <a:innerShdw blurRad="76200">
            <a:srgbClr val="000000"/>
          </a:innerShdw>
        </a:effectLst>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57151</xdr:colOff>
      <xdr:row>1</xdr:row>
      <xdr:rowOff>123825</xdr:rowOff>
    </xdr:from>
    <xdr:to>
      <xdr:col>9</xdr:col>
      <xdr:colOff>1314451</xdr:colOff>
      <xdr:row>2</xdr:row>
      <xdr:rowOff>0</xdr:rowOff>
    </xdr:to>
    <xdr:sp macro="" textlink="">
      <xdr:nvSpPr>
        <xdr:cNvPr id="2" name="四角形: 角度付き 1">
          <a:hlinkClick xmlns:r="http://schemas.openxmlformats.org/officeDocument/2006/relationships" r:id="rId4"/>
          <a:extLst>
            <a:ext uri="{FF2B5EF4-FFF2-40B4-BE49-F238E27FC236}">
              <a16:creationId xmlns:a16="http://schemas.microsoft.com/office/drawing/2014/main" id="{82CDC711-B9E1-18B2-9403-2EFA36E8189A}"/>
            </a:ext>
          </a:extLst>
        </xdr:cNvPr>
        <xdr:cNvSpPr/>
      </xdr:nvSpPr>
      <xdr:spPr>
        <a:xfrm>
          <a:off x="1885951" y="457200"/>
          <a:ext cx="1257300" cy="342900"/>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000"/>
            <a:t>使用量１，２シートへ</a:t>
          </a:r>
        </a:p>
      </xdr:txBody>
    </xdr:sp>
    <xdr:clientData/>
  </xdr:twoCellAnchor>
  <xdr:twoCellAnchor>
    <xdr:from>
      <xdr:col>9</xdr:col>
      <xdr:colOff>1504950</xdr:colOff>
      <xdr:row>1</xdr:row>
      <xdr:rowOff>133351</xdr:rowOff>
    </xdr:from>
    <xdr:to>
      <xdr:col>10</xdr:col>
      <xdr:colOff>323850</xdr:colOff>
      <xdr:row>1</xdr:row>
      <xdr:rowOff>457201</xdr:rowOff>
    </xdr:to>
    <xdr:sp macro="" textlink="">
      <xdr:nvSpPr>
        <xdr:cNvPr id="3" name="四角形: 角度付き 2">
          <a:hlinkClick xmlns:r="http://schemas.openxmlformats.org/officeDocument/2006/relationships" r:id="rId5"/>
          <a:extLst>
            <a:ext uri="{FF2B5EF4-FFF2-40B4-BE49-F238E27FC236}">
              <a16:creationId xmlns:a16="http://schemas.microsoft.com/office/drawing/2014/main" id="{AE5B86E9-0B19-431B-994E-4A9D5C870C81}"/>
            </a:ext>
          </a:extLst>
        </xdr:cNvPr>
        <xdr:cNvSpPr/>
      </xdr:nvSpPr>
      <xdr:spPr>
        <a:xfrm>
          <a:off x="3333750" y="466726"/>
          <a:ext cx="1123950" cy="323850"/>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000"/>
            <a:t>使用量３シートへ</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381000</xdr:colOff>
      <xdr:row>0</xdr:row>
      <xdr:rowOff>47625</xdr:rowOff>
    </xdr:from>
    <xdr:to>
      <xdr:col>9</xdr:col>
      <xdr:colOff>1895475</xdr:colOff>
      <xdr:row>0</xdr:row>
      <xdr:rowOff>409575</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FF8E214C-0194-4330-AAF5-F46B48912CC4}"/>
            </a:ext>
          </a:extLst>
        </xdr:cNvPr>
        <xdr:cNvSpPr/>
      </xdr:nvSpPr>
      <xdr:spPr>
        <a:xfrm>
          <a:off x="2209800" y="47625"/>
          <a:ext cx="1514475" cy="361950"/>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使用量１，２シートへ</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276225</xdr:colOff>
      <xdr:row>0</xdr:row>
      <xdr:rowOff>114300</xdr:rowOff>
    </xdr:from>
    <xdr:to>
      <xdr:col>9</xdr:col>
      <xdr:colOff>1762125</xdr:colOff>
      <xdr:row>0</xdr:row>
      <xdr:rowOff>514350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15AE41DD-9547-4AA9-83EE-335D7B063F8A}"/>
            </a:ext>
          </a:extLst>
        </xdr:cNvPr>
        <xdr:cNvSpPr/>
      </xdr:nvSpPr>
      <xdr:spPr>
        <a:xfrm>
          <a:off x="2105025" y="114300"/>
          <a:ext cx="1485900" cy="400050"/>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使用量１，２シートへ</a:t>
          </a:r>
        </a:p>
      </xdr:txBody>
    </xdr:sp>
    <xdr:clientData/>
  </xdr:twoCellAnchor>
  <xdr:twoCellAnchor>
    <xdr:from>
      <xdr:col>15</xdr:col>
      <xdr:colOff>523875</xdr:colOff>
      <xdr:row>8</xdr:row>
      <xdr:rowOff>57150</xdr:rowOff>
    </xdr:from>
    <xdr:to>
      <xdr:col>21</xdr:col>
      <xdr:colOff>328613</xdr:colOff>
      <xdr:row>12</xdr:row>
      <xdr:rowOff>161925</xdr:rowOff>
    </xdr:to>
    <xdr:sp macro="" textlink="">
      <xdr:nvSpPr>
        <xdr:cNvPr id="3" name="テキスト ボックス 2">
          <a:extLst>
            <a:ext uri="{FF2B5EF4-FFF2-40B4-BE49-F238E27FC236}">
              <a16:creationId xmlns:a16="http://schemas.microsoft.com/office/drawing/2014/main" id="{783A1239-D6E3-4F20-B445-AF119A6ADB14}"/>
            </a:ext>
          </a:extLst>
        </xdr:cNvPr>
        <xdr:cNvSpPr txBox="1"/>
      </xdr:nvSpPr>
      <xdr:spPr>
        <a:xfrm>
          <a:off x="10096500" y="2590800"/>
          <a:ext cx="4491038"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X</a:t>
          </a:r>
          <a:r>
            <a:rPr kumimoji="1" lang="ja-JP" altLang="en-US" sz="1100" b="1"/>
            <a:t>列の関数を「</a:t>
          </a:r>
          <a:r>
            <a:rPr kumimoji="1" lang="en-US" altLang="ja-JP" sz="1100" b="1"/>
            <a:t>=LEFT(I7,5)</a:t>
          </a:r>
          <a:r>
            <a:rPr kumimoji="1" lang="ja-JP" altLang="en-US" sz="1100" b="1"/>
            <a:t>」から「</a:t>
          </a:r>
          <a:r>
            <a:rPr kumimoji="1" lang="en-US" altLang="ja-JP" sz="1100" b="1"/>
            <a:t>=LEFT(I7,3)</a:t>
          </a:r>
          <a:r>
            <a:rPr kumimoji="1" lang="ja-JP" altLang="en-US" sz="1100" b="1"/>
            <a:t>」に変更。（令和８年７月２日）</a:t>
          </a:r>
          <a:endParaRPr kumimoji="1" lang="en-US" altLang="ja-JP" sz="1100" b="1"/>
        </a:p>
        <a:p>
          <a:r>
            <a:rPr kumimoji="1" lang="en-US" altLang="ja-JP" sz="1100"/>
            <a:t>※</a:t>
          </a:r>
          <a:r>
            <a:rPr kumimoji="1" lang="ja-JP" altLang="en-US" sz="1100"/>
            <a:t>電力、ガスは引き続き</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=LEFT(I7,5)</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のままです</a:t>
          </a:r>
          <a:endParaRPr kumimoji="1" lang="en-US" altLang="ja-JP" sz="1100">
            <a:solidFill>
              <a:schemeClr val="dk1"/>
            </a:solidFill>
            <a:effectLst/>
            <a:latin typeface="+mn-lt"/>
            <a:ea typeface="+mn-ea"/>
            <a:cs typeface="+mn-cs"/>
          </a:endParaRPr>
        </a:p>
        <a:p>
          <a:r>
            <a:rPr kumimoji="1" lang="en-US" altLang="ja-JP" sz="1100"/>
            <a:t>【</a:t>
          </a:r>
          <a:r>
            <a:rPr kumimoji="1" lang="ja-JP" altLang="en-US" sz="1100"/>
            <a:t>理由</a:t>
          </a:r>
          <a:r>
            <a:rPr kumimoji="1" lang="en-US" altLang="ja-JP" sz="1100"/>
            <a:t>】</a:t>
          </a:r>
          <a:r>
            <a:rPr kumimoji="1" lang="ja-JP" altLang="en-US" sz="1100"/>
            <a:t>メニューの桁数が電気、ガスと異なるため、</a:t>
          </a:r>
          <a:r>
            <a:rPr kumimoji="1" lang="en-US" altLang="ja-JP" sz="1100"/>
            <a:t>X</a:t>
          </a:r>
          <a:r>
            <a:rPr kumimoji="1" lang="ja-JP" altLang="en-US" sz="1100"/>
            <a:t>列では３桁拾う形にしないと</a:t>
          </a:r>
          <a:r>
            <a:rPr kumimoji="1" lang="en-US" altLang="ja-JP" sz="1100"/>
            <a:t>V</a:t>
          </a:r>
          <a:r>
            <a:rPr kumimoji="1" lang="ja-JP" altLang="en-US" sz="1100"/>
            <a:t>列の残差行を拾う式が正しく動作しないため。</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0</xdr:row>
      <xdr:rowOff>0</xdr:rowOff>
    </xdr:from>
    <xdr:to>
      <xdr:col>4</xdr:col>
      <xdr:colOff>304800</xdr:colOff>
      <xdr:row>1</xdr:row>
      <xdr:rowOff>114300</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F19CE3F5-124A-4B78-ADC4-EAE0398003EF}"/>
            </a:ext>
          </a:extLst>
        </xdr:cNvPr>
        <xdr:cNvSpPr/>
      </xdr:nvSpPr>
      <xdr:spPr>
        <a:xfrm>
          <a:off x="1819275" y="0"/>
          <a:ext cx="1162050" cy="381000"/>
        </a:xfrm>
        <a:prstGeom prst="bevel">
          <a:avLst/>
        </a:prstGeom>
        <a:solidFill>
          <a:srgbClr val="4F81BD"/>
        </a:solidFill>
        <a:ln w="25400" cap="flat" cmpd="sng" algn="ctr">
          <a:solidFill>
            <a:srgbClr val="4F81BD">
              <a:shade val="15000"/>
            </a:srgbClr>
          </a:solidFill>
          <a:prstDash val="solid"/>
        </a:ln>
        <a:effectLst/>
      </xdr:spPr>
      <xdr:txBody>
        <a:bodyPr vertOverflow="clip" horzOverflow="clip" lIns="36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はじめにシートへ</a:t>
          </a:r>
        </a:p>
      </xdr:txBody>
    </xdr:sp>
    <xdr:clientData/>
  </xdr:twoCellAnchor>
  <xdr:twoCellAnchor>
    <xdr:from>
      <xdr:col>5</xdr:col>
      <xdr:colOff>0</xdr:colOff>
      <xdr:row>0</xdr:row>
      <xdr:rowOff>0</xdr:rowOff>
    </xdr:from>
    <xdr:to>
      <xdr:col>6</xdr:col>
      <xdr:colOff>400050</xdr:colOff>
      <xdr:row>1</xdr:row>
      <xdr:rowOff>76200</xdr:rowOff>
    </xdr:to>
    <xdr:sp macro="" textlink="">
      <xdr:nvSpPr>
        <xdr:cNvPr id="2" name="四角形: 角度付き 1">
          <a:hlinkClick xmlns:r="http://schemas.openxmlformats.org/officeDocument/2006/relationships" r:id="rId2"/>
          <a:extLst>
            <a:ext uri="{FF2B5EF4-FFF2-40B4-BE49-F238E27FC236}">
              <a16:creationId xmlns:a16="http://schemas.microsoft.com/office/drawing/2014/main" id="{07896639-75D3-4C54-BA7E-ED944532F805}"/>
            </a:ext>
          </a:extLst>
        </xdr:cNvPr>
        <xdr:cNvSpPr/>
      </xdr:nvSpPr>
      <xdr:spPr>
        <a:xfrm>
          <a:off x="3533775" y="0"/>
          <a:ext cx="1257300" cy="342900"/>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000"/>
            <a:t>使用量１，２シートへ</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32</xdr:row>
          <xdr:rowOff>85725</xdr:rowOff>
        </xdr:from>
        <xdr:to>
          <xdr:col>0</xdr:col>
          <xdr:colOff>371475</xdr:colOff>
          <xdr:row>32</xdr:row>
          <xdr:rowOff>295275</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3E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30</xdr:row>
          <xdr:rowOff>114300</xdr:rowOff>
        </xdr:from>
        <xdr:to>
          <xdr:col>0</xdr:col>
          <xdr:colOff>342900</xdr:colOff>
          <xdr:row>30</xdr:row>
          <xdr:rowOff>295275</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3E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34</xdr:row>
          <xdr:rowOff>76200</xdr:rowOff>
        </xdr:from>
        <xdr:to>
          <xdr:col>0</xdr:col>
          <xdr:colOff>371475</xdr:colOff>
          <xdr:row>34</xdr:row>
          <xdr:rowOff>276225</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3E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18</xdr:row>
          <xdr:rowOff>66675</xdr:rowOff>
        </xdr:from>
        <xdr:to>
          <xdr:col>4</xdr:col>
          <xdr:colOff>19050</xdr:colOff>
          <xdr:row>18</xdr:row>
          <xdr:rowOff>295275</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3E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19</xdr:row>
          <xdr:rowOff>47625</xdr:rowOff>
        </xdr:from>
        <xdr:to>
          <xdr:col>4</xdr:col>
          <xdr:colOff>38100</xdr:colOff>
          <xdr:row>19</xdr:row>
          <xdr:rowOff>314325</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3E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20</xdr:row>
          <xdr:rowOff>38100</xdr:rowOff>
        </xdr:from>
        <xdr:to>
          <xdr:col>4</xdr:col>
          <xdr:colOff>38100</xdr:colOff>
          <xdr:row>20</xdr:row>
          <xdr:rowOff>314325</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3E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47625</xdr:rowOff>
        </xdr:from>
        <xdr:to>
          <xdr:col>10</xdr:col>
          <xdr:colOff>28575</xdr:colOff>
          <xdr:row>21</xdr:row>
          <xdr:rowOff>342900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3E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21</xdr:row>
          <xdr:rowOff>57150</xdr:rowOff>
        </xdr:from>
        <xdr:to>
          <xdr:col>12</xdr:col>
          <xdr:colOff>9525</xdr:colOff>
          <xdr:row>21</xdr:row>
          <xdr:rowOff>342900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3E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FFFF" mc:Ignorable="a14" a14:legacySpreadsheetColorIndex="9"/>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47625</xdr:rowOff>
        </xdr:from>
        <xdr:to>
          <xdr:col>4</xdr:col>
          <xdr:colOff>0</xdr:colOff>
          <xdr:row>21</xdr:row>
          <xdr:rowOff>295275</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3E00-00000AD40000}"/>
                </a:ext>
              </a:extLst>
            </xdr:cNvPr>
            <xdr:cNvSpPr/>
          </xdr:nvSpPr>
          <xdr:spPr bwMode="auto">
            <a:xfrm>
              <a:off x="0" y="0"/>
              <a:ext cx="0" cy="0"/>
            </a:xfrm>
            <a:prstGeom prst="rect">
              <a:avLst/>
            </a:prstGeom>
            <a:noFill/>
            <a:ln w="9525">
              <a:solidFill>
                <a:srgbClr val="FFFFFF" mc:Ignorable="a14" a14:legacySpreadsheetColorIndex="9"/>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twoCellAnchor>
    <xdr:from>
      <xdr:col>43</xdr:col>
      <xdr:colOff>72571</xdr:colOff>
      <xdr:row>4</xdr:row>
      <xdr:rowOff>90714</xdr:rowOff>
    </xdr:from>
    <xdr:to>
      <xdr:col>43</xdr:col>
      <xdr:colOff>272143</xdr:colOff>
      <xdr:row>4</xdr:row>
      <xdr:rowOff>217714</xdr:rowOff>
    </xdr:to>
    <xdr:sp macro="" textlink="">
      <xdr:nvSpPr>
        <xdr:cNvPr id="2" name="左矢印 1">
          <a:extLst>
            <a:ext uri="{FF2B5EF4-FFF2-40B4-BE49-F238E27FC236}">
              <a16:creationId xmlns:a16="http://schemas.microsoft.com/office/drawing/2014/main" id="{00000000-0008-0000-3D00-000002000000}"/>
            </a:ext>
          </a:extLst>
        </xdr:cNvPr>
        <xdr:cNvSpPr/>
      </xdr:nvSpPr>
      <xdr:spPr>
        <a:xfrm>
          <a:off x="6776357" y="943428"/>
          <a:ext cx="199572" cy="1270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272143</xdr:colOff>
      <xdr:row>3</xdr:row>
      <xdr:rowOff>154213</xdr:rowOff>
    </xdr:from>
    <xdr:to>
      <xdr:col>46</xdr:col>
      <xdr:colOff>460903</xdr:colOff>
      <xdr:row>5</xdr:row>
      <xdr:rowOff>163285</xdr:rowOff>
    </xdr:to>
    <xdr:sp macro="" textlink="">
      <xdr:nvSpPr>
        <xdr:cNvPr id="13" name="角丸四角形吹き出し 12">
          <a:extLst>
            <a:ext uri="{FF2B5EF4-FFF2-40B4-BE49-F238E27FC236}">
              <a16:creationId xmlns:a16="http://schemas.microsoft.com/office/drawing/2014/main" id="{00000000-0008-0000-3D00-00000D000000}"/>
            </a:ext>
          </a:extLst>
        </xdr:cNvPr>
        <xdr:cNvSpPr/>
      </xdr:nvSpPr>
      <xdr:spPr>
        <a:xfrm>
          <a:off x="6975929" y="780142"/>
          <a:ext cx="2202617" cy="471714"/>
        </a:xfrm>
        <a:prstGeom prst="wedgeRoundRectCallout">
          <a:avLst>
            <a:gd name="adj1" fmla="val -42780"/>
            <a:gd name="adj2" fmla="val 26090"/>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0" lang="ja-JP" altLang="en-US" sz="1000" b="0">
              <a:solidFill>
                <a:schemeClr val="tx1"/>
              </a:solidFill>
              <a:effectLst/>
              <a:latin typeface="+mn-lt"/>
              <a:ea typeface="+mn-ea"/>
              <a:cs typeface="+mn-cs"/>
            </a:rPr>
            <a:t>提出日を必ずご記入ください</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電子申請する日付を記入してください</a:t>
          </a:r>
          <a:endParaRPr kumimoji="1" lang="en-US" altLang="ja-JP" sz="1000" b="0">
            <a:solidFill>
              <a:schemeClr val="tx1"/>
            </a:solidFill>
            <a:effectLst/>
            <a:latin typeface="+mn-lt"/>
            <a:ea typeface="+mn-ea"/>
            <a:cs typeface="+mn-cs"/>
          </a:endParaRPr>
        </a:p>
      </xdr:txBody>
    </xdr:sp>
    <xdr:clientData/>
  </xdr:twoCellAnchor>
  <xdr:twoCellAnchor>
    <xdr:from>
      <xdr:col>43</xdr:col>
      <xdr:colOff>457200</xdr:colOff>
      <xdr:row>21</xdr:row>
      <xdr:rowOff>295275</xdr:rowOff>
    </xdr:from>
    <xdr:to>
      <xdr:col>45</xdr:col>
      <xdr:colOff>457200</xdr:colOff>
      <xdr:row>22</xdr:row>
      <xdr:rowOff>342900</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272EDAB6-F5AF-4319-855A-877CC2F4DE40}"/>
            </a:ext>
          </a:extLst>
        </xdr:cNvPr>
        <xdr:cNvSpPr/>
      </xdr:nvSpPr>
      <xdr:spPr>
        <a:xfrm>
          <a:off x="7877175" y="6305550"/>
          <a:ext cx="1485900" cy="400050"/>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使用量１，２シートへ</a:t>
          </a:r>
        </a:p>
      </xdr:txBody>
    </xdr:sp>
    <xdr:clientData/>
  </xdr:twoCellAnchor>
  <xdr:twoCellAnchor>
    <xdr:from>
      <xdr:col>43</xdr:col>
      <xdr:colOff>361950</xdr:colOff>
      <xdr:row>6</xdr:row>
      <xdr:rowOff>47626</xdr:rowOff>
    </xdr:from>
    <xdr:to>
      <xdr:col>48</xdr:col>
      <xdr:colOff>304800</xdr:colOff>
      <xdr:row>8</xdr:row>
      <xdr:rowOff>228600</xdr:rowOff>
    </xdr:to>
    <xdr:sp macro="" textlink="">
      <xdr:nvSpPr>
        <xdr:cNvPr id="3" name="角丸四角形吹き出し 7">
          <a:extLst>
            <a:ext uri="{FF2B5EF4-FFF2-40B4-BE49-F238E27FC236}">
              <a16:creationId xmlns:a16="http://schemas.microsoft.com/office/drawing/2014/main" id="{485A5C6F-290B-4200-A335-6C49AC53F29E}"/>
            </a:ext>
          </a:extLst>
        </xdr:cNvPr>
        <xdr:cNvSpPr/>
      </xdr:nvSpPr>
      <xdr:spPr>
        <a:xfrm>
          <a:off x="7781925" y="1447801"/>
          <a:ext cx="3543300" cy="942974"/>
        </a:xfrm>
        <a:prstGeom prst="wedgeRoundRectCallout">
          <a:avLst>
            <a:gd name="adj1" fmla="val -42780"/>
            <a:gd name="adj2" fmla="val 26090"/>
            <a:gd name="adj3" fmla="val 16667"/>
          </a:avLst>
        </a:prstGeom>
        <a:solidFill>
          <a:schemeClr val="bg1"/>
        </a:solidFill>
        <a:ln w="12700">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spcCol="0" rtlCol="0" anchor="ctr" anchorCtr="0"/>
        <a:lstStyle/>
        <a:p>
          <a:pPr algn="l"/>
          <a:r>
            <a:rPr kumimoji="0" lang="ja-JP" altLang="en-US" sz="1000" b="0">
              <a:solidFill>
                <a:schemeClr val="tx1"/>
              </a:solidFill>
              <a:effectLst/>
              <a:latin typeface="+mn-lt"/>
              <a:ea typeface="+mn-ea"/>
              <a:cs typeface="+mn-cs"/>
            </a:rPr>
            <a:t>代表者から権限を委任されている者が提出する場合は</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、委任状を添付した上で、受任者の名前で提出してください</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前年度までに委任状を提出しており、代表者及び受任者に</a:t>
          </a:r>
          <a:endParaRPr kumimoji="0" lang="en-US" altLang="ja-JP" sz="1000" b="0">
            <a:solidFill>
              <a:schemeClr val="tx1"/>
            </a:solidFill>
            <a:effectLst/>
            <a:latin typeface="+mn-lt"/>
            <a:ea typeface="+mn-ea"/>
            <a:cs typeface="+mn-cs"/>
          </a:endParaRPr>
        </a:p>
        <a:p>
          <a:pPr algn="l"/>
          <a:r>
            <a:rPr kumimoji="0" lang="ja-JP" altLang="en-US" sz="1000" b="0">
              <a:solidFill>
                <a:schemeClr val="tx1"/>
              </a:solidFill>
              <a:effectLst/>
              <a:latin typeface="+mn-lt"/>
              <a:ea typeface="+mn-ea"/>
              <a:cs typeface="+mn-cs"/>
            </a:rPr>
            <a:t>変更がない場合は委任状の提出は不要です</a:t>
          </a:r>
        </a:p>
        <a:p>
          <a:pPr algn="l"/>
          <a:r>
            <a:rPr kumimoji="0" lang="ja-JP" altLang="en-US" sz="1000" b="0">
              <a:solidFill>
                <a:schemeClr val="tx1"/>
              </a:solidFill>
              <a:effectLst/>
              <a:latin typeface="+mn-lt"/>
              <a:ea typeface="+mn-ea"/>
              <a:cs typeface="+mn-cs"/>
            </a:rPr>
            <a:t> </a:t>
          </a:r>
          <a:endParaRPr kumimoji="1" lang="en-US" altLang="ja-JP" sz="1000" b="0">
            <a:solidFill>
              <a:schemeClr val="tx1"/>
            </a:solidFill>
            <a:effectLst/>
            <a:latin typeface="+mn-lt"/>
            <a:ea typeface="+mn-ea"/>
            <a:cs typeface="+mn-cs"/>
          </a:endParaRPr>
        </a:p>
      </xdr:txBody>
    </xdr:sp>
    <xdr:clientData/>
  </xdr:twoCellAnchor>
  <xdr:twoCellAnchor>
    <xdr:from>
      <xdr:col>43</xdr:col>
      <xdr:colOff>19050</xdr:colOff>
      <xdr:row>6</xdr:row>
      <xdr:rowOff>304800</xdr:rowOff>
    </xdr:from>
    <xdr:to>
      <xdr:col>43</xdr:col>
      <xdr:colOff>361950</xdr:colOff>
      <xdr:row>7</xdr:row>
      <xdr:rowOff>190500</xdr:rowOff>
    </xdr:to>
    <xdr:sp macro="" textlink="">
      <xdr:nvSpPr>
        <xdr:cNvPr id="5" name="左矢印 8">
          <a:extLst>
            <a:ext uri="{FF2B5EF4-FFF2-40B4-BE49-F238E27FC236}">
              <a16:creationId xmlns:a16="http://schemas.microsoft.com/office/drawing/2014/main" id="{7AB53625-B87C-439E-9605-DB671095CAC0}"/>
            </a:ext>
          </a:extLst>
        </xdr:cNvPr>
        <xdr:cNvSpPr/>
      </xdr:nvSpPr>
      <xdr:spPr>
        <a:xfrm>
          <a:off x="7439025" y="1704975"/>
          <a:ext cx="342900" cy="2667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190501</xdr:colOff>
          <xdr:row>33</xdr:row>
          <xdr:rowOff>285751</xdr:rowOff>
        </xdr:from>
        <xdr:to>
          <xdr:col>10</xdr:col>
          <xdr:colOff>200025</xdr:colOff>
          <xdr:row>35</xdr:row>
          <xdr:rowOff>31751</xdr:rowOff>
        </xdr:to>
        <xdr:grpSp>
          <xdr:nvGrpSpPr>
            <xdr:cNvPr id="57" name="グループ化 56">
              <a:extLst>
                <a:ext uri="{FF2B5EF4-FFF2-40B4-BE49-F238E27FC236}">
                  <a16:creationId xmlns:a16="http://schemas.microsoft.com/office/drawing/2014/main" id="{98A26F00-0F6F-D32E-A3DB-21E9F2D139B8}"/>
                </a:ext>
              </a:extLst>
            </xdr:cNvPr>
            <xdr:cNvGrpSpPr/>
          </xdr:nvGrpSpPr>
          <xdr:grpSpPr>
            <a:xfrm>
              <a:off x="2343151" y="10201276"/>
              <a:ext cx="3457574" cy="355600"/>
              <a:chOff x="2360084" y="10236097"/>
              <a:chExt cx="3449108" cy="359833"/>
            </a:xfrm>
          </xdr:grpSpPr>
          <xdr:sp macro="" textlink="">
            <xdr:nvSpPr>
              <xdr:cNvPr id="84013" name="Option Button 45" hidden="1">
                <a:extLst>
                  <a:ext uri="{63B3BB69-23CF-44E3-9099-C40C66FF867C}">
                    <a14:compatExt spid="_x0000_s84013"/>
                  </a:ext>
                  <a:ext uri="{FF2B5EF4-FFF2-40B4-BE49-F238E27FC236}">
                    <a16:creationId xmlns:a16="http://schemas.microsoft.com/office/drawing/2014/main" id="{00000000-0008-0000-3F00-00002D480100}"/>
                  </a:ext>
                </a:extLst>
              </xdr:cNvPr>
              <xdr:cNvSpPr/>
            </xdr:nvSpPr>
            <xdr:spPr bwMode="auto">
              <a:xfrm>
                <a:off x="2569120" y="10278708"/>
                <a:ext cx="304054" cy="2432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14" name="Option Button 46" hidden="1">
                <a:extLst>
                  <a:ext uri="{63B3BB69-23CF-44E3-9099-C40C66FF867C}">
                    <a14:compatExt spid="_x0000_s84014"/>
                  </a:ext>
                  <a:ext uri="{FF2B5EF4-FFF2-40B4-BE49-F238E27FC236}">
                    <a16:creationId xmlns:a16="http://schemas.microsoft.com/office/drawing/2014/main" id="{00000000-0008-0000-3F00-00002E480100}"/>
                  </a:ext>
                </a:extLst>
              </xdr:cNvPr>
              <xdr:cNvSpPr/>
            </xdr:nvSpPr>
            <xdr:spPr bwMode="auto">
              <a:xfrm>
                <a:off x="3652311" y="10278708"/>
                <a:ext cx="304054" cy="2432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15" name="Option Button 47" hidden="1">
                <a:extLst>
                  <a:ext uri="{63B3BB69-23CF-44E3-9099-C40C66FF867C}">
                    <a14:compatExt spid="_x0000_s84015"/>
                  </a:ext>
                  <a:ext uri="{FF2B5EF4-FFF2-40B4-BE49-F238E27FC236}">
                    <a16:creationId xmlns:a16="http://schemas.microsoft.com/office/drawing/2014/main" id="{00000000-0008-0000-3F00-00002F480100}"/>
                  </a:ext>
                </a:extLst>
              </xdr:cNvPr>
              <xdr:cNvSpPr/>
            </xdr:nvSpPr>
            <xdr:spPr bwMode="auto">
              <a:xfrm>
                <a:off x="4802014" y="10278708"/>
                <a:ext cx="304054" cy="2432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12" name="Group Box 44" hidden="1">
                <a:extLst>
                  <a:ext uri="{63B3BB69-23CF-44E3-9099-C40C66FF867C}">
                    <a14:compatExt spid="_x0000_s84012"/>
                  </a:ext>
                  <a:ext uri="{FF2B5EF4-FFF2-40B4-BE49-F238E27FC236}">
                    <a16:creationId xmlns:a16="http://schemas.microsoft.com/office/drawing/2014/main" id="{00000000-0008-0000-3F00-00002C480100}"/>
                  </a:ext>
                </a:extLst>
              </xdr:cNvPr>
              <xdr:cNvSpPr/>
            </xdr:nvSpPr>
            <xdr:spPr bwMode="auto">
              <a:xfrm>
                <a:off x="2360084" y="10236097"/>
                <a:ext cx="3449108" cy="35983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228600</xdr:colOff>
          <xdr:row>16</xdr:row>
          <xdr:rowOff>247650</xdr:rowOff>
        </xdr:from>
        <xdr:to>
          <xdr:col>11</xdr:col>
          <xdr:colOff>666750</xdr:colOff>
          <xdr:row>18</xdr:row>
          <xdr:rowOff>47625</xdr:rowOff>
        </xdr:to>
        <xdr:grpSp>
          <xdr:nvGrpSpPr>
            <xdr:cNvPr id="56" name="グループ化 55">
              <a:extLst>
                <a:ext uri="{FF2B5EF4-FFF2-40B4-BE49-F238E27FC236}">
                  <a16:creationId xmlns:a16="http://schemas.microsoft.com/office/drawing/2014/main" id="{F532C190-CFAD-BE4B-2EE8-D13FE519BB49}"/>
                </a:ext>
              </a:extLst>
            </xdr:cNvPr>
            <xdr:cNvGrpSpPr/>
          </xdr:nvGrpSpPr>
          <xdr:grpSpPr>
            <a:xfrm>
              <a:off x="2381250" y="4410075"/>
              <a:ext cx="4333875" cy="409575"/>
              <a:chOff x="2381250" y="4410075"/>
              <a:chExt cx="4333875" cy="409575"/>
            </a:xfrm>
          </xdr:grpSpPr>
          <xdr:sp macro="" textlink="">
            <xdr:nvSpPr>
              <xdr:cNvPr id="84024" name="Option Button 56" hidden="1">
                <a:extLst>
                  <a:ext uri="{63B3BB69-23CF-44E3-9099-C40C66FF867C}">
                    <a14:compatExt spid="_x0000_s84024"/>
                  </a:ext>
                  <a:ext uri="{FF2B5EF4-FFF2-40B4-BE49-F238E27FC236}">
                    <a16:creationId xmlns:a16="http://schemas.microsoft.com/office/drawing/2014/main" id="{00000000-0008-0000-3F00-000038480100}"/>
                  </a:ext>
                </a:extLst>
              </xdr:cNvPr>
              <xdr:cNvSpPr/>
            </xdr:nvSpPr>
            <xdr:spPr bwMode="auto">
              <a:xfrm>
                <a:off x="2533650" y="449580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25" name="Option Button 57" hidden="1">
                <a:extLst>
                  <a:ext uri="{63B3BB69-23CF-44E3-9099-C40C66FF867C}">
                    <a14:compatExt spid="_x0000_s84025"/>
                  </a:ext>
                  <a:ext uri="{FF2B5EF4-FFF2-40B4-BE49-F238E27FC236}">
                    <a16:creationId xmlns:a16="http://schemas.microsoft.com/office/drawing/2014/main" id="{00000000-0008-0000-3F00-000039480100}"/>
                  </a:ext>
                </a:extLst>
              </xdr:cNvPr>
              <xdr:cNvSpPr/>
            </xdr:nvSpPr>
            <xdr:spPr bwMode="auto">
              <a:xfrm>
                <a:off x="3990975" y="449580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30" name="Option Button 62" hidden="1">
                <a:extLst>
                  <a:ext uri="{63B3BB69-23CF-44E3-9099-C40C66FF867C}">
                    <a14:compatExt spid="_x0000_s84030"/>
                  </a:ext>
                  <a:ext uri="{FF2B5EF4-FFF2-40B4-BE49-F238E27FC236}">
                    <a16:creationId xmlns:a16="http://schemas.microsoft.com/office/drawing/2014/main" id="{00000000-0008-0000-3F00-00003E480100}"/>
                  </a:ext>
                </a:extLst>
              </xdr:cNvPr>
              <xdr:cNvSpPr/>
            </xdr:nvSpPr>
            <xdr:spPr bwMode="auto">
              <a:xfrm>
                <a:off x="5743575" y="449580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27" name="Group Box 59" hidden="1">
                <a:extLst>
                  <a:ext uri="{63B3BB69-23CF-44E3-9099-C40C66FF867C}">
                    <a14:compatExt spid="_x0000_s84027"/>
                  </a:ext>
                  <a:ext uri="{FF2B5EF4-FFF2-40B4-BE49-F238E27FC236}">
                    <a16:creationId xmlns:a16="http://schemas.microsoft.com/office/drawing/2014/main" id="{00000000-0008-0000-3F00-00003B480100}"/>
                  </a:ext>
                </a:extLst>
              </xdr:cNvPr>
              <xdr:cNvSpPr/>
            </xdr:nvSpPr>
            <xdr:spPr bwMode="auto">
              <a:xfrm>
                <a:off x="2381250" y="4410075"/>
                <a:ext cx="4333875" cy="40957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twoCellAnchor>
    <xdr:from>
      <xdr:col>23</xdr:col>
      <xdr:colOff>428625</xdr:colOff>
      <xdr:row>5</xdr:row>
      <xdr:rowOff>9525</xdr:rowOff>
    </xdr:from>
    <xdr:to>
      <xdr:col>25</xdr:col>
      <xdr:colOff>542925</xdr:colOff>
      <xdr:row>6</xdr:row>
      <xdr:rowOff>104775</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5A5F356D-CD6D-47E5-A546-24C3C0308575}"/>
            </a:ext>
          </a:extLst>
        </xdr:cNvPr>
        <xdr:cNvSpPr/>
      </xdr:nvSpPr>
      <xdr:spPr>
        <a:xfrm>
          <a:off x="8467725" y="819150"/>
          <a:ext cx="1485900" cy="400050"/>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使用量１，２シートへ</a:t>
          </a:r>
        </a:p>
      </xdr:txBody>
    </xdr:sp>
    <xdr:clientData/>
  </xdr:twoCellAnchor>
  <xdr:twoCellAnchor>
    <xdr:from>
      <xdr:col>23</xdr:col>
      <xdr:colOff>514350</xdr:colOff>
      <xdr:row>22</xdr:row>
      <xdr:rowOff>152400</xdr:rowOff>
    </xdr:from>
    <xdr:to>
      <xdr:col>25</xdr:col>
      <xdr:colOff>400050</xdr:colOff>
      <xdr:row>23</xdr:row>
      <xdr:rowOff>219075</xdr:rowOff>
    </xdr:to>
    <xdr:sp macro="" textlink="">
      <xdr:nvSpPr>
        <xdr:cNvPr id="5" name="四角形: 角度付き 4">
          <a:hlinkClick xmlns:r="http://schemas.openxmlformats.org/officeDocument/2006/relationships" r:id="rId2"/>
          <a:extLst>
            <a:ext uri="{FF2B5EF4-FFF2-40B4-BE49-F238E27FC236}">
              <a16:creationId xmlns:a16="http://schemas.microsoft.com/office/drawing/2014/main" id="{8FF7824E-EE13-4EBA-B15F-5587EC374E00}"/>
            </a:ext>
          </a:extLst>
        </xdr:cNvPr>
        <xdr:cNvSpPr/>
      </xdr:nvSpPr>
      <xdr:spPr>
        <a:xfrm>
          <a:off x="8553450" y="6715125"/>
          <a:ext cx="1257300" cy="371475"/>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000"/>
            <a:t>使用量３シートへ</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9.bin"/><Relationship Id="rId4" Type="http://schemas.openxmlformats.org/officeDocument/2006/relationships/comments" Target="../comments2.xml"/></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0.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1.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2.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3.bin"/></Relationships>
</file>

<file path=xl/worksheets/_rels/sheet63.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3.vml"/><Relationship Id="rId7" Type="http://schemas.openxmlformats.org/officeDocument/2006/relationships/ctrlProp" Target="../ctrlProps/ctrlProp6.xml"/><Relationship Id="rId12" Type="http://schemas.openxmlformats.org/officeDocument/2006/relationships/ctrlProp" Target="../ctrlProps/ctrlProp11.xml"/><Relationship Id="rId2" Type="http://schemas.openxmlformats.org/officeDocument/2006/relationships/drawing" Target="../drawings/drawing8.xml"/><Relationship Id="rId1" Type="http://schemas.openxmlformats.org/officeDocument/2006/relationships/printerSettings" Target="../printerSettings/printerSettings54.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0" Type="http://schemas.openxmlformats.org/officeDocument/2006/relationships/ctrlProp" Target="../ctrlProps/ctrlProp9.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_rels/sheet64.xml.rels><?xml version="1.0" encoding="UTF-8" standalone="yes"?>
<Relationships xmlns="http://schemas.openxmlformats.org/package/2006/relationships"><Relationship Id="rId8" Type="http://schemas.openxmlformats.org/officeDocument/2006/relationships/ctrlProp" Target="../ctrlProps/ctrlProp16.xml"/><Relationship Id="rId3" Type="http://schemas.openxmlformats.org/officeDocument/2006/relationships/vmlDrawing" Target="../drawings/vmlDrawing4.vml"/><Relationship Id="rId7" Type="http://schemas.openxmlformats.org/officeDocument/2006/relationships/ctrlProp" Target="../ctrlProps/ctrlProp15.xml"/><Relationship Id="rId2" Type="http://schemas.openxmlformats.org/officeDocument/2006/relationships/drawing" Target="../drawings/drawing9.xml"/><Relationship Id="rId1" Type="http://schemas.openxmlformats.org/officeDocument/2006/relationships/printerSettings" Target="../printerSettings/printerSettings55.bin"/><Relationship Id="rId6" Type="http://schemas.openxmlformats.org/officeDocument/2006/relationships/ctrlProp" Target="../ctrlProps/ctrlProp14.xml"/><Relationship Id="rId11" Type="http://schemas.openxmlformats.org/officeDocument/2006/relationships/ctrlProp" Target="../ctrlProps/ctrlProp19.xml"/><Relationship Id="rId5" Type="http://schemas.openxmlformats.org/officeDocument/2006/relationships/ctrlProp" Target="../ctrlProps/ctrlProp13.xml"/><Relationship Id="rId10" Type="http://schemas.openxmlformats.org/officeDocument/2006/relationships/ctrlProp" Target="../ctrlProps/ctrlProp18.xml"/><Relationship Id="rId4" Type="http://schemas.openxmlformats.org/officeDocument/2006/relationships/ctrlProp" Target="../ctrlProps/ctrlProp12.xml"/><Relationship Id="rId9" Type="http://schemas.openxmlformats.org/officeDocument/2006/relationships/ctrlProp" Target="../ctrlProps/ctrlProp17.xml"/></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6.bin"/></Relationships>
</file>

<file path=xl/worksheets/_rels/sheet66.xml.rels><?xml version="1.0" encoding="UTF-8" standalone="yes"?>
<Relationships xmlns="http://schemas.openxmlformats.org/package/2006/relationships"><Relationship Id="rId26" Type="http://schemas.openxmlformats.org/officeDocument/2006/relationships/ctrlProp" Target="../ctrlProps/ctrlProp42.xml"/><Relationship Id="rId21" Type="http://schemas.openxmlformats.org/officeDocument/2006/relationships/ctrlProp" Target="../ctrlProps/ctrlProp37.xml"/><Relationship Id="rId42" Type="http://schemas.openxmlformats.org/officeDocument/2006/relationships/ctrlProp" Target="../ctrlProps/ctrlProp58.xml"/><Relationship Id="rId47" Type="http://schemas.openxmlformats.org/officeDocument/2006/relationships/ctrlProp" Target="../ctrlProps/ctrlProp63.xml"/><Relationship Id="rId63" Type="http://schemas.openxmlformats.org/officeDocument/2006/relationships/ctrlProp" Target="../ctrlProps/ctrlProp79.xml"/><Relationship Id="rId68" Type="http://schemas.openxmlformats.org/officeDocument/2006/relationships/ctrlProp" Target="../ctrlProps/ctrlProp84.xml"/><Relationship Id="rId84" Type="http://schemas.openxmlformats.org/officeDocument/2006/relationships/ctrlProp" Target="../ctrlProps/ctrlProp100.xml"/><Relationship Id="rId89" Type="http://schemas.openxmlformats.org/officeDocument/2006/relationships/ctrlProp" Target="../ctrlProps/ctrlProp105.xml"/><Relationship Id="rId16" Type="http://schemas.openxmlformats.org/officeDocument/2006/relationships/ctrlProp" Target="../ctrlProps/ctrlProp32.xml"/><Relationship Id="rId11" Type="http://schemas.openxmlformats.org/officeDocument/2006/relationships/ctrlProp" Target="../ctrlProps/ctrlProp27.xml"/><Relationship Id="rId32" Type="http://schemas.openxmlformats.org/officeDocument/2006/relationships/ctrlProp" Target="../ctrlProps/ctrlProp48.xml"/><Relationship Id="rId37" Type="http://schemas.openxmlformats.org/officeDocument/2006/relationships/ctrlProp" Target="../ctrlProps/ctrlProp53.xml"/><Relationship Id="rId53" Type="http://schemas.openxmlformats.org/officeDocument/2006/relationships/ctrlProp" Target="../ctrlProps/ctrlProp69.xml"/><Relationship Id="rId58" Type="http://schemas.openxmlformats.org/officeDocument/2006/relationships/ctrlProp" Target="../ctrlProps/ctrlProp74.xml"/><Relationship Id="rId74" Type="http://schemas.openxmlformats.org/officeDocument/2006/relationships/ctrlProp" Target="../ctrlProps/ctrlProp90.xml"/><Relationship Id="rId79" Type="http://schemas.openxmlformats.org/officeDocument/2006/relationships/ctrlProp" Target="../ctrlProps/ctrlProp95.xml"/><Relationship Id="rId102" Type="http://schemas.openxmlformats.org/officeDocument/2006/relationships/ctrlProp" Target="../ctrlProps/ctrlProp118.xml"/><Relationship Id="rId5" Type="http://schemas.openxmlformats.org/officeDocument/2006/relationships/ctrlProp" Target="../ctrlProps/ctrlProp21.xml"/><Relationship Id="rId90" Type="http://schemas.openxmlformats.org/officeDocument/2006/relationships/ctrlProp" Target="../ctrlProps/ctrlProp106.xml"/><Relationship Id="rId95" Type="http://schemas.openxmlformats.org/officeDocument/2006/relationships/ctrlProp" Target="../ctrlProps/ctrlProp111.xml"/><Relationship Id="rId22" Type="http://schemas.openxmlformats.org/officeDocument/2006/relationships/ctrlProp" Target="../ctrlProps/ctrlProp38.xml"/><Relationship Id="rId27" Type="http://schemas.openxmlformats.org/officeDocument/2006/relationships/ctrlProp" Target="../ctrlProps/ctrlProp43.xml"/><Relationship Id="rId43" Type="http://schemas.openxmlformats.org/officeDocument/2006/relationships/ctrlProp" Target="../ctrlProps/ctrlProp59.xml"/><Relationship Id="rId48" Type="http://schemas.openxmlformats.org/officeDocument/2006/relationships/ctrlProp" Target="../ctrlProps/ctrlProp64.xml"/><Relationship Id="rId64" Type="http://schemas.openxmlformats.org/officeDocument/2006/relationships/ctrlProp" Target="../ctrlProps/ctrlProp80.xml"/><Relationship Id="rId69" Type="http://schemas.openxmlformats.org/officeDocument/2006/relationships/ctrlProp" Target="../ctrlProps/ctrlProp85.xml"/><Relationship Id="rId80" Type="http://schemas.openxmlformats.org/officeDocument/2006/relationships/ctrlProp" Target="../ctrlProps/ctrlProp96.xml"/><Relationship Id="rId85" Type="http://schemas.openxmlformats.org/officeDocument/2006/relationships/ctrlProp" Target="../ctrlProps/ctrlProp101.xml"/><Relationship Id="rId12" Type="http://schemas.openxmlformats.org/officeDocument/2006/relationships/ctrlProp" Target="../ctrlProps/ctrlProp28.xml"/><Relationship Id="rId17" Type="http://schemas.openxmlformats.org/officeDocument/2006/relationships/ctrlProp" Target="../ctrlProps/ctrlProp33.xml"/><Relationship Id="rId25" Type="http://schemas.openxmlformats.org/officeDocument/2006/relationships/ctrlProp" Target="../ctrlProps/ctrlProp41.xml"/><Relationship Id="rId33" Type="http://schemas.openxmlformats.org/officeDocument/2006/relationships/ctrlProp" Target="../ctrlProps/ctrlProp49.xml"/><Relationship Id="rId38" Type="http://schemas.openxmlformats.org/officeDocument/2006/relationships/ctrlProp" Target="../ctrlProps/ctrlProp54.xml"/><Relationship Id="rId46" Type="http://schemas.openxmlformats.org/officeDocument/2006/relationships/ctrlProp" Target="../ctrlProps/ctrlProp62.xml"/><Relationship Id="rId59" Type="http://schemas.openxmlformats.org/officeDocument/2006/relationships/ctrlProp" Target="../ctrlProps/ctrlProp75.xml"/><Relationship Id="rId67" Type="http://schemas.openxmlformats.org/officeDocument/2006/relationships/ctrlProp" Target="../ctrlProps/ctrlProp83.xml"/><Relationship Id="rId103" Type="http://schemas.openxmlformats.org/officeDocument/2006/relationships/ctrlProp" Target="../ctrlProps/ctrlProp119.xml"/><Relationship Id="rId20" Type="http://schemas.openxmlformats.org/officeDocument/2006/relationships/ctrlProp" Target="../ctrlProps/ctrlProp36.xml"/><Relationship Id="rId41" Type="http://schemas.openxmlformats.org/officeDocument/2006/relationships/ctrlProp" Target="../ctrlProps/ctrlProp57.xml"/><Relationship Id="rId54" Type="http://schemas.openxmlformats.org/officeDocument/2006/relationships/ctrlProp" Target="../ctrlProps/ctrlProp70.xml"/><Relationship Id="rId62" Type="http://schemas.openxmlformats.org/officeDocument/2006/relationships/ctrlProp" Target="../ctrlProps/ctrlProp78.xml"/><Relationship Id="rId70" Type="http://schemas.openxmlformats.org/officeDocument/2006/relationships/ctrlProp" Target="../ctrlProps/ctrlProp86.xml"/><Relationship Id="rId75" Type="http://schemas.openxmlformats.org/officeDocument/2006/relationships/ctrlProp" Target="../ctrlProps/ctrlProp91.xml"/><Relationship Id="rId83" Type="http://schemas.openxmlformats.org/officeDocument/2006/relationships/ctrlProp" Target="../ctrlProps/ctrlProp99.xml"/><Relationship Id="rId88" Type="http://schemas.openxmlformats.org/officeDocument/2006/relationships/ctrlProp" Target="../ctrlProps/ctrlProp104.xml"/><Relationship Id="rId91" Type="http://schemas.openxmlformats.org/officeDocument/2006/relationships/ctrlProp" Target="../ctrlProps/ctrlProp107.xml"/><Relationship Id="rId96" Type="http://schemas.openxmlformats.org/officeDocument/2006/relationships/ctrlProp" Target="../ctrlProps/ctrlProp112.xml"/><Relationship Id="rId1" Type="http://schemas.openxmlformats.org/officeDocument/2006/relationships/printerSettings" Target="../printerSettings/printerSettings57.bin"/><Relationship Id="rId6" Type="http://schemas.openxmlformats.org/officeDocument/2006/relationships/ctrlProp" Target="../ctrlProps/ctrlProp22.xml"/><Relationship Id="rId15" Type="http://schemas.openxmlformats.org/officeDocument/2006/relationships/ctrlProp" Target="../ctrlProps/ctrlProp31.xml"/><Relationship Id="rId23" Type="http://schemas.openxmlformats.org/officeDocument/2006/relationships/ctrlProp" Target="../ctrlProps/ctrlProp39.xml"/><Relationship Id="rId28" Type="http://schemas.openxmlformats.org/officeDocument/2006/relationships/ctrlProp" Target="../ctrlProps/ctrlProp44.xml"/><Relationship Id="rId36" Type="http://schemas.openxmlformats.org/officeDocument/2006/relationships/ctrlProp" Target="../ctrlProps/ctrlProp52.xml"/><Relationship Id="rId49" Type="http://schemas.openxmlformats.org/officeDocument/2006/relationships/ctrlProp" Target="../ctrlProps/ctrlProp65.xml"/><Relationship Id="rId57" Type="http://schemas.openxmlformats.org/officeDocument/2006/relationships/ctrlProp" Target="../ctrlProps/ctrlProp73.xml"/><Relationship Id="rId10" Type="http://schemas.openxmlformats.org/officeDocument/2006/relationships/ctrlProp" Target="../ctrlProps/ctrlProp26.xml"/><Relationship Id="rId31" Type="http://schemas.openxmlformats.org/officeDocument/2006/relationships/ctrlProp" Target="../ctrlProps/ctrlProp47.xml"/><Relationship Id="rId44" Type="http://schemas.openxmlformats.org/officeDocument/2006/relationships/ctrlProp" Target="../ctrlProps/ctrlProp60.xml"/><Relationship Id="rId52" Type="http://schemas.openxmlformats.org/officeDocument/2006/relationships/ctrlProp" Target="../ctrlProps/ctrlProp68.xml"/><Relationship Id="rId60" Type="http://schemas.openxmlformats.org/officeDocument/2006/relationships/ctrlProp" Target="../ctrlProps/ctrlProp76.xml"/><Relationship Id="rId65" Type="http://schemas.openxmlformats.org/officeDocument/2006/relationships/ctrlProp" Target="../ctrlProps/ctrlProp81.xml"/><Relationship Id="rId73" Type="http://schemas.openxmlformats.org/officeDocument/2006/relationships/ctrlProp" Target="../ctrlProps/ctrlProp89.xml"/><Relationship Id="rId78" Type="http://schemas.openxmlformats.org/officeDocument/2006/relationships/ctrlProp" Target="../ctrlProps/ctrlProp94.xml"/><Relationship Id="rId81" Type="http://schemas.openxmlformats.org/officeDocument/2006/relationships/ctrlProp" Target="../ctrlProps/ctrlProp97.xml"/><Relationship Id="rId86" Type="http://schemas.openxmlformats.org/officeDocument/2006/relationships/ctrlProp" Target="../ctrlProps/ctrlProp102.xml"/><Relationship Id="rId94" Type="http://schemas.openxmlformats.org/officeDocument/2006/relationships/ctrlProp" Target="../ctrlProps/ctrlProp110.xml"/><Relationship Id="rId99" Type="http://schemas.openxmlformats.org/officeDocument/2006/relationships/ctrlProp" Target="../ctrlProps/ctrlProp115.xml"/><Relationship Id="rId101" Type="http://schemas.openxmlformats.org/officeDocument/2006/relationships/ctrlProp" Target="../ctrlProps/ctrlProp117.xml"/><Relationship Id="rId4" Type="http://schemas.openxmlformats.org/officeDocument/2006/relationships/ctrlProp" Target="../ctrlProps/ctrlProp20.xml"/><Relationship Id="rId9" Type="http://schemas.openxmlformats.org/officeDocument/2006/relationships/ctrlProp" Target="../ctrlProps/ctrlProp25.xml"/><Relationship Id="rId13" Type="http://schemas.openxmlformats.org/officeDocument/2006/relationships/ctrlProp" Target="../ctrlProps/ctrlProp29.xml"/><Relationship Id="rId18" Type="http://schemas.openxmlformats.org/officeDocument/2006/relationships/ctrlProp" Target="../ctrlProps/ctrlProp34.xml"/><Relationship Id="rId39" Type="http://schemas.openxmlformats.org/officeDocument/2006/relationships/ctrlProp" Target="../ctrlProps/ctrlProp55.xml"/><Relationship Id="rId34" Type="http://schemas.openxmlformats.org/officeDocument/2006/relationships/ctrlProp" Target="../ctrlProps/ctrlProp50.xml"/><Relationship Id="rId50" Type="http://schemas.openxmlformats.org/officeDocument/2006/relationships/ctrlProp" Target="../ctrlProps/ctrlProp66.xml"/><Relationship Id="rId55" Type="http://schemas.openxmlformats.org/officeDocument/2006/relationships/ctrlProp" Target="../ctrlProps/ctrlProp71.xml"/><Relationship Id="rId76" Type="http://schemas.openxmlformats.org/officeDocument/2006/relationships/ctrlProp" Target="../ctrlProps/ctrlProp92.xml"/><Relationship Id="rId97" Type="http://schemas.openxmlformats.org/officeDocument/2006/relationships/ctrlProp" Target="../ctrlProps/ctrlProp113.xml"/><Relationship Id="rId7" Type="http://schemas.openxmlformats.org/officeDocument/2006/relationships/ctrlProp" Target="../ctrlProps/ctrlProp23.xml"/><Relationship Id="rId71" Type="http://schemas.openxmlformats.org/officeDocument/2006/relationships/ctrlProp" Target="../ctrlProps/ctrlProp87.xml"/><Relationship Id="rId92" Type="http://schemas.openxmlformats.org/officeDocument/2006/relationships/ctrlProp" Target="../ctrlProps/ctrlProp108.xml"/><Relationship Id="rId2" Type="http://schemas.openxmlformats.org/officeDocument/2006/relationships/drawing" Target="../drawings/drawing11.xml"/><Relationship Id="rId29" Type="http://schemas.openxmlformats.org/officeDocument/2006/relationships/ctrlProp" Target="../ctrlProps/ctrlProp45.xml"/><Relationship Id="rId24" Type="http://schemas.openxmlformats.org/officeDocument/2006/relationships/ctrlProp" Target="../ctrlProps/ctrlProp40.xml"/><Relationship Id="rId40" Type="http://schemas.openxmlformats.org/officeDocument/2006/relationships/ctrlProp" Target="../ctrlProps/ctrlProp56.xml"/><Relationship Id="rId45" Type="http://schemas.openxmlformats.org/officeDocument/2006/relationships/ctrlProp" Target="../ctrlProps/ctrlProp61.xml"/><Relationship Id="rId66" Type="http://schemas.openxmlformats.org/officeDocument/2006/relationships/ctrlProp" Target="../ctrlProps/ctrlProp82.xml"/><Relationship Id="rId87" Type="http://schemas.openxmlformats.org/officeDocument/2006/relationships/ctrlProp" Target="../ctrlProps/ctrlProp103.xml"/><Relationship Id="rId61" Type="http://schemas.openxmlformats.org/officeDocument/2006/relationships/ctrlProp" Target="../ctrlProps/ctrlProp77.xml"/><Relationship Id="rId82" Type="http://schemas.openxmlformats.org/officeDocument/2006/relationships/ctrlProp" Target="../ctrlProps/ctrlProp98.xml"/><Relationship Id="rId19" Type="http://schemas.openxmlformats.org/officeDocument/2006/relationships/ctrlProp" Target="../ctrlProps/ctrlProp35.xml"/><Relationship Id="rId14" Type="http://schemas.openxmlformats.org/officeDocument/2006/relationships/ctrlProp" Target="../ctrlProps/ctrlProp30.xml"/><Relationship Id="rId30" Type="http://schemas.openxmlformats.org/officeDocument/2006/relationships/ctrlProp" Target="../ctrlProps/ctrlProp46.xml"/><Relationship Id="rId35" Type="http://schemas.openxmlformats.org/officeDocument/2006/relationships/ctrlProp" Target="../ctrlProps/ctrlProp51.xml"/><Relationship Id="rId56" Type="http://schemas.openxmlformats.org/officeDocument/2006/relationships/ctrlProp" Target="../ctrlProps/ctrlProp72.xml"/><Relationship Id="rId77" Type="http://schemas.openxmlformats.org/officeDocument/2006/relationships/ctrlProp" Target="../ctrlProps/ctrlProp93.xml"/><Relationship Id="rId100" Type="http://schemas.openxmlformats.org/officeDocument/2006/relationships/ctrlProp" Target="../ctrlProps/ctrlProp116.xml"/><Relationship Id="rId8" Type="http://schemas.openxmlformats.org/officeDocument/2006/relationships/ctrlProp" Target="../ctrlProps/ctrlProp24.xml"/><Relationship Id="rId51" Type="http://schemas.openxmlformats.org/officeDocument/2006/relationships/ctrlProp" Target="../ctrlProps/ctrlProp67.xml"/><Relationship Id="rId72" Type="http://schemas.openxmlformats.org/officeDocument/2006/relationships/ctrlProp" Target="../ctrlProps/ctrlProp88.xml"/><Relationship Id="rId93" Type="http://schemas.openxmlformats.org/officeDocument/2006/relationships/ctrlProp" Target="../ctrlProps/ctrlProp109.xml"/><Relationship Id="rId98" Type="http://schemas.openxmlformats.org/officeDocument/2006/relationships/ctrlProp" Target="../ctrlProps/ctrlProp114.xml"/><Relationship Id="rId3" Type="http://schemas.openxmlformats.org/officeDocument/2006/relationships/vmlDrawing" Target="../drawings/vmlDrawing5.vml"/></Relationships>
</file>

<file path=xl/worksheets/_rels/sheet67.xml.rels><?xml version="1.0" encoding="UTF-8" standalone="yes"?>
<Relationships xmlns="http://schemas.openxmlformats.org/package/2006/relationships"><Relationship Id="rId13" Type="http://schemas.openxmlformats.org/officeDocument/2006/relationships/ctrlProp" Target="../ctrlProps/ctrlProp129.xml"/><Relationship Id="rId18" Type="http://schemas.openxmlformats.org/officeDocument/2006/relationships/ctrlProp" Target="../ctrlProps/ctrlProp134.xml"/><Relationship Id="rId26" Type="http://schemas.openxmlformats.org/officeDocument/2006/relationships/ctrlProp" Target="../ctrlProps/ctrlProp142.xml"/><Relationship Id="rId39" Type="http://schemas.openxmlformats.org/officeDocument/2006/relationships/ctrlProp" Target="../ctrlProps/ctrlProp155.xml"/><Relationship Id="rId21" Type="http://schemas.openxmlformats.org/officeDocument/2006/relationships/ctrlProp" Target="../ctrlProps/ctrlProp137.xml"/><Relationship Id="rId34" Type="http://schemas.openxmlformats.org/officeDocument/2006/relationships/ctrlProp" Target="../ctrlProps/ctrlProp150.xml"/><Relationship Id="rId42" Type="http://schemas.openxmlformats.org/officeDocument/2006/relationships/ctrlProp" Target="../ctrlProps/ctrlProp158.xml"/><Relationship Id="rId47" Type="http://schemas.openxmlformats.org/officeDocument/2006/relationships/ctrlProp" Target="../ctrlProps/ctrlProp163.xml"/><Relationship Id="rId50" Type="http://schemas.openxmlformats.org/officeDocument/2006/relationships/ctrlProp" Target="../ctrlProps/ctrlProp166.xml"/><Relationship Id="rId55" Type="http://schemas.openxmlformats.org/officeDocument/2006/relationships/ctrlProp" Target="../ctrlProps/ctrlProp171.xml"/><Relationship Id="rId7" Type="http://schemas.openxmlformats.org/officeDocument/2006/relationships/ctrlProp" Target="../ctrlProps/ctrlProp123.xml"/><Relationship Id="rId2" Type="http://schemas.openxmlformats.org/officeDocument/2006/relationships/drawing" Target="../drawings/drawing12.xml"/><Relationship Id="rId16" Type="http://schemas.openxmlformats.org/officeDocument/2006/relationships/ctrlProp" Target="../ctrlProps/ctrlProp132.xml"/><Relationship Id="rId29" Type="http://schemas.openxmlformats.org/officeDocument/2006/relationships/ctrlProp" Target="../ctrlProps/ctrlProp145.xml"/><Relationship Id="rId11" Type="http://schemas.openxmlformats.org/officeDocument/2006/relationships/ctrlProp" Target="../ctrlProps/ctrlProp127.xml"/><Relationship Id="rId24" Type="http://schemas.openxmlformats.org/officeDocument/2006/relationships/ctrlProp" Target="../ctrlProps/ctrlProp140.xml"/><Relationship Id="rId32" Type="http://schemas.openxmlformats.org/officeDocument/2006/relationships/ctrlProp" Target="../ctrlProps/ctrlProp148.xml"/><Relationship Id="rId37" Type="http://schemas.openxmlformats.org/officeDocument/2006/relationships/ctrlProp" Target="../ctrlProps/ctrlProp153.xml"/><Relationship Id="rId40" Type="http://schemas.openxmlformats.org/officeDocument/2006/relationships/ctrlProp" Target="../ctrlProps/ctrlProp156.xml"/><Relationship Id="rId45" Type="http://schemas.openxmlformats.org/officeDocument/2006/relationships/ctrlProp" Target="../ctrlProps/ctrlProp161.xml"/><Relationship Id="rId53" Type="http://schemas.openxmlformats.org/officeDocument/2006/relationships/ctrlProp" Target="../ctrlProps/ctrlProp169.xml"/><Relationship Id="rId58" Type="http://schemas.openxmlformats.org/officeDocument/2006/relationships/ctrlProp" Target="../ctrlProps/ctrlProp174.xml"/><Relationship Id="rId5" Type="http://schemas.openxmlformats.org/officeDocument/2006/relationships/ctrlProp" Target="../ctrlProps/ctrlProp121.xml"/><Relationship Id="rId19" Type="http://schemas.openxmlformats.org/officeDocument/2006/relationships/ctrlProp" Target="../ctrlProps/ctrlProp135.xml"/><Relationship Id="rId4" Type="http://schemas.openxmlformats.org/officeDocument/2006/relationships/ctrlProp" Target="../ctrlProps/ctrlProp120.xml"/><Relationship Id="rId9" Type="http://schemas.openxmlformats.org/officeDocument/2006/relationships/ctrlProp" Target="../ctrlProps/ctrlProp125.xml"/><Relationship Id="rId14" Type="http://schemas.openxmlformats.org/officeDocument/2006/relationships/ctrlProp" Target="../ctrlProps/ctrlProp130.xml"/><Relationship Id="rId22" Type="http://schemas.openxmlformats.org/officeDocument/2006/relationships/ctrlProp" Target="../ctrlProps/ctrlProp138.xml"/><Relationship Id="rId27" Type="http://schemas.openxmlformats.org/officeDocument/2006/relationships/ctrlProp" Target="../ctrlProps/ctrlProp143.xml"/><Relationship Id="rId30" Type="http://schemas.openxmlformats.org/officeDocument/2006/relationships/ctrlProp" Target="../ctrlProps/ctrlProp146.xml"/><Relationship Id="rId35" Type="http://schemas.openxmlformats.org/officeDocument/2006/relationships/ctrlProp" Target="../ctrlProps/ctrlProp151.xml"/><Relationship Id="rId43" Type="http://schemas.openxmlformats.org/officeDocument/2006/relationships/ctrlProp" Target="../ctrlProps/ctrlProp159.xml"/><Relationship Id="rId48" Type="http://schemas.openxmlformats.org/officeDocument/2006/relationships/ctrlProp" Target="../ctrlProps/ctrlProp164.xml"/><Relationship Id="rId56" Type="http://schemas.openxmlformats.org/officeDocument/2006/relationships/ctrlProp" Target="../ctrlProps/ctrlProp172.xml"/><Relationship Id="rId8" Type="http://schemas.openxmlformats.org/officeDocument/2006/relationships/ctrlProp" Target="../ctrlProps/ctrlProp124.xml"/><Relationship Id="rId51" Type="http://schemas.openxmlformats.org/officeDocument/2006/relationships/ctrlProp" Target="../ctrlProps/ctrlProp167.xml"/><Relationship Id="rId3" Type="http://schemas.openxmlformats.org/officeDocument/2006/relationships/vmlDrawing" Target="../drawings/vmlDrawing6.vml"/><Relationship Id="rId12" Type="http://schemas.openxmlformats.org/officeDocument/2006/relationships/ctrlProp" Target="../ctrlProps/ctrlProp128.xml"/><Relationship Id="rId17" Type="http://schemas.openxmlformats.org/officeDocument/2006/relationships/ctrlProp" Target="../ctrlProps/ctrlProp133.xml"/><Relationship Id="rId25" Type="http://schemas.openxmlformats.org/officeDocument/2006/relationships/ctrlProp" Target="../ctrlProps/ctrlProp141.xml"/><Relationship Id="rId33" Type="http://schemas.openxmlformats.org/officeDocument/2006/relationships/ctrlProp" Target="../ctrlProps/ctrlProp149.xml"/><Relationship Id="rId38" Type="http://schemas.openxmlformats.org/officeDocument/2006/relationships/ctrlProp" Target="../ctrlProps/ctrlProp154.xml"/><Relationship Id="rId46" Type="http://schemas.openxmlformats.org/officeDocument/2006/relationships/ctrlProp" Target="../ctrlProps/ctrlProp162.xml"/><Relationship Id="rId59" Type="http://schemas.openxmlformats.org/officeDocument/2006/relationships/ctrlProp" Target="../ctrlProps/ctrlProp175.xml"/><Relationship Id="rId20" Type="http://schemas.openxmlformats.org/officeDocument/2006/relationships/ctrlProp" Target="../ctrlProps/ctrlProp136.xml"/><Relationship Id="rId41" Type="http://schemas.openxmlformats.org/officeDocument/2006/relationships/ctrlProp" Target="../ctrlProps/ctrlProp157.xml"/><Relationship Id="rId54" Type="http://schemas.openxmlformats.org/officeDocument/2006/relationships/ctrlProp" Target="../ctrlProps/ctrlProp170.xml"/><Relationship Id="rId1" Type="http://schemas.openxmlformats.org/officeDocument/2006/relationships/printerSettings" Target="../printerSettings/printerSettings58.bin"/><Relationship Id="rId6" Type="http://schemas.openxmlformats.org/officeDocument/2006/relationships/ctrlProp" Target="../ctrlProps/ctrlProp122.xml"/><Relationship Id="rId15" Type="http://schemas.openxmlformats.org/officeDocument/2006/relationships/ctrlProp" Target="../ctrlProps/ctrlProp131.xml"/><Relationship Id="rId23" Type="http://schemas.openxmlformats.org/officeDocument/2006/relationships/ctrlProp" Target="../ctrlProps/ctrlProp139.xml"/><Relationship Id="rId28" Type="http://schemas.openxmlformats.org/officeDocument/2006/relationships/ctrlProp" Target="../ctrlProps/ctrlProp144.xml"/><Relationship Id="rId36" Type="http://schemas.openxmlformats.org/officeDocument/2006/relationships/ctrlProp" Target="../ctrlProps/ctrlProp152.xml"/><Relationship Id="rId49" Type="http://schemas.openxmlformats.org/officeDocument/2006/relationships/ctrlProp" Target="../ctrlProps/ctrlProp165.xml"/><Relationship Id="rId57" Type="http://schemas.openxmlformats.org/officeDocument/2006/relationships/ctrlProp" Target="../ctrlProps/ctrlProp173.xml"/><Relationship Id="rId10" Type="http://schemas.openxmlformats.org/officeDocument/2006/relationships/ctrlProp" Target="../ctrlProps/ctrlProp126.xml"/><Relationship Id="rId31" Type="http://schemas.openxmlformats.org/officeDocument/2006/relationships/ctrlProp" Target="../ctrlProps/ctrlProp147.xml"/><Relationship Id="rId44" Type="http://schemas.openxmlformats.org/officeDocument/2006/relationships/ctrlProp" Target="../ctrlProps/ctrlProp160.xml"/><Relationship Id="rId52" Type="http://schemas.openxmlformats.org/officeDocument/2006/relationships/ctrlProp" Target="../ctrlProps/ctrlProp168.xml"/></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9.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0.xml.rels><?xml version="1.0" encoding="UTF-8" standalone="yes"?>
<Relationships xmlns="http://schemas.openxmlformats.org/package/2006/relationships"><Relationship Id="rId8" Type="http://schemas.openxmlformats.org/officeDocument/2006/relationships/ctrlProp" Target="../ctrlProps/ctrlProp180.xml"/><Relationship Id="rId3" Type="http://schemas.openxmlformats.org/officeDocument/2006/relationships/vmlDrawing" Target="../drawings/vmlDrawing7.vml"/><Relationship Id="rId7" Type="http://schemas.openxmlformats.org/officeDocument/2006/relationships/ctrlProp" Target="../ctrlProps/ctrlProp179.xml"/><Relationship Id="rId2" Type="http://schemas.openxmlformats.org/officeDocument/2006/relationships/drawing" Target="../drawings/drawing15.xml"/><Relationship Id="rId1" Type="http://schemas.openxmlformats.org/officeDocument/2006/relationships/printerSettings" Target="../printerSettings/printerSettings61.bin"/><Relationship Id="rId6" Type="http://schemas.openxmlformats.org/officeDocument/2006/relationships/ctrlProp" Target="../ctrlProps/ctrlProp178.xml"/><Relationship Id="rId5" Type="http://schemas.openxmlformats.org/officeDocument/2006/relationships/ctrlProp" Target="../ctrlProps/ctrlProp177.xml"/><Relationship Id="rId4" Type="http://schemas.openxmlformats.org/officeDocument/2006/relationships/ctrlProp" Target="../ctrlProps/ctrlProp176.xml"/><Relationship Id="rId9" Type="http://schemas.openxmlformats.org/officeDocument/2006/relationships/ctrlProp" Target="../ctrlProps/ctrlProp181.xml"/></Relationships>
</file>

<file path=xl/worksheets/_rels/sheet71.xml.rels><?xml version="1.0" encoding="UTF-8" standalone="yes"?>
<Relationships xmlns="http://schemas.openxmlformats.org/package/2006/relationships"><Relationship Id="rId8" Type="http://schemas.openxmlformats.org/officeDocument/2006/relationships/ctrlProp" Target="../ctrlProps/ctrlProp186.xml"/><Relationship Id="rId3" Type="http://schemas.openxmlformats.org/officeDocument/2006/relationships/vmlDrawing" Target="../drawings/vmlDrawing8.vml"/><Relationship Id="rId7" Type="http://schemas.openxmlformats.org/officeDocument/2006/relationships/ctrlProp" Target="../ctrlProps/ctrlProp185.xml"/><Relationship Id="rId12" Type="http://schemas.openxmlformats.org/officeDocument/2006/relationships/ctrlProp" Target="../ctrlProps/ctrlProp190.xml"/><Relationship Id="rId2" Type="http://schemas.openxmlformats.org/officeDocument/2006/relationships/drawing" Target="../drawings/drawing16.xml"/><Relationship Id="rId1" Type="http://schemas.openxmlformats.org/officeDocument/2006/relationships/printerSettings" Target="../printerSettings/printerSettings62.bin"/><Relationship Id="rId6" Type="http://schemas.openxmlformats.org/officeDocument/2006/relationships/ctrlProp" Target="../ctrlProps/ctrlProp184.xml"/><Relationship Id="rId11" Type="http://schemas.openxmlformats.org/officeDocument/2006/relationships/ctrlProp" Target="../ctrlProps/ctrlProp189.xml"/><Relationship Id="rId5" Type="http://schemas.openxmlformats.org/officeDocument/2006/relationships/ctrlProp" Target="../ctrlProps/ctrlProp183.xml"/><Relationship Id="rId10" Type="http://schemas.openxmlformats.org/officeDocument/2006/relationships/ctrlProp" Target="../ctrlProps/ctrlProp188.xml"/><Relationship Id="rId4" Type="http://schemas.openxmlformats.org/officeDocument/2006/relationships/ctrlProp" Target="../ctrlProps/ctrlProp182.xml"/><Relationship Id="rId9" Type="http://schemas.openxmlformats.org/officeDocument/2006/relationships/ctrlProp" Target="../ctrlProps/ctrlProp187.xml"/></Relationships>
</file>

<file path=xl/worksheets/_rels/sheet72.xml.rels><?xml version="1.0" encoding="UTF-8" standalone="yes"?>
<Relationships xmlns="http://schemas.openxmlformats.org/package/2006/relationships"><Relationship Id="rId8" Type="http://schemas.openxmlformats.org/officeDocument/2006/relationships/ctrlProp" Target="../ctrlProps/ctrlProp195.xml"/><Relationship Id="rId13" Type="http://schemas.openxmlformats.org/officeDocument/2006/relationships/ctrlProp" Target="../ctrlProps/ctrlProp200.xml"/><Relationship Id="rId3" Type="http://schemas.openxmlformats.org/officeDocument/2006/relationships/vmlDrawing" Target="../drawings/vmlDrawing9.vml"/><Relationship Id="rId7" Type="http://schemas.openxmlformats.org/officeDocument/2006/relationships/ctrlProp" Target="../ctrlProps/ctrlProp194.xml"/><Relationship Id="rId12" Type="http://schemas.openxmlformats.org/officeDocument/2006/relationships/ctrlProp" Target="../ctrlProps/ctrlProp199.xml"/><Relationship Id="rId2" Type="http://schemas.openxmlformats.org/officeDocument/2006/relationships/drawing" Target="../drawings/drawing17.xml"/><Relationship Id="rId1" Type="http://schemas.openxmlformats.org/officeDocument/2006/relationships/printerSettings" Target="../printerSettings/printerSettings63.bin"/><Relationship Id="rId6" Type="http://schemas.openxmlformats.org/officeDocument/2006/relationships/ctrlProp" Target="../ctrlProps/ctrlProp193.xml"/><Relationship Id="rId11" Type="http://schemas.openxmlformats.org/officeDocument/2006/relationships/ctrlProp" Target="../ctrlProps/ctrlProp198.xml"/><Relationship Id="rId5" Type="http://schemas.openxmlformats.org/officeDocument/2006/relationships/ctrlProp" Target="../ctrlProps/ctrlProp192.xml"/><Relationship Id="rId15" Type="http://schemas.openxmlformats.org/officeDocument/2006/relationships/ctrlProp" Target="../ctrlProps/ctrlProp202.xml"/><Relationship Id="rId10" Type="http://schemas.openxmlformats.org/officeDocument/2006/relationships/ctrlProp" Target="../ctrlProps/ctrlProp197.xml"/><Relationship Id="rId4" Type="http://schemas.openxmlformats.org/officeDocument/2006/relationships/ctrlProp" Target="../ctrlProps/ctrlProp191.xml"/><Relationship Id="rId9" Type="http://schemas.openxmlformats.org/officeDocument/2006/relationships/ctrlProp" Target="../ctrlProps/ctrlProp196.xml"/><Relationship Id="rId14" Type="http://schemas.openxmlformats.org/officeDocument/2006/relationships/ctrlProp" Target="../ctrlProps/ctrlProp201.xml"/></Relationships>
</file>

<file path=xl/worksheets/_rels/sheet73.xml.rels><?xml version="1.0" encoding="UTF-8" standalone="yes"?>
<Relationships xmlns="http://schemas.openxmlformats.org/package/2006/relationships"><Relationship Id="rId26" Type="http://schemas.openxmlformats.org/officeDocument/2006/relationships/ctrlProp" Target="../ctrlProps/ctrlProp225.xml"/><Relationship Id="rId117" Type="http://schemas.openxmlformats.org/officeDocument/2006/relationships/ctrlProp" Target="../ctrlProps/ctrlProp316.xml"/><Relationship Id="rId21" Type="http://schemas.openxmlformats.org/officeDocument/2006/relationships/ctrlProp" Target="../ctrlProps/ctrlProp220.xml"/><Relationship Id="rId42" Type="http://schemas.openxmlformats.org/officeDocument/2006/relationships/ctrlProp" Target="../ctrlProps/ctrlProp241.xml"/><Relationship Id="rId47" Type="http://schemas.openxmlformats.org/officeDocument/2006/relationships/ctrlProp" Target="../ctrlProps/ctrlProp246.xml"/><Relationship Id="rId63" Type="http://schemas.openxmlformats.org/officeDocument/2006/relationships/ctrlProp" Target="../ctrlProps/ctrlProp262.xml"/><Relationship Id="rId68" Type="http://schemas.openxmlformats.org/officeDocument/2006/relationships/ctrlProp" Target="../ctrlProps/ctrlProp267.xml"/><Relationship Id="rId84" Type="http://schemas.openxmlformats.org/officeDocument/2006/relationships/ctrlProp" Target="../ctrlProps/ctrlProp283.xml"/><Relationship Id="rId89" Type="http://schemas.openxmlformats.org/officeDocument/2006/relationships/ctrlProp" Target="../ctrlProps/ctrlProp288.xml"/><Relationship Id="rId112" Type="http://schemas.openxmlformats.org/officeDocument/2006/relationships/ctrlProp" Target="../ctrlProps/ctrlProp311.xml"/><Relationship Id="rId16" Type="http://schemas.openxmlformats.org/officeDocument/2006/relationships/ctrlProp" Target="../ctrlProps/ctrlProp215.xml"/><Relationship Id="rId107" Type="http://schemas.openxmlformats.org/officeDocument/2006/relationships/ctrlProp" Target="../ctrlProps/ctrlProp306.xml"/><Relationship Id="rId11" Type="http://schemas.openxmlformats.org/officeDocument/2006/relationships/ctrlProp" Target="../ctrlProps/ctrlProp210.xml"/><Relationship Id="rId32" Type="http://schemas.openxmlformats.org/officeDocument/2006/relationships/ctrlProp" Target="../ctrlProps/ctrlProp231.xml"/><Relationship Id="rId37" Type="http://schemas.openxmlformats.org/officeDocument/2006/relationships/ctrlProp" Target="../ctrlProps/ctrlProp236.xml"/><Relationship Id="rId53" Type="http://schemas.openxmlformats.org/officeDocument/2006/relationships/ctrlProp" Target="../ctrlProps/ctrlProp252.xml"/><Relationship Id="rId58" Type="http://schemas.openxmlformats.org/officeDocument/2006/relationships/ctrlProp" Target="../ctrlProps/ctrlProp257.xml"/><Relationship Id="rId74" Type="http://schemas.openxmlformats.org/officeDocument/2006/relationships/ctrlProp" Target="../ctrlProps/ctrlProp273.xml"/><Relationship Id="rId79" Type="http://schemas.openxmlformats.org/officeDocument/2006/relationships/ctrlProp" Target="../ctrlProps/ctrlProp278.xml"/><Relationship Id="rId102" Type="http://schemas.openxmlformats.org/officeDocument/2006/relationships/ctrlProp" Target="../ctrlProps/ctrlProp301.xml"/><Relationship Id="rId123" Type="http://schemas.openxmlformats.org/officeDocument/2006/relationships/ctrlProp" Target="../ctrlProps/ctrlProp322.xml"/><Relationship Id="rId5" Type="http://schemas.openxmlformats.org/officeDocument/2006/relationships/ctrlProp" Target="../ctrlProps/ctrlProp204.xml"/><Relationship Id="rId90" Type="http://schemas.openxmlformats.org/officeDocument/2006/relationships/ctrlProp" Target="../ctrlProps/ctrlProp289.xml"/><Relationship Id="rId95" Type="http://schemas.openxmlformats.org/officeDocument/2006/relationships/ctrlProp" Target="../ctrlProps/ctrlProp294.xml"/><Relationship Id="rId22" Type="http://schemas.openxmlformats.org/officeDocument/2006/relationships/ctrlProp" Target="../ctrlProps/ctrlProp221.xml"/><Relationship Id="rId27" Type="http://schemas.openxmlformats.org/officeDocument/2006/relationships/ctrlProp" Target="../ctrlProps/ctrlProp226.xml"/><Relationship Id="rId43" Type="http://schemas.openxmlformats.org/officeDocument/2006/relationships/ctrlProp" Target="../ctrlProps/ctrlProp242.xml"/><Relationship Id="rId48" Type="http://schemas.openxmlformats.org/officeDocument/2006/relationships/ctrlProp" Target="../ctrlProps/ctrlProp247.xml"/><Relationship Id="rId64" Type="http://schemas.openxmlformats.org/officeDocument/2006/relationships/ctrlProp" Target="../ctrlProps/ctrlProp263.xml"/><Relationship Id="rId69" Type="http://schemas.openxmlformats.org/officeDocument/2006/relationships/ctrlProp" Target="../ctrlProps/ctrlProp268.xml"/><Relationship Id="rId113" Type="http://schemas.openxmlformats.org/officeDocument/2006/relationships/ctrlProp" Target="../ctrlProps/ctrlProp312.xml"/><Relationship Id="rId118" Type="http://schemas.openxmlformats.org/officeDocument/2006/relationships/ctrlProp" Target="../ctrlProps/ctrlProp317.xml"/><Relationship Id="rId80" Type="http://schemas.openxmlformats.org/officeDocument/2006/relationships/ctrlProp" Target="../ctrlProps/ctrlProp279.xml"/><Relationship Id="rId85" Type="http://schemas.openxmlformats.org/officeDocument/2006/relationships/ctrlProp" Target="../ctrlProps/ctrlProp284.xml"/><Relationship Id="rId12" Type="http://schemas.openxmlformats.org/officeDocument/2006/relationships/ctrlProp" Target="../ctrlProps/ctrlProp211.xml"/><Relationship Id="rId17" Type="http://schemas.openxmlformats.org/officeDocument/2006/relationships/ctrlProp" Target="../ctrlProps/ctrlProp216.xml"/><Relationship Id="rId33" Type="http://schemas.openxmlformats.org/officeDocument/2006/relationships/ctrlProp" Target="../ctrlProps/ctrlProp232.xml"/><Relationship Id="rId38" Type="http://schemas.openxmlformats.org/officeDocument/2006/relationships/ctrlProp" Target="../ctrlProps/ctrlProp237.xml"/><Relationship Id="rId59" Type="http://schemas.openxmlformats.org/officeDocument/2006/relationships/ctrlProp" Target="../ctrlProps/ctrlProp258.xml"/><Relationship Id="rId103" Type="http://schemas.openxmlformats.org/officeDocument/2006/relationships/ctrlProp" Target="../ctrlProps/ctrlProp302.xml"/><Relationship Id="rId108" Type="http://schemas.openxmlformats.org/officeDocument/2006/relationships/ctrlProp" Target="../ctrlProps/ctrlProp307.xml"/><Relationship Id="rId124" Type="http://schemas.openxmlformats.org/officeDocument/2006/relationships/ctrlProp" Target="../ctrlProps/ctrlProp323.xml"/><Relationship Id="rId54" Type="http://schemas.openxmlformats.org/officeDocument/2006/relationships/ctrlProp" Target="../ctrlProps/ctrlProp253.xml"/><Relationship Id="rId70" Type="http://schemas.openxmlformats.org/officeDocument/2006/relationships/ctrlProp" Target="../ctrlProps/ctrlProp269.xml"/><Relationship Id="rId75" Type="http://schemas.openxmlformats.org/officeDocument/2006/relationships/ctrlProp" Target="../ctrlProps/ctrlProp274.xml"/><Relationship Id="rId91" Type="http://schemas.openxmlformats.org/officeDocument/2006/relationships/ctrlProp" Target="../ctrlProps/ctrlProp290.xml"/><Relationship Id="rId96" Type="http://schemas.openxmlformats.org/officeDocument/2006/relationships/ctrlProp" Target="../ctrlProps/ctrlProp295.xml"/><Relationship Id="rId1" Type="http://schemas.openxmlformats.org/officeDocument/2006/relationships/printerSettings" Target="../printerSettings/printerSettings64.bin"/><Relationship Id="rId6" Type="http://schemas.openxmlformats.org/officeDocument/2006/relationships/ctrlProp" Target="../ctrlProps/ctrlProp205.xml"/><Relationship Id="rId23" Type="http://schemas.openxmlformats.org/officeDocument/2006/relationships/ctrlProp" Target="../ctrlProps/ctrlProp222.xml"/><Relationship Id="rId28" Type="http://schemas.openxmlformats.org/officeDocument/2006/relationships/ctrlProp" Target="../ctrlProps/ctrlProp227.xml"/><Relationship Id="rId49" Type="http://schemas.openxmlformats.org/officeDocument/2006/relationships/ctrlProp" Target="../ctrlProps/ctrlProp248.xml"/><Relationship Id="rId114" Type="http://schemas.openxmlformats.org/officeDocument/2006/relationships/ctrlProp" Target="../ctrlProps/ctrlProp313.xml"/><Relationship Id="rId119" Type="http://schemas.openxmlformats.org/officeDocument/2006/relationships/ctrlProp" Target="../ctrlProps/ctrlProp318.xml"/><Relationship Id="rId44" Type="http://schemas.openxmlformats.org/officeDocument/2006/relationships/ctrlProp" Target="../ctrlProps/ctrlProp243.xml"/><Relationship Id="rId60" Type="http://schemas.openxmlformats.org/officeDocument/2006/relationships/ctrlProp" Target="../ctrlProps/ctrlProp259.xml"/><Relationship Id="rId65" Type="http://schemas.openxmlformats.org/officeDocument/2006/relationships/ctrlProp" Target="../ctrlProps/ctrlProp264.xml"/><Relationship Id="rId81" Type="http://schemas.openxmlformats.org/officeDocument/2006/relationships/ctrlProp" Target="../ctrlProps/ctrlProp280.xml"/><Relationship Id="rId86" Type="http://schemas.openxmlformats.org/officeDocument/2006/relationships/ctrlProp" Target="../ctrlProps/ctrlProp285.xml"/><Relationship Id="rId13" Type="http://schemas.openxmlformats.org/officeDocument/2006/relationships/ctrlProp" Target="../ctrlProps/ctrlProp212.xml"/><Relationship Id="rId18" Type="http://schemas.openxmlformats.org/officeDocument/2006/relationships/ctrlProp" Target="../ctrlProps/ctrlProp217.xml"/><Relationship Id="rId39" Type="http://schemas.openxmlformats.org/officeDocument/2006/relationships/ctrlProp" Target="../ctrlProps/ctrlProp238.xml"/><Relationship Id="rId109" Type="http://schemas.openxmlformats.org/officeDocument/2006/relationships/ctrlProp" Target="../ctrlProps/ctrlProp308.xml"/><Relationship Id="rId34" Type="http://schemas.openxmlformats.org/officeDocument/2006/relationships/ctrlProp" Target="../ctrlProps/ctrlProp233.xml"/><Relationship Id="rId50" Type="http://schemas.openxmlformats.org/officeDocument/2006/relationships/ctrlProp" Target="../ctrlProps/ctrlProp249.xml"/><Relationship Id="rId55" Type="http://schemas.openxmlformats.org/officeDocument/2006/relationships/ctrlProp" Target="../ctrlProps/ctrlProp254.xml"/><Relationship Id="rId76" Type="http://schemas.openxmlformats.org/officeDocument/2006/relationships/ctrlProp" Target="../ctrlProps/ctrlProp275.xml"/><Relationship Id="rId97" Type="http://schemas.openxmlformats.org/officeDocument/2006/relationships/ctrlProp" Target="../ctrlProps/ctrlProp296.xml"/><Relationship Id="rId104" Type="http://schemas.openxmlformats.org/officeDocument/2006/relationships/ctrlProp" Target="../ctrlProps/ctrlProp303.xml"/><Relationship Id="rId120" Type="http://schemas.openxmlformats.org/officeDocument/2006/relationships/ctrlProp" Target="../ctrlProps/ctrlProp319.xml"/><Relationship Id="rId125" Type="http://schemas.openxmlformats.org/officeDocument/2006/relationships/comments" Target="../comments3.xml"/><Relationship Id="rId7" Type="http://schemas.openxmlformats.org/officeDocument/2006/relationships/ctrlProp" Target="../ctrlProps/ctrlProp206.xml"/><Relationship Id="rId71" Type="http://schemas.openxmlformats.org/officeDocument/2006/relationships/ctrlProp" Target="../ctrlProps/ctrlProp270.xml"/><Relationship Id="rId92" Type="http://schemas.openxmlformats.org/officeDocument/2006/relationships/ctrlProp" Target="../ctrlProps/ctrlProp291.xml"/><Relationship Id="rId2" Type="http://schemas.openxmlformats.org/officeDocument/2006/relationships/drawing" Target="../drawings/drawing18.xml"/><Relationship Id="rId29" Type="http://schemas.openxmlformats.org/officeDocument/2006/relationships/ctrlProp" Target="../ctrlProps/ctrlProp228.xml"/><Relationship Id="rId24" Type="http://schemas.openxmlformats.org/officeDocument/2006/relationships/ctrlProp" Target="../ctrlProps/ctrlProp223.xml"/><Relationship Id="rId40" Type="http://schemas.openxmlformats.org/officeDocument/2006/relationships/ctrlProp" Target="../ctrlProps/ctrlProp239.xml"/><Relationship Id="rId45" Type="http://schemas.openxmlformats.org/officeDocument/2006/relationships/ctrlProp" Target="../ctrlProps/ctrlProp244.xml"/><Relationship Id="rId66" Type="http://schemas.openxmlformats.org/officeDocument/2006/relationships/ctrlProp" Target="../ctrlProps/ctrlProp265.xml"/><Relationship Id="rId87" Type="http://schemas.openxmlformats.org/officeDocument/2006/relationships/ctrlProp" Target="../ctrlProps/ctrlProp286.xml"/><Relationship Id="rId110" Type="http://schemas.openxmlformats.org/officeDocument/2006/relationships/ctrlProp" Target="../ctrlProps/ctrlProp309.xml"/><Relationship Id="rId115" Type="http://schemas.openxmlformats.org/officeDocument/2006/relationships/ctrlProp" Target="../ctrlProps/ctrlProp314.xml"/><Relationship Id="rId61" Type="http://schemas.openxmlformats.org/officeDocument/2006/relationships/ctrlProp" Target="../ctrlProps/ctrlProp260.xml"/><Relationship Id="rId82" Type="http://schemas.openxmlformats.org/officeDocument/2006/relationships/ctrlProp" Target="../ctrlProps/ctrlProp281.xml"/><Relationship Id="rId19" Type="http://schemas.openxmlformats.org/officeDocument/2006/relationships/ctrlProp" Target="../ctrlProps/ctrlProp218.xml"/><Relationship Id="rId14" Type="http://schemas.openxmlformats.org/officeDocument/2006/relationships/ctrlProp" Target="../ctrlProps/ctrlProp213.xml"/><Relationship Id="rId30" Type="http://schemas.openxmlformats.org/officeDocument/2006/relationships/ctrlProp" Target="../ctrlProps/ctrlProp229.xml"/><Relationship Id="rId35" Type="http://schemas.openxmlformats.org/officeDocument/2006/relationships/ctrlProp" Target="../ctrlProps/ctrlProp234.xml"/><Relationship Id="rId56" Type="http://schemas.openxmlformats.org/officeDocument/2006/relationships/ctrlProp" Target="../ctrlProps/ctrlProp255.xml"/><Relationship Id="rId77" Type="http://schemas.openxmlformats.org/officeDocument/2006/relationships/ctrlProp" Target="../ctrlProps/ctrlProp276.xml"/><Relationship Id="rId100" Type="http://schemas.openxmlformats.org/officeDocument/2006/relationships/ctrlProp" Target="../ctrlProps/ctrlProp299.xml"/><Relationship Id="rId105" Type="http://schemas.openxmlformats.org/officeDocument/2006/relationships/ctrlProp" Target="../ctrlProps/ctrlProp304.xml"/><Relationship Id="rId8" Type="http://schemas.openxmlformats.org/officeDocument/2006/relationships/ctrlProp" Target="../ctrlProps/ctrlProp207.xml"/><Relationship Id="rId51" Type="http://schemas.openxmlformats.org/officeDocument/2006/relationships/ctrlProp" Target="../ctrlProps/ctrlProp250.xml"/><Relationship Id="rId72" Type="http://schemas.openxmlformats.org/officeDocument/2006/relationships/ctrlProp" Target="../ctrlProps/ctrlProp271.xml"/><Relationship Id="rId93" Type="http://schemas.openxmlformats.org/officeDocument/2006/relationships/ctrlProp" Target="../ctrlProps/ctrlProp292.xml"/><Relationship Id="rId98" Type="http://schemas.openxmlformats.org/officeDocument/2006/relationships/ctrlProp" Target="../ctrlProps/ctrlProp297.xml"/><Relationship Id="rId121" Type="http://schemas.openxmlformats.org/officeDocument/2006/relationships/ctrlProp" Target="../ctrlProps/ctrlProp320.xml"/><Relationship Id="rId3" Type="http://schemas.openxmlformats.org/officeDocument/2006/relationships/vmlDrawing" Target="../drawings/vmlDrawing10.vml"/><Relationship Id="rId25" Type="http://schemas.openxmlformats.org/officeDocument/2006/relationships/ctrlProp" Target="../ctrlProps/ctrlProp224.xml"/><Relationship Id="rId46" Type="http://schemas.openxmlformats.org/officeDocument/2006/relationships/ctrlProp" Target="../ctrlProps/ctrlProp245.xml"/><Relationship Id="rId67" Type="http://schemas.openxmlformats.org/officeDocument/2006/relationships/ctrlProp" Target="../ctrlProps/ctrlProp266.xml"/><Relationship Id="rId116" Type="http://schemas.openxmlformats.org/officeDocument/2006/relationships/ctrlProp" Target="../ctrlProps/ctrlProp315.xml"/><Relationship Id="rId20" Type="http://schemas.openxmlformats.org/officeDocument/2006/relationships/ctrlProp" Target="../ctrlProps/ctrlProp219.xml"/><Relationship Id="rId41" Type="http://schemas.openxmlformats.org/officeDocument/2006/relationships/ctrlProp" Target="../ctrlProps/ctrlProp240.xml"/><Relationship Id="rId62" Type="http://schemas.openxmlformats.org/officeDocument/2006/relationships/ctrlProp" Target="../ctrlProps/ctrlProp261.xml"/><Relationship Id="rId83" Type="http://schemas.openxmlformats.org/officeDocument/2006/relationships/ctrlProp" Target="../ctrlProps/ctrlProp282.xml"/><Relationship Id="rId88" Type="http://schemas.openxmlformats.org/officeDocument/2006/relationships/ctrlProp" Target="../ctrlProps/ctrlProp287.xml"/><Relationship Id="rId111" Type="http://schemas.openxmlformats.org/officeDocument/2006/relationships/ctrlProp" Target="../ctrlProps/ctrlProp310.xml"/><Relationship Id="rId15" Type="http://schemas.openxmlformats.org/officeDocument/2006/relationships/ctrlProp" Target="../ctrlProps/ctrlProp214.xml"/><Relationship Id="rId36" Type="http://schemas.openxmlformats.org/officeDocument/2006/relationships/ctrlProp" Target="../ctrlProps/ctrlProp235.xml"/><Relationship Id="rId57" Type="http://schemas.openxmlformats.org/officeDocument/2006/relationships/ctrlProp" Target="../ctrlProps/ctrlProp256.xml"/><Relationship Id="rId106" Type="http://schemas.openxmlformats.org/officeDocument/2006/relationships/ctrlProp" Target="../ctrlProps/ctrlProp305.xml"/><Relationship Id="rId10" Type="http://schemas.openxmlformats.org/officeDocument/2006/relationships/ctrlProp" Target="../ctrlProps/ctrlProp209.xml"/><Relationship Id="rId31" Type="http://schemas.openxmlformats.org/officeDocument/2006/relationships/ctrlProp" Target="../ctrlProps/ctrlProp230.xml"/><Relationship Id="rId52" Type="http://schemas.openxmlformats.org/officeDocument/2006/relationships/ctrlProp" Target="../ctrlProps/ctrlProp251.xml"/><Relationship Id="rId73" Type="http://schemas.openxmlformats.org/officeDocument/2006/relationships/ctrlProp" Target="../ctrlProps/ctrlProp272.xml"/><Relationship Id="rId78" Type="http://schemas.openxmlformats.org/officeDocument/2006/relationships/ctrlProp" Target="../ctrlProps/ctrlProp277.xml"/><Relationship Id="rId94" Type="http://schemas.openxmlformats.org/officeDocument/2006/relationships/ctrlProp" Target="../ctrlProps/ctrlProp293.xml"/><Relationship Id="rId99" Type="http://schemas.openxmlformats.org/officeDocument/2006/relationships/ctrlProp" Target="../ctrlProps/ctrlProp298.xml"/><Relationship Id="rId101" Type="http://schemas.openxmlformats.org/officeDocument/2006/relationships/ctrlProp" Target="../ctrlProps/ctrlProp300.xml"/><Relationship Id="rId122" Type="http://schemas.openxmlformats.org/officeDocument/2006/relationships/ctrlProp" Target="../ctrlProps/ctrlProp321.xml"/><Relationship Id="rId4" Type="http://schemas.openxmlformats.org/officeDocument/2006/relationships/ctrlProp" Target="../ctrlProps/ctrlProp203.xml"/><Relationship Id="rId9" Type="http://schemas.openxmlformats.org/officeDocument/2006/relationships/ctrlProp" Target="../ctrlProps/ctrlProp208.xml"/></Relationships>
</file>

<file path=xl/worksheets/_rels/sheet74.xml.rels><?xml version="1.0" encoding="UTF-8" standalone="yes"?>
<Relationships xmlns="http://schemas.openxmlformats.org/package/2006/relationships"><Relationship Id="rId26" Type="http://schemas.openxmlformats.org/officeDocument/2006/relationships/ctrlProp" Target="../ctrlProps/ctrlProp346.xml"/><Relationship Id="rId21" Type="http://schemas.openxmlformats.org/officeDocument/2006/relationships/ctrlProp" Target="../ctrlProps/ctrlProp341.xml"/><Relationship Id="rId42" Type="http://schemas.openxmlformats.org/officeDocument/2006/relationships/ctrlProp" Target="../ctrlProps/ctrlProp362.xml"/><Relationship Id="rId47" Type="http://schemas.openxmlformats.org/officeDocument/2006/relationships/ctrlProp" Target="../ctrlProps/ctrlProp367.xml"/><Relationship Id="rId63" Type="http://schemas.openxmlformats.org/officeDocument/2006/relationships/ctrlProp" Target="../ctrlProps/ctrlProp383.xml"/><Relationship Id="rId68" Type="http://schemas.openxmlformats.org/officeDocument/2006/relationships/ctrlProp" Target="../ctrlProps/ctrlProp388.xml"/><Relationship Id="rId7" Type="http://schemas.openxmlformats.org/officeDocument/2006/relationships/ctrlProp" Target="../ctrlProps/ctrlProp327.xml"/><Relationship Id="rId71" Type="http://schemas.openxmlformats.org/officeDocument/2006/relationships/ctrlProp" Target="../ctrlProps/ctrlProp391.xml"/><Relationship Id="rId2" Type="http://schemas.openxmlformats.org/officeDocument/2006/relationships/drawing" Target="../drawings/drawing19.xml"/><Relationship Id="rId16" Type="http://schemas.openxmlformats.org/officeDocument/2006/relationships/ctrlProp" Target="../ctrlProps/ctrlProp336.xml"/><Relationship Id="rId29" Type="http://schemas.openxmlformats.org/officeDocument/2006/relationships/ctrlProp" Target="../ctrlProps/ctrlProp349.xml"/><Relationship Id="rId11" Type="http://schemas.openxmlformats.org/officeDocument/2006/relationships/ctrlProp" Target="../ctrlProps/ctrlProp331.xml"/><Relationship Id="rId24" Type="http://schemas.openxmlformats.org/officeDocument/2006/relationships/ctrlProp" Target="../ctrlProps/ctrlProp344.xml"/><Relationship Id="rId32" Type="http://schemas.openxmlformats.org/officeDocument/2006/relationships/ctrlProp" Target="../ctrlProps/ctrlProp352.xml"/><Relationship Id="rId37" Type="http://schemas.openxmlformats.org/officeDocument/2006/relationships/ctrlProp" Target="../ctrlProps/ctrlProp357.xml"/><Relationship Id="rId40" Type="http://schemas.openxmlformats.org/officeDocument/2006/relationships/ctrlProp" Target="../ctrlProps/ctrlProp360.xml"/><Relationship Id="rId45" Type="http://schemas.openxmlformats.org/officeDocument/2006/relationships/ctrlProp" Target="../ctrlProps/ctrlProp365.xml"/><Relationship Id="rId53" Type="http://schemas.openxmlformats.org/officeDocument/2006/relationships/ctrlProp" Target="../ctrlProps/ctrlProp373.xml"/><Relationship Id="rId58" Type="http://schemas.openxmlformats.org/officeDocument/2006/relationships/ctrlProp" Target="../ctrlProps/ctrlProp378.xml"/><Relationship Id="rId66" Type="http://schemas.openxmlformats.org/officeDocument/2006/relationships/ctrlProp" Target="../ctrlProps/ctrlProp386.xml"/><Relationship Id="rId5" Type="http://schemas.openxmlformats.org/officeDocument/2006/relationships/ctrlProp" Target="../ctrlProps/ctrlProp325.xml"/><Relationship Id="rId61" Type="http://schemas.openxmlformats.org/officeDocument/2006/relationships/ctrlProp" Target="../ctrlProps/ctrlProp381.xml"/><Relationship Id="rId19" Type="http://schemas.openxmlformats.org/officeDocument/2006/relationships/ctrlProp" Target="../ctrlProps/ctrlProp339.xml"/><Relationship Id="rId14" Type="http://schemas.openxmlformats.org/officeDocument/2006/relationships/ctrlProp" Target="../ctrlProps/ctrlProp334.xml"/><Relationship Id="rId22" Type="http://schemas.openxmlformats.org/officeDocument/2006/relationships/ctrlProp" Target="../ctrlProps/ctrlProp342.xml"/><Relationship Id="rId27" Type="http://schemas.openxmlformats.org/officeDocument/2006/relationships/ctrlProp" Target="../ctrlProps/ctrlProp347.xml"/><Relationship Id="rId30" Type="http://schemas.openxmlformats.org/officeDocument/2006/relationships/ctrlProp" Target="../ctrlProps/ctrlProp350.xml"/><Relationship Id="rId35" Type="http://schemas.openxmlformats.org/officeDocument/2006/relationships/ctrlProp" Target="../ctrlProps/ctrlProp355.xml"/><Relationship Id="rId43" Type="http://schemas.openxmlformats.org/officeDocument/2006/relationships/ctrlProp" Target="../ctrlProps/ctrlProp363.xml"/><Relationship Id="rId48" Type="http://schemas.openxmlformats.org/officeDocument/2006/relationships/ctrlProp" Target="../ctrlProps/ctrlProp368.xml"/><Relationship Id="rId56" Type="http://schemas.openxmlformats.org/officeDocument/2006/relationships/ctrlProp" Target="../ctrlProps/ctrlProp376.xml"/><Relationship Id="rId64" Type="http://schemas.openxmlformats.org/officeDocument/2006/relationships/ctrlProp" Target="../ctrlProps/ctrlProp384.xml"/><Relationship Id="rId69" Type="http://schemas.openxmlformats.org/officeDocument/2006/relationships/ctrlProp" Target="../ctrlProps/ctrlProp389.xml"/><Relationship Id="rId8" Type="http://schemas.openxmlformats.org/officeDocument/2006/relationships/ctrlProp" Target="../ctrlProps/ctrlProp328.xml"/><Relationship Id="rId51" Type="http://schemas.openxmlformats.org/officeDocument/2006/relationships/ctrlProp" Target="../ctrlProps/ctrlProp371.xml"/><Relationship Id="rId72" Type="http://schemas.openxmlformats.org/officeDocument/2006/relationships/comments" Target="../comments4.xml"/><Relationship Id="rId3" Type="http://schemas.openxmlformats.org/officeDocument/2006/relationships/vmlDrawing" Target="../drawings/vmlDrawing11.vml"/><Relationship Id="rId12" Type="http://schemas.openxmlformats.org/officeDocument/2006/relationships/ctrlProp" Target="../ctrlProps/ctrlProp332.xml"/><Relationship Id="rId17" Type="http://schemas.openxmlformats.org/officeDocument/2006/relationships/ctrlProp" Target="../ctrlProps/ctrlProp337.xml"/><Relationship Id="rId25" Type="http://schemas.openxmlformats.org/officeDocument/2006/relationships/ctrlProp" Target="../ctrlProps/ctrlProp345.xml"/><Relationship Id="rId33" Type="http://schemas.openxmlformats.org/officeDocument/2006/relationships/ctrlProp" Target="../ctrlProps/ctrlProp353.xml"/><Relationship Id="rId38" Type="http://schemas.openxmlformats.org/officeDocument/2006/relationships/ctrlProp" Target="../ctrlProps/ctrlProp358.xml"/><Relationship Id="rId46" Type="http://schemas.openxmlformats.org/officeDocument/2006/relationships/ctrlProp" Target="../ctrlProps/ctrlProp366.xml"/><Relationship Id="rId59" Type="http://schemas.openxmlformats.org/officeDocument/2006/relationships/ctrlProp" Target="../ctrlProps/ctrlProp379.xml"/><Relationship Id="rId67" Type="http://schemas.openxmlformats.org/officeDocument/2006/relationships/ctrlProp" Target="../ctrlProps/ctrlProp387.xml"/><Relationship Id="rId20" Type="http://schemas.openxmlformats.org/officeDocument/2006/relationships/ctrlProp" Target="../ctrlProps/ctrlProp340.xml"/><Relationship Id="rId41" Type="http://schemas.openxmlformats.org/officeDocument/2006/relationships/ctrlProp" Target="../ctrlProps/ctrlProp361.xml"/><Relationship Id="rId54" Type="http://schemas.openxmlformats.org/officeDocument/2006/relationships/ctrlProp" Target="../ctrlProps/ctrlProp374.xml"/><Relationship Id="rId62" Type="http://schemas.openxmlformats.org/officeDocument/2006/relationships/ctrlProp" Target="../ctrlProps/ctrlProp382.xml"/><Relationship Id="rId70" Type="http://schemas.openxmlformats.org/officeDocument/2006/relationships/ctrlProp" Target="../ctrlProps/ctrlProp390.xml"/><Relationship Id="rId1" Type="http://schemas.openxmlformats.org/officeDocument/2006/relationships/printerSettings" Target="../printerSettings/printerSettings65.bin"/><Relationship Id="rId6" Type="http://schemas.openxmlformats.org/officeDocument/2006/relationships/ctrlProp" Target="../ctrlProps/ctrlProp326.xml"/><Relationship Id="rId15" Type="http://schemas.openxmlformats.org/officeDocument/2006/relationships/ctrlProp" Target="../ctrlProps/ctrlProp335.xml"/><Relationship Id="rId23" Type="http://schemas.openxmlformats.org/officeDocument/2006/relationships/ctrlProp" Target="../ctrlProps/ctrlProp343.xml"/><Relationship Id="rId28" Type="http://schemas.openxmlformats.org/officeDocument/2006/relationships/ctrlProp" Target="../ctrlProps/ctrlProp348.xml"/><Relationship Id="rId36" Type="http://schemas.openxmlformats.org/officeDocument/2006/relationships/ctrlProp" Target="../ctrlProps/ctrlProp356.xml"/><Relationship Id="rId49" Type="http://schemas.openxmlformats.org/officeDocument/2006/relationships/ctrlProp" Target="../ctrlProps/ctrlProp369.xml"/><Relationship Id="rId57" Type="http://schemas.openxmlformats.org/officeDocument/2006/relationships/ctrlProp" Target="../ctrlProps/ctrlProp377.xml"/><Relationship Id="rId10" Type="http://schemas.openxmlformats.org/officeDocument/2006/relationships/ctrlProp" Target="../ctrlProps/ctrlProp330.xml"/><Relationship Id="rId31" Type="http://schemas.openxmlformats.org/officeDocument/2006/relationships/ctrlProp" Target="../ctrlProps/ctrlProp351.xml"/><Relationship Id="rId44" Type="http://schemas.openxmlformats.org/officeDocument/2006/relationships/ctrlProp" Target="../ctrlProps/ctrlProp364.xml"/><Relationship Id="rId52" Type="http://schemas.openxmlformats.org/officeDocument/2006/relationships/ctrlProp" Target="../ctrlProps/ctrlProp372.xml"/><Relationship Id="rId60" Type="http://schemas.openxmlformats.org/officeDocument/2006/relationships/ctrlProp" Target="../ctrlProps/ctrlProp380.xml"/><Relationship Id="rId65" Type="http://schemas.openxmlformats.org/officeDocument/2006/relationships/ctrlProp" Target="../ctrlProps/ctrlProp385.xml"/><Relationship Id="rId4" Type="http://schemas.openxmlformats.org/officeDocument/2006/relationships/ctrlProp" Target="../ctrlProps/ctrlProp324.xml"/><Relationship Id="rId9" Type="http://schemas.openxmlformats.org/officeDocument/2006/relationships/ctrlProp" Target="../ctrlProps/ctrlProp329.xml"/><Relationship Id="rId13" Type="http://schemas.openxmlformats.org/officeDocument/2006/relationships/ctrlProp" Target="../ctrlProps/ctrlProp333.xml"/><Relationship Id="rId18" Type="http://schemas.openxmlformats.org/officeDocument/2006/relationships/ctrlProp" Target="../ctrlProps/ctrlProp338.xml"/><Relationship Id="rId39" Type="http://schemas.openxmlformats.org/officeDocument/2006/relationships/ctrlProp" Target="../ctrlProps/ctrlProp359.xml"/><Relationship Id="rId34" Type="http://schemas.openxmlformats.org/officeDocument/2006/relationships/ctrlProp" Target="../ctrlProps/ctrlProp354.xml"/><Relationship Id="rId50" Type="http://schemas.openxmlformats.org/officeDocument/2006/relationships/ctrlProp" Target="../ctrlProps/ctrlProp370.xml"/><Relationship Id="rId55" Type="http://schemas.openxmlformats.org/officeDocument/2006/relationships/ctrlProp" Target="../ctrlProps/ctrlProp375.xml"/></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6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9A4B2-1215-4118-85E3-C8F679B1A7DA}">
  <sheetPr>
    <tabColor theme="0" tint="-0.499984740745262"/>
  </sheetPr>
  <dimension ref="B2:F14"/>
  <sheetViews>
    <sheetView workbookViewId="0">
      <selection activeCell="E11" sqref="E11"/>
    </sheetView>
  </sheetViews>
  <sheetFormatPr defaultRowHeight="13.5"/>
  <cols>
    <col min="1" max="1" width="2.75" customWidth="1"/>
    <col min="2" max="2" width="10.5" bestFit="1" customWidth="1"/>
    <col min="3" max="3" width="11.5" customWidth="1"/>
    <col min="4" max="4" width="21" customWidth="1"/>
    <col min="5" max="5" width="56.625" customWidth="1"/>
    <col min="6" max="6" width="8.875" customWidth="1"/>
  </cols>
  <sheetData>
    <row r="2" spans="2:6" ht="19.5" customHeight="1">
      <c r="B2" s="25" t="s">
        <v>3938</v>
      </c>
      <c r="C2" s="25" t="s">
        <v>2896</v>
      </c>
      <c r="D2" s="25" t="s">
        <v>3939</v>
      </c>
      <c r="E2" s="25" t="s">
        <v>2897</v>
      </c>
    </row>
    <row r="3" spans="2:6" ht="40.5">
      <c r="B3" s="1767">
        <v>45772</v>
      </c>
      <c r="C3" t="s">
        <v>2680</v>
      </c>
      <c r="D3" t="s">
        <v>4169</v>
      </c>
      <c r="E3" s="789" t="s">
        <v>3940</v>
      </c>
    </row>
    <row r="4" spans="2:6" ht="27">
      <c r="B4" s="1767">
        <v>45772</v>
      </c>
      <c r="C4" t="s">
        <v>2680</v>
      </c>
      <c r="D4" t="s">
        <v>3941</v>
      </c>
      <c r="E4" s="789" t="s">
        <v>3942</v>
      </c>
    </row>
    <row r="5" spans="2:6" ht="27">
      <c r="B5" s="1767">
        <v>45789</v>
      </c>
      <c r="C5" t="s">
        <v>2680</v>
      </c>
      <c r="D5" t="s">
        <v>3941</v>
      </c>
      <c r="E5" s="789" t="s">
        <v>4154</v>
      </c>
    </row>
    <row r="6" spans="2:6" ht="27">
      <c r="B6" s="1767">
        <v>45803</v>
      </c>
      <c r="C6" t="s">
        <v>4160</v>
      </c>
      <c r="D6" t="s">
        <v>4161</v>
      </c>
      <c r="E6" s="789" t="s">
        <v>4162</v>
      </c>
    </row>
    <row r="7" spans="2:6">
      <c r="B7" s="1767">
        <v>45803</v>
      </c>
      <c r="C7" t="s">
        <v>4160</v>
      </c>
      <c r="D7" t="s">
        <v>4163</v>
      </c>
      <c r="E7" s="789" t="s">
        <v>4164</v>
      </c>
    </row>
    <row r="8" spans="2:6">
      <c r="B8" s="1767">
        <v>45803</v>
      </c>
      <c r="C8" t="s">
        <v>4160</v>
      </c>
      <c r="D8" t="s">
        <v>4171</v>
      </c>
      <c r="E8" s="789" t="s">
        <v>4173</v>
      </c>
    </row>
    <row r="9" spans="2:6" ht="94.5">
      <c r="B9" s="1767">
        <v>45803</v>
      </c>
      <c r="C9" t="s">
        <v>4160</v>
      </c>
      <c r="D9" t="s">
        <v>4172</v>
      </c>
      <c r="E9" s="789" t="s">
        <v>4168</v>
      </c>
    </row>
    <row r="10" spans="2:6" ht="81">
      <c r="B10" s="1767">
        <v>45803</v>
      </c>
      <c r="C10" t="s">
        <v>2680</v>
      </c>
      <c r="D10" s="789" t="s">
        <v>4165</v>
      </c>
      <c r="E10" s="789" t="s">
        <v>4166</v>
      </c>
    </row>
    <row r="11" spans="2:6" ht="54">
      <c r="B11" s="1767">
        <v>45803</v>
      </c>
      <c r="C11" t="s">
        <v>2680</v>
      </c>
      <c r="D11" s="789" t="s">
        <v>4167</v>
      </c>
      <c r="E11" s="789" t="s">
        <v>4170</v>
      </c>
    </row>
    <row r="12" spans="2:6" ht="27">
      <c r="B12" s="1767">
        <v>45839</v>
      </c>
      <c r="C12" t="s">
        <v>4242</v>
      </c>
      <c r="D12" t="s">
        <v>4244</v>
      </c>
      <c r="E12" s="789" t="s">
        <v>4246</v>
      </c>
      <c r="F12" t="s">
        <v>4202</v>
      </c>
    </row>
    <row r="13" spans="2:6">
      <c r="B13" s="1767">
        <v>45839</v>
      </c>
      <c r="C13" t="s">
        <v>4243</v>
      </c>
      <c r="D13" t="s">
        <v>4245</v>
      </c>
      <c r="E13" s="789" t="s">
        <v>4247</v>
      </c>
      <c r="F13" t="s">
        <v>4202</v>
      </c>
    </row>
    <row r="14" spans="2:6" ht="27">
      <c r="B14" s="1767">
        <v>45856</v>
      </c>
      <c r="C14" t="s">
        <v>3631</v>
      </c>
      <c r="D14" t="s">
        <v>4249</v>
      </c>
      <c r="E14" s="789" t="s">
        <v>4250</v>
      </c>
      <c r="F14" t="s">
        <v>4248</v>
      </c>
    </row>
  </sheetData>
  <phoneticPr fontId="34"/>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4">
    <tabColor rgb="FF92D050"/>
    <outlinePr summaryBelow="0" summaryRight="0"/>
    <pageSetUpPr fitToPage="1"/>
  </sheetPr>
  <dimension ref="A1:BL257"/>
  <sheetViews>
    <sheetView workbookViewId="0">
      <selection activeCell="C8" sqref="C8"/>
    </sheetView>
  </sheetViews>
  <sheetFormatPr defaultColWidth="8.875" defaultRowHeight="13.5" outlineLevelRow="1"/>
  <cols>
    <col min="1" max="1" width="2.125" style="181" customWidth="1"/>
    <col min="2" max="2" width="5.25" style="181" customWidth="1"/>
    <col min="3" max="3" width="10.875" style="181" customWidth="1"/>
    <col min="4" max="4" width="9.5" style="181" customWidth="1"/>
    <col min="5" max="5" width="12.375" style="181" customWidth="1"/>
    <col min="6" max="10" width="8.125" style="181" customWidth="1"/>
    <col min="11" max="11" width="6.125" style="181" customWidth="1"/>
    <col min="12" max="12" width="11.375" style="181" customWidth="1"/>
    <col min="13" max="13" width="10.125" style="181" customWidth="1"/>
    <col min="14" max="16384" width="8.875" style="181"/>
  </cols>
  <sheetData>
    <row r="1" spans="1:64" ht="24.95" customHeight="1">
      <c r="B1" s="211" t="s">
        <v>1977</v>
      </c>
      <c r="S1" s="768" t="str">
        <f>はじめに!Q1</f>
        <v>2026年度提出用（2025年度実績値）</v>
      </c>
    </row>
    <row r="2" spans="1:64" ht="18.75">
      <c r="B2" s="211"/>
    </row>
    <row r="3" spans="1:64" ht="22.5" customHeight="1">
      <c r="B3" s="212" t="s">
        <v>2757</v>
      </c>
      <c r="C3" s="213"/>
      <c r="D3" s="213"/>
      <c r="E3" s="213"/>
      <c r="F3" s="213"/>
      <c r="G3" s="213"/>
      <c r="H3" s="214"/>
      <c r="I3" s="214"/>
      <c r="J3" s="214"/>
      <c r="K3" s="214"/>
      <c r="L3" s="214"/>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5"/>
      <c r="BF3" s="183"/>
      <c r="BG3" s="180"/>
      <c r="BH3" s="180"/>
      <c r="BJ3" s="183"/>
      <c r="BK3" s="180"/>
      <c r="BL3" s="180"/>
    </row>
    <row r="4" spans="1:64" ht="10.9" hidden="1" customHeight="1">
      <c r="A4" s="1121" t="s">
        <v>3473</v>
      </c>
      <c r="B4" s="179"/>
      <c r="C4" s="216"/>
      <c r="D4" s="217"/>
      <c r="BG4" s="180"/>
      <c r="BH4" s="180"/>
      <c r="BJ4" s="183"/>
      <c r="BK4" s="180"/>
      <c r="BL4" s="180"/>
    </row>
    <row r="5" spans="1:64" ht="10.9" hidden="1" customHeight="1">
      <c r="A5" s="1121" t="s">
        <v>3473</v>
      </c>
      <c r="BG5" s="180"/>
      <c r="BH5" s="180"/>
      <c r="BJ5" s="183"/>
      <c r="BK5" s="180"/>
      <c r="BL5" s="180"/>
    </row>
    <row r="6" spans="1:64" ht="10.9" hidden="1" customHeight="1">
      <c r="A6" s="1121" t="s">
        <v>3473</v>
      </c>
      <c r="P6" s="179"/>
      <c r="BG6" s="180"/>
      <c r="BH6" s="180"/>
      <c r="BJ6" s="183"/>
      <c r="BK6" s="180"/>
      <c r="BL6" s="180"/>
    </row>
    <row r="7" spans="1:64" ht="21" customHeight="1" thickBot="1">
      <c r="B7" s="179">
        <v>1</v>
      </c>
      <c r="C7" s="180" t="s">
        <v>3470</v>
      </c>
      <c r="D7" s="182"/>
      <c r="E7" s="182"/>
      <c r="BG7" s="180"/>
      <c r="BH7" s="180"/>
      <c r="BJ7" s="183"/>
      <c r="BK7" s="180"/>
      <c r="BL7" s="180"/>
    </row>
    <row r="8" spans="1:64" ht="22.5" customHeight="1" thickTop="1" thickBot="1">
      <c r="B8" s="218"/>
      <c r="C8" s="184" t="s">
        <v>3853</v>
      </c>
      <c r="E8" s="1995" t="str">
        <f>IF(C8="有り","【注意】このシート以外に、「外部供給」シートにも入力が必要です！","")</f>
        <v/>
      </c>
      <c r="F8" s="1995"/>
      <c r="G8" s="1995"/>
      <c r="H8" s="1995"/>
      <c r="I8" s="1995"/>
      <c r="J8" s="1995"/>
      <c r="K8" s="1995"/>
      <c r="L8" s="1995"/>
      <c r="M8" s="1995"/>
      <c r="N8" s="1995"/>
      <c r="O8" s="1995"/>
      <c r="P8" s="1995"/>
      <c r="Q8" s="1995"/>
      <c r="S8" s="185"/>
      <c r="T8" s="185"/>
      <c r="BG8" s="180"/>
      <c r="BH8" s="180"/>
      <c r="BJ8" s="183"/>
      <c r="BK8" s="180"/>
      <c r="BL8" s="180"/>
    </row>
    <row r="9" spans="1:64" ht="7.5" customHeight="1" thickTop="1">
      <c r="BG9" s="180"/>
      <c r="BH9" s="180"/>
      <c r="BJ9" s="183"/>
      <c r="BK9" s="180"/>
      <c r="BL9" s="180"/>
    </row>
    <row r="10" spans="1:64" ht="21" customHeight="1" thickBot="1">
      <c r="B10" s="179">
        <v>2</v>
      </c>
      <c r="C10" s="180" t="s">
        <v>3137</v>
      </c>
    </row>
    <row r="11" spans="1:64" ht="21" customHeight="1" thickTop="1" thickBot="1">
      <c r="B11" s="2011" t="s">
        <v>3284</v>
      </c>
      <c r="C11" s="2012"/>
      <c r="D11" s="2012"/>
      <c r="E11" s="2012"/>
      <c r="F11" s="2012"/>
      <c r="G11" s="2012"/>
      <c r="H11" s="633" t="str">
        <f>参照元!V15</f>
        <v>　</v>
      </c>
      <c r="I11" s="1759"/>
      <c r="K11" s="180"/>
    </row>
    <row r="12" spans="1:64" ht="21" customHeight="1" thickTop="1" thickBot="1">
      <c r="B12" s="2034" t="s">
        <v>2561</v>
      </c>
      <c r="C12" s="2035"/>
      <c r="D12" s="2035"/>
      <c r="E12" s="2035"/>
      <c r="F12" s="2035"/>
      <c r="G12" s="2035"/>
      <c r="H12" s="590" t="str">
        <f>参照元!W15</f>
        <v>　</v>
      </c>
      <c r="I12" s="1759"/>
      <c r="K12" s="180"/>
      <c r="L12" s="2037" t="s">
        <v>2780</v>
      </c>
      <c r="M12" s="2038"/>
      <c r="N12" s="612" t="str">
        <f>IFERROR(H11-H12,"")</f>
        <v/>
      </c>
    </row>
    <row r="13" spans="1:64" ht="7.5" customHeight="1" thickTop="1"/>
    <row r="14" spans="1:64" ht="21" customHeight="1">
      <c r="B14" s="179">
        <v>3</v>
      </c>
      <c r="C14" s="180" t="s">
        <v>2759</v>
      </c>
      <c r="H14" s="520"/>
    </row>
    <row r="15" spans="1:64" ht="21" customHeight="1">
      <c r="B15" s="599"/>
      <c r="C15" s="1998" t="s">
        <v>3282</v>
      </c>
      <c r="D15" s="1999"/>
      <c r="E15" s="1999"/>
      <c r="F15" s="1999"/>
      <c r="G15" s="1999"/>
      <c r="H15" s="2000"/>
    </row>
    <row r="16" spans="1:64" ht="21" customHeight="1">
      <c r="B16" s="599"/>
      <c r="C16" s="2001" t="s">
        <v>3283</v>
      </c>
      <c r="D16" s="1999"/>
      <c r="E16" s="1999"/>
      <c r="F16" s="1999"/>
      <c r="G16" s="1999"/>
      <c r="H16" s="2000"/>
    </row>
    <row r="17" spans="1:64" ht="7.5" customHeight="1"/>
    <row r="18" spans="1:64" ht="21" customHeight="1" thickBot="1">
      <c r="B18" s="179">
        <v>4</v>
      </c>
      <c r="C18" s="180" t="s">
        <v>3471</v>
      </c>
    </row>
    <row r="19" spans="1:64" ht="22.5" customHeight="1" thickTop="1" thickBot="1">
      <c r="C19" s="184" t="s">
        <v>3472</v>
      </c>
      <c r="O19" s="180"/>
    </row>
    <row r="20" spans="1:64" ht="21" hidden="1" customHeight="1" thickTop="1">
      <c r="A20" s="1120" t="s">
        <v>3473</v>
      </c>
      <c r="B20" s="1055"/>
      <c r="C20" s="1355" t="s">
        <v>3733</v>
      </c>
      <c r="I20" s="520"/>
      <c r="J20" s="520"/>
    </row>
    <row r="21" spans="1:64" ht="19.899999999999999" hidden="1" customHeight="1">
      <c r="A21" s="1120" t="s">
        <v>3473</v>
      </c>
      <c r="B21" s="1056"/>
      <c r="C21" s="1355" t="s">
        <v>3327</v>
      </c>
      <c r="D21" s="181">
        <f>参照元!I1</f>
        <v>1</v>
      </c>
      <c r="E21" s="1355" t="s">
        <v>3328</v>
      </c>
      <c r="F21" s="181">
        <f>参照元!I2</f>
        <v>0</v>
      </c>
      <c r="I21" s="791">
        <v>1</v>
      </c>
      <c r="J21" s="974" t="s">
        <v>3278</v>
      </c>
    </row>
    <row r="22" spans="1:64" ht="19.899999999999999" hidden="1" customHeight="1">
      <c r="A22" s="1120" t="s">
        <v>3473</v>
      </c>
      <c r="B22" s="1056"/>
      <c r="C22" s="1355"/>
    </row>
    <row r="23" spans="1:64" ht="10.15" customHeight="1" thickTop="1"/>
    <row r="24" spans="1:64" ht="20.45" customHeight="1">
      <c r="B24" s="1984" t="s">
        <v>2758</v>
      </c>
      <c r="C24" s="1984"/>
      <c r="D24" s="1984"/>
      <c r="E24" s="1984"/>
      <c r="F24" s="1984"/>
      <c r="G24" s="1984"/>
      <c r="H24" s="1984"/>
      <c r="I24" s="1984"/>
      <c r="J24" s="1984"/>
      <c r="K24" s="1984"/>
      <c r="L24" s="1984"/>
      <c r="M24" s="1984"/>
      <c r="N24" s="1984"/>
      <c r="O24" s="1984"/>
      <c r="P24" s="1984"/>
      <c r="Q24" s="1984"/>
      <c r="R24" s="1984"/>
      <c r="S24" s="222"/>
      <c r="T24" s="222"/>
      <c r="U24" s="222"/>
      <c r="V24" s="222"/>
      <c r="W24" s="222"/>
      <c r="X24" s="222"/>
      <c r="Y24" s="222"/>
      <c r="Z24" s="222"/>
      <c r="AA24" s="222"/>
      <c r="AB24" s="222"/>
      <c r="AC24" s="222"/>
      <c r="AD24" s="222"/>
      <c r="AE24" s="222"/>
      <c r="AF24" s="222"/>
      <c r="AG24" s="222"/>
      <c r="AH24" s="222"/>
      <c r="AI24" s="222"/>
      <c r="AJ24" s="222"/>
      <c r="AK24" s="222"/>
      <c r="AL24" s="222"/>
      <c r="AM24" s="222"/>
      <c r="AN24" s="222"/>
      <c r="AO24" s="222"/>
      <c r="AP24" s="222"/>
      <c r="AQ24" s="222"/>
      <c r="AR24" s="222"/>
      <c r="AS24" s="222"/>
      <c r="AT24" s="222"/>
      <c r="AU24" s="222"/>
      <c r="AV24" s="222"/>
      <c r="AW24" s="222"/>
      <c r="AX24" s="222"/>
      <c r="AY24" s="222"/>
      <c r="AZ24" s="222"/>
      <c r="BA24" s="222"/>
      <c r="BB24" s="222"/>
      <c r="BC24" s="222"/>
      <c r="BD24" s="215"/>
      <c r="BF24" s="183"/>
      <c r="BG24" s="180"/>
      <c r="BH24" s="180"/>
      <c r="BJ24" s="183"/>
      <c r="BK24" s="180"/>
      <c r="BL24" s="180"/>
    </row>
    <row r="25" spans="1:64" ht="30" customHeight="1">
      <c r="B25" s="215"/>
      <c r="C25" s="215"/>
      <c r="D25" s="215"/>
      <c r="E25" s="215"/>
      <c r="F25" s="215"/>
      <c r="G25" s="215"/>
      <c r="H25" s="215"/>
      <c r="I25" s="215"/>
      <c r="J25" s="215"/>
      <c r="K25" s="215"/>
      <c r="L25" s="215"/>
      <c r="M25" s="215"/>
      <c r="N25" s="215"/>
      <c r="O25" s="215"/>
      <c r="P25" s="635" t="s">
        <v>3139</v>
      </c>
      <c r="Q25" s="635" t="s">
        <v>3138</v>
      </c>
      <c r="R25" s="635" t="s">
        <v>3138</v>
      </c>
      <c r="S25" s="635" t="s">
        <v>3138</v>
      </c>
      <c r="T25" s="635" t="s">
        <v>3138</v>
      </c>
      <c r="U25" s="635" t="s">
        <v>3138</v>
      </c>
      <c r="V25" s="635" t="s">
        <v>3138</v>
      </c>
      <c r="W25" s="635" t="s">
        <v>3138</v>
      </c>
      <c r="X25" s="635" t="s">
        <v>3138</v>
      </c>
      <c r="Y25" s="635" t="s">
        <v>3138</v>
      </c>
      <c r="Z25" s="635" t="s">
        <v>3138</v>
      </c>
      <c r="AA25" s="635" t="s">
        <v>3138</v>
      </c>
      <c r="AB25" s="635" t="s">
        <v>3138</v>
      </c>
      <c r="AC25" s="635" t="s">
        <v>3138</v>
      </c>
      <c r="AD25" s="635" t="s">
        <v>3138</v>
      </c>
      <c r="AE25" s="635" t="s">
        <v>3138</v>
      </c>
      <c r="AF25" s="635" t="s">
        <v>3138</v>
      </c>
      <c r="AG25" s="635" t="s">
        <v>3138</v>
      </c>
      <c r="AH25" s="635" t="s">
        <v>3138</v>
      </c>
      <c r="AI25" s="635" t="s">
        <v>3138</v>
      </c>
      <c r="AJ25" s="635" t="s">
        <v>3138</v>
      </c>
      <c r="AK25" s="635" t="s">
        <v>3138</v>
      </c>
      <c r="AL25" s="635" t="s">
        <v>3138</v>
      </c>
      <c r="AM25" s="635" t="s">
        <v>3138</v>
      </c>
      <c r="AN25" s="635" t="s">
        <v>3138</v>
      </c>
      <c r="AO25" s="635" t="s">
        <v>3138</v>
      </c>
      <c r="AP25" s="635" t="s">
        <v>3138</v>
      </c>
      <c r="AQ25" s="635" t="s">
        <v>3138</v>
      </c>
      <c r="AR25" s="635" t="s">
        <v>3138</v>
      </c>
      <c r="AS25" s="635" t="s">
        <v>3138</v>
      </c>
      <c r="AT25" s="635" t="s">
        <v>3138</v>
      </c>
      <c r="AU25" s="635" t="s">
        <v>3138</v>
      </c>
      <c r="AV25" s="635" t="s">
        <v>3138</v>
      </c>
      <c r="AW25" s="635" t="s">
        <v>3138</v>
      </c>
      <c r="AX25" s="635" t="s">
        <v>3138</v>
      </c>
      <c r="AY25" s="635" t="s">
        <v>3138</v>
      </c>
      <c r="AZ25" s="635" t="s">
        <v>3138</v>
      </c>
      <c r="BA25" s="635" t="s">
        <v>3138</v>
      </c>
      <c r="BB25" s="635" t="s">
        <v>3138</v>
      </c>
      <c r="BC25" s="635" t="s">
        <v>3138</v>
      </c>
      <c r="BD25" s="215"/>
      <c r="BF25" s="183"/>
      <c r="BG25" s="180"/>
      <c r="BH25" s="180"/>
      <c r="BJ25" s="183"/>
      <c r="BK25" s="180"/>
      <c r="BL25" s="180"/>
    </row>
    <row r="26" spans="1:64" ht="19.899999999999999" customHeight="1">
      <c r="B26" s="221"/>
      <c r="C26" s="221"/>
      <c r="D26" s="221"/>
      <c r="E26" s="221"/>
      <c r="F26" s="221"/>
      <c r="G26" s="221"/>
      <c r="H26" s="221"/>
      <c r="I26" s="221"/>
      <c r="J26" s="221"/>
      <c r="K26" s="223"/>
      <c r="L26" s="223"/>
      <c r="M26" s="272">
        <v>1</v>
      </c>
      <c r="N26" s="224">
        <v>2</v>
      </c>
      <c r="O26" s="225">
        <v>3</v>
      </c>
      <c r="P26" s="512">
        <v>4</v>
      </c>
      <c r="Q26" s="512">
        <v>5</v>
      </c>
      <c r="R26" s="512">
        <v>6</v>
      </c>
      <c r="S26" s="512">
        <v>7</v>
      </c>
      <c r="T26" s="512">
        <v>8</v>
      </c>
      <c r="U26" s="512">
        <v>9</v>
      </c>
      <c r="V26" s="512">
        <v>10</v>
      </c>
      <c r="W26" s="512">
        <v>11</v>
      </c>
      <c r="X26" s="512">
        <v>12</v>
      </c>
      <c r="Y26" s="512">
        <v>13</v>
      </c>
      <c r="Z26" s="512">
        <v>14</v>
      </c>
      <c r="AA26" s="512">
        <v>15</v>
      </c>
      <c r="AB26" s="512">
        <v>16</v>
      </c>
      <c r="AC26" s="512">
        <v>17</v>
      </c>
      <c r="AD26" s="512">
        <v>18</v>
      </c>
      <c r="AE26" s="512">
        <v>19</v>
      </c>
      <c r="AF26" s="512">
        <v>20</v>
      </c>
      <c r="AG26" s="512">
        <v>21</v>
      </c>
      <c r="AH26" s="512">
        <v>22</v>
      </c>
      <c r="AI26" s="512">
        <v>23</v>
      </c>
      <c r="AJ26" s="512">
        <v>24</v>
      </c>
      <c r="AK26" s="512">
        <v>25</v>
      </c>
      <c r="AL26" s="512">
        <v>26</v>
      </c>
      <c r="AM26" s="512">
        <v>27</v>
      </c>
      <c r="AN26" s="512">
        <v>28</v>
      </c>
      <c r="AO26" s="512">
        <v>29</v>
      </c>
      <c r="AP26" s="512">
        <v>30</v>
      </c>
      <c r="AQ26" s="512">
        <v>31</v>
      </c>
      <c r="AR26" s="512">
        <v>32</v>
      </c>
      <c r="AS26" s="512">
        <v>33</v>
      </c>
      <c r="AT26" s="512">
        <v>34</v>
      </c>
      <c r="AU26" s="512">
        <v>35</v>
      </c>
      <c r="AV26" s="512">
        <v>36</v>
      </c>
      <c r="AW26" s="512">
        <v>37</v>
      </c>
      <c r="AX26" s="512">
        <v>38</v>
      </c>
      <c r="AY26" s="512">
        <v>39</v>
      </c>
      <c r="AZ26" s="512">
        <v>40</v>
      </c>
      <c r="BA26" s="512">
        <v>41</v>
      </c>
      <c r="BB26" s="512">
        <v>42</v>
      </c>
      <c r="BC26" s="1001">
        <v>43</v>
      </c>
    </row>
    <row r="27" spans="1:64" ht="22.5" customHeight="1" thickBot="1">
      <c r="B27" s="2013" t="s">
        <v>1980</v>
      </c>
      <c r="C27" s="2014"/>
      <c r="D27" s="2014"/>
      <c r="E27" s="2014"/>
      <c r="F27" s="2014"/>
      <c r="G27" s="2014"/>
      <c r="H27" s="2014"/>
      <c r="I27" s="2014"/>
      <c r="J27" s="2015"/>
      <c r="K27" s="557"/>
      <c r="L27" s="1996" t="s">
        <v>1978</v>
      </c>
      <c r="M27" s="2002" t="s">
        <v>2777</v>
      </c>
      <c r="N27" s="2003"/>
      <c r="O27" s="2004"/>
      <c r="P27" s="532" t="s">
        <v>1979</v>
      </c>
      <c r="Q27" s="533"/>
      <c r="R27" s="533"/>
      <c r="S27" s="533"/>
      <c r="T27" s="533"/>
      <c r="U27" s="533"/>
      <c r="V27" s="533"/>
      <c r="W27" s="533"/>
      <c r="X27" s="533"/>
      <c r="Y27" s="534"/>
      <c r="Z27" s="534"/>
      <c r="AA27" s="534"/>
      <c r="AB27" s="534"/>
      <c r="AC27" s="534"/>
      <c r="AD27" s="534"/>
      <c r="AE27" s="534"/>
      <c r="AF27" s="534"/>
      <c r="AG27" s="534"/>
      <c r="AH27" s="534"/>
      <c r="AI27" s="534"/>
      <c r="AJ27" s="534"/>
      <c r="AK27" s="534"/>
      <c r="AL27" s="534"/>
      <c r="AM27" s="534"/>
      <c r="AN27" s="534"/>
      <c r="AO27" s="534"/>
      <c r="AP27" s="534"/>
      <c r="AQ27" s="534"/>
      <c r="AR27" s="534"/>
      <c r="AS27" s="534"/>
      <c r="AT27" s="534"/>
      <c r="AU27" s="534"/>
      <c r="AV27" s="534"/>
      <c r="AW27" s="534"/>
      <c r="AX27" s="534"/>
      <c r="AY27" s="534"/>
      <c r="AZ27" s="534"/>
      <c r="BA27" s="534"/>
      <c r="BB27" s="534"/>
      <c r="BC27" s="535"/>
      <c r="BF27" s="183"/>
      <c r="BG27" s="180"/>
      <c r="BH27" s="180"/>
      <c r="BJ27" s="183"/>
      <c r="BK27" s="180"/>
      <c r="BL27" s="180"/>
    </row>
    <row r="28" spans="1:64" ht="32.450000000000003" customHeight="1" thickTop="1" thickBot="1">
      <c r="B28" s="2016"/>
      <c r="C28" s="1893"/>
      <c r="D28" s="1893"/>
      <c r="E28" s="1893"/>
      <c r="F28" s="1893"/>
      <c r="G28" s="1893"/>
      <c r="H28" s="1893"/>
      <c r="I28" s="1893"/>
      <c r="J28" s="2017"/>
      <c r="K28" s="563"/>
      <c r="L28" s="1997"/>
      <c r="M28" s="2005"/>
      <c r="N28" s="2006"/>
      <c r="O28" s="2007"/>
      <c r="P28" s="416" t="s">
        <v>2774</v>
      </c>
      <c r="Q28" s="416" t="s">
        <v>2775</v>
      </c>
      <c r="R28" s="416" t="s">
        <v>2709</v>
      </c>
      <c r="S28" s="416" t="s">
        <v>2710</v>
      </c>
      <c r="T28" s="416" t="s">
        <v>2711</v>
      </c>
      <c r="U28" s="416" t="s">
        <v>2712</v>
      </c>
      <c r="V28" s="416" t="s">
        <v>2713</v>
      </c>
      <c r="W28" s="416" t="s">
        <v>2714</v>
      </c>
      <c r="X28" s="416" t="s">
        <v>2715</v>
      </c>
      <c r="Y28" s="416" t="s">
        <v>2716</v>
      </c>
      <c r="Z28" s="416" t="s">
        <v>2717</v>
      </c>
      <c r="AA28" s="416" t="s">
        <v>2718</v>
      </c>
      <c r="AB28" s="416" t="s">
        <v>2719</v>
      </c>
      <c r="AC28" s="416" t="s">
        <v>2720</v>
      </c>
      <c r="AD28" s="416" t="s">
        <v>2721</v>
      </c>
      <c r="AE28" s="416" t="s">
        <v>2722</v>
      </c>
      <c r="AF28" s="416" t="s">
        <v>2723</v>
      </c>
      <c r="AG28" s="416" t="s">
        <v>2724</v>
      </c>
      <c r="AH28" s="416" t="s">
        <v>2725</v>
      </c>
      <c r="AI28" s="416" t="s">
        <v>2726</v>
      </c>
      <c r="AJ28" s="416" t="s">
        <v>2727</v>
      </c>
      <c r="AK28" s="416" t="s">
        <v>2728</v>
      </c>
      <c r="AL28" s="416" t="s">
        <v>2729</v>
      </c>
      <c r="AM28" s="416" t="s">
        <v>2730</v>
      </c>
      <c r="AN28" s="416" t="s">
        <v>2731</v>
      </c>
      <c r="AO28" s="416" t="s">
        <v>2732</v>
      </c>
      <c r="AP28" s="416" t="s">
        <v>2733</v>
      </c>
      <c r="AQ28" s="416" t="s">
        <v>2734</v>
      </c>
      <c r="AR28" s="416" t="s">
        <v>2735</v>
      </c>
      <c r="AS28" s="416" t="s">
        <v>2736</v>
      </c>
      <c r="AT28" s="416" t="s">
        <v>2737</v>
      </c>
      <c r="AU28" s="416" t="s">
        <v>2738</v>
      </c>
      <c r="AV28" s="416" t="s">
        <v>2739</v>
      </c>
      <c r="AW28" s="416" t="s">
        <v>2740</v>
      </c>
      <c r="AX28" s="416" t="s">
        <v>2741</v>
      </c>
      <c r="AY28" s="416" t="s">
        <v>2742</v>
      </c>
      <c r="AZ28" s="416" t="s">
        <v>2743</v>
      </c>
      <c r="BA28" s="416" t="s">
        <v>2744</v>
      </c>
      <c r="BB28" s="416" t="s">
        <v>2745</v>
      </c>
      <c r="BC28" s="1002" t="s">
        <v>2746</v>
      </c>
    </row>
    <row r="29" spans="1:64" ht="15.75" thickTop="1" thickBot="1">
      <c r="B29" s="2018"/>
      <c r="C29" s="2019"/>
      <c r="D29" s="2019"/>
      <c r="E29" s="2019"/>
      <c r="F29" s="2019"/>
      <c r="G29" s="2019"/>
      <c r="H29" s="2019"/>
      <c r="I29" s="2019"/>
      <c r="J29" s="2020"/>
      <c r="K29" s="564" t="s">
        <v>1981</v>
      </c>
      <c r="L29" s="565" t="s">
        <v>1982</v>
      </c>
      <c r="M29" s="2008"/>
      <c r="N29" s="2009"/>
      <c r="O29" s="2010"/>
      <c r="P29" s="522" t="s">
        <v>2702</v>
      </c>
      <c r="Q29" s="521"/>
      <c r="R29" s="521"/>
      <c r="S29" s="521"/>
      <c r="T29" s="521"/>
      <c r="U29" s="521"/>
      <c r="V29" s="521"/>
      <c r="W29" s="521"/>
      <c r="X29" s="521"/>
      <c r="Y29" s="521"/>
      <c r="Z29" s="521"/>
      <c r="AA29" s="521"/>
      <c r="AB29" s="521"/>
      <c r="AC29" s="521"/>
      <c r="AD29" s="521"/>
      <c r="AE29" s="521"/>
      <c r="AF29" s="521"/>
      <c r="AG29" s="521"/>
      <c r="AH29" s="521"/>
      <c r="AI29" s="521"/>
      <c r="AJ29" s="521"/>
      <c r="AK29" s="521"/>
      <c r="AL29" s="521"/>
      <c r="AM29" s="521"/>
      <c r="AN29" s="521"/>
      <c r="AO29" s="521"/>
      <c r="AP29" s="521"/>
      <c r="AQ29" s="521"/>
      <c r="AR29" s="521"/>
      <c r="AS29" s="521"/>
      <c r="AT29" s="521"/>
      <c r="AU29" s="521"/>
      <c r="AV29" s="521"/>
      <c r="AW29" s="521"/>
      <c r="AX29" s="521"/>
      <c r="AY29" s="521"/>
      <c r="AZ29" s="521"/>
      <c r="BA29" s="521"/>
      <c r="BB29" s="521"/>
      <c r="BC29" s="1003"/>
    </row>
    <row r="30" spans="1:64" ht="15" thickTop="1">
      <c r="B30" s="2021" t="s">
        <v>3281</v>
      </c>
      <c r="C30" s="1993" t="s">
        <v>1944</v>
      </c>
      <c r="D30" s="1994"/>
      <c r="E30" s="1994"/>
      <c r="F30" s="1994"/>
      <c r="G30" s="1994"/>
      <c r="H30" s="1994"/>
      <c r="I30" s="1982"/>
      <c r="J30" s="1983"/>
      <c r="K30" s="374" t="str">
        <f>係数!I30</f>
        <v>kL</v>
      </c>
      <c r="L30" s="374">
        <f>SUM(M30:BC30)</f>
        <v>0</v>
      </c>
      <c r="M30" s="247"/>
      <c r="N30" s="227"/>
      <c r="O30" s="228"/>
      <c r="P30" s="1678"/>
      <c r="Q30" s="1679"/>
      <c r="R30" s="1679"/>
      <c r="S30" s="1679"/>
      <c r="T30" s="1679"/>
      <c r="U30" s="1679"/>
      <c r="V30" s="1679"/>
      <c r="W30" s="1679"/>
      <c r="X30" s="1679"/>
      <c r="Y30" s="1679"/>
      <c r="Z30" s="1679"/>
      <c r="AA30" s="1679"/>
      <c r="AB30" s="1679"/>
      <c r="AC30" s="1679"/>
      <c r="AD30" s="1679"/>
      <c r="AE30" s="1679"/>
      <c r="AF30" s="1679"/>
      <c r="AG30" s="1679"/>
      <c r="AH30" s="1679"/>
      <c r="AI30" s="1679"/>
      <c r="AJ30" s="1679"/>
      <c r="AK30" s="1679"/>
      <c r="AL30" s="1679"/>
      <c r="AM30" s="1679"/>
      <c r="AN30" s="1679"/>
      <c r="AO30" s="1679"/>
      <c r="AP30" s="1679"/>
      <c r="AQ30" s="1679"/>
      <c r="AR30" s="1679"/>
      <c r="AS30" s="1679"/>
      <c r="AT30" s="1679"/>
      <c r="AU30" s="1679"/>
      <c r="AV30" s="1679"/>
      <c r="AW30" s="1679"/>
      <c r="AX30" s="1679"/>
      <c r="AY30" s="1679"/>
      <c r="AZ30" s="1679"/>
      <c r="BA30" s="1679"/>
      <c r="BB30" s="1679"/>
      <c r="BC30" s="1680"/>
    </row>
    <row r="31" spans="1:64" ht="14.25">
      <c r="B31" s="2033"/>
      <c r="C31" s="1993" t="s">
        <v>1947</v>
      </c>
      <c r="D31" s="1994"/>
      <c r="E31" s="1994"/>
      <c r="F31" s="1994"/>
      <c r="G31" s="1994"/>
      <c r="H31" s="1994"/>
      <c r="I31" s="1982"/>
      <c r="J31" s="1983"/>
      <c r="K31" s="374" t="str">
        <f>係数!I31</f>
        <v>kL</v>
      </c>
      <c r="L31" s="374">
        <f t="shared" ref="L31:L85" si="0">SUM(M31:BC31)</f>
        <v>0</v>
      </c>
      <c r="M31" s="248"/>
      <c r="N31" s="230"/>
      <c r="O31" s="231"/>
      <c r="P31" s="1681"/>
      <c r="Q31" s="1682"/>
      <c r="R31" s="1682"/>
      <c r="S31" s="1682"/>
      <c r="T31" s="1682"/>
      <c r="U31" s="1682"/>
      <c r="V31" s="1682"/>
      <c r="W31" s="1682"/>
      <c r="X31" s="1682"/>
      <c r="Y31" s="1682"/>
      <c r="Z31" s="1682"/>
      <c r="AA31" s="1682"/>
      <c r="AB31" s="1682"/>
      <c r="AC31" s="1682"/>
      <c r="AD31" s="1682"/>
      <c r="AE31" s="1682"/>
      <c r="AF31" s="1682"/>
      <c r="AG31" s="1682"/>
      <c r="AH31" s="1682"/>
      <c r="AI31" s="1682"/>
      <c r="AJ31" s="1682"/>
      <c r="AK31" s="1682"/>
      <c r="AL31" s="1682"/>
      <c r="AM31" s="1682"/>
      <c r="AN31" s="1682"/>
      <c r="AO31" s="1682"/>
      <c r="AP31" s="1682"/>
      <c r="AQ31" s="1682"/>
      <c r="AR31" s="1682"/>
      <c r="AS31" s="1682"/>
      <c r="AT31" s="1682"/>
      <c r="AU31" s="1682"/>
      <c r="AV31" s="1682"/>
      <c r="AW31" s="1682"/>
      <c r="AX31" s="1682"/>
      <c r="AY31" s="1682"/>
      <c r="AZ31" s="1682"/>
      <c r="BA31" s="1682"/>
      <c r="BB31" s="1682"/>
      <c r="BC31" s="1683"/>
    </row>
    <row r="32" spans="1:64" ht="14.25">
      <c r="B32" s="2033"/>
      <c r="C32" s="1993" t="s">
        <v>1948</v>
      </c>
      <c r="D32" s="1994"/>
      <c r="E32" s="1994"/>
      <c r="F32" s="1994"/>
      <c r="G32" s="1994"/>
      <c r="H32" s="1994"/>
      <c r="I32" s="1982"/>
      <c r="J32" s="1983"/>
      <c r="K32" s="374" t="str">
        <f>係数!I32</f>
        <v>kL</v>
      </c>
      <c r="L32" s="374">
        <f t="shared" si="0"/>
        <v>0</v>
      </c>
      <c r="M32" s="248"/>
      <c r="N32" s="230"/>
      <c r="O32" s="231"/>
      <c r="P32" s="1681"/>
      <c r="Q32" s="1682"/>
      <c r="R32" s="1682"/>
      <c r="S32" s="1682"/>
      <c r="T32" s="1682"/>
      <c r="U32" s="1682"/>
      <c r="V32" s="1682"/>
      <c r="W32" s="1682"/>
      <c r="X32" s="1682"/>
      <c r="Y32" s="1682"/>
      <c r="Z32" s="1682"/>
      <c r="AA32" s="1682"/>
      <c r="AB32" s="1682"/>
      <c r="AC32" s="1682"/>
      <c r="AD32" s="1682"/>
      <c r="AE32" s="1682"/>
      <c r="AF32" s="1682"/>
      <c r="AG32" s="1682"/>
      <c r="AH32" s="1682"/>
      <c r="AI32" s="1682"/>
      <c r="AJ32" s="1682"/>
      <c r="AK32" s="1682"/>
      <c r="AL32" s="1682"/>
      <c r="AM32" s="1682"/>
      <c r="AN32" s="1682"/>
      <c r="AO32" s="1682"/>
      <c r="AP32" s="1682"/>
      <c r="AQ32" s="1682"/>
      <c r="AR32" s="1682"/>
      <c r="AS32" s="1682"/>
      <c r="AT32" s="1682"/>
      <c r="AU32" s="1682"/>
      <c r="AV32" s="1682"/>
      <c r="AW32" s="1682"/>
      <c r="AX32" s="1682"/>
      <c r="AY32" s="1682"/>
      <c r="AZ32" s="1682"/>
      <c r="BA32" s="1682"/>
      <c r="BB32" s="1682"/>
      <c r="BC32" s="1683"/>
    </row>
    <row r="33" spans="2:55" ht="14.25">
      <c r="B33" s="2033"/>
      <c r="C33" s="1993" t="s">
        <v>1949</v>
      </c>
      <c r="D33" s="1994"/>
      <c r="E33" s="1994"/>
      <c r="F33" s="1994"/>
      <c r="G33" s="1994"/>
      <c r="H33" s="1994"/>
      <c r="I33" s="1982"/>
      <c r="J33" s="1983"/>
      <c r="K33" s="374" t="str">
        <f>係数!I33</f>
        <v>kL</v>
      </c>
      <c r="L33" s="374">
        <f t="shared" si="0"/>
        <v>0</v>
      </c>
      <c r="M33" s="248"/>
      <c r="N33" s="230"/>
      <c r="O33" s="231"/>
      <c r="P33" s="1681"/>
      <c r="Q33" s="1682"/>
      <c r="R33" s="1682"/>
      <c r="S33" s="1682"/>
      <c r="T33" s="1682"/>
      <c r="U33" s="1682"/>
      <c r="V33" s="1682"/>
      <c r="W33" s="1682"/>
      <c r="X33" s="1682"/>
      <c r="Y33" s="1682"/>
      <c r="Z33" s="1682"/>
      <c r="AA33" s="1682"/>
      <c r="AB33" s="1682"/>
      <c r="AC33" s="1682"/>
      <c r="AD33" s="1682"/>
      <c r="AE33" s="1682"/>
      <c r="AF33" s="1682"/>
      <c r="AG33" s="1682"/>
      <c r="AH33" s="1682"/>
      <c r="AI33" s="1682"/>
      <c r="AJ33" s="1682"/>
      <c r="AK33" s="1682"/>
      <c r="AL33" s="1682"/>
      <c r="AM33" s="1682"/>
      <c r="AN33" s="1682"/>
      <c r="AO33" s="1682"/>
      <c r="AP33" s="1682"/>
      <c r="AQ33" s="1682"/>
      <c r="AR33" s="1682"/>
      <c r="AS33" s="1682"/>
      <c r="AT33" s="1682"/>
      <c r="AU33" s="1682"/>
      <c r="AV33" s="1682"/>
      <c r="AW33" s="1682"/>
      <c r="AX33" s="1682"/>
      <c r="AY33" s="1682"/>
      <c r="AZ33" s="1682"/>
      <c r="BA33" s="1682"/>
      <c r="BB33" s="1682"/>
      <c r="BC33" s="1683"/>
    </row>
    <row r="34" spans="2:55" ht="14.25">
      <c r="B34" s="2033"/>
      <c r="C34" s="1980" t="s">
        <v>3266</v>
      </c>
      <c r="D34" s="1958"/>
      <c r="E34" s="1958"/>
      <c r="F34" s="1958"/>
      <c r="G34" s="1958"/>
      <c r="H34" s="1958"/>
      <c r="I34" s="1982"/>
      <c r="J34" s="1983"/>
      <c r="K34" s="374" t="str">
        <f>係数!I34</f>
        <v>kL</v>
      </c>
      <c r="L34" s="374">
        <f t="shared" si="0"/>
        <v>0</v>
      </c>
      <c r="M34" s="248"/>
      <c r="N34" s="230"/>
      <c r="O34" s="231"/>
      <c r="P34" s="1681"/>
      <c r="Q34" s="1682"/>
      <c r="R34" s="1682"/>
      <c r="S34" s="1682"/>
      <c r="T34" s="1682"/>
      <c r="U34" s="1682"/>
      <c r="V34" s="1682"/>
      <c r="W34" s="1682"/>
      <c r="X34" s="1682"/>
      <c r="Y34" s="1682"/>
      <c r="Z34" s="1682"/>
      <c r="AA34" s="1682"/>
      <c r="AB34" s="1682"/>
      <c r="AC34" s="1682"/>
      <c r="AD34" s="1682"/>
      <c r="AE34" s="1682"/>
      <c r="AF34" s="1682"/>
      <c r="AG34" s="1682"/>
      <c r="AH34" s="1682"/>
      <c r="AI34" s="1682"/>
      <c r="AJ34" s="1682"/>
      <c r="AK34" s="1682"/>
      <c r="AL34" s="1682"/>
      <c r="AM34" s="1682"/>
      <c r="AN34" s="1682"/>
      <c r="AO34" s="1682"/>
      <c r="AP34" s="1682"/>
      <c r="AQ34" s="1682"/>
      <c r="AR34" s="1682"/>
      <c r="AS34" s="1682"/>
      <c r="AT34" s="1682"/>
      <c r="AU34" s="1682"/>
      <c r="AV34" s="1682"/>
      <c r="AW34" s="1682"/>
      <c r="AX34" s="1682"/>
      <c r="AY34" s="1682"/>
      <c r="AZ34" s="1682"/>
      <c r="BA34" s="1682"/>
      <c r="BB34" s="1682"/>
      <c r="BC34" s="1683"/>
    </row>
    <row r="35" spans="2:55" ht="14.25">
      <c r="B35" s="2033"/>
      <c r="C35" s="1980" t="s">
        <v>1950</v>
      </c>
      <c r="D35" s="1981"/>
      <c r="E35" s="1981"/>
      <c r="F35" s="1981"/>
      <c r="G35" s="1981"/>
      <c r="H35" s="1981"/>
      <c r="I35" s="1982"/>
      <c r="J35" s="1983"/>
      <c r="K35" s="374" t="str">
        <f>係数!I35</f>
        <v>kL</v>
      </c>
      <c r="L35" s="375">
        <f t="shared" si="0"/>
        <v>0</v>
      </c>
      <c r="M35" s="248"/>
      <c r="N35" s="230"/>
      <c r="O35" s="231"/>
      <c r="P35" s="1681"/>
      <c r="Q35" s="1682"/>
      <c r="R35" s="1682"/>
      <c r="S35" s="1682"/>
      <c r="T35" s="1682"/>
      <c r="U35" s="1682"/>
      <c r="V35" s="1682"/>
      <c r="W35" s="1682"/>
      <c r="X35" s="1682"/>
      <c r="Y35" s="1682"/>
      <c r="Z35" s="1682"/>
      <c r="AA35" s="1682"/>
      <c r="AB35" s="1682"/>
      <c r="AC35" s="1682"/>
      <c r="AD35" s="1682"/>
      <c r="AE35" s="1682"/>
      <c r="AF35" s="1682"/>
      <c r="AG35" s="1682"/>
      <c r="AH35" s="1682"/>
      <c r="AI35" s="1682"/>
      <c r="AJ35" s="1682"/>
      <c r="AK35" s="1682"/>
      <c r="AL35" s="1682"/>
      <c r="AM35" s="1682"/>
      <c r="AN35" s="1682"/>
      <c r="AO35" s="1682"/>
      <c r="AP35" s="1682"/>
      <c r="AQ35" s="1682"/>
      <c r="AR35" s="1682"/>
      <c r="AS35" s="1682"/>
      <c r="AT35" s="1682"/>
      <c r="AU35" s="1682"/>
      <c r="AV35" s="1682"/>
      <c r="AW35" s="1682"/>
      <c r="AX35" s="1682"/>
      <c r="AY35" s="1682"/>
      <c r="AZ35" s="1682"/>
      <c r="BA35" s="1682"/>
      <c r="BB35" s="1682"/>
      <c r="BC35" s="1683"/>
    </row>
    <row r="36" spans="2:55" ht="14.25">
      <c r="B36" s="2033"/>
      <c r="C36" s="1980" t="s">
        <v>1951</v>
      </c>
      <c r="D36" s="1981"/>
      <c r="E36" s="1981"/>
      <c r="F36" s="1981"/>
      <c r="G36" s="1981"/>
      <c r="H36" s="1981"/>
      <c r="I36" s="1982"/>
      <c r="J36" s="1983"/>
      <c r="K36" s="374" t="str">
        <f>係数!I36</f>
        <v>kL</v>
      </c>
      <c r="L36" s="375">
        <f t="shared" si="0"/>
        <v>0</v>
      </c>
      <c r="M36" s="248"/>
      <c r="N36" s="230"/>
      <c r="O36" s="231"/>
      <c r="P36" s="1681"/>
      <c r="Q36" s="1682"/>
      <c r="R36" s="1682"/>
      <c r="S36" s="1682"/>
      <c r="T36" s="1682"/>
      <c r="U36" s="1682"/>
      <c r="V36" s="1682"/>
      <c r="W36" s="1682"/>
      <c r="X36" s="1682"/>
      <c r="Y36" s="1682"/>
      <c r="Z36" s="1682"/>
      <c r="AA36" s="1682"/>
      <c r="AB36" s="1682"/>
      <c r="AC36" s="1682"/>
      <c r="AD36" s="1682"/>
      <c r="AE36" s="1682"/>
      <c r="AF36" s="1682"/>
      <c r="AG36" s="1682"/>
      <c r="AH36" s="1682"/>
      <c r="AI36" s="1682"/>
      <c r="AJ36" s="1682"/>
      <c r="AK36" s="1682"/>
      <c r="AL36" s="1682"/>
      <c r="AM36" s="1682"/>
      <c r="AN36" s="1682"/>
      <c r="AO36" s="1682"/>
      <c r="AP36" s="1682"/>
      <c r="AQ36" s="1682"/>
      <c r="AR36" s="1682"/>
      <c r="AS36" s="1682"/>
      <c r="AT36" s="1682"/>
      <c r="AU36" s="1682"/>
      <c r="AV36" s="1682"/>
      <c r="AW36" s="1682"/>
      <c r="AX36" s="1682"/>
      <c r="AY36" s="1682"/>
      <c r="AZ36" s="1682"/>
      <c r="BA36" s="1682"/>
      <c r="BB36" s="1682"/>
      <c r="BC36" s="1683"/>
    </row>
    <row r="37" spans="2:55" ht="14.25">
      <c r="B37" s="2033"/>
      <c r="C37" s="1980" t="s">
        <v>1952</v>
      </c>
      <c r="D37" s="1981"/>
      <c r="E37" s="1981"/>
      <c r="F37" s="1981"/>
      <c r="G37" s="1981"/>
      <c r="H37" s="1981"/>
      <c r="I37" s="1982"/>
      <c r="J37" s="1983"/>
      <c r="K37" s="374" t="str">
        <f>係数!I37</f>
        <v>kL</v>
      </c>
      <c r="L37" s="375">
        <f t="shared" si="0"/>
        <v>0</v>
      </c>
      <c r="M37" s="248"/>
      <c r="N37" s="230"/>
      <c r="O37" s="231"/>
      <c r="P37" s="1681"/>
      <c r="Q37" s="1682"/>
      <c r="R37" s="1682"/>
      <c r="S37" s="1682"/>
      <c r="T37" s="1682"/>
      <c r="U37" s="1682"/>
      <c r="V37" s="1682"/>
      <c r="W37" s="1682"/>
      <c r="X37" s="1682"/>
      <c r="Y37" s="1682"/>
      <c r="Z37" s="1682"/>
      <c r="AA37" s="1682"/>
      <c r="AB37" s="1682"/>
      <c r="AC37" s="1682"/>
      <c r="AD37" s="1682"/>
      <c r="AE37" s="1682"/>
      <c r="AF37" s="1682"/>
      <c r="AG37" s="1682"/>
      <c r="AH37" s="1682"/>
      <c r="AI37" s="1682"/>
      <c r="AJ37" s="1682"/>
      <c r="AK37" s="1682"/>
      <c r="AL37" s="1682"/>
      <c r="AM37" s="1682"/>
      <c r="AN37" s="1682"/>
      <c r="AO37" s="1682"/>
      <c r="AP37" s="1682"/>
      <c r="AQ37" s="1682"/>
      <c r="AR37" s="1682"/>
      <c r="AS37" s="1682"/>
      <c r="AT37" s="1682"/>
      <c r="AU37" s="1682"/>
      <c r="AV37" s="1682"/>
      <c r="AW37" s="1682"/>
      <c r="AX37" s="1682"/>
      <c r="AY37" s="1682"/>
      <c r="AZ37" s="1682"/>
      <c r="BA37" s="1682"/>
      <c r="BB37" s="1682"/>
      <c r="BC37" s="1683"/>
    </row>
    <row r="38" spans="2:55" ht="14.25">
      <c r="B38" s="2033"/>
      <c r="C38" s="1980" t="s">
        <v>1953</v>
      </c>
      <c r="D38" s="1981"/>
      <c r="E38" s="1981"/>
      <c r="F38" s="1981"/>
      <c r="G38" s="1981"/>
      <c r="H38" s="1981"/>
      <c r="I38" s="1982"/>
      <c r="J38" s="1983"/>
      <c r="K38" s="374" t="str">
        <f>係数!I38</f>
        <v>kL</v>
      </c>
      <c r="L38" s="375">
        <f t="shared" si="0"/>
        <v>0</v>
      </c>
      <c r="M38" s="248"/>
      <c r="N38" s="230"/>
      <c r="O38" s="231"/>
      <c r="P38" s="1681"/>
      <c r="Q38" s="1682"/>
      <c r="R38" s="1682"/>
      <c r="S38" s="1682"/>
      <c r="T38" s="1682"/>
      <c r="U38" s="1682"/>
      <c r="V38" s="1682"/>
      <c r="W38" s="1682"/>
      <c r="X38" s="1682"/>
      <c r="Y38" s="1682"/>
      <c r="Z38" s="1682"/>
      <c r="AA38" s="1682"/>
      <c r="AB38" s="1682"/>
      <c r="AC38" s="1682"/>
      <c r="AD38" s="1682"/>
      <c r="AE38" s="1682"/>
      <c r="AF38" s="1682"/>
      <c r="AG38" s="1682"/>
      <c r="AH38" s="1682"/>
      <c r="AI38" s="1682"/>
      <c r="AJ38" s="1682"/>
      <c r="AK38" s="1682"/>
      <c r="AL38" s="1682"/>
      <c r="AM38" s="1682"/>
      <c r="AN38" s="1682"/>
      <c r="AO38" s="1682"/>
      <c r="AP38" s="1682"/>
      <c r="AQ38" s="1682"/>
      <c r="AR38" s="1682"/>
      <c r="AS38" s="1682"/>
      <c r="AT38" s="1682"/>
      <c r="AU38" s="1682"/>
      <c r="AV38" s="1682"/>
      <c r="AW38" s="1682"/>
      <c r="AX38" s="1682"/>
      <c r="AY38" s="1682"/>
      <c r="AZ38" s="1682"/>
      <c r="BA38" s="1682"/>
      <c r="BB38" s="1682"/>
      <c r="BC38" s="1683"/>
    </row>
    <row r="39" spans="2:55" ht="14.25">
      <c r="B39" s="2033"/>
      <c r="C39" s="1980" t="s">
        <v>1954</v>
      </c>
      <c r="D39" s="1981"/>
      <c r="E39" s="1981"/>
      <c r="F39" s="1981"/>
      <c r="G39" s="1981"/>
      <c r="H39" s="1981"/>
      <c r="I39" s="1982"/>
      <c r="J39" s="1983"/>
      <c r="K39" s="374" t="str">
        <f>係数!I39</f>
        <v>t</v>
      </c>
      <c r="L39" s="375">
        <f t="shared" si="0"/>
        <v>0</v>
      </c>
      <c r="M39" s="248"/>
      <c r="N39" s="230"/>
      <c r="O39" s="231"/>
      <c r="P39" s="1681"/>
      <c r="Q39" s="1682"/>
      <c r="R39" s="1682"/>
      <c r="S39" s="1682"/>
      <c r="T39" s="1682"/>
      <c r="U39" s="1682"/>
      <c r="V39" s="1682"/>
      <c r="W39" s="1682"/>
      <c r="X39" s="1682"/>
      <c r="Y39" s="1682"/>
      <c r="Z39" s="1682"/>
      <c r="AA39" s="1682"/>
      <c r="AB39" s="1682"/>
      <c r="AC39" s="1682"/>
      <c r="AD39" s="1682"/>
      <c r="AE39" s="1682"/>
      <c r="AF39" s="1682"/>
      <c r="AG39" s="1682"/>
      <c r="AH39" s="1682"/>
      <c r="AI39" s="1682"/>
      <c r="AJ39" s="1682"/>
      <c r="AK39" s="1682"/>
      <c r="AL39" s="1682"/>
      <c r="AM39" s="1682"/>
      <c r="AN39" s="1682"/>
      <c r="AO39" s="1682"/>
      <c r="AP39" s="1682"/>
      <c r="AQ39" s="1682"/>
      <c r="AR39" s="1682"/>
      <c r="AS39" s="1682"/>
      <c r="AT39" s="1682"/>
      <c r="AU39" s="1682"/>
      <c r="AV39" s="1682"/>
      <c r="AW39" s="1682"/>
      <c r="AX39" s="1682"/>
      <c r="AY39" s="1682"/>
      <c r="AZ39" s="1682"/>
      <c r="BA39" s="1682"/>
      <c r="BB39" s="1682"/>
      <c r="BC39" s="1683"/>
    </row>
    <row r="40" spans="2:55" ht="14.25">
      <c r="B40" s="2033"/>
      <c r="C40" s="1980" t="s">
        <v>1955</v>
      </c>
      <c r="D40" s="1981"/>
      <c r="E40" s="1981"/>
      <c r="F40" s="1981"/>
      <c r="G40" s="1981"/>
      <c r="H40" s="1981"/>
      <c r="I40" s="1982"/>
      <c r="J40" s="1983"/>
      <c r="K40" s="374" t="str">
        <f>係数!I40</f>
        <v>t</v>
      </c>
      <c r="L40" s="375">
        <f t="shared" si="0"/>
        <v>0</v>
      </c>
      <c r="M40" s="248"/>
      <c r="N40" s="230"/>
      <c r="O40" s="231"/>
      <c r="P40" s="1681"/>
      <c r="Q40" s="1682"/>
      <c r="R40" s="1682"/>
      <c r="S40" s="1682"/>
      <c r="T40" s="1682"/>
      <c r="U40" s="1682"/>
      <c r="V40" s="1682"/>
      <c r="W40" s="1682"/>
      <c r="X40" s="1682"/>
      <c r="Y40" s="1682"/>
      <c r="Z40" s="1682"/>
      <c r="AA40" s="1682"/>
      <c r="AB40" s="1682"/>
      <c r="AC40" s="1682"/>
      <c r="AD40" s="1682"/>
      <c r="AE40" s="1682"/>
      <c r="AF40" s="1682"/>
      <c r="AG40" s="1682"/>
      <c r="AH40" s="1682"/>
      <c r="AI40" s="1682"/>
      <c r="AJ40" s="1682"/>
      <c r="AK40" s="1682"/>
      <c r="AL40" s="1682"/>
      <c r="AM40" s="1682"/>
      <c r="AN40" s="1682"/>
      <c r="AO40" s="1682"/>
      <c r="AP40" s="1682"/>
      <c r="AQ40" s="1682"/>
      <c r="AR40" s="1682"/>
      <c r="AS40" s="1682"/>
      <c r="AT40" s="1682"/>
      <c r="AU40" s="1682"/>
      <c r="AV40" s="1682"/>
      <c r="AW40" s="1682"/>
      <c r="AX40" s="1682"/>
      <c r="AY40" s="1682"/>
      <c r="AZ40" s="1682"/>
      <c r="BA40" s="1682"/>
      <c r="BB40" s="1682"/>
      <c r="BC40" s="1683"/>
    </row>
    <row r="41" spans="2:55" ht="14.25">
      <c r="B41" s="2033"/>
      <c r="C41" s="2036" t="s">
        <v>1956</v>
      </c>
      <c r="D41" s="1980" t="s">
        <v>1957</v>
      </c>
      <c r="E41" s="1981"/>
      <c r="F41" s="1981"/>
      <c r="G41" s="1981"/>
      <c r="H41" s="1981"/>
      <c r="I41" s="1982"/>
      <c r="J41" s="1983"/>
      <c r="K41" s="374" t="str">
        <f>係数!I41</f>
        <v>t</v>
      </c>
      <c r="L41" s="374">
        <f t="shared" si="0"/>
        <v>0</v>
      </c>
      <c r="M41" s="248"/>
      <c r="N41" s="230"/>
      <c r="O41" s="231"/>
      <c r="P41" s="1681"/>
      <c r="Q41" s="1682"/>
      <c r="R41" s="1682"/>
      <c r="S41" s="1682"/>
      <c r="T41" s="1682"/>
      <c r="U41" s="1682"/>
      <c r="V41" s="1682"/>
      <c r="W41" s="1682"/>
      <c r="X41" s="1682"/>
      <c r="Y41" s="1682"/>
      <c r="Z41" s="1682"/>
      <c r="AA41" s="1682"/>
      <c r="AB41" s="1682"/>
      <c r="AC41" s="1682"/>
      <c r="AD41" s="1682"/>
      <c r="AE41" s="1682"/>
      <c r="AF41" s="1682"/>
      <c r="AG41" s="1682"/>
      <c r="AH41" s="1682"/>
      <c r="AI41" s="1682"/>
      <c r="AJ41" s="1682"/>
      <c r="AK41" s="1682"/>
      <c r="AL41" s="1682"/>
      <c r="AM41" s="1682"/>
      <c r="AN41" s="1682"/>
      <c r="AO41" s="1682"/>
      <c r="AP41" s="1682"/>
      <c r="AQ41" s="1682"/>
      <c r="AR41" s="1682"/>
      <c r="AS41" s="1682"/>
      <c r="AT41" s="1682"/>
      <c r="AU41" s="1682"/>
      <c r="AV41" s="1682"/>
      <c r="AW41" s="1682"/>
      <c r="AX41" s="1682"/>
      <c r="AY41" s="1682"/>
      <c r="AZ41" s="1682"/>
      <c r="BA41" s="1682"/>
      <c r="BB41" s="1682"/>
      <c r="BC41" s="1683"/>
    </row>
    <row r="42" spans="2:55" ht="14.25">
      <c r="B42" s="2033"/>
      <c r="C42" s="1986"/>
      <c r="D42" s="1980" t="s">
        <v>1958</v>
      </c>
      <c r="E42" s="1981"/>
      <c r="F42" s="1981"/>
      <c r="G42" s="1981"/>
      <c r="H42" s="1981"/>
      <c r="I42" s="1982"/>
      <c r="J42" s="1983"/>
      <c r="K42" s="374" t="str">
        <f>係数!I42</f>
        <v>千㎥</v>
      </c>
      <c r="L42" s="374">
        <f t="shared" si="0"/>
        <v>0</v>
      </c>
      <c r="M42" s="248"/>
      <c r="N42" s="230"/>
      <c r="O42" s="231"/>
      <c r="P42" s="1681"/>
      <c r="Q42" s="1682"/>
      <c r="R42" s="1682"/>
      <c r="S42" s="1682"/>
      <c r="T42" s="1682"/>
      <c r="U42" s="1682"/>
      <c r="V42" s="1682"/>
      <c r="W42" s="1682"/>
      <c r="X42" s="1682"/>
      <c r="Y42" s="1682"/>
      <c r="Z42" s="1682"/>
      <c r="AA42" s="1682"/>
      <c r="AB42" s="1682"/>
      <c r="AC42" s="1682"/>
      <c r="AD42" s="1682"/>
      <c r="AE42" s="1682"/>
      <c r="AF42" s="1682"/>
      <c r="AG42" s="1682"/>
      <c r="AH42" s="1682"/>
      <c r="AI42" s="1682"/>
      <c r="AJ42" s="1682"/>
      <c r="AK42" s="1682"/>
      <c r="AL42" s="1682"/>
      <c r="AM42" s="1682"/>
      <c r="AN42" s="1682"/>
      <c r="AO42" s="1682"/>
      <c r="AP42" s="1682"/>
      <c r="AQ42" s="1682"/>
      <c r="AR42" s="1682"/>
      <c r="AS42" s="1682"/>
      <c r="AT42" s="1682"/>
      <c r="AU42" s="1682"/>
      <c r="AV42" s="1682"/>
      <c r="AW42" s="1682"/>
      <c r="AX42" s="1682"/>
      <c r="AY42" s="1682"/>
      <c r="AZ42" s="1682"/>
      <c r="BA42" s="1682"/>
      <c r="BB42" s="1682"/>
      <c r="BC42" s="1683"/>
    </row>
    <row r="43" spans="2:55" ht="14.25">
      <c r="B43" s="2033"/>
      <c r="C43" s="1985" t="s">
        <v>1959</v>
      </c>
      <c r="D43" s="1980" t="s">
        <v>1960</v>
      </c>
      <c r="E43" s="1981"/>
      <c r="F43" s="1981"/>
      <c r="G43" s="1981"/>
      <c r="H43" s="1981"/>
      <c r="I43" s="1982"/>
      <c r="J43" s="1983"/>
      <c r="K43" s="374" t="str">
        <f>係数!I43</f>
        <v>t</v>
      </c>
      <c r="L43" s="374">
        <f t="shared" si="0"/>
        <v>0</v>
      </c>
      <c r="M43" s="248"/>
      <c r="N43" s="230"/>
      <c r="O43" s="231"/>
      <c r="P43" s="1681"/>
      <c r="Q43" s="1682"/>
      <c r="R43" s="1682"/>
      <c r="S43" s="1682"/>
      <c r="T43" s="1682"/>
      <c r="U43" s="1682"/>
      <c r="V43" s="1682"/>
      <c r="W43" s="1682"/>
      <c r="X43" s="1682"/>
      <c r="Y43" s="1682"/>
      <c r="Z43" s="1682"/>
      <c r="AA43" s="1682"/>
      <c r="AB43" s="1682"/>
      <c r="AC43" s="1682"/>
      <c r="AD43" s="1682"/>
      <c r="AE43" s="1682"/>
      <c r="AF43" s="1682"/>
      <c r="AG43" s="1682"/>
      <c r="AH43" s="1682"/>
      <c r="AI43" s="1682"/>
      <c r="AJ43" s="1682"/>
      <c r="AK43" s="1682"/>
      <c r="AL43" s="1682"/>
      <c r="AM43" s="1682"/>
      <c r="AN43" s="1682"/>
      <c r="AO43" s="1682"/>
      <c r="AP43" s="1682"/>
      <c r="AQ43" s="1682"/>
      <c r="AR43" s="1682"/>
      <c r="AS43" s="1682"/>
      <c r="AT43" s="1682"/>
      <c r="AU43" s="1682"/>
      <c r="AV43" s="1682"/>
      <c r="AW43" s="1682"/>
      <c r="AX43" s="1682"/>
      <c r="AY43" s="1682"/>
      <c r="AZ43" s="1682"/>
      <c r="BA43" s="1682"/>
      <c r="BB43" s="1682"/>
      <c r="BC43" s="1683"/>
    </row>
    <row r="44" spans="2:55" ht="14.25">
      <c r="B44" s="2033"/>
      <c r="C44" s="1986"/>
      <c r="D44" s="1980" t="s">
        <v>1961</v>
      </c>
      <c r="E44" s="1981"/>
      <c r="F44" s="1981"/>
      <c r="G44" s="1981"/>
      <c r="H44" s="1981"/>
      <c r="I44" s="1982"/>
      <c r="J44" s="1983"/>
      <c r="K44" s="374" t="str">
        <f>係数!I44</f>
        <v>千㎥</v>
      </c>
      <c r="L44" s="374">
        <f t="shared" si="0"/>
        <v>0</v>
      </c>
      <c r="M44" s="248"/>
      <c r="N44" s="230"/>
      <c r="O44" s="231"/>
      <c r="P44" s="1681"/>
      <c r="Q44" s="1682"/>
      <c r="R44" s="1682"/>
      <c r="S44" s="1682"/>
      <c r="T44" s="1682"/>
      <c r="U44" s="1682"/>
      <c r="V44" s="1682"/>
      <c r="W44" s="1682"/>
      <c r="X44" s="1682"/>
      <c r="Y44" s="1682"/>
      <c r="Z44" s="1682"/>
      <c r="AA44" s="1682"/>
      <c r="AB44" s="1682"/>
      <c r="AC44" s="1682"/>
      <c r="AD44" s="1682"/>
      <c r="AE44" s="1682"/>
      <c r="AF44" s="1682"/>
      <c r="AG44" s="1682"/>
      <c r="AH44" s="1682"/>
      <c r="AI44" s="1682"/>
      <c r="AJ44" s="1682"/>
      <c r="AK44" s="1682"/>
      <c r="AL44" s="1682"/>
      <c r="AM44" s="1682"/>
      <c r="AN44" s="1682"/>
      <c r="AO44" s="1682"/>
      <c r="AP44" s="1682"/>
      <c r="AQ44" s="1682"/>
      <c r="AR44" s="1682"/>
      <c r="AS44" s="1682"/>
      <c r="AT44" s="1682"/>
      <c r="AU44" s="1682"/>
      <c r="AV44" s="1682"/>
      <c r="AW44" s="1682"/>
      <c r="AX44" s="1682"/>
      <c r="AY44" s="1682"/>
      <c r="AZ44" s="1682"/>
      <c r="BA44" s="1682"/>
      <c r="BB44" s="1682"/>
      <c r="BC44" s="1683"/>
    </row>
    <row r="45" spans="2:55" ht="14.25">
      <c r="B45" s="2033"/>
      <c r="C45" s="1987" t="s">
        <v>1962</v>
      </c>
      <c r="D45" s="1980" t="s">
        <v>3268</v>
      </c>
      <c r="E45" s="1981"/>
      <c r="F45" s="1981"/>
      <c r="G45" s="1981"/>
      <c r="H45" s="1981"/>
      <c r="I45" s="1982"/>
      <c r="J45" s="1983"/>
      <c r="K45" s="374" t="str">
        <f>係数!I45</f>
        <v>t</v>
      </c>
      <c r="L45" s="374">
        <f t="shared" si="0"/>
        <v>0</v>
      </c>
      <c r="M45" s="248"/>
      <c r="N45" s="230"/>
      <c r="O45" s="231"/>
      <c r="P45" s="1681"/>
      <c r="Q45" s="1682"/>
      <c r="R45" s="1682"/>
      <c r="S45" s="1682"/>
      <c r="T45" s="1682"/>
      <c r="U45" s="1682"/>
      <c r="V45" s="1682"/>
      <c r="W45" s="1682"/>
      <c r="X45" s="1682"/>
      <c r="Y45" s="1682"/>
      <c r="Z45" s="1682"/>
      <c r="AA45" s="1682"/>
      <c r="AB45" s="1682"/>
      <c r="AC45" s="1682"/>
      <c r="AD45" s="1682"/>
      <c r="AE45" s="1682"/>
      <c r="AF45" s="1682"/>
      <c r="AG45" s="1682"/>
      <c r="AH45" s="1682"/>
      <c r="AI45" s="1682"/>
      <c r="AJ45" s="1682"/>
      <c r="AK45" s="1682"/>
      <c r="AL45" s="1682"/>
      <c r="AM45" s="1682"/>
      <c r="AN45" s="1682"/>
      <c r="AO45" s="1682"/>
      <c r="AP45" s="1682"/>
      <c r="AQ45" s="1682"/>
      <c r="AR45" s="1682"/>
      <c r="AS45" s="1682"/>
      <c r="AT45" s="1682"/>
      <c r="AU45" s="1682"/>
      <c r="AV45" s="1682"/>
      <c r="AW45" s="1682"/>
      <c r="AX45" s="1682"/>
      <c r="AY45" s="1682"/>
      <c r="AZ45" s="1682"/>
      <c r="BA45" s="1682"/>
      <c r="BB45" s="1682"/>
      <c r="BC45" s="1683"/>
    </row>
    <row r="46" spans="2:55" ht="14.25">
      <c r="B46" s="2033"/>
      <c r="C46" s="1988"/>
      <c r="D46" s="1980" t="s">
        <v>3269</v>
      </c>
      <c r="E46" s="1958"/>
      <c r="F46" s="1958"/>
      <c r="G46" s="1958"/>
      <c r="H46" s="1958"/>
      <c r="I46" s="1982"/>
      <c r="J46" s="1983"/>
      <c r="K46" s="374" t="str">
        <f>係数!I46</f>
        <v>t</v>
      </c>
      <c r="L46" s="374">
        <f t="shared" si="0"/>
        <v>0</v>
      </c>
      <c r="M46" s="248"/>
      <c r="N46" s="230"/>
      <c r="O46" s="231"/>
      <c r="P46" s="1681"/>
      <c r="Q46" s="1682"/>
      <c r="R46" s="1682"/>
      <c r="S46" s="1682"/>
      <c r="T46" s="1682"/>
      <c r="U46" s="1682"/>
      <c r="V46" s="1682"/>
      <c r="W46" s="1682"/>
      <c r="X46" s="1682"/>
      <c r="Y46" s="1682"/>
      <c r="Z46" s="1682"/>
      <c r="AA46" s="1682"/>
      <c r="AB46" s="1682"/>
      <c r="AC46" s="1682"/>
      <c r="AD46" s="1682"/>
      <c r="AE46" s="1682"/>
      <c r="AF46" s="1682"/>
      <c r="AG46" s="1682"/>
      <c r="AH46" s="1682"/>
      <c r="AI46" s="1682"/>
      <c r="AJ46" s="1682"/>
      <c r="AK46" s="1682"/>
      <c r="AL46" s="1682"/>
      <c r="AM46" s="1682"/>
      <c r="AN46" s="1682"/>
      <c r="AO46" s="1682"/>
      <c r="AP46" s="1682"/>
      <c r="AQ46" s="1682"/>
      <c r="AR46" s="1682"/>
      <c r="AS46" s="1682"/>
      <c r="AT46" s="1682"/>
      <c r="AU46" s="1682"/>
      <c r="AV46" s="1682"/>
      <c r="AW46" s="1682"/>
      <c r="AX46" s="1682"/>
      <c r="AY46" s="1682"/>
      <c r="AZ46" s="1682"/>
      <c r="BA46" s="1682"/>
      <c r="BB46" s="1682"/>
      <c r="BC46" s="1683"/>
    </row>
    <row r="47" spans="2:55" ht="14.25">
      <c r="B47" s="2033"/>
      <c r="C47" s="1988"/>
      <c r="D47" s="1980" t="s">
        <v>3270</v>
      </c>
      <c r="E47" s="1958"/>
      <c r="F47" s="1958"/>
      <c r="G47" s="1958"/>
      <c r="H47" s="1958"/>
      <c r="I47" s="1982"/>
      <c r="J47" s="1983"/>
      <c r="K47" s="374" t="str">
        <f>係数!I47</f>
        <v>t</v>
      </c>
      <c r="L47" s="374">
        <f t="shared" si="0"/>
        <v>0</v>
      </c>
      <c r="M47" s="248"/>
      <c r="N47" s="230"/>
      <c r="O47" s="231"/>
      <c r="P47" s="1681"/>
      <c r="Q47" s="1682"/>
      <c r="R47" s="1682"/>
      <c r="S47" s="1682"/>
      <c r="T47" s="1682"/>
      <c r="U47" s="1682"/>
      <c r="V47" s="1682"/>
      <c r="W47" s="1682"/>
      <c r="X47" s="1682"/>
      <c r="Y47" s="1682"/>
      <c r="Z47" s="1682"/>
      <c r="AA47" s="1682"/>
      <c r="AB47" s="1682"/>
      <c r="AC47" s="1682"/>
      <c r="AD47" s="1682"/>
      <c r="AE47" s="1682"/>
      <c r="AF47" s="1682"/>
      <c r="AG47" s="1682"/>
      <c r="AH47" s="1682"/>
      <c r="AI47" s="1682"/>
      <c r="AJ47" s="1682"/>
      <c r="AK47" s="1682"/>
      <c r="AL47" s="1682"/>
      <c r="AM47" s="1682"/>
      <c r="AN47" s="1682"/>
      <c r="AO47" s="1682"/>
      <c r="AP47" s="1682"/>
      <c r="AQ47" s="1682"/>
      <c r="AR47" s="1682"/>
      <c r="AS47" s="1682"/>
      <c r="AT47" s="1682"/>
      <c r="AU47" s="1682"/>
      <c r="AV47" s="1682"/>
      <c r="AW47" s="1682"/>
      <c r="AX47" s="1682"/>
      <c r="AY47" s="1682"/>
      <c r="AZ47" s="1682"/>
      <c r="BA47" s="1682"/>
      <c r="BB47" s="1682"/>
      <c r="BC47" s="1683"/>
    </row>
    <row r="48" spans="2:55" ht="14.25">
      <c r="B48" s="2033"/>
      <c r="C48" s="1988"/>
      <c r="D48" s="1980" t="s">
        <v>3271</v>
      </c>
      <c r="E48" s="1958"/>
      <c r="F48" s="1958"/>
      <c r="G48" s="1958"/>
      <c r="H48" s="1958"/>
      <c r="I48" s="1982"/>
      <c r="J48" s="1983"/>
      <c r="K48" s="374" t="str">
        <f>係数!I48</f>
        <v>t</v>
      </c>
      <c r="L48" s="374">
        <f t="shared" si="0"/>
        <v>0</v>
      </c>
      <c r="M48" s="248"/>
      <c r="N48" s="230"/>
      <c r="O48" s="231"/>
      <c r="P48" s="1681"/>
      <c r="Q48" s="1682"/>
      <c r="R48" s="1682"/>
      <c r="S48" s="1682"/>
      <c r="T48" s="1682"/>
      <c r="U48" s="1682"/>
      <c r="V48" s="1682"/>
      <c r="W48" s="1682"/>
      <c r="X48" s="1682"/>
      <c r="Y48" s="1682"/>
      <c r="Z48" s="1682"/>
      <c r="AA48" s="1682"/>
      <c r="AB48" s="1682"/>
      <c r="AC48" s="1682"/>
      <c r="AD48" s="1682"/>
      <c r="AE48" s="1682"/>
      <c r="AF48" s="1682"/>
      <c r="AG48" s="1682"/>
      <c r="AH48" s="1682"/>
      <c r="AI48" s="1682"/>
      <c r="AJ48" s="1682"/>
      <c r="AK48" s="1682"/>
      <c r="AL48" s="1682"/>
      <c r="AM48" s="1682"/>
      <c r="AN48" s="1682"/>
      <c r="AO48" s="1682"/>
      <c r="AP48" s="1682"/>
      <c r="AQ48" s="1682"/>
      <c r="AR48" s="1682"/>
      <c r="AS48" s="1682"/>
      <c r="AT48" s="1682"/>
      <c r="AU48" s="1682"/>
      <c r="AV48" s="1682"/>
      <c r="AW48" s="1682"/>
      <c r="AX48" s="1682"/>
      <c r="AY48" s="1682"/>
      <c r="AZ48" s="1682"/>
      <c r="BA48" s="1682"/>
      <c r="BB48" s="1682"/>
      <c r="BC48" s="1683"/>
    </row>
    <row r="49" spans="2:55" ht="14.25">
      <c r="B49" s="2033"/>
      <c r="C49" s="1988"/>
      <c r="D49" s="1980" t="s">
        <v>3272</v>
      </c>
      <c r="E49" s="1981"/>
      <c r="F49" s="1981"/>
      <c r="G49" s="1981"/>
      <c r="H49" s="1981"/>
      <c r="I49" s="1982"/>
      <c r="J49" s="1983"/>
      <c r="K49" s="374" t="str">
        <f>係数!I49</f>
        <v>t</v>
      </c>
      <c r="L49" s="374">
        <f t="shared" si="0"/>
        <v>0</v>
      </c>
      <c r="M49" s="248"/>
      <c r="N49" s="230"/>
      <c r="O49" s="231"/>
      <c r="P49" s="1681"/>
      <c r="Q49" s="1682"/>
      <c r="R49" s="1682"/>
      <c r="S49" s="1682"/>
      <c r="T49" s="1682"/>
      <c r="U49" s="1682"/>
      <c r="V49" s="1682"/>
      <c r="W49" s="1682"/>
      <c r="X49" s="1682"/>
      <c r="Y49" s="1682"/>
      <c r="Z49" s="1682"/>
      <c r="AA49" s="1682"/>
      <c r="AB49" s="1682"/>
      <c r="AC49" s="1682"/>
      <c r="AD49" s="1682"/>
      <c r="AE49" s="1682"/>
      <c r="AF49" s="1682"/>
      <c r="AG49" s="1682"/>
      <c r="AH49" s="1682"/>
      <c r="AI49" s="1682"/>
      <c r="AJ49" s="1682"/>
      <c r="AK49" s="1682"/>
      <c r="AL49" s="1682"/>
      <c r="AM49" s="1682"/>
      <c r="AN49" s="1682"/>
      <c r="AO49" s="1682"/>
      <c r="AP49" s="1682"/>
      <c r="AQ49" s="1682"/>
      <c r="AR49" s="1682"/>
      <c r="AS49" s="1682"/>
      <c r="AT49" s="1682"/>
      <c r="AU49" s="1682"/>
      <c r="AV49" s="1682"/>
      <c r="AW49" s="1682"/>
      <c r="AX49" s="1682"/>
      <c r="AY49" s="1682"/>
      <c r="AZ49" s="1682"/>
      <c r="BA49" s="1682"/>
      <c r="BB49" s="1682"/>
      <c r="BC49" s="1683"/>
    </row>
    <row r="50" spans="2:55" ht="14.25">
      <c r="B50" s="2033"/>
      <c r="C50" s="1989"/>
      <c r="D50" s="1980" t="s">
        <v>3273</v>
      </c>
      <c r="E50" s="1981"/>
      <c r="F50" s="1981"/>
      <c r="G50" s="1981"/>
      <c r="H50" s="1981"/>
      <c r="I50" s="1982"/>
      <c r="J50" s="1983"/>
      <c r="K50" s="374" t="str">
        <f>係数!I50</f>
        <v>t</v>
      </c>
      <c r="L50" s="374">
        <f t="shared" si="0"/>
        <v>0</v>
      </c>
      <c r="M50" s="248"/>
      <c r="N50" s="230"/>
      <c r="O50" s="231"/>
      <c r="P50" s="1681"/>
      <c r="Q50" s="1682"/>
      <c r="R50" s="1682"/>
      <c r="S50" s="1682"/>
      <c r="T50" s="1682"/>
      <c r="U50" s="1682"/>
      <c r="V50" s="1682"/>
      <c r="W50" s="1682"/>
      <c r="X50" s="1682"/>
      <c r="Y50" s="1682"/>
      <c r="Z50" s="1682"/>
      <c r="AA50" s="1682"/>
      <c r="AB50" s="1682"/>
      <c r="AC50" s="1682"/>
      <c r="AD50" s="1682"/>
      <c r="AE50" s="1682"/>
      <c r="AF50" s="1682"/>
      <c r="AG50" s="1682"/>
      <c r="AH50" s="1682"/>
      <c r="AI50" s="1682"/>
      <c r="AJ50" s="1682"/>
      <c r="AK50" s="1682"/>
      <c r="AL50" s="1682"/>
      <c r="AM50" s="1682"/>
      <c r="AN50" s="1682"/>
      <c r="AO50" s="1682"/>
      <c r="AP50" s="1682"/>
      <c r="AQ50" s="1682"/>
      <c r="AR50" s="1682"/>
      <c r="AS50" s="1682"/>
      <c r="AT50" s="1682"/>
      <c r="AU50" s="1682"/>
      <c r="AV50" s="1682"/>
      <c r="AW50" s="1682"/>
      <c r="AX50" s="1682"/>
      <c r="AY50" s="1682"/>
      <c r="AZ50" s="1682"/>
      <c r="BA50" s="1682"/>
      <c r="BB50" s="1682"/>
      <c r="BC50" s="1683"/>
    </row>
    <row r="51" spans="2:55" ht="14.25">
      <c r="B51" s="2033"/>
      <c r="C51" s="1993" t="s">
        <v>1963</v>
      </c>
      <c r="D51" s="1994"/>
      <c r="E51" s="1994"/>
      <c r="F51" s="1994"/>
      <c r="G51" s="1994"/>
      <c r="H51" s="1994"/>
      <c r="I51" s="1982"/>
      <c r="J51" s="1983"/>
      <c r="K51" s="374" t="str">
        <f>係数!I51</f>
        <v>t</v>
      </c>
      <c r="L51" s="375">
        <f t="shared" si="0"/>
        <v>0</v>
      </c>
      <c r="M51" s="248"/>
      <c r="N51" s="230"/>
      <c r="O51" s="231"/>
      <c r="P51" s="1681"/>
      <c r="Q51" s="1682"/>
      <c r="R51" s="1682"/>
      <c r="S51" s="1682"/>
      <c r="T51" s="1682"/>
      <c r="U51" s="1682"/>
      <c r="V51" s="1682"/>
      <c r="W51" s="1682"/>
      <c r="X51" s="1682"/>
      <c r="Y51" s="1682"/>
      <c r="Z51" s="1682"/>
      <c r="AA51" s="1682"/>
      <c r="AB51" s="1682"/>
      <c r="AC51" s="1682"/>
      <c r="AD51" s="1682"/>
      <c r="AE51" s="1682"/>
      <c r="AF51" s="1682"/>
      <c r="AG51" s="1682"/>
      <c r="AH51" s="1682"/>
      <c r="AI51" s="1682"/>
      <c r="AJ51" s="1682"/>
      <c r="AK51" s="1682"/>
      <c r="AL51" s="1682"/>
      <c r="AM51" s="1682"/>
      <c r="AN51" s="1682"/>
      <c r="AO51" s="1682"/>
      <c r="AP51" s="1682"/>
      <c r="AQ51" s="1682"/>
      <c r="AR51" s="1682"/>
      <c r="AS51" s="1682"/>
      <c r="AT51" s="1682"/>
      <c r="AU51" s="1682"/>
      <c r="AV51" s="1682"/>
      <c r="AW51" s="1682"/>
      <c r="AX51" s="1682"/>
      <c r="AY51" s="1682"/>
      <c r="AZ51" s="1682"/>
      <c r="BA51" s="1682"/>
      <c r="BB51" s="1682"/>
      <c r="BC51" s="1683"/>
    </row>
    <row r="52" spans="2:55" ht="14.25">
      <c r="B52" s="2033"/>
      <c r="C52" s="1993" t="s">
        <v>1964</v>
      </c>
      <c r="D52" s="1994"/>
      <c r="E52" s="1994"/>
      <c r="F52" s="1994"/>
      <c r="G52" s="1994"/>
      <c r="H52" s="1994"/>
      <c r="I52" s="1982"/>
      <c r="J52" s="1983"/>
      <c r="K52" s="374" t="str">
        <f>係数!I52</f>
        <v>t</v>
      </c>
      <c r="L52" s="375">
        <f t="shared" si="0"/>
        <v>0</v>
      </c>
      <c r="M52" s="248"/>
      <c r="N52" s="230"/>
      <c r="O52" s="231"/>
      <c r="P52" s="1681"/>
      <c r="Q52" s="1682"/>
      <c r="R52" s="1682"/>
      <c r="S52" s="1682"/>
      <c r="T52" s="1682"/>
      <c r="U52" s="1682"/>
      <c r="V52" s="1682"/>
      <c r="W52" s="1682"/>
      <c r="X52" s="1682"/>
      <c r="Y52" s="1682"/>
      <c r="Z52" s="1682"/>
      <c r="AA52" s="1682"/>
      <c r="AB52" s="1682"/>
      <c r="AC52" s="1682"/>
      <c r="AD52" s="1682"/>
      <c r="AE52" s="1682"/>
      <c r="AF52" s="1682"/>
      <c r="AG52" s="1682"/>
      <c r="AH52" s="1682"/>
      <c r="AI52" s="1682"/>
      <c r="AJ52" s="1682"/>
      <c r="AK52" s="1682"/>
      <c r="AL52" s="1682"/>
      <c r="AM52" s="1682"/>
      <c r="AN52" s="1682"/>
      <c r="AO52" s="1682"/>
      <c r="AP52" s="1682"/>
      <c r="AQ52" s="1682"/>
      <c r="AR52" s="1682"/>
      <c r="AS52" s="1682"/>
      <c r="AT52" s="1682"/>
      <c r="AU52" s="1682"/>
      <c r="AV52" s="1682"/>
      <c r="AW52" s="1682"/>
      <c r="AX52" s="1682"/>
      <c r="AY52" s="1682"/>
      <c r="AZ52" s="1682"/>
      <c r="BA52" s="1682"/>
      <c r="BB52" s="1682"/>
      <c r="BC52" s="1683"/>
    </row>
    <row r="53" spans="2:55" ht="14.25">
      <c r="B53" s="2033"/>
      <c r="C53" s="1993" t="s">
        <v>1965</v>
      </c>
      <c r="D53" s="1994"/>
      <c r="E53" s="1994"/>
      <c r="F53" s="1994"/>
      <c r="G53" s="1994"/>
      <c r="H53" s="1994"/>
      <c r="I53" s="1982"/>
      <c r="J53" s="1983"/>
      <c r="K53" s="374" t="str">
        <f>係数!I53</f>
        <v>千㎥</v>
      </c>
      <c r="L53" s="374">
        <f t="shared" si="0"/>
        <v>0</v>
      </c>
      <c r="M53" s="248"/>
      <c r="N53" s="230"/>
      <c r="O53" s="231"/>
      <c r="P53" s="1681"/>
      <c r="Q53" s="1682"/>
      <c r="R53" s="1682"/>
      <c r="S53" s="1682"/>
      <c r="T53" s="1682"/>
      <c r="U53" s="1682"/>
      <c r="V53" s="1682"/>
      <c r="W53" s="1682"/>
      <c r="X53" s="1682"/>
      <c r="Y53" s="1682"/>
      <c r="Z53" s="1682"/>
      <c r="AA53" s="1682"/>
      <c r="AB53" s="1682"/>
      <c r="AC53" s="1682"/>
      <c r="AD53" s="1682"/>
      <c r="AE53" s="1682"/>
      <c r="AF53" s="1682"/>
      <c r="AG53" s="1682"/>
      <c r="AH53" s="1682"/>
      <c r="AI53" s="1682"/>
      <c r="AJ53" s="1682"/>
      <c r="AK53" s="1682"/>
      <c r="AL53" s="1682"/>
      <c r="AM53" s="1682"/>
      <c r="AN53" s="1682"/>
      <c r="AO53" s="1682"/>
      <c r="AP53" s="1682"/>
      <c r="AQ53" s="1682"/>
      <c r="AR53" s="1682"/>
      <c r="AS53" s="1682"/>
      <c r="AT53" s="1682"/>
      <c r="AU53" s="1682"/>
      <c r="AV53" s="1682"/>
      <c r="AW53" s="1682"/>
      <c r="AX53" s="1682"/>
      <c r="AY53" s="1682"/>
      <c r="AZ53" s="1682"/>
      <c r="BA53" s="1682"/>
      <c r="BB53" s="1682"/>
      <c r="BC53" s="1683"/>
    </row>
    <row r="54" spans="2:55" ht="14.25">
      <c r="B54" s="2033"/>
      <c r="C54" s="1993" t="s">
        <v>1966</v>
      </c>
      <c r="D54" s="1994"/>
      <c r="E54" s="1994"/>
      <c r="F54" s="1994"/>
      <c r="G54" s="1994"/>
      <c r="H54" s="1994"/>
      <c r="I54" s="1982"/>
      <c r="J54" s="1983"/>
      <c r="K54" s="374" t="str">
        <f>係数!I54</f>
        <v>千㎥</v>
      </c>
      <c r="L54" s="374">
        <f t="shared" si="0"/>
        <v>0</v>
      </c>
      <c r="M54" s="248"/>
      <c r="N54" s="230"/>
      <c r="O54" s="231"/>
      <c r="P54" s="1681"/>
      <c r="Q54" s="1682"/>
      <c r="R54" s="1682"/>
      <c r="S54" s="1682"/>
      <c r="T54" s="1682"/>
      <c r="U54" s="1682"/>
      <c r="V54" s="1682"/>
      <c r="W54" s="1682"/>
      <c r="X54" s="1682"/>
      <c r="Y54" s="1682"/>
      <c r="Z54" s="1682"/>
      <c r="AA54" s="1682"/>
      <c r="AB54" s="1682"/>
      <c r="AC54" s="1682"/>
      <c r="AD54" s="1682"/>
      <c r="AE54" s="1682"/>
      <c r="AF54" s="1682"/>
      <c r="AG54" s="1682"/>
      <c r="AH54" s="1682"/>
      <c r="AI54" s="1682"/>
      <c r="AJ54" s="1682"/>
      <c r="AK54" s="1682"/>
      <c r="AL54" s="1682"/>
      <c r="AM54" s="1682"/>
      <c r="AN54" s="1682"/>
      <c r="AO54" s="1682"/>
      <c r="AP54" s="1682"/>
      <c r="AQ54" s="1682"/>
      <c r="AR54" s="1682"/>
      <c r="AS54" s="1682"/>
      <c r="AT54" s="1682"/>
      <c r="AU54" s="1682"/>
      <c r="AV54" s="1682"/>
      <c r="AW54" s="1682"/>
      <c r="AX54" s="1682"/>
      <c r="AY54" s="1682"/>
      <c r="AZ54" s="1682"/>
      <c r="BA54" s="1682"/>
      <c r="BB54" s="1682"/>
      <c r="BC54" s="1683"/>
    </row>
    <row r="55" spans="2:55" ht="14.25">
      <c r="B55" s="2033"/>
      <c r="C55" s="1980" t="s">
        <v>3267</v>
      </c>
      <c r="D55" s="1958"/>
      <c r="E55" s="1958"/>
      <c r="F55" s="1958"/>
      <c r="G55" s="1958"/>
      <c r="H55" s="1958"/>
      <c r="I55" s="1982"/>
      <c r="J55" s="1983"/>
      <c r="K55" s="374" t="str">
        <f>係数!I55</f>
        <v>千㎥</v>
      </c>
      <c r="L55" s="374">
        <f t="shared" si="0"/>
        <v>0</v>
      </c>
      <c r="M55" s="248"/>
      <c r="N55" s="230"/>
      <c r="O55" s="231"/>
      <c r="P55" s="1681"/>
      <c r="Q55" s="1682"/>
      <c r="R55" s="1682"/>
      <c r="S55" s="1682"/>
      <c r="T55" s="1682"/>
      <c r="U55" s="1682"/>
      <c r="V55" s="1682"/>
      <c r="W55" s="1682"/>
      <c r="X55" s="1682"/>
      <c r="Y55" s="1682"/>
      <c r="Z55" s="1682"/>
      <c r="AA55" s="1682"/>
      <c r="AB55" s="1682"/>
      <c r="AC55" s="1682"/>
      <c r="AD55" s="1682"/>
      <c r="AE55" s="1682"/>
      <c r="AF55" s="1682"/>
      <c r="AG55" s="1682"/>
      <c r="AH55" s="1682"/>
      <c r="AI55" s="1682"/>
      <c r="AJ55" s="1682"/>
      <c r="AK55" s="1682"/>
      <c r="AL55" s="1682"/>
      <c r="AM55" s="1682"/>
      <c r="AN55" s="1682"/>
      <c r="AO55" s="1682"/>
      <c r="AP55" s="1682"/>
      <c r="AQ55" s="1682"/>
      <c r="AR55" s="1682"/>
      <c r="AS55" s="1682"/>
      <c r="AT55" s="1682"/>
      <c r="AU55" s="1682"/>
      <c r="AV55" s="1682"/>
      <c r="AW55" s="1682"/>
      <c r="AX55" s="1682"/>
      <c r="AY55" s="1682"/>
      <c r="AZ55" s="1682"/>
      <c r="BA55" s="1682"/>
      <c r="BB55" s="1682"/>
      <c r="BC55" s="1683"/>
    </row>
    <row r="56" spans="2:55" ht="14.25">
      <c r="B56" s="2033"/>
      <c r="C56" s="1993" t="s">
        <v>1967</v>
      </c>
      <c r="D56" s="1994"/>
      <c r="E56" s="1994"/>
      <c r="F56" s="1994"/>
      <c r="G56" s="1994"/>
      <c r="H56" s="1994"/>
      <c r="I56" s="1982"/>
      <c r="J56" s="1983"/>
      <c r="K56" s="374" t="str">
        <f>係数!I56</f>
        <v>千㎥</v>
      </c>
      <c r="L56" s="374">
        <f t="shared" si="0"/>
        <v>0</v>
      </c>
      <c r="M56" s="248"/>
      <c r="N56" s="230"/>
      <c r="O56" s="231"/>
      <c r="P56" s="1681"/>
      <c r="Q56" s="1682"/>
      <c r="R56" s="1682"/>
      <c r="S56" s="1682"/>
      <c r="T56" s="1682"/>
      <c r="U56" s="1682"/>
      <c r="V56" s="1682"/>
      <c r="W56" s="1682"/>
      <c r="X56" s="1682"/>
      <c r="Y56" s="1682"/>
      <c r="Z56" s="1682"/>
      <c r="AA56" s="1682"/>
      <c r="AB56" s="1682"/>
      <c r="AC56" s="1682"/>
      <c r="AD56" s="1682"/>
      <c r="AE56" s="1682"/>
      <c r="AF56" s="1682"/>
      <c r="AG56" s="1682"/>
      <c r="AH56" s="1682"/>
      <c r="AI56" s="1682"/>
      <c r="AJ56" s="1682"/>
      <c r="AK56" s="1682"/>
      <c r="AL56" s="1682"/>
      <c r="AM56" s="1682"/>
      <c r="AN56" s="1682"/>
      <c r="AO56" s="1682"/>
      <c r="AP56" s="1682"/>
      <c r="AQ56" s="1682"/>
      <c r="AR56" s="1682"/>
      <c r="AS56" s="1682"/>
      <c r="AT56" s="1682"/>
      <c r="AU56" s="1682"/>
      <c r="AV56" s="1682"/>
      <c r="AW56" s="1682"/>
      <c r="AX56" s="1682"/>
      <c r="AY56" s="1682"/>
      <c r="AZ56" s="1682"/>
      <c r="BA56" s="1682"/>
      <c r="BB56" s="1682"/>
      <c r="BC56" s="1683"/>
    </row>
    <row r="57" spans="2:55" ht="32.25" thickBot="1">
      <c r="B57" s="2033"/>
      <c r="C57" s="562"/>
      <c r="D57" s="989" t="s">
        <v>3474</v>
      </c>
      <c r="E57" s="983" t="s">
        <v>3245</v>
      </c>
      <c r="F57" s="1057" t="s">
        <v>3619</v>
      </c>
      <c r="G57" s="1122" t="s">
        <v>3620</v>
      </c>
      <c r="H57" s="1057" t="s">
        <v>3707</v>
      </c>
      <c r="I57" s="1057" t="s">
        <v>3708</v>
      </c>
      <c r="J57" s="980" t="s">
        <v>3279</v>
      </c>
      <c r="K57" s="574"/>
      <c r="L57" s="957"/>
      <c r="M57" s="958"/>
      <c r="N57" s="959"/>
      <c r="O57" s="960"/>
      <c r="P57" s="961"/>
      <c r="Q57" s="962"/>
      <c r="R57" s="962"/>
      <c r="S57" s="962"/>
      <c r="T57" s="962"/>
      <c r="U57" s="962"/>
      <c r="V57" s="962"/>
      <c r="W57" s="962"/>
      <c r="X57" s="962"/>
      <c r="Y57" s="962"/>
      <c r="Z57" s="962"/>
      <c r="AA57" s="962"/>
      <c r="AB57" s="962"/>
      <c r="AC57" s="962"/>
      <c r="AD57" s="962"/>
      <c r="AE57" s="962"/>
      <c r="AF57" s="962"/>
      <c r="AG57" s="962"/>
      <c r="AH57" s="962"/>
      <c r="AI57" s="962"/>
      <c r="AJ57" s="962"/>
      <c r="AK57" s="962"/>
      <c r="AL57" s="962"/>
      <c r="AM57" s="962"/>
      <c r="AN57" s="962"/>
      <c r="AO57" s="962"/>
      <c r="AP57" s="962"/>
      <c r="AQ57" s="962"/>
      <c r="AR57" s="962"/>
      <c r="AS57" s="962"/>
      <c r="AT57" s="962"/>
      <c r="AU57" s="962"/>
      <c r="AV57" s="962"/>
      <c r="AW57" s="962"/>
      <c r="AX57" s="962"/>
      <c r="AY57" s="962"/>
      <c r="AZ57" s="962"/>
      <c r="BA57" s="962"/>
      <c r="BB57" s="962"/>
      <c r="BC57" s="963"/>
    </row>
    <row r="58" spans="2:55" ht="30" customHeight="1">
      <c r="B58" s="2033"/>
      <c r="C58" s="981" t="s">
        <v>3228</v>
      </c>
      <c r="D58" s="1582" t="s">
        <v>2698</v>
      </c>
      <c r="E58" s="1117" t="str">
        <f ca="1">IF(OR($D58=$D$57,$D58=""),"",VLOOKUP($D58,INDIRECT("ガス会社!$I"&amp;ガス会社!$O$2&amp;":$O"&amp;ガス会社!$Q$2),2,FALSE))</f>
        <v/>
      </c>
      <c r="F58" s="1115" t="str">
        <f ca="1">IF(OR($D58=$D$57,$D58=""),"",VLOOKUP($D58,INDIRECT("ガス会社!$I"&amp;ガス会社!$O$2&amp;":$O"&amp;ガス会社!$Q$2),3,FALSE))</f>
        <v/>
      </c>
      <c r="G58" s="1115" t="str">
        <f ca="1">IF(OR($D58=$D$57,$D58=""),"",VLOOKUP($D58,INDIRECT("ガス会社!$I"&amp;ガス会社!$O$2&amp;":$O"&amp;ガス会社!$Q$2),4,FALSE))</f>
        <v/>
      </c>
      <c r="H58" s="1115" t="str">
        <f ca="1">IF(OR($D58=$D$57,$D58=""),"",VLOOKUP($D58,INDIRECT("ガス会社!$I"&amp;ガス会社!$O$2&amp;":$O"&amp;ガス会社!$Q$2),6,FALSE))</f>
        <v/>
      </c>
      <c r="I58" s="1116" t="str">
        <f ca="1">IF(OR($D58=$D$57,$D58=""),"",VLOOKUP($D58,INDIRECT("ガス会社!$I"&amp;ガス会社!$O$2&amp;":$O"&amp;ガス会社!$Q$2),7,FALSE))</f>
        <v/>
      </c>
      <c r="J58" s="978">
        <v>45</v>
      </c>
      <c r="K58" s="226" t="str">
        <f>係数!I58</f>
        <v>千㎥</v>
      </c>
      <c r="L58" s="374">
        <f t="shared" si="0"/>
        <v>0</v>
      </c>
      <c r="M58" s="248"/>
      <c r="N58" s="230"/>
      <c r="O58" s="231"/>
      <c r="P58" s="1681"/>
      <c r="Q58" s="1682"/>
      <c r="R58" s="1682"/>
      <c r="S58" s="1682"/>
      <c r="T58" s="1682"/>
      <c r="U58" s="1682"/>
      <c r="V58" s="1682"/>
      <c r="W58" s="1682"/>
      <c r="X58" s="1682"/>
      <c r="Y58" s="1682"/>
      <c r="Z58" s="1682"/>
      <c r="AA58" s="1682"/>
      <c r="AB58" s="1682"/>
      <c r="AC58" s="1682"/>
      <c r="AD58" s="1682"/>
      <c r="AE58" s="1682"/>
      <c r="AF58" s="1682"/>
      <c r="AG58" s="1682"/>
      <c r="AH58" s="1682"/>
      <c r="AI58" s="1682"/>
      <c r="AJ58" s="1682"/>
      <c r="AK58" s="1682"/>
      <c r="AL58" s="1682"/>
      <c r="AM58" s="1682"/>
      <c r="AN58" s="1682"/>
      <c r="AO58" s="1682"/>
      <c r="AP58" s="1682"/>
      <c r="AQ58" s="1682"/>
      <c r="AR58" s="1682"/>
      <c r="AS58" s="1682"/>
      <c r="AT58" s="1682"/>
      <c r="AU58" s="1682"/>
      <c r="AV58" s="1682"/>
      <c r="AW58" s="1682"/>
      <c r="AX58" s="1682"/>
      <c r="AY58" s="1682"/>
      <c r="AZ58" s="1682"/>
      <c r="BA58" s="1682"/>
      <c r="BB58" s="1682"/>
      <c r="BC58" s="1683"/>
    </row>
    <row r="59" spans="2:55" ht="30" customHeight="1">
      <c r="B59" s="2033"/>
      <c r="C59" s="981" t="s">
        <v>3229</v>
      </c>
      <c r="D59" s="1583" t="s">
        <v>2698</v>
      </c>
      <c r="E59" s="1117" t="str">
        <f ca="1">IF(OR($D59=$D$57,$D59=""),"",VLOOKUP($D59,INDIRECT("ガス会社!$I"&amp;ガス会社!$O$2&amp;":$O"&amp;ガス会社!$Q$2),2,FALSE))</f>
        <v/>
      </c>
      <c r="F59" s="1115" t="str">
        <f ca="1">IF(OR($D59=$D$57,$D59=""),"",VLOOKUP($D59,INDIRECT("ガス会社!$I"&amp;ガス会社!$O$2&amp;":$O"&amp;ガス会社!$Q$2),3,FALSE))</f>
        <v/>
      </c>
      <c r="G59" s="1115" t="str">
        <f ca="1">IF(OR($D59=$D$57,$D59=""),"",VLOOKUP($D59,INDIRECT("ガス会社!$I"&amp;ガス会社!$O$2&amp;":$O"&amp;ガス会社!$Q$2),4,FALSE))</f>
        <v/>
      </c>
      <c r="H59" s="1115" t="str">
        <f ca="1">IF(OR($D59=$D$57,$D59=""),"",VLOOKUP($D59,INDIRECT("ガス会社!$I"&amp;ガス会社!$O$2&amp;":$O"&amp;ガス会社!$Q$2),6,FALSE))</f>
        <v/>
      </c>
      <c r="I59" s="1116" t="str">
        <f ca="1">IF(OR($D59=$D$57,$D59=""),"",VLOOKUP($D59,INDIRECT("ガス会社!$I"&amp;ガス会社!$O$2&amp;":$O"&amp;ガス会社!$Q$2),7,FALSE))</f>
        <v/>
      </c>
      <c r="J59" s="979">
        <v>45</v>
      </c>
      <c r="K59" s="226" t="str">
        <f>係数!I59</f>
        <v>千㎥</v>
      </c>
      <c r="L59" s="374">
        <f>SUM(M59:BC59)</f>
        <v>0</v>
      </c>
      <c r="M59" s="248"/>
      <c r="N59" s="230"/>
      <c r="O59" s="231"/>
      <c r="P59" s="1681"/>
      <c r="Q59" s="1682"/>
      <c r="R59" s="1682"/>
      <c r="S59" s="1682"/>
      <c r="T59" s="1682"/>
      <c r="U59" s="1682"/>
      <c r="V59" s="1682"/>
      <c r="W59" s="1682"/>
      <c r="X59" s="1682"/>
      <c r="Y59" s="1682"/>
      <c r="Z59" s="1682"/>
      <c r="AA59" s="1682"/>
      <c r="AB59" s="1682"/>
      <c r="AC59" s="1682"/>
      <c r="AD59" s="1682"/>
      <c r="AE59" s="1682"/>
      <c r="AF59" s="1682"/>
      <c r="AG59" s="1682"/>
      <c r="AH59" s="1682"/>
      <c r="AI59" s="1682"/>
      <c r="AJ59" s="1682"/>
      <c r="AK59" s="1682"/>
      <c r="AL59" s="1682"/>
      <c r="AM59" s="1682"/>
      <c r="AN59" s="1682"/>
      <c r="AO59" s="1682"/>
      <c r="AP59" s="1682"/>
      <c r="AQ59" s="1682"/>
      <c r="AR59" s="1682"/>
      <c r="AS59" s="1682"/>
      <c r="AT59" s="1682"/>
      <c r="AU59" s="1682"/>
      <c r="AV59" s="1682"/>
      <c r="AW59" s="1682"/>
      <c r="AX59" s="1682"/>
      <c r="AY59" s="1682"/>
      <c r="AZ59" s="1682"/>
      <c r="BA59" s="1682"/>
      <c r="BB59" s="1682"/>
      <c r="BC59" s="1683"/>
    </row>
    <row r="60" spans="2:55" ht="30" customHeight="1">
      <c r="B60" s="2033"/>
      <c r="C60" s="981" t="s">
        <v>3230</v>
      </c>
      <c r="D60" s="1584" t="s">
        <v>1988</v>
      </c>
      <c r="E60" s="1117" t="str">
        <f ca="1">IF(OR($D60=$D$57,$D60=""),"",VLOOKUP($D60,INDIRECT("ガス会社!$I"&amp;ガス会社!$O$2&amp;":$O"&amp;ガス会社!$Q$2),2,FALSE))</f>
        <v/>
      </c>
      <c r="F60" s="1115" t="str">
        <f ca="1">IF(OR($D60=$D$57,$D60=""),"",VLOOKUP($D60,INDIRECT("ガス会社!$I"&amp;ガス会社!$O$2&amp;":$O"&amp;ガス会社!$Q$2),3,FALSE))</f>
        <v/>
      </c>
      <c r="G60" s="1115" t="str">
        <f ca="1">IF(OR($D60=$D$57,$D60=""),"",VLOOKUP($D60,INDIRECT("ガス会社!$I"&amp;ガス会社!$O$2&amp;":$O"&amp;ガス会社!$Q$2),4,FALSE))</f>
        <v/>
      </c>
      <c r="H60" s="1115" t="str">
        <f ca="1">IF(OR($D60=$D$57,$D60=""),"",VLOOKUP($D60,INDIRECT("ガス会社!$I"&amp;ガス会社!$O$2&amp;":$O"&amp;ガス会社!$Q$2),6,FALSE))</f>
        <v/>
      </c>
      <c r="I60" s="1116" t="str">
        <f ca="1">IF(OR($D60=$D$57,$D60=""),"",VLOOKUP($D60,INDIRECT("ガス会社!$I"&amp;ガス会社!$O$2&amp;":$O"&amp;ガス会社!$Q$2),7,FALSE))</f>
        <v/>
      </c>
      <c r="J60" s="979">
        <v>45</v>
      </c>
      <c r="K60" s="226" t="str">
        <f>係数!I60</f>
        <v>千㎥</v>
      </c>
      <c r="L60" s="374">
        <f t="shared" si="0"/>
        <v>0</v>
      </c>
      <c r="M60" s="248"/>
      <c r="N60" s="230"/>
      <c r="O60" s="231"/>
      <c r="P60" s="1681"/>
      <c r="Q60" s="1682"/>
      <c r="R60" s="1682"/>
      <c r="S60" s="1682"/>
      <c r="T60" s="1682"/>
      <c r="U60" s="1682"/>
      <c r="V60" s="1682"/>
      <c r="W60" s="1682"/>
      <c r="X60" s="1682"/>
      <c r="Y60" s="1682"/>
      <c r="Z60" s="1682"/>
      <c r="AA60" s="1682"/>
      <c r="AB60" s="1682"/>
      <c r="AC60" s="1682"/>
      <c r="AD60" s="1682"/>
      <c r="AE60" s="1682"/>
      <c r="AF60" s="1682"/>
      <c r="AG60" s="1682"/>
      <c r="AH60" s="1682"/>
      <c r="AI60" s="1682"/>
      <c r="AJ60" s="1682"/>
      <c r="AK60" s="1682"/>
      <c r="AL60" s="1682"/>
      <c r="AM60" s="1682"/>
      <c r="AN60" s="1682"/>
      <c r="AO60" s="1682"/>
      <c r="AP60" s="1682"/>
      <c r="AQ60" s="1682"/>
      <c r="AR60" s="1682"/>
      <c r="AS60" s="1682"/>
      <c r="AT60" s="1682"/>
      <c r="AU60" s="1682"/>
      <c r="AV60" s="1682"/>
      <c r="AW60" s="1682"/>
      <c r="AX60" s="1682"/>
      <c r="AY60" s="1682"/>
      <c r="AZ60" s="1682"/>
      <c r="BA60" s="1682"/>
      <c r="BB60" s="1682"/>
      <c r="BC60" s="1683"/>
    </row>
    <row r="61" spans="2:55" ht="30" customHeight="1">
      <c r="B61" s="2033"/>
      <c r="C61" s="981" t="s">
        <v>3274</v>
      </c>
      <c r="D61" s="1584" t="s">
        <v>1988</v>
      </c>
      <c r="E61" s="1117" t="str">
        <f ca="1">IF(OR($D61=$D$57,$D61=""),"",VLOOKUP($D61,INDIRECT("ガス会社!$I"&amp;ガス会社!$O$2&amp;":$O"&amp;ガス会社!$Q$2),2,FALSE))</f>
        <v/>
      </c>
      <c r="F61" s="1115" t="str">
        <f ca="1">IF(OR($D61=$D$57,$D61=""),"",VLOOKUP($D61,INDIRECT("ガス会社!$I"&amp;ガス会社!$O$2&amp;":$O"&amp;ガス会社!$Q$2),3,FALSE))</f>
        <v/>
      </c>
      <c r="G61" s="1115" t="str">
        <f ca="1">IF(OR($D61=$D$57,$D61=""),"",VLOOKUP($D61,INDIRECT("ガス会社!$I"&amp;ガス会社!$O$2&amp;":$O"&amp;ガス会社!$Q$2),4,FALSE))</f>
        <v/>
      </c>
      <c r="H61" s="1115" t="str">
        <f ca="1">IF(OR($D61=$D$57,$D61=""),"",VLOOKUP($D61,INDIRECT("ガス会社!$I"&amp;ガス会社!$O$2&amp;":$O"&amp;ガス会社!$Q$2),6,FALSE))</f>
        <v/>
      </c>
      <c r="I61" s="1116" t="str">
        <f ca="1">IF(OR($D61=$D$57,$D61=""),"",VLOOKUP($D61,INDIRECT("ガス会社!$I"&amp;ガス会社!$O$2&amp;":$O"&amp;ガス会社!$Q$2),7,FALSE))</f>
        <v/>
      </c>
      <c r="J61" s="979">
        <v>45</v>
      </c>
      <c r="K61" s="226" t="str">
        <f>係数!I61</f>
        <v>千㎥</v>
      </c>
      <c r="L61" s="374">
        <f t="shared" si="0"/>
        <v>0</v>
      </c>
      <c r="M61" s="248"/>
      <c r="N61" s="230"/>
      <c r="O61" s="231"/>
      <c r="P61" s="1681"/>
      <c r="Q61" s="1682"/>
      <c r="R61" s="1682"/>
      <c r="S61" s="1682"/>
      <c r="T61" s="1682"/>
      <c r="U61" s="1682"/>
      <c r="V61" s="1682"/>
      <c r="W61" s="1682"/>
      <c r="X61" s="1682"/>
      <c r="Y61" s="1682"/>
      <c r="Z61" s="1682"/>
      <c r="AA61" s="1682"/>
      <c r="AB61" s="1682"/>
      <c r="AC61" s="1682"/>
      <c r="AD61" s="1682"/>
      <c r="AE61" s="1682"/>
      <c r="AF61" s="1682"/>
      <c r="AG61" s="1682"/>
      <c r="AH61" s="1682"/>
      <c r="AI61" s="1682"/>
      <c r="AJ61" s="1682"/>
      <c r="AK61" s="1682"/>
      <c r="AL61" s="1682"/>
      <c r="AM61" s="1682"/>
      <c r="AN61" s="1682"/>
      <c r="AO61" s="1682"/>
      <c r="AP61" s="1682"/>
      <c r="AQ61" s="1682"/>
      <c r="AR61" s="1682"/>
      <c r="AS61" s="1682"/>
      <c r="AT61" s="1682"/>
      <c r="AU61" s="1682"/>
      <c r="AV61" s="1682"/>
      <c r="AW61" s="1682"/>
      <c r="AX61" s="1682"/>
      <c r="AY61" s="1682"/>
      <c r="AZ61" s="1682"/>
      <c r="BA61" s="1682"/>
      <c r="BB61" s="1682"/>
      <c r="BC61" s="1683"/>
    </row>
    <row r="62" spans="2:55" ht="30" customHeight="1" thickBot="1">
      <c r="B62" s="2033"/>
      <c r="C62" s="981" t="s">
        <v>3275</v>
      </c>
      <c r="D62" s="1700" t="s">
        <v>1988</v>
      </c>
      <c r="E62" s="1362" t="str">
        <f ca="1">IF(OR($D62=$D$57,$D62=""),"",VLOOKUP($D62,INDIRECT("ガス会社!$I"&amp;ガス会社!$O$2&amp;":$O"&amp;ガス会社!$Q$2),2,FALSE))</f>
        <v/>
      </c>
      <c r="F62" s="1363" t="str">
        <f ca="1">IF(OR($D62=$D$57,$D62=""),"",VLOOKUP($D62,INDIRECT("ガス会社!$I"&amp;ガス会社!$O$2&amp;":$O"&amp;ガス会社!$Q$2),3,FALSE))</f>
        <v/>
      </c>
      <c r="G62" s="1363" t="str">
        <f ca="1">IF(OR($D62=$D$57,$D62=""),"",VLOOKUP($D62,INDIRECT("ガス会社!$I"&amp;ガス会社!$O$2&amp;":$O"&amp;ガス会社!$Q$2),4,FALSE))</f>
        <v/>
      </c>
      <c r="H62" s="1363" t="str">
        <f ca="1">IF(OR($D62=$D$57,$D62=""),"",VLOOKUP($D62,INDIRECT("ガス会社!$I"&amp;ガス会社!$O$2&amp;":$O"&amp;ガス会社!$Q$2),6,FALSE))</f>
        <v/>
      </c>
      <c r="I62" s="1364" t="str">
        <f ca="1">IF(OR($D62=$D$57,$D62=""),"",VLOOKUP($D62,INDIRECT("ガス会社!$I"&amp;ガス会社!$O$2&amp;":$O"&amp;ガス会社!$Q$2),7,FALSE))</f>
        <v/>
      </c>
      <c r="J62" s="1365">
        <v>45</v>
      </c>
      <c r="K62" s="226" t="str">
        <f>係数!I62</f>
        <v>千㎥</v>
      </c>
      <c r="L62" s="374">
        <f t="shared" si="0"/>
        <v>0</v>
      </c>
      <c r="M62" s="248"/>
      <c r="N62" s="230"/>
      <c r="O62" s="231"/>
      <c r="P62" s="1681"/>
      <c r="Q62" s="1682"/>
      <c r="R62" s="1682"/>
      <c r="S62" s="1682"/>
      <c r="T62" s="1682"/>
      <c r="U62" s="1682"/>
      <c r="V62" s="1682"/>
      <c r="W62" s="1682"/>
      <c r="X62" s="1682"/>
      <c r="Y62" s="1682"/>
      <c r="Z62" s="1682"/>
      <c r="AA62" s="1682"/>
      <c r="AB62" s="1682"/>
      <c r="AC62" s="1682"/>
      <c r="AD62" s="1682"/>
      <c r="AE62" s="1682"/>
      <c r="AF62" s="1682"/>
      <c r="AG62" s="1682"/>
      <c r="AH62" s="1682"/>
      <c r="AI62" s="1682"/>
      <c r="AJ62" s="1682"/>
      <c r="AK62" s="1682"/>
      <c r="AL62" s="1682"/>
      <c r="AM62" s="1682"/>
      <c r="AN62" s="1682"/>
      <c r="AO62" s="1682"/>
      <c r="AP62" s="1682"/>
      <c r="AQ62" s="1682"/>
      <c r="AR62" s="1682"/>
      <c r="AS62" s="1682"/>
      <c r="AT62" s="1682"/>
      <c r="AU62" s="1682"/>
      <c r="AV62" s="1682"/>
      <c r="AW62" s="1682"/>
      <c r="AX62" s="1682"/>
      <c r="AY62" s="1682"/>
      <c r="AZ62" s="1682"/>
      <c r="BA62" s="1682"/>
      <c r="BB62" s="1682"/>
      <c r="BC62" s="1683"/>
    </row>
    <row r="63" spans="2:55" ht="14.25">
      <c r="B63" s="2033"/>
      <c r="C63" s="1990" t="s">
        <v>3280</v>
      </c>
      <c r="D63" s="2039"/>
      <c r="E63" s="2040"/>
      <c r="F63" s="2040"/>
      <c r="G63" s="2040"/>
      <c r="H63" s="2040"/>
      <c r="I63" s="2040"/>
      <c r="J63" s="2041"/>
      <c r="K63" s="226" t="str">
        <f>係数!I63&amp;""</f>
        <v/>
      </c>
      <c r="L63" s="374">
        <f t="shared" si="0"/>
        <v>0</v>
      </c>
      <c r="M63" s="248"/>
      <c r="N63" s="230"/>
      <c r="O63" s="231"/>
      <c r="P63" s="1681"/>
      <c r="Q63" s="1682"/>
      <c r="R63" s="1682"/>
      <c r="S63" s="1682"/>
      <c r="T63" s="1682"/>
      <c r="U63" s="1682"/>
      <c r="V63" s="1682"/>
      <c r="W63" s="1682"/>
      <c r="X63" s="1682"/>
      <c r="Y63" s="1682"/>
      <c r="Z63" s="1682"/>
      <c r="AA63" s="1682"/>
      <c r="AB63" s="1682"/>
      <c r="AC63" s="1682"/>
      <c r="AD63" s="1682"/>
      <c r="AE63" s="1682"/>
      <c r="AF63" s="1682"/>
      <c r="AG63" s="1682"/>
      <c r="AH63" s="1682"/>
      <c r="AI63" s="1682"/>
      <c r="AJ63" s="1682"/>
      <c r="AK63" s="1682"/>
      <c r="AL63" s="1682"/>
      <c r="AM63" s="1682"/>
      <c r="AN63" s="1682"/>
      <c r="AO63" s="1682"/>
      <c r="AP63" s="1682"/>
      <c r="AQ63" s="1682"/>
      <c r="AR63" s="1682"/>
      <c r="AS63" s="1682"/>
      <c r="AT63" s="1682"/>
      <c r="AU63" s="1682"/>
      <c r="AV63" s="1682"/>
      <c r="AW63" s="1682"/>
      <c r="AX63" s="1682"/>
      <c r="AY63" s="1682"/>
      <c r="AZ63" s="1682"/>
      <c r="BA63" s="1682"/>
      <c r="BB63" s="1682"/>
      <c r="BC63" s="1683"/>
    </row>
    <row r="64" spans="2:55" ht="14.25">
      <c r="B64" s="2033"/>
      <c r="C64" s="1991"/>
      <c r="D64" s="2042"/>
      <c r="E64" s="2043"/>
      <c r="F64" s="2043"/>
      <c r="G64" s="2043"/>
      <c r="H64" s="2043"/>
      <c r="I64" s="2043"/>
      <c r="J64" s="2044"/>
      <c r="K64" s="226" t="str">
        <f>係数!I64&amp;""</f>
        <v/>
      </c>
      <c r="L64" s="374">
        <f t="shared" si="0"/>
        <v>0</v>
      </c>
      <c r="M64" s="248"/>
      <c r="N64" s="230"/>
      <c r="O64" s="231"/>
      <c r="P64" s="1681"/>
      <c r="Q64" s="1682"/>
      <c r="R64" s="1682"/>
      <c r="S64" s="1682"/>
      <c r="T64" s="1682"/>
      <c r="U64" s="1682"/>
      <c r="V64" s="1682"/>
      <c r="W64" s="1682"/>
      <c r="X64" s="1682"/>
      <c r="Y64" s="1682"/>
      <c r="Z64" s="1682"/>
      <c r="AA64" s="1682"/>
      <c r="AB64" s="1682"/>
      <c r="AC64" s="1682"/>
      <c r="AD64" s="1682"/>
      <c r="AE64" s="1682"/>
      <c r="AF64" s="1682"/>
      <c r="AG64" s="1682"/>
      <c r="AH64" s="1682"/>
      <c r="AI64" s="1682"/>
      <c r="AJ64" s="1682"/>
      <c r="AK64" s="1682"/>
      <c r="AL64" s="1682"/>
      <c r="AM64" s="1682"/>
      <c r="AN64" s="1682"/>
      <c r="AO64" s="1682"/>
      <c r="AP64" s="1682"/>
      <c r="AQ64" s="1682"/>
      <c r="AR64" s="1682"/>
      <c r="AS64" s="1682"/>
      <c r="AT64" s="1682"/>
      <c r="AU64" s="1682"/>
      <c r="AV64" s="1682"/>
      <c r="AW64" s="1682"/>
      <c r="AX64" s="1682"/>
      <c r="AY64" s="1682"/>
      <c r="AZ64" s="1682"/>
      <c r="BA64" s="1682"/>
      <c r="BB64" s="1682"/>
      <c r="BC64" s="1683"/>
    </row>
    <row r="65" spans="2:55" ht="15" thickBot="1">
      <c r="B65" s="2033"/>
      <c r="C65" s="1992"/>
      <c r="D65" s="2059"/>
      <c r="E65" s="2060"/>
      <c r="F65" s="2060"/>
      <c r="G65" s="2060"/>
      <c r="H65" s="2060"/>
      <c r="I65" s="2060"/>
      <c r="J65" s="2061"/>
      <c r="K65" s="226" t="str">
        <f>係数!I65&amp;""</f>
        <v/>
      </c>
      <c r="L65" s="1093">
        <f t="shared" si="0"/>
        <v>0</v>
      </c>
      <c r="M65" s="248"/>
      <c r="N65" s="230"/>
      <c r="O65" s="231"/>
      <c r="P65" s="1681"/>
      <c r="Q65" s="1682"/>
      <c r="R65" s="1682"/>
      <c r="S65" s="1682"/>
      <c r="T65" s="1682"/>
      <c r="U65" s="1682"/>
      <c r="V65" s="1682"/>
      <c r="W65" s="1682"/>
      <c r="X65" s="1682"/>
      <c r="Y65" s="1682"/>
      <c r="Z65" s="1682"/>
      <c r="AA65" s="1682"/>
      <c r="AB65" s="1682"/>
      <c r="AC65" s="1682"/>
      <c r="AD65" s="1682"/>
      <c r="AE65" s="1682"/>
      <c r="AF65" s="1682"/>
      <c r="AG65" s="1682"/>
      <c r="AH65" s="1682"/>
      <c r="AI65" s="1682"/>
      <c r="AJ65" s="1682"/>
      <c r="AK65" s="1682"/>
      <c r="AL65" s="1682"/>
      <c r="AM65" s="1682"/>
      <c r="AN65" s="1682"/>
      <c r="AO65" s="1682"/>
      <c r="AP65" s="1682"/>
      <c r="AQ65" s="1682"/>
      <c r="AR65" s="1682"/>
      <c r="AS65" s="1682"/>
      <c r="AT65" s="1682"/>
      <c r="AU65" s="1682"/>
      <c r="AV65" s="1682"/>
      <c r="AW65" s="1682"/>
      <c r="AX65" s="1682"/>
      <c r="AY65" s="1682"/>
      <c r="AZ65" s="1682"/>
      <c r="BA65" s="1682"/>
      <c r="BB65" s="1682"/>
      <c r="BC65" s="1683"/>
    </row>
    <row r="66" spans="2:55">
      <c r="B66" s="560"/>
      <c r="C66" s="2062" t="s">
        <v>1971</v>
      </c>
      <c r="D66" s="2056"/>
      <c r="E66" s="2056"/>
      <c r="F66" s="2056"/>
      <c r="G66" s="2056"/>
      <c r="H66" s="2056"/>
      <c r="I66" s="2057"/>
      <c r="J66" s="2058"/>
      <c r="K66" s="976" t="s">
        <v>3136</v>
      </c>
      <c r="L66" s="1094"/>
      <c r="M66" s="552"/>
      <c r="N66" s="553"/>
      <c r="O66" s="554"/>
      <c r="P66" s="555"/>
      <c r="Q66" s="553"/>
      <c r="R66" s="553"/>
      <c r="S66" s="553"/>
      <c r="T66" s="553"/>
      <c r="U66" s="553"/>
      <c r="V66" s="553"/>
      <c r="W66" s="553"/>
      <c r="X66" s="553"/>
      <c r="Y66" s="553"/>
      <c r="Z66" s="553"/>
      <c r="AA66" s="553"/>
      <c r="AB66" s="553"/>
      <c r="AC66" s="553"/>
      <c r="AD66" s="553"/>
      <c r="AE66" s="553"/>
      <c r="AF66" s="553"/>
      <c r="AG66" s="553"/>
      <c r="AH66" s="553"/>
      <c r="AI66" s="553"/>
      <c r="AJ66" s="553"/>
      <c r="AK66" s="553"/>
      <c r="AL66" s="553"/>
      <c r="AM66" s="553"/>
      <c r="AN66" s="553"/>
      <c r="AO66" s="553"/>
      <c r="AP66" s="553"/>
      <c r="AQ66" s="553"/>
      <c r="AR66" s="553"/>
      <c r="AS66" s="553"/>
      <c r="AT66" s="553"/>
      <c r="AU66" s="553"/>
      <c r="AV66" s="553"/>
      <c r="AW66" s="553"/>
      <c r="AX66" s="553"/>
      <c r="AY66" s="553"/>
      <c r="AZ66" s="553"/>
      <c r="BA66" s="553"/>
      <c r="BB66" s="553"/>
      <c r="BC66" s="554"/>
    </row>
    <row r="67" spans="2:55" ht="14.25">
      <c r="B67" s="2021" t="s">
        <v>3231</v>
      </c>
      <c r="C67" s="1980" t="s">
        <v>3232</v>
      </c>
      <c r="D67" s="1958"/>
      <c r="E67" s="1958"/>
      <c r="F67" s="1958"/>
      <c r="G67" s="1958"/>
      <c r="H67" s="1958"/>
      <c r="I67" s="1982"/>
      <c r="J67" s="1983"/>
      <c r="K67" s="226" t="str">
        <f>係数!I67</f>
        <v>t</v>
      </c>
      <c r="L67" s="1093">
        <f t="shared" si="0"/>
        <v>0</v>
      </c>
      <c r="M67" s="248"/>
      <c r="N67" s="1722"/>
      <c r="O67" s="1723"/>
      <c r="P67" s="1724"/>
      <c r="Q67" s="1722"/>
      <c r="R67" s="1722"/>
      <c r="S67" s="1722"/>
      <c r="T67" s="1722"/>
      <c r="U67" s="1722"/>
      <c r="V67" s="1722"/>
      <c r="W67" s="1722"/>
      <c r="X67" s="1722"/>
      <c r="Y67" s="1722"/>
      <c r="Z67" s="1722"/>
      <c r="AA67" s="1722"/>
      <c r="AB67" s="1722"/>
      <c r="AC67" s="1722"/>
      <c r="AD67" s="1722"/>
      <c r="AE67" s="1722"/>
      <c r="AF67" s="1722"/>
      <c r="AG67" s="1722"/>
      <c r="AH67" s="1722"/>
      <c r="AI67" s="1722"/>
      <c r="AJ67" s="1722"/>
      <c r="AK67" s="1722"/>
      <c r="AL67" s="1722"/>
      <c r="AM67" s="1722"/>
      <c r="AN67" s="1722"/>
      <c r="AO67" s="1722"/>
      <c r="AP67" s="1722"/>
      <c r="AQ67" s="1722"/>
      <c r="AR67" s="1722"/>
      <c r="AS67" s="1722"/>
      <c r="AT67" s="1722"/>
      <c r="AU67" s="1722"/>
      <c r="AV67" s="1722"/>
      <c r="AW67" s="1722"/>
      <c r="AX67" s="1722"/>
      <c r="AY67" s="1722"/>
      <c r="AZ67" s="1722"/>
      <c r="BA67" s="1722"/>
      <c r="BB67" s="1722"/>
      <c r="BC67" s="1723"/>
    </row>
    <row r="68" spans="2:55" ht="14.25">
      <c r="B68" s="2022"/>
      <c r="C68" s="1980" t="s">
        <v>3233</v>
      </c>
      <c r="D68" s="1958"/>
      <c r="E68" s="1958"/>
      <c r="F68" s="1958"/>
      <c r="G68" s="1958"/>
      <c r="H68" s="1958"/>
      <c r="I68" s="1982"/>
      <c r="J68" s="1983"/>
      <c r="K68" s="226" t="str">
        <f>係数!I68</f>
        <v>t</v>
      </c>
      <c r="L68" s="1093">
        <f t="shared" si="0"/>
        <v>0</v>
      </c>
      <c r="M68" s="248"/>
      <c r="N68" s="1722"/>
      <c r="O68" s="1723"/>
      <c r="P68" s="1724"/>
      <c r="Q68" s="1722"/>
      <c r="R68" s="1722"/>
      <c r="S68" s="1722"/>
      <c r="T68" s="1722"/>
      <c r="U68" s="1722"/>
      <c r="V68" s="1722"/>
      <c r="W68" s="1722"/>
      <c r="X68" s="1722"/>
      <c r="Y68" s="1722"/>
      <c r="Z68" s="1722"/>
      <c r="AA68" s="1722"/>
      <c r="AB68" s="1722"/>
      <c r="AC68" s="1722"/>
      <c r="AD68" s="1722"/>
      <c r="AE68" s="1722"/>
      <c r="AF68" s="1722"/>
      <c r="AG68" s="1722"/>
      <c r="AH68" s="1722"/>
      <c r="AI68" s="1722"/>
      <c r="AJ68" s="1722"/>
      <c r="AK68" s="1722"/>
      <c r="AL68" s="1722"/>
      <c r="AM68" s="1722"/>
      <c r="AN68" s="1722"/>
      <c r="AO68" s="1722"/>
      <c r="AP68" s="1722"/>
      <c r="AQ68" s="1722"/>
      <c r="AR68" s="1722"/>
      <c r="AS68" s="1722"/>
      <c r="AT68" s="1722"/>
      <c r="AU68" s="1722"/>
      <c r="AV68" s="1722"/>
      <c r="AW68" s="1722"/>
      <c r="AX68" s="1722"/>
      <c r="AY68" s="1722"/>
      <c r="AZ68" s="1722"/>
      <c r="BA68" s="1722"/>
      <c r="BB68" s="1722"/>
      <c r="BC68" s="1723"/>
    </row>
    <row r="69" spans="2:55" ht="14.25">
      <c r="B69" s="2022"/>
      <c r="C69" s="1980" t="s">
        <v>3234</v>
      </c>
      <c r="D69" s="1958"/>
      <c r="E69" s="1958"/>
      <c r="F69" s="1958"/>
      <c r="G69" s="1958"/>
      <c r="H69" s="1958"/>
      <c r="I69" s="1982"/>
      <c r="J69" s="1983"/>
      <c r="K69" s="226" t="str">
        <f>係数!I69</f>
        <v>t</v>
      </c>
      <c r="L69" s="1093">
        <f t="shared" si="0"/>
        <v>0</v>
      </c>
      <c r="M69" s="248"/>
      <c r="N69" s="1722"/>
      <c r="O69" s="1723"/>
      <c r="P69" s="1724"/>
      <c r="Q69" s="1722"/>
      <c r="R69" s="1722"/>
      <c r="S69" s="1722"/>
      <c r="T69" s="1722"/>
      <c r="U69" s="1722"/>
      <c r="V69" s="1722"/>
      <c r="W69" s="1722"/>
      <c r="X69" s="1722"/>
      <c r="Y69" s="1722"/>
      <c r="Z69" s="1722"/>
      <c r="AA69" s="1722"/>
      <c r="AB69" s="1722"/>
      <c r="AC69" s="1722"/>
      <c r="AD69" s="1722"/>
      <c r="AE69" s="1722"/>
      <c r="AF69" s="1722"/>
      <c r="AG69" s="1722"/>
      <c r="AH69" s="1722"/>
      <c r="AI69" s="1722"/>
      <c r="AJ69" s="1722"/>
      <c r="AK69" s="1722"/>
      <c r="AL69" s="1722"/>
      <c r="AM69" s="1722"/>
      <c r="AN69" s="1722"/>
      <c r="AO69" s="1722"/>
      <c r="AP69" s="1722"/>
      <c r="AQ69" s="1722"/>
      <c r="AR69" s="1722"/>
      <c r="AS69" s="1722"/>
      <c r="AT69" s="1722"/>
      <c r="AU69" s="1722"/>
      <c r="AV69" s="1722"/>
      <c r="AW69" s="1722"/>
      <c r="AX69" s="1722"/>
      <c r="AY69" s="1722"/>
      <c r="AZ69" s="1722"/>
      <c r="BA69" s="1722"/>
      <c r="BB69" s="1722"/>
      <c r="BC69" s="1723"/>
    </row>
    <row r="70" spans="2:55" ht="14.25">
      <c r="B70" s="2022"/>
      <c r="C70" s="1980" t="s">
        <v>3377</v>
      </c>
      <c r="D70" s="1958"/>
      <c r="E70" s="1958"/>
      <c r="F70" s="1958"/>
      <c r="G70" s="1958"/>
      <c r="H70" s="1958"/>
      <c r="I70" s="1982"/>
      <c r="J70" s="1983"/>
      <c r="K70" s="226" t="str">
        <f>係数!I70</f>
        <v>kL</v>
      </c>
      <c r="L70" s="374">
        <f t="shared" si="0"/>
        <v>0</v>
      </c>
      <c r="M70" s="248"/>
      <c r="N70" s="1722"/>
      <c r="O70" s="1723"/>
      <c r="P70" s="1724"/>
      <c r="Q70" s="1722"/>
      <c r="R70" s="1722"/>
      <c r="S70" s="1722"/>
      <c r="T70" s="1722"/>
      <c r="U70" s="1722"/>
      <c r="V70" s="1722"/>
      <c r="W70" s="1722"/>
      <c r="X70" s="1722"/>
      <c r="Y70" s="1722"/>
      <c r="Z70" s="1722"/>
      <c r="AA70" s="1722"/>
      <c r="AB70" s="1722"/>
      <c r="AC70" s="1722"/>
      <c r="AD70" s="1722"/>
      <c r="AE70" s="1722"/>
      <c r="AF70" s="1722"/>
      <c r="AG70" s="1722"/>
      <c r="AH70" s="1722"/>
      <c r="AI70" s="1722"/>
      <c r="AJ70" s="1722"/>
      <c r="AK70" s="1722"/>
      <c r="AL70" s="1722"/>
      <c r="AM70" s="1722"/>
      <c r="AN70" s="1722"/>
      <c r="AO70" s="1722"/>
      <c r="AP70" s="1722"/>
      <c r="AQ70" s="1722"/>
      <c r="AR70" s="1722"/>
      <c r="AS70" s="1722"/>
      <c r="AT70" s="1722"/>
      <c r="AU70" s="1722"/>
      <c r="AV70" s="1722"/>
      <c r="AW70" s="1722"/>
      <c r="AX70" s="1722"/>
      <c r="AY70" s="1722"/>
      <c r="AZ70" s="1722"/>
      <c r="BA70" s="1722"/>
      <c r="BB70" s="1722"/>
      <c r="BC70" s="1723"/>
    </row>
    <row r="71" spans="2:55" ht="14.25">
      <c r="B71" s="2022"/>
      <c r="C71" s="1980" t="s">
        <v>3378</v>
      </c>
      <c r="D71" s="1958"/>
      <c r="E71" s="1958"/>
      <c r="F71" s="1958"/>
      <c r="G71" s="1958"/>
      <c r="H71" s="1958"/>
      <c r="I71" s="1982"/>
      <c r="J71" s="1983"/>
      <c r="K71" s="226" t="str">
        <f>係数!I71</f>
        <v>kL</v>
      </c>
      <c r="L71" s="374">
        <f t="shared" si="0"/>
        <v>0</v>
      </c>
      <c r="M71" s="248"/>
      <c r="N71" s="1722"/>
      <c r="O71" s="1723"/>
      <c r="P71" s="1724"/>
      <c r="Q71" s="1722"/>
      <c r="R71" s="1722"/>
      <c r="S71" s="1722"/>
      <c r="T71" s="1722"/>
      <c r="U71" s="1722"/>
      <c r="V71" s="1722"/>
      <c r="W71" s="1722"/>
      <c r="X71" s="1722"/>
      <c r="Y71" s="1722"/>
      <c r="Z71" s="1722"/>
      <c r="AA71" s="1722"/>
      <c r="AB71" s="1722"/>
      <c r="AC71" s="1722"/>
      <c r="AD71" s="1722"/>
      <c r="AE71" s="1722"/>
      <c r="AF71" s="1722"/>
      <c r="AG71" s="1722"/>
      <c r="AH71" s="1722"/>
      <c r="AI71" s="1722"/>
      <c r="AJ71" s="1722"/>
      <c r="AK71" s="1722"/>
      <c r="AL71" s="1722"/>
      <c r="AM71" s="1722"/>
      <c r="AN71" s="1722"/>
      <c r="AO71" s="1722"/>
      <c r="AP71" s="1722"/>
      <c r="AQ71" s="1722"/>
      <c r="AR71" s="1722"/>
      <c r="AS71" s="1722"/>
      <c r="AT71" s="1722"/>
      <c r="AU71" s="1722"/>
      <c r="AV71" s="1722"/>
      <c r="AW71" s="1722"/>
      <c r="AX71" s="1722"/>
      <c r="AY71" s="1722"/>
      <c r="AZ71" s="1722"/>
      <c r="BA71" s="1722"/>
      <c r="BB71" s="1722"/>
      <c r="BC71" s="1723"/>
    </row>
    <row r="72" spans="2:55" ht="15" thickBot="1">
      <c r="B72" s="2022"/>
      <c r="C72" s="1980" t="s">
        <v>3379</v>
      </c>
      <c r="D72" s="1977"/>
      <c r="E72" s="1977"/>
      <c r="F72" s="1977"/>
      <c r="G72" s="1977"/>
      <c r="H72" s="1977"/>
      <c r="I72" s="2024"/>
      <c r="J72" s="2025"/>
      <c r="K72" s="226" t="str">
        <f>係数!I72</f>
        <v>千㎥</v>
      </c>
      <c r="L72" s="374">
        <f t="shared" si="0"/>
        <v>0</v>
      </c>
      <c r="M72" s="248"/>
      <c r="N72" s="1722"/>
      <c r="O72" s="1723"/>
      <c r="P72" s="1724"/>
      <c r="Q72" s="1722"/>
      <c r="R72" s="1722"/>
      <c r="S72" s="1722"/>
      <c r="T72" s="1722"/>
      <c r="U72" s="1722"/>
      <c r="V72" s="1722"/>
      <c r="W72" s="1722"/>
      <c r="X72" s="1722"/>
      <c r="Y72" s="1722"/>
      <c r="Z72" s="1722"/>
      <c r="AA72" s="1722"/>
      <c r="AB72" s="1722"/>
      <c r="AC72" s="1722"/>
      <c r="AD72" s="1722"/>
      <c r="AE72" s="1722"/>
      <c r="AF72" s="1722"/>
      <c r="AG72" s="1722"/>
      <c r="AH72" s="1722"/>
      <c r="AI72" s="1722"/>
      <c r="AJ72" s="1722"/>
      <c r="AK72" s="1722"/>
      <c r="AL72" s="1722"/>
      <c r="AM72" s="1722"/>
      <c r="AN72" s="1722"/>
      <c r="AO72" s="1722"/>
      <c r="AP72" s="1722"/>
      <c r="AQ72" s="1722"/>
      <c r="AR72" s="1722"/>
      <c r="AS72" s="1722"/>
      <c r="AT72" s="1722"/>
      <c r="AU72" s="1722"/>
      <c r="AV72" s="1722"/>
      <c r="AW72" s="1722"/>
      <c r="AX72" s="1722"/>
      <c r="AY72" s="1722"/>
      <c r="AZ72" s="1722"/>
      <c r="BA72" s="1722"/>
      <c r="BB72" s="1722"/>
      <c r="BC72" s="1723"/>
    </row>
    <row r="73" spans="2:55" ht="15" thickBot="1">
      <c r="B73" s="2022"/>
      <c r="C73" s="982" t="s">
        <v>3235</v>
      </c>
      <c r="D73" s="2026"/>
      <c r="E73" s="2027"/>
      <c r="F73" s="2027"/>
      <c r="G73" s="2027"/>
      <c r="H73" s="2027"/>
      <c r="I73" s="2028"/>
      <c r="J73" s="2029"/>
      <c r="K73" s="226" t="str">
        <f>係数!I73</f>
        <v>t</v>
      </c>
      <c r="L73" s="374">
        <f t="shared" si="0"/>
        <v>0</v>
      </c>
      <c r="M73" s="248"/>
      <c r="N73" s="1722"/>
      <c r="O73" s="1723"/>
      <c r="P73" s="1724"/>
      <c r="Q73" s="1722"/>
      <c r="R73" s="1722"/>
      <c r="S73" s="1722"/>
      <c r="T73" s="1722"/>
      <c r="U73" s="1722"/>
      <c r="V73" s="1722"/>
      <c r="W73" s="1722"/>
      <c r="X73" s="1722"/>
      <c r="Y73" s="1722"/>
      <c r="Z73" s="1722"/>
      <c r="AA73" s="1722"/>
      <c r="AB73" s="1722"/>
      <c r="AC73" s="1722"/>
      <c r="AD73" s="1722"/>
      <c r="AE73" s="1722"/>
      <c r="AF73" s="1722"/>
      <c r="AG73" s="1722"/>
      <c r="AH73" s="1722"/>
      <c r="AI73" s="1722"/>
      <c r="AJ73" s="1722"/>
      <c r="AK73" s="1722"/>
      <c r="AL73" s="1722"/>
      <c r="AM73" s="1722"/>
      <c r="AN73" s="1722"/>
      <c r="AO73" s="1722"/>
      <c r="AP73" s="1722"/>
      <c r="AQ73" s="1722"/>
      <c r="AR73" s="1722"/>
      <c r="AS73" s="1722"/>
      <c r="AT73" s="1722"/>
      <c r="AU73" s="1722"/>
      <c r="AV73" s="1722"/>
      <c r="AW73" s="1722"/>
      <c r="AX73" s="1722"/>
      <c r="AY73" s="1722"/>
      <c r="AZ73" s="1722"/>
      <c r="BA73" s="1722"/>
      <c r="BB73" s="1722"/>
      <c r="BC73" s="1723"/>
    </row>
    <row r="74" spans="2:55" ht="14.25">
      <c r="B74" s="2022"/>
      <c r="C74" s="1980" t="s">
        <v>3381</v>
      </c>
      <c r="D74" s="2030"/>
      <c r="E74" s="2030"/>
      <c r="F74" s="2030"/>
      <c r="G74" s="2030"/>
      <c r="H74" s="2030"/>
      <c r="I74" s="2031"/>
      <c r="J74" s="2032"/>
      <c r="K74" s="226" t="str">
        <f>係数!I74</f>
        <v>t</v>
      </c>
      <c r="L74" s="374">
        <f t="shared" si="0"/>
        <v>0</v>
      </c>
      <c r="M74" s="248"/>
      <c r="N74" s="1722"/>
      <c r="O74" s="1723"/>
      <c r="P74" s="1724"/>
      <c r="Q74" s="1722"/>
      <c r="R74" s="1722"/>
      <c r="S74" s="1722"/>
      <c r="T74" s="1722"/>
      <c r="U74" s="1722"/>
      <c r="V74" s="1722"/>
      <c r="W74" s="1722"/>
      <c r="X74" s="1722"/>
      <c r="Y74" s="1722"/>
      <c r="Z74" s="1722"/>
      <c r="AA74" s="1722"/>
      <c r="AB74" s="1722"/>
      <c r="AC74" s="1722"/>
      <c r="AD74" s="1722"/>
      <c r="AE74" s="1722"/>
      <c r="AF74" s="1722"/>
      <c r="AG74" s="1722"/>
      <c r="AH74" s="1722"/>
      <c r="AI74" s="1722"/>
      <c r="AJ74" s="1722"/>
      <c r="AK74" s="1722"/>
      <c r="AL74" s="1722"/>
      <c r="AM74" s="1722"/>
      <c r="AN74" s="1722"/>
      <c r="AO74" s="1722"/>
      <c r="AP74" s="1722"/>
      <c r="AQ74" s="1722"/>
      <c r="AR74" s="1722"/>
      <c r="AS74" s="1722"/>
      <c r="AT74" s="1722"/>
      <c r="AU74" s="1722"/>
      <c r="AV74" s="1722"/>
      <c r="AW74" s="1722"/>
      <c r="AX74" s="1722"/>
      <c r="AY74" s="1722"/>
      <c r="AZ74" s="1722"/>
      <c r="BA74" s="1722"/>
      <c r="BB74" s="1722"/>
      <c r="BC74" s="1723"/>
    </row>
    <row r="75" spans="2:55" ht="14.25">
      <c r="B75" s="2022"/>
      <c r="C75" s="1980" t="s">
        <v>3382</v>
      </c>
      <c r="D75" s="1958"/>
      <c r="E75" s="1958"/>
      <c r="F75" s="1958"/>
      <c r="G75" s="1958"/>
      <c r="H75" s="1958"/>
      <c r="I75" s="1982"/>
      <c r="J75" s="1983"/>
      <c r="K75" s="226" t="str">
        <f>係数!I75</f>
        <v>t</v>
      </c>
      <c r="L75" s="374">
        <f t="shared" si="0"/>
        <v>0</v>
      </c>
      <c r="M75" s="248"/>
      <c r="N75" s="1722"/>
      <c r="O75" s="1723"/>
      <c r="P75" s="1724"/>
      <c r="Q75" s="1722"/>
      <c r="R75" s="1722"/>
      <c r="S75" s="1722"/>
      <c r="T75" s="1722"/>
      <c r="U75" s="1722"/>
      <c r="V75" s="1722"/>
      <c r="W75" s="1722"/>
      <c r="X75" s="1722"/>
      <c r="Y75" s="1722"/>
      <c r="Z75" s="1722"/>
      <c r="AA75" s="1722"/>
      <c r="AB75" s="1722"/>
      <c r="AC75" s="1722"/>
      <c r="AD75" s="1722"/>
      <c r="AE75" s="1722"/>
      <c r="AF75" s="1722"/>
      <c r="AG75" s="1722"/>
      <c r="AH75" s="1722"/>
      <c r="AI75" s="1722"/>
      <c r="AJ75" s="1722"/>
      <c r="AK75" s="1722"/>
      <c r="AL75" s="1722"/>
      <c r="AM75" s="1722"/>
      <c r="AN75" s="1722"/>
      <c r="AO75" s="1722"/>
      <c r="AP75" s="1722"/>
      <c r="AQ75" s="1722"/>
      <c r="AR75" s="1722"/>
      <c r="AS75" s="1722"/>
      <c r="AT75" s="1722"/>
      <c r="AU75" s="1722"/>
      <c r="AV75" s="1722"/>
      <c r="AW75" s="1722"/>
      <c r="AX75" s="1722"/>
      <c r="AY75" s="1722"/>
      <c r="AZ75" s="1722"/>
      <c r="BA75" s="1722"/>
      <c r="BB75" s="1722"/>
      <c r="BC75" s="1723"/>
    </row>
    <row r="76" spans="2:55" ht="14.25">
      <c r="B76" s="2022"/>
      <c r="C76" s="1980" t="s">
        <v>3236</v>
      </c>
      <c r="D76" s="1958"/>
      <c r="E76" s="1958"/>
      <c r="F76" s="1958"/>
      <c r="G76" s="1958"/>
      <c r="H76" s="1958"/>
      <c r="I76" s="1982"/>
      <c r="J76" s="1983"/>
      <c r="K76" s="226" t="str">
        <f>係数!I76</f>
        <v>t</v>
      </c>
      <c r="L76" s="374">
        <f t="shared" si="0"/>
        <v>0</v>
      </c>
      <c r="M76" s="248"/>
      <c r="N76" s="1722"/>
      <c r="O76" s="1723"/>
      <c r="P76" s="1724"/>
      <c r="Q76" s="1722"/>
      <c r="R76" s="1722"/>
      <c r="S76" s="1722"/>
      <c r="T76" s="1722"/>
      <c r="U76" s="1722"/>
      <c r="V76" s="1722"/>
      <c r="W76" s="1722"/>
      <c r="X76" s="1722"/>
      <c r="Y76" s="1722"/>
      <c r="Z76" s="1722"/>
      <c r="AA76" s="1722"/>
      <c r="AB76" s="1722"/>
      <c r="AC76" s="1722"/>
      <c r="AD76" s="1722"/>
      <c r="AE76" s="1722"/>
      <c r="AF76" s="1722"/>
      <c r="AG76" s="1722"/>
      <c r="AH76" s="1722"/>
      <c r="AI76" s="1722"/>
      <c r="AJ76" s="1722"/>
      <c r="AK76" s="1722"/>
      <c r="AL76" s="1722"/>
      <c r="AM76" s="1722"/>
      <c r="AN76" s="1722"/>
      <c r="AO76" s="1722"/>
      <c r="AP76" s="1722"/>
      <c r="AQ76" s="1722"/>
      <c r="AR76" s="1722"/>
      <c r="AS76" s="1722"/>
      <c r="AT76" s="1722"/>
      <c r="AU76" s="1722"/>
      <c r="AV76" s="1722"/>
      <c r="AW76" s="1722"/>
      <c r="AX76" s="1722"/>
      <c r="AY76" s="1722"/>
      <c r="AZ76" s="1722"/>
      <c r="BA76" s="1722"/>
      <c r="BB76" s="1722"/>
      <c r="BC76" s="1723"/>
    </row>
    <row r="77" spans="2:55" ht="14.25">
      <c r="B77" s="2022"/>
      <c r="C77" s="1980" t="s">
        <v>3237</v>
      </c>
      <c r="D77" s="1958"/>
      <c r="E77" s="1958"/>
      <c r="F77" s="1958"/>
      <c r="G77" s="1958"/>
      <c r="H77" s="1958"/>
      <c r="I77" s="1982"/>
      <c r="J77" s="1983"/>
      <c r="K77" s="226" t="str">
        <f>係数!I77</f>
        <v>t</v>
      </c>
      <c r="L77" s="374">
        <f t="shared" si="0"/>
        <v>0</v>
      </c>
      <c r="M77" s="248"/>
      <c r="N77" s="1722"/>
      <c r="O77" s="1723"/>
      <c r="P77" s="1724"/>
      <c r="Q77" s="1722"/>
      <c r="R77" s="1722"/>
      <c r="S77" s="1722"/>
      <c r="T77" s="1722"/>
      <c r="U77" s="1722"/>
      <c r="V77" s="1722"/>
      <c r="W77" s="1722"/>
      <c r="X77" s="1722"/>
      <c r="Y77" s="1722"/>
      <c r="Z77" s="1722"/>
      <c r="AA77" s="1722"/>
      <c r="AB77" s="1722"/>
      <c r="AC77" s="1722"/>
      <c r="AD77" s="1722"/>
      <c r="AE77" s="1722"/>
      <c r="AF77" s="1722"/>
      <c r="AG77" s="1722"/>
      <c r="AH77" s="1722"/>
      <c r="AI77" s="1722"/>
      <c r="AJ77" s="1722"/>
      <c r="AK77" s="1722"/>
      <c r="AL77" s="1722"/>
      <c r="AM77" s="1722"/>
      <c r="AN77" s="1722"/>
      <c r="AO77" s="1722"/>
      <c r="AP77" s="1722"/>
      <c r="AQ77" s="1722"/>
      <c r="AR77" s="1722"/>
      <c r="AS77" s="1722"/>
      <c r="AT77" s="1722"/>
      <c r="AU77" s="1722"/>
      <c r="AV77" s="1722"/>
      <c r="AW77" s="1722"/>
      <c r="AX77" s="1722"/>
      <c r="AY77" s="1722"/>
      <c r="AZ77" s="1722"/>
      <c r="BA77" s="1722"/>
      <c r="BB77" s="1722"/>
      <c r="BC77" s="1723"/>
    </row>
    <row r="78" spans="2:55" ht="14.25">
      <c r="B78" s="2022"/>
      <c r="C78" s="1980" t="s">
        <v>3238</v>
      </c>
      <c r="D78" s="1958"/>
      <c r="E78" s="1958"/>
      <c r="F78" s="1958"/>
      <c r="G78" s="1958"/>
      <c r="H78" s="1958"/>
      <c r="I78" s="1982"/>
      <c r="J78" s="1983"/>
      <c r="K78" s="226" t="str">
        <f>係数!I78</f>
        <v>t</v>
      </c>
      <c r="L78" s="374">
        <f t="shared" si="0"/>
        <v>0</v>
      </c>
      <c r="M78" s="248"/>
      <c r="N78" s="1722"/>
      <c r="O78" s="1723"/>
      <c r="P78" s="1724"/>
      <c r="Q78" s="1722"/>
      <c r="R78" s="1722"/>
      <c r="S78" s="1722"/>
      <c r="T78" s="1722"/>
      <c r="U78" s="1722"/>
      <c r="V78" s="1722"/>
      <c r="W78" s="1722"/>
      <c r="X78" s="1722"/>
      <c r="Y78" s="1722"/>
      <c r="Z78" s="1722"/>
      <c r="AA78" s="1722"/>
      <c r="AB78" s="1722"/>
      <c r="AC78" s="1722"/>
      <c r="AD78" s="1722"/>
      <c r="AE78" s="1722"/>
      <c r="AF78" s="1722"/>
      <c r="AG78" s="1722"/>
      <c r="AH78" s="1722"/>
      <c r="AI78" s="1722"/>
      <c r="AJ78" s="1722"/>
      <c r="AK78" s="1722"/>
      <c r="AL78" s="1722"/>
      <c r="AM78" s="1722"/>
      <c r="AN78" s="1722"/>
      <c r="AO78" s="1722"/>
      <c r="AP78" s="1722"/>
      <c r="AQ78" s="1722"/>
      <c r="AR78" s="1722"/>
      <c r="AS78" s="1722"/>
      <c r="AT78" s="1722"/>
      <c r="AU78" s="1722"/>
      <c r="AV78" s="1722"/>
      <c r="AW78" s="1722"/>
      <c r="AX78" s="1722"/>
      <c r="AY78" s="1722"/>
      <c r="AZ78" s="1722"/>
      <c r="BA78" s="1722"/>
      <c r="BB78" s="1722"/>
      <c r="BC78" s="1723"/>
    </row>
    <row r="79" spans="2:55" ht="14.25">
      <c r="B79" s="2022"/>
      <c r="C79" s="1980" t="s">
        <v>3265</v>
      </c>
      <c r="D79" s="1958"/>
      <c r="E79" s="1958"/>
      <c r="F79" s="1958"/>
      <c r="G79" s="1958"/>
      <c r="H79" s="1958"/>
      <c r="I79" s="1982"/>
      <c r="J79" s="1983"/>
      <c r="K79" s="226" t="str">
        <f>係数!I79</f>
        <v>kL</v>
      </c>
      <c r="L79" s="374">
        <f t="shared" si="0"/>
        <v>0</v>
      </c>
      <c r="M79" s="248"/>
      <c r="N79" s="1722"/>
      <c r="O79" s="1723"/>
      <c r="P79" s="1724"/>
      <c r="Q79" s="1722"/>
      <c r="R79" s="1722"/>
      <c r="S79" s="1722"/>
      <c r="T79" s="1722"/>
      <c r="U79" s="1722"/>
      <c r="V79" s="1722"/>
      <c r="W79" s="1722"/>
      <c r="X79" s="1722"/>
      <c r="Y79" s="1722"/>
      <c r="Z79" s="1722"/>
      <c r="AA79" s="1722"/>
      <c r="AB79" s="1722"/>
      <c r="AC79" s="1722"/>
      <c r="AD79" s="1722"/>
      <c r="AE79" s="1722"/>
      <c r="AF79" s="1722"/>
      <c r="AG79" s="1722"/>
      <c r="AH79" s="1722"/>
      <c r="AI79" s="1722"/>
      <c r="AJ79" s="1722"/>
      <c r="AK79" s="1722"/>
      <c r="AL79" s="1722"/>
      <c r="AM79" s="1722"/>
      <c r="AN79" s="1722"/>
      <c r="AO79" s="1722"/>
      <c r="AP79" s="1722"/>
      <c r="AQ79" s="1722"/>
      <c r="AR79" s="1722"/>
      <c r="AS79" s="1722"/>
      <c r="AT79" s="1722"/>
      <c r="AU79" s="1722"/>
      <c r="AV79" s="1722"/>
      <c r="AW79" s="1722"/>
      <c r="AX79" s="1722"/>
      <c r="AY79" s="1722"/>
      <c r="AZ79" s="1722"/>
      <c r="BA79" s="1722"/>
      <c r="BB79" s="1722"/>
      <c r="BC79" s="1723"/>
    </row>
    <row r="80" spans="2:55" ht="14.25">
      <c r="B80" s="2022"/>
      <c r="C80" s="1980" t="s">
        <v>3239</v>
      </c>
      <c r="D80" s="1958"/>
      <c r="E80" s="1958"/>
      <c r="F80" s="1958"/>
      <c r="G80" s="1958"/>
      <c r="H80" s="1958"/>
      <c r="I80" s="1982"/>
      <c r="J80" s="1983"/>
      <c r="K80" s="226" t="str">
        <f>係数!I80</f>
        <v>千㎥</v>
      </c>
      <c r="L80" s="374">
        <f t="shared" si="0"/>
        <v>0</v>
      </c>
      <c r="M80" s="248"/>
      <c r="N80" s="1722"/>
      <c r="O80" s="1723"/>
      <c r="P80" s="1724"/>
      <c r="Q80" s="1722"/>
      <c r="R80" s="1722"/>
      <c r="S80" s="1722"/>
      <c r="T80" s="1722"/>
      <c r="U80" s="1722"/>
      <c r="V80" s="1722"/>
      <c r="W80" s="1722"/>
      <c r="X80" s="1722"/>
      <c r="Y80" s="1722"/>
      <c r="Z80" s="1722"/>
      <c r="AA80" s="1722"/>
      <c r="AB80" s="1722"/>
      <c r="AC80" s="1722"/>
      <c r="AD80" s="1722"/>
      <c r="AE80" s="1722"/>
      <c r="AF80" s="1722"/>
      <c r="AG80" s="1722"/>
      <c r="AH80" s="1722"/>
      <c r="AI80" s="1722"/>
      <c r="AJ80" s="1722"/>
      <c r="AK80" s="1722"/>
      <c r="AL80" s="1722"/>
      <c r="AM80" s="1722"/>
      <c r="AN80" s="1722"/>
      <c r="AO80" s="1722"/>
      <c r="AP80" s="1722"/>
      <c r="AQ80" s="1722"/>
      <c r="AR80" s="1722"/>
      <c r="AS80" s="1722"/>
      <c r="AT80" s="1722"/>
      <c r="AU80" s="1722"/>
      <c r="AV80" s="1722"/>
      <c r="AW80" s="1722"/>
      <c r="AX80" s="1722"/>
      <c r="AY80" s="1722"/>
      <c r="AZ80" s="1722"/>
      <c r="BA80" s="1722"/>
      <c r="BB80" s="1722"/>
      <c r="BC80" s="1723"/>
    </row>
    <row r="81" spans="2:55" ht="14.25">
      <c r="B81" s="2022"/>
      <c r="C81" s="1980" t="s">
        <v>3240</v>
      </c>
      <c r="D81" s="1958"/>
      <c r="E81" s="1958"/>
      <c r="F81" s="1958"/>
      <c r="G81" s="1958"/>
      <c r="H81" s="1958"/>
      <c r="I81" s="1982"/>
      <c r="J81" s="1983"/>
      <c r="K81" s="226" t="str">
        <f>係数!I81</f>
        <v>t</v>
      </c>
      <c r="L81" s="374">
        <f t="shared" si="0"/>
        <v>0</v>
      </c>
      <c r="M81" s="248"/>
      <c r="N81" s="1722"/>
      <c r="O81" s="1723"/>
      <c r="P81" s="1724"/>
      <c r="Q81" s="1722"/>
      <c r="R81" s="1722"/>
      <c r="S81" s="1722"/>
      <c r="T81" s="1722"/>
      <c r="U81" s="1722"/>
      <c r="V81" s="1722"/>
      <c r="W81" s="1722"/>
      <c r="X81" s="1722"/>
      <c r="Y81" s="1722"/>
      <c r="Z81" s="1722"/>
      <c r="AA81" s="1722"/>
      <c r="AB81" s="1722"/>
      <c r="AC81" s="1722"/>
      <c r="AD81" s="1722"/>
      <c r="AE81" s="1722"/>
      <c r="AF81" s="1722"/>
      <c r="AG81" s="1722"/>
      <c r="AH81" s="1722"/>
      <c r="AI81" s="1722"/>
      <c r="AJ81" s="1722"/>
      <c r="AK81" s="1722"/>
      <c r="AL81" s="1722"/>
      <c r="AM81" s="1722"/>
      <c r="AN81" s="1722"/>
      <c r="AO81" s="1722"/>
      <c r="AP81" s="1722"/>
      <c r="AQ81" s="1722"/>
      <c r="AR81" s="1722"/>
      <c r="AS81" s="1722"/>
      <c r="AT81" s="1722"/>
      <c r="AU81" s="1722"/>
      <c r="AV81" s="1722"/>
      <c r="AW81" s="1722"/>
      <c r="AX81" s="1722"/>
      <c r="AY81" s="1722"/>
      <c r="AZ81" s="1722"/>
      <c r="BA81" s="1722"/>
      <c r="BB81" s="1722"/>
      <c r="BC81" s="1723"/>
    </row>
    <row r="82" spans="2:55" ht="14.25">
      <c r="B82" s="2022"/>
      <c r="C82" s="1980" t="s">
        <v>3241</v>
      </c>
      <c r="D82" s="1958"/>
      <c r="E82" s="1958"/>
      <c r="F82" s="1958"/>
      <c r="G82" s="1958"/>
      <c r="H82" s="1958"/>
      <c r="I82" s="1982"/>
      <c r="J82" s="1983"/>
      <c r="K82" s="226" t="str">
        <f>係数!I82</f>
        <v>t</v>
      </c>
      <c r="L82" s="374">
        <f t="shared" si="0"/>
        <v>0</v>
      </c>
      <c r="M82" s="248"/>
      <c r="N82" s="1722"/>
      <c r="O82" s="1723"/>
      <c r="P82" s="1724"/>
      <c r="Q82" s="1722"/>
      <c r="R82" s="1722"/>
      <c r="S82" s="1722"/>
      <c r="T82" s="1722"/>
      <c r="U82" s="1722"/>
      <c r="V82" s="1722"/>
      <c r="W82" s="1722"/>
      <c r="X82" s="1722"/>
      <c r="Y82" s="1722"/>
      <c r="Z82" s="1722"/>
      <c r="AA82" s="1722"/>
      <c r="AB82" s="1722"/>
      <c r="AC82" s="1722"/>
      <c r="AD82" s="1722"/>
      <c r="AE82" s="1722"/>
      <c r="AF82" s="1722"/>
      <c r="AG82" s="1722"/>
      <c r="AH82" s="1722"/>
      <c r="AI82" s="1722"/>
      <c r="AJ82" s="1722"/>
      <c r="AK82" s="1722"/>
      <c r="AL82" s="1722"/>
      <c r="AM82" s="1722"/>
      <c r="AN82" s="1722"/>
      <c r="AO82" s="1722"/>
      <c r="AP82" s="1722"/>
      <c r="AQ82" s="1722"/>
      <c r="AR82" s="1722"/>
      <c r="AS82" s="1722"/>
      <c r="AT82" s="1722"/>
      <c r="AU82" s="1722"/>
      <c r="AV82" s="1722"/>
      <c r="AW82" s="1722"/>
      <c r="AX82" s="1722"/>
      <c r="AY82" s="1722"/>
      <c r="AZ82" s="1722"/>
      <c r="BA82" s="1722"/>
      <c r="BB82" s="1722"/>
      <c r="BC82" s="1723"/>
    </row>
    <row r="83" spans="2:55" ht="15" thickBot="1">
      <c r="B83" s="2022"/>
      <c r="C83" s="1980" t="s">
        <v>3390</v>
      </c>
      <c r="D83" s="1977"/>
      <c r="E83" s="1977"/>
      <c r="F83" s="1977"/>
      <c r="G83" s="1977"/>
      <c r="H83" s="1977"/>
      <c r="I83" s="2024"/>
      <c r="J83" s="2025"/>
      <c r="K83" s="226" t="str">
        <f>係数!I83</f>
        <v>t</v>
      </c>
      <c r="L83" s="374">
        <f t="shared" si="0"/>
        <v>0</v>
      </c>
      <c r="M83" s="248"/>
      <c r="N83" s="1722"/>
      <c r="O83" s="1723"/>
      <c r="P83" s="1724"/>
      <c r="Q83" s="1722"/>
      <c r="R83" s="1722"/>
      <c r="S83" s="1722"/>
      <c r="T83" s="1722"/>
      <c r="U83" s="1722"/>
      <c r="V83" s="1722"/>
      <c r="W83" s="1722"/>
      <c r="X83" s="1722"/>
      <c r="Y83" s="1722"/>
      <c r="Z83" s="1722"/>
      <c r="AA83" s="1722"/>
      <c r="AB83" s="1722"/>
      <c r="AC83" s="1722"/>
      <c r="AD83" s="1722"/>
      <c r="AE83" s="1722"/>
      <c r="AF83" s="1722"/>
      <c r="AG83" s="1722"/>
      <c r="AH83" s="1722"/>
      <c r="AI83" s="1722"/>
      <c r="AJ83" s="1722"/>
      <c r="AK83" s="1722"/>
      <c r="AL83" s="1722"/>
      <c r="AM83" s="1722"/>
      <c r="AN83" s="1722"/>
      <c r="AO83" s="1722"/>
      <c r="AP83" s="1722"/>
      <c r="AQ83" s="1722"/>
      <c r="AR83" s="1722"/>
      <c r="AS83" s="1722"/>
      <c r="AT83" s="1722"/>
      <c r="AU83" s="1722"/>
      <c r="AV83" s="1722"/>
      <c r="AW83" s="1722"/>
      <c r="AX83" s="1722"/>
      <c r="AY83" s="1722"/>
      <c r="AZ83" s="1722"/>
      <c r="BA83" s="1722"/>
      <c r="BB83" s="1722"/>
      <c r="BC83" s="1723"/>
    </row>
    <row r="84" spans="2:55" ht="14.25">
      <c r="B84" s="2022"/>
      <c r="C84" s="2049" t="s">
        <v>3242</v>
      </c>
      <c r="D84" s="2045"/>
      <c r="E84" s="2046"/>
      <c r="F84" s="2046"/>
      <c r="G84" s="2046"/>
      <c r="H84" s="2046"/>
      <c r="I84" s="2047"/>
      <c r="J84" s="2048"/>
      <c r="K84" s="226" t="str">
        <f>係数!I84</f>
        <v>GJ</v>
      </c>
      <c r="L84" s="374">
        <f t="shared" si="0"/>
        <v>0</v>
      </c>
      <c r="M84" s="248"/>
      <c r="N84" s="1722"/>
      <c r="O84" s="1723"/>
      <c r="P84" s="1724"/>
      <c r="Q84" s="1722"/>
      <c r="R84" s="1722"/>
      <c r="S84" s="1722"/>
      <c r="T84" s="1722"/>
      <c r="U84" s="1722"/>
      <c r="V84" s="1722"/>
      <c r="W84" s="1722"/>
      <c r="X84" s="1722"/>
      <c r="Y84" s="1722"/>
      <c r="Z84" s="1722"/>
      <c r="AA84" s="1722"/>
      <c r="AB84" s="1722"/>
      <c r="AC84" s="1722"/>
      <c r="AD84" s="1722"/>
      <c r="AE84" s="1722"/>
      <c r="AF84" s="1722"/>
      <c r="AG84" s="1722"/>
      <c r="AH84" s="1722"/>
      <c r="AI84" s="1722"/>
      <c r="AJ84" s="1722"/>
      <c r="AK84" s="1722"/>
      <c r="AL84" s="1722"/>
      <c r="AM84" s="1722"/>
      <c r="AN84" s="1722"/>
      <c r="AO84" s="1722"/>
      <c r="AP84" s="1722"/>
      <c r="AQ84" s="1722"/>
      <c r="AR84" s="1722"/>
      <c r="AS84" s="1722"/>
      <c r="AT84" s="1722"/>
      <c r="AU84" s="1722"/>
      <c r="AV84" s="1722"/>
      <c r="AW84" s="1722"/>
      <c r="AX84" s="1722"/>
      <c r="AY84" s="1722"/>
      <c r="AZ84" s="1722"/>
      <c r="BA84" s="1722"/>
      <c r="BB84" s="1722"/>
      <c r="BC84" s="1723"/>
    </row>
    <row r="85" spans="2:55" ht="15" thickBot="1">
      <c r="B85" s="2022"/>
      <c r="C85" s="2050"/>
      <c r="D85" s="2051"/>
      <c r="E85" s="2052"/>
      <c r="F85" s="2052"/>
      <c r="G85" s="2052"/>
      <c r="H85" s="2052"/>
      <c r="I85" s="2053"/>
      <c r="J85" s="2054"/>
      <c r="K85" s="226" t="str">
        <f>係数!I85</f>
        <v>GJ</v>
      </c>
      <c r="L85" s="374">
        <f t="shared" si="0"/>
        <v>0</v>
      </c>
      <c r="M85" s="248"/>
      <c r="N85" s="1722"/>
      <c r="O85" s="1723"/>
      <c r="P85" s="1724"/>
      <c r="Q85" s="1722"/>
      <c r="R85" s="1722"/>
      <c r="S85" s="1722"/>
      <c r="T85" s="1722"/>
      <c r="U85" s="1722"/>
      <c r="V85" s="1722"/>
      <c r="W85" s="1722"/>
      <c r="X85" s="1722"/>
      <c r="Y85" s="1722"/>
      <c r="Z85" s="1722"/>
      <c r="AA85" s="1722"/>
      <c r="AB85" s="1722"/>
      <c r="AC85" s="1722"/>
      <c r="AD85" s="1722"/>
      <c r="AE85" s="1722"/>
      <c r="AF85" s="1722"/>
      <c r="AG85" s="1722"/>
      <c r="AH85" s="1722"/>
      <c r="AI85" s="1722"/>
      <c r="AJ85" s="1722"/>
      <c r="AK85" s="1722"/>
      <c r="AL85" s="1722"/>
      <c r="AM85" s="1722"/>
      <c r="AN85" s="1722"/>
      <c r="AO85" s="1722"/>
      <c r="AP85" s="1722"/>
      <c r="AQ85" s="1722"/>
      <c r="AR85" s="1722"/>
      <c r="AS85" s="1722"/>
      <c r="AT85" s="1722"/>
      <c r="AU85" s="1722"/>
      <c r="AV85" s="1722"/>
      <c r="AW85" s="1722"/>
      <c r="AX85" s="1722"/>
      <c r="AY85" s="1722"/>
      <c r="AZ85" s="1722"/>
      <c r="BA85" s="1722"/>
      <c r="BB85" s="1722"/>
      <c r="BC85" s="1723"/>
    </row>
    <row r="86" spans="2:55">
      <c r="B86" s="2023"/>
      <c r="C86" s="2055" t="s">
        <v>1971</v>
      </c>
      <c r="D86" s="2056"/>
      <c r="E86" s="2056"/>
      <c r="F86" s="2056"/>
      <c r="G86" s="2056"/>
      <c r="H86" s="2056"/>
      <c r="I86" s="2057"/>
      <c r="J86" s="2058"/>
      <c r="K86" s="977" t="s">
        <v>3136</v>
      </c>
      <c r="L86" s="964"/>
      <c r="M86" s="552"/>
      <c r="N86" s="553"/>
      <c r="O86" s="554"/>
      <c r="P86" s="555"/>
      <c r="Q86" s="553"/>
      <c r="R86" s="553"/>
      <c r="S86" s="553"/>
      <c r="T86" s="553"/>
      <c r="U86" s="553"/>
      <c r="V86" s="553"/>
      <c r="W86" s="553"/>
      <c r="X86" s="553"/>
      <c r="Y86" s="553"/>
      <c r="Z86" s="553"/>
      <c r="AA86" s="553"/>
      <c r="AB86" s="553"/>
      <c r="AC86" s="553"/>
      <c r="AD86" s="553"/>
      <c r="AE86" s="553"/>
      <c r="AF86" s="553"/>
      <c r="AG86" s="553"/>
      <c r="AH86" s="553"/>
      <c r="AI86" s="553"/>
      <c r="AJ86" s="553"/>
      <c r="AK86" s="553"/>
      <c r="AL86" s="553"/>
      <c r="AM86" s="553"/>
      <c r="AN86" s="553"/>
      <c r="AO86" s="553"/>
      <c r="AP86" s="553"/>
      <c r="AQ86" s="553"/>
      <c r="AR86" s="553"/>
      <c r="AS86" s="553"/>
      <c r="AT86" s="553"/>
      <c r="AU86" s="553"/>
      <c r="AV86" s="553"/>
      <c r="AW86" s="553"/>
      <c r="AX86" s="553"/>
      <c r="AY86" s="553"/>
      <c r="AZ86" s="553"/>
      <c r="BA86" s="553"/>
      <c r="BB86" s="553"/>
      <c r="BC86" s="554"/>
    </row>
    <row r="87" spans="2:55" ht="14.25">
      <c r="B87" s="2021" t="s">
        <v>181</v>
      </c>
      <c r="C87" s="1993" t="s">
        <v>1972</v>
      </c>
      <c r="D87" s="1982"/>
      <c r="E87" s="1982"/>
      <c r="F87" s="1982"/>
      <c r="G87" s="1982"/>
      <c r="H87" s="1982"/>
      <c r="I87" s="1982"/>
      <c r="J87" s="1983"/>
      <c r="K87" s="374" t="str">
        <f>係数!I87</f>
        <v>GJ</v>
      </c>
      <c r="L87" s="375">
        <f t="shared" ref="L87:L102" si="1">SUM(M87:BC87)</f>
        <v>0</v>
      </c>
      <c r="M87" s="248"/>
      <c r="N87" s="230"/>
      <c r="O87" s="231"/>
      <c r="P87" s="1681"/>
      <c r="Q87" s="1682"/>
      <c r="R87" s="1682"/>
      <c r="S87" s="1682"/>
      <c r="T87" s="1682"/>
      <c r="U87" s="1682"/>
      <c r="V87" s="1682"/>
      <c r="W87" s="1682"/>
      <c r="X87" s="1682"/>
      <c r="Y87" s="1682"/>
      <c r="Z87" s="1682"/>
      <c r="AA87" s="1682"/>
      <c r="AB87" s="1682"/>
      <c r="AC87" s="1682"/>
      <c r="AD87" s="1682"/>
      <c r="AE87" s="1682"/>
      <c r="AF87" s="1682"/>
      <c r="AG87" s="1682"/>
      <c r="AH87" s="1682"/>
      <c r="AI87" s="1682"/>
      <c r="AJ87" s="1682"/>
      <c r="AK87" s="1682"/>
      <c r="AL87" s="1682"/>
      <c r="AM87" s="1682"/>
      <c r="AN87" s="1682"/>
      <c r="AO87" s="1682"/>
      <c r="AP87" s="1682"/>
      <c r="AQ87" s="1682"/>
      <c r="AR87" s="1682"/>
      <c r="AS87" s="1682"/>
      <c r="AT87" s="1682"/>
      <c r="AU87" s="1682"/>
      <c r="AV87" s="1682"/>
      <c r="AW87" s="1682"/>
      <c r="AX87" s="1682"/>
      <c r="AY87" s="1682"/>
      <c r="AZ87" s="1682"/>
      <c r="BA87" s="1682"/>
      <c r="BB87" s="1682"/>
      <c r="BC87" s="1683"/>
    </row>
    <row r="88" spans="2:55" ht="32.25" thickBot="1">
      <c r="B88" s="2033"/>
      <c r="C88" s="1058"/>
      <c r="D88" s="1020" t="s">
        <v>3475</v>
      </c>
      <c r="E88" s="986" t="s">
        <v>3246</v>
      </c>
      <c r="F88" s="1123" t="s">
        <v>3618</v>
      </c>
      <c r="G88" s="1123" t="s">
        <v>3621</v>
      </c>
      <c r="H88" s="1057" t="s">
        <v>3709</v>
      </c>
      <c r="I88" s="1057" t="s">
        <v>3710</v>
      </c>
      <c r="J88" s="1059"/>
      <c r="K88" s="957"/>
      <c r="L88" s="573"/>
      <c r="M88" s="577"/>
      <c r="N88" s="578"/>
      <c r="O88" s="579"/>
      <c r="P88" s="580"/>
      <c r="Q88" s="581"/>
      <c r="R88" s="581"/>
      <c r="S88" s="581"/>
      <c r="T88" s="581"/>
      <c r="U88" s="581"/>
      <c r="V88" s="581"/>
      <c r="W88" s="581"/>
      <c r="X88" s="581"/>
      <c r="Y88" s="581"/>
      <c r="Z88" s="581"/>
      <c r="AA88" s="581"/>
      <c r="AB88" s="581"/>
      <c r="AC88" s="581"/>
      <c r="AD88" s="581"/>
      <c r="AE88" s="581"/>
      <c r="AF88" s="581"/>
      <c r="AG88" s="581"/>
      <c r="AH88" s="581"/>
      <c r="AI88" s="581"/>
      <c r="AJ88" s="581"/>
      <c r="AK88" s="581"/>
      <c r="AL88" s="581"/>
      <c r="AM88" s="581"/>
      <c r="AN88" s="581"/>
      <c r="AO88" s="581"/>
      <c r="AP88" s="581"/>
      <c r="AQ88" s="581"/>
      <c r="AR88" s="581"/>
      <c r="AS88" s="581"/>
      <c r="AT88" s="581"/>
      <c r="AU88" s="581"/>
      <c r="AV88" s="581"/>
      <c r="AW88" s="581"/>
      <c r="AX88" s="581"/>
      <c r="AY88" s="581"/>
      <c r="AZ88" s="581"/>
      <c r="BA88" s="581"/>
      <c r="BB88" s="581"/>
      <c r="BC88" s="582"/>
    </row>
    <row r="89" spans="2:55" ht="14.25">
      <c r="B89" s="2033"/>
      <c r="C89" s="982" t="s">
        <v>3243</v>
      </c>
      <c r="D89" s="2067" t="s">
        <v>1988</v>
      </c>
      <c r="E89" s="2070" t="str">
        <f ca="1">IF(OR($D89=$D$88,$D89=""),"",VLOOKUP($D89,INDIRECT("熱供給会社!$I"&amp;熱供給会社!$S$2&amp;":$O"&amp;熱供給会社!$U$2),2,FALSE))</f>
        <v/>
      </c>
      <c r="F89" s="1114" t="str">
        <f ca="1">IF(OR($D89=$D$88,$D89=""),"",VLOOKUP($D89,INDIRECT("熱供給会社!$I"&amp;熱供給会社!$S$2&amp;":$O"&amp;熱供給会社!$U$2),3,FALSE))</f>
        <v/>
      </c>
      <c r="G89" s="1114" t="str">
        <f ca="1">IF(OR($D89=$D$88,$D89=""),"",VLOOKUP($D89,INDIRECT("熱供給会社!$I"&amp;熱供給会社!$S$2&amp;":$O"&amp;熱供給会社!$U$2),4,FALSE))</f>
        <v/>
      </c>
      <c r="H89" s="1114" t="str">
        <f ca="1">IF(OR($D89=$D$88,$D89=""),"",VLOOKUP($D89,INDIRECT("熱供給会社!$I"&amp;熱供給会社!$S$2&amp;":$O"&amp;熱供給会社!$U$2),6,FALSE))</f>
        <v/>
      </c>
      <c r="I89" s="1114" t="str">
        <f ca="1">IF(OR($D89=$D$88,$D89=""),"",VLOOKUP($D89,INDIRECT("熱供給会社!$I"&amp;熱供給会社!$S$2&amp;":$O"&amp;熱供給会社!$U$2),7,FALSE))</f>
        <v/>
      </c>
      <c r="J89" s="987"/>
      <c r="K89" s="374" t="str">
        <f>係数!I89</f>
        <v>GJ</v>
      </c>
      <c r="L89" s="375">
        <f t="shared" si="1"/>
        <v>0</v>
      </c>
      <c r="M89" s="248"/>
      <c r="N89" s="230"/>
      <c r="O89" s="231"/>
      <c r="P89" s="1681"/>
      <c r="Q89" s="1682"/>
      <c r="R89" s="1682"/>
      <c r="S89" s="1682"/>
      <c r="T89" s="1682"/>
      <c r="U89" s="1682"/>
      <c r="V89" s="1682"/>
      <c r="W89" s="1682"/>
      <c r="X89" s="1682"/>
      <c r="Y89" s="1682"/>
      <c r="Z89" s="1682"/>
      <c r="AA89" s="1682"/>
      <c r="AB89" s="1682"/>
      <c r="AC89" s="1682"/>
      <c r="AD89" s="1682"/>
      <c r="AE89" s="1682"/>
      <c r="AF89" s="1682"/>
      <c r="AG89" s="1682"/>
      <c r="AH89" s="1682"/>
      <c r="AI89" s="1682"/>
      <c r="AJ89" s="1682"/>
      <c r="AK89" s="1682"/>
      <c r="AL89" s="1682"/>
      <c r="AM89" s="1682"/>
      <c r="AN89" s="1682"/>
      <c r="AO89" s="1682"/>
      <c r="AP89" s="1682"/>
      <c r="AQ89" s="1682"/>
      <c r="AR89" s="1682"/>
      <c r="AS89" s="1682"/>
      <c r="AT89" s="1682"/>
      <c r="AU89" s="1682"/>
      <c r="AV89" s="1682"/>
      <c r="AW89" s="1682"/>
      <c r="AX89" s="1682"/>
      <c r="AY89" s="1682"/>
      <c r="AZ89" s="1682"/>
      <c r="BA89" s="1682"/>
      <c r="BB89" s="1682"/>
      <c r="BC89" s="1683"/>
    </row>
    <row r="90" spans="2:55" ht="14.25">
      <c r="B90" s="2033"/>
      <c r="C90" s="982" t="s">
        <v>3285</v>
      </c>
      <c r="D90" s="2068"/>
      <c r="E90" s="2071"/>
      <c r="F90" s="1114" t="str">
        <f ca="1">F89</f>
        <v/>
      </c>
      <c r="G90" s="1114" t="str">
        <f ca="1">G89</f>
        <v/>
      </c>
      <c r="H90" s="1114" t="str">
        <f ca="1">H89</f>
        <v/>
      </c>
      <c r="I90" s="1114" t="str">
        <f ca="1">I89</f>
        <v/>
      </c>
      <c r="J90" s="987"/>
      <c r="K90" s="374" t="str">
        <f>係数!I90</f>
        <v>GJ</v>
      </c>
      <c r="L90" s="375">
        <f t="shared" si="1"/>
        <v>0</v>
      </c>
      <c r="M90" s="248"/>
      <c r="N90" s="230"/>
      <c r="O90" s="231"/>
      <c r="P90" s="1681"/>
      <c r="Q90" s="1682"/>
      <c r="R90" s="1682"/>
      <c r="S90" s="1682"/>
      <c r="T90" s="1682"/>
      <c r="U90" s="1682"/>
      <c r="V90" s="1682"/>
      <c r="W90" s="1682"/>
      <c r="X90" s="1682"/>
      <c r="Y90" s="1682"/>
      <c r="Z90" s="1682"/>
      <c r="AA90" s="1682"/>
      <c r="AB90" s="1682"/>
      <c r="AC90" s="1682"/>
      <c r="AD90" s="1682"/>
      <c r="AE90" s="1682"/>
      <c r="AF90" s="1682"/>
      <c r="AG90" s="1682"/>
      <c r="AH90" s="1682"/>
      <c r="AI90" s="1682"/>
      <c r="AJ90" s="1682"/>
      <c r="AK90" s="1682"/>
      <c r="AL90" s="1682"/>
      <c r="AM90" s="1682"/>
      <c r="AN90" s="1682"/>
      <c r="AO90" s="1682"/>
      <c r="AP90" s="1682"/>
      <c r="AQ90" s="1682"/>
      <c r="AR90" s="1682"/>
      <c r="AS90" s="1682"/>
      <c r="AT90" s="1682"/>
      <c r="AU90" s="1682"/>
      <c r="AV90" s="1682"/>
      <c r="AW90" s="1682"/>
      <c r="AX90" s="1682"/>
      <c r="AY90" s="1682"/>
      <c r="AZ90" s="1682"/>
      <c r="BA90" s="1682"/>
      <c r="BB90" s="1682"/>
      <c r="BC90" s="1683"/>
    </row>
    <row r="91" spans="2:55" ht="14.25">
      <c r="B91" s="2033"/>
      <c r="C91" s="982" t="s">
        <v>3286</v>
      </c>
      <c r="D91" s="2069"/>
      <c r="E91" s="2072"/>
      <c r="F91" s="1114" t="str">
        <f ca="1">F89</f>
        <v/>
      </c>
      <c r="G91" s="1114" t="str">
        <f ca="1">G89</f>
        <v/>
      </c>
      <c r="H91" s="1114" t="str">
        <f ca="1">H89</f>
        <v/>
      </c>
      <c r="I91" s="1114" t="str">
        <f ca="1">I89</f>
        <v/>
      </c>
      <c r="J91" s="987"/>
      <c r="K91" s="374" t="str">
        <f>係数!I91</f>
        <v>GJ</v>
      </c>
      <c r="L91" s="375">
        <f t="shared" si="1"/>
        <v>0</v>
      </c>
      <c r="M91" s="248"/>
      <c r="N91" s="230"/>
      <c r="O91" s="231"/>
      <c r="P91" s="1681"/>
      <c r="Q91" s="1682"/>
      <c r="R91" s="1682"/>
      <c r="S91" s="1682"/>
      <c r="T91" s="1682"/>
      <c r="U91" s="1682"/>
      <c r="V91" s="1682"/>
      <c r="W91" s="1682"/>
      <c r="X91" s="1682"/>
      <c r="Y91" s="1682"/>
      <c r="Z91" s="1682"/>
      <c r="AA91" s="1682"/>
      <c r="AB91" s="1682"/>
      <c r="AC91" s="1682"/>
      <c r="AD91" s="1682"/>
      <c r="AE91" s="1682"/>
      <c r="AF91" s="1682"/>
      <c r="AG91" s="1682"/>
      <c r="AH91" s="1682"/>
      <c r="AI91" s="1682"/>
      <c r="AJ91" s="1682"/>
      <c r="AK91" s="1682"/>
      <c r="AL91" s="1682"/>
      <c r="AM91" s="1682"/>
      <c r="AN91" s="1682"/>
      <c r="AO91" s="1682"/>
      <c r="AP91" s="1682"/>
      <c r="AQ91" s="1682"/>
      <c r="AR91" s="1682"/>
      <c r="AS91" s="1682"/>
      <c r="AT91" s="1682"/>
      <c r="AU91" s="1682"/>
      <c r="AV91" s="1682"/>
      <c r="AW91" s="1682"/>
      <c r="AX91" s="1682"/>
      <c r="AY91" s="1682"/>
      <c r="AZ91" s="1682"/>
      <c r="BA91" s="1682"/>
      <c r="BB91" s="1682"/>
      <c r="BC91" s="1683"/>
    </row>
    <row r="92" spans="2:55" ht="14.25">
      <c r="B92" s="2033"/>
      <c r="C92" s="982" t="s">
        <v>3244</v>
      </c>
      <c r="D92" s="2063" t="s">
        <v>1988</v>
      </c>
      <c r="E92" s="2070" t="str">
        <f ca="1">IF(OR($D92=$D$88,$D92=""),"",VLOOKUP($D92,INDIRECT("熱供給会社!$I"&amp;熱供給会社!$S$2&amp;":$O"&amp;熱供給会社!$U$2),2,FALSE))</f>
        <v/>
      </c>
      <c r="F92" s="1114" t="str">
        <f ca="1">IF(OR($D92=$D$88,$D92=""),"",VLOOKUP($D92,INDIRECT("熱供給会社!$I"&amp;熱供給会社!$S$2&amp;":$O"&amp;熱供給会社!$U$2),3,FALSE))</f>
        <v/>
      </c>
      <c r="G92" s="1114" t="str">
        <f ca="1">IF(OR($D92=$D$88,$D92=""),"",VLOOKUP($D92,INDIRECT("熱供給会社!$I"&amp;熱供給会社!$S$2&amp;":$O"&amp;熱供給会社!$U$2),4,FALSE))</f>
        <v/>
      </c>
      <c r="H92" s="1114" t="str">
        <f ca="1">IF(OR($D92=$D$88,$D92=""),"",VLOOKUP($D92,INDIRECT("熱供給会社!$I"&amp;熱供給会社!$S$2&amp;":$O"&amp;熱供給会社!$U$2),6,FALSE))</f>
        <v/>
      </c>
      <c r="I92" s="1114" t="str">
        <f ca="1">IF(OR($D92=$D$88,$D92=""),"",VLOOKUP($D92,INDIRECT("熱供給会社!$I"&amp;熱供給会社!$S$2&amp;":$O"&amp;熱供給会社!$U$2),7,FALSE))</f>
        <v/>
      </c>
      <c r="J92" s="987"/>
      <c r="K92" s="374" t="str">
        <f>係数!I92</f>
        <v>GJ</v>
      </c>
      <c r="L92" s="375">
        <f t="shared" si="1"/>
        <v>0</v>
      </c>
      <c r="M92" s="248"/>
      <c r="N92" s="230"/>
      <c r="O92" s="231"/>
      <c r="P92" s="1681"/>
      <c r="Q92" s="1682"/>
      <c r="R92" s="1682"/>
      <c r="S92" s="1682"/>
      <c r="T92" s="1682"/>
      <c r="U92" s="1682"/>
      <c r="V92" s="1682"/>
      <c r="W92" s="1682"/>
      <c r="X92" s="1682"/>
      <c r="Y92" s="1682"/>
      <c r="Z92" s="1682"/>
      <c r="AA92" s="1682"/>
      <c r="AB92" s="1682"/>
      <c r="AC92" s="1682"/>
      <c r="AD92" s="1682"/>
      <c r="AE92" s="1682"/>
      <c r="AF92" s="1682"/>
      <c r="AG92" s="1682"/>
      <c r="AH92" s="1682"/>
      <c r="AI92" s="1682"/>
      <c r="AJ92" s="1682"/>
      <c r="AK92" s="1682"/>
      <c r="AL92" s="1682"/>
      <c r="AM92" s="1682"/>
      <c r="AN92" s="1682"/>
      <c r="AO92" s="1682"/>
      <c r="AP92" s="1682"/>
      <c r="AQ92" s="1682"/>
      <c r="AR92" s="1682"/>
      <c r="AS92" s="1682"/>
      <c r="AT92" s="1682"/>
      <c r="AU92" s="1682"/>
      <c r="AV92" s="1682"/>
      <c r="AW92" s="1682"/>
      <c r="AX92" s="1682"/>
      <c r="AY92" s="1682"/>
      <c r="AZ92" s="1682"/>
      <c r="BA92" s="1682"/>
      <c r="BB92" s="1682"/>
      <c r="BC92" s="1683"/>
    </row>
    <row r="93" spans="2:55" ht="14.25">
      <c r="B93" s="2033"/>
      <c r="C93" s="982" t="s">
        <v>3289</v>
      </c>
      <c r="D93" s="2064"/>
      <c r="E93" s="2071"/>
      <c r="F93" s="1114" t="str">
        <f ca="1">F92</f>
        <v/>
      </c>
      <c r="G93" s="1114" t="str">
        <f ca="1">G92</f>
        <v/>
      </c>
      <c r="H93" s="1114" t="str">
        <f ca="1">H92</f>
        <v/>
      </c>
      <c r="I93" s="1114" t="str">
        <f ca="1">I92</f>
        <v/>
      </c>
      <c r="J93" s="987"/>
      <c r="K93" s="374" t="str">
        <f>係数!I93</f>
        <v>GJ</v>
      </c>
      <c r="L93" s="375">
        <f t="shared" si="1"/>
        <v>0</v>
      </c>
      <c r="M93" s="248"/>
      <c r="N93" s="230"/>
      <c r="O93" s="231"/>
      <c r="P93" s="1681"/>
      <c r="Q93" s="1682"/>
      <c r="R93" s="1682"/>
      <c r="S93" s="1682"/>
      <c r="T93" s="1682"/>
      <c r="U93" s="1682"/>
      <c r="V93" s="1682"/>
      <c r="W93" s="1682"/>
      <c r="X93" s="1682"/>
      <c r="Y93" s="1682"/>
      <c r="Z93" s="1682"/>
      <c r="AA93" s="1682"/>
      <c r="AB93" s="1682"/>
      <c r="AC93" s="1682"/>
      <c r="AD93" s="1682"/>
      <c r="AE93" s="1682"/>
      <c r="AF93" s="1682"/>
      <c r="AG93" s="1682"/>
      <c r="AH93" s="1682"/>
      <c r="AI93" s="1682"/>
      <c r="AJ93" s="1682"/>
      <c r="AK93" s="1682"/>
      <c r="AL93" s="1682"/>
      <c r="AM93" s="1682"/>
      <c r="AN93" s="1682"/>
      <c r="AO93" s="1682"/>
      <c r="AP93" s="1682"/>
      <c r="AQ93" s="1682"/>
      <c r="AR93" s="1682"/>
      <c r="AS93" s="1682"/>
      <c r="AT93" s="1682"/>
      <c r="AU93" s="1682"/>
      <c r="AV93" s="1682"/>
      <c r="AW93" s="1682"/>
      <c r="AX93" s="1682"/>
      <c r="AY93" s="1682"/>
      <c r="AZ93" s="1682"/>
      <c r="BA93" s="1682"/>
      <c r="BB93" s="1682"/>
      <c r="BC93" s="1683"/>
    </row>
    <row r="94" spans="2:55" ht="14.25">
      <c r="B94" s="2033"/>
      <c r="C94" s="982" t="s">
        <v>3288</v>
      </c>
      <c r="D94" s="2065"/>
      <c r="E94" s="2072"/>
      <c r="F94" s="1114" t="str">
        <f ca="1">F92</f>
        <v/>
      </c>
      <c r="G94" s="1114" t="str">
        <f ca="1">G92</f>
        <v/>
      </c>
      <c r="H94" s="1114" t="str">
        <f ca="1">H92</f>
        <v/>
      </c>
      <c r="I94" s="1114" t="str">
        <f ca="1">I92</f>
        <v/>
      </c>
      <c r="J94" s="987"/>
      <c r="K94" s="374" t="str">
        <f>係数!I94</f>
        <v>GJ</v>
      </c>
      <c r="L94" s="375">
        <f t="shared" si="1"/>
        <v>0</v>
      </c>
      <c r="M94" s="248"/>
      <c r="N94" s="230"/>
      <c r="O94" s="231"/>
      <c r="P94" s="1681"/>
      <c r="Q94" s="1682"/>
      <c r="R94" s="1682"/>
      <c r="S94" s="1682"/>
      <c r="T94" s="1682"/>
      <c r="U94" s="1682"/>
      <c r="V94" s="1682"/>
      <c r="W94" s="1682"/>
      <c r="X94" s="1682"/>
      <c r="Y94" s="1682"/>
      <c r="Z94" s="1682"/>
      <c r="AA94" s="1682"/>
      <c r="AB94" s="1682"/>
      <c r="AC94" s="1682"/>
      <c r="AD94" s="1682"/>
      <c r="AE94" s="1682"/>
      <c r="AF94" s="1682"/>
      <c r="AG94" s="1682"/>
      <c r="AH94" s="1682"/>
      <c r="AI94" s="1682"/>
      <c r="AJ94" s="1682"/>
      <c r="AK94" s="1682"/>
      <c r="AL94" s="1682"/>
      <c r="AM94" s="1682"/>
      <c r="AN94" s="1682"/>
      <c r="AO94" s="1682"/>
      <c r="AP94" s="1682"/>
      <c r="AQ94" s="1682"/>
      <c r="AR94" s="1682"/>
      <c r="AS94" s="1682"/>
      <c r="AT94" s="1682"/>
      <c r="AU94" s="1682"/>
      <c r="AV94" s="1682"/>
      <c r="AW94" s="1682"/>
      <c r="AX94" s="1682"/>
      <c r="AY94" s="1682"/>
      <c r="AZ94" s="1682"/>
      <c r="BA94" s="1682"/>
      <c r="BB94" s="1682"/>
      <c r="BC94" s="1683"/>
    </row>
    <row r="95" spans="2:55" ht="14.25">
      <c r="B95" s="2033"/>
      <c r="C95" s="982" t="s">
        <v>3290</v>
      </c>
      <c r="D95" s="2063" t="s">
        <v>1988</v>
      </c>
      <c r="E95" s="2070" t="str">
        <f ca="1">IF(OR($D95=$D$88,$D95=""),"",VLOOKUP($D95,INDIRECT("熱供給会社!$I"&amp;熱供給会社!$S$2&amp;":$O"&amp;熱供給会社!$U$2),2,FALSE))</f>
        <v/>
      </c>
      <c r="F95" s="1114" t="str">
        <f ca="1">IF(OR($D95=$D$88,$D95=""),"",VLOOKUP($D95,INDIRECT("熱供給会社!$I"&amp;熱供給会社!$S$2&amp;":$O"&amp;熱供給会社!$U$2),3,FALSE))</f>
        <v/>
      </c>
      <c r="G95" s="1114" t="str">
        <f ca="1">IF(OR($D95=$D$88,$D95=""),"",VLOOKUP($D95,INDIRECT("熱供給会社!$I"&amp;熱供給会社!$S$2&amp;":$O"&amp;熱供給会社!$U$2),4,FALSE))</f>
        <v/>
      </c>
      <c r="H95" s="1114" t="str">
        <f ca="1">IF(OR($D95=$D$88,$D95=""),"",VLOOKUP($D95,INDIRECT("熱供給会社!$I"&amp;熱供給会社!$S$2&amp;":$O"&amp;熱供給会社!$U$2),6,FALSE))</f>
        <v/>
      </c>
      <c r="I95" s="1114" t="str">
        <f ca="1">IF(OR($D95=$D$88,$D95=""),"",VLOOKUP($D95,INDIRECT("熱供給会社!$I"&amp;熱供給会社!$S$2&amp;":$O"&amp;熱供給会社!$U$2),7,FALSE))</f>
        <v/>
      </c>
      <c r="J95" s="987"/>
      <c r="K95" s="374" t="str">
        <f>係数!I95</f>
        <v>GJ</v>
      </c>
      <c r="L95" s="375">
        <f t="shared" si="1"/>
        <v>0</v>
      </c>
      <c r="M95" s="248"/>
      <c r="N95" s="230"/>
      <c r="O95" s="231"/>
      <c r="P95" s="1681"/>
      <c r="Q95" s="1682"/>
      <c r="R95" s="1682"/>
      <c r="S95" s="1682"/>
      <c r="T95" s="1682"/>
      <c r="U95" s="1682"/>
      <c r="V95" s="1682"/>
      <c r="W95" s="1682"/>
      <c r="X95" s="1682"/>
      <c r="Y95" s="1682"/>
      <c r="Z95" s="1682"/>
      <c r="AA95" s="1682"/>
      <c r="AB95" s="1682"/>
      <c r="AC95" s="1682"/>
      <c r="AD95" s="1682"/>
      <c r="AE95" s="1682"/>
      <c r="AF95" s="1682"/>
      <c r="AG95" s="1682"/>
      <c r="AH95" s="1682"/>
      <c r="AI95" s="1682"/>
      <c r="AJ95" s="1682"/>
      <c r="AK95" s="1682"/>
      <c r="AL95" s="1682"/>
      <c r="AM95" s="1682"/>
      <c r="AN95" s="1682"/>
      <c r="AO95" s="1682"/>
      <c r="AP95" s="1682"/>
      <c r="AQ95" s="1682"/>
      <c r="AR95" s="1682"/>
      <c r="AS95" s="1682"/>
      <c r="AT95" s="1682"/>
      <c r="AU95" s="1682"/>
      <c r="AV95" s="1682"/>
      <c r="AW95" s="1682"/>
      <c r="AX95" s="1682"/>
      <c r="AY95" s="1682"/>
      <c r="AZ95" s="1682"/>
      <c r="BA95" s="1682"/>
      <c r="BB95" s="1682"/>
      <c r="BC95" s="1683"/>
    </row>
    <row r="96" spans="2:55" ht="14.25">
      <c r="B96" s="2033"/>
      <c r="C96" s="982" t="s">
        <v>3292</v>
      </c>
      <c r="D96" s="2064"/>
      <c r="E96" s="2071"/>
      <c r="F96" s="1114" t="str">
        <f ca="1">F95</f>
        <v/>
      </c>
      <c r="G96" s="1114" t="str">
        <f ca="1">G95</f>
        <v/>
      </c>
      <c r="H96" s="1114" t="str">
        <f ca="1">H95</f>
        <v/>
      </c>
      <c r="I96" s="1114" t="str">
        <f ca="1">I95</f>
        <v/>
      </c>
      <c r="J96" s="987"/>
      <c r="K96" s="374" t="str">
        <f>係数!I96</f>
        <v>GJ</v>
      </c>
      <c r="L96" s="375">
        <f t="shared" si="1"/>
        <v>0</v>
      </c>
      <c r="M96" s="248"/>
      <c r="N96" s="230"/>
      <c r="O96" s="231"/>
      <c r="P96" s="1681"/>
      <c r="Q96" s="1682"/>
      <c r="R96" s="1682"/>
      <c r="S96" s="1682"/>
      <c r="T96" s="1682"/>
      <c r="U96" s="1682"/>
      <c r="V96" s="1682"/>
      <c r="W96" s="1682"/>
      <c r="X96" s="1682"/>
      <c r="Y96" s="1682"/>
      <c r="Z96" s="1682"/>
      <c r="AA96" s="1682"/>
      <c r="AB96" s="1682"/>
      <c r="AC96" s="1682"/>
      <c r="AD96" s="1682"/>
      <c r="AE96" s="1682"/>
      <c r="AF96" s="1682"/>
      <c r="AG96" s="1682"/>
      <c r="AH96" s="1682"/>
      <c r="AI96" s="1682"/>
      <c r="AJ96" s="1682"/>
      <c r="AK96" s="1682"/>
      <c r="AL96" s="1682"/>
      <c r="AM96" s="1682"/>
      <c r="AN96" s="1682"/>
      <c r="AO96" s="1682"/>
      <c r="AP96" s="1682"/>
      <c r="AQ96" s="1682"/>
      <c r="AR96" s="1682"/>
      <c r="AS96" s="1682"/>
      <c r="AT96" s="1682"/>
      <c r="AU96" s="1682"/>
      <c r="AV96" s="1682"/>
      <c r="AW96" s="1682"/>
      <c r="AX96" s="1682"/>
      <c r="AY96" s="1682"/>
      <c r="AZ96" s="1682"/>
      <c r="BA96" s="1682"/>
      <c r="BB96" s="1682"/>
      <c r="BC96" s="1683"/>
    </row>
    <row r="97" spans="2:55" ht="14.25">
      <c r="B97" s="2033"/>
      <c r="C97" s="982" t="s">
        <v>3291</v>
      </c>
      <c r="D97" s="2065"/>
      <c r="E97" s="2072"/>
      <c r="F97" s="1114" t="str">
        <f ca="1">F95</f>
        <v/>
      </c>
      <c r="G97" s="1114" t="str">
        <f ca="1">G95</f>
        <v/>
      </c>
      <c r="H97" s="1114" t="str">
        <f ca="1">H95</f>
        <v/>
      </c>
      <c r="I97" s="1114" t="str">
        <f ca="1">I95</f>
        <v/>
      </c>
      <c r="J97" s="987"/>
      <c r="K97" s="374" t="str">
        <f>係数!I97</f>
        <v>GJ</v>
      </c>
      <c r="L97" s="375">
        <f t="shared" si="1"/>
        <v>0</v>
      </c>
      <c r="M97" s="248"/>
      <c r="N97" s="230"/>
      <c r="O97" s="231"/>
      <c r="P97" s="1681"/>
      <c r="Q97" s="1682"/>
      <c r="R97" s="1682"/>
      <c r="S97" s="1682"/>
      <c r="T97" s="1682"/>
      <c r="U97" s="1682"/>
      <c r="V97" s="1682"/>
      <c r="W97" s="1682"/>
      <c r="X97" s="1682"/>
      <c r="Y97" s="1682"/>
      <c r="Z97" s="1682"/>
      <c r="AA97" s="1682"/>
      <c r="AB97" s="1682"/>
      <c r="AC97" s="1682"/>
      <c r="AD97" s="1682"/>
      <c r="AE97" s="1682"/>
      <c r="AF97" s="1682"/>
      <c r="AG97" s="1682"/>
      <c r="AH97" s="1682"/>
      <c r="AI97" s="1682"/>
      <c r="AJ97" s="1682"/>
      <c r="AK97" s="1682"/>
      <c r="AL97" s="1682"/>
      <c r="AM97" s="1682"/>
      <c r="AN97" s="1682"/>
      <c r="AO97" s="1682"/>
      <c r="AP97" s="1682"/>
      <c r="AQ97" s="1682"/>
      <c r="AR97" s="1682"/>
      <c r="AS97" s="1682"/>
      <c r="AT97" s="1682"/>
      <c r="AU97" s="1682"/>
      <c r="AV97" s="1682"/>
      <c r="AW97" s="1682"/>
      <c r="AX97" s="1682"/>
      <c r="AY97" s="1682"/>
      <c r="AZ97" s="1682"/>
      <c r="BA97" s="1682"/>
      <c r="BB97" s="1682"/>
      <c r="BC97" s="1683"/>
    </row>
    <row r="98" spans="2:55" ht="14.25">
      <c r="B98" s="2097"/>
      <c r="C98" s="982" t="s">
        <v>3287</v>
      </c>
      <c r="D98" s="2063" t="s">
        <v>1988</v>
      </c>
      <c r="E98" s="2070" t="str">
        <f ca="1">IF(OR($D98=$D$88,$D98=""),"",VLOOKUP($D98,INDIRECT("熱供給会社!$I"&amp;熱供給会社!$S$2&amp;":$O"&amp;熱供給会社!$U$2),2,FALSE))</f>
        <v/>
      </c>
      <c r="F98" s="1114" t="str">
        <f ca="1">IF(OR($D98=$D$88,$D98=""),"",VLOOKUP($D98,INDIRECT("熱供給会社!$I"&amp;熱供給会社!$S$2&amp;":$O"&amp;熱供給会社!$U$2),3,FALSE))</f>
        <v/>
      </c>
      <c r="G98" s="1114" t="str">
        <f ca="1">IF(OR($D98=$D$88,$D98=""),"",VLOOKUP($D98,INDIRECT("熱供給会社!$I"&amp;熱供給会社!$S$2&amp;":$O"&amp;熱供給会社!$U$2),4,FALSE))</f>
        <v/>
      </c>
      <c r="H98" s="1114" t="str">
        <f ca="1">IF(OR($D98=$D$88,$D98=""),"",VLOOKUP($D98,INDIRECT("熱供給会社!$I"&amp;熱供給会社!$S$2&amp;":$O"&amp;熱供給会社!$U$2),6,FALSE))</f>
        <v/>
      </c>
      <c r="I98" s="1114" t="str">
        <f ca="1">IF(OR($D98=$D$88,$D98=""),"",VLOOKUP($D98,INDIRECT("熱供給会社!$I"&amp;熱供給会社!$S$2&amp;":$O"&amp;熱供給会社!$U$2),7,FALSE))</f>
        <v/>
      </c>
      <c r="J98" s="987"/>
      <c r="K98" s="374" t="str">
        <f>係数!I98</f>
        <v>GJ</v>
      </c>
      <c r="L98" s="375">
        <f t="shared" si="1"/>
        <v>0</v>
      </c>
      <c r="M98" s="965"/>
      <c r="N98" s="270"/>
      <c r="O98" s="271"/>
      <c r="P98" s="1684"/>
      <c r="Q98" s="1685"/>
      <c r="R98" s="1685"/>
      <c r="S98" s="1685"/>
      <c r="T98" s="1685"/>
      <c r="U98" s="1685"/>
      <c r="V98" s="1685"/>
      <c r="W98" s="1685"/>
      <c r="X98" s="1685"/>
      <c r="Y98" s="1685"/>
      <c r="Z98" s="1685"/>
      <c r="AA98" s="1685"/>
      <c r="AB98" s="1685"/>
      <c r="AC98" s="1685"/>
      <c r="AD98" s="1685"/>
      <c r="AE98" s="1685"/>
      <c r="AF98" s="1685"/>
      <c r="AG98" s="1685"/>
      <c r="AH98" s="1685"/>
      <c r="AI98" s="1685"/>
      <c r="AJ98" s="1685"/>
      <c r="AK98" s="1685"/>
      <c r="AL98" s="1685"/>
      <c r="AM98" s="1685"/>
      <c r="AN98" s="1685"/>
      <c r="AO98" s="1685"/>
      <c r="AP98" s="1685"/>
      <c r="AQ98" s="1685"/>
      <c r="AR98" s="1685"/>
      <c r="AS98" s="1685"/>
      <c r="AT98" s="1685"/>
      <c r="AU98" s="1685"/>
      <c r="AV98" s="1685"/>
      <c r="AW98" s="1685"/>
      <c r="AX98" s="1685"/>
      <c r="AY98" s="1685"/>
      <c r="AZ98" s="1685"/>
      <c r="BA98" s="1685"/>
      <c r="BB98" s="1685"/>
      <c r="BC98" s="1686"/>
    </row>
    <row r="99" spans="2:55" ht="14.25">
      <c r="B99" s="2097"/>
      <c r="C99" s="982" t="s">
        <v>3293</v>
      </c>
      <c r="D99" s="2064"/>
      <c r="E99" s="2071"/>
      <c r="F99" s="1114" t="str">
        <f ca="1">F98</f>
        <v/>
      </c>
      <c r="G99" s="1114" t="str">
        <f ca="1">G98</f>
        <v/>
      </c>
      <c r="H99" s="1114" t="str">
        <f ca="1">H98</f>
        <v/>
      </c>
      <c r="I99" s="1114" t="str">
        <f ca="1">I98</f>
        <v/>
      </c>
      <c r="J99" s="987"/>
      <c r="K99" s="374" t="str">
        <f>係数!I99</f>
        <v>GJ</v>
      </c>
      <c r="L99" s="375">
        <f t="shared" si="1"/>
        <v>0</v>
      </c>
      <c r="M99" s="965"/>
      <c r="N99" s="270"/>
      <c r="O99" s="271"/>
      <c r="P99" s="1684"/>
      <c r="Q99" s="1685"/>
      <c r="R99" s="1685"/>
      <c r="S99" s="1685"/>
      <c r="T99" s="1685"/>
      <c r="U99" s="1685"/>
      <c r="V99" s="1685"/>
      <c r="W99" s="1685"/>
      <c r="X99" s="1685"/>
      <c r="Y99" s="1685"/>
      <c r="Z99" s="1685"/>
      <c r="AA99" s="1685"/>
      <c r="AB99" s="1685"/>
      <c r="AC99" s="1685"/>
      <c r="AD99" s="1685"/>
      <c r="AE99" s="1685"/>
      <c r="AF99" s="1685"/>
      <c r="AG99" s="1685"/>
      <c r="AH99" s="1685"/>
      <c r="AI99" s="1685"/>
      <c r="AJ99" s="1685"/>
      <c r="AK99" s="1685"/>
      <c r="AL99" s="1685"/>
      <c r="AM99" s="1685"/>
      <c r="AN99" s="1685"/>
      <c r="AO99" s="1685"/>
      <c r="AP99" s="1685"/>
      <c r="AQ99" s="1685"/>
      <c r="AR99" s="1685"/>
      <c r="AS99" s="1685"/>
      <c r="AT99" s="1685"/>
      <c r="AU99" s="1685"/>
      <c r="AV99" s="1685"/>
      <c r="AW99" s="1685"/>
      <c r="AX99" s="1685"/>
      <c r="AY99" s="1685"/>
      <c r="AZ99" s="1685"/>
      <c r="BA99" s="1685"/>
      <c r="BB99" s="1685"/>
      <c r="BC99" s="1686"/>
    </row>
    <row r="100" spans="2:55" ht="15" thickBot="1">
      <c r="B100" s="2097"/>
      <c r="C100" s="982" t="s">
        <v>3276</v>
      </c>
      <c r="D100" s="2066"/>
      <c r="E100" s="2072"/>
      <c r="F100" s="1114" t="str">
        <f ca="1">F98</f>
        <v/>
      </c>
      <c r="G100" s="1114" t="str">
        <f ca="1">G98</f>
        <v/>
      </c>
      <c r="H100" s="1114" t="str">
        <f ca="1">H98</f>
        <v/>
      </c>
      <c r="I100" s="1114" t="str">
        <f ca="1">I98</f>
        <v/>
      </c>
      <c r="J100" s="987"/>
      <c r="K100" s="374" t="str">
        <f>係数!I100</f>
        <v>GJ</v>
      </c>
      <c r="L100" s="375">
        <f t="shared" si="1"/>
        <v>0</v>
      </c>
      <c r="M100" s="965"/>
      <c r="N100" s="270"/>
      <c r="O100" s="271"/>
      <c r="P100" s="1684"/>
      <c r="Q100" s="1685"/>
      <c r="R100" s="1685"/>
      <c r="S100" s="1685"/>
      <c r="T100" s="1685"/>
      <c r="U100" s="1685"/>
      <c r="V100" s="1685"/>
      <c r="W100" s="1685"/>
      <c r="X100" s="1685"/>
      <c r="Y100" s="1685"/>
      <c r="Z100" s="1685"/>
      <c r="AA100" s="1685"/>
      <c r="AB100" s="1685"/>
      <c r="AC100" s="1685"/>
      <c r="AD100" s="1685"/>
      <c r="AE100" s="1685"/>
      <c r="AF100" s="1685"/>
      <c r="AG100" s="1685"/>
      <c r="AH100" s="1685"/>
      <c r="AI100" s="1685"/>
      <c r="AJ100" s="1685"/>
      <c r="AK100" s="1685"/>
      <c r="AL100" s="1685"/>
      <c r="AM100" s="1685"/>
      <c r="AN100" s="1685"/>
      <c r="AO100" s="1685"/>
      <c r="AP100" s="1685"/>
      <c r="AQ100" s="1685"/>
      <c r="AR100" s="1685"/>
      <c r="AS100" s="1685"/>
      <c r="AT100" s="1685"/>
      <c r="AU100" s="1685"/>
      <c r="AV100" s="1685"/>
      <c r="AW100" s="1685"/>
      <c r="AX100" s="1685"/>
      <c r="AY100" s="1685"/>
      <c r="AZ100" s="1685"/>
      <c r="BA100" s="1685"/>
      <c r="BB100" s="1685"/>
      <c r="BC100" s="1686"/>
    </row>
    <row r="101" spans="2:55" ht="14.25">
      <c r="B101" s="2097"/>
      <c r="C101" s="2078" t="s">
        <v>3247</v>
      </c>
      <c r="D101" s="2030"/>
      <c r="E101" s="2030"/>
      <c r="F101" s="2030"/>
      <c r="G101" s="2030"/>
      <c r="H101" s="2030"/>
      <c r="I101" s="2031"/>
      <c r="J101" s="2032"/>
      <c r="K101" s="374" t="str">
        <f>係数!I101</f>
        <v>GJ</v>
      </c>
      <c r="L101" s="375">
        <f t="shared" si="1"/>
        <v>0</v>
      </c>
      <c r="M101" s="965"/>
      <c r="N101" s="270"/>
      <c r="O101" s="271"/>
      <c r="P101" s="1684"/>
      <c r="Q101" s="1685"/>
      <c r="R101" s="1685"/>
      <c r="S101" s="1685"/>
      <c r="T101" s="1685"/>
      <c r="U101" s="1685"/>
      <c r="V101" s="1685"/>
      <c r="W101" s="1685"/>
      <c r="X101" s="1685"/>
      <c r="Y101" s="1685"/>
      <c r="Z101" s="1685"/>
      <c r="AA101" s="1685"/>
      <c r="AB101" s="1685"/>
      <c r="AC101" s="1685"/>
      <c r="AD101" s="1685"/>
      <c r="AE101" s="1685"/>
      <c r="AF101" s="1685"/>
      <c r="AG101" s="1685"/>
      <c r="AH101" s="1685"/>
      <c r="AI101" s="1685"/>
      <c r="AJ101" s="1685"/>
      <c r="AK101" s="1685"/>
      <c r="AL101" s="1685"/>
      <c r="AM101" s="1685"/>
      <c r="AN101" s="1685"/>
      <c r="AO101" s="1685"/>
      <c r="AP101" s="1685"/>
      <c r="AQ101" s="1685"/>
      <c r="AR101" s="1685"/>
      <c r="AS101" s="1685"/>
      <c r="AT101" s="1685"/>
      <c r="AU101" s="1685"/>
      <c r="AV101" s="1685"/>
      <c r="AW101" s="1685"/>
      <c r="AX101" s="1685"/>
      <c r="AY101" s="1685"/>
      <c r="AZ101" s="1685"/>
      <c r="BA101" s="1685"/>
      <c r="BB101" s="1685"/>
      <c r="BC101" s="1686"/>
    </row>
    <row r="102" spans="2:55" ht="14.25">
      <c r="B102" s="2097"/>
      <c r="C102" s="1980" t="s">
        <v>3248</v>
      </c>
      <c r="D102" s="1958"/>
      <c r="E102" s="1958"/>
      <c r="F102" s="1958"/>
      <c r="G102" s="1958"/>
      <c r="H102" s="1958"/>
      <c r="I102" s="1982"/>
      <c r="J102" s="1983"/>
      <c r="K102" s="374" t="str">
        <f>係数!I102</f>
        <v>GJ</v>
      </c>
      <c r="L102" s="375">
        <f t="shared" si="1"/>
        <v>0</v>
      </c>
      <c r="M102" s="965"/>
      <c r="N102" s="270"/>
      <c r="O102" s="271"/>
      <c r="P102" s="1684"/>
      <c r="Q102" s="1685"/>
      <c r="R102" s="1685"/>
      <c r="S102" s="1685"/>
      <c r="T102" s="1685"/>
      <c r="U102" s="1685"/>
      <c r="V102" s="1685"/>
      <c r="W102" s="1685"/>
      <c r="X102" s="1685"/>
      <c r="Y102" s="1685"/>
      <c r="Z102" s="1685"/>
      <c r="AA102" s="1685"/>
      <c r="AB102" s="1685"/>
      <c r="AC102" s="1685"/>
      <c r="AD102" s="1685"/>
      <c r="AE102" s="1685"/>
      <c r="AF102" s="1685"/>
      <c r="AG102" s="1685"/>
      <c r="AH102" s="1685"/>
      <c r="AI102" s="1685"/>
      <c r="AJ102" s="1685"/>
      <c r="AK102" s="1685"/>
      <c r="AL102" s="1685"/>
      <c r="AM102" s="1685"/>
      <c r="AN102" s="1685"/>
      <c r="AO102" s="1685"/>
      <c r="AP102" s="1685"/>
      <c r="AQ102" s="1685"/>
      <c r="AR102" s="1685"/>
      <c r="AS102" s="1685"/>
      <c r="AT102" s="1685"/>
      <c r="AU102" s="1685"/>
      <c r="AV102" s="1685"/>
      <c r="AW102" s="1685"/>
      <c r="AX102" s="1685"/>
      <c r="AY102" s="1685"/>
      <c r="AZ102" s="1685"/>
      <c r="BA102" s="1685"/>
      <c r="BB102" s="1685"/>
      <c r="BC102" s="1686"/>
    </row>
    <row r="103" spans="2:55">
      <c r="B103" s="2098"/>
      <c r="C103" s="2062" t="s">
        <v>1971</v>
      </c>
      <c r="D103" s="2079"/>
      <c r="E103" s="2079"/>
      <c r="F103" s="2079"/>
      <c r="G103" s="2079"/>
      <c r="H103" s="2079"/>
      <c r="I103" s="2080"/>
      <c r="J103" s="2081"/>
      <c r="K103" s="966" t="s">
        <v>1983</v>
      </c>
      <c r="L103" s="967">
        <f>SUM(M103:BC103)</f>
        <v>0</v>
      </c>
      <c r="M103" s="556">
        <f>SUM(M87:M102)</f>
        <v>0</v>
      </c>
      <c r="N103" s="557">
        <f>SUM(N87:N102)</f>
        <v>0</v>
      </c>
      <c r="O103" s="558">
        <f>SUM(O87:O102)</f>
        <v>0</v>
      </c>
      <c r="P103" s="559">
        <f>SUM(P87:P102)</f>
        <v>0</v>
      </c>
      <c r="Q103" s="557">
        <f>SUM(Q87:Q102)</f>
        <v>0</v>
      </c>
      <c r="R103" s="557">
        <f t="shared" ref="R103:BC103" si="2">SUM(R87:R102)</f>
        <v>0</v>
      </c>
      <c r="S103" s="557">
        <f t="shared" si="2"/>
        <v>0</v>
      </c>
      <c r="T103" s="557">
        <f t="shared" si="2"/>
        <v>0</v>
      </c>
      <c r="U103" s="557">
        <f t="shared" si="2"/>
        <v>0</v>
      </c>
      <c r="V103" s="557">
        <f t="shared" si="2"/>
        <v>0</v>
      </c>
      <c r="W103" s="557">
        <f t="shared" si="2"/>
        <v>0</v>
      </c>
      <c r="X103" s="557">
        <f t="shared" si="2"/>
        <v>0</v>
      </c>
      <c r="Y103" s="557">
        <f t="shared" si="2"/>
        <v>0</v>
      </c>
      <c r="Z103" s="557">
        <f t="shared" si="2"/>
        <v>0</v>
      </c>
      <c r="AA103" s="557">
        <f t="shared" si="2"/>
        <v>0</v>
      </c>
      <c r="AB103" s="557">
        <f t="shared" si="2"/>
        <v>0</v>
      </c>
      <c r="AC103" s="557">
        <f t="shared" si="2"/>
        <v>0</v>
      </c>
      <c r="AD103" s="557">
        <f t="shared" si="2"/>
        <v>0</v>
      </c>
      <c r="AE103" s="557">
        <f t="shared" si="2"/>
        <v>0</v>
      </c>
      <c r="AF103" s="557">
        <f t="shared" si="2"/>
        <v>0</v>
      </c>
      <c r="AG103" s="557">
        <f t="shared" si="2"/>
        <v>0</v>
      </c>
      <c r="AH103" s="557">
        <f t="shared" si="2"/>
        <v>0</v>
      </c>
      <c r="AI103" s="557">
        <f t="shared" si="2"/>
        <v>0</v>
      </c>
      <c r="AJ103" s="557">
        <f t="shared" si="2"/>
        <v>0</v>
      </c>
      <c r="AK103" s="557">
        <f t="shared" si="2"/>
        <v>0</v>
      </c>
      <c r="AL103" s="557">
        <f t="shared" si="2"/>
        <v>0</v>
      </c>
      <c r="AM103" s="557">
        <f t="shared" si="2"/>
        <v>0</v>
      </c>
      <c r="AN103" s="557">
        <f t="shared" si="2"/>
        <v>0</v>
      </c>
      <c r="AO103" s="557">
        <f t="shared" si="2"/>
        <v>0</v>
      </c>
      <c r="AP103" s="557">
        <f t="shared" si="2"/>
        <v>0</v>
      </c>
      <c r="AQ103" s="557">
        <f t="shared" si="2"/>
        <v>0</v>
      </c>
      <c r="AR103" s="557">
        <f t="shared" si="2"/>
        <v>0</v>
      </c>
      <c r="AS103" s="557">
        <f t="shared" si="2"/>
        <v>0</v>
      </c>
      <c r="AT103" s="557">
        <f t="shared" si="2"/>
        <v>0</v>
      </c>
      <c r="AU103" s="557">
        <f t="shared" si="2"/>
        <v>0</v>
      </c>
      <c r="AV103" s="557">
        <f t="shared" si="2"/>
        <v>0</v>
      </c>
      <c r="AW103" s="557">
        <f t="shared" si="2"/>
        <v>0</v>
      </c>
      <c r="AX103" s="557">
        <f t="shared" si="2"/>
        <v>0</v>
      </c>
      <c r="AY103" s="557">
        <f t="shared" si="2"/>
        <v>0</v>
      </c>
      <c r="AZ103" s="557">
        <f t="shared" si="2"/>
        <v>0</v>
      </c>
      <c r="BA103" s="557">
        <f t="shared" si="2"/>
        <v>0</v>
      </c>
      <c r="BB103" s="557">
        <f t="shared" si="2"/>
        <v>0</v>
      </c>
      <c r="BC103" s="554">
        <f t="shared" si="2"/>
        <v>0</v>
      </c>
    </row>
    <row r="104" spans="2:55" ht="93.75" customHeight="1" thickBot="1">
      <c r="B104" s="1920" t="s">
        <v>1974</v>
      </c>
      <c r="C104" s="2073" t="s">
        <v>1988</v>
      </c>
      <c r="D104" s="2074"/>
      <c r="E104" s="985" t="s">
        <v>3249</v>
      </c>
      <c r="F104" s="1124" t="s">
        <v>3622</v>
      </c>
      <c r="G104" s="1124" t="s">
        <v>3623</v>
      </c>
      <c r="H104" s="1060" t="s">
        <v>3711</v>
      </c>
      <c r="I104" s="1060" t="s">
        <v>3712</v>
      </c>
      <c r="J104" s="973"/>
      <c r="K104" s="966"/>
      <c r="L104" s="967"/>
      <c r="M104" s="552"/>
      <c r="N104" s="553"/>
      <c r="O104" s="554"/>
      <c r="P104" s="555"/>
      <c r="Q104" s="553"/>
      <c r="R104" s="553"/>
      <c r="S104" s="553"/>
      <c r="T104" s="553"/>
      <c r="U104" s="553"/>
      <c r="V104" s="553"/>
      <c r="W104" s="553"/>
      <c r="X104" s="553"/>
      <c r="Y104" s="553"/>
      <c r="Z104" s="553"/>
      <c r="AA104" s="553"/>
      <c r="AB104" s="553"/>
      <c r="AC104" s="553"/>
      <c r="AD104" s="553"/>
      <c r="AE104" s="553"/>
      <c r="AF104" s="553"/>
      <c r="AG104" s="553"/>
      <c r="AH104" s="553"/>
      <c r="AI104" s="553"/>
      <c r="AJ104" s="553"/>
      <c r="AK104" s="553"/>
      <c r="AL104" s="553"/>
      <c r="AM104" s="553"/>
      <c r="AN104" s="553"/>
      <c r="AO104" s="553"/>
      <c r="AP104" s="553"/>
      <c r="AQ104" s="553"/>
      <c r="AR104" s="553"/>
      <c r="AS104" s="553"/>
      <c r="AT104" s="553"/>
      <c r="AU104" s="553"/>
      <c r="AV104" s="553"/>
      <c r="AW104" s="553"/>
      <c r="AX104" s="553"/>
      <c r="AY104" s="553"/>
      <c r="AZ104" s="553"/>
      <c r="BA104" s="553"/>
      <c r="BB104" s="553"/>
      <c r="BC104" s="554"/>
    </row>
    <row r="105" spans="2:55" ht="22.5" customHeight="1" thickTop="1">
      <c r="B105" s="1921"/>
      <c r="C105" s="2092" t="s">
        <v>1988</v>
      </c>
      <c r="D105" s="2093"/>
      <c r="E105" s="955" t="str">
        <f ca="1">IF(OR($C105=$C$104,$C105=""),"",VLOOKUP($C105,INDIRECT("電力会社!$I"&amp;電力会社!$O$2&amp;":$O"&amp;電力会社!$Q$2),2,FALSE))</f>
        <v/>
      </c>
      <c r="F105" s="996" t="str">
        <f ca="1">IF(OR($C105=$C$104,$C105=""),"",VLOOKUP($C105,INDIRECT("電力会社!$I"&amp;電力会社!$O$2&amp;":$O"&amp;電力会社!$Q$2),3,FALSE))</f>
        <v/>
      </c>
      <c r="G105" s="996" t="str">
        <f ca="1">IF(OR($C105=$C$104,$C105=""),"",VLOOKUP($C105,INDIRECT("電力会社!$I"&amp;電力会社!$O$2&amp;":$O"&amp;電力会社!$Q$2),4,FALSE))</f>
        <v/>
      </c>
      <c r="H105" s="996" t="str">
        <f ca="1">IF(OR($C105=$C$104,$C105=""),"",VLOOKUP($C105,INDIRECT("電力会社!$I"&amp;電力会社!$O$2&amp;":$O"&amp;電力会社!$Q$2),6,FALSE))</f>
        <v/>
      </c>
      <c r="I105" s="996" t="str">
        <f ca="1">IF(OR($C105=$C$104,$C105=""),"",VLOOKUP($C105,INDIRECT("電力会社!$I"&amp;電力会社!$O$2&amp;":$O"&amp;電力会社!$Q$2),7,FALSE))</f>
        <v/>
      </c>
      <c r="J105" s="975"/>
      <c r="K105" s="374" t="str">
        <f>係数!I105</f>
        <v>千kWh</v>
      </c>
      <c r="L105" s="376">
        <f t="shared" ref="L105:L124" si="3">SUM(M105:BC105)</f>
        <v>0</v>
      </c>
      <c r="M105" s="248"/>
      <c r="N105" s="230"/>
      <c r="O105" s="231"/>
      <c r="P105" s="1681"/>
      <c r="Q105" s="1682"/>
      <c r="R105" s="1682"/>
      <c r="S105" s="1682"/>
      <c r="T105" s="1682"/>
      <c r="U105" s="1682"/>
      <c r="V105" s="1682"/>
      <c r="W105" s="1682"/>
      <c r="X105" s="1682"/>
      <c r="Y105" s="1682"/>
      <c r="Z105" s="1682"/>
      <c r="AA105" s="1682"/>
      <c r="AB105" s="1682"/>
      <c r="AC105" s="1682"/>
      <c r="AD105" s="1682"/>
      <c r="AE105" s="1682"/>
      <c r="AF105" s="1682"/>
      <c r="AG105" s="1682"/>
      <c r="AH105" s="1682"/>
      <c r="AI105" s="1682"/>
      <c r="AJ105" s="1682"/>
      <c r="AK105" s="1682"/>
      <c r="AL105" s="1682"/>
      <c r="AM105" s="1682"/>
      <c r="AN105" s="1682"/>
      <c r="AO105" s="1682"/>
      <c r="AP105" s="1682"/>
      <c r="AQ105" s="1682"/>
      <c r="AR105" s="1682"/>
      <c r="AS105" s="1682"/>
      <c r="AT105" s="1682"/>
      <c r="AU105" s="1682"/>
      <c r="AV105" s="1682"/>
      <c r="AW105" s="1682"/>
      <c r="AX105" s="1682"/>
      <c r="AY105" s="1682"/>
      <c r="AZ105" s="1682"/>
      <c r="BA105" s="1682"/>
      <c r="BB105" s="1682"/>
      <c r="BC105" s="1683"/>
    </row>
    <row r="106" spans="2:55" ht="22.5" customHeight="1">
      <c r="B106" s="1921"/>
      <c r="C106" s="1936" t="s">
        <v>1988</v>
      </c>
      <c r="D106" s="1937"/>
      <c r="E106" s="955" t="str">
        <f ca="1">IF(OR($C106=$C$104,$C106=""),"",VLOOKUP($C106,INDIRECT("電力会社!$I"&amp;電力会社!$O$2&amp;":$O"&amp;電力会社!$Q$2),2,FALSE))</f>
        <v/>
      </c>
      <c r="F106" s="996" t="str">
        <f ca="1">IF(OR($C106=$C$104,$C106=""),"",VLOOKUP($C106,INDIRECT("電力会社!$I"&amp;電力会社!$O$2&amp;":$O"&amp;電力会社!$Q$2),3,FALSE))</f>
        <v/>
      </c>
      <c r="G106" s="996" t="str">
        <f ca="1">IF(OR($C106=$C$104,$C106=""),"",VLOOKUP($C106,INDIRECT("電力会社!$I"&amp;電力会社!$O$2&amp;":$O"&amp;電力会社!$Q$2),4,FALSE))</f>
        <v/>
      </c>
      <c r="H106" s="996" t="str">
        <f ca="1">IF(OR($C106=$C$104,$C106=""),"",VLOOKUP($C106,INDIRECT("電力会社!$I"&amp;電力会社!$O$2&amp;":$O"&amp;電力会社!$Q$2),6,FALSE))</f>
        <v/>
      </c>
      <c r="I106" s="996" t="str">
        <f ca="1">IF(OR($C106=$C$104,$C106=""),"",VLOOKUP($C106,INDIRECT("電力会社!$I"&amp;電力会社!$O$2&amp;":$O"&amp;電力会社!$Q$2),7,FALSE))</f>
        <v/>
      </c>
      <c r="J106" s="975"/>
      <c r="K106" s="374" t="str">
        <f>係数!I106</f>
        <v>千kWh</v>
      </c>
      <c r="L106" s="376">
        <f t="shared" si="3"/>
        <v>0</v>
      </c>
      <c r="M106" s="248"/>
      <c r="N106" s="230"/>
      <c r="O106" s="231"/>
      <c r="P106" s="1681"/>
      <c r="Q106" s="1682"/>
      <c r="R106" s="1682"/>
      <c r="S106" s="1682"/>
      <c r="T106" s="1682"/>
      <c r="U106" s="1682"/>
      <c r="V106" s="1682"/>
      <c r="W106" s="1682"/>
      <c r="X106" s="1682"/>
      <c r="Y106" s="1682"/>
      <c r="Z106" s="1682"/>
      <c r="AA106" s="1682"/>
      <c r="AB106" s="1682"/>
      <c r="AC106" s="1682"/>
      <c r="AD106" s="1682"/>
      <c r="AE106" s="1682"/>
      <c r="AF106" s="1682"/>
      <c r="AG106" s="1682"/>
      <c r="AH106" s="1682"/>
      <c r="AI106" s="1682"/>
      <c r="AJ106" s="1682"/>
      <c r="AK106" s="1682"/>
      <c r="AL106" s="1682"/>
      <c r="AM106" s="1682"/>
      <c r="AN106" s="1682"/>
      <c r="AO106" s="1682"/>
      <c r="AP106" s="1682"/>
      <c r="AQ106" s="1682"/>
      <c r="AR106" s="1682"/>
      <c r="AS106" s="1682"/>
      <c r="AT106" s="1682"/>
      <c r="AU106" s="1682"/>
      <c r="AV106" s="1682"/>
      <c r="AW106" s="1682"/>
      <c r="AX106" s="1682"/>
      <c r="AY106" s="1682"/>
      <c r="AZ106" s="1682"/>
      <c r="BA106" s="1682"/>
      <c r="BB106" s="1682"/>
      <c r="BC106" s="1683"/>
    </row>
    <row r="107" spans="2:55" ht="22.5" customHeight="1">
      <c r="B107" s="1921"/>
      <c r="C107" s="1936" t="s">
        <v>1988</v>
      </c>
      <c r="D107" s="1937"/>
      <c r="E107" s="955" t="str">
        <f ca="1">IF(OR($C107=$C$104,$C107=""),"",VLOOKUP($C107,INDIRECT("電力会社!$I"&amp;電力会社!$O$2&amp;":$O"&amp;電力会社!$Q$2),2,FALSE))</f>
        <v/>
      </c>
      <c r="F107" s="996" t="str">
        <f ca="1">IF(OR($C107=$C$104,$C107=""),"",VLOOKUP($C107,INDIRECT("電力会社!$I"&amp;電力会社!$O$2&amp;":$O"&amp;電力会社!$Q$2),3,FALSE))</f>
        <v/>
      </c>
      <c r="G107" s="996" t="str">
        <f ca="1">IF(OR($C107=$C$104,$C107=""),"",VLOOKUP($C107,INDIRECT("電力会社!$I"&amp;電力会社!$O$2&amp;":$O"&amp;電力会社!$Q$2),4,FALSE))</f>
        <v/>
      </c>
      <c r="H107" s="996" t="str">
        <f ca="1">IF(OR($C107=$C$104,$C107=""),"",VLOOKUP($C107,INDIRECT("電力会社!$I"&amp;電力会社!$O$2&amp;":$O"&amp;電力会社!$Q$2),6,FALSE))</f>
        <v/>
      </c>
      <c r="I107" s="996" t="str">
        <f ca="1">IF(OR($C107=$C$104,$C107=""),"",VLOOKUP($C107,INDIRECT("電力会社!$I"&amp;電力会社!$O$2&amp;":$O"&amp;電力会社!$Q$2),7,FALSE))</f>
        <v/>
      </c>
      <c r="J107" s="975"/>
      <c r="K107" s="374" t="str">
        <f>係数!I107</f>
        <v>千kWh</v>
      </c>
      <c r="L107" s="376">
        <f t="shared" si="3"/>
        <v>0</v>
      </c>
      <c r="M107" s="248"/>
      <c r="N107" s="230"/>
      <c r="O107" s="231"/>
      <c r="P107" s="1681"/>
      <c r="Q107" s="1682"/>
      <c r="R107" s="1682"/>
      <c r="S107" s="1682"/>
      <c r="T107" s="1682"/>
      <c r="U107" s="1682"/>
      <c r="V107" s="1682"/>
      <c r="W107" s="1682"/>
      <c r="X107" s="1682"/>
      <c r="Y107" s="1682"/>
      <c r="Z107" s="1682"/>
      <c r="AA107" s="1682"/>
      <c r="AB107" s="1682"/>
      <c r="AC107" s="1682"/>
      <c r="AD107" s="1682"/>
      <c r="AE107" s="1682"/>
      <c r="AF107" s="1682"/>
      <c r="AG107" s="1682"/>
      <c r="AH107" s="1682"/>
      <c r="AI107" s="1682"/>
      <c r="AJ107" s="1682"/>
      <c r="AK107" s="1682"/>
      <c r="AL107" s="1682"/>
      <c r="AM107" s="1682"/>
      <c r="AN107" s="1682"/>
      <c r="AO107" s="1682"/>
      <c r="AP107" s="1682"/>
      <c r="AQ107" s="1682"/>
      <c r="AR107" s="1682"/>
      <c r="AS107" s="1682"/>
      <c r="AT107" s="1682"/>
      <c r="AU107" s="1682"/>
      <c r="AV107" s="1682"/>
      <c r="AW107" s="1682"/>
      <c r="AX107" s="1682"/>
      <c r="AY107" s="1682"/>
      <c r="AZ107" s="1682"/>
      <c r="BA107" s="1682"/>
      <c r="BB107" s="1682"/>
      <c r="BC107" s="1683"/>
    </row>
    <row r="108" spans="2:55" ht="22.5" customHeight="1">
      <c r="B108" s="1921"/>
      <c r="C108" s="1936" t="s">
        <v>1988</v>
      </c>
      <c r="D108" s="1937"/>
      <c r="E108" s="955" t="str">
        <f ca="1">IF(OR($C108=$C$104,$C108=""),"",VLOOKUP($C108,INDIRECT("電力会社!$I"&amp;電力会社!$O$2&amp;":$O"&amp;電力会社!$Q$2),2,FALSE))</f>
        <v/>
      </c>
      <c r="F108" s="996" t="str">
        <f ca="1">IF(OR($C108=$C$104,$C108=""),"",VLOOKUP($C108,INDIRECT("電力会社!$I"&amp;電力会社!$O$2&amp;":$O"&amp;電力会社!$Q$2),3,FALSE))</f>
        <v/>
      </c>
      <c r="G108" s="996" t="str">
        <f ca="1">IF(OR($C108=$C$104,$C108=""),"",VLOOKUP($C108,INDIRECT("電力会社!$I"&amp;電力会社!$O$2&amp;":$O"&amp;電力会社!$Q$2),4,FALSE))</f>
        <v/>
      </c>
      <c r="H108" s="996" t="str">
        <f ca="1">IF(OR($C108=$C$104,$C108=""),"",VLOOKUP($C108,INDIRECT("電力会社!$I"&amp;電力会社!$O$2&amp;":$O"&amp;電力会社!$Q$2),6,FALSE))</f>
        <v/>
      </c>
      <c r="I108" s="996" t="str">
        <f ca="1">IF(OR($C108=$C$104,$C108=""),"",VLOOKUP($C108,INDIRECT("電力会社!$I"&amp;電力会社!$O$2&amp;":$O"&amp;電力会社!$Q$2),7,FALSE))</f>
        <v/>
      </c>
      <c r="J108" s="975"/>
      <c r="K108" s="374" t="str">
        <f>係数!I108</f>
        <v>千kWh</v>
      </c>
      <c r="L108" s="376">
        <f t="shared" si="3"/>
        <v>0</v>
      </c>
      <c r="M108" s="248"/>
      <c r="N108" s="230"/>
      <c r="O108" s="231"/>
      <c r="P108" s="1681"/>
      <c r="Q108" s="1682"/>
      <c r="R108" s="1682"/>
      <c r="S108" s="1682"/>
      <c r="T108" s="1682"/>
      <c r="U108" s="1682"/>
      <c r="V108" s="1682"/>
      <c r="W108" s="1682"/>
      <c r="X108" s="1682"/>
      <c r="Y108" s="1682"/>
      <c r="Z108" s="1682"/>
      <c r="AA108" s="1682"/>
      <c r="AB108" s="1682"/>
      <c r="AC108" s="1682"/>
      <c r="AD108" s="1682"/>
      <c r="AE108" s="1682"/>
      <c r="AF108" s="1682"/>
      <c r="AG108" s="1682"/>
      <c r="AH108" s="1682"/>
      <c r="AI108" s="1682"/>
      <c r="AJ108" s="1682"/>
      <c r="AK108" s="1682"/>
      <c r="AL108" s="1682"/>
      <c r="AM108" s="1682"/>
      <c r="AN108" s="1682"/>
      <c r="AO108" s="1682"/>
      <c r="AP108" s="1682"/>
      <c r="AQ108" s="1682"/>
      <c r="AR108" s="1682"/>
      <c r="AS108" s="1682"/>
      <c r="AT108" s="1682"/>
      <c r="AU108" s="1682"/>
      <c r="AV108" s="1682"/>
      <c r="AW108" s="1682"/>
      <c r="AX108" s="1682"/>
      <c r="AY108" s="1682"/>
      <c r="AZ108" s="1682"/>
      <c r="BA108" s="1682"/>
      <c r="BB108" s="1682"/>
      <c r="BC108" s="1683"/>
    </row>
    <row r="109" spans="2:55" ht="22.5" customHeight="1" collapsed="1" thickBot="1">
      <c r="B109" s="1921"/>
      <c r="C109" s="1936" t="s">
        <v>2698</v>
      </c>
      <c r="D109" s="1937"/>
      <c r="E109" s="955" t="str">
        <f ca="1">IF(OR($C109=$C$104,$C109=""),"",VLOOKUP($C109,INDIRECT("電力会社!$I"&amp;電力会社!$O$2&amp;":$O"&amp;電力会社!$Q$2),2,FALSE))</f>
        <v/>
      </c>
      <c r="F109" s="996" t="str">
        <f ca="1">IF(OR($C109=$C$104,$C109=""),"",VLOOKUP($C109,INDIRECT("電力会社!$I"&amp;電力会社!$O$2&amp;":$O"&amp;電力会社!$Q$2),3,FALSE))</f>
        <v/>
      </c>
      <c r="G109" s="996" t="str">
        <f ca="1">IF(OR($C109=$C$104,$C109=""),"",VLOOKUP($C109,INDIRECT("電力会社!$I"&amp;電力会社!$O$2&amp;":$O"&amp;電力会社!$Q$2),4,FALSE))</f>
        <v/>
      </c>
      <c r="H109" s="996" t="str">
        <f ca="1">IF(OR($C109=$C$104,$C109=""),"",VLOOKUP($C109,INDIRECT("電力会社!$I"&amp;電力会社!$O$2&amp;":$O"&amp;電力会社!$Q$2),6,FALSE))</f>
        <v/>
      </c>
      <c r="I109" s="996" t="str">
        <f ca="1">IF(OR($C109=$C$104,$C109=""),"",VLOOKUP($C109,INDIRECT("電力会社!$I"&amp;電力会社!$O$2&amp;":$O"&amp;電力会社!$Q$2),7,FALSE))</f>
        <v/>
      </c>
      <c r="J109" s="975"/>
      <c r="K109" s="374" t="str">
        <f>係数!I109</f>
        <v>千kWh</v>
      </c>
      <c r="L109" s="376">
        <f t="shared" si="3"/>
        <v>0</v>
      </c>
      <c r="M109" s="248"/>
      <c r="N109" s="230"/>
      <c r="O109" s="231"/>
      <c r="P109" s="1681"/>
      <c r="Q109" s="1682"/>
      <c r="R109" s="1682"/>
      <c r="S109" s="1682"/>
      <c r="T109" s="1682"/>
      <c r="U109" s="1682"/>
      <c r="V109" s="1682"/>
      <c r="W109" s="1682"/>
      <c r="X109" s="1682"/>
      <c r="Y109" s="1682"/>
      <c r="Z109" s="1682"/>
      <c r="AA109" s="1682"/>
      <c r="AB109" s="1682"/>
      <c r="AC109" s="1682"/>
      <c r="AD109" s="1682"/>
      <c r="AE109" s="1682"/>
      <c r="AF109" s="1682"/>
      <c r="AG109" s="1682"/>
      <c r="AH109" s="1682"/>
      <c r="AI109" s="1682"/>
      <c r="AJ109" s="1682"/>
      <c r="AK109" s="1682"/>
      <c r="AL109" s="1682"/>
      <c r="AM109" s="1682"/>
      <c r="AN109" s="1682"/>
      <c r="AO109" s="1682"/>
      <c r="AP109" s="1682"/>
      <c r="AQ109" s="1682"/>
      <c r="AR109" s="1682"/>
      <c r="AS109" s="1682"/>
      <c r="AT109" s="1682"/>
      <c r="AU109" s="1682"/>
      <c r="AV109" s="1682"/>
      <c r="AW109" s="1682"/>
      <c r="AX109" s="1682"/>
      <c r="AY109" s="1682"/>
      <c r="AZ109" s="1682"/>
      <c r="BA109" s="1682"/>
      <c r="BB109" s="1682"/>
      <c r="BC109" s="1683"/>
    </row>
    <row r="110" spans="2:55" ht="22.5" hidden="1" customHeight="1" outlineLevel="1">
      <c r="B110" s="1921"/>
      <c r="C110" s="1936" t="s">
        <v>2698</v>
      </c>
      <c r="D110" s="1937"/>
      <c r="E110" s="955" t="str">
        <f ca="1">IF(OR($C110=$C$104,$C110=""),"",VLOOKUP($C110,INDIRECT("電力会社!$I"&amp;電力会社!$O$2&amp;":$O"&amp;電力会社!$Q$2),2,FALSE))</f>
        <v/>
      </c>
      <c r="F110" s="996" t="str">
        <f ca="1">IF(OR($C110=$C$104,$C110=""),"",VLOOKUP($C110,INDIRECT("電力会社!$I"&amp;電力会社!$O$2&amp;":$O"&amp;電力会社!$Q$2),3,FALSE))</f>
        <v/>
      </c>
      <c r="G110" s="996" t="str">
        <f ca="1">IF(OR($C110=$C$104,$C110=""),"",VLOOKUP($C110,INDIRECT("電力会社!$I"&amp;電力会社!$O$2&amp;":$O"&amp;電力会社!$Q$2),4,FALSE))</f>
        <v/>
      </c>
      <c r="H110" s="996" t="str">
        <f ca="1">IF(OR($C110=$C$104,$C110=""),"",VLOOKUP($C110,INDIRECT("電力会社!$I"&amp;電力会社!$O$2&amp;":$O"&amp;電力会社!$Q$2),6,FALSE))</f>
        <v/>
      </c>
      <c r="I110" s="996" t="str">
        <f ca="1">IF(OR($C110=$C$104,$C110=""),"",VLOOKUP($C110,INDIRECT("電力会社!$I"&amp;電力会社!$O$2&amp;":$O"&amp;電力会社!$Q$2),7,FALSE))</f>
        <v/>
      </c>
      <c r="J110" s="975"/>
      <c r="K110" s="374" t="str">
        <f>係数!I110</f>
        <v>千kWh</v>
      </c>
      <c r="L110" s="376">
        <f t="shared" si="3"/>
        <v>0</v>
      </c>
      <c r="M110" s="248"/>
      <c r="N110" s="230"/>
      <c r="O110" s="231"/>
      <c r="P110" s="1681"/>
      <c r="Q110" s="1682"/>
      <c r="R110" s="1682"/>
      <c r="S110" s="1682"/>
      <c r="T110" s="1682"/>
      <c r="U110" s="1682"/>
      <c r="V110" s="1682"/>
      <c r="W110" s="1682"/>
      <c r="X110" s="1682"/>
      <c r="Y110" s="1682"/>
      <c r="Z110" s="1682"/>
      <c r="AA110" s="1682"/>
      <c r="AB110" s="1682"/>
      <c r="AC110" s="1682"/>
      <c r="AD110" s="1682"/>
      <c r="AE110" s="1682"/>
      <c r="AF110" s="1682"/>
      <c r="AG110" s="1682"/>
      <c r="AH110" s="1682"/>
      <c r="AI110" s="1682"/>
      <c r="AJ110" s="1682"/>
      <c r="AK110" s="1682"/>
      <c r="AL110" s="1682"/>
      <c r="AM110" s="1682"/>
      <c r="AN110" s="1682"/>
      <c r="AO110" s="1682"/>
      <c r="AP110" s="1682"/>
      <c r="AQ110" s="1682"/>
      <c r="AR110" s="1682"/>
      <c r="AS110" s="1682"/>
      <c r="AT110" s="1682"/>
      <c r="AU110" s="1682"/>
      <c r="AV110" s="1682"/>
      <c r="AW110" s="1682"/>
      <c r="AX110" s="1682"/>
      <c r="AY110" s="1682"/>
      <c r="AZ110" s="1682"/>
      <c r="BA110" s="1682"/>
      <c r="BB110" s="1682"/>
      <c r="BC110" s="1683"/>
    </row>
    <row r="111" spans="2:55" ht="22.5" hidden="1" customHeight="1" outlineLevel="1">
      <c r="B111" s="1921"/>
      <c r="C111" s="1936" t="s">
        <v>2698</v>
      </c>
      <c r="D111" s="1937"/>
      <c r="E111" s="955" t="str">
        <f ca="1">IF(OR($C111=$C$104,$C111=""),"",VLOOKUP($C111,INDIRECT("電力会社!$I"&amp;電力会社!$O$2&amp;":$O"&amp;電力会社!$Q$2),2,FALSE))</f>
        <v/>
      </c>
      <c r="F111" s="996" t="str">
        <f ca="1">IF(OR($C111=$C$104,$C111=""),"",VLOOKUP($C111,INDIRECT("電力会社!$I"&amp;電力会社!$O$2&amp;":$O"&amp;電力会社!$Q$2),3,FALSE))</f>
        <v/>
      </c>
      <c r="G111" s="996" t="str">
        <f ca="1">IF(OR($C111=$C$104,$C111=""),"",VLOOKUP($C111,INDIRECT("電力会社!$I"&amp;電力会社!$O$2&amp;":$O"&amp;電力会社!$Q$2),4,FALSE))</f>
        <v/>
      </c>
      <c r="H111" s="996" t="str">
        <f ca="1">IF(OR($C111=$C$104,$C111=""),"",VLOOKUP($C111,INDIRECT("電力会社!$I"&amp;電力会社!$O$2&amp;":$O"&amp;電力会社!$Q$2),6,FALSE))</f>
        <v/>
      </c>
      <c r="I111" s="996" t="str">
        <f ca="1">IF(OR($C111=$C$104,$C111=""),"",VLOOKUP($C111,INDIRECT("電力会社!$I"&amp;電力会社!$O$2&amp;":$O"&amp;電力会社!$Q$2),7,FALSE))</f>
        <v/>
      </c>
      <c r="J111" s="975"/>
      <c r="K111" s="374" t="str">
        <f>係数!I111</f>
        <v>千kWh</v>
      </c>
      <c r="L111" s="376">
        <f t="shared" si="3"/>
        <v>0</v>
      </c>
      <c r="M111" s="248"/>
      <c r="N111" s="230"/>
      <c r="O111" s="231"/>
      <c r="P111" s="1681"/>
      <c r="Q111" s="1682"/>
      <c r="R111" s="1682"/>
      <c r="S111" s="1682"/>
      <c r="T111" s="1682"/>
      <c r="U111" s="1682"/>
      <c r="V111" s="1682"/>
      <c r="W111" s="1682"/>
      <c r="X111" s="1682"/>
      <c r="Y111" s="1682"/>
      <c r="Z111" s="1682"/>
      <c r="AA111" s="1682"/>
      <c r="AB111" s="1682"/>
      <c r="AC111" s="1682"/>
      <c r="AD111" s="1682"/>
      <c r="AE111" s="1682"/>
      <c r="AF111" s="1682"/>
      <c r="AG111" s="1682"/>
      <c r="AH111" s="1682"/>
      <c r="AI111" s="1682"/>
      <c r="AJ111" s="1682"/>
      <c r="AK111" s="1682"/>
      <c r="AL111" s="1682"/>
      <c r="AM111" s="1682"/>
      <c r="AN111" s="1682"/>
      <c r="AO111" s="1682"/>
      <c r="AP111" s="1682"/>
      <c r="AQ111" s="1682"/>
      <c r="AR111" s="1682"/>
      <c r="AS111" s="1682"/>
      <c r="AT111" s="1682"/>
      <c r="AU111" s="1682"/>
      <c r="AV111" s="1682"/>
      <c r="AW111" s="1682"/>
      <c r="AX111" s="1682"/>
      <c r="AY111" s="1682"/>
      <c r="AZ111" s="1682"/>
      <c r="BA111" s="1682"/>
      <c r="BB111" s="1682"/>
      <c r="BC111" s="1683"/>
    </row>
    <row r="112" spans="2:55" ht="22.5" hidden="1" customHeight="1" outlineLevel="1">
      <c r="B112" s="1921"/>
      <c r="C112" s="1936" t="s">
        <v>2698</v>
      </c>
      <c r="D112" s="1937"/>
      <c r="E112" s="955" t="str">
        <f ca="1">IF(OR($C112=$C$104,$C112=""),"",VLOOKUP($C112,INDIRECT("電力会社!$I"&amp;電力会社!$O$2&amp;":$O"&amp;電力会社!$Q$2),2,FALSE))</f>
        <v/>
      </c>
      <c r="F112" s="996" t="str">
        <f ca="1">IF(OR($C112=$C$104,$C112=""),"",VLOOKUP($C112,INDIRECT("電力会社!$I"&amp;電力会社!$O$2&amp;":$O"&amp;電力会社!$Q$2),3,FALSE))</f>
        <v/>
      </c>
      <c r="G112" s="996" t="str">
        <f ca="1">IF(OR($C112=$C$104,$C112=""),"",VLOOKUP($C112,INDIRECT("電力会社!$I"&amp;電力会社!$O$2&amp;":$O"&amp;電力会社!$Q$2),4,FALSE))</f>
        <v/>
      </c>
      <c r="H112" s="996" t="str">
        <f ca="1">IF(OR($C112=$C$104,$C112=""),"",VLOOKUP($C112,INDIRECT("電力会社!$I"&amp;電力会社!$O$2&amp;":$O"&amp;電力会社!$Q$2),6,FALSE))</f>
        <v/>
      </c>
      <c r="I112" s="996" t="str">
        <f ca="1">IF(OR($C112=$C$104,$C112=""),"",VLOOKUP($C112,INDIRECT("電力会社!$I"&amp;電力会社!$O$2&amp;":$O"&amp;電力会社!$Q$2),7,FALSE))</f>
        <v/>
      </c>
      <c r="J112" s="975"/>
      <c r="K112" s="374" t="str">
        <f>係数!I112</f>
        <v>千kWh</v>
      </c>
      <c r="L112" s="376">
        <f t="shared" si="3"/>
        <v>0</v>
      </c>
      <c r="M112" s="248"/>
      <c r="N112" s="230"/>
      <c r="O112" s="231"/>
      <c r="P112" s="1681"/>
      <c r="Q112" s="1682"/>
      <c r="R112" s="1682"/>
      <c r="S112" s="1682"/>
      <c r="T112" s="1682"/>
      <c r="U112" s="1682"/>
      <c r="V112" s="1682"/>
      <c r="W112" s="1682"/>
      <c r="X112" s="1682"/>
      <c r="Y112" s="1682"/>
      <c r="Z112" s="1682"/>
      <c r="AA112" s="1682"/>
      <c r="AB112" s="1682"/>
      <c r="AC112" s="1682"/>
      <c r="AD112" s="1682"/>
      <c r="AE112" s="1682"/>
      <c r="AF112" s="1682"/>
      <c r="AG112" s="1682"/>
      <c r="AH112" s="1682"/>
      <c r="AI112" s="1682"/>
      <c r="AJ112" s="1682"/>
      <c r="AK112" s="1682"/>
      <c r="AL112" s="1682"/>
      <c r="AM112" s="1682"/>
      <c r="AN112" s="1682"/>
      <c r="AO112" s="1682"/>
      <c r="AP112" s="1682"/>
      <c r="AQ112" s="1682"/>
      <c r="AR112" s="1682"/>
      <c r="AS112" s="1682"/>
      <c r="AT112" s="1682"/>
      <c r="AU112" s="1682"/>
      <c r="AV112" s="1682"/>
      <c r="AW112" s="1682"/>
      <c r="AX112" s="1682"/>
      <c r="AY112" s="1682"/>
      <c r="AZ112" s="1682"/>
      <c r="BA112" s="1682"/>
      <c r="BB112" s="1682"/>
      <c r="BC112" s="1683"/>
    </row>
    <row r="113" spans="2:55" ht="22.5" hidden="1" customHeight="1" outlineLevel="1">
      <c r="B113" s="1921"/>
      <c r="C113" s="1936" t="s">
        <v>2698</v>
      </c>
      <c r="D113" s="1937"/>
      <c r="E113" s="955" t="str">
        <f ca="1">IF(OR($C113=$C$104,$C113=""),"",VLOOKUP($C113,INDIRECT("電力会社!$I"&amp;電力会社!$O$2&amp;":$O"&amp;電力会社!$Q$2),2,FALSE))</f>
        <v/>
      </c>
      <c r="F113" s="996" t="str">
        <f ca="1">IF(OR($C113=$C$104,$C113=""),"",VLOOKUP($C113,INDIRECT("電力会社!$I"&amp;電力会社!$O$2&amp;":$O"&amp;電力会社!$Q$2),3,FALSE))</f>
        <v/>
      </c>
      <c r="G113" s="996" t="str">
        <f ca="1">IF(OR($C113=$C$104,$C113=""),"",VLOOKUP($C113,INDIRECT("電力会社!$I"&amp;電力会社!$O$2&amp;":$O"&amp;電力会社!$Q$2),4,FALSE))</f>
        <v/>
      </c>
      <c r="H113" s="996" t="str">
        <f ca="1">IF(OR($C113=$C$104,$C113=""),"",VLOOKUP($C113,INDIRECT("電力会社!$I"&amp;電力会社!$O$2&amp;":$O"&amp;電力会社!$Q$2),6,FALSE))</f>
        <v/>
      </c>
      <c r="I113" s="996" t="str">
        <f ca="1">IF(OR($C113=$C$104,$C113=""),"",VLOOKUP($C113,INDIRECT("電力会社!$I"&amp;電力会社!$O$2&amp;":$O"&amp;電力会社!$Q$2),7,FALSE))</f>
        <v/>
      </c>
      <c r="J113" s="975"/>
      <c r="K113" s="374" t="str">
        <f>係数!I113</f>
        <v>千kWh</v>
      </c>
      <c r="L113" s="376">
        <f t="shared" si="3"/>
        <v>0</v>
      </c>
      <c r="M113" s="248"/>
      <c r="N113" s="230"/>
      <c r="O113" s="231"/>
      <c r="P113" s="1681"/>
      <c r="Q113" s="1682"/>
      <c r="R113" s="1682"/>
      <c r="S113" s="1682"/>
      <c r="T113" s="1682"/>
      <c r="U113" s="1682"/>
      <c r="V113" s="1682"/>
      <c r="W113" s="1682"/>
      <c r="X113" s="1682"/>
      <c r="Y113" s="1682"/>
      <c r="Z113" s="1682"/>
      <c r="AA113" s="1682"/>
      <c r="AB113" s="1682"/>
      <c r="AC113" s="1682"/>
      <c r="AD113" s="1682"/>
      <c r="AE113" s="1682"/>
      <c r="AF113" s="1682"/>
      <c r="AG113" s="1682"/>
      <c r="AH113" s="1682"/>
      <c r="AI113" s="1682"/>
      <c r="AJ113" s="1682"/>
      <c r="AK113" s="1682"/>
      <c r="AL113" s="1682"/>
      <c r="AM113" s="1682"/>
      <c r="AN113" s="1682"/>
      <c r="AO113" s="1682"/>
      <c r="AP113" s="1682"/>
      <c r="AQ113" s="1682"/>
      <c r="AR113" s="1682"/>
      <c r="AS113" s="1682"/>
      <c r="AT113" s="1682"/>
      <c r="AU113" s="1682"/>
      <c r="AV113" s="1682"/>
      <c r="AW113" s="1682"/>
      <c r="AX113" s="1682"/>
      <c r="AY113" s="1682"/>
      <c r="AZ113" s="1682"/>
      <c r="BA113" s="1682"/>
      <c r="BB113" s="1682"/>
      <c r="BC113" s="1683"/>
    </row>
    <row r="114" spans="2:55" ht="22.5" hidden="1" customHeight="1" outlineLevel="1">
      <c r="B114" s="1921"/>
      <c r="C114" s="1936" t="s">
        <v>2698</v>
      </c>
      <c r="D114" s="1937"/>
      <c r="E114" s="955" t="str">
        <f ca="1">IF(OR($C114=$C$104,$C114=""),"",VLOOKUP($C114,INDIRECT("電力会社!$I"&amp;電力会社!$O$2&amp;":$O"&amp;電力会社!$Q$2),2,FALSE))</f>
        <v/>
      </c>
      <c r="F114" s="996" t="str">
        <f ca="1">IF(OR($C114=$C$104,$C114=""),"",VLOOKUP($C114,INDIRECT("電力会社!$I"&amp;電力会社!$O$2&amp;":$O"&amp;電力会社!$Q$2),3,FALSE))</f>
        <v/>
      </c>
      <c r="G114" s="996" t="str">
        <f ca="1">IF(OR($C114=$C$104,$C114=""),"",VLOOKUP($C114,INDIRECT("電力会社!$I"&amp;電力会社!$O$2&amp;":$O"&amp;電力会社!$Q$2),4,FALSE))</f>
        <v/>
      </c>
      <c r="H114" s="996" t="str">
        <f ca="1">IF(OR($C114=$C$104,$C114=""),"",VLOOKUP($C114,INDIRECT("電力会社!$I"&amp;電力会社!$O$2&amp;":$O"&amp;電力会社!$Q$2),6,FALSE))</f>
        <v/>
      </c>
      <c r="I114" s="996" t="str">
        <f ca="1">IF(OR($C114=$C$104,$C114=""),"",VLOOKUP($C114,INDIRECT("電力会社!$I"&amp;電力会社!$O$2&amp;":$O"&amp;電力会社!$Q$2),7,FALSE))</f>
        <v/>
      </c>
      <c r="J114" s="975"/>
      <c r="K114" s="374" t="str">
        <f>係数!I114</f>
        <v>千kWh</v>
      </c>
      <c r="L114" s="376">
        <f t="shared" si="3"/>
        <v>0</v>
      </c>
      <c r="M114" s="248"/>
      <c r="N114" s="230"/>
      <c r="O114" s="231"/>
      <c r="P114" s="1681"/>
      <c r="Q114" s="1682"/>
      <c r="R114" s="1682"/>
      <c r="S114" s="1682"/>
      <c r="T114" s="1682"/>
      <c r="U114" s="1682"/>
      <c r="V114" s="1682"/>
      <c r="W114" s="1682"/>
      <c r="X114" s="1682"/>
      <c r="Y114" s="1682"/>
      <c r="Z114" s="1682"/>
      <c r="AA114" s="1682"/>
      <c r="AB114" s="1682"/>
      <c r="AC114" s="1682"/>
      <c r="AD114" s="1682"/>
      <c r="AE114" s="1682"/>
      <c r="AF114" s="1682"/>
      <c r="AG114" s="1682"/>
      <c r="AH114" s="1682"/>
      <c r="AI114" s="1682"/>
      <c r="AJ114" s="1682"/>
      <c r="AK114" s="1682"/>
      <c r="AL114" s="1682"/>
      <c r="AM114" s="1682"/>
      <c r="AN114" s="1682"/>
      <c r="AO114" s="1682"/>
      <c r="AP114" s="1682"/>
      <c r="AQ114" s="1682"/>
      <c r="AR114" s="1682"/>
      <c r="AS114" s="1682"/>
      <c r="AT114" s="1682"/>
      <c r="AU114" s="1682"/>
      <c r="AV114" s="1682"/>
      <c r="AW114" s="1682"/>
      <c r="AX114" s="1682"/>
      <c r="AY114" s="1682"/>
      <c r="AZ114" s="1682"/>
      <c r="BA114" s="1682"/>
      <c r="BB114" s="1682"/>
      <c r="BC114" s="1683"/>
    </row>
    <row r="115" spans="2:55" ht="22.5" hidden="1" customHeight="1" outlineLevel="1">
      <c r="B115" s="1921"/>
      <c r="C115" s="1936" t="s">
        <v>2698</v>
      </c>
      <c r="D115" s="1937"/>
      <c r="E115" s="955" t="str">
        <f ca="1">IF(OR($C115=$C$104,$C115=""),"",VLOOKUP($C115,INDIRECT("電力会社!$I"&amp;電力会社!$O$2&amp;":$O"&amp;電力会社!$Q$2),2,FALSE))</f>
        <v/>
      </c>
      <c r="F115" s="996" t="str">
        <f ca="1">IF(OR($C115=$C$104,$C115=""),"",VLOOKUP($C115,INDIRECT("電力会社!$I"&amp;電力会社!$O$2&amp;":$O"&amp;電力会社!$Q$2),3,FALSE))</f>
        <v/>
      </c>
      <c r="G115" s="996" t="str">
        <f ca="1">IF(OR($C115=$C$104,$C115=""),"",VLOOKUP($C115,INDIRECT("電力会社!$I"&amp;電力会社!$O$2&amp;":$O"&amp;電力会社!$Q$2),4,FALSE))</f>
        <v/>
      </c>
      <c r="H115" s="996" t="str">
        <f ca="1">IF(OR($C115=$C$104,$C115=""),"",VLOOKUP($C115,INDIRECT("電力会社!$I"&amp;電力会社!$O$2&amp;":$O"&amp;電力会社!$Q$2),6,FALSE))</f>
        <v/>
      </c>
      <c r="I115" s="996" t="str">
        <f ca="1">IF(OR($C115=$C$104,$C115=""),"",VLOOKUP($C115,INDIRECT("電力会社!$I"&amp;電力会社!$O$2&amp;":$O"&amp;電力会社!$Q$2),7,FALSE))</f>
        <v/>
      </c>
      <c r="J115" s="975"/>
      <c r="K115" s="374" t="str">
        <f>係数!I115</f>
        <v>千kWh</v>
      </c>
      <c r="L115" s="376">
        <f t="shared" si="3"/>
        <v>0</v>
      </c>
      <c r="M115" s="248"/>
      <c r="N115" s="230"/>
      <c r="O115" s="231"/>
      <c r="P115" s="1681"/>
      <c r="Q115" s="1682"/>
      <c r="R115" s="1682"/>
      <c r="S115" s="1682"/>
      <c r="T115" s="1682"/>
      <c r="U115" s="1682"/>
      <c r="V115" s="1682"/>
      <c r="W115" s="1682"/>
      <c r="X115" s="1682"/>
      <c r="Y115" s="1682"/>
      <c r="Z115" s="1682"/>
      <c r="AA115" s="1682"/>
      <c r="AB115" s="1682"/>
      <c r="AC115" s="1682"/>
      <c r="AD115" s="1682"/>
      <c r="AE115" s="1682"/>
      <c r="AF115" s="1682"/>
      <c r="AG115" s="1682"/>
      <c r="AH115" s="1682"/>
      <c r="AI115" s="1682"/>
      <c r="AJ115" s="1682"/>
      <c r="AK115" s="1682"/>
      <c r="AL115" s="1682"/>
      <c r="AM115" s="1682"/>
      <c r="AN115" s="1682"/>
      <c r="AO115" s="1682"/>
      <c r="AP115" s="1682"/>
      <c r="AQ115" s="1682"/>
      <c r="AR115" s="1682"/>
      <c r="AS115" s="1682"/>
      <c r="AT115" s="1682"/>
      <c r="AU115" s="1682"/>
      <c r="AV115" s="1682"/>
      <c r="AW115" s="1682"/>
      <c r="AX115" s="1682"/>
      <c r="AY115" s="1682"/>
      <c r="AZ115" s="1682"/>
      <c r="BA115" s="1682"/>
      <c r="BB115" s="1682"/>
      <c r="BC115" s="1683"/>
    </row>
    <row r="116" spans="2:55" ht="22.5" hidden="1" customHeight="1" outlineLevel="1">
      <c r="B116" s="1921"/>
      <c r="C116" s="1936" t="s">
        <v>2698</v>
      </c>
      <c r="D116" s="1937"/>
      <c r="E116" s="955" t="str">
        <f ca="1">IF(OR($C116=$C$104,$C116=""),"",VLOOKUP($C116,INDIRECT("電力会社!$I"&amp;電力会社!$O$2&amp;":$O"&amp;電力会社!$Q$2),2,FALSE))</f>
        <v/>
      </c>
      <c r="F116" s="996" t="str">
        <f ca="1">IF(OR($C116=$C$104,$C116=""),"",VLOOKUP($C116,INDIRECT("電力会社!$I"&amp;電力会社!$O$2&amp;":$O"&amp;電力会社!$Q$2),3,FALSE))</f>
        <v/>
      </c>
      <c r="G116" s="996" t="str">
        <f ca="1">IF(OR($C116=$C$104,$C116=""),"",VLOOKUP($C116,INDIRECT("電力会社!$I"&amp;電力会社!$O$2&amp;":$O"&amp;電力会社!$Q$2),4,FALSE))</f>
        <v/>
      </c>
      <c r="H116" s="996" t="str">
        <f ca="1">IF(OR($C116=$C$104,$C116=""),"",VLOOKUP($C116,INDIRECT("電力会社!$I"&amp;電力会社!$O$2&amp;":$O"&amp;電力会社!$Q$2),6,FALSE))</f>
        <v/>
      </c>
      <c r="I116" s="996" t="str">
        <f ca="1">IF(OR($C116=$C$104,$C116=""),"",VLOOKUP($C116,INDIRECT("電力会社!$I"&amp;電力会社!$O$2&amp;":$O"&amp;電力会社!$Q$2),7,FALSE))</f>
        <v/>
      </c>
      <c r="J116" s="975"/>
      <c r="K116" s="374" t="str">
        <f>係数!I116</f>
        <v>千kWh</v>
      </c>
      <c r="L116" s="376">
        <f t="shared" si="3"/>
        <v>0</v>
      </c>
      <c r="M116" s="248"/>
      <c r="N116" s="230"/>
      <c r="O116" s="231"/>
      <c r="P116" s="1681"/>
      <c r="Q116" s="1682"/>
      <c r="R116" s="1682"/>
      <c r="S116" s="1682"/>
      <c r="T116" s="1682"/>
      <c r="U116" s="1682"/>
      <c r="V116" s="1682"/>
      <c r="W116" s="1682"/>
      <c r="X116" s="1682"/>
      <c r="Y116" s="1682"/>
      <c r="Z116" s="1682"/>
      <c r="AA116" s="1682"/>
      <c r="AB116" s="1682"/>
      <c r="AC116" s="1682"/>
      <c r="AD116" s="1682"/>
      <c r="AE116" s="1682"/>
      <c r="AF116" s="1682"/>
      <c r="AG116" s="1682"/>
      <c r="AH116" s="1682"/>
      <c r="AI116" s="1682"/>
      <c r="AJ116" s="1682"/>
      <c r="AK116" s="1682"/>
      <c r="AL116" s="1682"/>
      <c r="AM116" s="1682"/>
      <c r="AN116" s="1682"/>
      <c r="AO116" s="1682"/>
      <c r="AP116" s="1682"/>
      <c r="AQ116" s="1682"/>
      <c r="AR116" s="1682"/>
      <c r="AS116" s="1682"/>
      <c r="AT116" s="1682"/>
      <c r="AU116" s="1682"/>
      <c r="AV116" s="1682"/>
      <c r="AW116" s="1682"/>
      <c r="AX116" s="1682"/>
      <c r="AY116" s="1682"/>
      <c r="AZ116" s="1682"/>
      <c r="BA116" s="1682"/>
      <c r="BB116" s="1682"/>
      <c r="BC116" s="1683"/>
    </row>
    <row r="117" spans="2:55" ht="22.5" hidden="1" customHeight="1" outlineLevel="1">
      <c r="B117" s="1921"/>
      <c r="C117" s="1936" t="s">
        <v>2698</v>
      </c>
      <c r="D117" s="1937"/>
      <c r="E117" s="955" t="str">
        <f ca="1">IF(OR($C117=$C$104,$C117=""),"",VLOOKUP($C117,INDIRECT("電力会社!$I"&amp;電力会社!$O$2&amp;":$O"&amp;電力会社!$Q$2),2,FALSE))</f>
        <v/>
      </c>
      <c r="F117" s="996" t="str">
        <f ca="1">IF(OR($C117=$C$104,$C117=""),"",VLOOKUP($C117,INDIRECT("電力会社!$I"&amp;電力会社!$O$2&amp;":$O"&amp;電力会社!$Q$2),3,FALSE))</f>
        <v/>
      </c>
      <c r="G117" s="996" t="str">
        <f ca="1">IF(OR($C117=$C$104,$C117=""),"",VLOOKUP($C117,INDIRECT("電力会社!$I"&amp;電力会社!$O$2&amp;":$O"&amp;電力会社!$Q$2),4,FALSE))</f>
        <v/>
      </c>
      <c r="H117" s="996" t="str">
        <f ca="1">IF(OR($C117=$C$104,$C117=""),"",VLOOKUP($C117,INDIRECT("電力会社!$I"&amp;電力会社!$O$2&amp;":$O"&amp;電力会社!$Q$2),6,FALSE))</f>
        <v/>
      </c>
      <c r="I117" s="996" t="str">
        <f ca="1">IF(OR($C117=$C$104,$C117=""),"",VLOOKUP($C117,INDIRECT("電力会社!$I"&amp;電力会社!$O$2&amp;":$O"&amp;電力会社!$Q$2),7,FALSE))</f>
        <v/>
      </c>
      <c r="J117" s="975"/>
      <c r="K117" s="374" t="str">
        <f>係数!I117</f>
        <v>千kWh</v>
      </c>
      <c r="L117" s="376">
        <f t="shared" si="3"/>
        <v>0</v>
      </c>
      <c r="M117" s="248"/>
      <c r="N117" s="230"/>
      <c r="O117" s="231"/>
      <c r="P117" s="1681"/>
      <c r="Q117" s="1682"/>
      <c r="R117" s="1682"/>
      <c r="S117" s="1682"/>
      <c r="T117" s="1682"/>
      <c r="U117" s="1682"/>
      <c r="V117" s="1682"/>
      <c r="W117" s="1682"/>
      <c r="X117" s="1682"/>
      <c r="Y117" s="1682"/>
      <c r="Z117" s="1682"/>
      <c r="AA117" s="1682"/>
      <c r="AB117" s="1682"/>
      <c r="AC117" s="1682"/>
      <c r="AD117" s="1682"/>
      <c r="AE117" s="1682"/>
      <c r="AF117" s="1682"/>
      <c r="AG117" s="1682"/>
      <c r="AH117" s="1682"/>
      <c r="AI117" s="1682"/>
      <c r="AJ117" s="1682"/>
      <c r="AK117" s="1682"/>
      <c r="AL117" s="1682"/>
      <c r="AM117" s="1682"/>
      <c r="AN117" s="1682"/>
      <c r="AO117" s="1682"/>
      <c r="AP117" s="1682"/>
      <c r="AQ117" s="1682"/>
      <c r="AR117" s="1682"/>
      <c r="AS117" s="1682"/>
      <c r="AT117" s="1682"/>
      <c r="AU117" s="1682"/>
      <c r="AV117" s="1682"/>
      <c r="AW117" s="1682"/>
      <c r="AX117" s="1682"/>
      <c r="AY117" s="1682"/>
      <c r="AZ117" s="1682"/>
      <c r="BA117" s="1682"/>
      <c r="BB117" s="1682"/>
      <c r="BC117" s="1683"/>
    </row>
    <row r="118" spans="2:55" ht="22.5" hidden="1" customHeight="1" outlineLevel="1">
      <c r="B118" s="1921"/>
      <c r="C118" s="1936" t="s">
        <v>2698</v>
      </c>
      <c r="D118" s="1937"/>
      <c r="E118" s="955" t="str">
        <f ca="1">IF(OR($C118=$C$104,$C118=""),"",VLOOKUP($C118,INDIRECT("電力会社!$I"&amp;電力会社!$O$2&amp;":$O"&amp;電力会社!$Q$2),2,FALSE))</f>
        <v/>
      </c>
      <c r="F118" s="996" t="str">
        <f ca="1">IF(OR($C118=$C$104,$C118=""),"",VLOOKUP($C118,INDIRECT("電力会社!$I"&amp;電力会社!$O$2&amp;":$O"&amp;電力会社!$Q$2),3,FALSE))</f>
        <v/>
      </c>
      <c r="G118" s="996" t="str">
        <f ca="1">IF(OR($C118=$C$104,$C118=""),"",VLOOKUP($C118,INDIRECT("電力会社!$I"&amp;電力会社!$O$2&amp;":$O"&amp;電力会社!$Q$2),4,FALSE))</f>
        <v/>
      </c>
      <c r="H118" s="996" t="str">
        <f ca="1">IF(OR($C118=$C$104,$C118=""),"",VLOOKUP($C118,INDIRECT("電力会社!$I"&amp;電力会社!$O$2&amp;":$O"&amp;電力会社!$Q$2),6,FALSE))</f>
        <v/>
      </c>
      <c r="I118" s="996" t="str">
        <f ca="1">IF(OR($C118=$C$104,$C118=""),"",VLOOKUP($C118,INDIRECT("電力会社!$I"&amp;電力会社!$O$2&amp;":$O"&amp;電力会社!$Q$2),7,FALSE))</f>
        <v/>
      </c>
      <c r="J118" s="975"/>
      <c r="K118" s="374" t="str">
        <f>係数!I118</f>
        <v>千kWh</v>
      </c>
      <c r="L118" s="376">
        <f t="shared" si="3"/>
        <v>0</v>
      </c>
      <c r="M118" s="248"/>
      <c r="N118" s="230"/>
      <c r="O118" s="231"/>
      <c r="P118" s="1681"/>
      <c r="Q118" s="1682"/>
      <c r="R118" s="1682"/>
      <c r="S118" s="1682"/>
      <c r="T118" s="1682"/>
      <c r="U118" s="1682"/>
      <c r="V118" s="1682"/>
      <c r="W118" s="1682"/>
      <c r="X118" s="1682"/>
      <c r="Y118" s="1682"/>
      <c r="Z118" s="1682"/>
      <c r="AA118" s="1682"/>
      <c r="AB118" s="1682"/>
      <c r="AC118" s="1682"/>
      <c r="AD118" s="1682"/>
      <c r="AE118" s="1682"/>
      <c r="AF118" s="1682"/>
      <c r="AG118" s="1682"/>
      <c r="AH118" s="1682"/>
      <c r="AI118" s="1682"/>
      <c r="AJ118" s="1682"/>
      <c r="AK118" s="1682"/>
      <c r="AL118" s="1682"/>
      <c r="AM118" s="1682"/>
      <c r="AN118" s="1682"/>
      <c r="AO118" s="1682"/>
      <c r="AP118" s="1682"/>
      <c r="AQ118" s="1682"/>
      <c r="AR118" s="1682"/>
      <c r="AS118" s="1682"/>
      <c r="AT118" s="1682"/>
      <c r="AU118" s="1682"/>
      <c r="AV118" s="1682"/>
      <c r="AW118" s="1682"/>
      <c r="AX118" s="1682"/>
      <c r="AY118" s="1682"/>
      <c r="AZ118" s="1682"/>
      <c r="BA118" s="1682"/>
      <c r="BB118" s="1682"/>
      <c r="BC118" s="1683"/>
    </row>
    <row r="119" spans="2:55" ht="22.5" hidden="1" customHeight="1" outlineLevel="1">
      <c r="B119" s="1921"/>
      <c r="C119" s="1936" t="s">
        <v>2698</v>
      </c>
      <c r="D119" s="1937"/>
      <c r="E119" s="955" t="str">
        <f ca="1">IF(OR($C119=$C$104,$C119=""),"",VLOOKUP($C119,INDIRECT("電力会社!$I"&amp;電力会社!$O$2&amp;":$O"&amp;電力会社!$Q$2),2,FALSE))</f>
        <v/>
      </c>
      <c r="F119" s="996" t="str">
        <f ca="1">IF(OR($C119=$C$104,$C119=""),"",VLOOKUP($C119,INDIRECT("電力会社!$I"&amp;電力会社!$O$2&amp;":$O"&amp;電力会社!$Q$2),3,FALSE))</f>
        <v/>
      </c>
      <c r="G119" s="996" t="str">
        <f ca="1">IF(OR($C119=$C$104,$C119=""),"",VLOOKUP($C119,INDIRECT("電力会社!$I"&amp;電力会社!$O$2&amp;":$O"&amp;電力会社!$Q$2),4,FALSE))</f>
        <v/>
      </c>
      <c r="H119" s="996" t="str">
        <f ca="1">IF(OR($C119=$C$104,$C119=""),"",VLOOKUP($C119,INDIRECT("電力会社!$I"&amp;電力会社!$O$2&amp;":$O"&amp;電力会社!$Q$2),6,FALSE))</f>
        <v/>
      </c>
      <c r="I119" s="996" t="str">
        <f ca="1">IF(OR($C119=$C$104,$C119=""),"",VLOOKUP($C119,INDIRECT("電力会社!$I"&amp;電力会社!$O$2&amp;":$O"&amp;電力会社!$Q$2),7,FALSE))</f>
        <v/>
      </c>
      <c r="J119" s="975"/>
      <c r="K119" s="374" t="str">
        <f>係数!I119</f>
        <v>千kWh</v>
      </c>
      <c r="L119" s="376">
        <f t="shared" si="3"/>
        <v>0</v>
      </c>
      <c r="M119" s="248"/>
      <c r="N119" s="230"/>
      <c r="O119" s="231"/>
      <c r="P119" s="1681"/>
      <c r="Q119" s="1682"/>
      <c r="R119" s="1682"/>
      <c r="S119" s="1682"/>
      <c r="T119" s="1682"/>
      <c r="U119" s="1682"/>
      <c r="V119" s="1682"/>
      <c r="W119" s="1682"/>
      <c r="X119" s="1682"/>
      <c r="Y119" s="1682"/>
      <c r="Z119" s="1682"/>
      <c r="AA119" s="1682"/>
      <c r="AB119" s="1682"/>
      <c r="AC119" s="1682"/>
      <c r="AD119" s="1682"/>
      <c r="AE119" s="1682"/>
      <c r="AF119" s="1682"/>
      <c r="AG119" s="1682"/>
      <c r="AH119" s="1682"/>
      <c r="AI119" s="1682"/>
      <c r="AJ119" s="1682"/>
      <c r="AK119" s="1682"/>
      <c r="AL119" s="1682"/>
      <c r="AM119" s="1682"/>
      <c r="AN119" s="1682"/>
      <c r="AO119" s="1682"/>
      <c r="AP119" s="1682"/>
      <c r="AQ119" s="1682"/>
      <c r="AR119" s="1682"/>
      <c r="AS119" s="1682"/>
      <c r="AT119" s="1682"/>
      <c r="AU119" s="1682"/>
      <c r="AV119" s="1682"/>
      <c r="AW119" s="1682"/>
      <c r="AX119" s="1682"/>
      <c r="AY119" s="1682"/>
      <c r="AZ119" s="1682"/>
      <c r="BA119" s="1682"/>
      <c r="BB119" s="1682"/>
      <c r="BC119" s="1683"/>
    </row>
    <row r="120" spans="2:55" ht="22.5" hidden="1" customHeight="1" outlineLevel="1">
      <c r="B120" s="1921"/>
      <c r="C120" s="1936" t="s">
        <v>2698</v>
      </c>
      <c r="D120" s="1937"/>
      <c r="E120" s="955" t="str">
        <f ca="1">IF(OR($C120=$C$104,$C120=""),"",VLOOKUP($C120,INDIRECT("電力会社!$I"&amp;電力会社!$O$2&amp;":$O"&amp;電力会社!$Q$2),2,FALSE))</f>
        <v/>
      </c>
      <c r="F120" s="996" t="str">
        <f ca="1">IF(OR($C120=$C$104,$C120=""),"",VLOOKUP($C120,INDIRECT("電力会社!$I"&amp;電力会社!$O$2&amp;":$O"&amp;電力会社!$Q$2),3,FALSE))</f>
        <v/>
      </c>
      <c r="G120" s="996" t="str">
        <f ca="1">IF(OR($C120=$C$104,$C120=""),"",VLOOKUP($C120,INDIRECT("電力会社!$I"&amp;電力会社!$O$2&amp;":$O"&amp;電力会社!$Q$2),4,FALSE))</f>
        <v/>
      </c>
      <c r="H120" s="996" t="str">
        <f ca="1">IF(OR($C120=$C$104,$C120=""),"",VLOOKUP($C120,INDIRECT("電力会社!$I"&amp;電力会社!$O$2&amp;":$O"&amp;電力会社!$Q$2),6,FALSE))</f>
        <v/>
      </c>
      <c r="I120" s="996" t="str">
        <f ca="1">IF(OR($C120=$C$104,$C120=""),"",VLOOKUP($C120,INDIRECT("電力会社!$I"&amp;電力会社!$O$2&amp;":$O"&amp;電力会社!$Q$2),7,FALSE))</f>
        <v/>
      </c>
      <c r="J120" s="975"/>
      <c r="K120" s="374" t="str">
        <f>係数!I120</f>
        <v>千kWh</v>
      </c>
      <c r="L120" s="376">
        <f t="shared" si="3"/>
        <v>0</v>
      </c>
      <c r="M120" s="248"/>
      <c r="N120" s="230"/>
      <c r="O120" s="231"/>
      <c r="P120" s="1681"/>
      <c r="Q120" s="1682"/>
      <c r="R120" s="1682"/>
      <c r="S120" s="1682"/>
      <c r="T120" s="1682"/>
      <c r="U120" s="1682"/>
      <c r="V120" s="1682"/>
      <c r="W120" s="1682"/>
      <c r="X120" s="1682"/>
      <c r="Y120" s="1682"/>
      <c r="Z120" s="1682"/>
      <c r="AA120" s="1682"/>
      <c r="AB120" s="1682"/>
      <c r="AC120" s="1682"/>
      <c r="AD120" s="1682"/>
      <c r="AE120" s="1682"/>
      <c r="AF120" s="1682"/>
      <c r="AG120" s="1682"/>
      <c r="AH120" s="1682"/>
      <c r="AI120" s="1682"/>
      <c r="AJ120" s="1682"/>
      <c r="AK120" s="1682"/>
      <c r="AL120" s="1682"/>
      <c r="AM120" s="1682"/>
      <c r="AN120" s="1682"/>
      <c r="AO120" s="1682"/>
      <c r="AP120" s="1682"/>
      <c r="AQ120" s="1682"/>
      <c r="AR120" s="1682"/>
      <c r="AS120" s="1682"/>
      <c r="AT120" s="1682"/>
      <c r="AU120" s="1682"/>
      <c r="AV120" s="1682"/>
      <c r="AW120" s="1682"/>
      <c r="AX120" s="1682"/>
      <c r="AY120" s="1682"/>
      <c r="AZ120" s="1682"/>
      <c r="BA120" s="1682"/>
      <c r="BB120" s="1682"/>
      <c r="BC120" s="1683"/>
    </row>
    <row r="121" spans="2:55" ht="22.5" hidden="1" customHeight="1" outlineLevel="1">
      <c r="B121" s="1921"/>
      <c r="C121" s="1936" t="s">
        <v>2698</v>
      </c>
      <c r="D121" s="1937"/>
      <c r="E121" s="955" t="str">
        <f ca="1">IF(OR($C121=$C$104,$C121=""),"",VLOOKUP($C121,INDIRECT("電力会社!$I"&amp;電力会社!$O$2&amp;":$O"&amp;電力会社!$Q$2),2,FALSE))</f>
        <v/>
      </c>
      <c r="F121" s="996" t="str">
        <f ca="1">IF(OR($C121=$C$104,$C121=""),"",VLOOKUP($C121,INDIRECT("電力会社!$I"&amp;電力会社!$O$2&amp;":$O"&amp;電力会社!$Q$2),3,FALSE))</f>
        <v/>
      </c>
      <c r="G121" s="996" t="str">
        <f ca="1">IF(OR($C121=$C$104,$C121=""),"",VLOOKUP($C121,INDIRECT("電力会社!$I"&amp;電力会社!$O$2&amp;":$O"&amp;電力会社!$Q$2),4,FALSE))</f>
        <v/>
      </c>
      <c r="H121" s="996" t="str">
        <f ca="1">IF(OR($C121=$C$104,$C121=""),"",VLOOKUP($C121,INDIRECT("電力会社!$I"&amp;電力会社!$O$2&amp;":$O"&amp;電力会社!$Q$2),6,FALSE))</f>
        <v/>
      </c>
      <c r="I121" s="996" t="str">
        <f ca="1">IF(OR($C121=$C$104,$C121=""),"",VLOOKUP($C121,INDIRECT("電力会社!$I"&amp;電力会社!$O$2&amp;":$O"&amp;電力会社!$Q$2),7,FALSE))</f>
        <v/>
      </c>
      <c r="J121" s="975"/>
      <c r="K121" s="374" t="str">
        <f>係数!I121</f>
        <v>千kWh</v>
      </c>
      <c r="L121" s="376">
        <f t="shared" si="3"/>
        <v>0</v>
      </c>
      <c r="M121" s="248"/>
      <c r="N121" s="230"/>
      <c r="O121" s="231"/>
      <c r="P121" s="1681"/>
      <c r="Q121" s="1682"/>
      <c r="R121" s="1682"/>
      <c r="S121" s="1682"/>
      <c r="T121" s="1682"/>
      <c r="U121" s="1682"/>
      <c r="V121" s="1682"/>
      <c r="W121" s="1682"/>
      <c r="X121" s="1682"/>
      <c r="Y121" s="1682"/>
      <c r="Z121" s="1682"/>
      <c r="AA121" s="1682"/>
      <c r="AB121" s="1682"/>
      <c r="AC121" s="1682"/>
      <c r="AD121" s="1682"/>
      <c r="AE121" s="1682"/>
      <c r="AF121" s="1682"/>
      <c r="AG121" s="1682"/>
      <c r="AH121" s="1682"/>
      <c r="AI121" s="1682"/>
      <c r="AJ121" s="1682"/>
      <c r="AK121" s="1682"/>
      <c r="AL121" s="1682"/>
      <c r="AM121" s="1682"/>
      <c r="AN121" s="1682"/>
      <c r="AO121" s="1682"/>
      <c r="AP121" s="1682"/>
      <c r="AQ121" s="1682"/>
      <c r="AR121" s="1682"/>
      <c r="AS121" s="1682"/>
      <c r="AT121" s="1682"/>
      <c r="AU121" s="1682"/>
      <c r="AV121" s="1682"/>
      <c r="AW121" s="1682"/>
      <c r="AX121" s="1682"/>
      <c r="AY121" s="1682"/>
      <c r="AZ121" s="1682"/>
      <c r="BA121" s="1682"/>
      <c r="BB121" s="1682"/>
      <c r="BC121" s="1683"/>
    </row>
    <row r="122" spans="2:55" ht="22.5" hidden="1" customHeight="1" outlineLevel="1">
      <c r="B122" s="1921"/>
      <c r="C122" s="1936" t="s">
        <v>2698</v>
      </c>
      <c r="D122" s="1937"/>
      <c r="E122" s="955" t="str">
        <f ca="1">IF(OR($C122=$C$104,$C122=""),"",VLOOKUP($C122,INDIRECT("電力会社!$I"&amp;電力会社!$O$2&amp;":$O"&amp;電力会社!$Q$2),2,FALSE))</f>
        <v/>
      </c>
      <c r="F122" s="996" t="str">
        <f ca="1">IF(OR($C122=$C$104,$C122=""),"",VLOOKUP($C122,INDIRECT("電力会社!$I"&amp;電力会社!$O$2&amp;":$O"&amp;電力会社!$Q$2),3,FALSE))</f>
        <v/>
      </c>
      <c r="G122" s="996" t="str">
        <f ca="1">IF(OR($C122=$C$104,$C122=""),"",VLOOKUP($C122,INDIRECT("電力会社!$I"&amp;電力会社!$O$2&amp;":$O"&amp;電力会社!$Q$2),4,FALSE))</f>
        <v/>
      </c>
      <c r="H122" s="996" t="str">
        <f ca="1">IF(OR($C122=$C$104,$C122=""),"",VLOOKUP($C122,INDIRECT("電力会社!$I"&amp;電力会社!$O$2&amp;":$O"&amp;電力会社!$Q$2),6,FALSE))</f>
        <v/>
      </c>
      <c r="I122" s="996" t="str">
        <f ca="1">IF(OR($C122=$C$104,$C122=""),"",VLOOKUP($C122,INDIRECT("電力会社!$I"&amp;電力会社!$O$2&amp;":$O"&amp;電力会社!$Q$2),7,FALSE))</f>
        <v/>
      </c>
      <c r="J122" s="975"/>
      <c r="K122" s="374" t="str">
        <f>係数!I122</f>
        <v>千kWh</v>
      </c>
      <c r="L122" s="376">
        <f t="shared" si="3"/>
        <v>0</v>
      </c>
      <c r="M122" s="248"/>
      <c r="N122" s="230"/>
      <c r="O122" s="231"/>
      <c r="P122" s="1681"/>
      <c r="Q122" s="1682"/>
      <c r="R122" s="1682"/>
      <c r="S122" s="1682"/>
      <c r="T122" s="1682"/>
      <c r="U122" s="1682"/>
      <c r="V122" s="1682"/>
      <c r="W122" s="1682"/>
      <c r="X122" s="1682"/>
      <c r="Y122" s="1682"/>
      <c r="Z122" s="1682"/>
      <c r="AA122" s="1682"/>
      <c r="AB122" s="1682"/>
      <c r="AC122" s="1682"/>
      <c r="AD122" s="1682"/>
      <c r="AE122" s="1682"/>
      <c r="AF122" s="1682"/>
      <c r="AG122" s="1682"/>
      <c r="AH122" s="1682"/>
      <c r="AI122" s="1682"/>
      <c r="AJ122" s="1682"/>
      <c r="AK122" s="1682"/>
      <c r="AL122" s="1682"/>
      <c r="AM122" s="1682"/>
      <c r="AN122" s="1682"/>
      <c r="AO122" s="1682"/>
      <c r="AP122" s="1682"/>
      <c r="AQ122" s="1682"/>
      <c r="AR122" s="1682"/>
      <c r="AS122" s="1682"/>
      <c r="AT122" s="1682"/>
      <c r="AU122" s="1682"/>
      <c r="AV122" s="1682"/>
      <c r="AW122" s="1682"/>
      <c r="AX122" s="1682"/>
      <c r="AY122" s="1682"/>
      <c r="AZ122" s="1682"/>
      <c r="BA122" s="1682"/>
      <c r="BB122" s="1682"/>
      <c r="BC122" s="1683"/>
    </row>
    <row r="123" spans="2:55" ht="22.5" hidden="1" customHeight="1" outlineLevel="1">
      <c r="B123" s="1921"/>
      <c r="C123" s="1936" t="s">
        <v>2698</v>
      </c>
      <c r="D123" s="1937"/>
      <c r="E123" s="955" t="str">
        <f ca="1">IF(OR($C123=$C$104,$C123=""),"",VLOOKUP($C123,INDIRECT("電力会社!$I"&amp;電力会社!$O$2&amp;":$O"&amp;電力会社!$Q$2),2,FALSE))</f>
        <v/>
      </c>
      <c r="F123" s="996" t="str">
        <f ca="1">IF(OR($C123=$C$104,$C123=""),"",VLOOKUP($C123,INDIRECT("電力会社!$I"&amp;電力会社!$O$2&amp;":$O"&amp;電力会社!$Q$2),3,FALSE))</f>
        <v/>
      </c>
      <c r="G123" s="996" t="str">
        <f ca="1">IF(OR($C123=$C$104,$C123=""),"",VLOOKUP($C123,INDIRECT("電力会社!$I"&amp;電力会社!$O$2&amp;":$O"&amp;電力会社!$Q$2),4,FALSE))</f>
        <v/>
      </c>
      <c r="H123" s="996" t="str">
        <f ca="1">IF(OR($C123=$C$104,$C123=""),"",VLOOKUP($C123,INDIRECT("電力会社!$I"&amp;電力会社!$O$2&amp;":$O"&amp;電力会社!$Q$2),6,FALSE))</f>
        <v/>
      </c>
      <c r="I123" s="996" t="str">
        <f ca="1">IF(OR($C123=$C$104,$C123=""),"",VLOOKUP($C123,INDIRECT("電力会社!$I"&amp;電力会社!$O$2&amp;":$O"&amp;電力会社!$Q$2),7,FALSE))</f>
        <v/>
      </c>
      <c r="J123" s="975"/>
      <c r="K123" s="374" t="str">
        <f>係数!I123</f>
        <v>千kWh</v>
      </c>
      <c r="L123" s="376">
        <f t="shared" si="3"/>
        <v>0</v>
      </c>
      <c r="M123" s="248"/>
      <c r="N123" s="230"/>
      <c r="O123" s="231"/>
      <c r="P123" s="1681"/>
      <c r="Q123" s="1682"/>
      <c r="R123" s="1682"/>
      <c r="S123" s="1682"/>
      <c r="T123" s="1682"/>
      <c r="U123" s="1682"/>
      <c r="V123" s="1682"/>
      <c r="W123" s="1682"/>
      <c r="X123" s="1682"/>
      <c r="Y123" s="1682"/>
      <c r="Z123" s="1682"/>
      <c r="AA123" s="1682"/>
      <c r="AB123" s="1682"/>
      <c r="AC123" s="1682"/>
      <c r="AD123" s="1682"/>
      <c r="AE123" s="1682"/>
      <c r="AF123" s="1682"/>
      <c r="AG123" s="1682"/>
      <c r="AH123" s="1682"/>
      <c r="AI123" s="1682"/>
      <c r="AJ123" s="1682"/>
      <c r="AK123" s="1682"/>
      <c r="AL123" s="1682"/>
      <c r="AM123" s="1682"/>
      <c r="AN123" s="1682"/>
      <c r="AO123" s="1682"/>
      <c r="AP123" s="1682"/>
      <c r="AQ123" s="1682"/>
      <c r="AR123" s="1682"/>
      <c r="AS123" s="1682"/>
      <c r="AT123" s="1682"/>
      <c r="AU123" s="1682"/>
      <c r="AV123" s="1682"/>
      <c r="AW123" s="1682"/>
      <c r="AX123" s="1682"/>
      <c r="AY123" s="1682"/>
      <c r="AZ123" s="1682"/>
      <c r="BA123" s="1682"/>
      <c r="BB123" s="1682"/>
      <c r="BC123" s="1683"/>
    </row>
    <row r="124" spans="2:55" ht="22.5" hidden="1" customHeight="1" outlineLevel="1" thickBot="1">
      <c r="B124" s="1921"/>
      <c r="C124" s="1962" t="s">
        <v>2698</v>
      </c>
      <c r="D124" s="1963"/>
      <c r="E124" s="955" t="str">
        <f ca="1">IF(OR($C124=$C$104,$C124=""),"",VLOOKUP($C124,INDIRECT("電力会社!$I"&amp;電力会社!$O$2&amp;":$O"&amp;電力会社!$Q$2),2,FALSE))</f>
        <v/>
      </c>
      <c r="F124" s="996" t="str">
        <f ca="1">IF(OR($C124=$C$104,$C124=""),"",VLOOKUP($C124,INDIRECT("電力会社!$I"&amp;電力会社!$O$2&amp;":$O"&amp;電力会社!$Q$2),3,FALSE))</f>
        <v/>
      </c>
      <c r="G124" s="996" t="str">
        <f ca="1">IF(OR($C124=$C$104,$C124=""),"",VLOOKUP($C124,INDIRECT("電力会社!$I"&amp;電力会社!$O$2&amp;":$O"&amp;電力会社!$Q$2),4,FALSE))</f>
        <v/>
      </c>
      <c r="H124" s="996" t="str">
        <f ca="1">IF(OR($C124=$C$104,$C124=""),"",VLOOKUP($C124,INDIRECT("電力会社!$I"&amp;電力会社!$O$2&amp;":$O"&amp;電力会社!$Q$2),6,FALSE))</f>
        <v/>
      </c>
      <c r="I124" s="996" t="str">
        <f ca="1">IF(OR($C124=$C$104,$C124=""),"",VLOOKUP($C124,INDIRECT("電力会社!$I"&amp;電力会社!$O$2&amp;":$O"&amp;電力会社!$Q$2),7,FALSE))</f>
        <v/>
      </c>
      <c r="J124" s="975"/>
      <c r="K124" s="374" t="str">
        <f>係数!I124</f>
        <v>千kWh</v>
      </c>
      <c r="L124" s="376">
        <f t="shared" si="3"/>
        <v>0</v>
      </c>
      <c r="M124" s="248"/>
      <c r="N124" s="230"/>
      <c r="O124" s="231"/>
      <c r="P124" s="1681"/>
      <c r="Q124" s="1682"/>
      <c r="R124" s="1682"/>
      <c r="S124" s="1682"/>
      <c r="T124" s="1682"/>
      <c r="U124" s="1682"/>
      <c r="V124" s="1682"/>
      <c r="W124" s="1682"/>
      <c r="X124" s="1682"/>
      <c r="Y124" s="1682"/>
      <c r="Z124" s="1682"/>
      <c r="AA124" s="1682"/>
      <c r="AB124" s="1682"/>
      <c r="AC124" s="1682"/>
      <c r="AD124" s="1682"/>
      <c r="AE124" s="1682"/>
      <c r="AF124" s="1682"/>
      <c r="AG124" s="1682"/>
      <c r="AH124" s="1682"/>
      <c r="AI124" s="1682"/>
      <c r="AJ124" s="1682"/>
      <c r="AK124" s="1682"/>
      <c r="AL124" s="1682"/>
      <c r="AM124" s="1682"/>
      <c r="AN124" s="1682"/>
      <c r="AO124" s="1682"/>
      <c r="AP124" s="1682"/>
      <c r="AQ124" s="1682"/>
      <c r="AR124" s="1682"/>
      <c r="AS124" s="1682"/>
      <c r="AT124" s="1682"/>
      <c r="AU124" s="1682"/>
      <c r="AV124" s="1682"/>
      <c r="AW124" s="1682"/>
      <c r="AX124" s="1682"/>
      <c r="AY124" s="1682"/>
      <c r="AZ124" s="1682"/>
      <c r="BA124" s="1682"/>
      <c r="BB124" s="1682"/>
      <c r="BC124" s="1683"/>
    </row>
    <row r="125" spans="2:55" ht="114.75" customHeight="1" thickTop="1" thickBot="1">
      <c r="B125" s="1921"/>
      <c r="C125" s="1974" t="s">
        <v>2562</v>
      </c>
      <c r="D125" s="1975"/>
      <c r="E125" s="1976"/>
      <c r="F125" s="1125" t="s">
        <v>3622</v>
      </c>
      <c r="G125" s="1126" t="s">
        <v>3623</v>
      </c>
      <c r="H125" s="989" t="s">
        <v>3711</v>
      </c>
      <c r="I125" s="989" t="s">
        <v>3712</v>
      </c>
      <c r="J125" s="575"/>
      <c r="K125" s="957"/>
      <c r="L125" s="576"/>
      <c r="M125" s="577"/>
      <c r="N125" s="578"/>
      <c r="O125" s="579"/>
      <c r="P125" s="580"/>
      <c r="Q125" s="581"/>
      <c r="R125" s="581"/>
      <c r="S125" s="581"/>
      <c r="T125" s="581"/>
      <c r="U125" s="581"/>
      <c r="V125" s="581"/>
      <c r="W125" s="581"/>
      <c r="X125" s="581"/>
      <c r="Y125" s="581"/>
      <c r="Z125" s="581"/>
      <c r="AA125" s="581"/>
      <c r="AB125" s="581"/>
      <c r="AC125" s="581"/>
      <c r="AD125" s="581"/>
      <c r="AE125" s="581"/>
      <c r="AF125" s="581"/>
      <c r="AG125" s="581"/>
      <c r="AH125" s="581"/>
      <c r="AI125" s="581"/>
      <c r="AJ125" s="581"/>
      <c r="AK125" s="581"/>
      <c r="AL125" s="581"/>
      <c r="AM125" s="581"/>
      <c r="AN125" s="581"/>
      <c r="AO125" s="581"/>
      <c r="AP125" s="581"/>
      <c r="AQ125" s="581"/>
      <c r="AR125" s="581"/>
      <c r="AS125" s="581"/>
      <c r="AT125" s="581"/>
      <c r="AU125" s="581"/>
      <c r="AV125" s="581"/>
      <c r="AW125" s="581"/>
      <c r="AX125" s="581"/>
      <c r="AY125" s="581"/>
      <c r="AZ125" s="581"/>
      <c r="BA125" s="581"/>
      <c r="BB125" s="581"/>
      <c r="BC125" s="582"/>
    </row>
    <row r="126" spans="2:55" ht="22.9" customHeight="1" thickTop="1">
      <c r="B126" s="1921"/>
      <c r="C126" s="2091" t="s">
        <v>3250</v>
      </c>
      <c r="D126" s="2091"/>
      <c r="E126" s="1957"/>
      <c r="F126" s="1048"/>
      <c r="G126" s="1051"/>
      <c r="H126" s="969"/>
      <c r="I126" s="968"/>
      <c r="J126" s="969"/>
      <c r="K126" s="374" t="str">
        <f>係数!I126</f>
        <v>千kWh</v>
      </c>
      <c r="L126" s="376">
        <f t="shared" ref="L126:L129" si="4">SUM(M126:BC126)</f>
        <v>0</v>
      </c>
      <c r="M126" s="248"/>
      <c r="N126" s="230"/>
      <c r="O126" s="231"/>
      <c r="P126" s="1681"/>
      <c r="Q126" s="1682"/>
      <c r="R126" s="1682"/>
      <c r="S126" s="1682"/>
      <c r="T126" s="1682"/>
      <c r="U126" s="1682"/>
      <c r="V126" s="1682"/>
      <c r="W126" s="1682"/>
      <c r="X126" s="1682"/>
      <c r="Y126" s="1682"/>
      <c r="Z126" s="1682"/>
      <c r="AA126" s="1682"/>
      <c r="AB126" s="1682"/>
      <c r="AC126" s="1682"/>
      <c r="AD126" s="1682"/>
      <c r="AE126" s="1682"/>
      <c r="AF126" s="1682"/>
      <c r="AG126" s="1682"/>
      <c r="AH126" s="1682"/>
      <c r="AI126" s="1682"/>
      <c r="AJ126" s="1682"/>
      <c r="AK126" s="1682"/>
      <c r="AL126" s="1682"/>
      <c r="AM126" s="1682"/>
      <c r="AN126" s="1682"/>
      <c r="AO126" s="1682"/>
      <c r="AP126" s="1682"/>
      <c r="AQ126" s="1682"/>
      <c r="AR126" s="1682"/>
      <c r="AS126" s="1682"/>
      <c r="AT126" s="1682"/>
      <c r="AU126" s="1682"/>
      <c r="AV126" s="1682"/>
      <c r="AW126" s="1682"/>
      <c r="AX126" s="1682"/>
      <c r="AY126" s="1682"/>
      <c r="AZ126" s="1682"/>
      <c r="BA126" s="1682"/>
      <c r="BB126" s="1682"/>
      <c r="BC126" s="1683"/>
    </row>
    <row r="127" spans="2:55" ht="22.9" customHeight="1" thickBot="1">
      <c r="B127" s="1921"/>
      <c r="C127" s="1964" t="s">
        <v>3251</v>
      </c>
      <c r="D127" s="1964"/>
      <c r="E127" s="1965"/>
      <c r="F127" s="1049"/>
      <c r="G127" s="1052"/>
      <c r="H127" s="1050"/>
      <c r="I127" s="1047"/>
      <c r="J127" s="969"/>
      <c r="K127" s="374" t="str">
        <f>係数!I127</f>
        <v>千kWh</v>
      </c>
      <c r="L127" s="376">
        <f t="shared" si="4"/>
        <v>0</v>
      </c>
      <c r="M127" s="248"/>
      <c r="N127" s="230"/>
      <c r="O127" s="231"/>
      <c r="P127" s="1681"/>
      <c r="Q127" s="1682"/>
      <c r="R127" s="1682"/>
      <c r="S127" s="1682"/>
      <c r="T127" s="1682"/>
      <c r="U127" s="1682"/>
      <c r="V127" s="1682"/>
      <c r="W127" s="1682"/>
      <c r="X127" s="1682"/>
      <c r="Y127" s="1682"/>
      <c r="Z127" s="1682"/>
      <c r="AA127" s="1682"/>
      <c r="AB127" s="1682"/>
      <c r="AC127" s="1682"/>
      <c r="AD127" s="1682"/>
      <c r="AE127" s="1682"/>
      <c r="AF127" s="1682"/>
      <c r="AG127" s="1682"/>
      <c r="AH127" s="1682"/>
      <c r="AI127" s="1682"/>
      <c r="AJ127" s="1682"/>
      <c r="AK127" s="1682"/>
      <c r="AL127" s="1682"/>
      <c r="AM127" s="1682"/>
      <c r="AN127" s="1682"/>
      <c r="AO127" s="1682"/>
      <c r="AP127" s="1682"/>
      <c r="AQ127" s="1682"/>
      <c r="AR127" s="1682"/>
      <c r="AS127" s="1682"/>
      <c r="AT127" s="1682"/>
      <c r="AU127" s="1682"/>
      <c r="AV127" s="1682"/>
      <c r="AW127" s="1682"/>
      <c r="AX127" s="1682"/>
      <c r="AY127" s="1682"/>
      <c r="AZ127" s="1682"/>
      <c r="BA127" s="1682"/>
      <c r="BB127" s="1682"/>
      <c r="BC127" s="1683"/>
    </row>
    <row r="128" spans="2:55" ht="22.9" customHeight="1" thickTop="1">
      <c r="B128" s="1921"/>
      <c r="C128" s="1966"/>
      <c r="D128" s="1967"/>
      <c r="E128" s="1967"/>
      <c r="F128" s="583"/>
      <c r="G128" s="583"/>
      <c r="H128" s="583"/>
      <c r="I128" s="1044"/>
      <c r="J128" s="969"/>
      <c r="K128" s="374" t="str">
        <f>係数!I128</f>
        <v>千kWh</v>
      </c>
      <c r="L128" s="376">
        <f t="shared" si="4"/>
        <v>0</v>
      </c>
      <c r="M128" s="248"/>
      <c r="N128" s="230"/>
      <c r="O128" s="231"/>
      <c r="P128" s="1681"/>
      <c r="Q128" s="1682"/>
      <c r="R128" s="1682"/>
      <c r="S128" s="1682"/>
      <c r="T128" s="1682"/>
      <c r="U128" s="1682"/>
      <c r="V128" s="1682"/>
      <c r="W128" s="1682"/>
      <c r="X128" s="1682"/>
      <c r="Y128" s="1682"/>
      <c r="Z128" s="1682"/>
      <c r="AA128" s="1682"/>
      <c r="AB128" s="1682"/>
      <c r="AC128" s="1682"/>
      <c r="AD128" s="1682"/>
      <c r="AE128" s="1682"/>
      <c r="AF128" s="1682"/>
      <c r="AG128" s="1682"/>
      <c r="AH128" s="1682"/>
      <c r="AI128" s="1682"/>
      <c r="AJ128" s="1682"/>
      <c r="AK128" s="1682"/>
      <c r="AL128" s="1682"/>
      <c r="AM128" s="1682"/>
      <c r="AN128" s="1682"/>
      <c r="AO128" s="1682"/>
      <c r="AP128" s="1682"/>
      <c r="AQ128" s="1682"/>
      <c r="AR128" s="1682"/>
      <c r="AS128" s="1682"/>
      <c r="AT128" s="1682"/>
      <c r="AU128" s="1682"/>
      <c r="AV128" s="1682"/>
      <c r="AW128" s="1682"/>
      <c r="AX128" s="1682"/>
      <c r="AY128" s="1682"/>
      <c r="AZ128" s="1682"/>
      <c r="BA128" s="1682"/>
      <c r="BB128" s="1682"/>
      <c r="BC128" s="1683"/>
    </row>
    <row r="129" spans="2:55" ht="22.9" customHeight="1">
      <c r="B129" s="1921"/>
      <c r="C129" s="1968"/>
      <c r="D129" s="1969"/>
      <c r="E129" s="1969"/>
      <c r="F129" s="584"/>
      <c r="G129" s="584"/>
      <c r="H129" s="584"/>
      <c r="I129" s="1045"/>
      <c r="J129" s="969"/>
      <c r="K129" s="374" t="str">
        <f>係数!I129</f>
        <v>千kWh</v>
      </c>
      <c r="L129" s="376">
        <f t="shared" si="4"/>
        <v>0</v>
      </c>
      <c r="M129" s="248"/>
      <c r="N129" s="230"/>
      <c r="O129" s="231"/>
      <c r="P129" s="1681"/>
      <c r="Q129" s="1682"/>
      <c r="R129" s="1682"/>
      <c r="S129" s="1682"/>
      <c r="T129" s="1682"/>
      <c r="U129" s="1682"/>
      <c r="V129" s="1682"/>
      <c r="W129" s="1682"/>
      <c r="X129" s="1682"/>
      <c r="Y129" s="1682"/>
      <c r="Z129" s="1682"/>
      <c r="AA129" s="1682"/>
      <c r="AB129" s="1682"/>
      <c r="AC129" s="1682"/>
      <c r="AD129" s="1682"/>
      <c r="AE129" s="1682"/>
      <c r="AF129" s="1682"/>
      <c r="AG129" s="1682"/>
      <c r="AH129" s="1682"/>
      <c r="AI129" s="1682"/>
      <c r="AJ129" s="1682"/>
      <c r="AK129" s="1682"/>
      <c r="AL129" s="1682"/>
      <c r="AM129" s="1682"/>
      <c r="AN129" s="1682"/>
      <c r="AO129" s="1682"/>
      <c r="AP129" s="1682"/>
      <c r="AQ129" s="1682"/>
      <c r="AR129" s="1682"/>
      <c r="AS129" s="1682"/>
      <c r="AT129" s="1682"/>
      <c r="AU129" s="1682"/>
      <c r="AV129" s="1682"/>
      <c r="AW129" s="1682"/>
      <c r="AX129" s="1682"/>
      <c r="AY129" s="1682"/>
      <c r="AZ129" s="1682"/>
      <c r="BA129" s="1682"/>
      <c r="BB129" s="1682"/>
      <c r="BC129" s="1683"/>
    </row>
    <row r="130" spans="2:55" ht="22.9" customHeight="1" thickBot="1">
      <c r="B130" s="1921"/>
      <c r="C130" s="1970"/>
      <c r="D130" s="1971"/>
      <c r="E130" s="1971"/>
      <c r="F130" s="585"/>
      <c r="G130" s="585"/>
      <c r="H130" s="585"/>
      <c r="I130" s="1046"/>
      <c r="J130" s="969"/>
      <c r="K130" s="374" t="str">
        <f>係数!I130</f>
        <v>千kWh</v>
      </c>
      <c r="L130" s="376">
        <f>SUM(M130:BC130)</f>
        <v>0</v>
      </c>
      <c r="M130" s="249"/>
      <c r="N130" s="233"/>
      <c r="O130" s="234"/>
      <c r="P130" s="1681"/>
      <c r="Q130" s="1682"/>
      <c r="R130" s="1682"/>
      <c r="S130" s="1682"/>
      <c r="T130" s="1682"/>
      <c r="U130" s="1682"/>
      <c r="V130" s="1682"/>
      <c r="W130" s="1682"/>
      <c r="X130" s="1682"/>
      <c r="Y130" s="1682"/>
      <c r="Z130" s="1682"/>
      <c r="AA130" s="1682"/>
      <c r="AB130" s="1682"/>
      <c r="AC130" s="1682"/>
      <c r="AD130" s="1682"/>
      <c r="AE130" s="1682"/>
      <c r="AF130" s="1682"/>
      <c r="AG130" s="1682"/>
      <c r="AH130" s="1682"/>
      <c r="AI130" s="1682"/>
      <c r="AJ130" s="1682"/>
      <c r="AK130" s="1682"/>
      <c r="AL130" s="1682"/>
      <c r="AM130" s="1682"/>
      <c r="AN130" s="1682"/>
      <c r="AO130" s="1682"/>
      <c r="AP130" s="1682"/>
      <c r="AQ130" s="1682"/>
      <c r="AR130" s="1682"/>
      <c r="AS130" s="1682"/>
      <c r="AT130" s="1682"/>
      <c r="AU130" s="1682"/>
      <c r="AV130" s="1682"/>
      <c r="AW130" s="1682"/>
      <c r="AX130" s="1682"/>
      <c r="AY130" s="1682"/>
      <c r="AZ130" s="1682"/>
      <c r="BA130" s="1682"/>
      <c r="BB130" s="1682"/>
      <c r="BC130" s="1683"/>
    </row>
    <row r="131" spans="2:55" ht="12.75" customHeight="1" thickTop="1" thickBot="1">
      <c r="B131" s="1921"/>
      <c r="C131" s="1586"/>
      <c r="D131" s="1587"/>
      <c r="E131" s="1587"/>
      <c r="F131" s="1588"/>
      <c r="G131" s="1589"/>
      <c r="H131" s="968"/>
      <c r="I131" s="990"/>
      <c r="J131" s="990"/>
      <c r="K131" s="1590"/>
      <c r="L131" s="1591"/>
      <c r="M131" s="1585"/>
      <c r="N131" s="1592"/>
      <c r="O131" s="1593"/>
      <c r="P131" s="1594"/>
      <c r="Q131" s="1595"/>
      <c r="R131" s="1595"/>
      <c r="S131" s="1595"/>
      <c r="T131" s="1595"/>
      <c r="U131" s="1595"/>
      <c r="V131" s="1595"/>
      <c r="W131" s="1595"/>
      <c r="X131" s="1595"/>
      <c r="Y131" s="1595"/>
      <c r="Z131" s="1595"/>
      <c r="AA131" s="1595"/>
      <c r="AB131" s="1595"/>
      <c r="AC131" s="1595"/>
      <c r="AD131" s="1595"/>
      <c r="AE131" s="1595"/>
      <c r="AF131" s="1595"/>
      <c r="AG131" s="1595"/>
      <c r="AH131" s="1595"/>
      <c r="AI131" s="1595"/>
      <c r="AJ131" s="1595"/>
      <c r="AK131" s="1595"/>
      <c r="AL131" s="1595"/>
      <c r="AM131" s="1595"/>
      <c r="AN131" s="1595"/>
      <c r="AO131" s="1595"/>
      <c r="AP131" s="1595"/>
      <c r="AQ131" s="1595"/>
      <c r="AR131" s="1595"/>
      <c r="AS131" s="1595"/>
      <c r="AT131" s="1595"/>
      <c r="AU131" s="1595"/>
      <c r="AV131" s="1595"/>
      <c r="AW131" s="1595"/>
      <c r="AX131" s="1595"/>
      <c r="AY131" s="1595"/>
      <c r="AZ131" s="1595"/>
      <c r="BA131" s="1595"/>
      <c r="BB131" s="1595"/>
      <c r="BC131" s="963"/>
    </row>
    <row r="132" spans="2:55" ht="15" customHeight="1" thickTop="1">
      <c r="B132" s="1921"/>
      <c r="C132" s="1964" t="s">
        <v>3252</v>
      </c>
      <c r="D132" s="1957" t="s">
        <v>3253</v>
      </c>
      <c r="E132" s="1958"/>
      <c r="F132" s="1958"/>
      <c r="G132" s="1979"/>
      <c r="H132" s="968"/>
      <c r="I132" s="990"/>
      <c r="J132" s="990"/>
      <c r="K132" s="374" t="str">
        <f>係数!I132</f>
        <v>千kWh</v>
      </c>
      <c r="L132" s="376">
        <f>SUM(M132:BC132)</f>
        <v>0</v>
      </c>
      <c r="M132" s="247"/>
      <c r="N132" s="227"/>
      <c r="O132" s="228"/>
      <c r="P132" s="1687"/>
      <c r="Q132" s="1682"/>
      <c r="R132" s="1682"/>
      <c r="S132" s="1682"/>
      <c r="T132" s="1682"/>
      <c r="U132" s="1682"/>
      <c r="V132" s="1682"/>
      <c r="W132" s="1682"/>
      <c r="X132" s="1682"/>
      <c r="Y132" s="1682"/>
      <c r="Z132" s="1682"/>
      <c r="AA132" s="1682"/>
      <c r="AB132" s="1682"/>
      <c r="AC132" s="1682"/>
      <c r="AD132" s="1682"/>
      <c r="AE132" s="1682"/>
      <c r="AF132" s="1682"/>
      <c r="AG132" s="1682"/>
      <c r="AH132" s="1682"/>
      <c r="AI132" s="1682"/>
      <c r="AJ132" s="1682"/>
      <c r="AK132" s="1682"/>
      <c r="AL132" s="1682"/>
      <c r="AM132" s="1682"/>
      <c r="AN132" s="1682"/>
      <c r="AO132" s="1682"/>
      <c r="AP132" s="1682"/>
      <c r="AQ132" s="1682"/>
      <c r="AR132" s="1682"/>
      <c r="AS132" s="1682"/>
      <c r="AT132" s="1682"/>
      <c r="AU132" s="1682"/>
      <c r="AV132" s="1682"/>
      <c r="AW132" s="1682"/>
      <c r="AX132" s="1682"/>
      <c r="AY132" s="1682"/>
      <c r="AZ132" s="1682"/>
      <c r="BA132" s="1682"/>
      <c r="BB132" s="1682"/>
      <c r="BC132" s="1683"/>
    </row>
    <row r="133" spans="2:55" ht="15" customHeight="1">
      <c r="B133" s="1921"/>
      <c r="C133" s="2095"/>
      <c r="D133" s="1957" t="s">
        <v>3254</v>
      </c>
      <c r="E133" s="1958"/>
      <c r="F133" s="1958"/>
      <c r="G133" s="1979"/>
      <c r="H133" s="968"/>
      <c r="I133" s="990"/>
      <c r="J133" s="990"/>
      <c r="K133" s="374" t="str">
        <f>係数!I133</f>
        <v>千kWh</v>
      </c>
      <c r="L133" s="376">
        <f t="shared" ref="L133:L140" si="5">SUM(M133:BC133)</f>
        <v>0</v>
      </c>
      <c r="M133" s="248"/>
      <c r="N133" s="230"/>
      <c r="O133" s="231"/>
      <c r="P133" s="1687"/>
      <c r="Q133" s="1682"/>
      <c r="R133" s="1682"/>
      <c r="S133" s="1682"/>
      <c r="T133" s="1682"/>
      <c r="U133" s="1682"/>
      <c r="V133" s="1682"/>
      <c r="W133" s="1682"/>
      <c r="X133" s="1682"/>
      <c r="Y133" s="1682"/>
      <c r="Z133" s="1682"/>
      <c r="AA133" s="1682"/>
      <c r="AB133" s="1682"/>
      <c r="AC133" s="1682"/>
      <c r="AD133" s="1682"/>
      <c r="AE133" s="1682"/>
      <c r="AF133" s="1682"/>
      <c r="AG133" s="1682"/>
      <c r="AH133" s="1682"/>
      <c r="AI133" s="1682"/>
      <c r="AJ133" s="1682"/>
      <c r="AK133" s="1682"/>
      <c r="AL133" s="1682"/>
      <c r="AM133" s="1682"/>
      <c r="AN133" s="1682"/>
      <c r="AO133" s="1682"/>
      <c r="AP133" s="1682"/>
      <c r="AQ133" s="1682"/>
      <c r="AR133" s="1682"/>
      <c r="AS133" s="1682"/>
      <c r="AT133" s="1682"/>
      <c r="AU133" s="1682"/>
      <c r="AV133" s="1682"/>
      <c r="AW133" s="1682"/>
      <c r="AX133" s="1682"/>
      <c r="AY133" s="1682"/>
      <c r="AZ133" s="1682"/>
      <c r="BA133" s="1682"/>
      <c r="BB133" s="1682"/>
      <c r="BC133" s="1683"/>
    </row>
    <row r="134" spans="2:55" ht="15" customHeight="1">
      <c r="B134" s="1921"/>
      <c r="C134" s="2095"/>
      <c r="D134" s="1957" t="s">
        <v>3255</v>
      </c>
      <c r="E134" s="1958"/>
      <c r="F134" s="1958"/>
      <c r="G134" s="1979"/>
      <c r="H134" s="968"/>
      <c r="I134" s="990"/>
      <c r="J134" s="990"/>
      <c r="K134" s="374" t="str">
        <f>係数!I134</f>
        <v>千kWh</v>
      </c>
      <c r="L134" s="376">
        <f t="shared" si="5"/>
        <v>0</v>
      </c>
      <c r="M134" s="248"/>
      <c r="N134" s="230"/>
      <c r="O134" s="231"/>
      <c r="P134" s="1687"/>
      <c r="Q134" s="1682"/>
      <c r="R134" s="1682"/>
      <c r="S134" s="1682"/>
      <c r="T134" s="1682"/>
      <c r="U134" s="1682"/>
      <c r="V134" s="1682"/>
      <c r="W134" s="1682"/>
      <c r="X134" s="1682"/>
      <c r="Y134" s="1682"/>
      <c r="Z134" s="1682"/>
      <c r="AA134" s="1682"/>
      <c r="AB134" s="1682"/>
      <c r="AC134" s="1682"/>
      <c r="AD134" s="1682"/>
      <c r="AE134" s="1682"/>
      <c r="AF134" s="1682"/>
      <c r="AG134" s="1682"/>
      <c r="AH134" s="1682"/>
      <c r="AI134" s="1682"/>
      <c r="AJ134" s="1682"/>
      <c r="AK134" s="1682"/>
      <c r="AL134" s="1682"/>
      <c r="AM134" s="1682"/>
      <c r="AN134" s="1682"/>
      <c r="AO134" s="1682"/>
      <c r="AP134" s="1682"/>
      <c r="AQ134" s="1682"/>
      <c r="AR134" s="1682"/>
      <c r="AS134" s="1682"/>
      <c r="AT134" s="1682"/>
      <c r="AU134" s="1682"/>
      <c r="AV134" s="1682"/>
      <c r="AW134" s="1682"/>
      <c r="AX134" s="1682"/>
      <c r="AY134" s="1682"/>
      <c r="AZ134" s="1682"/>
      <c r="BA134" s="1682"/>
      <c r="BB134" s="1682"/>
      <c r="BC134" s="1683"/>
    </row>
    <row r="135" spans="2:55" ht="15" customHeight="1" thickBot="1">
      <c r="B135" s="1921"/>
      <c r="C135" s="2095"/>
      <c r="D135" s="1957" t="s">
        <v>3256</v>
      </c>
      <c r="E135" s="1958"/>
      <c r="F135" s="1977"/>
      <c r="G135" s="1978"/>
      <c r="H135" s="968"/>
      <c r="I135" s="990"/>
      <c r="J135" s="990"/>
      <c r="K135" s="374" t="str">
        <f>係数!I135</f>
        <v>千kWh</v>
      </c>
      <c r="L135" s="376">
        <f t="shared" si="5"/>
        <v>0</v>
      </c>
      <c r="M135" s="248"/>
      <c r="N135" s="230"/>
      <c r="O135" s="231"/>
      <c r="P135" s="1687"/>
      <c r="Q135" s="1682"/>
      <c r="R135" s="1682"/>
      <c r="S135" s="1682"/>
      <c r="T135" s="1682"/>
      <c r="U135" s="1682"/>
      <c r="V135" s="1682"/>
      <c r="W135" s="1682"/>
      <c r="X135" s="1682"/>
      <c r="Y135" s="1682"/>
      <c r="Z135" s="1682"/>
      <c r="AA135" s="1682"/>
      <c r="AB135" s="1682"/>
      <c r="AC135" s="1682"/>
      <c r="AD135" s="1682"/>
      <c r="AE135" s="1682"/>
      <c r="AF135" s="1682"/>
      <c r="AG135" s="1682"/>
      <c r="AH135" s="1682"/>
      <c r="AI135" s="1682"/>
      <c r="AJ135" s="1682"/>
      <c r="AK135" s="1682"/>
      <c r="AL135" s="1682"/>
      <c r="AM135" s="1682"/>
      <c r="AN135" s="1682"/>
      <c r="AO135" s="1682"/>
      <c r="AP135" s="1682"/>
      <c r="AQ135" s="1682"/>
      <c r="AR135" s="1682"/>
      <c r="AS135" s="1682"/>
      <c r="AT135" s="1682"/>
      <c r="AU135" s="1682"/>
      <c r="AV135" s="1682"/>
      <c r="AW135" s="1682"/>
      <c r="AX135" s="1682"/>
      <c r="AY135" s="1682"/>
      <c r="AZ135" s="1682"/>
      <c r="BA135" s="1682"/>
      <c r="BB135" s="1682"/>
      <c r="BC135" s="1683"/>
    </row>
    <row r="136" spans="2:55" ht="15" customHeight="1" thickTop="1">
      <c r="B136" s="1921"/>
      <c r="C136" s="2095"/>
      <c r="D136" s="1957" t="s">
        <v>3261</v>
      </c>
      <c r="E136" s="1958"/>
      <c r="F136" s="1972"/>
      <c r="G136" s="1973"/>
      <c r="H136" s="969"/>
      <c r="I136" s="990"/>
      <c r="J136" s="990"/>
      <c r="K136" s="374" t="str">
        <f>係数!I136</f>
        <v>千kWh</v>
      </c>
      <c r="L136" s="376">
        <f t="shared" si="5"/>
        <v>0</v>
      </c>
      <c r="M136" s="248"/>
      <c r="N136" s="230"/>
      <c r="O136" s="231"/>
      <c r="P136" s="1687"/>
      <c r="Q136" s="1682"/>
      <c r="R136" s="1682"/>
      <c r="S136" s="1682"/>
      <c r="T136" s="1682"/>
      <c r="U136" s="1682"/>
      <c r="V136" s="1682"/>
      <c r="W136" s="1682"/>
      <c r="X136" s="1682"/>
      <c r="Y136" s="1682"/>
      <c r="Z136" s="1682"/>
      <c r="AA136" s="1682"/>
      <c r="AB136" s="1682"/>
      <c r="AC136" s="1682"/>
      <c r="AD136" s="1682"/>
      <c r="AE136" s="1682"/>
      <c r="AF136" s="1682"/>
      <c r="AG136" s="1682"/>
      <c r="AH136" s="1682"/>
      <c r="AI136" s="1682"/>
      <c r="AJ136" s="1682"/>
      <c r="AK136" s="1682"/>
      <c r="AL136" s="1682"/>
      <c r="AM136" s="1682"/>
      <c r="AN136" s="1682"/>
      <c r="AO136" s="1682"/>
      <c r="AP136" s="1682"/>
      <c r="AQ136" s="1682"/>
      <c r="AR136" s="1682"/>
      <c r="AS136" s="1682"/>
      <c r="AT136" s="1682"/>
      <c r="AU136" s="1682"/>
      <c r="AV136" s="1682"/>
      <c r="AW136" s="1682"/>
      <c r="AX136" s="1682"/>
      <c r="AY136" s="1682"/>
      <c r="AZ136" s="1682"/>
      <c r="BA136" s="1682"/>
      <c r="BB136" s="1682"/>
      <c r="BC136" s="1683"/>
    </row>
    <row r="137" spans="2:55" ht="15" customHeight="1">
      <c r="B137" s="1921"/>
      <c r="C137" s="2095"/>
      <c r="D137" s="1957" t="s">
        <v>3257</v>
      </c>
      <c r="E137" s="1958"/>
      <c r="F137" s="1961"/>
      <c r="G137" s="1960"/>
      <c r="H137" s="969"/>
      <c r="I137" s="990"/>
      <c r="J137" s="990"/>
      <c r="K137" s="374" t="str">
        <f>係数!I137</f>
        <v>千kWh</v>
      </c>
      <c r="L137" s="376">
        <f t="shared" si="5"/>
        <v>0</v>
      </c>
      <c r="M137" s="248"/>
      <c r="N137" s="230"/>
      <c r="O137" s="231"/>
      <c r="P137" s="1687"/>
      <c r="Q137" s="1682"/>
      <c r="R137" s="1682"/>
      <c r="S137" s="1682"/>
      <c r="T137" s="1682"/>
      <c r="U137" s="1682"/>
      <c r="V137" s="1682"/>
      <c r="W137" s="1682"/>
      <c r="X137" s="1682"/>
      <c r="Y137" s="1682"/>
      <c r="Z137" s="1682"/>
      <c r="AA137" s="1682"/>
      <c r="AB137" s="1682"/>
      <c r="AC137" s="1682"/>
      <c r="AD137" s="1682"/>
      <c r="AE137" s="1682"/>
      <c r="AF137" s="1682"/>
      <c r="AG137" s="1682"/>
      <c r="AH137" s="1682"/>
      <c r="AI137" s="1682"/>
      <c r="AJ137" s="1682"/>
      <c r="AK137" s="1682"/>
      <c r="AL137" s="1682"/>
      <c r="AM137" s="1682"/>
      <c r="AN137" s="1682"/>
      <c r="AO137" s="1682"/>
      <c r="AP137" s="1682"/>
      <c r="AQ137" s="1682"/>
      <c r="AR137" s="1682"/>
      <c r="AS137" s="1682"/>
      <c r="AT137" s="1682"/>
      <c r="AU137" s="1682"/>
      <c r="AV137" s="1682"/>
      <c r="AW137" s="1682"/>
      <c r="AX137" s="1682"/>
      <c r="AY137" s="1682"/>
      <c r="AZ137" s="1682"/>
      <c r="BA137" s="1682"/>
      <c r="BB137" s="1682"/>
      <c r="BC137" s="1683"/>
    </row>
    <row r="138" spans="2:55" ht="15" customHeight="1">
      <c r="B138" s="1921"/>
      <c r="C138" s="2095"/>
      <c r="D138" s="1957" t="s">
        <v>3258</v>
      </c>
      <c r="E138" s="1958"/>
      <c r="F138" s="1959"/>
      <c r="G138" s="1960"/>
      <c r="H138" s="969"/>
      <c r="I138" s="990"/>
      <c r="J138" s="990"/>
      <c r="K138" s="374" t="str">
        <f>係数!I138</f>
        <v>千kWh</v>
      </c>
      <c r="L138" s="376">
        <f t="shared" si="5"/>
        <v>0</v>
      </c>
      <c r="M138" s="248"/>
      <c r="N138" s="230"/>
      <c r="O138" s="231"/>
      <c r="P138" s="1687"/>
      <c r="Q138" s="1682"/>
      <c r="R138" s="1682"/>
      <c r="S138" s="1682"/>
      <c r="T138" s="1682"/>
      <c r="U138" s="1682"/>
      <c r="V138" s="1682"/>
      <c r="W138" s="1682"/>
      <c r="X138" s="1682"/>
      <c r="Y138" s="1682"/>
      <c r="Z138" s="1682"/>
      <c r="AA138" s="1682"/>
      <c r="AB138" s="1682"/>
      <c r="AC138" s="1682"/>
      <c r="AD138" s="1682"/>
      <c r="AE138" s="1682"/>
      <c r="AF138" s="1682"/>
      <c r="AG138" s="1682"/>
      <c r="AH138" s="1682"/>
      <c r="AI138" s="1682"/>
      <c r="AJ138" s="1682"/>
      <c r="AK138" s="1682"/>
      <c r="AL138" s="1682"/>
      <c r="AM138" s="1682"/>
      <c r="AN138" s="1682"/>
      <c r="AO138" s="1682"/>
      <c r="AP138" s="1682"/>
      <c r="AQ138" s="1682"/>
      <c r="AR138" s="1682"/>
      <c r="AS138" s="1682"/>
      <c r="AT138" s="1682"/>
      <c r="AU138" s="1682"/>
      <c r="AV138" s="1682"/>
      <c r="AW138" s="1682"/>
      <c r="AX138" s="1682"/>
      <c r="AY138" s="1682"/>
      <c r="AZ138" s="1682"/>
      <c r="BA138" s="1682"/>
      <c r="BB138" s="1682"/>
      <c r="BC138" s="1683"/>
    </row>
    <row r="139" spans="2:55" ht="15" customHeight="1">
      <c r="B139" s="1921"/>
      <c r="C139" s="2095"/>
      <c r="D139" s="1957" t="s">
        <v>3259</v>
      </c>
      <c r="E139" s="1958"/>
      <c r="F139" s="1959"/>
      <c r="G139" s="1960"/>
      <c r="H139" s="969"/>
      <c r="I139" s="990"/>
      <c r="J139" s="990"/>
      <c r="K139" s="374" t="str">
        <f>係数!I139</f>
        <v>千kWh</v>
      </c>
      <c r="L139" s="376">
        <f t="shared" si="5"/>
        <v>0</v>
      </c>
      <c r="M139" s="248"/>
      <c r="N139" s="230"/>
      <c r="O139" s="231"/>
      <c r="P139" s="1687"/>
      <c r="Q139" s="1682"/>
      <c r="R139" s="1682"/>
      <c r="S139" s="1682"/>
      <c r="T139" s="1682"/>
      <c r="U139" s="1682"/>
      <c r="V139" s="1682"/>
      <c r="W139" s="1682"/>
      <c r="X139" s="1682"/>
      <c r="Y139" s="1682"/>
      <c r="Z139" s="1682"/>
      <c r="AA139" s="1682"/>
      <c r="AB139" s="1682"/>
      <c r="AC139" s="1682"/>
      <c r="AD139" s="1682"/>
      <c r="AE139" s="1682"/>
      <c r="AF139" s="1682"/>
      <c r="AG139" s="1682"/>
      <c r="AH139" s="1682"/>
      <c r="AI139" s="1682"/>
      <c r="AJ139" s="1682"/>
      <c r="AK139" s="1682"/>
      <c r="AL139" s="1682"/>
      <c r="AM139" s="1682"/>
      <c r="AN139" s="1682"/>
      <c r="AO139" s="1682"/>
      <c r="AP139" s="1682"/>
      <c r="AQ139" s="1682"/>
      <c r="AR139" s="1682"/>
      <c r="AS139" s="1682"/>
      <c r="AT139" s="1682"/>
      <c r="AU139" s="1682"/>
      <c r="AV139" s="1682"/>
      <c r="AW139" s="1682"/>
      <c r="AX139" s="1682"/>
      <c r="AY139" s="1682"/>
      <c r="AZ139" s="1682"/>
      <c r="BA139" s="1682"/>
      <c r="BB139" s="1682"/>
      <c r="BC139" s="1683"/>
    </row>
    <row r="140" spans="2:55" ht="15" customHeight="1" thickBot="1">
      <c r="B140" s="1921"/>
      <c r="C140" s="2096"/>
      <c r="D140" s="1957" t="s">
        <v>3260</v>
      </c>
      <c r="E140" s="1958"/>
      <c r="F140" s="1942"/>
      <c r="G140" s="1943"/>
      <c r="H140" s="991"/>
      <c r="I140" s="968"/>
      <c r="J140" s="968"/>
      <c r="K140" s="374" t="str">
        <f>係数!I140</f>
        <v>千kWh</v>
      </c>
      <c r="L140" s="376">
        <f t="shared" si="5"/>
        <v>0</v>
      </c>
      <c r="M140" s="249"/>
      <c r="N140" s="233"/>
      <c r="O140" s="234"/>
      <c r="P140" s="1688"/>
      <c r="Q140" s="1689"/>
      <c r="R140" s="1689"/>
      <c r="S140" s="1689"/>
      <c r="T140" s="1689"/>
      <c r="U140" s="1689"/>
      <c r="V140" s="1689"/>
      <c r="W140" s="1689"/>
      <c r="X140" s="1689"/>
      <c r="Y140" s="1689"/>
      <c r="Z140" s="1689"/>
      <c r="AA140" s="1689"/>
      <c r="AB140" s="1689"/>
      <c r="AC140" s="1689"/>
      <c r="AD140" s="1689"/>
      <c r="AE140" s="1689"/>
      <c r="AF140" s="1689"/>
      <c r="AG140" s="1689"/>
      <c r="AH140" s="1689"/>
      <c r="AI140" s="1689"/>
      <c r="AJ140" s="1689"/>
      <c r="AK140" s="1689"/>
      <c r="AL140" s="1689"/>
      <c r="AM140" s="1689"/>
      <c r="AN140" s="1689"/>
      <c r="AO140" s="1689"/>
      <c r="AP140" s="1689"/>
      <c r="AQ140" s="1689"/>
      <c r="AR140" s="1689"/>
      <c r="AS140" s="1689"/>
      <c r="AT140" s="1689"/>
      <c r="AU140" s="1689"/>
      <c r="AV140" s="1689"/>
      <c r="AW140" s="1689"/>
      <c r="AX140" s="1689"/>
      <c r="AY140" s="1689"/>
      <c r="AZ140" s="1689"/>
      <c r="BA140" s="1689"/>
      <c r="BB140" s="1689"/>
      <c r="BC140" s="1690"/>
    </row>
    <row r="141" spans="2:55" ht="23.25" customHeight="1" thickTop="1">
      <c r="B141" s="1921"/>
      <c r="C141" s="1938" t="s">
        <v>1971</v>
      </c>
      <c r="D141" s="1939"/>
      <c r="E141" s="1939"/>
      <c r="F141" s="1939"/>
      <c r="G141" s="1939"/>
      <c r="H141" s="1939"/>
      <c r="I141" s="1940"/>
      <c r="J141" s="1941"/>
      <c r="K141" s="1004" t="s">
        <v>213</v>
      </c>
      <c r="L141" s="788">
        <f>SUM(M141:BC141)</f>
        <v>0</v>
      </c>
      <c r="M141" s="1738">
        <f>SUM(M105:M140)</f>
        <v>0</v>
      </c>
      <c r="N141" s="1738">
        <f t="shared" ref="N141:BC141" si="6">SUM(N105:N140)</f>
        <v>0</v>
      </c>
      <c r="O141" s="1738">
        <f t="shared" si="6"/>
        <v>0</v>
      </c>
      <c r="P141" s="1738">
        <f t="shared" si="6"/>
        <v>0</v>
      </c>
      <c r="Q141" s="1738">
        <f t="shared" si="6"/>
        <v>0</v>
      </c>
      <c r="R141" s="1738">
        <f t="shared" si="6"/>
        <v>0</v>
      </c>
      <c r="S141" s="1738">
        <f t="shared" si="6"/>
        <v>0</v>
      </c>
      <c r="T141" s="1738">
        <f t="shared" si="6"/>
        <v>0</v>
      </c>
      <c r="U141" s="1738">
        <f t="shared" si="6"/>
        <v>0</v>
      </c>
      <c r="V141" s="1738">
        <f t="shared" si="6"/>
        <v>0</v>
      </c>
      <c r="W141" s="1738">
        <f t="shared" si="6"/>
        <v>0</v>
      </c>
      <c r="X141" s="1738">
        <f t="shared" si="6"/>
        <v>0</v>
      </c>
      <c r="Y141" s="1738">
        <f t="shared" si="6"/>
        <v>0</v>
      </c>
      <c r="Z141" s="1738">
        <f t="shared" si="6"/>
        <v>0</v>
      </c>
      <c r="AA141" s="1738">
        <f t="shared" si="6"/>
        <v>0</v>
      </c>
      <c r="AB141" s="1738">
        <f t="shared" si="6"/>
        <v>0</v>
      </c>
      <c r="AC141" s="1738">
        <f t="shared" si="6"/>
        <v>0</v>
      </c>
      <c r="AD141" s="1738">
        <f t="shared" si="6"/>
        <v>0</v>
      </c>
      <c r="AE141" s="1738">
        <f t="shared" si="6"/>
        <v>0</v>
      </c>
      <c r="AF141" s="1738">
        <f t="shared" si="6"/>
        <v>0</v>
      </c>
      <c r="AG141" s="1738">
        <f t="shared" si="6"/>
        <v>0</v>
      </c>
      <c r="AH141" s="1738">
        <f t="shared" si="6"/>
        <v>0</v>
      </c>
      <c r="AI141" s="1738">
        <f t="shared" si="6"/>
        <v>0</v>
      </c>
      <c r="AJ141" s="1738">
        <f t="shared" si="6"/>
        <v>0</v>
      </c>
      <c r="AK141" s="1738">
        <f t="shared" si="6"/>
        <v>0</v>
      </c>
      <c r="AL141" s="1738">
        <f t="shared" si="6"/>
        <v>0</v>
      </c>
      <c r="AM141" s="1738">
        <f t="shared" si="6"/>
        <v>0</v>
      </c>
      <c r="AN141" s="1738">
        <f t="shared" si="6"/>
        <v>0</v>
      </c>
      <c r="AO141" s="1738">
        <f t="shared" si="6"/>
        <v>0</v>
      </c>
      <c r="AP141" s="1738">
        <f t="shared" si="6"/>
        <v>0</v>
      </c>
      <c r="AQ141" s="1738">
        <f t="shared" si="6"/>
        <v>0</v>
      </c>
      <c r="AR141" s="1738">
        <f t="shared" si="6"/>
        <v>0</v>
      </c>
      <c r="AS141" s="1738">
        <f t="shared" si="6"/>
        <v>0</v>
      </c>
      <c r="AT141" s="1738">
        <f t="shared" si="6"/>
        <v>0</v>
      </c>
      <c r="AU141" s="1738">
        <f t="shared" si="6"/>
        <v>0</v>
      </c>
      <c r="AV141" s="1738">
        <f t="shared" si="6"/>
        <v>0</v>
      </c>
      <c r="AW141" s="1738">
        <f t="shared" si="6"/>
        <v>0</v>
      </c>
      <c r="AX141" s="1738">
        <f t="shared" si="6"/>
        <v>0</v>
      </c>
      <c r="AY141" s="1738">
        <f t="shared" si="6"/>
        <v>0</v>
      </c>
      <c r="AZ141" s="1738">
        <f t="shared" si="6"/>
        <v>0</v>
      </c>
      <c r="BA141" s="1738">
        <f t="shared" si="6"/>
        <v>0</v>
      </c>
      <c r="BB141" s="1738">
        <f t="shared" si="6"/>
        <v>0</v>
      </c>
      <c r="BC141" s="1738">
        <f t="shared" si="6"/>
        <v>0</v>
      </c>
    </row>
    <row r="142" spans="2:55" ht="20.45" customHeight="1">
      <c r="B142" s="1921"/>
      <c r="C142" s="1923" t="s">
        <v>3312</v>
      </c>
      <c r="D142" s="2099"/>
      <c r="E142" s="2099"/>
      <c r="F142" s="2099"/>
      <c r="G142" s="2099"/>
      <c r="H142" s="2099"/>
      <c r="I142" s="2099"/>
      <c r="J142" s="2100"/>
      <c r="K142" s="1359" t="s">
        <v>2653</v>
      </c>
      <c r="L142" s="1089">
        <f ca="1">SUM(M142:BC142)</f>
        <v>0</v>
      </c>
      <c r="M142" s="1739">
        <f ca="1">INDIRECT("o"&amp;M$26&amp;"!T23")</f>
        <v>0</v>
      </c>
      <c r="N142" s="1739">
        <f ca="1">INDIRECT("o"&amp;N$26&amp;"!T23")</f>
        <v>0</v>
      </c>
      <c r="O142" s="1739">
        <f t="shared" ref="O142:BC142" ca="1" si="7">INDIRECT("o"&amp;O$26&amp;"!T23")</f>
        <v>0</v>
      </c>
      <c r="P142" s="1739">
        <f t="shared" ca="1" si="7"/>
        <v>0</v>
      </c>
      <c r="Q142" s="1739">
        <f t="shared" ca="1" si="7"/>
        <v>0</v>
      </c>
      <c r="R142" s="1739">
        <f t="shared" ca="1" si="7"/>
        <v>0</v>
      </c>
      <c r="S142" s="1739">
        <f t="shared" ca="1" si="7"/>
        <v>0</v>
      </c>
      <c r="T142" s="1739">
        <f t="shared" ca="1" si="7"/>
        <v>0</v>
      </c>
      <c r="U142" s="1739">
        <f t="shared" ca="1" si="7"/>
        <v>0</v>
      </c>
      <c r="V142" s="1739">
        <f t="shared" ca="1" si="7"/>
        <v>0</v>
      </c>
      <c r="W142" s="1739">
        <f t="shared" ca="1" si="7"/>
        <v>0</v>
      </c>
      <c r="X142" s="1739">
        <f t="shared" ca="1" si="7"/>
        <v>0</v>
      </c>
      <c r="Y142" s="1739">
        <f t="shared" ca="1" si="7"/>
        <v>0</v>
      </c>
      <c r="Z142" s="1739">
        <f t="shared" ca="1" si="7"/>
        <v>0</v>
      </c>
      <c r="AA142" s="1739">
        <f t="shared" ca="1" si="7"/>
        <v>0</v>
      </c>
      <c r="AB142" s="1739">
        <f t="shared" ca="1" si="7"/>
        <v>0</v>
      </c>
      <c r="AC142" s="1739">
        <f t="shared" ca="1" si="7"/>
        <v>0</v>
      </c>
      <c r="AD142" s="1739">
        <f t="shared" ca="1" si="7"/>
        <v>0</v>
      </c>
      <c r="AE142" s="1739">
        <f t="shared" ca="1" si="7"/>
        <v>0</v>
      </c>
      <c r="AF142" s="1739">
        <f t="shared" ca="1" si="7"/>
        <v>0</v>
      </c>
      <c r="AG142" s="1739">
        <f t="shared" ca="1" si="7"/>
        <v>0</v>
      </c>
      <c r="AH142" s="1739">
        <f t="shared" ca="1" si="7"/>
        <v>0</v>
      </c>
      <c r="AI142" s="1739">
        <f t="shared" ca="1" si="7"/>
        <v>0</v>
      </c>
      <c r="AJ142" s="1739">
        <f t="shared" ca="1" si="7"/>
        <v>0</v>
      </c>
      <c r="AK142" s="1739">
        <f t="shared" ca="1" si="7"/>
        <v>0</v>
      </c>
      <c r="AL142" s="1739">
        <f t="shared" ca="1" si="7"/>
        <v>0</v>
      </c>
      <c r="AM142" s="1739">
        <f t="shared" ca="1" si="7"/>
        <v>0</v>
      </c>
      <c r="AN142" s="1739">
        <f t="shared" ca="1" si="7"/>
        <v>0</v>
      </c>
      <c r="AO142" s="1739">
        <f t="shared" ca="1" si="7"/>
        <v>0</v>
      </c>
      <c r="AP142" s="1739">
        <f t="shared" ca="1" si="7"/>
        <v>0</v>
      </c>
      <c r="AQ142" s="1739">
        <f t="shared" ca="1" si="7"/>
        <v>0</v>
      </c>
      <c r="AR142" s="1739">
        <f t="shared" ca="1" si="7"/>
        <v>0</v>
      </c>
      <c r="AS142" s="1739">
        <f t="shared" ca="1" si="7"/>
        <v>0</v>
      </c>
      <c r="AT142" s="1739">
        <f t="shared" ca="1" si="7"/>
        <v>0</v>
      </c>
      <c r="AU142" s="1739">
        <f t="shared" ca="1" si="7"/>
        <v>0</v>
      </c>
      <c r="AV142" s="1739">
        <f t="shared" ca="1" si="7"/>
        <v>0</v>
      </c>
      <c r="AW142" s="1739">
        <f t="shared" ca="1" si="7"/>
        <v>0</v>
      </c>
      <c r="AX142" s="1739">
        <f t="shared" ca="1" si="7"/>
        <v>0</v>
      </c>
      <c r="AY142" s="1739">
        <f t="shared" ca="1" si="7"/>
        <v>0</v>
      </c>
      <c r="AZ142" s="1739">
        <f t="shared" ca="1" si="7"/>
        <v>0</v>
      </c>
      <c r="BA142" s="1739">
        <f t="shared" ca="1" si="7"/>
        <v>0</v>
      </c>
      <c r="BB142" s="1739">
        <f t="shared" ca="1" si="7"/>
        <v>0</v>
      </c>
      <c r="BC142" s="1739">
        <f t="shared" ca="1" si="7"/>
        <v>0</v>
      </c>
    </row>
    <row r="143" spans="2:55" ht="20.45" customHeight="1">
      <c r="B143" s="1921"/>
      <c r="C143" s="1923" t="s">
        <v>3734</v>
      </c>
      <c r="D143" s="1924"/>
      <c r="E143" s="1924"/>
      <c r="F143" s="1924"/>
      <c r="G143" s="1924"/>
      <c r="H143" s="1924"/>
      <c r="I143" s="1924"/>
      <c r="J143" s="1925"/>
      <c r="K143" s="1359" t="s">
        <v>3359</v>
      </c>
      <c r="L143" s="1089">
        <f t="shared" ref="L143:L144" ca="1" si="8">SUM(M143:BC143)</f>
        <v>0</v>
      </c>
      <c r="M143" s="1739">
        <f ca="1">INDIRECT("o"&amp;M$26&amp;"!T21")</f>
        <v>0</v>
      </c>
      <c r="N143" s="1739">
        <f t="shared" ref="N143:BC143" ca="1" si="9">INDIRECT("o"&amp;N$26&amp;"!T21")</f>
        <v>0</v>
      </c>
      <c r="O143" s="1739">
        <f t="shared" ca="1" si="9"/>
        <v>0</v>
      </c>
      <c r="P143" s="1739">
        <f t="shared" ca="1" si="9"/>
        <v>0</v>
      </c>
      <c r="Q143" s="1739">
        <f t="shared" ca="1" si="9"/>
        <v>0</v>
      </c>
      <c r="R143" s="1739">
        <f t="shared" ca="1" si="9"/>
        <v>0</v>
      </c>
      <c r="S143" s="1739">
        <f t="shared" ca="1" si="9"/>
        <v>0</v>
      </c>
      <c r="T143" s="1739">
        <f t="shared" ca="1" si="9"/>
        <v>0</v>
      </c>
      <c r="U143" s="1739">
        <f t="shared" ca="1" si="9"/>
        <v>0</v>
      </c>
      <c r="V143" s="1739">
        <f t="shared" ca="1" si="9"/>
        <v>0</v>
      </c>
      <c r="W143" s="1739">
        <f t="shared" ca="1" si="9"/>
        <v>0</v>
      </c>
      <c r="X143" s="1739">
        <f t="shared" ca="1" si="9"/>
        <v>0</v>
      </c>
      <c r="Y143" s="1739">
        <f t="shared" ca="1" si="9"/>
        <v>0</v>
      </c>
      <c r="Z143" s="1739">
        <f t="shared" ca="1" si="9"/>
        <v>0</v>
      </c>
      <c r="AA143" s="1739">
        <f t="shared" ca="1" si="9"/>
        <v>0</v>
      </c>
      <c r="AB143" s="1739">
        <f t="shared" ca="1" si="9"/>
        <v>0</v>
      </c>
      <c r="AC143" s="1739">
        <f t="shared" ca="1" si="9"/>
        <v>0</v>
      </c>
      <c r="AD143" s="1739">
        <f t="shared" ca="1" si="9"/>
        <v>0</v>
      </c>
      <c r="AE143" s="1739">
        <f t="shared" ca="1" si="9"/>
        <v>0</v>
      </c>
      <c r="AF143" s="1739">
        <f t="shared" ca="1" si="9"/>
        <v>0</v>
      </c>
      <c r="AG143" s="1739">
        <f t="shared" ca="1" si="9"/>
        <v>0</v>
      </c>
      <c r="AH143" s="1739">
        <f t="shared" ca="1" si="9"/>
        <v>0</v>
      </c>
      <c r="AI143" s="1739">
        <f t="shared" ca="1" si="9"/>
        <v>0</v>
      </c>
      <c r="AJ143" s="1739">
        <f t="shared" ca="1" si="9"/>
        <v>0</v>
      </c>
      <c r="AK143" s="1739">
        <f t="shared" ca="1" si="9"/>
        <v>0</v>
      </c>
      <c r="AL143" s="1739">
        <f t="shared" ca="1" si="9"/>
        <v>0</v>
      </c>
      <c r="AM143" s="1739">
        <f t="shared" ca="1" si="9"/>
        <v>0</v>
      </c>
      <c r="AN143" s="1739">
        <f t="shared" ca="1" si="9"/>
        <v>0</v>
      </c>
      <c r="AO143" s="1739">
        <f t="shared" ca="1" si="9"/>
        <v>0</v>
      </c>
      <c r="AP143" s="1739">
        <f t="shared" ca="1" si="9"/>
        <v>0</v>
      </c>
      <c r="AQ143" s="1739">
        <f t="shared" ca="1" si="9"/>
        <v>0</v>
      </c>
      <c r="AR143" s="1739">
        <f t="shared" ca="1" si="9"/>
        <v>0</v>
      </c>
      <c r="AS143" s="1739">
        <f t="shared" ca="1" si="9"/>
        <v>0</v>
      </c>
      <c r="AT143" s="1739">
        <f t="shared" ca="1" si="9"/>
        <v>0</v>
      </c>
      <c r="AU143" s="1739">
        <f t="shared" ca="1" si="9"/>
        <v>0</v>
      </c>
      <c r="AV143" s="1739">
        <f t="shared" ca="1" si="9"/>
        <v>0</v>
      </c>
      <c r="AW143" s="1739">
        <f t="shared" ca="1" si="9"/>
        <v>0</v>
      </c>
      <c r="AX143" s="1739">
        <f t="shared" ca="1" si="9"/>
        <v>0</v>
      </c>
      <c r="AY143" s="1739">
        <f t="shared" ca="1" si="9"/>
        <v>0</v>
      </c>
      <c r="AZ143" s="1739">
        <f t="shared" ca="1" si="9"/>
        <v>0</v>
      </c>
      <c r="BA143" s="1739">
        <f t="shared" ca="1" si="9"/>
        <v>0</v>
      </c>
      <c r="BB143" s="1739">
        <f t="shared" ca="1" si="9"/>
        <v>0</v>
      </c>
      <c r="BC143" s="1739">
        <f t="shared" ca="1" si="9"/>
        <v>0</v>
      </c>
    </row>
    <row r="144" spans="2:55" ht="20.45" customHeight="1">
      <c r="B144" s="1921"/>
      <c r="C144" s="1923" t="s">
        <v>3735</v>
      </c>
      <c r="D144" s="1924"/>
      <c r="E144" s="1924"/>
      <c r="F144" s="1924"/>
      <c r="G144" s="1924"/>
      <c r="H144" s="1924"/>
      <c r="I144" s="1924"/>
      <c r="J144" s="1925"/>
      <c r="K144" s="1359" t="s">
        <v>3359</v>
      </c>
      <c r="L144" s="1089">
        <f t="shared" ca="1" si="8"/>
        <v>0</v>
      </c>
      <c r="M144" s="1739">
        <f ca="1">INDIRECT("o"&amp;M$26&amp;"!U21")</f>
        <v>0</v>
      </c>
      <c r="N144" s="1739">
        <f t="shared" ref="N144:BC144" ca="1" si="10">INDIRECT("o"&amp;N$26&amp;"!U21")</f>
        <v>0</v>
      </c>
      <c r="O144" s="1739">
        <f t="shared" ca="1" si="10"/>
        <v>0</v>
      </c>
      <c r="P144" s="1739">
        <f t="shared" ca="1" si="10"/>
        <v>0</v>
      </c>
      <c r="Q144" s="1739">
        <f t="shared" ca="1" si="10"/>
        <v>0</v>
      </c>
      <c r="R144" s="1739">
        <f t="shared" ca="1" si="10"/>
        <v>0</v>
      </c>
      <c r="S144" s="1739">
        <f t="shared" ca="1" si="10"/>
        <v>0</v>
      </c>
      <c r="T144" s="1739">
        <f t="shared" ca="1" si="10"/>
        <v>0</v>
      </c>
      <c r="U144" s="1739">
        <f t="shared" ca="1" si="10"/>
        <v>0</v>
      </c>
      <c r="V144" s="1739">
        <f t="shared" ca="1" si="10"/>
        <v>0</v>
      </c>
      <c r="W144" s="1739">
        <f t="shared" ca="1" si="10"/>
        <v>0</v>
      </c>
      <c r="X144" s="1739">
        <f t="shared" ca="1" si="10"/>
        <v>0</v>
      </c>
      <c r="Y144" s="1739">
        <f t="shared" ca="1" si="10"/>
        <v>0</v>
      </c>
      <c r="Z144" s="1739">
        <f t="shared" ca="1" si="10"/>
        <v>0</v>
      </c>
      <c r="AA144" s="1739">
        <f t="shared" ca="1" si="10"/>
        <v>0</v>
      </c>
      <c r="AB144" s="1739">
        <f t="shared" ca="1" si="10"/>
        <v>0</v>
      </c>
      <c r="AC144" s="1739">
        <f t="shared" ca="1" si="10"/>
        <v>0</v>
      </c>
      <c r="AD144" s="1739">
        <f t="shared" ca="1" si="10"/>
        <v>0</v>
      </c>
      <c r="AE144" s="1739">
        <f t="shared" ca="1" si="10"/>
        <v>0</v>
      </c>
      <c r="AF144" s="1739">
        <f t="shared" ca="1" si="10"/>
        <v>0</v>
      </c>
      <c r="AG144" s="1739">
        <f t="shared" ca="1" si="10"/>
        <v>0</v>
      </c>
      <c r="AH144" s="1739">
        <f t="shared" ca="1" si="10"/>
        <v>0</v>
      </c>
      <c r="AI144" s="1739">
        <f t="shared" ca="1" si="10"/>
        <v>0</v>
      </c>
      <c r="AJ144" s="1739">
        <f t="shared" ca="1" si="10"/>
        <v>0</v>
      </c>
      <c r="AK144" s="1739">
        <f t="shared" ca="1" si="10"/>
        <v>0</v>
      </c>
      <c r="AL144" s="1739">
        <f t="shared" ca="1" si="10"/>
        <v>0</v>
      </c>
      <c r="AM144" s="1739">
        <f t="shared" ca="1" si="10"/>
        <v>0</v>
      </c>
      <c r="AN144" s="1739">
        <f t="shared" ca="1" si="10"/>
        <v>0</v>
      </c>
      <c r="AO144" s="1739">
        <f t="shared" ca="1" si="10"/>
        <v>0</v>
      </c>
      <c r="AP144" s="1739">
        <f t="shared" ca="1" si="10"/>
        <v>0</v>
      </c>
      <c r="AQ144" s="1739">
        <f t="shared" ca="1" si="10"/>
        <v>0</v>
      </c>
      <c r="AR144" s="1739">
        <f t="shared" ca="1" si="10"/>
        <v>0</v>
      </c>
      <c r="AS144" s="1739">
        <f t="shared" ca="1" si="10"/>
        <v>0</v>
      </c>
      <c r="AT144" s="1739">
        <f t="shared" ca="1" si="10"/>
        <v>0</v>
      </c>
      <c r="AU144" s="1739">
        <f t="shared" ca="1" si="10"/>
        <v>0</v>
      </c>
      <c r="AV144" s="1739">
        <f t="shared" ca="1" si="10"/>
        <v>0</v>
      </c>
      <c r="AW144" s="1739">
        <f t="shared" ca="1" si="10"/>
        <v>0</v>
      </c>
      <c r="AX144" s="1739">
        <f t="shared" ca="1" si="10"/>
        <v>0</v>
      </c>
      <c r="AY144" s="1739">
        <f t="shared" ca="1" si="10"/>
        <v>0</v>
      </c>
      <c r="AZ144" s="1739">
        <f t="shared" ca="1" si="10"/>
        <v>0</v>
      </c>
      <c r="BA144" s="1739">
        <f t="shared" ca="1" si="10"/>
        <v>0</v>
      </c>
      <c r="BB144" s="1739">
        <f t="shared" ca="1" si="10"/>
        <v>0</v>
      </c>
      <c r="BC144" s="1739">
        <f t="shared" ca="1" si="10"/>
        <v>0</v>
      </c>
    </row>
    <row r="145" spans="2:55" ht="20.45" customHeight="1" thickBot="1">
      <c r="B145" s="1922"/>
      <c r="C145" s="1926" t="s">
        <v>3741</v>
      </c>
      <c r="D145" s="1927"/>
      <c r="E145" s="1927"/>
      <c r="F145" s="1927"/>
      <c r="G145" s="1927"/>
      <c r="H145" s="1927"/>
      <c r="I145" s="1927"/>
      <c r="J145" s="1928"/>
      <c r="K145" s="1005" t="s">
        <v>3359</v>
      </c>
      <c r="L145" s="1360">
        <f>報3!AE4</f>
        <v>0</v>
      </c>
      <c r="M145" s="1361"/>
      <c r="N145" s="1361"/>
      <c r="O145" s="1361"/>
      <c r="P145" s="1361"/>
      <c r="Q145" s="1361"/>
      <c r="R145" s="1361"/>
      <c r="S145" s="1361"/>
      <c r="T145" s="1361"/>
      <c r="U145" s="1361"/>
      <c r="V145" s="1361"/>
      <c r="W145" s="1361"/>
      <c r="X145" s="1361"/>
      <c r="Y145" s="1361"/>
      <c r="Z145" s="1361"/>
      <c r="AA145" s="1361"/>
      <c r="AB145" s="1361"/>
      <c r="AC145" s="1361"/>
      <c r="AD145" s="1361"/>
      <c r="AE145" s="1361"/>
      <c r="AF145" s="1361"/>
      <c r="AG145" s="1361"/>
      <c r="AH145" s="1361"/>
      <c r="AI145" s="1361"/>
      <c r="AJ145" s="1361"/>
      <c r="AK145" s="1361"/>
      <c r="AL145" s="1361"/>
      <c r="AM145" s="1361"/>
      <c r="AN145" s="1361"/>
      <c r="AO145" s="1361"/>
      <c r="AP145" s="1361"/>
      <c r="AQ145" s="1361"/>
      <c r="AR145" s="1361"/>
      <c r="AS145" s="1361"/>
      <c r="AT145" s="1361"/>
      <c r="AU145" s="1361"/>
      <c r="AV145" s="1361"/>
      <c r="AW145" s="1361"/>
      <c r="AX145" s="1361"/>
      <c r="AY145" s="1361"/>
      <c r="AZ145" s="1361"/>
      <c r="BA145" s="1361"/>
      <c r="BB145" s="1361"/>
      <c r="BC145" s="1361"/>
    </row>
    <row r="146" spans="2:55" ht="15" customHeight="1" thickTop="1">
      <c r="B146" s="2101" t="s">
        <v>3361</v>
      </c>
      <c r="C146" s="2102"/>
      <c r="D146" s="2102"/>
      <c r="E146" s="2102"/>
      <c r="F146" s="2103"/>
      <c r="G146" s="1947" t="s">
        <v>2654</v>
      </c>
      <c r="H146" s="1948"/>
      <c r="I146" s="1948"/>
      <c r="J146" s="1948"/>
      <c r="K146" s="1021" t="s">
        <v>2651</v>
      </c>
      <c r="L146" s="1740">
        <f ca="1">SUM(M146:BC146)</f>
        <v>0</v>
      </c>
      <c r="M146" s="1741">
        <f ca="1">INDIRECT("o"&amp;M$26&amp;"!j20")</f>
        <v>0</v>
      </c>
      <c r="N146" s="1741">
        <f t="shared" ref="N146:BC146" ca="1" si="11">INDIRECT("o"&amp;N$26&amp;"!j20")</f>
        <v>0</v>
      </c>
      <c r="O146" s="1741">
        <f t="shared" ca="1" si="11"/>
        <v>0</v>
      </c>
      <c r="P146" s="1741">
        <f t="shared" ca="1" si="11"/>
        <v>0</v>
      </c>
      <c r="Q146" s="1741">
        <f t="shared" ca="1" si="11"/>
        <v>0</v>
      </c>
      <c r="R146" s="1741">
        <f t="shared" ca="1" si="11"/>
        <v>0</v>
      </c>
      <c r="S146" s="1741">
        <f t="shared" ca="1" si="11"/>
        <v>0</v>
      </c>
      <c r="T146" s="1741">
        <f t="shared" ca="1" si="11"/>
        <v>0</v>
      </c>
      <c r="U146" s="1741">
        <f t="shared" ca="1" si="11"/>
        <v>0</v>
      </c>
      <c r="V146" s="1741">
        <f t="shared" ca="1" si="11"/>
        <v>0</v>
      </c>
      <c r="W146" s="1741">
        <f t="shared" ca="1" si="11"/>
        <v>0</v>
      </c>
      <c r="X146" s="1741">
        <f t="shared" ca="1" si="11"/>
        <v>0</v>
      </c>
      <c r="Y146" s="1741">
        <f t="shared" ca="1" si="11"/>
        <v>0</v>
      </c>
      <c r="Z146" s="1741">
        <f t="shared" ca="1" si="11"/>
        <v>0</v>
      </c>
      <c r="AA146" s="1741">
        <f t="shared" ca="1" si="11"/>
        <v>0</v>
      </c>
      <c r="AB146" s="1741">
        <f t="shared" ca="1" si="11"/>
        <v>0</v>
      </c>
      <c r="AC146" s="1741">
        <f t="shared" ca="1" si="11"/>
        <v>0</v>
      </c>
      <c r="AD146" s="1741">
        <f t="shared" ca="1" si="11"/>
        <v>0</v>
      </c>
      <c r="AE146" s="1741">
        <f t="shared" ca="1" si="11"/>
        <v>0</v>
      </c>
      <c r="AF146" s="1741">
        <f t="shared" ca="1" si="11"/>
        <v>0</v>
      </c>
      <c r="AG146" s="1741">
        <f t="shared" ca="1" si="11"/>
        <v>0</v>
      </c>
      <c r="AH146" s="1741">
        <f t="shared" ca="1" si="11"/>
        <v>0</v>
      </c>
      <c r="AI146" s="1741">
        <f t="shared" ca="1" si="11"/>
        <v>0</v>
      </c>
      <c r="AJ146" s="1741">
        <f t="shared" ca="1" si="11"/>
        <v>0</v>
      </c>
      <c r="AK146" s="1741">
        <f t="shared" ca="1" si="11"/>
        <v>0</v>
      </c>
      <c r="AL146" s="1741">
        <f t="shared" ca="1" si="11"/>
        <v>0</v>
      </c>
      <c r="AM146" s="1741">
        <f t="shared" ca="1" si="11"/>
        <v>0</v>
      </c>
      <c r="AN146" s="1741">
        <f t="shared" ca="1" si="11"/>
        <v>0</v>
      </c>
      <c r="AO146" s="1741">
        <f t="shared" ca="1" si="11"/>
        <v>0</v>
      </c>
      <c r="AP146" s="1741">
        <f t="shared" ca="1" si="11"/>
        <v>0</v>
      </c>
      <c r="AQ146" s="1741">
        <f t="shared" ca="1" si="11"/>
        <v>0</v>
      </c>
      <c r="AR146" s="1741">
        <f t="shared" ca="1" si="11"/>
        <v>0</v>
      </c>
      <c r="AS146" s="1741">
        <f t="shared" ca="1" si="11"/>
        <v>0</v>
      </c>
      <c r="AT146" s="1741">
        <f t="shared" ca="1" si="11"/>
        <v>0</v>
      </c>
      <c r="AU146" s="1741">
        <f t="shared" ca="1" si="11"/>
        <v>0</v>
      </c>
      <c r="AV146" s="1741">
        <f t="shared" ca="1" si="11"/>
        <v>0</v>
      </c>
      <c r="AW146" s="1741">
        <f t="shared" ca="1" si="11"/>
        <v>0</v>
      </c>
      <c r="AX146" s="1741">
        <f t="shared" ca="1" si="11"/>
        <v>0</v>
      </c>
      <c r="AY146" s="1741">
        <f t="shared" ca="1" si="11"/>
        <v>0</v>
      </c>
      <c r="AZ146" s="1741">
        <f t="shared" ca="1" si="11"/>
        <v>0</v>
      </c>
      <c r="BA146" s="1741">
        <f t="shared" ca="1" si="11"/>
        <v>0</v>
      </c>
      <c r="BB146" s="1741">
        <f t="shared" ca="1" si="11"/>
        <v>0</v>
      </c>
      <c r="BC146" s="1741">
        <f t="shared" ca="1" si="11"/>
        <v>0</v>
      </c>
    </row>
    <row r="147" spans="2:55" ht="15" customHeight="1">
      <c r="B147" s="2082" t="s">
        <v>3362</v>
      </c>
      <c r="C147" s="2083"/>
      <c r="D147" s="2083"/>
      <c r="E147" s="2083"/>
      <c r="F147" s="2084"/>
      <c r="G147" s="1944" t="s">
        <v>1984</v>
      </c>
      <c r="H147" s="1949"/>
      <c r="I147" s="1949"/>
      <c r="J147" s="1950"/>
      <c r="K147" s="1022" t="s">
        <v>3360</v>
      </c>
      <c r="L147" s="1742">
        <f ca="1">SUM(M147:BC147)</f>
        <v>0</v>
      </c>
      <c r="M147" s="1743">
        <f ca="1">INDIRECT("o"&amp;M$26&amp;"!T20")</f>
        <v>0</v>
      </c>
      <c r="N147" s="1743">
        <f t="shared" ref="N147:BC147" ca="1" si="12">INDIRECT("o"&amp;N$26&amp;"!T20")</f>
        <v>0</v>
      </c>
      <c r="O147" s="1743">
        <f t="shared" ca="1" si="12"/>
        <v>0</v>
      </c>
      <c r="P147" s="1743">
        <f t="shared" ca="1" si="12"/>
        <v>0</v>
      </c>
      <c r="Q147" s="1743">
        <f t="shared" ca="1" si="12"/>
        <v>0</v>
      </c>
      <c r="R147" s="1743">
        <f t="shared" ca="1" si="12"/>
        <v>0</v>
      </c>
      <c r="S147" s="1743">
        <f t="shared" ca="1" si="12"/>
        <v>0</v>
      </c>
      <c r="T147" s="1743">
        <f t="shared" ca="1" si="12"/>
        <v>0</v>
      </c>
      <c r="U147" s="1743">
        <f t="shared" ca="1" si="12"/>
        <v>0</v>
      </c>
      <c r="V147" s="1743">
        <f t="shared" ca="1" si="12"/>
        <v>0</v>
      </c>
      <c r="W147" s="1743">
        <f t="shared" ca="1" si="12"/>
        <v>0</v>
      </c>
      <c r="X147" s="1743">
        <f t="shared" ca="1" si="12"/>
        <v>0</v>
      </c>
      <c r="Y147" s="1743">
        <f t="shared" ca="1" si="12"/>
        <v>0</v>
      </c>
      <c r="Z147" s="1743">
        <f t="shared" ca="1" si="12"/>
        <v>0</v>
      </c>
      <c r="AA147" s="1743">
        <f t="shared" ca="1" si="12"/>
        <v>0</v>
      </c>
      <c r="AB147" s="1743">
        <f t="shared" ca="1" si="12"/>
        <v>0</v>
      </c>
      <c r="AC147" s="1743">
        <f t="shared" ca="1" si="12"/>
        <v>0</v>
      </c>
      <c r="AD147" s="1743">
        <f t="shared" ca="1" si="12"/>
        <v>0</v>
      </c>
      <c r="AE147" s="1743">
        <f t="shared" ca="1" si="12"/>
        <v>0</v>
      </c>
      <c r="AF147" s="1743">
        <f t="shared" ca="1" si="12"/>
        <v>0</v>
      </c>
      <c r="AG147" s="1743">
        <f t="shared" ca="1" si="12"/>
        <v>0</v>
      </c>
      <c r="AH147" s="1743">
        <f t="shared" ca="1" si="12"/>
        <v>0</v>
      </c>
      <c r="AI147" s="1743">
        <f t="shared" ca="1" si="12"/>
        <v>0</v>
      </c>
      <c r="AJ147" s="1743">
        <f t="shared" ca="1" si="12"/>
        <v>0</v>
      </c>
      <c r="AK147" s="1743">
        <f t="shared" ca="1" si="12"/>
        <v>0</v>
      </c>
      <c r="AL147" s="1743">
        <f t="shared" ca="1" si="12"/>
        <v>0</v>
      </c>
      <c r="AM147" s="1743">
        <f t="shared" ca="1" si="12"/>
        <v>0</v>
      </c>
      <c r="AN147" s="1743">
        <f t="shared" ca="1" si="12"/>
        <v>0</v>
      </c>
      <c r="AO147" s="1743">
        <f t="shared" ca="1" si="12"/>
        <v>0</v>
      </c>
      <c r="AP147" s="1743">
        <f t="shared" ca="1" si="12"/>
        <v>0</v>
      </c>
      <c r="AQ147" s="1743">
        <f t="shared" ca="1" si="12"/>
        <v>0</v>
      </c>
      <c r="AR147" s="1743">
        <f t="shared" ca="1" si="12"/>
        <v>0</v>
      </c>
      <c r="AS147" s="1743">
        <f t="shared" ca="1" si="12"/>
        <v>0</v>
      </c>
      <c r="AT147" s="1743">
        <f t="shared" ca="1" si="12"/>
        <v>0</v>
      </c>
      <c r="AU147" s="1743">
        <f t="shared" ca="1" si="12"/>
        <v>0</v>
      </c>
      <c r="AV147" s="1743">
        <f t="shared" ca="1" si="12"/>
        <v>0</v>
      </c>
      <c r="AW147" s="1743">
        <f t="shared" ca="1" si="12"/>
        <v>0</v>
      </c>
      <c r="AX147" s="1743">
        <f t="shared" ca="1" si="12"/>
        <v>0</v>
      </c>
      <c r="AY147" s="1743">
        <f t="shared" ca="1" si="12"/>
        <v>0</v>
      </c>
      <c r="AZ147" s="1743">
        <f t="shared" ca="1" si="12"/>
        <v>0</v>
      </c>
      <c r="BA147" s="1743">
        <f t="shared" ca="1" si="12"/>
        <v>0</v>
      </c>
      <c r="BB147" s="1743">
        <f t="shared" ca="1" si="12"/>
        <v>0</v>
      </c>
      <c r="BC147" s="1743">
        <f t="shared" ca="1" si="12"/>
        <v>0</v>
      </c>
    </row>
    <row r="148" spans="2:55" ht="15" customHeight="1">
      <c r="B148" s="2085"/>
      <c r="C148" s="2086"/>
      <c r="D148" s="2086"/>
      <c r="E148" s="2086"/>
      <c r="F148" s="2087"/>
      <c r="G148" s="992" t="s">
        <v>344</v>
      </c>
      <c r="H148" s="993"/>
      <c r="I148" s="993"/>
      <c r="J148" s="993"/>
      <c r="K148" s="1022" t="s">
        <v>3359</v>
      </c>
      <c r="L148" s="1742">
        <f ca="1">SUM(M148:BC148)</f>
        <v>0</v>
      </c>
      <c r="M148" s="1743">
        <f ca="1">INDIRECT("o"&amp;M$26&amp;"!U20")</f>
        <v>0</v>
      </c>
      <c r="N148" s="1743">
        <f t="shared" ref="N148:BC148" ca="1" si="13">INDIRECT("o"&amp;N$26&amp;"!U20")</f>
        <v>0</v>
      </c>
      <c r="O148" s="1743">
        <f t="shared" ca="1" si="13"/>
        <v>0</v>
      </c>
      <c r="P148" s="1743">
        <f t="shared" ca="1" si="13"/>
        <v>0</v>
      </c>
      <c r="Q148" s="1743">
        <f t="shared" ca="1" si="13"/>
        <v>0</v>
      </c>
      <c r="R148" s="1743">
        <f t="shared" ca="1" si="13"/>
        <v>0</v>
      </c>
      <c r="S148" s="1743">
        <f t="shared" ca="1" si="13"/>
        <v>0</v>
      </c>
      <c r="T148" s="1743">
        <f t="shared" ca="1" si="13"/>
        <v>0</v>
      </c>
      <c r="U148" s="1743">
        <f t="shared" ca="1" si="13"/>
        <v>0</v>
      </c>
      <c r="V148" s="1743">
        <f t="shared" ca="1" si="13"/>
        <v>0</v>
      </c>
      <c r="W148" s="1743">
        <f t="shared" ca="1" si="13"/>
        <v>0</v>
      </c>
      <c r="X148" s="1743">
        <f t="shared" ca="1" si="13"/>
        <v>0</v>
      </c>
      <c r="Y148" s="1743">
        <f t="shared" ca="1" si="13"/>
        <v>0</v>
      </c>
      <c r="Z148" s="1743">
        <f t="shared" ca="1" si="13"/>
        <v>0</v>
      </c>
      <c r="AA148" s="1743">
        <f t="shared" ca="1" si="13"/>
        <v>0</v>
      </c>
      <c r="AB148" s="1743">
        <f t="shared" ca="1" si="13"/>
        <v>0</v>
      </c>
      <c r="AC148" s="1743">
        <f t="shared" ca="1" si="13"/>
        <v>0</v>
      </c>
      <c r="AD148" s="1743">
        <f t="shared" ca="1" si="13"/>
        <v>0</v>
      </c>
      <c r="AE148" s="1743">
        <f t="shared" ca="1" si="13"/>
        <v>0</v>
      </c>
      <c r="AF148" s="1743">
        <f t="shared" ca="1" si="13"/>
        <v>0</v>
      </c>
      <c r="AG148" s="1743">
        <f t="shared" ca="1" si="13"/>
        <v>0</v>
      </c>
      <c r="AH148" s="1743">
        <f t="shared" ca="1" si="13"/>
        <v>0</v>
      </c>
      <c r="AI148" s="1743">
        <f t="shared" ca="1" si="13"/>
        <v>0</v>
      </c>
      <c r="AJ148" s="1743">
        <f t="shared" ca="1" si="13"/>
        <v>0</v>
      </c>
      <c r="AK148" s="1743">
        <f t="shared" ca="1" si="13"/>
        <v>0</v>
      </c>
      <c r="AL148" s="1743">
        <f t="shared" ca="1" si="13"/>
        <v>0</v>
      </c>
      <c r="AM148" s="1743">
        <f t="shared" ca="1" si="13"/>
        <v>0</v>
      </c>
      <c r="AN148" s="1743">
        <f t="shared" ca="1" si="13"/>
        <v>0</v>
      </c>
      <c r="AO148" s="1743">
        <f t="shared" ca="1" si="13"/>
        <v>0</v>
      </c>
      <c r="AP148" s="1743">
        <f t="shared" ca="1" si="13"/>
        <v>0</v>
      </c>
      <c r="AQ148" s="1743">
        <f t="shared" ca="1" si="13"/>
        <v>0</v>
      </c>
      <c r="AR148" s="1743">
        <f t="shared" ca="1" si="13"/>
        <v>0</v>
      </c>
      <c r="AS148" s="1743">
        <f t="shared" ca="1" si="13"/>
        <v>0</v>
      </c>
      <c r="AT148" s="1743">
        <f t="shared" ca="1" si="13"/>
        <v>0</v>
      </c>
      <c r="AU148" s="1743">
        <f t="shared" ca="1" si="13"/>
        <v>0</v>
      </c>
      <c r="AV148" s="1743">
        <f t="shared" ca="1" si="13"/>
        <v>0</v>
      </c>
      <c r="AW148" s="1743">
        <f t="shared" ca="1" si="13"/>
        <v>0</v>
      </c>
      <c r="AX148" s="1743">
        <f t="shared" ca="1" si="13"/>
        <v>0</v>
      </c>
      <c r="AY148" s="1743">
        <f t="shared" ca="1" si="13"/>
        <v>0</v>
      </c>
      <c r="AZ148" s="1743">
        <f t="shared" ca="1" si="13"/>
        <v>0</v>
      </c>
      <c r="BA148" s="1743">
        <f t="shared" ca="1" si="13"/>
        <v>0</v>
      </c>
      <c r="BB148" s="1743">
        <f t="shared" ca="1" si="13"/>
        <v>0</v>
      </c>
      <c r="BC148" s="1743">
        <f t="shared" ca="1" si="13"/>
        <v>0</v>
      </c>
    </row>
    <row r="149" spans="2:55" ht="15" customHeight="1">
      <c r="B149" s="2085"/>
      <c r="C149" s="2086"/>
      <c r="D149" s="2086"/>
      <c r="E149" s="2086"/>
      <c r="F149" s="2087"/>
      <c r="G149" s="1944" t="s">
        <v>3714</v>
      </c>
      <c r="H149" s="1945"/>
      <c r="I149" s="1945"/>
      <c r="J149" s="1946"/>
      <c r="K149" s="1022" t="s">
        <v>3359</v>
      </c>
      <c r="L149" s="1742">
        <f t="shared" ref="L149:L150" ca="1" si="14">SUM(M149:BC149)</f>
        <v>0</v>
      </c>
      <c r="M149" s="1743">
        <f ca="1">INDIRECT("o"&amp;M$26&amp;"!V20")</f>
        <v>0</v>
      </c>
      <c r="N149" s="1743">
        <f t="shared" ref="N149:BC149" ca="1" si="15">INDIRECT("o"&amp;N$26&amp;"!V20")</f>
        <v>0</v>
      </c>
      <c r="O149" s="1743">
        <f t="shared" ca="1" si="15"/>
        <v>0</v>
      </c>
      <c r="P149" s="1743">
        <f t="shared" ca="1" si="15"/>
        <v>0</v>
      </c>
      <c r="Q149" s="1743">
        <f t="shared" ca="1" si="15"/>
        <v>0</v>
      </c>
      <c r="R149" s="1743">
        <f t="shared" ca="1" si="15"/>
        <v>0</v>
      </c>
      <c r="S149" s="1743">
        <f t="shared" ca="1" si="15"/>
        <v>0</v>
      </c>
      <c r="T149" s="1743">
        <f t="shared" ca="1" si="15"/>
        <v>0</v>
      </c>
      <c r="U149" s="1743">
        <f t="shared" ca="1" si="15"/>
        <v>0</v>
      </c>
      <c r="V149" s="1743">
        <f t="shared" ca="1" si="15"/>
        <v>0</v>
      </c>
      <c r="W149" s="1743">
        <f t="shared" ca="1" si="15"/>
        <v>0</v>
      </c>
      <c r="X149" s="1743">
        <f t="shared" ca="1" si="15"/>
        <v>0</v>
      </c>
      <c r="Y149" s="1743">
        <f t="shared" ca="1" si="15"/>
        <v>0</v>
      </c>
      <c r="Z149" s="1743">
        <f t="shared" ca="1" si="15"/>
        <v>0</v>
      </c>
      <c r="AA149" s="1743">
        <f t="shared" ca="1" si="15"/>
        <v>0</v>
      </c>
      <c r="AB149" s="1743">
        <f t="shared" ca="1" si="15"/>
        <v>0</v>
      </c>
      <c r="AC149" s="1743">
        <f t="shared" ca="1" si="15"/>
        <v>0</v>
      </c>
      <c r="AD149" s="1743">
        <f t="shared" ca="1" si="15"/>
        <v>0</v>
      </c>
      <c r="AE149" s="1743">
        <f t="shared" ca="1" si="15"/>
        <v>0</v>
      </c>
      <c r="AF149" s="1743">
        <f t="shared" ca="1" si="15"/>
        <v>0</v>
      </c>
      <c r="AG149" s="1743">
        <f t="shared" ca="1" si="15"/>
        <v>0</v>
      </c>
      <c r="AH149" s="1743">
        <f t="shared" ca="1" si="15"/>
        <v>0</v>
      </c>
      <c r="AI149" s="1743">
        <f t="shared" ca="1" si="15"/>
        <v>0</v>
      </c>
      <c r="AJ149" s="1743">
        <f t="shared" ca="1" si="15"/>
        <v>0</v>
      </c>
      <c r="AK149" s="1743">
        <f t="shared" ca="1" si="15"/>
        <v>0</v>
      </c>
      <c r="AL149" s="1743">
        <f t="shared" ca="1" si="15"/>
        <v>0</v>
      </c>
      <c r="AM149" s="1743">
        <f t="shared" ca="1" si="15"/>
        <v>0</v>
      </c>
      <c r="AN149" s="1743">
        <f t="shared" ca="1" si="15"/>
        <v>0</v>
      </c>
      <c r="AO149" s="1743">
        <f t="shared" ca="1" si="15"/>
        <v>0</v>
      </c>
      <c r="AP149" s="1743">
        <f t="shared" ca="1" si="15"/>
        <v>0</v>
      </c>
      <c r="AQ149" s="1743">
        <f t="shared" ca="1" si="15"/>
        <v>0</v>
      </c>
      <c r="AR149" s="1743">
        <f t="shared" ca="1" si="15"/>
        <v>0</v>
      </c>
      <c r="AS149" s="1743">
        <f t="shared" ca="1" si="15"/>
        <v>0</v>
      </c>
      <c r="AT149" s="1743">
        <f t="shared" ca="1" si="15"/>
        <v>0</v>
      </c>
      <c r="AU149" s="1743">
        <f t="shared" ca="1" si="15"/>
        <v>0</v>
      </c>
      <c r="AV149" s="1743">
        <f t="shared" ca="1" si="15"/>
        <v>0</v>
      </c>
      <c r="AW149" s="1743">
        <f t="shared" ca="1" si="15"/>
        <v>0</v>
      </c>
      <c r="AX149" s="1743">
        <f t="shared" ca="1" si="15"/>
        <v>0</v>
      </c>
      <c r="AY149" s="1743">
        <f t="shared" ca="1" si="15"/>
        <v>0</v>
      </c>
      <c r="AZ149" s="1743">
        <f t="shared" ca="1" si="15"/>
        <v>0</v>
      </c>
      <c r="BA149" s="1743">
        <f t="shared" ca="1" si="15"/>
        <v>0</v>
      </c>
      <c r="BB149" s="1743">
        <f t="shared" ca="1" si="15"/>
        <v>0</v>
      </c>
      <c r="BC149" s="1743">
        <f t="shared" ca="1" si="15"/>
        <v>0</v>
      </c>
    </row>
    <row r="150" spans="2:55" ht="15" customHeight="1" thickBot="1">
      <c r="B150" s="2085"/>
      <c r="C150" s="2086"/>
      <c r="D150" s="2086"/>
      <c r="E150" s="2086"/>
      <c r="F150" s="2087"/>
      <c r="G150" s="1944" t="s">
        <v>3715</v>
      </c>
      <c r="H150" s="1945"/>
      <c r="I150" s="1945"/>
      <c r="J150" s="1946"/>
      <c r="K150" s="1022" t="s">
        <v>3359</v>
      </c>
      <c r="L150" s="1742">
        <f t="shared" ca="1" si="14"/>
        <v>0</v>
      </c>
      <c r="M150" s="1743">
        <f ca="1">INDIRECT("o"&amp;M$26&amp;"!W20")</f>
        <v>0</v>
      </c>
      <c r="N150" s="1743">
        <f t="shared" ref="N150:BC150" ca="1" si="16">INDIRECT("o"&amp;N$26&amp;"!W20")</f>
        <v>0</v>
      </c>
      <c r="O150" s="1743">
        <f t="shared" ca="1" si="16"/>
        <v>0</v>
      </c>
      <c r="P150" s="1743">
        <f t="shared" ca="1" si="16"/>
        <v>0</v>
      </c>
      <c r="Q150" s="1743">
        <f t="shared" ca="1" si="16"/>
        <v>0</v>
      </c>
      <c r="R150" s="1743">
        <f t="shared" ca="1" si="16"/>
        <v>0</v>
      </c>
      <c r="S150" s="1743">
        <f t="shared" ca="1" si="16"/>
        <v>0</v>
      </c>
      <c r="T150" s="1743">
        <f t="shared" ca="1" si="16"/>
        <v>0</v>
      </c>
      <c r="U150" s="1743">
        <f t="shared" ca="1" si="16"/>
        <v>0</v>
      </c>
      <c r="V150" s="1743">
        <f t="shared" ca="1" si="16"/>
        <v>0</v>
      </c>
      <c r="W150" s="1743">
        <f t="shared" ca="1" si="16"/>
        <v>0</v>
      </c>
      <c r="X150" s="1743">
        <f t="shared" ca="1" si="16"/>
        <v>0</v>
      </c>
      <c r="Y150" s="1743">
        <f t="shared" ca="1" si="16"/>
        <v>0</v>
      </c>
      <c r="Z150" s="1743">
        <f t="shared" ca="1" si="16"/>
        <v>0</v>
      </c>
      <c r="AA150" s="1743">
        <f t="shared" ca="1" si="16"/>
        <v>0</v>
      </c>
      <c r="AB150" s="1743">
        <f t="shared" ca="1" si="16"/>
        <v>0</v>
      </c>
      <c r="AC150" s="1743">
        <f t="shared" ca="1" si="16"/>
        <v>0</v>
      </c>
      <c r="AD150" s="1743">
        <f t="shared" ca="1" si="16"/>
        <v>0</v>
      </c>
      <c r="AE150" s="1743">
        <f t="shared" ca="1" si="16"/>
        <v>0</v>
      </c>
      <c r="AF150" s="1743">
        <f t="shared" ca="1" si="16"/>
        <v>0</v>
      </c>
      <c r="AG150" s="1743">
        <f t="shared" ca="1" si="16"/>
        <v>0</v>
      </c>
      <c r="AH150" s="1743">
        <f t="shared" ca="1" si="16"/>
        <v>0</v>
      </c>
      <c r="AI150" s="1743">
        <f t="shared" ca="1" si="16"/>
        <v>0</v>
      </c>
      <c r="AJ150" s="1743">
        <f t="shared" ca="1" si="16"/>
        <v>0</v>
      </c>
      <c r="AK150" s="1743">
        <f t="shared" ca="1" si="16"/>
        <v>0</v>
      </c>
      <c r="AL150" s="1743">
        <f t="shared" ca="1" si="16"/>
        <v>0</v>
      </c>
      <c r="AM150" s="1743">
        <f t="shared" ca="1" si="16"/>
        <v>0</v>
      </c>
      <c r="AN150" s="1743">
        <f t="shared" ca="1" si="16"/>
        <v>0</v>
      </c>
      <c r="AO150" s="1743">
        <f t="shared" ca="1" si="16"/>
        <v>0</v>
      </c>
      <c r="AP150" s="1743">
        <f t="shared" ca="1" si="16"/>
        <v>0</v>
      </c>
      <c r="AQ150" s="1743">
        <f t="shared" ca="1" si="16"/>
        <v>0</v>
      </c>
      <c r="AR150" s="1743">
        <f t="shared" ca="1" si="16"/>
        <v>0</v>
      </c>
      <c r="AS150" s="1743">
        <f t="shared" ca="1" si="16"/>
        <v>0</v>
      </c>
      <c r="AT150" s="1743">
        <f t="shared" ca="1" si="16"/>
        <v>0</v>
      </c>
      <c r="AU150" s="1743">
        <f t="shared" ca="1" si="16"/>
        <v>0</v>
      </c>
      <c r="AV150" s="1743">
        <f t="shared" ca="1" si="16"/>
        <v>0</v>
      </c>
      <c r="AW150" s="1743">
        <f t="shared" ca="1" si="16"/>
        <v>0</v>
      </c>
      <c r="AX150" s="1743">
        <f t="shared" ca="1" si="16"/>
        <v>0</v>
      </c>
      <c r="AY150" s="1743">
        <f t="shared" ca="1" si="16"/>
        <v>0</v>
      </c>
      <c r="AZ150" s="1743">
        <f t="shared" ca="1" si="16"/>
        <v>0</v>
      </c>
      <c r="BA150" s="1743">
        <f t="shared" ca="1" si="16"/>
        <v>0</v>
      </c>
      <c r="BB150" s="1743">
        <f t="shared" ca="1" si="16"/>
        <v>0</v>
      </c>
      <c r="BC150" s="1743">
        <f t="shared" ca="1" si="16"/>
        <v>0</v>
      </c>
    </row>
    <row r="151" spans="2:55" ht="15" customHeight="1" thickTop="1">
      <c r="B151" s="2119" t="s">
        <v>3294</v>
      </c>
      <c r="C151" s="2119"/>
      <c r="D151" s="2119"/>
      <c r="E151" s="2119"/>
      <c r="F151" s="2119"/>
      <c r="G151" s="1944" t="s">
        <v>1985</v>
      </c>
      <c r="H151" s="1951"/>
      <c r="I151" s="1953"/>
      <c r="J151" s="1954"/>
      <c r="K151" s="1022" t="s">
        <v>3136</v>
      </c>
      <c r="L151" s="525" t="str">
        <f>IF($I$21=1,IF($I$151="","",$I$151),"")</f>
        <v/>
      </c>
      <c r="M151" s="527" t="str">
        <f>IF($I$21=1,IF(AND($I$151&lt;&gt;"",$H$11&gt;$H$12),$I$151,""),"")</f>
        <v/>
      </c>
      <c r="N151" s="227"/>
      <c r="O151" s="228"/>
      <c r="P151" s="1235" t="str">
        <f>IF($I$21=1,IF(AND($I$151&lt;&gt;"",$H$12&gt;=P$26-3),$I$151,""),"")</f>
        <v/>
      </c>
      <c r="Q151" s="227" t="str">
        <f t="shared" ref="Q151:BC151" si="17">IF($I$21=1,IF(AND($I$151&lt;&gt;"",$H$12&gt;=Q$26-3),$I$151,""),"")</f>
        <v/>
      </c>
      <c r="R151" s="227" t="str">
        <f t="shared" si="17"/>
        <v/>
      </c>
      <c r="S151" s="227" t="str">
        <f t="shared" si="17"/>
        <v/>
      </c>
      <c r="T151" s="227" t="str">
        <f t="shared" si="17"/>
        <v/>
      </c>
      <c r="U151" s="227" t="str">
        <f t="shared" si="17"/>
        <v/>
      </c>
      <c r="V151" s="227" t="str">
        <f t="shared" si="17"/>
        <v/>
      </c>
      <c r="W151" s="227" t="str">
        <f t="shared" si="17"/>
        <v/>
      </c>
      <c r="X151" s="227" t="str">
        <f t="shared" si="17"/>
        <v/>
      </c>
      <c r="Y151" s="227" t="str">
        <f t="shared" si="17"/>
        <v/>
      </c>
      <c r="Z151" s="227" t="str">
        <f t="shared" si="17"/>
        <v/>
      </c>
      <c r="AA151" s="227" t="str">
        <f t="shared" si="17"/>
        <v/>
      </c>
      <c r="AB151" s="227" t="str">
        <f t="shared" si="17"/>
        <v/>
      </c>
      <c r="AC151" s="227" t="str">
        <f t="shared" si="17"/>
        <v/>
      </c>
      <c r="AD151" s="227" t="str">
        <f t="shared" si="17"/>
        <v/>
      </c>
      <c r="AE151" s="227" t="str">
        <f t="shared" si="17"/>
        <v/>
      </c>
      <c r="AF151" s="227" t="str">
        <f t="shared" si="17"/>
        <v/>
      </c>
      <c r="AG151" s="227" t="str">
        <f t="shared" si="17"/>
        <v/>
      </c>
      <c r="AH151" s="227" t="str">
        <f t="shared" si="17"/>
        <v/>
      </c>
      <c r="AI151" s="227" t="str">
        <f t="shared" si="17"/>
        <v/>
      </c>
      <c r="AJ151" s="227" t="str">
        <f t="shared" si="17"/>
        <v/>
      </c>
      <c r="AK151" s="227" t="str">
        <f t="shared" si="17"/>
        <v/>
      </c>
      <c r="AL151" s="227" t="str">
        <f t="shared" si="17"/>
        <v/>
      </c>
      <c r="AM151" s="227" t="str">
        <f t="shared" si="17"/>
        <v/>
      </c>
      <c r="AN151" s="227" t="str">
        <f t="shared" si="17"/>
        <v/>
      </c>
      <c r="AO151" s="227" t="str">
        <f t="shared" si="17"/>
        <v/>
      </c>
      <c r="AP151" s="227" t="str">
        <f t="shared" si="17"/>
        <v/>
      </c>
      <c r="AQ151" s="227" t="str">
        <f t="shared" si="17"/>
        <v/>
      </c>
      <c r="AR151" s="227" t="str">
        <f t="shared" si="17"/>
        <v/>
      </c>
      <c r="AS151" s="227" t="str">
        <f t="shared" si="17"/>
        <v/>
      </c>
      <c r="AT151" s="227" t="str">
        <f t="shared" si="17"/>
        <v/>
      </c>
      <c r="AU151" s="227" t="str">
        <f t="shared" si="17"/>
        <v/>
      </c>
      <c r="AV151" s="227" t="str">
        <f t="shared" si="17"/>
        <v/>
      </c>
      <c r="AW151" s="227" t="str">
        <f t="shared" si="17"/>
        <v/>
      </c>
      <c r="AX151" s="227" t="str">
        <f t="shared" si="17"/>
        <v/>
      </c>
      <c r="AY151" s="227" t="str">
        <f t="shared" si="17"/>
        <v/>
      </c>
      <c r="AZ151" s="227" t="str">
        <f t="shared" si="17"/>
        <v/>
      </c>
      <c r="BA151" s="227" t="str">
        <f t="shared" si="17"/>
        <v/>
      </c>
      <c r="BB151" s="227" t="str">
        <f t="shared" si="17"/>
        <v/>
      </c>
      <c r="BC151" s="228" t="str">
        <f t="shared" si="17"/>
        <v/>
      </c>
    </row>
    <row r="152" spans="2:55" ht="15" customHeight="1">
      <c r="B152" s="2094"/>
      <c r="C152" s="2094"/>
      <c r="D152" s="2094"/>
      <c r="E152" s="2094"/>
      <c r="F152" s="2094"/>
      <c r="G152" s="1944" t="s">
        <v>3298</v>
      </c>
      <c r="H152" s="1945"/>
      <c r="I152" s="1945"/>
      <c r="J152" s="1945"/>
      <c r="K152" s="1022" t="s">
        <v>3136</v>
      </c>
      <c r="L152" s="525" t="str">
        <f>IF($I$21=1,IF(SUM(M152:BC152)=0,"",SUM(M152:BC152)),"")</f>
        <v/>
      </c>
      <c r="M152" s="1725"/>
      <c r="N152" s="230"/>
      <c r="O152" s="231"/>
      <c r="P152" s="1726"/>
      <c r="Q152" s="230"/>
      <c r="R152" s="230"/>
      <c r="S152" s="230"/>
      <c r="T152" s="230"/>
      <c r="U152" s="230"/>
      <c r="V152" s="230"/>
      <c r="W152" s="230"/>
      <c r="X152" s="230"/>
      <c r="Y152" s="230"/>
      <c r="Z152" s="230"/>
      <c r="AA152" s="230"/>
      <c r="AB152" s="230"/>
      <c r="AC152" s="230"/>
      <c r="AD152" s="230"/>
      <c r="AE152" s="230"/>
      <c r="AF152" s="230"/>
      <c r="AG152" s="230"/>
      <c r="AH152" s="230"/>
      <c r="AI152" s="230"/>
      <c r="AJ152" s="230"/>
      <c r="AK152" s="230"/>
      <c r="AL152" s="230"/>
      <c r="AM152" s="230"/>
      <c r="AN152" s="230"/>
      <c r="AO152" s="230"/>
      <c r="AP152" s="230"/>
      <c r="AQ152" s="230"/>
      <c r="AR152" s="230"/>
      <c r="AS152" s="230"/>
      <c r="AT152" s="230"/>
      <c r="AU152" s="230"/>
      <c r="AV152" s="230"/>
      <c r="AW152" s="230"/>
      <c r="AX152" s="230"/>
      <c r="AY152" s="230"/>
      <c r="AZ152" s="230"/>
      <c r="BA152" s="230"/>
      <c r="BB152" s="230"/>
      <c r="BC152" s="231"/>
    </row>
    <row r="153" spans="2:55" ht="15" customHeight="1" thickBot="1">
      <c r="B153" s="2116"/>
      <c r="C153" s="2116"/>
      <c r="D153" s="2116"/>
      <c r="E153" s="2116"/>
      <c r="F153" s="2116"/>
      <c r="G153" s="1952" t="s">
        <v>3297</v>
      </c>
      <c r="H153" s="1951"/>
      <c r="I153" s="1953" t="str">
        <f>参照元!AT15</f>
        <v>　</v>
      </c>
      <c r="J153" s="1954"/>
      <c r="K153" s="1022" t="s">
        <v>3136</v>
      </c>
      <c r="L153" s="525" t="str">
        <f>IF($I$21=1,IF($I$153="","",$I$153),"")</f>
        <v>　</v>
      </c>
      <c r="M153" s="526" t="str">
        <f>IF($I$21=1,IF(AND($I$153&lt;&gt;"",$H$11&gt;$H$12),$I$153,""),"")</f>
        <v/>
      </c>
      <c r="N153" s="233"/>
      <c r="O153" s="234"/>
      <c r="P153" s="1236" t="str">
        <f>IF($I$21=1,IF(AND($I$153&lt;&gt;"",$H$12&gt;=P$26-3),$I$153,""),"")</f>
        <v>　</v>
      </c>
      <c r="Q153" s="233" t="str">
        <f t="shared" ref="Q153:BC153" si="18">IF($I$21=1,IF(AND($I$153&lt;&gt;"",$H$12&gt;=Q$26-3),$I$153,""),"")</f>
        <v>　</v>
      </c>
      <c r="R153" s="233" t="str">
        <f t="shared" si="18"/>
        <v>　</v>
      </c>
      <c r="S153" s="233" t="str">
        <f t="shared" si="18"/>
        <v>　</v>
      </c>
      <c r="T153" s="233" t="str">
        <f t="shared" si="18"/>
        <v>　</v>
      </c>
      <c r="U153" s="233" t="str">
        <f t="shared" si="18"/>
        <v>　</v>
      </c>
      <c r="V153" s="233" t="str">
        <f t="shared" si="18"/>
        <v>　</v>
      </c>
      <c r="W153" s="233" t="str">
        <f t="shared" si="18"/>
        <v>　</v>
      </c>
      <c r="X153" s="233" t="str">
        <f t="shared" si="18"/>
        <v>　</v>
      </c>
      <c r="Y153" s="233" t="str">
        <f t="shared" si="18"/>
        <v>　</v>
      </c>
      <c r="Z153" s="233" t="str">
        <f t="shared" si="18"/>
        <v>　</v>
      </c>
      <c r="AA153" s="233" t="str">
        <f t="shared" si="18"/>
        <v>　</v>
      </c>
      <c r="AB153" s="233" t="str">
        <f t="shared" si="18"/>
        <v>　</v>
      </c>
      <c r="AC153" s="233" t="str">
        <f t="shared" si="18"/>
        <v>　</v>
      </c>
      <c r="AD153" s="233" t="str">
        <f t="shared" si="18"/>
        <v>　</v>
      </c>
      <c r="AE153" s="233" t="str">
        <f t="shared" si="18"/>
        <v>　</v>
      </c>
      <c r="AF153" s="233" t="str">
        <f t="shared" si="18"/>
        <v>　</v>
      </c>
      <c r="AG153" s="233" t="str">
        <f t="shared" si="18"/>
        <v>　</v>
      </c>
      <c r="AH153" s="233" t="str">
        <f t="shared" si="18"/>
        <v>　</v>
      </c>
      <c r="AI153" s="233" t="str">
        <f t="shared" si="18"/>
        <v>　</v>
      </c>
      <c r="AJ153" s="233" t="str">
        <f t="shared" si="18"/>
        <v>　</v>
      </c>
      <c r="AK153" s="233" t="str">
        <f t="shared" si="18"/>
        <v>　</v>
      </c>
      <c r="AL153" s="233" t="str">
        <f t="shared" si="18"/>
        <v>　</v>
      </c>
      <c r="AM153" s="233" t="str">
        <f t="shared" si="18"/>
        <v>　</v>
      </c>
      <c r="AN153" s="233" t="str">
        <f t="shared" si="18"/>
        <v>　</v>
      </c>
      <c r="AO153" s="233" t="str">
        <f t="shared" si="18"/>
        <v>　</v>
      </c>
      <c r="AP153" s="233" t="str">
        <f t="shared" si="18"/>
        <v>　</v>
      </c>
      <c r="AQ153" s="233" t="str">
        <f t="shared" si="18"/>
        <v>　</v>
      </c>
      <c r="AR153" s="233" t="str">
        <f t="shared" si="18"/>
        <v>　</v>
      </c>
      <c r="AS153" s="233" t="str">
        <f t="shared" si="18"/>
        <v>　</v>
      </c>
      <c r="AT153" s="233" t="str">
        <f t="shared" si="18"/>
        <v>　</v>
      </c>
      <c r="AU153" s="233" t="str">
        <f t="shared" si="18"/>
        <v>　</v>
      </c>
      <c r="AV153" s="233" t="str">
        <f t="shared" si="18"/>
        <v>　</v>
      </c>
      <c r="AW153" s="233" t="str">
        <f t="shared" si="18"/>
        <v>　</v>
      </c>
      <c r="AX153" s="233" t="str">
        <f t="shared" si="18"/>
        <v>　</v>
      </c>
      <c r="AY153" s="233" t="str">
        <f t="shared" si="18"/>
        <v>　</v>
      </c>
      <c r="AZ153" s="233" t="str">
        <f t="shared" si="18"/>
        <v>　</v>
      </c>
      <c r="BA153" s="233" t="str">
        <f t="shared" si="18"/>
        <v>　</v>
      </c>
      <c r="BB153" s="233" t="str">
        <f t="shared" si="18"/>
        <v>　</v>
      </c>
      <c r="BC153" s="234" t="str">
        <f t="shared" si="18"/>
        <v>　</v>
      </c>
    </row>
    <row r="154" spans="2:55" ht="15" customHeight="1" thickTop="1">
      <c r="B154" s="2082" t="s">
        <v>3828</v>
      </c>
      <c r="C154" s="2117"/>
      <c r="D154" s="2117"/>
      <c r="E154" s="2117"/>
      <c r="F154" s="2118"/>
      <c r="G154" s="1929" t="s">
        <v>3483</v>
      </c>
      <c r="H154" s="1930"/>
      <c r="I154" s="1930"/>
      <c r="J154" s="1930"/>
      <c r="K154" s="1022" t="s">
        <v>3647</v>
      </c>
      <c r="L154" s="1476" t="str">
        <f ca="1">IFERROR(ROUND((L155-L156-L157)/L152,3-INT(LOG10(ABS(L155-L156-L157)/L152))),"")</f>
        <v/>
      </c>
      <c r="M154" s="1476" t="str">
        <f ca="1">IFERROR(ROUND((M155-M156-M157)/M152,3-INT(LOG10(ABS(M155-M156-M157)/M152))),"")</f>
        <v/>
      </c>
      <c r="N154" s="1476" t="str">
        <f t="shared" ref="N154:BC154" ca="1" si="19">IFERROR(ROUND((N155-N156-N157)/N152,3-INT(LOG10(ABS(N155-N156-N157)/N152))),"")</f>
        <v/>
      </c>
      <c r="O154" s="1476" t="str">
        <f t="shared" ca="1" si="19"/>
        <v/>
      </c>
      <c r="P154" s="1476" t="str">
        <f t="shared" ca="1" si="19"/>
        <v/>
      </c>
      <c r="Q154" s="1476" t="str">
        <f t="shared" ca="1" si="19"/>
        <v/>
      </c>
      <c r="R154" s="1476" t="str">
        <f t="shared" ca="1" si="19"/>
        <v/>
      </c>
      <c r="S154" s="1476" t="str">
        <f t="shared" ca="1" si="19"/>
        <v/>
      </c>
      <c r="T154" s="1476" t="str">
        <f t="shared" ca="1" si="19"/>
        <v/>
      </c>
      <c r="U154" s="1476" t="str">
        <f t="shared" ca="1" si="19"/>
        <v/>
      </c>
      <c r="V154" s="1476" t="str">
        <f t="shared" ca="1" si="19"/>
        <v/>
      </c>
      <c r="W154" s="1476" t="str">
        <f t="shared" ca="1" si="19"/>
        <v/>
      </c>
      <c r="X154" s="1476" t="str">
        <f t="shared" ca="1" si="19"/>
        <v/>
      </c>
      <c r="Y154" s="1476" t="str">
        <f t="shared" ca="1" si="19"/>
        <v/>
      </c>
      <c r="Z154" s="1476" t="str">
        <f t="shared" ca="1" si="19"/>
        <v/>
      </c>
      <c r="AA154" s="1476" t="str">
        <f t="shared" ca="1" si="19"/>
        <v/>
      </c>
      <c r="AB154" s="1476" t="str">
        <f t="shared" ca="1" si="19"/>
        <v/>
      </c>
      <c r="AC154" s="1476" t="str">
        <f t="shared" ca="1" si="19"/>
        <v/>
      </c>
      <c r="AD154" s="1476" t="str">
        <f t="shared" ca="1" si="19"/>
        <v/>
      </c>
      <c r="AE154" s="1476" t="str">
        <f t="shared" ca="1" si="19"/>
        <v/>
      </c>
      <c r="AF154" s="1476" t="str">
        <f t="shared" ca="1" si="19"/>
        <v/>
      </c>
      <c r="AG154" s="1476" t="str">
        <f t="shared" ca="1" si="19"/>
        <v/>
      </c>
      <c r="AH154" s="1476" t="str">
        <f t="shared" ca="1" si="19"/>
        <v/>
      </c>
      <c r="AI154" s="1476" t="str">
        <f t="shared" ca="1" si="19"/>
        <v/>
      </c>
      <c r="AJ154" s="1476" t="str">
        <f t="shared" ca="1" si="19"/>
        <v/>
      </c>
      <c r="AK154" s="1476" t="str">
        <f t="shared" ca="1" si="19"/>
        <v/>
      </c>
      <c r="AL154" s="1476" t="str">
        <f t="shared" ca="1" si="19"/>
        <v/>
      </c>
      <c r="AM154" s="1476" t="str">
        <f t="shared" ca="1" si="19"/>
        <v/>
      </c>
      <c r="AN154" s="1476" t="str">
        <f t="shared" ca="1" si="19"/>
        <v/>
      </c>
      <c r="AO154" s="1476" t="str">
        <f t="shared" ca="1" si="19"/>
        <v/>
      </c>
      <c r="AP154" s="1476" t="str">
        <f t="shared" ca="1" si="19"/>
        <v/>
      </c>
      <c r="AQ154" s="1476" t="str">
        <f t="shared" ca="1" si="19"/>
        <v/>
      </c>
      <c r="AR154" s="1476" t="str">
        <f t="shared" ca="1" si="19"/>
        <v/>
      </c>
      <c r="AS154" s="1476" t="str">
        <f t="shared" ca="1" si="19"/>
        <v/>
      </c>
      <c r="AT154" s="1476" t="str">
        <f t="shared" ca="1" si="19"/>
        <v/>
      </c>
      <c r="AU154" s="1476" t="str">
        <f t="shared" ca="1" si="19"/>
        <v/>
      </c>
      <c r="AV154" s="1476" t="str">
        <f t="shared" ca="1" si="19"/>
        <v/>
      </c>
      <c r="AW154" s="1476" t="str">
        <f t="shared" ca="1" si="19"/>
        <v/>
      </c>
      <c r="AX154" s="1476" t="str">
        <f t="shared" ca="1" si="19"/>
        <v/>
      </c>
      <c r="AY154" s="1476" t="str">
        <f t="shared" ca="1" si="19"/>
        <v/>
      </c>
      <c r="AZ154" s="1476" t="str">
        <f t="shared" ca="1" si="19"/>
        <v/>
      </c>
      <c r="BA154" s="1476" t="str">
        <f t="shared" ca="1" si="19"/>
        <v/>
      </c>
      <c r="BB154" s="1476" t="str">
        <f t="shared" ca="1" si="19"/>
        <v/>
      </c>
      <c r="BC154" s="1476" t="str">
        <f t="shared" ca="1" si="19"/>
        <v/>
      </c>
    </row>
    <row r="155" spans="2:55" ht="30.75" customHeight="1">
      <c r="B155" s="998"/>
      <c r="C155" s="1933" t="s">
        <v>3354</v>
      </c>
      <c r="D155" s="1934"/>
      <c r="E155" s="1934"/>
      <c r="F155" s="1935"/>
      <c r="G155" s="2121" t="s">
        <v>3355</v>
      </c>
      <c r="H155" s="2122"/>
      <c r="I155" s="2122"/>
      <c r="J155" s="2122"/>
      <c r="K155" s="1234" t="s">
        <v>2651</v>
      </c>
      <c r="L155" s="1742">
        <f t="shared" ref="L155" ca="1" si="20">SUM(M155:BC155)</f>
        <v>0</v>
      </c>
      <c r="M155" s="1743">
        <f ca="1">INDIRECT("o"&amp;M$26&amp;"!J21")</f>
        <v>0</v>
      </c>
      <c r="N155" s="1743">
        <f t="shared" ref="N155:BC155" ca="1" si="21">INDIRECT("o"&amp;N$26&amp;"!J21")</f>
        <v>0</v>
      </c>
      <c r="O155" s="1743">
        <f t="shared" ca="1" si="21"/>
        <v>0</v>
      </c>
      <c r="P155" s="1743">
        <f t="shared" ca="1" si="21"/>
        <v>0</v>
      </c>
      <c r="Q155" s="1743">
        <f t="shared" ca="1" si="21"/>
        <v>0</v>
      </c>
      <c r="R155" s="1743">
        <f t="shared" ca="1" si="21"/>
        <v>0</v>
      </c>
      <c r="S155" s="1743">
        <f t="shared" ca="1" si="21"/>
        <v>0</v>
      </c>
      <c r="T155" s="1743">
        <f t="shared" ca="1" si="21"/>
        <v>0</v>
      </c>
      <c r="U155" s="1743">
        <f t="shared" ca="1" si="21"/>
        <v>0</v>
      </c>
      <c r="V155" s="1743">
        <f t="shared" ca="1" si="21"/>
        <v>0</v>
      </c>
      <c r="W155" s="1743">
        <f t="shared" ca="1" si="21"/>
        <v>0</v>
      </c>
      <c r="X155" s="1743">
        <f t="shared" ca="1" si="21"/>
        <v>0</v>
      </c>
      <c r="Y155" s="1743">
        <f t="shared" ca="1" si="21"/>
        <v>0</v>
      </c>
      <c r="Z155" s="1743">
        <f t="shared" ca="1" si="21"/>
        <v>0</v>
      </c>
      <c r="AA155" s="1743">
        <f t="shared" ca="1" si="21"/>
        <v>0</v>
      </c>
      <c r="AB155" s="1743">
        <f t="shared" ca="1" si="21"/>
        <v>0</v>
      </c>
      <c r="AC155" s="1743">
        <f t="shared" ca="1" si="21"/>
        <v>0</v>
      </c>
      <c r="AD155" s="1743">
        <f t="shared" ca="1" si="21"/>
        <v>0</v>
      </c>
      <c r="AE155" s="1743">
        <f t="shared" ca="1" si="21"/>
        <v>0</v>
      </c>
      <c r="AF155" s="1743">
        <f t="shared" ca="1" si="21"/>
        <v>0</v>
      </c>
      <c r="AG155" s="1743">
        <f t="shared" ca="1" si="21"/>
        <v>0</v>
      </c>
      <c r="AH155" s="1743">
        <f t="shared" ca="1" si="21"/>
        <v>0</v>
      </c>
      <c r="AI155" s="1743">
        <f t="shared" ca="1" si="21"/>
        <v>0</v>
      </c>
      <c r="AJ155" s="1743">
        <f t="shared" ca="1" si="21"/>
        <v>0</v>
      </c>
      <c r="AK155" s="1743">
        <f t="shared" ca="1" si="21"/>
        <v>0</v>
      </c>
      <c r="AL155" s="1743">
        <f t="shared" ca="1" si="21"/>
        <v>0</v>
      </c>
      <c r="AM155" s="1743">
        <f t="shared" ca="1" si="21"/>
        <v>0</v>
      </c>
      <c r="AN155" s="1743">
        <f t="shared" ca="1" si="21"/>
        <v>0</v>
      </c>
      <c r="AO155" s="1743">
        <f t="shared" ca="1" si="21"/>
        <v>0</v>
      </c>
      <c r="AP155" s="1743">
        <f t="shared" ca="1" si="21"/>
        <v>0</v>
      </c>
      <c r="AQ155" s="1743">
        <f t="shared" ca="1" si="21"/>
        <v>0</v>
      </c>
      <c r="AR155" s="1743">
        <f t="shared" ca="1" si="21"/>
        <v>0</v>
      </c>
      <c r="AS155" s="1743">
        <f t="shared" ca="1" si="21"/>
        <v>0</v>
      </c>
      <c r="AT155" s="1743">
        <f t="shared" ca="1" si="21"/>
        <v>0</v>
      </c>
      <c r="AU155" s="1743">
        <f t="shared" ca="1" si="21"/>
        <v>0</v>
      </c>
      <c r="AV155" s="1743">
        <f t="shared" ca="1" si="21"/>
        <v>0</v>
      </c>
      <c r="AW155" s="1743">
        <f t="shared" ca="1" si="21"/>
        <v>0</v>
      </c>
      <c r="AX155" s="1743">
        <f t="shared" ca="1" si="21"/>
        <v>0</v>
      </c>
      <c r="AY155" s="1743">
        <f t="shared" ca="1" si="21"/>
        <v>0</v>
      </c>
      <c r="AZ155" s="1743">
        <f t="shared" ca="1" si="21"/>
        <v>0</v>
      </c>
      <c r="BA155" s="1743">
        <f t="shared" ca="1" si="21"/>
        <v>0</v>
      </c>
      <c r="BB155" s="1743">
        <f t="shared" ca="1" si="21"/>
        <v>0</v>
      </c>
      <c r="BC155" s="1743">
        <f t="shared" ca="1" si="21"/>
        <v>0</v>
      </c>
    </row>
    <row r="156" spans="2:55" ht="15" customHeight="1">
      <c r="B156" s="998"/>
      <c r="C156" s="1933" t="s">
        <v>3357</v>
      </c>
      <c r="D156" s="1934"/>
      <c r="E156" s="1934"/>
      <c r="F156" s="1935"/>
      <c r="G156" s="2121" t="s">
        <v>3356</v>
      </c>
      <c r="H156" s="2122"/>
      <c r="I156" s="2122"/>
      <c r="J156" s="2122"/>
      <c r="K156" s="1234" t="s">
        <v>2651</v>
      </c>
      <c r="L156" s="1742">
        <f ca="1">SUM(M156:BC156)</f>
        <v>0</v>
      </c>
      <c r="M156" s="1743">
        <f ca="1">INDIRECT("o"&amp;M$26&amp;"!J22")</f>
        <v>0</v>
      </c>
      <c r="N156" s="1743">
        <f t="shared" ref="N156:BC156" ca="1" si="22">INDIRECT("o"&amp;N$26&amp;"!J22")</f>
        <v>0</v>
      </c>
      <c r="O156" s="1743">
        <f t="shared" ca="1" si="22"/>
        <v>0</v>
      </c>
      <c r="P156" s="1743">
        <f t="shared" ca="1" si="22"/>
        <v>0</v>
      </c>
      <c r="Q156" s="1743">
        <f t="shared" ca="1" si="22"/>
        <v>0</v>
      </c>
      <c r="R156" s="1743">
        <f t="shared" ca="1" si="22"/>
        <v>0</v>
      </c>
      <c r="S156" s="1743">
        <f t="shared" ca="1" si="22"/>
        <v>0</v>
      </c>
      <c r="T156" s="1743">
        <f t="shared" ca="1" si="22"/>
        <v>0</v>
      </c>
      <c r="U156" s="1743">
        <f t="shared" ca="1" si="22"/>
        <v>0</v>
      </c>
      <c r="V156" s="1743">
        <f t="shared" ca="1" si="22"/>
        <v>0</v>
      </c>
      <c r="W156" s="1743">
        <f t="shared" ca="1" si="22"/>
        <v>0</v>
      </c>
      <c r="X156" s="1743">
        <f t="shared" ca="1" si="22"/>
        <v>0</v>
      </c>
      <c r="Y156" s="1743">
        <f t="shared" ca="1" si="22"/>
        <v>0</v>
      </c>
      <c r="Z156" s="1743">
        <f t="shared" ca="1" si="22"/>
        <v>0</v>
      </c>
      <c r="AA156" s="1743">
        <f t="shared" ca="1" si="22"/>
        <v>0</v>
      </c>
      <c r="AB156" s="1743">
        <f t="shared" ca="1" si="22"/>
        <v>0</v>
      </c>
      <c r="AC156" s="1743">
        <f t="shared" ca="1" si="22"/>
        <v>0</v>
      </c>
      <c r="AD156" s="1743">
        <f t="shared" ca="1" si="22"/>
        <v>0</v>
      </c>
      <c r="AE156" s="1743">
        <f t="shared" ca="1" si="22"/>
        <v>0</v>
      </c>
      <c r="AF156" s="1743">
        <f t="shared" ca="1" si="22"/>
        <v>0</v>
      </c>
      <c r="AG156" s="1743">
        <f t="shared" ca="1" si="22"/>
        <v>0</v>
      </c>
      <c r="AH156" s="1743">
        <f t="shared" ca="1" si="22"/>
        <v>0</v>
      </c>
      <c r="AI156" s="1743">
        <f t="shared" ca="1" si="22"/>
        <v>0</v>
      </c>
      <c r="AJ156" s="1743">
        <f t="shared" ca="1" si="22"/>
        <v>0</v>
      </c>
      <c r="AK156" s="1743">
        <f t="shared" ca="1" si="22"/>
        <v>0</v>
      </c>
      <c r="AL156" s="1743">
        <f t="shared" ca="1" si="22"/>
        <v>0</v>
      </c>
      <c r="AM156" s="1743">
        <f t="shared" ca="1" si="22"/>
        <v>0</v>
      </c>
      <c r="AN156" s="1743">
        <f t="shared" ca="1" si="22"/>
        <v>0</v>
      </c>
      <c r="AO156" s="1743">
        <f t="shared" ca="1" si="22"/>
        <v>0</v>
      </c>
      <c r="AP156" s="1743">
        <f t="shared" ca="1" si="22"/>
        <v>0</v>
      </c>
      <c r="AQ156" s="1743">
        <f t="shared" ca="1" si="22"/>
        <v>0</v>
      </c>
      <c r="AR156" s="1743">
        <f t="shared" ca="1" si="22"/>
        <v>0</v>
      </c>
      <c r="AS156" s="1743">
        <f t="shared" ca="1" si="22"/>
        <v>0</v>
      </c>
      <c r="AT156" s="1743">
        <f t="shared" ca="1" si="22"/>
        <v>0</v>
      </c>
      <c r="AU156" s="1743">
        <f t="shared" ca="1" si="22"/>
        <v>0</v>
      </c>
      <c r="AV156" s="1743">
        <f t="shared" ca="1" si="22"/>
        <v>0</v>
      </c>
      <c r="AW156" s="1743">
        <f t="shared" ca="1" si="22"/>
        <v>0</v>
      </c>
      <c r="AX156" s="1743">
        <f t="shared" ca="1" si="22"/>
        <v>0</v>
      </c>
      <c r="AY156" s="1743">
        <f t="shared" ca="1" si="22"/>
        <v>0</v>
      </c>
      <c r="AZ156" s="1743">
        <f t="shared" ca="1" si="22"/>
        <v>0</v>
      </c>
      <c r="BA156" s="1743">
        <f t="shared" ca="1" si="22"/>
        <v>0</v>
      </c>
      <c r="BB156" s="1743">
        <f t="shared" ca="1" si="22"/>
        <v>0</v>
      </c>
      <c r="BC156" s="1743">
        <f t="shared" ca="1" si="22"/>
        <v>0</v>
      </c>
    </row>
    <row r="157" spans="2:55" ht="15" customHeight="1" thickBot="1">
      <c r="B157" s="998"/>
      <c r="C157" s="1933" t="s">
        <v>3759</v>
      </c>
      <c r="D157" s="1934"/>
      <c r="E157" s="1934"/>
      <c r="F157" s="1935"/>
      <c r="G157" s="1955" t="s">
        <v>3358</v>
      </c>
      <c r="H157" s="1956"/>
      <c r="I157" s="1956"/>
      <c r="J157" s="1956"/>
      <c r="K157" s="1234" t="s">
        <v>2651</v>
      </c>
      <c r="L157" s="1742">
        <f t="shared" ref="L157:L161" ca="1" si="23">SUM(M157:BC157)</f>
        <v>0</v>
      </c>
      <c r="M157" s="1743">
        <f ca="1">INDIRECT("o"&amp;M$26&amp;"!J23")</f>
        <v>0</v>
      </c>
      <c r="N157" s="1743">
        <f t="shared" ref="N157:BC157" ca="1" si="24">INDIRECT("o"&amp;N$26&amp;"!J23")</f>
        <v>0</v>
      </c>
      <c r="O157" s="1743">
        <f t="shared" ca="1" si="24"/>
        <v>0</v>
      </c>
      <c r="P157" s="1744">
        <f t="shared" ca="1" si="24"/>
        <v>0</v>
      </c>
      <c r="Q157" s="1744">
        <f t="shared" ca="1" si="24"/>
        <v>0</v>
      </c>
      <c r="R157" s="1744">
        <f t="shared" ca="1" si="24"/>
        <v>0</v>
      </c>
      <c r="S157" s="1744">
        <f t="shared" ca="1" si="24"/>
        <v>0</v>
      </c>
      <c r="T157" s="1744">
        <f t="shared" ca="1" si="24"/>
        <v>0</v>
      </c>
      <c r="U157" s="1744">
        <f t="shared" ca="1" si="24"/>
        <v>0</v>
      </c>
      <c r="V157" s="1744">
        <f t="shared" ca="1" si="24"/>
        <v>0</v>
      </c>
      <c r="W157" s="1744">
        <f t="shared" ca="1" si="24"/>
        <v>0</v>
      </c>
      <c r="X157" s="1744">
        <f t="shared" ca="1" si="24"/>
        <v>0</v>
      </c>
      <c r="Y157" s="1744">
        <f t="shared" ca="1" si="24"/>
        <v>0</v>
      </c>
      <c r="Z157" s="1744">
        <f t="shared" ca="1" si="24"/>
        <v>0</v>
      </c>
      <c r="AA157" s="1744">
        <f t="shared" ca="1" si="24"/>
        <v>0</v>
      </c>
      <c r="AB157" s="1744">
        <f t="shared" ca="1" si="24"/>
        <v>0</v>
      </c>
      <c r="AC157" s="1744">
        <f t="shared" ca="1" si="24"/>
        <v>0</v>
      </c>
      <c r="AD157" s="1744">
        <f t="shared" ca="1" si="24"/>
        <v>0</v>
      </c>
      <c r="AE157" s="1744">
        <f t="shared" ca="1" si="24"/>
        <v>0</v>
      </c>
      <c r="AF157" s="1744">
        <f t="shared" ca="1" si="24"/>
        <v>0</v>
      </c>
      <c r="AG157" s="1744">
        <f t="shared" ca="1" si="24"/>
        <v>0</v>
      </c>
      <c r="AH157" s="1744">
        <f t="shared" ca="1" si="24"/>
        <v>0</v>
      </c>
      <c r="AI157" s="1744">
        <f t="shared" ca="1" si="24"/>
        <v>0</v>
      </c>
      <c r="AJ157" s="1744">
        <f t="shared" ca="1" si="24"/>
        <v>0</v>
      </c>
      <c r="AK157" s="1744">
        <f t="shared" ca="1" si="24"/>
        <v>0</v>
      </c>
      <c r="AL157" s="1744">
        <f t="shared" ca="1" si="24"/>
        <v>0</v>
      </c>
      <c r="AM157" s="1744">
        <f t="shared" ca="1" si="24"/>
        <v>0</v>
      </c>
      <c r="AN157" s="1744">
        <f t="shared" ca="1" si="24"/>
        <v>0</v>
      </c>
      <c r="AO157" s="1744">
        <f t="shared" ca="1" si="24"/>
        <v>0</v>
      </c>
      <c r="AP157" s="1744">
        <f t="shared" ca="1" si="24"/>
        <v>0</v>
      </c>
      <c r="AQ157" s="1744">
        <f t="shared" ca="1" si="24"/>
        <v>0</v>
      </c>
      <c r="AR157" s="1744">
        <f t="shared" ca="1" si="24"/>
        <v>0</v>
      </c>
      <c r="AS157" s="1744">
        <f t="shared" ca="1" si="24"/>
        <v>0</v>
      </c>
      <c r="AT157" s="1744">
        <f t="shared" ca="1" si="24"/>
        <v>0</v>
      </c>
      <c r="AU157" s="1744">
        <f t="shared" ca="1" si="24"/>
        <v>0</v>
      </c>
      <c r="AV157" s="1744">
        <f t="shared" ca="1" si="24"/>
        <v>0</v>
      </c>
      <c r="AW157" s="1744">
        <f t="shared" ca="1" si="24"/>
        <v>0</v>
      </c>
      <c r="AX157" s="1744">
        <f t="shared" ca="1" si="24"/>
        <v>0</v>
      </c>
      <c r="AY157" s="1744">
        <f t="shared" ca="1" si="24"/>
        <v>0</v>
      </c>
      <c r="AZ157" s="1744">
        <f t="shared" ca="1" si="24"/>
        <v>0</v>
      </c>
      <c r="BA157" s="1744">
        <f t="shared" ca="1" si="24"/>
        <v>0</v>
      </c>
      <c r="BB157" s="1744">
        <f t="shared" ca="1" si="24"/>
        <v>0</v>
      </c>
      <c r="BC157" s="1744">
        <f t="shared" ca="1" si="24"/>
        <v>0</v>
      </c>
    </row>
    <row r="158" spans="2:55" ht="15" thickTop="1">
      <c r="B158" s="998"/>
      <c r="C158" s="1931" t="s">
        <v>3353</v>
      </c>
      <c r="D158" s="1932"/>
      <c r="E158" s="1932"/>
      <c r="F158" s="1932"/>
      <c r="G158" s="2104"/>
      <c r="H158" s="2105"/>
      <c r="I158" s="2105"/>
      <c r="J158" s="2106"/>
      <c r="K158" s="1366" t="str">
        <f>係数!I155</f>
        <v/>
      </c>
      <c r="L158" s="1742">
        <f t="shared" si="23"/>
        <v>0</v>
      </c>
      <c r="M158" s="247"/>
      <c r="N158" s="1727"/>
      <c r="O158" s="228"/>
      <c r="P158" s="1235"/>
      <c r="Q158" s="1727"/>
      <c r="R158" s="227"/>
      <c r="S158" s="227"/>
      <c r="T158" s="227"/>
      <c r="U158" s="227"/>
      <c r="V158" s="227"/>
      <c r="W158" s="227"/>
      <c r="X158" s="227"/>
      <c r="Y158" s="227"/>
      <c r="Z158" s="227"/>
      <c r="AA158" s="227"/>
      <c r="AB158" s="227"/>
      <c r="AC158" s="227"/>
      <c r="AD158" s="227"/>
      <c r="AE158" s="227"/>
      <c r="AF158" s="227"/>
      <c r="AG158" s="227"/>
      <c r="AH158" s="227"/>
      <c r="AI158" s="227"/>
      <c r="AJ158" s="227"/>
      <c r="AK158" s="227"/>
      <c r="AL158" s="227"/>
      <c r="AM158" s="227"/>
      <c r="AN158" s="227"/>
      <c r="AO158" s="227"/>
      <c r="AP158" s="227"/>
      <c r="AQ158" s="227"/>
      <c r="AR158" s="227"/>
      <c r="AS158" s="227"/>
      <c r="AT158" s="227"/>
      <c r="AU158" s="227"/>
      <c r="AV158" s="227"/>
      <c r="AW158" s="227"/>
      <c r="AX158" s="227"/>
      <c r="AY158" s="227"/>
      <c r="AZ158" s="227"/>
      <c r="BA158" s="227"/>
      <c r="BB158" s="227"/>
      <c r="BC158" s="228"/>
    </row>
    <row r="159" spans="2:55" ht="14.25">
      <c r="B159" s="998"/>
      <c r="C159" s="1931" t="s">
        <v>3413</v>
      </c>
      <c r="D159" s="1932"/>
      <c r="E159" s="1932"/>
      <c r="F159" s="1932"/>
      <c r="G159" s="2107"/>
      <c r="H159" s="2108"/>
      <c r="I159" s="2108"/>
      <c r="J159" s="2109"/>
      <c r="K159" s="1366" t="str">
        <f>係数!I156</f>
        <v/>
      </c>
      <c r="L159" s="1742">
        <f t="shared" si="23"/>
        <v>0</v>
      </c>
      <c r="M159" s="248"/>
      <c r="N159" s="1728"/>
      <c r="O159" s="231"/>
      <c r="P159" s="1729"/>
      <c r="Q159" s="1730"/>
      <c r="R159" s="1731"/>
      <c r="S159" s="1731"/>
      <c r="T159" s="1731"/>
      <c r="U159" s="1731"/>
      <c r="V159" s="1731"/>
      <c r="W159" s="1731"/>
      <c r="X159" s="1731"/>
      <c r="Y159" s="1731"/>
      <c r="Z159" s="1731"/>
      <c r="AA159" s="1731"/>
      <c r="AB159" s="1731"/>
      <c r="AC159" s="1731"/>
      <c r="AD159" s="1731"/>
      <c r="AE159" s="1731"/>
      <c r="AF159" s="1731"/>
      <c r="AG159" s="1731"/>
      <c r="AH159" s="1731"/>
      <c r="AI159" s="1731"/>
      <c r="AJ159" s="1731"/>
      <c r="AK159" s="1731"/>
      <c r="AL159" s="1731"/>
      <c r="AM159" s="1731"/>
      <c r="AN159" s="1731"/>
      <c r="AO159" s="1731"/>
      <c r="AP159" s="1731"/>
      <c r="AQ159" s="1731"/>
      <c r="AR159" s="1731"/>
      <c r="AS159" s="1731"/>
      <c r="AT159" s="1731"/>
      <c r="AU159" s="1731"/>
      <c r="AV159" s="1731"/>
      <c r="AW159" s="1731"/>
      <c r="AX159" s="1731"/>
      <c r="AY159" s="1731"/>
      <c r="AZ159" s="1731"/>
      <c r="BA159" s="1731"/>
      <c r="BB159" s="1731"/>
      <c r="BC159" s="1732"/>
    </row>
    <row r="160" spans="2:55" ht="15" thickBot="1">
      <c r="B160" s="998"/>
      <c r="C160" s="1931" t="s">
        <v>3414</v>
      </c>
      <c r="D160" s="1932"/>
      <c r="E160" s="1932"/>
      <c r="F160" s="1932"/>
      <c r="G160" s="2110"/>
      <c r="H160" s="2111"/>
      <c r="I160" s="2111"/>
      <c r="J160" s="2112"/>
      <c r="K160" s="1366" t="str">
        <f>係数!I157</f>
        <v/>
      </c>
      <c r="L160" s="1742">
        <f t="shared" si="23"/>
        <v>0</v>
      </c>
      <c r="M160" s="248"/>
      <c r="N160" s="1728"/>
      <c r="O160" s="231"/>
      <c r="P160" s="1729"/>
      <c r="Q160" s="1730"/>
      <c r="R160" s="1731"/>
      <c r="S160" s="1731"/>
      <c r="T160" s="1731"/>
      <c r="U160" s="1731"/>
      <c r="V160" s="1731"/>
      <c r="W160" s="1731"/>
      <c r="X160" s="1731"/>
      <c r="Y160" s="1731"/>
      <c r="Z160" s="1731"/>
      <c r="AA160" s="1731"/>
      <c r="AB160" s="1731"/>
      <c r="AC160" s="1731"/>
      <c r="AD160" s="1731"/>
      <c r="AE160" s="1731"/>
      <c r="AF160" s="1731"/>
      <c r="AG160" s="1731"/>
      <c r="AH160" s="1731"/>
      <c r="AI160" s="1731"/>
      <c r="AJ160" s="1731"/>
      <c r="AK160" s="1731"/>
      <c r="AL160" s="1731"/>
      <c r="AM160" s="1731"/>
      <c r="AN160" s="1731"/>
      <c r="AO160" s="1731"/>
      <c r="AP160" s="1731"/>
      <c r="AQ160" s="1731"/>
      <c r="AR160" s="1731"/>
      <c r="AS160" s="1731"/>
      <c r="AT160" s="1731"/>
      <c r="AU160" s="1731"/>
      <c r="AV160" s="1731"/>
      <c r="AW160" s="1731"/>
      <c r="AX160" s="1731"/>
      <c r="AY160" s="1731"/>
      <c r="AZ160" s="1731"/>
      <c r="BA160" s="1731"/>
      <c r="BB160" s="1731"/>
      <c r="BC160" s="1732"/>
    </row>
    <row r="161" spans="2:55" ht="15" customHeight="1" thickBot="1">
      <c r="B161" s="998"/>
      <c r="C161" s="1931" t="s">
        <v>3760</v>
      </c>
      <c r="D161" s="1932"/>
      <c r="E161" s="1932"/>
      <c r="F161" s="2120"/>
      <c r="G161" s="2113" t="s">
        <v>3736</v>
      </c>
      <c r="H161" s="2114"/>
      <c r="I161" s="2114"/>
      <c r="J161" s="2115"/>
      <c r="K161" s="1064" t="str">
        <f>係数!I158</f>
        <v>GJ</v>
      </c>
      <c r="L161" s="1742">
        <f t="shared" si="23"/>
        <v>0</v>
      </c>
      <c r="M161" s="249"/>
      <c r="N161" s="1733"/>
      <c r="O161" s="234"/>
      <c r="P161" s="1734"/>
      <c r="Q161" s="1735"/>
      <c r="R161" s="1736"/>
      <c r="S161" s="1736"/>
      <c r="T161" s="1736"/>
      <c r="U161" s="1736"/>
      <c r="V161" s="1736"/>
      <c r="W161" s="1736"/>
      <c r="X161" s="1736"/>
      <c r="Y161" s="1736"/>
      <c r="Z161" s="1736"/>
      <c r="AA161" s="1736"/>
      <c r="AB161" s="1736"/>
      <c r="AC161" s="1736"/>
      <c r="AD161" s="1736"/>
      <c r="AE161" s="1736"/>
      <c r="AF161" s="1736"/>
      <c r="AG161" s="1736"/>
      <c r="AH161" s="1736"/>
      <c r="AI161" s="1736"/>
      <c r="AJ161" s="1736"/>
      <c r="AK161" s="1736"/>
      <c r="AL161" s="1736"/>
      <c r="AM161" s="1736"/>
      <c r="AN161" s="1736"/>
      <c r="AO161" s="1736"/>
      <c r="AP161" s="1736"/>
      <c r="AQ161" s="1736"/>
      <c r="AR161" s="1736"/>
      <c r="AS161" s="1736"/>
      <c r="AT161" s="1736"/>
      <c r="AU161" s="1736"/>
      <c r="AV161" s="1736"/>
      <c r="AW161" s="1736"/>
      <c r="AX161" s="1736"/>
      <c r="AY161" s="1736"/>
      <c r="AZ161" s="1736"/>
      <c r="BA161" s="1736"/>
      <c r="BB161" s="1736"/>
      <c r="BC161" s="1737"/>
    </row>
    <row r="162" spans="2:55" ht="27" hidden="1" customHeight="1" thickTop="1" thickBot="1">
      <c r="B162" s="591" t="s">
        <v>3648</v>
      </c>
      <c r="C162" s="592"/>
      <c r="D162" s="592"/>
      <c r="E162" s="592"/>
      <c r="F162" s="592"/>
      <c r="G162" s="593"/>
      <c r="H162" s="593"/>
      <c r="I162" s="593"/>
      <c r="J162" s="593"/>
      <c r="K162" s="593"/>
      <c r="L162" s="594"/>
      <c r="M162" s="595"/>
      <c r="N162" s="595"/>
      <c r="O162" s="595"/>
      <c r="BC162" s="1245"/>
    </row>
    <row r="163" spans="2:55" ht="18.75" hidden="1" customHeight="1" thickTop="1" thickBot="1">
      <c r="B163" s="2088" t="str">
        <f>IF(L163="新規","基準(新規)年度原単位","基準("&amp;参照元!AN15&amp;")年度原単位")</f>
        <v>基準(新規)年度原単位</v>
      </c>
      <c r="C163" s="2089"/>
      <c r="D163" s="2089"/>
      <c r="E163" s="2089"/>
      <c r="F163" s="2090"/>
      <c r="G163" s="1929" t="s">
        <v>3496</v>
      </c>
      <c r="H163" s="1930"/>
      <c r="I163" s="1930"/>
      <c r="J163" s="1930"/>
      <c r="K163" s="1022" t="s">
        <v>3363</v>
      </c>
      <c r="L163" s="1691" t="str">
        <f>IF(参照元!C15="新規","新規",IF($I$21&lt;&gt;2,"",参照元!AS15))</f>
        <v>新規</v>
      </c>
      <c r="M163" s="1745"/>
      <c r="N163" s="1746"/>
      <c r="O163" s="1747"/>
      <c r="P163" s="1745"/>
      <c r="Q163" s="1746"/>
      <c r="R163" s="1746"/>
      <c r="S163" s="1746"/>
      <c r="T163" s="1746"/>
      <c r="U163" s="1746"/>
      <c r="V163" s="1746"/>
      <c r="W163" s="1746"/>
      <c r="X163" s="1746"/>
      <c r="Y163" s="1746"/>
      <c r="Z163" s="1746"/>
      <c r="AA163" s="1746"/>
      <c r="AB163" s="1746"/>
      <c r="AC163" s="1746"/>
      <c r="AD163" s="1746"/>
      <c r="AE163" s="1746"/>
      <c r="AF163" s="1746"/>
      <c r="AG163" s="1746"/>
      <c r="AH163" s="1746"/>
      <c r="AI163" s="1746"/>
      <c r="AJ163" s="1746"/>
      <c r="AK163" s="1746"/>
      <c r="AL163" s="1746"/>
      <c r="AM163" s="1746"/>
      <c r="AN163" s="1746"/>
      <c r="AO163" s="1746"/>
      <c r="AP163" s="1746"/>
      <c r="AQ163" s="1746"/>
      <c r="AR163" s="1746"/>
      <c r="AS163" s="1746"/>
      <c r="AT163" s="1746"/>
      <c r="AU163" s="1746"/>
      <c r="AV163" s="1746"/>
      <c r="AW163" s="1746"/>
      <c r="AX163" s="1746"/>
      <c r="AY163" s="1746"/>
      <c r="AZ163" s="1746"/>
      <c r="BA163" s="1746"/>
      <c r="BB163" s="1746"/>
      <c r="BC163" s="1747"/>
    </row>
    <row r="164" spans="2:55" ht="15" hidden="1" thickTop="1">
      <c r="B164" s="2088" t="s">
        <v>3295</v>
      </c>
      <c r="C164" s="2089"/>
      <c r="D164" s="2089"/>
      <c r="E164" s="2089"/>
      <c r="F164" s="2090"/>
      <c r="G164" s="1929" t="s">
        <v>2703</v>
      </c>
      <c r="H164" s="1930"/>
      <c r="I164" s="1930"/>
      <c r="J164" s="1930"/>
      <c r="K164" s="1022" t="s">
        <v>3136</v>
      </c>
      <c r="L164" s="1748" t="str">
        <f>IF($I$21=2,IF(L155&lt;&gt;0,L155/$L$155,""),"")</f>
        <v/>
      </c>
      <c r="M164" s="1748" t="str">
        <f>IF($I$21=2,IF(M155&lt;&gt;0,M155/$L$155,""),"")</f>
        <v/>
      </c>
      <c r="N164" s="1748" t="str">
        <f t="shared" ref="N164:BC164" si="25">IF($I$21=2,IF(N155&lt;&gt;0,N155/$L$155,""),"")</f>
        <v/>
      </c>
      <c r="O164" s="1748" t="str">
        <f t="shared" si="25"/>
        <v/>
      </c>
      <c r="P164" s="1748" t="str">
        <f t="shared" si="25"/>
        <v/>
      </c>
      <c r="Q164" s="1748" t="str">
        <f t="shared" si="25"/>
        <v/>
      </c>
      <c r="R164" s="1748" t="str">
        <f t="shared" si="25"/>
        <v/>
      </c>
      <c r="S164" s="1748" t="str">
        <f t="shared" si="25"/>
        <v/>
      </c>
      <c r="T164" s="1748" t="str">
        <f t="shared" si="25"/>
        <v/>
      </c>
      <c r="U164" s="1748" t="str">
        <f t="shared" si="25"/>
        <v/>
      </c>
      <c r="V164" s="1748" t="str">
        <f t="shared" si="25"/>
        <v/>
      </c>
      <c r="W164" s="1748" t="str">
        <f t="shared" si="25"/>
        <v/>
      </c>
      <c r="X164" s="1748" t="str">
        <f t="shared" si="25"/>
        <v/>
      </c>
      <c r="Y164" s="1748" t="str">
        <f t="shared" si="25"/>
        <v/>
      </c>
      <c r="Z164" s="1748" t="str">
        <f t="shared" si="25"/>
        <v/>
      </c>
      <c r="AA164" s="1748" t="str">
        <f t="shared" si="25"/>
        <v/>
      </c>
      <c r="AB164" s="1748" t="str">
        <f t="shared" si="25"/>
        <v/>
      </c>
      <c r="AC164" s="1748" t="str">
        <f t="shared" si="25"/>
        <v/>
      </c>
      <c r="AD164" s="1748" t="str">
        <f t="shared" si="25"/>
        <v/>
      </c>
      <c r="AE164" s="1748" t="str">
        <f t="shared" si="25"/>
        <v/>
      </c>
      <c r="AF164" s="1748" t="str">
        <f t="shared" si="25"/>
        <v/>
      </c>
      <c r="AG164" s="1748" t="str">
        <f t="shared" si="25"/>
        <v/>
      </c>
      <c r="AH164" s="1748" t="str">
        <f t="shared" si="25"/>
        <v/>
      </c>
      <c r="AI164" s="1748" t="str">
        <f t="shared" si="25"/>
        <v/>
      </c>
      <c r="AJ164" s="1748" t="str">
        <f t="shared" si="25"/>
        <v/>
      </c>
      <c r="AK164" s="1748" t="str">
        <f t="shared" si="25"/>
        <v/>
      </c>
      <c r="AL164" s="1748" t="str">
        <f t="shared" si="25"/>
        <v/>
      </c>
      <c r="AM164" s="1748" t="str">
        <f t="shared" si="25"/>
        <v/>
      </c>
      <c r="AN164" s="1748" t="str">
        <f t="shared" si="25"/>
        <v/>
      </c>
      <c r="AO164" s="1748" t="str">
        <f t="shared" si="25"/>
        <v/>
      </c>
      <c r="AP164" s="1748" t="str">
        <f t="shared" si="25"/>
        <v/>
      </c>
      <c r="AQ164" s="1748" t="str">
        <f t="shared" si="25"/>
        <v/>
      </c>
      <c r="AR164" s="1748" t="str">
        <f t="shared" si="25"/>
        <v/>
      </c>
      <c r="AS164" s="1748" t="str">
        <f t="shared" si="25"/>
        <v/>
      </c>
      <c r="AT164" s="1748" t="str">
        <f t="shared" si="25"/>
        <v/>
      </c>
      <c r="AU164" s="1748" t="str">
        <f t="shared" si="25"/>
        <v/>
      </c>
      <c r="AV164" s="1748" t="str">
        <f t="shared" si="25"/>
        <v/>
      </c>
      <c r="AW164" s="1748" t="str">
        <f t="shared" si="25"/>
        <v/>
      </c>
      <c r="AX164" s="1748" t="str">
        <f t="shared" si="25"/>
        <v/>
      </c>
      <c r="AY164" s="1748" t="str">
        <f t="shared" si="25"/>
        <v/>
      </c>
      <c r="AZ164" s="1748" t="str">
        <f t="shared" si="25"/>
        <v/>
      </c>
      <c r="BA164" s="1748" t="str">
        <f t="shared" si="25"/>
        <v/>
      </c>
      <c r="BB164" s="1748" t="str">
        <f t="shared" si="25"/>
        <v/>
      </c>
      <c r="BC164" s="1748" t="str">
        <f t="shared" si="25"/>
        <v/>
      </c>
    </row>
    <row r="165" spans="2:55" ht="27" hidden="1" customHeight="1">
      <c r="B165" s="2088" t="s">
        <v>3476</v>
      </c>
      <c r="C165" s="2076"/>
      <c r="D165" s="2076"/>
      <c r="E165" s="2076"/>
      <c r="F165" s="2077"/>
      <c r="G165" s="1929" t="s">
        <v>3477</v>
      </c>
      <c r="H165" s="1930"/>
      <c r="I165" s="1930"/>
      <c r="J165" s="1930"/>
      <c r="K165" s="1022" t="s">
        <v>3364</v>
      </c>
      <c r="L165" s="1749"/>
      <c r="M165" s="1750" t="str">
        <f ca="1">IF(M154="","",IFERROR(1-M154/M163,""))</f>
        <v/>
      </c>
      <c r="N165" s="1750" t="str">
        <f t="shared" ref="N165:BC165" ca="1" si="26">IF(N154="","",IFERROR(1-N154/N163,""))</f>
        <v/>
      </c>
      <c r="O165" s="1750" t="str">
        <f t="shared" ca="1" si="26"/>
        <v/>
      </c>
      <c r="P165" s="1750" t="str">
        <f t="shared" ca="1" si="26"/>
        <v/>
      </c>
      <c r="Q165" s="1750" t="str">
        <f t="shared" ca="1" si="26"/>
        <v/>
      </c>
      <c r="R165" s="1750" t="str">
        <f t="shared" ca="1" si="26"/>
        <v/>
      </c>
      <c r="S165" s="1750" t="str">
        <f t="shared" ca="1" si="26"/>
        <v/>
      </c>
      <c r="T165" s="1750" t="str">
        <f t="shared" ca="1" si="26"/>
        <v/>
      </c>
      <c r="U165" s="1750" t="str">
        <f t="shared" ca="1" si="26"/>
        <v/>
      </c>
      <c r="V165" s="1750" t="str">
        <f t="shared" ca="1" si="26"/>
        <v/>
      </c>
      <c r="W165" s="1750" t="str">
        <f t="shared" ca="1" si="26"/>
        <v/>
      </c>
      <c r="X165" s="1750" t="str">
        <f t="shared" ca="1" si="26"/>
        <v/>
      </c>
      <c r="Y165" s="1750" t="str">
        <f t="shared" ca="1" si="26"/>
        <v/>
      </c>
      <c r="Z165" s="1750" t="str">
        <f t="shared" ca="1" si="26"/>
        <v/>
      </c>
      <c r="AA165" s="1750" t="str">
        <f t="shared" ca="1" si="26"/>
        <v/>
      </c>
      <c r="AB165" s="1750" t="str">
        <f t="shared" ca="1" si="26"/>
        <v/>
      </c>
      <c r="AC165" s="1750" t="str">
        <f t="shared" ca="1" si="26"/>
        <v/>
      </c>
      <c r="AD165" s="1750" t="str">
        <f t="shared" ca="1" si="26"/>
        <v/>
      </c>
      <c r="AE165" s="1750" t="str">
        <f t="shared" ca="1" si="26"/>
        <v/>
      </c>
      <c r="AF165" s="1750" t="str">
        <f t="shared" ca="1" si="26"/>
        <v/>
      </c>
      <c r="AG165" s="1750" t="str">
        <f t="shared" ca="1" si="26"/>
        <v/>
      </c>
      <c r="AH165" s="1750" t="str">
        <f t="shared" ca="1" si="26"/>
        <v/>
      </c>
      <c r="AI165" s="1750" t="str">
        <f t="shared" ca="1" si="26"/>
        <v/>
      </c>
      <c r="AJ165" s="1750" t="str">
        <f t="shared" ca="1" si="26"/>
        <v/>
      </c>
      <c r="AK165" s="1750" t="str">
        <f t="shared" ca="1" si="26"/>
        <v/>
      </c>
      <c r="AL165" s="1750" t="str">
        <f t="shared" ca="1" si="26"/>
        <v/>
      </c>
      <c r="AM165" s="1750" t="str">
        <f t="shared" ca="1" si="26"/>
        <v/>
      </c>
      <c r="AN165" s="1750" t="str">
        <f t="shared" ca="1" si="26"/>
        <v/>
      </c>
      <c r="AO165" s="1750" t="str">
        <f t="shared" ca="1" si="26"/>
        <v/>
      </c>
      <c r="AP165" s="1750" t="str">
        <f t="shared" ca="1" si="26"/>
        <v/>
      </c>
      <c r="AQ165" s="1750" t="str">
        <f t="shared" ca="1" si="26"/>
        <v/>
      </c>
      <c r="AR165" s="1750" t="str">
        <f t="shared" ca="1" si="26"/>
        <v/>
      </c>
      <c r="AS165" s="1750" t="str">
        <f t="shared" ca="1" si="26"/>
        <v/>
      </c>
      <c r="AT165" s="1750" t="str">
        <f t="shared" ca="1" si="26"/>
        <v/>
      </c>
      <c r="AU165" s="1750" t="str">
        <f t="shared" ca="1" si="26"/>
        <v/>
      </c>
      <c r="AV165" s="1750" t="str">
        <f t="shared" ca="1" si="26"/>
        <v/>
      </c>
      <c r="AW165" s="1750" t="str">
        <f t="shared" ca="1" si="26"/>
        <v/>
      </c>
      <c r="AX165" s="1750" t="str">
        <f t="shared" ca="1" si="26"/>
        <v/>
      </c>
      <c r="AY165" s="1750" t="str">
        <f t="shared" ca="1" si="26"/>
        <v/>
      </c>
      <c r="AZ165" s="1750" t="str">
        <f t="shared" ca="1" si="26"/>
        <v/>
      </c>
      <c r="BA165" s="1750" t="str">
        <f t="shared" ca="1" si="26"/>
        <v/>
      </c>
      <c r="BB165" s="1750" t="str">
        <f t="shared" ca="1" si="26"/>
        <v/>
      </c>
      <c r="BC165" s="1750" t="str">
        <f t="shared" ca="1" si="26"/>
        <v/>
      </c>
    </row>
    <row r="166" spans="2:55" ht="27" hidden="1" customHeight="1">
      <c r="B166" s="2088" t="s">
        <v>3478</v>
      </c>
      <c r="C166" s="2089"/>
      <c r="D166" s="2089"/>
      <c r="E166" s="2089"/>
      <c r="F166" s="2090"/>
      <c r="G166" s="1929" t="s">
        <v>2778</v>
      </c>
      <c r="H166" s="1930"/>
      <c r="I166" s="1930"/>
      <c r="J166" s="1930"/>
      <c r="K166" s="1022" t="s">
        <v>3364</v>
      </c>
      <c r="L166" s="1751" t="str">
        <f>IF($I$21=2,SUM(M166:BC166)*100,"")</f>
        <v/>
      </c>
      <c r="M166" s="1752" t="str">
        <f ca="1">IF(M$165="","",M$164*M$165)</f>
        <v/>
      </c>
      <c r="N166" s="1752" t="str">
        <f ca="1">IF(N$165="","",N$164*N$165)</f>
        <v/>
      </c>
      <c r="O166" s="1752" t="str">
        <f t="shared" ref="O166:BC166" ca="1" si="27">IF(O$165="","",O$164*O$165)</f>
        <v/>
      </c>
      <c r="P166" s="1752" t="str">
        <f t="shared" ca="1" si="27"/>
        <v/>
      </c>
      <c r="Q166" s="1752" t="str">
        <f t="shared" ca="1" si="27"/>
        <v/>
      </c>
      <c r="R166" s="1752" t="str">
        <f t="shared" ca="1" si="27"/>
        <v/>
      </c>
      <c r="S166" s="1752" t="str">
        <f t="shared" ca="1" si="27"/>
        <v/>
      </c>
      <c r="T166" s="1752" t="str">
        <f t="shared" ca="1" si="27"/>
        <v/>
      </c>
      <c r="U166" s="1752" t="str">
        <f t="shared" ca="1" si="27"/>
        <v/>
      </c>
      <c r="V166" s="1752" t="str">
        <f t="shared" ca="1" si="27"/>
        <v/>
      </c>
      <c r="W166" s="1752" t="str">
        <f t="shared" ca="1" si="27"/>
        <v/>
      </c>
      <c r="X166" s="1752" t="str">
        <f t="shared" ca="1" si="27"/>
        <v/>
      </c>
      <c r="Y166" s="1752" t="str">
        <f t="shared" ca="1" si="27"/>
        <v/>
      </c>
      <c r="Z166" s="1752" t="str">
        <f t="shared" ca="1" si="27"/>
        <v/>
      </c>
      <c r="AA166" s="1752" t="str">
        <f t="shared" ca="1" si="27"/>
        <v/>
      </c>
      <c r="AB166" s="1752" t="str">
        <f t="shared" ca="1" si="27"/>
        <v/>
      </c>
      <c r="AC166" s="1752" t="str">
        <f t="shared" ca="1" si="27"/>
        <v/>
      </c>
      <c r="AD166" s="1752" t="str">
        <f t="shared" ca="1" si="27"/>
        <v/>
      </c>
      <c r="AE166" s="1752" t="str">
        <f t="shared" ca="1" si="27"/>
        <v/>
      </c>
      <c r="AF166" s="1752" t="str">
        <f t="shared" ca="1" si="27"/>
        <v/>
      </c>
      <c r="AG166" s="1752" t="str">
        <f t="shared" ca="1" si="27"/>
        <v/>
      </c>
      <c r="AH166" s="1752" t="str">
        <f t="shared" ca="1" si="27"/>
        <v/>
      </c>
      <c r="AI166" s="1752" t="str">
        <f t="shared" ca="1" si="27"/>
        <v/>
      </c>
      <c r="AJ166" s="1752" t="str">
        <f t="shared" ca="1" si="27"/>
        <v/>
      </c>
      <c r="AK166" s="1752" t="str">
        <f t="shared" ca="1" si="27"/>
        <v/>
      </c>
      <c r="AL166" s="1752" t="str">
        <f t="shared" ca="1" si="27"/>
        <v/>
      </c>
      <c r="AM166" s="1752" t="str">
        <f t="shared" ca="1" si="27"/>
        <v/>
      </c>
      <c r="AN166" s="1752" t="str">
        <f t="shared" ca="1" si="27"/>
        <v/>
      </c>
      <c r="AO166" s="1752" t="str">
        <f t="shared" ca="1" si="27"/>
        <v/>
      </c>
      <c r="AP166" s="1752" t="str">
        <f t="shared" ca="1" si="27"/>
        <v/>
      </c>
      <c r="AQ166" s="1752" t="str">
        <f t="shared" ca="1" si="27"/>
        <v/>
      </c>
      <c r="AR166" s="1752" t="str">
        <f t="shared" ca="1" si="27"/>
        <v/>
      </c>
      <c r="AS166" s="1752" t="str">
        <f t="shared" ca="1" si="27"/>
        <v/>
      </c>
      <c r="AT166" s="1752" t="str">
        <f t="shared" ca="1" si="27"/>
        <v/>
      </c>
      <c r="AU166" s="1752" t="str">
        <f t="shared" ca="1" si="27"/>
        <v/>
      </c>
      <c r="AV166" s="1752" t="str">
        <f t="shared" ca="1" si="27"/>
        <v/>
      </c>
      <c r="AW166" s="1752" t="str">
        <f t="shared" ca="1" si="27"/>
        <v/>
      </c>
      <c r="AX166" s="1752" t="str">
        <f t="shared" ca="1" si="27"/>
        <v/>
      </c>
      <c r="AY166" s="1752" t="str">
        <f t="shared" ca="1" si="27"/>
        <v/>
      </c>
      <c r="AZ166" s="1752" t="str">
        <f t="shared" ca="1" si="27"/>
        <v/>
      </c>
      <c r="BA166" s="1752" t="str">
        <f t="shared" ca="1" si="27"/>
        <v/>
      </c>
      <c r="BB166" s="1752" t="str">
        <f t="shared" ca="1" si="27"/>
        <v/>
      </c>
      <c r="BC166" s="1752" t="str">
        <f t="shared" ca="1" si="27"/>
        <v/>
      </c>
    </row>
    <row r="167" spans="2:55" ht="27" customHeight="1" thickTop="1" thickBot="1">
      <c r="B167" s="591" t="s">
        <v>3649</v>
      </c>
      <c r="C167" s="592"/>
      <c r="D167" s="592"/>
      <c r="E167" s="592"/>
      <c r="F167" s="592"/>
      <c r="G167" s="593"/>
      <c r="H167" s="593"/>
      <c r="I167" s="593"/>
      <c r="J167" s="593"/>
      <c r="K167" s="593"/>
      <c r="L167" s="594"/>
      <c r="M167" s="1753"/>
      <c r="N167" s="1753"/>
      <c r="O167" s="1753"/>
      <c r="P167" s="1753"/>
      <c r="Q167" s="1753"/>
      <c r="R167" s="1753"/>
      <c r="S167" s="1753"/>
      <c r="T167" s="1753"/>
      <c r="U167" s="1753"/>
      <c r="V167" s="1753"/>
      <c r="W167" s="1753"/>
      <c r="X167" s="1753"/>
      <c r="Y167" s="1753"/>
      <c r="Z167" s="1753"/>
      <c r="AA167" s="1753"/>
      <c r="AB167" s="1753"/>
      <c r="AC167" s="1753"/>
      <c r="AD167" s="1753"/>
      <c r="AE167" s="1753"/>
      <c r="AF167" s="1753"/>
      <c r="AG167" s="1753"/>
      <c r="AH167" s="1753"/>
      <c r="AI167" s="1753"/>
      <c r="AJ167" s="1753"/>
      <c r="AK167" s="1753"/>
      <c r="AL167" s="1753"/>
      <c r="AM167" s="1753"/>
      <c r="AN167" s="1753"/>
      <c r="AO167" s="1753"/>
      <c r="AP167" s="1753"/>
      <c r="AQ167" s="1753"/>
      <c r="AR167" s="1753"/>
      <c r="AS167" s="1753"/>
      <c r="AT167" s="1753"/>
      <c r="AU167" s="1753"/>
      <c r="AV167" s="1753"/>
      <c r="AW167" s="1753"/>
      <c r="AX167" s="1753"/>
      <c r="AY167" s="1753"/>
      <c r="AZ167" s="1753"/>
      <c r="BA167" s="1753"/>
      <c r="BB167" s="1753"/>
      <c r="BC167" s="1754"/>
    </row>
    <row r="168" spans="2:55" ht="18.75" customHeight="1" thickTop="1" thickBot="1">
      <c r="B168" s="2088" t="str">
        <f>"目標("&amp;参照元!BE15+3&amp;")年度原単位"</f>
        <v>目標(2028)年度原単位</v>
      </c>
      <c r="C168" s="2089"/>
      <c r="D168" s="2089"/>
      <c r="E168" s="2089"/>
      <c r="F168" s="2090"/>
      <c r="G168" s="1929" t="s">
        <v>3479</v>
      </c>
      <c r="H168" s="1930"/>
      <c r="I168" s="1930"/>
      <c r="J168" s="1930"/>
      <c r="K168" s="1022" t="s">
        <v>3363</v>
      </c>
      <c r="L168" s="1692"/>
      <c r="M168" s="1745"/>
      <c r="N168" s="1755"/>
      <c r="O168" s="1747"/>
      <c r="P168" s="1745"/>
      <c r="Q168" s="1755"/>
      <c r="R168" s="1746"/>
      <c r="S168" s="1746"/>
      <c r="T168" s="1746"/>
      <c r="U168" s="1746"/>
      <c r="V168" s="1746"/>
      <c r="W168" s="1746"/>
      <c r="X168" s="1746"/>
      <c r="Y168" s="1746"/>
      <c r="Z168" s="1746"/>
      <c r="AA168" s="1746"/>
      <c r="AB168" s="1746"/>
      <c r="AC168" s="1746"/>
      <c r="AD168" s="1746"/>
      <c r="AE168" s="1746"/>
      <c r="AF168" s="1746"/>
      <c r="AG168" s="1746"/>
      <c r="AH168" s="1746"/>
      <c r="AI168" s="1746"/>
      <c r="AJ168" s="1746"/>
      <c r="AK168" s="1746"/>
      <c r="AL168" s="1746"/>
      <c r="AM168" s="1746"/>
      <c r="AN168" s="1746"/>
      <c r="AO168" s="1746"/>
      <c r="AP168" s="1746"/>
      <c r="AQ168" s="1746"/>
      <c r="AR168" s="1746"/>
      <c r="AS168" s="1746"/>
      <c r="AT168" s="1746"/>
      <c r="AU168" s="1746"/>
      <c r="AV168" s="1746"/>
      <c r="AW168" s="1746"/>
      <c r="AX168" s="1746"/>
      <c r="AY168" s="1746"/>
      <c r="AZ168" s="1746"/>
      <c r="BA168" s="1746"/>
      <c r="BB168" s="1746"/>
      <c r="BC168" s="1747"/>
    </row>
    <row r="169" spans="2:55" ht="15" thickTop="1">
      <c r="B169" s="2088" t="s">
        <v>3296</v>
      </c>
      <c r="C169" s="2089"/>
      <c r="D169" s="2089"/>
      <c r="E169" s="2089"/>
      <c r="F169" s="2090"/>
      <c r="G169" s="1929" t="s">
        <v>2703</v>
      </c>
      <c r="H169" s="1930"/>
      <c r="I169" s="1930"/>
      <c r="J169" s="1930"/>
      <c r="K169" s="1022" t="s">
        <v>3136</v>
      </c>
      <c r="L169" s="1748" t="str">
        <f>L164</f>
        <v/>
      </c>
      <c r="M169" s="1748" t="str">
        <f>IF(はじめに!$B$20="計画書",M164,"")</f>
        <v/>
      </c>
      <c r="N169" s="1748" t="str">
        <f>IF(はじめに!$B$20="計画書",N164,"")</f>
        <v/>
      </c>
      <c r="O169" s="1748" t="str">
        <f>IF(はじめに!$B$20="計画書",O164,"")</f>
        <v/>
      </c>
      <c r="P169" s="1748" t="str">
        <f>IF(はじめに!$B$20="計画書",P164,"")</f>
        <v/>
      </c>
      <c r="Q169" s="1748" t="str">
        <f>IF(はじめに!$B$20="計画書",Q164,"")</f>
        <v/>
      </c>
      <c r="R169" s="1748" t="str">
        <f>IF(はじめに!$B$20="計画書",R164,"")</f>
        <v/>
      </c>
      <c r="S169" s="1748" t="str">
        <f>IF(はじめに!$B$20="計画書",S164,"")</f>
        <v/>
      </c>
      <c r="T169" s="1748" t="str">
        <f>IF(はじめに!$B$20="計画書",T164,"")</f>
        <v/>
      </c>
      <c r="U169" s="1748" t="str">
        <f>IF(はじめに!$B$20="計画書",U164,"")</f>
        <v/>
      </c>
      <c r="V169" s="1748" t="str">
        <f>IF(はじめに!$B$20="計画書",V164,"")</f>
        <v/>
      </c>
      <c r="W169" s="1748" t="str">
        <f>IF(はじめに!$B$20="計画書",W164,"")</f>
        <v/>
      </c>
      <c r="X169" s="1748" t="str">
        <f>IF(はじめに!$B$20="計画書",X164,"")</f>
        <v/>
      </c>
      <c r="Y169" s="1748" t="str">
        <f>IF(はじめに!$B$20="計画書",Y164,"")</f>
        <v/>
      </c>
      <c r="Z169" s="1748" t="str">
        <f>IF(はじめに!$B$20="計画書",Z164,"")</f>
        <v/>
      </c>
      <c r="AA169" s="1748" t="str">
        <f>IF(はじめに!$B$20="計画書",AA164,"")</f>
        <v/>
      </c>
      <c r="AB169" s="1748" t="str">
        <f>IF(はじめに!$B$20="計画書",AB164,"")</f>
        <v/>
      </c>
      <c r="AC169" s="1748" t="str">
        <f>IF(はじめに!$B$20="計画書",AC164,"")</f>
        <v/>
      </c>
      <c r="AD169" s="1748" t="str">
        <f>IF(はじめに!$B$20="計画書",AD164,"")</f>
        <v/>
      </c>
      <c r="AE169" s="1748" t="str">
        <f>IF(はじめに!$B$20="計画書",AE164,"")</f>
        <v/>
      </c>
      <c r="AF169" s="1748" t="str">
        <f>IF(はじめに!$B$20="計画書",AF164,"")</f>
        <v/>
      </c>
      <c r="AG169" s="1748" t="str">
        <f>IF(はじめに!$B$20="計画書",AG164,"")</f>
        <v/>
      </c>
      <c r="AH169" s="1748" t="str">
        <f>IF(はじめに!$B$20="計画書",AH164,"")</f>
        <v/>
      </c>
      <c r="AI169" s="1748" t="str">
        <f>IF(はじめに!$B$20="計画書",AI164,"")</f>
        <v/>
      </c>
      <c r="AJ169" s="1748" t="str">
        <f>IF(はじめに!$B$20="計画書",AJ164,"")</f>
        <v/>
      </c>
      <c r="AK169" s="1748" t="str">
        <f>IF(はじめに!$B$20="計画書",AK164,"")</f>
        <v/>
      </c>
      <c r="AL169" s="1748" t="str">
        <f>IF(はじめに!$B$20="計画書",AL164,"")</f>
        <v/>
      </c>
      <c r="AM169" s="1748" t="str">
        <f>IF(はじめに!$B$20="計画書",AM164,"")</f>
        <v/>
      </c>
      <c r="AN169" s="1748" t="str">
        <f>IF(はじめに!$B$20="計画書",AN164,"")</f>
        <v/>
      </c>
      <c r="AO169" s="1748" t="str">
        <f>IF(はじめに!$B$20="計画書",AO164,"")</f>
        <v/>
      </c>
      <c r="AP169" s="1748" t="str">
        <f>IF(はじめに!$B$20="計画書",AP164,"")</f>
        <v/>
      </c>
      <c r="AQ169" s="1748" t="str">
        <f>IF(はじめに!$B$20="計画書",AQ164,"")</f>
        <v/>
      </c>
      <c r="AR169" s="1748" t="str">
        <f>IF(はじめに!$B$20="計画書",AR164,"")</f>
        <v/>
      </c>
      <c r="AS169" s="1748" t="str">
        <f>IF(はじめに!$B$20="計画書",AS164,"")</f>
        <v/>
      </c>
      <c r="AT169" s="1748" t="str">
        <f>IF(はじめに!$B$20="計画書",AT164,"")</f>
        <v/>
      </c>
      <c r="AU169" s="1748" t="str">
        <f>IF(はじめに!$B$20="計画書",AU164,"")</f>
        <v/>
      </c>
      <c r="AV169" s="1748" t="str">
        <f>IF(はじめに!$B$20="計画書",AV164,"")</f>
        <v/>
      </c>
      <c r="AW169" s="1748" t="str">
        <f>IF(はじめに!$B$20="計画書",AW164,"")</f>
        <v/>
      </c>
      <c r="AX169" s="1748" t="str">
        <f>IF(はじめに!$B$20="計画書",AX164,"")</f>
        <v/>
      </c>
      <c r="AY169" s="1748" t="str">
        <f>IF(はじめに!$B$20="計画書",AY164,"")</f>
        <v/>
      </c>
      <c r="AZ169" s="1748" t="str">
        <f>IF(はじめに!$B$20="計画書",AZ164,"")</f>
        <v/>
      </c>
      <c r="BA169" s="1748" t="str">
        <f>IF(はじめに!$B$20="計画書",BA164,"")</f>
        <v/>
      </c>
      <c r="BB169" s="1748" t="str">
        <f>IF(はじめに!$B$20="計画書",BB164,"")</f>
        <v/>
      </c>
      <c r="BC169" s="1748" t="str">
        <f>IF(はじめに!$B$20="計画書",BC164,"")</f>
        <v/>
      </c>
    </row>
    <row r="170" spans="2:55" ht="27" customHeight="1">
      <c r="B170" s="2088" t="s">
        <v>3480</v>
      </c>
      <c r="C170" s="2076"/>
      <c r="D170" s="2076"/>
      <c r="E170" s="2076"/>
      <c r="F170" s="2077"/>
      <c r="G170" s="1929" t="s">
        <v>3481</v>
      </c>
      <c r="H170" s="1930"/>
      <c r="I170" s="1930"/>
      <c r="J170" s="1930"/>
      <c r="K170" s="1022" t="s">
        <v>3364</v>
      </c>
      <c r="L170" s="1756"/>
      <c r="M170" s="1750" t="str">
        <f>IF(M168="","",IFERROR(1-M168/M154,""))</f>
        <v/>
      </c>
      <c r="N170" s="1750" t="str">
        <f t="shared" ref="N170:BC170" si="28">IF(N168="","",IFERROR(1-N168/N154,""))</f>
        <v/>
      </c>
      <c r="O170" s="1750" t="str">
        <f t="shared" si="28"/>
        <v/>
      </c>
      <c r="P170" s="1750" t="str">
        <f t="shared" si="28"/>
        <v/>
      </c>
      <c r="Q170" s="1750" t="str">
        <f t="shared" si="28"/>
        <v/>
      </c>
      <c r="R170" s="1750" t="str">
        <f t="shared" si="28"/>
        <v/>
      </c>
      <c r="S170" s="1750" t="str">
        <f t="shared" si="28"/>
        <v/>
      </c>
      <c r="T170" s="1750" t="str">
        <f t="shared" si="28"/>
        <v/>
      </c>
      <c r="U170" s="1750" t="str">
        <f t="shared" si="28"/>
        <v/>
      </c>
      <c r="V170" s="1750" t="str">
        <f t="shared" si="28"/>
        <v/>
      </c>
      <c r="W170" s="1750" t="str">
        <f t="shared" si="28"/>
        <v/>
      </c>
      <c r="X170" s="1750" t="str">
        <f t="shared" si="28"/>
        <v/>
      </c>
      <c r="Y170" s="1750" t="str">
        <f t="shared" si="28"/>
        <v/>
      </c>
      <c r="Z170" s="1750" t="str">
        <f t="shared" si="28"/>
        <v/>
      </c>
      <c r="AA170" s="1750" t="str">
        <f t="shared" si="28"/>
        <v/>
      </c>
      <c r="AB170" s="1750" t="str">
        <f t="shared" si="28"/>
        <v/>
      </c>
      <c r="AC170" s="1750" t="str">
        <f t="shared" si="28"/>
        <v/>
      </c>
      <c r="AD170" s="1750" t="str">
        <f t="shared" si="28"/>
        <v/>
      </c>
      <c r="AE170" s="1750" t="str">
        <f t="shared" si="28"/>
        <v/>
      </c>
      <c r="AF170" s="1750" t="str">
        <f t="shared" si="28"/>
        <v/>
      </c>
      <c r="AG170" s="1750" t="str">
        <f t="shared" si="28"/>
        <v/>
      </c>
      <c r="AH170" s="1750" t="str">
        <f t="shared" si="28"/>
        <v/>
      </c>
      <c r="AI170" s="1750" t="str">
        <f t="shared" si="28"/>
        <v/>
      </c>
      <c r="AJ170" s="1750" t="str">
        <f t="shared" si="28"/>
        <v/>
      </c>
      <c r="AK170" s="1750" t="str">
        <f t="shared" si="28"/>
        <v/>
      </c>
      <c r="AL170" s="1750" t="str">
        <f t="shared" si="28"/>
        <v/>
      </c>
      <c r="AM170" s="1750" t="str">
        <f t="shared" si="28"/>
        <v/>
      </c>
      <c r="AN170" s="1750" t="str">
        <f t="shared" si="28"/>
        <v/>
      </c>
      <c r="AO170" s="1750" t="str">
        <f t="shared" si="28"/>
        <v/>
      </c>
      <c r="AP170" s="1750" t="str">
        <f t="shared" si="28"/>
        <v/>
      </c>
      <c r="AQ170" s="1750" t="str">
        <f t="shared" si="28"/>
        <v/>
      </c>
      <c r="AR170" s="1750" t="str">
        <f t="shared" si="28"/>
        <v/>
      </c>
      <c r="AS170" s="1750" t="str">
        <f t="shared" si="28"/>
        <v/>
      </c>
      <c r="AT170" s="1750" t="str">
        <f t="shared" si="28"/>
        <v/>
      </c>
      <c r="AU170" s="1750" t="str">
        <f t="shared" si="28"/>
        <v/>
      </c>
      <c r="AV170" s="1750" t="str">
        <f t="shared" si="28"/>
        <v/>
      </c>
      <c r="AW170" s="1750" t="str">
        <f t="shared" si="28"/>
        <v/>
      </c>
      <c r="AX170" s="1750" t="str">
        <f t="shared" si="28"/>
        <v/>
      </c>
      <c r="AY170" s="1750" t="str">
        <f t="shared" si="28"/>
        <v/>
      </c>
      <c r="AZ170" s="1750" t="str">
        <f t="shared" si="28"/>
        <v/>
      </c>
      <c r="BA170" s="1750" t="str">
        <f t="shared" si="28"/>
        <v/>
      </c>
      <c r="BB170" s="1750" t="str">
        <f t="shared" si="28"/>
        <v/>
      </c>
      <c r="BC170" s="1750" t="str">
        <f t="shared" si="28"/>
        <v/>
      </c>
    </row>
    <row r="171" spans="2:55" ht="27" customHeight="1">
      <c r="B171" s="2088" t="s">
        <v>3482</v>
      </c>
      <c r="C171" s="2089"/>
      <c r="D171" s="2089"/>
      <c r="E171" s="2089"/>
      <c r="F171" s="2090"/>
      <c r="G171" s="1929" t="s">
        <v>2778</v>
      </c>
      <c r="H171" s="1930"/>
      <c r="I171" s="1930"/>
      <c r="J171" s="1930"/>
      <c r="K171" s="1022" t="s">
        <v>3364</v>
      </c>
      <c r="L171" s="1751" t="str">
        <f>IF($I$21=2,SUM(M171:BC171)*100,"")</f>
        <v/>
      </c>
      <c r="M171" s="1752" t="str">
        <f>IF(M$170="","",M$169*M$170)</f>
        <v/>
      </c>
      <c r="N171" s="1752" t="str">
        <f t="shared" ref="N171:BB171" si="29">IF(N$170="","",N$169*N$170)</f>
        <v/>
      </c>
      <c r="O171" s="1752" t="str">
        <f t="shared" si="29"/>
        <v/>
      </c>
      <c r="P171" s="1752" t="str">
        <f t="shared" si="29"/>
        <v/>
      </c>
      <c r="Q171" s="1752" t="str">
        <f t="shared" si="29"/>
        <v/>
      </c>
      <c r="R171" s="1752" t="str">
        <f t="shared" si="29"/>
        <v/>
      </c>
      <c r="S171" s="1752" t="str">
        <f t="shared" si="29"/>
        <v/>
      </c>
      <c r="T171" s="1752" t="str">
        <f t="shared" si="29"/>
        <v/>
      </c>
      <c r="U171" s="1752" t="str">
        <f t="shared" si="29"/>
        <v/>
      </c>
      <c r="V171" s="1752" t="str">
        <f t="shared" si="29"/>
        <v/>
      </c>
      <c r="W171" s="1752" t="str">
        <f t="shared" si="29"/>
        <v/>
      </c>
      <c r="X171" s="1752" t="str">
        <f t="shared" si="29"/>
        <v/>
      </c>
      <c r="Y171" s="1752" t="str">
        <f t="shared" si="29"/>
        <v/>
      </c>
      <c r="Z171" s="1752" t="str">
        <f t="shared" si="29"/>
        <v/>
      </c>
      <c r="AA171" s="1752" t="str">
        <f t="shared" si="29"/>
        <v/>
      </c>
      <c r="AB171" s="1752" t="str">
        <f t="shared" si="29"/>
        <v/>
      </c>
      <c r="AC171" s="1752" t="str">
        <f t="shared" si="29"/>
        <v/>
      </c>
      <c r="AD171" s="1752" t="str">
        <f t="shared" si="29"/>
        <v/>
      </c>
      <c r="AE171" s="1752" t="str">
        <f t="shared" si="29"/>
        <v/>
      </c>
      <c r="AF171" s="1752" t="str">
        <f t="shared" si="29"/>
        <v/>
      </c>
      <c r="AG171" s="1752" t="str">
        <f t="shared" si="29"/>
        <v/>
      </c>
      <c r="AH171" s="1752" t="str">
        <f t="shared" si="29"/>
        <v/>
      </c>
      <c r="AI171" s="1752" t="str">
        <f t="shared" si="29"/>
        <v/>
      </c>
      <c r="AJ171" s="1752" t="str">
        <f t="shared" si="29"/>
        <v/>
      </c>
      <c r="AK171" s="1752" t="str">
        <f t="shared" si="29"/>
        <v/>
      </c>
      <c r="AL171" s="1752" t="str">
        <f t="shared" si="29"/>
        <v/>
      </c>
      <c r="AM171" s="1752" t="str">
        <f t="shared" si="29"/>
        <v/>
      </c>
      <c r="AN171" s="1752" t="str">
        <f t="shared" si="29"/>
        <v/>
      </c>
      <c r="AO171" s="1752" t="str">
        <f t="shared" si="29"/>
        <v/>
      </c>
      <c r="AP171" s="1752" t="str">
        <f t="shared" si="29"/>
        <v/>
      </c>
      <c r="AQ171" s="1752" t="str">
        <f t="shared" si="29"/>
        <v/>
      </c>
      <c r="AR171" s="1752" t="str">
        <f t="shared" si="29"/>
        <v/>
      </c>
      <c r="AS171" s="1752" t="str">
        <f t="shared" si="29"/>
        <v/>
      </c>
      <c r="AT171" s="1752" t="str">
        <f t="shared" si="29"/>
        <v/>
      </c>
      <c r="AU171" s="1752" t="str">
        <f t="shared" si="29"/>
        <v/>
      </c>
      <c r="AV171" s="1752" t="str">
        <f t="shared" si="29"/>
        <v/>
      </c>
      <c r="AW171" s="1752" t="str">
        <f t="shared" si="29"/>
        <v/>
      </c>
      <c r="AX171" s="1752" t="str">
        <f t="shared" si="29"/>
        <v/>
      </c>
      <c r="AY171" s="1752" t="str">
        <f t="shared" si="29"/>
        <v/>
      </c>
      <c r="AZ171" s="1752" t="str">
        <f t="shared" si="29"/>
        <v/>
      </c>
      <c r="BA171" s="1752" t="str">
        <f t="shared" si="29"/>
        <v/>
      </c>
      <c r="BB171" s="1752" t="str">
        <f t="shared" si="29"/>
        <v/>
      </c>
      <c r="BC171" s="1752" t="str">
        <f>IF(BC$170="","",BC$169*BC$170)</f>
        <v/>
      </c>
    </row>
    <row r="172" spans="2:55" ht="27.75" customHeight="1">
      <c r="B172" s="1061" t="s">
        <v>3311</v>
      </c>
      <c r="C172" s="1062"/>
      <c r="D172" s="1062"/>
      <c r="E172" s="1062"/>
      <c r="F172" s="1062"/>
      <c r="G172" s="1062"/>
      <c r="H172" s="1062"/>
      <c r="I172" s="1062"/>
      <c r="J172" s="1062"/>
      <c r="K172" s="1062"/>
      <c r="L172" s="988"/>
      <c r="M172" s="595"/>
      <c r="N172" s="595"/>
      <c r="O172" s="595"/>
      <c r="P172" s="595"/>
      <c r="Q172" s="595"/>
      <c r="R172" s="595"/>
      <c r="S172" s="595"/>
      <c r="T172" s="595"/>
      <c r="U172" s="595"/>
      <c r="V172" s="595"/>
      <c r="W172" s="595"/>
      <c r="X172" s="595"/>
      <c r="Y172" s="595"/>
      <c r="Z172" s="595"/>
      <c r="AA172" s="595"/>
      <c r="AB172" s="595"/>
      <c r="AC172" s="595"/>
      <c r="AD172" s="595"/>
      <c r="AE172" s="595"/>
      <c r="AF172" s="595"/>
      <c r="AG172" s="595"/>
      <c r="AH172" s="595"/>
      <c r="AI172" s="595"/>
      <c r="AJ172" s="595"/>
      <c r="AK172" s="595"/>
      <c r="AL172" s="595"/>
      <c r="AM172" s="595"/>
      <c r="AN172" s="595"/>
      <c r="AO172" s="595"/>
      <c r="AP172" s="595"/>
      <c r="AQ172" s="595"/>
      <c r="AR172" s="595"/>
      <c r="AS172" s="595"/>
      <c r="AT172" s="595"/>
      <c r="AU172" s="595"/>
      <c r="AV172" s="595"/>
      <c r="AW172" s="595"/>
      <c r="AX172" s="595"/>
      <c r="AY172" s="595"/>
      <c r="AZ172" s="595"/>
      <c r="BA172" s="595"/>
      <c r="BB172" s="595"/>
      <c r="BC172" s="596"/>
    </row>
    <row r="173" spans="2:55" ht="14.25">
      <c r="B173" s="2075" t="s">
        <v>3365</v>
      </c>
      <c r="C173" s="2076"/>
      <c r="D173" s="2076"/>
      <c r="E173" s="2076"/>
      <c r="F173" s="2077"/>
      <c r="G173" s="1929" t="s">
        <v>3313</v>
      </c>
      <c r="H173" s="1930"/>
      <c r="I173" s="1930"/>
      <c r="J173" s="1930"/>
      <c r="K173" s="1063" t="s">
        <v>2653</v>
      </c>
      <c r="L173" s="1757">
        <f>L141</f>
        <v>0</v>
      </c>
      <c r="M173" s="230"/>
      <c r="N173" s="230"/>
      <c r="O173" s="230"/>
      <c r="P173" s="230"/>
      <c r="Q173" s="230"/>
      <c r="R173" s="230"/>
      <c r="S173" s="230"/>
      <c r="T173" s="230"/>
      <c r="U173" s="230"/>
      <c r="V173" s="230"/>
      <c r="W173" s="230"/>
      <c r="X173" s="230"/>
      <c r="Y173" s="230"/>
      <c r="Z173" s="230"/>
      <c r="AA173" s="230"/>
      <c r="AB173" s="230"/>
      <c r="AC173" s="230"/>
      <c r="AD173" s="230"/>
      <c r="AE173" s="230"/>
      <c r="AF173" s="230"/>
      <c r="AG173" s="230"/>
      <c r="AH173" s="230"/>
      <c r="AI173" s="230"/>
      <c r="AJ173" s="230"/>
      <c r="AK173" s="230"/>
      <c r="AL173" s="230"/>
      <c r="AM173" s="230"/>
      <c r="AN173" s="230"/>
      <c r="AO173" s="230"/>
      <c r="AP173" s="230"/>
      <c r="AQ173" s="230"/>
      <c r="AR173" s="230"/>
      <c r="AS173" s="230"/>
      <c r="AT173" s="230"/>
      <c r="AU173" s="230"/>
      <c r="AV173" s="230"/>
      <c r="AW173" s="230"/>
      <c r="AX173" s="230"/>
      <c r="AY173" s="230"/>
      <c r="AZ173" s="230"/>
      <c r="BA173" s="230"/>
      <c r="BB173" s="230"/>
      <c r="BC173" s="230"/>
    </row>
    <row r="174" spans="2:55" ht="14.25">
      <c r="B174" s="2075" t="s">
        <v>3366</v>
      </c>
      <c r="C174" s="2076"/>
      <c r="D174" s="2076"/>
      <c r="E174" s="2076"/>
      <c r="F174" s="2077"/>
      <c r="G174" s="1929" t="s">
        <v>3314</v>
      </c>
      <c r="H174" s="1930"/>
      <c r="I174" s="1930"/>
      <c r="J174" s="1930"/>
      <c r="K174" s="1063" t="s">
        <v>2653</v>
      </c>
      <c r="L174" s="1757">
        <f ca="1">L142</f>
        <v>0</v>
      </c>
      <c r="M174" s="230"/>
      <c r="N174" s="230"/>
      <c r="O174" s="230"/>
      <c r="P174" s="230"/>
      <c r="Q174" s="230"/>
      <c r="R174" s="230"/>
      <c r="S174" s="230"/>
      <c r="T174" s="230"/>
      <c r="U174" s="230"/>
      <c r="V174" s="230"/>
      <c r="W174" s="230"/>
      <c r="X174" s="230"/>
      <c r="Y174" s="230"/>
      <c r="Z174" s="230"/>
      <c r="AA174" s="230"/>
      <c r="AB174" s="230"/>
      <c r="AC174" s="230"/>
      <c r="AD174" s="230"/>
      <c r="AE174" s="230"/>
      <c r="AF174" s="230"/>
      <c r="AG174" s="230"/>
      <c r="AH174" s="230"/>
      <c r="AI174" s="230"/>
      <c r="AJ174" s="230"/>
      <c r="AK174" s="230"/>
      <c r="AL174" s="230"/>
      <c r="AM174" s="230"/>
      <c r="AN174" s="230"/>
      <c r="AO174" s="230"/>
      <c r="AP174" s="230"/>
      <c r="AQ174" s="230"/>
      <c r="AR174" s="230"/>
      <c r="AS174" s="230"/>
      <c r="AT174" s="230"/>
      <c r="AU174" s="230"/>
      <c r="AV174" s="230"/>
      <c r="AW174" s="230"/>
      <c r="AX174" s="230"/>
      <c r="AY174" s="230"/>
      <c r="AZ174" s="230"/>
      <c r="BA174" s="230"/>
      <c r="BB174" s="230"/>
      <c r="BC174" s="230"/>
    </row>
    <row r="175" spans="2:55" ht="14.25">
      <c r="B175" s="2075" t="s">
        <v>3367</v>
      </c>
      <c r="C175" s="2076"/>
      <c r="D175" s="2076"/>
      <c r="E175" s="2076"/>
      <c r="F175" s="2077"/>
      <c r="G175" s="1929" t="s">
        <v>3315</v>
      </c>
      <c r="H175" s="1930"/>
      <c r="I175" s="1930"/>
      <c r="J175" s="1930"/>
      <c r="K175" s="1063" t="s">
        <v>2653</v>
      </c>
      <c r="L175" s="1757">
        <f>ROUND(IF(AND(参照元!I1=1,参照元!I2=0),計3!AB5/1000,報3!AB4/1000),0)</f>
        <v>0</v>
      </c>
      <c r="M175" s="230"/>
      <c r="N175" s="230"/>
      <c r="O175" s="230"/>
      <c r="P175" s="230"/>
      <c r="Q175" s="230"/>
      <c r="R175" s="230"/>
      <c r="S175" s="230"/>
      <c r="T175" s="230"/>
      <c r="U175" s="230"/>
      <c r="V175" s="230"/>
      <c r="W175" s="230"/>
      <c r="X175" s="230"/>
      <c r="Y175" s="230"/>
      <c r="Z175" s="230"/>
      <c r="AA175" s="230"/>
      <c r="AB175" s="230"/>
      <c r="AC175" s="230"/>
      <c r="AD175" s="230"/>
      <c r="AE175" s="230"/>
      <c r="AF175" s="230"/>
      <c r="AG175" s="230"/>
      <c r="AH175" s="230"/>
      <c r="AI175" s="230"/>
      <c r="AJ175" s="230"/>
      <c r="AK175" s="230"/>
      <c r="AL175" s="230"/>
      <c r="AM175" s="230"/>
      <c r="AN175" s="230"/>
      <c r="AO175" s="230"/>
      <c r="AP175" s="230"/>
      <c r="AQ175" s="230"/>
      <c r="AR175" s="230"/>
      <c r="AS175" s="230"/>
      <c r="AT175" s="230"/>
      <c r="AU175" s="230"/>
      <c r="AV175" s="230"/>
      <c r="AW175" s="230"/>
      <c r="AX175" s="230"/>
      <c r="AY175" s="230"/>
      <c r="AZ175" s="230"/>
      <c r="BA175" s="230"/>
      <c r="BB175" s="230"/>
      <c r="BC175" s="230"/>
    </row>
    <row r="176" spans="2:55" ht="14.25">
      <c r="B176" s="2075" t="s">
        <v>3368</v>
      </c>
      <c r="C176" s="2076"/>
      <c r="D176" s="2076"/>
      <c r="E176" s="2076"/>
      <c r="F176" s="2077"/>
      <c r="G176" s="1929" t="s">
        <v>3316</v>
      </c>
      <c r="H176" s="1930"/>
      <c r="I176" s="1930"/>
      <c r="J176" s="1930"/>
      <c r="K176" s="1063" t="s">
        <v>3364</v>
      </c>
      <c r="L176" s="1758" t="str">
        <f ca="1">IFERROR(ROUND((L174+L175)/L173*100,1),"")</f>
        <v/>
      </c>
      <c r="M176" s="230"/>
      <c r="N176" s="230"/>
      <c r="O176" s="230"/>
      <c r="P176" s="230"/>
      <c r="Q176" s="230"/>
      <c r="R176" s="230"/>
      <c r="S176" s="230"/>
      <c r="T176" s="230"/>
      <c r="U176" s="230"/>
      <c r="V176" s="230"/>
      <c r="W176" s="230"/>
      <c r="X176" s="230"/>
      <c r="Y176" s="230"/>
      <c r="Z176" s="230"/>
      <c r="AA176" s="230"/>
      <c r="AB176" s="230"/>
      <c r="AC176" s="230"/>
      <c r="AD176" s="230"/>
      <c r="AE176" s="230"/>
      <c r="AF176" s="230"/>
      <c r="AG176" s="230"/>
      <c r="AH176" s="230"/>
      <c r="AI176" s="230"/>
      <c r="AJ176" s="230"/>
      <c r="AK176" s="230"/>
      <c r="AL176" s="230"/>
      <c r="AM176" s="230"/>
      <c r="AN176" s="230"/>
      <c r="AO176" s="230"/>
      <c r="AP176" s="230"/>
      <c r="AQ176" s="230"/>
      <c r="AR176" s="230"/>
      <c r="AS176" s="230"/>
      <c r="AT176" s="230"/>
      <c r="AU176" s="230"/>
      <c r="AV176" s="230"/>
      <c r="AW176" s="230"/>
      <c r="AX176" s="230"/>
      <c r="AY176" s="230"/>
      <c r="AZ176" s="230"/>
      <c r="BA176" s="230"/>
      <c r="BB176" s="230"/>
      <c r="BC176" s="230"/>
    </row>
    <row r="179" spans="1:3" hidden="1">
      <c r="A179" s="1367" t="s">
        <v>3473</v>
      </c>
      <c r="C179" s="1309" t="s">
        <v>3415</v>
      </c>
    </row>
    <row r="180" spans="1:3" hidden="1">
      <c r="A180" s="1367" t="s">
        <v>3473</v>
      </c>
      <c r="C180" s="176" t="s">
        <v>3417</v>
      </c>
    </row>
    <row r="181" spans="1:3" hidden="1">
      <c r="A181" s="1367" t="s">
        <v>3473</v>
      </c>
      <c r="C181" s="176" t="s">
        <v>3418</v>
      </c>
    </row>
    <row r="182" spans="1:3" hidden="1">
      <c r="A182" s="1367" t="s">
        <v>3473</v>
      </c>
      <c r="C182" s="176" t="s">
        <v>3419</v>
      </c>
    </row>
    <row r="183" spans="1:3" hidden="1">
      <c r="A183" s="1367" t="s">
        <v>3473</v>
      </c>
      <c r="C183" s="176" t="s">
        <v>3420</v>
      </c>
    </row>
    <row r="184" spans="1:3" hidden="1">
      <c r="A184" s="1367" t="s">
        <v>3473</v>
      </c>
      <c r="C184" s="176" t="s">
        <v>3421</v>
      </c>
    </row>
    <row r="185" spans="1:3" hidden="1">
      <c r="A185" s="1367" t="s">
        <v>3473</v>
      </c>
      <c r="C185" s="176" t="s">
        <v>3422</v>
      </c>
    </row>
    <row r="186" spans="1:3" hidden="1">
      <c r="A186" s="1367" t="s">
        <v>3473</v>
      </c>
      <c r="C186" s="176" t="s">
        <v>3423</v>
      </c>
    </row>
    <row r="187" spans="1:3" hidden="1">
      <c r="A187" s="1367" t="s">
        <v>3473</v>
      </c>
      <c r="C187" s="176" t="s">
        <v>3424</v>
      </c>
    </row>
    <row r="188" spans="1:3" hidden="1">
      <c r="A188" s="1367" t="s">
        <v>3473</v>
      </c>
      <c r="C188" s="176" t="s">
        <v>3425</v>
      </c>
    </row>
    <row r="189" spans="1:3" hidden="1">
      <c r="A189" s="1367" t="s">
        <v>3473</v>
      </c>
      <c r="C189" s="176" t="s">
        <v>3426</v>
      </c>
    </row>
    <row r="190" spans="1:3" hidden="1">
      <c r="A190" s="1367" t="s">
        <v>3473</v>
      </c>
      <c r="C190" s="176" t="s">
        <v>3427</v>
      </c>
    </row>
    <row r="191" spans="1:3" hidden="1">
      <c r="A191" s="1367" t="s">
        <v>3473</v>
      </c>
      <c r="C191" s="176" t="s">
        <v>3428</v>
      </c>
    </row>
    <row r="192" spans="1:3" hidden="1">
      <c r="A192" s="1367" t="s">
        <v>3473</v>
      </c>
      <c r="C192" s="176" t="s">
        <v>3429</v>
      </c>
    </row>
    <row r="193" spans="1:3" hidden="1">
      <c r="A193" s="1367" t="s">
        <v>3473</v>
      </c>
      <c r="C193" s="176" t="s">
        <v>3430</v>
      </c>
    </row>
    <row r="194" spans="1:3" hidden="1">
      <c r="A194" s="1367" t="s">
        <v>3473</v>
      </c>
      <c r="C194" s="176" t="s">
        <v>3431</v>
      </c>
    </row>
    <row r="195" spans="1:3" hidden="1">
      <c r="A195" s="1367" t="s">
        <v>3473</v>
      </c>
      <c r="C195" s="176" t="s">
        <v>3432</v>
      </c>
    </row>
    <row r="196" spans="1:3" hidden="1">
      <c r="A196" s="1367" t="s">
        <v>3473</v>
      </c>
      <c r="C196" s="176" t="s">
        <v>3433</v>
      </c>
    </row>
    <row r="197" spans="1:3" hidden="1">
      <c r="A197" s="1367" t="s">
        <v>3473</v>
      </c>
      <c r="C197" s="176" t="s">
        <v>3434</v>
      </c>
    </row>
    <row r="198" spans="1:3" hidden="1">
      <c r="A198" s="1367" t="s">
        <v>3473</v>
      </c>
      <c r="C198" s="176" t="s">
        <v>3435</v>
      </c>
    </row>
    <row r="199" spans="1:3" hidden="1">
      <c r="A199" s="1367" t="s">
        <v>3473</v>
      </c>
      <c r="C199" s="176" t="s">
        <v>3436</v>
      </c>
    </row>
    <row r="200" spans="1:3" hidden="1">
      <c r="A200" s="1367" t="s">
        <v>3473</v>
      </c>
      <c r="C200" s="176" t="s">
        <v>3437</v>
      </c>
    </row>
    <row r="201" spans="1:3" hidden="1">
      <c r="A201" s="1367" t="s">
        <v>3473</v>
      </c>
      <c r="C201" s="176" t="s">
        <v>1963</v>
      </c>
    </row>
    <row r="202" spans="1:3" hidden="1">
      <c r="A202" s="1367" t="s">
        <v>3473</v>
      </c>
      <c r="C202" s="176" t="s">
        <v>3638</v>
      </c>
    </row>
    <row r="203" spans="1:3" hidden="1">
      <c r="A203" s="1367" t="s">
        <v>3473</v>
      </c>
      <c r="C203" s="176" t="s">
        <v>1965</v>
      </c>
    </row>
    <row r="204" spans="1:3" hidden="1">
      <c r="A204" s="1367" t="s">
        <v>3473</v>
      </c>
      <c r="C204" s="176" t="s">
        <v>1966</v>
      </c>
    </row>
    <row r="205" spans="1:3" hidden="1">
      <c r="A205" s="1367" t="s">
        <v>3473</v>
      </c>
      <c r="C205" s="176" t="s">
        <v>3372</v>
      </c>
    </row>
    <row r="206" spans="1:3" hidden="1">
      <c r="A206" s="1367" t="s">
        <v>3473</v>
      </c>
      <c r="C206" s="176" t="s">
        <v>1967</v>
      </c>
    </row>
    <row r="207" spans="1:3" hidden="1">
      <c r="A207" s="1367" t="s">
        <v>3473</v>
      </c>
      <c r="C207" s="1042" t="s">
        <v>3228</v>
      </c>
    </row>
    <row r="208" spans="1:3" hidden="1">
      <c r="A208" s="1367" t="s">
        <v>3473</v>
      </c>
      <c r="C208" s="1042" t="s">
        <v>3229</v>
      </c>
    </row>
    <row r="209" spans="1:3" hidden="1">
      <c r="A209" s="1367" t="s">
        <v>3473</v>
      </c>
      <c r="C209" s="1042" t="s">
        <v>3230</v>
      </c>
    </row>
    <row r="210" spans="1:3" hidden="1">
      <c r="A210" s="1367" t="s">
        <v>3473</v>
      </c>
      <c r="C210" s="1042" t="s">
        <v>3274</v>
      </c>
    </row>
    <row r="211" spans="1:3" hidden="1">
      <c r="A211" s="1367" t="s">
        <v>3473</v>
      </c>
      <c r="C211" s="1042" t="s">
        <v>3275</v>
      </c>
    </row>
    <row r="212" spans="1:3" hidden="1">
      <c r="A212" s="1367" t="s">
        <v>3473</v>
      </c>
      <c r="C212" s="1042" t="s">
        <v>3416</v>
      </c>
    </row>
    <row r="213" spans="1:3" hidden="1">
      <c r="A213" s="1367" t="s">
        <v>3473</v>
      </c>
      <c r="C213" s="1042" t="s">
        <v>3438</v>
      </c>
    </row>
    <row r="214" spans="1:3" hidden="1">
      <c r="A214" s="1367" t="s">
        <v>3473</v>
      </c>
      <c r="C214" s="1042" t="s">
        <v>3439</v>
      </c>
    </row>
    <row r="215" spans="1:3" hidden="1">
      <c r="A215" s="1367" t="s">
        <v>3473</v>
      </c>
      <c r="C215" s="176" t="s">
        <v>3440</v>
      </c>
    </row>
    <row r="216" spans="1:3" hidden="1">
      <c r="A216" s="1367" t="s">
        <v>3473</v>
      </c>
      <c r="C216" s="176" t="s">
        <v>3441</v>
      </c>
    </row>
    <row r="217" spans="1:3" hidden="1">
      <c r="A217" s="1367" t="s">
        <v>3473</v>
      </c>
      <c r="C217" s="176" t="s">
        <v>3442</v>
      </c>
    </row>
    <row r="218" spans="1:3" hidden="1">
      <c r="A218" s="1367" t="s">
        <v>3473</v>
      </c>
      <c r="C218" s="176" t="s">
        <v>3443</v>
      </c>
    </row>
    <row r="219" spans="1:3" hidden="1">
      <c r="A219" s="1367" t="s">
        <v>3473</v>
      </c>
      <c r="C219" s="176" t="s">
        <v>3444</v>
      </c>
    </row>
    <row r="220" spans="1:3" hidden="1">
      <c r="A220" s="1367" t="s">
        <v>3473</v>
      </c>
      <c r="C220" s="176" t="s">
        <v>3445</v>
      </c>
    </row>
    <row r="221" spans="1:3" hidden="1">
      <c r="A221" s="1367" t="s">
        <v>3473</v>
      </c>
      <c r="C221" s="176" t="s">
        <v>3446</v>
      </c>
    </row>
    <row r="222" spans="1:3" hidden="1">
      <c r="A222" s="1367" t="s">
        <v>3473</v>
      </c>
      <c r="C222" s="176" t="s">
        <v>3447</v>
      </c>
    </row>
    <row r="223" spans="1:3" hidden="1">
      <c r="A223" s="1367" t="s">
        <v>3473</v>
      </c>
      <c r="C223" s="176" t="s">
        <v>3448</v>
      </c>
    </row>
    <row r="224" spans="1:3" hidden="1">
      <c r="A224" s="1367" t="s">
        <v>3473</v>
      </c>
      <c r="C224" s="176" t="s">
        <v>3449</v>
      </c>
    </row>
    <row r="225" spans="1:3" hidden="1">
      <c r="A225" s="1367" t="s">
        <v>3473</v>
      </c>
      <c r="C225" s="176" t="s">
        <v>3450</v>
      </c>
    </row>
    <row r="226" spans="1:3" hidden="1">
      <c r="A226" s="1367" t="s">
        <v>3473</v>
      </c>
      <c r="C226" s="176" t="s">
        <v>3451</v>
      </c>
    </row>
    <row r="227" spans="1:3" hidden="1">
      <c r="A227" s="1367" t="s">
        <v>3473</v>
      </c>
      <c r="C227" s="176" t="s">
        <v>3452</v>
      </c>
    </row>
    <row r="228" spans="1:3" hidden="1">
      <c r="A228" s="1367" t="s">
        <v>3473</v>
      </c>
      <c r="C228" s="176" t="s">
        <v>3453</v>
      </c>
    </row>
    <row r="229" spans="1:3" hidden="1">
      <c r="A229" s="1367" t="s">
        <v>3473</v>
      </c>
      <c r="C229" s="176" t="s">
        <v>3454</v>
      </c>
    </row>
    <row r="230" spans="1:3" hidden="1">
      <c r="A230" s="1367" t="s">
        <v>3473</v>
      </c>
      <c r="C230" s="176" t="s">
        <v>3455</v>
      </c>
    </row>
    <row r="231" spans="1:3" hidden="1">
      <c r="A231" s="1367" t="s">
        <v>3473</v>
      </c>
      <c r="C231" s="176" t="s">
        <v>3456</v>
      </c>
    </row>
    <row r="232" spans="1:3" hidden="1">
      <c r="A232" s="1367" t="s">
        <v>3473</v>
      </c>
      <c r="C232" s="1042" t="s">
        <v>3457</v>
      </c>
    </row>
    <row r="233" spans="1:3" hidden="1">
      <c r="A233" s="1367" t="s">
        <v>3473</v>
      </c>
      <c r="C233" s="1042" t="s">
        <v>3458</v>
      </c>
    </row>
    <row r="234" spans="1:3" hidden="1">
      <c r="A234" s="1367" t="s">
        <v>3473</v>
      </c>
      <c r="C234" s="1042" t="s">
        <v>1972</v>
      </c>
    </row>
    <row r="235" spans="1:3" hidden="1">
      <c r="A235" s="1367" t="s">
        <v>3473</v>
      </c>
      <c r="C235" s="176" t="s">
        <v>3243</v>
      </c>
    </row>
    <row r="236" spans="1:3" hidden="1">
      <c r="A236" s="1367" t="s">
        <v>3473</v>
      </c>
      <c r="C236" s="176" t="s">
        <v>3392</v>
      </c>
    </row>
    <row r="237" spans="1:3" hidden="1">
      <c r="A237" s="1367" t="s">
        <v>3473</v>
      </c>
      <c r="C237" s="176" t="s">
        <v>3393</v>
      </c>
    </row>
    <row r="238" spans="1:3" hidden="1">
      <c r="A238" s="1367" t="s">
        <v>3473</v>
      </c>
      <c r="C238" s="176" t="s">
        <v>3394</v>
      </c>
    </row>
    <row r="239" spans="1:3" hidden="1">
      <c r="A239" s="1367" t="s">
        <v>3473</v>
      </c>
      <c r="C239" s="176" t="s">
        <v>3395</v>
      </c>
    </row>
    <row r="240" spans="1:3" hidden="1">
      <c r="A240" s="1367" t="s">
        <v>3473</v>
      </c>
      <c r="C240" s="176" t="s">
        <v>3396</v>
      </c>
    </row>
    <row r="241" spans="1:3" hidden="1">
      <c r="A241" s="1367" t="s">
        <v>3473</v>
      </c>
      <c r="C241" s="176" t="s">
        <v>3397</v>
      </c>
    </row>
    <row r="242" spans="1:3" hidden="1">
      <c r="A242" s="1367" t="s">
        <v>3473</v>
      </c>
      <c r="C242" s="176" t="s">
        <v>3398</v>
      </c>
    </row>
    <row r="243" spans="1:3" hidden="1">
      <c r="A243" s="1367" t="s">
        <v>3473</v>
      </c>
      <c r="C243" s="176" t="s">
        <v>3399</v>
      </c>
    </row>
    <row r="244" spans="1:3" hidden="1">
      <c r="A244" s="1367" t="s">
        <v>3473</v>
      </c>
      <c r="C244" s="176" t="s">
        <v>3400</v>
      </c>
    </row>
    <row r="245" spans="1:3" hidden="1">
      <c r="A245" s="1367" t="s">
        <v>3473</v>
      </c>
      <c r="C245" s="176" t="s">
        <v>3401</v>
      </c>
    </row>
    <row r="246" spans="1:3" hidden="1">
      <c r="A246" s="1367" t="s">
        <v>3473</v>
      </c>
      <c r="C246" s="176" t="s">
        <v>3276</v>
      </c>
    </row>
    <row r="247" spans="1:3" hidden="1">
      <c r="A247" s="1367" t="s">
        <v>3473</v>
      </c>
      <c r="C247" s="176" t="s">
        <v>3459</v>
      </c>
    </row>
    <row r="248" spans="1:3" hidden="1">
      <c r="A248" s="1367" t="s">
        <v>3473</v>
      </c>
      <c r="C248" s="176" t="s">
        <v>3460</v>
      </c>
    </row>
    <row r="249" spans="1:3" hidden="1">
      <c r="A249" s="1367" t="s">
        <v>3473</v>
      </c>
      <c r="C249" s="1042" t="s">
        <v>3461</v>
      </c>
    </row>
    <row r="250" spans="1:3" hidden="1">
      <c r="A250" s="1367" t="s">
        <v>3473</v>
      </c>
      <c r="C250" s="1042" t="s">
        <v>3462</v>
      </c>
    </row>
    <row r="251" spans="1:3" hidden="1">
      <c r="A251" s="1367" t="s">
        <v>3473</v>
      </c>
      <c r="C251" s="1042" t="s">
        <v>3463</v>
      </c>
    </row>
    <row r="252" spans="1:3" hidden="1">
      <c r="A252" s="1367" t="s">
        <v>3473</v>
      </c>
      <c r="C252" s="1042" t="s">
        <v>3464</v>
      </c>
    </row>
    <row r="253" spans="1:3" hidden="1">
      <c r="A253" s="1367" t="s">
        <v>3473</v>
      </c>
      <c r="C253" s="1042" t="s">
        <v>3465</v>
      </c>
    </row>
    <row r="254" spans="1:3" hidden="1">
      <c r="A254" s="1367" t="s">
        <v>3473</v>
      </c>
      <c r="C254" s="1042" t="s">
        <v>3466</v>
      </c>
    </row>
    <row r="255" spans="1:3" hidden="1">
      <c r="A255" s="1367" t="s">
        <v>3473</v>
      </c>
      <c r="C255" s="1042" t="s">
        <v>3467</v>
      </c>
    </row>
    <row r="256" spans="1:3" hidden="1">
      <c r="A256" s="1367" t="s">
        <v>3473</v>
      </c>
      <c r="C256" s="1042" t="s">
        <v>3468</v>
      </c>
    </row>
    <row r="257" spans="1:3" hidden="1">
      <c r="A257" s="1367" t="s">
        <v>3473</v>
      </c>
      <c r="C257" s="1042" t="s">
        <v>3469</v>
      </c>
    </row>
  </sheetData>
  <sheetProtection algorithmName="SHA-512" hashValue="30CayXO7lOmMaJIy1vpZBbBIBFCrcuran7KnDGWNg+0enoD9cW/Cv59RL/TSbRSjiDlrOX0Vhps+5O/jFmdYiQ==" saltValue="DtSNO4CaiOgytW72nv6U9Q==" spinCount="100000" sheet="1" formatCells="0" formatColumns="0" formatRows="0"/>
  <mergeCells count="186">
    <mergeCell ref="B176:F176"/>
    <mergeCell ref="C142:J142"/>
    <mergeCell ref="B173:F173"/>
    <mergeCell ref="B174:F174"/>
    <mergeCell ref="B166:F166"/>
    <mergeCell ref="B165:F165"/>
    <mergeCell ref="B149:F149"/>
    <mergeCell ref="B150:F150"/>
    <mergeCell ref="B146:F146"/>
    <mergeCell ref="G158:J158"/>
    <mergeCell ref="G159:J159"/>
    <mergeCell ref="G160:J160"/>
    <mergeCell ref="G161:J161"/>
    <mergeCell ref="B163:F163"/>
    <mergeCell ref="B164:F164"/>
    <mergeCell ref="B153:F153"/>
    <mergeCell ref="B154:F154"/>
    <mergeCell ref="B151:F151"/>
    <mergeCell ref="B170:F170"/>
    <mergeCell ref="C159:F159"/>
    <mergeCell ref="C160:F160"/>
    <mergeCell ref="C161:F161"/>
    <mergeCell ref="G155:J155"/>
    <mergeCell ref="G156:J156"/>
    <mergeCell ref="B175:F175"/>
    <mergeCell ref="E98:E100"/>
    <mergeCell ref="C101:J101"/>
    <mergeCell ref="C102:J102"/>
    <mergeCell ref="C103:J103"/>
    <mergeCell ref="C107:D107"/>
    <mergeCell ref="C122:D122"/>
    <mergeCell ref="B147:F147"/>
    <mergeCell ref="B148:F148"/>
    <mergeCell ref="B168:F168"/>
    <mergeCell ref="C126:E126"/>
    <mergeCell ref="C123:D123"/>
    <mergeCell ref="C105:D105"/>
    <mergeCell ref="C106:D106"/>
    <mergeCell ref="B152:F152"/>
    <mergeCell ref="C132:C140"/>
    <mergeCell ref="B171:F171"/>
    <mergeCell ref="B169:F169"/>
    <mergeCell ref="G154:J154"/>
    <mergeCell ref="B87:B103"/>
    <mergeCell ref="D132:G132"/>
    <mergeCell ref="D133:G133"/>
    <mergeCell ref="C87:J87"/>
    <mergeCell ref="D95:D97"/>
    <mergeCell ref="D92:D94"/>
    <mergeCell ref="C114:D114"/>
    <mergeCell ref="C110:D110"/>
    <mergeCell ref="D98:D100"/>
    <mergeCell ref="D89:D91"/>
    <mergeCell ref="E89:E91"/>
    <mergeCell ref="E92:E94"/>
    <mergeCell ref="E95:E97"/>
    <mergeCell ref="C104:D104"/>
    <mergeCell ref="C108:D108"/>
    <mergeCell ref="C109:D109"/>
    <mergeCell ref="C111:D111"/>
    <mergeCell ref="D63:J63"/>
    <mergeCell ref="D64:J64"/>
    <mergeCell ref="D84:J84"/>
    <mergeCell ref="C83:J83"/>
    <mergeCell ref="C84:C85"/>
    <mergeCell ref="D85:J85"/>
    <mergeCell ref="C86:J86"/>
    <mergeCell ref="D48:J48"/>
    <mergeCell ref="D65:J65"/>
    <mergeCell ref="C66:J66"/>
    <mergeCell ref="C67:J67"/>
    <mergeCell ref="C68:J68"/>
    <mergeCell ref="C69:J69"/>
    <mergeCell ref="C70:J70"/>
    <mergeCell ref="C71:J71"/>
    <mergeCell ref="C79:J79"/>
    <mergeCell ref="C75:J75"/>
    <mergeCell ref="C76:J76"/>
    <mergeCell ref="C77:J77"/>
    <mergeCell ref="C78:J78"/>
    <mergeCell ref="E8:Q8"/>
    <mergeCell ref="L27:L28"/>
    <mergeCell ref="C15:H15"/>
    <mergeCell ref="C16:H16"/>
    <mergeCell ref="M27:O29"/>
    <mergeCell ref="B11:G11"/>
    <mergeCell ref="C80:J80"/>
    <mergeCell ref="C81:J81"/>
    <mergeCell ref="C82:J82"/>
    <mergeCell ref="B27:J29"/>
    <mergeCell ref="C30:J30"/>
    <mergeCell ref="C31:J31"/>
    <mergeCell ref="C32:J32"/>
    <mergeCell ref="C33:J33"/>
    <mergeCell ref="B67:B86"/>
    <mergeCell ref="C72:J72"/>
    <mergeCell ref="D73:J73"/>
    <mergeCell ref="C74:J74"/>
    <mergeCell ref="B30:B65"/>
    <mergeCell ref="B12:G12"/>
    <mergeCell ref="C41:C42"/>
    <mergeCell ref="L12:M12"/>
    <mergeCell ref="C34:J34"/>
    <mergeCell ref="C35:J35"/>
    <mergeCell ref="D45:J45"/>
    <mergeCell ref="D46:J46"/>
    <mergeCell ref="D47:J47"/>
    <mergeCell ref="B24:R24"/>
    <mergeCell ref="C43:C44"/>
    <mergeCell ref="C45:C50"/>
    <mergeCell ref="C63:C65"/>
    <mergeCell ref="D49:J49"/>
    <mergeCell ref="D50:J50"/>
    <mergeCell ref="C36:J36"/>
    <mergeCell ref="C37:J37"/>
    <mergeCell ref="C38:J38"/>
    <mergeCell ref="C39:J39"/>
    <mergeCell ref="C40:J40"/>
    <mergeCell ref="D41:J41"/>
    <mergeCell ref="D42:J42"/>
    <mergeCell ref="D43:J43"/>
    <mergeCell ref="D44:J44"/>
    <mergeCell ref="C51:J51"/>
    <mergeCell ref="C52:J52"/>
    <mergeCell ref="C53:J53"/>
    <mergeCell ref="C54:J54"/>
    <mergeCell ref="C55:J55"/>
    <mergeCell ref="C56:J56"/>
    <mergeCell ref="C115:D115"/>
    <mergeCell ref="C124:D124"/>
    <mergeCell ref="C127:E127"/>
    <mergeCell ref="C128:E128"/>
    <mergeCell ref="C129:E129"/>
    <mergeCell ref="C130:E130"/>
    <mergeCell ref="F136:G136"/>
    <mergeCell ref="C118:D118"/>
    <mergeCell ref="C119:D119"/>
    <mergeCell ref="C120:D120"/>
    <mergeCell ref="C125:E125"/>
    <mergeCell ref="C121:D121"/>
    <mergeCell ref="D135:G135"/>
    <mergeCell ref="D134:G134"/>
    <mergeCell ref="D136:E136"/>
    <mergeCell ref="D137:E137"/>
    <mergeCell ref="D138:E138"/>
    <mergeCell ref="D139:E139"/>
    <mergeCell ref="D140:E140"/>
    <mergeCell ref="F139:G139"/>
    <mergeCell ref="C116:D116"/>
    <mergeCell ref="C117:D117"/>
    <mergeCell ref="F137:G137"/>
    <mergeCell ref="F138:G138"/>
    <mergeCell ref="G149:J149"/>
    <mergeCell ref="G150:J150"/>
    <mergeCell ref="G152:J152"/>
    <mergeCell ref="G146:J146"/>
    <mergeCell ref="G147:J147"/>
    <mergeCell ref="G151:H151"/>
    <mergeCell ref="G153:H153"/>
    <mergeCell ref="I151:J151"/>
    <mergeCell ref="G157:J157"/>
    <mergeCell ref="I153:J153"/>
    <mergeCell ref="B104:B145"/>
    <mergeCell ref="C143:J143"/>
    <mergeCell ref="C144:J144"/>
    <mergeCell ref="C145:J145"/>
    <mergeCell ref="G174:J174"/>
    <mergeCell ref="G175:J175"/>
    <mergeCell ref="G176:J176"/>
    <mergeCell ref="G163:J163"/>
    <mergeCell ref="G164:J164"/>
    <mergeCell ref="G165:J165"/>
    <mergeCell ref="G166:J166"/>
    <mergeCell ref="G168:J168"/>
    <mergeCell ref="G169:J169"/>
    <mergeCell ref="G170:J170"/>
    <mergeCell ref="G171:J171"/>
    <mergeCell ref="G173:J173"/>
    <mergeCell ref="C158:F158"/>
    <mergeCell ref="C155:F155"/>
    <mergeCell ref="C156:F156"/>
    <mergeCell ref="C157:F157"/>
    <mergeCell ref="C112:D112"/>
    <mergeCell ref="C113:D113"/>
    <mergeCell ref="C141:J141"/>
    <mergeCell ref="F140:G140"/>
  </mergeCells>
  <phoneticPr fontId="34"/>
  <conditionalFormatting sqref="F58:G62">
    <cfRule type="cellIs" dxfId="631" priority="1" operator="equal">
      <formula>0</formula>
    </cfRule>
  </conditionalFormatting>
  <conditionalFormatting sqref="F89:G100">
    <cfRule type="cellIs" dxfId="630" priority="4" operator="equal">
      <formula>0</formula>
    </cfRule>
  </conditionalFormatting>
  <conditionalFormatting sqref="F105:G109">
    <cfRule type="cellIs" dxfId="629" priority="3" operator="equal">
      <formula>0</formula>
    </cfRule>
  </conditionalFormatting>
  <conditionalFormatting sqref="F126:G130">
    <cfRule type="cellIs" dxfId="628" priority="2" operator="equal">
      <formula>0</formula>
    </cfRule>
  </conditionalFormatting>
  <conditionalFormatting sqref="G149:BC150">
    <cfRule type="expression" dxfId="627" priority="11">
      <formula>$D$21=0</formula>
    </cfRule>
  </conditionalFormatting>
  <conditionalFormatting sqref="I151 I153">
    <cfRule type="expression" dxfId="626" priority="17">
      <formula>$I$21=1</formula>
    </cfRule>
  </conditionalFormatting>
  <conditionalFormatting sqref="L163 P163:BC163 L164:BC166">
    <cfRule type="expression" dxfId="625" priority="21">
      <formula>OR($I$21&lt;&gt;2,$L$163="新規")</formula>
    </cfRule>
  </conditionalFormatting>
  <conditionalFormatting sqref="M30:M56 M58:M65 M67:M85 M87 M89:M102 M105:M124 M126:M130 M132:M140 M151:M153 M158:M161">
    <cfRule type="expression" dxfId="623" priority="19">
      <formula>$H$11=$H$12</formula>
    </cfRule>
  </conditionalFormatting>
  <conditionalFormatting sqref="M151 M153">
    <cfRule type="expression" dxfId="622" priority="20">
      <formula>$I$21=2</formula>
    </cfRule>
  </conditionalFormatting>
  <conditionalFormatting sqref="M163">
    <cfRule type="expression" dxfId="621" priority="12">
      <formula>AND($I$21=2,$H$11&gt;$H$12)</formula>
    </cfRule>
  </conditionalFormatting>
  <conditionalFormatting sqref="M163:O163">
    <cfRule type="expression" dxfId="620" priority="15">
      <formula>$L$163="新規"</formula>
    </cfRule>
  </conditionalFormatting>
  <conditionalFormatting sqref="M168:O168">
    <cfRule type="expression" dxfId="619" priority="54">
      <formula>$I$21=2</formula>
    </cfRule>
  </conditionalFormatting>
  <conditionalFormatting sqref="N163 N30:N56 N58:N65 N67:N85 N87 N89:N102 N105:N124 N126:N130 N132:N140 N151:N153 N158:N161">
    <cfRule type="expression" dxfId="618" priority="23">
      <formula>AND($H$11&gt;$H$12+1,$I$21=2)</formula>
    </cfRule>
  </conditionalFormatting>
  <conditionalFormatting sqref="N168">
    <cfRule type="expression" dxfId="617" priority="10">
      <formula>$N$12=1</formula>
    </cfRule>
  </conditionalFormatting>
  <conditionalFormatting sqref="O30:O56 O58:O65 O67:O85 O87 O89:O102 O105:O124 O126:O130 O132:O140 O151:O153 O158:O161 O163">
    <cfRule type="expression" dxfId="616" priority="13">
      <formula>AND($H$11&gt;$H$12+2,$I$21=2)</formula>
    </cfRule>
  </conditionalFormatting>
  <conditionalFormatting sqref="O168">
    <cfRule type="expression" dxfId="615" priority="7">
      <formula>$N$12&lt;3</formula>
    </cfRule>
  </conditionalFormatting>
  <conditionalFormatting sqref="P25:BC25">
    <cfRule type="expression" dxfId="614" priority="14">
      <formula>$H$12&gt;=P$26-3</formula>
    </cfRule>
  </conditionalFormatting>
  <conditionalFormatting sqref="P151:BC151 P153:BC153">
    <cfRule type="expression" dxfId="613" priority="16">
      <formula>$H$12&gt;=P$26-3</formula>
    </cfRule>
  </conditionalFormatting>
  <conditionalFormatting sqref="P163:BC163 P168:BC168 P28:BC28 P30:BC56 P58:BC65 P67:BC85 P87:BC87 P89:BC102 P105:BC124 P126:BC130 P132:BC140 P152:BC152 P158:BC161">
    <cfRule type="expression" dxfId="612" priority="22">
      <formula>$H$12&gt;=P$26-3</formula>
    </cfRule>
  </conditionalFormatting>
  <dataValidations count="2">
    <dataValidation type="list" allowBlank="1" showInputMessage="1" showErrorMessage="1" sqref="C8 C19" xr:uid="{00000000-0002-0000-0700-000000000000}">
      <formula1>"有り,無し"</formula1>
    </dataValidation>
    <dataValidation type="list" allowBlank="1" showInputMessage="1" showErrorMessage="1" sqref="G158:J160" xr:uid="{264C5DB5-91B3-46BF-A430-59E96F34E95A}">
      <formula1>$C$180:$C$257</formula1>
    </dataValidation>
  </dataValidations>
  <pageMargins left="0.70866141732283472" right="0.70866141732283472" top="0.74803149606299213" bottom="0.74803149606299213" header="0.31496062992125984" footer="0.31496062992125984"/>
  <pageSetup paperSize="8" scale="29"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13700" r:id="rId4" name="Option Button 36">
              <controlPr locked="0" defaultSize="0" autoFill="0" autoLine="0" autoPict="0">
                <anchor moveWithCells="1">
                  <from>
                    <xdr:col>1</xdr:col>
                    <xdr:colOff>85725</xdr:colOff>
                    <xdr:row>14</xdr:row>
                    <xdr:rowOff>9525</xdr:rowOff>
                  </from>
                  <to>
                    <xdr:col>2</xdr:col>
                    <xdr:colOff>95250</xdr:colOff>
                    <xdr:row>14</xdr:row>
                    <xdr:rowOff>247650</xdr:rowOff>
                  </to>
                </anchor>
              </controlPr>
            </control>
          </mc:Choice>
        </mc:AlternateContent>
        <mc:AlternateContent xmlns:mc="http://schemas.openxmlformats.org/markup-compatibility/2006">
          <mc:Choice Requires="x14">
            <control shapeId="113701" r:id="rId5" name="Option Button 37">
              <controlPr locked="0" defaultSize="0" autoFill="0" autoLine="0" autoPict="0">
                <anchor moveWithCells="1">
                  <from>
                    <xdr:col>1</xdr:col>
                    <xdr:colOff>85725</xdr:colOff>
                    <xdr:row>15</xdr:row>
                    <xdr:rowOff>0</xdr:rowOff>
                  </from>
                  <to>
                    <xdr:col>2</xdr:col>
                    <xdr:colOff>95250</xdr:colOff>
                    <xdr:row>15</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 id="{A1E2A8A3-BA4A-4E00-9601-72FCC2DC5C62}">
            <xm:f>AND(報1!$P$7=FALSE,報1!$P$8=FALSE,報1!$P$10=FALSE)</xm:f>
            <x14:dxf>
              <fill>
                <patternFill>
                  <bgColor theme="0" tint="-0.24994659260841701"/>
                </patternFill>
              </fill>
            </x14:dxf>
          </x14:cfRule>
          <xm:sqref>A2:BC177</xm:sqref>
        </x14:conditionalFormatting>
        <x14:conditionalFormatting xmlns:xm="http://schemas.microsoft.com/office/excel/2006/main">
          <x14:cfRule type="expression" priority="6" id="{8E2EBE00-73DA-4320-960C-2448A3F3E727}">
            <xm:f>OR($I$21&lt;&gt;2,はじめに!$B$20&lt;&gt;"計画書")</xm:f>
            <x14:dxf>
              <fill>
                <patternFill>
                  <bgColor theme="0" tint="-0.499984740745262"/>
                </patternFill>
              </fill>
            </x14:dxf>
          </x14:cfRule>
          <xm:sqref>L168:BC171</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5">
    <tabColor rgb="FF92D050"/>
    <pageSetUpPr fitToPage="1"/>
  </sheetPr>
  <dimension ref="B1:AE113"/>
  <sheetViews>
    <sheetView workbookViewId="0">
      <selection activeCell="D10" sqref="D10:E11"/>
    </sheetView>
  </sheetViews>
  <sheetFormatPr defaultColWidth="10" defaultRowHeight="13.5"/>
  <cols>
    <col min="1" max="1" width="1.125" style="279" customWidth="1"/>
    <col min="2" max="2" width="4.125" style="290" customWidth="1"/>
    <col min="3" max="3" width="1.375" style="290" customWidth="1"/>
    <col min="4" max="4" width="7.625" style="290" customWidth="1"/>
    <col min="5" max="5" width="9.75" style="290" customWidth="1"/>
    <col min="6" max="9" width="6.75" style="290" customWidth="1"/>
    <col min="10" max="13" width="6.25" style="290" customWidth="1"/>
    <col min="14" max="27" width="6.25" style="279" customWidth="1"/>
    <col min="28" max="28" width="2.125" style="279" customWidth="1"/>
    <col min="29" max="29" width="9.375" style="279" customWidth="1"/>
    <col min="30" max="30" width="12.125" style="279" customWidth="1"/>
    <col min="31" max="31" width="12.25" style="279" customWidth="1"/>
    <col min="32" max="16384" width="10" style="279"/>
  </cols>
  <sheetData>
    <row r="1" spans="2:31" ht="19.899999999999999" customHeight="1">
      <c r="B1" s="277" t="s">
        <v>2695</v>
      </c>
      <c r="C1" s="277"/>
      <c r="D1" s="277"/>
      <c r="E1" s="277"/>
      <c r="F1" s="277"/>
      <c r="G1" s="277"/>
      <c r="H1" s="277"/>
      <c r="I1" s="277"/>
      <c r="J1" s="277"/>
      <c r="K1" s="277"/>
      <c r="L1" s="277"/>
      <c r="M1" s="277"/>
      <c r="N1" s="277"/>
      <c r="O1" s="277"/>
      <c r="P1" s="277"/>
      <c r="Q1" s="277"/>
      <c r="R1" s="277"/>
      <c r="S1" s="277"/>
      <c r="T1" s="277"/>
      <c r="U1" s="277"/>
      <c r="V1" s="277"/>
      <c r="W1" s="277"/>
      <c r="X1" s="277"/>
      <c r="Y1" s="277"/>
      <c r="Z1" s="277"/>
      <c r="AB1" s="278"/>
      <c r="AC1" s="278"/>
      <c r="AD1" s="278"/>
      <c r="AE1" s="278"/>
    </row>
    <row r="2" spans="2:31" ht="19.899999999999999" customHeight="1">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999" t="str">
        <f>'使用量_1,2'!S1</f>
        <v>2026年度提出用（2025年度実績値）</v>
      </c>
      <c r="AB2" s="278"/>
      <c r="AC2" s="278"/>
      <c r="AD2" s="278"/>
      <c r="AE2" s="278"/>
    </row>
    <row r="3" spans="2:31" ht="5.25" customHeight="1">
      <c r="B3" s="286"/>
      <c r="C3" s="286"/>
      <c r="D3" s="286"/>
      <c r="E3" s="286"/>
      <c r="F3" s="286"/>
      <c r="G3" s="286"/>
      <c r="H3" s="286"/>
      <c r="I3" s="277"/>
      <c r="J3" s="600"/>
      <c r="K3" s="277"/>
      <c r="L3" s="277"/>
      <c r="M3" s="287"/>
      <c r="N3" s="277"/>
      <c r="O3" s="277"/>
      <c r="P3" s="277"/>
      <c r="Q3" s="277"/>
      <c r="R3" s="277"/>
      <c r="S3" s="277"/>
      <c r="T3" s="277"/>
      <c r="U3" s="277"/>
      <c r="V3" s="277"/>
      <c r="W3" s="277"/>
      <c r="X3" s="277"/>
      <c r="Y3" s="277"/>
      <c r="Z3" s="277"/>
      <c r="AA3" s="292"/>
      <c r="AB3" s="293"/>
      <c r="AC3" s="293"/>
      <c r="AD3" s="293"/>
      <c r="AE3" s="293"/>
    </row>
    <row r="4" spans="2:31" ht="22.5" customHeight="1">
      <c r="B4" s="282" t="str">
        <f>"１　横浜市内における"&amp;参照元!A1-1&amp;"年度の車両台数"</f>
        <v>１　横浜市内における2025年度の車両台数</v>
      </c>
      <c r="C4" s="282"/>
      <c r="D4" s="282"/>
      <c r="E4" s="282"/>
      <c r="F4" s="282"/>
      <c r="G4" s="282"/>
      <c r="H4" s="282"/>
      <c r="I4" s="282"/>
      <c r="J4" s="283"/>
      <c r="K4" s="283"/>
      <c r="L4" s="283"/>
      <c r="M4" s="283"/>
      <c r="N4" s="284"/>
      <c r="O4" s="284"/>
      <c r="P4" s="284"/>
      <c r="Q4" s="284"/>
      <c r="R4" s="284"/>
      <c r="S4" s="284"/>
      <c r="T4" s="284"/>
      <c r="U4" s="284"/>
      <c r="V4" s="284"/>
      <c r="W4" s="284"/>
      <c r="X4" s="285"/>
      <c r="Y4" s="285"/>
      <c r="Z4" s="285"/>
      <c r="AA4" s="285"/>
      <c r="AB4" s="284"/>
    </row>
    <row r="5" spans="2:31" ht="3.75" customHeight="1">
      <c r="B5" s="288"/>
      <c r="C5" s="289"/>
      <c r="D5" s="289"/>
      <c r="E5" s="289"/>
      <c r="F5" s="289"/>
      <c r="G5" s="289"/>
      <c r="H5" s="289"/>
      <c r="I5" s="289"/>
      <c r="X5" s="291"/>
      <c r="Y5" s="291"/>
      <c r="Z5" s="291"/>
      <c r="AA5" s="291"/>
    </row>
    <row r="6" spans="2:31" ht="32.25" customHeight="1">
      <c r="B6" s="588"/>
      <c r="C6" s="2203" t="str">
        <f>参照元!A1-2&amp;"年度"</f>
        <v>2024年度</v>
      </c>
      <c r="D6" s="2204"/>
      <c r="E6" s="2204"/>
      <c r="F6" s="2204"/>
      <c r="G6" s="2205"/>
      <c r="H6" s="2203" t="str">
        <f>参照元!A1-1&amp;"年度"</f>
        <v>2025年度</v>
      </c>
      <c r="I6" s="2213"/>
      <c r="J6" s="2213"/>
      <c r="K6" s="2213"/>
      <c r="L6" s="2213"/>
      <c r="M6" s="2213"/>
      <c r="N6" s="2213"/>
      <c r="O6" s="2213"/>
      <c r="P6" s="2213"/>
      <c r="Q6" s="2213"/>
      <c r="R6" s="2213"/>
      <c r="S6" s="2213"/>
      <c r="T6" s="2213"/>
      <c r="U6" s="2213"/>
      <c r="V6" s="2213"/>
      <c r="W6" s="2213"/>
      <c r="X6" s="2213"/>
      <c r="Y6" s="2213"/>
      <c r="Z6" s="2213"/>
      <c r="AA6" s="2213"/>
      <c r="AB6" s="2214"/>
      <c r="AC6" s="294"/>
    </row>
    <row r="7" spans="2:31" ht="3.75" customHeight="1">
      <c r="B7" s="295"/>
      <c r="C7" s="296"/>
      <c r="D7" s="295"/>
      <c r="E7" s="295"/>
      <c r="F7" s="295"/>
      <c r="G7" s="297"/>
      <c r="H7" s="295"/>
      <c r="I7" s="279"/>
      <c r="J7" s="279"/>
      <c r="K7" s="279"/>
      <c r="L7" s="279"/>
      <c r="M7" s="279"/>
      <c r="X7" s="298"/>
      <c r="Y7" s="298"/>
      <c r="Z7" s="298"/>
      <c r="AA7" s="298"/>
      <c r="AB7" s="299"/>
      <c r="AC7" s="300"/>
      <c r="AD7" s="299"/>
      <c r="AE7" s="299"/>
    </row>
    <row r="8" spans="2:31" ht="3.75" customHeight="1">
      <c r="B8" s="301"/>
      <c r="C8" s="302"/>
      <c r="D8" s="303"/>
      <c r="E8" s="303"/>
      <c r="F8" s="303"/>
      <c r="G8" s="304"/>
      <c r="H8" s="1009"/>
      <c r="I8" s="305"/>
      <c r="J8" s="306"/>
      <c r="K8" s="307"/>
      <c r="L8" s="307"/>
      <c r="M8" s="307"/>
      <c r="N8" s="307"/>
      <c r="O8" s="307"/>
      <c r="P8" s="307"/>
      <c r="Q8" s="307"/>
      <c r="R8" s="307"/>
      <c r="S8" s="307"/>
      <c r="T8" s="307"/>
      <c r="U8" s="307"/>
      <c r="V8" s="307"/>
      <c r="W8" s="307"/>
      <c r="X8" s="307"/>
      <c r="Y8" s="307"/>
      <c r="Z8" s="307"/>
      <c r="AA8" s="307"/>
      <c r="AB8" s="301"/>
      <c r="AC8" s="294"/>
    </row>
    <row r="9" spans="2:31" ht="18.75" customHeight="1" thickBot="1">
      <c r="B9" s="2243" t="s">
        <v>2623</v>
      </c>
      <c r="C9" s="308"/>
      <c r="D9" s="2244" t="s">
        <v>2565</v>
      </c>
      <c r="E9" s="2244"/>
      <c r="F9" s="2244"/>
      <c r="G9" s="309"/>
      <c r="H9" s="1010"/>
      <c r="I9" s="305"/>
      <c r="J9" s="301"/>
      <c r="K9" s="301"/>
      <c r="L9" s="310" t="s">
        <v>2566</v>
      </c>
      <c r="M9" s="2207" t="s">
        <v>2567</v>
      </c>
      <c r="N9" s="2208"/>
      <c r="O9" s="2209"/>
      <c r="P9" s="301"/>
      <c r="Q9" s="2210" t="s">
        <v>2691</v>
      </c>
      <c r="R9" s="2211"/>
      <c r="S9" s="2212"/>
      <c r="T9" s="2207" t="s">
        <v>2568</v>
      </c>
      <c r="U9" s="2208"/>
      <c r="V9" s="2209"/>
      <c r="W9" s="301"/>
      <c r="X9" s="2215" t="s">
        <v>2569</v>
      </c>
      <c r="Y9" s="2216"/>
      <c r="Z9" s="2216"/>
      <c r="AA9" s="2217"/>
      <c r="AB9" s="301"/>
      <c r="AC9" s="294"/>
    </row>
    <row r="10" spans="2:31" ht="18.75" customHeight="1" thickTop="1" thickBot="1">
      <c r="B10" s="2243"/>
      <c r="C10" s="311"/>
      <c r="D10" s="2245" t="str">
        <f>参照元!AB15</f>
        <v>　</v>
      </c>
      <c r="E10" s="2246"/>
      <c r="F10" s="2230" t="s">
        <v>2570</v>
      </c>
      <c r="G10" s="312"/>
      <c r="H10" s="305"/>
      <c r="I10" s="313"/>
      <c r="J10" s="301"/>
      <c r="K10" s="301"/>
      <c r="L10" s="301"/>
      <c r="M10" s="2206">
        <f>IFERROR(D10-M13,0)</f>
        <v>0</v>
      </c>
      <c r="N10" s="2080"/>
      <c r="O10" s="1014" t="s">
        <v>2570</v>
      </c>
      <c r="P10" s="301"/>
      <c r="Q10" s="2226"/>
      <c r="R10" s="2227"/>
      <c r="S10" s="314" t="s">
        <v>2570</v>
      </c>
      <c r="T10" s="2228">
        <f>IFERROR(M10-Q10,0)</f>
        <v>0</v>
      </c>
      <c r="U10" s="2080"/>
      <c r="V10" s="1015" t="s">
        <v>2570</v>
      </c>
      <c r="W10" s="301"/>
      <c r="X10" s="2272">
        <f>IFERROR(M10+M16,"")</f>
        <v>0</v>
      </c>
      <c r="Y10" s="2273"/>
      <c r="Z10" s="2274"/>
      <c r="AA10" s="2230" t="s">
        <v>2570</v>
      </c>
      <c r="AB10" s="301"/>
      <c r="AC10" s="294"/>
    </row>
    <row r="11" spans="2:31" ht="7.5" customHeight="1" thickTop="1" thickBot="1">
      <c r="B11" s="2243"/>
      <c r="C11" s="311"/>
      <c r="D11" s="2247"/>
      <c r="E11" s="2248"/>
      <c r="F11" s="2231"/>
      <c r="G11" s="312"/>
      <c r="H11" s="305"/>
      <c r="I11" s="313"/>
      <c r="J11" s="301"/>
      <c r="K11" s="301"/>
      <c r="L11" s="301"/>
      <c r="M11" s="315"/>
      <c r="N11" s="315"/>
      <c r="O11" s="315"/>
      <c r="P11" s="301"/>
      <c r="Q11" s="305"/>
      <c r="R11" s="305"/>
      <c r="S11" s="305"/>
      <c r="T11" s="316"/>
      <c r="U11" s="316"/>
      <c r="V11" s="316"/>
      <c r="W11" s="301"/>
      <c r="X11" s="2275"/>
      <c r="Y11" s="2276"/>
      <c r="Z11" s="2277"/>
      <c r="AA11" s="2232"/>
      <c r="AB11" s="301"/>
      <c r="AC11" s="294"/>
    </row>
    <row r="12" spans="2:31" ht="18.75" customHeight="1" thickTop="1" thickBot="1">
      <c r="B12" s="2243"/>
      <c r="C12" s="311"/>
      <c r="D12" s="2234" t="s">
        <v>2571</v>
      </c>
      <c r="E12" s="2234"/>
      <c r="F12" s="2234"/>
      <c r="G12" s="312"/>
      <c r="H12" s="305"/>
      <c r="I12" s="305"/>
      <c r="J12" s="301"/>
      <c r="K12" s="301"/>
      <c r="L12" s="310" t="s">
        <v>2572</v>
      </c>
      <c r="M12" s="2210" t="s">
        <v>2573</v>
      </c>
      <c r="N12" s="2211"/>
      <c r="O12" s="2212"/>
      <c r="P12" s="301"/>
      <c r="Q12" s="2210" t="s">
        <v>2692</v>
      </c>
      <c r="R12" s="2211"/>
      <c r="S12" s="2212"/>
      <c r="T12" s="2207" t="s">
        <v>2568</v>
      </c>
      <c r="U12" s="2208"/>
      <c r="V12" s="2209"/>
      <c r="W12" s="301"/>
      <c r="X12" s="301"/>
      <c r="Y12" s="2235" t="s">
        <v>2705</v>
      </c>
      <c r="Z12" s="2235"/>
      <c r="AA12" s="2235"/>
      <c r="AB12" s="301"/>
      <c r="AC12" s="294"/>
    </row>
    <row r="13" spans="2:31" ht="18.75" customHeight="1" thickTop="1" thickBot="1">
      <c r="B13" s="2243"/>
      <c r="C13" s="317"/>
      <c r="D13" s="2235"/>
      <c r="E13" s="2235"/>
      <c r="F13" s="2235"/>
      <c r="G13" s="318"/>
      <c r="H13" s="322"/>
      <c r="I13" s="313"/>
      <c r="J13" s="301"/>
      <c r="K13" s="301"/>
      <c r="L13" s="301"/>
      <c r="M13" s="2226"/>
      <c r="N13" s="2227"/>
      <c r="O13" s="1016" t="s">
        <v>2570</v>
      </c>
      <c r="P13" s="301"/>
      <c r="Q13" s="2226"/>
      <c r="R13" s="2227"/>
      <c r="S13" s="314" t="s">
        <v>2570</v>
      </c>
      <c r="T13" s="2228">
        <f>IFERROR(M13-Q13,"")</f>
        <v>0</v>
      </c>
      <c r="U13" s="2080"/>
      <c r="V13" s="1015" t="s">
        <v>2570</v>
      </c>
      <c r="W13" s="301"/>
      <c r="X13" s="301"/>
      <c r="Y13" s="2235"/>
      <c r="Z13" s="2235"/>
      <c r="AA13" s="2235"/>
      <c r="AB13" s="319"/>
      <c r="AC13" s="320"/>
      <c r="AD13" s="598"/>
      <c r="AE13" s="598"/>
    </row>
    <row r="14" spans="2:31" ht="7.5" customHeight="1" thickTop="1">
      <c r="B14" s="2243"/>
      <c r="C14" s="311"/>
      <c r="D14" s="2235"/>
      <c r="E14" s="2235"/>
      <c r="F14" s="2235"/>
      <c r="G14" s="321"/>
      <c r="H14" s="301"/>
      <c r="I14" s="322"/>
      <c r="J14" s="301"/>
      <c r="K14" s="301"/>
      <c r="L14" s="301"/>
      <c r="M14" s="301"/>
      <c r="N14" s="301"/>
      <c r="O14" s="301"/>
      <c r="P14" s="301"/>
      <c r="Q14" s="301"/>
      <c r="R14" s="301"/>
      <c r="S14" s="301"/>
      <c r="T14" s="301"/>
      <c r="U14" s="301"/>
      <c r="V14" s="301"/>
      <c r="W14" s="301"/>
      <c r="X14" s="313"/>
      <c r="Y14" s="2235"/>
      <c r="Z14" s="2235"/>
      <c r="AA14" s="2235"/>
      <c r="AB14" s="305"/>
      <c r="AC14" s="323"/>
      <c r="AD14" s="290"/>
      <c r="AE14" s="290"/>
    </row>
    <row r="15" spans="2:31" ht="18.75" customHeight="1" thickBot="1">
      <c r="B15" s="2243"/>
      <c r="C15" s="317"/>
      <c r="D15" s="2235"/>
      <c r="E15" s="2235"/>
      <c r="F15" s="2235"/>
      <c r="G15" s="318"/>
      <c r="H15" s="322"/>
      <c r="I15" s="2210" t="s">
        <v>2574</v>
      </c>
      <c r="J15" s="2211"/>
      <c r="K15" s="2212"/>
      <c r="L15" s="310" t="s">
        <v>2575</v>
      </c>
      <c r="M15" s="2207" t="s">
        <v>2567</v>
      </c>
      <c r="N15" s="2208"/>
      <c r="O15" s="2209"/>
      <c r="P15" s="301"/>
      <c r="Q15" s="2210" t="s">
        <v>2693</v>
      </c>
      <c r="R15" s="2211"/>
      <c r="S15" s="2212"/>
      <c r="T15" s="2207" t="s">
        <v>2568</v>
      </c>
      <c r="U15" s="2208"/>
      <c r="V15" s="2209"/>
      <c r="W15" s="301"/>
      <c r="X15" s="301"/>
      <c r="Y15" s="2236"/>
      <c r="Z15" s="2236"/>
      <c r="AA15" s="2236"/>
      <c r="AB15" s="319"/>
      <c r="AC15" s="320"/>
      <c r="AD15" s="598"/>
      <c r="AE15" s="598"/>
    </row>
    <row r="16" spans="2:31" ht="18.75" customHeight="1" thickTop="1" thickBot="1">
      <c r="B16" s="2243"/>
      <c r="C16" s="311"/>
      <c r="D16" s="2235"/>
      <c r="E16" s="2235"/>
      <c r="F16" s="2235"/>
      <c r="G16" s="321"/>
      <c r="H16" s="301"/>
      <c r="I16" s="2226"/>
      <c r="J16" s="2227"/>
      <c r="K16" s="1017" t="s">
        <v>2570</v>
      </c>
      <c r="L16" s="301"/>
      <c r="M16" s="2206">
        <f>IFERROR(I16-M19,"")</f>
        <v>0</v>
      </c>
      <c r="N16" s="2080"/>
      <c r="O16" s="1014" t="s">
        <v>2570</v>
      </c>
      <c r="P16" s="301"/>
      <c r="Q16" s="2226"/>
      <c r="R16" s="2227"/>
      <c r="S16" s="314" t="s">
        <v>2570</v>
      </c>
      <c r="T16" s="2228">
        <f>IFERROR(M16-Q16,"")</f>
        <v>0</v>
      </c>
      <c r="U16" s="2080"/>
      <c r="V16" s="1015" t="s">
        <v>2570</v>
      </c>
      <c r="W16" s="301"/>
      <c r="X16" s="313"/>
      <c r="Y16" s="2233" t="s">
        <v>2576</v>
      </c>
      <c r="Z16" s="2233"/>
      <c r="AA16" s="2233"/>
      <c r="AB16" s="305"/>
      <c r="AC16" s="323"/>
      <c r="AD16" s="290"/>
      <c r="AE16" s="290"/>
    </row>
    <row r="17" spans="2:31" ht="7.5" customHeight="1" thickTop="1">
      <c r="B17" s="2243"/>
      <c r="C17" s="311"/>
      <c r="D17" s="301"/>
      <c r="E17" s="301"/>
      <c r="F17" s="301"/>
      <c r="G17" s="321"/>
      <c r="H17" s="301"/>
      <c r="I17" s="313"/>
      <c r="J17" s="301"/>
      <c r="K17" s="301"/>
      <c r="L17" s="301"/>
      <c r="M17" s="316"/>
      <c r="N17" s="316"/>
      <c r="O17" s="316"/>
      <c r="P17" s="301"/>
      <c r="Q17" s="305"/>
      <c r="R17" s="305"/>
      <c r="S17" s="305"/>
      <c r="T17" s="316"/>
      <c r="U17" s="316"/>
      <c r="V17" s="316"/>
      <c r="W17" s="301"/>
      <c r="X17" s="301"/>
      <c r="Y17" s="2237">
        <f>IFERROR(Q10+Q13+Q16+Q19,"")</f>
        <v>0</v>
      </c>
      <c r="Z17" s="2238"/>
      <c r="AA17" s="2241" t="s">
        <v>2570</v>
      </c>
      <c r="AB17" s="301"/>
      <c r="AC17" s="294"/>
    </row>
    <row r="18" spans="2:31" ht="18.75" customHeight="1" thickBot="1">
      <c r="B18" s="2243"/>
      <c r="C18" s="311"/>
      <c r="D18" s="305"/>
      <c r="E18" s="305"/>
      <c r="F18" s="322"/>
      <c r="G18" s="318"/>
      <c r="H18" s="322"/>
      <c r="I18" s="324"/>
      <c r="J18" s="324"/>
      <c r="K18" s="324"/>
      <c r="L18" s="325" t="s">
        <v>2577</v>
      </c>
      <c r="M18" s="2210" t="s">
        <v>2573</v>
      </c>
      <c r="N18" s="2211"/>
      <c r="O18" s="2212"/>
      <c r="P18" s="301"/>
      <c r="Q18" s="2210" t="s">
        <v>2694</v>
      </c>
      <c r="R18" s="2211"/>
      <c r="S18" s="2212"/>
      <c r="T18" s="2207" t="s">
        <v>2568</v>
      </c>
      <c r="U18" s="2208"/>
      <c r="V18" s="2209"/>
      <c r="W18" s="301"/>
      <c r="X18" s="301"/>
      <c r="Y18" s="2239"/>
      <c r="Z18" s="2240"/>
      <c r="AA18" s="2242"/>
      <c r="AB18" s="301"/>
      <c r="AC18" s="294"/>
    </row>
    <row r="19" spans="2:31" ht="18.75" customHeight="1" thickTop="1" thickBot="1">
      <c r="B19" s="2243"/>
      <c r="C19" s="326"/>
      <c r="D19" s="327"/>
      <c r="E19" s="327"/>
      <c r="F19" s="327"/>
      <c r="G19" s="328"/>
      <c r="H19" s="327"/>
      <c r="I19" s="305"/>
      <c r="J19" s="301"/>
      <c r="K19" s="301"/>
      <c r="L19" s="301"/>
      <c r="M19" s="2226"/>
      <c r="N19" s="2227"/>
      <c r="O19" s="1016" t="s">
        <v>2570</v>
      </c>
      <c r="P19" s="301"/>
      <c r="Q19" s="2226"/>
      <c r="R19" s="2227"/>
      <c r="S19" s="314" t="s">
        <v>2570</v>
      </c>
      <c r="T19" s="2228">
        <f>IFERROR(M19-Q19,"")</f>
        <v>0</v>
      </c>
      <c r="U19" s="2080"/>
      <c r="V19" s="1015" t="s">
        <v>2570</v>
      </c>
      <c r="W19" s="301"/>
      <c r="X19" s="329"/>
      <c r="Y19" s="2229" t="s">
        <v>2578</v>
      </c>
      <c r="Z19" s="2229"/>
      <c r="AA19" s="2229"/>
      <c r="AB19" s="330"/>
      <c r="AC19" s="300"/>
      <c r="AD19" s="299"/>
      <c r="AE19" s="299"/>
    </row>
    <row r="20" spans="2:31" ht="7.5" customHeight="1" thickTop="1">
      <c r="B20" s="301"/>
      <c r="C20" s="302"/>
      <c r="D20" s="303"/>
      <c r="E20" s="303"/>
      <c r="F20" s="303"/>
      <c r="G20" s="304"/>
      <c r="H20" s="1009"/>
      <c r="I20" s="305"/>
      <c r="J20" s="306"/>
      <c r="K20" s="307"/>
      <c r="L20" s="307"/>
      <c r="M20" s="307"/>
      <c r="N20" s="307"/>
      <c r="O20" s="307"/>
      <c r="P20" s="307"/>
      <c r="Q20" s="307"/>
      <c r="R20" s="307"/>
      <c r="S20" s="307"/>
      <c r="T20" s="307"/>
      <c r="U20" s="307"/>
      <c r="V20" s="307"/>
      <c r="W20" s="307"/>
      <c r="X20" s="307"/>
      <c r="Y20" s="307"/>
      <c r="Z20" s="307"/>
      <c r="AA20" s="307"/>
      <c r="AB20" s="301"/>
      <c r="AC20" s="294"/>
    </row>
    <row r="21" spans="2:31" ht="3.75" customHeight="1">
      <c r="B21" s="295"/>
      <c r="C21" s="296"/>
      <c r="D21" s="295"/>
      <c r="E21" s="295"/>
      <c r="F21" s="295"/>
      <c r="G21" s="297"/>
      <c r="H21" s="295"/>
      <c r="I21" s="279"/>
      <c r="J21" s="279"/>
      <c r="K21" s="279"/>
      <c r="L21" s="279"/>
      <c r="M21" s="279"/>
      <c r="X21" s="298"/>
      <c r="Y21" s="298"/>
      <c r="Z21" s="298"/>
      <c r="AA21" s="298"/>
      <c r="AB21" s="299"/>
      <c r="AC21" s="300"/>
      <c r="AD21" s="299"/>
      <c r="AE21" s="299"/>
    </row>
    <row r="22" spans="2:31" ht="7.5" customHeight="1">
      <c r="B22" s="331"/>
      <c r="C22" s="332"/>
      <c r="D22" s="333"/>
      <c r="E22" s="333"/>
      <c r="F22" s="333"/>
      <c r="G22" s="334"/>
      <c r="H22" s="1011"/>
      <c r="I22" s="335"/>
      <c r="J22" s="331"/>
      <c r="K22" s="331"/>
      <c r="L22" s="331"/>
      <c r="M22" s="331"/>
      <c r="N22" s="331"/>
      <c r="O22" s="331"/>
      <c r="P22" s="331"/>
      <c r="Q22" s="331"/>
      <c r="R22" s="331"/>
      <c r="S22" s="331"/>
      <c r="T22" s="331"/>
      <c r="U22" s="331"/>
      <c r="V22" s="331"/>
      <c r="W22" s="331"/>
      <c r="X22" s="336"/>
      <c r="Y22" s="336"/>
      <c r="Z22" s="336"/>
      <c r="AA22" s="336"/>
      <c r="AB22" s="331"/>
      <c r="AC22" s="294"/>
    </row>
    <row r="23" spans="2:31" ht="30.75" customHeight="1" thickBot="1">
      <c r="B23" s="2270" t="s">
        <v>3277</v>
      </c>
      <c r="C23" s="337"/>
      <c r="D23" s="331"/>
      <c r="E23" s="331"/>
      <c r="F23" s="331"/>
      <c r="G23" s="338"/>
      <c r="H23" s="1012"/>
      <c r="I23" s="331"/>
      <c r="J23" s="331"/>
      <c r="K23" s="331"/>
      <c r="L23" s="331"/>
      <c r="M23" s="331"/>
      <c r="N23" s="331"/>
      <c r="O23" s="331"/>
      <c r="P23" s="331"/>
      <c r="Q23" s="331"/>
      <c r="R23" s="331"/>
      <c r="S23" s="331"/>
      <c r="T23" s="331"/>
      <c r="U23" s="331"/>
      <c r="V23" s="331"/>
      <c r="W23" s="331"/>
      <c r="X23" s="2224" t="s">
        <v>3299</v>
      </c>
      <c r="Y23" s="2225"/>
      <c r="Z23" s="2225"/>
      <c r="AA23" s="2212"/>
      <c r="AB23" s="331"/>
      <c r="AC23" s="294"/>
    </row>
    <row r="24" spans="2:31" ht="18.75" customHeight="1" thickTop="1">
      <c r="B24" s="2271"/>
      <c r="C24" s="339"/>
      <c r="D24" s="331"/>
      <c r="E24" s="331"/>
      <c r="F24" s="331"/>
      <c r="G24" s="340"/>
      <c r="H24" s="335"/>
      <c r="I24" s="331"/>
      <c r="J24" s="331"/>
      <c r="K24" s="331"/>
      <c r="L24" s="331"/>
      <c r="M24" s="331"/>
      <c r="N24" s="331"/>
      <c r="O24" s="331"/>
      <c r="P24" s="331"/>
      <c r="Q24" s="331"/>
      <c r="R24" s="331"/>
      <c r="S24" s="331"/>
      <c r="T24" s="331"/>
      <c r="U24" s="331"/>
      <c r="V24" s="331"/>
      <c r="W24" s="331"/>
      <c r="X24" s="2218"/>
      <c r="Y24" s="2219"/>
      <c r="Z24" s="2220"/>
      <c r="AA24" s="2230" t="s">
        <v>2570</v>
      </c>
      <c r="AB24" s="331"/>
      <c r="AC24" s="294"/>
    </row>
    <row r="25" spans="2:31" ht="7.5" customHeight="1" thickBot="1">
      <c r="B25" s="2271"/>
      <c r="C25" s="339"/>
      <c r="D25" s="331"/>
      <c r="E25" s="331"/>
      <c r="F25" s="331"/>
      <c r="G25" s="340"/>
      <c r="H25" s="335"/>
      <c r="I25" s="331"/>
      <c r="J25" s="331"/>
      <c r="K25" s="331"/>
      <c r="L25" s="331"/>
      <c r="M25" s="331"/>
      <c r="N25" s="331"/>
      <c r="O25" s="331"/>
      <c r="P25" s="331"/>
      <c r="Q25" s="331"/>
      <c r="R25" s="331"/>
      <c r="S25" s="331"/>
      <c r="T25" s="331"/>
      <c r="U25" s="331"/>
      <c r="V25" s="331"/>
      <c r="W25" s="331"/>
      <c r="X25" s="2221"/>
      <c r="Y25" s="2222"/>
      <c r="Z25" s="2223"/>
      <c r="AA25" s="2231"/>
      <c r="AB25" s="331"/>
      <c r="AC25" s="294"/>
    </row>
    <row r="26" spans="2:31" ht="18.75" customHeight="1" thickTop="1">
      <c r="B26" s="2271"/>
      <c r="C26" s="339"/>
      <c r="D26" s="331"/>
      <c r="E26" s="331"/>
      <c r="F26" s="331"/>
      <c r="G26" s="340"/>
      <c r="H26" s="335"/>
      <c r="I26" s="331"/>
      <c r="J26" s="331"/>
      <c r="K26" s="331"/>
      <c r="L26" s="331"/>
      <c r="M26" s="331"/>
      <c r="N26" s="331"/>
      <c r="O26" s="331"/>
      <c r="P26" s="331"/>
      <c r="Q26" s="331"/>
      <c r="R26" s="331"/>
      <c r="S26" s="331"/>
      <c r="T26" s="331"/>
      <c r="U26" s="331"/>
      <c r="V26" s="331"/>
      <c r="W26" s="331"/>
      <c r="X26" s="331"/>
      <c r="Y26" s="2299"/>
      <c r="Z26" s="2299"/>
      <c r="AA26" s="2299"/>
      <c r="AB26" s="331"/>
      <c r="AC26" s="294"/>
    </row>
    <row r="27" spans="2:31" ht="7.5" customHeight="1">
      <c r="B27" s="2271"/>
      <c r="C27" s="339"/>
      <c r="D27" s="331"/>
      <c r="E27" s="331"/>
      <c r="F27" s="331"/>
      <c r="G27" s="342"/>
      <c r="H27" s="331"/>
      <c r="I27" s="331"/>
      <c r="J27" s="331"/>
      <c r="K27" s="331"/>
      <c r="L27" s="331"/>
      <c r="M27" s="331"/>
      <c r="N27" s="331"/>
      <c r="O27" s="331"/>
      <c r="P27" s="331"/>
      <c r="Q27" s="331"/>
      <c r="R27" s="331"/>
      <c r="S27" s="331"/>
      <c r="T27" s="331"/>
      <c r="U27" s="331"/>
      <c r="V27" s="331"/>
      <c r="W27" s="331"/>
      <c r="X27" s="331"/>
      <c r="Y27" s="1888"/>
      <c r="Z27" s="1888"/>
      <c r="AA27" s="1888"/>
      <c r="AB27" s="331"/>
      <c r="AC27" s="294"/>
    </row>
    <row r="28" spans="2:31" ht="18.75" customHeight="1">
      <c r="B28" s="2271"/>
      <c r="C28" s="339"/>
      <c r="D28" s="331"/>
      <c r="E28" s="331"/>
      <c r="F28" s="331"/>
      <c r="G28" s="341"/>
      <c r="H28" s="1013"/>
      <c r="I28" s="331"/>
      <c r="J28" s="331"/>
      <c r="K28" s="331"/>
      <c r="L28" s="331"/>
      <c r="M28" s="331"/>
      <c r="N28" s="331"/>
      <c r="O28" s="331"/>
      <c r="P28" s="331"/>
      <c r="Q28" s="331"/>
      <c r="R28" s="331"/>
      <c r="S28" s="331"/>
      <c r="T28" s="331"/>
      <c r="U28" s="331"/>
      <c r="V28" s="331"/>
      <c r="W28" s="331"/>
      <c r="X28" s="331"/>
      <c r="Y28" s="1888"/>
      <c r="Z28" s="1888"/>
      <c r="AA28" s="1888"/>
      <c r="AB28" s="331"/>
      <c r="AC28" s="294"/>
    </row>
    <row r="29" spans="2:31" ht="18.75" customHeight="1">
      <c r="B29" s="2271"/>
      <c r="C29" s="343"/>
      <c r="D29" s="344"/>
      <c r="E29" s="344"/>
      <c r="F29" s="344"/>
      <c r="G29" s="345"/>
      <c r="H29" s="344"/>
      <c r="I29" s="331"/>
      <c r="J29" s="331"/>
      <c r="K29" s="331"/>
      <c r="L29" s="331"/>
      <c r="M29" s="331"/>
      <c r="N29" s="331"/>
      <c r="O29" s="331"/>
      <c r="P29" s="331"/>
      <c r="Q29" s="331"/>
      <c r="R29" s="331"/>
      <c r="S29" s="331"/>
      <c r="T29" s="331"/>
      <c r="U29" s="331"/>
      <c r="V29" s="331"/>
      <c r="W29" s="331"/>
      <c r="X29" s="331"/>
      <c r="Y29" s="331"/>
      <c r="Z29" s="331"/>
      <c r="AA29" s="331"/>
      <c r="AB29" s="346"/>
      <c r="AC29" s="300"/>
      <c r="AD29" s="299"/>
      <c r="AE29" s="299"/>
    </row>
    <row r="30" spans="2:31" ht="3.75" customHeight="1">
      <c r="B30" s="331"/>
      <c r="C30" s="332"/>
      <c r="D30" s="333"/>
      <c r="E30" s="333"/>
      <c r="F30" s="333"/>
      <c r="G30" s="334"/>
      <c r="H30" s="1011"/>
      <c r="I30" s="335"/>
      <c r="J30" s="331"/>
      <c r="K30" s="331"/>
      <c r="L30" s="331"/>
      <c r="M30" s="331"/>
      <c r="N30" s="331"/>
      <c r="O30" s="331"/>
      <c r="P30" s="331"/>
      <c r="Q30" s="331"/>
      <c r="R30" s="331"/>
      <c r="S30" s="331"/>
      <c r="T30" s="331"/>
      <c r="U30" s="331"/>
      <c r="V30" s="331"/>
      <c r="W30" s="331"/>
      <c r="X30" s="336"/>
      <c r="Y30" s="336"/>
      <c r="Z30" s="336"/>
      <c r="AA30" s="336"/>
      <c r="AB30" s="331"/>
      <c r="AC30" s="294"/>
    </row>
    <row r="31" spans="2:31" ht="18.75" customHeight="1">
      <c r="L31" s="291"/>
      <c r="M31" s="347"/>
      <c r="N31" s="291"/>
      <c r="O31" s="291"/>
      <c r="P31" s="291"/>
      <c r="Q31" s="291"/>
      <c r="R31" s="291"/>
      <c r="W31" s="291"/>
      <c r="X31" s="291"/>
      <c r="Y31" s="291"/>
      <c r="Z31" s="291"/>
      <c r="AA31" s="291"/>
      <c r="AB31" s="348"/>
      <c r="AC31" s="348"/>
      <c r="AD31" s="348"/>
      <c r="AE31" s="348"/>
    </row>
    <row r="32" spans="2:31" ht="22.5" customHeight="1">
      <c r="B32" s="282" t="str">
        <f>"２　"&amp;参照元!A1-1&amp;"年度に走行した車両の走行距離"</f>
        <v>２　2025年度に走行した車両の走行距離</v>
      </c>
      <c r="C32" s="282"/>
      <c r="D32" s="282"/>
      <c r="E32" s="282"/>
      <c r="F32" s="282"/>
      <c r="G32" s="282"/>
      <c r="H32" s="282"/>
      <c r="I32" s="282"/>
      <c r="J32" s="283"/>
      <c r="K32" s="283"/>
      <c r="L32" s="283"/>
      <c r="M32" s="283"/>
      <c r="N32" s="284"/>
      <c r="O32" s="284"/>
      <c r="P32" s="284"/>
      <c r="Q32" s="284"/>
      <c r="R32" s="284"/>
      <c r="S32" s="284"/>
      <c r="T32" s="284"/>
      <c r="U32" s="284"/>
      <c r="V32" s="284"/>
      <c r="W32" s="284"/>
      <c r="X32" s="285"/>
      <c r="Y32" s="285"/>
      <c r="Z32" s="285"/>
      <c r="AA32" s="285"/>
      <c r="AB32" s="284"/>
    </row>
    <row r="33" spans="2:31" ht="3.75" customHeight="1">
      <c r="B33" s="288"/>
      <c r="C33" s="289"/>
      <c r="D33" s="289"/>
      <c r="E33" s="289"/>
      <c r="F33" s="289"/>
      <c r="G33" s="289"/>
      <c r="H33" s="289"/>
      <c r="I33" s="289"/>
      <c r="X33" s="291"/>
      <c r="Y33" s="291"/>
      <c r="Z33" s="291"/>
      <c r="AA33" s="291"/>
    </row>
    <row r="34" spans="2:31" ht="13.5" customHeight="1">
      <c r="C34" s="2263" t="str">
        <f>"注意："&amp;参照元!A1-1&amp;"年度中に減車（廃止）した車両（走行あり）を含みます。"</f>
        <v>注意：2025年度中に減車（廃止）した車両（走行あり）を含みます。</v>
      </c>
      <c r="D34" s="2263"/>
      <c r="E34" s="2263"/>
      <c r="F34" s="2263"/>
      <c r="G34" s="2263"/>
      <c r="H34" s="2263"/>
      <c r="I34" s="2263"/>
      <c r="J34" s="2263"/>
      <c r="K34" s="2263"/>
      <c r="L34" s="2263"/>
      <c r="M34" s="2263"/>
      <c r="N34" s="2263"/>
      <c r="O34" s="2263"/>
      <c r="P34" s="2263"/>
      <c r="Q34" s="2263"/>
      <c r="R34" s="2263"/>
      <c r="S34" s="2263"/>
      <c r="T34" s="2263"/>
      <c r="U34" s="2263"/>
      <c r="V34" s="2263"/>
      <c r="W34" s="2263"/>
      <c r="X34" s="2263"/>
      <c r="Y34" s="2263"/>
      <c r="Z34" s="2263"/>
      <c r="AA34" s="2263"/>
      <c r="AB34" s="349"/>
      <c r="AC34" s="349"/>
      <c r="AD34" s="349"/>
      <c r="AE34" s="349"/>
    </row>
    <row r="35" spans="2:31" ht="26.25" customHeight="1">
      <c r="B35" s="2264" t="s">
        <v>2579</v>
      </c>
      <c r="C35" s="2265"/>
      <c r="D35" s="2265"/>
      <c r="E35" s="2265"/>
      <c r="F35" s="2265"/>
      <c r="G35" s="2265"/>
      <c r="H35" s="2265"/>
      <c r="I35" s="2266"/>
      <c r="J35" s="2252" t="s">
        <v>2687</v>
      </c>
      <c r="K35" s="2253"/>
      <c r="L35" s="2253"/>
      <c r="M35" s="2254"/>
      <c r="N35" s="2252" t="s">
        <v>2688</v>
      </c>
      <c r="O35" s="2253"/>
      <c r="P35" s="2253"/>
      <c r="Q35" s="2254"/>
      <c r="R35" s="2252" t="s">
        <v>2689</v>
      </c>
      <c r="S35" s="2253"/>
      <c r="T35" s="2253"/>
      <c r="U35" s="2253"/>
      <c r="V35" s="2253"/>
      <c r="W35" s="2254"/>
      <c r="X35" s="2159" t="s">
        <v>2901</v>
      </c>
      <c r="Y35" s="2160"/>
      <c r="Z35" s="2160"/>
      <c r="AA35" s="2161"/>
      <c r="AB35" s="350"/>
      <c r="AC35" s="351"/>
      <c r="AD35" s="351"/>
      <c r="AE35" s="351"/>
    </row>
    <row r="36" spans="2:31" ht="15" customHeight="1" thickBot="1">
      <c r="B36" s="2267"/>
      <c r="C36" s="2268"/>
      <c r="D36" s="2268"/>
      <c r="E36" s="2268"/>
      <c r="F36" s="2268"/>
      <c r="G36" s="2268"/>
      <c r="H36" s="2268"/>
      <c r="I36" s="2269"/>
      <c r="J36" s="2255"/>
      <c r="K36" s="2256"/>
      <c r="L36" s="2256"/>
      <c r="M36" s="2257"/>
      <c r="N36" s="2255"/>
      <c r="O36" s="2256"/>
      <c r="P36" s="2256"/>
      <c r="Q36" s="2257"/>
      <c r="R36" s="2260"/>
      <c r="S36" s="2261"/>
      <c r="T36" s="2261"/>
      <c r="U36" s="2261"/>
      <c r="V36" s="2261"/>
      <c r="W36" s="2262"/>
      <c r="X36" s="2162"/>
      <c r="Y36" s="2163"/>
      <c r="Z36" s="2163"/>
      <c r="AA36" s="2164"/>
      <c r="AB36" s="352"/>
      <c r="AC36" s="353"/>
      <c r="AD36" s="353"/>
      <c r="AE36" s="353"/>
    </row>
    <row r="37" spans="2:31" ht="18.75" customHeight="1" thickTop="1">
      <c r="B37" s="2196" t="s">
        <v>2580</v>
      </c>
      <c r="C37" s="2197"/>
      <c r="D37" s="2197"/>
      <c r="E37" s="2197"/>
      <c r="F37" s="2197"/>
      <c r="G37" s="2197"/>
      <c r="H37" s="2197"/>
      <c r="I37" s="2197"/>
      <c r="J37" s="2298"/>
      <c r="K37" s="2258"/>
      <c r="L37" s="2258"/>
      <c r="M37" s="2258"/>
      <c r="N37" s="2258"/>
      <c r="O37" s="2258"/>
      <c r="P37" s="2258"/>
      <c r="Q37" s="2258"/>
      <c r="R37" s="2258"/>
      <c r="S37" s="2258"/>
      <c r="T37" s="2258"/>
      <c r="U37" s="2258"/>
      <c r="V37" s="2259"/>
      <c r="W37" s="354" t="s">
        <v>2581</v>
      </c>
      <c r="X37" s="2125" t="str">
        <f>IF(N37="","",N37/R37)</f>
        <v/>
      </c>
      <c r="Y37" s="2126"/>
      <c r="Z37" s="2126"/>
      <c r="AA37" s="785" t="str">
        <f>"km/"&amp;W37</f>
        <v>km/L</v>
      </c>
      <c r="AB37" s="355"/>
      <c r="AC37" s="356"/>
      <c r="AD37" s="356"/>
      <c r="AE37" s="356"/>
    </row>
    <row r="38" spans="2:31" ht="18.75" customHeight="1">
      <c r="B38" s="2196" t="s">
        <v>2582</v>
      </c>
      <c r="C38" s="2197"/>
      <c r="D38" s="2197"/>
      <c r="E38" s="2197"/>
      <c r="F38" s="2197"/>
      <c r="G38" s="2197"/>
      <c r="H38" s="2197"/>
      <c r="I38" s="2197"/>
      <c r="J38" s="2249"/>
      <c r="K38" s="2250"/>
      <c r="L38" s="2250"/>
      <c r="M38" s="2250"/>
      <c r="N38" s="2250"/>
      <c r="O38" s="2250"/>
      <c r="P38" s="2250"/>
      <c r="Q38" s="2250"/>
      <c r="R38" s="2250"/>
      <c r="S38" s="2250"/>
      <c r="T38" s="2250"/>
      <c r="U38" s="2250"/>
      <c r="V38" s="2251"/>
      <c r="W38" s="354" t="s">
        <v>2581</v>
      </c>
      <c r="X38" s="2125" t="str">
        <f>IF(N38="","",N38/R38)</f>
        <v/>
      </c>
      <c r="Y38" s="2126"/>
      <c r="Z38" s="2126"/>
      <c r="AA38" s="785" t="str">
        <f t="shared" ref="AA38:AA40" si="0">"km/"&amp;W38</f>
        <v>km/L</v>
      </c>
      <c r="AB38" s="355"/>
      <c r="AC38" s="356"/>
      <c r="AD38" s="356"/>
      <c r="AE38" s="356"/>
    </row>
    <row r="39" spans="2:31" ht="18.75" customHeight="1">
      <c r="B39" s="2196" t="s">
        <v>2583</v>
      </c>
      <c r="C39" s="2197"/>
      <c r="D39" s="2197"/>
      <c r="E39" s="2197"/>
      <c r="F39" s="2197"/>
      <c r="G39" s="2197"/>
      <c r="H39" s="2197"/>
      <c r="I39" s="2197"/>
      <c r="J39" s="2249"/>
      <c r="K39" s="2250"/>
      <c r="L39" s="2250"/>
      <c r="M39" s="2250"/>
      <c r="N39" s="2250"/>
      <c r="O39" s="2250"/>
      <c r="P39" s="2250"/>
      <c r="Q39" s="2250"/>
      <c r="R39" s="2250"/>
      <c r="S39" s="2250"/>
      <c r="T39" s="2250"/>
      <c r="U39" s="2250"/>
      <c r="V39" s="2251"/>
      <c r="W39" s="354" t="s">
        <v>2584</v>
      </c>
      <c r="X39" s="2125" t="str">
        <f t="shared" ref="X39:X41" si="1">IF(N39="","",N39/R39)</f>
        <v/>
      </c>
      <c r="Y39" s="2126"/>
      <c r="Z39" s="2126"/>
      <c r="AA39" s="785" t="str">
        <f t="shared" si="0"/>
        <v>km/㎥</v>
      </c>
      <c r="AB39" s="355"/>
      <c r="AC39" s="356"/>
      <c r="AD39" s="356"/>
      <c r="AE39" s="356"/>
    </row>
    <row r="40" spans="2:31" ht="18.75" customHeight="1">
      <c r="B40" s="2196" t="s">
        <v>2585</v>
      </c>
      <c r="C40" s="2197"/>
      <c r="D40" s="2197"/>
      <c r="E40" s="2197"/>
      <c r="F40" s="2197"/>
      <c r="G40" s="2197"/>
      <c r="H40" s="2197"/>
      <c r="I40" s="2197"/>
      <c r="J40" s="2249"/>
      <c r="K40" s="2250"/>
      <c r="L40" s="2250"/>
      <c r="M40" s="2250"/>
      <c r="N40" s="2250"/>
      <c r="O40" s="2250"/>
      <c r="P40" s="2250"/>
      <c r="Q40" s="2250"/>
      <c r="R40" s="2250"/>
      <c r="S40" s="2250"/>
      <c r="T40" s="2250"/>
      <c r="U40" s="2250"/>
      <c r="V40" s="2251"/>
      <c r="W40" s="354" t="s">
        <v>2581</v>
      </c>
      <c r="X40" s="2125" t="str">
        <f t="shared" si="1"/>
        <v/>
      </c>
      <c r="Y40" s="2126"/>
      <c r="Z40" s="2126"/>
      <c r="AA40" s="785" t="str">
        <f t="shared" si="0"/>
        <v>km/L</v>
      </c>
      <c r="AB40" s="355"/>
      <c r="AC40" s="356"/>
      <c r="AD40" s="356"/>
      <c r="AE40" s="356"/>
    </row>
    <row r="41" spans="2:31" ht="18.75" customHeight="1">
      <c r="B41" s="2278" t="s">
        <v>2586</v>
      </c>
      <c r="C41" s="2279"/>
      <c r="D41" s="2279"/>
      <c r="E41" s="2279"/>
      <c r="F41" s="2279"/>
      <c r="G41" s="2279"/>
      <c r="H41" s="2279"/>
      <c r="I41" s="2279"/>
      <c r="J41" s="2284"/>
      <c r="K41" s="2194"/>
      <c r="L41" s="2194"/>
      <c r="M41" s="2285"/>
      <c r="N41" s="2155"/>
      <c r="O41" s="2155"/>
      <c r="P41" s="2155"/>
      <c r="Q41" s="2155"/>
      <c r="R41" s="2155"/>
      <c r="S41" s="2155"/>
      <c r="T41" s="2155"/>
      <c r="U41" s="2155"/>
      <c r="V41" s="2320"/>
      <c r="W41" s="1008" t="s">
        <v>3652</v>
      </c>
      <c r="X41" s="2125" t="str">
        <f t="shared" si="1"/>
        <v/>
      </c>
      <c r="Y41" s="2126"/>
      <c r="Z41" s="2126"/>
      <c r="AA41" s="1006" t="str">
        <f t="shared" ref="AA41:AA43" si="2">"km/"&amp;W41</f>
        <v>km/kg</v>
      </c>
      <c r="AB41" s="357"/>
      <c r="AC41" s="358"/>
      <c r="AD41" s="356"/>
      <c r="AE41" s="358"/>
    </row>
    <row r="42" spans="2:31" ht="18.75" customHeight="1">
      <c r="B42" s="2278" t="s">
        <v>3309</v>
      </c>
      <c r="C42" s="2279"/>
      <c r="D42" s="2279"/>
      <c r="E42" s="2279"/>
      <c r="F42" s="2279"/>
      <c r="G42" s="2279"/>
      <c r="H42" s="2279"/>
      <c r="I42" s="2279"/>
      <c r="J42" s="2284"/>
      <c r="K42" s="2194"/>
      <c r="L42" s="2194"/>
      <c r="M42" s="2285"/>
      <c r="N42" s="2193"/>
      <c r="O42" s="2194"/>
      <c r="P42" s="2194"/>
      <c r="Q42" s="2285"/>
      <c r="R42" s="2193"/>
      <c r="S42" s="2194"/>
      <c r="T42" s="2194"/>
      <c r="U42" s="2194"/>
      <c r="V42" s="2195"/>
      <c r="W42" s="971" t="s">
        <v>2581</v>
      </c>
      <c r="X42" s="2125" t="str">
        <f t="shared" ref="X42" si="3">IF(N42="","",N42/R42)</f>
        <v/>
      </c>
      <c r="Y42" s="2126"/>
      <c r="Z42" s="2126"/>
      <c r="AA42" s="785" t="str">
        <f t="shared" si="2"/>
        <v>km/L</v>
      </c>
      <c r="AB42" s="358"/>
      <c r="AC42" s="358"/>
      <c r="AD42" s="356"/>
      <c r="AE42" s="358"/>
    </row>
    <row r="43" spans="2:31" ht="18.75" customHeight="1" thickBot="1">
      <c r="B43" s="2196" t="s">
        <v>3310</v>
      </c>
      <c r="C43" s="2197"/>
      <c r="D43" s="2197"/>
      <c r="E43" s="2197"/>
      <c r="F43" s="2197"/>
      <c r="G43" s="2197"/>
      <c r="H43" s="2197"/>
      <c r="I43" s="2280"/>
      <c r="J43" s="2290"/>
      <c r="K43" s="2291"/>
      <c r="L43" s="2291"/>
      <c r="M43" s="2292"/>
      <c r="N43" s="2293"/>
      <c r="O43" s="2291"/>
      <c r="P43" s="2291"/>
      <c r="Q43" s="2292"/>
      <c r="R43" s="2293"/>
      <c r="S43" s="2291"/>
      <c r="T43" s="2291"/>
      <c r="U43" s="2291"/>
      <c r="V43" s="2294"/>
      <c r="W43" s="971" t="s">
        <v>2581</v>
      </c>
      <c r="X43" s="2125" t="str">
        <f t="shared" ref="X43" si="4">IF(N43="","",N43/R43)</f>
        <v/>
      </c>
      <c r="Y43" s="2126"/>
      <c r="Z43" s="2126"/>
      <c r="AA43" s="785" t="str">
        <f t="shared" si="2"/>
        <v>km/L</v>
      </c>
      <c r="AB43" s="358"/>
      <c r="AC43" s="358"/>
      <c r="AD43" s="356"/>
      <c r="AE43" s="358"/>
    </row>
    <row r="44" spans="2:31" ht="24.75" customHeight="1" thickTop="1" thickBot="1">
      <c r="B44" s="2198" t="s">
        <v>2587</v>
      </c>
      <c r="C44" s="2318" t="s">
        <v>3263</v>
      </c>
      <c r="D44" s="2319"/>
      <c r="E44" s="1007" t="s">
        <v>3264</v>
      </c>
      <c r="F44" s="1000" t="s">
        <v>1941</v>
      </c>
      <c r="G44" s="1000" t="s">
        <v>344</v>
      </c>
      <c r="H44" s="1060" t="s">
        <v>3718</v>
      </c>
      <c r="I44" s="1060" t="s">
        <v>3719</v>
      </c>
      <c r="J44" s="2295"/>
      <c r="K44" s="2296"/>
      <c r="L44" s="2296"/>
      <c r="M44" s="2297"/>
      <c r="N44" s="2295"/>
      <c r="O44" s="2296"/>
      <c r="P44" s="2296"/>
      <c r="Q44" s="2297"/>
      <c r="R44" s="2308"/>
      <c r="S44" s="2309"/>
      <c r="T44" s="2309"/>
      <c r="U44" s="2309"/>
      <c r="V44" s="2309"/>
      <c r="W44" s="2310"/>
      <c r="X44" s="2311"/>
      <c r="Y44" s="2312"/>
      <c r="Z44" s="2312"/>
      <c r="AA44" s="2313"/>
      <c r="AB44" s="356"/>
      <c r="AC44" s="356"/>
      <c r="AD44" s="356"/>
      <c r="AE44" s="356"/>
    </row>
    <row r="45" spans="2:31" ht="24.75" customHeight="1" thickTop="1">
      <c r="B45" s="2198"/>
      <c r="C45" s="2092" t="s">
        <v>2698</v>
      </c>
      <c r="D45" s="2317"/>
      <c r="E45" s="1247" t="str">
        <f ca="1">IF(OR($C45=$C$44,$C45=""),"",VLOOKUP($C45,INDIRECT("電力会社!$I"&amp;電力会社!$O$2&amp;":$O"&amp;電力会社!$Q$2),2,FALSE))</f>
        <v/>
      </c>
      <c r="F45" s="1248" t="str">
        <f ca="1">IF(OR($C45=$C$44,$C45=""),"",VLOOKUP($C45,INDIRECT("電力会社!$I"&amp;電力会社!$O$2&amp;":$O"&amp;電力会社!$Q$2),3,FALSE))</f>
        <v/>
      </c>
      <c r="G45" s="1248" t="str">
        <f ca="1">IF(OR($C45=$C$44,$C45=""),"",VLOOKUP($C45,INDIRECT("電力会社!$I"&amp;電力会社!$O$2&amp;":$O"&amp;電力会社!$Q$2),4,FALSE))</f>
        <v/>
      </c>
      <c r="H45" s="1248" t="str">
        <f ca="1">IF(OR($C45=$C$44,$C45=""),"",VLOOKUP($C45,INDIRECT("電力会社!$I"&amp;電力会社!$O$2&amp;":$O"&amp;電力会社!$Q$2),6,FALSE))</f>
        <v/>
      </c>
      <c r="I45" s="1249" t="str">
        <f ca="1">IF(OR($C45=$C$44,$C45=""),"",VLOOKUP($C45,INDIRECT("電力会社!$I"&amp;電力会社!$O$2&amp;":$O"&amp;電力会社!$Q$2),7,FALSE))</f>
        <v/>
      </c>
      <c r="J45" s="2286"/>
      <c r="K45" s="2287"/>
      <c r="L45" s="2287"/>
      <c r="M45" s="2288"/>
      <c r="N45" s="2289"/>
      <c r="O45" s="2287"/>
      <c r="P45" s="2287"/>
      <c r="Q45" s="2288"/>
      <c r="R45" s="2314"/>
      <c r="S45" s="2315"/>
      <c r="T45" s="2315"/>
      <c r="U45" s="2315"/>
      <c r="V45" s="2316"/>
      <c r="W45" s="359" t="s">
        <v>2588</v>
      </c>
      <c r="X45" s="2125" t="str">
        <f>IF(N45="","",N45/R45)</f>
        <v/>
      </c>
      <c r="Y45" s="2126"/>
      <c r="Z45" s="2126"/>
      <c r="AA45" s="970" t="str">
        <f>"km/"&amp;W45</f>
        <v>km/kWh</v>
      </c>
      <c r="AB45" s="355"/>
      <c r="AC45" s="356"/>
      <c r="AD45" s="356"/>
      <c r="AE45" s="356"/>
    </row>
    <row r="46" spans="2:31" ht="24.75" customHeight="1">
      <c r="B46" s="2198"/>
      <c r="C46" s="1936" t="s">
        <v>2761</v>
      </c>
      <c r="D46" s="1937"/>
      <c r="E46" s="1247" t="str">
        <f ca="1">IF(OR($C46=$C$44,$C46=""),"",VLOOKUP($C46,INDIRECT("電力会社!$I"&amp;電力会社!$O$2&amp;":$O"&amp;電力会社!$Q$2),2,FALSE))</f>
        <v/>
      </c>
      <c r="F46" s="1248" t="str">
        <f ca="1">IF(OR($C46=$C$44,$C46=""),"",VLOOKUP($C46,INDIRECT("電力会社!$I"&amp;電力会社!$O$2&amp;":$O"&amp;電力会社!$Q$2),3,FALSE))</f>
        <v/>
      </c>
      <c r="G46" s="1248" t="str">
        <f ca="1">IF(OR($C46=$C$44,$C46=""),"",VLOOKUP($C46,INDIRECT("電力会社!$I"&amp;電力会社!$O$2&amp;":$O"&amp;電力会社!$Q$2),4,FALSE))</f>
        <v/>
      </c>
      <c r="H46" s="1248" t="str">
        <f ca="1">IF(OR($C46=$C$44,$C46=""),"",VLOOKUP($C46,INDIRECT("電力会社!$I"&amp;電力会社!$O$2&amp;":$O"&amp;電力会社!$Q$2),6,FALSE))</f>
        <v/>
      </c>
      <c r="I46" s="1249" t="str">
        <f ca="1">IF(OR($C46=$C$44,$C46=""),"",VLOOKUP($C46,INDIRECT("電力会社!$I"&amp;電力会社!$O$2&amp;":$O"&amp;電力会社!$Q$2),7,FALSE))</f>
        <v/>
      </c>
      <c r="J46" s="2199"/>
      <c r="K46" s="2155"/>
      <c r="L46" s="2155"/>
      <c r="M46" s="2155"/>
      <c r="N46" s="2155"/>
      <c r="O46" s="2155"/>
      <c r="P46" s="2155"/>
      <c r="Q46" s="2155"/>
      <c r="R46" s="2200"/>
      <c r="S46" s="2201"/>
      <c r="T46" s="2201"/>
      <c r="U46" s="2201"/>
      <c r="V46" s="2202"/>
      <c r="W46" s="354" t="s">
        <v>2588</v>
      </c>
      <c r="X46" s="2125" t="str">
        <f>IF(N46="","",N46/R46)</f>
        <v/>
      </c>
      <c r="Y46" s="2126"/>
      <c r="Z46" s="2126"/>
      <c r="AA46" s="956" t="str">
        <f t="shared" ref="AA46" si="5">"km/"&amp;W46</f>
        <v>km/kWh</v>
      </c>
      <c r="AB46" s="355"/>
      <c r="AC46" s="356"/>
      <c r="AD46" s="356"/>
      <c r="AE46" s="356"/>
    </row>
    <row r="47" spans="2:31" ht="24.75" customHeight="1">
      <c r="B47" s="2198"/>
      <c r="C47" s="1936" t="s">
        <v>2761</v>
      </c>
      <c r="D47" s="1937"/>
      <c r="E47" s="1247" t="str">
        <f ca="1">IF(OR($C47=$C$44,$C47=""),"",VLOOKUP($C47,INDIRECT("電力会社!$I"&amp;電力会社!$O$2&amp;":$O"&amp;電力会社!$Q$2),2,FALSE))</f>
        <v/>
      </c>
      <c r="F47" s="1248" t="str">
        <f ca="1">IF(OR($C47=$C$44,$C47=""),"",VLOOKUP($C47,INDIRECT("電力会社!$I"&amp;電力会社!$O$2&amp;":$O"&amp;電力会社!$Q$2),3,FALSE))</f>
        <v/>
      </c>
      <c r="G47" s="1248" t="str">
        <f ca="1">IF(OR($C47=$C$44,$C47=""),"",VLOOKUP($C47,INDIRECT("電力会社!$I"&amp;電力会社!$O$2&amp;":$O"&amp;電力会社!$Q$2),4,FALSE))</f>
        <v/>
      </c>
      <c r="H47" s="1248" t="str">
        <f ca="1">IF(OR($C47=$C$44,$C47=""),"",VLOOKUP($C47,INDIRECT("電力会社!$I"&amp;電力会社!$O$2&amp;":$O"&amp;電力会社!$Q$2),6,FALSE))</f>
        <v/>
      </c>
      <c r="I47" s="1249" t="str">
        <f ca="1">IF(OR($C47=$C$44,$C47=""),"",VLOOKUP($C47,INDIRECT("電力会社!$I"&amp;電力会社!$O$2&amp;":$O"&amp;電力会社!$Q$2),7,FALSE))</f>
        <v/>
      </c>
      <c r="J47" s="2199"/>
      <c r="K47" s="2155"/>
      <c r="L47" s="2155"/>
      <c r="M47" s="2155"/>
      <c r="N47" s="2155"/>
      <c r="O47" s="2155"/>
      <c r="P47" s="2155"/>
      <c r="Q47" s="2155"/>
      <c r="R47" s="2200"/>
      <c r="S47" s="2201"/>
      <c r="T47" s="2201"/>
      <c r="U47" s="2201"/>
      <c r="V47" s="2202"/>
      <c r="W47" s="354" t="s">
        <v>2588</v>
      </c>
      <c r="X47" s="2125" t="str">
        <f>IF(N47="","",N47/R47)</f>
        <v/>
      </c>
      <c r="Y47" s="2126"/>
      <c r="Z47" s="2126"/>
      <c r="AA47" s="956" t="str">
        <f t="shared" ref="AA47" si="6">"km/"&amp;W47</f>
        <v>km/kWh</v>
      </c>
      <c r="AB47" s="355"/>
      <c r="AC47" s="356"/>
      <c r="AD47" s="356"/>
      <c r="AE47" s="356"/>
    </row>
    <row r="48" spans="2:31" ht="24.75" customHeight="1">
      <c r="B48" s="2198"/>
      <c r="C48" s="2281" t="s">
        <v>2761</v>
      </c>
      <c r="D48" s="2282"/>
      <c r="E48" s="1247" t="str">
        <f ca="1">IF(OR($C48=$C$44,$C48=""),"",VLOOKUP($C48,INDIRECT("電力会社!$I"&amp;電力会社!$O$2&amp;":$O"&amp;電力会社!$Q$2),2,FALSE))</f>
        <v/>
      </c>
      <c r="F48" s="1248" t="str">
        <f ca="1">IF(OR($C48=$C$44,$C48=""),"",VLOOKUP($C48,INDIRECT("電力会社!$I"&amp;電力会社!$O$2&amp;":$O"&amp;電力会社!$Q$2),3,FALSE))</f>
        <v/>
      </c>
      <c r="G48" s="1248" t="str">
        <f ca="1">IF(OR($C48=$C$44,$C48=""),"",VLOOKUP($C48,INDIRECT("電力会社!$I"&amp;電力会社!$O$2&amp;":$O"&amp;電力会社!$Q$2),4,FALSE))</f>
        <v/>
      </c>
      <c r="H48" s="1248" t="str">
        <f ca="1">IF(OR($C48=$C$44,$C48=""),"",VLOOKUP($C48,INDIRECT("電力会社!$I"&amp;電力会社!$O$2&amp;":$O"&amp;電力会社!$Q$2),6,FALSE))</f>
        <v/>
      </c>
      <c r="I48" s="1249" t="str">
        <f ca="1">IF(OR($C48=$C$44,$C48=""),"",VLOOKUP($C48,INDIRECT("電力会社!$I"&amp;電力会社!$O$2&amp;":$O"&amp;電力会社!$Q$2),7,FALSE))</f>
        <v/>
      </c>
      <c r="J48" s="2199"/>
      <c r="K48" s="2155"/>
      <c r="L48" s="2155"/>
      <c r="M48" s="2155"/>
      <c r="N48" s="2155"/>
      <c r="O48" s="2155"/>
      <c r="P48" s="2155"/>
      <c r="Q48" s="2155"/>
      <c r="R48" s="2200"/>
      <c r="S48" s="2201"/>
      <c r="T48" s="2201"/>
      <c r="U48" s="2201"/>
      <c r="V48" s="2202"/>
      <c r="W48" s="354" t="s">
        <v>2588</v>
      </c>
      <c r="X48" s="2125" t="str">
        <f>IF(N48="","",N48/R48)</f>
        <v/>
      </c>
      <c r="Y48" s="2126"/>
      <c r="Z48" s="2126"/>
      <c r="AA48" s="956" t="str">
        <f t="shared" ref="AA48" si="7">"km/"&amp;W48</f>
        <v>km/kWh</v>
      </c>
      <c r="AB48" s="355"/>
      <c r="AC48" s="356"/>
      <c r="AD48" s="356"/>
      <c r="AE48" s="356"/>
    </row>
    <row r="49" spans="2:31" ht="24.75" customHeight="1" thickBot="1">
      <c r="B49" s="2198"/>
      <c r="C49" s="2321" t="s">
        <v>2698</v>
      </c>
      <c r="D49" s="2322"/>
      <c r="E49" s="1247" t="str">
        <f ca="1">IF(OR($C49=$C$44,$C49=""),"",VLOOKUP($C49,INDIRECT("電力会社!$I"&amp;電力会社!$O$2&amp;":$O"&amp;電力会社!$Q$2),2,FALSE))</f>
        <v/>
      </c>
      <c r="F49" s="1248" t="str">
        <f ca="1">IF(OR($C49=$C$44,$C49=""),"",VLOOKUP($C49,INDIRECT("電力会社!$I"&amp;電力会社!$O$2&amp;":$O"&amp;電力会社!$Q$2),3,FALSE))</f>
        <v/>
      </c>
      <c r="G49" s="1248" t="str">
        <f ca="1">IF(OR($C49=$C$44,$C49=""),"",VLOOKUP($C49,INDIRECT("電力会社!$I"&amp;電力会社!$O$2&amp;":$O"&amp;電力会社!$Q$2),4,FALSE))</f>
        <v/>
      </c>
      <c r="H49" s="1248" t="str">
        <f ca="1">IF(OR($C49=$C$44,$C49=""),"",VLOOKUP($C49,INDIRECT("電力会社!$I"&amp;電力会社!$O$2&amp;":$O"&amp;電力会社!$Q$2),6,FALSE))</f>
        <v/>
      </c>
      <c r="I49" s="1249" t="str">
        <f ca="1">IF(OR($C49=$C$44,$C49=""),"",VLOOKUP($C49,INDIRECT("電力会社!$I"&amp;電力会社!$O$2&amp;":$O"&amp;電力会社!$Q$2),7,FALSE))</f>
        <v/>
      </c>
      <c r="J49" s="2166"/>
      <c r="K49" s="2143"/>
      <c r="L49" s="2143"/>
      <c r="M49" s="2143"/>
      <c r="N49" s="2143"/>
      <c r="O49" s="2143"/>
      <c r="P49" s="2143"/>
      <c r="Q49" s="2143"/>
      <c r="R49" s="2152"/>
      <c r="S49" s="2153"/>
      <c r="T49" s="2153"/>
      <c r="U49" s="2153"/>
      <c r="V49" s="2154"/>
      <c r="W49" s="360" t="s">
        <v>2588</v>
      </c>
      <c r="X49" s="2125" t="str">
        <f>IF(N49="","",N49/R49)</f>
        <v/>
      </c>
      <c r="Y49" s="2126"/>
      <c r="Z49" s="2126"/>
      <c r="AA49" s="956" t="str">
        <f t="shared" ref="AA49" si="8">"km/"&amp;W49</f>
        <v>km/kWh</v>
      </c>
      <c r="AB49" s="355"/>
      <c r="AC49" s="356"/>
      <c r="AD49" s="356"/>
      <c r="AE49" s="356"/>
    </row>
    <row r="50" spans="2:31" ht="18.75" customHeight="1" thickTop="1">
      <c r="B50" s="2169" t="s">
        <v>2589</v>
      </c>
      <c r="C50" s="2170"/>
      <c r="D50" s="2170"/>
      <c r="E50" s="2171"/>
      <c r="F50" s="2171"/>
      <c r="G50" s="2171"/>
      <c r="H50" s="2171"/>
      <c r="I50" s="2172"/>
      <c r="J50" s="2183">
        <f>SUM(J37:K49)</f>
        <v>0</v>
      </c>
      <c r="K50" s="2184"/>
      <c r="L50" s="2181"/>
      <c r="M50" s="2182"/>
      <c r="N50" s="2179">
        <f>SUM(N37:O49)</f>
        <v>0</v>
      </c>
      <c r="O50" s="2180"/>
      <c r="P50" s="2181"/>
      <c r="Q50" s="2182"/>
      <c r="R50" s="2304"/>
      <c r="S50" s="2305"/>
      <c r="T50" s="2305"/>
      <c r="U50" s="2306"/>
      <c r="V50" s="2306"/>
      <c r="W50" s="2307"/>
      <c r="X50" s="2300"/>
      <c r="Y50" s="2301"/>
      <c r="Z50" s="2302"/>
      <c r="AA50" s="2303"/>
      <c r="AB50" s="355"/>
      <c r="AC50" s="356"/>
      <c r="AD50" s="356"/>
      <c r="AE50" s="356"/>
    </row>
    <row r="51" spans="2:31" ht="18.75" customHeight="1">
      <c r="B51" s="2176" t="s">
        <v>2690</v>
      </c>
      <c r="C51" s="2177"/>
      <c r="D51" s="2177"/>
      <c r="E51" s="2177"/>
      <c r="F51" s="2177"/>
      <c r="G51" s="2177"/>
      <c r="H51" s="2177"/>
      <c r="I51" s="2178"/>
      <c r="J51" s="2185">
        <f>Y17</f>
        <v>0</v>
      </c>
      <c r="K51" s="2186"/>
      <c r="L51" s="2080"/>
      <c r="M51" s="2081"/>
      <c r="N51" s="361" t="s">
        <v>2590</v>
      </c>
      <c r="O51" s="362"/>
      <c r="P51" s="362"/>
      <c r="Q51" s="362"/>
      <c r="R51" s="362"/>
      <c r="S51" s="362"/>
      <c r="T51" s="362"/>
      <c r="U51" s="362"/>
      <c r="V51" s="362"/>
      <c r="W51" s="362"/>
      <c r="X51" s="363"/>
      <c r="Y51" s="363"/>
      <c r="Z51" s="364"/>
      <c r="AA51" s="364"/>
      <c r="AB51" s="365"/>
      <c r="AC51" s="365"/>
      <c r="AD51" s="365"/>
      <c r="AE51" s="365"/>
    </row>
    <row r="52" spans="2:31" ht="11.25" customHeight="1">
      <c r="B52" s="288"/>
      <c r="C52" s="289"/>
      <c r="D52" s="289"/>
      <c r="E52" s="289"/>
      <c r="F52" s="289"/>
      <c r="G52" s="289"/>
      <c r="H52" s="289"/>
      <c r="I52" s="289"/>
      <c r="X52" s="291"/>
      <c r="Y52" s="291"/>
      <c r="Z52" s="291"/>
      <c r="AA52" s="291"/>
    </row>
    <row r="53" spans="2:31" ht="22.5" customHeight="1">
      <c r="B53" s="282" t="str">
        <f>"３　"&amp;参照元!A1-1&amp;"年度の二酸化炭素排出量等"</f>
        <v>３　2025年度の二酸化炭素排出量等</v>
      </c>
      <c r="C53" s="366"/>
      <c r="D53" s="366"/>
      <c r="E53" s="366"/>
      <c r="F53" s="366"/>
      <c r="G53" s="366"/>
      <c r="H53" s="366"/>
      <c r="I53" s="366"/>
      <c r="J53" s="285"/>
      <c r="K53" s="285"/>
      <c r="L53" s="285"/>
      <c r="M53" s="285"/>
      <c r="N53" s="285"/>
      <c r="O53" s="283"/>
      <c r="P53" s="283"/>
      <c r="Q53" s="283"/>
      <c r="R53" s="283"/>
      <c r="S53" s="283"/>
      <c r="T53" s="367"/>
      <c r="U53" s="368"/>
      <c r="V53" s="368"/>
      <c r="W53" s="368"/>
      <c r="X53" s="368"/>
      <c r="Y53" s="368"/>
      <c r="Z53" s="368"/>
      <c r="AA53" s="369"/>
      <c r="AB53" s="370"/>
      <c r="AC53" s="371"/>
      <c r="AD53" s="371"/>
      <c r="AE53" s="371"/>
    </row>
    <row r="54" spans="2:31" ht="25.15" customHeight="1">
      <c r="B54" s="288"/>
      <c r="C54" s="289"/>
      <c r="D54" s="289"/>
      <c r="E54" s="289"/>
      <c r="F54" s="289"/>
      <c r="G54" s="289"/>
      <c r="H54" s="289"/>
      <c r="I54" s="289"/>
      <c r="X54" s="291"/>
      <c r="Y54" s="291"/>
      <c r="Z54" s="291"/>
      <c r="AA54" s="291"/>
    </row>
    <row r="55" spans="2:31" s="281" customFormat="1" ht="15.75" customHeight="1">
      <c r="B55" s="2165"/>
      <c r="C55" s="2165"/>
      <c r="D55" s="2165"/>
      <c r="E55" s="2165"/>
      <c r="F55" s="2131" t="s">
        <v>2760</v>
      </c>
      <c r="G55" s="2132"/>
      <c r="H55" s="2132"/>
      <c r="I55" s="2132"/>
      <c r="J55" s="2132"/>
      <c r="K55" s="2132"/>
      <c r="L55" s="2133"/>
      <c r="M55" s="2137" t="s">
        <v>3262</v>
      </c>
      <c r="N55" s="2138"/>
      <c r="O55" s="2138"/>
      <c r="P55" s="2139"/>
      <c r="Q55" s="2144" t="s">
        <v>3539</v>
      </c>
      <c r="R55" s="2145"/>
      <c r="S55" s="2145"/>
      <c r="T55" s="2145"/>
      <c r="U55" s="2145"/>
      <c r="V55" s="2145"/>
      <c r="W55" s="2145"/>
      <c r="X55" s="2144" t="s">
        <v>3540</v>
      </c>
      <c r="Y55" s="2145"/>
      <c r="Z55" s="2145"/>
      <c r="AA55" s="2145"/>
    </row>
    <row r="56" spans="2:31" s="281" customFormat="1" ht="30" customHeight="1">
      <c r="B56" s="2165"/>
      <c r="C56" s="2165"/>
      <c r="D56" s="2165"/>
      <c r="E56" s="2165"/>
      <c r="F56" s="2134"/>
      <c r="G56" s="2135"/>
      <c r="H56" s="2135"/>
      <c r="I56" s="2135"/>
      <c r="J56" s="2135"/>
      <c r="K56" s="2135"/>
      <c r="L56" s="2136"/>
      <c r="M56" s="2140"/>
      <c r="N56" s="2141"/>
      <c r="O56" s="2141"/>
      <c r="P56" s="2142"/>
      <c r="Q56" s="2145"/>
      <c r="R56" s="2145"/>
      <c r="S56" s="2145"/>
      <c r="T56" s="2145"/>
      <c r="U56" s="2145"/>
      <c r="V56" s="2145"/>
      <c r="W56" s="2145"/>
      <c r="X56" s="2145"/>
      <c r="Y56" s="2145"/>
      <c r="Z56" s="2145"/>
      <c r="AA56" s="2145"/>
    </row>
    <row r="57" spans="2:31" s="281" customFormat="1" ht="22.5" customHeight="1">
      <c r="B57" s="2165"/>
      <c r="C57" s="2165"/>
      <c r="D57" s="2165"/>
      <c r="E57" s="2165"/>
      <c r="F57" s="2130" t="s">
        <v>2591</v>
      </c>
      <c r="G57" s="2014"/>
      <c r="H57" s="2014"/>
      <c r="I57" s="2015"/>
      <c r="J57" s="2130" t="s">
        <v>2592</v>
      </c>
      <c r="K57" s="2014"/>
      <c r="L57" s="2015"/>
      <c r="M57" s="2146"/>
      <c r="N57" s="2147"/>
      <c r="O57" s="2147"/>
      <c r="P57" s="2148"/>
      <c r="Q57" s="2173" t="s">
        <v>2593</v>
      </c>
      <c r="R57" s="2174"/>
      <c r="S57" s="2174"/>
      <c r="T57" s="2174"/>
      <c r="U57" s="2174"/>
      <c r="V57" s="2174"/>
      <c r="W57" s="2174"/>
      <c r="X57" s="2173" t="s">
        <v>3826</v>
      </c>
      <c r="Y57" s="2174"/>
      <c r="Z57" s="2174"/>
      <c r="AA57" s="2174"/>
    </row>
    <row r="58" spans="2:31" s="281" customFormat="1" ht="18.75" customHeight="1">
      <c r="B58" s="2165"/>
      <c r="C58" s="2165"/>
      <c r="D58" s="2165"/>
      <c r="E58" s="2165"/>
      <c r="F58" s="2018"/>
      <c r="G58" s="2019"/>
      <c r="H58" s="2019"/>
      <c r="I58" s="2020"/>
      <c r="J58" s="2018"/>
      <c r="K58" s="2019"/>
      <c r="L58" s="2020"/>
      <c r="M58" s="2149"/>
      <c r="N58" s="2150"/>
      <c r="O58" s="2150"/>
      <c r="P58" s="2151"/>
      <c r="Q58" s="2173" t="s">
        <v>2594</v>
      </c>
      <c r="R58" s="2174"/>
      <c r="S58" s="2174"/>
      <c r="T58" s="2174"/>
      <c r="U58" s="2173" t="s">
        <v>2595</v>
      </c>
      <c r="V58" s="2174"/>
      <c r="W58" s="2174"/>
      <c r="X58" s="2174"/>
      <c r="Y58" s="2174"/>
      <c r="Z58" s="2174"/>
      <c r="AA58" s="2174"/>
    </row>
    <row r="59" spans="2:31" s="281" customFormat="1" ht="30" customHeight="1">
      <c r="B59" s="2167" t="s">
        <v>3765</v>
      </c>
      <c r="C59" s="2168"/>
      <c r="D59" s="2168"/>
      <c r="E59" s="2168"/>
      <c r="F59" s="2127">
        <f ca="1">自動車計算!$V$34</f>
        <v>0</v>
      </c>
      <c r="G59" s="2128"/>
      <c r="H59" s="2128"/>
      <c r="I59" s="2129"/>
      <c r="J59" s="2127">
        <f ca="1">自動車計算!$W$34</f>
        <v>0</v>
      </c>
      <c r="K59" s="2128"/>
      <c r="L59" s="2129"/>
      <c r="M59" s="2187">
        <f>自動車計算!P34</f>
        <v>0</v>
      </c>
      <c r="N59" s="2188"/>
      <c r="O59" s="2188"/>
      <c r="P59" s="2189"/>
      <c r="Q59" s="2192">
        <f>IF(N50="","",N50/1000)</f>
        <v>0</v>
      </c>
      <c r="R59" s="2174"/>
      <c r="S59" s="2145"/>
      <c r="T59" s="2145"/>
      <c r="U59" s="2175" t="s">
        <v>2596</v>
      </c>
      <c r="V59" s="2174"/>
      <c r="W59" s="2145"/>
      <c r="X59" s="2190" t="e">
        <f>IF(M59/Q59&gt;0,ROUND((M59/Q59),3-INT(LOG(M59/Q59))),0)</f>
        <v>#DIV/0!</v>
      </c>
      <c r="Y59" s="2191"/>
      <c r="Z59" s="2191"/>
      <c r="AA59" s="2191"/>
    </row>
    <row r="60" spans="2:31" s="281" customFormat="1" ht="27.75" customHeight="1">
      <c r="B60" s="1477"/>
      <c r="C60" s="2283" t="s">
        <v>3825</v>
      </c>
      <c r="D60" s="2283"/>
      <c r="E60" s="2283"/>
      <c r="F60" s="2127">
        <f ca="1">自動車計算!X34</f>
        <v>0</v>
      </c>
      <c r="G60" s="2128"/>
      <c r="H60" s="2128"/>
      <c r="I60" s="2129"/>
      <c r="J60" s="2127">
        <f ca="1">自動車計算!Y34</f>
        <v>0</v>
      </c>
      <c r="K60" s="2128"/>
      <c r="L60" s="2129"/>
      <c r="M60" s="2156"/>
      <c r="N60" s="2124"/>
      <c r="O60" s="2124"/>
      <c r="P60" s="2124"/>
      <c r="Q60" s="2157"/>
      <c r="R60" s="2124"/>
      <c r="S60" s="2124"/>
      <c r="T60" s="2124"/>
      <c r="U60" s="2158"/>
      <c r="V60" s="2124"/>
      <c r="W60" s="2124"/>
      <c r="X60" s="2123"/>
      <c r="Y60" s="2124"/>
      <c r="Z60" s="2124"/>
      <c r="AA60" s="2124"/>
    </row>
    <row r="61" spans="2:31" s="281" customFormat="1" ht="16.5" customHeight="1">
      <c r="B61" s="280"/>
      <c r="C61" s="280"/>
      <c r="D61" s="280"/>
      <c r="E61" s="280"/>
      <c r="F61" s="372"/>
      <c r="I61" s="373"/>
      <c r="J61" s="373"/>
      <c r="K61" s="373"/>
      <c r="L61" s="280"/>
      <c r="M61" s="280"/>
      <c r="U61" s="972"/>
      <c r="V61" s="373"/>
      <c r="W61" s="373"/>
    </row>
    <row r="62" spans="2:31" s="281" customFormat="1" ht="14.25">
      <c r="B62" s="280"/>
      <c r="C62" s="280"/>
      <c r="D62" s="280"/>
      <c r="E62" s="280"/>
      <c r="F62" s="373"/>
      <c r="G62" s="373"/>
      <c r="H62" s="373"/>
      <c r="I62" s="373"/>
      <c r="J62" s="373"/>
      <c r="K62" s="373"/>
      <c r="L62" s="373"/>
      <c r="M62" s="373"/>
      <c r="N62" s="373"/>
      <c r="O62" s="373"/>
      <c r="P62" s="373"/>
      <c r="Q62" s="373"/>
      <c r="R62" s="373"/>
      <c r="S62" s="373"/>
      <c r="T62" s="373"/>
      <c r="U62" s="373"/>
      <c r="V62" s="373"/>
      <c r="W62" s="373"/>
      <c r="X62" s="373"/>
      <c r="Y62" s="373"/>
      <c r="Z62" s="373"/>
      <c r="AA62" s="373"/>
    </row>
    <row r="63" spans="2:31" s="281" customFormat="1" ht="15" customHeight="1">
      <c r="B63" s="280"/>
      <c r="C63" s="280"/>
      <c r="D63" s="280"/>
      <c r="E63" s="280"/>
      <c r="F63" s="373"/>
      <c r="G63" s="373"/>
      <c r="H63" s="373"/>
      <c r="I63" s="373"/>
      <c r="J63" s="373"/>
      <c r="K63" s="373"/>
      <c r="L63" s="373"/>
      <c r="M63" s="373"/>
      <c r="N63" s="373"/>
      <c r="O63" s="373"/>
      <c r="P63" s="373"/>
      <c r="Q63" s="373"/>
      <c r="R63" s="373"/>
      <c r="S63" s="373"/>
      <c r="T63" s="373"/>
      <c r="U63" s="373"/>
      <c r="V63" s="373"/>
      <c r="W63" s="373"/>
      <c r="X63" s="373"/>
      <c r="Y63" s="373"/>
      <c r="Z63" s="373"/>
      <c r="AA63" s="373"/>
    </row>
    <row r="64" spans="2:31" s="281" customFormat="1" ht="14.45" customHeight="1">
      <c r="B64" s="280"/>
      <c r="C64" s="280"/>
      <c r="D64" s="280"/>
      <c r="E64" s="280"/>
      <c r="F64" s="373"/>
      <c r="G64" s="373"/>
      <c r="H64" s="373"/>
      <c r="I64" s="373"/>
      <c r="J64" s="373"/>
      <c r="K64" s="373"/>
      <c r="L64" s="373"/>
      <c r="M64" s="373"/>
      <c r="N64" s="373"/>
      <c r="O64" s="373"/>
      <c r="P64" s="373"/>
      <c r="Q64" s="373"/>
      <c r="R64" s="373"/>
      <c r="S64" s="373"/>
      <c r="T64" s="373"/>
      <c r="U64" s="373"/>
      <c r="V64" s="373"/>
      <c r="W64" s="373"/>
      <c r="X64" s="373"/>
      <c r="Y64" s="373"/>
      <c r="Z64" s="373"/>
      <c r="AA64" s="373"/>
    </row>
    <row r="65" spans="2:27" s="281" customFormat="1" ht="15" customHeight="1">
      <c r="B65" s="280"/>
      <c r="C65" s="280"/>
      <c r="D65" s="280"/>
      <c r="E65" s="280"/>
      <c r="F65" s="373"/>
      <c r="G65" s="373"/>
      <c r="H65" s="373"/>
      <c r="I65" s="373"/>
      <c r="J65" s="373"/>
      <c r="K65" s="373"/>
      <c r="L65" s="373"/>
      <c r="M65" s="373"/>
      <c r="N65" s="373"/>
      <c r="O65" s="373"/>
      <c r="P65" s="373"/>
      <c r="Q65" s="373"/>
      <c r="R65" s="373"/>
      <c r="S65" s="373"/>
      <c r="T65" s="373"/>
      <c r="U65" s="373"/>
      <c r="V65" s="373"/>
      <c r="W65" s="373"/>
      <c r="X65" s="373"/>
      <c r="Y65" s="373"/>
      <c r="Z65" s="373"/>
      <c r="AA65" s="373"/>
    </row>
    <row r="66" spans="2:27" s="281" customFormat="1" ht="15.6" customHeight="1">
      <c r="B66" s="280"/>
      <c r="C66" s="280"/>
      <c r="D66" s="280"/>
      <c r="E66" s="280"/>
      <c r="F66" s="373"/>
      <c r="G66" s="373"/>
      <c r="H66" s="373"/>
      <c r="I66" s="373"/>
      <c r="J66" s="373"/>
      <c r="K66" s="373"/>
      <c r="L66" s="373"/>
      <c r="M66" s="373"/>
      <c r="N66" s="373"/>
      <c r="O66" s="373"/>
      <c r="P66" s="373"/>
      <c r="Q66" s="373"/>
      <c r="R66" s="373"/>
      <c r="S66" s="373"/>
      <c r="T66" s="373"/>
      <c r="U66" s="373"/>
      <c r="V66" s="373"/>
      <c r="W66" s="373"/>
      <c r="X66" s="373"/>
      <c r="Y66" s="373"/>
      <c r="Z66" s="373"/>
      <c r="AA66" s="373"/>
    </row>
    <row r="67" spans="2:27" s="281" customFormat="1" ht="15.6" customHeight="1">
      <c r="B67" s="280"/>
      <c r="C67" s="280"/>
      <c r="D67" s="280"/>
      <c r="E67" s="280"/>
      <c r="F67" s="373"/>
      <c r="G67" s="373"/>
      <c r="H67" s="373"/>
      <c r="I67" s="373"/>
      <c r="J67" s="373"/>
      <c r="K67" s="373"/>
      <c r="L67" s="373"/>
      <c r="M67" s="373"/>
      <c r="N67" s="373"/>
      <c r="O67" s="373"/>
      <c r="P67" s="373"/>
      <c r="Q67" s="373"/>
      <c r="R67" s="373"/>
      <c r="S67" s="373"/>
      <c r="T67" s="373"/>
      <c r="U67" s="373"/>
      <c r="V67" s="373"/>
      <c r="W67" s="373"/>
      <c r="X67" s="373"/>
      <c r="Y67" s="373"/>
      <c r="Z67" s="373"/>
      <c r="AA67" s="373"/>
    </row>
    <row r="68" spans="2:27" s="281" customFormat="1" ht="15.6" customHeight="1">
      <c r="B68" s="280"/>
      <c r="C68" s="280"/>
      <c r="D68" s="280"/>
      <c r="E68" s="280"/>
      <c r="F68" s="373"/>
      <c r="G68" s="373"/>
      <c r="H68" s="373"/>
      <c r="I68" s="373"/>
      <c r="J68" s="373"/>
      <c r="K68" s="373"/>
      <c r="L68" s="373"/>
      <c r="M68" s="373"/>
      <c r="N68" s="373"/>
      <c r="O68" s="373"/>
      <c r="P68" s="373"/>
      <c r="Q68" s="373"/>
      <c r="R68" s="373"/>
      <c r="S68" s="373"/>
      <c r="T68" s="373"/>
      <c r="U68" s="373"/>
      <c r="V68" s="373"/>
      <c r="W68" s="373"/>
      <c r="X68" s="373"/>
      <c r="Y68" s="373"/>
      <c r="Z68" s="373"/>
      <c r="AA68" s="373"/>
    </row>
    <row r="69" spans="2:27" s="281" customFormat="1" ht="14.25">
      <c r="B69" s="280"/>
      <c r="C69" s="280"/>
      <c r="D69" s="280"/>
      <c r="E69" s="280"/>
      <c r="F69" s="373"/>
      <c r="G69" s="373"/>
      <c r="H69" s="373"/>
      <c r="I69" s="373"/>
      <c r="J69" s="373"/>
      <c r="K69" s="373"/>
      <c r="L69" s="373"/>
      <c r="M69" s="373"/>
      <c r="N69" s="373"/>
      <c r="O69" s="373"/>
      <c r="P69" s="373"/>
      <c r="Q69" s="373"/>
      <c r="R69" s="373"/>
      <c r="S69" s="373"/>
      <c r="T69" s="373"/>
      <c r="U69" s="373"/>
      <c r="V69" s="373"/>
      <c r="W69" s="373"/>
      <c r="X69" s="373"/>
      <c r="Y69" s="373"/>
      <c r="Z69" s="373"/>
      <c r="AA69" s="373"/>
    </row>
    <row r="70" spans="2:27" s="281" customFormat="1">
      <c r="B70" s="280"/>
      <c r="C70" s="280"/>
      <c r="D70" s="280"/>
      <c r="E70" s="280"/>
      <c r="F70" s="280"/>
      <c r="G70" s="280"/>
      <c r="H70" s="280"/>
      <c r="I70" s="280"/>
      <c r="J70" s="280"/>
      <c r="K70" s="280"/>
    </row>
    <row r="71" spans="2:27" s="281" customFormat="1">
      <c r="B71" s="280"/>
      <c r="C71" s="280"/>
      <c r="D71" s="280"/>
      <c r="E71" s="280"/>
      <c r="F71" s="280"/>
      <c r="G71" s="280"/>
      <c r="H71" s="280"/>
      <c r="I71" s="280"/>
      <c r="J71" s="280"/>
      <c r="K71" s="280"/>
    </row>
    <row r="72" spans="2:27" s="281" customFormat="1">
      <c r="B72" s="280"/>
      <c r="C72" s="280"/>
      <c r="D72" s="280"/>
      <c r="E72" s="280"/>
      <c r="F72" s="280"/>
      <c r="G72" s="280"/>
      <c r="H72" s="280"/>
      <c r="I72" s="280"/>
      <c r="J72" s="280"/>
      <c r="K72" s="280"/>
    </row>
    <row r="73" spans="2:27" s="281" customFormat="1">
      <c r="B73" s="280"/>
      <c r="C73" s="280"/>
      <c r="D73" s="280"/>
      <c r="E73" s="280"/>
      <c r="F73" s="280"/>
      <c r="G73" s="280"/>
      <c r="H73" s="280"/>
      <c r="I73" s="280"/>
      <c r="J73" s="280"/>
      <c r="K73" s="280"/>
    </row>
    <row r="74" spans="2:27" s="281" customFormat="1">
      <c r="B74" s="280"/>
      <c r="C74" s="280"/>
      <c r="D74" s="280"/>
      <c r="E74" s="280"/>
      <c r="F74" s="280"/>
      <c r="G74" s="280"/>
      <c r="H74" s="280"/>
      <c r="I74" s="280"/>
      <c r="J74" s="280"/>
      <c r="K74" s="280"/>
    </row>
    <row r="75" spans="2:27" s="281" customFormat="1">
      <c r="B75" s="280"/>
      <c r="C75" s="280"/>
      <c r="D75" s="280"/>
      <c r="E75" s="280"/>
      <c r="F75" s="280"/>
      <c r="G75" s="280"/>
      <c r="H75" s="280"/>
      <c r="I75" s="280"/>
      <c r="J75" s="280"/>
      <c r="K75" s="280"/>
      <c r="L75" s="280"/>
      <c r="M75" s="280"/>
    </row>
    <row r="76" spans="2:27" s="281" customFormat="1">
      <c r="B76" s="280"/>
      <c r="C76" s="280"/>
      <c r="D76" s="280"/>
      <c r="E76" s="280"/>
      <c r="F76" s="280"/>
      <c r="G76" s="280"/>
      <c r="H76" s="280"/>
      <c r="I76" s="280"/>
      <c r="J76" s="280"/>
      <c r="K76" s="280"/>
      <c r="L76" s="280"/>
      <c r="M76" s="280"/>
    </row>
    <row r="77" spans="2:27" s="281" customFormat="1">
      <c r="B77" s="280"/>
      <c r="C77" s="280"/>
      <c r="D77" s="280"/>
      <c r="E77" s="280"/>
      <c r="F77" s="280"/>
      <c r="G77" s="280"/>
      <c r="H77" s="280"/>
      <c r="I77" s="280"/>
      <c r="J77" s="280"/>
      <c r="K77" s="280"/>
      <c r="L77" s="280"/>
      <c r="M77" s="280"/>
    </row>
    <row r="78" spans="2:27" s="281" customFormat="1">
      <c r="B78" s="280"/>
      <c r="C78" s="280"/>
      <c r="D78" s="280"/>
      <c r="E78" s="280"/>
      <c r="F78" s="280"/>
      <c r="G78" s="280"/>
      <c r="H78" s="280"/>
      <c r="I78" s="280"/>
      <c r="J78" s="280"/>
      <c r="K78" s="280"/>
      <c r="L78" s="280"/>
      <c r="M78" s="280"/>
    </row>
    <row r="79" spans="2:27" s="281" customFormat="1">
      <c r="B79" s="280"/>
      <c r="C79" s="280"/>
      <c r="D79" s="280"/>
      <c r="E79" s="280"/>
      <c r="F79" s="280"/>
      <c r="G79" s="280"/>
      <c r="H79" s="280"/>
      <c r="I79" s="280"/>
      <c r="J79" s="280"/>
      <c r="K79" s="280"/>
      <c r="L79" s="280"/>
      <c r="M79" s="280"/>
    </row>
    <row r="80" spans="2:27" s="281" customFormat="1">
      <c r="B80" s="280"/>
      <c r="C80" s="280"/>
      <c r="D80" s="280"/>
      <c r="E80" s="280"/>
      <c r="F80" s="280"/>
      <c r="G80" s="280"/>
      <c r="H80" s="280"/>
      <c r="I80" s="280"/>
      <c r="J80" s="280"/>
      <c r="K80" s="280"/>
      <c r="L80" s="280"/>
      <c r="M80" s="280"/>
    </row>
    <row r="81" spans="2:13" s="281" customFormat="1">
      <c r="B81" s="280"/>
      <c r="C81" s="280"/>
      <c r="D81" s="280"/>
      <c r="E81" s="280"/>
      <c r="F81" s="280"/>
      <c r="G81" s="280"/>
      <c r="H81" s="280"/>
      <c r="I81" s="280"/>
      <c r="J81" s="280"/>
      <c r="K81" s="280"/>
      <c r="L81" s="280"/>
      <c r="M81" s="280"/>
    </row>
    <row r="82" spans="2:13" s="281" customFormat="1">
      <c r="B82" s="280"/>
      <c r="C82" s="280"/>
      <c r="D82" s="280"/>
      <c r="E82" s="280"/>
      <c r="F82" s="280"/>
      <c r="G82" s="280"/>
      <c r="H82" s="280"/>
      <c r="I82" s="280"/>
      <c r="J82" s="280"/>
      <c r="K82" s="280"/>
      <c r="L82" s="280"/>
      <c r="M82" s="280"/>
    </row>
    <row r="83" spans="2:13" s="281" customFormat="1">
      <c r="B83" s="280"/>
      <c r="C83" s="280"/>
      <c r="D83" s="280"/>
      <c r="E83" s="280"/>
      <c r="F83" s="280"/>
      <c r="G83" s="280"/>
      <c r="H83" s="280"/>
      <c r="I83" s="280"/>
      <c r="J83" s="280"/>
      <c r="K83" s="280"/>
      <c r="L83" s="280"/>
      <c r="M83" s="280"/>
    </row>
    <row r="84" spans="2:13" s="281" customFormat="1">
      <c r="B84" s="280"/>
      <c r="C84" s="280"/>
      <c r="D84" s="280"/>
      <c r="E84" s="280"/>
      <c r="F84" s="280"/>
      <c r="G84" s="280"/>
      <c r="H84" s="280"/>
      <c r="I84" s="280"/>
      <c r="J84" s="280"/>
      <c r="K84" s="280"/>
      <c r="L84" s="280"/>
      <c r="M84" s="280"/>
    </row>
    <row r="85" spans="2:13" s="281" customFormat="1">
      <c r="B85" s="280"/>
      <c r="C85" s="280"/>
      <c r="D85" s="280"/>
      <c r="E85" s="280"/>
      <c r="F85" s="280"/>
      <c r="G85" s="280"/>
      <c r="H85" s="280"/>
      <c r="I85" s="280"/>
      <c r="J85" s="280"/>
      <c r="K85" s="280"/>
      <c r="L85" s="280"/>
      <c r="M85" s="280"/>
    </row>
    <row r="86" spans="2:13" s="281" customFormat="1">
      <c r="B86" s="280"/>
      <c r="C86" s="280"/>
      <c r="D86" s="280"/>
      <c r="E86" s="280"/>
      <c r="F86" s="280"/>
      <c r="G86" s="280"/>
      <c r="H86" s="280"/>
      <c r="I86" s="280"/>
      <c r="J86" s="280"/>
      <c r="K86" s="280"/>
      <c r="L86" s="280"/>
      <c r="M86" s="280"/>
    </row>
    <row r="87" spans="2:13" s="281" customFormat="1">
      <c r="B87" s="280"/>
      <c r="C87" s="280"/>
      <c r="D87" s="280"/>
      <c r="E87" s="280"/>
      <c r="F87" s="280"/>
      <c r="G87" s="280"/>
      <c r="H87" s="280"/>
      <c r="I87" s="280"/>
      <c r="J87" s="280"/>
      <c r="K87" s="280"/>
      <c r="L87" s="280"/>
      <c r="M87" s="280"/>
    </row>
    <row r="88" spans="2:13" s="281" customFormat="1">
      <c r="B88" s="280"/>
      <c r="C88" s="280"/>
      <c r="D88" s="280"/>
      <c r="E88" s="280"/>
      <c r="F88" s="280"/>
      <c r="G88" s="280"/>
      <c r="H88" s="280"/>
      <c r="I88" s="280"/>
      <c r="J88" s="280"/>
      <c r="K88" s="280"/>
      <c r="L88" s="280"/>
      <c r="M88" s="280"/>
    </row>
    <row r="89" spans="2:13" s="281" customFormat="1">
      <c r="B89" s="280"/>
      <c r="C89" s="280"/>
      <c r="D89" s="280"/>
      <c r="E89" s="280"/>
      <c r="F89" s="280"/>
      <c r="G89" s="280"/>
      <c r="H89" s="280"/>
      <c r="I89" s="280"/>
      <c r="J89" s="280"/>
      <c r="K89" s="280"/>
      <c r="L89" s="280"/>
      <c r="M89" s="280"/>
    </row>
    <row r="90" spans="2:13" s="281" customFormat="1">
      <c r="B90" s="280"/>
      <c r="C90" s="280"/>
      <c r="D90" s="280"/>
      <c r="E90" s="280"/>
      <c r="F90" s="280"/>
      <c r="G90" s="280"/>
      <c r="H90" s="280"/>
      <c r="I90" s="280"/>
      <c r="J90" s="280"/>
      <c r="K90" s="280"/>
      <c r="L90" s="280"/>
      <c r="M90" s="280"/>
    </row>
    <row r="91" spans="2:13" s="281" customFormat="1">
      <c r="B91" s="280"/>
      <c r="C91" s="280"/>
      <c r="D91" s="280"/>
      <c r="E91" s="280"/>
      <c r="F91" s="280"/>
      <c r="G91" s="280"/>
      <c r="H91" s="280"/>
      <c r="I91" s="280"/>
      <c r="J91" s="280"/>
      <c r="K91" s="280"/>
      <c r="L91" s="280"/>
      <c r="M91" s="280"/>
    </row>
    <row r="92" spans="2:13" s="281" customFormat="1">
      <c r="B92" s="280"/>
      <c r="C92" s="280"/>
      <c r="D92" s="280"/>
      <c r="E92" s="280"/>
      <c r="F92" s="280"/>
      <c r="G92" s="280"/>
      <c r="H92" s="280"/>
      <c r="I92" s="280"/>
      <c r="J92" s="280"/>
      <c r="K92" s="280"/>
      <c r="L92" s="280"/>
      <c r="M92" s="280"/>
    </row>
    <row r="93" spans="2:13" s="281" customFormat="1">
      <c r="B93" s="280"/>
      <c r="C93" s="280"/>
      <c r="D93" s="280"/>
      <c r="E93" s="280"/>
      <c r="F93" s="280"/>
      <c r="G93" s="280"/>
      <c r="H93" s="280"/>
      <c r="I93" s="280"/>
      <c r="J93" s="280"/>
      <c r="K93" s="280"/>
      <c r="L93" s="280"/>
      <c r="M93" s="280"/>
    </row>
    <row r="94" spans="2:13" s="281" customFormat="1">
      <c r="B94" s="280"/>
      <c r="C94" s="280"/>
      <c r="D94" s="280"/>
      <c r="E94" s="280"/>
      <c r="F94" s="280"/>
      <c r="G94" s="280"/>
      <c r="H94" s="280"/>
      <c r="I94" s="280"/>
      <c r="J94" s="280"/>
      <c r="K94" s="280"/>
      <c r="L94" s="280"/>
      <c r="M94" s="280"/>
    </row>
    <row r="95" spans="2:13" s="281" customFormat="1">
      <c r="B95" s="280"/>
      <c r="C95" s="280"/>
      <c r="D95" s="280"/>
      <c r="E95" s="280"/>
      <c r="F95" s="280"/>
      <c r="G95" s="280"/>
      <c r="H95" s="280"/>
      <c r="I95" s="280"/>
      <c r="J95" s="280"/>
      <c r="K95" s="280"/>
      <c r="L95" s="280"/>
      <c r="M95" s="280"/>
    </row>
    <row r="96" spans="2:13" s="281" customFormat="1">
      <c r="B96" s="280"/>
      <c r="C96" s="280"/>
      <c r="D96" s="280"/>
      <c r="E96" s="280"/>
      <c r="F96" s="280"/>
      <c r="G96" s="280"/>
      <c r="H96" s="280"/>
      <c r="I96" s="280"/>
      <c r="J96" s="280"/>
      <c r="K96" s="280"/>
      <c r="L96" s="280"/>
      <c r="M96" s="280"/>
    </row>
    <row r="97" spans="2:13" s="281" customFormat="1">
      <c r="B97" s="280"/>
      <c r="C97" s="280"/>
      <c r="D97" s="280"/>
      <c r="E97" s="280"/>
      <c r="F97" s="280"/>
      <c r="G97" s="280"/>
      <c r="H97" s="280"/>
      <c r="I97" s="280"/>
      <c r="J97" s="280"/>
      <c r="K97" s="280"/>
      <c r="L97" s="280"/>
      <c r="M97" s="280"/>
    </row>
    <row r="98" spans="2:13" s="281" customFormat="1">
      <c r="B98" s="280"/>
      <c r="C98" s="280"/>
      <c r="D98" s="280"/>
      <c r="E98" s="280"/>
      <c r="F98" s="280"/>
      <c r="G98" s="280"/>
      <c r="H98" s="280"/>
      <c r="I98" s="280"/>
      <c r="J98" s="280"/>
      <c r="K98" s="280"/>
      <c r="L98" s="280"/>
      <c r="M98" s="280"/>
    </row>
    <row r="99" spans="2:13" s="281" customFormat="1">
      <c r="B99" s="280"/>
      <c r="C99" s="280"/>
      <c r="D99" s="280"/>
      <c r="E99" s="280"/>
      <c r="F99" s="280"/>
      <c r="G99" s="280"/>
      <c r="H99" s="280"/>
      <c r="I99" s="280"/>
      <c r="J99" s="280"/>
      <c r="K99" s="280"/>
      <c r="L99" s="280"/>
      <c r="M99" s="280"/>
    </row>
    <row r="100" spans="2:13" s="281" customFormat="1">
      <c r="B100" s="280"/>
      <c r="C100" s="280"/>
      <c r="D100" s="280"/>
      <c r="E100" s="280"/>
      <c r="F100" s="280"/>
      <c r="G100" s="280"/>
      <c r="H100" s="280"/>
      <c r="I100" s="280"/>
      <c r="J100" s="280"/>
      <c r="K100" s="280"/>
      <c r="L100" s="280"/>
      <c r="M100" s="280"/>
    </row>
    <row r="101" spans="2:13" s="281" customFormat="1">
      <c r="B101" s="280"/>
      <c r="C101" s="280"/>
      <c r="D101" s="280"/>
      <c r="E101" s="280"/>
      <c r="F101" s="280"/>
      <c r="G101" s="280"/>
      <c r="H101" s="280"/>
      <c r="I101" s="280"/>
      <c r="J101" s="280"/>
      <c r="K101" s="280"/>
      <c r="L101" s="280"/>
      <c r="M101" s="280"/>
    </row>
    <row r="102" spans="2:13" s="281" customFormat="1">
      <c r="B102" s="280"/>
      <c r="C102" s="280"/>
      <c r="D102" s="280"/>
      <c r="E102" s="280"/>
      <c r="F102" s="280"/>
      <c r="G102" s="280"/>
      <c r="H102" s="280"/>
      <c r="I102" s="280"/>
      <c r="J102" s="280"/>
      <c r="K102" s="280"/>
      <c r="L102" s="280"/>
      <c r="M102" s="280"/>
    </row>
    <row r="103" spans="2:13" s="281" customFormat="1">
      <c r="B103" s="280"/>
      <c r="C103" s="280"/>
      <c r="D103" s="280"/>
      <c r="E103" s="280"/>
      <c r="F103" s="280"/>
      <c r="G103" s="280"/>
      <c r="H103" s="280"/>
      <c r="I103" s="280"/>
      <c r="J103" s="280"/>
      <c r="K103" s="280"/>
      <c r="L103" s="280"/>
      <c r="M103" s="280"/>
    </row>
    <row r="104" spans="2:13" s="281" customFormat="1">
      <c r="B104" s="280"/>
      <c r="C104" s="280"/>
      <c r="D104" s="280"/>
      <c r="E104" s="280"/>
      <c r="F104" s="280"/>
      <c r="G104" s="280"/>
      <c r="H104" s="280"/>
      <c r="I104" s="280"/>
      <c r="J104" s="280"/>
      <c r="K104" s="280"/>
      <c r="L104" s="280"/>
      <c r="M104" s="280"/>
    </row>
    <row r="105" spans="2:13" s="281" customFormat="1">
      <c r="B105" s="280"/>
      <c r="C105" s="280"/>
      <c r="D105" s="280"/>
      <c r="E105" s="280"/>
      <c r="F105" s="280"/>
      <c r="G105" s="280"/>
      <c r="H105" s="280"/>
      <c r="I105" s="280"/>
      <c r="J105" s="280"/>
      <c r="K105" s="280"/>
      <c r="L105" s="280"/>
      <c r="M105" s="280"/>
    </row>
    <row r="106" spans="2:13" s="281" customFormat="1">
      <c r="B106" s="280"/>
      <c r="C106" s="280"/>
      <c r="D106" s="280"/>
      <c r="E106" s="280"/>
      <c r="F106" s="280"/>
      <c r="G106" s="280"/>
      <c r="H106" s="280"/>
      <c r="I106" s="280"/>
      <c r="J106" s="280"/>
      <c r="K106" s="280"/>
      <c r="L106" s="280"/>
      <c r="M106" s="280"/>
    </row>
    <row r="107" spans="2:13" s="281" customFormat="1">
      <c r="B107" s="280"/>
      <c r="C107" s="280"/>
      <c r="D107" s="280"/>
      <c r="E107" s="280"/>
      <c r="F107" s="280"/>
      <c r="G107" s="280"/>
      <c r="H107" s="280"/>
      <c r="I107" s="280"/>
      <c r="J107" s="280"/>
      <c r="K107" s="280"/>
      <c r="L107" s="280"/>
      <c r="M107" s="280"/>
    </row>
    <row r="108" spans="2:13" s="281" customFormat="1">
      <c r="B108" s="280"/>
      <c r="C108" s="280"/>
      <c r="D108" s="280"/>
      <c r="E108" s="280"/>
      <c r="F108" s="280"/>
      <c r="G108" s="280"/>
      <c r="H108" s="280"/>
      <c r="I108" s="280"/>
      <c r="J108" s="280"/>
      <c r="K108" s="280"/>
      <c r="L108" s="280"/>
      <c r="M108" s="280"/>
    </row>
    <row r="109" spans="2:13" s="281" customFormat="1">
      <c r="B109" s="280"/>
      <c r="C109" s="280"/>
      <c r="D109" s="280"/>
      <c r="E109" s="280"/>
      <c r="F109" s="280"/>
      <c r="G109" s="280"/>
      <c r="H109" s="280"/>
      <c r="I109" s="280"/>
      <c r="J109" s="280"/>
      <c r="K109" s="280"/>
      <c r="L109" s="280"/>
      <c r="M109" s="280"/>
    </row>
    <row r="110" spans="2:13" s="281" customFormat="1">
      <c r="B110" s="280"/>
      <c r="C110" s="280"/>
      <c r="D110" s="280"/>
      <c r="E110" s="280"/>
      <c r="F110" s="280"/>
      <c r="G110" s="280"/>
      <c r="H110" s="280"/>
      <c r="I110" s="280"/>
      <c r="J110" s="280"/>
      <c r="K110" s="280"/>
      <c r="L110" s="280"/>
      <c r="M110" s="280"/>
    </row>
    <row r="111" spans="2:13" s="281" customFormat="1">
      <c r="B111" s="280"/>
      <c r="C111" s="280"/>
      <c r="D111" s="280"/>
      <c r="E111" s="280"/>
      <c r="F111" s="280"/>
      <c r="G111" s="280"/>
      <c r="H111" s="280"/>
      <c r="I111" s="280"/>
      <c r="J111" s="280"/>
      <c r="K111" s="280"/>
      <c r="L111" s="280"/>
      <c r="M111" s="280"/>
    </row>
    <row r="112" spans="2:13" s="281" customFormat="1">
      <c r="B112" s="280"/>
      <c r="C112" s="280"/>
      <c r="D112" s="280"/>
      <c r="E112" s="280"/>
      <c r="F112" s="280"/>
      <c r="G112" s="280"/>
      <c r="H112" s="280"/>
      <c r="I112" s="280"/>
      <c r="J112" s="280"/>
      <c r="K112" s="280"/>
      <c r="L112" s="280"/>
      <c r="M112" s="280"/>
    </row>
    <row r="113" spans="2:13" s="281" customFormat="1">
      <c r="B113" s="280"/>
      <c r="C113" s="280"/>
      <c r="D113" s="280"/>
      <c r="E113" s="280"/>
      <c r="F113" s="280"/>
      <c r="G113" s="280"/>
      <c r="H113" s="280"/>
      <c r="I113" s="280"/>
      <c r="J113" s="280"/>
      <c r="K113" s="280"/>
      <c r="L113" s="280"/>
      <c r="M113" s="280"/>
    </row>
  </sheetData>
  <sheetProtection algorithmName="SHA-512" hashValue="r2kB04LX3vRmks0rJ+eHgEyd57eBgAv9qLZHlDpflFwASrwUedCJG1KnLksndyZjl223qchKxybL8Jdx6tFcZA==" saltValue="Ej3nK5a0fm0PPugRB0v7Mw==" spinCount="100000" sheet="1" formatCells="0" formatColumns="0" formatRows="0"/>
  <mergeCells count="151">
    <mergeCell ref="J37:M37"/>
    <mergeCell ref="J38:M38"/>
    <mergeCell ref="N39:Q39"/>
    <mergeCell ref="X40:Z40"/>
    <mergeCell ref="B40:I40"/>
    <mergeCell ref="X38:Z38"/>
    <mergeCell ref="Y26:AA28"/>
    <mergeCell ref="X50:AA50"/>
    <mergeCell ref="R50:W50"/>
    <mergeCell ref="R44:W44"/>
    <mergeCell ref="X44:AA44"/>
    <mergeCell ref="X48:Z48"/>
    <mergeCell ref="X46:Z46"/>
    <mergeCell ref="X47:Z47"/>
    <mergeCell ref="X42:Z42"/>
    <mergeCell ref="X43:Z43"/>
    <mergeCell ref="R47:V47"/>
    <mergeCell ref="R48:V48"/>
    <mergeCell ref="R45:V45"/>
    <mergeCell ref="C45:D45"/>
    <mergeCell ref="C44:D44"/>
    <mergeCell ref="R41:V41"/>
    <mergeCell ref="X41:Z41"/>
    <mergeCell ref="C49:D49"/>
    <mergeCell ref="R40:V40"/>
    <mergeCell ref="J42:M42"/>
    <mergeCell ref="J43:M43"/>
    <mergeCell ref="N42:Q42"/>
    <mergeCell ref="N43:Q43"/>
    <mergeCell ref="R43:V43"/>
    <mergeCell ref="J44:M44"/>
    <mergeCell ref="N44:Q44"/>
    <mergeCell ref="N41:Q41"/>
    <mergeCell ref="B41:I41"/>
    <mergeCell ref="B42:I42"/>
    <mergeCell ref="B43:I43"/>
    <mergeCell ref="C46:D46"/>
    <mergeCell ref="C47:D47"/>
    <mergeCell ref="C48:D48"/>
    <mergeCell ref="C60:E60"/>
    <mergeCell ref="N40:Q40"/>
    <mergeCell ref="J41:M41"/>
    <mergeCell ref="J46:M46"/>
    <mergeCell ref="J47:M47"/>
    <mergeCell ref="J45:M45"/>
    <mergeCell ref="N45:Q45"/>
    <mergeCell ref="N46:Q46"/>
    <mergeCell ref="N47:Q47"/>
    <mergeCell ref="J40:M40"/>
    <mergeCell ref="M12:O12"/>
    <mergeCell ref="M15:O15"/>
    <mergeCell ref="M18:O18"/>
    <mergeCell ref="I15:K15"/>
    <mergeCell ref="Q12:S12"/>
    <mergeCell ref="Q15:S15"/>
    <mergeCell ref="X10:Z11"/>
    <mergeCell ref="I16:J16"/>
    <mergeCell ref="Q16:R16"/>
    <mergeCell ref="Q13:R13"/>
    <mergeCell ref="Q10:R10"/>
    <mergeCell ref="B9:B19"/>
    <mergeCell ref="D9:F9"/>
    <mergeCell ref="D10:E11"/>
    <mergeCell ref="F10:F11"/>
    <mergeCell ref="J39:M39"/>
    <mergeCell ref="R39:V39"/>
    <mergeCell ref="J35:M36"/>
    <mergeCell ref="N35:Q36"/>
    <mergeCell ref="R37:V37"/>
    <mergeCell ref="R38:V38"/>
    <mergeCell ref="N37:Q37"/>
    <mergeCell ref="N38:Q38"/>
    <mergeCell ref="B37:I37"/>
    <mergeCell ref="T16:U16"/>
    <mergeCell ref="M16:N16"/>
    <mergeCell ref="M13:N13"/>
    <mergeCell ref="Q18:S18"/>
    <mergeCell ref="T18:V18"/>
    <mergeCell ref="B38:I38"/>
    <mergeCell ref="R35:W36"/>
    <mergeCell ref="C34:AA34"/>
    <mergeCell ref="B35:I36"/>
    <mergeCell ref="B23:B29"/>
    <mergeCell ref="X37:Z37"/>
    <mergeCell ref="C6:G6"/>
    <mergeCell ref="M10:N10"/>
    <mergeCell ref="M9:O9"/>
    <mergeCell ref="Q9:S9"/>
    <mergeCell ref="H6:AB6"/>
    <mergeCell ref="X9:AA9"/>
    <mergeCell ref="X24:Z25"/>
    <mergeCell ref="X23:AA23"/>
    <mergeCell ref="M19:N19"/>
    <mergeCell ref="Q19:R19"/>
    <mergeCell ref="T19:U19"/>
    <mergeCell ref="T9:V9"/>
    <mergeCell ref="Y19:AA19"/>
    <mergeCell ref="AA24:AA25"/>
    <mergeCell ref="T15:V15"/>
    <mergeCell ref="T12:V12"/>
    <mergeCell ref="T10:U10"/>
    <mergeCell ref="T13:U13"/>
    <mergeCell ref="AA10:AA11"/>
    <mergeCell ref="Y16:AA16"/>
    <mergeCell ref="D12:F16"/>
    <mergeCell ref="Y12:AA15"/>
    <mergeCell ref="Y17:Z18"/>
    <mergeCell ref="AA17:AA18"/>
    <mergeCell ref="X35:AA36"/>
    <mergeCell ref="B55:E58"/>
    <mergeCell ref="J49:M49"/>
    <mergeCell ref="B59:E59"/>
    <mergeCell ref="B50:I50"/>
    <mergeCell ref="U58:W58"/>
    <mergeCell ref="U59:W59"/>
    <mergeCell ref="B51:I51"/>
    <mergeCell ref="N50:Q50"/>
    <mergeCell ref="J50:M50"/>
    <mergeCell ref="J51:M51"/>
    <mergeCell ref="Q55:W56"/>
    <mergeCell ref="M59:P59"/>
    <mergeCell ref="X59:AA59"/>
    <mergeCell ref="X57:AA58"/>
    <mergeCell ref="Q57:W57"/>
    <mergeCell ref="Q58:T58"/>
    <mergeCell ref="Q59:T59"/>
    <mergeCell ref="R42:V42"/>
    <mergeCell ref="X39:Z39"/>
    <mergeCell ref="B39:I39"/>
    <mergeCell ref="B44:B49"/>
    <mergeCell ref="J48:M48"/>
    <mergeCell ref="R46:V46"/>
    <mergeCell ref="X60:AA60"/>
    <mergeCell ref="X45:Z45"/>
    <mergeCell ref="F59:I59"/>
    <mergeCell ref="F57:I58"/>
    <mergeCell ref="J57:L58"/>
    <mergeCell ref="J59:L59"/>
    <mergeCell ref="F55:L56"/>
    <mergeCell ref="M55:P56"/>
    <mergeCell ref="N49:Q49"/>
    <mergeCell ref="X55:AA56"/>
    <mergeCell ref="M57:P58"/>
    <mergeCell ref="X49:Z49"/>
    <mergeCell ref="R49:V49"/>
    <mergeCell ref="N48:Q48"/>
    <mergeCell ref="F60:I60"/>
    <mergeCell ref="J60:L60"/>
    <mergeCell ref="M60:P60"/>
    <mergeCell ref="Q60:T60"/>
    <mergeCell ref="U60:W60"/>
  </mergeCells>
  <phoneticPr fontId="136"/>
  <conditionalFormatting sqref="F45:G49">
    <cfRule type="cellIs" dxfId="610" priority="1" operator="equal">
      <formula>0</formula>
    </cfRule>
  </conditionalFormatting>
  <pageMargins left="0.7" right="0.7" top="0.75" bottom="0.75" header="0.3" footer="0.3"/>
  <pageSetup paperSize="9" scale="53"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expression" priority="2" id="{9C499E1C-8D57-46C6-964F-3D27E6060083}">
            <xm:f>AND(報1!$P$9=FALSE,報1!$P$11=FALSE)</xm:f>
            <x14:dxf>
              <fill>
                <patternFill>
                  <bgColor theme="0" tint="-0.24994659260841701"/>
                </patternFill>
              </fill>
            </x14:dxf>
          </x14:cfRule>
          <xm:sqref>B2:AB60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2">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o1</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M</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1</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58"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T56" ca="1" si="5">$N31*O31*44/12</f>
        <v>0</v>
      </c>
      <c r="U31" s="457">
        <f t="shared" ref="U31:U56" ca="1" si="6">$N31*P31*44/12</f>
        <v>0</v>
      </c>
      <c r="V31" s="457">
        <f t="shared" ref="V31:V56" ca="1" si="7">$N31*Q31*44/12</f>
        <v>0</v>
      </c>
      <c r="W31" s="457">
        <f t="shared" ref="W31:W56" ca="1" si="8">$N31*R31*44/12</f>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6"/>
        <v>0</v>
      </c>
      <c r="V32" s="457">
        <f t="shared" ca="1" si="7"/>
        <v>0</v>
      </c>
      <c r="W32" s="457">
        <f t="shared" ca="1" si="8"/>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6"/>
        <v>0</v>
      </c>
      <c r="V33" s="457">
        <f t="shared" ca="1" si="7"/>
        <v>0</v>
      </c>
      <c r="W33" s="457">
        <f t="shared" ca="1" si="8"/>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6"/>
        <v>0</v>
      </c>
      <c r="V34" s="457">
        <f t="shared" ca="1" si="7"/>
        <v>0</v>
      </c>
      <c r="W34" s="457">
        <f t="shared" ca="1" si="8"/>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6"/>
        <v>0</v>
      </c>
      <c r="V35" s="457">
        <f t="shared" ca="1" si="7"/>
        <v>0</v>
      </c>
      <c r="W35" s="457">
        <f t="shared" ca="1" si="8"/>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6"/>
        <v>0</v>
      </c>
      <c r="V36" s="457">
        <f t="shared" ca="1" si="7"/>
        <v>0</v>
      </c>
      <c r="W36" s="457">
        <f t="shared" ca="1" si="8"/>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6"/>
        <v>0</v>
      </c>
      <c r="V37" s="457">
        <f t="shared" ca="1" si="7"/>
        <v>0</v>
      </c>
      <c r="W37" s="457">
        <f t="shared" ca="1" si="8"/>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6"/>
        <v>0</v>
      </c>
      <c r="V38" s="457">
        <f t="shared" ca="1" si="7"/>
        <v>0</v>
      </c>
      <c r="W38" s="457">
        <f t="shared" ca="1" si="8"/>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6"/>
        <v>0</v>
      </c>
      <c r="V39" s="457">
        <f t="shared" ca="1" si="7"/>
        <v>0</v>
      </c>
      <c r="W39" s="457">
        <f t="shared" ca="1" si="8"/>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6"/>
        <v>0</v>
      </c>
      <c r="V40" s="457">
        <f t="shared" ca="1" si="7"/>
        <v>0</v>
      </c>
      <c r="W40" s="457">
        <f t="shared" ca="1" si="8"/>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6"/>
        <v>0</v>
      </c>
      <c r="V41" s="457">
        <f t="shared" ca="1" si="7"/>
        <v>0</v>
      </c>
      <c r="W41" s="457">
        <f t="shared" ca="1" si="8"/>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6"/>
        <v>0</v>
      </c>
      <c r="V42" s="457">
        <f t="shared" ca="1" si="7"/>
        <v>0</v>
      </c>
      <c r="W42" s="457">
        <f t="shared" ca="1" si="8"/>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6"/>
        <v>0</v>
      </c>
      <c r="V43" s="457">
        <f t="shared" ca="1" si="7"/>
        <v>0</v>
      </c>
      <c r="W43" s="457">
        <f t="shared" ca="1" si="8"/>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6"/>
        <v>0</v>
      </c>
      <c r="V44" s="457">
        <f t="shared" ca="1" si="7"/>
        <v>0</v>
      </c>
      <c r="W44" s="457">
        <f t="shared" ca="1" si="8"/>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6"/>
        <v>0</v>
      </c>
      <c r="V45" s="457">
        <f t="shared" ca="1" si="7"/>
        <v>0</v>
      </c>
      <c r="W45" s="457">
        <f t="shared" ca="1" si="8"/>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6"/>
        <v>0</v>
      </c>
      <c r="V46" s="457">
        <f t="shared" ca="1" si="7"/>
        <v>0</v>
      </c>
      <c r="W46" s="457">
        <f t="shared" ca="1" si="8"/>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6"/>
        <v>0</v>
      </c>
      <c r="V47" s="457">
        <f t="shared" ca="1" si="7"/>
        <v>0</v>
      </c>
      <c r="W47" s="457">
        <f t="shared" ca="1" si="8"/>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6"/>
        <v>0</v>
      </c>
      <c r="V48" s="457">
        <f t="shared" ca="1" si="7"/>
        <v>0</v>
      </c>
      <c r="W48" s="457">
        <f t="shared" ca="1" si="8"/>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6"/>
        <v>0</v>
      </c>
      <c r="V49" s="457">
        <f t="shared" ca="1" si="7"/>
        <v>0</v>
      </c>
      <c r="W49" s="457">
        <f t="shared" ca="1" si="8"/>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6"/>
        <v>0</v>
      </c>
      <c r="V50" s="457">
        <f t="shared" ca="1" si="7"/>
        <v>0</v>
      </c>
      <c r="W50" s="457">
        <f t="shared" ca="1" si="8"/>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6"/>
        <v>0</v>
      </c>
      <c r="V51" s="457">
        <f t="shared" ca="1" si="7"/>
        <v>0</v>
      </c>
      <c r="W51" s="457">
        <f t="shared" ca="1" si="8"/>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6"/>
        <v>0</v>
      </c>
      <c r="V52" s="457">
        <f t="shared" ca="1" si="7"/>
        <v>0</v>
      </c>
      <c r="W52" s="457">
        <f t="shared" ca="1" si="8"/>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6"/>
        <v>0</v>
      </c>
      <c r="V53" s="457">
        <f t="shared" ca="1" si="7"/>
        <v>0</v>
      </c>
      <c r="W53" s="457">
        <f t="shared" ca="1" si="8"/>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6"/>
        <v>0</v>
      </c>
      <c r="V54" s="457">
        <f t="shared" ca="1" si="7"/>
        <v>0</v>
      </c>
      <c r="W54" s="457">
        <f t="shared" ca="1" si="8"/>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ref="N55" ca="1" si="9">J55-M55</f>
        <v>0</v>
      </c>
      <c r="O55" s="458">
        <f>係数!J55</f>
        <v>2.64E-2</v>
      </c>
      <c r="P55" s="458">
        <f>係数!K55</f>
        <v>2.64E-2</v>
      </c>
      <c r="Q55" s="458">
        <f>係数!L55</f>
        <v>2.64E-2</v>
      </c>
      <c r="R55" s="458">
        <f>係数!M55</f>
        <v>2.64E-2</v>
      </c>
      <c r="S55" s="459" t="s">
        <v>1946</v>
      </c>
      <c r="T55" s="457">
        <f t="shared" ca="1" si="5"/>
        <v>0</v>
      </c>
      <c r="U55" s="457">
        <f t="shared" ca="1" si="6"/>
        <v>0</v>
      </c>
      <c r="V55" s="457">
        <f t="shared" ca="1" si="7"/>
        <v>0</v>
      </c>
      <c r="W55" s="457">
        <f t="shared" ca="1" si="8"/>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6"/>
        <v>0</v>
      </c>
      <c r="V56" s="457">
        <f t="shared" ca="1" si="7"/>
        <v>0</v>
      </c>
      <c r="W56" s="457">
        <f t="shared" ca="1" si="8"/>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V58" ca="1" si="10">IF($E58="","",($G58-$K58)*P58)</f>
        <v/>
      </c>
      <c r="V58" s="1146" t="str">
        <f t="shared" ca="1" si="10"/>
        <v/>
      </c>
      <c r="W58" s="1146" t="str">
        <f ca="1">IF($E58="","",($G58-$K58)*R58)</f>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11">G59*I59</f>
        <v>0</v>
      </c>
      <c r="K59" s="502">
        <f ca="1">INDIRECT($U$17&amp;"!"&amp;$P$17&amp;ROW('使用量_1,2'!Q59))</f>
        <v>0</v>
      </c>
      <c r="L59" s="454" t="str">
        <f t="shared" ref="L59:L65" si="12">H59</f>
        <v>千㎥</v>
      </c>
      <c r="M59" s="456">
        <f t="shared" ref="M59:M65" ca="1" si="13">K59*I59</f>
        <v>0</v>
      </c>
      <c r="N59" s="457">
        <f t="shared" ref="N59:N62" ca="1" si="14">J59-M59</f>
        <v>0</v>
      </c>
      <c r="O59" s="458" t="str">
        <f ca="1">係数!J59</f>
        <v/>
      </c>
      <c r="P59" s="458" t="str">
        <f ca="1">係数!K59</f>
        <v/>
      </c>
      <c r="Q59" s="458" t="str">
        <f ca="1">係数!L59</f>
        <v/>
      </c>
      <c r="R59" s="458" t="str">
        <f ca="1">係数!M59</f>
        <v/>
      </c>
      <c r="S59" s="459" t="s">
        <v>3627</v>
      </c>
      <c r="T59" s="1146" t="str">
        <f t="shared" ref="T59:T62" ca="1" si="15">IF($E59="","",($G59-$K59)*O59)</f>
        <v/>
      </c>
      <c r="U59" s="1146" t="str">
        <f t="shared" ref="U59:U62" ca="1" si="16">IF($E59="","",($G59-$K59)*P59)</f>
        <v/>
      </c>
      <c r="V59" s="1146" t="str">
        <f t="shared" ref="V59:V62" ca="1" si="17">IF($E59="","",($G59-$K59)*Q59)</f>
        <v/>
      </c>
      <c r="W59" s="1146" t="str">
        <f t="shared" ref="W59:W61" ca="1" si="18">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11"/>
        <v>0</v>
      </c>
      <c r="K60" s="502">
        <f ca="1">INDIRECT($U$17&amp;"!"&amp;$P$17&amp;ROW('使用量_1,2'!Q60))</f>
        <v>0</v>
      </c>
      <c r="L60" s="454" t="str">
        <f t="shared" si="12"/>
        <v>千㎥</v>
      </c>
      <c r="M60" s="456">
        <f t="shared" ca="1" si="13"/>
        <v>0</v>
      </c>
      <c r="N60" s="457">
        <f t="shared" ca="1" si="14"/>
        <v>0</v>
      </c>
      <c r="O60" s="458" t="str">
        <f ca="1">係数!J60</f>
        <v/>
      </c>
      <c r="P60" s="458" t="str">
        <f ca="1">係数!K60</f>
        <v/>
      </c>
      <c r="Q60" s="458" t="str">
        <f ca="1">係数!L60</f>
        <v/>
      </c>
      <c r="R60" s="458" t="str">
        <f ca="1">係数!M60</f>
        <v/>
      </c>
      <c r="S60" s="459" t="s">
        <v>3627</v>
      </c>
      <c r="T60" s="1146" t="str">
        <f t="shared" ca="1" si="15"/>
        <v/>
      </c>
      <c r="U60" s="1146" t="str">
        <f t="shared" ca="1" si="16"/>
        <v/>
      </c>
      <c r="V60" s="1146" t="str">
        <f t="shared" ca="1" si="17"/>
        <v/>
      </c>
      <c r="W60" s="1146" t="str">
        <f t="shared" ca="1" si="18"/>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11"/>
        <v>0</v>
      </c>
      <c r="K61" s="502">
        <f ca="1">INDIRECT($U$17&amp;"!"&amp;$P$17&amp;ROW('使用量_1,2'!Q61))</f>
        <v>0</v>
      </c>
      <c r="L61" s="454" t="str">
        <f t="shared" si="12"/>
        <v>千㎥</v>
      </c>
      <c r="M61" s="456">
        <f t="shared" ca="1" si="13"/>
        <v>0</v>
      </c>
      <c r="N61" s="457">
        <f t="shared" ca="1" si="14"/>
        <v>0</v>
      </c>
      <c r="O61" s="458" t="str">
        <f ca="1">係数!J61</f>
        <v/>
      </c>
      <c r="P61" s="458" t="str">
        <f ca="1">係数!K61</f>
        <v/>
      </c>
      <c r="Q61" s="458" t="str">
        <f ca="1">係数!L61</f>
        <v/>
      </c>
      <c r="R61" s="458" t="str">
        <f ca="1">係数!M61</f>
        <v/>
      </c>
      <c r="S61" s="459" t="s">
        <v>3627</v>
      </c>
      <c r="T61" s="1146" t="str">
        <f t="shared" ca="1" si="15"/>
        <v/>
      </c>
      <c r="U61" s="1146" t="str">
        <f t="shared" ca="1" si="16"/>
        <v/>
      </c>
      <c r="V61" s="1146" t="str">
        <f t="shared" ca="1" si="17"/>
        <v/>
      </c>
      <c r="W61" s="1146" t="str">
        <f t="shared" ca="1" si="18"/>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11"/>
        <v>0</v>
      </c>
      <c r="K62" s="502">
        <f ca="1">INDIRECT($U$17&amp;"!"&amp;$P$17&amp;ROW('使用量_1,2'!Q62))</f>
        <v>0</v>
      </c>
      <c r="L62" s="454" t="str">
        <f t="shared" si="12"/>
        <v>千㎥</v>
      </c>
      <c r="M62" s="456">
        <f t="shared" ca="1" si="13"/>
        <v>0</v>
      </c>
      <c r="N62" s="457">
        <f t="shared" ca="1" si="14"/>
        <v>0</v>
      </c>
      <c r="O62" s="458" t="str">
        <f ca="1">係数!J62</f>
        <v/>
      </c>
      <c r="P62" s="458" t="str">
        <f ca="1">係数!K62</f>
        <v/>
      </c>
      <c r="Q62" s="458" t="str">
        <f ca="1">係数!L62</f>
        <v/>
      </c>
      <c r="R62" s="458" t="str">
        <f ca="1">係数!M62</f>
        <v/>
      </c>
      <c r="S62" s="459" t="s">
        <v>3627</v>
      </c>
      <c r="T62" s="1146" t="str">
        <f t="shared" ca="1" si="15"/>
        <v/>
      </c>
      <c r="U62" s="1146" t="str">
        <f t="shared" ca="1" si="16"/>
        <v/>
      </c>
      <c r="V62" s="1146" t="str">
        <f t="shared" ca="1" si="17"/>
        <v/>
      </c>
      <c r="W62" s="1146" t="str">
        <f ca="1">IF($E62="","",($G62-$K62)*R62)</f>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11"/>
        <v>0</v>
      </c>
      <c r="K63" s="502">
        <f ca="1">INDIRECT($U$17&amp;"!"&amp;$P$17&amp;ROW('使用量_1,2'!Q63))</f>
        <v>0</v>
      </c>
      <c r="L63" s="454">
        <f t="shared" si="12"/>
        <v>0</v>
      </c>
      <c r="M63" s="456">
        <f t="shared" ca="1" si="13"/>
        <v>0</v>
      </c>
      <c r="N63" s="457">
        <f t="shared" ref="N63:N65" ca="1" si="19">J63-M63</f>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11"/>
        <v>0</v>
      </c>
      <c r="K64" s="502">
        <f ca="1">INDIRECT($U$17&amp;"!"&amp;$P$17&amp;ROW('使用量_1,2'!Q64))</f>
        <v>0</v>
      </c>
      <c r="L64" s="454">
        <f t="shared" si="12"/>
        <v>0</v>
      </c>
      <c r="M64" s="456">
        <f t="shared" ca="1" si="13"/>
        <v>0</v>
      </c>
      <c r="N64" s="457">
        <f t="shared" ca="1" si="19"/>
        <v>0</v>
      </c>
      <c r="O64" s="458">
        <f>係数!J64</f>
        <v>0</v>
      </c>
      <c r="P64" s="458">
        <f>係数!K64</f>
        <v>0</v>
      </c>
      <c r="Q64" s="458">
        <f>係数!L64</f>
        <v>0</v>
      </c>
      <c r="R64" s="458">
        <f>係数!M64</f>
        <v>0</v>
      </c>
      <c r="S64" s="459" t="s">
        <v>1946</v>
      </c>
      <c r="T64" s="457">
        <f t="shared" ref="T64:T65" ca="1" si="20">$N64*O64*44/12</f>
        <v>0</v>
      </c>
      <c r="U64" s="457">
        <f t="shared" ref="U64:U65" ca="1" si="21">$N64*P64*44/12</f>
        <v>0</v>
      </c>
      <c r="V64" s="457">
        <f t="shared" ref="V64:V65" ca="1" si="22">$N64*Q64*44/12</f>
        <v>0</v>
      </c>
      <c r="W64" s="457">
        <f t="shared" ref="W64:W65" ca="1" si="23">$N64*R64*44/12</f>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11"/>
        <v>0</v>
      </c>
      <c r="K65" s="502">
        <f ca="1">INDIRECT($U$17&amp;"!"&amp;$P$17&amp;ROW('使用量_1,2'!Q65))</f>
        <v>0</v>
      </c>
      <c r="L65" s="454">
        <f t="shared" si="12"/>
        <v>0</v>
      </c>
      <c r="M65" s="456">
        <f t="shared" ca="1" si="13"/>
        <v>0</v>
      </c>
      <c r="N65" s="457">
        <f t="shared" ca="1" si="19"/>
        <v>0</v>
      </c>
      <c r="O65" s="458">
        <f>係数!J65</f>
        <v>0</v>
      </c>
      <c r="P65" s="458">
        <f>係数!K65</f>
        <v>0</v>
      </c>
      <c r="Q65" s="458">
        <f>係数!L65</f>
        <v>0</v>
      </c>
      <c r="R65" s="458">
        <f>係数!M65</f>
        <v>0</v>
      </c>
      <c r="S65" s="459" t="s">
        <v>1946</v>
      </c>
      <c r="T65" s="457">
        <f t="shared" ca="1" si="20"/>
        <v>0</v>
      </c>
      <c r="U65" s="457">
        <f t="shared" ca="1" si="21"/>
        <v>0</v>
      </c>
      <c r="V65" s="457">
        <f t="shared" ca="1" si="22"/>
        <v>0</v>
      </c>
      <c r="W65" s="457">
        <f t="shared" ca="1" si="23"/>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24">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 ca="1" si="25">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26">G68*I68</f>
        <v>0</v>
      </c>
      <c r="K68" s="502">
        <f ca="1">INDIRECT($U$17&amp;"!"&amp;$P$17&amp;ROW('使用量_1,2'!Q68))</f>
        <v>0</v>
      </c>
      <c r="L68" s="454" t="str">
        <f t="shared" ref="L68:L85" si="27">H68</f>
        <v>t</v>
      </c>
      <c r="M68" s="456">
        <f t="shared" ref="M68:M85" ca="1" si="28">K68*I68</f>
        <v>0</v>
      </c>
      <c r="N68" s="457">
        <f t="shared" ref="N68:N85" ca="1" si="29">J68-M68</f>
        <v>0</v>
      </c>
      <c r="O68" s="458">
        <f>係数!J68</f>
        <v>0</v>
      </c>
      <c r="P68" s="458">
        <f>係数!K68</f>
        <v>0</v>
      </c>
      <c r="Q68" s="458">
        <f>係数!L68</f>
        <v>0</v>
      </c>
      <c r="R68" s="458">
        <f>係数!M68</f>
        <v>0</v>
      </c>
      <c r="S68" s="459" t="s">
        <v>1946</v>
      </c>
      <c r="T68" s="457">
        <f t="shared" ref="T68:T83" ca="1" si="30">$N68*O68*44/12</f>
        <v>0</v>
      </c>
      <c r="U68" s="457">
        <f t="shared" ref="U68:U84" ca="1" si="31">$N68*P68*44/12</f>
        <v>0</v>
      </c>
      <c r="V68" s="457">
        <f t="shared" ref="V68:V84" ca="1" si="32">$N68*Q68*44/12</f>
        <v>0</v>
      </c>
      <c r="W68" s="457">
        <f t="shared" ref="W68:W84" ca="1" si="33">$N68*R68*44/12</f>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26"/>
        <v>0</v>
      </c>
      <c r="K69" s="502">
        <f ca="1">INDIRECT($U$17&amp;"!"&amp;$P$17&amp;ROW('使用量_1,2'!Q69))</f>
        <v>0</v>
      </c>
      <c r="L69" s="454" t="str">
        <f t="shared" si="27"/>
        <v>t</v>
      </c>
      <c r="M69" s="456">
        <f t="shared" ca="1" si="28"/>
        <v>0</v>
      </c>
      <c r="N69" s="457">
        <f t="shared" ca="1" si="29"/>
        <v>0</v>
      </c>
      <c r="O69" s="458">
        <f>係数!J69</f>
        <v>0</v>
      </c>
      <c r="P69" s="458">
        <f>係数!K69</f>
        <v>0</v>
      </c>
      <c r="Q69" s="458">
        <f>係数!L69</f>
        <v>0</v>
      </c>
      <c r="R69" s="458">
        <f>係数!M69</f>
        <v>0</v>
      </c>
      <c r="S69" s="459" t="s">
        <v>1946</v>
      </c>
      <c r="T69" s="457">
        <f t="shared" ca="1" si="30"/>
        <v>0</v>
      </c>
      <c r="U69" s="457">
        <f t="shared" ca="1" si="31"/>
        <v>0</v>
      </c>
      <c r="V69" s="457">
        <f t="shared" ca="1" si="32"/>
        <v>0</v>
      </c>
      <c r="W69" s="457">
        <f t="shared" ca="1" si="33"/>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26"/>
        <v>0</v>
      </c>
      <c r="K70" s="502">
        <f ca="1">INDIRECT($U$17&amp;"!"&amp;$P$17&amp;ROW('使用量_1,2'!Q70))</f>
        <v>0</v>
      </c>
      <c r="L70" s="454" t="str">
        <f t="shared" si="27"/>
        <v>kL</v>
      </c>
      <c r="M70" s="456">
        <f t="shared" ca="1" si="28"/>
        <v>0</v>
      </c>
      <c r="N70" s="457">
        <f t="shared" ca="1" si="29"/>
        <v>0</v>
      </c>
      <c r="O70" s="458">
        <f>係数!J70</f>
        <v>0</v>
      </c>
      <c r="P70" s="458">
        <f>係数!K70</f>
        <v>0</v>
      </c>
      <c r="Q70" s="458">
        <f>係数!L70</f>
        <v>0</v>
      </c>
      <c r="R70" s="458">
        <f>係数!M70</f>
        <v>0</v>
      </c>
      <c r="S70" s="459" t="s">
        <v>1946</v>
      </c>
      <c r="T70" s="457">
        <f t="shared" ca="1" si="30"/>
        <v>0</v>
      </c>
      <c r="U70" s="457">
        <f t="shared" ca="1" si="31"/>
        <v>0</v>
      </c>
      <c r="V70" s="457">
        <f t="shared" ca="1" si="32"/>
        <v>0</v>
      </c>
      <c r="W70" s="457">
        <f t="shared" ca="1" si="33"/>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26"/>
        <v>0</v>
      </c>
      <c r="K71" s="502">
        <f ca="1">INDIRECT($U$17&amp;"!"&amp;$P$17&amp;ROW('使用量_1,2'!Q71))</f>
        <v>0</v>
      </c>
      <c r="L71" s="454" t="str">
        <f t="shared" si="27"/>
        <v>kL</v>
      </c>
      <c r="M71" s="456">
        <f t="shared" ca="1" si="28"/>
        <v>0</v>
      </c>
      <c r="N71" s="457">
        <f t="shared" ca="1" si="29"/>
        <v>0</v>
      </c>
      <c r="O71" s="458">
        <f>係数!J71</f>
        <v>0</v>
      </c>
      <c r="P71" s="458">
        <f>係数!K71</f>
        <v>0</v>
      </c>
      <c r="Q71" s="458">
        <f>係数!L71</f>
        <v>0</v>
      </c>
      <c r="R71" s="458">
        <f>係数!M71</f>
        <v>0</v>
      </c>
      <c r="S71" s="459" t="s">
        <v>1946</v>
      </c>
      <c r="T71" s="457">
        <f t="shared" ca="1" si="30"/>
        <v>0</v>
      </c>
      <c r="U71" s="457">
        <f t="shared" ca="1" si="31"/>
        <v>0</v>
      </c>
      <c r="V71" s="457">
        <f t="shared" ca="1" si="32"/>
        <v>0</v>
      </c>
      <c r="W71" s="457">
        <f t="shared" ca="1" si="33"/>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26"/>
        <v>0</v>
      </c>
      <c r="K72" s="502">
        <f ca="1">INDIRECT($U$17&amp;"!"&amp;$P$17&amp;ROW('使用量_1,2'!Q72))</f>
        <v>0</v>
      </c>
      <c r="L72" s="454" t="str">
        <f t="shared" si="27"/>
        <v>千㎥</v>
      </c>
      <c r="M72" s="456">
        <f t="shared" ca="1" si="28"/>
        <v>0</v>
      </c>
      <c r="N72" s="457">
        <f t="shared" ca="1" si="29"/>
        <v>0</v>
      </c>
      <c r="O72" s="458">
        <f>係数!J72</f>
        <v>0</v>
      </c>
      <c r="P72" s="458">
        <f>係数!K72</f>
        <v>0</v>
      </c>
      <c r="Q72" s="458">
        <f>係数!L72</f>
        <v>0</v>
      </c>
      <c r="R72" s="458">
        <f>係数!M72</f>
        <v>0</v>
      </c>
      <c r="S72" s="459" t="s">
        <v>1946</v>
      </c>
      <c r="T72" s="457">
        <f t="shared" ca="1" si="30"/>
        <v>0</v>
      </c>
      <c r="U72" s="457">
        <f t="shared" ca="1" si="31"/>
        <v>0</v>
      </c>
      <c r="V72" s="457">
        <f t="shared" ca="1" si="32"/>
        <v>0</v>
      </c>
      <c r="W72" s="457">
        <f t="shared" ca="1" si="33"/>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26"/>
        <v>0</v>
      </c>
      <c r="K73" s="502">
        <f ca="1">INDIRECT($U$17&amp;"!"&amp;$P$17&amp;ROW('使用量_1,2'!Q73))</f>
        <v>0</v>
      </c>
      <c r="L73" s="454" t="str">
        <f t="shared" si="27"/>
        <v>t</v>
      </c>
      <c r="M73" s="456">
        <f t="shared" ca="1" si="28"/>
        <v>0</v>
      </c>
      <c r="N73" s="457">
        <f t="shared" ca="1" si="29"/>
        <v>0</v>
      </c>
      <c r="O73" s="458">
        <f>係数!J73</f>
        <v>0</v>
      </c>
      <c r="P73" s="458">
        <f>係数!K73</f>
        <v>0</v>
      </c>
      <c r="Q73" s="458">
        <f>係数!L73</f>
        <v>0</v>
      </c>
      <c r="R73" s="458">
        <f>係数!M73</f>
        <v>0</v>
      </c>
      <c r="S73" s="459" t="s">
        <v>1946</v>
      </c>
      <c r="T73" s="457">
        <f t="shared" ca="1" si="30"/>
        <v>0</v>
      </c>
      <c r="U73" s="457">
        <f t="shared" ca="1" si="31"/>
        <v>0</v>
      </c>
      <c r="V73" s="457">
        <f t="shared" ca="1" si="32"/>
        <v>0</v>
      </c>
      <c r="W73" s="457">
        <f t="shared" ca="1" si="33"/>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26"/>
        <v>0</v>
      </c>
      <c r="K74" s="502">
        <f ca="1">INDIRECT($U$17&amp;"!"&amp;$P$17&amp;ROW('使用量_1,2'!Q74))</f>
        <v>0</v>
      </c>
      <c r="L74" s="454" t="str">
        <f t="shared" si="27"/>
        <v>t</v>
      </c>
      <c r="M74" s="456">
        <f t="shared" ca="1" si="28"/>
        <v>0</v>
      </c>
      <c r="N74" s="457">
        <f t="shared" ca="1" si="29"/>
        <v>0</v>
      </c>
      <c r="O74" s="458">
        <f>係数!J74</f>
        <v>1.6199999999999999E-2</v>
      </c>
      <c r="P74" s="458">
        <f>係数!K74</f>
        <v>1.6199999999999999E-2</v>
      </c>
      <c r="Q74" s="458">
        <f>係数!L74</f>
        <v>1.6199999999999999E-2</v>
      </c>
      <c r="R74" s="458">
        <f>係数!M74</f>
        <v>1.6199999999999999E-2</v>
      </c>
      <c r="S74" s="459" t="s">
        <v>1946</v>
      </c>
      <c r="T74" s="457">
        <f t="shared" ca="1" si="30"/>
        <v>0</v>
      </c>
      <c r="U74" s="457">
        <f t="shared" ca="1" si="31"/>
        <v>0</v>
      </c>
      <c r="V74" s="457">
        <f t="shared" ca="1" si="32"/>
        <v>0</v>
      </c>
      <c r="W74" s="457">
        <f t="shared" ca="1" si="33"/>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26"/>
        <v>0</v>
      </c>
      <c r="K75" s="502">
        <f ca="1">INDIRECT($U$17&amp;"!"&amp;$P$17&amp;ROW('使用量_1,2'!Q75))</f>
        <v>0</v>
      </c>
      <c r="L75" s="454" t="str">
        <f t="shared" si="27"/>
        <v>t</v>
      </c>
      <c r="M75" s="456">
        <f t="shared" ca="1" si="28"/>
        <v>0</v>
      </c>
      <c r="N75" s="457">
        <f t="shared" ca="1" si="29"/>
        <v>0</v>
      </c>
      <c r="O75" s="458">
        <f>係数!J75</f>
        <v>1.66E-2</v>
      </c>
      <c r="P75" s="458">
        <f>係数!K75</f>
        <v>1.66E-2</v>
      </c>
      <c r="Q75" s="458">
        <f>係数!L75</f>
        <v>1.66E-2</v>
      </c>
      <c r="R75" s="458">
        <f>係数!M75</f>
        <v>1.66E-2</v>
      </c>
      <c r="S75" s="459" t="s">
        <v>1946</v>
      </c>
      <c r="T75" s="457">
        <f t="shared" ca="1" si="30"/>
        <v>0</v>
      </c>
      <c r="U75" s="457">
        <f t="shared" ca="1" si="31"/>
        <v>0</v>
      </c>
      <c r="V75" s="457">
        <f t="shared" ca="1" si="32"/>
        <v>0</v>
      </c>
      <c r="W75" s="457">
        <f t="shared" ca="1" si="33"/>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26"/>
        <v>0</v>
      </c>
      <c r="K76" s="502">
        <f ca="1">INDIRECT($U$17&amp;"!"&amp;$P$17&amp;ROW('使用量_1,2'!Q76))</f>
        <v>0</v>
      </c>
      <c r="L76" s="454" t="str">
        <f t="shared" si="27"/>
        <v>t</v>
      </c>
      <c r="M76" s="456">
        <f t="shared" ca="1" si="28"/>
        <v>0</v>
      </c>
      <c r="N76" s="457">
        <f t="shared" ca="1" si="29"/>
        <v>0</v>
      </c>
      <c r="O76" s="458">
        <f>係数!J76</f>
        <v>1.35E-2</v>
      </c>
      <c r="P76" s="458">
        <f>係数!K76</f>
        <v>1.35E-2</v>
      </c>
      <c r="Q76" s="458">
        <f>係数!L76</f>
        <v>1.35E-2</v>
      </c>
      <c r="R76" s="458">
        <f>係数!M76</f>
        <v>1.35E-2</v>
      </c>
      <c r="S76" s="459" t="s">
        <v>1946</v>
      </c>
      <c r="T76" s="457">
        <f t="shared" ca="1" si="30"/>
        <v>0</v>
      </c>
      <c r="U76" s="457">
        <f t="shared" ca="1" si="31"/>
        <v>0</v>
      </c>
      <c r="V76" s="457">
        <f t="shared" ca="1" si="32"/>
        <v>0</v>
      </c>
      <c r="W76" s="457">
        <f t="shared" ca="1" si="33"/>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26"/>
        <v>0</v>
      </c>
      <c r="K77" s="502">
        <f ca="1">INDIRECT($U$17&amp;"!"&amp;$P$17&amp;ROW('使用量_1,2'!Q77))</f>
        <v>0</v>
      </c>
      <c r="L77" s="454" t="str">
        <f t="shared" si="27"/>
        <v>t</v>
      </c>
      <c r="M77" s="456">
        <f t="shared" ca="1" si="28"/>
        <v>0</v>
      </c>
      <c r="N77" s="457">
        <f t="shared" ca="1" si="29"/>
        <v>0</v>
      </c>
      <c r="O77" s="458">
        <f>係数!J77</f>
        <v>2.5700000000000001E-2</v>
      </c>
      <c r="P77" s="458">
        <f>係数!K77</f>
        <v>2.5700000000000001E-2</v>
      </c>
      <c r="Q77" s="458">
        <f>係数!L77</f>
        <v>2.5700000000000001E-2</v>
      </c>
      <c r="R77" s="458">
        <f>係数!M77</f>
        <v>2.5700000000000001E-2</v>
      </c>
      <c r="S77" s="459" t="s">
        <v>1946</v>
      </c>
      <c r="T77" s="457">
        <f t="shared" ca="1" si="30"/>
        <v>0</v>
      </c>
      <c r="U77" s="457">
        <f t="shared" ca="1" si="31"/>
        <v>0</v>
      </c>
      <c r="V77" s="457">
        <f t="shared" ca="1" si="32"/>
        <v>0</v>
      </c>
      <c r="W77" s="457">
        <f t="shared" ca="1" si="33"/>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26"/>
        <v>0</v>
      </c>
      <c r="K78" s="502">
        <f ca="1">INDIRECT($U$17&amp;"!"&amp;$P$17&amp;ROW('使用量_1,2'!Q78))</f>
        <v>0</v>
      </c>
      <c r="L78" s="454" t="str">
        <f t="shared" si="27"/>
        <v>t</v>
      </c>
      <c r="M78" s="456">
        <f ca="1">K78*I78</f>
        <v>0</v>
      </c>
      <c r="N78" s="457">
        <f t="shared" ca="1" si="29"/>
        <v>0</v>
      </c>
      <c r="O78" s="458">
        <f>係数!J78</f>
        <v>2.3900000000000001E-2</v>
      </c>
      <c r="P78" s="458">
        <f>係数!K78</f>
        <v>2.3900000000000001E-2</v>
      </c>
      <c r="Q78" s="458">
        <f>係数!L78</f>
        <v>2.3900000000000001E-2</v>
      </c>
      <c r="R78" s="458">
        <f>係数!M78</f>
        <v>2.3900000000000001E-2</v>
      </c>
      <c r="S78" s="459" t="s">
        <v>1946</v>
      </c>
      <c r="T78" s="457">
        <f t="shared" ca="1" si="30"/>
        <v>0</v>
      </c>
      <c r="U78" s="457">
        <f t="shared" ca="1" si="31"/>
        <v>0</v>
      </c>
      <c r="V78" s="457">
        <f t="shared" ca="1" si="32"/>
        <v>0</v>
      </c>
      <c r="W78" s="457">
        <f t="shared" ca="1" si="33"/>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26"/>
        <v>0</v>
      </c>
      <c r="K79" s="502">
        <f ca="1">INDIRECT($U$17&amp;"!"&amp;$P$17&amp;ROW('使用量_1,2'!Q79))</f>
        <v>0</v>
      </c>
      <c r="L79" s="454" t="str">
        <f t="shared" si="27"/>
        <v>kL</v>
      </c>
      <c r="M79" s="456">
        <f ca="1">K79*I79</f>
        <v>0</v>
      </c>
      <c r="N79" s="457">
        <f t="shared" ca="1" si="29"/>
        <v>0</v>
      </c>
      <c r="O79" s="458">
        <f>係数!J79</f>
        <v>1.7899999999999999E-2</v>
      </c>
      <c r="P79" s="458">
        <f>係数!K79</f>
        <v>1.7899999999999999E-2</v>
      </c>
      <c r="Q79" s="458">
        <f>係数!L79</f>
        <v>1.7899999999999999E-2</v>
      </c>
      <c r="R79" s="458">
        <f>係数!M79</f>
        <v>1.7899999999999999E-2</v>
      </c>
      <c r="S79" s="459" t="s">
        <v>1946</v>
      </c>
      <c r="T79" s="457">
        <f t="shared" ca="1" si="30"/>
        <v>0</v>
      </c>
      <c r="U79" s="457">
        <f t="shared" ca="1" si="31"/>
        <v>0</v>
      </c>
      <c r="V79" s="457">
        <f t="shared" ca="1" si="32"/>
        <v>0</v>
      </c>
      <c r="W79" s="457">
        <f t="shared" ca="1" si="33"/>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26"/>
        <v>0</v>
      </c>
      <c r="K80" s="502">
        <f ca="1">INDIRECT($U$17&amp;"!"&amp;$P$17&amp;ROW('使用量_1,2'!Q80))</f>
        <v>0</v>
      </c>
      <c r="L80" s="454" t="str">
        <f t="shared" si="27"/>
        <v>千㎥</v>
      </c>
      <c r="M80" s="456">
        <f t="shared" ca="1" si="28"/>
        <v>0</v>
      </c>
      <c r="N80" s="457">
        <f ca="1">J80-M80</f>
        <v>0</v>
      </c>
      <c r="O80" s="458">
        <f>係数!J80</f>
        <v>0</v>
      </c>
      <c r="P80" s="458">
        <f>係数!K80</f>
        <v>0</v>
      </c>
      <c r="Q80" s="458">
        <f>係数!L80</f>
        <v>0</v>
      </c>
      <c r="R80" s="458">
        <f>係数!M80</f>
        <v>0</v>
      </c>
      <c r="S80" s="459" t="s">
        <v>1946</v>
      </c>
      <c r="T80" s="457">
        <f t="shared" ca="1" si="30"/>
        <v>0</v>
      </c>
      <c r="U80" s="457">
        <f t="shared" ca="1" si="31"/>
        <v>0</v>
      </c>
      <c r="V80" s="457">
        <f t="shared" ca="1" si="32"/>
        <v>0</v>
      </c>
      <c r="W80" s="457">
        <f t="shared" ca="1" si="33"/>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26"/>
        <v>0</v>
      </c>
      <c r="K81" s="502">
        <f ca="1">INDIRECT($U$17&amp;"!"&amp;$P$17&amp;ROW('使用量_1,2'!Q81))</f>
        <v>0</v>
      </c>
      <c r="L81" s="454" t="str">
        <f t="shared" si="27"/>
        <v>t</v>
      </c>
      <c r="M81" s="456">
        <f t="shared" ca="1" si="28"/>
        <v>0</v>
      </c>
      <c r="N81" s="457">
        <f t="shared" ca="1" si="29"/>
        <v>0</v>
      </c>
      <c r="O81" s="458">
        <f>係数!J81</f>
        <v>0</v>
      </c>
      <c r="P81" s="458">
        <f>係数!K81</f>
        <v>0</v>
      </c>
      <c r="Q81" s="458">
        <f>係数!L81</f>
        <v>0</v>
      </c>
      <c r="R81" s="458">
        <f>係数!M81</f>
        <v>0</v>
      </c>
      <c r="S81" s="459" t="s">
        <v>1946</v>
      </c>
      <c r="T81" s="457">
        <f t="shared" ca="1" si="30"/>
        <v>0</v>
      </c>
      <c r="U81" s="457">
        <f t="shared" ca="1" si="31"/>
        <v>0</v>
      </c>
      <c r="V81" s="457">
        <f t="shared" ca="1" si="32"/>
        <v>0</v>
      </c>
      <c r="W81" s="457">
        <f t="shared" ca="1" si="33"/>
        <v>0</v>
      </c>
    </row>
    <row r="82" spans="2:23" ht="15.75" customHeight="1">
      <c r="B82" s="493"/>
      <c r="C82" s="2341" t="s">
        <v>3455</v>
      </c>
      <c r="D82" s="2342"/>
      <c r="E82" s="2342"/>
      <c r="F82" s="2343"/>
      <c r="G82" s="502">
        <f ca="1">INDIRECT($T$17&amp;"!"&amp;$P$17&amp;ROW('使用量_1,2'!M82))</f>
        <v>0</v>
      </c>
      <c r="H82" s="454" t="str">
        <f>係数!I82</f>
        <v>t</v>
      </c>
      <c r="I82" s="462">
        <f>係数!G82</f>
        <v>142</v>
      </c>
      <c r="J82" s="510">
        <f ca="1">G82*I82</f>
        <v>0</v>
      </c>
      <c r="K82" s="502">
        <f ca="1">INDIRECT($U$17&amp;"!"&amp;$P$17&amp;ROW('使用量_1,2'!Q82))</f>
        <v>0</v>
      </c>
      <c r="L82" s="454" t="str">
        <f t="shared" si="27"/>
        <v>t</v>
      </c>
      <c r="M82" s="456">
        <f ca="1">K82*I82</f>
        <v>0</v>
      </c>
      <c r="N82" s="457">
        <f t="shared" ca="1" si="29"/>
        <v>0</v>
      </c>
      <c r="O82" s="458">
        <f>係数!J82</f>
        <v>0</v>
      </c>
      <c r="P82" s="458">
        <f>係数!K82</f>
        <v>0</v>
      </c>
      <c r="Q82" s="458">
        <f>係数!L82</f>
        <v>0</v>
      </c>
      <c r="R82" s="458">
        <f>係数!M82</f>
        <v>0</v>
      </c>
      <c r="S82" s="459" t="s">
        <v>1946</v>
      </c>
      <c r="T82" s="457">
        <f t="shared" ca="1" si="30"/>
        <v>0</v>
      </c>
      <c r="U82" s="457">
        <f t="shared" ca="1" si="31"/>
        <v>0</v>
      </c>
      <c r="V82" s="457">
        <f t="shared" ca="1" si="32"/>
        <v>0</v>
      </c>
      <c r="W82" s="457">
        <f t="shared" ca="1" si="33"/>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26"/>
        <v>0</v>
      </c>
      <c r="K83" s="502">
        <f ca="1">INDIRECT($U$17&amp;"!"&amp;$P$17&amp;ROW('使用量_1,2'!Q83))</f>
        <v>0</v>
      </c>
      <c r="L83" s="454" t="str">
        <f t="shared" si="27"/>
        <v>t</v>
      </c>
      <c r="M83" s="456">
        <f t="shared" ca="1" si="28"/>
        <v>0</v>
      </c>
      <c r="N83" s="457">
        <f t="shared" ca="1" si="29"/>
        <v>0</v>
      </c>
      <c r="O83" s="458">
        <f>係数!J83</f>
        <v>0</v>
      </c>
      <c r="P83" s="458">
        <f>係数!K83</f>
        <v>0</v>
      </c>
      <c r="Q83" s="458">
        <f>係数!L83</f>
        <v>0</v>
      </c>
      <c r="R83" s="458">
        <f>係数!M83</f>
        <v>0</v>
      </c>
      <c r="S83" s="459" t="s">
        <v>1946</v>
      </c>
      <c r="T83" s="457">
        <f t="shared" ca="1" si="30"/>
        <v>0</v>
      </c>
      <c r="U83" s="457">
        <f t="shared" ca="1" si="31"/>
        <v>0</v>
      </c>
      <c r="V83" s="457">
        <f t="shared" ca="1" si="32"/>
        <v>0</v>
      </c>
      <c r="W83" s="457">
        <f t="shared" ca="1" si="33"/>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26"/>
        <v>0</v>
      </c>
      <c r="K84" s="502">
        <f ca="1">INDIRECT($U$17&amp;"!"&amp;$P$17&amp;ROW('使用量_1,2'!Q84))</f>
        <v>0</v>
      </c>
      <c r="L84" s="454" t="str">
        <f t="shared" si="27"/>
        <v>GJ</v>
      </c>
      <c r="M84" s="456">
        <f t="shared" ca="1" si="28"/>
        <v>0</v>
      </c>
      <c r="N84" s="457">
        <f ca="1">J84-M84</f>
        <v>0</v>
      </c>
      <c r="O84" s="458">
        <f>係数!J84</f>
        <v>0</v>
      </c>
      <c r="P84" s="458">
        <f>係数!K84</f>
        <v>0</v>
      </c>
      <c r="Q84" s="458">
        <f>係数!L84</f>
        <v>0</v>
      </c>
      <c r="R84" s="458">
        <f>係数!M84</f>
        <v>0</v>
      </c>
      <c r="S84" s="459" t="s">
        <v>1946</v>
      </c>
      <c r="T84" s="457">
        <f ca="1">$N84*O84*44/12</f>
        <v>0</v>
      </c>
      <c r="U84" s="457">
        <f t="shared" ca="1" si="31"/>
        <v>0</v>
      </c>
      <c r="V84" s="457">
        <f t="shared" ca="1" si="32"/>
        <v>0</v>
      </c>
      <c r="W84" s="457">
        <f t="shared" ca="1" si="33"/>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26"/>
        <v>0</v>
      </c>
      <c r="K85" s="502">
        <f ca="1">INDIRECT($U$17&amp;"!"&amp;$P$17&amp;ROW('使用量_1,2'!Q85))</f>
        <v>0</v>
      </c>
      <c r="L85" s="454" t="str">
        <f t="shared" si="27"/>
        <v>GJ</v>
      </c>
      <c r="M85" s="456">
        <f t="shared" ca="1" si="28"/>
        <v>0</v>
      </c>
      <c r="N85" s="457">
        <f t="shared" ca="1" si="29"/>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34">$G87*P87</f>
        <v>0</v>
      </c>
      <c r="V87" s="460">
        <f t="shared" ca="1" si="34"/>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 si="35">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ca="1">IF($E89="","",$G89*P89)</f>
        <v/>
      </c>
      <c r="V89" s="460" t="str">
        <f t="shared" ref="V89:W89" ca="1" si="36">IF($E89="","",$G89*Q89)</f>
        <v/>
      </c>
      <c r="W89" s="460" t="str">
        <f t="shared" ca="1" si="36"/>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37">G90*I90</f>
        <v>0</v>
      </c>
      <c r="K90" s="1349"/>
      <c r="L90" s="454" t="str">
        <f t="shared" ref="L90:L102" si="38">H90</f>
        <v>GJ</v>
      </c>
      <c r="M90" s="1348"/>
      <c r="N90" s="457">
        <f t="shared" ref="N90:N102" ca="1" si="39">+J90</f>
        <v>0</v>
      </c>
      <c r="O90" s="458" t="str">
        <f ca="1">係数!J90</f>
        <v/>
      </c>
      <c r="P90" s="458" t="str">
        <f ca="1">係数!K90</f>
        <v/>
      </c>
      <c r="Q90" s="458" t="str">
        <f ca="1">係数!L90</f>
        <v/>
      </c>
      <c r="R90" s="458" t="str">
        <f ca="1">係数!M90</f>
        <v/>
      </c>
      <c r="S90" s="469" t="s">
        <v>3640</v>
      </c>
      <c r="T90" s="1211" t="str">
        <f ca="1">IF($E89="","",$G90*O90)</f>
        <v/>
      </c>
      <c r="U90" s="1211" t="str">
        <f t="shared" ref="U90:W90" ca="1" si="40">IF($E89="","",$G90*P90)</f>
        <v/>
      </c>
      <c r="V90" s="1211" t="str">
        <f t="shared" ca="1" si="40"/>
        <v/>
      </c>
      <c r="W90" s="1211" t="str">
        <f t="shared" ca="1" si="40"/>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37"/>
        <v>0</v>
      </c>
      <c r="K91" s="1349"/>
      <c r="L91" s="454" t="str">
        <f t="shared" si="38"/>
        <v>GJ</v>
      </c>
      <c r="M91" s="1348"/>
      <c r="N91" s="457">
        <f t="shared" ca="1" si="39"/>
        <v>0</v>
      </c>
      <c r="O91" s="458" t="str">
        <f ca="1">係数!J91</f>
        <v/>
      </c>
      <c r="P91" s="458" t="str">
        <f ca="1">係数!K91</f>
        <v/>
      </c>
      <c r="Q91" s="458" t="str">
        <f ca="1">係数!L91</f>
        <v/>
      </c>
      <c r="R91" s="458" t="str">
        <f ca="1">係数!M91</f>
        <v/>
      </c>
      <c r="S91" s="469" t="s">
        <v>3640</v>
      </c>
      <c r="T91" s="1211" t="str">
        <f ca="1">IF($E89="","",$G91*O91)</f>
        <v/>
      </c>
      <c r="U91" s="1211" t="str">
        <f t="shared" ref="U91:W91" ca="1" si="41">IF($E89="","",$G91*P91)</f>
        <v/>
      </c>
      <c r="V91" s="1211" t="str">
        <f t="shared" ca="1" si="41"/>
        <v/>
      </c>
      <c r="W91" s="1211" t="str">
        <f t="shared" ca="1" si="41"/>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37"/>
        <v>0</v>
      </c>
      <c r="K92" s="1349"/>
      <c r="L92" s="454" t="str">
        <f t="shared" si="38"/>
        <v>GJ</v>
      </c>
      <c r="M92" s="1348"/>
      <c r="N92" s="457">
        <f t="shared" ca="1" si="39"/>
        <v>0</v>
      </c>
      <c r="O92" s="458" t="str">
        <f ca="1">係数!J92</f>
        <v/>
      </c>
      <c r="P92" s="458" t="str">
        <f ca="1">係数!K92</f>
        <v/>
      </c>
      <c r="Q92" s="458" t="str">
        <f ca="1">係数!L92</f>
        <v/>
      </c>
      <c r="R92" s="458" t="str">
        <f ca="1">係数!M92</f>
        <v/>
      </c>
      <c r="S92" s="469" t="s">
        <v>3640</v>
      </c>
      <c r="T92" s="460" t="str">
        <f ca="1">IF($E92="","",$G92*O92)</f>
        <v/>
      </c>
      <c r="U92" s="460" t="str">
        <f t="shared" ref="U92:W92" ca="1" si="42">IF($E92="","",$G92*P92)</f>
        <v/>
      </c>
      <c r="V92" s="460" t="str">
        <f t="shared" ca="1" si="42"/>
        <v/>
      </c>
      <c r="W92" s="460" t="str">
        <f t="shared" ca="1" si="42"/>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37"/>
        <v>0</v>
      </c>
      <c r="K93" s="1349"/>
      <c r="L93" s="454" t="str">
        <f t="shared" si="38"/>
        <v>GJ</v>
      </c>
      <c r="M93" s="1348"/>
      <c r="N93" s="457">
        <f t="shared" ca="1" si="39"/>
        <v>0</v>
      </c>
      <c r="O93" s="458" t="str">
        <f ca="1">係数!J93</f>
        <v/>
      </c>
      <c r="P93" s="458" t="str">
        <f ca="1">係数!K93</f>
        <v/>
      </c>
      <c r="Q93" s="458" t="str">
        <f ca="1">係数!L93</f>
        <v/>
      </c>
      <c r="R93" s="458" t="str">
        <f ca="1">係数!M93</f>
        <v/>
      </c>
      <c r="S93" s="469" t="s">
        <v>3640</v>
      </c>
      <c r="T93" s="1211" t="str">
        <f ca="1">IF($E92="","",$G93*O93)</f>
        <v/>
      </c>
      <c r="U93" s="1211" t="str">
        <f t="shared" ref="U93:W93" ca="1" si="43">IF($E92="","",$G93*P93)</f>
        <v/>
      </c>
      <c r="V93" s="1211" t="str">
        <f t="shared" ca="1" si="43"/>
        <v/>
      </c>
      <c r="W93" s="1211" t="str">
        <f t="shared" ca="1" si="43"/>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37"/>
        <v>0</v>
      </c>
      <c r="K94" s="1349"/>
      <c r="L94" s="454" t="str">
        <f t="shared" si="38"/>
        <v>GJ</v>
      </c>
      <c r="M94" s="1348"/>
      <c r="N94" s="457">
        <f t="shared" ca="1" si="39"/>
        <v>0</v>
      </c>
      <c r="O94" s="458" t="str">
        <f ca="1">係数!J94</f>
        <v/>
      </c>
      <c r="P94" s="458" t="str">
        <f ca="1">係数!K94</f>
        <v/>
      </c>
      <c r="Q94" s="458" t="str">
        <f ca="1">係数!L94</f>
        <v/>
      </c>
      <c r="R94" s="458" t="str">
        <f ca="1">係数!M94</f>
        <v/>
      </c>
      <c r="S94" s="469" t="s">
        <v>3640</v>
      </c>
      <c r="T94" s="1211" t="str">
        <f ca="1">IF($E92="","",$G94*O94)</f>
        <v/>
      </c>
      <c r="U94" s="1211" t="str">
        <f t="shared" ref="U94:W94" ca="1" si="44">IF($E92="","",$G94*P94)</f>
        <v/>
      </c>
      <c r="V94" s="1211" t="str">
        <f t="shared" ca="1" si="44"/>
        <v/>
      </c>
      <c r="W94" s="1211" t="str">
        <f t="shared" ca="1" si="44"/>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37"/>
        <v>0</v>
      </c>
      <c r="K95" s="1349"/>
      <c r="L95" s="454" t="str">
        <f t="shared" si="38"/>
        <v>GJ</v>
      </c>
      <c r="M95" s="1348"/>
      <c r="N95" s="457">
        <f t="shared" ca="1" si="39"/>
        <v>0</v>
      </c>
      <c r="O95" s="458" t="str">
        <f ca="1">係数!J95</f>
        <v/>
      </c>
      <c r="P95" s="458" t="str">
        <f ca="1">係数!K95</f>
        <v/>
      </c>
      <c r="Q95" s="458" t="str">
        <f ca="1">係数!L95</f>
        <v/>
      </c>
      <c r="R95" s="458" t="str">
        <f ca="1">係数!M95</f>
        <v/>
      </c>
      <c r="S95" s="469" t="s">
        <v>3640</v>
      </c>
      <c r="T95" s="460" t="str">
        <f ca="1">IF($E95="","",$G95*O95)</f>
        <v/>
      </c>
      <c r="U95" s="460" t="str">
        <f t="shared" ref="U95:W95" ca="1" si="45">IF($E95="","",$G95*P95)</f>
        <v/>
      </c>
      <c r="V95" s="460" t="str">
        <f t="shared" ca="1" si="45"/>
        <v/>
      </c>
      <c r="W95" s="460" t="str">
        <f t="shared" ca="1" si="45"/>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37"/>
        <v>0</v>
      </c>
      <c r="K96" s="1349"/>
      <c r="L96" s="454" t="str">
        <f t="shared" si="38"/>
        <v>GJ</v>
      </c>
      <c r="M96" s="1348"/>
      <c r="N96" s="457">
        <f t="shared" ca="1" si="39"/>
        <v>0</v>
      </c>
      <c r="O96" s="458" t="str">
        <f ca="1">係数!J96</f>
        <v/>
      </c>
      <c r="P96" s="458" t="str">
        <f ca="1">係数!K96</f>
        <v/>
      </c>
      <c r="Q96" s="458" t="str">
        <f ca="1">係数!L96</f>
        <v/>
      </c>
      <c r="R96" s="458" t="str">
        <f ca="1">係数!M96</f>
        <v/>
      </c>
      <c r="S96" s="469" t="s">
        <v>3640</v>
      </c>
      <c r="T96" s="1211" t="str">
        <f ca="1">IF($E95="","",$G96*O96)</f>
        <v/>
      </c>
      <c r="U96" s="1211" t="str">
        <f t="shared" ref="U96:W96" ca="1" si="46">IF($E95="","",$G96*P96)</f>
        <v/>
      </c>
      <c r="V96" s="1211" t="str">
        <f t="shared" ca="1" si="46"/>
        <v/>
      </c>
      <c r="W96" s="1211" t="str">
        <f t="shared" ca="1" si="46"/>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37"/>
        <v>0</v>
      </c>
      <c r="K97" s="1349"/>
      <c r="L97" s="454" t="str">
        <f t="shared" si="38"/>
        <v>GJ</v>
      </c>
      <c r="M97" s="1348"/>
      <c r="N97" s="457">
        <f t="shared" ca="1" si="39"/>
        <v>0</v>
      </c>
      <c r="O97" s="458" t="str">
        <f ca="1">係数!J97</f>
        <v/>
      </c>
      <c r="P97" s="458" t="str">
        <f ca="1">係数!K97</f>
        <v/>
      </c>
      <c r="Q97" s="458" t="str">
        <f ca="1">係数!L97</f>
        <v/>
      </c>
      <c r="R97" s="458" t="str">
        <f ca="1">係数!M97</f>
        <v/>
      </c>
      <c r="S97" s="469" t="s">
        <v>3640</v>
      </c>
      <c r="T97" s="1211" t="str">
        <f ca="1">IF($E95="","",$G97*O97)</f>
        <v/>
      </c>
      <c r="U97" s="1211" t="str">
        <f t="shared" ref="U97:W97" ca="1" si="47">IF($E95="","",$G97*P97)</f>
        <v/>
      </c>
      <c r="V97" s="1211" t="str">
        <f t="shared" ca="1" si="47"/>
        <v/>
      </c>
      <c r="W97" s="1211" t="str">
        <f t="shared" ca="1" si="47"/>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37"/>
        <v>0</v>
      </c>
      <c r="K98" s="1349"/>
      <c r="L98" s="454" t="str">
        <f t="shared" si="38"/>
        <v>GJ</v>
      </c>
      <c r="M98" s="1348"/>
      <c r="N98" s="457">
        <f t="shared" ca="1" si="39"/>
        <v>0</v>
      </c>
      <c r="O98" s="458" t="str">
        <f ca="1">係数!J98</f>
        <v/>
      </c>
      <c r="P98" s="458" t="str">
        <f ca="1">係数!K98</f>
        <v/>
      </c>
      <c r="Q98" s="458" t="str">
        <f ca="1">係数!L98</f>
        <v/>
      </c>
      <c r="R98" s="458" t="str">
        <f ca="1">係数!M98</f>
        <v/>
      </c>
      <c r="S98" s="469" t="s">
        <v>3640</v>
      </c>
      <c r="T98" s="460" t="str">
        <f ca="1">IF($E98="","",$G98*O98)</f>
        <v/>
      </c>
      <c r="U98" s="460" t="str">
        <f t="shared" ref="U98:W98" ca="1" si="48">IF($E98="","",$G98*P98)</f>
        <v/>
      </c>
      <c r="V98" s="460" t="str">
        <f t="shared" ca="1" si="48"/>
        <v/>
      </c>
      <c r="W98" s="460" t="str">
        <f t="shared" ca="1" si="48"/>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37"/>
        <v>0</v>
      </c>
      <c r="K99" s="1349"/>
      <c r="L99" s="454" t="str">
        <f t="shared" si="38"/>
        <v>GJ</v>
      </c>
      <c r="M99" s="1348"/>
      <c r="N99" s="457">
        <f t="shared" ca="1" si="39"/>
        <v>0</v>
      </c>
      <c r="O99" s="458" t="str">
        <f ca="1">係数!J99</f>
        <v/>
      </c>
      <c r="P99" s="458" t="str">
        <f ca="1">係数!K99</f>
        <v/>
      </c>
      <c r="Q99" s="458" t="str">
        <f ca="1">係数!L99</f>
        <v/>
      </c>
      <c r="R99" s="458" t="str">
        <f ca="1">係数!M99</f>
        <v/>
      </c>
      <c r="S99" s="469" t="s">
        <v>3640</v>
      </c>
      <c r="T99" s="1211" t="str">
        <f ca="1">IF($E98="","",$G99*O99)</f>
        <v/>
      </c>
      <c r="U99" s="1211" t="str">
        <f t="shared" ref="U99:W99" ca="1" si="49">IF($E98="","",$G99*P99)</f>
        <v/>
      </c>
      <c r="V99" s="1211" t="str">
        <f t="shared" ca="1" si="49"/>
        <v/>
      </c>
      <c r="W99" s="1211" t="str">
        <f t="shared" ca="1" si="49"/>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37"/>
        <v>0</v>
      </c>
      <c r="K100" s="1349"/>
      <c r="L100" s="454" t="str">
        <f t="shared" si="38"/>
        <v>GJ</v>
      </c>
      <c r="M100" s="1348"/>
      <c r="N100" s="457">
        <f t="shared" ca="1" si="39"/>
        <v>0</v>
      </c>
      <c r="O100" s="458" t="str">
        <f ca="1">係数!J100</f>
        <v/>
      </c>
      <c r="P100" s="458" t="str">
        <f ca="1">係数!K100</f>
        <v/>
      </c>
      <c r="Q100" s="458" t="str">
        <f ca="1">係数!L100</f>
        <v/>
      </c>
      <c r="R100" s="458" t="str">
        <f ca="1">係数!M100</f>
        <v/>
      </c>
      <c r="S100" s="469" t="s">
        <v>3640</v>
      </c>
      <c r="T100" s="1211" t="str">
        <f ca="1">IF($E98="","",$G100*O100)</f>
        <v/>
      </c>
      <c r="U100" s="1211" t="str">
        <f t="shared" ref="U100:W100" ca="1" si="50">IF($E98="","",$G100*P100)</f>
        <v/>
      </c>
      <c r="V100" s="1211" t="str">
        <f t="shared" ca="1" si="50"/>
        <v/>
      </c>
      <c r="W100" s="1211" t="str">
        <f t="shared" ca="1" si="50"/>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37"/>
        <v>0</v>
      </c>
      <c r="K101" s="1349"/>
      <c r="L101" s="454" t="str">
        <f t="shared" si="38"/>
        <v>GJ</v>
      </c>
      <c r="M101" s="1348"/>
      <c r="N101" s="457">
        <f t="shared" ca="1" si="39"/>
        <v>0</v>
      </c>
      <c r="O101" s="458">
        <f>係数!J101</f>
        <v>0</v>
      </c>
      <c r="P101" s="458">
        <f>係数!K101</f>
        <v>0</v>
      </c>
      <c r="Q101" s="458">
        <f>係数!L101</f>
        <v>0</v>
      </c>
      <c r="R101" s="458">
        <f>係数!M101</f>
        <v>0</v>
      </c>
      <c r="S101" s="469" t="s">
        <v>3640</v>
      </c>
      <c r="T101" s="460">
        <f ca="1">$G101*O101</f>
        <v>0</v>
      </c>
      <c r="U101" s="460">
        <f t="shared" ref="U101:W102" ca="1" si="51">$G101*P101</f>
        <v>0</v>
      </c>
      <c r="V101" s="460">
        <f t="shared" ca="1" si="51"/>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37"/>
        <v>0</v>
      </c>
      <c r="K102" s="1349"/>
      <c r="L102" s="454" t="str">
        <f t="shared" si="38"/>
        <v>GJ</v>
      </c>
      <c r="M102" s="1348"/>
      <c r="N102" s="457">
        <f t="shared" ca="1" si="39"/>
        <v>0</v>
      </c>
      <c r="O102" s="458">
        <f>係数!J102</f>
        <v>0</v>
      </c>
      <c r="P102" s="458">
        <f>係数!K102</f>
        <v>0</v>
      </c>
      <c r="Q102" s="458">
        <f>係数!L102</f>
        <v>0</v>
      </c>
      <c r="R102" s="458">
        <f>係数!M102</f>
        <v>0</v>
      </c>
      <c r="S102" s="469" t="s">
        <v>3640</v>
      </c>
      <c r="T102" s="460">
        <f ca="1">$G102*O102</f>
        <v>0</v>
      </c>
      <c r="U102" s="460">
        <f t="shared" ca="1" si="51"/>
        <v>0</v>
      </c>
      <c r="V102" s="460">
        <f t="shared" ca="1" si="51"/>
        <v>0</v>
      </c>
      <c r="W102" s="460">
        <f t="shared" ca="1" si="51"/>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52">SUM(U87:U102)</f>
        <v>0</v>
      </c>
      <c r="V103" s="468">
        <f t="shared" ca="1" si="52"/>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50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53">G106*I106</f>
        <v>0</v>
      </c>
      <c r="K106" s="502">
        <f ca="1">INDIRECT($U$17&amp;"!"&amp;$P$17&amp;ROW('使用量_1,2'!M106))</f>
        <v>0</v>
      </c>
      <c r="L106" s="454" t="str">
        <f t="shared" ref="L106:L124" si="54">H106</f>
        <v>千kWh</v>
      </c>
      <c r="M106" s="503">
        <f t="shared" ref="M106:M140" ca="1" si="55">K106*I106</f>
        <v>0</v>
      </c>
      <c r="N106" s="457">
        <f t="shared" ref="N106:N140" ca="1" si="56">+J106</f>
        <v>0</v>
      </c>
      <c r="O106" s="458" t="str">
        <f ca="1">係数!J106</f>
        <v/>
      </c>
      <c r="P106" s="458" t="str">
        <f ca="1">係数!K106</f>
        <v/>
      </c>
      <c r="Q106" s="458" t="str">
        <f ca="1">係数!L106</f>
        <v/>
      </c>
      <c r="R106" s="458" t="str">
        <f ca="1">係数!M106</f>
        <v/>
      </c>
      <c r="S106" s="469" t="s">
        <v>1976</v>
      </c>
      <c r="T106" s="1146" t="str">
        <f t="shared" ref="T106:T124" ca="1" si="57">IF($D106="","",($G106-K106)*O106*1000)</f>
        <v/>
      </c>
      <c r="U106" s="1146" t="str">
        <f t="shared" ref="U106:U124" ca="1" si="58">IF($D106="","",($G106-K106)*P106*1000)</f>
        <v/>
      </c>
      <c r="V106" s="1146" t="str">
        <f t="shared" ref="V106:V124" ca="1" si="59">IF($D106="","",($G106-K106)*Q106*1000)</f>
        <v/>
      </c>
      <c r="W106" s="1146" t="str">
        <f t="shared" ref="W106:W124" ca="1" si="60">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53"/>
        <v>0</v>
      </c>
      <c r="K107" s="502">
        <f ca="1">INDIRECT($U$17&amp;"!"&amp;$P$17&amp;ROW('使用量_1,2'!M107))</f>
        <v>0</v>
      </c>
      <c r="L107" s="454" t="str">
        <f t="shared" si="54"/>
        <v>千kWh</v>
      </c>
      <c r="M107" s="503">
        <f t="shared" ca="1" si="55"/>
        <v>0</v>
      </c>
      <c r="N107" s="457">
        <f t="shared" ca="1" si="56"/>
        <v>0</v>
      </c>
      <c r="O107" s="458" t="str">
        <f ca="1">係数!J107</f>
        <v/>
      </c>
      <c r="P107" s="458" t="str">
        <f ca="1">係数!K107</f>
        <v/>
      </c>
      <c r="Q107" s="458" t="str">
        <f ca="1">係数!L107</f>
        <v/>
      </c>
      <c r="R107" s="458" t="str">
        <f ca="1">係数!M107</f>
        <v/>
      </c>
      <c r="S107" s="469" t="s">
        <v>1976</v>
      </c>
      <c r="T107" s="1146" t="str">
        <f t="shared" ca="1" si="57"/>
        <v/>
      </c>
      <c r="U107" s="1146" t="str">
        <f t="shared" ca="1" si="58"/>
        <v/>
      </c>
      <c r="V107" s="1146" t="str">
        <f t="shared" ca="1" si="59"/>
        <v/>
      </c>
      <c r="W107" s="1146" t="str">
        <f t="shared" ca="1" si="60"/>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53"/>
        <v>0</v>
      </c>
      <c r="K108" s="502">
        <f ca="1">INDIRECT($U$17&amp;"!"&amp;$P$17&amp;ROW('使用量_1,2'!M108))</f>
        <v>0</v>
      </c>
      <c r="L108" s="454" t="str">
        <f t="shared" si="54"/>
        <v>千kWh</v>
      </c>
      <c r="M108" s="503">
        <f t="shared" ca="1" si="55"/>
        <v>0</v>
      </c>
      <c r="N108" s="457">
        <f t="shared" ca="1" si="56"/>
        <v>0</v>
      </c>
      <c r="O108" s="458" t="str">
        <f ca="1">係数!J108</f>
        <v/>
      </c>
      <c r="P108" s="458" t="str">
        <f ca="1">係数!K108</f>
        <v/>
      </c>
      <c r="Q108" s="458" t="str">
        <f ca="1">係数!L108</f>
        <v/>
      </c>
      <c r="R108" s="458" t="str">
        <f ca="1">係数!M108</f>
        <v/>
      </c>
      <c r="S108" s="469" t="s">
        <v>1976</v>
      </c>
      <c r="T108" s="1146" t="str">
        <f t="shared" ca="1" si="57"/>
        <v/>
      </c>
      <c r="U108" s="1146" t="str">
        <f t="shared" ca="1" si="58"/>
        <v/>
      </c>
      <c r="V108" s="1146" t="str">
        <f t="shared" ca="1" si="59"/>
        <v/>
      </c>
      <c r="W108" s="1146" t="str">
        <f t="shared" ca="1" si="60"/>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53"/>
        <v>0</v>
      </c>
      <c r="K109" s="502">
        <f ca="1">INDIRECT($U$17&amp;"!"&amp;$P$17&amp;ROW('使用量_1,2'!M109))</f>
        <v>0</v>
      </c>
      <c r="L109" s="454" t="str">
        <f t="shared" si="54"/>
        <v>千kWh</v>
      </c>
      <c r="M109" s="503">
        <f t="shared" ca="1" si="55"/>
        <v>0</v>
      </c>
      <c r="N109" s="457">
        <f t="shared" ca="1" si="56"/>
        <v>0</v>
      </c>
      <c r="O109" s="458" t="str">
        <f ca="1">係数!J109</f>
        <v/>
      </c>
      <c r="P109" s="458" t="str">
        <f ca="1">係数!K109</f>
        <v/>
      </c>
      <c r="Q109" s="458" t="str">
        <f ca="1">係数!L109</f>
        <v/>
      </c>
      <c r="R109" s="458" t="str">
        <f ca="1">係数!M109</f>
        <v/>
      </c>
      <c r="S109" s="469" t="s">
        <v>1976</v>
      </c>
      <c r="T109" s="1146" t="str">
        <f t="shared" ca="1" si="57"/>
        <v/>
      </c>
      <c r="U109" s="1146" t="str">
        <f t="shared" ca="1" si="58"/>
        <v/>
      </c>
      <c r="V109" s="1146" t="str">
        <f t="shared" ca="1" si="59"/>
        <v/>
      </c>
      <c r="W109" s="1146" t="str">
        <f t="shared" ca="1" si="60"/>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53"/>
        <v>0</v>
      </c>
      <c r="K110" s="502">
        <f ca="1">INDIRECT($U$17&amp;"!"&amp;$P$17&amp;ROW('使用量_1,2'!M110))</f>
        <v>0</v>
      </c>
      <c r="L110" s="454" t="str">
        <f t="shared" si="54"/>
        <v>千kWh</v>
      </c>
      <c r="M110" s="503">
        <f t="shared" ca="1" si="55"/>
        <v>0</v>
      </c>
      <c r="N110" s="457">
        <f t="shared" ca="1" si="56"/>
        <v>0</v>
      </c>
      <c r="O110" s="458" t="str">
        <f ca="1">係数!J110</f>
        <v/>
      </c>
      <c r="P110" s="458" t="str">
        <f ca="1">係数!K110</f>
        <v/>
      </c>
      <c r="Q110" s="458" t="str">
        <f ca="1">係数!L110</f>
        <v/>
      </c>
      <c r="R110" s="458" t="str">
        <f ca="1">係数!M110</f>
        <v/>
      </c>
      <c r="S110" s="469" t="s">
        <v>1976</v>
      </c>
      <c r="T110" s="1146" t="str">
        <f t="shared" ca="1" si="57"/>
        <v/>
      </c>
      <c r="U110" s="1146" t="str">
        <f t="shared" ca="1" si="58"/>
        <v/>
      </c>
      <c r="V110" s="1146" t="str">
        <f t="shared" ca="1" si="59"/>
        <v/>
      </c>
      <c r="W110" s="1146" t="str">
        <f t="shared" ca="1" si="60"/>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53"/>
        <v>0</v>
      </c>
      <c r="K111" s="502">
        <f ca="1">INDIRECT($U$17&amp;"!"&amp;$P$17&amp;ROW('使用量_1,2'!M111))</f>
        <v>0</v>
      </c>
      <c r="L111" s="454" t="str">
        <f t="shared" si="54"/>
        <v>千kWh</v>
      </c>
      <c r="M111" s="503">
        <f t="shared" ca="1" si="55"/>
        <v>0</v>
      </c>
      <c r="N111" s="457">
        <f t="shared" ca="1" si="56"/>
        <v>0</v>
      </c>
      <c r="O111" s="458" t="str">
        <f ca="1">係数!J111</f>
        <v/>
      </c>
      <c r="P111" s="458" t="str">
        <f ca="1">係数!K111</f>
        <v/>
      </c>
      <c r="Q111" s="458" t="str">
        <f ca="1">係数!L111</f>
        <v/>
      </c>
      <c r="R111" s="458" t="str">
        <f ca="1">係数!M111</f>
        <v/>
      </c>
      <c r="S111" s="469" t="s">
        <v>1976</v>
      </c>
      <c r="T111" s="1146" t="str">
        <f t="shared" ca="1" si="57"/>
        <v/>
      </c>
      <c r="U111" s="1146" t="str">
        <f t="shared" ca="1" si="58"/>
        <v/>
      </c>
      <c r="V111" s="1146" t="str">
        <f t="shared" ca="1" si="59"/>
        <v/>
      </c>
      <c r="W111" s="1146" t="str">
        <f t="shared" ca="1" si="60"/>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53"/>
        <v>0</v>
      </c>
      <c r="K112" s="502">
        <f ca="1">INDIRECT($U$17&amp;"!"&amp;$P$17&amp;ROW('使用量_1,2'!M112))</f>
        <v>0</v>
      </c>
      <c r="L112" s="454" t="str">
        <f t="shared" si="54"/>
        <v>千kWh</v>
      </c>
      <c r="M112" s="503">
        <f t="shared" ca="1" si="55"/>
        <v>0</v>
      </c>
      <c r="N112" s="457">
        <f t="shared" ca="1" si="56"/>
        <v>0</v>
      </c>
      <c r="O112" s="458" t="str">
        <f ca="1">係数!J112</f>
        <v/>
      </c>
      <c r="P112" s="458" t="str">
        <f ca="1">係数!K112</f>
        <v/>
      </c>
      <c r="Q112" s="458" t="str">
        <f ca="1">係数!L112</f>
        <v/>
      </c>
      <c r="R112" s="458" t="str">
        <f ca="1">係数!M112</f>
        <v/>
      </c>
      <c r="S112" s="469" t="s">
        <v>1976</v>
      </c>
      <c r="T112" s="1146" t="str">
        <f t="shared" ca="1" si="57"/>
        <v/>
      </c>
      <c r="U112" s="1146" t="str">
        <f t="shared" ca="1" si="58"/>
        <v/>
      </c>
      <c r="V112" s="1146" t="str">
        <f t="shared" ca="1" si="59"/>
        <v/>
      </c>
      <c r="W112" s="1146" t="str">
        <f t="shared" ca="1" si="60"/>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53"/>
        <v>0</v>
      </c>
      <c r="K113" s="502">
        <f ca="1">INDIRECT($U$17&amp;"!"&amp;$P$17&amp;ROW('使用量_1,2'!M113))</f>
        <v>0</v>
      </c>
      <c r="L113" s="454" t="str">
        <f t="shared" si="54"/>
        <v>千kWh</v>
      </c>
      <c r="M113" s="503">
        <f t="shared" ca="1" si="55"/>
        <v>0</v>
      </c>
      <c r="N113" s="457">
        <f t="shared" ca="1" si="56"/>
        <v>0</v>
      </c>
      <c r="O113" s="458" t="str">
        <f ca="1">係数!J113</f>
        <v/>
      </c>
      <c r="P113" s="458" t="str">
        <f ca="1">係数!K113</f>
        <v/>
      </c>
      <c r="Q113" s="458" t="str">
        <f ca="1">係数!L113</f>
        <v/>
      </c>
      <c r="R113" s="458" t="str">
        <f ca="1">係数!M113</f>
        <v/>
      </c>
      <c r="S113" s="469" t="s">
        <v>1976</v>
      </c>
      <c r="T113" s="1146" t="str">
        <f t="shared" ca="1" si="57"/>
        <v/>
      </c>
      <c r="U113" s="1146" t="str">
        <f t="shared" ca="1" si="58"/>
        <v/>
      </c>
      <c r="V113" s="1146" t="str">
        <f t="shared" ca="1" si="59"/>
        <v/>
      </c>
      <c r="W113" s="1146" t="str">
        <f t="shared" ca="1" si="60"/>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53"/>
        <v>0</v>
      </c>
      <c r="K114" s="502">
        <f ca="1">INDIRECT($U$17&amp;"!"&amp;$P$17&amp;ROW('使用量_1,2'!M114))</f>
        <v>0</v>
      </c>
      <c r="L114" s="454" t="str">
        <f t="shared" si="54"/>
        <v>千kWh</v>
      </c>
      <c r="M114" s="503">
        <f t="shared" ca="1" si="55"/>
        <v>0</v>
      </c>
      <c r="N114" s="457">
        <f t="shared" ca="1" si="56"/>
        <v>0</v>
      </c>
      <c r="O114" s="458" t="str">
        <f ca="1">係数!J114</f>
        <v/>
      </c>
      <c r="P114" s="458" t="str">
        <f ca="1">係数!K114</f>
        <v/>
      </c>
      <c r="Q114" s="458" t="str">
        <f ca="1">係数!L114</f>
        <v/>
      </c>
      <c r="R114" s="458" t="str">
        <f ca="1">係数!M114</f>
        <v/>
      </c>
      <c r="S114" s="469" t="s">
        <v>1976</v>
      </c>
      <c r="T114" s="1146" t="str">
        <f t="shared" ca="1" si="57"/>
        <v/>
      </c>
      <c r="U114" s="1146" t="str">
        <f t="shared" ca="1" si="58"/>
        <v/>
      </c>
      <c r="V114" s="1146" t="str">
        <f t="shared" ca="1" si="59"/>
        <v/>
      </c>
      <c r="W114" s="1146" t="str">
        <f t="shared" ca="1" si="60"/>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53"/>
        <v>0</v>
      </c>
      <c r="K115" s="502">
        <f ca="1">INDIRECT($U$17&amp;"!"&amp;$P$17&amp;ROW('使用量_1,2'!M115))</f>
        <v>0</v>
      </c>
      <c r="L115" s="454" t="str">
        <f t="shared" si="54"/>
        <v>千kWh</v>
      </c>
      <c r="M115" s="503">
        <f t="shared" ca="1" si="55"/>
        <v>0</v>
      </c>
      <c r="N115" s="457">
        <f t="shared" ca="1" si="56"/>
        <v>0</v>
      </c>
      <c r="O115" s="458" t="str">
        <f ca="1">係数!J115</f>
        <v/>
      </c>
      <c r="P115" s="458" t="str">
        <f ca="1">係数!K115</f>
        <v/>
      </c>
      <c r="Q115" s="458" t="str">
        <f ca="1">係数!L115</f>
        <v/>
      </c>
      <c r="R115" s="458" t="str">
        <f ca="1">係数!M115</f>
        <v/>
      </c>
      <c r="S115" s="469" t="s">
        <v>1976</v>
      </c>
      <c r="T115" s="1146" t="str">
        <f t="shared" ca="1" si="57"/>
        <v/>
      </c>
      <c r="U115" s="1146" t="str">
        <f t="shared" ca="1" si="58"/>
        <v/>
      </c>
      <c r="V115" s="1146" t="str">
        <f t="shared" ca="1" si="59"/>
        <v/>
      </c>
      <c r="W115" s="1146" t="str">
        <f t="shared" ca="1" si="60"/>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53"/>
        <v>0</v>
      </c>
      <c r="K116" s="502">
        <f ca="1">INDIRECT($U$17&amp;"!"&amp;$P$17&amp;ROW('使用量_1,2'!M116))</f>
        <v>0</v>
      </c>
      <c r="L116" s="454" t="str">
        <f t="shared" si="54"/>
        <v>千kWh</v>
      </c>
      <c r="M116" s="503">
        <f t="shared" ca="1" si="55"/>
        <v>0</v>
      </c>
      <c r="N116" s="457">
        <f t="shared" ca="1" si="56"/>
        <v>0</v>
      </c>
      <c r="O116" s="458" t="str">
        <f ca="1">係数!J116</f>
        <v/>
      </c>
      <c r="P116" s="458" t="str">
        <f ca="1">係数!K116</f>
        <v/>
      </c>
      <c r="Q116" s="458" t="str">
        <f ca="1">係数!L116</f>
        <v/>
      </c>
      <c r="R116" s="458" t="str">
        <f ca="1">係数!M116</f>
        <v/>
      </c>
      <c r="S116" s="469" t="s">
        <v>1976</v>
      </c>
      <c r="T116" s="1146" t="str">
        <f t="shared" ca="1" si="57"/>
        <v/>
      </c>
      <c r="U116" s="1146" t="str">
        <f t="shared" ca="1" si="58"/>
        <v/>
      </c>
      <c r="V116" s="1146" t="str">
        <f t="shared" ca="1" si="59"/>
        <v/>
      </c>
      <c r="W116" s="1146" t="str">
        <f t="shared" ca="1" si="60"/>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53"/>
        <v>0</v>
      </c>
      <c r="K117" s="502">
        <f ca="1">INDIRECT($U$17&amp;"!"&amp;$P$17&amp;ROW('使用量_1,2'!M117))</f>
        <v>0</v>
      </c>
      <c r="L117" s="454" t="str">
        <f t="shared" si="54"/>
        <v>千kWh</v>
      </c>
      <c r="M117" s="503">
        <f t="shared" ca="1" si="55"/>
        <v>0</v>
      </c>
      <c r="N117" s="457">
        <f t="shared" ca="1" si="56"/>
        <v>0</v>
      </c>
      <c r="O117" s="458" t="str">
        <f ca="1">係数!J117</f>
        <v/>
      </c>
      <c r="P117" s="458" t="str">
        <f ca="1">係数!K117</f>
        <v/>
      </c>
      <c r="Q117" s="458" t="str">
        <f ca="1">係数!L117</f>
        <v/>
      </c>
      <c r="R117" s="458" t="str">
        <f ca="1">係数!M117</f>
        <v/>
      </c>
      <c r="S117" s="469" t="s">
        <v>1976</v>
      </c>
      <c r="T117" s="1146" t="str">
        <f t="shared" ca="1" si="57"/>
        <v/>
      </c>
      <c r="U117" s="1146" t="str">
        <f t="shared" ca="1" si="58"/>
        <v/>
      </c>
      <c r="V117" s="1146" t="str">
        <f t="shared" ca="1" si="59"/>
        <v/>
      </c>
      <c r="W117" s="1146" t="str">
        <f t="shared" ca="1" si="60"/>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53"/>
        <v>0</v>
      </c>
      <c r="K118" s="502">
        <f ca="1">INDIRECT($U$17&amp;"!"&amp;$P$17&amp;ROW('使用量_1,2'!M118))</f>
        <v>0</v>
      </c>
      <c r="L118" s="454" t="str">
        <f t="shared" si="54"/>
        <v>千kWh</v>
      </c>
      <c r="M118" s="503">
        <f t="shared" ca="1" si="55"/>
        <v>0</v>
      </c>
      <c r="N118" s="457">
        <f t="shared" ca="1" si="56"/>
        <v>0</v>
      </c>
      <c r="O118" s="458" t="str">
        <f ca="1">係数!J118</f>
        <v/>
      </c>
      <c r="P118" s="458" t="str">
        <f ca="1">係数!K118</f>
        <v/>
      </c>
      <c r="Q118" s="458" t="str">
        <f ca="1">係数!L118</f>
        <v/>
      </c>
      <c r="R118" s="458" t="str">
        <f ca="1">係数!M118</f>
        <v/>
      </c>
      <c r="S118" s="469" t="s">
        <v>1976</v>
      </c>
      <c r="T118" s="1146" t="str">
        <f t="shared" ca="1" si="57"/>
        <v/>
      </c>
      <c r="U118" s="1146" t="str">
        <f t="shared" ca="1" si="58"/>
        <v/>
      </c>
      <c r="V118" s="1146" t="str">
        <f t="shared" ca="1" si="59"/>
        <v/>
      </c>
      <c r="W118" s="1146" t="str">
        <f t="shared" ca="1" si="60"/>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53"/>
        <v>0</v>
      </c>
      <c r="K119" s="502">
        <f ca="1">INDIRECT($U$17&amp;"!"&amp;$P$17&amp;ROW('使用量_1,2'!M119))</f>
        <v>0</v>
      </c>
      <c r="L119" s="454" t="str">
        <f t="shared" si="54"/>
        <v>千kWh</v>
      </c>
      <c r="M119" s="503">
        <f t="shared" ca="1" si="55"/>
        <v>0</v>
      </c>
      <c r="N119" s="457">
        <f t="shared" ca="1" si="56"/>
        <v>0</v>
      </c>
      <c r="O119" s="458" t="str">
        <f ca="1">係数!J119</f>
        <v/>
      </c>
      <c r="P119" s="458" t="str">
        <f ca="1">係数!K119</f>
        <v/>
      </c>
      <c r="Q119" s="458" t="str">
        <f ca="1">係数!L119</f>
        <v/>
      </c>
      <c r="R119" s="458" t="str">
        <f ca="1">係数!M119</f>
        <v/>
      </c>
      <c r="S119" s="469" t="s">
        <v>1976</v>
      </c>
      <c r="T119" s="1146" t="str">
        <f t="shared" ca="1" si="57"/>
        <v/>
      </c>
      <c r="U119" s="1146" t="str">
        <f t="shared" ca="1" si="58"/>
        <v/>
      </c>
      <c r="V119" s="1146" t="str">
        <f t="shared" ca="1" si="59"/>
        <v/>
      </c>
      <c r="W119" s="1146" t="str">
        <f t="shared" ca="1" si="60"/>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53"/>
        <v>0</v>
      </c>
      <c r="K120" s="502">
        <f ca="1">INDIRECT($U$17&amp;"!"&amp;$P$17&amp;ROW('使用量_1,2'!M120))</f>
        <v>0</v>
      </c>
      <c r="L120" s="454" t="str">
        <f t="shared" si="54"/>
        <v>千kWh</v>
      </c>
      <c r="M120" s="503">
        <f t="shared" ca="1" si="55"/>
        <v>0</v>
      </c>
      <c r="N120" s="457">
        <f t="shared" ca="1" si="56"/>
        <v>0</v>
      </c>
      <c r="O120" s="458" t="str">
        <f ca="1">係数!J120</f>
        <v/>
      </c>
      <c r="P120" s="458" t="str">
        <f ca="1">係数!K120</f>
        <v/>
      </c>
      <c r="Q120" s="458" t="str">
        <f ca="1">係数!L120</f>
        <v/>
      </c>
      <c r="R120" s="458" t="str">
        <f ca="1">係数!M120</f>
        <v/>
      </c>
      <c r="S120" s="469" t="s">
        <v>1976</v>
      </c>
      <c r="T120" s="1146" t="str">
        <f t="shared" ca="1" si="57"/>
        <v/>
      </c>
      <c r="U120" s="1146" t="str">
        <f t="shared" ca="1" si="58"/>
        <v/>
      </c>
      <c r="V120" s="1146" t="str">
        <f t="shared" ca="1" si="59"/>
        <v/>
      </c>
      <c r="W120" s="1146" t="str">
        <f t="shared" ca="1" si="60"/>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53"/>
        <v>0</v>
      </c>
      <c r="K121" s="502">
        <f ca="1">INDIRECT($U$17&amp;"!"&amp;$P$17&amp;ROW('使用量_1,2'!M121))</f>
        <v>0</v>
      </c>
      <c r="L121" s="454" t="str">
        <f t="shared" si="54"/>
        <v>千kWh</v>
      </c>
      <c r="M121" s="503">
        <f t="shared" ca="1" si="55"/>
        <v>0</v>
      </c>
      <c r="N121" s="457">
        <f t="shared" ca="1" si="56"/>
        <v>0</v>
      </c>
      <c r="O121" s="458" t="str">
        <f ca="1">係数!J121</f>
        <v/>
      </c>
      <c r="P121" s="458" t="str">
        <f ca="1">係数!K121</f>
        <v/>
      </c>
      <c r="Q121" s="458" t="str">
        <f ca="1">係数!L121</f>
        <v/>
      </c>
      <c r="R121" s="458" t="str">
        <f ca="1">係数!M121</f>
        <v/>
      </c>
      <c r="S121" s="469" t="s">
        <v>1976</v>
      </c>
      <c r="T121" s="1146" t="str">
        <f t="shared" ca="1" si="57"/>
        <v/>
      </c>
      <c r="U121" s="1146" t="str">
        <f t="shared" ca="1" si="58"/>
        <v/>
      </c>
      <c r="V121" s="1146" t="str">
        <f t="shared" ca="1" si="59"/>
        <v/>
      </c>
      <c r="W121" s="1146" t="str">
        <f t="shared" ca="1" si="60"/>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53"/>
        <v>0</v>
      </c>
      <c r="K122" s="502">
        <f ca="1">INDIRECT($U$17&amp;"!"&amp;$P$17&amp;ROW('使用量_1,2'!M122))</f>
        <v>0</v>
      </c>
      <c r="L122" s="454" t="str">
        <f t="shared" si="54"/>
        <v>千kWh</v>
      </c>
      <c r="M122" s="503">
        <f t="shared" ca="1" si="55"/>
        <v>0</v>
      </c>
      <c r="N122" s="457">
        <f t="shared" ca="1" si="56"/>
        <v>0</v>
      </c>
      <c r="O122" s="458" t="str">
        <f ca="1">係数!J122</f>
        <v/>
      </c>
      <c r="P122" s="458" t="str">
        <f ca="1">係数!K122</f>
        <v/>
      </c>
      <c r="Q122" s="458" t="str">
        <f ca="1">係数!L122</f>
        <v/>
      </c>
      <c r="R122" s="458" t="str">
        <f ca="1">係数!M122</f>
        <v/>
      </c>
      <c r="S122" s="469" t="s">
        <v>1976</v>
      </c>
      <c r="T122" s="1146" t="str">
        <f t="shared" ca="1" si="57"/>
        <v/>
      </c>
      <c r="U122" s="1146" t="str">
        <f t="shared" ca="1" si="58"/>
        <v/>
      </c>
      <c r="V122" s="1146" t="str">
        <f t="shared" ca="1" si="59"/>
        <v/>
      </c>
      <c r="W122" s="1146" t="str">
        <f t="shared" ca="1" si="60"/>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53"/>
        <v>0</v>
      </c>
      <c r="K123" s="502">
        <f ca="1">INDIRECT($U$17&amp;"!"&amp;$P$17&amp;ROW('使用量_1,2'!M123))</f>
        <v>0</v>
      </c>
      <c r="L123" s="454" t="str">
        <f t="shared" si="54"/>
        <v>千kWh</v>
      </c>
      <c r="M123" s="503">
        <f t="shared" ca="1" si="55"/>
        <v>0</v>
      </c>
      <c r="N123" s="457">
        <f t="shared" ca="1" si="56"/>
        <v>0</v>
      </c>
      <c r="O123" s="458" t="str">
        <f ca="1">係数!J123</f>
        <v/>
      </c>
      <c r="P123" s="458" t="str">
        <f ca="1">係数!K123</f>
        <v/>
      </c>
      <c r="Q123" s="458" t="str">
        <f ca="1">係数!L123</f>
        <v/>
      </c>
      <c r="R123" s="458" t="str">
        <f ca="1">係数!M123</f>
        <v/>
      </c>
      <c r="S123" s="469" t="s">
        <v>1976</v>
      </c>
      <c r="T123" s="1146" t="str">
        <f t="shared" ca="1" si="57"/>
        <v/>
      </c>
      <c r="U123" s="1146" t="str">
        <f t="shared" ca="1" si="58"/>
        <v/>
      </c>
      <c r="V123" s="1146" t="str">
        <f t="shared" ca="1" si="59"/>
        <v/>
      </c>
      <c r="W123" s="1146" t="str">
        <f t="shared" ca="1" si="60"/>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53"/>
        <v>0</v>
      </c>
      <c r="K124" s="502">
        <f ca="1">INDIRECT($U$17&amp;"!"&amp;$P$17&amp;ROW('使用量_1,2'!M124))</f>
        <v>0</v>
      </c>
      <c r="L124" s="1221" t="str">
        <f t="shared" si="54"/>
        <v>千kWh</v>
      </c>
      <c r="M124" s="503">
        <f t="shared" ca="1" si="55"/>
        <v>0</v>
      </c>
      <c r="N124" s="501">
        <f t="shared" ca="1" si="56"/>
        <v>0</v>
      </c>
      <c r="O124" s="1204" t="str">
        <f ca="1">係数!J124</f>
        <v/>
      </c>
      <c r="P124" s="1204" t="str">
        <f ca="1">係数!K124</f>
        <v/>
      </c>
      <c r="Q124" s="1204" t="str">
        <f ca="1">係数!L124</f>
        <v/>
      </c>
      <c r="R124" s="1204" t="str">
        <f ca="1">係数!M124</f>
        <v/>
      </c>
      <c r="S124" s="469" t="s">
        <v>1976</v>
      </c>
      <c r="T124" s="1146" t="str">
        <f t="shared" ca="1" si="57"/>
        <v/>
      </c>
      <c r="U124" s="1146" t="str">
        <f t="shared" ca="1" si="58"/>
        <v/>
      </c>
      <c r="V124" s="1146" t="str">
        <f t="shared" ca="1" si="59"/>
        <v/>
      </c>
      <c r="W124" s="1146" t="str">
        <f t="shared" ca="1" si="60"/>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503">
        <f t="shared" ca="1" si="55"/>
        <v>0</v>
      </c>
      <c r="N126" s="501">
        <f t="shared" ca="1" si="56"/>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61">G127*I127</f>
        <v>0</v>
      </c>
      <c r="K127" s="502">
        <f ca="1">INDIRECT($U$17&amp;"!"&amp;$P$17&amp;ROW('使用量_1,2'!M127))</f>
        <v>0</v>
      </c>
      <c r="L127" s="454" t="str">
        <f t="shared" ref="L127:L130" si="62">H127</f>
        <v>千kWh</v>
      </c>
      <c r="M127" s="503">
        <f t="shared" ca="1" si="55"/>
        <v>0</v>
      </c>
      <c r="N127" s="501">
        <f t="shared" ca="1" si="56"/>
        <v>0</v>
      </c>
      <c r="O127" s="458">
        <f>係数!J127</f>
        <v>0</v>
      </c>
      <c r="P127" s="458">
        <f>係数!K127</f>
        <v>0</v>
      </c>
      <c r="Q127" s="458">
        <f>係数!L127</f>
        <v>0</v>
      </c>
      <c r="R127" s="458">
        <f>係数!M127</f>
        <v>0</v>
      </c>
      <c r="S127" s="469" t="s">
        <v>1976</v>
      </c>
      <c r="T127" s="1146">
        <f t="shared" ref="T127:T130" ca="1" si="63">IF($C127="","",($G127-K127)*O127*1000)</f>
        <v>0</v>
      </c>
      <c r="U127" s="1146">
        <f t="shared" ref="U127:U130" ca="1" si="64">IF($C127="","",($G127-K127)*P127*1000)</f>
        <v>0</v>
      </c>
      <c r="V127" s="1146">
        <f t="shared" ref="V127:V130" ca="1" si="65">IF($C127="","",($G127-K127)*Q127*1000)</f>
        <v>0</v>
      </c>
      <c r="W127" s="1146">
        <f t="shared" ref="W127:W130" ca="1" si="66">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61"/>
        <v>0</v>
      </c>
      <c r="K128" s="502">
        <f ca="1">INDIRECT($U$17&amp;"!"&amp;$P$17&amp;ROW('使用量_1,2'!M128))</f>
        <v>0</v>
      </c>
      <c r="L128" s="454" t="str">
        <f t="shared" si="62"/>
        <v>千kWh</v>
      </c>
      <c r="M128" s="503">
        <f t="shared" ca="1" si="55"/>
        <v>0</v>
      </c>
      <c r="N128" s="501">
        <f t="shared" ca="1" si="56"/>
        <v>0</v>
      </c>
      <c r="O128" s="458">
        <f>係数!J128</f>
        <v>0</v>
      </c>
      <c r="P128" s="458">
        <f>係数!K128</f>
        <v>0</v>
      </c>
      <c r="Q128" s="458">
        <f>係数!L128</f>
        <v>0</v>
      </c>
      <c r="R128" s="458">
        <f>係数!M128</f>
        <v>0</v>
      </c>
      <c r="S128" s="469" t="s">
        <v>1976</v>
      </c>
      <c r="T128" s="1146" t="str">
        <f t="shared" si="63"/>
        <v/>
      </c>
      <c r="U128" s="1146" t="str">
        <f t="shared" si="64"/>
        <v/>
      </c>
      <c r="V128" s="1146" t="str">
        <f t="shared" si="65"/>
        <v/>
      </c>
      <c r="W128" s="1146" t="str">
        <f t="shared" si="66"/>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61"/>
        <v>0</v>
      </c>
      <c r="K129" s="502">
        <f ca="1">INDIRECT($U$17&amp;"!"&amp;$P$17&amp;ROW('使用量_1,2'!M129))</f>
        <v>0</v>
      </c>
      <c r="L129" s="454" t="str">
        <f t="shared" si="62"/>
        <v>千kWh</v>
      </c>
      <c r="M129" s="503">
        <f t="shared" ca="1" si="55"/>
        <v>0</v>
      </c>
      <c r="N129" s="501">
        <f t="shared" ca="1" si="56"/>
        <v>0</v>
      </c>
      <c r="O129" s="458">
        <f>係数!J129</f>
        <v>0</v>
      </c>
      <c r="P129" s="458">
        <f>係数!K129</f>
        <v>0</v>
      </c>
      <c r="Q129" s="458">
        <f>係数!L129</f>
        <v>0</v>
      </c>
      <c r="R129" s="458">
        <f>係数!M129</f>
        <v>0</v>
      </c>
      <c r="S129" s="469" t="s">
        <v>3641</v>
      </c>
      <c r="T129" s="1146" t="str">
        <f t="shared" si="63"/>
        <v/>
      </c>
      <c r="U129" s="1146" t="str">
        <f t="shared" si="64"/>
        <v/>
      </c>
      <c r="V129" s="1146" t="str">
        <f t="shared" si="65"/>
        <v/>
      </c>
      <c r="W129" s="1146" t="str">
        <f t="shared" si="66"/>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61"/>
        <v>0</v>
      </c>
      <c r="K130" s="502">
        <f ca="1">INDIRECT($U$17&amp;"!"&amp;$P$17&amp;ROW('使用量_1,2'!M130))</f>
        <v>0</v>
      </c>
      <c r="L130" s="454" t="str">
        <f t="shared" si="62"/>
        <v>千kWh</v>
      </c>
      <c r="M130" s="503">
        <f t="shared" ca="1" si="55"/>
        <v>0</v>
      </c>
      <c r="N130" s="501">
        <f t="shared" ca="1" si="56"/>
        <v>0</v>
      </c>
      <c r="O130" s="458">
        <f>係数!J130</f>
        <v>0</v>
      </c>
      <c r="P130" s="458">
        <f>係数!K130</f>
        <v>0</v>
      </c>
      <c r="Q130" s="458">
        <f>係数!L130</f>
        <v>0</v>
      </c>
      <c r="R130" s="458">
        <f>係数!M130</f>
        <v>0</v>
      </c>
      <c r="S130" s="469" t="s">
        <v>3641</v>
      </c>
      <c r="T130" s="1146" t="str">
        <f t="shared" si="63"/>
        <v/>
      </c>
      <c r="U130" s="1146" t="str">
        <f t="shared" si="64"/>
        <v/>
      </c>
      <c r="V130" s="1146" t="str">
        <f t="shared" si="65"/>
        <v/>
      </c>
      <c r="W130" s="1146" t="str">
        <f t="shared" si="66"/>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67">SUM(U105:U130)</f>
        <v>0</v>
      </c>
      <c r="V131" s="478">
        <f t="shared" ca="1" si="67"/>
        <v>0</v>
      </c>
      <c r="W131" s="478">
        <f t="shared" ca="1" si="67"/>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34" si="68">H132</f>
        <v>千kWh</v>
      </c>
      <c r="M132" s="503">
        <f t="shared" ca="1" si="55"/>
        <v>0</v>
      </c>
      <c r="N132" s="501">
        <f t="shared" ca="1" si="56"/>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69">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70">G133*I133</f>
        <v>0</v>
      </c>
      <c r="K133" s="502">
        <f ca="1">INDIRECT($U$17&amp;"!"&amp;$P$17&amp;ROW('使用量_1,2'!M133))</f>
        <v>0</v>
      </c>
      <c r="L133" s="454" t="str">
        <f t="shared" si="68"/>
        <v>千kWh</v>
      </c>
      <c r="M133" s="503">
        <f t="shared" ca="1" si="55"/>
        <v>0</v>
      </c>
      <c r="N133" s="501">
        <f t="shared" ca="1" si="56"/>
        <v>0</v>
      </c>
      <c r="O133" s="458">
        <f>係数!J133</f>
        <v>0</v>
      </c>
      <c r="P133" s="458">
        <f>係数!K133</f>
        <v>0</v>
      </c>
      <c r="Q133" s="458">
        <f>係数!L133</f>
        <v>0</v>
      </c>
      <c r="R133" s="458">
        <f>係数!M133</f>
        <v>0</v>
      </c>
      <c r="S133" s="469" t="s">
        <v>3641</v>
      </c>
      <c r="T133" s="1146">
        <f t="shared" ref="T133:T140" ca="1" si="71">IF($D133="","",($G133-K133)*O133*1000)</f>
        <v>0</v>
      </c>
      <c r="U133" s="1146">
        <f t="shared" ref="U133:U140" ca="1" si="72">IF($D133="","",($G133-K133)*P133*1000)</f>
        <v>0</v>
      </c>
      <c r="V133" s="1146">
        <f t="shared" ca="1" si="69"/>
        <v>0</v>
      </c>
      <c r="W133" s="1146">
        <f t="shared" ref="W133:W140" ca="1" si="73">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70"/>
        <v>0</v>
      </c>
      <c r="K134" s="502">
        <f ca="1">INDIRECT($U$17&amp;"!"&amp;$P$17&amp;ROW('使用量_1,2'!M134))</f>
        <v>0</v>
      </c>
      <c r="L134" s="454" t="str">
        <f t="shared" si="68"/>
        <v>千kWh</v>
      </c>
      <c r="M134" s="503">
        <f t="shared" ca="1" si="55"/>
        <v>0</v>
      </c>
      <c r="N134" s="501">
        <f t="shared" ca="1" si="56"/>
        <v>0</v>
      </c>
      <c r="O134" s="458">
        <f>係数!J134</f>
        <v>0</v>
      </c>
      <c r="P134" s="458">
        <f>係数!K134</f>
        <v>0</v>
      </c>
      <c r="Q134" s="458">
        <f>係数!L134</f>
        <v>0</v>
      </c>
      <c r="R134" s="458">
        <f>係数!M134</f>
        <v>0</v>
      </c>
      <c r="S134" s="469" t="s">
        <v>3641</v>
      </c>
      <c r="T134" s="1146">
        <f t="shared" ca="1" si="71"/>
        <v>0</v>
      </c>
      <c r="U134" s="1146">
        <f t="shared" ca="1" si="72"/>
        <v>0</v>
      </c>
      <c r="V134" s="1146">
        <f t="shared" ca="1" si="69"/>
        <v>0</v>
      </c>
      <c r="W134" s="1146">
        <f t="shared" ca="1" si="73"/>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70"/>
        <v>0</v>
      </c>
      <c r="K135" s="502">
        <f ca="1">INDIRECT($U$17&amp;"!"&amp;$P$17&amp;ROW('使用量_1,2'!M135))</f>
        <v>0</v>
      </c>
      <c r="L135" s="454" t="str">
        <f t="shared" ref="L135:L140" si="74">H135</f>
        <v>千kWh</v>
      </c>
      <c r="M135" s="503">
        <f t="shared" ca="1" si="55"/>
        <v>0</v>
      </c>
      <c r="N135" s="501">
        <f t="shared" ca="1" si="56"/>
        <v>0</v>
      </c>
      <c r="O135" s="458">
        <f>係数!J135</f>
        <v>0</v>
      </c>
      <c r="P135" s="458">
        <f>係数!K135</f>
        <v>0</v>
      </c>
      <c r="Q135" s="458">
        <f>係数!L135</f>
        <v>0</v>
      </c>
      <c r="R135" s="458">
        <f>係数!M135</f>
        <v>0</v>
      </c>
      <c r="S135" s="469" t="s">
        <v>3641</v>
      </c>
      <c r="T135" s="1146">
        <f t="shared" ca="1" si="71"/>
        <v>0</v>
      </c>
      <c r="U135" s="1146">
        <f t="shared" ca="1" si="72"/>
        <v>0</v>
      </c>
      <c r="V135" s="1146">
        <f t="shared" ca="1" si="69"/>
        <v>0</v>
      </c>
      <c r="W135" s="1146">
        <f t="shared" ca="1" si="73"/>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70"/>
        <v>0</v>
      </c>
      <c r="K136" s="502">
        <f ca="1">INDIRECT($U$17&amp;"!"&amp;$P$17&amp;ROW('使用量_1,2'!M136))</f>
        <v>0</v>
      </c>
      <c r="L136" s="454" t="str">
        <f t="shared" si="74"/>
        <v>千kWh</v>
      </c>
      <c r="M136" s="503">
        <f t="shared" ca="1" si="55"/>
        <v>0</v>
      </c>
      <c r="N136" s="501">
        <f t="shared" ca="1" si="56"/>
        <v>0</v>
      </c>
      <c r="O136" s="458">
        <f>係数!J136</f>
        <v>0</v>
      </c>
      <c r="P136" s="458">
        <f>係数!K136</f>
        <v>0</v>
      </c>
      <c r="Q136" s="458">
        <f>係数!L136</f>
        <v>0</v>
      </c>
      <c r="R136" s="458">
        <f>係数!M136</f>
        <v>0</v>
      </c>
      <c r="S136" s="469" t="s">
        <v>3641</v>
      </c>
      <c r="T136" s="1146">
        <f t="shared" ca="1" si="71"/>
        <v>0</v>
      </c>
      <c r="U136" s="1146">
        <f t="shared" ca="1" si="72"/>
        <v>0</v>
      </c>
      <c r="V136" s="1146">
        <f t="shared" ca="1" si="69"/>
        <v>0</v>
      </c>
      <c r="W136" s="1146">
        <f t="shared" ca="1" si="73"/>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70"/>
        <v>0</v>
      </c>
      <c r="K137" s="502">
        <f ca="1">INDIRECT($U$17&amp;"!"&amp;$P$17&amp;ROW('使用量_1,2'!M137))</f>
        <v>0</v>
      </c>
      <c r="L137" s="454" t="str">
        <f t="shared" si="74"/>
        <v>千kWh</v>
      </c>
      <c r="M137" s="503">
        <f t="shared" ca="1" si="55"/>
        <v>0</v>
      </c>
      <c r="N137" s="501">
        <f t="shared" ca="1" si="56"/>
        <v>0</v>
      </c>
      <c r="O137" s="458">
        <f>係数!J137</f>
        <v>0</v>
      </c>
      <c r="P137" s="458">
        <f>係数!K137</f>
        <v>0</v>
      </c>
      <c r="Q137" s="458">
        <f>係数!L137</f>
        <v>0</v>
      </c>
      <c r="R137" s="458">
        <f>係数!M137</f>
        <v>0</v>
      </c>
      <c r="S137" s="469" t="s">
        <v>3641</v>
      </c>
      <c r="T137" s="1146">
        <f t="shared" ca="1" si="71"/>
        <v>0</v>
      </c>
      <c r="U137" s="1146">
        <f t="shared" ca="1" si="72"/>
        <v>0</v>
      </c>
      <c r="V137" s="1146">
        <f t="shared" ca="1" si="69"/>
        <v>0</v>
      </c>
      <c r="W137" s="1146">
        <f t="shared" ca="1" si="73"/>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70"/>
        <v>0</v>
      </c>
      <c r="K138" s="502">
        <f ca="1">INDIRECT($U$17&amp;"!"&amp;$P$17&amp;ROW('使用量_1,2'!M138))</f>
        <v>0</v>
      </c>
      <c r="L138" s="454" t="str">
        <f t="shared" si="74"/>
        <v>千kWh</v>
      </c>
      <c r="M138" s="503">
        <f t="shared" ca="1" si="55"/>
        <v>0</v>
      </c>
      <c r="N138" s="501">
        <f t="shared" ca="1" si="56"/>
        <v>0</v>
      </c>
      <c r="O138" s="458">
        <f>係数!J138</f>
        <v>0</v>
      </c>
      <c r="P138" s="458">
        <f>係数!K138</f>
        <v>0</v>
      </c>
      <c r="Q138" s="458">
        <f>係数!L138</f>
        <v>0</v>
      </c>
      <c r="R138" s="458">
        <f>係数!M138</f>
        <v>0</v>
      </c>
      <c r="S138" s="469" t="s">
        <v>3641</v>
      </c>
      <c r="T138" s="1146">
        <f t="shared" ca="1" si="71"/>
        <v>0</v>
      </c>
      <c r="U138" s="1146">
        <f t="shared" ca="1" si="72"/>
        <v>0</v>
      </c>
      <c r="V138" s="1146">
        <f t="shared" ca="1" si="69"/>
        <v>0</v>
      </c>
      <c r="W138" s="1146">
        <f t="shared" ca="1" si="73"/>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70"/>
        <v>0</v>
      </c>
      <c r="K139" s="502">
        <f ca="1">INDIRECT($U$17&amp;"!"&amp;$P$17&amp;ROW('使用量_1,2'!M139))</f>
        <v>0</v>
      </c>
      <c r="L139" s="454" t="str">
        <f t="shared" si="74"/>
        <v>千kWh</v>
      </c>
      <c r="M139" s="503">
        <f t="shared" ca="1" si="55"/>
        <v>0</v>
      </c>
      <c r="N139" s="501">
        <f t="shared" ca="1" si="56"/>
        <v>0</v>
      </c>
      <c r="O139" s="458">
        <f>係数!J139</f>
        <v>0</v>
      </c>
      <c r="P139" s="458">
        <f>係数!K139</f>
        <v>0</v>
      </c>
      <c r="Q139" s="458">
        <f>係数!L139</f>
        <v>0</v>
      </c>
      <c r="R139" s="458">
        <f>係数!M139</f>
        <v>0</v>
      </c>
      <c r="S139" s="469" t="s">
        <v>3641</v>
      </c>
      <c r="T139" s="1146">
        <f t="shared" ca="1" si="71"/>
        <v>0</v>
      </c>
      <c r="U139" s="1146">
        <f t="shared" ca="1" si="72"/>
        <v>0</v>
      </c>
      <c r="V139" s="1146">
        <f t="shared" ca="1" si="69"/>
        <v>0</v>
      </c>
      <c r="W139" s="1146">
        <f t="shared" ca="1" si="73"/>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70"/>
        <v>0</v>
      </c>
      <c r="K140" s="502">
        <f ca="1">INDIRECT($U$17&amp;"!"&amp;$P$17&amp;ROW('使用量_1,2'!M140))</f>
        <v>0</v>
      </c>
      <c r="L140" s="454" t="str">
        <f t="shared" si="74"/>
        <v>千kWh</v>
      </c>
      <c r="M140" s="503">
        <f t="shared" ca="1" si="55"/>
        <v>0</v>
      </c>
      <c r="N140" s="501">
        <f t="shared" ca="1" si="56"/>
        <v>0</v>
      </c>
      <c r="O140" s="458">
        <f>係数!J140</f>
        <v>0</v>
      </c>
      <c r="P140" s="458">
        <f>係数!K140</f>
        <v>0</v>
      </c>
      <c r="Q140" s="458">
        <f>係数!L140</f>
        <v>0</v>
      </c>
      <c r="R140" s="458">
        <f>係数!M140</f>
        <v>0</v>
      </c>
      <c r="S140" s="469" t="s">
        <v>3641</v>
      </c>
      <c r="T140" s="1146">
        <f t="shared" ca="1" si="71"/>
        <v>0</v>
      </c>
      <c r="U140" s="1146">
        <f t="shared" ca="1" si="72"/>
        <v>0</v>
      </c>
      <c r="V140" s="1146">
        <f t="shared" ca="1" si="69"/>
        <v>0</v>
      </c>
      <c r="W140" s="1146">
        <f t="shared" ca="1" si="73"/>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476"/>
      <c r="N141" s="476"/>
      <c r="O141" s="476"/>
      <c r="P141" s="476"/>
      <c r="Q141" s="476"/>
      <c r="R141" s="476"/>
      <c r="S141" s="477"/>
      <c r="T141" s="468">
        <f ca="1">SUM(T132:T136)</f>
        <v>0</v>
      </c>
      <c r="U141" s="468">
        <f t="shared" ref="U141:W141" ca="1" si="75">SUM(U132:U136)</f>
        <v>0</v>
      </c>
      <c r="V141" s="468">
        <f t="shared" ca="1" si="75"/>
        <v>0</v>
      </c>
      <c r="W141" s="468">
        <f t="shared" ca="1" si="75"/>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76">U66+U86+U103+U131+U141</f>
        <v>0</v>
      </c>
      <c r="V142" s="482">
        <f t="shared" ca="1" si="76"/>
        <v>0</v>
      </c>
      <c r="W142" s="482">
        <f t="shared" ca="1" si="76"/>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77">IFERROR(G156*I156,0)</f>
        <v>0</v>
      </c>
      <c r="O156" s="1243" t="str">
        <f>係数!O156</f>
        <v/>
      </c>
      <c r="P156" s="1243" t="str">
        <f>係数!P156</f>
        <v/>
      </c>
      <c r="Q156" s="1243" t="str">
        <f>係数!Q156</f>
        <v/>
      </c>
      <c r="R156" s="1243" t="str">
        <f>係数!R156</f>
        <v/>
      </c>
      <c r="S156" s="510" t="str">
        <f>係数!S156</f>
        <v/>
      </c>
      <c r="T156" s="1146">
        <f t="shared" ref="T156:T157" ca="1" si="78">IFERROR($G156*O156,0)</f>
        <v>0</v>
      </c>
      <c r="U156" s="1146">
        <f t="shared" ref="U156:W157" ca="1" si="79">IFERROR($G156*P156,0)</f>
        <v>0</v>
      </c>
      <c r="V156" s="1146">
        <f t="shared" ca="1" si="79"/>
        <v>0</v>
      </c>
      <c r="W156" s="1146">
        <f t="shared" ca="1" si="79"/>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77"/>
        <v>0</v>
      </c>
      <c r="O157" s="1243" t="str">
        <f>係数!O157</f>
        <v/>
      </c>
      <c r="P157" s="1243" t="str">
        <f>係数!P157</f>
        <v/>
      </c>
      <c r="Q157" s="1243" t="str">
        <f>係数!Q157</f>
        <v/>
      </c>
      <c r="R157" s="1243" t="str">
        <f>係数!R157</f>
        <v/>
      </c>
      <c r="S157" s="510" t="str">
        <f>係数!S157</f>
        <v/>
      </c>
      <c r="T157" s="1146">
        <f t="shared" ca="1" si="78"/>
        <v>0</v>
      </c>
      <c r="U157" s="1146">
        <f t="shared" ca="1" si="79"/>
        <v>0</v>
      </c>
      <c r="V157" s="1146">
        <f t="shared" ca="1" si="79"/>
        <v>0</v>
      </c>
      <c r="W157" s="1146">
        <f t="shared" ca="1" si="79"/>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ca="1">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80">SUM(U155:U157)</f>
        <v>0</v>
      </c>
      <c r="V159" s="1244">
        <f t="shared" ca="1" si="80"/>
        <v>0</v>
      </c>
      <c r="W159" s="1244">
        <f t="shared" ca="1" si="80"/>
        <v>0</v>
      </c>
    </row>
    <row r="160" spans="1:23" ht="18.75" customHeight="1"/>
  </sheetData>
  <mergeCells count="157">
    <mergeCell ref="D155:F155"/>
    <mergeCell ref="D156:F156"/>
    <mergeCell ref="D157:F157"/>
    <mergeCell ref="B155:C155"/>
    <mergeCell ref="B156:C156"/>
    <mergeCell ref="B157:C157"/>
    <mergeCell ref="C126:F126"/>
    <mergeCell ref="C127:F127"/>
    <mergeCell ref="B105:B131"/>
    <mergeCell ref="D133:F133"/>
    <mergeCell ref="D134:F134"/>
    <mergeCell ref="D135:F135"/>
    <mergeCell ref="D136:F136"/>
    <mergeCell ref="D137:F137"/>
    <mergeCell ref="D139:F139"/>
    <mergeCell ref="C131:F131"/>
    <mergeCell ref="D118:F118"/>
    <mergeCell ref="D124:F124"/>
    <mergeCell ref="D132:F132"/>
    <mergeCell ref="C128:F128"/>
    <mergeCell ref="D119:F119"/>
    <mergeCell ref="D138:F138"/>
    <mergeCell ref="O153:R153"/>
    <mergeCell ref="S153:S154"/>
    <mergeCell ref="T153:W153"/>
    <mergeCell ref="D140:F140"/>
    <mergeCell ref="B142:F142"/>
    <mergeCell ref="O152:W152"/>
    <mergeCell ref="D123:F123"/>
    <mergeCell ref="D112:F112"/>
    <mergeCell ref="D113:F113"/>
    <mergeCell ref="D120:F120"/>
    <mergeCell ref="D121:F121"/>
    <mergeCell ref="D122:F122"/>
    <mergeCell ref="C129:F129"/>
    <mergeCell ref="C130:F130"/>
    <mergeCell ref="C125:F125"/>
    <mergeCell ref="D116:F116"/>
    <mergeCell ref="D117:F117"/>
    <mergeCell ref="D115:F115"/>
    <mergeCell ref="B158:F158"/>
    <mergeCell ref="B159:F159"/>
    <mergeCell ref="B22:I22"/>
    <mergeCell ref="B23:I23"/>
    <mergeCell ref="B152:F154"/>
    <mergeCell ref="G152:J152"/>
    <mergeCell ref="G153:G154"/>
    <mergeCell ref="H153:H154"/>
    <mergeCell ref="I153:I154"/>
    <mergeCell ref="J153:J154"/>
    <mergeCell ref="C141:F141"/>
    <mergeCell ref="D105:F105"/>
    <mergeCell ref="D106:F106"/>
    <mergeCell ref="D107:F107"/>
    <mergeCell ref="D108:F108"/>
    <mergeCell ref="D109:F109"/>
    <mergeCell ref="D110:F110"/>
    <mergeCell ref="D111:F111"/>
    <mergeCell ref="D114:F114"/>
    <mergeCell ref="C74:F74"/>
    <mergeCell ref="C75:F75"/>
    <mergeCell ref="C76:F76"/>
    <mergeCell ref="D73:F73"/>
    <mergeCell ref="C69:F69"/>
    <mergeCell ref="K22:S22"/>
    <mergeCell ref="N27:N29"/>
    <mergeCell ref="C70:F70"/>
    <mergeCell ref="H28:H29"/>
    <mergeCell ref="I28:I29"/>
    <mergeCell ref="G27:J27"/>
    <mergeCell ref="T28:W28"/>
    <mergeCell ref="O28:R28"/>
    <mergeCell ref="C38:F38"/>
    <mergeCell ref="C39:F39"/>
    <mergeCell ref="C34:F34"/>
    <mergeCell ref="C67:F67"/>
    <mergeCell ref="D64:F64"/>
    <mergeCell ref="D65:F65"/>
    <mergeCell ref="C66:F66"/>
    <mergeCell ref="O27:W27"/>
    <mergeCell ref="J28:J29"/>
    <mergeCell ref="K28:K29"/>
    <mergeCell ref="L28:L29"/>
    <mergeCell ref="K27:M27"/>
    <mergeCell ref="C68:F68"/>
    <mergeCell ref="K23:S23"/>
    <mergeCell ref="B1:M1"/>
    <mergeCell ref="C17:D17"/>
    <mergeCell ref="E17:I17"/>
    <mergeCell ref="K19:S20"/>
    <mergeCell ref="M28:M29"/>
    <mergeCell ref="S28:S29"/>
    <mergeCell ref="M17:O17"/>
    <mergeCell ref="B30:B66"/>
    <mergeCell ref="C30:F30"/>
    <mergeCell ref="C31:F31"/>
    <mergeCell ref="C32:F32"/>
    <mergeCell ref="C33:F33"/>
    <mergeCell ref="C35:F35"/>
    <mergeCell ref="B27:F29"/>
    <mergeCell ref="C36:F36"/>
    <mergeCell ref="C37:F37"/>
    <mergeCell ref="D45:F45"/>
    <mergeCell ref="D47:F47"/>
    <mergeCell ref="D50:F50"/>
    <mergeCell ref="C53:F53"/>
    <mergeCell ref="C54:F54"/>
    <mergeCell ref="E62:F62"/>
    <mergeCell ref="G28:G29"/>
    <mergeCell ref="D63:F63"/>
    <mergeCell ref="C83:F83"/>
    <mergeCell ref="D85:F85"/>
    <mergeCell ref="C102:F102"/>
    <mergeCell ref="C101:F101"/>
    <mergeCell ref="E58:F58"/>
    <mergeCell ref="C51:F51"/>
    <mergeCell ref="C52:F52"/>
    <mergeCell ref="C56:F56"/>
    <mergeCell ref="E59:F59"/>
    <mergeCell ref="E60:F60"/>
    <mergeCell ref="E61:F61"/>
    <mergeCell ref="C55:F55"/>
    <mergeCell ref="C77:F77"/>
    <mergeCell ref="B19:I20"/>
    <mergeCell ref="C40:F40"/>
    <mergeCell ref="C41:C42"/>
    <mergeCell ref="D41:F41"/>
    <mergeCell ref="D42:F42"/>
    <mergeCell ref="D46:F46"/>
    <mergeCell ref="D48:F48"/>
    <mergeCell ref="D49:F49"/>
    <mergeCell ref="C43:C44"/>
    <mergeCell ref="B21:I21"/>
    <mergeCell ref="K21:S21"/>
    <mergeCell ref="D43:F43"/>
    <mergeCell ref="D44:F44"/>
    <mergeCell ref="C45:C50"/>
    <mergeCell ref="B87:B103"/>
    <mergeCell ref="D89:D91"/>
    <mergeCell ref="D92:D94"/>
    <mergeCell ref="D95:D97"/>
    <mergeCell ref="D98:D100"/>
    <mergeCell ref="E89:F91"/>
    <mergeCell ref="E92:F94"/>
    <mergeCell ref="E95:F97"/>
    <mergeCell ref="E98:F100"/>
    <mergeCell ref="C86:F86"/>
    <mergeCell ref="C87:F87"/>
    <mergeCell ref="C103:F103"/>
    <mergeCell ref="C78:F78"/>
    <mergeCell ref="C79:F79"/>
    <mergeCell ref="C80:F80"/>
    <mergeCell ref="C81:F81"/>
    <mergeCell ref="C82:F82"/>
    <mergeCell ref="C72:F72"/>
    <mergeCell ref="C71:F71"/>
    <mergeCell ref="D84:F84"/>
  </mergeCells>
  <phoneticPr fontId="34"/>
  <conditionalFormatting sqref="B159 G159:J159">
    <cfRule type="containsErrors" dxfId="609" priority="9">
      <formula>ISERROR(B159)</formula>
    </cfRule>
  </conditionalFormatting>
  <conditionalFormatting sqref="B105:D105 H105:I124 L105:N124 S105:W130 B106:B130 H126:I130 L126:N130 B131:W131 B132:B140 B141:W142">
    <cfRule type="containsErrors" dxfId="608" priority="19">
      <formula>ISERROR(B105)</formula>
    </cfRule>
  </conditionalFormatting>
  <conditionalFormatting sqref="C126:C130">
    <cfRule type="containsErrors" dxfId="607" priority="14">
      <formula>ISERROR(C126)</formula>
    </cfRule>
  </conditionalFormatting>
  <conditionalFormatting sqref="C106:D124">
    <cfRule type="containsErrors" dxfId="606" priority="12">
      <formula>ISERROR(C106)</formula>
    </cfRule>
  </conditionalFormatting>
  <conditionalFormatting sqref="H125:R125">
    <cfRule type="containsErrors" dxfId="605" priority="18">
      <formula>ISERROR(H125)</formula>
    </cfRule>
  </conditionalFormatting>
  <conditionalFormatting sqref="I132:I140">
    <cfRule type="containsErrors" dxfId="604" priority="11">
      <formula>ISERROR(I132)</formula>
    </cfRule>
  </conditionalFormatting>
  <conditionalFormatting sqref="I155:I158">
    <cfRule type="containsErrors" dxfId="603" priority="10">
      <formula>ISERROR(I155)</formula>
    </cfRule>
  </conditionalFormatting>
  <conditionalFormatting sqref="M132:N140">
    <cfRule type="containsErrors" dxfId="602" priority="2">
      <formula>ISERROR(M132)</formula>
    </cfRule>
  </conditionalFormatting>
  <conditionalFormatting sqref="N87">
    <cfRule type="containsErrors" dxfId="601" priority="5">
      <formula>ISERROR(N87)</formula>
    </cfRule>
  </conditionalFormatting>
  <conditionalFormatting sqref="N89:N102">
    <cfRule type="containsErrors" dxfId="600" priority="4">
      <formula>ISERROR(N89)</formula>
    </cfRule>
  </conditionalFormatting>
  <conditionalFormatting sqref="S132:W140">
    <cfRule type="containsErrors" dxfId="599" priority="1">
      <formula>ISERROR(S132)</formula>
    </cfRule>
  </conditionalFormatting>
  <conditionalFormatting sqref="T20:W20">
    <cfRule type="containsErrors" dxfId="598" priority="20">
      <formula>ISERROR(T20)</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FEB26-BD31-42B5-AE1B-7783FA7BDC6B}">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o2</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N</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2</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ca="1">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5">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6">IF($D133="","",($G133-K133)*O133*1000)</f>
        <v>0</v>
      </c>
      <c r="U133" s="1146">
        <f t="shared" ref="U133:U140" ca="1" si="57">IF($D133="","",($G133-K133)*P133*1000)</f>
        <v>0</v>
      </c>
      <c r="V133" s="1146">
        <f t="shared" ref="V133:V140" ca="1" si="58">IF($D133="","",($G133-K133)*Q133*1000)</f>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5"/>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6"/>
        <v>0</v>
      </c>
      <c r="U134" s="1146">
        <f t="shared" ca="1" si="57"/>
        <v>0</v>
      </c>
      <c r="V134" s="1146">
        <f t="shared" ca="1" si="58"/>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5"/>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6"/>
        <v>0</v>
      </c>
      <c r="U135" s="1146">
        <f t="shared" ca="1" si="57"/>
        <v>0</v>
      </c>
      <c r="V135" s="1146">
        <f t="shared" ca="1" si="58"/>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5"/>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6"/>
        <v>0</v>
      </c>
      <c r="U136" s="1146">
        <f t="shared" ca="1" si="57"/>
        <v>0</v>
      </c>
      <c r="V136" s="1146">
        <f t="shared" ca="1" si="58"/>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5"/>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6"/>
        <v>0</v>
      </c>
      <c r="U137" s="1146">
        <f t="shared" ca="1" si="57"/>
        <v>0</v>
      </c>
      <c r="V137" s="1146">
        <f t="shared" ca="1" si="58"/>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5"/>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6"/>
        <v>0</v>
      </c>
      <c r="U138" s="1146">
        <f t="shared" ca="1" si="57"/>
        <v>0</v>
      </c>
      <c r="V138" s="1146">
        <f t="shared" ca="1" si="58"/>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5"/>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6"/>
        <v>0</v>
      </c>
      <c r="U139" s="1146">
        <f t="shared" ca="1" si="57"/>
        <v>0</v>
      </c>
      <c r="V139" s="1146">
        <f t="shared" ca="1" si="58"/>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5"/>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6"/>
        <v>0</v>
      </c>
      <c r="U140" s="1146">
        <f t="shared" ca="1" si="57"/>
        <v>0</v>
      </c>
      <c r="V140" s="1146">
        <f t="shared" ca="1" si="58"/>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t="shared" ref="U141:W141" ca="1" si="60">SUM(U132:U136)</f>
        <v>0</v>
      </c>
      <c r="V141" s="468">
        <f t="shared" ca="1" si="60"/>
        <v>0</v>
      </c>
      <c r="W141" s="468">
        <f t="shared" ca="1" si="60"/>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1">U66+U86+U103+U131+U141</f>
        <v>0</v>
      </c>
      <c r="V142" s="482">
        <f t="shared" ca="1" si="61"/>
        <v>0</v>
      </c>
      <c r="W142" s="482">
        <f t="shared" ca="1" si="61"/>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2">IFERROR(G156*I156,0)</f>
        <v>0</v>
      </c>
      <c r="O156" s="1243" t="str">
        <f>係数!O156</f>
        <v/>
      </c>
      <c r="P156" s="1243" t="str">
        <f>係数!P156</f>
        <v/>
      </c>
      <c r="Q156" s="1243" t="str">
        <f>係数!Q156</f>
        <v/>
      </c>
      <c r="R156" s="1243" t="str">
        <f>係数!R156</f>
        <v/>
      </c>
      <c r="S156" s="510" t="str">
        <f>係数!S156</f>
        <v/>
      </c>
      <c r="T156" s="1146">
        <f t="shared" ref="T156:T157" ca="1" si="63">IFERROR($G156*O156,0)</f>
        <v>0</v>
      </c>
      <c r="U156" s="1146">
        <f t="shared" ref="U156:W157" ca="1" si="64">IFERROR($G156*P156,0)</f>
        <v>0</v>
      </c>
      <c r="V156" s="1146">
        <f t="shared" ca="1" si="64"/>
        <v>0</v>
      </c>
      <c r="W156" s="1146">
        <f t="shared" ca="1" si="64"/>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2"/>
        <v>0</v>
      </c>
      <c r="O157" s="1243" t="str">
        <f>係数!O157</f>
        <v/>
      </c>
      <c r="P157" s="1243" t="str">
        <f>係数!P157</f>
        <v/>
      </c>
      <c r="Q157" s="1243" t="str">
        <f>係数!Q157</f>
        <v/>
      </c>
      <c r="R157" s="1243" t="str">
        <f>係数!R157</f>
        <v/>
      </c>
      <c r="S157" s="510" t="str">
        <f>係数!S157</f>
        <v/>
      </c>
      <c r="T157" s="1146">
        <f t="shared" ca="1" si="63"/>
        <v>0</v>
      </c>
      <c r="U157" s="1146">
        <f t="shared" ca="1" si="64"/>
        <v>0</v>
      </c>
      <c r="V157" s="1146">
        <f t="shared" ca="1" si="64"/>
        <v>0</v>
      </c>
      <c r="W157" s="1146">
        <f t="shared" ca="1" si="64"/>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ca="1">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21:I21"/>
    <mergeCell ref="K21:S21"/>
    <mergeCell ref="B22:I22"/>
    <mergeCell ref="K22:S22"/>
    <mergeCell ref="B23:I23"/>
    <mergeCell ref="K23:S23"/>
    <mergeCell ref="B1:M1"/>
    <mergeCell ref="C17:D17"/>
    <mergeCell ref="E17:I17"/>
    <mergeCell ref="M17:O17"/>
    <mergeCell ref="B19:I20"/>
    <mergeCell ref="K19:S20"/>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C43:C44"/>
    <mergeCell ref="D43:F43"/>
    <mergeCell ref="D44:F44"/>
    <mergeCell ref="C34:F34"/>
    <mergeCell ref="C35:F35"/>
    <mergeCell ref="C36:F36"/>
    <mergeCell ref="C37:F37"/>
    <mergeCell ref="C38:F38"/>
    <mergeCell ref="C39:F39"/>
    <mergeCell ref="C51:F51"/>
    <mergeCell ref="C52:F52"/>
    <mergeCell ref="C53:F53"/>
    <mergeCell ref="C54:F54"/>
    <mergeCell ref="C55:F55"/>
    <mergeCell ref="C56:F56"/>
    <mergeCell ref="C45:C50"/>
    <mergeCell ref="D45:F45"/>
    <mergeCell ref="D46:F46"/>
    <mergeCell ref="D47:F47"/>
    <mergeCell ref="D48:F48"/>
    <mergeCell ref="D49:F49"/>
    <mergeCell ref="D50:F50"/>
    <mergeCell ref="D64:F64"/>
    <mergeCell ref="D65:F65"/>
    <mergeCell ref="C66:F66"/>
    <mergeCell ref="C67:F67"/>
    <mergeCell ref="C68:F68"/>
    <mergeCell ref="C69:F69"/>
    <mergeCell ref="E58:F58"/>
    <mergeCell ref="E59:F59"/>
    <mergeCell ref="E60:F60"/>
    <mergeCell ref="E61:F61"/>
    <mergeCell ref="E62:F62"/>
    <mergeCell ref="D63:F63"/>
    <mergeCell ref="C76:F76"/>
    <mergeCell ref="C77:F77"/>
    <mergeCell ref="C78:F78"/>
    <mergeCell ref="C79:F79"/>
    <mergeCell ref="C80:F80"/>
    <mergeCell ref="C81:F81"/>
    <mergeCell ref="C70:F70"/>
    <mergeCell ref="C71:F71"/>
    <mergeCell ref="C72:F72"/>
    <mergeCell ref="D73:F73"/>
    <mergeCell ref="C74:F74"/>
    <mergeCell ref="C75:F75"/>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D119:F119"/>
    <mergeCell ref="D120:F120"/>
    <mergeCell ref="D121:F121"/>
    <mergeCell ref="D122:F122"/>
    <mergeCell ref="D123:F123"/>
    <mergeCell ref="D136:F136"/>
    <mergeCell ref="D137:F137"/>
    <mergeCell ref="D138:F138"/>
    <mergeCell ref="D139:F139"/>
    <mergeCell ref="D140:F140"/>
    <mergeCell ref="C141:F141"/>
    <mergeCell ref="C130:F130"/>
    <mergeCell ref="C131:F131"/>
    <mergeCell ref="D132:F132"/>
    <mergeCell ref="D133:F133"/>
    <mergeCell ref="D134:F134"/>
    <mergeCell ref="D135:F135"/>
    <mergeCell ref="B142:F142"/>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s>
  <phoneticPr fontId="34"/>
  <conditionalFormatting sqref="B159 G159:J159">
    <cfRule type="containsErrors" dxfId="597" priority="7">
      <formula>ISERROR(B159)</formula>
    </cfRule>
  </conditionalFormatting>
  <conditionalFormatting sqref="B105:D105 H105:I124 L105:N124 S105:W130 B106:B130 H126:I130 L126:N130 B131:W131 B132:B140 B141:W142">
    <cfRule type="containsErrors" dxfId="596" priority="13">
      <formula>ISERROR(B105)</formula>
    </cfRule>
  </conditionalFormatting>
  <conditionalFormatting sqref="C126:C130">
    <cfRule type="containsErrors" dxfId="595" priority="11">
      <formula>ISERROR(C126)</formula>
    </cfRule>
  </conditionalFormatting>
  <conditionalFormatting sqref="C106:D124">
    <cfRule type="containsErrors" dxfId="594" priority="10">
      <formula>ISERROR(C106)</formula>
    </cfRule>
  </conditionalFormatting>
  <conditionalFormatting sqref="H125:R125">
    <cfRule type="containsErrors" dxfId="593" priority="12">
      <formula>ISERROR(H125)</formula>
    </cfRule>
  </conditionalFormatting>
  <conditionalFormatting sqref="I132:I140">
    <cfRule type="containsErrors" dxfId="592" priority="9">
      <formula>ISERROR(I132)</formula>
    </cfRule>
  </conditionalFormatting>
  <conditionalFormatting sqref="I155:I158">
    <cfRule type="containsErrors" dxfId="591" priority="8">
      <formula>ISERROR(I155)</formula>
    </cfRule>
  </conditionalFormatting>
  <conditionalFormatting sqref="M132:N140">
    <cfRule type="containsErrors" dxfId="590" priority="2">
      <formula>ISERROR(M132)</formula>
    </cfRule>
  </conditionalFormatting>
  <conditionalFormatting sqref="N87">
    <cfRule type="containsErrors" dxfId="589" priority="5">
      <formula>ISERROR(N87)</formula>
    </cfRule>
  </conditionalFormatting>
  <conditionalFormatting sqref="N89:N102">
    <cfRule type="containsErrors" dxfId="588" priority="4">
      <formula>ISERROR(N89)</formula>
    </cfRule>
  </conditionalFormatting>
  <conditionalFormatting sqref="S132:W140">
    <cfRule type="containsErrors" dxfId="587" priority="1">
      <formula>ISERROR(S132)</formula>
    </cfRule>
  </conditionalFormatting>
  <conditionalFormatting sqref="T20:W20">
    <cfRule type="containsErrors" dxfId="586" priority="14">
      <formula>ISERROR(T20)</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A1F2C-78C1-43AB-B2FB-F4070B671909}">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o3</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O</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3</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21:I21"/>
    <mergeCell ref="K21:S21"/>
    <mergeCell ref="B22:I22"/>
    <mergeCell ref="K22:S22"/>
    <mergeCell ref="B23:I23"/>
    <mergeCell ref="K23:S23"/>
    <mergeCell ref="B1:M1"/>
    <mergeCell ref="C17:D17"/>
    <mergeCell ref="E17:I17"/>
    <mergeCell ref="M17:O17"/>
    <mergeCell ref="B19:I20"/>
    <mergeCell ref="K19:S20"/>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C43:C44"/>
    <mergeCell ref="D43:F43"/>
    <mergeCell ref="D44:F44"/>
    <mergeCell ref="C34:F34"/>
    <mergeCell ref="C35:F35"/>
    <mergeCell ref="C36:F36"/>
    <mergeCell ref="C37:F37"/>
    <mergeCell ref="C38:F38"/>
    <mergeCell ref="C39:F39"/>
    <mergeCell ref="C51:F51"/>
    <mergeCell ref="C52:F52"/>
    <mergeCell ref="C53:F53"/>
    <mergeCell ref="C54:F54"/>
    <mergeCell ref="C55:F55"/>
    <mergeCell ref="C56:F56"/>
    <mergeCell ref="C45:C50"/>
    <mergeCell ref="D45:F45"/>
    <mergeCell ref="D46:F46"/>
    <mergeCell ref="D47:F47"/>
    <mergeCell ref="D48:F48"/>
    <mergeCell ref="D49:F49"/>
    <mergeCell ref="D50:F50"/>
    <mergeCell ref="D64:F64"/>
    <mergeCell ref="D65:F65"/>
    <mergeCell ref="C66:F66"/>
    <mergeCell ref="C67:F67"/>
    <mergeCell ref="C68:F68"/>
    <mergeCell ref="C69:F69"/>
    <mergeCell ref="E58:F58"/>
    <mergeCell ref="E59:F59"/>
    <mergeCell ref="E60:F60"/>
    <mergeCell ref="E61:F61"/>
    <mergeCell ref="E62:F62"/>
    <mergeCell ref="D63:F63"/>
    <mergeCell ref="C76:F76"/>
    <mergeCell ref="C77:F77"/>
    <mergeCell ref="C78:F78"/>
    <mergeCell ref="C79:F79"/>
    <mergeCell ref="C80:F80"/>
    <mergeCell ref="C81:F81"/>
    <mergeCell ref="C70:F70"/>
    <mergeCell ref="C71:F71"/>
    <mergeCell ref="C72:F72"/>
    <mergeCell ref="D73:F73"/>
    <mergeCell ref="C74:F74"/>
    <mergeCell ref="C75:F75"/>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D119:F119"/>
    <mergeCell ref="D120:F120"/>
    <mergeCell ref="D121:F121"/>
    <mergeCell ref="D122:F122"/>
    <mergeCell ref="D123:F123"/>
    <mergeCell ref="D136:F136"/>
    <mergeCell ref="D137:F137"/>
    <mergeCell ref="D138:F138"/>
    <mergeCell ref="D139:F139"/>
    <mergeCell ref="D140:F140"/>
    <mergeCell ref="C141:F141"/>
    <mergeCell ref="C130:F130"/>
    <mergeCell ref="C131:F131"/>
    <mergeCell ref="D132:F132"/>
    <mergeCell ref="D133:F133"/>
    <mergeCell ref="D134:F134"/>
    <mergeCell ref="D135:F135"/>
    <mergeCell ref="B142:F142"/>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s>
  <phoneticPr fontId="34"/>
  <conditionalFormatting sqref="B159 G159:J159">
    <cfRule type="containsErrors" dxfId="585" priority="7">
      <formula>ISERROR(B159)</formula>
    </cfRule>
  </conditionalFormatting>
  <conditionalFormatting sqref="B105:D105 H105:I124 L105:N124 S105:W130 B106:B130 H126:I130 L126:N130 B131:W131 B132:B140 B141:W142">
    <cfRule type="containsErrors" dxfId="584" priority="13">
      <formula>ISERROR(B105)</formula>
    </cfRule>
  </conditionalFormatting>
  <conditionalFormatting sqref="C126:C130">
    <cfRule type="containsErrors" dxfId="583" priority="11">
      <formula>ISERROR(C126)</formula>
    </cfRule>
  </conditionalFormatting>
  <conditionalFormatting sqref="C106:D124">
    <cfRule type="containsErrors" dxfId="582" priority="10">
      <formula>ISERROR(C106)</formula>
    </cfRule>
  </conditionalFormatting>
  <conditionalFormatting sqref="H125:R125">
    <cfRule type="containsErrors" dxfId="581" priority="12">
      <formula>ISERROR(H125)</formula>
    </cfRule>
  </conditionalFormatting>
  <conditionalFormatting sqref="I132:I140">
    <cfRule type="containsErrors" dxfId="580" priority="9">
      <formula>ISERROR(I132)</formula>
    </cfRule>
  </conditionalFormatting>
  <conditionalFormatting sqref="I155:I158">
    <cfRule type="containsErrors" dxfId="579" priority="8">
      <formula>ISERROR(I155)</formula>
    </cfRule>
  </conditionalFormatting>
  <conditionalFormatting sqref="M132:N140">
    <cfRule type="containsErrors" dxfId="578" priority="2">
      <formula>ISERROR(M132)</formula>
    </cfRule>
  </conditionalFormatting>
  <conditionalFormatting sqref="N87">
    <cfRule type="containsErrors" dxfId="577" priority="5">
      <formula>ISERROR(N87)</formula>
    </cfRule>
  </conditionalFormatting>
  <conditionalFormatting sqref="N89:N102">
    <cfRule type="containsErrors" dxfId="576" priority="4">
      <formula>ISERROR(N89)</formula>
    </cfRule>
  </conditionalFormatting>
  <conditionalFormatting sqref="S132:W140">
    <cfRule type="containsErrors" dxfId="575" priority="1">
      <formula>ISERROR(S132)</formula>
    </cfRule>
  </conditionalFormatting>
  <conditionalFormatting sqref="T20:W20">
    <cfRule type="containsErrors" dxfId="574" priority="14">
      <formula>ISERROR(T20)</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39453-4DC3-4156-8A52-623C94956DE9}">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o4</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P</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4</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21:I21"/>
    <mergeCell ref="K21:S21"/>
    <mergeCell ref="B22:I22"/>
    <mergeCell ref="K22:S22"/>
    <mergeCell ref="B23:I23"/>
    <mergeCell ref="K23:S23"/>
    <mergeCell ref="B1:M1"/>
    <mergeCell ref="C17:D17"/>
    <mergeCell ref="E17:I17"/>
    <mergeCell ref="M17:O17"/>
    <mergeCell ref="B19:I20"/>
    <mergeCell ref="K19:S20"/>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C43:C44"/>
    <mergeCell ref="D43:F43"/>
    <mergeCell ref="D44:F44"/>
    <mergeCell ref="C34:F34"/>
    <mergeCell ref="C35:F35"/>
    <mergeCell ref="C36:F36"/>
    <mergeCell ref="C37:F37"/>
    <mergeCell ref="C38:F38"/>
    <mergeCell ref="C39:F39"/>
    <mergeCell ref="C51:F51"/>
    <mergeCell ref="C52:F52"/>
    <mergeCell ref="C53:F53"/>
    <mergeCell ref="C54:F54"/>
    <mergeCell ref="C55:F55"/>
    <mergeCell ref="C56:F56"/>
    <mergeCell ref="C45:C50"/>
    <mergeCell ref="D45:F45"/>
    <mergeCell ref="D46:F46"/>
    <mergeCell ref="D47:F47"/>
    <mergeCell ref="D48:F48"/>
    <mergeCell ref="D49:F49"/>
    <mergeCell ref="D50:F50"/>
    <mergeCell ref="D64:F64"/>
    <mergeCell ref="D65:F65"/>
    <mergeCell ref="C66:F66"/>
    <mergeCell ref="C67:F67"/>
    <mergeCell ref="C68:F68"/>
    <mergeCell ref="C69:F69"/>
    <mergeCell ref="E58:F58"/>
    <mergeCell ref="E59:F59"/>
    <mergeCell ref="E60:F60"/>
    <mergeCell ref="E61:F61"/>
    <mergeCell ref="E62:F62"/>
    <mergeCell ref="D63:F63"/>
    <mergeCell ref="C76:F76"/>
    <mergeCell ref="C77:F77"/>
    <mergeCell ref="C78:F78"/>
    <mergeCell ref="C79:F79"/>
    <mergeCell ref="C80:F80"/>
    <mergeCell ref="C81:F81"/>
    <mergeCell ref="C70:F70"/>
    <mergeCell ref="C71:F71"/>
    <mergeCell ref="C72:F72"/>
    <mergeCell ref="D73:F73"/>
    <mergeCell ref="C74:F74"/>
    <mergeCell ref="C75:F75"/>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D119:F119"/>
    <mergeCell ref="D120:F120"/>
    <mergeCell ref="D121:F121"/>
    <mergeCell ref="D122:F122"/>
    <mergeCell ref="D123:F123"/>
    <mergeCell ref="D136:F136"/>
    <mergeCell ref="D137:F137"/>
    <mergeCell ref="D138:F138"/>
    <mergeCell ref="D139:F139"/>
    <mergeCell ref="D140:F140"/>
    <mergeCell ref="C141:F141"/>
    <mergeCell ref="C130:F130"/>
    <mergeCell ref="C131:F131"/>
    <mergeCell ref="D132:F132"/>
    <mergeCell ref="D133:F133"/>
    <mergeCell ref="D134:F134"/>
    <mergeCell ref="D135:F135"/>
    <mergeCell ref="B142:F142"/>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s>
  <phoneticPr fontId="34"/>
  <conditionalFormatting sqref="B159 G159:J159">
    <cfRule type="containsErrors" dxfId="573" priority="7">
      <formula>ISERROR(B159)</formula>
    </cfRule>
  </conditionalFormatting>
  <conditionalFormatting sqref="B105:D105 H105:I124 L105:N124 S105:W130 B106:B130 H126:I130 L126:N130 B131:W131 B132:B140 B141:W142">
    <cfRule type="containsErrors" dxfId="572" priority="13">
      <formula>ISERROR(B105)</formula>
    </cfRule>
  </conditionalFormatting>
  <conditionalFormatting sqref="C126:C130">
    <cfRule type="containsErrors" dxfId="571" priority="11">
      <formula>ISERROR(C126)</formula>
    </cfRule>
  </conditionalFormatting>
  <conditionalFormatting sqref="C106:D124">
    <cfRule type="containsErrors" dxfId="570" priority="10">
      <formula>ISERROR(C106)</formula>
    </cfRule>
  </conditionalFormatting>
  <conditionalFormatting sqref="H125:R125">
    <cfRule type="containsErrors" dxfId="569" priority="12">
      <formula>ISERROR(H125)</formula>
    </cfRule>
  </conditionalFormatting>
  <conditionalFormatting sqref="I132:I140">
    <cfRule type="containsErrors" dxfId="568" priority="9">
      <formula>ISERROR(I132)</formula>
    </cfRule>
  </conditionalFormatting>
  <conditionalFormatting sqref="I155:I158">
    <cfRule type="containsErrors" dxfId="567" priority="8">
      <formula>ISERROR(I155)</formula>
    </cfRule>
  </conditionalFormatting>
  <conditionalFormatting sqref="M132:N140">
    <cfRule type="containsErrors" dxfId="566" priority="2">
      <formula>ISERROR(M132)</formula>
    </cfRule>
  </conditionalFormatting>
  <conditionalFormatting sqref="N87">
    <cfRule type="containsErrors" dxfId="565" priority="5">
      <formula>ISERROR(N87)</formula>
    </cfRule>
  </conditionalFormatting>
  <conditionalFormatting sqref="N89:N102">
    <cfRule type="containsErrors" dxfId="564" priority="4">
      <formula>ISERROR(N89)</formula>
    </cfRule>
  </conditionalFormatting>
  <conditionalFormatting sqref="S132:W140">
    <cfRule type="containsErrors" dxfId="563" priority="1">
      <formula>ISERROR(S132)</formula>
    </cfRule>
  </conditionalFormatting>
  <conditionalFormatting sqref="T20:W20">
    <cfRule type="containsErrors" dxfId="562" priority="14">
      <formula>ISERROR(T20)</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A71-2190-497E-97DA-1BB918C712AB}">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o5</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Q</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5</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21:I21"/>
    <mergeCell ref="K21:S21"/>
    <mergeCell ref="B22:I22"/>
    <mergeCell ref="K22:S22"/>
    <mergeCell ref="B23:I23"/>
    <mergeCell ref="K23:S23"/>
    <mergeCell ref="B1:M1"/>
    <mergeCell ref="C17:D17"/>
    <mergeCell ref="E17:I17"/>
    <mergeCell ref="M17:O17"/>
    <mergeCell ref="B19:I20"/>
    <mergeCell ref="K19:S20"/>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C43:C44"/>
    <mergeCell ref="D43:F43"/>
    <mergeCell ref="D44:F44"/>
    <mergeCell ref="C34:F34"/>
    <mergeCell ref="C35:F35"/>
    <mergeCell ref="C36:F36"/>
    <mergeCell ref="C37:F37"/>
    <mergeCell ref="C38:F38"/>
    <mergeCell ref="C39:F39"/>
    <mergeCell ref="C51:F51"/>
    <mergeCell ref="C52:F52"/>
    <mergeCell ref="C53:F53"/>
    <mergeCell ref="C54:F54"/>
    <mergeCell ref="C55:F55"/>
    <mergeCell ref="C56:F56"/>
    <mergeCell ref="C45:C50"/>
    <mergeCell ref="D45:F45"/>
    <mergeCell ref="D46:F46"/>
    <mergeCell ref="D47:F47"/>
    <mergeCell ref="D48:F48"/>
    <mergeCell ref="D49:F49"/>
    <mergeCell ref="D50:F50"/>
    <mergeCell ref="D64:F64"/>
    <mergeCell ref="D65:F65"/>
    <mergeCell ref="C66:F66"/>
    <mergeCell ref="C67:F67"/>
    <mergeCell ref="C68:F68"/>
    <mergeCell ref="C69:F69"/>
    <mergeCell ref="E58:F58"/>
    <mergeCell ref="E59:F59"/>
    <mergeCell ref="E60:F60"/>
    <mergeCell ref="E61:F61"/>
    <mergeCell ref="E62:F62"/>
    <mergeCell ref="D63:F63"/>
    <mergeCell ref="C76:F76"/>
    <mergeCell ref="C77:F77"/>
    <mergeCell ref="C78:F78"/>
    <mergeCell ref="C79:F79"/>
    <mergeCell ref="C80:F80"/>
    <mergeCell ref="C81:F81"/>
    <mergeCell ref="C70:F70"/>
    <mergeCell ref="C71:F71"/>
    <mergeCell ref="C72:F72"/>
    <mergeCell ref="D73:F73"/>
    <mergeCell ref="C74:F74"/>
    <mergeCell ref="C75:F75"/>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D119:F119"/>
    <mergeCell ref="D120:F120"/>
    <mergeCell ref="D121:F121"/>
    <mergeCell ref="D122:F122"/>
    <mergeCell ref="D123:F123"/>
    <mergeCell ref="D136:F136"/>
    <mergeCell ref="D137:F137"/>
    <mergeCell ref="D138:F138"/>
    <mergeCell ref="D139:F139"/>
    <mergeCell ref="D140:F140"/>
    <mergeCell ref="C141:F141"/>
    <mergeCell ref="C130:F130"/>
    <mergeCell ref="C131:F131"/>
    <mergeCell ref="D132:F132"/>
    <mergeCell ref="D133:F133"/>
    <mergeCell ref="D134:F134"/>
    <mergeCell ref="D135:F135"/>
    <mergeCell ref="B142:F142"/>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s>
  <phoneticPr fontId="34"/>
  <conditionalFormatting sqref="B159 G159:J159">
    <cfRule type="containsErrors" dxfId="561" priority="7">
      <formula>ISERROR(B159)</formula>
    </cfRule>
  </conditionalFormatting>
  <conditionalFormatting sqref="B105:D105 H105:I124 L105:N124 S105:W130 B106:B130 H126:I130 L126:N130 B131:W131 B132:B140 B141:W142">
    <cfRule type="containsErrors" dxfId="560" priority="13">
      <formula>ISERROR(B105)</formula>
    </cfRule>
  </conditionalFormatting>
  <conditionalFormatting sqref="C126:C130">
    <cfRule type="containsErrors" dxfId="559" priority="11">
      <formula>ISERROR(C126)</formula>
    </cfRule>
  </conditionalFormatting>
  <conditionalFormatting sqref="C106:D124">
    <cfRule type="containsErrors" dxfId="558" priority="10">
      <formula>ISERROR(C106)</formula>
    </cfRule>
  </conditionalFormatting>
  <conditionalFormatting sqref="H125:R125">
    <cfRule type="containsErrors" dxfId="557" priority="12">
      <formula>ISERROR(H125)</formula>
    </cfRule>
  </conditionalFormatting>
  <conditionalFormatting sqref="I132:I140">
    <cfRule type="containsErrors" dxfId="556" priority="9">
      <formula>ISERROR(I132)</formula>
    </cfRule>
  </conditionalFormatting>
  <conditionalFormatting sqref="I155:I158">
    <cfRule type="containsErrors" dxfId="555" priority="8">
      <formula>ISERROR(I155)</formula>
    </cfRule>
  </conditionalFormatting>
  <conditionalFormatting sqref="M132:N140">
    <cfRule type="containsErrors" dxfId="554" priority="2">
      <formula>ISERROR(M132)</formula>
    </cfRule>
  </conditionalFormatting>
  <conditionalFormatting sqref="N87">
    <cfRule type="containsErrors" dxfId="553" priority="5">
      <formula>ISERROR(N87)</formula>
    </cfRule>
  </conditionalFormatting>
  <conditionalFormatting sqref="N89:N102">
    <cfRule type="containsErrors" dxfId="552" priority="4">
      <formula>ISERROR(N89)</formula>
    </cfRule>
  </conditionalFormatting>
  <conditionalFormatting sqref="S132:W140">
    <cfRule type="containsErrors" dxfId="551" priority="1">
      <formula>ISERROR(S132)</formula>
    </cfRule>
  </conditionalFormatting>
  <conditionalFormatting sqref="T20:W20">
    <cfRule type="containsErrors" dxfId="550" priority="14">
      <formula>ISERROR(T20)</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27496-D64E-4A4F-B177-9615F6253FA3}">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o6</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R</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6</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549" priority="7">
      <formula>ISERROR(B159)</formula>
    </cfRule>
  </conditionalFormatting>
  <conditionalFormatting sqref="B105:D105 H105:I124 L105:N124 S105:W130 B106:B130 H126:I130 L126:N130 B131:W131 B132:B140 B141:W142">
    <cfRule type="containsErrors" dxfId="548" priority="13">
      <formula>ISERROR(B105)</formula>
    </cfRule>
  </conditionalFormatting>
  <conditionalFormatting sqref="C126:C130">
    <cfRule type="containsErrors" dxfId="547" priority="11">
      <formula>ISERROR(C126)</formula>
    </cfRule>
  </conditionalFormatting>
  <conditionalFormatting sqref="C106:D124">
    <cfRule type="containsErrors" dxfId="546" priority="10">
      <formula>ISERROR(C106)</formula>
    </cfRule>
  </conditionalFormatting>
  <conditionalFormatting sqref="H125:R125">
    <cfRule type="containsErrors" dxfId="545" priority="12">
      <formula>ISERROR(H125)</formula>
    </cfRule>
  </conditionalFormatting>
  <conditionalFormatting sqref="I132:I140">
    <cfRule type="containsErrors" dxfId="544" priority="9">
      <formula>ISERROR(I132)</formula>
    </cfRule>
  </conditionalFormatting>
  <conditionalFormatting sqref="I155:I158">
    <cfRule type="containsErrors" dxfId="543" priority="8">
      <formula>ISERROR(I155)</formula>
    </cfRule>
  </conditionalFormatting>
  <conditionalFormatting sqref="M132:N140">
    <cfRule type="containsErrors" dxfId="542" priority="2">
      <formula>ISERROR(M132)</formula>
    </cfRule>
  </conditionalFormatting>
  <conditionalFormatting sqref="N87">
    <cfRule type="containsErrors" dxfId="541" priority="5">
      <formula>ISERROR(N87)</formula>
    </cfRule>
  </conditionalFormatting>
  <conditionalFormatting sqref="N89:N102">
    <cfRule type="containsErrors" dxfId="540" priority="4">
      <formula>ISERROR(N89)</formula>
    </cfRule>
  </conditionalFormatting>
  <conditionalFormatting sqref="S132:W140">
    <cfRule type="containsErrors" dxfId="539" priority="1">
      <formula>ISERROR(S132)</formula>
    </cfRule>
  </conditionalFormatting>
  <conditionalFormatting sqref="T20:W20">
    <cfRule type="containsErrors" dxfId="538" priority="14">
      <formula>ISERROR(T20)</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CC87D-C5FD-48B7-BEBF-4BEA8A9BD3C4}">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o7</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S</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7</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537" priority="7">
      <formula>ISERROR(B159)</formula>
    </cfRule>
  </conditionalFormatting>
  <conditionalFormatting sqref="B105:D105 H105:I124 L105:N124 S105:W130 B106:B130 H126:I130 L126:N130 B131:W131 B132:B140 B141:W142">
    <cfRule type="containsErrors" dxfId="536" priority="13">
      <formula>ISERROR(B105)</formula>
    </cfRule>
  </conditionalFormatting>
  <conditionalFormatting sqref="C126:C130">
    <cfRule type="containsErrors" dxfId="535" priority="11">
      <formula>ISERROR(C126)</formula>
    </cfRule>
  </conditionalFormatting>
  <conditionalFormatting sqref="C106:D124">
    <cfRule type="containsErrors" dxfId="534" priority="10">
      <formula>ISERROR(C106)</formula>
    </cfRule>
  </conditionalFormatting>
  <conditionalFormatting sqref="H125:R125">
    <cfRule type="containsErrors" dxfId="533" priority="12">
      <formula>ISERROR(H125)</formula>
    </cfRule>
  </conditionalFormatting>
  <conditionalFormatting sqref="I132:I140">
    <cfRule type="containsErrors" dxfId="532" priority="9">
      <formula>ISERROR(I132)</formula>
    </cfRule>
  </conditionalFormatting>
  <conditionalFormatting sqref="I155:I158">
    <cfRule type="containsErrors" dxfId="531" priority="8">
      <formula>ISERROR(I155)</formula>
    </cfRule>
  </conditionalFormatting>
  <conditionalFormatting sqref="M132:N140">
    <cfRule type="containsErrors" dxfId="530" priority="2">
      <formula>ISERROR(M132)</formula>
    </cfRule>
  </conditionalFormatting>
  <conditionalFormatting sqref="N87">
    <cfRule type="containsErrors" dxfId="529" priority="5">
      <formula>ISERROR(N87)</formula>
    </cfRule>
  </conditionalFormatting>
  <conditionalFormatting sqref="N89:N102">
    <cfRule type="containsErrors" dxfId="528" priority="4">
      <formula>ISERROR(N89)</formula>
    </cfRule>
  </conditionalFormatting>
  <conditionalFormatting sqref="S132:W140">
    <cfRule type="containsErrors" dxfId="527" priority="1">
      <formula>ISERROR(S132)</formula>
    </cfRule>
  </conditionalFormatting>
  <conditionalFormatting sqref="T20:W20">
    <cfRule type="containsErrors" dxfId="526" priority="14">
      <formula>ISERROR(T20)</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8312D-F6D4-40B6-91E2-D9FC3CF2A9FE}">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o8</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T</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8</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525" priority="7">
      <formula>ISERROR(B159)</formula>
    </cfRule>
  </conditionalFormatting>
  <conditionalFormatting sqref="B105:D105 H105:I124 L105:N124 S105:W130 B106:B130 H126:I130 L126:N130 B131:W131 B132:B140 B141:W142">
    <cfRule type="containsErrors" dxfId="524" priority="13">
      <formula>ISERROR(B105)</formula>
    </cfRule>
  </conditionalFormatting>
  <conditionalFormatting sqref="C126:C130">
    <cfRule type="containsErrors" dxfId="523" priority="11">
      <formula>ISERROR(C126)</formula>
    </cfRule>
  </conditionalFormatting>
  <conditionalFormatting sqref="C106:D124">
    <cfRule type="containsErrors" dxfId="522" priority="10">
      <formula>ISERROR(C106)</formula>
    </cfRule>
  </conditionalFormatting>
  <conditionalFormatting sqref="H125:R125">
    <cfRule type="containsErrors" dxfId="521" priority="12">
      <formula>ISERROR(H125)</formula>
    </cfRule>
  </conditionalFormatting>
  <conditionalFormatting sqref="I132:I140">
    <cfRule type="containsErrors" dxfId="520" priority="9">
      <formula>ISERROR(I132)</formula>
    </cfRule>
  </conditionalFormatting>
  <conditionalFormatting sqref="I155:I158">
    <cfRule type="containsErrors" dxfId="519" priority="8">
      <formula>ISERROR(I155)</formula>
    </cfRule>
  </conditionalFormatting>
  <conditionalFormatting sqref="M132:N140">
    <cfRule type="containsErrors" dxfId="518" priority="2">
      <formula>ISERROR(M132)</formula>
    </cfRule>
  </conditionalFormatting>
  <conditionalFormatting sqref="N87">
    <cfRule type="containsErrors" dxfId="517" priority="5">
      <formula>ISERROR(N87)</formula>
    </cfRule>
  </conditionalFormatting>
  <conditionalFormatting sqref="N89:N102">
    <cfRule type="containsErrors" dxfId="516" priority="4">
      <formula>ISERROR(N89)</formula>
    </cfRule>
  </conditionalFormatting>
  <conditionalFormatting sqref="S132:W140">
    <cfRule type="containsErrors" dxfId="515" priority="1">
      <formula>ISERROR(S132)</formula>
    </cfRule>
  </conditionalFormatting>
  <conditionalFormatting sqref="T20:W20">
    <cfRule type="containsErrors" dxfId="514" priority="14">
      <formula>ISERROR(T20)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0" tint="-0.499984740745262"/>
  </sheetPr>
  <dimension ref="A1:JJ11"/>
  <sheetViews>
    <sheetView workbookViewId="0">
      <selection activeCell="Q5" sqref="Q5"/>
    </sheetView>
  </sheetViews>
  <sheetFormatPr defaultRowHeight="13.5"/>
  <cols>
    <col min="8" max="8" width="10.5" bestFit="1" customWidth="1"/>
  </cols>
  <sheetData>
    <row r="1" spans="1:270" s="643" customFormat="1" ht="18.75" customHeight="1">
      <c r="A1" s="1904" t="s">
        <v>2883</v>
      </c>
      <c r="B1" s="1904"/>
      <c r="C1" s="1904"/>
      <c r="D1" s="646"/>
      <c r="E1" s="647"/>
      <c r="F1" s="721"/>
      <c r="G1" s="649" t="s">
        <v>2785</v>
      </c>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1"/>
      <c r="AK1" s="649" t="s">
        <v>2786</v>
      </c>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49"/>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650"/>
      <c r="DK1" s="650"/>
      <c r="DL1" s="650"/>
      <c r="DM1" s="650"/>
      <c r="DN1" s="650"/>
      <c r="DO1" s="650"/>
      <c r="DP1" s="650"/>
      <c r="DQ1" s="650"/>
      <c r="DR1" s="650"/>
      <c r="DS1" s="650"/>
      <c r="DT1" s="652" t="s">
        <v>2787</v>
      </c>
      <c r="DU1" s="650"/>
      <c r="DV1" s="650"/>
      <c r="DW1" s="650"/>
      <c r="DX1" s="650"/>
      <c r="DY1" s="650"/>
      <c r="DZ1" s="650"/>
      <c r="EA1" s="650"/>
      <c r="EB1" s="650"/>
      <c r="EC1" s="650"/>
      <c r="ED1" s="650"/>
      <c r="EE1" s="650"/>
      <c r="EF1" s="650"/>
      <c r="EG1" s="650"/>
      <c r="EH1" s="650"/>
      <c r="EI1" s="650"/>
      <c r="EJ1" s="650"/>
      <c r="EK1" s="650"/>
      <c r="EL1" s="650"/>
      <c r="EM1" s="650"/>
      <c r="EN1" s="650"/>
      <c r="EO1" s="650"/>
      <c r="EP1" s="650"/>
      <c r="EQ1" s="650"/>
      <c r="ER1" s="650"/>
      <c r="ES1" s="652" t="s">
        <v>2788</v>
      </c>
      <c r="ET1" s="650"/>
      <c r="EU1" s="650"/>
      <c r="EV1" s="650"/>
      <c r="EW1" s="650"/>
      <c r="EX1" s="650"/>
      <c r="EY1" s="650"/>
      <c r="EZ1" s="650"/>
      <c r="FA1" s="650"/>
      <c r="FB1" s="650"/>
      <c r="FC1" s="650"/>
      <c r="FD1" s="650"/>
      <c r="FE1" s="650"/>
      <c r="FF1" s="650"/>
      <c r="FG1" s="650"/>
      <c r="FH1" s="650"/>
      <c r="FI1" s="650"/>
      <c r="FJ1" s="650"/>
      <c r="FK1" s="650"/>
      <c r="FL1" s="650"/>
      <c r="FM1" s="650"/>
      <c r="FN1" s="650"/>
      <c r="FO1" s="650"/>
      <c r="FP1" s="650"/>
      <c r="FQ1" s="650"/>
      <c r="FR1" s="649" t="s">
        <v>3865</v>
      </c>
      <c r="FS1" s="650"/>
      <c r="FT1" s="650"/>
      <c r="FU1" s="650"/>
      <c r="FV1" s="650"/>
      <c r="FW1" s="650"/>
      <c r="FX1" s="650"/>
      <c r="FY1" s="650"/>
      <c r="FZ1" s="650"/>
      <c r="GA1" s="650"/>
      <c r="GB1" s="650"/>
      <c r="GC1" s="650"/>
      <c r="GD1" s="650"/>
      <c r="GE1" s="650"/>
      <c r="GF1" s="650"/>
      <c r="GG1" s="650"/>
      <c r="GH1" s="650"/>
      <c r="GI1" s="652" t="s">
        <v>2789</v>
      </c>
      <c r="GJ1" s="650"/>
      <c r="GK1" s="650"/>
      <c r="GL1" s="650"/>
      <c r="GM1" s="650"/>
      <c r="GN1" s="650"/>
      <c r="GO1" s="650"/>
      <c r="GP1" s="650"/>
      <c r="GQ1" s="650"/>
      <c r="GR1" s="650"/>
      <c r="GS1" s="650"/>
      <c r="GT1" s="650"/>
      <c r="GU1" s="650"/>
      <c r="GV1" s="650"/>
      <c r="GW1" s="650"/>
      <c r="GX1" s="650"/>
      <c r="GY1" s="650"/>
      <c r="GZ1" s="650"/>
      <c r="HA1" s="650"/>
      <c r="HB1" s="650"/>
      <c r="HC1" s="650"/>
      <c r="HD1" s="650"/>
      <c r="HE1" s="650"/>
      <c r="HF1" s="650"/>
      <c r="HG1" s="650"/>
      <c r="HH1" s="650"/>
      <c r="HI1" s="650"/>
      <c r="HJ1" s="650"/>
      <c r="HK1" s="650"/>
      <c r="HL1" s="650"/>
      <c r="HM1" s="650"/>
      <c r="HN1" s="650"/>
      <c r="HO1" s="650"/>
      <c r="HP1" s="650"/>
      <c r="HQ1" s="650"/>
      <c r="HR1" s="650"/>
      <c r="HS1" s="650"/>
      <c r="HT1" s="650"/>
      <c r="HU1" s="650"/>
      <c r="HV1" s="650"/>
      <c r="HW1" s="725"/>
      <c r="HX1" s="725"/>
      <c r="HY1" s="725"/>
      <c r="HZ1" s="725"/>
      <c r="IA1" s="725"/>
      <c r="IB1" s="725"/>
      <c r="IC1" s="725"/>
      <c r="ID1" s="725"/>
      <c r="IE1" s="725"/>
      <c r="IF1" s="725"/>
      <c r="IG1" s="725"/>
      <c r="IH1" s="725"/>
      <c r="II1" s="725"/>
      <c r="IJ1" s="725"/>
      <c r="IK1" s="725"/>
      <c r="IL1" s="725"/>
      <c r="IM1" s="725"/>
      <c r="IN1" s="725"/>
      <c r="IO1" s="725"/>
      <c r="IP1" s="725"/>
      <c r="IQ1" s="649" t="s">
        <v>2790</v>
      </c>
      <c r="IR1" s="650"/>
      <c r="IS1" s="650"/>
      <c r="IT1" s="650"/>
      <c r="IU1" s="650"/>
      <c r="IV1" s="650"/>
      <c r="IW1" s="650"/>
      <c r="IX1" s="650"/>
      <c r="IY1" s="650"/>
      <c r="IZ1" s="650"/>
      <c r="JA1" s="1526" t="s">
        <v>3895</v>
      </c>
      <c r="JC1" s="654"/>
      <c r="JD1" s="655"/>
      <c r="JE1" s="656"/>
      <c r="JF1" s="656"/>
      <c r="JG1" s="656"/>
      <c r="JH1" s="656"/>
      <c r="JI1" s="656"/>
      <c r="JJ1" s="656"/>
    </row>
    <row r="2" spans="1:270" s="643" customFormat="1" ht="28.5" customHeight="1">
      <c r="A2" s="648"/>
      <c r="B2" s="644"/>
      <c r="C2" s="648"/>
      <c r="D2" s="657"/>
      <c r="E2" s="647"/>
      <c r="F2" s="648"/>
      <c r="G2" s="649" t="s">
        <v>2791</v>
      </c>
      <c r="H2" s="658"/>
      <c r="I2" s="658"/>
      <c r="J2" s="658"/>
      <c r="K2" s="658"/>
      <c r="L2" s="649" t="s">
        <v>2792</v>
      </c>
      <c r="M2" s="658"/>
      <c r="N2" s="658"/>
      <c r="O2" s="658"/>
      <c r="P2" s="658"/>
      <c r="Q2" s="658"/>
      <c r="R2" s="658"/>
      <c r="S2" s="658"/>
      <c r="T2" s="658"/>
      <c r="U2" s="658"/>
      <c r="V2" s="659"/>
      <c r="W2" s="659"/>
      <c r="X2" s="659"/>
      <c r="Y2" s="659"/>
      <c r="Z2" s="660" t="s">
        <v>2793</v>
      </c>
      <c r="AA2" s="661"/>
      <c r="AB2" s="661"/>
      <c r="AC2" s="649" t="s">
        <v>2794</v>
      </c>
      <c r="AD2" s="658"/>
      <c r="AE2" s="658"/>
      <c r="AF2" s="658"/>
      <c r="AG2" s="658"/>
      <c r="AH2" s="658"/>
      <c r="AI2" s="658"/>
      <c r="AJ2" s="662"/>
      <c r="AK2" s="658" t="s">
        <v>204</v>
      </c>
      <c r="AL2" s="659"/>
      <c r="AM2" s="659"/>
      <c r="AN2" s="659"/>
      <c r="AO2" s="659"/>
      <c r="AP2" s="663"/>
      <c r="AQ2" s="658"/>
      <c r="AR2" s="658"/>
      <c r="AS2" s="658"/>
      <c r="AT2" s="659"/>
      <c r="AU2" s="664"/>
      <c r="AV2" s="659"/>
      <c r="AW2" s="664"/>
      <c r="AX2" s="663"/>
      <c r="AY2" s="658"/>
      <c r="AZ2" s="663"/>
      <c r="BA2" s="663"/>
      <c r="BB2" s="658"/>
      <c r="BC2" s="659"/>
      <c r="BD2" s="664"/>
      <c r="BE2" s="659"/>
      <c r="BF2" s="664"/>
      <c r="BG2" s="663"/>
      <c r="BH2" s="658"/>
      <c r="BI2" s="663"/>
      <c r="BJ2" s="663"/>
      <c r="BK2" s="658"/>
      <c r="BL2" s="659"/>
      <c r="BM2" s="664"/>
      <c r="BN2" s="659"/>
      <c r="BO2" s="664"/>
      <c r="BP2" s="663"/>
      <c r="BQ2" s="658"/>
      <c r="BR2" s="663"/>
      <c r="BS2" s="663"/>
      <c r="BT2" s="658"/>
      <c r="BU2" s="659"/>
      <c r="BV2" s="664"/>
      <c r="BW2" s="659"/>
      <c r="BX2" s="664"/>
      <c r="BY2" s="663"/>
      <c r="BZ2" s="658"/>
      <c r="CA2" s="663"/>
      <c r="CB2" s="665"/>
      <c r="CC2" s="665"/>
      <c r="CD2" s="665"/>
      <c r="CE2" s="649" t="s">
        <v>2795</v>
      </c>
      <c r="CF2" s="659"/>
      <c r="CG2" s="659"/>
      <c r="CH2" s="659"/>
      <c r="CI2" s="659"/>
      <c r="CJ2" s="663"/>
      <c r="CK2" s="658"/>
      <c r="CL2" s="658"/>
      <c r="CM2" s="659"/>
      <c r="CN2" s="664"/>
      <c r="CO2" s="659"/>
      <c r="CP2" s="664"/>
      <c r="CQ2" s="663"/>
      <c r="CR2" s="658"/>
      <c r="CS2" s="663"/>
      <c r="CT2" s="658"/>
      <c r="CU2" s="659"/>
      <c r="CV2" s="664"/>
      <c r="CW2" s="659"/>
      <c r="CX2" s="664"/>
      <c r="CY2" s="663"/>
      <c r="CZ2" s="658"/>
      <c r="DA2" s="663"/>
      <c r="DB2" s="658"/>
      <c r="DC2" s="659"/>
      <c r="DD2" s="664"/>
      <c r="DE2" s="659"/>
      <c r="DF2" s="664"/>
      <c r="DG2" s="663"/>
      <c r="DH2" s="658"/>
      <c r="DI2" s="663"/>
      <c r="DJ2" s="658"/>
      <c r="DK2" s="659"/>
      <c r="DL2" s="664"/>
      <c r="DM2" s="659"/>
      <c r="DN2" s="664"/>
      <c r="DO2" s="663"/>
      <c r="DP2" s="658"/>
      <c r="DQ2" s="663"/>
      <c r="DR2" s="665"/>
      <c r="DS2" s="665"/>
      <c r="DT2" s="649" t="s">
        <v>3863</v>
      </c>
      <c r="DU2" s="659"/>
      <c r="DV2" s="659"/>
      <c r="DW2" s="659"/>
      <c r="DX2" s="658"/>
      <c r="DY2" s="658"/>
      <c r="DZ2" s="659"/>
      <c r="EA2" s="659"/>
      <c r="EB2" s="659"/>
      <c r="EC2" s="658"/>
      <c r="ED2" s="658"/>
      <c r="EE2" s="659"/>
      <c r="EF2" s="659"/>
      <c r="EG2" s="659"/>
      <c r="EH2" s="658"/>
      <c r="EI2" s="658"/>
      <c r="EJ2" s="659"/>
      <c r="EK2" s="659"/>
      <c r="EL2" s="659"/>
      <c r="EM2" s="658"/>
      <c r="EN2" s="658"/>
      <c r="EO2" s="659"/>
      <c r="EP2" s="659"/>
      <c r="EQ2" s="659"/>
      <c r="ER2" s="658"/>
      <c r="ES2" s="649" t="s">
        <v>2796</v>
      </c>
      <c r="ET2" s="658"/>
      <c r="EU2" s="658"/>
      <c r="EV2" s="659"/>
      <c r="EW2" s="658"/>
      <c r="EX2" s="658"/>
      <c r="EY2" s="658"/>
      <c r="EZ2" s="658"/>
      <c r="FA2" s="659"/>
      <c r="FB2" s="658"/>
      <c r="FC2" s="658"/>
      <c r="FD2" s="658"/>
      <c r="FE2" s="658"/>
      <c r="FF2" s="659"/>
      <c r="FG2" s="658"/>
      <c r="FH2" s="658"/>
      <c r="FI2" s="658"/>
      <c r="FJ2" s="658"/>
      <c r="FK2" s="659"/>
      <c r="FL2" s="658"/>
      <c r="FM2" s="658"/>
      <c r="FN2" s="658"/>
      <c r="FO2" s="658"/>
      <c r="FP2" s="659"/>
      <c r="FQ2" s="658"/>
      <c r="FR2" s="666" t="s">
        <v>3864</v>
      </c>
      <c r="FS2" s="659"/>
      <c r="FT2" s="659"/>
      <c r="FU2" s="659"/>
      <c r="FV2" s="659"/>
      <c r="FW2" s="659"/>
      <c r="FX2" s="659"/>
      <c r="FY2" s="659"/>
      <c r="FZ2" s="659"/>
      <c r="GA2" s="659"/>
      <c r="GB2" s="659"/>
      <c r="GC2" s="659"/>
      <c r="GD2" s="659"/>
      <c r="GE2" s="659"/>
      <c r="GF2" s="659"/>
      <c r="GG2" s="659"/>
      <c r="GH2" s="659"/>
      <c r="GI2" s="649" t="s">
        <v>3867</v>
      </c>
      <c r="GJ2" s="658"/>
      <c r="GK2" s="658"/>
      <c r="GL2" s="658"/>
      <c r="GM2" s="658"/>
      <c r="GN2" s="658"/>
      <c r="GO2" s="658"/>
      <c r="GP2" s="658"/>
      <c r="GQ2" s="658"/>
      <c r="GR2" s="658"/>
      <c r="GS2" s="658"/>
      <c r="GT2" s="658"/>
      <c r="GU2" s="658"/>
      <c r="GV2" s="1523" t="s">
        <v>3869</v>
      </c>
      <c r="GW2" s="658"/>
      <c r="GX2" s="658"/>
      <c r="GY2" s="658"/>
      <c r="GZ2" s="658"/>
      <c r="HA2" s="658"/>
      <c r="HB2" s="658"/>
      <c r="HC2" s="658"/>
      <c r="HD2" s="658"/>
      <c r="HE2" s="658"/>
      <c r="HF2" s="658"/>
      <c r="HG2" s="658"/>
      <c r="HH2" s="658"/>
      <c r="HI2" s="658"/>
      <c r="HJ2" s="658"/>
      <c r="HK2" s="658"/>
      <c r="HL2" s="658"/>
      <c r="HM2" s="658"/>
      <c r="HN2" s="658"/>
      <c r="HO2" s="658"/>
      <c r="HP2" s="658"/>
      <c r="HQ2" s="658"/>
      <c r="HR2" s="1523" t="s">
        <v>3889</v>
      </c>
      <c r="HS2" s="658"/>
      <c r="HT2" s="658"/>
      <c r="HU2" s="658"/>
      <c r="HV2" s="658"/>
      <c r="HW2" s="1523" t="s">
        <v>3890</v>
      </c>
      <c r="HX2" s="658"/>
      <c r="HY2" s="658"/>
      <c r="HZ2" s="658"/>
      <c r="IA2" s="658"/>
      <c r="IB2" s="658"/>
      <c r="IC2" s="658"/>
      <c r="ID2" s="658"/>
      <c r="IE2" s="658"/>
      <c r="IF2" s="658"/>
      <c r="IG2" s="658"/>
      <c r="IH2" s="658"/>
      <c r="II2" s="658"/>
      <c r="IJ2" s="658"/>
      <c r="IK2" s="658"/>
      <c r="IL2" s="658"/>
      <c r="IM2" s="658"/>
      <c r="IN2" s="658"/>
      <c r="IO2" s="658"/>
      <c r="IP2" s="658"/>
      <c r="IQ2" s="666" t="s">
        <v>3891</v>
      </c>
      <c r="IR2" s="658"/>
      <c r="IS2" s="658"/>
      <c r="IT2" s="658"/>
      <c r="IU2" s="658"/>
      <c r="IV2" s="658"/>
      <c r="IW2" s="658"/>
      <c r="IX2" s="658"/>
      <c r="IY2" s="658"/>
      <c r="IZ2" s="658"/>
      <c r="JA2" s="1527" t="s">
        <v>3896</v>
      </c>
      <c r="JC2" s="654"/>
      <c r="JD2" s="655"/>
      <c r="JE2" s="656"/>
      <c r="JF2" s="656"/>
      <c r="JG2" s="656"/>
      <c r="JH2" s="656"/>
      <c r="JI2" s="656"/>
      <c r="JJ2" s="656"/>
    </row>
    <row r="3" spans="1:270" s="643" customFormat="1" ht="46.5" customHeight="1">
      <c r="B3" s="667" t="s">
        <v>2797</v>
      </c>
      <c r="C3" s="668"/>
      <c r="D3" s="668"/>
      <c r="E3" s="669"/>
      <c r="F3" s="668"/>
      <c r="G3" s="670" t="s">
        <v>2798</v>
      </c>
      <c r="H3" s="671"/>
      <c r="I3" s="672" t="s">
        <v>2799</v>
      </c>
      <c r="J3" s="671"/>
      <c r="K3" s="671"/>
      <c r="L3" s="670" t="s">
        <v>2800</v>
      </c>
      <c r="M3" s="671"/>
      <c r="N3" s="673"/>
      <c r="O3" s="674" t="s">
        <v>2801</v>
      </c>
      <c r="P3" s="675"/>
      <c r="Q3" s="671" t="s">
        <v>2802</v>
      </c>
      <c r="R3" s="671"/>
      <c r="S3" s="671"/>
      <c r="T3" s="671"/>
      <c r="U3" s="673"/>
      <c r="V3" s="676" t="s">
        <v>2803</v>
      </c>
      <c r="W3" s="676"/>
      <c r="X3" s="676"/>
      <c r="Y3" s="676"/>
      <c r="Z3" s="670" t="s">
        <v>2804</v>
      </c>
      <c r="AA3" s="671"/>
      <c r="AB3" s="1905" t="s">
        <v>2805</v>
      </c>
      <c r="AC3" s="670" t="s">
        <v>2806</v>
      </c>
      <c r="AD3" s="671"/>
      <c r="AE3" s="677" t="s">
        <v>2807</v>
      </c>
      <c r="AF3" s="671"/>
      <c r="AG3" s="671"/>
      <c r="AH3" s="671"/>
      <c r="AI3" s="677" t="s">
        <v>2808</v>
      </c>
      <c r="AJ3" s="678"/>
      <c r="AK3" s="679" t="s">
        <v>2809</v>
      </c>
      <c r="AL3" s="680"/>
      <c r="AM3" s="680"/>
      <c r="AN3" s="680"/>
      <c r="AO3" s="680"/>
      <c r="AP3" s="681"/>
      <c r="AQ3" s="679"/>
      <c r="AR3" s="679"/>
      <c r="AS3" s="682" t="s">
        <v>2810</v>
      </c>
      <c r="AT3" s="680"/>
      <c r="AU3" s="683"/>
      <c r="AV3" s="680"/>
      <c r="AW3" s="683"/>
      <c r="AX3" s="681"/>
      <c r="AY3" s="679"/>
      <c r="AZ3" s="684"/>
      <c r="BA3" s="681"/>
      <c r="BB3" s="682" t="s">
        <v>2811</v>
      </c>
      <c r="BC3" s="680"/>
      <c r="BD3" s="683"/>
      <c r="BE3" s="680"/>
      <c r="BF3" s="683"/>
      <c r="BG3" s="681"/>
      <c r="BH3" s="679"/>
      <c r="BI3" s="684"/>
      <c r="BJ3" s="681"/>
      <c r="BK3" s="682" t="s">
        <v>2812</v>
      </c>
      <c r="BL3" s="680"/>
      <c r="BM3" s="683"/>
      <c r="BN3" s="680"/>
      <c r="BO3" s="683"/>
      <c r="BP3" s="681"/>
      <c r="BQ3" s="679"/>
      <c r="BR3" s="684"/>
      <c r="BS3" s="681"/>
      <c r="BT3" s="682" t="s">
        <v>2813</v>
      </c>
      <c r="BU3" s="680"/>
      <c r="BV3" s="683"/>
      <c r="BW3" s="680"/>
      <c r="BX3" s="683"/>
      <c r="BY3" s="681"/>
      <c r="BZ3" s="679"/>
      <c r="CA3" s="681"/>
      <c r="CB3" s="681"/>
      <c r="CC3" s="685" t="s">
        <v>3856</v>
      </c>
      <c r="CD3" s="1519" t="s">
        <v>3857</v>
      </c>
      <c r="CE3" s="1520" t="s">
        <v>2809</v>
      </c>
      <c r="CF3" s="680"/>
      <c r="CG3" s="680"/>
      <c r="CH3" s="680"/>
      <c r="CI3" s="680"/>
      <c r="CJ3" s="681"/>
      <c r="CK3" s="679"/>
      <c r="CL3" s="682" t="s">
        <v>2810</v>
      </c>
      <c r="CM3" s="680"/>
      <c r="CN3" s="683"/>
      <c r="CO3" s="680"/>
      <c r="CP3" s="683"/>
      <c r="CQ3" s="681"/>
      <c r="CR3" s="679"/>
      <c r="CS3" s="684"/>
      <c r="CT3" s="682" t="s">
        <v>2811</v>
      </c>
      <c r="CU3" s="680"/>
      <c r="CV3" s="683"/>
      <c r="CW3" s="680"/>
      <c r="CX3" s="683"/>
      <c r="CY3" s="681"/>
      <c r="CZ3" s="679"/>
      <c r="DA3" s="684"/>
      <c r="DB3" s="682" t="s">
        <v>2812</v>
      </c>
      <c r="DC3" s="680"/>
      <c r="DD3" s="683"/>
      <c r="DE3" s="680"/>
      <c r="DF3" s="683"/>
      <c r="DG3" s="681"/>
      <c r="DH3" s="679"/>
      <c r="DI3" s="684"/>
      <c r="DJ3" s="682" t="s">
        <v>2813</v>
      </c>
      <c r="DK3" s="680"/>
      <c r="DL3" s="683"/>
      <c r="DM3" s="680"/>
      <c r="DN3" s="683"/>
      <c r="DO3" s="681"/>
      <c r="DP3" s="679"/>
      <c r="DQ3" s="681"/>
      <c r="DR3" s="685" t="s">
        <v>3856</v>
      </c>
      <c r="DS3" s="1519" t="s">
        <v>3857</v>
      </c>
      <c r="DT3" s="686">
        <v>1</v>
      </c>
      <c r="DU3" s="687"/>
      <c r="DV3" s="687"/>
      <c r="DW3" s="687"/>
      <c r="DX3" s="688"/>
      <c r="DY3" s="689">
        <v>2</v>
      </c>
      <c r="DZ3" s="687"/>
      <c r="EA3" s="687"/>
      <c r="EB3" s="687"/>
      <c r="EC3" s="688"/>
      <c r="ED3" s="689">
        <v>3</v>
      </c>
      <c r="EE3" s="687"/>
      <c r="EF3" s="687"/>
      <c r="EG3" s="687"/>
      <c r="EH3" s="688"/>
      <c r="EI3" s="689">
        <v>4</v>
      </c>
      <c r="EJ3" s="687"/>
      <c r="EK3" s="687"/>
      <c r="EL3" s="687"/>
      <c r="EM3" s="688"/>
      <c r="EN3" s="689">
        <v>5</v>
      </c>
      <c r="EO3" s="687"/>
      <c r="EP3" s="687"/>
      <c r="EQ3" s="687"/>
      <c r="ER3" s="688"/>
      <c r="ES3" s="690">
        <v>1</v>
      </c>
      <c r="ET3" s="688"/>
      <c r="EU3" s="688"/>
      <c r="EV3" s="687"/>
      <c r="EW3" s="688"/>
      <c r="EX3" s="691">
        <v>2</v>
      </c>
      <c r="EY3" s="688"/>
      <c r="EZ3" s="688"/>
      <c r="FA3" s="687"/>
      <c r="FB3" s="688"/>
      <c r="FC3" s="691">
        <v>3</v>
      </c>
      <c r="FD3" s="688"/>
      <c r="FE3" s="688"/>
      <c r="FF3" s="687"/>
      <c r="FG3" s="688"/>
      <c r="FH3" s="691">
        <v>4</v>
      </c>
      <c r="FI3" s="688"/>
      <c r="FJ3" s="688"/>
      <c r="FK3" s="687"/>
      <c r="FL3" s="688"/>
      <c r="FM3" s="691">
        <v>5</v>
      </c>
      <c r="FN3" s="688"/>
      <c r="FO3" s="688"/>
      <c r="FP3" s="687"/>
      <c r="FQ3" s="688"/>
      <c r="FR3" s="692" t="s">
        <v>2815</v>
      </c>
      <c r="FS3" s="676"/>
      <c r="FT3" s="676"/>
      <c r="FU3" s="676"/>
      <c r="FV3" s="693" t="s">
        <v>2816</v>
      </c>
      <c r="FW3" s="694"/>
      <c r="FX3" s="694"/>
      <c r="FY3" s="694"/>
      <c r="FZ3" s="693" t="s">
        <v>2817</v>
      </c>
      <c r="GA3" s="694"/>
      <c r="GB3" s="676"/>
      <c r="GC3" s="676"/>
      <c r="GD3" s="695" t="s">
        <v>3866</v>
      </c>
      <c r="GE3" s="676"/>
      <c r="GF3" s="676"/>
      <c r="GG3" s="676"/>
      <c r="GH3" s="1566" t="s">
        <v>125</v>
      </c>
      <c r="GI3" s="696" t="s">
        <v>2818</v>
      </c>
      <c r="GJ3" s="697" t="s">
        <v>2819</v>
      </c>
      <c r="GK3" s="697" t="s">
        <v>2820</v>
      </c>
      <c r="GL3" s="697" t="s">
        <v>2821</v>
      </c>
      <c r="GM3" s="697" t="s">
        <v>2822</v>
      </c>
      <c r="GN3" s="697" t="s">
        <v>2823</v>
      </c>
      <c r="GO3" s="697" t="s">
        <v>2824</v>
      </c>
      <c r="GP3" s="697" t="s">
        <v>2825</v>
      </c>
      <c r="GQ3" s="697" t="s">
        <v>2826</v>
      </c>
      <c r="GR3" s="697" t="s">
        <v>2827</v>
      </c>
      <c r="GS3" s="697" t="s">
        <v>2828</v>
      </c>
      <c r="GT3" s="697" t="s">
        <v>2829</v>
      </c>
      <c r="GU3" s="697" t="s">
        <v>2830</v>
      </c>
      <c r="GV3" s="1524" t="s">
        <v>3870</v>
      </c>
      <c r="GW3" s="1524"/>
      <c r="GX3" s="1524"/>
      <c r="GY3" s="1524"/>
      <c r="GZ3" s="1524"/>
      <c r="HA3" s="1524"/>
      <c r="HB3" s="1524"/>
      <c r="HC3" s="1524"/>
      <c r="HD3" s="1524" t="s">
        <v>3872</v>
      </c>
      <c r="HE3" s="1524"/>
      <c r="HF3" s="1524" t="s">
        <v>3874</v>
      </c>
      <c r="HG3" s="1524"/>
      <c r="HH3" s="1524" t="s">
        <v>3876</v>
      </c>
      <c r="HI3" s="1524"/>
      <c r="HJ3" s="1524" t="s">
        <v>3878</v>
      </c>
      <c r="HK3" s="1524"/>
      <c r="HL3" s="1524" t="s">
        <v>3880</v>
      </c>
      <c r="HM3" s="1524"/>
      <c r="HN3" s="1524" t="s">
        <v>3882</v>
      </c>
      <c r="HO3" s="697"/>
      <c r="HP3" s="697" t="s">
        <v>3883</v>
      </c>
      <c r="HQ3" s="697"/>
      <c r="HR3" s="697" t="s">
        <v>3884</v>
      </c>
      <c r="HS3" s="697" t="s">
        <v>3885</v>
      </c>
      <c r="HT3" s="697" t="s">
        <v>3886</v>
      </c>
      <c r="HU3" s="697" t="s">
        <v>3887</v>
      </c>
      <c r="HV3" s="697" t="s">
        <v>3888</v>
      </c>
      <c r="HW3" s="1524" t="s">
        <v>3870</v>
      </c>
      <c r="HX3" s="1524"/>
      <c r="HY3" s="1524"/>
      <c r="HZ3" s="1524"/>
      <c r="IA3" s="1524"/>
      <c r="IB3" s="1524"/>
      <c r="IC3" s="1524"/>
      <c r="ID3" s="1524"/>
      <c r="IE3" s="1524" t="s">
        <v>3871</v>
      </c>
      <c r="IF3" s="1524"/>
      <c r="IG3" s="1524" t="s">
        <v>3873</v>
      </c>
      <c r="IH3" s="1524"/>
      <c r="II3" s="1524" t="s">
        <v>3875</v>
      </c>
      <c r="IJ3" s="1524"/>
      <c r="IK3" s="1524" t="s">
        <v>3877</v>
      </c>
      <c r="IL3" s="1524"/>
      <c r="IM3" s="1524" t="s">
        <v>3879</v>
      </c>
      <c r="IN3" s="697"/>
      <c r="IO3" s="1525" t="s">
        <v>3881</v>
      </c>
      <c r="IP3" s="1854"/>
      <c r="IQ3" s="1528">
        <v>1</v>
      </c>
      <c r="IR3" s="1529"/>
      <c r="IS3" s="1529">
        <v>2</v>
      </c>
      <c r="IT3" s="1529"/>
      <c r="IU3" s="1529">
        <v>3</v>
      </c>
      <c r="IV3" s="1529"/>
      <c r="IW3" s="1529">
        <v>4</v>
      </c>
      <c r="IX3" s="1529"/>
      <c r="IY3" s="1529">
        <v>5</v>
      </c>
      <c r="IZ3" s="1530"/>
      <c r="JA3" s="1525" t="s">
        <v>3897</v>
      </c>
      <c r="JC3" s="654"/>
      <c r="JD3" s="655"/>
      <c r="JE3" s="656"/>
      <c r="JF3" s="656"/>
      <c r="JG3" s="656"/>
      <c r="JH3" s="656"/>
      <c r="JI3" s="656"/>
      <c r="JJ3" s="656"/>
    </row>
    <row r="4" spans="1:270" s="643" customFormat="1" ht="67.150000000000006" customHeight="1" thickBot="1">
      <c r="A4" s="698"/>
      <c r="B4" s="699" t="s">
        <v>357</v>
      </c>
      <c r="C4" s="700" t="s">
        <v>358</v>
      </c>
      <c r="D4" s="701" t="s">
        <v>359</v>
      </c>
      <c r="E4" s="700" t="s">
        <v>1863</v>
      </c>
      <c r="F4" s="702" t="s">
        <v>2855</v>
      </c>
      <c r="G4" s="703" t="s">
        <v>3108</v>
      </c>
      <c r="H4" s="700" t="s">
        <v>362</v>
      </c>
      <c r="I4" s="704" t="s">
        <v>132</v>
      </c>
      <c r="J4" s="705" t="s">
        <v>363</v>
      </c>
      <c r="K4" s="706" t="s">
        <v>2886</v>
      </c>
      <c r="L4" s="742" t="s">
        <v>365</v>
      </c>
      <c r="M4" s="743" t="s">
        <v>366</v>
      </c>
      <c r="N4" s="708" t="s">
        <v>367</v>
      </c>
      <c r="O4" s="707" t="s">
        <v>368</v>
      </c>
      <c r="P4" s="708" t="s">
        <v>369</v>
      </c>
      <c r="Q4" s="759" t="s">
        <v>370</v>
      </c>
      <c r="R4" s="760" t="s">
        <v>371</v>
      </c>
      <c r="S4" s="760" t="s">
        <v>372</v>
      </c>
      <c r="T4" s="761" t="s">
        <v>2884</v>
      </c>
      <c r="U4" s="762" t="s">
        <v>2885</v>
      </c>
      <c r="V4" s="709" t="s">
        <v>1865</v>
      </c>
      <c r="W4" s="710" t="s">
        <v>373</v>
      </c>
      <c r="X4" s="711" t="s">
        <v>2832</v>
      </c>
      <c r="Y4" s="712" t="s">
        <v>375</v>
      </c>
      <c r="Z4" s="703" t="s">
        <v>376</v>
      </c>
      <c r="AA4" s="700" t="s">
        <v>377</v>
      </c>
      <c r="AB4" s="1906"/>
      <c r="AC4" s="703" t="s">
        <v>2833</v>
      </c>
      <c r="AD4" s="700" t="s">
        <v>2834</v>
      </c>
      <c r="AE4" s="713" t="s">
        <v>2833</v>
      </c>
      <c r="AF4" s="714" t="s">
        <v>2835</v>
      </c>
      <c r="AG4" s="701" t="s">
        <v>2836</v>
      </c>
      <c r="AH4" s="715" t="s">
        <v>2837</v>
      </c>
      <c r="AI4" s="713" t="s">
        <v>2833</v>
      </c>
      <c r="AJ4" s="716" t="s">
        <v>2838</v>
      </c>
      <c r="AK4" s="707" t="s">
        <v>2839</v>
      </c>
      <c r="AL4" s="717" t="s">
        <v>2840</v>
      </c>
      <c r="AM4" s="717" t="s">
        <v>2841</v>
      </c>
      <c r="AN4" s="717" t="s">
        <v>3854</v>
      </c>
      <c r="AO4" s="717" t="s">
        <v>3855</v>
      </c>
      <c r="AP4" s="1532" t="s">
        <v>2842</v>
      </c>
      <c r="AQ4" s="1532" t="s">
        <v>2700</v>
      </c>
      <c r="AR4" s="1536" t="s">
        <v>3222</v>
      </c>
      <c r="AS4" s="1537" t="s">
        <v>2839</v>
      </c>
      <c r="AT4" s="1532" t="s">
        <v>2843</v>
      </c>
      <c r="AU4" s="1532" t="s">
        <v>2844</v>
      </c>
      <c r="AV4" s="1532" t="s">
        <v>2845</v>
      </c>
      <c r="AW4" s="1532" t="s">
        <v>2846</v>
      </c>
      <c r="AX4" s="1532" t="s">
        <v>2842</v>
      </c>
      <c r="AY4" s="1532" t="s">
        <v>2700</v>
      </c>
      <c r="AZ4" s="1532" t="s">
        <v>2847</v>
      </c>
      <c r="BA4" s="1536" t="s">
        <v>3222</v>
      </c>
      <c r="BB4" s="1538" t="s">
        <v>2839</v>
      </c>
      <c r="BC4" s="1538" t="s">
        <v>2840</v>
      </c>
      <c r="BD4" s="1538" t="s">
        <v>2844</v>
      </c>
      <c r="BE4" s="1538" t="s">
        <v>2841</v>
      </c>
      <c r="BF4" s="1538" t="s">
        <v>2846</v>
      </c>
      <c r="BG4" s="1538" t="s">
        <v>2842</v>
      </c>
      <c r="BH4" s="1538" t="s">
        <v>2700</v>
      </c>
      <c r="BI4" s="1538" t="s">
        <v>2847</v>
      </c>
      <c r="BJ4" s="1538" t="s">
        <v>3222</v>
      </c>
      <c r="BK4" s="1538" t="s">
        <v>2839</v>
      </c>
      <c r="BL4" s="1538" t="s">
        <v>2840</v>
      </c>
      <c r="BM4" s="1538" t="s">
        <v>2844</v>
      </c>
      <c r="BN4" s="1538" t="s">
        <v>2841</v>
      </c>
      <c r="BO4" s="1538" t="s">
        <v>2846</v>
      </c>
      <c r="BP4" s="1538" t="s">
        <v>2842</v>
      </c>
      <c r="BQ4" s="1538" t="s">
        <v>2700</v>
      </c>
      <c r="BR4" s="1538" t="s">
        <v>2847</v>
      </c>
      <c r="BS4" s="1538" t="s">
        <v>3222</v>
      </c>
      <c r="BT4" s="1538" t="s">
        <v>2839</v>
      </c>
      <c r="BU4" s="1538" t="s">
        <v>2840</v>
      </c>
      <c r="BV4" s="1538" t="s">
        <v>2844</v>
      </c>
      <c r="BW4" s="1538" t="s">
        <v>2841</v>
      </c>
      <c r="BX4" s="1538" t="s">
        <v>2846</v>
      </c>
      <c r="BY4" s="1538" t="s">
        <v>2842</v>
      </c>
      <c r="BZ4" s="1538" t="s">
        <v>2700</v>
      </c>
      <c r="CA4" s="1538" t="s">
        <v>2847</v>
      </c>
      <c r="CB4" s="1538" t="s">
        <v>3222</v>
      </c>
      <c r="CC4" s="1539" t="s">
        <v>426</v>
      </c>
      <c r="CD4" s="1567" t="s">
        <v>427</v>
      </c>
      <c r="CE4" s="1551" t="s">
        <v>2839</v>
      </c>
      <c r="CF4" s="1538" t="s">
        <v>2840</v>
      </c>
      <c r="CG4" s="1538" t="s">
        <v>2841</v>
      </c>
      <c r="CH4" s="1538" t="s">
        <v>3854</v>
      </c>
      <c r="CI4" s="1538" t="s">
        <v>3855</v>
      </c>
      <c r="CJ4" s="1538" t="s">
        <v>2842</v>
      </c>
      <c r="CK4" s="1538" t="s">
        <v>2700</v>
      </c>
      <c r="CL4" s="1538" t="s">
        <v>2839</v>
      </c>
      <c r="CM4" s="1538" t="s">
        <v>2840</v>
      </c>
      <c r="CN4" s="1538" t="s">
        <v>2844</v>
      </c>
      <c r="CO4" s="1538" t="s">
        <v>2841</v>
      </c>
      <c r="CP4" s="1538" t="s">
        <v>2846</v>
      </c>
      <c r="CQ4" s="1538" t="s">
        <v>2842</v>
      </c>
      <c r="CR4" s="1538" t="s">
        <v>2700</v>
      </c>
      <c r="CS4" s="1538" t="s">
        <v>2847</v>
      </c>
      <c r="CT4" s="1538" t="s">
        <v>2839</v>
      </c>
      <c r="CU4" s="1538" t="s">
        <v>2840</v>
      </c>
      <c r="CV4" s="1538" t="s">
        <v>2844</v>
      </c>
      <c r="CW4" s="1538" t="s">
        <v>2841</v>
      </c>
      <c r="CX4" s="1538" t="s">
        <v>2846</v>
      </c>
      <c r="CY4" s="1538" t="s">
        <v>2842</v>
      </c>
      <c r="CZ4" s="1538" t="s">
        <v>2700</v>
      </c>
      <c r="DA4" s="1538" t="s">
        <v>2847</v>
      </c>
      <c r="DB4" s="1538" t="s">
        <v>2839</v>
      </c>
      <c r="DC4" s="1538" t="s">
        <v>2840</v>
      </c>
      <c r="DD4" s="1538" t="s">
        <v>2844</v>
      </c>
      <c r="DE4" s="1538" t="s">
        <v>2841</v>
      </c>
      <c r="DF4" s="1538" t="s">
        <v>2846</v>
      </c>
      <c r="DG4" s="1538" t="s">
        <v>2842</v>
      </c>
      <c r="DH4" s="1538" t="s">
        <v>2700</v>
      </c>
      <c r="DI4" s="1538" t="s">
        <v>2847</v>
      </c>
      <c r="DJ4" s="1538" t="s">
        <v>2839</v>
      </c>
      <c r="DK4" s="1538" t="s">
        <v>2840</v>
      </c>
      <c r="DL4" s="1538" t="s">
        <v>2844</v>
      </c>
      <c r="DM4" s="1538" t="s">
        <v>2841</v>
      </c>
      <c r="DN4" s="1538" t="s">
        <v>2846</v>
      </c>
      <c r="DO4" s="1538" t="s">
        <v>2842</v>
      </c>
      <c r="DP4" s="1538" t="s">
        <v>2700</v>
      </c>
      <c r="DQ4" s="1538" t="s">
        <v>2847</v>
      </c>
      <c r="DR4" s="1539" t="s">
        <v>426</v>
      </c>
      <c r="DS4" s="1567" t="s">
        <v>427</v>
      </c>
      <c r="DT4" s="1551" t="s">
        <v>2848</v>
      </c>
      <c r="DU4" s="1540" t="s">
        <v>2849</v>
      </c>
      <c r="DV4" s="1540" t="s">
        <v>3858</v>
      </c>
      <c r="DW4" s="1540" t="s">
        <v>3859</v>
      </c>
      <c r="DX4" s="1538" t="s">
        <v>3860</v>
      </c>
      <c r="DY4" s="1538" t="s">
        <v>2848</v>
      </c>
      <c r="DZ4" s="1540" t="s">
        <v>2849</v>
      </c>
      <c r="EA4" s="1540" t="s">
        <v>3858</v>
      </c>
      <c r="EB4" s="1540" t="s">
        <v>3859</v>
      </c>
      <c r="EC4" s="1538" t="s">
        <v>3860</v>
      </c>
      <c r="ED4" s="1538" t="s">
        <v>2848</v>
      </c>
      <c r="EE4" s="1540" t="s">
        <v>2849</v>
      </c>
      <c r="EF4" s="1540" t="s">
        <v>3858</v>
      </c>
      <c r="EG4" s="1540" t="s">
        <v>3859</v>
      </c>
      <c r="EH4" s="1538" t="s">
        <v>3860</v>
      </c>
      <c r="EI4" s="1538" t="s">
        <v>2848</v>
      </c>
      <c r="EJ4" s="1540" t="s">
        <v>2849</v>
      </c>
      <c r="EK4" s="1540" t="s">
        <v>3858</v>
      </c>
      <c r="EL4" s="1540" t="s">
        <v>3859</v>
      </c>
      <c r="EM4" s="1538" t="s">
        <v>3860</v>
      </c>
      <c r="EN4" s="1538" t="s">
        <v>2848</v>
      </c>
      <c r="EO4" s="1540" t="s">
        <v>2849</v>
      </c>
      <c r="EP4" s="1540" t="s">
        <v>3858</v>
      </c>
      <c r="EQ4" s="1540" t="s">
        <v>3859</v>
      </c>
      <c r="ER4" s="1554" t="s">
        <v>3860</v>
      </c>
      <c r="ES4" s="1551" t="s">
        <v>2850</v>
      </c>
      <c r="ET4" s="1538" t="s">
        <v>2851</v>
      </c>
      <c r="EU4" s="1538" t="s">
        <v>2852</v>
      </c>
      <c r="EV4" s="1538" t="s">
        <v>2853</v>
      </c>
      <c r="EW4" s="1538" t="s">
        <v>2854</v>
      </c>
      <c r="EX4" s="1538" t="s">
        <v>2850</v>
      </c>
      <c r="EY4" s="1538" t="s">
        <v>2851</v>
      </c>
      <c r="EZ4" s="1538" t="s">
        <v>2852</v>
      </c>
      <c r="FA4" s="1538" t="s">
        <v>2853</v>
      </c>
      <c r="FB4" s="1538" t="s">
        <v>2854</v>
      </c>
      <c r="FC4" s="1538" t="s">
        <v>2850</v>
      </c>
      <c r="FD4" s="1538" t="s">
        <v>2851</v>
      </c>
      <c r="FE4" s="1538" t="s">
        <v>2852</v>
      </c>
      <c r="FF4" s="1538" t="s">
        <v>2853</v>
      </c>
      <c r="FG4" s="1538" t="s">
        <v>2854</v>
      </c>
      <c r="FH4" s="1538" t="s">
        <v>2850</v>
      </c>
      <c r="FI4" s="1538" t="s">
        <v>2851</v>
      </c>
      <c r="FJ4" s="1538" t="s">
        <v>2852</v>
      </c>
      <c r="FK4" s="1538" t="s">
        <v>2853</v>
      </c>
      <c r="FL4" s="1538" t="s">
        <v>2854</v>
      </c>
      <c r="FM4" s="1538" t="s">
        <v>2850</v>
      </c>
      <c r="FN4" s="1538" t="s">
        <v>2851</v>
      </c>
      <c r="FO4" s="1538" t="s">
        <v>2852</v>
      </c>
      <c r="FP4" s="1538" t="s">
        <v>2853</v>
      </c>
      <c r="FQ4" s="1554" t="s">
        <v>2854</v>
      </c>
      <c r="FR4" s="1551" t="s">
        <v>3861</v>
      </c>
      <c r="FS4" s="1538" t="s">
        <v>3223</v>
      </c>
      <c r="FT4" s="1538" t="s">
        <v>3168</v>
      </c>
      <c r="FU4" s="1538" t="s">
        <v>3862</v>
      </c>
      <c r="FV4" s="1538" t="s">
        <v>3861</v>
      </c>
      <c r="FW4" s="1538" t="s">
        <v>3223</v>
      </c>
      <c r="FX4" s="1538" t="s">
        <v>3168</v>
      </c>
      <c r="FY4" s="1538" t="s">
        <v>3862</v>
      </c>
      <c r="FZ4" s="1538" t="s">
        <v>3861</v>
      </c>
      <c r="GA4" s="1538" t="s">
        <v>3223</v>
      </c>
      <c r="GB4" s="1538" t="s">
        <v>3168</v>
      </c>
      <c r="GC4" s="1538" t="s">
        <v>3862</v>
      </c>
      <c r="GD4" s="1538" t="s">
        <v>3861</v>
      </c>
      <c r="GE4" s="1538" t="s">
        <v>3223</v>
      </c>
      <c r="GF4" s="1538" t="s">
        <v>3168</v>
      </c>
      <c r="GG4" s="1538" t="s">
        <v>3862</v>
      </c>
      <c r="GH4" s="1554" t="s">
        <v>3136</v>
      </c>
      <c r="GI4" s="1551" t="s">
        <v>3136</v>
      </c>
      <c r="GJ4" s="1538" t="s">
        <v>3868</v>
      </c>
      <c r="GK4" s="1538" t="s">
        <v>3868</v>
      </c>
      <c r="GL4" s="1538" t="s">
        <v>3868</v>
      </c>
      <c r="GM4" s="1538" t="s">
        <v>3868</v>
      </c>
      <c r="GN4" s="1538" t="s">
        <v>3868</v>
      </c>
      <c r="GO4" s="1538" t="s">
        <v>3868</v>
      </c>
      <c r="GP4" s="1538" t="s">
        <v>3868</v>
      </c>
      <c r="GQ4" s="1538" t="s">
        <v>3868</v>
      </c>
      <c r="GR4" s="1538" t="s">
        <v>3868</v>
      </c>
      <c r="GS4" s="1538" t="s">
        <v>3868</v>
      </c>
      <c r="GT4" s="1538" t="s">
        <v>3868</v>
      </c>
      <c r="GU4" s="1538" t="s">
        <v>3868</v>
      </c>
      <c r="GV4" s="1538" t="s">
        <v>3196</v>
      </c>
      <c r="GW4" s="1538" t="s">
        <v>3197</v>
      </c>
      <c r="GX4" s="1538" t="s">
        <v>3198</v>
      </c>
      <c r="GY4" s="1538" t="s">
        <v>3199</v>
      </c>
      <c r="GZ4" s="1538" t="s">
        <v>3184</v>
      </c>
      <c r="HA4" s="1538" t="s">
        <v>123</v>
      </c>
      <c r="HB4" s="1538" t="s">
        <v>169</v>
      </c>
      <c r="HC4" s="1538" t="s">
        <v>141</v>
      </c>
      <c r="HD4" s="1538" t="s">
        <v>3868</v>
      </c>
      <c r="HE4" s="1538" t="s">
        <v>141</v>
      </c>
      <c r="HF4" s="1538" t="s">
        <v>3868</v>
      </c>
      <c r="HG4" s="1538" t="s">
        <v>141</v>
      </c>
      <c r="HH4" s="1538" t="s">
        <v>3868</v>
      </c>
      <c r="HI4" s="1538" t="s">
        <v>141</v>
      </c>
      <c r="HJ4" s="1538" t="s">
        <v>3868</v>
      </c>
      <c r="HK4" s="1538" t="s">
        <v>141</v>
      </c>
      <c r="HL4" s="1538" t="s">
        <v>3868</v>
      </c>
      <c r="HM4" s="1538" t="s">
        <v>141</v>
      </c>
      <c r="HN4" s="1538" t="s">
        <v>3868</v>
      </c>
      <c r="HO4" s="1538" t="s">
        <v>141</v>
      </c>
      <c r="HP4" s="1554" t="s">
        <v>3868</v>
      </c>
      <c r="HQ4" s="1538" t="s">
        <v>141</v>
      </c>
      <c r="HR4" s="1568" t="s">
        <v>3868</v>
      </c>
      <c r="HS4" s="1538" t="s">
        <v>3868</v>
      </c>
      <c r="HT4" s="1538" t="s">
        <v>3868</v>
      </c>
      <c r="HU4" s="1538" t="s">
        <v>3868</v>
      </c>
      <c r="HV4" s="1538" t="s">
        <v>3868</v>
      </c>
      <c r="HW4" s="1538" t="s">
        <v>3196</v>
      </c>
      <c r="HX4" s="1538" t="s">
        <v>3197</v>
      </c>
      <c r="HY4" s="1538" t="s">
        <v>3198</v>
      </c>
      <c r="HZ4" s="1538" t="s">
        <v>3199</v>
      </c>
      <c r="IA4" s="1538" t="s">
        <v>3184</v>
      </c>
      <c r="IB4" s="1538" t="s">
        <v>123</v>
      </c>
      <c r="IC4" s="1538" t="s">
        <v>169</v>
      </c>
      <c r="ID4" s="1538" t="s">
        <v>141</v>
      </c>
      <c r="IE4" s="1538" t="s">
        <v>3868</v>
      </c>
      <c r="IF4" s="1538" t="s">
        <v>141</v>
      </c>
      <c r="IG4" s="1538" t="s">
        <v>3868</v>
      </c>
      <c r="IH4" s="1538" t="s">
        <v>141</v>
      </c>
      <c r="II4" s="1538" t="s">
        <v>3868</v>
      </c>
      <c r="IJ4" s="1538" t="s">
        <v>141</v>
      </c>
      <c r="IK4" s="1538" t="s">
        <v>3868</v>
      </c>
      <c r="IL4" s="1538" t="s">
        <v>141</v>
      </c>
      <c r="IM4" s="1538" t="s">
        <v>3868</v>
      </c>
      <c r="IN4" s="1538" t="s">
        <v>141</v>
      </c>
      <c r="IO4" s="1541" t="s">
        <v>3136</v>
      </c>
      <c r="IP4" s="1538" t="s">
        <v>141</v>
      </c>
      <c r="IQ4" s="1531" t="s">
        <v>3892</v>
      </c>
      <c r="IR4" s="1532" t="s">
        <v>3894</v>
      </c>
      <c r="IS4" s="1532" t="s">
        <v>3892</v>
      </c>
      <c r="IT4" s="1532" t="s">
        <v>3893</v>
      </c>
      <c r="IU4" s="1532" t="s">
        <v>3892</v>
      </c>
      <c r="IV4" s="1532" t="s">
        <v>3893</v>
      </c>
      <c r="IW4" s="1532" t="s">
        <v>3892</v>
      </c>
      <c r="IX4" s="1532" t="s">
        <v>3893</v>
      </c>
      <c r="IY4" s="1532" t="s">
        <v>3892</v>
      </c>
      <c r="IZ4" s="1521" t="s">
        <v>3893</v>
      </c>
      <c r="JA4" s="1533" t="s">
        <v>3136</v>
      </c>
      <c r="JC4" s="654"/>
      <c r="JD4" s="655"/>
      <c r="JE4" s="656"/>
      <c r="JF4" s="656"/>
      <c r="JG4" s="656"/>
      <c r="JH4" s="656"/>
      <c r="JI4" s="656"/>
      <c r="JJ4" s="656"/>
    </row>
    <row r="5" spans="1:270" ht="30" customHeight="1" thickBot="1">
      <c r="B5" s="747" t="str">
        <f>はじめに!B6&amp;""</f>
        <v/>
      </c>
      <c r="C5" s="747" t="str">
        <f>報1!D14</f>
        <v>　</v>
      </c>
      <c r="D5" s="747" t="str">
        <f>報1!D28</f>
        <v>　</v>
      </c>
      <c r="E5" s="747" t="str">
        <f>Q5&amp;R5&amp;S5&amp;T5&amp;U5</f>
        <v>1号3号</v>
      </c>
      <c r="F5" s="747" t="str">
        <f>報1!M2</f>
        <v>新規</v>
      </c>
      <c r="G5" s="747" t="str">
        <f>報1!D14</f>
        <v>　</v>
      </c>
      <c r="H5" s="763" t="str">
        <f>報1!$S$5</f>
        <v/>
      </c>
      <c r="I5" s="747" t="str">
        <f>報1!I7</f>
        <v>　</v>
      </c>
      <c r="J5" s="747" t="str">
        <f>報1!I8</f>
        <v>　</v>
      </c>
      <c r="K5" s="747" t="str">
        <f>報1!I9</f>
        <v>　</v>
      </c>
      <c r="L5" s="747" t="str">
        <f>報1!D14</f>
        <v>　</v>
      </c>
      <c r="M5" s="747" t="str">
        <f>報1!D15</f>
        <v>　</v>
      </c>
      <c r="N5" s="747" t="str">
        <f>報1!D16</f>
        <v>　</v>
      </c>
      <c r="O5" s="747" t="str">
        <f>報1!F17</f>
        <v>　</v>
      </c>
      <c r="P5" s="747" t="str">
        <f>報1!F18</f>
        <v>　</v>
      </c>
      <c r="Q5" s="764" t="str">
        <f>IF(報1!P7=TRUE,"1号","")</f>
        <v>1号</v>
      </c>
      <c r="R5" s="764" t="str">
        <f>IF(報1!P8=TRUE,"2号","")</f>
        <v/>
      </c>
      <c r="S5" s="764" t="str">
        <f>IF(報1!P9=TRUE,"3号","")</f>
        <v>3号</v>
      </c>
      <c r="T5" s="764" t="str">
        <f>IF(報1!P10=TRUE,"任意12号","")</f>
        <v/>
      </c>
      <c r="U5" s="764" t="str">
        <f>IF(報1!P11=TRUE,"任意3号","")</f>
        <v/>
      </c>
      <c r="V5" s="765">
        <f ca="1">報1!G23</f>
        <v>0</v>
      </c>
      <c r="W5" s="747" t="str">
        <f>報1!L23</f>
        <v>　</v>
      </c>
      <c r="X5" s="747" t="str">
        <f>報1!L24</f>
        <v>　</v>
      </c>
      <c r="Y5" s="747">
        <f>報1!G25</f>
        <v>0</v>
      </c>
      <c r="Z5" s="747" t="str">
        <f>報1!D28</f>
        <v>　</v>
      </c>
      <c r="AA5" s="747" t="str">
        <f>報1!G28</f>
        <v>　</v>
      </c>
      <c r="AB5" s="747">
        <f>報1!L28</f>
        <v>2025</v>
      </c>
      <c r="AC5" s="764" t="str">
        <f>IF(報1!P31=TRUE,"有","")</f>
        <v/>
      </c>
      <c r="AD5" s="747" t="str">
        <f>報1!F31</f>
        <v>　</v>
      </c>
      <c r="AE5" s="764" t="str">
        <f>IF(報1!P32=TRUE,"有","")</f>
        <v/>
      </c>
      <c r="AF5" s="747" t="str">
        <f>報1!F32</f>
        <v>　</v>
      </c>
      <c r="AG5" s="747" t="str">
        <f>報1!F33</f>
        <v>　</v>
      </c>
      <c r="AH5" s="747" t="str">
        <f>報1!F34</f>
        <v>　</v>
      </c>
      <c r="AI5" s="764" t="str">
        <f>IF(報1!P33=TRUE,"有","")</f>
        <v/>
      </c>
      <c r="AJ5" s="747" t="str">
        <f>報1!D35</f>
        <v>　</v>
      </c>
      <c r="AK5" s="747" t="e">
        <f>IF(Q5&amp;R5&amp;T5="","",報2!A8)</f>
        <v>#VALUE!</v>
      </c>
      <c r="AL5" s="747" t="e">
        <f>IF(Q5&amp;R5&amp;T5="","",報2!E6)</f>
        <v>#VALUE!</v>
      </c>
      <c r="AM5" s="747" t="str">
        <f>IF(Q5&amp;R5&amp;T5="","",報2!E8)</f>
        <v>※</v>
      </c>
      <c r="AN5" s="747" t="e">
        <f>IF(Q5&amp;R5&amp;T5="","",報2!E7)</f>
        <v>#VALUE!</v>
      </c>
      <c r="AO5" s="747" t="str">
        <f>IF(Q5&amp;R5&amp;T5="","",報2!E9)</f>
        <v>※</v>
      </c>
      <c r="AP5" s="747" t="str">
        <f>IF(Q5&amp;R5&amp;T5="","",報2!I6)</f>
        <v/>
      </c>
      <c r="AQ5" s="747" t="str">
        <f>IF(Q5&amp;R5&amp;T5="","",報2!K6)</f>
        <v>　</v>
      </c>
      <c r="AR5" s="747">
        <f>IF(Q5&amp;R5&amp;T5="","",報2!L6)</f>
        <v>100</v>
      </c>
      <c r="AS5" s="747" t="str">
        <f>IF(Q5&amp;R5&amp;T5="","",報2!A11)</f>
        <v>　</v>
      </c>
      <c r="AT5" s="747" t="e">
        <f>IF(Q5&amp;R5&amp;T5="","",報2!E10)</f>
        <v>#VALUE!</v>
      </c>
      <c r="AU5" s="747" t="e">
        <f>IF(Q5&amp;R5&amp;T5="","",報2!G10)</f>
        <v>#VALUE!</v>
      </c>
      <c r="AV5" s="747" t="str">
        <f>IF(Q5&amp;R5&amp;T5="","",報2!E11)</f>
        <v>※</v>
      </c>
      <c r="AW5" s="747" t="str">
        <f>IF(Q5&amp;R5&amp;T5="","",報2!G11)</f>
        <v>※</v>
      </c>
      <c r="AX5" s="747" t="str">
        <f>IF(Q5&amp;R5&amp;T5="","",報2!I10)</f>
        <v/>
      </c>
      <c r="AY5" s="747" t="str">
        <f>IF(Q5&amp;R5&amp;T5="","",報2!K10)</f>
        <v/>
      </c>
      <c r="AZ5" s="747" t="str">
        <f>IF(Q5&amp;R5&amp;T5="","",報2!J11)</f>
        <v/>
      </c>
      <c r="BA5" s="747">
        <f>IF(Q5&amp;R5&amp;T5="","",報2!L10)</f>
        <v>100</v>
      </c>
      <c r="BB5" s="747" t="e">
        <f>IF(Q5&amp;R5&amp;T5="","",報2!A13)</f>
        <v>#VALUE!</v>
      </c>
      <c r="BC5" s="747" t="str">
        <f>IF(Q5&amp;R5&amp;T5="","",報2!E12)</f>
        <v/>
      </c>
      <c r="BD5" s="747" t="e">
        <f>IF(Q5&amp;R5&amp;T5="","",報2!G12)</f>
        <v>#VALUE!</v>
      </c>
      <c r="BE5" s="747" t="str">
        <f>IF(Q5&amp;R5&amp;T5="","",報2!E13)</f>
        <v/>
      </c>
      <c r="BF5" s="747" t="str">
        <f>IF(Q5&amp;R5&amp;T5="","",報2!G13)</f>
        <v/>
      </c>
      <c r="BG5" s="747" t="str">
        <f>IF(Q5&amp;R5&amp;T5="","",報2!I12)</f>
        <v/>
      </c>
      <c r="BH5" s="747" t="str">
        <f>IF(Q5&amp;R5&amp;T5="","",報2!K12)</f>
        <v/>
      </c>
      <c r="BI5" s="747" t="str">
        <f>IF(Q5&amp;R5&amp;T5="","",報2!J13)</f>
        <v/>
      </c>
      <c r="BJ5" s="747" t="str">
        <f>IF(Q5&amp;R5&amp;T5="","",報2!L12)</f>
        <v/>
      </c>
      <c r="BK5" s="747" t="e">
        <f>IF(Q5&amp;R5&amp;T5="","",報2!A15)</f>
        <v>#VALUE!</v>
      </c>
      <c r="BL5" s="747" t="str">
        <f>IF(Q5&amp;R5&amp;T5="","",報2!E14)</f>
        <v/>
      </c>
      <c r="BM5" s="747" t="e">
        <f>IF(Q5&amp;R5&amp;T5="","",報2!G14)</f>
        <v>#VALUE!</v>
      </c>
      <c r="BN5" s="747" t="str">
        <f>IF(Q5&amp;R5&amp;T5="","",報2!E15)</f>
        <v/>
      </c>
      <c r="BO5" s="747" t="str">
        <f>IF(Q5&amp;R5&amp;T5="","",報2!G15)</f>
        <v/>
      </c>
      <c r="BP5" s="747" t="str">
        <f>IF(Q5&amp;R5&amp;T5="","",報2!I14)</f>
        <v/>
      </c>
      <c r="BQ5" s="747" t="str">
        <f>IF(Q5&amp;R5&amp;T5="","",報2!K14)</f>
        <v/>
      </c>
      <c r="BR5" s="747" t="str">
        <f>IF(Q5&amp;R5&amp;T5="","",報2!J15)</f>
        <v/>
      </c>
      <c r="BS5" s="747" t="str">
        <f>IF(Q5&amp;R5&amp;T5="","",報2!L14)</f>
        <v/>
      </c>
      <c r="BT5" s="747" t="str">
        <f>IF(Q5&amp;R5&amp;T5="","",報2!A17)</f>
        <v>　</v>
      </c>
      <c r="BU5" s="747" t="str">
        <f>IF(Q5&amp;R5&amp;T5="","",報2!E16)</f>
        <v/>
      </c>
      <c r="BV5" s="747" t="e">
        <f>IF(Q5&amp;R5&amp;T5="","",報2!G16)</f>
        <v>#VALUE!</v>
      </c>
      <c r="BW5" s="747" t="str">
        <f>IF(Q5&amp;R5&amp;T5="","",報2!E17)</f>
        <v/>
      </c>
      <c r="BX5" s="747" t="str">
        <f>IF(Q5&amp;R5&amp;T5="","",報2!G17)</f>
        <v/>
      </c>
      <c r="BY5" s="747" t="str">
        <f>IF(Q5&amp;R5&amp;T5="","",報2!I16)</f>
        <v/>
      </c>
      <c r="BZ5" s="747" t="str">
        <f>IF(Q5&amp;R5&amp;T5="","",報2!K16)</f>
        <v/>
      </c>
      <c r="CA5" s="747" t="str">
        <f>IF(Q5&amp;R5&amp;T5="","",報2!J17)</f>
        <v/>
      </c>
      <c r="CB5" s="747" t="str">
        <f>IF(Q5&amp;R5&amp;T5="","",報2!L16)</f>
        <v/>
      </c>
      <c r="CC5" s="747" t="str">
        <f>IF(Q5&amp;R5&amp;T5="","",報2!S18)</f>
        <v>減</v>
      </c>
      <c r="CD5" s="422" t="str">
        <f>IF(Q5&amp;R5&amp;T5="","",IF(報2!E19="","",報2!E19))</f>
        <v/>
      </c>
      <c r="CE5" s="747" t="e">
        <f>IF(S5&amp;U5="","",報2!A25)</f>
        <v>#VALUE!</v>
      </c>
      <c r="CF5" s="747" t="e">
        <f>IF(S5&amp;U5="","",報2!E23)</f>
        <v>#VALUE!</v>
      </c>
      <c r="CG5" s="747" t="e">
        <f>IF(S5&amp;U5="","",報2!E25)</f>
        <v>#VALUE!</v>
      </c>
      <c r="CH5" s="747" t="e">
        <f>IF(S5&amp;U5="","",報2!E24)</f>
        <v>#VALUE!</v>
      </c>
      <c r="CI5" s="747" t="e">
        <f>IF(S5&amp;U5="","",報2!E26)</f>
        <v>#VALUE!</v>
      </c>
      <c r="CJ5" s="747" t="e">
        <f>IF(S5&amp;U5="","",報2!I23)</f>
        <v>#VALUE!</v>
      </c>
      <c r="CK5" s="747" t="str">
        <f>IF(S5&amp;U5="","",報2!K23)</f>
        <v>　</v>
      </c>
      <c r="CL5" s="747" t="str">
        <f>IF(S5&amp;U5="","",報2!A28)</f>
        <v>　</v>
      </c>
      <c r="CM5" s="747" t="e">
        <f>IF(S5&amp;U5="","",報2!E27)</f>
        <v>#VALUE!</v>
      </c>
      <c r="CN5" s="747" t="e">
        <f>IF(S5&amp;U5="","",報2!G27)</f>
        <v>#VALUE!</v>
      </c>
      <c r="CO5" s="747" t="e">
        <f>IF(S5&amp;U5="","",報2!E28)</f>
        <v>#VALUE!</v>
      </c>
      <c r="CP5" s="747" t="e">
        <f>IF(S5&amp;U5="","",報2!G28)</f>
        <v>#VALUE!</v>
      </c>
      <c r="CQ5" s="747" t="e">
        <f>IF(S5&amp;U5="","",報2!I27)</f>
        <v>#VALUE!</v>
      </c>
      <c r="CR5" s="747" t="e">
        <f>IF(S5&amp;U5="","",報2!K27)</f>
        <v>#VALUE!</v>
      </c>
      <c r="CS5" s="747" t="e">
        <f>IF(S5&amp;U5="","",報2!J28)</f>
        <v>#VALUE!</v>
      </c>
      <c r="CT5" s="747" t="e">
        <f>IF(S5&amp;U5="","",報2!A30)</f>
        <v>#VALUE!</v>
      </c>
      <c r="CU5" s="747" t="str">
        <f>IF(S5&amp;U5="","",報2!E29)</f>
        <v/>
      </c>
      <c r="CV5" s="747" t="e">
        <f>IF(S5&amp;U5="","",報2!G29)</f>
        <v>#VALUE!</v>
      </c>
      <c r="CW5" s="747" t="str">
        <f>IF(S5&amp;U5="","",報2!E30)</f>
        <v/>
      </c>
      <c r="CX5" s="747" t="e">
        <f>IF(S5&amp;U5="","",報2!G30)</f>
        <v>#VALUE!</v>
      </c>
      <c r="CY5" s="747" t="str">
        <f>IF(S5&amp;U5="","",報2!I29)</f>
        <v/>
      </c>
      <c r="CZ5" s="747" t="str">
        <f>IF(S5&amp;U5="","",報2!K29)</f>
        <v/>
      </c>
      <c r="DA5" s="747" t="e">
        <f>IF(S5&amp;U5="","",報2!J30)</f>
        <v>#VALUE!</v>
      </c>
      <c r="DB5" s="747" t="e">
        <f>IF(S5&amp;U5="","",報2!A32)</f>
        <v>#VALUE!</v>
      </c>
      <c r="DC5" s="747" t="str">
        <f>IF(S5&amp;U5="","",報2!E31)</f>
        <v/>
      </c>
      <c r="DD5" s="747" t="e">
        <f>IF(S5&amp;U5="","",報2!G31)</f>
        <v>#VALUE!</v>
      </c>
      <c r="DE5" s="747" t="str">
        <f>IF(S5&amp;U5="","",報2!E32)</f>
        <v/>
      </c>
      <c r="DF5" s="747" t="e">
        <f>IF(S5&amp;U5="","",報2!G32)</f>
        <v>#VALUE!</v>
      </c>
      <c r="DG5" s="747" t="str">
        <f>IF(S5&amp;U5="","",報2!I31)</f>
        <v/>
      </c>
      <c r="DH5" s="747" t="str">
        <f>IF(S5&amp;U5="","",報2!K31)</f>
        <v/>
      </c>
      <c r="DI5" s="747" t="e">
        <f>IF(S5&amp;U5="","",報2!J32)</f>
        <v>#VALUE!</v>
      </c>
      <c r="DJ5" s="747" t="str">
        <f>IF(S5&amp;U5="","",報2!A34)</f>
        <v>　</v>
      </c>
      <c r="DK5" s="747" t="str">
        <f>IF(S5&amp;U5="","",報2!E33&amp;"")</f>
        <v/>
      </c>
      <c r="DL5" s="747" t="str">
        <f>IF(S5&amp;U5="","",IFERROR(報2!G33,""))</f>
        <v/>
      </c>
      <c r="DM5" s="747" t="str">
        <f>IF(S5&amp;U5="","",報2!E34&amp;"")</f>
        <v/>
      </c>
      <c r="DN5" s="747" t="str">
        <f>IF(S5&amp;U5="","",IFERROR(報2!G34,""))</f>
        <v/>
      </c>
      <c r="DO5" s="747" t="str">
        <f>IF(S5&amp;U5="","",報2!I33)</f>
        <v/>
      </c>
      <c r="DP5" s="747" t="str">
        <f>IF(S5&amp;U5="","",報2!K33)</f>
        <v/>
      </c>
      <c r="DQ5" s="747" t="e">
        <f>IF(S5&amp;U5="","",報2!J34&amp;"")</f>
        <v>#VALUE!</v>
      </c>
      <c r="DR5" s="747" t="str">
        <f>IF(S5&amp;U5="","",報2!S35)</f>
        <v>減</v>
      </c>
      <c r="DS5" s="422" t="str">
        <f>IF(S5&amp;U5="","",IF(報2!E36="","",報2!E36))</f>
        <v/>
      </c>
      <c r="DT5" s="747" t="str">
        <f>IF(報3!B6="","",報3!B6)</f>
        <v/>
      </c>
      <c r="DU5" s="747" t="str">
        <f>IF(報3!G6="","",報3!G6)</f>
        <v/>
      </c>
      <c r="DV5" s="747" t="str">
        <f>IF(報3!K6="","",報3!K6)</f>
        <v/>
      </c>
      <c r="DW5" s="747" t="str">
        <f>IF(報3!M6="","",報3!M6)</f>
        <v/>
      </c>
      <c r="DX5" s="747" t="str">
        <f>IF(報3!K6="","",報3!N6)</f>
        <v/>
      </c>
      <c r="DY5" s="747" t="str">
        <f>IF(報3!B7="","",報3!B7)</f>
        <v/>
      </c>
      <c r="DZ5" s="747" t="str">
        <f>IF(報3!G7="","",報3!G7)</f>
        <v/>
      </c>
      <c r="EA5" s="747" t="str">
        <f>IF(報3!K7="","",報3!K7)</f>
        <v/>
      </c>
      <c r="EB5" s="747" t="str">
        <f>IF(報3!M7="","",報3!M7)</f>
        <v/>
      </c>
      <c r="EC5" s="747" t="str">
        <f>IF(報3!N7="","",報3!N7)</f>
        <v/>
      </c>
      <c r="ED5" s="747" t="str">
        <f>IF(報3!B8="","",報3!B8)</f>
        <v/>
      </c>
      <c r="EE5" s="747" t="str">
        <f>IF(報3!G8="","",報3!G8)</f>
        <v/>
      </c>
      <c r="EF5" s="747" t="str">
        <f>IF(報3!K8="","",報3!K8)</f>
        <v/>
      </c>
      <c r="EG5" s="747" t="str">
        <f>IF(報3!M8="","",報3!M8)</f>
        <v/>
      </c>
      <c r="EH5" s="747" t="str">
        <f>IF(報3!N8="","",報3!N8)</f>
        <v/>
      </c>
      <c r="EI5" s="747" t="str">
        <f>IF(報3!B9="","",報3!B9)</f>
        <v/>
      </c>
      <c r="EJ5" s="747" t="str">
        <f>IF(報3!G9="","",報3!G9)</f>
        <v/>
      </c>
      <c r="EK5" s="747" t="str">
        <f>IF(報3!K9="","",報3!K9)</f>
        <v/>
      </c>
      <c r="EL5" s="747" t="str">
        <f>IF(報3!M9="","",報3!M9)</f>
        <v/>
      </c>
      <c r="EM5" s="747" t="str">
        <f>IF(報3!N9="","",報3!N9)</f>
        <v/>
      </c>
      <c r="EN5" s="747" t="str">
        <f>IF(報3!B10="","",報3!B10)</f>
        <v/>
      </c>
      <c r="EO5" s="747" t="str">
        <f>IF(報3!G10="","",報3!G10)</f>
        <v/>
      </c>
      <c r="EP5" s="747" t="str">
        <f>IF(報3!K10="","",報3!K10)</f>
        <v/>
      </c>
      <c r="EQ5" s="747" t="str">
        <f>IF(報3!M10="","",報3!M10)</f>
        <v/>
      </c>
      <c r="ER5" s="422" t="str">
        <f>IF(報3!N10="","",報3!N10)</f>
        <v/>
      </c>
      <c r="ES5" s="747" t="str">
        <f>報3!B14&amp;""</f>
        <v/>
      </c>
      <c r="ET5" s="747" t="str">
        <f>報3!F14&amp;""</f>
        <v/>
      </c>
      <c r="EU5" s="747" t="str">
        <f>報3!H14&amp;""</f>
        <v/>
      </c>
      <c r="EV5" s="747" t="str">
        <f>報3!L14&amp;""</f>
        <v/>
      </c>
      <c r="EW5" s="747" t="str">
        <f>報3!O14&amp;""</f>
        <v/>
      </c>
      <c r="EX5" s="747" t="str">
        <f>報3!B15&amp;""</f>
        <v/>
      </c>
      <c r="EY5" s="747" t="str">
        <f>報3!F15&amp;""</f>
        <v/>
      </c>
      <c r="EZ5" s="747" t="str">
        <f>報3!H15&amp;""</f>
        <v/>
      </c>
      <c r="FA5" s="747" t="str">
        <f>報3!L15&amp;""</f>
        <v/>
      </c>
      <c r="FB5" s="747" t="str">
        <f>報3!O15&amp;""</f>
        <v/>
      </c>
      <c r="FC5" s="747" t="str">
        <f>報3!B16&amp;""</f>
        <v/>
      </c>
      <c r="FD5" s="747" t="str">
        <f>報3!F16&amp;""</f>
        <v/>
      </c>
      <c r="FE5" s="747" t="str">
        <f>報3!H16&amp;""</f>
        <v/>
      </c>
      <c r="FF5" s="747" t="str">
        <f>報3!L16&amp;""</f>
        <v/>
      </c>
      <c r="FG5" s="747" t="str">
        <f>報3!O16&amp;""</f>
        <v/>
      </c>
      <c r="FH5" s="747" t="str">
        <f>報3!B17&amp;""</f>
        <v/>
      </c>
      <c r="FI5" s="747" t="str">
        <f>報3!F17&amp;""</f>
        <v/>
      </c>
      <c r="FJ5" s="747" t="str">
        <f>報3!H17&amp;""</f>
        <v/>
      </c>
      <c r="FK5" s="747" t="str">
        <f>報3!L17&amp;""</f>
        <v/>
      </c>
      <c r="FL5" s="747" t="str">
        <f>報3!O17&amp;""</f>
        <v/>
      </c>
      <c r="FM5" s="747" t="str">
        <f>報3!B18&amp;""</f>
        <v/>
      </c>
      <c r="FN5" s="747" t="str">
        <f>報3!F18&amp;""</f>
        <v/>
      </c>
      <c r="FO5" s="747" t="str">
        <f>報3!H18&amp;""</f>
        <v/>
      </c>
      <c r="FP5" s="747" t="str">
        <f>報3!L18&amp;""</f>
        <v/>
      </c>
      <c r="FQ5" s="422" t="str">
        <f>報3!O18&amp;""</f>
        <v/>
      </c>
      <c r="FR5" s="766" t="str">
        <f>報3!C22&amp;""</f>
        <v>　</v>
      </c>
      <c r="FS5" s="766" t="str">
        <f>報3!C23&amp;""</f>
        <v>0</v>
      </c>
      <c r="FT5" s="766" t="str">
        <f>報3!C24&amp;""</f>
        <v>0</v>
      </c>
      <c r="FU5" s="766" t="str">
        <f>報3!C25&amp;""</f>
        <v>0</v>
      </c>
      <c r="FV5" s="766" t="str">
        <f>報3!F22&amp;""</f>
        <v>　</v>
      </c>
      <c r="FW5" s="766" t="str">
        <f>報3!F23&amp;""</f>
        <v>0</v>
      </c>
      <c r="FX5" s="766" t="str">
        <f>報3!F24&amp;""</f>
        <v>0</v>
      </c>
      <c r="FY5" s="766" t="str">
        <f>報3!F25&amp;""</f>
        <v>0</v>
      </c>
      <c r="FZ5" s="766" t="str">
        <f>報3!I22&amp;""</f>
        <v>　</v>
      </c>
      <c r="GA5" s="766" t="str">
        <f>報3!I23&amp;""</f>
        <v>0</v>
      </c>
      <c r="GB5" s="766" t="str">
        <f>報3!I24&amp;""</f>
        <v>0</v>
      </c>
      <c r="GC5" s="766" t="str">
        <f>報3!I25&amp;""</f>
        <v>0</v>
      </c>
      <c r="GD5" s="747" t="str">
        <f>報3!L22&amp;""</f>
        <v>　</v>
      </c>
      <c r="GE5" s="747" t="str">
        <f>報3!L23&amp;""</f>
        <v>0</v>
      </c>
      <c r="GF5" s="747" t="str">
        <f>報3!L24&amp;""</f>
        <v>0</v>
      </c>
      <c r="GG5" s="747" t="str">
        <f>報3!L25&amp;""</f>
        <v>0</v>
      </c>
      <c r="GH5" s="422" t="str">
        <f>報3!O25&amp;""</f>
        <v>0</v>
      </c>
      <c r="GI5" s="747" t="str">
        <f>'報4-1(1・2号事業者用)'!T6</f>
        <v/>
      </c>
      <c r="GJ5" s="747" t="str">
        <f>'報4-1(1・2号事業者用)'!T7</f>
        <v/>
      </c>
      <c r="GK5" s="747" t="str">
        <f>'報4-1(1・2号事業者用)'!T8</f>
        <v/>
      </c>
      <c r="GL5" s="747" t="str">
        <f>'報4-1(1・2号事業者用)'!T9</f>
        <v/>
      </c>
      <c r="GM5" s="747" t="str">
        <f>'報4-1(1・2号事業者用)'!T10</f>
        <v/>
      </c>
      <c r="GN5" s="747" t="str">
        <f>'報4-1(1・2号事業者用)'!T11</f>
        <v/>
      </c>
      <c r="GO5" s="747" t="str">
        <f>'報4-1(1・2号事業者用)'!T12</f>
        <v/>
      </c>
      <c r="GP5" s="747" t="str">
        <f>'報4-1(1・2号事業者用)'!T13</f>
        <v/>
      </c>
      <c r="GQ5" s="747" t="str">
        <f>'報4-1(1・2号事業者用)'!T14</f>
        <v/>
      </c>
      <c r="GR5" s="747" t="str">
        <f>'報4-1(1・2号事業者用)'!T15</f>
        <v/>
      </c>
      <c r="GS5" s="747" t="str">
        <f>'報4-1(1・2号事業者用)'!T16</f>
        <v/>
      </c>
      <c r="GT5" s="747" t="str">
        <f>'報4-1(1・2号事業者用)'!T17</f>
        <v/>
      </c>
      <c r="GU5" s="747" t="str">
        <f>'報4-1(1・2号事業者用)'!T18</f>
        <v/>
      </c>
      <c r="GV5" s="747" t="b">
        <f>'報4-1(1・2号事業者用)'!S23</f>
        <v>0</v>
      </c>
      <c r="GW5" s="747" t="b">
        <f>'報4-1(1・2号事業者用)'!S24</f>
        <v>0</v>
      </c>
      <c r="GX5" s="747" t="b">
        <f>'報4-1(1・2号事業者用)'!S25</f>
        <v>0</v>
      </c>
      <c r="GY5" s="747" t="b">
        <f>'報4-1(1・2号事業者用)'!S26</f>
        <v>0</v>
      </c>
      <c r="GZ5" s="747" t="b">
        <f>'報4-1(1・2号事業者用)'!S27</f>
        <v>0</v>
      </c>
      <c r="HA5" s="747" t="b">
        <f>'報4-1(1・2号事業者用)'!S28</f>
        <v>0</v>
      </c>
      <c r="HB5" s="747" t="b">
        <f>'報4-1(1・2号事業者用)'!S29</f>
        <v>0</v>
      </c>
      <c r="HC5" s="747" t="str">
        <f>'報4-1(1・2号事業者用)'!N23&amp;""</f>
        <v/>
      </c>
      <c r="HD5" s="747" t="str">
        <f>'報4-1(1・2号事業者用)'!T30</f>
        <v/>
      </c>
      <c r="HE5" s="747" t="str">
        <f>'報4-1(1・2号事業者用)'!N30&amp;""</f>
        <v/>
      </c>
      <c r="HF5" s="747" t="str">
        <f>'報4-1(1・2号事業者用)'!T33</f>
        <v/>
      </c>
      <c r="HG5" s="747" t="str">
        <f>'報4-1(1・2号事業者用)'!N33&amp;""</f>
        <v/>
      </c>
      <c r="HH5" s="747" t="str">
        <f>'報4-1(1・2号事業者用)'!T36</f>
        <v/>
      </c>
      <c r="HI5" s="747" t="str">
        <f>'報4-1(1・2号事業者用)'!N36&amp;""</f>
        <v/>
      </c>
      <c r="HJ5" s="747" t="str">
        <f>'報4-1(1・2号事業者用)'!T39</f>
        <v/>
      </c>
      <c r="HK5" s="747" t="str">
        <f>'報4-1(1・2号事業者用)'!N39&amp;""</f>
        <v/>
      </c>
      <c r="HL5" s="747" t="str">
        <f>'報4-1(1・2号事業者用)'!T42</f>
        <v/>
      </c>
      <c r="HM5" s="747" t="str">
        <f>'報4-1(1・2号事業者用)'!N42&amp;""</f>
        <v/>
      </c>
      <c r="HN5" s="747" t="str">
        <f>'報4-1(1・2号事業者用)'!T45</f>
        <v/>
      </c>
      <c r="HO5" s="747" t="str">
        <f>'報4-1(1・2号事業者用)'!N45&amp;""</f>
        <v/>
      </c>
      <c r="HP5" s="422" t="str">
        <f>'報4-1(1・2号事業者用)'!T48</f>
        <v/>
      </c>
      <c r="HQ5" s="422" t="str">
        <f>'報4-1(1・2号事業者用)'!N48&amp;""</f>
        <v/>
      </c>
      <c r="HR5" s="747" t="str">
        <f>'報4-2（3号事業者用）'!T6</f>
        <v/>
      </c>
      <c r="HS5" s="747" t="str">
        <f>'報4-2（3号事業者用）'!T7</f>
        <v/>
      </c>
      <c r="HT5" s="747" t="str">
        <f>'報4-2（3号事業者用）'!T8</f>
        <v/>
      </c>
      <c r="HU5" s="747" t="str">
        <f>'報4-2（3号事業者用）'!T9</f>
        <v/>
      </c>
      <c r="HV5" s="747" t="str">
        <f>'報4-2（3号事業者用）'!T10</f>
        <v/>
      </c>
      <c r="HW5" s="747" t="b">
        <f>'報4-2（3号事業者用）'!S15</f>
        <v>0</v>
      </c>
      <c r="HX5" s="747" t="b">
        <f>'報4-2（3号事業者用）'!S16</f>
        <v>0</v>
      </c>
      <c r="HY5" s="747" t="b">
        <f>'報4-2（3号事業者用）'!S17</f>
        <v>0</v>
      </c>
      <c r="HZ5" s="747" t="b">
        <f>'報4-2（3号事業者用）'!S18</f>
        <v>0</v>
      </c>
      <c r="IA5" s="747" t="b">
        <f>'報4-2（3号事業者用）'!S19</f>
        <v>0</v>
      </c>
      <c r="IB5" s="747" t="b">
        <f>'報4-2（3号事業者用）'!S20</f>
        <v>0</v>
      </c>
      <c r="IC5" s="747" t="b">
        <f>'報4-2（3号事業者用）'!S21</f>
        <v>0</v>
      </c>
      <c r="ID5" s="747" t="str">
        <f>'報4-2（3号事業者用）'!N15&amp;""</f>
        <v/>
      </c>
      <c r="IE5" s="747" t="str">
        <f>'報4-2（3号事業者用）'!T22</f>
        <v/>
      </c>
      <c r="IF5" s="747" t="str">
        <f>'報4-2（3号事業者用）'!N22&amp;""</f>
        <v/>
      </c>
      <c r="IG5" s="747" t="str">
        <f>'報4-2（3号事業者用）'!T25</f>
        <v/>
      </c>
      <c r="IH5" s="747" t="str">
        <f>'報4-2（3号事業者用）'!N25&amp;""</f>
        <v/>
      </c>
      <c r="II5" s="747" t="str">
        <f>'報4-2（3号事業者用）'!T28</f>
        <v/>
      </c>
      <c r="IJ5" s="747" t="str">
        <f>'報4-2（3号事業者用）'!N28&amp;""</f>
        <v/>
      </c>
      <c r="IK5" s="747" t="str">
        <f>'報4-2（3号事業者用）'!T31</f>
        <v/>
      </c>
      <c r="IL5" s="747" t="str">
        <f>'報4-2（3号事業者用）'!N31&amp;""</f>
        <v/>
      </c>
      <c r="IM5" s="747" t="str">
        <f>'報4-2（3号事業者用）'!T34</f>
        <v/>
      </c>
      <c r="IN5" s="747" t="str">
        <f>'報4-2（3号事業者用）'!N34&amp;""</f>
        <v/>
      </c>
      <c r="IO5" s="747" t="str">
        <f>'報4-2（3号事業者用）'!T37</f>
        <v/>
      </c>
      <c r="IP5" s="747" t="str">
        <f>'報4-2（3号事業者用）'!N37&amp;""</f>
        <v/>
      </c>
      <c r="IQ5" s="766" t="str">
        <f>報5!C5&amp;""</f>
        <v/>
      </c>
      <c r="IR5" s="747" t="str">
        <f>報5!D5&amp;""</f>
        <v/>
      </c>
      <c r="IS5" s="766" t="str">
        <f>報5!C8&amp;""</f>
        <v/>
      </c>
      <c r="IT5" s="747" t="str">
        <f>報5!D8&amp;""</f>
        <v/>
      </c>
      <c r="IU5" s="766" t="str">
        <f>報5!C11&amp;""</f>
        <v/>
      </c>
      <c r="IV5" s="747" t="str">
        <f>報5!D11&amp;""</f>
        <v/>
      </c>
      <c r="IW5" s="766" t="str">
        <f>報5!C14&amp;""</f>
        <v/>
      </c>
      <c r="IX5" s="747" t="str">
        <f>報5!D14&amp;""</f>
        <v/>
      </c>
      <c r="IY5" s="766" t="str">
        <f>報5!C17&amp;""</f>
        <v/>
      </c>
      <c r="IZ5" s="747" t="str">
        <f>報5!D17&amp;""</f>
        <v/>
      </c>
      <c r="JA5" s="747" t="str">
        <f>報5!B21&amp;""</f>
        <v/>
      </c>
    </row>
    <row r="11" spans="1:270">
      <c r="GM11" s="1522"/>
      <c r="GN11" s="1522"/>
    </row>
  </sheetData>
  <mergeCells count="2">
    <mergeCell ref="A1:C1"/>
    <mergeCell ref="AB3:AB4"/>
  </mergeCells>
  <phoneticPr fontId="34"/>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46574-6A88-4FFA-BA54-8BC8D7D3D73A}">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o9</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U</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9</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513" priority="7">
      <formula>ISERROR(B159)</formula>
    </cfRule>
  </conditionalFormatting>
  <conditionalFormatting sqref="B105:D105 H105:I124 L105:N124 S105:W130 B106:B130 H126:I130 L126:N130 B131:W131 B132:B140 B141:W142">
    <cfRule type="containsErrors" dxfId="512" priority="13">
      <formula>ISERROR(B105)</formula>
    </cfRule>
  </conditionalFormatting>
  <conditionalFormatting sqref="C126:C130">
    <cfRule type="containsErrors" dxfId="511" priority="11">
      <formula>ISERROR(C126)</formula>
    </cfRule>
  </conditionalFormatting>
  <conditionalFormatting sqref="C106:D124">
    <cfRule type="containsErrors" dxfId="510" priority="10">
      <formula>ISERROR(C106)</formula>
    </cfRule>
  </conditionalFormatting>
  <conditionalFormatting sqref="H125:R125">
    <cfRule type="containsErrors" dxfId="509" priority="12">
      <formula>ISERROR(H125)</formula>
    </cfRule>
  </conditionalFormatting>
  <conditionalFormatting sqref="I132:I140">
    <cfRule type="containsErrors" dxfId="508" priority="9">
      <formula>ISERROR(I132)</formula>
    </cfRule>
  </conditionalFormatting>
  <conditionalFormatting sqref="I155:I158">
    <cfRule type="containsErrors" dxfId="507" priority="8">
      <formula>ISERROR(I155)</formula>
    </cfRule>
  </conditionalFormatting>
  <conditionalFormatting sqref="M132:N140">
    <cfRule type="containsErrors" dxfId="506" priority="2">
      <formula>ISERROR(M132)</formula>
    </cfRule>
  </conditionalFormatting>
  <conditionalFormatting sqref="N87">
    <cfRule type="containsErrors" dxfId="505" priority="5">
      <formula>ISERROR(N87)</formula>
    </cfRule>
  </conditionalFormatting>
  <conditionalFormatting sqref="N89:N102">
    <cfRule type="containsErrors" dxfId="504" priority="4">
      <formula>ISERROR(N89)</formula>
    </cfRule>
  </conditionalFormatting>
  <conditionalFormatting sqref="S132:W140">
    <cfRule type="containsErrors" dxfId="503" priority="1">
      <formula>ISERROR(S132)</formula>
    </cfRule>
  </conditionalFormatting>
  <conditionalFormatting sqref="T20:W20">
    <cfRule type="containsErrors" dxfId="502" priority="14">
      <formula>ISERROR(T20)</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D6CA7-3BF5-4F3A-B0C7-516050B6168F}">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o10</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V</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10</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501" priority="7">
      <formula>ISERROR(B159)</formula>
    </cfRule>
  </conditionalFormatting>
  <conditionalFormatting sqref="B105:D105 H105:I124 L105:N124 S105:W130 B106:B130 H126:I130 L126:N130 B131:W131 B132:B140 B141:W142">
    <cfRule type="containsErrors" dxfId="500" priority="13">
      <formula>ISERROR(B105)</formula>
    </cfRule>
  </conditionalFormatting>
  <conditionalFormatting sqref="C126:C130">
    <cfRule type="containsErrors" dxfId="499" priority="11">
      <formula>ISERROR(C126)</formula>
    </cfRule>
  </conditionalFormatting>
  <conditionalFormatting sqref="C106:D124">
    <cfRule type="containsErrors" dxfId="498" priority="10">
      <formula>ISERROR(C106)</formula>
    </cfRule>
  </conditionalFormatting>
  <conditionalFormatting sqref="H125:R125">
    <cfRule type="containsErrors" dxfId="497" priority="12">
      <formula>ISERROR(H125)</formula>
    </cfRule>
  </conditionalFormatting>
  <conditionalFormatting sqref="I132:I140">
    <cfRule type="containsErrors" dxfId="496" priority="9">
      <formula>ISERROR(I132)</formula>
    </cfRule>
  </conditionalFormatting>
  <conditionalFormatting sqref="I155:I158">
    <cfRule type="containsErrors" dxfId="495" priority="8">
      <formula>ISERROR(I155)</formula>
    </cfRule>
  </conditionalFormatting>
  <conditionalFormatting sqref="M132:N140">
    <cfRule type="containsErrors" dxfId="494" priority="2">
      <formula>ISERROR(M132)</formula>
    </cfRule>
  </conditionalFormatting>
  <conditionalFormatting sqref="N87">
    <cfRule type="containsErrors" dxfId="493" priority="5">
      <formula>ISERROR(N87)</formula>
    </cfRule>
  </conditionalFormatting>
  <conditionalFormatting sqref="N89:N102">
    <cfRule type="containsErrors" dxfId="492" priority="4">
      <formula>ISERROR(N89)</formula>
    </cfRule>
  </conditionalFormatting>
  <conditionalFormatting sqref="S132:W140">
    <cfRule type="containsErrors" dxfId="491" priority="1">
      <formula>ISERROR(S132)</formula>
    </cfRule>
  </conditionalFormatting>
  <conditionalFormatting sqref="T20:W20">
    <cfRule type="containsErrors" dxfId="490" priority="14">
      <formula>ISERROR(T20)</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98FB3-5B21-4528-AFEE-7F8D70A5E412}">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o11</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W</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11</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489" priority="7">
      <formula>ISERROR(B159)</formula>
    </cfRule>
  </conditionalFormatting>
  <conditionalFormatting sqref="B105:D105 H105:I124 L105:N124 S105:W130 B106:B130 H126:I130 L126:N130 B131:W131 B132:B140 B141:W142">
    <cfRule type="containsErrors" dxfId="488" priority="13">
      <formula>ISERROR(B105)</formula>
    </cfRule>
  </conditionalFormatting>
  <conditionalFormatting sqref="C126:C130">
    <cfRule type="containsErrors" dxfId="487" priority="11">
      <formula>ISERROR(C126)</formula>
    </cfRule>
  </conditionalFormatting>
  <conditionalFormatting sqref="C106:D124">
    <cfRule type="containsErrors" dxfId="486" priority="10">
      <formula>ISERROR(C106)</formula>
    </cfRule>
  </conditionalFormatting>
  <conditionalFormatting sqref="H125:R125">
    <cfRule type="containsErrors" dxfId="485" priority="12">
      <formula>ISERROR(H125)</formula>
    </cfRule>
  </conditionalFormatting>
  <conditionalFormatting sqref="I132:I140">
    <cfRule type="containsErrors" dxfId="484" priority="9">
      <formula>ISERROR(I132)</formula>
    </cfRule>
  </conditionalFormatting>
  <conditionalFormatting sqref="I155:I158">
    <cfRule type="containsErrors" dxfId="483" priority="8">
      <formula>ISERROR(I155)</formula>
    </cfRule>
  </conditionalFormatting>
  <conditionalFormatting sqref="M132:N140">
    <cfRule type="containsErrors" dxfId="482" priority="2">
      <formula>ISERROR(M132)</formula>
    </cfRule>
  </conditionalFormatting>
  <conditionalFormatting sqref="N87">
    <cfRule type="containsErrors" dxfId="481" priority="5">
      <formula>ISERROR(N87)</formula>
    </cfRule>
  </conditionalFormatting>
  <conditionalFormatting sqref="N89:N102">
    <cfRule type="containsErrors" dxfId="480" priority="4">
      <formula>ISERROR(N89)</formula>
    </cfRule>
  </conditionalFormatting>
  <conditionalFormatting sqref="S132:W140">
    <cfRule type="containsErrors" dxfId="479" priority="1">
      <formula>ISERROR(S132)</formula>
    </cfRule>
  </conditionalFormatting>
  <conditionalFormatting sqref="T20:W20">
    <cfRule type="containsErrors" dxfId="478" priority="14">
      <formula>ISERROR(T20)</formula>
    </cfRule>
  </conditionalFormatting>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435B5-6420-40BC-A251-A1C467A3AA00}">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o12</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X</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12</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477" priority="7">
      <formula>ISERROR(B159)</formula>
    </cfRule>
  </conditionalFormatting>
  <conditionalFormatting sqref="B105:D105 H105:I124 L105:N124 S105:W130 B106:B130 H126:I130 L126:N130 B131:W131 B132:B140 B141:W142">
    <cfRule type="containsErrors" dxfId="476" priority="13">
      <formula>ISERROR(B105)</formula>
    </cfRule>
  </conditionalFormatting>
  <conditionalFormatting sqref="C126:C130">
    <cfRule type="containsErrors" dxfId="475" priority="11">
      <formula>ISERROR(C126)</formula>
    </cfRule>
  </conditionalFormatting>
  <conditionalFormatting sqref="C106:D124">
    <cfRule type="containsErrors" dxfId="474" priority="10">
      <formula>ISERROR(C106)</formula>
    </cfRule>
  </conditionalFormatting>
  <conditionalFormatting sqref="H125:R125">
    <cfRule type="containsErrors" dxfId="473" priority="12">
      <formula>ISERROR(H125)</formula>
    </cfRule>
  </conditionalFormatting>
  <conditionalFormatting sqref="I132:I140">
    <cfRule type="containsErrors" dxfId="472" priority="9">
      <formula>ISERROR(I132)</formula>
    </cfRule>
  </conditionalFormatting>
  <conditionalFormatting sqref="I155:I158">
    <cfRule type="containsErrors" dxfId="471" priority="8">
      <formula>ISERROR(I155)</formula>
    </cfRule>
  </conditionalFormatting>
  <conditionalFormatting sqref="M132:N140">
    <cfRule type="containsErrors" dxfId="470" priority="2">
      <formula>ISERROR(M132)</formula>
    </cfRule>
  </conditionalFormatting>
  <conditionalFormatting sqref="N87">
    <cfRule type="containsErrors" dxfId="469" priority="5">
      <formula>ISERROR(N87)</formula>
    </cfRule>
  </conditionalFormatting>
  <conditionalFormatting sqref="N89:N102">
    <cfRule type="containsErrors" dxfId="468" priority="4">
      <formula>ISERROR(N89)</formula>
    </cfRule>
  </conditionalFormatting>
  <conditionalFormatting sqref="S132:W140">
    <cfRule type="containsErrors" dxfId="467" priority="1">
      <formula>ISERROR(S132)</formula>
    </cfRule>
  </conditionalFormatting>
  <conditionalFormatting sqref="T20:W20">
    <cfRule type="containsErrors" dxfId="466" priority="14">
      <formula>ISERROR(T20)</formula>
    </cfRule>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4FAAE-7641-4ECD-B4BB-ABB135C85DC5}">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o13</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Y</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13</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465" priority="7">
      <formula>ISERROR(B159)</formula>
    </cfRule>
  </conditionalFormatting>
  <conditionalFormatting sqref="B105:D105 H105:I124 L105:N124 S105:W130 B106:B130 H126:I130 L126:N130 B131:W131 B132:B140 B141:W142">
    <cfRule type="containsErrors" dxfId="464" priority="13">
      <formula>ISERROR(B105)</formula>
    </cfRule>
  </conditionalFormatting>
  <conditionalFormatting sqref="C126:C130">
    <cfRule type="containsErrors" dxfId="463" priority="11">
      <formula>ISERROR(C126)</formula>
    </cfRule>
  </conditionalFormatting>
  <conditionalFormatting sqref="C106:D124">
    <cfRule type="containsErrors" dxfId="462" priority="10">
      <formula>ISERROR(C106)</formula>
    </cfRule>
  </conditionalFormatting>
  <conditionalFormatting sqref="H125:R125">
    <cfRule type="containsErrors" dxfId="461" priority="12">
      <formula>ISERROR(H125)</formula>
    </cfRule>
  </conditionalFormatting>
  <conditionalFormatting sqref="I132:I140">
    <cfRule type="containsErrors" dxfId="460" priority="9">
      <formula>ISERROR(I132)</formula>
    </cfRule>
  </conditionalFormatting>
  <conditionalFormatting sqref="I155:I158">
    <cfRule type="containsErrors" dxfId="459" priority="8">
      <formula>ISERROR(I155)</formula>
    </cfRule>
  </conditionalFormatting>
  <conditionalFormatting sqref="M132:N140">
    <cfRule type="containsErrors" dxfId="458" priority="2">
      <formula>ISERROR(M132)</formula>
    </cfRule>
  </conditionalFormatting>
  <conditionalFormatting sqref="N87">
    <cfRule type="containsErrors" dxfId="457" priority="5">
      <formula>ISERROR(N87)</formula>
    </cfRule>
  </conditionalFormatting>
  <conditionalFormatting sqref="N89:N102">
    <cfRule type="containsErrors" dxfId="456" priority="4">
      <formula>ISERROR(N89)</formula>
    </cfRule>
  </conditionalFormatting>
  <conditionalFormatting sqref="S132:W140">
    <cfRule type="containsErrors" dxfId="455" priority="1">
      <formula>ISERROR(S132)</formula>
    </cfRule>
  </conditionalFormatting>
  <conditionalFormatting sqref="T20:W20">
    <cfRule type="containsErrors" dxfId="454" priority="14">
      <formula>ISERROR(T20)</formula>
    </cfRule>
  </conditionalFormatting>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750E7-DCE6-4F00-B54E-CE7C9E77C24B}">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o14</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Z</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14</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453" priority="7">
      <formula>ISERROR(B159)</formula>
    </cfRule>
  </conditionalFormatting>
  <conditionalFormatting sqref="B105:D105 H105:I124 L105:N124 S105:W130 B106:B130 H126:I130 L126:N130 B131:W131 B132:B140 B141:W142">
    <cfRule type="containsErrors" dxfId="452" priority="13">
      <formula>ISERROR(B105)</formula>
    </cfRule>
  </conditionalFormatting>
  <conditionalFormatting sqref="C126:C130">
    <cfRule type="containsErrors" dxfId="451" priority="11">
      <formula>ISERROR(C126)</formula>
    </cfRule>
  </conditionalFormatting>
  <conditionalFormatting sqref="C106:D124">
    <cfRule type="containsErrors" dxfId="450" priority="10">
      <formula>ISERROR(C106)</formula>
    </cfRule>
  </conditionalFormatting>
  <conditionalFormatting sqref="H125:R125">
    <cfRule type="containsErrors" dxfId="449" priority="12">
      <formula>ISERROR(H125)</formula>
    </cfRule>
  </conditionalFormatting>
  <conditionalFormatting sqref="I132:I140">
    <cfRule type="containsErrors" dxfId="448" priority="9">
      <formula>ISERROR(I132)</formula>
    </cfRule>
  </conditionalFormatting>
  <conditionalFormatting sqref="I155:I158">
    <cfRule type="containsErrors" dxfId="447" priority="8">
      <formula>ISERROR(I155)</formula>
    </cfRule>
  </conditionalFormatting>
  <conditionalFormatting sqref="M132:N140">
    <cfRule type="containsErrors" dxfId="446" priority="2">
      <formula>ISERROR(M132)</formula>
    </cfRule>
  </conditionalFormatting>
  <conditionalFormatting sqref="N87">
    <cfRule type="containsErrors" dxfId="445" priority="5">
      <formula>ISERROR(N87)</formula>
    </cfRule>
  </conditionalFormatting>
  <conditionalFormatting sqref="N89:N102">
    <cfRule type="containsErrors" dxfId="444" priority="4">
      <formula>ISERROR(N89)</formula>
    </cfRule>
  </conditionalFormatting>
  <conditionalFormatting sqref="S132:W140">
    <cfRule type="containsErrors" dxfId="443" priority="1">
      <formula>ISERROR(S132)</formula>
    </cfRule>
  </conditionalFormatting>
  <conditionalFormatting sqref="T20:W20">
    <cfRule type="containsErrors" dxfId="442" priority="14">
      <formula>ISERROR(T20)</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E9DDA-1759-4F9B-BE71-3F09DAA00C0B}">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o15</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AA</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15</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441" priority="7">
      <formula>ISERROR(B159)</formula>
    </cfRule>
  </conditionalFormatting>
  <conditionalFormatting sqref="B105:D105 H105:I124 L105:N124 S105:W130 B106:B130 H126:I130 L126:N130 B131:W131 B132:B140 B141:W142">
    <cfRule type="containsErrors" dxfId="440" priority="13">
      <formula>ISERROR(B105)</formula>
    </cfRule>
  </conditionalFormatting>
  <conditionalFormatting sqref="C126:C130">
    <cfRule type="containsErrors" dxfId="439" priority="11">
      <formula>ISERROR(C126)</formula>
    </cfRule>
  </conditionalFormatting>
  <conditionalFormatting sqref="C106:D124">
    <cfRule type="containsErrors" dxfId="438" priority="10">
      <formula>ISERROR(C106)</formula>
    </cfRule>
  </conditionalFormatting>
  <conditionalFormatting sqref="H125:R125">
    <cfRule type="containsErrors" dxfId="437" priority="12">
      <formula>ISERROR(H125)</formula>
    </cfRule>
  </conditionalFormatting>
  <conditionalFormatting sqref="I132:I140">
    <cfRule type="containsErrors" dxfId="436" priority="9">
      <formula>ISERROR(I132)</formula>
    </cfRule>
  </conditionalFormatting>
  <conditionalFormatting sqref="I155:I158">
    <cfRule type="containsErrors" dxfId="435" priority="8">
      <formula>ISERROR(I155)</formula>
    </cfRule>
  </conditionalFormatting>
  <conditionalFormatting sqref="M132:N140">
    <cfRule type="containsErrors" dxfId="434" priority="2">
      <formula>ISERROR(M132)</formula>
    </cfRule>
  </conditionalFormatting>
  <conditionalFormatting sqref="N87">
    <cfRule type="containsErrors" dxfId="433" priority="5">
      <formula>ISERROR(N87)</formula>
    </cfRule>
  </conditionalFormatting>
  <conditionalFormatting sqref="N89:N102">
    <cfRule type="containsErrors" dxfId="432" priority="4">
      <formula>ISERROR(N89)</formula>
    </cfRule>
  </conditionalFormatting>
  <conditionalFormatting sqref="S132:W140">
    <cfRule type="containsErrors" dxfId="431" priority="1">
      <formula>ISERROR(S132)</formula>
    </cfRule>
  </conditionalFormatting>
  <conditionalFormatting sqref="T20:W20">
    <cfRule type="containsErrors" dxfId="430" priority="14">
      <formula>ISERROR(T20)</formula>
    </cfRule>
  </conditionalFormatting>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14CCE-AB3F-42DA-ABBA-58354594E389}">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o16</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AB</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16</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429" priority="7">
      <formula>ISERROR(B159)</formula>
    </cfRule>
  </conditionalFormatting>
  <conditionalFormatting sqref="B105:D105 H105:I124 L105:N124 S105:W130 B106:B130 H126:I130 L126:N130 B131:W131 B132:B140 B141:W142">
    <cfRule type="containsErrors" dxfId="428" priority="13">
      <formula>ISERROR(B105)</formula>
    </cfRule>
  </conditionalFormatting>
  <conditionalFormatting sqref="C126:C130">
    <cfRule type="containsErrors" dxfId="427" priority="11">
      <formula>ISERROR(C126)</formula>
    </cfRule>
  </conditionalFormatting>
  <conditionalFormatting sqref="C106:D124">
    <cfRule type="containsErrors" dxfId="426" priority="10">
      <formula>ISERROR(C106)</formula>
    </cfRule>
  </conditionalFormatting>
  <conditionalFormatting sqref="H125:R125">
    <cfRule type="containsErrors" dxfId="425" priority="12">
      <formula>ISERROR(H125)</formula>
    </cfRule>
  </conditionalFormatting>
  <conditionalFormatting sqref="I132:I140">
    <cfRule type="containsErrors" dxfId="424" priority="9">
      <formula>ISERROR(I132)</formula>
    </cfRule>
  </conditionalFormatting>
  <conditionalFormatting sqref="I155:I158">
    <cfRule type="containsErrors" dxfId="423" priority="8">
      <formula>ISERROR(I155)</formula>
    </cfRule>
  </conditionalFormatting>
  <conditionalFormatting sqref="M132:N140">
    <cfRule type="containsErrors" dxfId="422" priority="2">
      <formula>ISERROR(M132)</formula>
    </cfRule>
  </conditionalFormatting>
  <conditionalFormatting sqref="N87">
    <cfRule type="containsErrors" dxfId="421" priority="5">
      <formula>ISERROR(N87)</formula>
    </cfRule>
  </conditionalFormatting>
  <conditionalFormatting sqref="N89:N102">
    <cfRule type="containsErrors" dxfId="420" priority="4">
      <formula>ISERROR(N89)</formula>
    </cfRule>
  </conditionalFormatting>
  <conditionalFormatting sqref="S132:W140">
    <cfRule type="containsErrors" dxfId="419" priority="1">
      <formula>ISERROR(S132)</formula>
    </cfRule>
  </conditionalFormatting>
  <conditionalFormatting sqref="T20:W20">
    <cfRule type="containsErrors" dxfId="418" priority="14">
      <formula>ISERROR(T20)</formula>
    </cfRule>
  </conditionalFormatting>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E2502-D62E-4722-97B7-B6B8E4659382}">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o17</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AC</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17</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417" priority="7">
      <formula>ISERROR(B159)</formula>
    </cfRule>
  </conditionalFormatting>
  <conditionalFormatting sqref="B105:D105 H105:I124 L105:N124 S105:W130 B106:B130 H126:I130 L126:N130 B131:W131 B132:B140 B141:W142">
    <cfRule type="containsErrors" dxfId="416" priority="13">
      <formula>ISERROR(B105)</formula>
    </cfRule>
  </conditionalFormatting>
  <conditionalFormatting sqref="C126:C130">
    <cfRule type="containsErrors" dxfId="415" priority="11">
      <formula>ISERROR(C126)</formula>
    </cfRule>
  </conditionalFormatting>
  <conditionalFormatting sqref="C106:D124">
    <cfRule type="containsErrors" dxfId="414" priority="10">
      <formula>ISERROR(C106)</formula>
    </cfRule>
  </conditionalFormatting>
  <conditionalFormatting sqref="H125:R125">
    <cfRule type="containsErrors" dxfId="413" priority="12">
      <formula>ISERROR(H125)</formula>
    </cfRule>
  </conditionalFormatting>
  <conditionalFormatting sqref="I132:I140">
    <cfRule type="containsErrors" dxfId="412" priority="9">
      <formula>ISERROR(I132)</formula>
    </cfRule>
  </conditionalFormatting>
  <conditionalFormatting sqref="I155:I158">
    <cfRule type="containsErrors" dxfId="411" priority="8">
      <formula>ISERROR(I155)</formula>
    </cfRule>
  </conditionalFormatting>
  <conditionalFormatting sqref="M132:N140">
    <cfRule type="containsErrors" dxfId="410" priority="2">
      <formula>ISERROR(M132)</formula>
    </cfRule>
  </conditionalFormatting>
  <conditionalFormatting sqref="N87">
    <cfRule type="containsErrors" dxfId="409" priority="5">
      <formula>ISERROR(N87)</formula>
    </cfRule>
  </conditionalFormatting>
  <conditionalFormatting sqref="N89:N102">
    <cfRule type="containsErrors" dxfId="408" priority="4">
      <formula>ISERROR(N89)</formula>
    </cfRule>
  </conditionalFormatting>
  <conditionalFormatting sqref="S132:W140">
    <cfRule type="containsErrors" dxfId="407" priority="1">
      <formula>ISERROR(S132)</formula>
    </cfRule>
  </conditionalFormatting>
  <conditionalFormatting sqref="T20:W20">
    <cfRule type="containsErrors" dxfId="406" priority="14">
      <formula>ISERROR(T20)</formula>
    </cfRule>
  </conditionalFormatting>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F41F-1CDE-4EEF-A8C2-C72400625833}">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o18</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AD</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18</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405" priority="7">
      <formula>ISERROR(B159)</formula>
    </cfRule>
  </conditionalFormatting>
  <conditionalFormatting sqref="B105:D105 H105:I124 L105:N124 S105:W130 B106:B130 H126:I130 L126:N130 B131:W131 B132:B140 B141:W142">
    <cfRule type="containsErrors" dxfId="404" priority="13">
      <formula>ISERROR(B105)</formula>
    </cfRule>
  </conditionalFormatting>
  <conditionalFormatting sqref="C126:C130">
    <cfRule type="containsErrors" dxfId="403" priority="11">
      <formula>ISERROR(C126)</formula>
    </cfRule>
  </conditionalFormatting>
  <conditionalFormatting sqref="C106:D124">
    <cfRule type="containsErrors" dxfId="402" priority="10">
      <formula>ISERROR(C106)</formula>
    </cfRule>
  </conditionalFormatting>
  <conditionalFormatting sqref="H125:R125">
    <cfRule type="containsErrors" dxfId="401" priority="12">
      <formula>ISERROR(H125)</formula>
    </cfRule>
  </conditionalFormatting>
  <conditionalFormatting sqref="I132:I140">
    <cfRule type="containsErrors" dxfId="400" priority="9">
      <formula>ISERROR(I132)</formula>
    </cfRule>
  </conditionalFormatting>
  <conditionalFormatting sqref="I155:I158">
    <cfRule type="containsErrors" dxfId="399" priority="8">
      <formula>ISERROR(I155)</formula>
    </cfRule>
  </conditionalFormatting>
  <conditionalFormatting sqref="M132:N140">
    <cfRule type="containsErrors" dxfId="398" priority="2">
      <formula>ISERROR(M132)</formula>
    </cfRule>
  </conditionalFormatting>
  <conditionalFormatting sqref="N87">
    <cfRule type="containsErrors" dxfId="397" priority="5">
      <formula>ISERROR(N87)</formula>
    </cfRule>
  </conditionalFormatting>
  <conditionalFormatting sqref="N89:N102">
    <cfRule type="containsErrors" dxfId="396" priority="4">
      <formula>ISERROR(N89)</formula>
    </cfRule>
  </conditionalFormatting>
  <conditionalFormatting sqref="S132:W140">
    <cfRule type="containsErrors" dxfId="395" priority="1">
      <formula>ISERROR(S132)</formula>
    </cfRule>
  </conditionalFormatting>
  <conditionalFormatting sqref="T20:W20">
    <cfRule type="containsErrors" dxfId="394" priority="14">
      <formula>ISERROR(T20)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8">
    <tabColor theme="0" tint="-0.499984740745262"/>
  </sheetPr>
  <dimension ref="A1:T45"/>
  <sheetViews>
    <sheetView topLeftCell="A9" workbookViewId="0">
      <selection activeCell="G6" sqref="G6"/>
    </sheetView>
  </sheetViews>
  <sheetFormatPr defaultRowHeight="13.5"/>
  <cols>
    <col min="5" max="5" width="14.125" bestFit="1" customWidth="1"/>
    <col min="7" max="7" width="10.625" customWidth="1"/>
  </cols>
  <sheetData>
    <row r="1" spans="1:20" s="643" customFormat="1" ht="17.25">
      <c r="B1" s="645" t="s">
        <v>2893</v>
      </c>
      <c r="E1" s="722"/>
      <c r="F1" s="719"/>
      <c r="I1" s="653"/>
      <c r="J1" s="723"/>
      <c r="K1" s="724"/>
      <c r="N1" s="719"/>
      <c r="O1" s="654"/>
      <c r="P1" s="655"/>
      <c r="Q1" s="719"/>
    </row>
    <row r="2" spans="1:20" s="643" customFormat="1">
      <c r="A2" s="648"/>
      <c r="B2" s="644"/>
      <c r="D2" s="720"/>
      <c r="E2" s="648"/>
      <c r="F2" s="648"/>
      <c r="G2" s="648"/>
      <c r="H2" s="648"/>
      <c r="I2" s="653"/>
      <c r="J2" s="648"/>
      <c r="K2" s="648"/>
      <c r="L2" s="648"/>
      <c r="M2" s="648"/>
      <c r="N2" s="648"/>
      <c r="O2" s="648"/>
      <c r="P2" s="648"/>
      <c r="Q2" s="648"/>
    </row>
    <row r="3" spans="1:20" s="643" customFormat="1">
      <c r="B3" s="644"/>
      <c r="C3" s="648"/>
      <c r="D3" s="721"/>
      <c r="E3" s="722"/>
      <c r="F3" s="719"/>
      <c r="G3" s="1913" t="s">
        <v>2856</v>
      </c>
      <c r="H3" s="1913"/>
      <c r="I3" s="1913"/>
      <c r="J3" s="1913"/>
      <c r="K3" s="1913"/>
      <c r="L3" s="1913"/>
      <c r="M3" s="1913"/>
      <c r="N3" s="1907" t="s">
        <v>2857</v>
      </c>
      <c r="O3" s="1908"/>
      <c r="P3" s="1908"/>
      <c r="Q3" s="1909"/>
    </row>
    <row r="4" spans="1:20" s="643" customFormat="1">
      <c r="B4" s="1914" t="s">
        <v>2797</v>
      </c>
      <c r="C4" s="1915"/>
      <c r="D4" s="1915"/>
      <c r="E4" s="1915"/>
      <c r="F4" s="1915"/>
      <c r="G4" s="1913"/>
      <c r="H4" s="1913"/>
      <c r="I4" s="1913"/>
      <c r="J4" s="1913"/>
      <c r="K4" s="1913"/>
      <c r="L4" s="1913"/>
      <c r="M4" s="1913"/>
      <c r="N4" s="1910" t="s">
        <v>2805</v>
      </c>
      <c r="O4" s="1911"/>
      <c r="P4" s="1911"/>
      <c r="Q4" s="1912"/>
    </row>
    <row r="5" spans="1:20" s="643" customFormat="1" ht="54.75" thickBot="1">
      <c r="B5" s="748" t="s">
        <v>357</v>
      </c>
      <c r="C5" s="749" t="s">
        <v>358</v>
      </c>
      <c r="D5" s="750" t="s">
        <v>2657</v>
      </c>
      <c r="E5" s="749" t="s">
        <v>2858</v>
      </c>
      <c r="F5" s="751" t="s">
        <v>2855</v>
      </c>
      <c r="G5" s="752" t="s">
        <v>2859</v>
      </c>
      <c r="H5" s="753" t="s">
        <v>2860</v>
      </c>
      <c r="I5" s="754" t="s">
        <v>2861</v>
      </c>
      <c r="J5" s="755" t="s">
        <v>2862</v>
      </c>
      <c r="K5" s="756" t="s">
        <v>2863</v>
      </c>
      <c r="L5" s="757" t="s">
        <v>2864</v>
      </c>
      <c r="M5" s="753" t="s">
        <v>2865</v>
      </c>
      <c r="N5" s="752" t="s">
        <v>2839</v>
      </c>
      <c r="O5" s="758" t="s">
        <v>2840</v>
      </c>
      <c r="P5" s="749" t="s">
        <v>2842</v>
      </c>
      <c r="Q5" s="1534" t="s">
        <v>2700</v>
      </c>
    </row>
    <row r="6" spans="1:20" ht="14.25" thickBot="1">
      <c r="B6" s="23" t="str">
        <f>はじめに!$B$6&amp;""</f>
        <v/>
      </c>
      <c r="C6" s="23" t="str">
        <f>報1!I8</f>
        <v>　</v>
      </c>
      <c r="D6" s="23">
        <v>1</v>
      </c>
      <c r="E6" s="23" t="str">
        <f>CONCATENATE(B6,"_",F6,"_",D6)</f>
        <v>_新規_1</v>
      </c>
      <c r="F6" s="747" t="str">
        <f>報1!M2</f>
        <v>新規</v>
      </c>
      <c r="G6" s="23" t="str">
        <f>報6!D6</f>
        <v>事業所名を入力1</v>
      </c>
      <c r="H6" s="23" t="str">
        <f>報6!D7&amp;""</f>
        <v/>
      </c>
      <c r="I6" s="429" t="str">
        <f>報6!C8&amp;""</f>
        <v/>
      </c>
      <c r="J6" s="429" t="str">
        <f ca="1">報6!H8</f>
        <v/>
      </c>
      <c r="K6" s="23" t="str">
        <f>報6!M8&amp;""</f>
        <v/>
      </c>
      <c r="L6" s="23" t="str">
        <f>報6!C9&amp;""</f>
        <v/>
      </c>
      <c r="M6" s="23" t="str">
        <f>報6!H9&amp;""</f>
        <v/>
      </c>
      <c r="N6" s="23">
        <f>報6!A15</f>
        <v>2025</v>
      </c>
      <c r="O6" s="429" t="str">
        <f ca="1">報6!C14</f>
        <v/>
      </c>
      <c r="P6" s="771" t="str">
        <f ca="1">報6!$I$14</f>
        <v/>
      </c>
      <c r="Q6" s="23" t="str">
        <f>報6!$N$14</f>
        <v>　</v>
      </c>
      <c r="T6" s="523" t="str">
        <f ca="1">報6!H8</f>
        <v/>
      </c>
    </row>
    <row r="7" spans="1:20">
      <c r="B7" s="23" t="str">
        <f>はじめに!$B$6&amp;""</f>
        <v/>
      </c>
      <c r="C7" s="23" t="str">
        <f>$C$6</f>
        <v>　</v>
      </c>
      <c r="D7" s="23">
        <v>2</v>
      </c>
      <c r="E7" s="23" t="str">
        <f t="shared" ref="E7:E45" si="0">CONCATENATE(B7,"_",F7,"_",D7)</f>
        <v>_新規_2</v>
      </c>
      <c r="F7" s="23" t="str">
        <f>$F$6</f>
        <v>新規</v>
      </c>
      <c r="G7" s="23" t="str">
        <f>報6!$D$25</f>
        <v>事業所名を入力2</v>
      </c>
      <c r="H7" s="23" t="str">
        <f>報6!$D$26&amp;""</f>
        <v/>
      </c>
      <c r="I7" s="23" t="str">
        <f>報6!$C$27&amp;""</f>
        <v/>
      </c>
      <c r="J7" s="429" t="str">
        <f ca="1">報6!$H$27</f>
        <v/>
      </c>
      <c r="K7" s="23" t="str">
        <f>報6!$M$27&amp;""</f>
        <v/>
      </c>
      <c r="L7" s="23" t="str">
        <f>報6!$C$28&amp;""</f>
        <v/>
      </c>
      <c r="M7" s="23" t="str">
        <f>報6!$H$28&amp;""</f>
        <v/>
      </c>
      <c r="N7" s="23">
        <f>報6!$A$34</f>
        <v>2025</v>
      </c>
      <c r="O7" s="429" t="str">
        <f ca="1">報6!$C$33</f>
        <v/>
      </c>
      <c r="P7" s="771" t="str">
        <f ca="1">報6!$I$33</f>
        <v/>
      </c>
      <c r="Q7" s="23" t="str">
        <f>報6!$N$33</f>
        <v>　</v>
      </c>
      <c r="T7" s="523" t="str">
        <f ca="1">報6!$H$27</f>
        <v/>
      </c>
    </row>
    <row r="8" spans="1:20">
      <c r="B8" s="23" t="str">
        <f>はじめに!$B$6&amp;""</f>
        <v/>
      </c>
      <c r="C8" s="23" t="str">
        <f t="shared" ref="C8:C45" si="1">$C$6</f>
        <v>　</v>
      </c>
      <c r="D8" s="23">
        <v>3</v>
      </c>
      <c r="E8" s="23" t="str">
        <f t="shared" si="0"/>
        <v>_新規_3</v>
      </c>
      <c r="F8" s="23" t="str">
        <f t="shared" ref="F8:F45" si="2">$F$6</f>
        <v>新規</v>
      </c>
      <c r="G8" s="429" t="str">
        <f>報6!$D$44</f>
        <v>事業所名を入力3</v>
      </c>
      <c r="H8" s="23" t="str">
        <f>報6!$D$45&amp;""</f>
        <v/>
      </c>
      <c r="I8" s="23" t="str">
        <f>報6!$C$46&amp;""</f>
        <v/>
      </c>
      <c r="J8" s="429" t="str">
        <f ca="1">報6!$H$46</f>
        <v/>
      </c>
      <c r="K8" s="23" t="str">
        <f>報6!$M$46&amp;""</f>
        <v/>
      </c>
      <c r="L8" s="23" t="str">
        <f>報6!$C$47&amp;""</f>
        <v/>
      </c>
      <c r="M8" s="23" t="str">
        <f>報6!$H$47&amp;""</f>
        <v/>
      </c>
      <c r="N8" s="23">
        <f>報6!$A$53</f>
        <v>2025</v>
      </c>
      <c r="O8" s="429" t="str">
        <f ca="1">報6!$C$52</f>
        <v/>
      </c>
      <c r="P8" s="771" t="str">
        <f ca="1">報6!$I$52</f>
        <v/>
      </c>
      <c r="Q8" s="23" t="str">
        <f>報6!$N$52</f>
        <v>　</v>
      </c>
    </row>
    <row r="9" spans="1:20">
      <c r="B9" s="23" t="str">
        <f>はじめに!$B$6&amp;""</f>
        <v/>
      </c>
      <c r="C9" s="23" t="str">
        <f t="shared" si="1"/>
        <v>　</v>
      </c>
      <c r="D9" s="23">
        <v>4</v>
      </c>
      <c r="E9" s="23" t="str">
        <f t="shared" si="0"/>
        <v>_新規_4</v>
      </c>
      <c r="F9" s="23" t="str">
        <f t="shared" si="2"/>
        <v>新規</v>
      </c>
      <c r="G9" s="429" t="str">
        <f>報6!$D$63</f>
        <v>事業所名を入力4</v>
      </c>
      <c r="H9" s="23" t="str">
        <f>報6!$D$64&amp;""</f>
        <v/>
      </c>
      <c r="I9" s="23" t="str">
        <f>報6!$C$65&amp;""</f>
        <v/>
      </c>
      <c r="J9" s="429" t="str">
        <f ca="1">報6!$H$65</f>
        <v/>
      </c>
      <c r="K9" s="23" t="str">
        <f>報6!$M$65&amp;""</f>
        <v/>
      </c>
      <c r="L9" s="23" t="str">
        <f>報6!$C$66&amp;""</f>
        <v/>
      </c>
      <c r="M9" s="23" t="str">
        <f>報6!$H$66&amp;""</f>
        <v/>
      </c>
      <c r="N9" s="23">
        <f>報6!$A$72</f>
        <v>2025</v>
      </c>
      <c r="O9" s="429" t="str">
        <f ca="1">報6!$C$71</f>
        <v/>
      </c>
      <c r="P9" s="771" t="str">
        <f ca="1">報6!$I$71</f>
        <v/>
      </c>
      <c r="Q9" s="23" t="str">
        <f>報6!$N$71</f>
        <v>　</v>
      </c>
    </row>
    <row r="10" spans="1:20">
      <c r="B10" s="23" t="str">
        <f>はじめに!$B$6&amp;""</f>
        <v/>
      </c>
      <c r="C10" s="23" t="str">
        <f t="shared" si="1"/>
        <v>　</v>
      </c>
      <c r="D10" s="23">
        <v>5</v>
      </c>
      <c r="E10" s="23" t="str">
        <f t="shared" si="0"/>
        <v>_新規_5</v>
      </c>
      <c r="F10" s="23" t="str">
        <f t="shared" si="2"/>
        <v>新規</v>
      </c>
      <c r="G10" s="429" t="str">
        <f>報6!$D$82</f>
        <v>事業所名を入力5</v>
      </c>
      <c r="H10" s="23" t="str">
        <f>報6!$D$83&amp;""</f>
        <v/>
      </c>
      <c r="I10" s="23" t="str">
        <f>報6!$C$84&amp;""</f>
        <v/>
      </c>
      <c r="J10" s="429" t="str">
        <f ca="1">報6!$H$84</f>
        <v/>
      </c>
      <c r="K10" s="23" t="str">
        <f>報6!$M$84&amp;""</f>
        <v/>
      </c>
      <c r="L10" s="23" t="str">
        <f>報6!$C$85&amp;""</f>
        <v/>
      </c>
      <c r="M10" s="23" t="str">
        <f>報6!$H$85&amp;""</f>
        <v/>
      </c>
      <c r="N10" s="23">
        <f>報6!$A$91</f>
        <v>2025</v>
      </c>
      <c r="O10" s="429" t="str">
        <f ca="1">報6!$C$90</f>
        <v/>
      </c>
      <c r="P10" s="771" t="str">
        <f ca="1">報6!$I$90</f>
        <v/>
      </c>
      <c r="Q10" s="23" t="str">
        <f>報6!$N$90</f>
        <v>　</v>
      </c>
      <c r="T10" s="523"/>
    </row>
    <row r="11" spans="1:20">
      <c r="B11" s="23" t="str">
        <f>はじめに!$B$6&amp;""</f>
        <v/>
      </c>
      <c r="C11" s="23" t="str">
        <f t="shared" si="1"/>
        <v>　</v>
      </c>
      <c r="D11" s="23">
        <v>6</v>
      </c>
      <c r="E11" s="23" t="str">
        <f t="shared" si="0"/>
        <v>_新規_6</v>
      </c>
      <c r="F11" s="23" t="str">
        <f t="shared" si="2"/>
        <v>新規</v>
      </c>
      <c r="G11" s="429" t="str">
        <f>報6!$D$101</f>
        <v>事業所名を入力6</v>
      </c>
      <c r="H11" s="23" t="str">
        <f>報6!$D$102&amp;""</f>
        <v/>
      </c>
      <c r="I11" s="23" t="str">
        <f>報6!$C$103&amp;""</f>
        <v/>
      </c>
      <c r="J11" s="429" t="str">
        <f ca="1">報6!$H$103</f>
        <v/>
      </c>
      <c r="K11" s="23" t="str">
        <f>報6!$M$103&amp;""</f>
        <v/>
      </c>
      <c r="L11" s="23" t="str">
        <f>報6!$C$104&amp;""</f>
        <v/>
      </c>
      <c r="M11" s="23" t="str">
        <f>報6!$H$104&amp;""</f>
        <v/>
      </c>
      <c r="N11" s="23">
        <f>報6!$A$110</f>
        <v>2025</v>
      </c>
      <c r="O11" s="429" t="str">
        <f ca="1">報6!$C$109</f>
        <v/>
      </c>
      <c r="P11" s="771" t="str">
        <f ca="1">報6!$I$109</f>
        <v/>
      </c>
      <c r="Q11" s="23" t="str">
        <f>報6!$N$109</f>
        <v>　</v>
      </c>
      <c r="T11" s="523" t="str">
        <f ca="1">T6</f>
        <v/>
      </c>
    </row>
    <row r="12" spans="1:20">
      <c r="B12" s="23" t="str">
        <f>はじめに!$B$6&amp;""</f>
        <v/>
      </c>
      <c r="C12" s="23" t="str">
        <f t="shared" si="1"/>
        <v>　</v>
      </c>
      <c r="D12" s="23">
        <v>7</v>
      </c>
      <c r="E12" s="23" t="str">
        <f t="shared" si="0"/>
        <v>_新規_7</v>
      </c>
      <c r="F12" s="23" t="str">
        <f t="shared" si="2"/>
        <v>新規</v>
      </c>
      <c r="G12" s="429" t="str">
        <f>報6!$D$120</f>
        <v>事業所名を入力7</v>
      </c>
      <c r="H12" s="23" t="str">
        <f>報6!$D$121&amp;""</f>
        <v/>
      </c>
      <c r="I12" s="23" t="str">
        <f>報6!$C$122&amp;""</f>
        <v/>
      </c>
      <c r="J12" s="429" t="str">
        <f ca="1">報6!$H$122</f>
        <v/>
      </c>
      <c r="K12" s="23" t="str">
        <f>報6!$M$122&amp;""</f>
        <v/>
      </c>
      <c r="L12" s="23" t="str">
        <f>報6!$C$123&amp;""</f>
        <v/>
      </c>
      <c r="M12" s="23" t="str">
        <f>報6!$H$123&amp;""</f>
        <v/>
      </c>
      <c r="N12" s="23">
        <f>報6!$A$129</f>
        <v>2025</v>
      </c>
      <c r="O12" s="429" t="str">
        <f ca="1">報6!$C$128</f>
        <v/>
      </c>
      <c r="P12" s="771" t="str">
        <f ca="1">報6!$I$128</f>
        <v/>
      </c>
      <c r="Q12" s="23" t="str">
        <f>報6!$N$128</f>
        <v>　</v>
      </c>
    </row>
    <row r="13" spans="1:20">
      <c r="B13" s="23" t="str">
        <f>はじめに!$B$6&amp;""</f>
        <v/>
      </c>
      <c r="C13" s="23" t="str">
        <f t="shared" si="1"/>
        <v>　</v>
      </c>
      <c r="D13" s="23">
        <v>8</v>
      </c>
      <c r="E13" s="23" t="str">
        <f t="shared" si="0"/>
        <v>_新規_8</v>
      </c>
      <c r="F13" s="23" t="str">
        <f t="shared" si="2"/>
        <v>新規</v>
      </c>
      <c r="G13" s="429" t="str">
        <f>報6!$D$139</f>
        <v>事業所名を入力8</v>
      </c>
      <c r="H13" s="23" t="str">
        <f>報6!$D$140&amp;""</f>
        <v/>
      </c>
      <c r="I13" s="23" t="str">
        <f>報6!$C$141&amp;""</f>
        <v/>
      </c>
      <c r="J13" s="429" t="str">
        <f ca="1">報6!$H$141</f>
        <v/>
      </c>
      <c r="K13" s="23" t="str">
        <f>報6!$M$141&amp;""</f>
        <v/>
      </c>
      <c r="L13" s="23" t="str">
        <f>報6!$C$142&amp;""</f>
        <v/>
      </c>
      <c r="M13" s="23" t="str">
        <f>報6!$H$142&amp;""</f>
        <v/>
      </c>
      <c r="N13" s="23">
        <f>報6!$A$148</f>
        <v>2025</v>
      </c>
      <c r="O13" s="429" t="str">
        <f ca="1">報6!$C$147</f>
        <v/>
      </c>
      <c r="P13" s="771" t="str">
        <f ca="1">報6!$I$147</f>
        <v/>
      </c>
      <c r="Q13" s="23" t="str">
        <f>報6!$N$147</f>
        <v>　</v>
      </c>
      <c r="T13" t="s">
        <v>179</v>
      </c>
    </row>
    <row r="14" spans="1:20">
      <c r="B14" s="23" t="str">
        <f>はじめに!$B$6&amp;""</f>
        <v/>
      </c>
      <c r="C14" s="23" t="str">
        <f t="shared" si="1"/>
        <v>　</v>
      </c>
      <c r="D14" s="23">
        <v>9</v>
      </c>
      <c r="E14" s="23" t="str">
        <f t="shared" si="0"/>
        <v>_新規_9</v>
      </c>
      <c r="F14" s="23" t="str">
        <f t="shared" si="2"/>
        <v>新規</v>
      </c>
      <c r="G14" s="429" t="str">
        <f>報6!$D$158</f>
        <v>事業所名を入力9</v>
      </c>
      <c r="H14" s="23" t="str">
        <f>報6!$D$159&amp;""</f>
        <v/>
      </c>
      <c r="I14" s="23" t="str">
        <f>報6!$C$160&amp;""</f>
        <v/>
      </c>
      <c r="J14" s="429" t="str">
        <f ca="1">報6!$H$160</f>
        <v/>
      </c>
      <c r="K14" s="23" t="str">
        <f>報6!$M$160&amp;""</f>
        <v/>
      </c>
      <c r="L14" s="23" t="str">
        <f>報6!$C$161&amp;""</f>
        <v/>
      </c>
      <c r="M14" s="23" t="str">
        <f>報6!$H$161&amp;""</f>
        <v/>
      </c>
      <c r="N14" s="23">
        <f>報6!$A$167</f>
        <v>2025</v>
      </c>
      <c r="O14" s="429" t="str">
        <f ca="1">報6!$C$166</f>
        <v/>
      </c>
      <c r="P14" s="771" t="str">
        <f ca="1">報6!$I$166</f>
        <v/>
      </c>
      <c r="Q14" s="23" t="str">
        <f>報6!$N$166</f>
        <v>　</v>
      </c>
    </row>
    <row r="15" spans="1:20">
      <c r="B15" s="23" t="str">
        <f>はじめに!$B$6&amp;""</f>
        <v/>
      </c>
      <c r="C15" s="23" t="str">
        <f t="shared" si="1"/>
        <v>　</v>
      </c>
      <c r="D15" s="23">
        <v>10</v>
      </c>
      <c r="E15" s="23" t="str">
        <f t="shared" si="0"/>
        <v>_新規_10</v>
      </c>
      <c r="F15" s="23" t="str">
        <f t="shared" si="2"/>
        <v>新規</v>
      </c>
      <c r="G15" s="429" t="str">
        <f>報6!$D$177</f>
        <v>事業所名を入力10</v>
      </c>
      <c r="H15" s="23" t="str">
        <f>報6!$D$178&amp;""</f>
        <v/>
      </c>
      <c r="I15" s="23" t="str">
        <f>報6!$C$179&amp;""</f>
        <v/>
      </c>
      <c r="J15" s="429" t="str">
        <f ca="1">報6!$H$179</f>
        <v/>
      </c>
      <c r="K15" s="23" t="str">
        <f>報6!$M$179&amp;""</f>
        <v/>
      </c>
      <c r="L15" s="23" t="str">
        <f>報6!$C$180&amp;""</f>
        <v/>
      </c>
      <c r="M15" s="23" t="str">
        <f>報6!$H$180&amp;""</f>
        <v/>
      </c>
      <c r="N15" s="23">
        <f>報6!$A$186</f>
        <v>2025</v>
      </c>
      <c r="O15" s="429" t="str">
        <f ca="1">報6!$C$185</f>
        <v/>
      </c>
      <c r="P15" s="771" t="str">
        <f ca="1">報6!$I$185</f>
        <v/>
      </c>
      <c r="Q15" s="23" t="str">
        <f>報6!$N$185&amp;""</f>
        <v>　</v>
      </c>
    </row>
    <row r="16" spans="1:20">
      <c r="B16" s="23" t="str">
        <f>はじめに!$B$6&amp;""</f>
        <v/>
      </c>
      <c r="C16" s="23" t="str">
        <f t="shared" si="1"/>
        <v>　</v>
      </c>
      <c r="D16" s="23">
        <v>11</v>
      </c>
      <c r="E16" s="23" t="str">
        <f t="shared" si="0"/>
        <v>_新規_11</v>
      </c>
      <c r="F16" s="23" t="str">
        <f t="shared" si="2"/>
        <v>新規</v>
      </c>
      <c r="G16" s="429" t="str">
        <f>報6!$D$196</f>
        <v>事業所名を入力11</v>
      </c>
      <c r="H16" s="23" t="str">
        <f>報6!$D$197&amp;""</f>
        <v/>
      </c>
      <c r="I16" s="23" t="str">
        <f>報6!$C$198&amp;""</f>
        <v/>
      </c>
      <c r="J16" s="429" t="str">
        <f ca="1">報6!$H$198</f>
        <v/>
      </c>
      <c r="K16" s="23" t="str">
        <f>報6!$M$198&amp;""</f>
        <v/>
      </c>
      <c r="L16" s="23" t="str">
        <f>報6!$C$199&amp;""</f>
        <v/>
      </c>
      <c r="M16" s="23" t="str">
        <f>報6!$H$199&amp;""</f>
        <v/>
      </c>
      <c r="N16" s="23">
        <f>報6!$A$205</f>
        <v>2025</v>
      </c>
      <c r="O16" s="429" t="str">
        <f ca="1">報6!$C$204</f>
        <v/>
      </c>
      <c r="P16" s="771" t="str">
        <f ca="1">報6!$I$204</f>
        <v/>
      </c>
      <c r="Q16" s="23" t="str">
        <f>報6!$N$204</f>
        <v>　</v>
      </c>
    </row>
    <row r="17" spans="2:17">
      <c r="B17" s="23" t="str">
        <f>はじめに!$B$6&amp;""</f>
        <v/>
      </c>
      <c r="C17" s="23" t="str">
        <f t="shared" si="1"/>
        <v>　</v>
      </c>
      <c r="D17" s="23">
        <v>12</v>
      </c>
      <c r="E17" s="23" t="str">
        <f t="shared" si="0"/>
        <v>_新規_12</v>
      </c>
      <c r="F17" s="23" t="str">
        <f t="shared" si="2"/>
        <v>新規</v>
      </c>
      <c r="G17" s="429" t="str">
        <f>報6!$D$215</f>
        <v>事業所名を入力12</v>
      </c>
      <c r="H17" s="23" t="str">
        <f>報6!$D$216&amp;""</f>
        <v/>
      </c>
      <c r="I17" s="23" t="str">
        <f>報6!$C$217&amp;""</f>
        <v/>
      </c>
      <c r="J17" s="429" t="str">
        <f ca="1">報6!$H$217</f>
        <v/>
      </c>
      <c r="K17" s="23" t="str">
        <f>報6!$M$217&amp;""</f>
        <v/>
      </c>
      <c r="L17" s="23" t="str">
        <f>報6!$C$218&amp;""</f>
        <v/>
      </c>
      <c r="M17" s="23" t="str">
        <f>報6!$H$218&amp;""</f>
        <v/>
      </c>
      <c r="N17" s="23">
        <f>報6!$A$224</f>
        <v>2025</v>
      </c>
      <c r="O17" s="429" t="str">
        <f ca="1">報6!$C$223</f>
        <v/>
      </c>
      <c r="P17" s="771" t="str">
        <f ca="1">報6!$I$223</f>
        <v/>
      </c>
      <c r="Q17" s="23" t="str">
        <f>報6!$N$223&amp;""</f>
        <v>　</v>
      </c>
    </row>
    <row r="18" spans="2:17">
      <c r="B18" s="23" t="str">
        <f>はじめに!$B$6&amp;""</f>
        <v/>
      </c>
      <c r="C18" s="23" t="str">
        <f t="shared" si="1"/>
        <v>　</v>
      </c>
      <c r="D18" s="23">
        <v>13</v>
      </c>
      <c r="E18" s="23" t="str">
        <f t="shared" si="0"/>
        <v>_新規_13</v>
      </c>
      <c r="F18" s="23" t="str">
        <f t="shared" si="2"/>
        <v>新規</v>
      </c>
      <c r="G18" s="429" t="str">
        <f>報6!$D$234</f>
        <v>事業所名を入力13</v>
      </c>
      <c r="H18" s="23" t="str">
        <f>報6!$D$235&amp;""</f>
        <v/>
      </c>
      <c r="I18" s="23" t="str">
        <f>報6!$C$236&amp;""</f>
        <v/>
      </c>
      <c r="J18" s="429" t="str">
        <f ca="1">報6!$H$236</f>
        <v/>
      </c>
      <c r="K18" s="23" t="str">
        <f>報6!$M$236&amp;""</f>
        <v/>
      </c>
      <c r="L18" s="23" t="str">
        <f>報6!$C$237&amp;""</f>
        <v/>
      </c>
      <c r="M18" s="23" t="str">
        <f>報6!$H$237&amp;""</f>
        <v/>
      </c>
      <c r="N18" s="23">
        <f>報6!$A$243</f>
        <v>2025</v>
      </c>
      <c r="O18" s="429" t="str">
        <f ca="1">報6!$C$242</f>
        <v/>
      </c>
      <c r="P18" s="771" t="str">
        <f ca="1">報6!$I$242</f>
        <v/>
      </c>
      <c r="Q18" s="23" t="str">
        <f>報6!$N$242</f>
        <v>　</v>
      </c>
    </row>
    <row r="19" spans="2:17">
      <c r="B19" s="23" t="str">
        <f>はじめに!$B$6&amp;""</f>
        <v/>
      </c>
      <c r="C19" s="23" t="str">
        <f t="shared" si="1"/>
        <v>　</v>
      </c>
      <c r="D19" s="23">
        <v>14</v>
      </c>
      <c r="E19" s="23" t="str">
        <f t="shared" si="0"/>
        <v>_新規_14</v>
      </c>
      <c r="F19" s="23" t="str">
        <f t="shared" si="2"/>
        <v>新規</v>
      </c>
      <c r="G19" s="429" t="str">
        <f>報6!$D$253</f>
        <v>事業所名を入力14</v>
      </c>
      <c r="H19" s="23" t="str">
        <f>報6!$D$254&amp;""</f>
        <v/>
      </c>
      <c r="I19" s="23" t="str">
        <f>報6!$C$255&amp;""</f>
        <v/>
      </c>
      <c r="J19" s="429" t="str">
        <f ca="1">報6!$H$255</f>
        <v/>
      </c>
      <c r="K19" s="23" t="str">
        <f>報6!$M$255&amp;""</f>
        <v/>
      </c>
      <c r="L19" s="23" t="str">
        <f>報6!$C$256&amp;""</f>
        <v/>
      </c>
      <c r="M19" s="23" t="str">
        <f>報6!$H$256&amp;""</f>
        <v/>
      </c>
      <c r="N19" s="23">
        <f>報6!$A$262</f>
        <v>2025</v>
      </c>
      <c r="O19" s="429" t="str">
        <f ca="1">報6!$C$261</f>
        <v/>
      </c>
      <c r="P19" s="771" t="str">
        <f ca="1">報6!$I$261</f>
        <v/>
      </c>
      <c r="Q19" s="23" t="str">
        <f>報6!$N$261&amp;""</f>
        <v>　</v>
      </c>
    </row>
    <row r="20" spans="2:17">
      <c r="B20" s="23" t="str">
        <f>はじめに!$B$6&amp;""</f>
        <v/>
      </c>
      <c r="C20" s="23" t="str">
        <f t="shared" si="1"/>
        <v>　</v>
      </c>
      <c r="D20" s="23">
        <v>15</v>
      </c>
      <c r="E20" s="23" t="str">
        <f t="shared" si="0"/>
        <v>_新規_15</v>
      </c>
      <c r="F20" s="23" t="str">
        <f t="shared" si="2"/>
        <v>新規</v>
      </c>
      <c r="G20" s="429" t="str">
        <f>報6!$D$272</f>
        <v>事業所名を入力15</v>
      </c>
      <c r="H20" s="23" t="str">
        <f>報6!$D$273&amp;""</f>
        <v/>
      </c>
      <c r="I20" s="23" t="str">
        <f>報6!$C$274&amp;""</f>
        <v/>
      </c>
      <c r="J20" s="429" t="str">
        <f ca="1">報6!$H$274</f>
        <v/>
      </c>
      <c r="K20" s="23" t="str">
        <f>報6!$M$274&amp;""</f>
        <v/>
      </c>
      <c r="L20" s="23" t="str">
        <f>報6!$C$275&amp;""</f>
        <v/>
      </c>
      <c r="M20" s="23" t="str">
        <f>報6!$H$275&amp;""</f>
        <v/>
      </c>
      <c r="N20" s="23">
        <f>報6!$A$281</f>
        <v>2025</v>
      </c>
      <c r="O20" s="429" t="str">
        <f ca="1">報6!$C$280</f>
        <v/>
      </c>
      <c r="P20" s="771" t="str">
        <f ca="1">報6!$I$280</f>
        <v/>
      </c>
      <c r="Q20" s="23" t="str">
        <f>報6!$N$280</f>
        <v>　</v>
      </c>
    </row>
    <row r="21" spans="2:17">
      <c r="B21" s="23" t="str">
        <f>はじめに!$B$6&amp;""</f>
        <v/>
      </c>
      <c r="C21" s="23" t="str">
        <f t="shared" si="1"/>
        <v>　</v>
      </c>
      <c r="D21" s="23">
        <v>16</v>
      </c>
      <c r="E21" s="23" t="str">
        <f t="shared" si="0"/>
        <v>_新規_16</v>
      </c>
      <c r="F21" s="23" t="str">
        <f t="shared" si="2"/>
        <v>新規</v>
      </c>
      <c r="G21" s="429" t="str">
        <f>報6!$D$291</f>
        <v>事業所名を入力16</v>
      </c>
      <c r="H21" s="23" t="str">
        <f>報6!$D$292&amp;""</f>
        <v/>
      </c>
      <c r="I21" s="23" t="str">
        <f>報6!$C$293&amp;""</f>
        <v/>
      </c>
      <c r="J21" s="429" t="str">
        <f ca="1">報6!$H$293</f>
        <v/>
      </c>
      <c r="K21" s="23" t="str">
        <f>報6!$M$293&amp;""</f>
        <v/>
      </c>
      <c r="L21" s="23" t="str">
        <f>報6!$C$294&amp;""</f>
        <v/>
      </c>
      <c r="M21" s="23" t="str">
        <f>報6!$H$294&amp;""</f>
        <v/>
      </c>
      <c r="N21" s="23">
        <f>報6!$A$300</f>
        <v>2025</v>
      </c>
      <c r="O21" s="429" t="str">
        <f ca="1">報6!$C$299</f>
        <v/>
      </c>
      <c r="P21" s="771" t="str">
        <f ca="1">報6!$I$299</f>
        <v/>
      </c>
      <c r="Q21" s="23" t="str">
        <f>報6!$N$299&amp;""</f>
        <v>　</v>
      </c>
    </row>
    <row r="22" spans="2:17">
      <c r="B22" s="23" t="str">
        <f>はじめに!$B$6&amp;""</f>
        <v/>
      </c>
      <c r="C22" s="23" t="str">
        <f t="shared" si="1"/>
        <v>　</v>
      </c>
      <c r="D22" s="23">
        <v>17</v>
      </c>
      <c r="E22" s="23" t="str">
        <f t="shared" si="0"/>
        <v>_新規_17</v>
      </c>
      <c r="F22" s="23" t="str">
        <f t="shared" si="2"/>
        <v>新規</v>
      </c>
      <c r="G22" s="429" t="str">
        <f>報6!$D$310</f>
        <v>事業所名を入力17</v>
      </c>
      <c r="H22" s="23" t="str">
        <f>報6!$D$311&amp;""</f>
        <v/>
      </c>
      <c r="I22" s="23" t="str">
        <f>報6!$C$312&amp;""</f>
        <v/>
      </c>
      <c r="J22" s="429" t="str">
        <f ca="1">報6!$H$312</f>
        <v/>
      </c>
      <c r="K22" s="23" t="str">
        <f>報6!$M$312&amp;""</f>
        <v/>
      </c>
      <c r="L22" s="23" t="str">
        <f>報6!$C$313&amp;""</f>
        <v/>
      </c>
      <c r="M22" s="23" t="str">
        <f>報6!$H$313&amp;""</f>
        <v/>
      </c>
      <c r="N22" s="23">
        <f>報6!$A$319</f>
        <v>2025</v>
      </c>
      <c r="O22" s="429" t="str">
        <f ca="1">報6!$C$318</f>
        <v/>
      </c>
      <c r="P22" s="771" t="str">
        <f ca="1">報6!$I$318</f>
        <v/>
      </c>
      <c r="Q22" s="23" t="str">
        <f>報6!$N$318</f>
        <v>　</v>
      </c>
    </row>
    <row r="23" spans="2:17">
      <c r="B23" s="23" t="str">
        <f>はじめに!$B$6&amp;""</f>
        <v/>
      </c>
      <c r="C23" s="23" t="str">
        <f t="shared" si="1"/>
        <v>　</v>
      </c>
      <c r="D23" s="23">
        <v>18</v>
      </c>
      <c r="E23" s="23" t="str">
        <f t="shared" si="0"/>
        <v>_新規_18</v>
      </c>
      <c r="F23" s="23" t="str">
        <f t="shared" si="2"/>
        <v>新規</v>
      </c>
      <c r="G23" s="429" t="str">
        <f>報6!$D$329</f>
        <v>事業所名を入力18</v>
      </c>
      <c r="H23" s="23" t="str">
        <f>報6!$D$330&amp;""</f>
        <v/>
      </c>
      <c r="I23" s="23" t="str">
        <f>報6!$C$331&amp;""</f>
        <v/>
      </c>
      <c r="J23" s="429" t="str">
        <f ca="1">報6!$H$331</f>
        <v/>
      </c>
      <c r="K23" s="23" t="str">
        <f>報6!$M$331&amp;""</f>
        <v/>
      </c>
      <c r="L23" s="23" t="str">
        <f>報6!$C$332&amp;""</f>
        <v/>
      </c>
      <c r="M23" s="23" t="str">
        <f>報6!$H$332&amp;""</f>
        <v/>
      </c>
      <c r="N23" s="23">
        <f>報6!$A$338</f>
        <v>2025</v>
      </c>
      <c r="O23" s="429" t="str">
        <f ca="1">報6!$C$337</f>
        <v/>
      </c>
      <c r="P23" s="771" t="str">
        <f ca="1">報6!$I$337</f>
        <v/>
      </c>
      <c r="Q23" s="23" t="str">
        <f>報6!$N$337&amp;""</f>
        <v>　</v>
      </c>
    </row>
    <row r="24" spans="2:17">
      <c r="B24" s="23" t="str">
        <f>はじめに!$B$6&amp;""</f>
        <v/>
      </c>
      <c r="C24" s="23" t="str">
        <f t="shared" si="1"/>
        <v>　</v>
      </c>
      <c r="D24" s="23">
        <v>19</v>
      </c>
      <c r="E24" s="23" t="str">
        <f t="shared" si="0"/>
        <v>_新規_19</v>
      </c>
      <c r="F24" s="23" t="str">
        <f t="shared" si="2"/>
        <v>新規</v>
      </c>
      <c r="G24" s="429" t="str">
        <f>報6!$D$348</f>
        <v>事業所名を入力19</v>
      </c>
      <c r="H24" s="23" t="str">
        <f>報6!$D$349&amp;""</f>
        <v/>
      </c>
      <c r="I24" s="23" t="str">
        <f>報6!$C$350&amp;""</f>
        <v/>
      </c>
      <c r="J24" s="429" t="str">
        <f ca="1">報6!$H$350</f>
        <v/>
      </c>
      <c r="K24" s="23" t="str">
        <f>報6!$M$350&amp;""</f>
        <v/>
      </c>
      <c r="L24" s="23" t="str">
        <f>報6!$C$351&amp;""</f>
        <v/>
      </c>
      <c r="M24" s="23" t="str">
        <f>報6!$H$351&amp;""</f>
        <v/>
      </c>
      <c r="N24" s="23">
        <f>報6!$A$357</f>
        <v>2025</v>
      </c>
      <c r="O24" s="429" t="str">
        <f ca="1">報6!$C$356</f>
        <v/>
      </c>
      <c r="P24" s="771" t="str">
        <f ca="1">報6!$I$356</f>
        <v/>
      </c>
      <c r="Q24" s="23" t="str">
        <f>報6!$N$356</f>
        <v>　</v>
      </c>
    </row>
    <row r="25" spans="2:17">
      <c r="B25" s="23" t="str">
        <f>はじめに!$B$6&amp;""</f>
        <v/>
      </c>
      <c r="C25" s="23" t="str">
        <f t="shared" si="1"/>
        <v>　</v>
      </c>
      <c r="D25" s="23">
        <v>20</v>
      </c>
      <c r="E25" s="23" t="str">
        <f t="shared" si="0"/>
        <v>_新規_20</v>
      </c>
      <c r="F25" s="23" t="str">
        <f t="shared" si="2"/>
        <v>新規</v>
      </c>
      <c r="G25" s="429" t="str">
        <f>報6!$D$367</f>
        <v>事業所名を入力20</v>
      </c>
      <c r="H25" s="23" t="str">
        <f>報6!$D$368&amp;""</f>
        <v/>
      </c>
      <c r="I25" s="23" t="str">
        <f>報6!$C$369&amp;""</f>
        <v/>
      </c>
      <c r="J25" s="429" t="str">
        <f ca="1">報6!$H$369</f>
        <v/>
      </c>
      <c r="K25" s="23" t="str">
        <f>報6!$M$369&amp;""</f>
        <v/>
      </c>
      <c r="L25" s="23" t="str">
        <f>報6!$C$370&amp;""</f>
        <v/>
      </c>
      <c r="M25" s="23" t="str">
        <f>報6!$H$370&amp;""</f>
        <v/>
      </c>
      <c r="N25" s="23">
        <f>報6!$A$376</f>
        <v>2025</v>
      </c>
      <c r="O25" s="429" t="str">
        <f ca="1">報6!$C$375</f>
        <v/>
      </c>
      <c r="P25" s="771" t="str">
        <f ca="1">報6!$I$375</f>
        <v/>
      </c>
      <c r="Q25" s="23" t="str">
        <f>報6!$N$375&amp;""</f>
        <v>　</v>
      </c>
    </row>
    <row r="26" spans="2:17">
      <c r="B26" s="23" t="str">
        <f>はじめに!$B$6&amp;""</f>
        <v/>
      </c>
      <c r="C26" s="23" t="str">
        <f t="shared" si="1"/>
        <v>　</v>
      </c>
      <c r="D26" s="23">
        <v>21</v>
      </c>
      <c r="E26" s="23" t="str">
        <f t="shared" si="0"/>
        <v>_新規_21</v>
      </c>
      <c r="F26" s="23" t="str">
        <f t="shared" si="2"/>
        <v>新規</v>
      </c>
      <c r="G26" s="429" t="str">
        <f>報6!$D$386</f>
        <v>事業所名を入力21</v>
      </c>
      <c r="H26" s="23" t="str">
        <f>報6!$D$387&amp;""</f>
        <v/>
      </c>
      <c r="I26" s="23" t="str">
        <f>報6!$C$388&amp;""</f>
        <v/>
      </c>
      <c r="J26" s="429" t="str">
        <f ca="1">報6!$H$388</f>
        <v/>
      </c>
      <c r="K26" s="23" t="str">
        <f>報6!$M$388&amp;""</f>
        <v/>
      </c>
      <c r="L26" s="23" t="str">
        <f>報6!$C$389&amp;""</f>
        <v/>
      </c>
      <c r="M26" s="23" t="str">
        <f>報6!$H$389&amp;""</f>
        <v/>
      </c>
      <c r="N26" s="23">
        <f>報6!$A$395</f>
        <v>2025</v>
      </c>
      <c r="O26" s="429" t="str">
        <f ca="1">報6!$C$394</f>
        <v/>
      </c>
      <c r="P26" s="771" t="str">
        <f ca="1">報6!$I$394</f>
        <v/>
      </c>
      <c r="Q26" s="23" t="str">
        <f>報6!$N$394</f>
        <v>　</v>
      </c>
    </row>
    <row r="27" spans="2:17">
      <c r="B27" s="23" t="str">
        <f>はじめに!$B$6&amp;""</f>
        <v/>
      </c>
      <c r="C27" s="23" t="str">
        <f t="shared" si="1"/>
        <v>　</v>
      </c>
      <c r="D27" s="23">
        <v>22</v>
      </c>
      <c r="E27" s="23" t="str">
        <f t="shared" si="0"/>
        <v>_新規_22</v>
      </c>
      <c r="F27" s="23" t="str">
        <f t="shared" si="2"/>
        <v>新規</v>
      </c>
      <c r="G27" s="429" t="str">
        <f>報6!$D$405</f>
        <v>事業所名を入力22</v>
      </c>
      <c r="H27" s="23" t="str">
        <f>報6!$D$406&amp;""</f>
        <v/>
      </c>
      <c r="I27" s="23" t="str">
        <f>報6!$C$407&amp;""</f>
        <v/>
      </c>
      <c r="J27" s="429" t="str">
        <f ca="1">報6!$H$407</f>
        <v/>
      </c>
      <c r="K27" s="23" t="str">
        <f>報6!$M$407&amp;""</f>
        <v/>
      </c>
      <c r="L27" s="23" t="str">
        <f>報6!$C$408&amp;""</f>
        <v/>
      </c>
      <c r="M27" s="23" t="str">
        <f>報6!$H$408&amp;""</f>
        <v/>
      </c>
      <c r="N27" s="23">
        <f>報6!$A$414</f>
        <v>2025</v>
      </c>
      <c r="O27" s="429" t="str">
        <f ca="1">報6!$C$413</f>
        <v/>
      </c>
      <c r="P27" s="771" t="str">
        <f ca="1">報6!$I$413</f>
        <v/>
      </c>
      <c r="Q27" s="23" t="str">
        <f>報6!$N$413&amp;""</f>
        <v>　</v>
      </c>
    </row>
    <row r="28" spans="2:17">
      <c r="B28" s="23" t="str">
        <f>はじめに!$B$6&amp;""</f>
        <v/>
      </c>
      <c r="C28" s="23" t="str">
        <f t="shared" si="1"/>
        <v>　</v>
      </c>
      <c r="D28" s="23">
        <v>23</v>
      </c>
      <c r="E28" s="23" t="str">
        <f t="shared" si="0"/>
        <v>_新規_23</v>
      </c>
      <c r="F28" s="23" t="str">
        <f t="shared" si="2"/>
        <v>新規</v>
      </c>
      <c r="G28" s="429" t="str">
        <f>報6!$D$424</f>
        <v>事業所名を入力23</v>
      </c>
      <c r="H28" s="23" t="str">
        <f>報6!$D$425&amp;""</f>
        <v/>
      </c>
      <c r="I28" s="23" t="str">
        <f>報6!$C$426&amp;""</f>
        <v/>
      </c>
      <c r="J28" s="429" t="str">
        <f ca="1">報6!$H$426</f>
        <v/>
      </c>
      <c r="K28" s="23" t="str">
        <f>報6!$M$426&amp;""</f>
        <v/>
      </c>
      <c r="L28" s="23" t="str">
        <f>報6!$C$427&amp;""</f>
        <v/>
      </c>
      <c r="M28" s="23" t="str">
        <f>報6!$H$427&amp;""</f>
        <v/>
      </c>
      <c r="N28" s="23">
        <f>報6!$A$433</f>
        <v>2025</v>
      </c>
      <c r="O28" s="429" t="str">
        <f ca="1">報6!$C$432</f>
        <v/>
      </c>
      <c r="P28" s="771" t="str">
        <f ca="1">報6!$I$432</f>
        <v/>
      </c>
      <c r="Q28" s="23" t="str">
        <f>報6!$N$432</f>
        <v>　</v>
      </c>
    </row>
    <row r="29" spans="2:17">
      <c r="B29" s="23" t="str">
        <f>はじめに!$B$6&amp;""</f>
        <v/>
      </c>
      <c r="C29" s="23" t="str">
        <f t="shared" si="1"/>
        <v>　</v>
      </c>
      <c r="D29" s="23">
        <v>24</v>
      </c>
      <c r="E29" s="23" t="str">
        <f t="shared" si="0"/>
        <v>_新規_24</v>
      </c>
      <c r="F29" s="23" t="str">
        <f t="shared" si="2"/>
        <v>新規</v>
      </c>
      <c r="G29" s="429" t="str">
        <f>報6!$D$443</f>
        <v>事業所名を入力24</v>
      </c>
      <c r="H29" s="23" t="str">
        <f>報6!$D$444&amp;""</f>
        <v/>
      </c>
      <c r="I29" s="23" t="str">
        <f>報6!$C$445&amp;""</f>
        <v/>
      </c>
      <c r="J29" s="429" t="str">
        <f ca="1">報6!$H$445</f>
        <v/>
      </c>
      <c r="K29" s="23" t="str">
        <f>報6!$M$445&amp;""</f>
        <v/>
      </c>
      <c r="L29" s="23" t="str">
        <f>報6!$C$446&amp;""</f>
        <v/>
      </c>
      <c r="M29" s="23" t="str">
        <f>報6!$H$446&amp;""</f>
        <v/>
      </c>
      <c r="N29" s="23">
        <f>報6!$A$452</f>
        <v>2025</v>
      </c>
      <c r="O29" s="429" t="str">
        <f ca="1">報6!$C$451</f>
        <v/>
      </c>
      <c r="P29" s="771" t="str">
        <f ca="1">報6!$I$451</f>
        <v/>
      </c>
      <c r="Q29" s="23" t="str">
        <f>報6!$N$451&amp;""</f>
        <v>　</v>
      </c>
    </row>
    <row r="30" spans="2:17">
      <c r="B30" s="23" t="str">
        <f>はじめに!$B$6&amp;""</f>
        <v/>
      </c>
      <c r="C30" s="23" t="str">
        <f t="shared" si="1"/>
        <v>　</v>
      </c>
      <c r="D30" s="23">
        <v>25</v>
      </c>
      <c r="E30" s="23" t="str">
        <f t="shared" si="0"/>
        <v>_新規_25</v>
      </c>
      <c r="F30" s="23" t="str">
        <f t="shared" si="2"/>
        <v>新規</v>
      </c>
      <c r="G30" s="429" t="str">
        <f>報6!$D$462</f>
        <v>事業所名を入力25</v>
      </c>
      <c r="H30" s="23" t="str">
        <f>報6!$D$463&amp;""</f>
        <v/>
      </c>
      <c r="I30" s="23" t="str">
        <f>報6!$C$464&amp;""</f>
        <v/>
      </c>
      <c r="J30" s="429" t="str">
        <f ca="1">報6!$H$464</f>
        <v/>
      </c>
      <c r="K30" s="23" t="str">
        <f>報6!$M$464&amp;""</f>
        <v/>
      </c>
      <c r="L30" s="23" t="str">
        <f>報6!$C$465&amp;""</f>
        <v/>
      </c>
      <c r="M30" s="23" t="str">
        <f>報6!$H$465&amp;""</f>
        <v/>
      </c>
      <c r="N30" s="23">
        <f>報6!$A$471</f>
        <v>2025</v>
      </c>
      <c r="O30" s="429" t="str">
        <f ca="1">報6!$C$470</f>
        <v/>
      </c>
      <c r="P30" s="771" t="str">
        <f ca="1">報6!$I$470</f>
        <v/>
      </c>
      <c r="Q30" s="23" t="str">
        <f>報6!$N$470</f>
        <v>　</v>
      </c>
    </row>
    <row r="31" spans="2:17">
      <c r="B31" s="23" t="str">
        <f>はじめに!$B$6&amp;""</f>
        <v/>
      </c>
      <c r="C31" s="23" t="str">
        <f t="shared" si="1"/>
        <v>　</v>
      </c>
      <c r="D31" s="23">
        <v>26</v>
      </c>
      <c r="E31" s="23" t="str">
        <f t="shared" si="0"/>
        <v>_新規_26</v>
      </c>
      <c r="F31" s="23" t="str">
        <f t="shared" si="2"/>
        <v>新規</v>
      </c>
      <c r="G31" s="429" t="str">
        <f>報6!$D$481</f>
        <v>事業所名を入力26</v>
      </c>
      <c r="H31" s="23" t="str">
        <f>報6!$D$482&amp;""</f>
        <v/>
      </c>
      <c r="I31" s="23" t="str">
        <f>報6!$C$483&amp;""</f>
        <v/>
      </c>
      <c r="J31" s="429" t="str">
        <f ca="1">報6!$H$483</f>
        <v/>
      </c>
      <c r="K31" s="23" t="str">
        <f>報6!$M$483&amp;""</f>
        <v/>
      </c>
      <c r="L31" s="23" t="str">
        <f>報6!$C$484&amp;""</f>
        <v/>
      </c>
      <c r="M31" s="23" t="str">
        <f>報6!$H$484&amp;""</f>
        <v/>
      </c>
      <c r="N31" s="23">
        <f>報6!$A$490</f>
        <v>2025</v>
      </c>
      <c r="O31" s="429" t="str">
        <f ca="1">報6!$C$489</f>
        <v/>
      </c>
      <c r="P31" s="771" t="str">
        <f ca="1">報6!$I$489</f>
        <v/>
      </c>
      <c r="Q31" s="23" t="str">
        <f>報6!$N$489&amp;""</f>
        <v>　</v>
      </c>
    </row>
    <row r="32" spans="2:17">
      <c r="B32" s="23" t="str">
        <f>はじめに!$B$6&amp;""</f>
        <v/>
      </c>
      <c r="C32" s="23" t="str">
        <f t="shared" si="1"/>
        <v>　</v>
      </c>
      <c r="D32" s="23">
        <v>27</v>
      </c>
      <c r="E32" s="23" t="str">
        <f t="shared" si="0"/>
        <v>_新規_27</v>
      </c>
      <c r="F32" s="23" t="str">
        <f t="shared" si="2"/>
        <v>新規</v>
      </c>
      <c r="G32" s="429" t="str">
        <f>報6!$D$500</f>
        <v>事業所名を入力27</v>
      </c>
      <c r="H32" s="23" t="str">
        <f>報6!$D$501&amp;""</f>
        <v/>
      </c>
      <c r="I32" s="23" t="str">
        <f>報6!$C$502&amp;""</f>
        <v/>
      </c>
      <c r="J32" s="429" t="str">
        <f ca="1">報6!$H$502</f>
        <v/>
      </c>
      <c r="K32" s="23" t="str">
        <f>報6!$M$502&amp;""</f>
        <v/>
      </c>
      <c r="L32" s="23" t="str">
        <f>報6!$C$503&amp;""</f>
        <v/>
      </c>
      <c r="M32" s="23" t="str">
        <f>報6!$H$503&amp;""</f>
        <v/>
      </c>
      <c r="N32" s="23">
        <f>報6!$A$509</f>
        <v>2025</v>
      </c>
      <c r="O32" s="429" t="str">
        <f ca="1">報6!$C$508</f>
        <v/>
      </c>
      <c r="P32" s="771" t="str">
        <f ca="1">報6!$I$508</f>
        <v/>
      </c>
      <c r="Q32" s="23" t="str">
        <f>報6!$N$508</f>
        <v>　</v>
      </c>
    </row>
    <row r="33" spans="2:17">
      <c r="B33" s="23" t="str">
        <f>はじめに!$B$6&amp;""</f>
        <v/>
      </c>
      <c r="C33" s="23" t="str">
        <f t="shared" si="1"/>
        <v>　</v>
      </c>
      <c r="D33" s="23">
        <v>28</v>
      </c>
      <c r="E33" s="23" t="str">
        <f t="shared" si="0"/>
        <v>_新規_28</v>
      </c>
      <c r="F33" s="23" t="str">
        <f t="shared" si="2"/>
        <v>新規</v>
      </c>
      <c r="G33" s="429" t="str">
        <f>報6!$D$519</f>
        <v>事業所名を入力28</v>
      </c>
      <c r="H33" s="23" t="str">
        <f>報6!$D$520&amp;""</f>
        <v/>
      </c>
      <c r="I33" s="23" t="str">
        <f>報6!$C$521&amp;""</f>
        <v/>
      </c>
      <c r="J33" s="429" t="str">
        <f ca="1">報6!$H$521</f>
        <v/>
      </c>
      <c r="K33" s="23" t="str">
        <f>報6!$M$521&amp;""</f>
        <v/>
      </c>
      <c r="L33" s="23" t="str">
        <f>報6!$C$522&amp;""</f>
        <v/>
      </c>
      <c r="M33" s="23" t="str">
        <f>報6!$H$522&amp;""</f>
        <v/>
      </c>
      <c r="N33" s="23">
        <f>報6!$A$528</f>
        <v>2025</v>
      </c>
      <c r="O33" s="429" t="str">
        <f ca="1">報6!$C$527</f>
        <v/>
      </c>
      <c r="P33" s="771" t="str">
        <f ca="1">報6!$I$527</f>
        <v/>
      </c>
      <c r="Q33" s="23" t="str">
        <f>報6!$N$527&amp;""</f>
        <v>　</v>
      </c>
    </row>
    <row r="34" spans="2:17">
      <c r="B34" s="23" t="str">
        <f>はじめに!$B$6&amp;""</f>
        <v/>
      </c>
      <c r="C34" s="23" t="str">
        <f t="shared" si="1"/>
        <v>　</v>
      </c>
      <c r="D34" s="23">
        <v>29</v>
      </c>
      <c r="E34" s="23" t="str">
        <f t="shared" si="0"/>
        <v>_新規_29</v>
      </c>
      <c r="F34" s="23" t="str">
        <f t="shared" si="2"/>
        <v>新規</v>
      </c>
      <c r="G34" s="429" t="str">
        <f>報6!$D$538</f>
        <v>事業所名を入力29</v>
      </c>
      <c r="H34" s="23" t="str">
        <f>報6!$D$539&amp;""</f>
        <v/>
      </c>
      <c r="I34" s="23" t="str">
        <f>報6!$C$540&amp;""</f>
        <v/>
      </c>
      <c r="J34" s="429" t="str">
        <f ca="1">報6!$H$540</f>
        <v/>
      </c>
      <c r="K34" s="23" t="str">
        <f>報6!$M$540&amp;""</f>
        <v/>
      </c>
      <c r="L34" s="23" t="str">
        <f>報6!$C$541&amp;""</f>
        <v/>
      </c>
      <c r="M34" s="23" t="str">
        <f>報6!$H$541&amp;""</f>
        <v/>
      </c>
      <c r="N34" s="23">
        <f>報6!$A$547</f>
        <v>2025</v>
      </c>
      <c r="O34" s="429" t="str">
        <f ca="1">報6!$C$546</f>
        <v/>
      </c>
      <c r="P34" s="771" t="str">
        <f ca="1">報6!$I$546</f>
        <v/>
      </c>
      <c r="Q34" s="23" t="str">
        <f>報6!$N$546</f>
        <v>　</v>
      </c>
    </row>
    <row r="35" spans="2:17">
      <c r="B35" s="23" t="str">
        <f>はじめに!$B$6&amp;""</f>
        <v/>
      </c>
      <c r="C35" s="23" t="str">
        <f t="shared" si="1"/>
        <v>　</v>
      </c>
      <c r="D35" s="23">
        <v>30</v>
      </c>
      <c r="E35" s="23" t="str">
        <f t="shared" si="0"/>
        <v>_新規_30</v>
      </c>
      <c r="F35" s="23" t="str">
        <f t="shared" si="2"/>
        <v>新規</v>
      </c>
      <c r="G35" s="429" t="str">
        <f>報6!$D$557</f>
        <v>事業所名を入力30</v>
      </c>
      <c r="H35" s="23" t="str">
        <f>報6!$D$558&amp;""</f>
        <v/>
      </c>
      <c r="I35" s="23" t="str">
        <f>報6!$C$559&amp;""</f>
        <v/>
      </c>
      <c r="J35" s="429" t="str">
        <f ca="1">報6!$H$559</f>
        <v/>
      </c>
      <c r="K35" s="23" t="str">
        <f>報6!$M$559&amp;""</f>
        <v/>
      </c>
      <c r="L35" s="23" t="str">
        <f>報6!$C$560&amp;""</f>
        <v/>
      </c>
      <c r="M35" s="23" t="str">
        <f>報6!$H$560&amp;""</f>
        <v/>
      </c>
      <c r="N35" s="23">
        <f>報6!$A$566</f>
        <v>2025</v>
      </c>
      <c r="O35" s="429" t="str">
        <f ca="1">報6!$C$565</f>
        <v/>
      </c>
      <c r="P35" s="771" t="str">
        <f ca="1">報6!$I$565</f>
        <v/>
      </c>
      <c r="Q35" s="23" t="str">
        <f>報6!$N$565&amp;""</f>
        <v>　</v>
      </c>
    </row>
    <row r="36" spans="2:17">
      <c r="B36" s="23" t="str">
        <f>はじめに!$B$6&amp;""</f>
        <v/>
      </c>
      <c r="C36" s="23" t="str">
        <f t="shared" si="1"/>
        <v>　</v>
      </c>
      <c r="D36" s="23">
        <v>31</v>
      </c>
      <c r="E36" s="23" t="str">
        <f t="shared" si="0"/>
        <v>_新規_31</v>
      </c>
      <c r="F36" s="23" t="str">
        <f t="shared" si="2"/>
        <v>新規</v>
      </c>
      <c r="G36" s="429" t="str">
        <f>報6!$D$576</f>
        <v>事業所名を入力31</v>
      </c>
      <c r="H36" s="23" t="str">
        <f>報6!$D$577&amp;""</f>
        <v/>
      </c>
      <c r="I36" s="23" t="str">
        <f>報6!$C$578&amp;""</f>
        <v/>
      </c>
      <c r="J36" s="429" t="str">
        <f ca="1">報6!$H$578</f>
        <v/>
      </c>
      <c r="K36" s="23" t="str">
        <f>報6!$M$578&amp;""</f>
        <v/>
      </c>
      <c r="L36" s="23" t="str">
        <f>報6!$C$579&amp;""</f>
        <v/>
      </c>
      <c r="M36" s="23" t="str">
        <f>報6!$H$579&amp;""</f>
        <v/>
      </c>
      <c r="N36" s="23">
        <f>報6!$A$585</f>
        <v>2025</v>
      </c>
      <c r="O36" s="429" t="str">
        <f ca="1">報6!$C$584</f>
        <v/>
      </c>
      <c r="P36" s="771" t="str">
        <f ca="1">報6!$I$584</f>
        <v/>
      </c>
      <c r="Q36" s="23" t="str">
        <f>報6!$N$584</f>
        <v>　</v>
      </c>
    </row>
    <row r="37" spans="2:17">
      <c r="B37" s="23" t="str">
        <f>はじめに!$B$6&amp;""</f>
        <v/>
      </c>
      <c r="C37" s="23" t="str">
        <f t="shared" si="1"/>
        <v>　</v>
      </c>
      <c r="D37" s="23">
        <v>32</v>
      </c>
      <c r="E37" s="23" t="str">
        <f t="shared" si="0"/>
        <v>_新規_32</v>
      </c>
      <c r="F37" s="23" t="str">
        <f t="shared" si="2"/>
        <v>新規</v>
      </c>
      <c r="G37" s="429" t="str">
        <f>報6!$D$595</f>
        <v>事業所名を入力32</v>
      </c>
      <c r="H37" s="23" t="str">
        <f>報6!$D$596&amp;""</f>
        <v/>
      </c>
      <c r="I37" s="23" t="str">
        <f>報6!$C$597&amp;""</f>
        <v/>
      </c>
      <c r="J37" s="429" t="str">
        <f ca="1">報6!$H$597</f>
        <v/>
      </c>
      <c r="K37" s="23" t="str">
        <f>報6!$M$597&amp;""</f>
        <v/>
      </c>
      <c r="L37" s="23" t="str">
        <f>報6!$C$598&amp;""</f>
        <v/>
      </c>
      <c r="M37" s="23" t="str">
        <f>報6!$H$598&amp;""</f>
        <v/>
      </c>
      <c r="N37" s="23">
        <f>報6!$A$604</f>
        <v>2025</v>
      </c>
      <c r="O37" s="429" t="str">
        <f ca="1">報6!$C$603</f>
        <v/>
      </c>
      <c r="P37" s="771" t="str">
        <f ca="1">報6!$I$603</f>
        <v/>
      </c>
      <c r="Q37" s="23" t="str">
        <f>報6!$N$603&amp;""</f>
        <v>　</v>
      </c>
    </row>
    <row r="38" spans="2:17">
      <c r="B38" s="23" t="str">
        <f>はじめに!$B$6&amp;""</f>
        <v/>
      </c>
      <c r="C38" s="23" t="str">
        <f t="shared" si="1"/>
        <v>　</v>
      </c>
      <c r="D38" s="23">
        <v>33</v>
      </c>
      <c r="E38" s="23" t="str">
        <f t="shared" si="0"/>
        <v>_新規_33</v>
      </c>
      <c r="F38" s="23" t="str">
        <f t="shared" si="2"/>
        <v>新規</v>
      </c>
      <c r="G38" s="429" t="str">
        <f>報6!$D$614</f>
        <v>事業所名を入力33</v>
      </c>
      <c r="H38" s="23" t="str">
        <f>報6!$D$615&amp;""</f>
        <v/>
      </c>
      <c r="I38" s="23" t="str">
        <f>報6!$C$616&amp;""</f>
        <v/>
      </c>
      <c r="J38" s="429" t="str">
        <f ca="1">報6!$H$616</f>
        <v/>
      </c>
      <c r="K38" s="23" t="str">
        <f>報6!$M$616&amp;""</f>
        <v/>
      </c>
      <c r="L38" s="23" t="str">
        <f>報6!$C$617&amp;""</f>
        <v/>
      </c>
      <c r="M38" s="23" t="str">
        <f>報6!$H$617&amp;""</f>
        <v/>
      </c>
      <c r="N38" s="23">
        <f>報6!$A$623</f>
        <v>2025</v>
      </c>
      <c r="O38" s="429" t="str">
        <f ca="1">報6!$C$622</f>
        <v/>
      </c>
      <c r="P38" s="771" t="str">
        <f ca="1">報6!$I$622</f>
        <v/>
      </c>
      <c r="Q38" s="23" t="str">
        <f>報6!$N$622</f>
        <v>　</v>
      </c>
    </row>
    <row r="39" spans="2:17">
      <c r="B39" s="23" t="str">
        <f>はじめに!$B$6&amp;""</f>
        <v/>
      </c>
      <c r="C39" s="23" t="str">
        <f t="shared" si="1"/>
        <v>　</v>
      </c>
      <c r="D39" s="23">
        <v>34</v>
      </c>
      <c r="E39" s="23" t="str">
        <f t="shared" si="0"/>
        <v>_新規_34</v>
      </c>
      <c r="F39" s="23" t="str">
        <f t="shared" si="2"/>
        <v>新規</v>
      </c>
      <c r="G39" s="429" t="str">
        <f>報6!$D$633</f>
        <v>事業所名を入力34</v>
      </c>
      <c r="H39" s="23" t="str">
        <f>報6!$D$634&amp;""</f>
        <v/>
      </c>
      <c r="I39" s="23" t="str">
        <f>報6!$C$635&amp;""</f>
        <v/>
      </c>
      <c r="J39" s="429" t="str">
        <f ca="1">報6!$H$635</f>
        <v/>
      </c>
      <c r="K39" s="23" t="str">
        <f>報6!$M$635&amp;""</f>
        <v/>
      </c>
      <c r="L39" s="23" t="str">
        <f>報6!$C$636&amp;""</f>
        <v/>
      </c>
      <c r="M39" s="23" t="str">
        <f>報6!$H$636&amp;""</f>
        <v/>
      </c>
      <c r="N39" s="23">
        <f>報6!$A$642</f>
        <v>2025</v>
      </c>
      <c r="O39" s="429" t="str">
        <f ca="1">報6!$C$641</f>
        <v/>
      </c>
      <c r="P39" s="771" t="str">
        <f ca="1">報6!$I$641</f>
        <v/>
      </c>
      <c r="Q39" s="23" t="str">
        <f>報6!$N$641&amp;""</f>
        <v>　</v>
      </c>
    </row>
    <row r="40" spans="2:17">
      <c r="B40" s="23" t="str">
        <f>はじめに!$B$6&amp;""</f>
        <v/>
      </c>
      <c r="C40" s="23" t="str">
        <f t="shared" si="1"/>
        <v>　</v>
      </c>
      <c r="D40" s="23">
        <v>35</v>
      </c>
      <c r="E40" s="23" t="str">
        <f t="shared" si="0"/>
        <v>_新規_35</v>
      </c>
      <c r="F40" s="23" t="str">
        <f t="shared" si="2"/>
        <v>新規</v>
      </c>
      <c r="G40" s="429" t="str">
        <f>報6!$D$652</f>
        <v>事業所名を入力35</v>
      </c>
      <c r="H40" s="23" t="str">
        <f>報6!$D$653&amp;""</f>
        <v/>
      </c>
      <c r="I40" s="23" t="str">
        <f>報6!$C$654&amp;""</f>
        <v/>
      </c>
      <c r="J40" s="429" t="str">
        <f ca="1">報6!$H$654</f>
        <v/>
      </c>
      <c r="K40" s="23" t="str">
        <f>報6!$M$654&amp;""</f>
        <v/>
      </c>
      <c r="L40" s="23" t="str">
        <f>報6!$C$655&amp;""</f>
        <v/>
      </c>
      <c r="M40" s="23" t="str">
        <f>報6!$H$655&amp;""</f>
        <v/>
      </c>
      <c r="N40" s="23">
        <f>報6!$A$661</f>
        <v>2025</v>
      </c>
      <c r="O40" s="429" t="str">
        <f ca="1">報6!$C$660</f>
        <v/>
      </c>
      <c r="P40" s="771" t="str">
        <f ca="1">報6!$I$660</f>
        <v/>
      </c>
      <c r="Q40" s="23" t="str">
        <f>報6!$N$660</f>
        <v>　</v>
      </c>
    </row>
    <row r="41" spans="2:17">
      <c r="B41" s="23" t="str">
        <f>はじめに!$B$6&amp;""</f>
        <v/>
      </c>
      <c r="C41" s="23" t="str">
        <f t="shared" si="1"/>
        <v>　</v>
      </c>
      <c r="D41" s="23">
        <v>36</v>
      </c>
      <c r="E41" s="23" t="str">
        <f t="shared" si="0"/>
        <v>_新規_36</v>
      </c>
      <c r="F41" s="23" t="str">
        <f t="shared" si="2"/>
        <v>新規</v>
      </c>
      <c r="G41" s="429" t="str">
        <f>報6!$D$671</f>
        <v>事業所名を入力36</v>
      </c>
      <c r="H41" s="23" t="str">
        <f>報6!$D$672&amp;""</f>
        <v/>
      </c>
      <c r="I41" s="23" t="str">
        <f>報6!$C$673&amp;""</f>
        <v/>
      </c>
      <c r="J41" s="429" t="str">
        <f ca="1">報6!$H$673</f>
        <v/>
      </c>
      <c r="K41" s="23" t="str">
        <f>報6!$M$673&amp;""</f>
        <v/>
      </c>
      <c r="L41" s="23" t="str">
        <f>報6!$C$674&amp;""</f>
        <v/>
      </c>
      <c r="M41" s="23" t="str">
        <f>報6!$H$674&amp;""</f>
        <v/>
      </c>
      <c r="N41" s="23">
        <f>報6!$A$680</f>
        <v>2025</v>
      </c>
      <c r="O41" s="429" t="str">
        <f ca="1">報6!$C$679</f>
        <v/>
      </c>
      <c r="P41" s="771" t="str">
        <f ca="1">報6!$I$679</f>
        <v/>
      </c>
      <c r="Q41" s="23" t="str">
        <f>報6!$N$679&amp;""</f>
        <v>　</v>
      </c>
    </row>
    <row r="42" spans="2:17">
      <c r="B42" s="23" t="str">
        <f>はじめに!$B$6&amp;""</f>
        <v/>
      </c>
      <c r="C42" s="23" t="str">
        <f t="shared" si="1"/>
        <v>　</v>
      </c>
      <c r="D42" s="23">
        <v>37</v>
      </c>
      <c r="E42" s="23" t="str">
        <f t="shared" si="0"/>
        <v>_新規_37</v>
      </c>
      <c r="F42" s="23" t="str">
        <f t="shared" si="2"/>
        <v>新規</v>
      </c>
      <c r="G42" s="429" t="str">
        <f>報6!$D$690</f>
        <v>事業所名を入力37</v>
      </c>
      <c r="H42" s="23" t="str">
        <f>報6!$D$691&amp;""</f>
        <v/>
      </c>
      <c r="I42" s="23" t="str">
        <f>報6!$C$692&amp;""</f>
        <v/>
      </c>
      <c r="J42" s="429" t="str">
        <f ca="1">報6!$H$692</f>
        <v/>
      </c>
      <c r="K42" s="23" t="str">
        <f>報6!$M$692&amp;""</f>
        <v/>
      </c>
      <c r="L42" s="23" t="str">
        <f>報6!$C$693&amp;""</f>
        <v/>
      </c>
      <c r="M42" s="23" t="str">
        <f>報6!$H$693&amp;""</f>
        <v/>
      </c>
      <c r="N42" s="23">
        <f>報6!$A$699</f>
        <v>2025</v>
      </c>
      <c r="O42" s="429" t="str">
        <f ca="1">報6!$C$698</f>
        <v/>
      </c>
      <c r="P42" s="771" t="str">
        <f ca="1">報6!$I$698</f>
        <v/>
      </c>
      <c r="Q42" s="23" t="str">
        <f>報6!$N$698</f>
        <v>　</v>
      </c>
    </row>
    <row r="43" spans="2:17">
      <c r="B43" s="23" t="str">
        <f>はじめに!$B$6&amp;""</f>
        <v/>
      </c>
      <c r="C43" s="23" t="str">
        <f t="shared" si="1"/>
        <v>　</v>
      </c>
      <c r="D43" s="23">
        <v>38</v>
      </c>
      <c r="E43" s="23" t="str">
        <f t="shared" si="0"/>
        <v>_新規_38</v>
      </c>
      <c r="F43" s="23" t="str">
        <f t="shared" si="2"/>
        <v>新規</v>
      </c>
      <c r="G43" s="429" t="str">
        <f>報6!$D$709</f>
        <v>事業所名を入力38</v>
      </c>
      <c r="H43" s="23" t="str">
        <f>報6!$D$710&amp;""</f>
        <v/>
      </c>
      <c r="I43" s="23" t="str">
        <f>報6!$C$711&amp;""</f>
        <v/>
      </c>
      <c r="J43" s="429" t="str">
        <f ca="1">報6!$H$711</f>
        <v/>
      </c>
      <c r="K43" s="23" t="str">
        <f>報6!$M$711&amp;""</f>
        <v/>
      </c>
      <c r="L43" s="23" t="str">
        <f>報6!$C$712&amp;""</f>
        <v/>
      </c>
      <c r="M43" s="23" t="str">
        <f>報6!$H$712&amp;""</f>
        <v/>
      </c>
      <c r="N43" s="23">
        <f>報6!$A$718</f>
        <v>2025</v>
      </c>
      <c r="O43" s="429" t="str">
        <f ca="1">報6!$C$717</f>
        <v/>
      </c>
      <c r="P43" s="771" t="str">
        <f ca="1">報6!$I$717</f>
        <v/>
      </c>
      <c r="Q43" s="23" t="str">
        <f>報6!$N$717&amp;""</f>
        <v>　</v>
      </c>
    </row>
    <row r="44" spans="2:17">
      <c r="B44" s="23" t="str">
        <f>はじめに!$B$6&amp;""</f>
        <v/>
      </c>
      <c r="C44" s="23" t="str">
        <f t="shared" si="1"/>
        <v>　</v>
      </c>
      <c r="D44" s="23">
        <v>39</v>
      </c>
      <c r="E44" s="23" t="str">
        <f t="shared" si="0"/>
        <v>_新規_39</v>
      </c>
      <c r="F44" s="23" t="str">
        <f t="shared" si="2"/>
        <v>新規</v>
      </c>
      <c r="G44" s="429" t="str">
        <f>報6!$D$728</f>
        <v>事業所名を入力39</v>
      </c>
      <c r="H44" s="23" t="str">
        <f>報6!$D$729&amp;""</f>
        <v/>
      </c>
      <c r="I44" s="23" t="str">
        <f>報6!$C$730&amp;""</f>
        <v/>
      </c>
      <c r="J44" s="429" t="str">
        <f ca="1">報6!$H$730</f>
        <v/>
      </c>
      <c r="K44" s="23" t="str">
        <f>報6!$M$730&amp;""</f>
        <v/>
      </c>
      <c r="L44" s="23" t="str">
        <f>報6!$C$731&amp;""</f>
        <v/>
      </c>
      <c r="M44" s="23" t="str">
        <f>報6!$H$731&amp;""</f>
        <v/>
      </c>
      <c r="N44" s="23">
        <f>報6!$A$737</f>
        <v>2025</v>
      </c>
      <c r="O44" s="429" t="str">
        <f ca="1">報6!$C$736</f>
        <v/>
      </c>
      <c r="P44" s="771" t="str">
        <f ca="1">報6!$I$736</f>
        <v/>
      </c>
      <c r="Q44" s="23" t="str">
        <f>報6!$N$736</f>
        <v>　</v>
      </c>
    </row>
    <row r="45" spans="2:17">
      <c r="B45" s="23" t="str">
        <f>はじめに!$B$6&amp;""</f>
        <v/>
      </c>
      <c r="C45" s="23" t="str">
        <f t="shared" si="1"/>
        <v>　</v>
      </c>
      <c r="D45" s="23">
        <v>40</v>
      </c>
      <c r="E45" s="23" t="str">
        <f t="shared" si="0"/>
        <v>_新規_40</v>
      </c>
      <c r="F45" s="23" t="str">
        <f t="shared" si="2"/>
        <v>新規</v>
      </c>
      <c r="G45" s="429" t="str">
        <f>報6!$D$747</f>
        <v>事業所名を入力40</v>
      </c>
      <c r="H45" s="23" t="str">
        <f>報6!$D$748&amp;""</f>
        <v/>
      </c>
      <c r="I45" s="23" t="str">
        <f>報6!$C$749&amp;""</f>
        <v/>
      </c>
      <c r="J45" s="429" t="str">
        <f ca="1">報6!$H$749</f>
        <v/>
      </c>
      <c r="K45" s="23" t="str">
        <f>報6!$M$749&amp;""</f>
        <v/>
      </c>
      <c r="L45" s="23" t="str">
        <f>報6!$C$750&amp;""</f>
        <v/>
      </c>
      <c r="M45" s="23" t="str">
        <f>報6!$H$750&amp;""</f>
        <v/>
      </c>
      <c r="N45" s="23">
        <f>報6!$A$756</f>
        <v>2025</v>
      </c>
      <c r="O45" s="429" t="str">
        <f ca="1">報6!$C$755</f>
        <v/>
      </c>
      <c r="P45" s="771" t="str">
        <f ca="1">報6!$I$755</f>
        <v/>
      </c>
      <c r="Q45" s="23" t="str">
        <f>報6!$N$755&amp;""</f>
        <v>　</v>
      </c>
    </row>
  </sheetData>
  <mergeCells count="4">
    <mergeCell ref="N3:Q3"/>
    <mergeCell ref="N4:Q4"/>
    <mergeCell ref="G3:M4"/>
    <mergeCell ref="B4:F4"/>
  </mergeCells>
  <phoneticPr fontId="34"/>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4E4F0-6AEC-4CEF-86DF-FFED8FDC91D2}">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o19</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AE</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19</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393" priority="7">
      <formula>ISERROR(B159)</formula>
    </cfRule>
  </conditionalFormatting>
  <conditionalFormatting sqref="B105:D105 H105:I124 L105:N124 S105:W130 B106:B130 H126:I130 L126:N130 B131:W131 B132:B140 B141:W142">
    <cfRule type="containsErrors" dxfId="392" priority="13">
      <formula>ISERROR(B105)</formula>
    </cfRule>
  </conditionalFormatting>
  <conditionalFormatting sqref="C126:C130">
    <cfRule type="containsErrors" dxfId="391" priority="11">
      <formula>ISERROR(C126)</formula>
    </cfRule>
  </conditionalFormatting>
  <conditionalFormatting sqref="C106:D124">
    <cfRule type="containsErrors" dxfId="390" priority="10">
      <formula>ISERROR(C106)</formula>
    </cfRule>
  </conditionalFormatting>
  <conditionalFormatting sqref="H125:R125">
    <cfRule type="containsErrors" dxfId="389" priority="12">
      <formula>ISERROR(H125)</formula>
    </cfRule>
  </conditionalFormatting>
  <conditionalFormatting sqref="I132:I140">
    <cfRule type="containsErrors" dxfId="388" priority="9">
      <formula>ISERROR(I132)</formula>
    </cfRule>
  </conditionalFormatting>
  <conditionalFormatting sqref="I155:I158">
    <cfRule type="containsErrors" dxfId="387" priority="8">
      <formula>ISERROR(I155)</formula>
    </cfRule>
  </conditionalFormatting>
  <conditionalFormatting sqref="M132:N140">
    <cfRule type="containsErrors" dxfId="386" priority="2">
      <formula>ISERROR(M132)</formula>
    </cfRule>
  </conditionalFormatting>
  <conditionalFormatting sqref="N87">
    <cfRule type="containsErrors" dxfId="385" priority="5">
      <formula>ISERROR(N87)</formula>
    </cfRule>
  </conditionalFormatting>
  <conditionalFormatting sqref="N89:N102">
    <cfRule type="containsErrors" dxfId="384" priority="4">
      <formula>ISERROR(N89)</formula>
    </cfRule>
  </conditionalFormatting>
  <conditionalFormatting sqref="S132:W140">
    <cfRule type="containsErrors" dxfId="383" priority="1">
      <formula>ISERROR(S132)</formula>
    </cfRule>
  </conditionalFormatting>
  <conditionalFormatting sqref="T20:W20">
    <cfRule type="containsErrors" dxfId="382" priority="14">
      <formula>ISERROR(T20)</formula>
    </cfRule>
  </conditionalFormatting>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77B45-E40E-4566-BB41-425283F1660C}">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o20</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AF</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20</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381" priority="7">
      <formula>ISERROR(B159)</formula>
    </cfRule>
  </conditionalFormatting>
  <conditionalFormatting sqref="B105:D105 H105:I124 L105:N124 S105:W130 B106:B130 H126:I130 L126:N130 B131:W131 B132:B140 B141:W142">
    <cfRule type="containsErrors" dxfId="380" priority="13">
      <formula>ISERROR(B105)</formula>
    </cfRule>
  </conditionalFormatting>
  <conditionalFormatting sqref="C126:C130">
    <cfRule type="containsErrors" dxfId="379" priority="11">
      <formula>ISERROR(C126)</formula>
    </cfRule>
  </conditionalFormatting>
  <conditionalFormatting sqref="C106:D124">
    <cfRule type="containsErrors" dxfId="378" priority="10">
      <formula>ISERROR(C106)</formula>
    </cfRule>
  </conditionalFormatting>
  <conditionalFormatting sqref="H125:R125">
    <cfRule type="containsErrors" dxfId="377" priority="12">
      <formula>ISERROR(H125)</formula>
    </cfRule>
  </conditionalFormatting>
  <conditionalFormatting sqref="I132:I140">
    <cfRule type="containsErrors" dxfId="376" priority="9">
      <formula>ISERROR(I132)</formula>
    </cfRule>
  </conditionalFormatting>
  <conditionalFormatting sqref="I155:I158">
    <cfRule type="containsErrors" dxfId="375" priority="8">
      <formula>ISERROR(I155)</formula>
    </cfRule>
  </conditionalFormatting>
  <conditionalFormatting sqref="M132:N140">
    <cfRule type="containsErrors" dxfId="374" priority="2">
      <formula>ISERROR(M132)</formula>
    </cfRule>
  </conditionalFormatting>
  <conditionalFormatting sqref="N87">
    <cfRule type="containsErrors" dxfId="373" priority="5">
      <formula>ISERROR(N87)</formula>
    </cfRule>
  </conditionalFormatting>
  <conditionalFormatting sqref="N89:N102">
    <cfRule type="containsErrors" dxfId="372" priority="4">
      <formula>ISERROR(N89)</formula>
    </cfRule>
  </conditionalFormatting>
  <conditionalFormatting sqref="S132:W140">
    <cfRule type="containsErrors" dxfId="371" priority="1">
      <formula>ISERROR(S132)</formula>
    </cfRule>
  </conditionalFormatting>
  <conditionalFormatting sqref="T20:W20">
    <cfRule type="containsErrors" dxfId="370" priority="14">
      <formula>ISERROR(T20)</formula>
    </cfRule>
  </conditionalFormatting>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651FD-838C-4B4B-AA65-B0C1572C9708}">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o21</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AG</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21</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369" priority="7">
      <formula>ISERROR(B159)</formula>
    </cfRule>
  </conditionalFormatting>
  <conditionalFormatting sqref="B105:D105 H105:I124 L105:N124 S105:W130 B106:B130 H126:I130 L126:N130 B131:W131 B132:B140 B141:W142">
    <cfRule type="containsErrors" dxfId="368" priority="13">
      <formula>ISERROR(B105)</formula>
    </cfRule>
  </conditionalFormatting>
  <conditionalFormatting sqref="C126:C130">
    <cfRule type="containsErrors" dxfId="367" priority="11">
      <formula>ISERROR(C126)</formula>
    </cfRule>
  </conditionalFormatting>
  <conditionalFormatting sqref="C106:D124">
    <cfRule type="containsErrors" dxfId="366" priority="10">
      <formula>ISERROR(C106)</formula>
    </cfRule>
  </conditionalFormatting>
  <conditionalFormatting sqref="H125:R125">
    <cfRule type="containsErrors" dxfId="365" priority="12">
      <formula>ISERROR(H125)</formula>
    </cfRule>
  </conditionalFormatting>
  <conditionalFormatting sqref="I132:I140">
    <cfRule type="containsErrors" dxfId="364" priority="9">
      <formula>ISERROR(I132)</formula>
    </cfRule>
  </conditionalFormatting>
  <conditionalFormatting sqref="I155:I158">
    <cfRule type="containsErrors" dxfId="363" priority="8">
      <formula>ISERROR(I155)</formula>
    </cfRule>
  </conditionalFormatting>
  <conditionalFormatting sqref="M132:N140">
    <cfRule type="containsErrors" dxfId="362" priority="2">
      <formula>ISERROR(M132)</formula>
    </cfRule>
  </conditionalFormatting>
  <conditionalFormatting sqref="N87">
    <cfRule type="containsErrors" dxfId="361" priority="5">
      <formula>ISERROR(N87)</formula>
    </cfRule>
  </conditionalFormatting>
  <conditionalFormatting sqref="N89:N102">
    <cfRule type="containsErrors" dxfId="360" priority="4">
      <formula>ISERROR(N89)</formula>
    </cfRule>
  </conditionalFormatting>
  <conditionalFormatting sqref="S132:W140">
    <cfRule type="containsErrors" dxfId="359" priority="1">
      <formula>ISERROR(S132)</formula>
    </cfRule>
  </conditionalFormatting>
  <conditionalFormatting sqref="T20:W20">
    <cfRule type="containsErrors" dxfId="358" priority="14">
      <formula>ISERROR(T20)</formula>
    </cfRule>
  </conditionalFormatting>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BE543-C6C0-4183-BA4D-3656757EAD4E}">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o22</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AH</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22</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357" priority="7">
      <formula>ISERROR(B159)</formula>
    </cfRule>
  </conditionalFormatting>
  <conditionalFormatting sqref="B105:D105 H105:I124 L105:N124 S105:W130 B106:B130 H126:I130 L126:N130 B131:W131 B132:B140 B141:W142">
    <cfRule type="containsErrors" dxfId="356" priority="13">
      <formula>ISERROR(B105)</formula>
    </cfRule>
  </conditionalFormatting>
  <conditionalFormatting sqref="C126:C130">
    <cfRule type="containsErrors" dxfId="355" priority="11">
      <formula>ISERROR(C126)</formula>
    </cfRule>
  </conditionalFormatting>
  <conditionalFormatting sqref="C106:D124">
    <cfRule type="containsErrors" dxfId="354" priority="10">
      <formula>ISERROR(C106)</formula>
    </cfRule>
  </conditionalFormatting>
  <conditionalFormatting sqref="H125:R125">
    <cfRule type="containsErrors" dxfId="353" priority="12">
      <formula>ISERROR(H125)</formula>
    </cfRule>
  </conditionalFormatting>
  <conditionalFormatting sqref="I132:I140">
    <cfRule type="containsErrors" dxfId="352" priority="9">
      <formula>ISERROR(I132)</formula>
    </cfRule>
  </conditionalFormatting>
  <conditionalFormatting sqref="I155:I158">
    <cfRule type="containsErrors" dxfId="351" priority="8">
      <formula>ISERROR(I155)</formula>
    </cfRule>
  </conditionalFormatting>
  <conditionalFormatting sqref="M132:N140">
    <cfRule type="containsErrors" dxfId="350" priority="2">
      <formula>ISERROR(M132)</formula>
    </cfRule>
  </conditionalFormatting>
  <conditionalFormatting sqref="N87">
    <cfRule type="containsErrors" dxfId="349" priority="5">
      <formula>ISERROR(N87)</formula>
    </cfRule>
  </conditionalFormatting>
  <conditionalFormatting sqref="N89:N102">
    <cfRule type="containsErrors" dxfId="348" priority="4">
      <formula>ISERROR(N89)</formula>
    </cfRule>
  </conditionalFormatting>
  <conditionalFormatting sqref="S132:W140">
    <cfRule type="containsErrors" dxfId="347" priority="1">
      <formula>ISERROR(S132)</formula>
    </cfRule>
  </conditionalFormatting>
  <conditionalFormatting sqref="T20:W20">
    <cfRule type="containsErrors" dxfId="346" priority="14">
      <formula>ISERROR(T20)</formula>
    </cfRule>
  </conditionalFormatting>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FF7D5-A91E-4372-A980-4FC8F359011A}">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o23</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AI</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23</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345" priority="7">
      <formula>ISERROR(B159)</formula>
    </cfRule>
  </conditionalFormatting>
  <conditionalFormatting sqref="B105:D105 H105:I124 L105:N124 S105:W130 B106:B130 H126:I130 L126:N130 B131:W131 B132:B140 B141:W142">
    <cfRule type="containsErrors" dxfId="344" priority="13">
      <formula>ISERROR(B105)</formula>
    </cfRule>
  </conditionalFormatting>
  <conditionalFormatting sqref="C126:C130">
    <cfRule type="containsErrors" dxfId="343" priority="11">
      <formula>ISERROR(C126)</formula>
    </cfRule>
  </conditionalFormatting>
  <conditionalFormatting sqref="C106:D124">
    <cfRule type="containsErrors" dxfId="342" priority="10">
      <formula>ISERROR(C106)</formula>
    </cfRule>
  </conditionalFormatting>
  <conditionalFormatting sqref="H125:R125">
    <cfRule type="containsErrors" dxfId="341" priority="12">
      <formula>ISERROR(H125)</formula>
    </cfRule>
  </conditionalFormatting>
  <conditionalFormatting sqref="I132:I140">
    <cfRule type="containsErrors" dxfId="340" priority="9">
      <formula>ISERROR(I132)</formula>
    </cfRule>
  </conditionalFormatting>
  <conditionalFormatting sqref="I155:I158">
    <cfRule type="containsErrors" dxfId="339" priority="8">
      <formula>ISERROR(I155)</formula>
    </cfRule>
  </conditionalFormatting>
  <conditionalFormatting sqref="M132:N140">
    <cfRule type="containsErrors" dxfId="338" priority="2">
      <formula>ISERROR(M132)</formula>
    </cfRule>
  </conditionalFormatting>
  <conditionalFormatting sqref="N87">
    <cfRule type="containsErrors" dxfId="337" priority="5">
      <formula>ISERROR(N87)</formula>
    </cfRule>
  </conditionalFormatting>
  <conditionalFormatting sqref="N89:N102">
    <cfRule type="containsErrors" dxfId="336" priority="4">
      <formula>ISERROR(N89)</formula>
    </cfRule>
  </conditionalFormatting>
  <conditionalFormatting sqref="S132:W140">
    <cfRule type="containsErrors" dxfId="335" priority="1">
      <formula>ISERROR(S132)</formula>
    </cfRule>
  </conditionalFormatting>
  <conditionalFormatting sqref="T20:W20">
    <cfRule type="containsErrors" dxfId="334" priority="14">
      <formula>ISERROR(T20)</formula>
    </cfRule>
  </conditionalFormatting>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49169-B42E-4367-A263-3FD85B4865D8}">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o24</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AJ</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24</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333" priority="7">
      <formula>ISERROR(B159)</formula>
    </cfRule>
  </conditionalFormatting>
  <conditionalFormatting sqref="B105:D105 H105:I124 L105:N124 S105:W130 B106:B130 H126:I130 L126:N130 B131:W131 B132:B140 B141:W142">
    <cfRule type="containsErrors" dxfId="332" priority="13">
      <formula>ISERROR(B105)</formula>
    </cfRule>
  </conditionalFormatting>
  <conditionalFormatting sqref="C126:C130">
    <cfRule type="containsErrors" dxfId="331" priority="11">
      <formula>ISERROR(C126)</formula>
    </cfRule>
  </conditionalFormatting>
  <conditionalFormatting sqref="C106:D124">
    <cfRule type="containsErrors" dxfId="330" priority="10">
      <formula>ISERROR(C106)</formula>
    </cfRule>
  </conditionalFormatting>
  <conditionalFormatting sqref="H125:R125">
    <cfRule type="containsErrors" dxfId="329" priority="12">
      <formula>ISERROR(H125)</formula>
    </cfRule>
  </conditionalFormatting>
  <conditionalFormatting sqref="I132:I140">
    <cfRule type="containsErrors" dxfId="328" priority="9">
      <formula>ISERROR(I132)</formula>
    </cfRule>
  </conditionalFormatting>
  <conditionalFormatting sqref="I155:I158">
    <cfRule type="containsErrors" dxfId="327" priority="8">
      <formula>ISERROR(I155)</formula>
    </cfRule>
  </conditionalFormatting>
  <conditionalFormatting sqref="M132:N140">
    <cfRule type="containsErrors" dxfId="326" priority="2">
      <formula>ISERROR(M132)</formula>
    </cfRule>
  </conditionalFormatting>
  <conditionalFormatting sqref="N87">
    <cfRule type="containsErrors" dxfId="325" priority="5">
      <formula>ISERROR(N87)</formula>
    </cfRule>
  </conditionalFormatting>
  <conditionalFormatting sqref="N89:N102">
    <cfRule type="containsErrors" dxfId="324" priority="4">
      <formula>ISERROR(N89)</formula>
    </cfRule>
  </conditionalFormatting>
  <conditionalFormatting sqref="S132:W140">
    <cfRule type="containsErrors" dxfId="323" priority="1">
      <formula>ISERROR(S132)</formula>
    </cfRule>
  </conditionalFormatting>
  <conditionalFormatting sqref="T20:W20">
    <cfRule type="containsErrors" dxfId="322" priority="14">
      <formula>ISERROR(T20)</formula>
    </cfRule>
  </conditionalFormatting>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002EF-2892-43E5-ADFA-50D0A0157869}">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o25</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AK</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25</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321" priority="7">
      <formula>ISERROR(B159)</formula>
    </cfRule>
  </conditionalFormatting>
  <conditionalFormatting sqref="B105:D105 H105:I124 L105:N124 S105:W130 B106:B130 H126:I130 L126:N130 B131:W131 B132:B140 B141:W142">
    <cfRule type="containsErrors" dxfId="320" priority="13">
      <formula>ISERROR(B105)</formula>
    </cfRule>
  </conditionalFormatting>
  <conditionalFormatting sqref="C126:C130">
    <cfRule type="containsErrors" dxfId="319" priority="11">
      <formula>ISERROR(C126)</formula>
    </cfRule>
  </conditionalFormatting>
  <conditionalFormatting sqref="C106:D124">
    <cfRule type="containsErrors" dxfId="318" priority="10">
      <formula>ISERROR(C106)</formula>
    </cfRule>
  </conditionalFormatting>
  <conditionalFormatting sqref="H125:R125">
    <cfRule type="containsErrors" dxfId="317" priority="12">
      <formula>ISERROR(H125)</formula>
    </cfRule>
  </conditionalFormatting>
  <conditionalFormatting sqref="I132:I140">
    <cfRule type="containsErrors" dxfId="316" priority="9">
      <formula>ISERROR(I132)</formula>
    </cfRule>
  </conditionalFormatting>
  <conditionalFormatting sqref="I155:I158">
    <cfRule type="containsErrors" dxfId="315" priority="8">
      <formula>ISERROR(I155)</formula>
    </cfRule>
  </conditionalFormatting>
  <conditionalFormatting sqref="M132:N140">
    <cfRule type="containsErrors" dxfId="314" priority="2">
      <formula>ISERROR(M132)</formula>
    </cfRule>
  </conditionalFormatting>
  <conditionalFormatting sqref="N87">
    <cfRule type="containsErrors" dxfId="313" priority="5">
      <formula>ISERROR(N87)</formula>
    </cfRule>
  </conditionalFormatting>
  <conditionalFormatting sqref="N89:N102">
    <cfRule type="containsErrors" dxfId="312" priority="4">
      <formula>ISERROR(N89)</formula>
    </cfRule>
  </conditionalFormatting>
  <conditionalFormatting sqref="S132:W140">
    <cfRule type="containsErrors" dxfId="311" priority="1">
      <formula>ISERROR(S132)</formula>
    </cfRule>
  </conditionalFormatting>
  <conditionalFormatting sqref="T20:W20">
    <cfRule type="containsErrors" dxfId="310" priority="14">
      <formula>ISERROR(T20)</formula>
    </cfRule>
  </conditionalFormatting>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AF7E7-2C6F-4303-B565-82B60FC72C34}">
  <sheetPr>
    <tabColor rgb="FFFFC000"/>
    <outlinePr summaryBelow="0" summaryRight="0"/>
  </sheetPr>
  <dimension ref="A1:Z160"/>
  <sheetViews>
    <sheetView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o26</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AL</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26</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309" priority="7">
      <formula>ISERROR(B159)</formula>
    </cfRule>
  </conditionalFormatting>
  <conditionalFormatting sqref="B105:D105 H105:I124 L105:N124 S105:W130 B106:B130 H126:I130 L126:N130 B131:W131 B132:B140 B141:W142">
    <cfRule type="containsErrors" dxfId="308" priority="13">
      <formula>ISERROR(B105)</formula>
    </cfRule>
  </conditionalFormatting>
  <conditionalFormatting sqref="C126:C130">
    <cfRule type="containsErrors" dxfId="307" priority="11">
      <formula>ISERROR(C126)</formula>
    </cfRule>
  </conditionalFormatting>
  <conditionalFormatting sqref="C106:D124">
    <cfRule type="containsErrors" dxfId="306" priority="10">
      <formula>ISERROR(C106)</formula>
    </cfRule>
  </conditionalFormatting>
  <conditionalFormatting sqref="H125:R125">
    <cfRule type="containsErrors" dxfId="305" priority="12">
      <formula>ISERROR(H125)</formula>
    </cfRule>
  </conditionalFormatting>
  <conditionalFormatting sqref="I132:I140">
    <cfRule type="containsErrors" dxfId="304" priority="9">
      <formula>ISERROR(I132)</formula>
    </cfRule>
  </conditionalFormatting>
  <conditionalFormatting sqref="I155:I158">
    <cfRule type="containsErrors" dxfId="303" priority="8">
      <formula>ISERROR(I155)</formula>
    </cfRule>
  </conditionalFormatting>
  <conditionalFormatting sqref="M132:N140">
    <cfRule type="containsErrors" dxfId="302" priority="2">
      <formula>ISERROR(M132)</formula>
    </cfRule>
  </conditionalFormatting>
  <conditionalFormatting sqref="N87">
    <cfRule type="containsErrors" dxfId="301" priority="5">
      <formula>ISERROR(N87)</formula>
    </cfRule>
  </conditionalFormatting>
  <conditionalFormatting sqref="N89:N102">
    <cfRule type="containsErrors" dxfId="300" priority="4">
      <formula>ISERROR(N89)</formula>
    </cfRule>
  </conditionalFormatting>
  <conditionalFormatting sqref="S132:W140">
    <cfRule type="containsErrors" dxfId="299" priority="1">
      <formula>ISERROR(S132)</formula>
    </cfRule>
  </conditionalFormatting>
  <conditionalFormatting sqref="T20:W20">
    <cfRule type="containsErrors" dxfId="298" priority="14">
      <formula>ISERROR(T20)</formula>
    </cfRule>
  </conditionalFormatting>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D82FD-50DD-48D1-A447-99EB63389654}">
  <sheetPr>
    <tabColor rgb="FFFFC000"/>
    <outlinePr summaryBelow="0" summaryRight="0"/>
  </sheetPr>
  <dimension ref="A1:Z160"/>
  <sheetViews>
    <sheetView topLeftCell="A100" workbookViewId="0">
      <selection activeCell="O105" sqref="O105"/>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o27</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AM</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27</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297" priority="7">
      <formula>ISERROR(B159)</formula>
    </cfRule>
  </conditionalFormatting>
  <conditionalFormatting sqref="B105:D105 H105:I124 L105:N124 S105:W130 B106:B130 H126:I130 L126:N130 B131:W131 B132:B140 B141:W142">
    <cfRule type="containsErrors" dxfId="296" priority="13">
      <formula>ISERROR(B105)</formula>
    </cfRule>
  </conditionalFormatting>
  <conditionalFormatting sqref="C126:C130">
    <cfRule type="containsErrors" dxfId="295" priority="11">
      <formula>ISERROR(C126)</formula>
    </cfRule>
  </conditionalFormatting>
  <conditionalFormatting sqref="C106:D124">
    <cfRule type="containsErrors" dxfId="294" priority="10">
      <formula>ISERROR(C106)</formula>
    </cfRule>
  </conditionalFormatting>
  <conditionalFormatting sqref="H125:R125">
    <cfRule type="containsErrors" dxfId="293" priority="12">
      <formula>ISERROR(H125)</formula>
    </cfRule>
  </conditionalFormatting>
  <conditionalFormatting sqref="I132:I140">
    <cfRule type="containsErrors" dxfId="292" priority="9">
      <formula>ISERROR(I132)</formula>
    </cfRule>
  </conditionalFormatting>
  <conditionalFormatting sqref="I155:I158">
    <cfRule type="containsErrors" dxfId="291" priority="8">
      <formula>ISERROR(I155)</formula>
    </cfRule>
  </conditionalFormatting>
  <conditionalFormatting sqref="M132:N140">
    <cfRule type="containsErrors" dxfId="290" priority="2">
      <formula>ISERROR(M132)</formula>
    </cfRule>
  </conditionalFormatting>
  <conditionalFormatting sqref="N87">
    <cfRule type="containsErrors" dxfId="289" priority="5">
      <formula>ISERROR(N87)</formula>
    </cfRule>
  </conditionalFormatting>
  <conditionalFormatting sqref="N89:N102">
    <cfRule type="containsErrors" dxfId="288" priority="4">
      <formula>ISERROR(N89)</formula>
    </cfRule>
  </conditionalFormatting>
  <conditionalFormatting sqref="S132:W140">
    <cfRule type="containsErrors" dxfId="287" priority="1">
      <formula>ISERROR(S132)</formula>
    </cfRule>
  </conditionalFormatting>
  <conditionalFormatting sqref="T20:W20">
    <cfRule type="containsErrors" dxfId="286" priority="14">
      <formula>ISERROR(T20)</formula>
    </cfRule>
  </conditionalFormatting>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FC43B-F916-4BAC-87B7-D9E5B44C5955}">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o28</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AN</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28</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285" priority="7">
      <formula>ISERROR(B159)</formula>
    </cfRule>
  </conditionalFormatting>
  <conditionalFormatting sqref="B105:D105 H105:I124 L105:N124 S105:W130 B106:B130 H126:I130 L126:N130 B131:W131 B132:B140 B141:W142">
    <cfRule type="containsErrors" dxfId="284" priority="13">
      <formula>ISERROR(B105)</formula>
    </cfRule>
  </conditionalFormatting>
  <conditionalFormatting sqref="C126:C130">
    <cfRule type="containsErrors" dxfId="283" priority="11">
      <formula>ISERROR(C126)</formula>
    </cfRule>
  </conditionalFormatting>
  <conditionalFormatting sqref="C106:D124">
    <cfRule type="containsErrors" dxfId="282" priority="10">
      <formula>ISERROR(C106)</formula>
    </cfRule>
  </conditionalFormatting>
  <conditionalFormatting sqref="H125:R125">
    <cfRule type="containsErrors" dxfId="281" priority="12">
      <formula>ISERROR(H125)</formula>
    </cfRule>
  </conditionalFormatting>
  <conditionalFormatting sqref="I132:I140">
    <cfRule type="containsErrors" dxfId="280" priority="9">
      <formula>ISERROR(I132)</formula>
    </cfRule>
  </conditionalFormatting>
  <conditionalFormatting sqref="I155:I158">
    <cfRule type="containsErrors" dxfId="279" priority="8">
      <formula>ISERROR(I155)</formula>
    </cfRule>
  </conditionalFormatting>
  <conditionalFormatting sqref="M132:N140">
    <cfRule type="containsErrors" dxfId="278" priority="2">
      <formula>ISERROR(M132)</formula>
    </cfRule>
  </conditionalFormatting>
  <conditionalFormatting sqref="N87">
    <cfRule type="containsErrors" dxfId="277" priority="5">
      <formula>ISERROR(N87)</formula>
    </cfRule>
  </conditionalFormatting>
  <conditionalFormatting sqref="N89:N102">
    <cfRule type="containsErrors" dxfId="276" priority="4">
      <formula>ISERROR(N89)</formula>
    </cfRule>
  </conditionalFormatting>
  <conditionalFormatting sqref="S132:W140">
    <cfRule type="containsErrors" dxfId="275" priority="1">
      <formula>ISERROR(S132)</formula>
    </cfRule>
  </conditionalFormatting>
  <conditionalFormatting sqref="T20:W20">
    <cfRule type="containsErrors" dxfId="274" priority="14">
      <formula>ISERROR(T20)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1">
    <tabColor theme="0" tint="-0.499984740745262"/>
  </sheetPr>
  <dimension ref="A1:GN6"/>
  <sheetViews>
    <sheetView topLeftCell="FP1" workbookViewId="0">
      <selection activeCell="FD6" sqref="FD6"/>
    </sheetView>
  </sheetViews>
  <sheetFormatPr defaultRowHeight="13.5"/>
  <cols>
    <col min="8" max="8" width="10.5" bestFit="1" customWidth="1"/>
  </cols>
  <sheetData>
    <row r="1" spans="1:196" s="643" customFormat="1" ht="29.25" customHeight="1">
      <c r="B1" s="645" t="s">
        <v>2866</v>
      </c>
      <c r="E1" s="718"/>
      <c r="F1" s="719"/>
      <c r="G1" s="731"/>
      <c r="H1" s="653"/>
      <c r="Q1" s="732"/>
      <c r="R1" s="732"/>
      <c r="S1" s="732"/>
      <c r="T1" s="732"/>
      <c r="U1" s="654"/>
      <c r="V1" s="723"/>
      <c r="W1" s="723"/>
      <c r="X1" s="723"/>
      <c r="Y1" s="723"/>
      <c r="Z1" s="733"/>
      <c r="AA1" s="733"/>
      <c r="AB1" s="733"/>
      <c r="AC1" s="732"/>
      <c r="AE1" s="724"/>
      <c r="AI1" s="724"/>
      <c r="AK1" s="719"/>
      <c r="AL1" s="654"/>
      <c r="AM1" s="734"/>
      <c r="AN1" s="734"/>
      <c r="AO1" s="734"/>
      <c r="AP1" s="734"/>
      <c r="AQ1" s="734"/>
      <c r="AR1" s="734"/>
      <c r="AS1" s="719"/>
      <c r="AT1" s="734"/>
      <c r="AU1" s="656"/>
      <c r="AV1" s="654"/>
      <c r="AW1" s="656"/>
      <c r="AX1" s="655"/>
      <c r="AY1" s="719"/>
      <c r="AZ1" s="655"/>
      <c r="BA1" s="655"/>
      <c r="BB1" s="655"/>
      <c r="BC1" s="655"/>
      <c r="BD1" s="655"/>
      <c r="BE1" s="655"/>
      <c r="BF1" s="655"/>
      <c r="BG1" s="655"/>
      <c r="BH1" s="655"/>
      <c r="BI1" s="655"/>
      <c r="BJ1" s="655"/>
      <c r="BK1" s="655"/>
      <c r="BL1" s="735"/>
      <c r="BM1" s="654"/>
      <c r="BN1" s="654"/>
      <c r="BO1" s="654"/>
      <c r="BP1" s="654"/>
      <c r="BQ1" s="655"/>
      <c r="BR1" s="719"/>
      <c r="BS1" s="719"/>
      <c r="BT1" s="654"/>
      <c r="BU1" s="656"/>
      <c r="BV1" s="654"/>
      <c r="BW1" s="732"/>
      <c r="BX1" s="655"/>
      <c r="BY1" s="719"/>
      <c r="BZ1" s="655"/>
      <c r="CA1" s="655"/>
      <c r="CB1" s="655"/>
      <c r="CC1" s="655"/>
      <c r="CD1" s="655"/>
      <c r="CE1" s="655"/>
      <c r="CF1" s="655"/>
      <c r="CG1" s="655"/>
      <c r="CH1" s="655"/>
      <c r="CI1" s="655"/>
      <c r="CJ1" s="655"/>
      <c r="CM1" s="736"/>
      <c r="CP1" s="737"/>
      <c r="CS1" s="738"/>
      <c r="CV1" s="737"/>
      <c r="CY1" s="737"/>
      <c r="DG1" s="740"/>
      <c r="DJ1" s="739" t="s">
        <v>2867</v>
      </c>
      <c r="DK1" s="739"/>
      <c r="DL1" s="739"/>
      <c r="DM1" s="739"/>
      <c r="DN1" s="739"/>
      <c r="DO1" s="739"/>
      <c r="DP1" s="739"/>
      <c r="DQ1" s="739"/>
      <c r="DR1" s="739"/>
      <c r="DS1" s="739"/>
      <c r="DT1" s="739"/>
      <c r="DU1" s="739"/>
      <c r="DV1" s="739"/>
      <c r="DW1" s="739"/>
      <c r="DX1" s="739"/>
      <c r="DY1" s="739"/>
      <c r="DZ1" s="739"/>
      <c r="EA1" s="739"/>
      <c r="EB1" s="739"/>
      <c r="EC1" s="739"/>
      <c r="ED1" s="739"/>
      <c r="EF1" s="648"/>
    </row>
    <row r="2" spans="1:196" s="643" customFormat="1" ht="15.75" customHeight="1">
      <c r="A2" s="732"/>
      <c r="B2" s="644"/>
      <c r="D2" s="720"/>
      <c r="E2" s="647"/>
      <c r="F2" s="648"/>
      <c r="G2" s="649" t="s">
        <v>2785</v>
      </c>
      <c r="H2" s="650"/>
      <c r="I2" s="650"/>
      <c r="J2" s="650"/>
      <c r="K2" s="650"/>
      <c r="L2" s="650"/>
      <c r="M2" s="650"/>
      <c r="N2" s="650"/>
      <c r="O2" s="650"/>
      <c r="P2" s="650"/>
      <c r="Q2" s="650"/>
      <c r="R2" s="650"/>
      <c r="S2" s="650"/>
      <c r="T2" s="650"/>
      <c r="U2" s="650"/>
      <c r="V2" s="650"/>
      <c r="W2" s="650"/>
      <c r="X2" s="650"/>
      <c r="Y2" s="650"/>
      <c r="Z2" s="650"/>
      <c r="AA2" s="650"/>
      <c r="AB2" s="650"/>
      <c r="AC2" s="652" t="s">
        <v>3898</v>
      </c>
      <c r="AD2" s="650"/>
      <c r="AE2" s="650"/>
      <c r="AF2" s="650"/>
      <c r="AG2" s="650"/>
      <c r="AH2" s="650"/>
      <c r="AI2" s="650"/>
      <c r="AJ2" s="650"/>
      <c r="AK2" s="652" t="s">
        <v>3899</v>
      </c>
      <c r="AL2" s="650"/>
      <c r="AM2" s="650"/>
      <c r="AN2" s="650"/>
      <c r="AO2" s="650"/>
      <c r="AP2" s="650"/>
      <c r="AQ2" s="650"/>
      <c r="AR2" s="650"/>
      <c r="AS2" s="650"/>
      <c r="AT2" s="650"/>
      <c r="AU2" s="650"/>
      <c r="AV2" s="650"/>
      <c r="AW2" s="650"/>
      <c r="AX2" s="650"/>
      <c r="AY2" s="650"/>
      <c r="AZ2" s="650"/>
      <c r="BA2" s="725"/>
      <c r="BB2" s="725"/>
      <c r="BC2" s="650"/>
      <c r="BD2" s="650"/>
      <c r="BE2" s="650"/>
      <c r="BF2" s="650"/>
      <c r="BG2" s="650"/>
      <c r="BH2" s="650"/>
      <c r="BI2" s="650"/>
      <c r="BJ2" s="650"/>
      <c r="BK2" s="650"/>
      <c r="BL2" s="650"/>
      <c r="BM2" s="650"/>
      <c r="BN2" s="650"/>
      <c r="BO2" s="650"/>
      <c r="BP2" s="650"/>
      <c r="BQ2" s="650"/>
      <c r="BR2" s="650"/>
      <c r="BS2" s="650"/>
      <c r="BT2" s="650"/>
      <c r="BU2" s="650"/>
      <c r="BV2" s="650"/>
      <c r="BW2" s="650"/>
      <c r="BX2" s="650"/>
      <c r="BY2" s="650"/>
      <c r="BZ2" s="650"/>
      <c r="CA2" s="650"/>
      <c r="CB2" s="650"/>
      <c r="CC2" s="650"/>
      <c r="CD2" s="650"/>
      <c r="CE2" s="650"/>
      <c r="CF2" s="650"/>
      <c r="CG2" s="650"/>
      <c r="CH2" s="650"/>
      <c r="CI2" s="650"/>
      <c r="CJ2" s="650"/>
      <c r="CK2" s="652" t="s">
        <v>3905</v>
      </c>
      <c r="CL2" s="650"/>
      <c r="CM2" s="650"/>
      <c r="CN2" s="650"/>
      <c r="CO2" s="650"/>
      <c r="CP2" s="650"/>
      <c r="CQ2" s="650"/>
      <c r="CR2" s="650"/>
      <c r="CS2" s="650"/>
      <c r="CT2" s="650"/>
      <c r="CU2" s="650"/>
      <c r="CV2" s="650"/>
      <c r="CW2" s="650"/>
      <c r="CX2" s="650"/>
      <c r="CY2" s="650"/>
      <c r="CZ2" s="650"/>
      <c r="DA2" s="652" t="s">
        <v>3906</v>
      </c>
      <c r="DB2" s="650"/>
      <c r="DC2" s="650"/>
      <c r="DD2" s="650"/>
      <c r="DE2" s="650"/>
      <c r="DF2" s="650"/>
      <c r="DG2" s="650"/>
      <c r="DH2" s="650"/>
      <c r="DI2" s="650"/>
      <c r="DJ2" s="652" t="s">
        <v>3913</v>
      </c>
      <c r="DK2" s="650"/>
      <c r="DL2" s="650"/>
      <c r="DM2" s="650"/>
      <c r="DN2" s="650"/>
      <c r="DO2" s="650"/>
      <c r="DP2" s="650"/>
      <c r="DQ2" s="650"/>
      <c r="DR2" s="650"/>
      <c r="DS2" s="650"/>
      <c r="DT2" s="650"/>
      <c r="DU2" s="650"/>
      <c r="DV2" s="650"/>
      <c r="DW2" s="650"/>
      <c r="DX2" s="650"/>
      <c r="DY2" s="650"/>
      <c r="DZ2" s="650"/>
      <c r="EA2" s="650"/>
      <c r="EB2" s="650"/>
      <c r="EC2" s="650"/>
      <c r="ED2" s="650"/>
      <c r="EE2" s="652" t="s">
        <v>3922</v>
      </c>
      <c r="EF2" s="650"/>
      <c r="EG2" s="650"/>
      <c r="EH2" s="650"/>
      <c r="EI2" s="650"/>
      <c r="EJ2" s="650"/>
      <c r="EK2" s="650"/>
      <c r="EL2" s="650"/>
      <c r="EM2" s="650"/>
      <c r="EN2" s="650"/>
      <c r="EO2" s="650"/>
      <c r="EP2" s="650"/>
      <c r="EQ2" s="650"/>
      <c r="ER2" s="650"/>
      <c r="ES2" s="650"/>
      <c r="ET2" s="650"/>
      <c r="EU2" s="650"/>
      <c r="EV2" s="650"/>
      <c r="EW2" s="650"/>
      <c r="EX2" s="650"/>
      <c r="EY2" s="650"/>
      <c r="EZ2" s="650"/>
      <c r="FA2" s="650"/>
      <c r="FB2" s="650"/>
      <c r="FC2" s="650"/>
      <c r="FD2" s="650"/>
      <c r="FE2" s="650"/>
      <c r="FF2" s="650"/>
      <c r="FG2" s="650"/>
      <c r="FH2" s="650"/>
      <c r="FI2" s="650"/>
      <c r="FJ2" s="650"/>
      <c r="FK2" s="650"/>
      <c r="FL2" s="650"/>
      <c r="FM2" s="650"/>
      <c r="FN2" s="650"/>
      <c r="FO2" s="650"/>
      <c r="FP2" s="650"/>
      <c r="FQ2" s="650"/>
      <c r="FR2" s="650"/>
      <c r="FS2" s="650"/>
      <c r="FT2" s="725"/>
      <c r="FU2" s="725"/>
      <c r="FV2" s="725"/>
      <c r="FW2" s="725"/>
      <c r="FX2" s="725"/>
      <c r="FY2" s="725"/>
      <c r="FZ2" s="725"/>
      <c r="GA2" s="725"/>
      <c r="GB2" s="725"/>
      <c r="GC2" s="725"/>
      <c r="GD2" s="725"/>
      <c r="GE2" s="725"/>
      <c r="GF2" s="725"/>
      <c r="GG2" s="725"/>
      <c r="GH2" s="725"/>
      <c r="GI2" s="725"/>
      <c r="GJ2" s="725"/>
      <c r="GK2" s="725"/>
      <c r="GL2" s="725"/>
      <c r="GM2" s="725"/>
      <c r="GN2" s="1569"/>
    </row>
    <row r="3" spans="1:196" s="643" customFormat="1" ht="25.5" customHeight="1">
      <c r="A3" s="648"/>
      <c r="B3" s="644"/>
      <c r="D3" s="657"/>
      <c r="E3" s="647"/>
      <c r="F3" s="648"/>
      <c r="G3" s="649" t="s">
        <v>2791</v>
      </c>
      <c r="H3" s="658"/>
      <c r="I3" s="658"/>
      <c r="J3" s="658"/>
      <c r="K3" s="658"/>
      <c r="L3" s="649" t="s">
        <v>2792</v>
      </c>
      <c r="M3" s="658"/>
      <c r="N3" s="658"/>
      <c r="O3" s="658"/>
      <c r="P3" s="658"/>
      <c r="Q3" s="658"/>
      <c r="R3" s="658"/>
      <c r="S3" s="658"/>
      <c r="T3" s="658"/>
      <c r="U3" s="658"/>
      <c r="V3" s="659"/>
      <c r="W3" s="659"/>
      <c r="X3" s="659"/>
      <c r="Y3" s="659"/>
      <c r="Z3" s="660" t="s">
        <v>2868</v>
      </c>
      <c r="AA3" s="661"/>
      <c r="AB3" s="1916" t="s">
        <v>2869</v>
      </c>
      <c r="AC3" s="649" t="s">
        <v>2870</v>
      </c>
      <c r="AD3" s="658"/>
      <c r="AE3" s="658"/>
      <c r="AF3" s="658"/>
      <c r="AG3" s="658"/>
      <c r="AH3" s="658"/>
      <c r="AI3" s="658"/>
      <c r="AJ3" s="662"/>
      <c r="AK3" s="658" t="s">
        <v>2871</v>
      </c>
      <c r="AL3" s="659"/>
      <c r="AM3" s="659"/>
      <c r="AN3" s="659"/>
      <c r="AO3" s="659"/>
      <c r="AP3" s="663"/>
      <c r="AQ3" s="658"/>
      <c r="AR3" s="658"/>
      <c r="AS3" s="658"/>
      <c r="AT3" s="659"/>
      <c r="AU3" s="664"/>
      <c r="AV3" s="659"/>
      <c r="AW3" s="664"/>
      <c r="AX3" s="663"/>
      <c r="AY3" s="658"/>
      <c r="AZ3" s="663"/>
      <c r="BA3" s="663"/>
      <c r="BB3" s="663"/>
      <c r="BC3" s="663"/>
      <c r="BD3" s="663"/>
      <c r="BE3" s="663"/>
      <c r="BF3" s="663"/>
      <c r="BG3" s="663"/>
      <c r="BH3" s="663"/>
      <c r="BI3" s="663"/>
      <c r="BJ3" s="663"/>
      <c r="BK3" s="663"/>
      <c r="BL3" s="649" t="s">
        <v>2872</v>
      </c>
      <c r="BM3" s="659"/>
      <c r="BN3" s="659"/>
      <c r="BO3" s="659"/>
      <c r="BP3" s="659"/>
      <c r="BQ3" s="663"/>
      <c r="BR3" s="658"/>
      <c r="BS3" s="658"/>
      <c r="BT3" s="659"/>
      <c r="BU3" s="664"/>
      <c r="BV3" s="659"/>
      <c r="BW3" s="664"/>
      <c r="BX3" s="663"/>
      <c r="BY3" s="658"/>
      <c r="BZ3" s="663"/>
      <c r="CA3" s="663"/>
      <c r="CB3" s="663"/>
      <c r="CC3" s="663"/>
      <c r="CD3" s="663"/>
      <c r="CE3" s="663"/>
      <c r="CF3" s="663"/>
      <c r="CG3" s="663"/>
      <c r="CH3" s="663"/>
      <c r="CI3" s="663"/>
      <c r="CJ3" s="663"/>
      <c r="CK3" s="649" t="s">
        <v>2873</v>
      </c>
      <c r="CL3" s="658"/>
      <c r="CM3" s="659"/>
      <c r="CN3" s="658"/>
      <c r="CO3" s="658"/>
      <c r="CP3" s="659"/>
      <c r="CQ3" s="658"/>
      <c r="CR3" s="658"/>
      <c r="CS3" s="659"/>
      <c r="CT3" s="658"/>
      <c r="CU3" s="658"/>
      <c r="CV3" s="659"/>
      <c r="CW3" s="658"/>
      <c r="CX3" s="658"/>
      <c r="CY3" s="659"/>
      <c r="CZ3" s="658"/>
      <c r="DA3" s="649" t="s">
        <v>3904</v>
      </c>
      <c r="DB3" s="658"/>
      <c r="DC3" s="658"/>
      <c r="DD3" s="658"/>
      <c r="DE3" s="658"/>
      <c r="DF3" s="658"/>
      <c r="DG3" s="659"/>
      <c r="DH3" s="658"/>
      <c r="DI3" s="658"/>
      <c r="DJ3" s="741" t="s">
        <v>3914</v>
      </c>
      <c r="DK3" s="659"/>
      <c r="DL3" s="659"/>
      <c r="DM3" s="659"/>
      <c r="DN3" s="659"/>
      <c r="DO3" s="659"/>
      <c r="DP3" s="659"/>
      <c r="DQ3" s="659"/>
      <c r="DR3" s="659"/>
      <c r="DS3" s="659"/>
      <c r="DT3" s="659"/>
      <c r="DU3" s="659"/>
      <c r="DV3" s="659"/>
      <c r="DW3" s="659"/>
      <c r="DX3" s="659"/>
      <c r="DY3" s="659"/>
      <c r="DZ3" s="659"/>
      <c r="EA3" s="659"/>
      <c r="EB3" s="659"/>
      <c r="EC3" s="659"/>
      <c r="ED3" s="659"/>
      <c r="EE3" s="649" t="s">
        <v>3923</v>
      </c>
      <c r="EF3" s="658"/>
      <c r="EG3" s="658"/>
      <c r="EH3" s="658"/>
      <c r="EI3" s="658"/>
      <c r="EJ3" s="658"/>
      <c r="EK3" s="658"/>
      <c r="EL3" s="658"/>
      <c r="EM3" s="658"/>
      <c r="EN3" s="658"/>
      <c r="EO3" s="658"/>
      <c r="EP3" s="658"/>
      <c r="EQ3" s="658"/>
      <c r="ER3" s="1523" t="s">
        <v>3924</v>
      </c>
      <c r="ES3" s="658"/>
      <c r="ET3" s="658"/>
      <c r="EU3" s="658"/>
      <c r="EV3" s="658"/>
      <c r="EW3" s="658"/>
      <c r="EX3" s="658"/>
      <c r="EY3" s="658"/>
      <c r="EZ3" s="658"/>
      <c r="FA3" s="658"/>
      <c r="FB3" s="658"/>
      <c r="FC3" s="658"/>
      <c r="FD3" s="658"/>
      <c r="FE3" s="658"/>
      <c r="FF3" s="658"/>
      <c r="FG3" s="658"/>
      <c r="FH3" s="658"/>
      <c r="FI3" s="658"/>
      <c r="FJ3" s="658"/>
      <c r="FK3" s="658"/>
      <c r="FL3" s="658"/>
      <c r="FM3" s="658"/>
      <c r="FN3" s="658"/>
      <c r="FO3" s="1523" t="s">
        <v>3925</v>
      </c>
      <c r="FP3" s="658"/>
      <c r="FQ3" s="658"/>
      <c r="FR3" s="658"/>
      <c r="FS3" s="658"/>
      <c r="FT3" s="1523" t="s">
        <v>3926</v>
      </c>
      <c r="FU3" s="658"/>
      <c r="FV3" s="658"/>
      <c r="FW3" s="658"/>
      <c r="FX3" s="658"/>
      <c r="FY3" s="658"/>
      <c r="FZ3" s="658"/>
      <c r="GA3" s="658"/>
      <c r="GB3" s="658"/>
      <c r="GC3" s="658"/>
      <c r="GD3" s="658"/>
      <c r="GE3" s="658"/>
      <c r="GF3" s="658"/>
      <c r="GG3" s="658"/>
      <c r="GH3" s="658"/>
      <c r="GI3" s="658"/>
      <c r="GJ3" s="658"/>
      <c r="GK3" s="658"/>
      <c r="GL3" s="658"/>
      <c r="GM3" s="658"/>
      <c r="GN3" s="662"/>
    </row>
    <row r="4" spans="1:196" s="643" customFormat="1" ht="24.75" customHeight="1">
      <c r="B4" s="667" t="s">
        <v>2797</v>
      </c>
      <c r="C4" s="668"/>
      <c r="D4" s="668"/>
      <c r="E4" s="669"/>
      <c r="F4" s="668"/>
      <c r="G4" s="670" t="s">
        <v>2798</v>
      </c>
      <c r="H4" s="671"/>
      <c r="I4" s="672" t="s">
        <v>2799</v>
      </c>
      <c r="J4" s="671"/>
      <c r="K4" s="671"/>
      <c r="L4" s="670" t="s">
        <v>2800</v>
      </c>
      <c r="M4" s="671"/>
      <c r="N4" s="673"/>
      <c r="O4" s="674" t="s">
        <v>2801</v>
      </c>
      <c r="P4" s="675"/>
      <c r="Q4" s="671" t="s">
        <v>2802</v>
      </c>
      <c r="R4" s="671"/>
      <c r="S4" s="671"/>
      <c r="T4" s="671"/>
      <c r="U4" s="673"/>
      <c r="V4" s="676" t="s">
        <v>2803</v>
      </c>
      <c r="W4" s="676"/>
      <c r="X4" s="676"/>
      <c r="Y4" s="676"/>
      <c r="Z4" s="670" t="s">
        <v>2804</v>
      </c>
      <c r="AA4" s="671"/>
      <c r="AB4" s="1917"/>
      <c r="AC4" s="670" t="s">
        <v>2806</v>
      </c>
      <c r="AD4" s="671"/>
      <c r="AE4" s="677" t="s">
        <v>2807</v>
      </c>
      <c r="AF4" s="671"/>
      <c r="AG4" s="671"/>
      <c r="AH4" s="671"/>
      <c r="AI4" s="677" t="s">
        <v>2808</v>
      </c>
      <c r="AJ4" s="678"/>
      <c r="AK4" s="1542" t="s">
        <v>2809</v>
      </c>
      <c r="AL4" s="1543"/>
      <c r="AM4" s="1543"/>
      <c r="AN4" s="1543"/>
      <c r="AO4" s="1543"/>
      <c r="AP4" s="1544"/>
      <c r="AQ4" s="1545"/>
      <c r="AR4" s="1545"/>
      <c r="AS4" s="1545" t="s">
        <v>2810</v>
      </c>
      <c r="AT4" s="1543"/>
      <c r="AU4" s="1546"/>
      <c r="AV4" s="1543"/>
      <c r="AW4" s="1546"/>
      <c r="AX4" s="1544"/>
      <c r="AY4" s="1545"/>
      <c r="AZ4" s="1544"/>
      <c r="BA4" s="1544"/>
      <c r="BB4" s="1544" t="s">
        <v>3900</v>
      </c>
      <c r="BC4" s="1544"/>
      <c r="BD4" s="1553"/>
      <c r="BE4" s="1553"/>
      <c r="BF4" s="1553"/>
      <c r="BG4" s="1553"/>
      <c r="BH4" s="1553"/>
      <c r="BI4" s="681"/>
      <c r="BJ4" s="681"/>
      <c r="BK4" s="681"/>
      <c r="BL4" s="1542" t="s">
        <v>2809</v>
      </c>
      <c r="BM4" s="1543"/>
      <c r="BN4" s="1543"/>
      <c r="BO4" s="1543"/>
      <c r="BP4" s="1543"/>
      <c r="BQ4" s="1544"/>
      <c r="BR4" s="1545"/>
      <c r="BS4" s="1545" t="s">
        <v>2810</v>
      </c>
      <c r="BT4" s="1543"/>
      <c r="BU4" s="1546"/>
      <c r="BV4" s="1543"/>
      <c r="BW4" s="1546"/>
      <c r="BX4" s="1544"/>
      <c r="BY4" s="1545"/>
      <c r="BZ4" s="1544"/>
      <c r="CA4" s="1544" t="s">
        <v>3900</v>
      </c>
      <c r="CB4" s="1544"/>
      <c r="CC4" s="1553"/>
      <c r="CD4" s="1553"/>
      <c r="CE4" s="1553"/>
      <c r="CF4" s="1553"/>
      <c r="CG4" s="1553"/>
      <c r="CH4" s="681"/>
      <c r="CI4" s="681"/>
      <c r="CJ4" s="681"/>
      <c r="CK4" s="686" t="s">
        <v>3903</v>
      </c>
      <c r="CL4" s="1564">
        <v>1</v>
      </c>
      <c r="CM4" s="1547"/>
      <c r="CN4" s="1548"/>
      <c r="CO4" s="1548">
        <v>2</v>
      </c>
      <c r="CP4" s="1547"/>
      <c r="CQ4" s="1548"/>
      <c r="CR4" s="1548">
        <v>3</v>
      </c>
      <c r="CS4" s="1547"/>
      <c r="CT4" s="1548"/>
      <c r="CU4" s="1548">
        <v>4</v>
      </c>
      <c r="CV4" s="1547"/>
      <c r="CW4" s="1548"/>
      <c r="CX4" s="1548">
        <v>5</v>
      </c>
      <c r="CY4" s="1547"/>
      <c r="CZ4" s="691"/>
      <c r="DA4" s="1561" t="s">
        <v>3915</v>
      </c>
      <c r="DB4" s="1549" t="s">
        <v>3916</v>
      </c>
      <c r="DC4" s="1549"/>
      <c r="DD4" s="1549"/>
      <c r="DE4" s="1549"/>
      <c r="DF4" s="1549"/>
      <c r="DG4" s="1549"/>
      <c r="DH4" s="1549" t="s">
        <v>2808</v>
      </c>
      <c r="DI4" s="1549"/>
      <c r="DJ4" s="1561" t="s">
        <v>3917</v>
      </c>
      <c r="DK4" s="1543" t="s">
        <v>2815</v>
      </c>
      <c r="DL4" s="1543"/>
      <c r="DM4" s="1543"/>
      <c r="DN4" s="1543"/>
      <c r="DO4" s="1550" t="s">
        <v>2816</v>
      </c>
      <c r="DP4" s="1550"/>
      <c r="DQ4" s="1550"/>
      <c r="DR4" s="1550"/>
      <c r="DS4" s="1550" t="s">
        <v>2817</v>
      </c>
      <c r="DT4" s="1550"/>
      <c r="DU4" s="1543"/>
      <c r="DV4" s="1543"/>
      <c r="DW4" s="1543" t="s">
        <v>3921</v>
      </c>
      <c r="DX4" s="1543"/>
      <c r="DY4" s="1543"/>
      <c r="DZ4" s="1543"/>
      <c r="EA4" s="1543" t="s">
        <v>2814</v>
      </c>
      <c r="EB4" s="1543"/>
      <c r="EC4" s="1543"/>
      <c r="ED4" s="1565"/>
      <c r="EE4" s="696" t="s">
        <v>2818</v>
      </c>
      <c r="EF4" s="697" t="s">
        <v>2819</v>
      </c>
      <c r="EG4" s="697" t="s">
        <v>2820</v>
      </c>
      <c r="EH4" s="697" t="s">
        <v>2821</v>
      </c>
      <c r="EI4" s="697" t="s">
        <v>2822</v>
      </c>
      <c r="EJ4" s="697" t="s">
        <v>2823</v>
      </c>
      <c r="EK4" s="697" t="s">
        <v>2824</v>
      </c>
      <c r="EL4" s="697" t="s">
        <v>2825</v>
      </c>
      <c r="EM4" s="697" t="s">
        <v>2826</v>
      </c>
      <c r="EN4" s="697" t="s">
        <v>2827</v>
      </c>
      <c r="EO4" s="697" t="s">
        <v>2828</v>
      </c>
      <c r="EP4" s="697" t="s">
        <v>2829</v>
      </c>
      <c r="EQ4" s="697" t="s">
        <v>2830</v>
      </c>
      <c r="ER4" s="1524" t="s">
        <v>3870</v>
      </c>
      <c r="ES4" s="1524"/>
      <c r="ET4" s="1524"/>
      <c r="EU4" s="1524"/>
      <c r="EV4" s="1524"/>
      <c r="EW4" s="1524"/>
      <c r="EX4" s="1524"/>
      <c r="EY4" s="1524"/>
      <c r="EZ4" s="1524"/>
      <c r="FA4" s="1524" t="s">
        <v>3872</v>
      </c>
      <c r="FB4" s="1524"/>
      <c r="FC4" s="1524" t="s">
        <v>3874</v>
      </c>
      <c r="FD4" s="1524"/>
      <c r="FE4" s="1524" t="s">
        <v>3876</v>
      </c>
      <c r="FF4" s="1524"/>
      <c r="FG4" s="1524" t="s">
        <v>3878</v>
      </c>
      <c r="FH4" s="1524"/>
      <c r="FI4" s="1524" t="s">
        <v>3880</v>
      </c>
      <c r="FJ4" s="1524"/>
      <c r="FK4" s="1524" t="s">
        <v>3882</v>
      </c>
      <c r="FL4" s="697"/>
      <c r="FM4" s="697" t="s">
        <v>3883</v>
      </c>
      <c r="FN4" s="697"/>
      <c r="FO4" s="697" t="s">
        <v>3884</v>
      </c>
      <c r="FP4" s="697" t="s">
        <v>3885</v>
      </c>
      <c r="FQ4" s="697" t="s">
        <v>3886</v>
      </c>
      <c r="FR4" s="697" t="s">
        <v>3887</v>
      </c>
      <c r="FS4" s="697" t="s">
        <v>3888</v>
      </c>
      <c r="FT4" s="1524" t="s">
        <v>3870</v>
      </c>
      <c r="FU4" s="1524"/>
      <c r="FV4" s="1524"/>
      <c r="FW4" s="1524"/>
      <c r="FX4" s="1524"/>
      <c r="FY4" s="1524"/>
      <c r="FZ4" s="1524"/>
      <c r="GA4" s="1524"/>
      <c r="GB4" s="1524"/>
      <c r="GC4" s="1524" t="s">
        <v>3871</v>
      </c>
      <c r="GD4" s="1524"/>
      <c r="GE4" s="1524" t="s">
        <v>3873</v>
      </c>
      <c r="GF4" s="1524"/>
      <c r="GG4" s="1524" t="s">
        <v>3875</v>
      </c>
      <c r="GH4" s="1524"/>
      <c r="GI4" s="1524" t="s">
        <v>3877</v>
      </c>
      <c r="GJ4" s="1524"/>
      <c r="GK4" s="1524" t="s">
        <v>3879</v>
      </c>
      <c r="GL4" s="697"/>
      <c r="GM4" s="1918" t="s">
        <v>3881</v>
      </c>
      <c r="GN4" s="1919"/>
    </row>
    <row r="5" spans="1:196" s="643" customFormat="1" ht="60.75" customHeight="1" thickBot="1">
      <c r="A5" s="698"/>
      <c r="B5" s="699" t="s">
        <v>357</v>
      </c>
      <c r="C5" s="700" t="s">
        <v>358</v>
      </c>
      <c r="D5" s="701" t="s">
        <v>1862</v>
      </c>
      <c r="E5" s="700" t="s">
        <v>1863</v>
      </c>
      <c r="F5" s="702" t="s">
        <v>1864</v>
      </c>
      <c r="G5" s="703" t="s">
        <v>3109</v>
      </c>
      <c r="H5" s="700" t="s">
        <v>362</v>
      </c>
      <c r="I5" s="704" t="s">
        <v>132</v>
      </c>
      <c r="J5" s="705" t="s">
        <v>363</v>
      </c>
      <c r="K5" s="706" t="s">
        <v>2831</v>
      </c>
      <c r="L5" s="742" t="s">
        <v>365</v>
      </c>
      <c r="M5" s="743" t="s">
        <v>366</v>
      </c>
      <c r="N5" s="708" t="s">
        <v>367</v>
      </c>
      <c r="O5" s="707" t="s">
        <v>368</v>
      </c>
      <c r="P5" s="708" t="s">
        <v>369</v>
      </c>
      <c r="Q5" s="759" t="s">
        <v>370</v>
      </c>
      <c r="R5" s="760" t="s">
        <v>371</v>
      </c>
      <c r="S5" s="760" t="s">
        <v>372</v>
      </c>
      <c r="T5" s="761" t="s">
        <v>2884</v>
      </c>
      <c r="U5" s="762" t="s">
        <v>2885</v>
      </c>
      <c r="V5" s="709" t="s">
        <v>1865</v>
      </c>
      <c r="W5" s="710" t="s">
        <v>373</v>
      </c>
      <c r="X5" s="711" t="s">
        <v>2832</v>
      </c>
      <c r="Y5" s="712" t="s">
        <v>375</v>
      </c>
      <c r="Z5" s="703" t="s">
        <v>376</v>
      </c>
      <c r="AA5" s="700" t="s">
        <v>377</v>
      </c>
      <c r="AB5" s="1917"/>
      <c r="AC5" s="703" t="s">
        <v>2833</v>
      </c>
      <c r="AD5" s="700" t="s">
        <v>2834</v>
      </c>
      <c r="AE5" s="713" t="s">
        <v>2833</v>
      </c>
      <c r="AF5" s="714" t="s">
        <v>2835</v>
      </c>
      <c r="AG5" s="701" t="s">
        <v>2836</v>
      </c>
      <c r="AH5" s="715" t="s">
        <v>2837</v>
      </c>
      <c r="AI5" s="713" t="s">
        <v>2833</v>
      </c>
      <c r="AJ5" s="716" t="s">
        <v>2838</v>
      </c>
      <c r="AK5" s="1551" t="s">
        <v>2839</v>
      </c>
      <c r="AL5" s="1538" t="s">
        <v>2840</v>
      </c>
      <c r="AM5" s="1538" t="s">
        <v>2841</v>
      </c>
      <c r="AN5" s="1538" t="s">
        <v>3854</v>
      </c>
      <c r="AO5" s="1538" t="s">
        <v>3855</v>
      </c>
      <c r="AP5" s="1538" t="s">
        <v>2842</v>
      </c>
      <c r="AQ5" s="1538" t="s">
        <v>2700</v>
      </c>
      <c r="AR5" s="1538" t="s">
        <v>3222</v>
      </c>
      <c r="AS5" s="1538" t="s">
        <v>2839</v>
      </c>
      <c r="AT5" s="1538" t="s">
        <v>2843</v>
      </c>
      <c r="AU5" s="1538" t="s">
        <v>2844</v>
      </c>
      <c r="AV5" s="1538" t="s">
        <v>2845</v>
      </c>
      <c r="AW5" s="1538" t="s">
        <v>2846</v>
      </c>
      <c r="AX5" s="1538" t="s">
        <v>2842</v>
      </c>
      <c r="AY5" s="1538" t="s">
        <v>2700</v>
      </c>
      <c r="AZ5" s="1538" t="s">
        <v>2847</v>
      </c>
      <c r="BA5" s="1538" t="s">
        <v>3222</v>
      </c>
      <c r="BB5" s="1538" t="s">
        <v>2833</v>
      </c>
      <c r="BC5" s="1538" t="s">
        <v>3348</v>
      </c>
      <c r="BD5" s="1554" t="s">
        <v>3901</v>
      </c>
      <c r="BE5" s="1554" t="s">
        <v>3902</v>
      </c>
      <c r="BF5" s="1538" t="s">
        <v>3348</v>
      </c>
      <c r="BG5" s="1554" t="s">
        <v>3901</v>
      </c>
      <c r="BH5" s="1554" t="s">
        <v>3902</v>
      </c>
      <c r="BI5" s="1538" t="s">
        <v>3348</v>
      </c>
      <c r="BJ5" s="1554" t="s">
        <v>3901</v>
      </c>
      <c r="BK5" s="1554" t="s">
        <v>3902</v>
      </c>
      <c r="BL5" s="1551" t="s">
        <v>2839</v>
      </c>
      <c r="BM5" s="1538" t="s">
        <v>2840</v>
      </c>
      <c r="BN5" s="1538" t="s">
        <v>2841</v>
      </c>
      <c r="BO5" s="1538" t="s">
        <v>3854</v>
      </c>
      <c r="BP5" s="1538" t="s">
        <v>3855</v>
      </c>
      <c r="BQ5" s="1538" t="s">
        <v>2842</v>
      </c>
      <c r="BR5" s="1538" t="s">
        <v>2700</v>
      </c>
      <c r="BS5" s="1538" t="s">
        <v>2839</v>
      </c>
      <c r="BT5" s="1538" t="s">
        <v>2840</v>
      </c>
      <c r="BU5" s="1538" t="s">
        <v>2844</v>
      </c>
      <c r="BV5" s="1538" t="s">
        <v>2841</v>
      </c>
      <c r="BW5" s="1538" t="s">
        <v>2846</v>
      </c>
      <c r="BX5" s="1538" t="s">
        <v>2842</v>
      </c>
      <c r="BY5" s="1538" t="s">
        <v>2700</v>
      </c>
      <c r="BZ5" s="1538" t="s">
        <v>2847</v>
      </c>
      <c r="CA5" s="1538" t="s">
        <v>2833</v>
      </c>
      <c r="CB5" s="1538" t="s">
        <v>3907</v>
      </c>
      <c r="CC5" s="1554" t="s">
        <v>3908</v>
      </c>
      <c r="CD5" s="1554" t="s">
        <v>3909</v>
      </c>
      <c r="CE5" s="1538" t="s">
        <v>3910</v>
      </c>
      <c r="CF5" s="1554" t="s">
        <v>3911</v>
      </c>
      <c r="CG5" s="1554" t="s">
        <v>3912</v>
      </c>
      <c r="CH5" s="1538" t="s">
        <v>3907</v>
      </c>
      <c r="CI5" s="1554" t="s">
        <v>3908</v>
      </c>
      <c r="CJ5" s="1554" t="s">
        <v>3909</v>
      </c>
      <c r="CK5" s="1563" t="s">
        <v>3136</v>
      </c>
      <c r="CL5" s="1536" t="s">
        <v>2848</v>
      </c>
      <c r="CM5" s="1540" t="s">
        <v>2849</v>
      </c>
      <c r="CN5" s="1538" t="s">
        <v>2887</v>
      </c>
      <c r="CO5" s="1538" t="s">
        <v>2848</v>
      </c>
      <c r="CP5" s="1540" t="s">
        <v>2849</v>
      </c>
      <c r="CQ5" s="1538" t="s">
        <v>2887</v>
      </c>
      <c r="CR5" s="1538" t="s">
        <v>2848</v>
      </c>
      <c r="CS5" s="1540" t="s">
        <v>2849</v>
      </c>
      <c r="CT5" s="1538" t="s">
        <v>2887</v>
      </c>
      <c r="CU5" s="1538" t="s">
        <v>2848</v>
      </c>
      <c r="CV5" s="1540" t="s">
        <v>2849</v>
      </c>
      <c r="CW5" s="1538" t="s">
        <v>2887</v>
      </c>
      <c r="CX5" s="1538" t="s">
        <v>2848</v>
      </c>
      <c r="CY5" s="1540" t="s">
        <v>2849</v>
      </c>
      <c r="CZ5" s="1554" t="s">
        <v>2887</v>
      </c>
      <c r="DA5" s="1562" t="s">
        <v>3136</v>
      </c>
      <c r="DB5" s="1552" t="s">
        <v>2876</v>
      </c>
      <c r="DC5" s="1552" t="s">
        <v>2877</v>
      </c>
      <c r="DD5" s="1552" t="s">
        <v>2878</v>
      </c>
      <c r="DE5" s="1552" t="s">
        <v>2879</v>
      </c>
      <c r="DF5" s="1552" t="s">
        <v>2880</v>
      </c>
      <c r="DG5" s="1552" t="s">
        <v>2881</v>
      </c>
      <c r="DH5" s="1552" t="s">
        <v>2874</v>
      </c>
      <c r="DI5" s="1538" t="s">
        <v>2875</v>
      </c>
      <c r="DJ5" s="1562" t="s">
        <v>3136</v>
      </c>
      <c r="DK5" s="1538" t="s">
        <v>3172</v>
      </c>
      <c r="DL5" s="1538" t="s">
        <v>3918</v>
      </c>
      <c r="DM5" s="1538" t="s">
        <v>3919</v>
      </c>
      <c r="DN5" s="1538" t="s">
        <v>3920</v>
      </c>
      <c r="DO5" s="1538" t="s">
        <v>3172</v>
      </c>
      <c r="DP5" s="1538" t="s">
        <v>3918</v>
      </c>
      <c r="DQ5" s="1538" t="s">
        <v>3919</v>
      </c>
      <c r="DR5" s="1538" t="s">
        <v>3920</v>
      </c>
      <c r="DS5" s="1538" t="s">
        <v>3172</v>
      </c>
      <c r="DT5" s="1538" t="s">
        <v>3918</v>
      </c>
      <c r="DU5" s="1538" t="s">
        <v>3919</v>
      </c>
      <c r="DV5" s="1538" t="s">
        <v>3920</v>
      </c>
      <c r="DW5" s="1538" t="s">
        <v>3172</v>
      </c>
      <c r="DX5" s="1538" t="s">
        <v>3918</v>
      </c>
      <c r="DY5" s="1538" t="s">
        <v>3919</v>
      </c>
      <c r="DZ5" s="1538" t="s">
        <v>3920</v>
      </c>
      <c r="EA5" s="1538" t="s">
        <v>3172</v>
      </c>
      <c r="EB5" s="1538" t="s">
        <v>3918</v>
      </c>
      <c r="EC5" s="1538" t="s">
        <v>3919</v>
      </c>
      <c r="ED5" s="1538" t="s">
        <v>3920</v>
      </c>
      <c r="EE5" s="1551" t="s">
        <v>3136</v>
      </c>
      <c r="EF5" s="1538" t="s">
        <v>3868</v>
      </c>
      <c r="EG5" s="1538" t="s">
        <v>3868</v>
      </c>
      <c r="EH5" s="1538" t="s">
        <v>3868</v>
      </c>
      <c r="EI5" s="1538" t="s">
        <v>3868</v>
      </c>
      <c r="EJ5" s="1538" t="s">
        <v>3868</v>
      </c>
      <c r="EK5" s="1538" t="s">
        <v>3868</v>
      </c>
      <c r="EL5" s="1538" t="s">
        <v>3868</v>
      </c>
      <c r="EM5" s="1538" t="s">
        <v>3868</v>
      </c>
      <c r="EN5" s="1538" t="s">
        <v>3868</v>
      </c>
      <c r="EO5" s="1538" t="s">
        <v>3868</v>
      </c>
      <c r="EP5" s="1538" t="s">
        <v>3868</v>
      </c>
      <c r="EQ5" s="1538" t="s">
        <v>3868</v>
      </c>
      <c r="ER5" s="1538" t="s">
        <v>3196</v>
      </c>
      <c r="ES5" s="1538" t="s">
        <v>3197</v>
      </c>
      <c r="ET5" s="1538" t="s">
        <v>3198</v>
      </c>
      <c r="EU5" s="1538" t="s">
        <v>3199</v>
      </c>
      <c r="EV5" s="1538" t="s">
        <v>3184</v>
      </c>
      <c r="EW5" s="1538" t="s">
        <v>123</v>
      </c>
      <c r="EX5" s="1538" t="s">
        <v>3204</v>
      </c>
      <c r="EY5" s="1538" t="s">
        <v>3927</v>
      </c>
      <c r="EZ5" s="1538" t="s">
        <v>141</v>
      </c>
      <c r="FA5" s="1538" t="s">
        <v>3868</v>
      </c>
      <c r="FB5" s="1538" t="s">
        <v>141</v>
      </c>
      <c r="FC5" s="1538" t="s">
        <v>3868</v>
      </c>
      <c r="FD5" s="1538" t="s">
        <v>141</v>
      </c>
      <c r="FE5" s="1538" t="s">
        <v>3868</v>
      </c>
      <c r="FF5" s="1538" t="s">
        <v>141</v>
      </c>
      <c r="FG5" s="1538" t="s">
        <v>3868</v>
      </c>
      <c r="FH5" s="1538" t="s">
        <v>141</v>
      </c>
      <c r="FI5" s="1538" t="s">
        <v>3868</v>
      </c>
      <c r="FJ5" s="1538" t="s">
        <v>141</v>
      </c>
      <c r="FK5" s="1538" t="s">
        <v>3868</v>
      </c>
      <c r="FL5" s="1538" t="s">
        <v>141</v>
      </c>
      <c r="FM5" s="1554" t="s">
        <v>3868</v>
      </c>
      <c r="FN5" s="1538" t="s">
        <v>141</v>
      </c>
      <c r="FO5" s="1568" t="s">
        <v>3868</v>
      </c>
      <c r="FP5" s="1538" t="s">
        <v>3868</v>
      </c>
      <c r="FQ5" s="1538" t="s">
        <v>3868</v>
      </c>
      <c r="FR5" s="1538" t="s">
        <v>3868</v>
      </c>
      <c r="FS5" s="1538" t="s">
        <v>3868</v>
      </c>
      <c r="FT5" s="1538" t="s">
        <v>3196</v>
      </c>
      <c r="FU5" s="1538" t="s">
        <v>3197</v>
      </c>
      <c r="FV5" s="1538" t="s">
        <v>3198</v>
      </c>
      <c r="FW5" s="1538" t="s">
        <v>3199</v>
      </c>
      <c r="FX5" s="1538" t="s">
        <v>3184</v>
      </c>
      <c r="FY5" s="1538" t="s">
        <v>123</v>
      </c>
      <c r="FZ5" s="1538" t="s">
        <v>3204</v>
      </c>
      <c r="GA5" s="1538" t="s">
        <v>3927</v>
      </c>
      <c r="GB5" s="1538" t="s">
        <v>141</v>
      </c>
      <c r="GC5" s="1538" t="s">
        <v>3868</v>
      </c>
      <c r="GD5" s="1538" t="s">
        <v>141</v>
      </c>
      <c r="GE5" s="1538" t="s">
        <v>3868</v>
      </c>
      <c r="GF5" s="1538" t="s">
        <v>141</v>
      </c>
      <c r="GG5" s="1538" t="s">
        <v>3868</v>
      </c>
      <c r="GH5" s="1538" t="s">
        <v>141</v>
      </c>
      <c r="GI5" s="1538" t="s">
        <v>3868</v>
      </c>
      <c r="GJ5" s="1538" t="s">
        <v>141</v>
      </c>
      <c r="GK5" s="1538" t="s">
        <v>3868</v>
      </c>
      <c r="GL5" s="1538" t="s">
        <v>141</v>
      </c>
      <c r="GM5" s="1541" t="s">
        <v>3136</v>
      </c>
      <c r="GN5" s="1538" t="s">
        <v>141</v>
      </c>
    </row>
    <row r="6" spans="1:196" ht="30" customHeight="1" thickBot="1">
      <c r="B6" s="747" t="str">
        <f>はじめに!B6&amp;""</f>
        <v/>
      </c>
      <c r="C6" s="747" t="str">
        <f>計1!D14</f>
        <v>　</v>
      </c>
      <c r="D6" s="747">
        <f>計1!D28</f>
        <v>2026</v>
      </c>
      <c r="E6" s="747" t="str">
        <f>Q6&amp;R6&amp;S6&amp;T6&amp;U6</f>
        <v/>
      </c>
      <c r="F6" s="747" t="str">
        <f>計1!M2</f>
        <v/>
      </c>
      <c r="G6" s="747" t="str">
        <f>計1!D14</f>
        <v>　</v>
      </c>
      <c r="H6" s="763" t="str">
        <f>計1!S5</f>
        <v/>
      </c>
      <c r="I6" s="747" t="str">
        <f>計1!I7</f>
        <v>　</v>
      </c>
      <c r="J6" s="747" t="str">
        <f>計1!I8</f>
        <v>　</v>
      </c>
      <c r="K6" s="747" t="str">
        <f>計1!I9</f>
        <v>　</v>
      </c>
      <c r="L6" s="747" t="str">
        <f>計1!D14</f>
        <v>　</v>
      </c>
      <c r="M6" s="747" t="str">
        <f>計1!D15</f>
        <v>　</v>
      </c>
      <c r="N6" s="747" t="str">
        <f>計1!D16</f>
        <v>　</v>
      </c>
      <c r="O6" s="747" t="str">
        <f>計1!F17</f>
        <v>　</v>
      </c>
      <c r="P6" s="747" t="str">
        <f>計1!F18</f>
        <v>　</v>
      </c>
      <c r="Q6" s="747" t="str">
        <f>IF(計1!P7=TRUE,"1号","")</f>
        <v/>
      </c>
      <c r="R6" s="747" t="str">
        <f>IF(計1!P8=TRUE,"2号","")</f>
        <v/>
      </c>
      <c r="S6" s="747" t="str">
        <f>IF(計1!P9=TRUE,"3号","")</f>
        <v/>
      </c>
      <c r="T6" s="747" t="str">
        <f>IF(計1!P10=TRUE,"任意12号","")</f>
        <v/>
      </c>
      <c r="U6" s="747" t="str">
        <f>IF(計1!P11=TRUE,"任意3号","")</f>
        <v/>
      </c>
      <c r="V6" s="747">
        <f ca="1">計1!G23</f>
        <v>0</v>
      </c>
      <c r="W6" s="747" t="str">
        <f>計1!L23</f>
        <v>　</v>
      </c>
      <c r="X6" s="747" t="str">
        <f>計1!L24</f>
        <v>　</v>
      </c>
      <c r="Y6" s="747">
        <f>計1!G25</f>
        <v>0</v>
      </c>
      <c r="Z6" s="747">
        <f>計1!D28</f>
        <v>2026</v>
      </c>
      <c r="AA6" s="747">
        <f>計1!G28</f>
        <v>2027</v>
      </c>
      <c r="AB6" s="747" t="str">
        <f>計1!A31&amp;""</f>
        <v/>
      </c>
      <c r="AC6" s="747" t="str">
        <f>IF(計2!Q4=TRUE,"有","")</f>
        <v/>
      </c>
      <c r="AD6" s="747" t="str">
        <f>計2!E4</f>
        <v>　</v>
      </c>
      <c r="AE6" s="747" t="str">
        <f>IF(計2!Q5=TRUE,"有","")</f>
        <v/>
      </c>
      <c r="AF6" s="747" t="str">
        <f>計2!E5</f>
        <v>　</v>
      </c>
      <c r="AG6" s="747" t="str">
        <f>計2!E6</f>
        <v>　</v>
      </c>
      <c r="AH6" s="747" t="str">
        <f>計2!E7</f>
        <v>　</v>
      </c>
      <c r="AI6" s="747" t="str">
        <f>IF(計2!Q8=TRUE,"有","")</f>
        <v/>
      </c>
      <c r="AJ6" s="747" t="str">
        <f>計2!D8</f>
        <v>　</v>
      </c>
      <c r="AK6" s="747" t="str">
        <f>IF(Q6&amp;R6&amp;T6="","",計2!A14)</f>
        <v/>
      </c>
      <c r="AL6" s="747" t="str">
        <f>IF(Q6&amp;R6&amp;T6="","",計2!C13)</f>
        <v/>
      </c>
      <c r="AM6" s="747" t="str">
        <f>IF(Q6&amp;R6&amp;T6="","",計2!F13)</f>
        <v/>
      </c>
      <c r="AN6" s="747" t="str">
        <f>IF(Q6&amp;R6&amp;T6="","",計2!C14)</f>
        <v/>
      </c>
      <c r="AO6" s="747" t="str">
        <f>IF(Q6&amp;R6&amp;T6="","",計2!F14)</f>
        <v/>
      </c>
      <c r="AP6" s="747" t="str">
        <f>IF(Q6&amp;R6&amp;T6="","",計2!J13)</f>
        <v/>
      </c>
      <c r="AQ6" s="747" t="str">
        <f>IF(Q6&amp;R6&amp;T6="","",計2!M13)</f>
        <v/>
      </c>
      <c r="AR6" s="747" t="str">
        <f>IF(Q6&amp;R6&amp;T6="","",計2!N13)</f>
        <v/>
      </c>
      <c r="AS6" s="747" t="str">
        <f>IF(Q6&amp;R6&amp;T6="","",計2!A16)</f>
        <v/>
      </c>
      <c r="AT6" s="747" t="str">
        <f>IF(Q6&amp;R6&amp;T6="","",計2!C15&amp;"")</f>
        <v/>
      </c>
      <c r="AU6" s="747" t="str">
        <f>IF(Q6&amp;R6&amp;T6="","",計2!D17)</f>
        <v/>
      </c>
      <c r="AV6" s="747" t="str">
        <f>IF(Q6&amp;R6&amp;T6="","",計2!F15&amp;"")</f>
        <v/>
      </c>
      <c r="AW6" s="747" t="str">
        <f>IF(Q6&amp;R6&amp;T6="","",計2!G17)</f>
        <v/>
      </c>
      <c r="AX6" s="747" t="str">
        <f>IF(Q6&amp;R6&amp;T6="","",計2!J15&amp;"")</f>
        <v/>
      </c>
      <c r="AY6" s="747" t="str">
        <f>IF(Q6&amp;R6&amp;T6="","",計2!M15)</f>
        <v/>
      </c>
      <c r="AZ6" s="747" t="str">
        <f>IF(Q6&amp;R6&amp;T6="","",計2!K17)</f>
        <v/>
      </c>
      <c r="BA6" s="747" t="str">
        <f>IF(Q6&amp;R6&amp;T6="","",計2!N15)</f>
        <v/>
      </c>
      <c r="BB6" s="747" t="str">
        <f>IF(Q6&amp;R6&amp;T6="","",計2!R19)</f>
        <v/>
      </c>
      <c r="BC6" s="747" t="str">
        <f>IF(Q6&amp;R6&amp;T6="","",計2!C20)</f>
        <v/>
      </c>
      <c r="BD6" s="422" t="str">
        <f>IF(Q6&amp;R6&amp;T6="","",計2!C21)</f>
        <v/>
      </c>
      <c r="BE6" s="422" t="str">
        <f>IF(Q6&amp;R6&amp;T6="","",計2!C22)</f>
        <v/>
      </c>
      <c r="BF6" s="422" t="str">
        <f>IF(Q6&amp;R6&amp;T6="","",計2!F20)</f>
        <v/>
      </c>
      <c r="BG6" s="422" t="str">
        <f>IF(Q6&amp;R6&amp;T6="","",計2!F21)</f>
        <v/>
      </c>
      <c r="BH6" s="422" t="str">
        <f>IF(Q6&amp;R6&amp;T6="","",計2!F22)</f>
        <v/>
      </c>
      <c r="BI6" s="422" t="str">
        <f>IF(Q6&amp;R6&amp;T6="","",計2!J20)</f>
        <v/>
      </c>
      <c r="BJ6" s="422" t="str">
        <f>IF(Q6&amp;R6&amp;T6="","",計2!J21)</f>
        <v/>
      </c>
      <c r="BK6" s="422" t="str">
        <f>IF(Q6&amp;R6&amp;T6="","",計2!J22)</f>
        <v/>
      </c>
      <c r="BL6" s="747" t="str">
        <f>IF(S6&amp;U6="","",計2!A28)</f>
        <v/>
      </c>
      <c r="BM6" s="747" t="str">
        <f>IF(S6&amp;U6="","",計2!C27&amp;"")</f>
        <v/>
      </c>
      <c r="BN6" s="747" t="str">
        <f>IF(S6&amp;U6="","",計2!F27&amp;"")</f>
        <v/>
      </c>
      <c r="BO6" s="747" t="str">
        <f>IF(S6&amp;U6="","",計2!C28&amp;"")</f>
        <v/>
      </c>
      <c r="BP6" s="747" t="str">
        <f>IF(S6&amp;U6="","",計2!F28&amp;"")</f>
        <v/>
      </c>
      <c r="BQ6" s="747" t="str">
        <f>IF(S6&amp;U6="","",計2!J27&amp;"")</f>
        <v/>
      </c>
      <c r="BR6" s="747" t="str">
        <f>IF(S6&amp;U6="","",計2!M27)</f>
        <v/>
      </c>
      <c r="BS6" s="747" t="str">
        <f>IF(S6&amp;U6="","",計2!A30)</f>
        <v/>
      </c>
      <c r="BT6" s="747" t="str">
        <f>IF(S6&amp;U6="","",計2!C29)</f>
        <v/>
      </c>
      <c r="BU6" s="747" t="str">
        <f>IF(S6&amp;U6="","",計2!D31)</f>
        <v/>
      </c>
      <c r="BV6" s="747" t="str">
        <f>IF(S6&amp;U6="","",計2!F29)</f>
        <v/>
      </c>
      <c r="BW6" s="747" t="str">
        <f>IF(S6&amp;U6="","",計2!G31)</f>
        <v/>
      </c>
      <c r="BX6" s="747" t="str">
        <f>IF(S6&amp;U6="","",計2!J29&amp;"")</f>
        <v/>
      </c>
      <c r="BY6" s="747" t="str">
        <f>IF(S6&amp;U6="","",計2!M29)</f>
        <v/>
      </c>
      <c r="BZ6" s="747" t="str">
        <f>IF(S6&amp;U6="","",計2!K31)</f>
        <v/>
      </c>
      <c r="CA6" s="1555" t="str">
        <f>IF(S6&amp;U6="","",計2!R33)</f>
        <v/>
      </c>
      <c r="CB6" s="1555" t="str">
        <f>IF(S6&amp;U6="","",計2!C34)</f>
        <v/>
      </c>
      <c r="CC6" s="1555" t="str">
        <f>IF(S6&amp;U6="","",計2!C35)</f>
        <v/>
      </c>
      <c r="CD6" s="1555" t="str">
        <f>IF(S6&amp;U6="","",計2!C36)</f>
        <v/>
      </c>
      <c r="CE6" s="1555" t="str">
        <f>IF(S6&amp;U6="","",計2!F34)</f>
        <v/>
      </c>
      <c r="CF6" s="1555" t="str">
        <f>IF(S6&amp;U6="","",計2!F35)</f>
        <v/>
      </c>
      <c r="CG6" s="1555" t="str">
        <f>IF(S6&amp;U6="","",計2!F36)</f>
        <v/>
      </c>
      <c r="CH6" s="1555" t="str">
        <f>IF(S6&amp;U6="","",計2!J34)</f>
        <v/>
      </c>
      <c r="CI6" s="1555" t="str">
        <f>IF(S6&amp;U6="","",計2!J35)</f>
        <v/>
      </c>
      <c r="CJ6" s="1560" t="str">
        <f>IF(S6&amp;U6="","",計2!J36)</f>
        <v/>
      </c>
      <c r="CK6" s="747" t="str">
        <f>計3!Z5&amp;""</f>
        <v>有</v>
      </c>
      <c r="CL6" s="747" t="str">
        <f>計3!B7&amp;""</f>
        <v/>
      </c>
      <c r="CM6" s="747" t="str">
        <f>計3!I7&amp;""</f>
        <v/>
      </c>
      <c r="CN6" s="747" t="str">
        <f>計3!N7&amp;""</f>
        <v/>
      </c>
      <c r="CO6" s="747" t="str">
        <f>計3!B8&amp;""</f>
        <v/>
      </c>
      <c r="CP6" s="747" t="str">
        <f>計3!I8&amp;""</f>
        <v/>
      </c>
      <c r="CQ6" s="747" t="str">
        <f>計3!N8&amp;""</f>
        <v/>
      </c>
      <c r="CR6" s="747" t="str">
        <f>計3!B9&amp;""</f>
        <v/>
      </c>
      <c r="CS6" s="747" t="str">
        <f>計3!I9&amp;""</f>
        <v/>
      </c>
      <c r="CT6" s="747" t="str">
        <f>計3!N9&amp;""</f>
        <v/>
      </c>
      <c r="CU6" s="747" t="str">
        <f>計3!B10&amp;""</f>
        <v/>
      </c>
      <c r="CV6" s="747" t="str">
        <f>計3!I10&amp;""</f>
        <v/>
      </c>
      <c r="CW6" s="747" t="str">
        <f>計3!N10&amp;""</f>
        <v/>
      </c>
      <c r="CX6" s="747" t="str">
        <f>計3!B11&amp;""</f>
        <v/>
      </c>
      <c r="CY6" s="747" t="str">
        <f>計3!I11&amp;""</f>
        <v/>
      </c>
      <c r="CZ6" s="422" t="str">
        <f>計3!N11&amp;""</f>
        <v/>
      </c>
      <c r="DA6" s="747" t="str">
        <f>計3!Z19</f>
        <v>有</v>
      </c>
      <c r="DB6" s="747" t="str">
        <f>計3!C15&amp;""</f>
        <v/>
      </c>
      <c r="DC6" s="747" t="str">
        <f>計3!F15&amp;""</f>
        <v/>
      </c>
      <c r="DD6" s="747" t="str">
        <f>計3!C16&amp;""</f>
        <v/>
      </c>
      <c r="DE6" s="747" t="str">
        <f>計3!F16&amp;""</f>
        <v/>
      </c>
      <c r="DF6" s="747" t="str">
        <f>計3!C17&amp;""</f>
        <v/>
      </c>
      <c r="DG6" s="747" t="str">
        <f>計3!F17&amp;""</f>
        <v/>
      </c>
      <c r="DH6" s="747" t="str">
        <f>計3!Z20</f>
        <v>有</v>
      </c>
      <c r="DI6" s="747" t="str">
        <f>計3!C19&amp;""</f>
        <v/>
      </c>
      <c r="DJ6" s="747" t="str">
        <f>計3!Z22</f>
        <v>有</v>
      </c>
      <c r="DK6" s="766">
        <f>計3!D24</f>
        <v>0</v>
      </c>
      <c r="DL6" s="766">
        <f>計3!D25</f>
        <v>0</v>
      </c>
      <c r="DM6" s="766">
        <f>計3!D26</f>
        <v>0</v>
      </c>
      <c r="DN6" s="766">
        <f>計3!D27</f>
        <v>0</v>
      </c>
      <c r="DO6" s="766">
        <f>計3!G24</f>
        <v>0</v>
      </c>
      <c r="DP6" s="766">
        <f>計3!G25</f>
        <v>0</v>
      </c>
      <c r="DQ6" s="766">
        <f>計3!G26</f>
        <v>0</v>
      </c>
      <c r="DR6" s="766">
        <f>計3!G27</f>
        <v>0</v>
      </c>
      <c r="DS6" s="766">
        <f>計3!J24</f>
        <v>0</v>
      </c>
      <c r="DT6" s="766">
        <f>計3!J25</f>
        <v>0</v>
      </c>
      <c r="DU6" s="766">
        <f>計3!J26</f>
        <v>0</v>
      </c>
      <c r="DV6" s="766">
        <f>計3!J27</f>
        <v>0</v>
      </c>
      <c r="DW6" s="766">
        <f>計3!M24</f>
        <v>0</v>
      </c>
      <c r="DX6" s="766">
        <f>計3!M25</f>
        <v>0</v>
      </c>
      <c r="DY6" s="766">
        <f>計3!M26</f>
        <v>0</v>
      </c>
      <c r="DZ6" s="766">
        <f>計3!M27</f>
        <v>0</v>
      </c>
      <c r="EA6" s="766">
        <f>計3!P24</f>
        <v>0</v>
      </c>
      <c r="EB6" s="766">
        <f>計3!P25</f>
        <v>0</v>
      </c>
      <c r="EC6" s="766">
        <f>計3!P26</f>
        <v>0</v>
      </c>
      <c r="ED6" s="766">
        <f>計3!P27</f>
        <v>0</v>
      </c>
      <c r="EE6" s="747" t="e">
        <f>'計4-1(1・2号事業者用)'!T6</f>
        <v>#VALUE!</v>
      </c>
      <c r="EF6" s="747" t="str">
        <f>'計4-1(1・2号事業者用)'!T7</f>
        <v/>
      </c>
      <c r="EG6" s="747" t="str">
        <f>'計4-1(1・2号事業者用)'!T8</f>
        <v/>
      </c>
      <c r="EH6" s="747" t="str">
        <f>'計4-1(1・2号事業者用)'!T9</f>
        <v/>
      </c>
      <c r="EI6" s="747" t="str">
        <f>'計4-1(1・2号事業者用)'!T10</f>
        <v/>
      </c>
      <c r="EJ6" s="747" t="str">
        <f>'計4-1(1・2号事業者用)'!T11</f>
        <v/>
      </c>
      <c r="EK6" s="747" t="str">
        <f>'計4-1(1・2号事業者用)'!T12</f>
        <v/>
      </c>
      <c r="EL6" s="747" t="str">
        <f>'計4-1(1・2号事業者用)'!T13</f>
        <v/>
      </c>
      <c r="EM6" s="747" t="str">
        <f>'計4-1(1・2号事業者用)'!T14</f>
        <v/>
      </c>
      <c r="EN6" s="747" t="str">
        <f>'計4-1(1・2号事業者用)'!T15</f>
        <v/>
      </c>
      <c r="EO6" s="747" t="str">
        <f>'計4-1(1・2号事業者用)'!T16</f>
        <v/>
      </c>
      <c r="EP6" s="747" t="str">
        <f>'計4-1(1・2号事業者用)'!T17</f>
        <v/>
      </c>
      <c r="EQ6" s="747" t="str">
        <f>'計4-1(1・2号事業者用)'!T18</f>
        <v/>
      </c>
      <c r="ER6" s="747" t="b">
        <f>'計4-1(1・2号事業者用)'!S23</f>
        <v>0</v>
      </c>
      <c r="ES6" s="747" t="b">
        <f>'計4-1(1・2号事業者用)'!S24</f>
        <v>0</v>
      </c>
      <c r="ET6" s="747" t="b">
        <f>'計4-1(1・2号事業者用)'!S25</f>
        <v>0</v>
      </c>
      <c r="EU6" s="747" t="b">
        <f>'計4-1(1・2号事業者用)'!S26</f>
        <v>0</v>
      </c>
      <c r="EV6" s="747" t="b">
        <f>'計4-1(1・2号事業者用)'!S27</f>
        <v>0</v>
      </c>
      <c r="EW6" s="747" t="b">
        <f>'計4-1(1・2号事業者用)'!S28</f>
        <v>0</v>
      </c>
      <c r="EX6" s="747" t="b">
        <f>'計4-1(1・2号事業者用)'!S29</f>
        <v>0</v>
      </c>
      <c r="EY6" s="747" t="b">
        <f>'計4-1(1・2号事業者用)'!S30</f>
        <v>0</v>
      </c>
      <c r="EZ6" s="747">
        <f>'計4-1(1・2号事業者用)'!N23</f>
        <v>0</v>
      </c>
      <c r="FA6" s="747" t="str">
        <f>'計4-1(1・2号事業者用)'!T31</f>
        <v/>
      </c>
      <c r="FB6" s="747">
        <f>'計4-1(1・2号事業者用)'!N31</f>
        <v>0</v>
      </c>
      <c r="FC6" s="747" t="str">
        <f>'計4-1(1・2号事業者用)'!T35</f>
        <v/>
      </c>
      <c r="FD6" s="747">
        <f>'計4-1(1・2号事業者用)'!N35</f>
        <v>0</v>
      </c>
      <c r="FE6" s="747" t="str">
        <f>'計4-1(1・2号事業者用)'!T39</f>
        <v/>
      </c>
      <c r="FF6" s="747">
        <f>'計4-1(1・2号事業者用)'!N39</f>
        <v>0</v>
      </c>
      <c r="FG6" s="747" t="str">
        <f>'計4-1(1・2号事業者用)'!T43</f>
        <v/>
      </c>
      <c r="FH6" s="747">
        <f>'計4-1(1・2号事業者用)'!N43</f>
        <v>0</v>
      </c>
      <c r="FI6" s="747" t="str">
        <f>'計4-1(1・2号事業者用)'!T47</f>
        <v/>
      </c>
      <c r="FJ6" s="747">
        <f>'計4-1(1・2号事業者用)'!N47</f>
        <v>0</v>
      </c>
      <c r="FK6" s="747" t="str">
        <f>'計4-1(1・2号事業者用)'!T51</f>
        <v/>
      </c>
      <c r="FL6" s="747">
        <f>'計4-1(1・2号事業者用)'!N51</f>
        <v>0</v>
      </c>
      <c r="FM6" s="422" t="str">
        <f>'計4-1(1・2号事業者用)'!T55</f>
        <v/>
      </c>
      <c r="FN6" s="422">
        <f>'計4-1(1・2号事業者用)'!N55</f>
        <v>0</v>
      </c>
      <c r="FO6" s="747" t="str">
        <f>'計4-2（3号事業者用）'!T6</f>
        <v/>
      </c>
      <c r="FP6" s="747" t="str">
        <f>'計4-2（3号事業者用）'!T7</f>
        <v/>
      </c>
      <c r="FQ6" s="747" t="str">
        <f>'計4-2（3号事業者用）'!T8</f>
        <v/>
      </c>
      <c r="FR6" s="747" t="str">
        <f>'計4-2（3号事業者用）'!T9</f>
        <v/>
      </c>
      <c r="FS6" s="747" t="str">
        <f>'計4-2（3号事業者用）'!T10</f>
        <v/>
      </c>
      <c r="FT6" s="747" t="b">
        <f>'計4-2（3号事業者用）'!S15</f>
        <v>0</v>
      </c>
      <c r="FU6" s="747" t="b">
        <f>'計4-2（3号事業者用）'!S16</f>
        <v>0</v>
      </c>
      <c r="FV6" s="747" t="b">
        <f>'計4-2（3号事業者用）'!S17</f>
        <v>0</v>
      </c>
      <c r="FW6" s="747" t="b">
        <f>'計4-2（3号事業者用）'!S18</f>
        <v>0</v>
      </c>
      <c r="FX6" s="747" t="b">
        <f>'計4-2（3号事業者用）'!S19</f>
        <v>0</v>
      </c>
      <c r="FY6" s="747" t="b">
        <f>'計4-2（3号事業者用）'!S20</f>
        <v>0</v>
      </c>
      <c r="FZ6" s="747" t="b">
        <f>'計4-2（3号事業者用）'!S21</f>
        <v>0</v>
      </c>
      <c r="GA6" s="747" t="b">
        <f>'計4-2（3号事業者用）'!S22</f>
        <v>0</v>
      </c>
      <c r="GB6" s="747">
        <f>'計4-2（3号事業者用）'!N15</f>
        <v>0</v>
      </c>
      <c r="GC6" s="747" t="str">
        <f>'計4-2（3号事業者用）'!T23</f>
        <v/>
      </c>
      <c r="GD6" s="747">
        <f>'計4-2（3号事業者用）'!N23</f>
        <v>0</v>
      </c>
      <c r="GE6" s="747" t="str">
        <f>'計4-2（3号事業者用）'!T27</f>
        <v/>
      </c>
      <c r="GF6" s="747">
        <f>'計4-2（3号事業者用）'!N27</f>
        <v>0</v>
      </c>
      <c r="GG6" s="747" t="str">
        <f>'計4-2（3号事業者用）'!T31</f>
        <v/>
      </c>
      <c r="GH6" s="747">
        <f>'計4-2（3号事業者用）'!N31</f>
        <v>0</v>
      </c>
      <c r="GI6" s="747" t="str">
        <f>'計4-2（3号事業者用）'!T35</f>
        <v/>
      </c>
      <c r="GJ6" s="747">
        <f>'計4-2（3号事業者用）'!N35</f>
        <v>0</v>
      </c>
      <c r="GK6" s="747" t="str">
        <f>'計4-2（3号事業者用）'!T39</f>
        <v/>
      </c>
      <c r="GL6" s="747">
        <f>'計4-2（3号事業者用）'!N39</f>
        <v>0</v>
      </c>
      <c r="GM6" s="747" t="str">
        <f>'計4-2（3号事業者用）'!T43</f>
        <v/>
      </c>
      <c r="GN6" s="747">
        <f>'計4-2（3号事業者用）'!N43</f>
        <v>0</v>
      </c>
    </row>
  </sheetData>
  <mergeCells count="2">
    <mergeCell ref="AB3:AB5"/>
    <mergeCell ref="GM4:GN4"/>
  </mergeCells>
  <phoneticPr fontId="34"/>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3B350-A48C-4B79-B248-510245F6653C}">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o29</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AO</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29</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273" priority="7">
      <formula>ISERROR(B159)</formula>
    </cfRule>
  </conditionalFormatting>
  <conditionalFormatting sqref="B105:D105 H105:I124 L105:N124 S105:W130 B106:B130 H126:I130 L126:N130 B131:W131 B132:B140 B141:W142">
    <cfRule type="containsErrors" dxfId="272" priority="13">
      <formula>ISERROR(B105)</formula>
    </cfRule>
  </conditionalFormatting>
  <conditionalFormatting sqref="C126:C130">
    <cfRule type="containsErrors" dxfId="271" priority="11">
      <formula>ISERROR(C126)</formula>
    </cfRule>
  </conditionalFormatting>
  <conditionalFormatting sqref="C106:D124">
    <cfRule type="containsErrors" dxfId="270" priority="10">
      <formula>ISERROR(C106)</formula>
    </cfRule>
  </conditionalFormatting>
  <conditionalFormatting sqref="H125:R125">
    <cfRule type="containsErrors" dxfId="269" priority="12">
      <formula>ISERROR(H125)</formula>
    </cfRule>
  </conditionalFormatting>
  <conditionalFormatting sqref="I132:I140">
    <cfRule type="containsErrors" dxfId="268" priority="9">
      <formula>ISERROR(I132)</formula>
    </cfRule>
  </conditionalFormatting>
  <conditionalFormatting sqref="I155:I158">
    <cfRule type="containsErrors" dxfId="267" priority="8">
      <formula>ISERROR(I155)</formula>
    </cfRule>
  </conditionalFormatting>
  <conditionalFormatting sqref="M132:N140">
    <cfRule type="containsErrors" dxfId="266" priority="2">
      <formula>ISERROR(M132)</formula>
    </cfRule>
  </conditionalFormatting>
  <conditionalFormatting sqref="N87">
    <cfRule type="containsErrors" dxfId="265" priority="5">
      <formula>ISERROR(N87)</formula>
    </cfRule>
  </conditionalFormatting>
  <conditionalFormatting sqref="N89:N102">
    <cfRule type="containsErrors" dxfId="264" priority="4">
      <formula>ISERROR(N89)</formula>
    </cfRule>
  </conditionalFormatting>
  <conditionalFormatting sqref="S132:W140">
    <cfRule type="containsErrors" dxfId="263" priority="1">
      <formula>ISERROR(S132)</formula>
    </cfRule>
  </conditionalFormatting>
  <conditionalFormatting sqref="T20:W20">
    <cfRule type="containsErrors" dxfId="262" priority="14">
      <formula>ISERROR(T20)</formula>
    </cfRule>
  </conditionalFormatting>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2576E-6DDD-4FD3-B237-E4E95245A2B6}">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o30</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AP</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30</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261" priority="7">
      <formula>ISERROR(B159)</formula>
    </cfRule>
  </conditionalFormatting>
  <conditionalFormatting sqref="B105:D105 H105:I124 L105:N124 S105:W130 B106:B130 H126:I130 L126:N130 B131:W131 B132:B140 B141:W142">
    <cfRule type="containsErrors" dxfId="260" priority="13">
      <formula>ISERROR(B105)</formula>
    </cfRule>
  </conditionalFormatting>
  <conditionalFormatting sqref="C126:C130">
    <cfRule type="containsErrors" dxfId="259" priority="11">
      <formula>ISERROR(C126)</formula>
    </cfRule>
  </conditionalFormatting>
  <conditionalFormatting sqref="C106:D124">
    <cfRule type="containsErrors" dxfId="258" priority="10">
      <formula>ISERROR(C106)</formula>
    </cfRule>
  </conditionalFormatting>
  <conditionalFormatting sqref="H125:R125">
    <cfRule type="containsErrors" dxfId="257" priority="12">
      <formula>ISERROR(H125)</formula>
    </cfRule>
  </conditionalFormatting>
  <conditionalFormatting sqref="I132:I140">
    <cfRule type="containsErrors" dxfId="256" priority="9">
      <formula>ISERROR(I132)</formula>
    </cfRule>
  </conditionalFormatting>
  <conditionalFormatting sqref="I155:I158">
    <cfRule type="containsErrors" dxfId="255" priority="8">
      <formula>ISERROR(I155)</formula>
    </cfRule>
  </conditionalFormatting>
  <conditionalFormatting sqref="M132:N140">
    <cfRule type="containsErrors" dxfId="254" priority="2">
      <formula>ISERROR(M132)</formula>
    </cfRule>
  </conditionalFormatting>
  <conditionalFormatting sqref="N87">
    <cfRule type="containsErrors" dxfId="253" priority="5">
      <formula>ISERROR(N87)</formula>
    </cfRule>
  </conditionalFormatting>
  <conditionalFormatting sqref="N89:N102">
    <cfRule type="containsErrors" dxfId="252" priority="4">
      <formula>ISERROR(N89)</formula>
    </cfRule>
  </conditionalFormatting>
  <conditionalFormatting sqref="S132:W140">
    <cfRule type="containsErrors" dxfId="251" priority="1">
      <formula>ISERROR(S132)</formula>
    </cfRule>
  </conditionalFormatting>
  <conditionalFormatting sqref="T20:W20">
    <cfRule type="containsErrors" dxfId="250" priority="14">
      <formula>ISERROR(T20)</formula>
    </cfRule>
  </conditionalFormatting>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F9B66-711D-43C7-9D2D-7C2A4CA23DDC}">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o31</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AQ</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31</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249" priority="7">
      <formula>ISERROR(B159)</formula>
    </cfRule>
  </conditionalFormatting>
  <conditionalFormatting sqref="B105:D105 H105:I124 L105:N124 S105:W130 B106:B130 H126:I130 L126:N130 B131:W131 B132:B140 B141:W142">
    <cfRule type="containsErrors" dxfId="248" priority="13">
      <formula>ISERROR(B105)</formula>
    </cfRule>
  </conditionalFormatting>
  <conditionalFormatting sqref="C126:C130">
    <cfRule type="containsErrors" dxfId="247" priority="11">
      <formula>ISERROR(C126)</formula>
    </cfRule>
  </conditionalFormatting>
  <conditionalFormatting sqref="C106:D124">
    <cfRule type="containsErrors" dxfId="246" priority="10">
      <formula>ISERROR(C106)</formula>
    </cfRule>
  </conditionalFormatting>
  <conditionalFormatting sqref="H125:R125">
    <cfRule type="containsErrors" dxfId="245" priority="12">
      <formula>ISERROR(H125)</formula>
    </cfRule>
  </conditionalFormatting>
  <conditionalFormatting sqref="I132:I140">
    <cfRule type="containsErrors" dxfId="244" priority="9">
      <formula>ISERROR(I132)</formula>
    </cfRule>
  </conditionalFormatting>
  <conditionalFormatting sqref="I155:I158">
    <cfRule type="containsErrors" dxfId="243" priority="8">
      <formula>ISERROR(I155)</formula>
    </cfRule>
  </conditionalFormatting>
  <conditionalFormatting sqref="M132:N140">
    <cfRule type="containsErrors" dxfId="242" priority="2">
      <formula>ISERROR(M132)</formula>
    </cfRule>
  </conditionalFormatting>
  <conditionalFormatting sqref="N87">
    <cfRule type="containsErrors" dxfId="241" priority="5">
      <formula>ISERROR(N87)</formula>
    </cfRule>
  </conditionalFormatting>
  <conditionalFormatting sqref="N89:N102">
    <cfRule type="containsErrors" dxfId="240" priority="4">
      <formula>ISERROR(N89)</formula>
    </cfRule>
  </conditionalFormatting>
  <conditionalFormatting sqref="S132:W140">
    <cfRule type="containsErrors" dxfId="239" priority="1">
      <formula>ISERROR(S132)</formula>
    </cfRule>
  </conditionalFormatting>
  <conditionalFormatting sqref="T20:W20">
    <cfRule type="containsErrors" dxfId="238" priority="14">
      <formula>ISERROR(T20)</formula>
    </cfRule>
  </conditionalFormatting>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C91C7-127F-451B-9813-BA6515F56EA1}">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o32</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AR</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32</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237" priority="7">
      <formula>ISERROR(B159)</formula>
    </cfRule>
  </conditionalFormatting>
  <conditionalFormatting sqref="B105:D105 H105:I124 L105:N124 S105:W130 B106:B130 H126:I130 L126:N130 B131:W131 B132:B140 B141:W142">
    <cfRule type="containsErrors" dxfId="236" priority="13">
      <formula>ISERROR(B105)</formula>
    </cfRule>
  </conditionalFormatting>
  <conditionalFormatting sqref="C126:C130">
    <cfRule type="containsErrors" dxfId="235" priority="11">
      <formula>ISERROR(C126)</formula>
    </cfRule>
  </conditionalFormatting>
  <conditionalFormatting sqref="C106:D124">
    <cfRule type="containsErrors" dxfId="234" priority="10">
      <formula>ISERROR(C106)</formula>
    </cfRule>
  </conditionalFormatting>
  <conditionalFormatting sqref="H125:R125">
    <cfRule type="containsErrors" dxfId="233" priority="12">
      <formula>ISERROR(H125)</formula>
    </cfRule>
  </conditionalFormatting>
  <conditionalFormatting sqref="I132:I140">
    <cfRule type="containsErrors" dxfId="232" priority="9">
      <formula>ISERROR(I132)</formula>
    </cfRule>
  </conditionalFormatting>
  <conditionalFormatting sqref="I155:I158">
    <cfRule type="containsErrors" dxfId="231" priority="8">
      <formula>ISERROR(I155)</formula>
    </cfRule>
  </conditionalFormatting>
  <conditionalFormatting sqref="M132:N140">
    <cfRule type="containsErrors" dxfId="230" priority="2">
      <formula>ISERROR(M132)</formula>
    </cfRule>
  </conditionalFormatting>
  <conditionalFormatting sqref="N87">
    <cfRule type="containsErrors" dxfId="229" priority="5">
      <formula>ISERROR(N87)</formula>
    </cfRule>
  </conditionalFormatting>
  <conditionalFormatting sqref="N89:N102">
    <cfRule type="containsErrors" dxfId="228" priority="4">
      <formula>ISERROR(N89)</formula>
    </cfRule>
  </conditionalFormatting>
  <conditionalFormatting sqref="S132:W140">
    <cfRule type="containsErrors" dxfId="227" priority="1">
      <formula>ISERROR(S132)</formula>
    </cfRule>
  </conditionalFormatting>
  <conditionalFormatting sqref="T20:W20">
    <cfRule type="containsErrors" dxfId="226" priority="14">
      <formula>ISERROR(T20)</formula>
    </cfRule>
  </conditionalFormatting>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29C91-11D7-4554-9E62-70633F0BC045}">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o33</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AS</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33</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225" priority="7">
      <formula>ISERROR(B159)</formula>
    </cfRule>
  </conditionalFormatting>
  <conditionalFormatting sqref="B105:D105 H105:I124 L105:N124 S105:W130 B106:B130 H126:I130 L126:N130 B131:W131 B132:B140 B141:W142">
    <cfRule type="containsErrors" dxfId="224" priority="13">
      <formula>ISERROR(B105)</formula>
    </cfRule>
  </conditionalFormatting>
  <conditionalFormatting sqref="C126:C130">
    <cfRule type="containsErrors" dxfId="223" priority="11">
      <formula>ISERROR(C126)</formula>
    </cfRule>
  </conditionalFormatting>
  <conditionalFormatting sqref="C106:D124">
    <cfRule type="containsErrors" dxfId="222" priority="10">
      <formula>ISERROR(C106)</formula>
    </cfRule>
  </conditionalFormatting>
  <conditionalFormatting sqref="H125:R125">
    <cfRule type="containsErrors" dxfId="221" priority="12">
      <formula>ISERROR(H125)</formula>
    </cfRule>
  </conditionalFormatting>
  <conditionalFormatting sqref="I132:I140">
    <cfRule type="containsErrors" dxfId="220" priority="9">
      <formula>ISERROR(I132)</formula>
    </cfRule>
  </conditionalFormatting>
  <conditionalFormatting sqref="I155:I158">
    <cfRule type="containsErrors" dxfId="219" priority="8">
      <formula>ISERROR(I155)</formula>
    </cfRule>
  </conditionalFormatting>
  <conditionalFormatting sqref="M132:N140">
    <cfRule type="containsErrors" dxfId="218" priority="2">
      <formula>ISERROR(M132)</formula>
    </cfRule>
  </conditionalFormatting>
  <conditionalFormatting sqref="N87">
    <cfRule type="containsErrors" dxfId="217" priority="5">
      <formula>ISERROR(N87)</formula>
    </cfRule>
  </conditionalFormatting>
  <conditionalFormatting sqref="N89:N102">
    <cfRule type="containsErrors" dxfId="216" priority="4">
      <formula>ISERROR(N89)</formula>
    </cfRule>
  </conditionalFormatting>
  <conditionalFormatting sqref="S132:W140">
    <cfRule type="containsErrors" dxfId="215" priority="1">
      <formula>ISERROR(S132)</formula>
    </cfRule>
  </conditionalFormatting>
  <conditionalFormatting sqref="T20:W20">
    <cfRule type="containsErrors" dxfId="214" priority="14">
      <formula>ISERROR(T20)</formula>
    </cfRule>
  </conditionalFormatting>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42E2E-0CAA-4E3D-88DF-672FC016D96A}">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o34</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AT</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34</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213" priority="7">
      <formula>ISERROR(B159)</formula>
    </cfRule>
  </conditionalFormatting>
  <conditionalFormatting sqref="B105:D105 H105:I124 L105:N124 S105:W130 B106:B130 H126:I130 L126:N130 B131:W131 B132:B140 B141:W142">
    <cfRule type="containsErrors" dxfId="212" priority="13">
      <formula>ISERROR(B105)</formula>
    </cfRule>
  </conditionalFormatting>
  <conditionalFormatting sqref="C126:C130">
    <cfRule type="containsErrors" dxfId="211" priority="11">
      <formula>ISERROR(C126)</formula>
    </cfRule>
  </conditionalFormatting>
  <conditionalFormatting sqref="C106:D124">
    <cfRule type="containsErrors" dxfId="210" priority="10">
      <formula>ISERROR(C106)</formula>
    </cfRule>
  </conditionalFormatting>
  <conditionalFormatting sqref="H125:R125">
    <cfRule type="containsErrors" dxfId="209" priority="12">
      <formula>ISERROR(H125)</formula>
    </cfRule>
  </conditionalFormatting>
  <conditionalFormatting sqref="I132:I140">
    <cfRule type="containsErrors" dxfId="208" priority="9">
      <formula>ISERROR(I132)</formula>
    </cfRule>
  </conditionalFormatting>
  <conditionalFormatting sqref="I155:I158">
    <cfRule type="containsErrors" dxfId="207" priority="8">
      <formula>ISERROR(I155)</formula>
    </cfRule>
  </conditionalFormatting>
  <conditionalFormatting sqref="M132:N140">
    <cfRule type="containsErrors" dxfId="206" priority="2">
      <formula>ISERROR(M132)</formula>
    </cfRule>
  </conditionalFormatting>
  <conditionalFormatting sqref="N87">
    <cfRule type="containsErrors" dxfId="205" priority="5">
      <formula>ISERROR(N87)</formula>
    </cfRule>
  </conditionalFormatting>
  <conditionalFormatting sqref="N89:N102">
    <cfRule type="containsErrors" dxfId="204" priority="4">
      <formula>ISERROR(N89)</formula>
    </cfRule>
  </conditionalFormatting>
  <conditionalFormatting sqref="S132:W140">
    <cfRule type="containsErrors" dxfId="203" priority="1">
      <formula>ISERROR(S132)</formula>
    </cfRule>
  </conditionalFormatting>
  <conditionalFormatting sqref="T20:W20">
    <cfRule type="containsErrors" dxfId="202" priority="14">
      <formula>ISERROR(T20)</formula>
    </cfRule>
  </conditionalFormatting>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DCB6F-E098-44A4-8673-94A91F1418FB}">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o35</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AU</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35</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201" priority="7">
      <formula>ISERROR(B159)</formula>
    </cfRule>
  </conditionalFormatting>
  <conditionalFormatting sqref="B105:D105 H105:I124 L105:N124 S105:W130 B106:B130 H126:I130 L126:N130 B131:W131 B132:B140 B141:W142">
    <cfRule type="containsErrors" dxfId="200" priority="13">
      <formula>ISERROR(B105)</formula>
    </cfRule>
  </conditionalFormatting>
  <conditionalFormatting sqref="C126:C130">
    <cfRule type="containsErrors" dxfId="199" priority="11">
      <formula>ISERROR(C126)</formula>
    </cfRule>
  </conditionalFormatting>
  <conditionalFormatting sqref="C106:D124">
    <cfRule type="containsErrors" dxfId="198" priority="10">
      <formula>ISERROR(C106)</formula>
    </cfRule>
  </conditionalFormatting>
  <conditionalFormatting sqref="H125:R125">
    <cfRule type="containsErrors" dxfId="197" priority="12">
      <formula>ISERROR(H125)</formula>
    </cfRule>
  </conditionalFormatting>
  <conditionalFormatting sqref="I132:I140">
    <cfRule type="containsErrors" dxfId="196" priority="9">
      <formula>ISERROR(I132)</formula>
    </cfRule>
  </conditionalFormatting>
  <conditionalFormatting sqref="I155:I158">
    <cfRule type="containsErrors" dxfId="195" priority="8">
      <formula>ISERROR(I155)</formula>
    </cfRule>
  </conditionalFormatting>
  <conditionalFormatting sqref="M132:N140">
    <cfRule type="containsErrors" dxfId="194" priority="2">
      <formula>ISERROR(M132)</formula>
    </cfRule>
  </conditionalFormatting>
  <conditionalFormatting sqref="N87">
    <cfRule type="containsErrors" dxfId="193" priority="5">
      <formula>ISERROR(N87)</formula>
    </cfRule>
  </conditionalFormatting>
  <conditionalFormatting sqref="N89:N102">
    <cfRule type="containsErrors" dxfId="192" priority="4">
      <formula>ISERROR(N89)</formula>
    </cfRule>
  </conditionalFormatting>
  <conditionalFormatting sqref="S132:W140">
    <cfRule type="containsErrors" dxfId="191" priority="1">
      <formula>ISERROR(S132)</formula>
    </cfRule>
  </conditionalFormatting>
  <conditionalFormatting sqref="T20:W20">
    <cfRule type="containsErrors" dxfId="190" priority="14">
      <formula>ISERROR(T20)</formula>
    </cfRule>
  </conditionalFormatting>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B933B-80A2-4CD5-8987-91150E970882}">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o36</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AV</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36</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189" priority="7">
      <formula>ISERROR(B159)</formula>
    </cfRule>
  </conditionalFormatting>
  <conditionalFormatting sqref="B105:D105 H105:I124 L105:N124 S105:W130 B106:B130 H126:I130 L126:N130 B131:W131 B132:B140 B141:W142">
    <cfRule type="containsErrors" dxfId="188" priority="13">
      <formula>ISERROR(B105)</formula>
    </cfRule>
  </conditionalFormatting>
  <conditionalFormatting sqref="C126:C130">
    <cfRule type="containsErrors" dxfId="187" priority="11">
      <formula>ISERROR(C126)</formula>
    </cfRule>
  </conditionalFormatting>
  <conditionalFormatting sqref="C106:D124">
    <cfRule type="containsErrors" dxfId="186" priority="10">
      <formula>ISERROR(C106)</formula>
    </cfRule>
  </conditionalFormatting>
  <conditionalFormatting sqref="H125:R125">
    <cfRule type="containsErrors" dxfId="185" priority="12">
      <formula>ISERROR(H125)</formula>
    </cfRule>
  </conditionalFormatting>
  <conditionalFormatting sqref="I132:I140">
    <cfRule type="containsErrors" dxfId="184" priority="9">
      <formula>ISERROR(I132)</formula>
    </cfRule>
  </conditionalFormatting>
  <conditionalFormatting sqref="I155:I158">
    <cfRule type="containsErrors" dxfId="183" priority="8">
      <formula>ISERROR(I155)</formula>
    </cfRule>
  </conditionalFormatting>
  <conditionalFormatting sqref="M132:N140">
    <cfRule type="containsErrors" dxfId="182" priority="2">
      <formula>ISERROR(M132)</formula>
    </cfRule>
  </conditionalFormatting>
  <conditionalFormatting sqref="N87">
    <cfRule type="containsErrors" dxfId="181" priority="5">
      <formula>ISERROR(N87)</formula>
    </cfRule>
  </conditionalFormatting>
  <conditionalFormatting sqref="N89:N102">
    <cfRule type="containsErrors" dxfId="180" priority="4">
      <formula>ISERROR(N89)</formula>
    </cfRule>
  </conditionalFormatting>
  <conditionalFormatting sqref="S132:W140">
    <cfRule type="containsErrors" dxfId="179" priority="1">
      <formula>ISERROR(S132)</formula>
    </cfRule>
  </conditionalFormatting>
  <conditionalFormatting sqref="T20:W20">
    <cfRule type="containsErrors" dxfId="178" priority="14">
      <formula>ISERROR(T20)</formula>
    </cfRule>
  </conditionalFormatting>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C5B67-DED3-411E-96AC-5EEAD6EB1FE1}">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o37</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AW</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37</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177" priority="7">
      <formula>ISERROR(B159)</formula>
    </cfRule>
  </conditionalFormatting>
  <conditionalFormatting sqref="B105:D105 H105:I124 L105:N124 S105:W130 B106:B130 H126:I130 L126:N130 B131:W131 B132:B140 B141:W142">
    <cfRule type="containsErrors" dxfId="176" priority="13">
      <formula>ISERROR(B105)</formula>
    </cfRule>
  </conditionalFormatting>
  <conditionalFormatting sqref="C126:C130">
    <cfRule type="containsErrors" dxfId="175" priority="11">
      <formula>ISERROR(C126)</formula>
    </cfRule>
  </conditionalFormatting>
  <conditionalFormatting sqref="C106:D124">
    <cfRule type="containsErrors" dxfId="174" priority="10">
      <formula>ISERROR(C106)</formula>
    </cfRule>
  </conditionalFormatting>
  <conditionalFormatting sqref="H125:R125">
    <cfRule type="containsErrors" dxfId="173" priority="12">
      <formula>ISERROR(H125)</formula>
    </cfRule>
  </conditionalFormatting>
  <conditionalFormatting sqref="I132:I140">
    <cfRule type="containsErrors" dxfId="172" priority="9">
      <formula>ISERROR(I132)</formula>
    </cfRule>
  </conditionalFormatting>
  <conditionalFormatting sqref="I155:I158">
    <cfRule type="containsErrors" dxfId="171" priority="8">
      <formula>ISERROR(I155)</formula>
    </cfRule>
  </conditionalFormatting>
  <conditionalFormatting sqref="M132:N140">
    <cfRule type="containsErrors" dxfId="170" priority="2">
      <formula>ISERROR(M132)</formula>
    </cfRule>
  </conditionalFormatting>
  <conditionalFormatting sqref="N87">
    <cfRule type="containsErrors" dxfId="169" priority="5">
      <formula>ISERROR(N87)</formula>
    </cfRule>
  </conditionalFormatting>
  <conditionalFormatting sqref="N89:N102">
    <cfRule type="containsErrors" dxfId="168" priority="4">
      <formula>ISERROR(N89)</formula>
    </cfRule>
  </conditionalFormatting>
  <conditionalFormatting sqref="S132:W140">
    <cfRule type="containsErrors" dxfId="167" priority="1">
      <formula>ISERROR(S132)</formula>
    </cfRule>
  </conditionalFormatting>
  <conditionalFormatting sqref="T20:W20">
    <cfRule type="containsErrors" dxfId="166" priority="14">
      <formula>ISERROR(T20)</formula>
    </cfRule>
  </conditionalFormatting>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3AF1A-DD6A-4237-B892-8CFEE5CE6E55}">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o38</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AX</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38</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165" priority="7">
      <formula>ISERROR(B159)</formula>
    </cfRule>
  </conditionalFormatting>
  <conditionalFormatting sqref="B105:D105 H105:I124 L105:N124 S105:W130 B106:B130 H126:I130 L126:N130 B131:W131 B132:B140 B141:W142">
    <cfRule type="containsErrors" dxfId="164" priority="13">
      <formula>ISERROR(B105)</formula>
    </cfRule>
  </conditionalFormatting>
  <conditionalFormatting sqref="C126:C130">
    <cfRule type="containsErrors" dxfId="163" priority="11">
      <formula>ISERROR(C126)</formula>
    </cfRule>
  </conditionalFormatting>
  <conditionalFormatting sqref="C106:D124">
    <cfRule type="containsErrors" dxfId="162" priority="10">
      <formula>ISERROR(C106)</formula>
    </cfRule>
  </conditionalFormatting>
  <conditionalFormatting sqref="H125:R125">
    <cfRule type="containsErrors" dxfId="161" priority="12">
      <formula>ISERROR(H125)</formula>
    </cfRule>
  </conditionalFormatting>
  <conditionalFormatting sqref="I132:I140">
    <cfRule type="containsErrors" dxfId="160" priority="9">
      <formula>ISERROR(I132)</formula>
    </cfRule>
  </conditionalFormatting>
  <conditionalFormatting sqref="I155:I158">
    <cfRule type="containsErrors" dxfId="159" priority="8">
      <formula>ISERROR(I155)</formula>
    </cfRule>
  </conditionalFormatting>
  <conditionalFormatting sqref="M132:N140">
    <cfRule type="containsErrors" dxfId="158" priority="2">
      <formula>ISERROR(M132)</formula>
    </cfRule>
  </conditionalFormatting>
  <conditionalFormatting sqref="N87">
    <cfRule type="containsErrors" dxfId="157" priority="5">
      <formula>ISERROR(N87)</formula>
    </cfRule>
  </conditionalFormatting>
  <conditionalFormatting sqref="N89:N102">
    <cfRule type="containsErrors" dxfId="156" priority="4">
      <formula>ISERROR(N89)</formula>
    </cfRule>
  </conditionalFormatting>
  <conditionalFormatting sqref="S132:W140">
    <cfRule type="containsErrors" dxfId="155" priority="1">
      <formula>ISERROR(S132)</formula>
    </cfRule>
  </conditionalFormatting>
  <conditionalFormatting sqref="T20:W20">
    <cfRule type="containsErrors" dxfId="154" priority="14">
      <formula>ISERROR(T20)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2">
    <tabColor theme="0" tint="-0.499984740745262"/>
  </sheetPr>
  <dimension ref="A1:W45"/>
  <sheetViews>
    <sheetView workbookViewId="0"/>
  </sheetViews>
  <sheetFormatPr defaultRowHeight="13.5"/>
  <cols>
    <col min="5" max="5" width="14.125" bestFit="1" customWidth="1"/>
  </cols>
  <sheetData>
    <row r="1" spans="1:23" s="643" customFormat="1" ht="19.5" customHeight="1">
      <c r="B1" s="645" t="s">
        <v>2882</v>
      </c>
      <c r="E1" s="722"/>
      <c r="F1" s="719"/>
      <c r="G1" s="653"/>
      <c r="I1" s="723"/>
      <c r="J1" s="723"/>
      <c r="K1" s="724"/>
      <c r="L1" s="744"/>
      <c r="N1" s="745"/>
      <c r="O1" s="654"/>
      <c r="P1" s="655"/>
      <c r="Q1" s="719"/>
      <c r="R1" s="719"/>
      <c r="S1" s="654"/>
      <c r="T1" s="656"/>
      <c r="U1" s="655"/>
      <c r="V1" s="719"/>
      <c r="W1" s="746"/>
    </row>
    <row r="2" spans="1:23" s="643" customFormat="1" ht="15.75" customHeight="1">
      <c r="A2" s="648"/>
      <c r="B2" s="644"/>
      <c r="D2" s="720"/>
      <c r="E2" s="722"/>
      <c r="F2" s="648"/>
      <c r="G2" s="648">
        <v>19</v>
      </c>
      <c r="H2" s="648"/>
      <c r="I2" s="653"/>
      <c r="J2" s="648"/>
      <c r="K2" s="648"/>
      <c r="L2" s="648"/>
      <c r="M2" s="648"/>
      <c r="N2" s="648"/>
      <c r="O2" s="648"/>
      <c r="P2" s="648"/>
      <c r="Q2" s="648"/>
      <c r="R2" s="648"/>
      <c r="S2" s="648"/>
      <c r="T2" s="648"/>
      <c r="U2" s="648"/>
      <c r="V2" s="648"/>
      <c r="W2" s="648"/>
    </row>
    <row r="3" spans="1:23" s="643" customFormat="1" ht="21" customHeight="1">
      <c r="B3" s="644"/>
      <c r="C3" s="648"/>
      <c r="D3" s="721"/>
      <c r="E3" s="722"/>
      <c r="F3" s="719"/>
      <c r="G3" s="1571" t="s">
        <v>2856</v>
      </c>
      <c r="H3" s="725"/>
      <c r="I3" s="726"/>
      <c r="J3" s="726"/>
      <c r="K3" s="725"/>
      <c r="L3" s="725"/>
      <c r="M3" s="725"/>
      <c r="N3" s="1523" t="s">
        <v>2857</v>
      </c>
      <c r="O3" s="659"/>
      <c r="P3" s="663"/>
      <c r="Q3" s="658"/>
      <c r="R3" s="658"/>
      <c r="S3" s="659"/>
      <c r="T3" s="664"/>
      <c r="U3" s="663"/>
      <c r="V3" s="658"/>
      <c r="W3" s="1575"/>
    </row>
    <row r="4" spans="1:23" s="643" customFormat="1" ht="36" customHeight="1">
      <c r="B4" s="667" t="s">
        <v>2797</v>
      </c>
      <c r="C4" s="668"/>
      <c r="D4" s="668"/>
      <c r="E4" s="669"/>
      <c r="F4" s="668"/>
      <c r="G4" s="1572"/>
      <c r="H4" s="727"/>
      <c r="I4" s="728"/>
      <c r="J4" s="728"/>
      <c r="K4" s="727"/>
      <c r="L4" s="727"/>
      <c r="M4" s="727"/>
      <c r="N4" s="1574" t="s">
        <v>2809</v>
      </c>
      <c r="O4" s="680"/>
      <c r="P4" s="681"/>
      <c r="Q4" s="679"/>
      <c r="R4" s="682" t="s">
        <v>2810</v>
      </c>
      <c r="S4" s="680"/>
      <c r="T4" s="683"/>
      <c r="U4" s="681"/>
      <c r="V4" s="679"/>
      <c r="W4" s="1576"/>
    </row>
    <row r="5" spans="1:23" s="643" customFormat="1" ht="57.75" customHeight="1">
      <c r="B5" s="699" t="s">
        <v>357</v>
      </c>
      <c r="C5" s="700" t="s">
        <v>358</v>
      </c>
      <c r="D5" s="701" t="s">
        <v>2657</v>
      </c>
      <c r="E5" s="700" t="s">
        <v>2858</v>
      </c>
      <c r="F5" s="1570" t="s">
        <v>2855</v>
      </c>
      <c r="G5" s="1573" t="s">
        <v>2859</v>
      </c>
      <c r="H5" s="708" t="s">
        <v>2860</v>
      </c>
      <c r="I5" s="729" t="s">
        <v>2861</v>
      </c>
      <c r="J5" s="730" t="s">
        <v>2862</v>
      </c>
      <c r="K5" s="713" t="s">
        <v>2863</v>
      </c>
      <c r="L5" s="714" t="s">
        <v>2864</v>
      </c>
      <c r="M5" s="700" t="s">
        <v>2865</v>
      </c>
      <c r="N5" s="1579" t="s">
        <v>2839</v>
      </c>
      <c r="O5" s="1577" t="s">
        <v>2840</v>
      </c>
      <c r="P5" s="1577" t="s">
        <v>2842</v>
      </c>
      <c r="Q5" s="1577" t="s">
        <v>2700</v>
      </c>
      <c r="R5" s="1577" t="s">
        <v>2839</v>
      </c>
      <c r="S5" s="1577" t="s">
        <v>2843</v>
      </c>
      <c r="T5" s="1577" t="s">
        <v>2844</v>
      </c>
      <c r="U5" s="1577" t="s">
        <v>2842</v>
      </c>
      <c r="V5" s="1577" t="s">
        <v>2700</v>
      </c>
      <c r="W5" s="1578" t="s">
        <v>2847</v>
      </c>
    </row>
    <row r="6" spans="1:23">
      <c r="B6" s="23" t="str">
        <f>はじめに!$B$6&amp;""</f>
        <v/>
      </c>
      <c r="C6" s="23" t="str">
        <f>計1!$I$8</f>
        <v>　</v>
      </c>
      <c r="D6" s="23">
        <v>1</v>
      </c>
      <c r="E6" s="23" t="str">
        <f>CONCATENATE(B6,"_",F6,"_",D6)</f>
        <v>__1</v>
      </c>
      <c r="F6" s="23" t="str">
        <f>計1!M2</f>
        <v/>
      </c>
      <c r="G6" s="23" t="str">
        <f>計5!$D$5</f>
        <v>事業所名を入力1</v>
      </c>
      <c r="H6" s="23">
        <f>計5!$D$6</f>
        <v>0</v>
      </c>
      <c r="I6" s="429" t="str">
        <f>計5!$D$7&amp;""</f>
        <v/>
      </c>
      <c r="J6" s="429" t="str">
        <f ca="1">計5!J7</f>
        <v/>
      </c>
      <c r="K6" s="23" t="str">
        <f>計5!Q7&amp;""</f>
        <v/>
      </c>
      <c r="L6" s="23" t="str">
        <f>計5!D8&amp;""</f>
        <v/>
      </c>
      <c r="M6" s="23" t="str">
        <f>計5!J8&amp;""</f>
        <v/>
      </c>
      <c r="N6" s="23">
        <f>計5!$A$15</f>
        <v>2025</v>
      </c>
      <c r="O6" s="818" t="str">
        <f ca="1">計5!C14&amp;""</f>
        <v/>
      </c>
      <c r="P6" s="23" t="str">
        <f ca="1">計5!$I$14&amp;""</f>
        <v/>
      </c>
      <c r="Q6" s="23" t="str">
        <f>計5!M14&amp;""</f>
        <v>　</v>
      </c>
      <c r="R6" s="23">
        <f>計5!$A$17</f>
        <v>2027</v>
      </c>
      <c r="S6" s="23" t="str">
        <f>計5!$C$16&amp;""</f>
        <v/>
      </c>
      <c r="T6" s="23" t="str">
        <f ca="1">計5!$D$18&amp;""</f>
        <v/>
      </c>
      <c r="U6" s="23" t="str">
        <f>計5!$I$16&amp;""</f>
        <v/>
      </c>
      <c r="V6" s="23" t="str">
        <f>計5!M16&amp;""</f>
        <v/>
      </c>
      <c r="W6" s="23" t="str">
        <f ca="1">計5!$I$18&amp;""</f>
        <v/>
      </c>
    </row>
    <row r="7" spans="1:23">
      <c r="B7" s="23" t="str">
        <f>はじめに!$B$6&amp;""</f>
        <v/>
      </c>
      <c r="C7" s="23" t="str">
        <f>計1!$I$8</f>
        <v>　</v>
      </c>
      <c r="D7" s="23">
        <f>D6+1</f>
        <v>2</v>
      </c>
      <c r="E7" s="23" t="str">
        <f t="shared" ref="E7:E45" si="0">CONCATENATE(B7,"_",F7,"_",D7)</f>
        <v>__2</v>
      </c>
      <c r="F7" s="23" t="str">
        <f>$F$6</f>
        <v/>
      </c>
      <c r="G7" s="23" t="str">
        <f>計5!$D$24</f>
        <v>事業所名を入力2</v>
      </c>
      <c r="H7" s="23">
        <f>計5!$D$25</f>
        <v>0</v>
      </c>
      <c r="I7" s="23" t="str">
        <f>計5!$D$26&amp;""</f>
        <v/>
      </c>
      <c r="J7" s="23" t="str">
        <f ca="1">計5!$J$26</f>
        <v/>
      </c>
      <c r="K7" s="23" t="str">
        <f>計5!$Q$26&amp;""</f>
        <v/>
      </c>
      <c r="L7" s="23" t="str">
        <f>計5!$D$27&amp;""</f>
        <v/>
      </c>
      <c r="M7" s="23" t="str">
        <f>計5!$J$27&amp;""</f>
        <v/>
      </c>
      <c r="N7" s="23">
        <f>計5!$A$34</f>
        <v>2025</v>
      </c>
      <c r="O7" s="23" t="str">
        <f ca="1">計5!$C$33&amp;""</f>
        <v/>
      </c>
      <c r="P7" s="23" t="str">
        <f ca="1">計5!$I$33&amp;""</f>
        <v/>
      </c>
      <c r="Q7" s="23" t="str">
        <f>計5!$M$33&amp;""</f>
        <v>　</v>
      </c>
      <c r="R7" s="23">
        <f>計5!$A$36</f>
        <v>2027</v>
      </c>
      <c r="S7" s="23" t="str">
        <f>計5!$C$35&amp;""</f>
        <v/>
      </c>
      <c r="T7" s="23" t="str">
        <f ca="1">計5!$D$37&amp;""</f>
        <v/>
      </c>
      <c r="U7" s="23" t="str">
        <f>計5!$I$35&amp;""</f>
        <v/>
      </c>
      <c r="V7" s="23" t="str">
        <f>計5!$M$35&amp;""</f>
        <v/>
      </c>
      <c r="W7" s="23" t="str">
        <f ca="1">計5!$I$37&amp;""</f>
        <v/>
      </c>
    </row>
    <row r="8" spans="1:23">
      <c r="B8" s="23" t="str">
        <f>はじめに!$B$6&amp;""</f>
        <v/>
      </c>
      <c r="C8" s="23" t="str">
        <f>計1!$I$8</f>
        <v>　</v>
      </c>
      <c r="D8" s="23">
        <f t="shared" ref="D8:D45" si="1">D7+1</f>
        <v>3</v>
      </c>
      <c r="E8" s="23" t="str">
        <f t="shared" si="0"/>
        <v>__3</v>
      </c>
      <c r="F8" s="23" t="str">
        <f t="shared" ref="F8:F45" si="2">$F$6</f>
        <v/>
      </c>
      <c r="G8" s="23" t="str">
        <f>計5!$D$43</f>
        <v>事業所名を入力3</v>
      </c>
      <c r="H8" s="23">
        <f>計5!$D$44</f>
        <v>0</v>
      </c>
      <c r="I8" s="23" t="str">
        <f>計5!$D$45&amp;""</f>
        <v/>
      </c>
      <c r="J8" s="23" t="str">
        <f ca="1">計5!$J$45</f>
        <v/>
      </c>
      <c r="K8" s="23" t="str">
        <f>計5!$Q$45&amp;""</f>
        <v/>
      </c>
      <c r="L8" s="23" t="str">
        <f>計5!$D$46&amp;""</f>
        <v/>
      </c>
      <c r="M8" s="23" t="str">
        <f>計5!$J$46&amp;""</f>
        <v/>
      </c>
      <c r="N8" s="23">
        <f>計5!$A$53</f>
        <v>2025</v>
      </c>
      <c r="O8" s="23" t="str">
        <f ca="1">計5!$C$52&amp;""</f>
        <v/>
      </c>
      <c r="P8" s="23" t="str">
        <f ca="1">計5!$I$52&amp;""</f>
        <v/>
      </c>
      <c r="Q8" s="23" t="str">
        <f>計5!$M$52&amp;""</f>
        <v>　</v>
      </c>
      <c r="R8" s="23">
        <f>計5!$A$55</f>
        <v>2027</v>
      </c>
      <c r="S8" s="23" t="str">
        <f>計5!$C$54&amp;""</f>
        <v/>
      </c>
      <c r="T8" s="23" t="str">
        <f ca="1">計5!$D$56&amp;""</f>
        <v/>
      </c>
      <c r="U8" s="23" t="str">
        <f>計5!$I$54&amp;""</f>
        <v/>
      </c>
      <c r="V8" s="23" t="str">
        <f>計5!$M$54&amp;""</f>
        <v/>
      </c>
      <c r="W8" s="23" t="str">
        <f ca="1">計5!$I$56&amp;""</f>
        <v/>
      </c>
    </row>
    <row r="9" spans="1:23">
      <c r="B9" s="23" t="str">
        <f>はじめに!$B$6&amp;""</f>
        <v/>
      </c>
      <c r="C9" s="23" t="str">
        <f>計1!$I$8</f>
        <v>　</v>
      </c>
      <c r="D9" s="23">
        <f t="shared" si="1"/>
        <v>4</v>
      </c>
      <c r="E9" s="23" t="str">
        <f t="shared" si="0"/>
        <v>__4</v>
      </c>
      <c r="F9" s="23" t="str">
        <f t="shared" si="2"/>
        <v/>
      </c>
      <c r="G9" s="23" t="str">
        <f>計5!$D$62</f>
        <v>事業所名を入力4</v>
      </c>
      <c r="H9" s="23">
        <f>計5!$D$63</f>
        <v>0</v>
      </c>
      <c r="I9" s="23" t="str">
        <f>計5!$D$64&amp;""</f>
        <v/>
      </c>
      <c r="J9" s="23" t="str">
        <f ca="1">計5!$J$64</f>
        <v/>
      </c>
      <c r="K9" s="23" t="str">
        <f>計5!$Q$64&amp;""</f>
        <v/>
      </c>
      <c r="L9" s="23" t="str">
        <f>計5!$D$65&amp;""</f>
        <v/>
      </c>
      <c r="M9" s="23" t="str">
        <f>計5!$J$65&amp;""</f>
        <v/>
      </c>
      <c r="N9" s="23">
        <f>計5!$A$72</f>
        <v>2025</v>
      </c>
      <c r="O9" s="23" t="str">
        <f ca="1">計5!$C$71&amp;""</f>
        <v/>
      </c>
      <c r="P9" s="23" t="str">
        <f ca="1">計5!$I$71&amp;""</f>
        <v/>
      </c>
      <c r="Q9" s="23" t="str">
        <f>計5!$M$71&amp;""</f>
        <v>　</v>
      </c>
      <c r="R9" s="23">
        <f>計5!$A$74</f>
        <v>2027</v>
      </c>
      <c r="S9" s="23" t="str">
        <f>計5!$C$73&amp;""</f>
        <v/>
      </c>
      <c r="T9" s="23" t="str">
        <f ca="1">計5!$D$75&amp;""</f>
        <v/>
      </c>
      <c r="U9" s="23" t="str">
        <f>計5!$I$73&amp;""</f>
        <v/>
      </c>
      <c r="V9" s="23" t="str">
        <f>計5!$M$73&amp;""</f>
        <v/>
      </c>
      <c r="W9" s="23" t="str">
        <f ca="1">計5!$I$75&amp;""</f>
        <v/>
      </c>
    </row>
    <row r="10" spans="1:23">
      <c r="B10" s="23" t="str">
        <f>はじめに!$B$6&amp;""</f>
        <v/>
      </c>
      <c r="C10" s="23" t="str">
        <f>計1!$I$8</f>
        <v>　</v>
      </c>
      <c r="D10" s="23">
        <f t="shared" si="1"/>
        <v>5</v>
      </c>
      <c r="E10" s="23" t="str">
        <f t="shared" si="0"/>
        <v>__5</v>
      </c>
      <c r="F10" s="23" t="str">
        <f t="shared" si="2"/>
        <v/>
      </c>
      <c r="G10" s="23" t="str">
        <f>計5!$D$81</f>
        <v>事業所名を入力5</v>
      </c>
      <c r="H10" s="23">
        <f>計5!$D$82</f>
        <v>0</v>
      </c>
      <c r="I10" s="23" t="str">
        <f>計5!$D$83&amp;""</f>
        <v/>
      </c>
      <c r="J10" s="23" t="str">
        <f ca="1">計5!$J$83</f>
        <v/>
      </c>
      <c r="K10" s="23" t="str">
        <f>計5!$Q$83&amp;""</f>
        <v/>
      </c>
      <c r="L10" s="23" t="str">
        <f>計5!$D$84&amp;""</f>
        <v/>
      </c>
      <c r="M10" s="23" t="str">
        <f>計5!$J$84&amp;""</f>
        <v/>
      </c>
      <c r="N10" s="23">
        <f>計5!$A$91</f>
        <v>2025</v>
      </c>
      <c r="O10" s="23" t="str">
        <f ca="1">計5!$C$90&amp;""</f>
        <v/>
      </c>
      <c r="P10" s="23" t="str">
        <f ca="1">計5!$I$90&amp;""</f>
        <v/>
      </c>
      <c r="Q10" s="23" t="str">
        <f>計5!$M$90&amp;""</f>
        <v>　</v>
      </c>
      <c r="R10" s="23">
        <f>計5!$A$93</f>
        <v>2027</v>
      </c>
      <c r="S10" s="23" t="str">
        <f>計5!$C$92&amp;""</f>
        <v/>
      </c>
      <c r="T10" s="23" t="str">
        <f ca="1">計5!$D$94&amp;""</f>
        <v/>
      </c>
      <c r="U10" s="23" t="str">
        <f>計5!$I$92&amp;""</f>
        <v/>
      </c>
      <c r="V10" s="23" t="str">
        <f>計5!$M$92&amp;""</f>
        <v/>
      </c>
      <c r="W10" s="23" t="str">
        <f ca="1">計5!$I$94&amp;""</f>
        <v/>
      </c>
    </row>
    <row r="11" spans="1:23">
      <c r="B11" s="23" t="str">
        <f>はじめに!$B$6&amp;""</f>
        <v/>
      </c>
      <c r="C11" s="23" t="str">
        <f>計1!$I$8</f>
        <v>　</v>
      </c>
      <c r="D11" s="23">
        <f t="shared" si="1"/>
        <v>6</v>
      </c>
      <c r="E11" s="23" t="str">
        <f t="shared" si="0"/>
        <v>__6</v>
      </c>
      <c r="F11" s="23" t="str">
        <f t="shared" si="2"/>
        <v/>
      </c>
      <c r="G11" s="23" t="str">
        <f>計5!$D$100</f>
        <v>事業所名を入力6</v>
      </c>
      <c r="H11" s="23">
        <f>計5!$D$101</f>
        <v>0</v>
      </c>
      <c r="I11" s="23" t="str">
        <f>計5!$D$102&amp;""</f>
        <v/>
      </c>
      <c r="J11" s="23" t="str">
        <f ca="1">計5!$J$102</f>
        <v/>
      </c>
      <c r="K11" s="23" t="str">
        <f>計5!$Q$102&amp;""</f>
        <v/>
      </c>
      <c r="L11" s="23" t="str">
        <f>計5!$D$103&amp;""</f>
        <v/>
      </c>
      <c r="M11" s="23" t="str">
        <f>計5!$J$103&amp;""</f>
        <v/>
      </c>
      <c r="N11" s="23">
        <f>計5!$A$110</f>
        <v>2025</v>
      </c>
      <c r="O11" s="23" t="str">
        <f ca="1">計5!$C$109&amp;""</f>
        <v/>
      </c>
      <c r="P11" s="23" t="str">
        <f ca="1">計5!$I$109&amp;""</f>
        <v/>
      </c>
      <c r="Q11" s="23" t="str">
        <f>計5!$M$109&amp;""</f>
        <v>　</v>
      </c>
      <c r="R11" s="23">
        <f>計5!$A$112</f>
        <v>2027</v>
      </c>
      <c r="S11" s="23" t="str">
        <f>計5!$C$111&amp;""</f>
        <v/>
      </c>
      <c r="T11" s="23" t="str">
        <f ca="1">計5!$D$113&amp;""</f>
        <v/>
      </c>
      <c r="U11" s="23" t="str">
        <f>計5!$I$111&amp;""</f>
        <v/>
      </c>
      <c r="V11" s="23" t="str">
        <f>計5!$M$111&amp;""</f>
        <v/>
      </c>
      <c r="W11" s="23" t="str">
        <f ca="1">計5!$I$113&amp;""</f>
        <v/>
      </c>
    </row>
    <row r="12" spans="1:23">
      <c r="B12" s="23" t="str">
        <f>はじめに!$B$6&amp;""</f>
        <v/>
      </c>
      <c r="C12" s="23" t="str">
        <f>計1!$I$8</f>
        <v>　</v>
      </c>
      <c r="D12" s="23">
        <f t="shared" si="1"/>
        <v>7</v>
      </c>
      <c r="E12" s="23" t="str">
        <f t="shared" si="0"/>
        <v>__7</v>
      </c>
      <c r="F12" s="23" t="str">
        <f t="shared" si="2"/>
        <v/>
      </c>
      <c r="G12" s="23" t="str">
        <f>計5!$D$119</f>
        <v>事業所名を入力7</v>
      </c>
      <c r="H12" s="23">
        <f>計5!$D$120</f>
        <v>0</v>
      </c>
      <c r="I12" s="23" t="str">
        <f>計5!$D$121&amp;""</f>
        <v/>
      </c>
      <c r="J12" s="23" t="str">
        <f ca="1">計5!$J$121</f>
        <v/>
      </c>
      <c r="K12" s="23" t="str">
        <f>計5!$Q$121&amp;""</f>
        <v/>
      </c>
      <c r="L12" s="23" t="str">
        <f>計5!$D$122&amp;""</f>
        <v/>
      </c>
      <c r="M12" s="23" t="str">
        <f>計5!$J$122&amp;""</f>
        <v/>
      </c>
      <c r="N12" s="23">
        <f>計5!$A$129</f>
        <v>2025</v>
      </c>
      <c r="O12" s="23" t="str">
        <f ca="1">計5!$C$128&amp;""</f>
        <v/>
      </c>
      <c r="P12" s="23" t="str">
        <f ca="1">計5!$I$128&amp;""</f>
        <v/>
      </c>
      <c r="Q12" s="23" t="str">
        <f>計5!$M$128&amp;""</f>
        <v>　</v>
      </c>
      <c r="R12" s="23">
        <f>計5!$A$131</f>
        <v>2027</v>
      </c>
      <c r="S12" s="23" t="str">
        <f>計5!$C$130&amp;""</f>
        <v/>
      </c>
      <c r="T12" s="23" t="str">
        <f ca="1">計5!$D$132&amp;""</f>
        <v/>
      </c>
      <c r="U12" s="23" t="str">
        <f>計5!$I$130&amp;""</f>
        <v/>
      </c>
      <c r="V12" s="23" t="str">
        <f>計5!$M$130&amp;""</f>
        <v/>
      </c>
      <c r="W12" s="23" t="str">
        <f ca="1">計5!$I$132&amp;""</f>
        <v/>
      </c>
    </row>
    <row r="13" spans="1:23">
      <c r="B13" s="23" t="str">
        <f>はじめに!$B$6&amp;""</f>
        <v/>
      </c>
      <c r="C13" s="23" t="str">
        <f>計1!$I$8</f>
        <v>　</v>
      </c>
      <c r="D13" s="23">
        <f t="shared" si="1"/>
        <v>8</v>
      </c>
      <c r="E13" s="23" t="str">
        <f t="shared" si="0"/>
        <v>__8</v>
      </c>
      <c r="F13" s="23" t="str">
        <f t="shared" si="2"/>
        <v/>
      </c>
      <c r="G13" s="23" t="str">
        <f>計5!$D$138</f>
        <v>事業所名を入力8</v>
      </c>
      <c r="H13" s="23">
        <f>計5!$D$139</f>
        <v>0</v>
      </c>
      <c r="I13" s="23" t="str">
        <f>計5!$D$140&amp;""</f>
        <v/>
      </c>
      <c r="J13" s="23" t="str">
        <f ca="1">計5!$J$140</f>
        <v/>
      </c>
      <c r="K13" s="23" t="str">
        <f>計5!$Q$140&amp;""</f>
        <v/>
      </c>
      <c r="L13" s="23" t="str">
        <f>計5!$D$141&amp;""</f>
        <v/>
      </c>
      <c r="M13" s="23" t="str">
        <f>計5!$J$141&amp;""</f>
        <v/>
      </c>
      <c r="N13" s="23">
        <f>計5!$A$148</f>
        <v>2025</v>
      </c>
      <c r="O13" s="23" t="str">
        <f ca="1">計5!$C$147&amp;""</f>
        <v/>
      </c>
      <c r="P13" s="23" t="str">
        <f ca="1">計5!$I$147&amp;""</f>
        <v/>
      </c>
      <c r="Q13" s="23" t="str">
        <f>計5!$M$147&amp;""</f>
        <v>　</v>
      </c>
      <c r="R13" s="23">
        <f>計5!$A$150</f>
        <v>2027</v>
      </c>
      <c r="S13" s="23" t="str">
        <f>計5!$C$149&amp;""</f>
        <v/>
      </c>
      <c r="T13" s="23" t="str">
        <f ca="1">計5!$D$151&amp;""</f>
        <v/>
      </c>
      <c r="U13" s="23" t="str">
        <f>計5!$I$149&amp;""</f>
        <v/>
      </c>
      <c r="V13" s="23" t="str">
        <f>計5!$M$149&amp;""</f>
        <v/>
      </c>
      <c r="W13" s="23" t="str">
        <f ca="1">計5!$I$151&amp;""</f>
        <v/>
      </c>
    </row>
    <row r="14" spans="1:23">
      <c r="B14" s="23" t="str">
        <f>はじめに!$B$6&amp;""</f>
        <v/>
      </c>
      <c r="C14" s="23" t="str">
        <f>計1!$I$8</f>
        <v>　</v>
      </c>
      <c r="D14" s="23">
        <f t="shared" si="1"/>
        <v>9</v>
      </c>
      <c r="E14" s="23" t="str">
        <f t="shared" si="0"/>
        <v>__9</v>
      </c>
      <c r="F14" s="23" t="str">
        <f t="shared" si="2"/>
        <v/>
      </c>
      <c r="G14" s="23" t="str">
        <f>計5!$D$157</f>
        <v>事業所名を入力9</v>
      </c>
      <c r="H14" s="23">
        <f>計5!$D$158</f>
        <v>0</v>
      </c>
      <c r="I14" s="23" t="str">
        <f>計5!$D$159&amp;""</f>
        <v/>
      </c>
      <c r="J14" s="23" t="str">
        <f ca="1">計5!$J$159</f>
        <v/>
      </c>
      <c r="K14" s="23" t="str">
        <f>計5!$Q$159&amp;""</f>
        <v/>
      </c>
      <c r="L14" s="23" t="str">
        <f>計5!$D$160&amp;""</f>
        <v/>
      </c>
      <c r="M14" s="23" t="str">
        <f>計5!$J$160&amp;""</f>
        <v/>
      </c>
      <c r="N14" s="23">
        <f>計5!$A$167</f>
        <v>2025</v>
      </c>
      <c r="O14" s="23" t="str">
        <f ca="1">計5!$C$166&amp;""</f>
        <v/>
      </c>
      <c r="P14" s="23" t="str">
        <f ca="1">計5!$I$166&amp;""</f>
        <v/>
      </c>
      <c r="Q14" s="23" t="str">
        <f>計5!$M$166&amp;""</f>
        <v>　</v>
      </c>
      <c r="R14" s="23">
        <f>計5!$A$169</f>
        <v>2027</v>
      </c>
      <c r="S14" s="23" t="str">
        <f>計5!$C$168&amp;""</f>
        <v/>
      </c>
      <c r="T14" s="23" t="str">
        <f ca="1">計5!$D$170&amp;""</f>
        <v/>
      </c>
      <c r="U14" s="23" t="str">
        <f>計5!$I$168&amp;""</f>
        <v/>
      </c>
      <c r="V14" s="23" t="str">
        <f>計5!$M$168&amp;""</f>
        <v/>
      </c>
      <c r="W14" s="23" t="str">
        <f ca="1">計5!$I$170&amp;""</f>
        <v/>
      </c>
    </row>
    <row r="15" spans="1:23">
      <c r="B15" s="23" t="str">
        <f>はじめに!$B$6&amp;""</f>
        <v/>
      </c>
      <c r="C15" s="23" t="str">
        <f>計1!$I$8</f>
        <v>　</v>
      </c>
      <c r="D15" s="23">
        <f t="shared" si="1"/>
        <v>10</v>
      </c>
      <c r="E15" s="23" t="str">
        <f t="shared" si="0"/>
        <v>__10</v>
      </c>
      <c r="F15" s="23" t="str">
        <f t="shared" si="2"/>
        <v/>
      </c>
      <c r="G15" s="23" t="str">
        <f>計5!$D$176</f>
        <v>事業所名を入力10</v>
      </c>
      <c r="H15" s="23">
        <f>計5!$D$177</f>
        <v>0</v>
      </c>
      <c r="I15" s="23" t="str">
        <f>計5!$D$178&amp;""</f>
        <v/>
      </c>
      <c r="J15" s="23" t="str">
        <f ca="1">計5!$J$178</f>
        <v/>
      </c>
      <c r="K15" s="23" t="str">
        <f>計5!$Q$178&amp;""</f>
        <v/>
      </c>
      <c r="L15" s="23" t="str">
        <f>計5!$D$179&amp;""</f>
        <v/>
      </c>
      <c r="M15" s="23" t="str">
        <f>計5!$J$179&amp;""</f>
        <v/>
      </c>
      <c r="N15" s="23">
        <f>計5!$A$186</f>
        <v>2025</v>
      </c>
      <c r="O15" s="23" t="str">
        <f ca="1">計5!$C$185&amp;""</f>
        <v/>
      </c>
      <c r="P15" s="23" t="str">
        <f ca="1">計5!$I$185&amp;""</f>
        <v/>
      </c>
      <c r="Q15" s="23" t="str">
        <f>計5!$M$185&amp;""</f>
        <v>　</v>
      </c>
      <c r="R15" s="23">
        <f>計5!$A$188</f>
        <v>2027</v>
      </c>
      <c r="S15" s="23" t="str">
        <f>計5!$C$187&amp;""</f>
        <v/>
      </c>
      <c r="T15" s="23" t="str">
        <f ca="1">計5!$D$189&amp;""</f>
        <v/>
      </c>
      <c r="U15" s="23" t="str">
        <f>計5!$I$187&amp;""</f>
        <v/>
      </c>
      <c r="V15" s="23" t="str">
        <f>計5!$M$187&amp;""</f>
        <v/>
      </c>
      <c r="W15" s="23" t="str">
        <f ca="1">計5!$I$189&amp;""</f>
        <v/>
      </c>
    </row>
    <row r="16" spans="1:23">
      <c r="B16" s="23" t="str">
        <f>はじめに!$B$6&amp;""</f>
        <v/>
      </c>
      <c r="C16" s="23" t="str">
        <f>計1!$I$8</f>
        <v>　</v>
      </c>
      <c r="D16" s="23">
        <f t="shared" si="1"/>
        <v>11</v>
      </c>
      <c r="E16" s="23" t="str">
        <f t="shared" si="0"/>
        <v>__11</v>
      </c>
      <c r="F16" s="23" t="str">
        <f t="shared" si="2"/>
        <v/>
      </c>
      <c r="G16" s="23" t="str">
        <f>計5!$D$195</f>
        <v>事業所名を入力11</v>
      </c>
      <c r="H16" s="23">
        <f>計5!$D$196</f>
        <v>0</v>
      </c>
      <c r="I16" s="23" t="str">
        <f>計5!$D$197&amp;""</f>
        <v/>
      </c>
      <c r="J16" s="23" t="str">
        <f ca="1">計5!$J$197</f>
        <v/>
      </c>
      <c r="K16" s="23" t="str">
        <f>計5!$Q$197&amp;""</f>
        <v/>
      </c>
      <c r="L16" s="23" t="str">
        <f>計5!$D$198&amp;""</f>
        <v/>
      </c>
      <c r="M16" s="23" t="str">
        <f>計5!$J$198&amp;""</f>
        <v/>
      </c>
      <c r="N16" s="23">
        <f>計5!$A$205</f>
        <v>2025</v>
      </c>
      <c r="O16" s="23" t="str">
        <f ca="1">計5!$C$204&amp;""</f>
        <v/>
      </c>
      <c r="P16" s="23" t="str">
        <f ca="1">計5!$I$204&amp;""</f>
        <v/>
      </c>
      <c r="Q16" s="23" t="str">
        <f>計5!$M$204&amp;""</f>
        <v>　</v>
      </c>
      <c r="R16" s="23">
        <f>計5!$A$207</f>
        <v>2027</v>
      </c>
      <c r="S16" s="23" t="str">
        <f>計5!$C$206&amp;""</f>
        <v/>
      </c>
      <c r="T16" s="23" t="str">
        <f ca="1">計5!$D$208&amp;""</f>
        <v/>
      </c>
      <c r="U16" s="23" t="str">
        <f>計5!$I$206&amp;""</f>
        <v/>
      </c>
      <c r="V16" s="23" t="str">
        <f>計5!$M$206&amp;""</f>
        <v/>
      </c>
      <c r="W16" s="23" t="str">
        <f ca="1">計5!$I$208&amp;""</f>
        <v/>
      </c>
    </row>
    <row r="17" spans="2:23">
      <c r="B17" s="23" t="str">
        <f>はじめに!$B$6&amp;""</f>
        <v/>
      </c>
      <c r="C17" s="23" t="str">
        <f>計1!$I$8</f>
        <v>　</v>
      </c>
      <c r="D17" s="23">
        <f t="shared" si="1"/>
        <v>12</v>
      </c>
      <c r="E17" s="23" t="str">
        <f t="shared" si="0"/>
        <v>__12</v>
      </c>
      <c r="F17" s="23" t="str">
        <f t="shared" si="2"/>
        <v/>
      </c>
      <c r="G17" s="23" t="str">
        <f>計5!$D$214</f>
        <v>事業所名を入力12</v>
      </c>
      <c r="H17" s="23">
        <f>計5!$D$215</f>
        <v>0</v>
      </c>
      <c r="I17" s="23" t="str">
        <f>計5!$D$216&amp;""</f>
        <v/>
      </c>
      <c r="J17" s="23" t="str">
        <f ca="1">計5!$J$216</f>
        <v/>
      </c>
      <c r="K17" s="23" t="str">
        <f>計5!$Q$216&amp;""</f>
        <v/>
      </c>
      <c r="L17" s="23" t="str">
        <f>計5!$D$217&amp;""</f>
        <v/>
      </c>
      <c r="M17" s="23" t="str">
        <f>計5!$J$217&amp;""</f>
        <v/>
      </c>
      <c r="N17" s="23">
        <f>計5!$A$224</f>
        <v>2025</v>
      </c>
      <c r="O17" s="23" t="str">
        <f ca="1">計5!$C$223&amp;""</f>
        <v/>
      </c>
      <c r="P17" s="23" t="str">
        <f ca="1">計5!$I$223&amp;""</f>
        <v/>
      </c>
      <c r="Q17" s="23" t="str">
        <f>計5!$M$223&amp;""</f>
        <v>　</v>
      </c>
      <c r="R17" s="23">
        <f>計5!$A$226</f>
        <v>2027</v>
      </c>
      <c r="S17" s="23" t="str">
        <f>計5!$C$225&amp;""</f>
        <v/>
      </c>
      <c r="T17" s="23" t="str">
        <f ca="1">計5!$D$227&amp;""</f>
        <v/>
      </c>
      <c r="U17" s="23" t="str">
        <f>計5!$I$225&amp;""</f>
        <v/>
      </c>
      <c r="V17" s="23" t="str">
        <f>計5!$M$225&amp;""</f>
        <v/>
      </c>
      <c r="W17" s="23" t="str">
        <f ca="1">計5!$I$227&amp;""</f>
        <v/>
      </c>
    </row>
    <row r="18" spans="2:23">
      <c r="B18" s="23" t="str">
        <f>はじめに!$B$6&amp;""</f>
        <v/>
      </c>
      <c r="C18" s="23" t="str">
        <f>計1!$I$8</f>
        <v>　</v>
      </c>
      <c r="D18" s="23">
        <f t="shared" si="1"/>
        <v>13</v>
      </c>
      <c r="E18" s="23" t="str">
        <f t="shared" si="0"/>
        <v>__13</v>
      </c>
      <c r="F18" s="23" t="str">
        <f t="shared" si="2"/>
        <v/>
      </c>
      <c r="G18" s="23" t="str">
        <f>計5!$D$233</f>
        <v>事業所名を入力13</v>
      </c>
      <c r="H18" s="23">
        <f>計5!$D$234</f>
        <v>0</v>
      </c>
      <c r="I18" s="23" t="str">
        <f>計5!$D$235&amp;""</f>
        <v/>
      </c>
      <c r="J18" s="23" t="str">
        <f ca="1">計5!$J$235</f>
        <v/>
      </c>
      <c r="K18" s="23" t="str">
        <f>計5!$Q$235&amp;""</f>
        <v/>
      </c>
      <c r="L18" s="23" t="str">
        <f>計5!$D$236&amp;""</f>
        <v/>
      </c>
      <c r="M18" s="23" t="str">
        <f>計5!$J$236&amp;""</f>
        <v/>
      </c>
      <c r="N18" s="23">
        <f>計5!$A$243</f>
        <v>2025</v>
      </c>
      <c r="O18" s="23" t="str">
        <f ca="1">計5!$C$242&amp;""</f>
        <v/>
      </c>
      <c r="P18" s="23" t="str">
        <f ca="1">計5!$I$242&amp;""</f>
        <v/>
      </c>
      <c r="Q18" s="23" t="str">
        <f>計5!$M$242&amp;""</f>
        <v>　</v>
      </c>
      <c r="R18" s="23">
        <f>計5!$A$245</f>
        <v>2027</v>
      </c>
      <c r="S18" s="23" t="str">
        <f>計5!$C$244&amp;""</f>
        <v/>
      </c>
      <c r="T18" s="23" t="str">
        <f ca="1">計5!$D$246&amp;""</f>
        <v/>
      </c>
      <c r="U18" s="23" t="str">
        <f>計5!$I$244&amp;""</f>
        <v/>
      </c>
      <c r="V18" s="23" t="str">
        <f>計5!$M$244&amp;""</f>
        <v/>
      </c>
      <c r="W18" s="23" t="str">
        <f ca="1">計5!$I$246&amp;""</f>
        <v/>
      </c>
    </row>
    <row r="19" spans="2:23">
      <c r="B19" s="23" t="str">
        <f>はじめに!$B$6&amp;""</f>
        <v/>
      </c>
      <c r="C19" s="23" t="str">
        <f>計1!$I$8</f>
        <v>　</v>
      </c>
      <c r="D19" s="23">
        <f t="shared" si="1"/>
        <v>14</v>
      </c>
      <c r="E19" s="23" t="str">
        <f t="shared" si="0"/>
        <v>__14</v>
      </c>
      <c r="F19" s="23" t="str">
        <f t="shared" si="2"/>
        <v/>
      </c>
      <c r="G19" s="23" t="str">
        <f>計5!$D$252</f>
        <v>事業所名を入力14</v>
      </c>
      <c r="H19" s="23">
        <f>計5!$D$253</f>
        <v>0</v>
      </c>
      <c r="I19" s="23" t="str">
        <f>計5!$D$254&amp;""</f>
        <v/>
      </c>
      <c r="J19" s="23" t="str">
        <f ca="1">計5!$J$254</f>
        <v/>
      </c>
      <c r="K19" s="23" t="str">
        <f>計5!$Q$254&amp;""</f>
        <v/>
      </c>
      <c r="L19" s="23" t="str">
        <f>計5!$D$255&amp;""</f>
        <v/>
      </c>
      <c r="M19" s="23" t="str">
        <f>計5!$J$255&amp;""</f>
        <v/>
      </c>
      <c r="N19" s="23">
        <f>計5!$A$262</f>
        <v>2025</v>
      </c>
      <c r="O19" s="23" t="str">
        <f ca="1">計5!$C$261&amp;""</f>
        <v/>
      </c>
      <c r="P19" s="23" t="str">
        <f ca="1">計5!$I$261&amp;""</f>
        <v/>
      </c>
      <c r="Q19" s="23" t="str">
        <f>計5!$M$261&amp;""</f>
        <v>　</v>
      </c>
      <c r="R19" s="23">
        <f>計5!$A$264</f>
        <v>2027</v>
      </c>
      <c r="S19" s="23" t="str">
        <f>計5!$C$263&amp;""</f>
        <v/>
      </c>
      <c r="T19" s="23" t="str">
        <f ca="1">計5!$D$265&amp;""</f>
        <v/>
      </c>
      <c r="U19" s="23" t="str">
        <f>計5!$I$263&amp;""</f>
        <v/>
      </c>
      <c r="V19" s="23" t="str">
        <f>計5!$M$263&amp;""</f>
        <v/>
      </c>
      <c r="W19" s="23" t="str">
        <f ca="1">計5!$I$265&amp;""</f>
        <v/>
      </c>
    </row>
    <row r="20" spans="2:23">
      <c r="B20" s="23" t="str">
        <f>はじめに!$B$6&amp;""</f>
        <v/>
      </c>
      <c r="C20" s="23" t="str">
        <f>計1!$I$8</f>
        <v>　</v>
      </c>
      <c r="D20" s="23">
        <f t="shared" si="1"/>
        <v>15</v>
      </c>
      <c r="E20" s="23" t="str">
        <f t="shared" si="0"/>
        <v>__15</v>
      </c>
      <c r="F20" s="23" t="str">
        <f t="shared" si="2"/>
        <v/>
      </c>
      <c r="G20" s="23" t="str">
        <f>計5!$D$271</f>
        <v>事業所名を入力15</v>
      </c>
      <c r="H20" s="23">
        <f>計5!$D$272</f>
        <v>0</v>
      </c>
      <c r="I20" s="23" t="str">
        <f>計5!$D$273&amp;""</f>
        <v/>
      </c>
      <c r="J20" s="23" t="str">
        <f ca="1">計5!$J$273</f>
        <v/>
      </c>
      <c r="K20" s="23" t="str">
        <f>計5!$Q$273&amp;""</f>
        <v/>
      </c>
      <c r="L20" s="23" t="str">
        <f>計5!$D$274&amp;""</f>
        <v/>
      </c>
      <c r="M20" s="23" t="str">
        <f>計5!$J$274&amp;""</f>
        <v/>
      </c>
      <c r="N20" s="23">
        <f>計5!$A$281</f>
        <v>2025</v>
      </c>
      <c r="O20" s="23" t="str">
        <f ca="1">計5!$C$280&amp;""</f>
        <v/>
      </c>
      <c r="P20" s="23" t="str">
        <f ca="1">計5!$I$280&amp;""</f>
        <v/>
      </c>
      <c r="Q20" s="23" t="str">
        <f>計5!$M$280&amp;""</f>
        <v>　</v>
      </c>
      <c r="R20" s="23">
        <f>計5!$A$283</f>
        <v>2027</v>
      </c>
      <c r="S20" s="23" t="str">
        <f>計5!$C$282&amp;""</f>
        <v/>
      </c>
      <c r="T20" s="23" t="str">
        <f ca="1">計5!$D$284&amp;""</f>
        <v/>
      </c>
      <c r="U20" s="23" t="str">
        <f>計5!$I$282&amp;""</f>
        <v/>
      </c>
      <c r="V20" s="23" t="str">
        <f>計5!$M$282&amp;""</f>
        <v/>
      </c>
      <c r="W20" s="23" t="str">
        <f ca="1">計5!$I$284&amp;""</f>
        <v/>
      </c>
    </row>
    <row r="21" spans="2:23">
      <c r="B21" s="23" t="str">
        <f>はじめに!$B$6&amp;""</f>
        <v/>
      </c>
      <c r="C21" s="23" t="str">
        <f>計1!$I$8</f>
        <v>　</v>
      </c>
      <c r="D21" s="23">
        <f t="shared" si="1"/>
        <v>16</v>
      </c>
      <c r="E21" s="23" t="str">
        <f t="shared" si="0"/>
        <v>__16</v>
      </c>
      <c r="F21" s="23" t="str">
        <f t="shared" si="2"/>
        <v/>
      </c>
      <c r="G21" s="23" t="str">
        <f>計5!$D$290</f>
        <v>事業所名を入力16</v>
      </c>
      <c r="H21" s="23">
        <f>計5!$D$291</f>
        <v>0</v>
      </c>
      <c r="I21" s="23" t="str">
        <f>計5!$D$292&amp;""</f>
        <v/>
      </c>
      <c r="J21" s="23" t="str">
        <f ca="1">計5!$J$292</f>
        <v/>
      </c>
      <c r="K21" s="23" t="str">
        <f>計5!$Q$292&amp;""</f>
        <v/>
      </c>
      <c r="L21" s="23" t="str">
        <f>計5!$D$293&amp;""</f>
        <v/>
      </c>
      <c r="M21" s="23" t="str">
        <f>計5!$J$293&amp;""</f>
        <v/>
      </c>
      <c r="N21" s="23">
        <f>計5!$A$300</f>
        <v>2025</v>
      </c>
      <c r="O21" s="23" t="str">
        <f ca="1">計5!$C$299&amp;""</f>
        <v/>
      </c>
      <c r="P21" s="23" t="str">
        <f ca="1">計5!$I$299&amp;""</f>
        <v/>
      </c>
      <c r="Q21" s="23" t="str">
        <f>計5!$M$299&amp;""</f>
        <v>　</v>
      </c>
      <c r="R21" s="23">
        <f>計5!$A$302</f>
        <v>2027</v>
      </c>
      <c r="S21" s="23" t="str">
        <f>計5!$C$301&amp;""</f>
        <v/>
      </c>
      <c r="T21" s="23" t="str">
        <f ca="1">計5!$D$303&amp;""</f>
        <v/>
      </c>
      <c r="U21" s="23" t="str">
        <f>計5!$I$301&amp;""</f>
        <v/>
      </c>
      <c r="V21" s="23" t="str">
        <f>計5!$M$301&amp;""</f>
        <v/>
      </c>
      <c r="W21" s="23" t="str">
        <f ca="1">計5!$I$303&amp;""</f>
        <v/>
      </c>
    </row>
    <row r="22" spans="2:23">
      <c r="B22" s="23" t="str">
        <f>はじめに!$B$6&amp;""</f>
        <v/>
      </c>
      <c r="C22" s="23" t="str">
        <f>計1!$I$8</f>
        <v>　</v>
      </c>
      <c r="D22" s="23">
        <f t="shared" si="1"/>
        <v>17</v>
      </c>
      <c r="E22" s="23" t="str">
        <f t="shared" si="0"/>
        <v>__17</v>
      </c>
      <c r="F22" s="23" t="str">
        <f t="shared" si="2"/>
        <v/>
      </c>
      <c r="G22" s="23" t="str">
        <f>計5!$D$309</f>
        <v>事業所名を入力17</v>
      </c>
      <c r="H22" s="23">
        <f>計5!$D$310</f>
        <v>0</v>
      </c>
      <c r="I22" s="23" t="str">
        <f>計5!$D$311&amp;""</f>
        <v/>
      </c>
      <c r="J22" s="23" t="str">
        <f ca="1">計5!$J$311</f>
        <v/>
      </c>
      <c r="K22" s="23" t="str">
        <f>計5!$Q$311&amp;""</f>
        <v/>
      </c>
      <c r="L22" s="23" t="str">
        <f>計5!$D$312&amp;""</f>
        <v/>
      </c>
      <c r="M22" s="23" t="str">
        <f>計5!$J$312&amp;""</f>
        <v/>
      </c>
      <c r="N22" s="23">
        <f>計5!$A$319</f>
        <v>2025</v>
      </c>
      <c r="O22" s="23" t="str">
        <f ca="1">計5!$C$318&amp;""</f>
        <v/>
      </c>
      <c r="P22" s="23" t="str">
        <f ca="1">計5!$I$318&amp;""</f>
        <v/>
      </c>
      <c r="Q22" s="23" t="str">
        <f>計5!$M$318&amp;""</f>
        <v>　</v>
      </c>
      <c r="R22" s="23">
        <f>計5!$A$321</f>
        <v>2027</v>
      </c>
      <c r="S22" s="23" t="str">
        <f>計5!$C$320&amp;""</f>
        <v/>
      </c>
      <c r="T22" s="23" t="str">
        <f ca="1">計5!$D$322&amp;""</f>
        <v/>
      </c>
      <c r="U22" s="23" t="str">
        <f>計5!$I$320&amp;""</f>
        <v/>
      </c>
      <c r="V22" s="23" t="str">
        <f>計5!$M$320&amp;""</f>
        <v/>
      </c>
      <c r="W22" s="23" t="str">
        <f ca="1">計5!$I$322&amp;""</f>
        <v/>
      </c>
    </row>
    <row r="23" spans="2:23">
      <c r="B23" s="23" t="str">
        <f>はじめに!$B$6&amp;""</f>
        <v/>
      </c>
      <c r="C23" s="23" t="str">
        <f>計1!$I$8</f>
        <v>　</v>
      </c>
      <c r="D23" s="23">
        <f t="shared" si="1"/>
        <v>18</v>
      </c>
      <c r="E23" s="23" t="str">
        <f t="shared" si="0"/>
        <v>__18</v>
      </c>
      <c r="F23" s="23" t="str">
        <f t="shared" si="2"/>
        <v/>
      </c>
      <c r="G23" s="23" t="str">
        <f>計5!$D$328</f>
        <v>事業所名を入力18</v>
      </c>
      <c r="H23" s="23">
        <f>計5!$D$329</f>
        <v>0</v>
      </c>
      <c r="I23" s="23" t="str">
        <f>計5!$D$330&amp;""</f>
        <v/>
      </c>
      <c r="J23" s="23" t="str">
        <f ca="1">計5!$J$330</f>
        <v/>
      </c>
      <c r="K23" s="23" t="str">
        <f>計5!$Q$330&amp;""</f>
        <v/>
      </c>
      <c r="L23" s="23" t="str">
        <f>計5!$D$331&amp;""</f>
        <v/>
      </c>
      <c r="M23" s="23" t="str">
        <f>計5!$J$331&amp;""</f>
        <v/>
      </c>
      <c r="N23" s="23">
        <f>計5!$A$338</f>
        <v>2025</v>
      </c>
      <c r="O23" s="23" t="str">
        <f ca="1">計5!$C$337&amp;""</f>
        <v/>
      </c>
      <c r="P23" s="23" t="str">
        <f ca="1">計5!$I$337&amp;""</f>
        <v/>
      </c>
      <c r="Q23" s="23" t="str">
        <f>計5!$M$337&amp;""</f>
        <v>　</v>
      </c>
      <c r="R23" s="23">
        <f>計5!$A$340</f>
        <v>2027</v>
      </c>
      <c r="S23" s="23" t="str">
        <f>計5!$C$339&amp;""</f>
        <v/>
      </c>
      <c r="T23" s="23" t="str">
        <f ca="1">計5!$D$341&amp;""</f>
        <v/>
      </c>
      <c r="U23" s="23" t="str">
        <f>計5!$I$339&amp;""</f>
        <v/>
      </c>
      <c r="V23" s="23" t="str">
        <f>計5!$M$339&amp;""</f>
        <v/>
      </c>
      <c r="W23" s="23" t="str">
        <f ca="1">計5!$I$341&amp;""</f>
        <v/>
      </c>
    </row>
    <row r="24" spans="2:23">
      <c r="B24" s="23" t="str">
        <f>はじめに!$B$6&amp;""</f>
        <v/>
      </c>
      <c r="C24" s="23" t="str">
        <f>計1!$I$8</f>
        <v>　</v>
      </c>
      <c r="D24" s="23">
        <f t="shared" si="1"/>
        <v>19</v>
      </c>
      <c r="E24" s="23" t="str">
        <f t="shared" si="0"/>
        <v>__19</v>
      </c>
      <c r="F24" s="23" t="str">
        <f t="shared" si="2"/>
        <v/>
      </c>
      <c r="G24" s="23" t="str">
        <f>計5!$D$347</f>
        <v>事業所名を入力19</v>
      </c>
      <c r="H24" s="23">
        <f>計5!$D$348</f>
        <v>0</v>
      </c>
      <c r="I24" s="23" t="str">
        <f>計5!$D$349&amp;""</f>
        <v/>
      </c>
      <c r="J24" s="23" t="str">
        <f ca="1">計5!$J$349</f>
        <v/>
      </c>
      <c r="K24" s="23" t="str">
        <f>計5!$Q$349&amp;""</f>
        <v/>
      </c>
      <c r="L24" s="23" t="str">
        <f>計5!$D$350&amp;""</f>
        <v/>
      </c>
      <c r="M24" s="23" t="str">
        <f>計5!$J$350&amp;""</f>
        <v/>
      </c>
      <c r="N24" s="23">
        <f>計5!$A$357</f>
        <v>2025</v>
      </c>
      <c r="O24" s="23" t="str">
        <f ca="1">計5!$C$356&amp;""</f>
        <v/>
      </c>
      <c r="P24" s="23" t="str">
        <f ca="1">計5!$I$356&amp;""</f>
        <v/>
      </c>
      <c r="Q24" s="23" t="str">
        <f>計5!$M$356&amp;""</f>
        <v>　</v>
      </c>
      <c r="R24" s="23">
        <f>計5!$A$359</f>
        <v>2027</v>
      </c>
      <c r="S24" s="23" t="str">
        <f>計5!$C$358&amp;""</f>
        <v/>
      </c>
      <c r="T24" s="23" t="str">
        <f ca="1">計5!$D$360&amp;""</f>
        <v/>
      </c>
      <c r="U24" s="23" t="str">
        <f>計5!$I$358&amp;""</f>
        <v/>
      </c>
      <c r="V24" s="23" t="str">
        <f>計5!$M$358&amp;""</f>
        <v/>
      </c>
      <c r="W24" s="23" t="str">
        <f ca="1">計5!$I$360&amp;""</f>
        <v/>
      </c>
    </row>
    <row r="25" spans="2:23">
      <c r="B25" s="23" t="str">
        <f>はじめに!$B$6&amp;""</f>
        <v/>
      </c>
      <c r="C25" s="23" t="str">
        <f>計1!$I$8</f>
        <v>　</v>
      </c>
      <c r="D25" s="23">
        <f t="shared" si="1"/>
        <v>20</v>
      </c>
      <c r="E25" s="23" t="str">
        <f t="shared" si="0"/>
        <v>__20</v>
      </c>
      <c r="F25" s="23" t="str">
        <f t="shared" si="2"/>
        <v/>
      </c>
      <c r="G25" s="23" t="str">
        <f>計5!$D$366</f>
        <v>事業所名を入力20</v>
      </c>
      <c r="H25" s="23">
        <f>計5!$D$367</f>
        <v>0</v>
      </c>
      <c r="I25" s="23" t="str">
        <f>計5!$D$368&amp;""</f>
        <v/>
      </c>
      <c r="J25" s="23" t="str">
        <f ca="1">計5!$J$368</f>
        <v/>
      </c>
      <c r="K25" s="23" t="str">
        <f>計5!$Q$368&amp;""</f>
        <v/>
      </c>
      <c r="L25" s="23" t="str">
        <f>計5!$D$369&amp;""</f>
        <v/>
      </c>
      <c r="M25" s="23" t="str">
        <f>計5!$J$369&amp;""</f>
        <v/>
      </c>
      <c r="N25" s="23">
        <f>計5!$A$376</f>
        <v>2025</v>
      </c>
      <c r="O25" s="23" t="str">
        <f ca="1">計5!$C$375&amp;""</f>
        <v/>
      </c>
      <c r="P25" s="23" t="str">
        <f ca="1">計5!$I$375&amp;""</f>
        <v/>
      </c>
      <c r="Q25" s="23" t="str">
        <f>計5!$M$375&amp;""</f>
        <v>　</v>
      </c>
      <c r="R25" s="23">
        <f>計5!$A$378</f>
        <v>2027</v>
      </c>
      <c r="S25" s="23" t="str">
        <f>計5!$C$377&amp;""</f>
        <v/>
      </c>
      <c r="T25" s="23" t="str">
        <f ca="1">計5!$D$379&amp;""</f>
        <v/>
      </c>
      <c r="U25" s="23" t="str">
        <f>計5!$I$377&amp;""</f>
        <v/>
      </c>
      <c r="V25" s="23" t="str">
        <f>計5!$M$377&amp;""</f>
        <v/>
      </c>
      <c r="W25" s="23" t="str">
        <f ca="1">計5!$I$379&amp;""</f>
        <v/>
      </c>
    </row>
    <row r="26" spans="2:23">
      <c r="B26" s="23" t="str">
        <f>はじめに!$B$6&amp;""</f>
        <v/>
      </c>
      <c r="C26" s="23" t="str">
        <f>計1!$I$8</f>
        <v>　</v>
      </c>
      <c r="D26" s="23">
        <f t="shared" si="1"/>
        <v>21</v>
      </c>
      <c r="E26" s="23" t="str">
        <f t="shared" si="0"/>
        <v>__21</v>
      </c>
      <c r="F26" s="23" t="str">
        <f t="shared" si="2"/>
        <v/>
      </c>
      <c r="G26" s="23" t="str">
        <f>計5!$D$385</f>
        <v>事業所名を入力21</v>
      </c>
      <c r="H26" s="23">
        <f>計5!$D$386</f>
        <v>0</v>
      </c>
      <c r="I26" s="23" t="str">
        <f>計5!$D$387&amp;""</f>
        <v/>
      </c>
      <c r="J26" s="23" t="str">
        <f ca="1">計5!$J$387</f>
        <v/>
      </c>
      <c r="K26" s="23" t="str">
        <f>計5!$Q$387&amp;""</f>
        <v/>
      </c>
      <c r="L26" s="23" t="str">
        <f>計5!$D$388&amp;""</f>
        <v/>
      </c>
      <c r="M26" s="23" t="str">
        <f>計5!$J$388&amp;""</f>
        <v/>
      </c>
      <c r="N26" s="23">
        <f>計5!$A$395</f>
        <v>2025</v>
      </c>
      <c r="O26" s="23" t="str">
        <f ca="1">計5!$C$394&amp;""</f>
        <v/>
      </c>
      <c r="P26" s="23" t="str">
        <f ca="1">計5!$I$394&amp;""</f>
        <v/>
      </c>
      <c r="Q26" s="23" t="str">
        <f>計5!$M$394&amp;""</f>
        <v>　</v>
      </c>
      <c r="R26" s="23">
        <f>計5!$A$397</f>
        <v>2027</v>
      </c>
      <c r="S26" s="23" t="str">
        <f>計5!$C$396&amp;""</f>
        <v/>
      </c>
      <c r="T26" s="23" t="str">
        <f ca="1">計5!$D$398&amp;""</f>
        <v/>
      </c>
      <c r="U26" s="23" t="str">
        <f>計5!$I$396&amp;""</f>
        <v/>
      </c>
      <c r="V26" s="23" t="str">
        <f>計5!$M$396&amp;""</f>
        <v/>
      </c>
      <c r="W26" s="23" t="str">
        <f ca="1">計5!$I$398&amp;""</f>
        <v/>
      </c>
    </row>
    <row r="27" spans="2:23">
      <c r="B27" s="23" t="str">
        <f>はじめに!$B$6&amp;""</f>
        <v/>
      </c>
      <c r="C27" s="23" t="str">
        <f>計1!$I$8</f>
        <v>　</v>
      </c>
      <c r="D27" s="23">
        <f t="shared" si="1"/>
        <v>22</v>
      </c>
      <c r="E27" s="23" t="str">
        <f t="shared" si="0"/>
        <v>__22</v>
      </c>
      <c r="F27" s="23" t="str">
        <f t="shared" si="2"/>
        <v/>
      </c>
      <c r="G27" s="23" t="str">
        <f>計5!$D$404</f>
        <v>事業所名を入力22</v>
      </c>
      <c r="H27" s="23">
        <f>計5!$D$405</f>
        <v>0</v>
      </c>
      <c r="I27" s="23" t="str">
        <f>計5!$D$406&amp;""</f>
        <v/>
      </c>
      <c r="J27" s="23" t="str">
        <f ca="1">計5!$J$406</f>
        <v/>
      </c>
      <c r="K27" s="23" t="str">
        <f>計5!$Q$406&amp;""</f>
        <v/>
      </c>
      <c r="L27" s="23" t="str">
        <f>計5!$D$407&amp;""</f>
        <v/>
      </c>
      <c r="M27" s="23" t="str">
        <f>計5!$J$407&amp;""</f>
        <v/>
      </c>
      <c r="N27" s="23">
        <f>計5!$A$414</f>
        <v>2025</v>
      </c>
      <c r="O27" s="23" t="str">
        <f ca="1">計5!$C$413&amp;""</f>
        <v/>
      </c>
      <c r="P27" s="23" t="str">
        <f ca="1">計5!$I$413&amp;""</f>
        <v/>
      </c>
      <c r="Q27" s="23" t="str">
        <f>計5!$M$413&amp;""</f>
        <v>　</v>
      </c>
      <c r="R27" s="23">
        <f>計5!$A$416</f>
        <v>2027</v>
      </c>
      <c r="S27" s="23" t="str">
        <f>計5!$C$415&amp;""</f>
        <v/>
      </c>
      <c r="T27" s="23" t="str">
        <f ca="1">計5!$D$417&amp;""</f>
        <v/>
      </c>
      <c r="U27" s="23" t="str">
        <f>計5!$I$415&amp;""</f>
        <v/>
      </c>
      <c r="V27" s="23" t="str">
        <f>計5!$M$415&amp;""</f>
        <v/>
      </c>
      <c r="W27" s="23" t="str">
        <f ca="1">計5!$I$417&amp;""</f>
        <v/>
      </c>
    </row>
    <row r="28" spans="2:23">
      <c r="B28" s="23" t="str">
        <f>はじめに!$B$6&amp;""</f>
        <v/>
      </c>
      <c r="C28" s="23" t="str">
        <f>計1!$I$8</f>
        <v>　</v>
      </c>
      <c r="D28" s="23">
        <f t="shared" si="1"/>
        <v>23</v>
      </c>
      <c r="E28" s="23" t="str">
        <f t="shared" si="0"/>
        <v>__23</v>
      </c>
      <c r="F28" s="23" t="str">
        <f t="shared" si="2"/>
        <v/>
      </c>
      <c r="G28" s="23" t="str">
        <f>計5!$D$423</f>
        <v>事業所名を入力23</v>
      </c>
      <c r="H28" s="23">
        <f>計5!$D$424</f>
        <v>0</v>
      </c>
      <c r="I28" s="23" t="str">
        <f>計5!$D$425&amp;""</f>
        <v/>
      </c>
      <c r="J28" s="23" t="str">
        <f ca="1">計5!$J$425</f>
        <v/>
      </c>
      <c r="K28" s="23" t="str">
        <f>計5!$Q$425&amp;""</f>
        <v/>
      </c>
      <c r="L28" s="23" t="str">
        <f>計5!$D$426&amp;""</f>
        <v/>
      </c>
      <c r="M28" s="23" t="str">
        <f>計5!$J$426&amp;""</f>
        <v/>
      </c>
      <c r="N28" s="23">
        <f>計5!$A$433</f>
        <v>2025</v>
      </c>
      <c r="O28" s="23" t="str">
        <f ca="1">計5!$C$432&amp;""</f>
        <v/>
      </c>
      <c r="P28" s="23" t="str">
        <f ca="1">計5!$I$432&amp;""</f>
        <v/>
      </c>
      <c r="Q28" s="23" t="str">
        <f>計5!$M$432&amp;""</f>
        <v>　</v>
      </c>
      <c r="R28" s="23">
        <f>計5!$A$435</f>
        <v>2027</v>
      </c>
      <c r="S28" s="23" t="str">
        <f>計5!$C$434&amp;""</f>
        <v/>
      </c>
      <c r="T28" s="23" t="str">
        <f ca="1">計5!$D$436&amp;""</f>
        <v/>
      </c>
      <c r="U28" s="23" t="str">
        <f>計5!$I$434&amp;""</f>
        <v/>
      </c>
      <c r="V28" s="23" t="str">
        <f>計5!$M$434&amp;""</f>
        <v/>
      </c>
      <c r="W28" s="23" t="str">
        <f ca="1">計5!$I$436&amp;""</f>
        <v/>
      </c>
    </row>
    <row r="29" spans="2:23">
      <c r="B29" s="23" t="str">
        <f>はじめに!$B$6&amp;""</f>
        <v/>
      </c>
      <c r="C29" s="23" t="str">
        <f>計1!$I$8</f>
        <v>　</v>
      </c>
      <c r="D29" s="23">
        <f t="shared" si="1"/>
        <v>24</v>
      </c>
      <c r="E29" s="23" t="str">
        <f t="shared" si="0"/>
        <v>__24</v>
      </c>
      <c r="F29" s="23" t="str">
        <f t="shared" si="2"/>
        <v/>
      </c>
      <c r="G29" s="23" t="str">
        <f>計5!$D$442</f>
        <v>事業所名を入力24</v>
      </c>
      <c r="H29" s="23">
        <f>計5!$D$443</f>
        <v>0</v>
      </c>
      <c r="I29" s="23" t="str">
        <f>計5!$D$444&amp;""</f>
        <v/>
      </c>
      <c r="J29" s="23" t="str">
        <f ca="1">計5!$J$444</f>
        <v/>
      </c>
      <c r="K29" s="23" t="str">
        <f>計5!$Q$444&amp;""</f>
        <v/>
      </c>
      <c r="L29" s="23" t="str">
        <f>計5!$D$445&amp;""</f>
        <v/>
      </c>
      <c r="M29" s="23" t="str">
        <f>計5!$J$445&amp;""</f>
        <v/>
      </c>
      <c r="N29" s="23">
        <f>計5!$A$452</f>
        <v>2025</v>
      </c>
      <c r="O29" s="23" t="str">
        <f ca="1">計5!$C$451&amp;""</f>
        <v/>
      </c>
      <c r="P29" s="23" t="str">
        <f ca="1">計5!$I$451&amp;""</f>
        <v/>
      </c>
      <c r="Q29" s="23" t="str">
        <f>計5!$M$451&amp;""</f>
        <v>　</v>
      </c>
      <c r="R29" s="23">
        <f>計5!$A$454</f>
        <v>2027</v>
      </c>
      <c r="S29" s="23" t="str">
        <f>計5!$C$453&amp;""</f>
        <v/>
      </c>
      <c r="T29" s="23" t="str">
        <f ca="1">計5!$D$455&amp;""</f>
        <v/>
      </c>
      <c r="U29" s="23" t="str">
        <f>計5!$I$453&amp;""</f>
        <v/>
      </c>
      <c r="V29" s="23" t="str">
        <f>計5!$M$453&amp;""</f>
        <v/>
      </c>
      <c r="W29" s="23" t="str">
        <f ca="1">計5!$I$455&amp;""</f>
        <v/>
      </c>
    </row>
    <row r="30" spans="2:23">
      <c r="B30" s="23" t="str">
        <f>はじめに!$B$6&amp;""</f>
        <v/>
      </c>
      <c r="C30" s="23" t="str">
        <f>計1!$I$8</f>
        <v>　</v>
      </c>
      <c r="D30" s="23">
        <f t="shared" si="1"/>
        <v>25</v>
      </c>
      <c r="E30" s="23" t="str">
        <f t="shared" si="0"/>
        <v>__25</v>
      </c>
      <c r="F30" s="23" t="str">
        <f t="shared" si="2"/>
        <v/>
      </c>
      <c r="G30" s="23" t="str">
        <f>計5!$D$461</f>
        <v>事業所名を入力25</v>
      </c>
      <c r="H30" s="23">
        <f>計5!$D$462</f>
        <v>0</v>
      </c>
      <c r="I30" s="23" t="str">
        <f>計5!$D$463&amp;""</f>
        <v/>
      </c>
      <c r="J30" s="23" t="str">
        <f ca="1">計5!$J$463</f>
        <v/>
      </c>
      <c r="K30" s="23" t="str">
        <f>計5!$Q$463&amp;""</f>
        <v/>
      </c>
      <c r="L30" s="23" t="str">
        <f>計5!$D$464&amp;""</f>
        <v/>
      </c>
      <c r="M30" s="23" t="str">
        <f>計5!$J$464&amp;""</f>
        <v/>
      </c>
      <c r="N30" s="23">
        <f>計5!$A$471</f>
        <v>2025</v>
      </c>
      <c r="O30" s="23" t="str">
        <f ca="1">計5!$C$470&amp;""</f>
        <v/>
      </c>
      <c r="P30" s="23" t="str">
        <f ca="1">計5!$I$470&amp;""</f>
        <v/>
      </c>
      <c r="Q30" s="23" t="str">
        <f>計5!$M$470&amp;""</f>
        <v>　</v>
      </c>
      <c r="R30" s="23">
        <f>計5!$A$473</f>
        <v>2027</v>
      </c>
      <c r="S30" s="23" t="str">
        <f>計5!$C$472&amp;""</f>
        <v/>
      </c>
      <c r="T30" s="23" t="str">
        <f ca="1">計5!$D$474&amp;""</f>
        <v/>
      </c>
      <c r="U30" s="23" t="str">
        <f>計5!$I$472&amp;""</f>
        <v/>
      </c>
      <c r="V30" s="23" t="str">
        <f>計5!$M$472&amp;""</f>
        <v/>
      </c>
      <c r="W30" s="23" t="str">
        <f ca="1">計5!$I$474&amp;""</f>
        <v/>
      </c>
    </row>
    <row r="31" spans="2:23">
      <c r="B31" s="23" t="str">
        <f>はじめに!$B$6&amp;""</f>
        <v/>
      </c>
      <c r="C31" s="23" t="str">
        <f>計1!$I$8</f>
        <v>　</v>
      </c>
      <c r="D31" s="23">
        <f t="shared" si="1"/>
        <v>26</v>
      </c>
      <c r="E31" s="23" t="str">
        <f t="shared" si="0"/>
        <v>__26</v>
      </c>
      <c r="F31" s="23" t="str">
        <f t="shared" si="2"/>
        <v/>
      </c>
      <c r="G31" s="23" t="str">
        <f>計5!$D$480</f>
        <v>事業所名を入力26</v>
      </c>
      <c r="H31" s="23" t="str">
        <f>計5!$D$481</f>
        <v/>
      </c>
      <c r="I31" s="23" t="str">
        <f>計5!$D$482&amp;""</f>
        <v/>
      </c>
      <c r="J31" s="23" t="str">
        <f ca="1">計5!$J$482</f>
        <v/>
      </c>
      <c r="K31" s="23" t="str">
        <f>計5!$Q$482&amp;""</f>
        <v/>
      </c>
      <c r="L31" s="23" t="str">
        <f>計5!$D$483&amp;""</f>
        <v/>
      </c>
      <c r="M31" s="23" t="str">
        <f>計5!$J$483&amp;""</f>
        <v/>
      </c>
      <c r="N31" s="23">
        <f>計5!$A$490</f>
        <v>2025</v>
      </c>
      <c r="O31" s="23" t="str">
        <f ca="1">計5!$C$489&amp;""</f>
        <v/>
      </c>
      <c r="P31" s="23" t="str">
        <f ca="1">計5!$I$489&amp;""</f>
        <v/>
      </c>
      <c r="Q31" s="23" t="str">
        <f>計5!$M$489&amp;""</f>
        <v>　</v>
      </c>
      <c r="R31" s="23">
        <f>計5!$A$492</f>
        <v>2027</v>
      </c>
      <c r="S31" s="23" t="str">
        <f>計5!$C$491&amp;""</f>
        <v/>
      </c>
      <c r="T31" s="23" t="str">
        <f ca="1">計5!$D$493&amp;""</f>
        <v/>
      </c>
      <c r="U31" s="23" t="str">
        <f>計5!$I$491&amp;""</f>
        <v/>
      </c>
      <c r="V31" s="23" t="str">
        <f>計5!$M$491&amp;""</f>
        <v/>
      </c>
      <c r="W31" s="23" t="str">
        <f ca="1">計5!$I$493&amp;""</f>
        <v/>
      </c>
    </row>
    <row r="32" spans="2:23">
      <c r="B32" s="23" t="str">
        <f>はじめに!$B$6&amp;""</f>
        <v/>
      </c>
      <c r="C32" s="23" t="str">
        <f>計1!$I$8</f>
        <v>　</v>
      </c>
      <c r="D32" s="23">
        <f t="shared" si="1"/>
        <v>27</v>
      </c>
      <c r="E32" s="23" t="str">
        <f t="shared" si="0"/>
        <v>__27</v>
      </c>
      <c r="F32" s="23" t="str">
        <f t="shared" si="2"/>
        <v/>
      </c>
      <c r="G32" s="23" t="str">
        <f>計5!$D$499</f>
        <v>事業所名を入力27</v>
      </c>
      <c r="H32" s="23">
        <f>計5!$D$500</f>
        <v>0</v>
      </c>
      <c r="I32" s="23" t="str">
        <f>計5!$D$501&amp;""</f>
        <v/>
      </c>
      <c r="J32" s="23" t="str">
        <f ca="1">計5!$J$501</f>
        <v/>
      </c>
      <c r="K32" s="23" t="str">
        <f>計5!$Q$501&amp;""</f>
        <v/>
      </c>
      <c r="L32" s="23" t="str">
        <f>計5!$D$502&amp;""</f>
        <v/>
      </c>
      <c r="M32" s="23" t="str">
        <f>計5!$J$502&amp;""</f>
        <v/>
      </c>
      <c r="N32" s="23">
        <f>計5!$A$509</f>
        <v>2025</v>
      </c>
      <c r="O32" s="23" t="str">
        <f ca="1">計5!$C$508&amp;""</f>
        <v/>
      </c>
      <c r="P32" s="23" t="str">
        <f ca="1">計5!$I$508&amp;""</f>
        <v/>
      </c>
      <c r="Q32" s="23" t="str">
        <f>計5!$M$508&amp;""</f>
        <v>　</v>
      </c>
      <c r="R32" s="23">
        <f>計5!$A$511</f>
        <v>2027</v>
      </c>
      <c r="S32" s="23" t="str">
        <f>計5!$C$510&amp;""</f>
        <v/>
      </c>
      <c r="T32" s="23" t="str">
        <f ca="1">計5!$D$512&amp;""</f>
        <v/>
      </c>
      <c r="U32" s="23" t="str">
        <f>計5!$I$510&amp;""</f>
        <v/>
      </c>
      <c r="V32" s="23" t="str">
        <f>計5!$M$510&amp;""</f>
        <v/>
      </c>
      <c r="W32" s="23" t="str">
        <f ca="1">計5!$I$512&amp;""</f>
        <v/>
      </c>
    </row>
    <row r="33" spans="2:23">
      <c r="B33" s="23" t="str">
        <f>はじめに!$B$6&amp;""</f>
        <v/>
      </c>
      <c r="C33" s="23" t="str">
        <f>計1!$I$8</f>
        <v>　</v>
      </c>
      <c r="D33" s="23">
        <f t="shared" si="1"/>
        <v>28</v>
      </c>
      <c r="E33" s="23" t="str">
        <f t="shared" si="0"/>
        <v>__28</v>
      </c>
      <c r="F33" s="23" t="str">
        <f t="shared" si="2"/>
        <v/>
      </c>
      <c r="G33" s="23" t="str">
        <f>計5!$D$518</f>
        <v>事業所名を入力28</v>
      </c>
      <c r="H33" s="23">
        <f>計5!$D$519</f>
        <v>0</v>
      </c>
      <c r="I33" s="23" t="str">
        <f>計5!$D$520&amp;""</f>
        <v/>
      </c>
      <c r="J33" s="23" t="str">
        <f ca="1">計5!$J$520</f>
        <v/>
      </c>
      <c r="K33" s="23" t="str">
        <f>計5!$Q$520&amp;""</f>
        <v/>
      </c>
      <c r="L33" s="23" t="str">
        <f>計5!$D$521&amp;""</f>
        <v/>
      </c>
      <c r="M33" s="23" t="str">
        <f>計5!$J$521&amp;""</f>
        <v/>
      </c>
      <c r="N33" s="23">
        <f>計5!$A$528</f>
        <v>2025</v>
      </c>
      <c r="O33" s="23" t="str">
        <f ca="1">計5!$C$527&amp;""</f>
        <v/>
      </c>
      <c r="P33" s="23" t="str">
        <f ca="1">計5!$I$527&amp;""</f>
        <v/>
      </c>
      <c r="Q33" s="23" t="str">
        <f>計5!$M$527&amp;""</f>
        <v>　</v>
      </c>
      <c r="R33" s="23">
        <f>計5!$A$530</f>
        <v>2027</v>
      </c>
      <c r="S33" s="23" t="str">
        <f>計5!$C$529&amp;""</f>
        <v/>
      </c>
      <c r="T33" s="23" t="str">
        <f ca="1">計5!$D$531&amp;""</f>
        <v/>
      </c>
      <c r="U33" s="23" t="str">
        <f>計5!$I$529&amp;""</f>
        <v/>
      </c>
      <c r="V33" s="23" t="str">
        <f>計5!$M$529&amp;""</f>
        <v/>
      </c>
      <c r="W33" s="23" t="str">
        <f ca="1">計5!$I$531&amp;""</f>
        <v/>
      </c>
    </row>
    <row r="34" spans="2:23">
      <c r="B34" s="23" t="str">
        <f>はじめに!$B$6&amp;""</f>
        <v/>
      </c>
      <c r="C34" s="23" t="str">
        <f>計1!$I$8</f>
        <v>　</v>
      </c>
      <c r="D34" s="23">
        <f t="shared" si="1"/>
        <v>29</v>
      </c>
      <c r="E34" s="23" t="str">
        <f t="shared" si="0"/>
        <v>__29</v>
      </c>
      <c r="F34" s="23" t="str">
        <f t="shared" si="2"/>
        <v/>
      </c>
      <c r="G34" s="23" t="str">
        <f>計5!$D$537</f>
        <v>事業所名を入力29</v>
      </c>
      <c r="H34" s="23">
        <f>計5!$D$538</f>
        <v>0</v>
      </c>
      <c r="I34" s="23" t="str">
        <f>計5!$D$539&amp;""</f>
        <v/>
      </c>
      <c r="J34" s="23" t="str">
        <f ca="1">計5!$J$539</f>
        <v/>
      </c>
      <c r="K34" s="23" t="str">
        <f>計5!$Q$539&amp;""</f>
        <v/>
      </c>
      <c r="L34" s="23" t="str">
        <f>計5!$D$540&amp;""</f>
        <v/>
      </c>
      <c r="M34" s="23" t="str">
        <f>計5!$J$540&amp;""</f>
        <v/>
      </c>
      <c r="N34" s="23">
        <f>計5!$A$547</f>
        <v>2025</v>
      </c>
      <c r="O34" s="23" t="str">
        <f ca="1">計5!$C$546&amp;""</f>
        <v/>
      </c>
      <c r="P34" s="23" t="str">
        <f ca="1">計5!$I$546&amp;""</f>
        <v/>
      </c>
      <c r="Q34" s="23" t="str">
        <f>計5!$M$546&amp;""</f>
        <v>　</v>
      </c>
      <c r="R34" s="23">
        <f>計5!$A$549</f>
        <v>2027</v>
      </c>
      <c r="S34" s="23" t="str">
        <f>計5!$C$548&amp;""</f>
        <v/>
      </c>
      <c r="T34" s="23" t="str">
        <f ca="1">計5!$D$550&amp;""</f>
        <v/>
      </c>
      <c r="U34" s="23" t="str">
        <f>計5!$I$548&amp;""</f>
        <v/>
      </c>
      <c r="V34" s="23" t="str">
        <f>計5!$M$548&amp;""</f>
        <v/>
      </c>
      <c r="W34" s="23" t="str">
        <f ca="1">計5!$I$550&amp;""</f>
        <v/>
      </c>
    </row>
    <row r="35" spans="2:23">
      <c r="B35" s="23" t="str">
        <f>はじめに!$B$6&amp;""</f>
        <v/>
      </c>
      <c r="C35" s="23" t="str">
        <f>計1!$I$8</f>
        <v>　</v>
      </c>
      <c r="D35" s="23">
        <f t="shared" si="1"/>
        <v>30</v>
      </c>
      <c r="E35" s="23" t="str">
        <f t="shared" si="0"/>
        <v>__30</v>
      </c>
      <c r="F35" s="23" t="str">
        <f t="shared" si="2"/>
        <v/>
      </c>
      <c r="G35" s="23" t="str">
        <f>計5!$D$556</f>
        <v>事業所名を入力30</v>
      </c>
      <c r="H35" s="23">
        <f>計5!$D$557</f>
        <v>0</v>
      </c>
      <c r="I35" s="23" t="str">
        <f>計5!$D$558&amp;""</f>
        <v/>
      </c>
      <c r="J35" s="23" t="str">
        <f ca="1">計5!$J$558</f>
        <v/>
      </c>
      <c r="K35" s="23" t="str">
        <f>計5!$Q$558&amp;""</f>
        <v/>
      </c>
      <c r="L35" s="23" t="str">
        <f>計5!$D$559&amp;""</f>
        <v/>
      </c>
      <c r="M35" s="23" t="str">
        <f>計5!$J$559&amp;""</f>
        <v/>
      </c>
      <c r="N35" s="23">
        <f>計5!$A$566</f>
        <v>2025</v>
      </c>
      <c r="O35" s="23" t="str">
        <f ca="1">計5!$C$565&amp;""</f>
        <v/>
      </c>
      <c r="P35" s="23" t="str">
        <f ca="1">計5!$I$565&amp;""</f>
        <v/>
      </c>
      <c r="Q35" s="23" t="str">
        <f>計5!$M$565&amp;""</f>
        <v>　</v>
      </c>
      <c r="R35" s="23">
        <f>計5!$A$568</f>
        <v>2027</v>
      </c>
      <c r="S35" s="23" t="str">
        <f>計5!$C$567&amp;""</f>
        <v/>
      </c>
      <c r="T35" s="23" t="str">
        <f ca="1">計5!$D$569&amp;""</f>
        <v/>
      </c>
      <c r="U35" s="23" t="str">
        <f>計5!$I$567&amp;""</f>
        <v/>
      </c>
      <c r="V35" s="23" t="str">
        <f>計5!$M$567&amp;""</f>
        <v/>
      </c>
      <c r="W35" s="23" t="str">
        <f ca="1">計5!$I$569&amp;""</f>
        <v/>
      </c>
    </row>
    <row r="36" spans="2:23">
      <c r="B36" s="23" t="str">
        <f>はじめに!$B$6&amp;""</f>
        <v/>
      </c>
      <c r="C36" s="23" t="str">
        <f>計1!$I$8</f>
        <v>　</v>
      </c>
      <c r="D36" s="23">
        <f t="shared" si="1"/>
        <v>31</v>
      </c>
      <c r="E36" s="23" t="str">
        <f t="shared" si="0"/>
        <v>__31</v>
      </c>
      <c r="F36" s="23" t="str">
        <f t="shared" si="2"/>
        <v/>
      </c>
      <c r="G36" s="23" t="str">
        <f>計5!$D$575</f>
        <v>事業所名を入力31</v>
      </c>
      <c r="H36" s="23">
        <f>計5!$D$576</f>
        <v>0</v>
      </c>
      <c r="I36" s="23" t="str">
        <f>計5!$D$577&amp;""</f>
        <v/>
      </c>
      <c r="J36" s="23" t="str">
        <f ca="1">計5!$J$577</f>
        <v/>
      </c>
      <c r="K36" s="23" t="str">
        <f>計5!$Q$577&amp;""</f>
        <v/>
      </c>
      <c r="L36" s="23" t="str">
        <f>計5!$D$578&amp;""</f>
        <v/>
      </c>
      <c r="M36" s="23" t="str">
        <f>計5!$J$578&amp;""</f>
        <v/>
      </c>
      <c r="N36" s="23">
        <f>計5!$A$585</f>
        <v>2025</v>
      </c>
      <c r="O36" s="23" t="str">
        <f ca="1">計5!$C$584&amp;""</f>
        <v/>
      </c>
      <c r="P36" s="23" t="str">
        <f ca="1">計5!$I$584&amp;""</f>
        <v/>
      </c>
      <c r="Q36" s="23" t="str">
        <f>計5!$M$584&amp;""</f>
        <v>　</v>
      </c>
      <c r="R36" s="23">
        <f>計5!$A$587</f>
        <v>2027</v>
      </c>
      <c r="S36" s="23" t="str">
        <f>計5!$C$586&amp;""</f>
        <v/>
      </c>
      <c r="T36" s="23" t="str">
        <f ca="1">計5!$D$588&amp;""</f>
        <v/>
      </c>
      <c r="U36" s="23" t="str">
        <f>計5!$I$586&amp;""</f>
        <v/>
      </c>
      <c r="V36" s="23" t="str">
        <f>計5!$M$586&amp;""</f>
        <v/>
      </c>
      <c r="W36" s="23" t="str">
        <f ca="1">計5!$I$588&amp;""</f>
        <v/>
      </c>
    </row>
    <row r="37" spans="2:23">
      <c r="B37" s="23" t="str">
        <f>はじめに!$B$6&amp;""</f>
        <v/>
      </c>
      <c r="C37" s="23" t="str">
        <f>計1!$I$8</f>
        <v>　</v>
      </c>
      <c r="D37" s="23">
        <f t="shared" si="1"/>
        <v>32</v>
      </c>
      <c r="E37" s="23" t="str">
        <f t="shared" si="0"/>
        <v>__32</v>
      </c>
      <c r="F37" s="23" t="str">
        <f t="shared" si="2"/>
        <v/>
      </c>
      <c r="G37" s="23" t="str">
        <f>計5!$D$594</f>
        <v>事業所名を入力32</v>
      </c>
      <c r="H37" s="23">
        <f>計5!$D$595</f>
        <v>0</v>
      </c>
      <c r="I37" s="23" t="str">
        <f>計5!$D$596&amp;""</f>
        <v/>
      </c>
      <c r="J37" s="23" t="str">
        <f ca="1">計5!$J$596</f>
        <v/>
      </c>
      <c r="K37" s="23" t="str">
        <f>計5!$Q$596&amp;""</f>
        <v/>
      </c>
      <c r="L37" s="23" t="str">
        <f>計5!$D$597&amp;""</f>
        <v/>
      </c>
      <c r="M37" s="23" t="str">
        <f>計5!$J$597&amp;""</f>
        <v/>
      </c>
      <c r="N37" s="23">
        <f>計5!$A$604</f>
        <v>2025</v>
      </c>
      <c r="O37" s="23" t="str">
        <f ca="1">計5!$C$603&amp;""</f>
        <v/>
      </c>
      <c r="P37" s="23" t="str">
        <f ca="1">計5!$I$603&amp;""</f>
        <v/>
      </c>
      <c r="Q37" s="23" t="str">
        <f>計5!$M$603&amp;""</f>
        <v>　</v>
      </c>
      <c r="R37" s="23">
        <f>計5!$A$606</f>
        <v>2027</v>
      </c>
      <c r="S37" s="23" t="str">
        <f>計5!$C$605&amp;""</f>
        <v/>
      </c>
      <c r="T37" s="23" t="str">
        <f ca="1">計5!$D$607&amp;""</f>
        <v/>
      </c>
      <c r="U37" s="23" t="str">
        <f>計5!$I$605&amp;""</f>
        <v/>
      </c>
      <c r="V37" s="23" t="str">
        <f>計5!$M$605&amp;""</f>
        <v/>
      </c>
      <c r="W37" s="23" t="str">
        <f ca="1">計5!$I$607&amp;""</f>
        <v/>
      </c>
    </row>
    <row r="38" spans="2:23">
      <c r="B38" s="23" t="str">
        <f>はじめに!$B$6&amp;""</f>
        <v/>
      </c>
      <c r="C38" s="23" t="str">
        <f>計1!$I$8</f>
        <v>　</v>
      </c>
      <c r="D38" s="23">
        <f t="shared" si="1"/>
        <v>33</v>
      </c>
      <c r="E38" s="23" t="str">
        <f t="shared" si="0"/>
        <v>__33</v>
      </c>
      <c r="F38" s="23" t="str">
        <f t="shared" si="2"/>
        <v/>
      </c>
      <c r="G38" s="23" t="str">
        <f>計5!$D$613</f>
        <v>事業所名を入力33</v>
      </c>
      <c r="H38" s="23">
        <f>計5!$D$614</f>
        <v>0</v>
      </c>
      <c r="I38" s="23" t="str">
        <f>計5!$D$615&amp;""</f>
        <v/>
      </c>
      <c r="J38" s="23" t="str">
        <f ca="1">計5!$J$615</f>
        <v/>
      </c>
      <c r="K38" s="23" t="str">
        <f>計5!$Q$615&amp;""</f>
        <v/>
      </c>
      <c r="L38" s="23" t="str">
        <f>計5!$D$616&amp;""</f>
        <v/>
      </c>
      <c r="M38" s="23" t="str">
        <f>計5!$J$616&amp;""</f>
        <v/>
      </c>
      <c r="N38" s="23">
        <f>計5!$A$623</f>
        <v>2025</v>
      </c>
      <c r="O38" s="23" t="str">
        <f ca="1">計5!$C$622&amp;""</f>
        <v/>
      </c>
      <c r="P38" s="23" t="str">
        <f ca="1">計5!$I$622&amp;""</f>
        <v/>
      </c>
      <c r="Q38" s="23" t="str">
        <f>計5!$M$622&amp;""</f>
        <v>　</v>
      </c>
      <c r="R38" s="23">
        <f>計5!$A$625</f>
        <v>2027</v>
      </c>
      <c r="S38" s="23" t="str">
        <f>計5!$C$624&amp;""</f>
        <v/>
      </c>
      <c r="T38" s="23" t="str">
        <f ca="1">計5!$D$626&amp;""</f>
        <v/>
      </c>
      <c r="U38" s="23" t="str">
        <f>計5!$I$624&amp;""</f>
        <v/>
      </c>
      <c r="V38" s="23" t="str">
        <f>計5!$M$624&amp;""</f>
        <v/>
      </c>
      <c r="W38" s="23" t="str">
        <f ca="1">計5!$I$626&amp;""</f>
        <v/>
      </c>
    </row>
    <row r="39" spans="2:23">
      <c r="B39" s="23" t="str">
        <f>はじめに!$B$6&amp;""</f>
        <v/>
      </c>
      <c r="C39" s="23" t="str">
        <f>計1!$I$8</f>
        <v>　</v>
      </c>
      <c r="D39" s="23">
        <f t="shared" si="1"/>
        <v>34</v>
      </c>
      <c r="E39" s="23" t="str">
        <f t="shared" si="0"/>
        <v>__34</v>
      </c>
      <c r="F39" s="23" t="str">
        <f t="shared" si="2"/>
        <v/>
      </c>
      <c r="G39" s="23" t="str">
        <f>計5!$D$632</f>
        <v>事業所名を入力34</v>
      </c>
      <c r="H39" s="23">
        <f>計5!$D$633</f>
        <v>0</v>
      </c>
      <c r="I39" s="23" t="str">
        <f>計5!$D$634&amp;""</f>
        <v/>
      </c>
      <c r="J39" s="23" t="str">
        <f ca="1">計5!$J$634</f>
        <v/>
      </c>
      <c r="K39" s="23" t="str">
        <f>計5!$Q$634&amp;""</f>
        <v/>
      </c>
      <c r="L39" s="23" t="str">
        <f>計5!$D$635&amp;""</f>
        <v/>
      </c>
      <c r="M39" s="23" t="str">
        <f>計5!$J$635&amp;""</f>
        <v/>
      </c>
      <c r="N39" s="23">
        <f>計5!$A$642</f>
        <v>2025</v>
      </c>
      <c r="O39" s="23" t="str">
        <f ca="1">計5!$C$641&amp;""</f>
        <v/>
      </c>
      <c r="P39" s="23" t="str">
        <f ca="1">計5!$I$641&amp;""</f>
        <v/>
      </c>
      <c r="Q39" s="23" t="str">
        <f>計5!$M$641&amp;""</f>
        <v>　</v>
      </c>
      <c r="R39" s="23">
        <f>計5!$A$644</f>
        <v>2027</v>
      </c>
      <c r="S39" s="23" t="str">
        <f>計5!$C$643&amp;""</f>
        <v/>
      </c>
      <c r="T39" s="23" t="str">
        <f ca="1">計5!$D$645&amp;""</f>
        <v/>
      </c>
      <c r="U39" s="23" t="str">
        <f>計5!$I$643&amp;""</f>
        <v/>
      </c>
      <c r="V39" s="23" t="str">
        <f>計5!$M$643&amp;""</f>
        <v/>
      </c>
      <c r="W39" s="23" t="str">
        <f ca="1">計5!$I$645&amp;""</f>
        <v/>
      </c>
    </row>
    <row r="40" spans="2:23">
      <c r="B40" s="23" t="str">
        <f>はじめに!$B$6&amp;""</f>
        <v/>
      </c>
      <c r="C40" s="23" t="str">
        <f>計1!$I$8</f>
        <v>　</v>
      </c>
      <c r="D40" s="23">
        <f t="shared" si="1"/>
        <v>35</v>
      </c>
      <c r="E40" s="23" t="str">
        <f t="shared" si="0"/>
        <v>__35</v>
      </c>
      <c r="F40" s="23" t="str">
        <f t="shared" si="2"/>
        <v/>
      </c>
      <c r="G40" s="23" t="str">
        <f>計5!$D$651</f>
        <v>事業所名を入力35</v>
      </c>
      <c r="H40" s="23">
        <f>計5!$D$652</f>
        <v>0</v>
      </c>
      <c r="I40" s="23" t="str">
        <f>計5!$D$653&amp;""</f>
        <v/>
      </c>
      <c r="J40" s="23" t="str">
        <f ca="1">計5!$J$653</f>
        <v/>
      </c>
      <c r="K40" s="23" t="str">
        <f>計5!$Q$653&amp;""</f>
        <v/>
      </c>
      <c r="L40" s="23" t="str">
        <f>計5!$D$654&amp;""</f>
        <v/>
      </c>
      <c r="M40" s="23" t="str">
        <f>計5!$J$654&amp;""</f>
        <v/>
      </c>
      <c r="N40" s="23">
        <f>計5!$A$661</f>
        <v>2025</v>
      </c>
      <c r="O40" s="23" t="str">
        <f ca="1">計5!$C$660&amp;""</f>
        <v/>
      </c>
      <c r="P40" s="23" t="str">
        <f ca="1">計5!$I$660&amp;""</f>
        <v/>
      </c>
      <c r="Q40" s="23" t="str">
        <f>計5!$M$660&amp;""</f>
        <v>　</v>
      </c>
      <c r="R40" s="23">
        <f>計5!$A$663</f>
        <v>2027</v>
      </c>
      <c r="S40" s="23" t="str">
        <f>計5!$C$662&amp;""</f>
        <v/>
      </c>
      <c r="T40" s="23" t="str">
        <f ca="1">計5!$D$664&amp;""</f>
        <v/>
      </c>
      <c r="U40" s="23" t="str">
        <f>計5!$I$662&amp;""</f>
        <v/>
      </c>
      <c r="V40" s="23" t="str">
        <f>計5!$M$662&amp;""</f>
        <v/>
      </c>
      <c r="W40" s="23" t="str">
        <f ca="1">計5!$I$664&amp;""</f>
        <v/>
      </c>
    </row>
    <row r="41" spans="2:23">
      <c r="B41" s="23" t="str">
        <f>はじめに!$B$6&amp;""</f>
        <v/>
      </c>
      <c r="C41" s="23" t="str">
        <f>計1!$I$8</f>
        <v>　</v>
      </c>
      <c r="D41" s="23">
        <f t="shared" si="1"/>
        <v>36</v>
      </c>
      <c r="E41" s="23" t="str">
        <f t="shared" si="0"/>
        <v>__36</v>
      </c>
      <c r="F41" s="23" t="str">
        <f t="shared" si="2"/>
        <v/>
      </c>
      <c r="G41" s="23" t="str">
        <f>計5!$D$670</f>
        <v>事業所名を入力36</v>
      </c>
      <c r="H41" s="23">
        <f>計5!$D$671</f>
        <v>0</v>
      </c>
      <c r="I41" s="23" t="str">
        <f>計5!$D$672&amp;""</f>
        <v/>
      </c>
      <c r="J41" s="23" t="str">
        <f ca="1">計5!$J$672</f>
        <v/>
      </c>
      <c r="K41" s="23" t="str">
        <f>計5!$Q$672&amp;""</f>
        <v/>
      </c>
      <c r="L41" s="23" t="str">
        <f>計5!$D$673&amp;""</f>
        <v/>
      </c>
      <c r="M41" s="23" t="str">
        <f>計5!$J$673&amp;""</f>
        <v/>
      </c>
      <c r="N41" s="23">
        <f>計5!$A$680</f>
        <v>2025</v>
      </c>
      <c r="O41" s="23" t="str">
        <f ca="1">計5!$C$679&amp;""</f>
        <v/>
      </c>
      <c r="P41" s="23" t="str">
        <f ca="1">計5!$I$679&amp;""</f>
        <v/>
      </c>
      <c r="Q41" s="23" t="str">
        <f>計5!$M$679&amp;""</f>
        <v>　</v>
      </c>
      <c r="R41" s="23">
        <f>計5!$A$682</f>
        <v>2027</v>
      </c>
      <c r="S41" s="23" t="str">
        <f>計5!$C$681&amp;""</f>
        <v/>
      </c>
      <c r="T41" s="23" t="str">
        <f ca="1">計5!$D$683&amp;""</f>
        <v/>
      </c>
      <c r="U41" s="23" t="str">
        <f>計5!$I$681&amp;""</f>
        <v/>
      </c>
      <c r="V41" s="23" t="str">
        <f>計5!$M$681&amp;""</f>
        <v/>
      </c>
      <c r="W41" s="23" t="str">
        <f ca="1">計5!$I$683&amp;""</f>
        <v/>
      </c>
    </row>
    <row r="42" spans="2:23">
      <c r="B42" s="23" t="str">
        <f>はじめに!$B$6&amp;""</f>
        <v/>
      </c>
      <c r="C42" s="23" t="str">
        <f>計1!$I$8</f>
        <v>　</v>
      </c>
      <c r="D42" s="23">
        <f t="shared" si="1"/>
        <v>37</v>
      </c>
      <c r="E42" s="23" t="str">
        <f t="shared" si="0"/>
        <v>__37</v>
      </c>
      <c r="F42" s="23" t="str">
        <f t="shared" si="2"/>
        <v/>
      </c>
      <c r="G42" s="23" t="str">
        <f>計5!$D$689</f>
        <v>事業所名を入力37</v>
      </c>
      <c r="H42" s="23">
        <f>計5!$D$690</f>
        <v>0</v>
      </c>
      <c r="I42" s="23" t="str">
        <f>計5!$D$691&amp;""</f>
        <v/>
      </c>
      <c r="J42" s="23" t="str">
        <f ca="1">計5!$J$691</f>
        <v/>
      </c>
      <c r="K42" s="23" t="str">
        <f>計5!$Q$691&amp;""</f>
        <v/>
      </c>
      <c r="L42" s="23" t="str">
        <f>計5!$D$692&amp;""</f>
        <v/>
      </c>
      <c r="M42" s="23" t="str">
        <f>計5!$J$692&amp;""</f>
        <v/>
      </c>
      <c r="N42" s="23">
        <f>計5!$A$699</f>
        <v>2025</v>
      </c>
      <c r="O42" s="23" t="str">
        <f ca="1">計5!$C$698&amp;""</f>
        <v/>
      </c>
      <c r="P42" s="23" t="str">
        <f ca="1">計5!$I$698&amp;""</f>
        <v/>
      </c>
      <c r="Q42" s="23" t="str">
        <f>計5!$M$698&amp;""</f>
        <v>　</v>
      </c>
      <c r="R42" s="23">
        <f>計5!$A$701</f>
        <v>2027</v>
      </c>
      <c r="S42" s="23" t="str">
        <f>計5!$C$700&amp;""</f>
        <v/>
      </c>
      <c r="T42" s="23" t="str">
        <f ca="1">計5!$D$702&amp;""</f>
        <v/>
      </c>
      <c r="U42" s="23" t="str">
        <f>計5!$I$700&amp;""</f>
        <v/>
      </c>
      <c r="V42" s="23" t="str">
        <f>計5!$M$700&amp;""</f>
        <v/>
      </c>
      <c r="W42" s="23" t="str">
        <f ca="1">計5!$I$702&amp;""</f>
        <v/>
      </c>
    </row>
    <row r="43" spans="2:23">
      <c r="B43" s="23" t="str">
        <f>はじめに!$B$6&amp;""</f>
        <v/>
      </c>
      <c r="C43" s="23" t="str">
        <f>計1!$I$8</f>
        <v>　</v>
      </c>
      <c r="D43" s="23">
        <f t="shared" si="1"/>
        <v>38</v>
      </c>
      <c r="E43" s="23" t="str">
        <f t="shared" si="0"/>
        <v>__38</v>
      </c>
      <c r="F43" s="23" t="str">
        <f t="shared" si="2"/>
        <v/>
      </c>
      <c r="G43" s="23" t="str">
        <f>計5!$D$708</f>
        <v>事業所名を入力38</v>
      </c>
      <c r="H43" s="23">
        <f>計5!$D$709</f>
        <v>0</v>
      </c>
      <c r="I43" s="23" t="str">
        <f>計5!$D$710&amp;""</f>
        <v/>
      </c>
      <c r="J43" s="23" t="str">
        <f ca="1">計5!$J$710</f>
        <v/>
      </c>
      <c r="K43" s="23" t="str">
        <f>計5!$Q$710&amp;""</f>
        <v/>
      </c>
      <c r="L43" s="23" t="str">
        <f>計5!$D$711&amp;""</f>
        <v/>
      </c>
      <c r="M43" s="23" t="str">
        <f>計5!$J$711&amp;""</f>
        <v/>
      </c>
      <c r="N43" s="23">
        <f>計5!$A$718</f>
        <v>2025</v>
      </c>
      <c r="O43" s="23" t="str">
        <f ca="1">計5!$C$717&amp;""</f>
        <v/>
      </c>
      <c r="P43" s="23" t="str">
        <f ca="1">計5!$I$717&amp;""</f>
        <v/>
      </c>
      <c r="Q43" s="23" t="str">
        <f>計5!$M$717&amp;""</f>
        <v>　</v>
      </c>
      <c r="R43" s="23">
        <f>計5!$A$720</f>
        <v>2027</v>
      </c>
      <c r="S43" s="23" t="str">
        <f>計5!$C$719&amp;""</f>
        <v/>
      </c>
      <c r="T43" s="23" t="str">
        <f ca="1">計5!$D$721&amp;""</f>
        <v/>
      </c>
      <c r="U43" s="23" t="str">
        <f>計5!$I$719&amp;""</f>
        <v/>
      </c>
      <c r="V43" s="23" t="str">
        <f>計5!$M$719&amp;""</f>
        <v/>
      </c>
      <c r="W43" s="23" t="str">
        <f ca="1">計5!$I$721&amp;""</f>
        <v/>
      </c>
    </row>
    <row r="44" spans="2:23">
      <c r="B44" s="23" t="str">
        <f>はじめに!$B$6&amp;""</f>
        <v/>
      </c>
      <c r="C44" s="23" t="str">
        <f>計1!$I$8</f>
        <v>　</v>
      </c>
      <c r="D44" s="23">
        <f t="shared" si="1"/>
        <v>39</v>
      </c>
      <c r="E44" s="23" t="str">
        <f t="shared" si="0"/>
        <v>__39</v>
      </c>
      <c r="F44" s="23" t="str">
        <f t="shared" si="2"/>
        <v/>
      </c>
      <c r="G44" s="23" t="str">
        <f>計5!$D$727</f>
        <v>事業所名を入力39</v>
      </c>
      <c r="H44" s="23">
        <f>計5!$D$728</f>
        <v>0</v>
      </c>
      <c r="I44" s="23" t="str">
        <f>計5!$D$729&amp;""</f>
        <v/>
      </c>
      <c r="J44" s="23" t="str">
        <f ca="1">計5!$J$729</f>
        <v/>
      </c>
      <c r="K44" s="23" t="str">
        <f>計5!$Q$729&amp;""</f>
        <v/>
      </c>
      <c r="L44" s="23" t="str">
        <f>計5!$D$730&amp;""</f>
        <v/>
      </c>
      <c r="M44" s="23" t="str">
        <f>計5!$J$730&amp;""</f>
        <v/>
      </c>
      <c r="N44" s="23">
        <f>計5!$A$737</f>
        <v>2025</v>
      </c>
      <c r="O44" s="23" t="str">
        <f ca="1">計5!$C$736&amp;""</f>
        <v/>
      </c>
      <c r="P44" s="23" t="str">
        <f ca="1">計5!$I$736&amp;""</f>
        <v/>
      </c>
      <c r="Q44" s="23" t="str">
        <f>計5!$M$736&amp;""</f>
        <v>　</v>
      </c>
      <c r="R44" s="23">
        <f>計5!$A$739</f>
        <v>2027</v>
      </c>
      <c r="S44" s="23" t="str">
        <f>計5!$C$738&amp;""</f>
        <v/>
      </c>
      <c r="T44" s="23" t="str">
        <f ca="1">計5!$D$740&amp;""</f>
        <v/>
      </c>
      <c r="U44" s="23" t="str">
        <f>計5!$I$738&amp;""</f>
        <v/>
      </c>
      <c r="V44" s="23" t="str">
        <f>計5!$M$738&amp;""</f>
        <v/>
      </c>
      <c r="W44" s="23" t="str">
        <f ca="1">計5!$I$740&amp;""</f>
        <v/>
      </c>
    </row>
    <row r="45" spans="2:23">
      <c r="B45" s="23" t="str">
        <f>はじめに!$B$6&amp;""</f>
        <v/>
      </c>
      <c r="C45" s="23" t="str">
        <f>計1!$I$8</f>
        <v>　</v>
      </c>
      <c r="D45" s="23">
        <f t="shared" si="1"/>
        <v>40</v>
      </c>
      <c r="E45" s="23" t="str">
        <f t="shared" si="0"/>
        <v>__40</v>
      </c>
      <c r="F45" s="23" t="str">
        <f t="shared" si="2"/>
        <v/>
      </c>
      <c r="G45" s="23" t="str">
        <f>計5!$D$746</f>
        <v>事業所名を入力40</v>
      </c>
      <c r="H45" s="23">
        <f>計5!$D$747</f>
        <v>0</v>
      </c>
      <c r="I45" s="23" t="str">
        <f>計5!$D$748&amp;""</f>
        <v/>
      </c>
      <c r="J45" s="23" t="str">
        <f ca="1">計5!$J$748</f>
        <v/>
      </c>
      <c r="K45" s="23" t="str">
        <f>計5!$Q$748&amp;""</f>
        <v/>
      </c>
      <c r="L45" s="23" t="str">
        <f>計5!$D$749&amp;""</f>
        <v/>
      </c>
      <c r="M45" s="23" t="str">
        <f>計5!$J$749&amp;""</f>
        <v/>
      </c>
      <c r="N45" s="23">
        <f>計5!$A$756</f>
        <v>2025</v>
      </c>
      <c r="O45" s="23" t="str">
        <f ca="1">計5!$C$755&amp;""</f>
        <v/>
      </c>
      <c r="P45" s="23" t="str">
        <f ca="1">計5!$I$755&amp;""</f>
        <v/>
      </c>
      <c r="Q45" s="23" t="str">
        <f>計5!$M$755&amp;""</f>
        <v>　</v>
      </c>
      <c r="R45" s="23">
        <f>計5!$A$758</f>
        <v>2027</v>
      </c>
      <c r="S45" s="23" t="str">
        <f>計5!$C$757&amp;""</f>
        <v/>
      </c>
      <c r="T45" s="23" t="str">
        <f ca="1">計5!$D$759&amp;""</f>
        <v/>
      </c>
      <c r="U45" s="23" t="str">
        <f>計5!$I$757&amp;""</f>
        <v/>
      </c>
      <c r="V45" s="23" t="str">
        <f>計5!$M$757&amp;""</f>
        <v/>
      </c>
      <c r="W45" s="23" t="str">
        <f ca="1">計5!$I$759&amp;""</f>
        <v/>
      </c>
    </row>
  </sheetData>
  <phoneticPr fontId="34"/>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75E28-5A3E-4BA7-BE8D-9E8A6AA3A670}">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o39</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AY</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39</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153" priority="7">
      <formula>ISERROR(B159)</formula>
    </cfRule>
  </conditionalFormatting>
  <conditionalFormatting sqref="B105:D105 H105:I124 L105:N124 S105:W130 B106:B130 H126:I130 L126:N130 B131:W131 B132:B140 B141:W142">
    <cfRule type="containsErrors" dxfId="152" priority="13">
      <formula>ISERROR(B105)</formula>
    </cfRule>
  </conditionalFormatting>
  <conditionalFormatting sqref="C126:C130">
    <cfRule type="containsErrors" dxfId="151" priority="11">
      <formula>ISERROR(C126)</formula>
    </cfRule>
  </conditionalFormatting>
  <conditionalFormatting sqref="C106:D124">
    <cfRule type="containsErrors" dxfId="150" priority="10">
      <formula>ISERROR(C106)</formula>
    </cfRule>
  </conditionalFormatting>
  <conditionalFormatting sqref="H125:R125">
    <cfRule type="containsErrors" dxfId="149" priority="12">
      <formula>ISERROR(H125)</formula>
    </cfRule>
  </conditionalFormatting>
  <conditionalFormatting sqref="I132:I140">
    <cfRule type="containsErrors" dxfId="148" priority="9">
      <formula>ISERROR(I132)</formula>
    </cfRule>
  </conditionalFormatting>
  <conditionalFormatting sqref="I155:I158">
    <cfRule type="containsErrors" dxfId="147" priority="8">
      <formula>ISERROR(I155)</formula>
    </cfRule>
  </conditionalFormatting>
  <conditionalFormatting sqref="M132:N140">
    <cfRule type="containsErrors" dxfId="146" priority="2">
      <formula>ISERROR(M132)</formula>
    </cfRule>
  </conditionalFormatting>
  <conditionalFormatting sqref="N87">
    <cfRule type="containsErrors" dxfId="145" priority="5">
      <formula>ISERROR(N87)</formula>
    </cfRule>
  </conditionalFormatting>
  <conditionalFormatting sqref="N89:N102">
    <cfRule type="containsErrors" dxfId="144" priority="4">
      <formula>ISERROR(N89)</formula>
    </cfRule>
  </conditionalFormatting>
  <conditionalFormatting sqref="S132:W140">
    <cfRule type="containsErrors" dxfId="143" priority="1">
      <formula>ISERROR(S132)</formula>
    </cfRule>
  </conditionalFormatting>
  <conditionalFormatting sqref="T20:W20">
    <cfRule type="containsErrors" dxfId="142" priority="14">
      <formula>ISERROR(T20)</formula>
    </cfRule>
  </conditionalFormatting>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BE6BD-C04C-458C-A265-0174671C7F29}">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o40</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AZ</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40</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141" priority="7">
      <formula>ISERROR(B159)</formula>
    </cfRule>
  </conditionalFormatting>
  <conditionalFormatting sqref="B105:D105 H105:I124 L105:N124 S105:W130 B106:B130 H126:I130 L126:N130 B131:W131 B132:B140 B141:W142">
    <cfRule type="containsErrors" dxfId="140" priority="13">
      <formula>ISERROR(B105)</formula>
    </cfRule>
  </conditionalFormatting>
  <conditionalFormatting sqref="C126:C130">
    <cfRule type="containsErrors" dxfId="139" priority="11">
      <formula>ISERROR(C126)</formula>
    </cfRule>
  </conditionalFormatting>
  <conditionalFormatting sqref="C106:D124">
    <cfRule type="containsErrors" dxfId="138" priority="10">
      <formula>ISERROR(C106)</formula>
    </cfRule>
  </conditionalFormatting>
  <conditionalFormatting sqref="H125:R125">
    <cfRule type="containsErrors" dxfId="137" priority="12">
      <formula>ISERROR(H125)</formula>
    </cfRule>
  </conditionalFormatting>
  <conditionalFormatting sqref="I132:I140">
    <cfRule type="containsErrors" dxfId="136" priority="9">
      <formula>ISERROR(I132)</formula>
    </cfRule>
  </conditionalFormatting>
  <conditionalFormatting sqref="I155:I158">
    <cfRule type="containsErrors" dxfId="135" priority="8">
      <formula>ISERROR(I155)</formula>
    </cfRule>
  </conditionalFormatting>
  <conditionalFormatting sqref="M132:N140">
    <cfRule type="containsErrors" dxfId="134" priority="2">
      <formula>ISERROR(M132)</formula>
    </cfRule>
  </conditionalFormatting>
  <conditionalFormatting sqref="N87">
    <cfRule type="containsErrors" dxfId="133" priority="5">
      <formula>ISERROR(N87)</formula>
    </cfRule>
  </conditionalFormatting>
  <conditionalFormatting sqref="N89:N102">
    <cfRule type="containsErrors" dxfId="132" priority="4">
      <formula>ISERROR(N89)</formula>
    </cfRule>
  </conditionalFormatting>
  <conditionalFormatting sqref="S132:W140">
    <cfRule type="containsErrors" dxfId="131" priority="1">
      <formula>ISERROR(S132)</formula>
    </cfRule>
  </conditionalFormatting>
  <conditionalFormatting sqref="T20:W20">
    <cfRule type="containsErrors" dxfId="130" priority="14">
      <formula>ISERROR(T20)</formula>
    </cfRule>
  </conditionalFormatting>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0F937-8CB4-4926-BDF4-8B3F1A244168}">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o41</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BA</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41</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129" priority="7">
      <formula>ISERROR(B159)</formula>
    </cfRule>
  </conditionalFormatting>
  <conditionalFormatting sqref="B105:D105 H105:I124 L105:N124 S105:W130 B106:B130 H126:I130 L126:N130 B131:W131 B132:B140 B141:W142">
    <cfRule type="containsErrors" dxfId="128" priority="13">
      <formula>ISERROR(B105)</formula>
    </cfRule>
  </conditionalFormatting>
  <conditionalFormatting sqref="C126:C130">
    <cfRule type="containsErrors" dxfId="127" priority="11">
      <formula>ISERROR(C126)</formula>
    </cfRule>
  </conditionalFormatting>
  <conditionalFormatting sqref="C106:D124">
    <cfRule type="containsErrors" dxfId="126" priority="10">
      <formula>ISERROR(C106)</formula>
    </cfRule>
  </conditionalFormatting>
  <conditionalFormatting sqref="H125:R125">
    <cfRule type="containsErrors" dxfId="125" priority="12">
      <formula>ISERROR(H125)</formula>
    </cfRule>
  </conditionalFormatting>
  <conditionalFormatting sqref="I132:I140">
    <cfRule type="containsErrors" dxfId="124" priority="9">
      <formula>ISERROR(I132)</formula>
    </cfRule>
  </conditionalFormatting>
  <conditionalFormatting sqref="I155:I158">
    <cfRule type="containsErrors" dxfId="123" priority="8">
      <formula>ISERROR(I155)</formula>
    </cfRule>
  </conditionalFormatting>
  <conditionalFormatting sqref="M132:N140">
    <cfRule type="containsErrors" dxfId="122" priority="2">
      <formula>ISERROR(M132)</formula>
    </cfRule>
  </conditionalFormatting>
  <conditionalFormatting sqref="N87">
    <cfRule type="containsErrors" dxfId="121" priority="5">
      <formula>ISERROR(N87)</formula>
    </cfRule>
  </conditionalFormatting>
  <conditionalFormatting sqref="N89:N102">
    <cfRule type="containsErrors" dxfId="120" priority="4">
      <formula>ISERROR(N89)</formula>
    </cfRule>
  </conditionalFormatting>
  <conditionalFormatting sqref="S132:W140">
    <cfRule type="containsErrors" dxfId="119" priority="1">
      <formula>ISERROR(S132)</formula>
    </cfRule>
  </conditionalFormatting>
  <conditionalFormatting sqref="T20:W20">
    <cfRule type="containsErrors" dxfId="118" priority="14">
      <formula>ISERROR(T20)</formula>
    </cfRule>
  </conditionalFormatting>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1F846-6934-46AF-B76A-8185BFBEBB5F}">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o42</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BB</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42</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2"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t="shared" ca="1" si="13"/>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t="shared" ref="U87:V87" ca="1" si="21">$G87*P87</f>
        <v>0</v>
      </c>
      <c r="V87" s="460">
        <f t="shared" ca="1" si="21"/>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2">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3">IF($E89="","",$G89*P89)</f>
        <v/>
      </c>
      <c r="V89" s="460" t="str">
        <f t="shared" ca="1" si="23"/>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4">G90*I90</f>
        <v>0</v>
      </c>
      <c r="K90" s="1349"/>
      <c r="L90" s="454" t="str">
        <f t="shared" si="22"/>
        <v>GJ</v>
      </c>
      <c r="M90" s="1348"/>
      <c r="N90" s="457">
        <f t="shared" ref="N90:N102" ca="1" si="25">+J90</f>
        <v>0</v>
      </c>
      <c r="O90" s="458" t="str">
        <f ca="1">係数!J90</f>
        <v/>
      </c>
      <c r="P90" s="458" t="str">
        <f ca="1">係数!K90</f>
        <v/>
      </c>
      <c r="Q90" s="458" t="str">
        <f ca="1">係数!L90</f>
        <v/>
      </c>
      <c r="R90" s="458" t="str">
        <f ca="1">係数!M90</f>
        <v/>
      </c>
      <c r="S90" s="469" t="s">
        <v>3640</v>
      </c>
      <c r="T90" s="1211" t="str">
        <f ca="1">IF($E89="","",$G90*O90)</f>
        <v/>
      </c>
      <c r="U90" s="1211" t="str">
        <f t="shared" ref="U90:W90" ca="1" si="26">IF($E89="","",$G90*P90)</f>
        <v/>
      </c>
      <c r="V90" s="1211" t="str">
        <f t="shared" ca="1" si="26"/>
        <v/>
      </c>
      <c r="W90" s="1211" t="str">
        <f t="shared" ca="1" si="26"/>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4"/>
        <v>0</v>
      </c>
      <c r="K91" s="1349"/>
      <c r="L91" s="454" t="str">
        <f t="shared" si="22"/>
        <v>GJ</v>
      </c>
      <c r="M91" s="1348"/>
      <c r="N91" s="457">
        <f t="shared" ca="1" si="25"/>
        <v>0</v>
      </c>
      <c r="O91" s="458" t="str">
        <f ca="1">係数!J91</f>
        <v/>
      </c>
      <c r="P91" s="458" t="str">
        <f ca="1">係数!K91</f>
        <v/>
      </c>
      <c r="Q91" s="458" t="str">
        <f ca="1">係数!L91</f>
        <v/>
      </c>
      <c r="R91" s="458" t="str">
        <f ca="1">係数!M91</f>
        <v/>
      </c>
      <c r="S91" s="469" t="s">
        <v>3640</v>
      </c>
      <c r="T91" s="1211" t="str">
        <f ca="1">IF($E89="","",$G91*O91)</f>
        <v/>
      </c>
      <c r="U91" s="1211" t="str">
        <f t="shared" ref="U91:W91" ca="1" si="27">IF($E89="","",$G91*P91)</f>
        <v/>
      </c>
      <c r="V91" s="1211" t="str">
        <f t="shared" ca="1" si="27"/>
        <v/>
      </c>
      <c r="W91" s="1211" t="str">
        <f t="shared" ca="1" si="27"/>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4"/>
        <v>0</v>
      </c>
      <c r="K92" s="1349"/>
      <c r="L92" s="454" t="str">
        <f t="shared" si="22"/>
        <v>GJ</v>
      </c>
      <c r="M92" s="1348"/>
      <c r="N92" s="457">
        <f t="shared" ca="1" si="25"/>
        <v>0</v>
      </c>
      <c r="O92" s="458" t="str">
        <f ca="1">係数!J92</f>
        <v/>
      </c>
      <c r="P92" s="458" t="str">
        <f ca="1">係数!K92</f>
        <v/>
      </c>
      <c r="Q92" s="458" t="str">
        <f ca="1">係数!L92</f>
        <v/>
      </c>
      <c r="R92" s="458" t="str">
        <f ca="1">係数!M92</f>
        <v/>
      </c>
      <c r="S92" s="469" t="s">
        <v>3640</v>
      </c>
      <c r="T92" s="460" t="str">
        <f ca="1">IF($E92="","",$G92*O92)</f>
        <v/>
      </c>
      <c r="U92" s="460" t="str">
        <f t="shared" ref="U92:W92" ca="1" si="28">IF($E92="","",$G92*P92)</f>
        <v/>
      </c>
      <c r="V92" s="460" t="str">
        <f t="shared" ca="1" si="28"/>
        <v/>
      </c>
      <c r="W92" s="460" t="str">
        <f t="shared" ca="1" si="28"/>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4"/>
        <v>0</v>
      </c>
      <c r="K93" s="1349"/>
      <c r="L93" s="454" t="str">
        <f t="shared" si="22"/>
        <v>GJ</v>
      </c>
      <c r="M93" s="1348"/>
      <c r="N93" s="457">
        <f t="shared" ca="1" si="25"/>
        <v>0</v>
      </c>
      <c r="O93" s="458" t="str">
        <f ca="1">係数!J93</f>
        <v/>
      </c>
      <c r="P93" s="458" t="str">
        <f ca="1">係数!K93</f>
        <v/>
      </c>
      <c r="Q93" s="458" t="str">
        <f ca="1">係数!L93</f>
        <v/>
      </c>
      <c r="R93" s="458" t="str">
        <f ca="1">係数!M93</f>
        <v/>
      </c>
      <c r="S93" s="469" t="s">
        <v>3640</v>
      </c>
      <c r="T93" s="1211" t="str">
        <f ca="1">IF($E92="","",$G93*O93)</f>
        <v/>
      </c>
      <c r="U93" s="1211" t="str">
        <f t="shared" ref="U93:W93" ca="1" si="29">IF($E92="","",$G93*P93)</f>
        <v/>
      </c>
      <c r="V93" s="1211" t="str">
        <f t="shared" ca="1" si="29"/>
        <v/>
      </c>
      <c r="W93" s="1211" t="str">
        <f t="shared" ca="1" si="29"/>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4"/>
        <v>0</v>
      </c>
      <c r="K94" s="1349"/>
      <c r="L94" s="454" t="str">
        <f t="shared" si="22"/>
        <v>GJ</v>
      </c>
      <c r="M94" s="1348"/>
      <c r="N94" s="457">
        <f t="shared" ca="1" si="25"/>
        <v>0</v>
      </c>
      <c r="O94" s="458" t="str">
        <f ca="1">係数!J94</f>
        <v/>
      </c>
      <c r="P94" s="458" t="str">
        <f ca="1">係数!K94</f>
        <v/>
      </c>
      <c r="Q94" s="458" t="str">
        <f ca="1">係数!L94</f>
        <v/>
      </c>
      <c r="R94" s="458" t="str">
        <f ca="1">係数!M94</f>
        <v/>
      </c>
      <c r="S94" s="469" t="s">
        <v>3640</v>
      </c>
      <c r="T94" s="1211" t="str">
        <f ca="1">IF($E92="","",$G94*O94)</f>
        <v/>
      </c>
      <c r="U94" s="1211" t="str">
        <f t="shared" ref="U94:W94" ca="1" si="30">IF($E92="","",$G94*P94)</f>
        <v/>
      </c>
      <c r="V94" s="1211" t="str">
        <f t="shared" ca="1" si="30"/>
        <v/>
      </c>
      <c r="W94" s="1211" t="str">
        <f t="shared" ca="1" si="30"/>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4"/>
        <v>0</v>
      </c>
      <c r="K95" s="1349"/>
      <c r="L95" s="454" t="str">
        <f t="shared" si="22"/>
        <v>GJ</v>
      </c>
      <c r="M95" s="1348"/>
      <c r="N95" s="457">
        <f t="shared" ca="1" si="25"/>
        <v>0</v>
      </c>
      <c r="O95" s="458" t="str">
        <f ca="1">係数!J95</f>
        <v/>
      </c>
      <c r="P95" s="458" t="str">
        <f ca="1">係数!K95</f>
        <v/>
      </c>
      <c r="Q95" s="458" t="str">
        <f ca="1">係数!L95</f>
        <v/>
      </c>
      <c r="R95" s="458" t="str">
        <f ca="1">係数!M95</f>
        <v/>
      </c>
      <c r="S95" s="469" t="s">
        <v>3640</v>
      </c>
      <c r="T95" s="460" t="str">
        <f ca="1">IF($E95="","",$G95*O95)</f>
        <v/>
      </c>
      <c r="U95" s="460" t="str">
        <f t="shared" ref="U95:W95" ca="1" si="31">IF($E95="","",$G95*P95)</f>
        <v/>
      </c>
      <c r="V95" s="460" t="str">
        <f t="shared" ca="1" si="31"/>
        <v/>
      </c>
      <c r="W95" s="460" t="str">
        <f t="shared" ca="1" si="31"/>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4"/>
        <v>0</v>
      </c>
      <c r="K96" s="1349"/>
      <c r="L96" s="454" t="str">
        <f t="shared" si="22"/>
        <v>GJ</v>
      </c>
      <c r="M96" s="1348"/>
      <c r="N96" s="457">
        <f t="shared" ca="1" si="25"/>
        <v>0</v>
      </c>
      <c r="O96" s="458" t="str">
        <f ca="1">係数!J96</f>
        <v/>
      </c>
      <c r="P96" s="458" t="str">
        <f ca="1">係数!K96</f>
        <v/>
      </c>
      <c r="Q96" s="458" t="str">
        <f ca="1">係数!L96</f>
        <v/>
      </c>
      <c r="R96" s="458" t="str">
        <f ca="1">係数!M96</f>
        <v/>
      </c>
      <c r="S96" s="469" t="s">
        <v>3640</v>
      </c>
      <c r="T96" s="1211" t="str">
        <f ca="1">IF($E95="","",$G96*O96)</f>
        <v/>
      </c>
      <c r="U96" s="1211" t="str">
        <f t="shared" ref="U96:W96" ca="1" si="32">IF($E95="","",$G96*P96)</f>
        <v/>
      </c>
      <c r="V96" s="1211" t="str">
        <f t="shared" ca="1" si="32"/>
        <v/>
      </c>
      <c r="W96" s="1211" t="str">
        <f t="shared" ca="1" si="32"/>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4"/>
        <v>0</v>
      </c>
      <c r="K97" s="1349"/>
      <c r="L97" s="454" t="str">
        <f t="shared" si="22"/>
        <v>GJ</v>
      </c>
      <c r="M97" s="1348"/>
      <c r="N97" s="457">
        <f t="shared" ca="1" si="25"/>
        <v>0</v>
      </c>
      <c r="O97" s="458" t="str">
        <f ca="1">係数!J97</f>
        <v/>
      </c>
      <c r="P97" s="458" t="str">
        <f ca="1">係数!K97</f>
        <v/>
      </c>
      <c r="Q97" s="458" t="str">
        <f ca="1">係数!L97</f>
        <v/>
      </c>
      <c r="R97" s="458" t="str">
        <f ca="1">係数!M97</f>
        <v/>
      </c>
      <c r="S97" s="469" t="s">
        <v>3640</v>
      </c>
      <c r="T97" s="1211" t="str">
        <f ca="1">IF($E95="","",$G97*O97)</f>
        <v/>
      </c>
      <c r="U97" s="1211" t="str">
        <f t="shared" ref="U97:W97" ca="1" si="33">IF($E95="","",$G97*P97)</f>
        <v/>
      </c>
      <c r="V97" s="1211" t="str">
        <f t="shared" ca="1" si="33"/>
        <v/>
      </c>
      <c r="W97" s="1211" t="str">
        <f t="shared" ca="1" si="33"/>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4"/>
        <v>0</v>
      </c>
      <c r="K98" s="1349"/>
      <c r="L98" s="454" t="str">
        <f t="shared" si="22"/>
        <v>GJ</v>
      </c>
      <c r="M98" s="1348"/>
      <c r="N98" s="457">
        <f t="shared" ca="1" si="25"/>
        <v>0</v>
      </c>
      <c r="O98" s="458" t="str">
        <f ca="1">係数!J98</f>
        <v/>
      </c>
      <c r="P98" s="458" t="str">
        <f ca="1">係数!K98</f>
        <v/>
      </c>
      <c r="Q98" s="458" t="str">
        <f ca="1">係数!L98</f>
        <v/>
      </c>
      <c r="R98" s="458" t="str">
        <f ca="1">係数!M98</f>
        <v/>
      </c>
      <c r="S98" s="469" t="s">
        <v>3640</v>
      </c>
      <c r="T98" s="460" t="str">
        <f ca="1">IF($E98="","",$G98*O98)</f>
        <v/>
      </c>
      <c r="U98" s="460" t="str">
        <f t="shared" ref="U98:W98" ca="1" si="34">IF($E98="","",$G98*P98)</f>
        <v/>
      </c>
      <c r="V98" s="460" t="str">
        <f t="shared" ca="1" si="34"/>
        <v/>
      </c>
      <c r="W98" s="460" t="str">
        <f t="shared" ca="1" si="34"/>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4"/>
        <v>0</v>
      </c>
      <c r="K99" s="1349"/>
      <c r="L99" s="454" t="str">
        <f t="shared" si="22"/>
        <v>GJ</v>
      </c>
      <c r="M99" s="1348"/>
      <c r="N99" s="457">
        <f t="shared" ca="1" si="25"/>
        <v>0</v>
      </c>
      <c r="O99" s="458" t="str">
        <f ca="1">係数!J99</f>
        <v/>
      </c>
      <c r="P99" s="458" t="str">
        <f ca="1">係数!K99</f>
        <v/>
      </c>
      <c r="Q99" s="458" t="str">
        <f ca="1">係数!L99</f>
        <v/>
      </c>
      <c r="R99" s="458" t="str">
        <f ca="1">係数!M99</f>
        <v/>
      </c>
      <c r="S99" s="469" t="s">
        <v>3640</v>
      </c>
      <c r="T99" s="1211" t="str">
        <f ca="1">IF($E98="","",$G99*O99)</f>
        <v/>
      </c>
      <c r="U99" s="1211" t="str">
        <f t="shared" ref="U99:W99" ca="1" si="35">IF($E98="","",$G99*P99)</f>
        <v/>
      </c>
      <c r="V99" s="1211" t="str">
        <f t="shared" ca="1" si="35"/>
        <v/>
      </c>
      <c r="W99" s="1211" t="str">
        <f t="shared" ca="1" si="35"/>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4"/>
        <v>0</v>
      </c>
      <c r="K100" s="1349"/>
      <c r="L100" s="454" t="str">
        <f t="shared" si="22"/>
        <v>GJ</v>
      </c>
      <c r="M100" s="1348"/>
      <c r="N100" s="457">
        <f t="shared" ca="1" si="25"/>
        <v>0</v>
      </c>
      <c r="O100" s="458" t="str">
        <f ca="1">係数!J100</f>
        <v/>
      </c>
      <c r="P100" s="458" t="str">
        <f ca="1">係数!K100</f>
        <v/>
      </c>
      <c r="Q100" s="458" t="str">
        <f ca="1">係数!L100</f>
        <v/>
      </c>
      <c r="R100" s="458" t="str">
        <f ca="1">係数!M100</f>
        <v/>
      </c>
      <c r="S100" s="469" t="s">
        <v>3640</v>
      </c>
      <c r="T100" s="1211" t="str">
        <f ca="1">IF($E98="","",$G100*O100)</f>
        <v/>
      </c>
      <c r="U100" s="1211" t="str">
        <f t="shared" ref="U100:V100" ca="1" si="36">IF($E98="","",$G100*P100)</f>
        <v/>
      </c>
      <c r="V100" s="1211" t="str">
        <f t="shared" ca="1" si="36"/>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4"/>
        <v>0</v>
      </c>
      <c r="K101" s="1349"/>
      <c r="L101" s="454" t="str">
        <f t="shared" si="22"/>
        <v>GJ</v>
      </c>
      <c r="M101" s="1348"/>
      <c r="N101" s="457">
        <f t="shared" ca="1" si="25"/>
        <v>0</v>
      </c>
      <c r="O101" s="458">
        <f>係数!J101</f>
        <v>0</v>
      </c>
      <c r="P101" s="458">
        <f>係数!K101</f>
        <v>0</v>
      </c>
      <c r="Q101" s="458">
        <f>係数!L101</f>
        <v>0</v>
      </c>
      <c r="R101" s="458">
        <f>係数!M101</f>
        <v>0</v>
      </c>
      <c r="S101" s="469" t="s">
        <v>3640</v>
      </c>
      <c r="T101" s="460">
        <f ca="1">$G101*O101</f>
        <v>0</v>
      </c>
      <c r="U101" s="460">
        <f t="shared" ref="U101:V102" ca="1" si="37">$G101*P101</f>
        <v>0</v>
      </c>
      <c r="V101" s="460">
        <f t="shared" ca="1" si="37"/>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4"/>
        <v>0</v>
      </c>
      <c r="K102" s="1349"/>
      <c r="L102" s="454" t="str">
        <f t="shared" si="22"/>
        <v>GJ</v>
      </c>
      <c r="M102" s="1348"/>
      <c r="N102" s="457">
        <f t="shared" ca="1" si="25"/>
        <v>0</v>
      </c>
      <c r="O102" s="458">
        <f>係数!J102</f>
        <v>0</v>
      </c>
      <c r="P102" s="458">
        <f>係数!K102</f>
        <v>0</v>
      </c>
      <c r="Q102" s="458">
        <f>係数!L102</f>
        <v>0</v>
      </c>
      <c r="R102" s="458">
        <f>係数!M102</f>
        <v>0</v>
      </c>
      <c r="S102" s="469" t="s">
        <v>3640</v>
      </c>
      <c r="T102" s="460">
        <f ca="1">$G102*O102</f>
        <v>0</v>
      </c>
      <c r="U102" s="460">
        <f t="shared" ca="1" si="37"/>
        <v>0</v>
      </c>
      <c r="V102" s="460">
        <f t="shared" ca="1" si="37"/>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8">SUM(U87:U102)</f>
        <v>0</v>
      </c>
      <c r="V103" s="468">
        <f t="shared" ca="1" si="38"/>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9">G106*I106</f>
        <v>0</v>
      </c>
      <c r="K106" s="502">
        <f ca="1">INDIRECT($U$17&amp;"!"&amp;$P$17&amp;ROW('使用量_1,2'!M106))</f>
        <v>0</v>
      </c>
      <c r="L106" s="454" t="str">
        <f t="shared" ref="L106:L124" si="40">H106</f>
        <v>千kWh</v>
      </c>
      <c r="M106" s="1813">
        <f t="shared" ref="M106:M140" ca="1" si="41">K106*I106</f>
        <v>0</v>
      </c>
      <c r="N106" s="457">
        <f t="shared" ref="N106:N140" ca="1" si="42">+J106</f>
        <v>0</v>
      </c>
      <c r="O106" s="458" t="str">
        <f ca="1">係数!J106</f>
        <v/>
      </c>
      <c r="P106" s="458" t="str">
        <f ca="1">係数!K106</f>
        <v/>
      </c>
      <c r="Q106" s="458" t="str">
        <f ca="1">係数!L106</f>
        <v/>
      </c>
      <c r="R106" s="458" t="str">
        <f ca="1">係数!M106</f>
        <v/>
      </c>
      <c r="S106" s="469" t="s">
        <v>1976</v>
      </c>
      <c r="T106" s="1146" t="str">
        <f t="shared" ref="T106:T124" ca="1" si="43">IF($D106="","",($G106-K106)*O106*1000)</f>
        <v/>
      </c>
      <c r="U106" s="1146" t="str">
        <f t="shared" ref="U106:U124" ca="1" si="44">IF($D106="","",($G106-K106)*P106*1000)</f>
        <v/>
      </c>
      <c r="V106" s="1146" t="str">
        <f t="shared" ref="V106:V124" ca="1" si="45">IF($D106="","",($G106-K106)*Q106*1000)</f>
        <v/>
      </c>
      <c r="W106" s="1146" t="str">
        <f t="shared" ref="W106:W124" ca="1" si="46">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9"/>
        <v>0</v>
      </c>
      <c r="K107" s="502">
        <f ca="1">INDIRECT($U$17&amp;"!"&amp;$P$17&amp;ROW('使用量_1,2'!M107))</f>
        <v>0</v>
      </c>
      <c r="L107" s="454" t="str">
        <f t="shared" si="40"/>
        <v>千kWh</v>
      </c>
      <c r="M107" s="1813">
        <f t="shared" ca="1" si="41"/>
        <v>0</v>
      </c>
      <c r="N107" s="457">
        <f t="shared" ca="1" si="42"/>
        <v>0</v>
      </c>
      <c r="O107" s="458" t="str">
        <f ca="1">係数!J107</f>
        <v/>
      </c>
      <c r="P107" s="458" t="str">
        <f ca="1">係数!K107</f>
        <v/>
      </c>
      <c r="Q107" s="458" t="str">
        <f ca="1">係数!L107</f>
        <v/>
      </c>
      <c r="R107" s="458" t="str">
        <f ca="1">係数!M107</f>
        <v/>
      </c>
      <c r="S107" s="469" t="s">
        <v>1976</v>
      </c>
      <c r="T107" s="1146" t="str">
        <f t="shared" ca="1" si="43"/>
        <v/>
      </c>
      <c r="U107" s="1146" t="str">
        <f t="shared" ca="1" si="44"/>
        <v/>
      </c>
      <c r="V107" s="1146" t="str">
        <f t="shared" ca="1" si="45"/>
        <v/>
      </c>
      <c r="W107" s="1146" t="str">
        <f t="shared" ca="1" si="46"/>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9"/>
        <v>0</v>
      </c>
      <c r="K108" s="502">
        <f ca="1">INDIRECT($U$17&amp;"!"&amp;$P$17&amp;ROW('使用量_1,2'!M108))</f>
        <v>0</v>
      </c>
      <c r="L108" s="454" t="str">
        <f t="shared" si="40"/>
        <v>千kWh</v>
      </c>
      <c r="M108" s="1813">
        <f t="shared" ca="1" si="41"/>
        <v>0</v>
      </c>
      <c r="N108" s="457">
        <f t="shared" ca="1" si="42"/>
        <v>0</v>
      </c>
      <c r="O108" s="458" t="str">
        <f ca="1">係数!J108</f>
        <v/>
      </c>
      <c r="P108" s="458" t="str">
        <f ca="1">係数!K108</f>
        <v/>
      </c>
      <c r="Q108" s="458" t="str">
        <f ca="1">係数!L108</f>
        <v/>
      </c>
      <c r="R108" s="458" t="str">
        <f ca="1">係数!M108</f>
        <v/>
      </c>
      <c r="S108" s="469" t="s">
        <v>1976</v>
      </c>
      <c r="T108" s="1146" t="str">
        <f t="shared" ca="1" si="43"/>
        <v/>
      </c>
      <c r="U108" s="1146" t="str">
        <f t="shared" ca="1" si="44"/>
        <v/>
      </c>
      <c r="V108" s="1146" t="str">
        <f t="shared" ca="1" si="45"/>
        <v/>
      </c>
      <c r="W108" s="1146" t="str">
        <f t="shared" ca="1" si="46"/>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9"/>
        <v>0</v>
      </c>
      <c r="K109" s="502">
        <f ca="1">INDIRECT($U$17&amp;"!"&amp;$P$17&amp;ROW('使用量_1,2'!M109))</f>
        <v>0</v>
      </c>
      <c r="L109" s="454" t="str">
        <f t="shared" si="40"/>
        <v>千kWh</v>
      </c>
      <c r="M109" s="1813">
        <f t="shared" ca="1" si="41"/>
        <v>0</v>
      </c>
      <c r="N109" s="457">
        <f t="shared" ca="1" si="42"/>
        <v>0</v>
      </c>
      <c r="O109" s="458" t="str">
        <f ca="1">係数!J109</f>
        <v/>
      </c>
      <c r="P109" s="458" t="str">
        <f ca="1">係数!K109</f>
        <v/>
      </c>
      <c r="Q109" s="458" t="str">
        <f ca="1">係数!L109</f>
        <v/>
      </c>
      <c r="R109" s="458" t="str">
        <f ca="1">係数!M109</f>
        <v/>
      </c>
      <c r="S109" s="469" t="s">
        <v>1976</v>
      </c>
      <c r="T109" s="1146" t="str">
        <f t="shared" ca="1" si="43"/>
        <v/>
      </c>
      <c r="U109" s="1146" t="str">
        <f t="shared" ca="1" si="44"/>
        <v/>
      </c>
      <c r="V109" s="1146" t="str">
        <f t="shared" ca="1" si="45"/>
        <v/>
      </c>
      <c r="W109" s="1146" t="str">
        <f t="shared" ca="1" si="46"/>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9"/>
        <v>0</v>
      </c>
      <c r="K110" s="502">
        <f ca="1">INDIRECT($U$17&amp;"!"&amp;$P$17&amp;ROW('使用量_1,2'!M110))</f>
        <v>0</v>
      </c>
      <c r="L110" s="454" t="str">
        <f t="shared" si="40"/>
        <v>千kWh</v>
      </c>
      <c r="M110" s="1813">
        <f t="shared" ca="1" si="41"/>
        <v>0</v>
      </c>
      <c r="N110" s="457">
        <f t="shared" ca="1" si="42"/>
        <v>0</v>
      </c>
      <c r="O110" s="458" t="str">
        <f ca="1">係数!J110</f>
        <v/>
      </c>
      <c r="P110" s="458" t="str">
        <f ca="1">係数!K110</f>
        <v/>
      </c>
      <c r="Q110" s="458" t="str">
        <f ca="1">係数!L110</f>
        <v/>
      </c>
      <c r="R110" s="458" t="str">
        <f ca="1">係数!M110</f>
        <v/>
      </c>
      <c r="S110" s="469" t="s">
        <v>1976</v>
      </c>
      <c r="T110" s="1146" t="str">
        <f t="shared" ca="1" si="43"/>
        <v/>
      </c>
      <c r="U110" s="1146" t="str">
        <f t="shared" ca="1" si="44"/>
        <v/>
      </c>
      <c r="V110" s="1146" t="str">
        <f t="shared" ca="1" si="45"/>
        <v/>
      </c>
      <c r="W110" s="1146" t="str">
        <f t="shared" ca="1" si="46"/>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9"/>
        <v>0</v>
      </c>
      <c r="K111" s="502">
        <f ca="1">INDIRECT($U$17&amp;"!"&amp;$P$17&amp;ROW('使用量_1,2'!M111))</f>
        <v>0</v>
      </c>
      <c r="L111" s="454" t="str">
        <f t="shared" si="40"/>
        <v>千kWh</v>
      </c>
      <c r="M111" s="1813">
        <f t="shared" ca="1" si="41"/>
        <v>0</v>
      </c>
      <c r="N111" s="457">
        <f t="shared" ca="1" si="42"/>
        <v>0</v>
      </c>
      <c r="O111" s="458" t="str">
        <f ca="1">係数!J111</f>
        <v/>
      </c>
      <c r="P111" s="458" t="str">
        <f ca="1">係数!K111</f>
        <v/>
      </c>
      <c r="Q111" s="458" t="str">
        <f ca="1">係数!L111</f>
        <v/>
      </c>
      <c r="R111" s="458" t="str">
        <f ca="1">係数!M111</f>
        <v/>
      </c>
      <c r="S111" s="469" t="s">
        <v>1976</v>
      </c>
      <c r="T111" s="1146" t="str">
        <f t="shared" ca="1" si="43"/>
        <v/>
      </c>
      <c r="U111" s="1146" t="str">
        <f t="shared" ca="1" si="44"/>
        <v/>
      </c>
      <c r="V111" s="1146" t="str">
        <f t="shared" ca="1" si="45"/>
        <v/>
      </c>
      <c r="W111" s="1146" t="str">
        <f t="shared" ca="1" si="46"/>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9"/>
        <v>0</v>
      </c>
      <c r="K112" s="502">
        <f ca="1">INDIRECT($U$17&amp;"!"&amp;$P$17&amp;ROW('使用量_1,2'!M112))</f>
        <v>0</v>
      </c>
      <c r="L112" s="454" t="str">
        <f t="shared" si="40"/>
        <v>千kWh</v>
      </c>
      <c r="M112" s="1813">
        <f t="shared" ca="1" si="41"/>
        <v>0</v>
      </c>
      <c r="N112" s="457">
        <f t="shared" ca="1" si="42"/>
        <v>0</v>
      </c>
      <c r="O112" s="458" t="str">
        <f ca="1">係数!J112</f>
        <v/>
      </c>
      <c r="P112" s="458" t="str">
        <f ca="1">係数!K112</f>
        <v/>
      </c>
      <c r="Q112" s="458" t="str">
        <f ca="1">係数!L112</f>
        <v/>
      </c>
      <c r="R112" s="458" t="str">
        <f ca="1">係数!M112</f>
        <v/>
      </c>
      <c r="S112" s="469" t="s">
        <v>1976</v>
      </c>
      <c r="T112" s="1146" t="str">
        <f t="shared" ca="1" si="43"/>
        <v/>
      </c>
      <c r="U112" s="1146" t="str">
        <f t="shared" ca="1" si="44"/>
        <v/>
      </c>
      <c r="V112" s="1146" t="str">
        <f t="shared" ca="1" si="45"/>
        <v/>
      </c>
      <c r="W112" s="1146" t="str">
        <f t="shared" ca="1" si="46"/>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9"/>
        <v>0</v>
      </c>
      <c r="K113" s="502">
        <f ca="1">INDIRECT($U$17&amp;"!"&amp;$P$17&amp;ROW('使用量_1,2'!M113))</f>
        <v>0</v>
      </c>
      <c r="L113" s="454" t="str">
        <f t="shared" si="40"/>
        <v>千kWh</v>
      </c>
      <c r="M113" s="1813">
        <f t="shared" ca="1" si="41"/>
        <v>0</v>
      </c>
      <c r="N113" s="457">
        <f t="shared" ca="1" si="42"/>
        <v>0</v>
      </c>
      <c r="O113" s="458" t="str">
        <f ca="1">係数!J113</f>
        <v/>
      </c>
      <c r="P113" s="458" t="str">
        <f ca="1">係数!K113</f>
        <v/>
      </c>
      <c r="Q113" s="458" t="str">
        <f ca="1">係数!L113</f>
        <v/>
      </c>
      <c r="R113" s="458" t="str">
        <f ca="1">係数!M113</f>
        <v/>
      </c>
      <c r="S113" s="469" t="s">
        <v>1976</v>
      </c>
      <c r="T113" s="1146" t="str">
        <f t="shared" ca="1" si="43"/>
        <v/>
      </c>
      <c r="U113" s="1146" t="str">
        <f t="shared" ca="1" si="44"/>
        <v/>
      </c>
      <c r="V113" s="1146" t="str">
        <f t="shared" ca="1" si="45"/>
        <v/>
      </c>
      <c r="W113" s="1146" t="str">
        <f t="shared" ca="1" si="46"/>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9"/>
        <v>0</v>
      </c>
      <c r="K114" s="502">
        <f ca="1">INDIRECT($U$17&amp;"!"&amp;$P$17&amp;ROW('使用量_1,2'!M114))</f>
        <v>0</v>
      </c>
      <c r="L114" s="454" t="str">
        <f t="shared" si="40"/>
        <v>千kWh</v>
      </c>
      <c r="M114" s="1813">
        <f t="shared" ca="1" si="41"/>
        <v>0</v>
      </c>
      <c r="N114" s="457">
        <f t="shared" ca="1" si="42"/>
        <v>0</v>
      </c>
      <c r="O114" s="458" t="str">
        <f ca="1">係数!J114</f>
        <v/>
      </c>
      <c r="P114" s="458" t="str">
        <f ca="1">係数!K114</f>
        <v/>
      </c>
      <c r="Q114" s="458" t="str">
        <f ca="1">係数!L114</f>
        <v/>
      </c>
      <c r="R114" s="458" t="str">
        <f ca="1">係数!M114</f>
        <v/>
      </c>
      <c r="S114" s="469" t="s">
        <v>1976</v>
      </c>
      <c r="T114" s="1146" t="str">
        <f t="shared" ca="1" si="43"/>
        <v/>
      </c>
      <c r="U114" s="1146" t="str">
        <f t="shared" ca="1" si="44"/>
        <v/>
      </c>
      <c r="V114" s="1146" t="str">
        <f t="shared" ca="1" si="45"/>
        <v/>
      </c>
      <c r="W114" s="1146" t="str">
        <f t="shared" ca="1" si="46"/>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9"/>
        <v>0</v>
      </c>
      <c r="K115" s="502">
        <f ca="1">INDIRECT($U$17&amp;"!"&amp;$P$17&amp;ROW('使用量_1,2'!M115))</f>
        <v>0</v>
      </c>
      <c r="L115" s="454" t="str">
        <f t="shared" si="40"/>
        <v>千kWh</v>
      </c>
      <c r="M115" s="1813">
        <f t="shared" ca="1" si="41"/>
        <v>0</v>
      </c>
      <c r="N115" s="457">
        <f t="shared" ca="1" si="42"/>
        <v>0</v>
      </c>
      <c r="O115" s="458" t="str">
        <f ca="1">係数!J115</f>
        <v/>
      </c>
      <c r="P115" s="458" t="str">
        <f ca="1">係数!K115</f>
        <v/>
      </c>
      <c r="Q115" s="458" t="str">
        <f ca="1">係数!L115</f>
        <v/>
      </c>
      <c r="R115" s="458" t="str">
        <f ca="1">係数!M115</f>
        <v/>
      </c>
      <c r="S115" s="469" t="s">
        <v>1976</v>
      </c>
      <c r="T115" s="1146" t="str">
        <f t="shared" ca="1" si="43"/>
        <v/>
      </c>
      <c r="U115" s="1146" t="str">
        <f t="shared" ca="1" si="44"/>
        <v/>
      </c>
      <c r="V115" s="1146" t="str">
        <f t="shared" ca="1" si="45"/>
        <v/>
      </c>
      <c r="W115" s="1146" t="str">
        <f t="shared" ca="1" si="46"/>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9"/>
        <v>0</v>
      </c>
      <c r="K116" s="502">
        <f ca="1">INDIRECT($U$17&amp;"!"&amp;$P$17&amp;ROW('使用量_1,2'!M116))</f>
        <v>0</v>
      </c>
      <c r="L116" s="454" t="str">
        <f t="shared" si="40"/>
        <v>千kWh</v>
      </c>
      <c r="M116" s="1813">
        <f t="shared" ca="1" si="41"/>
        <v>0</v>
      </c>
      <c r="N116" s="457">
        <f t="shared" ca="1" si="42"/>
        <v>0</v>
      </c>
      <c r="O116" s="458" t="str">
        <f ca="1">係数!J116</f>
        <v/>
      </c>
      <c r="P116" s="458" t="str">
        <f ca="1">係数!K116</f>
        <v/>
      </c>
      <c r="Q116" s="458" t="str">
        <f ca="1">係数!L116</f>
        <v/>
      </c>
      <c r="R116" s="458" t="str">
        <f ca="1">係数!M116</f>
        <v/>
      </c>
      <c r="S116" s="469" t="s">
        <v>1976</v>
      </c>
      <c r="T116" s="1146" t="str">
        <f t="shared" ca="1" si="43"/>
        <v/>
      </c>
      <c r="U116" s="1146" t="str">
        <f t="shared" ca="1" si="44"/>
        <v/>
      </c>
      <c r="V116" s="1146" t="str">
        <f t="shared" ca="1" si="45"/>
        <v/>
      </c>
      <c r="W116" s="1146" t="str">
        <f t="shared" ca="1" si="46"/>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9"/>
        <v>0</v>
      </c>
      <c r="K117" s="502">
        <f ca="1">INDIRECT($U$17&amp;"!"&amp;$P$17&amp;ROW('使用量_1,2'!M117))</f>
        <v>0</v>
      </c>
      <c r="L117" s="454" t="str">
        <f t="shared" si="40"/>
        <v>千kWh</v>
      </c>
      <c r="M117" s="1813">
        <f t="shared" ca="1" si="41"/>
        <v>0</v>
      </c>
      <c r="N117" s="457">
        <f t="shared" ca="1" si="42"/>
        <v>0</v>
      </c>
      <c r="O117" s="458" t="str">
        <f ca="1">係数!J117</f>
        <v/>
      </c>
      <c r="P117" s="458" t="str">
        <f ca="1">係数!K117</f>
        <v/>
      </c>
      <c r="Q117" s="458" t="str">
        <f ca="1">係数!L117</f>
        <v/>
      </c>
      <c r="R117" s="458" t="str">
        <f ca="1">係数!M117</f>
        <v/>
      </c>
      <c r="S117" s="469" t="s">
        <v>1976</v>
      </c>
      <c r="T117" s="1146" t="str">
        <f t="shared" ca="1" si="43"/>
        <v/>
      </c>
      <c r="U117" s="1146" t="str">
        <f t="shared" ca="1" si="44"/>
        <v/>
      </c>
      <c r="V117" s="1146" t="str">
        <f t="shared" ca="1" si="45"/>
        <v/>
      </c>
      <c r="W117" s="1146" t="str">
        <f t="shared" ca="1" si="46"/>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9"/>
        <v>0</v>
      </c>
      <c r="K118" s="502">
        <f ca="1">INDIRECT($U$17&amp;"!"&amp;$P$17&amp;ROW('使用量_1,2'!M118))</f>
        <v>0</v>
      </c>
      <c r="L118" s="454" t="str">
        <f t="shared" si="40"/>
        <v>千kWh</v>
      </c>
      <c r="M118" s="1813">
        <f t="shared" ca="1" si="41"/>
        <v>0</v>
      </c>
      <c r="N118" s="457">
        <f t="shared" ca="1" si="42"/>
        <v>0</v>
      </c>
      <c r="O118" s="458" t="str">
        <f ca="1">係数!J118</f>
        <v/>
      </c>
      <c r="P118" s="458" t="str">
        <f ca="1">係数!K118</f>
        <v/>
      </c>
      <c r="Q118" s="458" t="str">
        <f ca="1">係数!L118</f>
        <v/>
      </c>
      <c r="R118" s="458" t="str">
        <f ca="1">係数!M118</f>
        <v/>
      </c>
      <c r="S118" s="469" t="s">
        <v>1976</v>
      </c>
      <c r="T118" s="1146" t="str">
        <f t="shared" ca="1" si="43"/>
        <v/>
      </c>
      <c r="U118" s="1146" t="str">
        <f t="shared" ca="1" si="44"/>
        <v/>
      </c>
      <c r="V118" s="1146" t="str">
        <f t="shared" ca="1" si="45"/>
        <v/>
      </c>
      <c r="W118" s="1146" t="str">
        <f t="shared" ca="1" si="46"/>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9"/>
        <v>0</v>
      </c>
      <c r="K119" s="502">
        <f ca="1">INDIRECT($U$17&amp;"!"&amp;$P$17&amp;ROW('使用量_1,2'!M119))</f>
        <v>0</v>
      </c>
      <c r="L119" s="454" t="str">
        <f t="shared" si="40"/>
        <v>千kWh</v>
      </c>
      <c r="M119" s="1813">
        <f t="shared" ca="1" si="41"/>
        <v>0</v>
      </c>
      <c r="N119" s="457">
        <f t="shared" ca="1" si="42"/>
        <v>0</v>
      </c>
      <c r="O119" s="458" t="str">
        <f ca="1">係数!J119</f>
        <v/>
      </c>
      <c r="P119" s="458" t="str">
        <f ca="1">係数!K119</f>
        <v/>
      </c>
      <c r="Q119" s="458" t="str">
        <f ca="1">係数!L119</f>
        <v/>
      </c>
      <c r="R119" s="458" t="str">
        <f ca="1">係数!M119</f>
        <v/>
      </c>
      <c r="S119" s="469" t="s">
        <v>1976</v>
      </c>
      <c r="T119" s="1146" t="str">
        <f t="shared" ca="1" si="43"/>
        <v/>
      </c>
      <c r="U119" s="1146" t="str">
        <f t="shared" ca="1" si="44"/>
        <v/>
      </c>
      <c r="V119" s="1146" t="str">
        <f t="shared" ca="1" si="45"/>
        <v/>
      </c>
      <c r="W119" s="1146" t="str">
        <f t="shared" ca="1" si="46"/>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9"/>
        <v>0</v>
      </c>
      <c r="K120" s="502">
        <f ca="1">INDIRECT($U$17&amp;"!"&amp;$P$17&amp;ROW('使用量_1,2'!M120))</f>
        <v>0</v>
      </c>
      <c r="L120" s="454" t="str">
        <f t="shared" si="40"/>
        <v>千kWh</v>
      </c>
      <c r="M120" s="1813">
        <f t="shared" ca="1" si="41"/>
        <v>0</v>
      </c>
      <c r="N120" s="457">
        <f t="shared" ca="1" si="42"/>
        <v>0</v>
      </c>
      <c r="O120" s="458" t="str">
        <f ca="1">係数!J120</f>
        <v/>
      </c>
      <c r="P120" s="458" t="str">
        <f ca="1">係数!K120</f>
        <v/>
      </c>
      <c r="Q120" s="458" t="str">
        <f ca="1">係数!L120</f>
        <v/>
      </c>
      <c r="R120" s="458" t="str">
        <f ca="1">係数!M120</f>
        <v/>
      </c>
      <c r="S120" s="469" t="s">
        <v>1976</v>
      </c>
      <c r="T120" s="1146" t="str">
        <f t="shared" ca="1" si="43"/>
        <v/>
      </c>
      <c r="U120" s="1146" t="str">
        <f t="shared" ca="1" si="44"/>
        <v/>
      </c>
      <c r="V120" s="1146" t="str">
        <f t="shared" ca="1" si="45"/>
        <v/>
      </c>
      <c r="W120" s="1146" t="str">
        <f t="shared" ca="1" si="46"/>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9"/>
        <v>0</v>
      </c>
      <c r="K121" s="502">
        <f ca="1">INDIRECT($U$17&amp;"!"&amp;$P$17&amp;ROW('使用量_1,2'!M121))</f>
        <v>0</v>
      </c>
      <c r="L121" s="454" t="str">
        <f t="shared" si="40"/>
        <v>千kWh</v>
      </c>
      <c r="M121" s="1813">
        <f t="shared" ca="1" si="41"/>
        <v>0</v>
      </c>
      <c r="N121" s="457">
        <f t="shared" ca="1" si="42"/>
        <v>0</v>
      </c>
      <c r="O121" s="458" t="str">
        <f ca="1">係数!J121</f>
        <v/>
      </c>
      <c r="P121" s="458" t="str">
        <f ca="1">係数!K121</f>
        <v/>
      </c>
      <c r="Q121" s="458" t="str">
        <f ca="1">係数!L121</f>
        <v/>
      </c>
      <c r="R121" s="458" t="str">
        <f ca="1">係数!M121</f>
        <v/>
      </c>
      <c r="S121" s="469" t="s">
        <v>1976</v>
      </c>
      <c r="T121" s="1146" t="str">
        <f t="shared" ca="1" si="43"/>
        <v/>
      </c>
      <c r="U121" s="1146" t="str">
        <f t="shared" ca="1" si="44"/>
        <v/>
      </c>
      <c r="V121" s="1146" t="str">
        <f t="shared" ca="1" si="45"/>
        <v/>
      </c>
      <c r="W121" s="1146" t="str">
        <f t="shared" ca="1" si="46"/>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9"/>
        <v>0</v>
      </c>
      <c r="K122" s="502">
        <f ca="1">INDIRECT($U$17&amp;"!"&amp;$P$17&amp;ROW('使用量_1,2'!M122))</f>
        <v>0</v>
      </c>
      <c r="L122" s="454" t="str">
        <f t="shared" si="40"/>
        <v>千kWh</v>
      </c>
      <c r="M122" s="1813">
        <f t="shared" ca="1" si="41"/>
        <v>0</v>
      </c>
      <c r="N122" s="457">
        <f t="shared" ca="1" si="42"/>
        <v>0</v>
      </c>
      <c r="O122" s="458" t="str">
        <f ca="1">係数!J122</f>
        <v/>
      </c>
      <c r="P122" s="458" t="str">
        <f ca="1">係数!K122</f>
        <v/>
      </c>
      <c r="Q122" s="458" t="str">
        <f ca="1">係数!L122</f>
        <v/>
      </c>
      <c r="R122" s="458" t="str">
        <f ca="1">係数!M122</f>
        <v/>
      </c>
      <c r="S122" s="469" t="s">
        <v>1976</v>
      </c>
      <c r="T122" s="1146" t="str">
        <f t="shared" ca="1" si="43"/>
        <v/>
      </c>
      <c r="U122" s="1146" t="str">
        <f t="shared" ca="1" si="44"/>
        <v/>
      </c>
      <c r="V122" s="1146" t="str">
        <f t="shared" ca="1" si="45"/>
        <v/>
      </c>
      <c r="W122" s="1146" t="str">
        <f t="shared" ca="1" si="46"/>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9"/>
        <v>0</v>
      </c>
      <c r="K123" s="502">
        <f ca="1">INDIRECT($U$17&amp;"!"&amp;$P$17&amp;ROW('使用量_1,2'!M123))</f>
        <v>0</v>
      </c>
      <c r="L123" s="454" t="str">
        <f t="shared" si="40"/>
        <v>千kWh</v>
      </c>
      <c r="M123" s="1813">
        <f t="shared" ca="1" si="41"/>
        <v>0</v>
      </c>
      <c r="N123" s="457">
        <f t="shared" ca="1" si="42"/>
        <v>0</v>
      </c>
      <c r="O123" s="458" t="str">
        <f ca="1">係数!J123</f>
        <v/>
      </c>
      <c r="P123" s="458" t="str">
        <f ca="1">係数!K123</f>
        <v/>
      </c>
      <c r="Q123" s="458" t="str">
        <f ca="1">係数!L123</f>
        <v/>
      </c>
      <c r="R123" s="458" t="str">
        <f ca="1">係数!M123</f>
        <v/>
      </c>
      <c r="S123" s="469" t="s">
        <v>1976</v>
      </c>
      <c r="T123" s="1146" t="str">
        <f t="shared" ca="1" si="43"/>
        <v/>
      </c>
      <c r="U123" s="1146" t="str">
        <f t="shared" ca="1" si="44"/>
        <v/>
      </c>
      <c r="V123" s="1146" t="str">
        <f t="shared" ca="1" si="45"/>
        <v/>
      </c>
      <c r="W123" s="1146" t="str">
        <f t="shared" ca="1" si="46"/>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9"/>
        <v>0</v>
      </c>
      <c r="K124" s="502">
        <f ca="1">INDIRECT($U$17&amp;"!"&amp;$P$17&amp;ROW('使用量_1,2'!M124))</f>
        <v>0</v>
      </c>
      <c r="L124" s="1221" t="str">
        <f t="shared" si="40"/>
        <v>千kWh</v>
      </c>
      <c r="M124" s="1813">
        <f t="shared" ca="1" si="41"/>
        <v>0</v>
      </c>
      <c r="N124" s="501">
        <f t="shared" ca="1" si="42"/>
        <v>0</v>
      </c>
      <c r="O124" s="1204" t="str">
        <f ca="1">係数!J124</f>
        <v/>
      </c>
      <c r="P124" s="1204" t="str">
        <f ca="1">係数!K124</f>
        <v/>
      </c>
      <c r="Q124" s="1204" t="str">
        <f ca="1">係数!L124</f>
        <v/>
      </c>
      <c r="R124" s="1204" t="str">
        <f ca="1">係数!M124</f>
        <v/>
      </c>
      <c r="S124" s="469" t="s">
        <v>1976</v>
      </c>
      <c r="T124" s="1146" t="str">
        <f t="shared" ca="1" si="43"/>
        <v/>
      </c>
      <c r="U124" s="1146" t="str">
        <f t="shared" ca="1" si="44"/>
        <v/>
      </c>
      <c r="V124" s="1146" t="str">
        <f t="shared" ca="1" si="45"/>
        <v/>
      </c>
      <c r="W124" s="1146" t="str">
        <f t="shared" ca="1" si="46"/>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1"/>
        <v>0</v>
      </c>
      <c r="N126" s="501">
        <f t="shared" ca="1" si="42"/>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7">G127*I127</f>
        <v>0</v>
      </c>
      <c r="K127" s="502">
        <f ca="1">INDIRECT($U$17&amp;"!"&amp;$P$17&amp;ROW('使用量_1,2'!M127))</f>
        <v>0</v>
      </c>
      <c r="L127" s="454" t="str">
        <f t="shared" ref="L127:L130" si="48">H127</f>
        <v>千kWh</v>
      </c>
      <c r="M127" s="1813">
        <f t="shared" ca="1" si="41"/>
        <v>0</v>
      </c>
      <c r="N127" s="501">
        <f t="shared" ca="1" si="42"/>
        <v>0</v>
      </c>
      <c r="O127" s="458">
        <f>係数!J127</f>
        <v>0</v>
      </c>
      <c r="P127" s="458">
        <f>係数!K127</f>
        <v>0</v>
      </c>
      <c r="Q127" s="458">
        <f>係数!L127</f>
        <v>0</v>
      </c>
      <c r="R127" s="458">
        <f>係数!M127</f>
        <v>0</v>
      </c>
      <c r="S127" s="469" t="s">
        <v>1976</v>
      </c>
      <c r="T127" s="1146">
        <f t="shared" ref="T127:T130" ca="1" si="49">IF($C127="","",($G127-K127)*O127*1000)</f>
        <v>0</v>
      </c>
      <c r="U127" s="1146">
        <f t="shared" ref="U127:U130" ca="1" si="50">IF($C127="","",($G127-K127)*P127*1000)</f>
        <v>0</v>
      </c>
      <c r="V127" s="1146">
        <f t="shared" ref="V127:V130" ca="1" si="51">IF($C127="","",($G127-K127)*Q127*1000)</f>
        <v>0</v>
      </c>
      <c r="W127" s="1146">
        <f t="shared" ref="W127:W130" ca="1" si="52">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7"/>
        <v>0</v>
      </c>
      <c r="K128" s="502">
        <f ca="1">INDIRECT($U$17&amp;"!"&amp;$P$17&amp;ROW('使用量_1,2'!M128))</f>
        <v>0</v>
      </c>
      <c r="L128" s="454" t="str">
        <f t="shared" si="48"/>
        <v>千kWh</v>
      </c>
      <c r="M128" s="1813">
        <f t="shared" ca="1" si="41"/>
        <v>0</v>
      </c>
      <c r="N128" s="501">
        <f t="shared" ca="1" si="42"/>
        <v>0</v>
      </c>
      <c r="O128" s="458">
        <f>係数!J128</f>
        <v>0</v>
      </c>
      <c r="P128" s="458">
        <f>係数!K128</f>
        <v>0</v>
      </c>
      <c r="Q128" s="458">
        <f>係数!L128</f>
        <v>0</v>
      </c>
      <c r="R128" s="458">
        <f>係数!M128</f>
        <v>0</v>
      </c>
      <c r="S128" s="469" t="s">
        <v>1976</v>
      </c>
      <c r="T128" s="1146" t="str">
        <f t="shared" si="49"/>
        <v/>
      </c>
      <c r="U128" s="1146" t="str">
        <f t="shared" si="50"/>
        <v/>
      </c>
      <c r="V128" s="1146" t="str">
        <f t="shared" si="51"/>
        <v/>
      </c>
      <c r="W128" s="1146" t="str">
        <f t="shared" si="52"/>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7"/>
        <v>0</v>
      </c>
      <c r="K129" s="502">
        <f ca="1">INDIRECT($U$17&amp;"!"&amp;$P$17&amp;ROW('使用量_1,2'!M129))</f>
        <v>0</v>
      </c>
      <c r="L129" s="454" t="str">
        <f t="shared" si="48"/>
        <v>千kWh</v>
      </c>
      <c r="M129" s="1813">
        <f t="shared" ca="1" si="41"/>
        <v>0</v>
      </c>
      <c r="N129" s="501">
        <f t="shared" ca="1" si="42"/>
        <v>0</v>
      </c>
      <c r="O129" s="458">
        <f>係数!J129</f>
        <v>0</v>
      </c>
      <c r="P129" s="458">
        <f>係数!K129</f>
        <v>0</v>
      </c>
      <c r="Q129" s="458">
        <f>係数!L129</f>
        <v>0</v>
      </c>
      <c r="R129" s="458">
        <f>係数!M129</f>
        <v>0</v>
      </c>
      <c r="S129" s="469" t="s">
        <v>3641</v>
      </c>
      <c r="T129" s="1146" t="str">
        <f t="shared" si="49"/>
        <v/>
      </c>
      <c r="U129" s="1146" t="str">
        <f t="shared" si="50"/>
        <v/>
      </c>
      <c r="V129" s="1146" t="str">
        <f t="shared" si="51"/>
        <v/>
      </c>
      <c r="W129" s="1146" t="str">
        <f t="shared" si="52"/>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7"/>
        <v>0</v>
      </c>
      <c r="K130" s="502">
        <f ca="1">INDIRECT($U$17&amp;"!"&amp;$P$17&amp;ROW('使用量_1,2'!M130))</f>
        <v>0</v>
      </c>
      <c r="L130" s="454" t="str">
        <f t="shared" si="48"/>
        <v>千kWh</v>
      </c>
      <c r="M130" s="1813">
        <f t="shared" ca="1" si="41"/>
        <v>0</v>
      </c>
      <c r="N130" s="501">
        <f t="shared" ca="1" si="42"/>
        <v>0</v>
      </c>
      <c r="O130" s="458">
        <f>係数!J130</f>
        <v>0</v>
      </c>
      <c r="P130" s="458">
        <f>係数!K130</f>
        <v>0</v>
      </c>
      <c r="Q130" s="458">
        <f>係数!L130</f>
        <v>0</v>
      </c>
      <c r="R130" s="458">
        <f>係数!M130</f>
        <v>0</v>
      </c>
      <c r="S130" s="469" t="s">
        <v>3641</v>
      </c>
      <c r="T130" s="1146" t="str">
        <f t="shared" si="49"/>
        <v/>
      </c>
      <c r="U130" s="1146" t="str">
        <f t="shared" si="50"/>
        <v/>
      </c>
      <c r="V130" s="1146" t="str">
        <f t="shared" si="51"/>
        <v/>
      </c>
      <c r="W130" s="1146" t="str">
        <f t="shared" si="52"/>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3">SUM(U105:U130)</f>
        <v>0</v>
      </c>
      <c r="V131" s="478">
        <f t="shared" ca="1" si="53"/>
        <v>0</v>
      </c>
      <c r="W131" s="478">
        <f t="shared" ca="1" si="53"/>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4">H132</f>
        <v>千kWh</v>
      </c>
      <c r="M132" s="1813">
        <f t="shared" ca="1" si="41"/>
        <v>0</v>
      </c>
      <c r="N132" s="501">
        <f t="shared" ca="1" si="42"/>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5">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6">G133*I133</f>
        <v>0</v>
      </c>
      <c r="K133" s="502">
        <f ca="1">INDIRECT($U$17&amp;"!"&amp;$P$17&amp;ROW('使用量_1,2'!M133))</f>
        <v>0</v>
      </c>
      <c r="L133" s="454" t="str">
        <f t="shared" si="54"/>
        <v>千kWh</v>
      </c>
      <c r="M133" s="1813">
        <f t="shared" ca="1" si="41"/>
        <v>0</v>
      </c>
      <c r="N133" s="501">
        <f t="shared" ca="1" si="42"/>
        <v>0</v>
      </c>
      <c r="O133" s="458">
        <f>係数!J133</f>
        <v>0</v>
      </c>
      <c r="P133" s="458">
        <f>係数!K133</f>
        <v>0</v>
      </c>
      <c r="Q133" s="458">
        <f>係数!L133</f>
        <v>0</v>
      </c>
      <c r="R133" s="458">
        <f>係数!M133</f>
        <v>0</v>
      </c>
      <c r="S133" s="469" t="s">
        <v>3641</v>
      </c>
      <c r="T133" s="1146">
        <f t="shared" ref="T133:T140" ca="1" si="57">IF($D133="","",($G133-K133)*O133*1000)</f>
        <v>0</v>
      </c>
      <c r="U133" s="1146">
        <f t="shared" ref="U133:U140" ca="1" si="58">IF($D133="","",($G133-K133)*P133*1000)</f>
        <v>0</v>
      </c>
      <c r="V133" s="1146">
        <f t="shared" ca="1" si="55"/>
        <v>0</v>
      </c>
      <c r="W133" s="1146">
        <f t="shared" ref="W133:W140" ca="1" si="59">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6"/>
        <v>0</v>
      </c>
      <c r="K134" s="502">
        <f ca="1">INDIRECT($U$17&amp;"!"&amp;$P$17&amp;ROW('使用量_1,2'!M134))</f>
        <v>0</v>
      </c>
      <c r="L134" s="454" t="str">
        <f t="shared" si="54"/>
        <v>千kWh</v>
      </c>
      <c r="M134" s="1813">
        <f t="shared" ca="1" si="41"/>
        <v>0</v>
      </c>
      <c r="N134" s="501">
        <f t="shared" ca="1" si="42"/>
        <v>0</v>
      </c>
      <c r="O134" s="458">
        <f>係数!J134</f>
        <v>0</v>
      </c>
      <c r="P134" s="458">
        <f>係数!K134</f>
        <v>0</v>
      </c>
      <c r="Q134" s="458">
        <f>係数!L134</f>
        <v>0</v>
      </c>
      <c r="R134" s="458">
        <f>係数!M134</f>
        <v>0</v>
      </c>
      <c r="S134" s="469" t="s">
        <v>3641</v>
      </c>
      <c r="T134" s="1146">
        <f t="shared" ca="1" si="57"/>
        <v>0</v>
      </c>
      <c r="U134" s="1146">
        <f t="shared" ca="1" si="58"/>
        <v>0</v>
      </c>
      <c r="V134" s="1146">
        <f t="shared" ca="1" si="55"/>
        <v>0</v>
      </c>
      <c r="W134" s="1146">
        <f t="shared" ca="1" si="59"/>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6"/>
        <v>0</v>
      </c>
      <c r="K135" s="502">
        <f ca="1">INDIRECT($U$17&amp;"!"&amp;$P$17&amp;ROW('使用量_1,2'!M135))</f>
        <v>0</v>
      </c>
      <c r="L135" s="454" t="str">
        <f t="shared" si="54"/>
        <v>千kWh</v>
      </c>
      <c r="M135" s="1813">
        <f t="shared" ca="1" si="41"/>
        <v>0</v>
      </c>
      <c r="N135" s="501">
        <f t="shared" ca="1" si="42"/>
        <v>0</v>
      </c>
      <c r="O135" s="458">
        <f>係数!J135</f>
        <v>0</v>
      </c>
      <c r="P135" s="458">
        <f>係数!K135</f>
        <v>0</v>
      </c>
      <c r="Q135" s="458">
        <f>係数!L135</f>
        <v>0</v>
      </c>
      <c r="R135" s="458">
        <f>係数!M135</f>
        <v>0</v>
      </c>
      <c r="S135" s="469" t="s">
        <v>3641</v>
      </c>
      <c r="T135" s="1146">
        <f t="shared" ca="1" si="57"/>
        <v>0</v>
      </c>
      <c r="U135" s="1146">
        <f t="shared" ca="1" si="58"/>
        <v>0</v>
      </c>
      <c r="V135" s="1146">
        <f t="shared" ca="1" si="55"/>
        <v>0</v>
      </c>
      <c r="W135" s="1146">
        <f t="shared" ca="1" si="59"/>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6"/>
        <v>0</v>
      </c>
      <c r="K136" s="502">
        <f ca="1">INDIRECT($U$17&amp;"!"&amp;$P$17&amp;ROW('使用量_1,2'!M136))</f>
        <v>0</v>
      </c>
      <c r="L136" s="454" t="str">
        <f t="shared" si="54"/>
        <v>千kWh</v>
      </c>
      <c r="M136" s="1813">
        <f t="shared" ca="1" si="41"/>
        <v>0</v>
      </c>
      <c r="N136" s="501">
        <f t="shared" ca="1" si="42"/>
        <v>0</v>
      </c>
      <c r="O136" s="458">
        <f>係数!J136</f>
        <v>0</v>
      </c>
      <c r="P136" s="458">
        <f>係数!K136</f>
        <v>0</v>
      </c>
      <c r="Q136" s="458">
        <f>係数!L136</f>
        <v>0</v>
      </c>
      <c r="R136" s="458">
        <f>係数!M136</f>
        <v>0</v>
      </c>
      <c r="S136" s="469" t="s">
        <v>3641</v>
      </c>
      <c r="T136" s="1146">
        <f t="shared" ca="1" si="57"/>
        <v>0</v>
      </c>
      <c r="U136" s="1146">
        <f t="shared" ca="1" si="58"/>
        <v>0</v>
      </c>
      <c r="V136" s="1146">
        <f t="shared" ca="1" si="55"/>
        <v>0</v>
      </c>
      <c r="W136" s="1146">
        <f t="shared" ca="1" si="59"/>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6"/>
        <v>0</v>
      </c>
      <c r="K137" s="502">
        <f ca="1">INDIRECT($U$17&amp;"!"&amp;$P$17&amp;ROW('使用量_1,2'!M137))</f>
        <v>0</v>
      </c>
      <c r="L137" s="454" t="str">
        <f t="shared" si="54"/>
        <v>千kWh</v>
      </c>
      <c r="M137" s="1813">
        <f t="shared" ca="1" si="41"/>
        <v>0</v>
      </c>
      <c r="N137" s="501">
        <f t="shared" ca="1" si="42"/>
        <v>0</v>
      </c>
      <c r="O137" s="458">
        <f>係数!J137</f>
        <v>0</v>
      </c>
      <c r="P137" s="458">
        <f>係数!K137</f>
        <v>0</v>
      </c>
      <c r="Q137" s="458">
        <f>係数!L137</f>
        <v>0</v>
      </c>
      <c r="R137" s="458">
        <f>係数!M137</f>
        <v>0</v>
      </c>
      <c r="S137" s="469" t="s">
        <v>3641</v>
      </c>
      <c r="T137" s="1146">
        <f t="shared" ca="1" si="57"/>
        <v>0</v>
      </c>
      <c r="U137" s="1146">
        <f t="shared" ca="1" si="58"/>
        <v>0</v>
      </c>
      <c r="V137" s="1146">
        <f t="shared" ca="1" si="55"/>
        <v>0</v>
      </c>
      <c r="W137" s="1146">
        <f t="shared" ca="1" si="59"/>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6"/>
        <v>0</v>
      </c>
      <c r="K138" s="502">
        <f ca="1">INDIRECT($U$17&amp;"!"&amp;$P$17&amp;ROW('使用量_1,2'!M138))</f>
        <v>0</v>
      </c>
      <c r="L138" s="454" t="str">
        <f t="shared" si="54"/>
        <v>千kWh</v>
      </c>
      <c r="M138" s="1813">
        <f t="shared" ca="1" si="41"/>
        <v>0</v>
      </c>
      <c r="N138" s="501">
        <f t="shared" ca="1" si="42"/>
        <v>0</v>
      </c>
      <c r="O138" s="458">
        <f>係数!J138</f>
        <v>0</v>
      </c>
      <c r="P138" s="458">
        <f>係数!K138</f>
        <v>0</v>
      </c>
      <c r="Q138" s="458">
        <f>係数!L138</f>
        <v>0</v>
      </c>
      <c r="R138" s="458">
        <f>係数!M138</f>
        <v>0</v>
      </c>
      <c r="S138" s="469" t="s">
        <v>3641</v>
      </c>
      <c r="T138" s="1146">
        <f t="shared" ca="1" si="57"/>
        <v>0</v>
      </c>
      <c r="U138" s="1146">
        <f t="shared" ca="1" si="58"/>
        <v>0</v>
      </c>
      <c r="V138" s="1146">
        <f t="shared" ca="1" si="55"/>
        <v>0</v>
      </c>
      <c r="W138" s="1146">
        <f t="shared" ca="1" si="59"/>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6"/>
        <v>0</v>
      </c>
      <c r="K139" s="502">
        <f ca="1">INDIRECT($U$17&amp;"!"&amp;$P$17&amp;ROW('使用量_1,2'!M139))</f>
        <v>0</v>
      </c>
      <c r="L139" s="454" t="str">
        <f t="shared" si="54"/>
        <v>千kWh</v>
      </c>
      <c r="M139" s="1813">
        <f t="shared" ca="1" si="41"/>
        <v>0</v>
      </c>
      <c r="N139" s="501">
        <f t="shared" ca="1" si="42"/>
        <v>0</v>
      </c>
      <c r="O139" s="458">
        <f>係数!J139</f>
        <v>0</v>
      </c>
      <c r="P139" s="458">
        <f>係数!K139</f>
        <v>0</v>
      </c>
      <c r="Q139" s="458">
        <f>係数!L139</f>
        <v>0</v>
      </c>
      <c r="R139" s="458">
        <f>係数!M139</f>
        <v>0</v>
      </c>
      <c r="S139" s="469" t="s">
        <v>3641</v>
      </c>
      <c r="T139" s="1146">
        <f t="shared" ca="1" si="57"/>
        <v>0</v>
      </c>
      <c r="U139" s="1146">
        <f t="shared" ca="1" si="58"/>
        <v>0</v>
      </c>
      <c r="V139" s="1146">
        <f t="shared" ca="1" si="55"/>
        <v>0</v>
      </c>
      <c r="W139" s="1146">
        <f t="shared" ca="1" si="59"/>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6"/>
        <v>0</v>
      </c>
      <c r="K140" s="502">
        <f ca="1">INDIRECT($U$17&amp;"!"&amp;$P$17&amp;ROW('使用量_1,2'!M140))</f>
        <v>0</v>
      </c>
      <c r="L140" s="454" t="str">
        <f t="shared" si="54"/>
        <v>千kWh</v>
      </c>
      <c r="M140" s="1813">
        <f t="shared" ca="1" si="41"/>
        <v>0</v>
      </c>
      <c r="N140" s="501">
        <f t="shared" ca="1" si="42"/>
        <v>0</v>
      </c>
      <c r="O140" s="458">
        <f>係数!J140</f>
        <v>0</v>
      </c>
      <c r="P140" s="458">
        <f>係数!K140</f>
        <v>0</v>
      </c>
      <c r="Q140" s="458">
        <f>係数!L140</f>
        <v>0</v>
      </c>
      <c r="R140" s="458">
        <f>係数!M140</f>
        <v>0</v>
      </c>
      <c r="S140" s="469" t="s">
        <v>3641</v>
      </c>
      <c r="T140" s="1146">
        <f t="shared" ca="1" si="57"/>
        <v>0</v>
      </c>
      <c r="U140" s="1146">
        <f t="shared" ca="1" si="58"/>
        <v>0</v>
      </c>
      <c r="V140" s="1146">
        <f t="shared" ca="1" si="55"/>
        <v>0</v>
      </c>
      <c r="W140" s="1146">
        <f t="shared" ca="1" si="59"/>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60">U66+U86+U103+U131+U141</f>
        <v>0</v>
      </c>
      <c r="V142" s="482">
        <f t="shared" ca="1" si="60"/>
        <v>0</v>
      </c>
      <c r="W142" s="482">
        <f t="shared" ca="1" si="60"/>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1">IFERROR(G156*I156,0)</f>
        <v>0</v>
      </c>
      <c r="O156" s="1243" t="str">
        <f>係数!O156</f>
        <v/>
      </c>
      <c r="P156" s="1243" t="str">
        <f>係数!P156</f>
        <v/>
      </c>
      <c r="Q156" s="1243" t="str">
        <f>係数!Q156</f>
        <v/>
      </c>
      <c r="R156" s="1243" t="str">
        <f>係数!R156</f>
        <v/>
      </c>
      <c r="S156" s="510" t="str">
        <f>係数!S156</f>
        <v/>
      </c>
      <c r="T156" s="1146">
        <f t="shared" ref="T156:T157" ca="1" si="62">IFERROR($G156*O156,0)</f>
        <v>0</v>
      </c>
      <c r="U156" s="1146">
        <f t="shared" ref="U156:W157" ca="1" si="63">IFERROR($G156*P156,0)</f>
        <v>0</v>
      </c>
      <c r="V156" s="1146">
        <f t="shared" ca="1" si="63"/>
        <v>0</v>
      </c>
      <c r="W156" s="1146">
        <f t="shared" ca="1" si="63"/>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1"/>
        <v>0</v>
      </c>
      <c r="O157" s="1243" t="str">
        <f>係数!O157</f>
        <v/>
      </c>
      <c r="P157" s="1243" t="str">
        <f>係数!P157</f>
        <v/>
      </c>
      <c r="Q157" s="1243" t="str">
        <f>係数!Q157</f>
        <v/>
      </c>
      <c r="R157" s="1243" t="str">
        <f>係数!R157</f>
        <v/>
      </c>
      <c r="S157" s="510" t="str">
        <f>係数!S157</f>
        <v/>
      </c>
      <c r="T157" s="1146">
        <f t="shared" ca="1" si="62"/>
        <v>0</v>
      </c>
      <c r="U157" s="1146">
        <f t="shared" ca="1" si="63"/>
        <v>0</v>
      </c>
      <c r="V157" s="1146">
        <f t="shared" ca="1" si="63"/>
        <v>0</v>
      </c>
      <c r="W157" s="1146">
        <f t="shared" ca="1" si="63"/>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t="shared" ref="J158" ca="1" si="64">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5">SUM(U155:U157)</f>
        <v>0</v>
      </c>
      <c r="V159" s="1244">
        <f t="shared" ca="1" si="65"/>
        <v>0</v>
      </c>
      <c r="W159" s="1244">
        <f t="shared" ca="1" si="65"/>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117" priority="7">
      <formula>ISERROR(B159)</formula>
    </cfRule>
  </conditionalFormatting>
  <conditionalFormatting sqref="B105:D105 H105:I124 L105:N124 S105:W130 B106:B130 H126:I130 L126:N130 B131:W131 B132:B140 B141:W142">
    <cfRule type="containsErrors" dxfId="116" priority="13">
      <formula>ISERROR(B105)</formula>
    </cfRule>
  </conditionalFormatting>
  <conditionalFormatting sqref="C126:C130">
    <cfRule type="containsErrors" dxfId="115" priority="11">
      <formula>ISERROR(C126)</formula>
    </cfRule>
  </conditionalFormatting>
  <conditionalFormatting sqref="C106:D124">
    <cfRule type="containsErrors" dxfId="114" priority="10">
      <formula>ISERROR(C106)</formula>
    </cfRule>
  </conditionalFormatting>
  <conditionalFormatting sqref="H125:R125">
    <cfRule type="containsErrors" dxfId="113" priority="12">
      <formula>ISERROR(H125)</formula>
    </cfRule>
  </conditionalFormatting>
  <conditionalFormatting sqref="I132:I140">
    <cfRule type="containsErrors" dxfId="112" priority="9">
      <formula>ISERROR(I132)</formula>
    </cfRule>
  </conditionalFormatting>
  <conditionalFormatting sqref="I155:I158">
    <cfRule type="containsErrors" dxfId="111" priority="8">
      <formula>ISERROR(I155)</formula>
    </cfRule>
  </conditionalFormatting>
  <conditionalFormatting sqref="M132:N140">
    <cfRule type="containsErrors" dxfId="110" priority="2">
      <formula>ISERROR(M132)</formula>
    </cfRule>
  </conditionalFormatting>
  <conditionalFormatting sqref="N87">
    <cfRule type="containsErrors" dxfId="109" priority="5">
      <formula>ISERROR(N87)</formula>
    </cfRule>
  </conditionalFormatting>
  <conditionalFormatting sqref="N89:N102">
    <cfRule type="containsErrors" dxfId="108" priority="4">
      <formula>ISERROR(N89)</formula>
    </cfRule>
  </conditionalFormatting>
  <conditionalFormatting sqref="S132:W140">
    <cfRule type="containsErrors" dxfId="107" priority="1">
      <formula>ISERROR(S132)</formula>
    </cfRule>
  </conditionalFormatting>
  <conditionalFormatting sqref="T20:W20">
    <cfRule type="containsErrors" dxfId="106" priority="14">
      <formula>ISERROR(T20)</formula>
    </cfRule>
  </conditionalFormatting>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F9B30-A37D-4C09-9EEB-FC3E2F35AC21}">
  <sheetPr>
    <tabColor rgb="FFFFC000"/>
    <outlinePr summaryBelow="0" summaryRight="0"/>
  </sheetPr>
  <dimension ref="A1:Z160"/>
  <sheetViews>
    <sheetView workbookViewId="0">
      <selection activeCell="B104" sqref="B104:B141"/>
    </sheetView>
  </sheetViews>
  <sheetFormatPr defaultColWidth="9" defaultRowHeight="13.5" outlineLevelRow="1"/>
  <cols>
    <col min="1" max="1" width="3.375" style="432" customWidth="1"/>
    <col min="2" max="2" width="2.5" style="432" customWidth="1"/>
    <col min="3" max="3" width="8.375" style="432" customWidth="1"/>
    <col min="4" max="4" width="8.25" style="432" customWidth="1"/>
    <col min="5" max="5" width="6.125" style="432" customWidth="1"/>
    <col min="6" max="6" width="4.375" style="441" customWidth="1"/>
    <col min="7" max="7" width="7.25" style="432" customWidth="1"/>
    <col min="8" max="8" width="4.375" style="439" customWidth="1"/>
    <col min="9" max="9" width="6" style="439" customWidth="1"/>
    <col min="10" max="10" width="9.5" style="432" customWidth="1"/>
    <col min="11" max="11" width="7.25" style="432" customWidth="1"/>
    <col min="12" max="12" width="4.5" style="439" customWidth="1"/>
    <col min="13" max="14" width="8.625" style="432" customWidth="1"/>
    <col min="15" max="18" width="7.125" style="432" customWidth="1"/>
    <col min="19" max="19" width="7.125" style="439" customWidth="1"/>
    <col min="20" max="23" width="14" style="432" customWidth="1"/>
    <col min="24" max="24" width="1.25" style="432" customWidth="1"/>
    <col min="25" max="27" width="9" style="432"/>
    <col min="28" max="28" width="18.125" style="432" customWidth="1"/>
    <col min="29" max="16384" width="9" style="432"/>
  </cols>
  <sheetData>
    <row r="1" spans="2:25" ht="27.6" customHeight="1">
      <c r="B1" s="2361" t="s">
        <v>2640</v>
      </c>
      <c r="C1" s="2361"/>
      <c r="D1" s="2361"/>
      <c r="E1" s="2361"/>
      <c r="F1" s="2361"/>
      <c r="G1" s="2361"/>
      <c r="H1" s="2361"/>
      <c r="I1" s="2361"/>
      <c r="J1" s="2361"/>
      <c r="K1" s="2361"/>
      <c r="L1" s="2361"/>
      <c r="M1" s="2361"/>
      <c r="N1" s="513" t="str">
        <f ca="1">RIGHT(CELL("filename",B3),LEN(CELL("filename",B3))-FIND("]",CELL("filename",B3)))</f>
        <v>o43</v>
      </c>
      <c r="O1" s="430"/>
      <c r="P1" s="430"/>
      <c r="Q1" s="430"/>
      <c r="R1" s="430"/>
      <c r="S1" s="430"/>
      <c r="T1" s="431"/>
      <c r="U1" s="430"/>
      <c r="V1" s="430"/>
      <c r="W1" s="430"/>
      <c r="Y1" s="433"/>
    </row>
    <row r="2" spans="2:25" ht="14.45" customHeight="1" collapsed="1">
      <c r="B2" s="435"/>
      <c r="C2" s="435"/>
      <c r="D2" s="435"/>
      <c r="E2" s="435"/>
      <c r="F2" s="435"/>
      <c r="G2" s="435"/>
      <c r="H2" s="435"/>
      <c r="I2" s="435"/>
      <c r="J2" s="435"/>
      <c r="K2" s="435"/>
      <c r="L2" s="435"/>
      <c r="M2" s="435"/>
      <c r="N2" s="436"/>
      <c r="O2" s="436"/>
      <c r="P2" s="437"/>
      <c r="Q2" s="437"/>
      <c r="R2" s="437"/>
      <c r="S2" s="437"/>
      <c r="T2" s="438"/>
      <c r="U2" s="439"/>
      <c r="V2" s="439"/>
      <c r="W2" s="439"/>
    </row>
    <row r="3" spans="2:25" ht="14.45" hidden="1" customHeight="1" outlineLevel="1">
      <c r="B3" s="440"/>
    </row>
    <row r="4" spans="2:25" ht="14.45" hidden="1" customHeight="1" outlineLevel="1">
      <c r="B4" s="442"/>
      <c r="E4" s="443"/>
      <c r="G4" s="444"/>
      <c r="H4" s="444"/>
      <c r="I4" s="444"/>
      <c r="J4" s="444"/>
      <c r="K4" s="444"/>
      <c r="L4" s="444"/>
      <c r="M4" s="445"/>
    </row>
    <row r="5" spans="2:25" ht="14.45" hidden="1" customHeight="1" outlineLevel="1"/>
    <row r="6" spans="2:25" ht="14.45" hidden="1" customHeight="1" outlineLevel="1"/>
    <row r="7" spans="2:25" ht="14.45" hidden="1" customHeight="1" outlineLevel="1"/>
    <row r="8" spans="2:25" ht="14.45" hidden="1" customHeight="1" outlineLevel="1"/>
    <row r="9" spans="2:25" ht="14.45" hidden="1" customHeight="1" outlineLevel="1"/>
    <row r="10" spans="2:25" ht="14.45" hidden="1" customHeight="1" outlineLevel="1"/>
    <row r="11" spans="2:25" ht="14.45" hidden="1" customHeight="1" outlineLevel="1"/>
    <row r="12" spans="2:25" ht="14.45" hidden="1" customHeight="1" outlineLevel="1"/>
    <row r="13" spans="2:25" ht="14.45" hidden="1" customHeight="1" outlineLevel="1"/>
    <row r="14" spans="2:25" ht="14.45" hidden="1" customHeight="1" outlineLevel="1"/>
    <row r="15" spans="2:25" ht="14.45" hidden="1" customHeight="1" outlineLevel="1"/>
    <row r="16" spans="2:25" ht="14.45" hidden="1" customHeight="1" outlineLevel="1">
      <c r="T16" s="432" t="s">
        <v>2656</v>
      </c>
    </row>
    <row r="17" spans="1:26" s="446" customFormat="1" ht="14.45" customHeight="1" collapsed="1">
      <c r="C17" s="2362" t="s">
        <v>2641</v>
      </c>
      <c r="D17" s="2362"/>
      <c r="E17" s="2363" t="str">
        <f>はじめに!B8</f>
        <v>新規</v>
      </c>
      <c r="F17" s="2363"/>
      <c r="G17" s="2363"/>
      <c r="H17" s="2363"/>
      <c r="I17" s="2363"/>
      <c r="J17" s="447" t="s">
        <v>2642</v>
      </c>
      <c r="L17" s="513"/>
      <c r="M17" s="2370" t="s">
        <v>2655</v>
      </c>
      <c r="N17" s="2370"/>
      <c r="O17" s="2370"/>
      <c r="P17" s="434" t="str">
        <f ca="1">LEFT(ADDRESS(1,VALUE(RIGHT(N1,LEN(N1)-1))+12,4 ),LEN(ADDRESS(1,VALUE(RIGHT(N1,LEN(N1)-1))+12,4 ))-1)</f>
        <v>BC</v>
      </c>
      <c r="Q17" s="430"/>
      <c r="R17" s="430"/>
      <c r="S17" s="514"/>
      <c r="T17" s="446" t="str">
        <f ca="1">"'"&amp;RIGHT(CELL("filename",'使用量_1,2'!B1),LEN(CELL("filename",'使用量_1,2'!B1))-FIND("]",CELL("filename",'使用量_1,2'!B1)))&amp;"'"</f>
        <v>'使用量_1,2'</v>
      </c>
      <c r="U17" s="446" t="str">
        <f ca="1">"'"&amp;RIGHT(CELL("filename",外部供給!B1),LEN(CELL("filename",外部供給!B1))-FIND("]",CELL("filename",外部供給!B1)))&amp;"'"</f>
        <v>'外部供給'</v>
      </c>
    </row>
    <row r="18" spans="1:26" ht="6.6" customHeight="1" thickBot="1"/>
    <row r="19" spans="1:26" ht="13.5" customHeight="1" thickBot="1">
      <c r="B19" s="2344" t="s">
        <v>2643</v>
      </c>
      <c r="C19" s="2345"/>
      <c r="D19" s="2345"/>
      <c r="E19" s="2345"/>
      <c r="F19" s="2345"/>
      <c r="G19" s="2345"/>
      <c r="H19" s="2345"/>
      <c r="I19" s="2346"/>
      <c r="J19" s="448"/>
      <c r="K19" s="2364" t="s">
        <v>3827</v>
      </c>
      <c r="L19" s="2365"/>
      <c r="M19" s="2365"/>
      <c r="N19" s="2365"/>
      <c r="O19" s="2365"/>
      <c r="P19" s="2365"/>
      <c r="Q19" s="2365"/>
      <c r="R19" s="2365"/>
      <c r="S19" s="2365"/>
      <c r="T19" s="449" t="s">
        <v>1941</v>
      </c>
      <c r="U19" s="449" t="s">
        <v>344</v>
      </c>
      <c r="V19" s="449" t="s">
        <v>3716</v>
      </c>
      <c r="W19" s="449" t="s">
        <v>3713</v>
      </c>
    </row>
    <row r="20" spans="1:26" ht="26.25" customHeight="1" thickBot="1">
      <c r="B20" s="2347"/>
      <c r="C20" s="2348"/>
      <c r="D20" s="2348"/>
      <c r="E20" s="2348"/>
      <c r="F20" s="2348"/>
      <c r="G20" s="2348"/>
      <c r="H20" s="2348"/>
      <c r="I20" s="2349"/>
      <c r="J20" s="1329">
        <f ca="1">ROUND((J142)*0.0258,0)</f>
        <v>0</v>
      </c>
      <c r="K20" s="2365"/>
      <c r="L20" s="2365"/>
      <c r="M20" s="2365"/>
      <c r="N20" s="2365"/>
      <c r="O20" s="2365"/>
      <c r="P20" s="2365"/>
      <c r="Q20" s="2365"/>
      <c r="R20" s="2365"/>
      <c r="S20" s="2365"/>
      <c r="T20" s="1326">
        <f ca="1">IF(T142&gt;0,ROUND(T142-T159,0),0)</f>
        <v>0</v>
      </c>
      <c r="U20" s="1326">
        <f t="shared" ref="U20:W20" ca="1" si="0">IF(U142&gt;0,ROUND(U142-U159,0),0)</f>
        <v>0</v>
      </c>
      <c r="V20" s="1326">
        <f t="shared" ca="1" si="0"/>
        <v>0</v>
      </c>
      <c r="W20" s="1326">
        <f t="shared" ca="1" si="0"/>
        <v>0</v>
      </c>
      <c r="Z20" s="432" t="str">
        <f ca="1">CELL("filename",Z1)</f>
        <v>\\fs\脱炭素・ＧＲＥＥＮ×ＥＸＰＯ推進局\03脱炭素マネジメント課\200_事業者温暖化対策促進事業\01_温暖化対策計画書制度\03_提出様式（ダウンロード用）\2026（R8）年度\10_★最新様式（起案、公開用）\[2026keikaku_youshiki_v1.01.xlsx]o43</v>
      </c>
    </row>
    <row r="21" spans="1:26" ht="37.5" customHeight="1" thickBot="1">
      <c r="B21" s="2354" t="s">
        <v>3639</v>
      </c>
      <c r="C21" s="2355"/>
      <c r="D21" s="2355"/>
      <c r="E21" s="2355"/>
      <c r="F21" s="2355"/>
      <c r="G21" s="2355"/>
      <c r="H21" s="2355"/>
      <c r="I21" s="2356"/>
      <c r="J21" s="1330">
        <f ca="1">ROUND((J142-J86*0.2)*0.0258,0)</f>
        <v>0</v>
      </c>
      <c r="K21" s="2323" t="s">
        <v>3692</v>
      </c>
      <c r="L21" s="2324"/>
      <c r="M21" s="2324"/>
      <c r="N21" s="2324"/>
      <c r="O21" s="2324"/>
      <c r="P21" s="2324"/>
      <c r="Q21" s="2324"/>
      <c r="R21" s="2324"/>
      <c r="S21" s="2325"/>
      <c r="T21" s="1327">
        <f ca="1">IF(T131+T141&gt;0,ROUND(T131+T141,0),0)</f>
        <v>0</v>
      </c>
      <c r="U21" s="1327">
        <f ca="1">IF(U131+U141&gt;0,ROUND(U131+U141,0),0)</f>
        <v>0</v>
      </c>
      <c r="V21" s="1358"/>
      <c r="W21" s="1358"/>
    </row>
    <row r="22" spans="1:26" ht="37.5" customHeight="1" thickBot="1">
      <c r="A22" s="1203"/>
      <c r="B22" s="2413" t="s">
        <v>3644</v>
      </c>
      <c r="C22" s="2414"/>
      <c r="D22" s="2414"/>
      <c r="E22" s="2414"/>
      <c r="F22" s="2414"/>
      <c r="G22" s="2414"/>
      <c r="H22" s="2414"/>
      <c r="I22" s="2415"/>
      <c r="J22" s="1331">
        <f ca="1">ROUND(J159*0.0258,0)</f>
        <v>0</v>
      </c>
      <c r="K22" s="2384" t="s">
        <v>3642</v>
      </c>
      <c r="L22" s="2385"/>
      <c r="M22" s="2385"/>
      <c r="N22" s="2385"/>
      <c r="O22" s="2385"/>
      <c r="P22" s="2385"/>
      <c r="Q22" s="2385"/>
      <c r="R22" s="2385"/>
      <c r="S22" s="2386"/>
      <c r="T22" s="1328">
        <f ca="1">ROUND(SUMIF(O105:O136,0,$G105:$G136),0)</f>
        <v>0</v>
      </c>
      <c r="U22" s="1328">
        <f ca="1">ROUND(SUMIF(P105:P136,0,$G105:$G136),0)</f>
        <v>0</v>
      </c>
      <c r="V22" s="1328">
        <f ca="1">ROUND(SUMIF(Q105:Q136,0,$G105:$G136),0)</f>
        <v>0</v>
      </c>
      <c r="W22" s="1328">
        <f ca="1">ROUND(SUMIF(R105:R136,0,$G105:$G136),0)</f>
        <v>0</v>
      </c>
    </row>
    <row r="23" spans="1:26" ht="37.5" customHeight="1" thickBot="1">
      <c r="A23" s="1203"/>
      <c r="B23" s="2413" t="s">
        <v>3645</v>
      </c>
      <c r="C23" s="2414"/>
      <c r="D23" s="2414"/>
      <c r="E23" s="2414"/>
      <c r="F23" s="2414"/>
      <c r="G23" s="2414"/>
      <c r="H23" s="2414"/>
      <c r="I23" s="2415"/>
      <c r="J23" s="1331">
        <f ca="1">ROUND(J158*0.0258,0)</f>
        <v>0</v>
      </c>
      <c r="K23" s="2409" t="s">
        <v>3646</v>
      </c>
      <c r="L23" s="2410"/>
      <c r="M23" s="2410"/>
      <c r="N23" s="2410"/>
      <c r="O23" s="2410"/>
      <c r="P23" s="2410"/>
      <c r="Q23" s="2410"/>
      <c r="R23" s="2410"/>
      <c r="S23" s="2411"/>
      <c r="T23" s="1310">
        <f ca="1">MAX(T22:W22)</f>
        <v>0</v>
      </c>
      <c r="U23" s="1311"/>
      <c r="V23" s="1311"/>
      <c r="W23" s="1312"/>
    </row>
    <row r="24" spans="1:26" ht="11.25" customHeight="1">
      <c r="A24" s="1203"/>
    </row>
    <row r="25" spans="1:26" ht="11.25" customHeight="1">
      <c r="A25" s="1202"/>
    </row>
    <row r="26" spans="1:26" ht="15">
      <c r="H26" s="451"/>
    </row>
    <row r="27" spans="1:26" ht="15" customHeight="1">
      <c r="B27" s="2371" t="s">
        <v>177</v>
      </c>
      <c r="C27" s="2372"/>
      <c r="D27" s="2372"/>
      <c r="E27" s="2372"/>
      <c r="F27" s="2373"/>
      <c r="G27" s="2392" t="s">
        <v>2644</v>
      </c>
      <c r="H27" s="2393"/>
      <c r="I27" s="2393"/>
      <c r="J27" s="2394"/>
      <c r="K27" s="2406" t="s">
        <v>3732</v>
      </c>
      <c r="L27" s="2407"/>
      <c r="M27" s="2408"/>
      <c r="N27" s="2387" t="s">
        <v>3684</v>
      </c>
      <c r="O27" s="2402" t="s">
        <v>2645</v>
      </c>
      <c r="P27" s="2403"/>
      <c r="Q27" s="2403"/>
      <c r="R27" s="2403"/>
      <c r="S27" s="2403"/>
      <c r="T27" s="2403"/>
      <c r="U27" s="2403"/>
      <c r="V27" s="2404"/>
      <c r="W27" s="2405"/>
    </row>
    <row r="28" spans="1:26" ht="15" customHeight="1">
      <c r="B28" s="2374"/>
      <c r="C28" s="2375"/>
      <c r="D28" s="2375"/>
      <c r="E28" s="2375"/>
      <c r="F28" s="2376"/>
      <c r="G28" s="2366" t="s">
        <v>2646</v>
      </c>
      <c r="H28" s="2389" t="s">
        <v>185</v>
      </c>
      <c r="I28" s="2390" t="s">
        <v>1939</v>
      </c>
      <c r="J28" s="2366" t="s">
        <v>2647</v>
      </c>
      <c r="K28" s="2366" t="s">
        <v>2648</v>
      </c>
      <c r="L28" s="2389" t="s">
        <v>185</v>
      </c>
      <c r="M28" s="2366" t="s">
        <v>2649</v>
      </c>
      <c r="N28" s="2388"/>
      <c r="O28" s="2399" t="s">
        <v>1940</v>
      </c>
      <c r="P28" s="2400"/>
      <c r="Q28" s="2208"/>
      <c r="R28" s="2209"/>
      <c r="S28" s="2368" t="s">
        <v>185</v>
      </c>
      <c r="T28" s="2395" t="s">
        <v>2650</v>
      </c>
      <c r="U28" s="2396"/>
      <c r="V28" s="2397"/>
      <c r="W28" s="2398"/>
    </row>
    <row r="29" spans="1:26" ht="18.75" customHeight="1">
      <c r="B29" s="2377"/>
      <c r="C29" s="2378"/>
      <c r="D29" s="2378"/>
      <c r="E29" s="2378"/>
      <c r="F29" s="2379"/>
      <c r="G29" s="2367"/>
      <c r="H29" s="2368"/>
      <c r="I29" s="2391"/>
      <c r="J29" s="2367"/>
      <c r="K29" s="2367"/>
      <c r="L29" s="2368"/>
      <c r="M29" s="2367"/>
      <c r="N29" s="2388"/>
      <c r="O29" s="452" t="s">
        <v>1941</v>
      </c>
      <c r="P29" s="453" t="s">
        <v>1942</v>
      </c>
      <c r="Q29" s="453" t="s">
        <v>3716</v>
      </c>
      <c r="R29" s="453" t="s">
        <v>3713</v>
      </c>
      <c r="S29" s="2369"/>
      <c r="T29" s="452" t="s">
        <v>1941</v>
      </c>
      <c r="U29" s="452" t="s">
        <v>1942</v>
      </c>
      <c r="V29" s="452" t="s">
        <v>3716</v>
      </c>
      <c r="W29" s="452" t="s">
        <v>3717</v>
      </c>
    </row>
    <row r="30" spans="1:26" ht="15.75" customHeight="1">
      <c r="B30" s="2330" t="s">
        <v>1943</v>
      </c>
      <c r="C30" s="2341" t="s">
        <v>1944</v>
      </c>
      <c r="D30" s="2342"/>
      <c r="E30" s="2342"/>
      <c r="F30" s="2343"/>
      <c r="G30" s="502">
        <f ca="1">INDIRECT($T$17&amp;"!"&amp;$P$17&amp;ROW('使用量_1,2'!M30))</f>
        <v>0</v>
      </c>
      <c r="H30" s="454" t="str">
        <f>係数!I30</f>
        <v>kL</v>
      </c>
      <c r="I30" s="455">
        <f>係数!G30</f>
        <v>38.299999999999997</v>
      </c>
      <c r="J30" s="510">
        <f ca="1">G30*I30</f>
        <v>0</v>
      </c>
      <c r="K30" s="502">
        <f ca="1">INDIRECT($U$17&amp;"!"&amp;$P$17&amp;ROW('使用量_1,2'!Q30))</f>
        <v>0</v>
      </c>
      <c r="L30" s="454" t="str">
        <f>H30</f>
        <v>kL</v>
      </c>
      <c r="M30" s="456">
        <f ca="1">K30*I30</f>
        <v>0</v>
      </c>
      <c r="N30" s="457">
        <f t="shared" ref="N30:N65" ca="1" si="1">J30-M30</f>
        <v>0</v>
      </c>
      <c r="O30" s="458">
        <f>係数!J30</f>
        <v>1.9E-2</v>
      </c>
      <c r="P30" s="458">
        <f>係数!K30</f>
        <v>1.9E-2</v>
      </c>
      <c r="Q30" s="458">
        <f>係数!L30</f>
        <v>1.9E-2</v>
      </c>
      <c r="R30" s="458">
        <f>係数!M30</f>
        <v>1.9E-2</v>
      </c>
      <c r="S30" s="459" t="s">
        <v>1946</v>
      </c>
      <c r="T30" s="457">
        <f ca="1">$N30*O30*44/12</f>
        <v>0</v>
      </c>
      <c r="U30" s="457">
        <f ca="1">$N30*P30*44/12</f>
        <v>0</v>
      </c>
      <c r="V30" s="457">
        <f ca="1">$N30*Q30*44/12</f>
        <v>0</v>
      </c>
      <c r="W30" s="457">
        <f ca="1">$N30*R30*44/12</f>
        <v>0</v>
      </c>
    </row>
    <row r="31" spans="1:26" ht="15.75" customHeight="1">
      <c r="B31" s="2331"/>
      <c r="C31" s="2341" t="s">
        <v>1947</v>
      </c>
      <c r="D31" s="2342"/>
      <c r="E31" s="2342"/>
      <c r="F31" s="2343"/>
      <c r="G31" s="502">
        <f ca="1">INDIRECT($T$17&amp;"!"&amp;$P$17&amp;ROW('使用量_1,2'!M31))</f>
        <v>0</v>
      </c>
      <c r="H31" s="454" t="str">
        <f>係数!I31</f>
        <v>kL</v>
      </c>
      <c r="I31" s="455">
        <f>係数!G31</f>
        <v>34.799999999999997</v>
      </c>
      <c r="J31" s="510">
        <f t="shared" ref="J31:J56" ca="1" si="2">G31*I31</f>
        <v>0</v>
      </c>
      <c r="K31" s="502">
        <f ca="1">INDIRECT($U$17&amp;"!"&amp;$P$17&amp;ROW('使用量_1,2'!Q31))</f>
        <v>0</v>
      </c>
      <c r="L31" s="454" t="str">
        <f t="shared" ref="L31:L56" si="3">H31</f>
        <v>kL</v>
      </c>
      <c r="M31" s="456">
        <f t="shared" ref="M31:M56" ca="1" si="4">K31*I31</f>
        <v>0</v>
      </c>
      <c r="N31" s="457">
        <f t="shared" ca="1" si="1"/>
        <v>0</v>
      </c>
      <c r="O31" s="458">
        <f>係数!J31</f>
        <v>1.83E-2</v>
      </c>
      <c r="P31" s="458">
        <f>係数!K31</f>
        <v>1.83E-2</v>
      </c>
      <c r="Q31" s="458">
        <f>係数!L31</f>
        <v>1.83E-2</v>
      </c>
      <c r="R31" s="458">
        <f>係数!M31</f>
        <v>1.83E-2</v>
      </c>
      <c r="S31" s="459" t="s">
        <v>1946</v>
      </c>
      <c r="T31" s="457">
        <f t="shared" ref="T31:W56" ca="1" si="5">$N31*O31*44/12</f>
        <v>0</v>
      </c>
      <c r="U31" s="457">
        <f t="shared" ca="1" si="5"/>
        <v>0</v>
      </c>
      <c r="V31" s="457">
        <f t="shared" ca="1" si="5"/>
        <v>0</v>
      </c>
      <c r="W31" s="457">
        <f t="shared" ca="1" si="5"/>
        <v>0</v>
      </c>
    </row>
    <row r="32" spans="1:26" ht="15.75" customHeight="1">
      <c r="B32" s="2331"/>
      <c r="C32" s="2341" t="s">
        <v>1948</v>
      </c>
      <c r="D32" s="2342"/>
      <c r="E32" s="2342"/>
      <c r="F32" s="2343"/>
      <c r="G32" s="502">
        <f ca="1">INDIRECT($T$17&amp;"!"&amp;$P$17&amp;ROW('使用量_1,2'!M32))</f>
        <v>0</v>
      </c>
      <c r="H32" s="454" t="str">
        <f>係数!I32</f>
        <v>kL</v>
      </c>
      <c r="I32" s="455">
        <f>係数!G32</f>
        <v>33.4</v>
      </c>
      <c r="J32" s="510">
        <f t="shared" ca="1" si="2"/>
        <v>0</v>
      </c>
      <c r="K32" s="502">
        <f ca="1">INDIRECT($U$17&amp;"!"&amp;$P$17&amp;ROW('使用量_1,2'!Q32))</f>
        <v>0</v>
      </c>
      <c r="L32" s="454" t="str">
        <f t="shared" si="3"/>
        <v>kL</v>
      </c>
      <c r="M32" s="456">
        <f t="shared" ca="1" si="4"/>
        <v>0</v>
      </c>
      <c r="N32" s="457">
        <f t="shared" ca="1" si="1"/>
        <v>0</v>
      </c>
      <c r="O32" s="458">
        <f>係数!J32</f>
        <v>1.8700000000000001E-2</v>
      </c>
      <c r="P32" s="458">
        <f>係数!K32</f>
        <v>1.8700000000000001E-2</v>
      </c>
      <c r="Q32" s="458">
        <f>係数!L32</f>
        <v>1.8700000000000001E-2</v>
      </c>
      <c r="R32" s="458">
        <f>係数!M32</f>
        <v>1.8700000000000001E-2</v>
      </c>
      <c r="S32" s="459" t="s">
        <v>1946</v>
      </c>
      <c r="T32" s="457">
        <f t="shared" ca="1" si="5"/>
        <v>0</v>
      </c>
      <c r="U32" s="457">
        <f t="shared" ca="1" si="5"/>
        <v>0</v>
      </c>
      <c r="V32" s="457">
        <f t="shared" ca="1" si="5"/>
        <v>0</v>
      </c>
      <c r="W32" s="457">
        <f t="shared" ca="1" si="5"/>
        <v>0</v>
      </c>
    </row>
    <row r="33" spans="2:23" ht="15.75" customHeight="1">
      <c r="B33" s="2331"/>
      <c r="C33" s="2341" t="s">
        <v>1949</v>
      </c>
      <c r="D33" s="2342"/>
      <c r="E33" s="2342"/>
      <c r="F33" s="2343"/>
      <c r="G33" s="502">
        <f ca="1">INDIRECT($T$17&amp;"!"&amp;$P$17&amp;ROW('使用量_1,2'!M33))</f>
        <v>0</v>
      </c>
      <c r="H33" s="454" t="str">
        <f>係数!I33</f>
        <v>kL</v>
      </c>
      <c r="I33" s="455">
        <f>係数!G33</f>
        <v>33.299999999999997</v>
      </c>
      <c r="J33" s="510">
        <f t="shared" ca="1" si="2"/>
        <v>0</v>
      </c>
      <c r="K33" s="502">
        <f ca="1">INDIRECT($U$17&amp;"!"&amp;$P$17&amp;ROW('使用量_1,2'!Q33))</f>
        <v>0</v>
      </c>
      <c r="L33" s="454" t="str">
        <f t="shared" si="3"/>
        <v>kL</v>
      </c>
      <c r="M33" s="456">
        <f t="shared" ca="1" si="4"/>
        <v>0</v>
      </c>
      <c r="N33" s="457">
        <f t="shared" ca="1" si="1"/>
        <v>0</v>
      </c>
      <c r="O33" s="458">
        <f>係数!J33</f>
        <v>1.8599999999999998E-2</v>
      </c>
      <c r="P33" s="458">
        <f>係数!K33</f>
        <v>1.8599999999999998E-2</v>
      </c>
      <c r="Q33" s="458">
        <f>係数!L33</f>
        <v>1.8599999999999998E-2</v>
      </c>
      <c r="R33" s="458">
        <f>係数!M33</f>
        <v>1.8599999999999998E-2</v>
      </c>
      <c r="S33" s="459" t="s">
        <v>1946</v>
      </c>
      <c r="T33" s="457">
        <f t="shared" ca="1" si="5"/>
        <v>0</v>
      </c>
      <c r="U33" s="457">
        <f t="shared" ca="1" si="5"/>
        <v>0</v>
      </c>
      <c r="V33" s="457">
        <f t="shared" ca="1" si="5"/>
        <v>0</v>
      </c>
      <c r="W33" s="457">
        <f t="shared" ca="1" si="5"/>
        <v>0</v>
      </c>
    </row>
    <row r="34" spans="2:23" ht="15.75" customHeight="1">
      <c r="B34" s="2331"/>
      <c r="C34" s="2401" t="s">
        <v>3266</v>
      </c>
      <c r="D34" s="2342"/>
      <c r="E34" s="2342"/>
      <c r="F34" s="2343"/>
      <c r="G34" s="502">
        <f ca="1">INDIRECT($T$17&amp;"!"&amp;$P$17&amp;ROW('使用量_1,2'!M34))</f>
        <v>0</v>
      </c>
      <c r="H34" s="454" t="str">
        <f>係数!I34</f>
        <v>kL</v>
      </c>
      <c r="I34" s="455">
        <f>係数!G34</f>
        <v>36.299999999999997</v>
      </c>
      <c r="J34" s="510">
        <f t="shared" ca="1" si="2"/>
        <v>0</v>
      </c>
      <c r="K34" s="502">
        <f ca="1">INDIRECT($U$17&amp;"!"&amp;$P$17&amp;ROW('使用量_1,2'!Q34))</f>
        <v>0</v>
      </c>
      <c r="L34" s="454" t="str">
        <f t="shared" si="3"/>
        <v>kL</v>
      </c>
      <c r="M34" s="456">
        <f t="shared" ca="1" si="4"/>
        <v>0</v>
      </c>
      <c r="N34" s="457">
        <f t="shared" ca="1" si="1"/>
        <v>0</v>
      </c>
      <c r="O34" s="458">
        <f>係数!J34</f>
        <v>1.8599999999999998E-2</v>
      </c>
      <c r="P34" s="458">
        <f>係数!K34</f>
        <v>1.8599999999999998E-2</v>
      </c>
      <c r="Q34" s="458">
        <f>係数!L34</f>
        <v>1.8599999999999998E-2</v>
      </c>
      <c r="R34" s="458">
        <f>係数!M34</f>
        <v>1.8599999999999998E-2</v>
      </c>
      <c r="S34" s="459" t="s">
        <v>1946</v>
      </c>
      <c r="T34" s="457">
        <f t="shared" ca="1" si="5"/>
        <v>0</v>
      </c>
      <c r="U34" s="457">
        <f t="shared" ca="1" si="5"/>
        <v>0</v>
      </c>
      <c r="V34" s="457">
        <f t="shared" ca="1" si="5"/>
        <v>0</v>
      </c>
      <c r="W34" s="457">
        <f t="shared" ca="1" si="5"/>
        <v>0</v>
      </c>
    </row>
    <row r="35" spans="2:23" ht="15.75" customHeight="1">
      <c r="B35" s="2331"/>
      <c r="C35" s="2341" t="s">
        <v>1950</v>
      </c>
      <c r="D35" s="2342"/>
      <c r="E35" s="2342"/>
      <c r="F35" s="2343"/>
      <c r="G35" s="502">
        <f ca="1">INDIRECT($T$17&amp;"!"&amp;$P$17&amp;ROW('使用量_1,2'!M35))</f>
        <v>0</v>
      </c>
      <c r="H35" s="454" t="str">
        <f>係数!I35</f>
        <v>kL</v>
      </c>
      <c r="I35" s="455">
        <f>係数!G35</f>
        <v>36.5</v>
      </c>
      <c r="J35" s="510">
        <f t="shared" ca="1" si="2"/>
        <v>0</v>
      </c>
      <c r="K35" s="502">
        <f ca="1">INDIRECT($U$17&amp;"!"&amp;$P$17&amp;ROW('使用量_1,2'!Q35))</f>
        <v>0</v>
      </c>
      <c r="L35" s="454" t="str">
        <f t="shared" si="3"/>
        <v>kL</v>
      </c>
      <c r="M35" s="456">
        <f t="shared" ca="1" si="4"/>
        <v>0</v>
      </c>
      <c r="N35" s="457">
        <f t="shared" ca="1" si="1"/>
        <v>0</v>
      </c>
      <c r="O35" s="458">
        <f>係数!J35</f>
        <v>1.8700000000000001E-2</v>
      </c>
      <c r="P35" s="458">
        <f>係数!K35</f>
        <v>1.8700000000000001E-2</v>
      </c>
      <c r="Q35" s="458">
        <f>係数!L35</f>
        <v>1.8700000000000001E-2</v>
      </c>
      <c r="R35" s="458">
        <f>係数!M35</f>
        <v>1.8700000000000001E-2</v>
      </c>
      <c r="S35" s="459" t="s">
        <v>1946</v>
      </c>
      <c r="T35" s="457">
        <f t="shared" ca="1" si="5"/>
        <v>0</v>
      </c>
      <c r="U35" s="457">
        <f t="shared" ca="1" si="5"/>
        <v>0</v>
      </c>
      <c r="V35" s="457">
        <f t="shared" ca="1" si="5"/>
        <v>0</v>
      </c>
      <c r="W35" s="457">
        <f t="shared" ca="1" si="5"/>
        <v>0</v>
      </c>
    </row>
    <row r="36" spans="2:23" ht="15.75" customHeight="1">
      <c r="B36" s="2331"/>
      <c r="C36" s="2341" t="s">
        <v>1951</v>
      </c>
      <c r="D36" s="2342"/>
      <c r="E36" s="2342"/>
      <c r="F36" s="2343"/>
      <c r="G36" s="502">
        <f ca="1">INDIRECT($T$17&amp;"!"&amp;$P$17&amp;ROW('使用量_1,2'!M36))</f>
        <v>0</v>
      </c>
      <c r="H36" s="454" t="str">
        <f>係数!I36</f>
        <v>kL</v>
      </c>
      <c r="I36" s="455">
        <f>係数!G36</f>
        <v>38</v>
      </c>
      <c r="J36" s="510">
        <f t="shared" ca="1" si="2"/>
        <v>0</v>
      </c>
      <c r="K36" s="502">
        <f ca="1">INDIRECT($U$17&amp;"!"&amp;$P$17&amp;ROW('使用量_1,2'!Q36))</f>
        <v>0</v>
      </c>
      <c r="L36" s="454" t="str">
        <f t="shared" si="3"/>
        <v>kL</v>
      </c>
      <c r="M36" s="456">
        <f t="shared" ca="1" si="4"/>
        <v>0</v>
      </c>
      <c r="N36" s="457">
        <f t="shared" ca="1" si="1"/>
        <v>0</v>
      </c>
      <c r="O36" s="458">
        <f>係数!J36</f>
        <v>1.8800000000000001E-2</v>
      </c>
      <c r="P36" s="458">
        <f>係数!K36</f>
        <v>1.8800000000000001E-2</v>
      </c>
      <c r="Q36" s="458">
        <f>係数!L36</f>
        <v>1.8800000000000001E-2</v>
      </c>
      <c r="R36" s="458">
        <f>係数!M36</f>
        <v>1.8800000000000001E-2</v>
      </c>
      <c r="S36" s="459" t="s">
        <v>1946</v>
      </c>
      <c r="T36" s="457">
        <f t="shared" ca="1" si="5"/>
        <v>0</v>
      </c>
      <c r="U36" s="457">
        <f t="shared" ca="1" si="5"/>
        <v>0</v>
      </c>
      <c r="V36" s="457">
        <f t="shared" ca="1" si="5"/>
        <v>0</v>
      </c>
      <c r="W36" s="457">
        <f t="shared" ca="1" si="5"/>
        <v>0</v>
      </c>
    </row>
    <row r="37" spans="2:23" ht="15.75" customHeight="1">
      <c r="B37" s="2331"/>
      <c r="C37" s="2341" t="s">
        <v>1952</v>
      </c>
      <c r="D37" s="2342"/>
      <c r="E37" s="2342"/>
      <c r="F37" s="2343"/>
      <c r="G37" s="502">
        <f ca="1">INDIRECT($T$17&amp;"!"&amp;$P$17&amp;ROW('使用量_1,2'!M37))</f>
        <v>0</v>
      </c>
      <c r="H37" s="454" t="str">
        <f>係数!I37</f>
        <v>kL</v>
      </c>
      <c r="I37" s="455">
        <f>係数!G37</f>
        <v>38.9</v>
      </c>
      <c r="J37" s="510">
        <f t="shared" ca="1" si="2"/>
        <v>0</v>
      </c>
      <c r="K37" s="502">
        <f ca="1">INDIRECT($U$17&amp;"!"&amp;$P$17&amp;ROW('使用量_1,2'!Q37))</f>
        <v>0</v>
      </c>
      <c r="L37" s="454" t="str">
        <f t="shared" si="3"/>
        <v>kL</v>
      </c>
      <c r="M37" s="456">
        <f t="shared" ca="1" si="4"/>
        <v>0</v>
      </c>
      <c r="N37" s="457">
        <f t="shared" ca="1" si="1"/>
        <v>0</v>
      </c>
      <c r="O37" s="458">
        <f>係数!J37</f>
        <v>1.9300000000000001E-2</v>
      </c>
      <c r="P37" s="458">
        <f>係数!K37</f>
        <v>1.9300000000000001E-2</v>
      </c>
      <c r="Q37" s="458">
        <f>係数!L37</f>
        <v>1.9300000000000001E-2</v>
      </c>
      <c r="R37" s="458">
        <f>係数!M37</f>
        <v>1.9300000000000001E-2</v>
      </c>
      <c r="S37" s="459" t="s">
        <v>1946</v>
      </c>
      <c r="T37" s="457">
        <f t="shared" ca="1" si="5"/>
        <v>0</v>
      </c>
      <c r="U37" s="457">
        <f t="shared" ca="1" si="5"/>
        <v>0</v>
      </c>
      <c r="V37" s="457">
        <f t="shared" ca="1" si="5"/>
        <v>0</v>
      </c>
      <c r="W37" s="457">
        <f t="shared" ca="1" si="5"/>
        <v>0</v>
      </c>
    </row>
    <row r="38" spans="2:23" ht="15.75" customHeight="1">
      <c r="B38" s="2331"/>
      <c r="C38" s="2341" t="s">
        <v>1953</v>
      </c>
      <c r="D38" s="2342"/>
      <c r="E38" s="2342"/>
      <c r="F38" s="2343"/>
      <c r="G38" s="502">
        <f ca="1">INDIRECT($T$17&amp;"!"&amp;$P$17&amp;ROW('使用量_1,2'!M38))</f>
        <v>0</v>
      </c>
      <c r="H38" s="454" t="str">
        <f>係数!I38</f>
        <v>kL</v>
      </c>
      <c r="I38" s="455">
        <f>係数!G38</f>
        <v>41.8</v>
      </c>
      <c r="J38" s="510">
        <f t="shared" ca="1" si="2"/>
        <v>0</v>
      </c>
      <c r="K38" s="502">
        <f ca="1">INDIRECT($U$17&amp;"!"&amp;$P$17&amp;ROW('使用量_1,2'!Q38))</f>
        <v>0</v>
      </c>
      <c r="L38" s="454" t="str">
        <f t="shared" si="3"/>
        <v>kL</v>
      </c>
      <c r="M38" s="456">
        <f t="shared" ca="1" si="4"/>
        <v>0</v>
      </c>
      <c r="N38" s="457">
        <f t="shared" ca="1" si="1"/>
        <v>0</v>
      </c>
      <c r="O38" s="458">
        <f>係数!J38</f>
        <v>2.0199999999999999E-2</v>
      </c>
      <c r="P38" s="458">
        <f>係数!K38</f>
        <v>2.0199999999999999E-2</v>
      </c>
      <c r="Q38" s="458">
        <f>係数!L38</f>
        <v>2.0199999999999999E-2</v>
      </c>
      <c r="R38" s="458">
        <f>係数!M38</f>
        <v>2.0199999999999999E-2</v>
      </c>
      <c r="S38" s="459" t="s">
        <v>1946</v>
      </c>
      <c r="T38" s="457">
        <f t="shared" ca="1" si="5"/>
        <v>0</v>
      </c>
      <c r="U38" s="457">
        <f t="shared" ca="1" si="5"/>
        <v>0</v>
      </c>
      <c r="V38" s="457">
        <f t="shared" ca="1" si="5"/>
        <v>0</v>
      </c>
      <c r="W38" s="457">
        <f t="shared" ca="1" si="5"/>
        <v>0</v>
      </c>
    </row>
    <row r="39" spans="2:23" ht="15.75" customHeight="1">
      <c r="B39" s="2331"/>
      <c r="C39" s="2341" t="s">
        <v>1954</v>
      </c>
      <c r="D39" s="2342"/>
      <c r="E39" s="2342"/>
      <c r="F39" s="2343"/>
      <c r="G39" s="502">
        <f ca="1">INDIRECT($T$17&amp;"!"&amp;$P$17&amp;ROW('使用量_1,2'!M39))</f>
        <v>0</v>
      </c>
      <c r="H39" s="454" t="str">
        <f>係数!I39</f>
        <v>t</v>
      </c>
      <c r="I39" s="455">
        <f>係数!G39</f>
        <v>40</v>
      </c>
      <c r="J39" s="510">
        <f t="shared" ca="1" si="2"/>
        <v>0</v>
      </c>
      <c r="K39" s="502">
        <f ca="1">INDIRECT($U$17&amp;"!"&amp;$P$17&amp;ROW('使用量_1,2'!Q39))</f>
        <v>0</v>
      </c>
      <c r="L39" s="454" t="str">
        <f t="shared" si="3"/>
        <v>t</v>
      </c>
      <c r="M39" s="456">
        <f t="shared" ca="1" si="4"/>
        <v>0</v>
      </c>
      <c r="N39" s="457">
        <f t="shared" ca="1" si="1"/>
        <v>0</v>
      </c>
      <c r="O39" s="458">
        <f>係数!J39</f>
        <v>2.0400000000000001E-2</v>
      </c>
      <c r="P39" s="458">
        <f>係数!K39</f>
        <v>2.0400000000000001E-2</v>
      </c>
      <c r="Q39" s="458">
        <f>係数!L39</f>
        <v>2.0400000000000001E-2</v>
      </c>
      <c r="R39" s="458">
        <f>係数!M39</f>
        <v>2.0400000000000001E-2</v>
      </c>
      <c r="S39" s="459" t="s">
        <v>1946</v>
      </c>
      <c r="T39" s="457">
        <f t="shared" ca="1" si="5"/>
        <v>0</v>
      </c>
      <c r="U39" s="457">
        <f t="shared" ca="1" si="5"/>
        <v>0</v>
      </c>
      <c r="V39" s="457">
        <f t="shared" ca="1" si="5"/>
        <v>0</v>
      </c>
      <c r="W39" s="457">
        <f t="shared" ca="1" si="5"/>
        <v>0</v>
      </c>
    </row>
    <row r="40" spans="2:23" ht="15.75" customHeight="1">
      <c r="B40" s="2331"/>
      <c r="C40" s="2341" t="s">
        <v>1955</v>
      </c>
      <c r="D40" s="2342"/>
      <c r="E40" s="2342"/>
      <c r="F40" s="2343"/>
      <c r="G40" s="502">
        <f ca="1">INDIRECT($T$17&amp;"!"&amp;$P$17&amp;ROW('使用量_1,2'!M40))</f>
        <v>0</v>
      </c>
      <c r="H40" s="454" t="str">
        <f>係数!I40</f>
        <v>t</v>
      </c>
      <c r="I40" s="455">
        <f>係数!G40</f>
        <v>34.1</v>
      </c>
      <c r="J40" s="510">
        <f t="shared" ca="1" si="2"/>
        <v>0</v>
      </c>
      <c r="K40" s="502">
        <f ca="1">INDIRECT($U$17&amp;"!"&amp;$P$17&amp;ROW('使用量_1,2'!Q40))</f>
        <v>0</v>
      </c>
      <c r="L40" s="454" t="str">
        <f t="shared" si="3"/>
        <v>t</v>
      </c>
      <c r="M40" s="456">
        <f t="shared" ca="1" si="4"/>
        <v>0</v>
      </c>
      <c r="N40" s="457">
        <f t="shared" ca="1" si="1"/>
        <v>0</v>
      </c>
      <c r="O40" s="458">
        <f>係数!J40</f>
        <v>2.4500000000000001E-2</v>
      </c>
      <c r="P40" s="458">
        <f>係数!K40</f>
        <v>2.4500000000000001E-2</v>
      </c>
      <c r="Q40" s="458">
        <f>係数!L40</f>
        <v>2.4500000000000001E-2</v>
      </c>
      <c r="R40" s="458">
        <f>係数!M40</f>
        <v>2.4500000000000001E-2</v>
      </c>
      <c r="S40" s="459" t="s">
        <v>1946</v>
      </c>
      <c r="T40" s="457">
        <f t="shared" ca="1" si="5"/>
        <v>0</v>
      </c>
      <c r="U40" s="457">
        <f t="shared" ca="1" si="5"/>
        <v>0</v>
      </c>
      <c r="V40" s="457">
        <f t="shared" ca="1" si="5"/>
        <v>0</v>
      </c>
      <c r="W40" s="457">
        <f t="shared" ca="1" si="5"/>
        <v>0</v>
      </c>
    </row>
    <row r="41" spans="2:23" ht="15.75" customHeight="1">
      <c r="B41" s="2331"/>
      <c r="C41" s="2350" t="s">
        <v>1956</v>
      </c>
      <c r="D41" s="2326" t="s">
        <v>1957</v>
      </c>
      <c r="E41" s="2326"/>
      <c r="F41" s="2326"/>
      <c r="G41" s="502">
        <f ca="1">INDIRECT($T$17&amp;"!"&amp;$P$17&amp;ROW('使用量_1,2'!M41))</f>
        <v>0</v>
      </c>
      <c r="H41" s="454" t="str">
        <f>係数!I41</f>
        <v>t</v>
      </c>
      <c r="I41" s="455">
        <f>係数!G41</f>
        <v>50.1</v>
      </c>
      <c r="J41" s="510">
        <f t="shared" ca="1" si="2"/>
        <v>0</v>
      </c>
      <c r="K41" s="502">
        <f ca="1">INDIRECT($U$17&amp;"!"&amp;$P$17&amp;ROW('使用量_1,2'!Q41))</f>
        <v>0</v>
      </c>
      <c r="L41" s="454" t="str">
        <f t="shared" si="3"/>
        <v>t</v>
      </c>
      <c r="M41" s="456">
        <f t="shared" ca="1" si="4"/>
        <v>0</v>
      </c>
      <c r="N41" s="457">
        <f t="shared" ca="1" si="1"/>
        <v>0</v>
      </c>
      <c r="O41" s="458">
        <f>係数!J41</f>
        <v>1.6299999999999999E-2</v>
      </c>
      <c r="P41" s="458">
        <f>係数!K41</f>
        <v>1.6299999999999999E-2</v>
      </c>
      <c r="Q41" s="458">
        <f>係数!L41</f>
        <v>1.6299999999999999E-2</v>
      </c>
      <c r="R41" s="458">
        <f>係数!M41</f>
        <v>1.6299999999999999E-2</v>
      </c>
      <c r="S41" s="459" t="s">
        <v>1946</v>
      </c>
      <c r="T41" s="457">
        <f t="shared" ca="1" si="5"/>
        <v>0</v>
      </c>
      <c r="U41" s="457">
        <f t="shared" ca="1" si="5"/>
        <v>0</v>
      </c>
      <c r="V41" s="457">
        <f t="shared" ca="1" si="5"/>
        <v>0</v>
      </c>
      <c r="W41" s="457">
        <f t="shared" ca="1" si="5"/>
        <v>0</v>
      </c>
    </row>
    <row r="42" spans="2:23" ht="15.75" customHeight="1">
      <c r="B42" s="2331"/>
      <c r="C42" s="2351"/>
      <c r="D42" s="2326" t="s">
        <v>1958</v>
      </c>
      <c r="E42" s="2326"/>
      <c r="F42" s="2326"/>
      <c r="G42" s="502">
        <f ca="1">INDIRECT($T$17&amp;"!"&amp;$P$17&amp;ROW('使用量_1,2'!M42))</f>
        <v>0</v>
      </c>
      <c r="H42" s="454" t="str">
        <f>係数!I42</f>
        <v>千㎥</v>
      </c>
      <c r="I42" s="455">
        <f>係数!G42</f>
        <v>46.1</v>
      </c>
      <c r="J42" s="510">
        <f t="shared" ca="1" si="2"/>
        <v>0</v>
      </c>
      <c r="K42" s="502">
        <f ca="1">INDIRECT($U$17&amp;"!"&amp;$P$17&amp;ROW('使用量_1,2'!Q42))</f>
        <v>0</v>
      </c>
      <c r="L42" s="454" t="str">
        <f t="shared" si="3"/>
        <v>千㎥</v>
      </c>
      <c r="M42" s="456">
        <f t="shared" ca="1" si="4"/>
        <v>0</v>
      </c>
      <c r="N42" s="457">
        <f t="shared" ca="1" si="1"/>
        <v>0</v>
      </c>
      <c r="O42" s="458">
        <f>係数!J42</f>
        <v>1.44E-2</v>
      </c>
      <c r="P42" s="458">
        <f>係数!K42</f>
        <v>1.44E-2</v>
      </c>
      <c r="Q42" s="458">
        <f>係数!L42</f>
        <v>1.44E-2</v>
      </c>
      <c r="R42" s="458">
        <f>係数!M42</f>
        <v>1.44E-2</v>
      </c>
      <c r="S42" s="459" t="s">
        <v>1946</v>
      </c>
      <c r="T42" s="457">
        <f t="shared" ca="1" si="5"/>
        <v>0</v>
      </c>
      <c r="U42" s="457">
        <f t="shared" ca="1" si="5"/>
        <v>0</v>
      </c>
      <c r="V42" s="457">
        <f t="shared" ca="1" si="5"/>
        <v>0</v>
      </c>
      <c r="W42" s="457">
        <f t="shared" ca="1" si="5"/>
        <v>0</v>
      </c>
    </row>
    <row r="43" spans="2:23" ht="15.75" customHeight="1">
      <c r="B43" s="2331"/>
      <c r="C43" s="2353" t="s">
        <v>1959</v>
      </c>
      <c r="D43" s="2326" t="s">
        <v>1960</v>
      </c>
      <c r="E43" s="2326"/>
      <c r="F43" s="2326"/>
      <c r="G43" s="502">
        <f ca="1">INDIRECT($T$17&amp;"!"&amp;$P$17&amp;ROW('使用量_1,2'!M43))</f>
        <v>0</v>
      </c>
      <c r="H43" s="454" t="str">
        <f>係数!I43</f>
        <v>t</v>
      </c>
      <c r="I43" s="455">
        <f>係数!G43</f>
        <v>54.7</v>
      </c>
      <c r="J43" s="510">
        <f t="shared" ca="1" si="2"/>
        <v>0</v>
      </c>
      <c r="K43" s="502">
        <f ca="1">INDIRECT($U$17&amp;"!"&amp;$P$17&amp;ROW('使用量_1,2'!Q43))</f>
        <v>0</v>
      </c>
      <c r="L43" s="454" t="str">
        <f t="shared" si="3"/>
        <v>t</v>
      </c>
      <c r="M43" s="456">
        <f t="shared" ca="1" si="4"/>
        <v>0</v>
      </c>
      <c r="N43" s="457">
        <f t="shared" ca="1" si="1"/>
        <v>0</v>
      </c>
      <c r="O43" s="458">
        <f>係数!J43</f>
        <v>1.3899999999999999E-2</v>
      </c>
      <c r="P43" s="458">
        <f>係数!K43</f>
        <v>1.3899999999999999E-2</v>
      </c>
      <c r="Q43" s="458">
        <f>係数!L43</f>
        <v>1.3899999999999999E-2</v>
      </c>
      <c r="R43" s="458">
        <f>係数!M43</f>
        <v>1.3899999999999999E-2</v>
      </c>
      <c r="S43" s="459" t="s">
        <v>1946</v>
      </c>
      <c r="T43" s="457">
        <f t="shared" ca="1" si="5"/>
        <v>0</v>
      </c>
      <c r="U43" s="457">
        <f t="shared" ca="1" si="5"/>
        <v>0</v>
      </c>
      <c r="V43" s="457">
        <f t="shared" ca="1" si="5"/>
        <v>0</v>
      </c>
      <c r="W43" s="457">
        <f t="shared" ca="1" si="5"/>
        <v>0</v>
      </c>
    </row>
    <row r="44" spans="2:23" ht="15.75" customHeight="1">
      <c r="B44" s="2331"/>
      <c r="C44" s="2351"/>
      <c r="D44" s="2326" t="s">
        <v>1961</v>
      </c>
      <c r="E44" s="2326"/>
      <c r="F44" s="2326"/>
      <c r="G44" s="502">
        <f ca="1">INDIRECT($T$17&amp;"!"&amp;$P$17&amp;ROW('使用量_1,2'!M44))</f>
        <v>0</v>
      </c>
      <c r="H44" s="454" t="str">
        <f>係数!I44</f>
        <v>千㎥</v>
      </c>
      <c r="I44" s="455">
        <f>係数!G44</f>
        <v>38.4</v>
      </c>
      <c r="J44" s="510">
        <f t="shared" ca="1" si="2"/>
        <v>0</v>
      </c>
      <c r="K44" s="502">
        <f ca="1">INDIRECT($U$17&amp;"!"&amp;$P$17&amp;ROW('使用量_1,2'!Q44))</f>
        <v>0</v>
      </c>
      <c r="L44" s="454" t="str">
        <f t="shared" si="3"/>
        <v>千㎥</v>
      </c>
      <c r="M44" s="456">
        <f t="shared" ca="1" si="4"/>
        <v>0</v>
      </c>
      <c r="N44" s="457">
        <f t="shared" ca="1" si="1"/>
        <v>0</v>
      </c>
      <c r="O44" s="458">
        <f>係数!J44</f>
        <v>1.3899999999999999E-2</v>
      </c>
      <c r="P44" s="458">
        <f>係数!K44</f>
        <v>1.3899999999999999E-2</v>
      </c>
      <c r="Q44" s="458">
        <f>係数!L44</f>
        <v>1.3899999999999999E-2</v>
      </c>
      <c r="R44" s="458">
        <f>係数!M44</f>
        <v>1.3899999999999999E-2</v>
      </c>
      <c r="S44" s="459" t="s">
        <v>1946</v>
      </c>
      <c r="T44" s="457">
        <f t="shared" ca="1" si="5"/>
        <v>0</v>
      </c>
      <c r="U44" s="457">
        <f t="shared" ca="1" si="5"/>
        <v>0</v>
      </c>
      <c r="V44" s="457">
        <f t="shared" ca="1" si="5"/>
        <v>0</v>
      </c>
      <c r="W44" s="457">
        <f t="shared" ca="1" si="5"/>
        <v>0</v>
      </c>
    </row>
    <row r="45" spans="2:23" ht="15.75" customHeight="1">
      <c r="B45" s="2331"/>
      <c r="C45" s="2327" t="s">
        <v>1962</v>
      </c>
      <c r="D45" s="2380" t="s">
        <v>3268</v>
      </c>
      <c r="E45" s="2326"/>
      <c r="F45" s="2326"/>
      <c r="G45" s="502">
        <f ca="1">INDIRECT($T$17&amp;"!"&amp;$P$17&amp;ROW('使用量_1,2'!M45))</f>
        <v>0</v>
      </c>
      <c r="H45" s="454" t="str">
        <f>係数!I45</f>
        <v>t</v>
      </c>
      <c r="I45" s="455">
        <f>係数!G45</f>
        <v>28.7</v>
      </c>
      <c r="J45" s="510">
        <f t="shared" ca="1" si="2"/>
        <v>0</v>
      </c>
      <c r="K45" s="502">
        <f ca="1">INDIRECT($U$17&amp;"!"&amp;$P$17&amp;ROW('使用量_1,2'!Q45))</f>
        <v>0</v>
      </c>
      <c r="L45" s="454" t="str">
        <f t="shared" si="3"/>
        <v>t</v>
      </c>
      <c r="M45" s="456">
        <f t="shared" ca="1" si="4"/>
        <v>0</v>
      </c>
      <c r="N45" s="457">
        <f t="shared" ca="1" si="1"/>
        <v>0</v>
      </c>
      <c r="O45" s="458">
        <f>係数!J45</f>
        <v>2.46E-2</v>
      </c>
      <c r="P45" s="458">
        <f>係数!K45</f>
        <v>2.46E-2</v>
      </c>
      <c r="Q45" s="458">
        <f>係数!L45</f>
        <v>2.46E-2</v>
      </c>
      <c r="R45" s="458">
        <f>係数!M45</f>
        <v>2.46E-2</v>
      </c>
      <c r="S45" s="459" t="s">
        <v>1946</v>
      </c>
      <c r="T45" s="457">
        <f t="shared" ca="1" si="5"/>
        <v>0</v>
      </c>
      <c r="U45" s="457">
        <f t="shared" ca="1" si="5"/>
        <v>0</v>
      </c>
      <c r="V45" s="457">
        <f t="shared" ca="1" si="5"/>
        <v>0</v>
      </c>
      <c r="W45" s="457">
        <f t="shared" ca="1" si="5"/>
        <v>0</v>
      </c>
    </row>
    <row r="46" spans="2:23" ht="15.75" customHeight="1">
      <c r="B46" s="2331"/>
      <c r="C46" s="2328"/>
      <c r="D46" s="2352" t="s">
        <v>3269</v>
      </c>
      <c r="E46" s="1949"/>
      <c r="F46" s="1950"/>
      <c r="G46" s="502">
        <f ca="1">INDIRECT($T$17&amp;"!"&amp;$P$17&amp;ROW('使用量_1,2'!M46))</f>
        <v>0</v>
      </c>
      <c r="H46" s="454" t="str">
        <f>係数!I46</f>
        <v>t</v>
      </c>
      <c r="I46" s="455">
        <f>係数!G46</f>
        <v>28.9</v>
      </c>
      <c r="J46" s="510">
        <f t="shared" ca="1" si="2"/>
        <v>0</v>
      </c>
      <c r="K46" s="502">
        <f ca="1">INDIRECT($U$17&amp;"!"&amp;$P$17&amp;ROW('使用量_1,2'!Q46))</f>
        <v>0</v>
      </c>
      <c r="L46" s="454" t="str">
        <f t="shared" si="3"/>
        <v>t</v>
      </c>
      <c r="M46" s="456">
        <f t="shared" ca="1" si="4"/>
        <v>0</v>
      </c>
      <c r="N46" s="457">
        <f t="shared" ca="1" si="1"/>
        <v>0</v>
      </c>
      <c r="O46" s="458">
        <f>係数!J46</f>
        <v>2.4500000000000001E-2</v>
      </c>
      <c r="P46" s="458">
        <f>係数!K46</f>
        <v>2.4500000000000001E-2</v>
      </c>
      <c r="Q46" s="458">
        <f>係数!L46</f>
        <v>2.4500000000000001E-2</v>
      </c>
      <c r="R46" s="458">
        <f>係数!M46</f>
        <v>2.4500000000000001E-2</v>
      </c>
      <c r="S46" s="459" t="s">
        <v>1946</v>
      </c>
      <c r="T46" s="457">
        <f t="shared" ca="1" si="5"/>
        <v>0</v>
      </c>
      <c r="U46" s="457">
        <f t="shared" ca="1" si="5"/>
        <v>0</v>
      </c>
      <c r="V46" s="457">
        <f t="shared" ca="1" si="5"/>
        <v>0</v>
      </c>
      <c r="W46" s="457">
        <f t="shared" ca="1" si="5"/>
        <v>0</v>
      </c>
    </row>
    <row r="47" spans="2:23" ht="15.75" customHeight="1">
      <c r="B47" s="2331"/>
      <c r="C47" s="2328"/>
      <c r="D47" s="2380" t="s">
        <v>3624</v>
      </c>
      <c r="E47" s="2326"/>
      <c r="F47" s="2326"/>
      <c r="G47" s="502">
        <f ca="1">INDIRECT($T$17&amp;"!"&amp;$P$17&amp;ROW('使用量_1,2'!M47))</f>
        <v>0</v>
      </c>
      <c r="H47" s="454" t="str">
        <f>係数!I47</f>
        <v>t</v>
      </c>
      <c r="I47" s="455">
        <f>係数!G47</f>
        <v>28.3</v>
      </c>
      <c r="J47" s="510">
        <f t="shared" ca="1" si="2"/>
        <v>0</v>
      </c>
      <c r="K47" s="502">
        <f ca="1">INDIRECT($U$17&amp;"!"&amp;$P$17&amp;ROW('使用量_1,2'!Q47))</f>
        <v>0</v>
      </c>
      <c r="L47" s="454" t="str">
        <f t="shared" si="3"/>
        <v>t</v>
      </c>
      <c r="M47" s="456">
        <f t="shared" ca="1" si="4"/>
        <v>0</v>
      </c>
      <c r="N47" s="457">
        <f t="shared" ca="1" si="1"/>
        <v>0</v>
      </c>
      <c r="O47" s="458">
        <f>係数!J47</f>
        <v>2.5100000000000001E-2</v>
      </c>
      <c r="P47" s="458">
        <f>係数!K47</f>
        <v>2.5100000000000001E-2</v>
      </c>
      <c r="Q47" s="458">
        <f>係数!L47</f>
        <v>2.5100000000000001E-2</v>
      </c>
      <c r="R47" s="458">
        <f>係数!M47</f>
        <v>2.5100000000000001E-2</v>
      </c>
      <c r="S47" s="459" t="s">
        <v>1946</v>
      </c>
      <c r="T47" s="457">
        <f t="shared" ca="1" si="5"/>
        <v>0</v>
      </c>
      <c r="U47" s="457">
        <f t="shared" ca="1" si="5"/>
        <v>0</v>
      </c>
      <c r="V47" s="457">
        <f t="shared" ca="1" si="5"/>
        <v>0</v>
      </c>
      <c r="W47" s="457">
        <f t="shared" ca="1" si="5"/>
        <v>0</v>
      </c>
    </row>
    <row r="48" spans="2:23" ht="15.75" customHeight="1">
      <c r="B48" s="2331"/>
      <c r="C48" s="2328"/>
      <c r="D48" s="2352" t="s">
        <v>3271</v>
      </c>
      <c r="E48" s="1949"/>
      <c r="F48" s="1950"/>
      <c r="G48" s="502">
        <f ca="1">INDIRECT($T$17&amp;"!"&amp;$P$17&amp;ROW('使用量_1,2'!M48))</f>
        <v>0</v>
      </c>
      <c r="H48" s="454" t="str">
        <f>係数!I48</f>
        <v>t</v>
      </c>
      <c r="I48" s="455">
        <f>係数!G48</f>
        <v>26.1</v>
      </c>
      <c r="J48" s="510">
        <f t="shared" ca="1" si="2"/>
        <v>0</v>
      </c>
      <c r="K48" s="502">
        <f ca="1">INDIRECT($U$17&amp;"!"&amp;$P$17&amp;ROW('使用量_1,2'!Q48))</f>
        <v>0</v>
      </c>
      <c r="L48" s="454" t="str">
        <f t="shared" si="3"/>
        <v>t</v>
      </c>
      <c r="M48" s="456">
        <f t="shared" ca="1" si="4"/>
        <v>0</v>
      </c>
      <c r="N48" s="457">
        <f t="shared" ca="1" si="1"/>
        <v>0</v>
      </c>
      <c r="O48" s="458">
        <f>係数!J48</f>
        <v>2.4299999999999999E-2</v>
      </c>
      <c r="P48" s="458">
        <f>係数!K48</f>
        <v>2.4299999999999999E-2</v>
      </c>
      <c r="Q48" s="458">
        <f>係数!L48</f>
        <v>2.4299999999999999E-2</v>
      </c>
      <c r="R48" s="458">
        <f>係数!M48</f>
        <v>2.4299999999999999E-2</v>
      </c>
      <c r="S48" s="459" t="s">
        <v>1946</v>
      </c>
      <c r="T48" s="457">
        <f t="shared" ca="1" si="5"/>
        <v>0</v>
      </c>
      <c r="U48" s="457">
        <f t="shared" ca="1" si="5"/>
        <v>0</v>
      </c>
      <c r="V48" s="457">
        <f t="shared" ca="1" si="5"/>
        <v>0</v>
      </c>
      <c r="W48" s="457">
        <f t="shared" ca="1" si="5"/>
        <v>0</v>
      </c>
    </row>
    <row r="49" spans="2:23" ht="15.75" customHeight="1">
      <c r="B49" s="2331"/>
      <c r="C49" s="2328"/>
      <c r="D49" s="2352" t="s">
        <v>3625</v>
      </c>
      <c r="E49" s="1949"/>
      <c r="F49" s="1950"/>
      <c r="G49" s="502">
        <f ca="1">INDIRECT($T$17&amp;"!"&amp;$P$17&amp;ROW('使用量_1,2'!M49))</f>
        <v>0</v>
      </c>
      <c r="H49" s="454" t="str">
        <f>係数!I49</f>
        <v>t</v>
      </c>
      <c r="I49" s="455">
        <f>係数!G49</f>
        <v>24.2</v>
      </c>
      <c r="J49" s="510">
        <f t="shared" ca="1" si="2"/>
        <v>0</v>
      </c>
      <c r="K49" s="502">
        <f ca="1">INDIRECT($U$17&amp;"!"&amp;$P$17&amp;ROW('使用量_1,2'!Q49))</f>
        <v>0</v>
      </c>
      <c r="L49" s="454" t="str">
        <f t="shared" si="3"/>
        <v>t</v>
      </c>
      <c r="M49" s="456">
        <f t="shared" ca="1" si="4"/>
        <v>0</v>
      </c>
      <c r="N49" s="457">
        <f t="shared" ca="1" si="1"/>
        <v>0</v>
      </c>
      <c r="O49" s="458">
        <f>係数!J49</f>
        <v>2.4199999999999999E-2</v>
      </c>
      <c r="P49" s="458">
        <f>係数!K49</f>
        <v>2.4199999999999999E-2</v>
      </c>
      <c r="Q49" s="458">
        <f>係数!L49</f>
        <v>2.4199999999999999E-2</v>
      </c>
      <c r="R49" s="458">
        <f>係数!M49</f>
        <v>2.4199999999999999E-2</v>
      </c>
      <c r="S49" s="459" t="s">
        <v>1946</v>
      </c>
      <c r="T49" s="457">
        <f t="shared" ca="1" si="5"/>
        <v>0</v>
      </c>
      <c r="U49" s="457">
        <f t="shared" ca="1" si="5"/>
        <v>0</v>
      </c>
      <c r="V49" s="457">
        <f t="shared" ca="1" si="5"/>
        <v>0</v>
      </c>
      <c r="W49" s="457">
        <f t="shared" ca="1" si="5"/>
        <v>0</v>
      </c>
    </row>
    <row r="50" spans="2:23" ht="15.75" customHeight="1">
      <c r="B50" s="2331"/>
      <c r="C50" s="2329"/>
      <c r="D50" s="2380" t="s">
        <v>3273</v>
      </c>
      <c r="E50" s="2326"/>
      <c r="F50" s="2326"/>
      <c r="G50" s="502">
        <f ca="1">INDIRECT($T$17&amp;"!"&amp;$P$17&amp;ROW('使用量_1,2'!M50))</f>
        <v>0</v>
      </c>
      <c r="H50" s="454" t="str">
        <f>係数!I50</f>
        <v>t</v>
      </c>
      <c r="I50" s="455">
        <f>係数!G50</f>
        <v>27.8</v>
      </c>
      <c r="J50" s="510">
        <f t="shared" ca="1" si="2"/>
        <v>0</v>
      </c>
      <c r="K50" s="502">
        <f ca="1">INDIRECT($U$17&amp;"!"&amp;$P$17&amp;ROW('使用量_1,2'!Q50))</f>
        <v>0</v>
      </c>
      <c r="L50" s="454" t="str">
        <f t="shared" si="3"/>
        <v>t</v>
      </c>
      <c r="M50" s="456">
        <f t="shared" ca="1" si="4"/>
        <v>0</v>
      </c>
      <c r="N50" s="457">
        <f t="shared" ca="1" si="1"/>
        <v>0</v>
      </c>
      <c r="O50" s="458">
        <f>係数!J50</f>
        <v>2.5899999999999999E-2</v>
      </c>
      <c r="P50" s="458">
        <f>係数!K50</f>
        <v>2.5899999999999999E-2</v>
      </c>
      <c r="Q50" s="458">
        <f>係数!L50</f>
        <v>2.5899999999999999E-2</v>
      </c>
      <c r="R50" s="458">
        <f>係数!M50</f>
        <v>2.5899999999999999E-2</v>
      </c>
      <c r="S50" s="459" t="s">
        <v>1946</v>
      </c>
      <c r="T50" s="457">
        <f t="shared" ca="1" si="5"/>
        <v>0</v>
      </c>
      <c r="U50" s="457">
        <f t="shared" ca="1" si="5"/>
        <v>0</v>
      </c>
      <c r="V50" s="457">
        <f t="shared" ca="1" si="5"/>
        <v>0</v>
      </c>
      <c r="W50" s="457">
        <f t="shared" ca="1" si="5"/>
        <v>0</v>
      </c>
    </row>
    <row r="51" spans="2:23" ht="15.75" customHeight="1">
      <c r="B51" s="2331"/>
      <c r="C51" s="2341" t="s">
        <v>1963</v>
      </c>
      <c r="D51" s="2342"/>
      <c r="E51" s="2342"/>
      <c r="F51" s="2343"/>
      <c r="G51" s="502">
        <f ca="1">INDIRECT($T$17&amp;"!"&amp;$P$17&amp;ROW('使用量_1,2'!M51))</f>
        <v>0</v>
      </c>
      <c r="H51" s="454" t="str">
        <f>係数!I51</f>
        <v>t</v>
      </c>
      <c r="I51" s="455">
        <f>係数!G51</f>
        <v>29</v>
      </c>
      <c r="J51" s="510">
        <f t="shared" ca="1" si="2"/>
        <v>0</v>
      </c>
      <c r="K51" s="502">
        <f ca="1">INDIRECT($U$17&amp;"!"&amp;$P$17&amp;ROW('使用量_1,2'!Q51))</f>
        <v>0</v>
      </c>
      <c r="L51" s="454" t="str">
        <f t="shared" si="3"/>
        <v>t</v>
      </c>
      <c r="M51" s="456">
        <f t="shared" ca="1" si="4"/>
        <v>0</v>
      </c>
      <c r="N51" s="457">
        <f t="shared" ca="1" si="1"/>
        <v>0</v>
      </c>
      <c r="O51" s="458">
        <f>係数!J51</f>
        <v>2.9899999999999999E-2</v>
      </c>
      <c r="P51" s="458">
        <f>係数!K51</f>
        <v>2.9899999999999999E-2</v>
      </c>
      <c r="Q51" s="458">
        <f>係数!L51</f>
        <v>2.9899999999999999E-2</v>
      </c>
      <c r="R51" s="458">
        <f>係数!M51</f>
        <v>2.9899999999999999E-2</v>
      </c>
      <c r="S51" s="459" t="s">
        <v>1946</v>
      </c>
      <c r="T51" s="457">
        <f t="shared" ca="1" si="5"/>
        <v>0</v>
      </c>
      <c r="U51" s="457">
        <f t="shared" ca="1" si="5"/>
        <v>0</v>
      </c>
      <c r="V51" s="457">
        <f t="shared" ca="1" si="5"/>
        <v>0</v>
      </c>
      <c r="W51" s="457">
        <f t="shared" ca="1" si="5"/>
        <v>0</v>
      </c>
    </row>
    <row r="52" spans="2:23" ht="15.75" customHeight="1">
      <c r="B52" s="2331"/>
      <c r="C52" s="2341" t="s">
        <v>1964</v>
      </c>
      <c r="D52" s="2342"/>
      <c r="E52" s="2342"/>
      <c r="F52" s="2343"/>
      <c r="G52" s="502">
        <f ca="1">INDIRECT($T$17&amp;"!"&amp;$P$17&amp;ROW('使用量_1,2'!M52))</f>
        <v>0</v>
      </c>
      <c r="H52" s="454" t="str">
        <f>係数!I52</f>
        <v>t</v>
      </c>
      <c r="I52" s="455">
        <f>係数!G52</f>
        <v>37.299999999999997</v>
      </c>
      <c r="J52" s="510">
        <f t="shared" ca="1" si="2"/>
        <v>0</v>
      </c>
      <c r="K52" s="502">
        <f ca="1">INDIRECT($U$17&amp;"!"&amp;$P$17&amp;ROW('使用量_1,2'!Q52))</f>
        <v>0</v>
      </c>
      <c r="L52" s="454" t="str">
        <f t="shared" si="3"/>
        <v>t</v>
      </c>
      <c r="M52" s="456">
        <f t="shared" ca="1" si="4"/>
        <v>0</v>
      </c>
      <c r="N52" s="457">
        <f t="shared" ca="1" si="1"/>
        <v>0</v>
      </c>
      <c r="O52" s="458">
        <f>係数!J52</f>
        <v>2.0899999999999998E-2</v>
      </c>
      <c r="P52" s="458">
        <f>係数!K52</f>
        <v>2.0899999999999998E-2</v>
      </c>
      <c r="Q52" s="458">
        <f>係数!L52</f>
        <v>2.0899999999999998E-2</v>
      </c>
      <c r="R52" s="458">
        <f>係数!M52</f>
        <v>2.0899999999999998E-2</v>
      </c>
      <c r="S52" s="459" t="s">
        <v>1946</v>
      </c>
      <c r="T52" s="457">
        <f t="shared" ca="1" si="5"/>
        <v>0</v>
      </c>
      <c r="U52" s="457">
        <f t="shared" ca="1" si="5"/>
        <v>0</v>
      </c>
      <c r="V52" s="457">
        <f t="shared" ca="1" si="5"/>
        <v>0</v>
      </c>
      <c r="W52" s="457">
        <f t="shared" ca="1" si="5"/>
        <v>0</v>
      </c>
    </row>
    <row r="53" spans="2:23" ht="15.75" customHeight="1">
      <c r="B53" s="2331"/>
      <c r="C53" s="2341" t="s">
        <v>1965</v>
      </c>
      <c r="D53" s="2342"/>
      <c r="E53" s="2342"/>
      <c r="F53" s="2343"/>
      <c r="G53" s="502">
        <f ca="1">INDIRECT($T$17&amp;"!"&amp;$P$17&amp;ROW('使用量_1,2'!M53))</f>
        <v>0</v>
      </c>
      <c r="H53" s="454" t="str">
        <f>係数!I53</f>
        <v>千㎥</v>
      </c>
      <c r="I53" s="455">
        <f>係数!G53</f>
        <v>18.399999999999999</v>
      </c>
      <c r="J53" s="510">
        <f t="shared" ca="1" si="2"/>
        <v>0</v>
      </c>
      <c r="K53" s="502">
        <f ca="1">INDIRECT($U$17&amp;"!"&amp;$P$17&amp;ROW('使用量_1,2'!Q53))</f>
        <v>0</v>
      </c>
      <c r="L53" s="454" t="str">
        <f t="shared" si="3"/>
        <v>千㎥</v>
      </c>
      <c r="M53" s="456">
        <f t="shared" ca="1" si="4"/>
        <v>0</v>
      </c>
      <c r="N53" s="457">
        <f t="shared" ca="1" si="1"/>
        <v>0</v>
      </c>
      <c r="O53" s="458">
        <f>係数!J53</f>
        <v>1.09E-2</v>
      </c>
      <c r="P53" s="458">
        <f>係数!K53</f>
        <v>1.09E-2</v>
      </c>
      <c r="Q53" s="458">
        <f>係数!L53</f>
        <v>1.09E-2</v>
      </c>
      <c r="R53" s="458">
        <f>係数!M53</f>
        <v>1.09E-2</v>
      </c>
      <c r="S53" s="459" t="s">
        <v>1946</v>
      </c>
      <c r="T53" s="457">
        <f t="shared" ca="1" si="5"/>
        <v>0</v>
      </c>
      <c r="U53" s="457">
        <f t="shared" ca="1" si="5"/>
        <v>0</v>
      </c>
      <c r="V53" s="457">
        <f t="shared" ca="1" si="5"/>
        <v>0</v>
      </c>
      <c r="W53" s="457">
        <f t="shared" ca="1" si="5"/>
        <v>0</v>
      </c>
    </row>
    <row r="54" spans="2:23" ht="15.75" customHeight="1">
      <c r="B54" s="2331"/>
      <c r="C54" s="2341" t="s">
        <v>1966</v>
      </c>
      <c r="D54" s="2342"/>
      <c r="E54" s="2342"/>
      <c r="F54" s="2343"/>
      <c r="G54" s="502">
        <f ca="1">INDIRECT($T$17&amp;"!"&amp;$P$17&amp;ROW('使用量_1,2'!M54))</f>
        <v>0</v>
      </c>
      <c r="H54" s="454" t="str">
        <f>係数!I54</f>
        <v>千㎥</v>
      </c>
      <c r="I54" s="461">
        <f>係数!G54</f>
        <v>3.23</v>
      </c>
      <c r="J54" s="510">
        <f t="shared" ca="1" si="2"/>
        <v>0</v>
      </c>
      <c r="K54" s="502">
        <f ca="1">INDIRECT($U$17&amp;"!"&amp;$P$17&amp;ROW('使用量_1,2'!Q54))</f>
        <v>0</v>
      </c>
      <c r="L54" s="454" t="str">
        <f t="shared" si="3"/>
        <v>千㎥</v>
      </c>
      <c r="M54" s="456">
        <f t="shared" ca="1" si="4"/>
        <v>0</v>
      </c>
      <c r="N54" s="457">
        <f t="shared" ca="1" si="1"/>
        <v>0</v>
      </c>
      <c r="O54" s="458">
        <f>係数!J54</f>
        <v>2.64E-2</v>
      </c>
      <c r="P54" s="458">
        <f>係数!K54</f>
        <v>2.64E-2</v>
      </c>
      <c r="Q54" s="458">
        <f>係数!L54</f>
        <v>2.64E-2</v>
      </c>
      <c r="R54" s="458">
        <f>係数!M54</f>
        <v>2.64E-2</v>
      </c>
      <c r="S54" s="459" t="s">
        <v>1946</v>
      </c>
      <c r="T54" s="457">
        <f t="shared" ca="1" si="5"/>
        <v>0</v>
      </c>
      <c r="U54" s="457">
        <f t="shared" ca="1" si="5"/>
        <v>0</v>
      </c>
      <c r="V54" s="457">
        <f t="shared" ca="1" si="5"/>
        <v>0</v>
      </c>
      <c r="W54" s="457">
        <f t="shared" ca="1" si="5"/>
        <v>0</v>
      </c>
    </row>
    <row r="55" spans="2:23" ht="15.75" customHeight="1">
      <c r="B55" s="2331"/>
      <c r="C55" s="2360" t="s">
        <v>3267</v>
      </c>
      <c r="D55" s="1982"/>
      <c r="E55" s="1982"/>
      <c r="F55" s="1983"/>
      <c r="G55" s="502">
        <f ca="1">INDIRECT($T$17&amp;"!"&amp;$P$17&amp;ROW('使用量_1,2'!M55))</f>
        <v>0</v>
      </c>
      <c r="H55" s="454" t="str">
        <f>係数!I55</f>
        <v>千㎥</v>
      </c>
      <c r="I55" s="461">
        <f>係数!G55</f>
        <v>3.45</v>
      </c>
      <c r="J55" s="510">
        <f t="shared" ca="1" si="2"/>
        <v>0</v>
      </c>
      <c r="K55" s="502">
        <f ca="1">INDIRECT($U$17&amp;"!"&amp;$P$17&amp;ROW('使用量_1,2'!Q55))</f>
        <v>0</v>
      </c>
      <c r="L55" s="454" t="str">
        <f t="shared" si="3"/>
        <v>千㎥</v>
      </c>
      <c r="M55" s="456">
        <f t="shared" ca="1" si="4"/>
        <v>0</v>
      </c>
      <c r="N55" s="457">
        <f t="shared" ca="1" si="1"/>
        <v>0</v>
      </c>
      <c r="O55" s="458">
        <f>係数!J55</f>
        <v>2.64E-2</v>
      </c>
      <c r="P55" s="458">
        <f>係数!K55</f>
        <v>2.64E-2</v>
      </c>
      <c r="Q55" s="458">
        <f>係数!L55</f>
        <v>2.64E-2</v>
      </c>
      <c r="R55" s="458">
        <f>係数!M55</f>
        <v>2.64E-2</v>
      </c>
      <c r="S55" s="459" t="s">
        <v>1946</v>
      </c>
      <c r="T55" s="457">
        <f t="shared" ca="1" si="5"/>
        <v>0</v>
      </c>
      <c r="U55" s="457">
        <f t="shared" ca="1" si="5"/>
        <v>0</v>
      </c>
      <c r="V55" s="457">
        <f t="shared" ca="1" si="5"/>
        <v>0</v>
      </c>
      <c r="W55" s="457">
        <f t="shared" ca="1" si="5"/>
        <v>0</v>
      </c>
    </row>
    <row r="56" spans="2:23" ht="15.75" customHeight="1">
      <c r="B56" s="2331"/>
      <c r="C56" s="2341" t="s">
        <v>1967</v>
      </c>
      <c r="D56" s="2342"/>
      <c r="E56" s="2342"/>
      <c r="F56" s="2343"/>
      <c r="G56" s="502">
        <f ca="1">INDIRECT($T$17&amp;"!"&amp;$P$17&amp;ROW('使用量_1,2'!M56))</f>
        <v>0</v>
      </c>
      <c r="H56" s="454" t="str">
        <f>係数!I56</f>
        <v>千㎥</v>
      </c>
      <c r="I56" s="461">
        <f>係数!G56</f>
        <v>7.53</v>
      </c>
      <c r="J56" s="510">
        <f t="shared" ca="1" si="2"/>
        <v>0</v>
      </c>
      <c r="K56" s="502">
        <f ca="1">INDIRECT($U$17&amp;"!"&amp;$P$17&amp;ROW('使用量_1,2'!Q56))</f>
        <v>0</v>
      </c>
      <c r="L56" s="454" t="str">
        <f t="shared" si="3"/>
        <v>千㎥</v>
      </c>
      <c r="M56" s="456">
        <f t="shared" ca="1" si="4"/>
        <v>0</v>
      </c>
      <c r="N56" s="457">
        <f t="shared" ca="1" si="1"/>
        <v>0</v>
      </c>
      <c r="O56" s="458">
        <f>係数!J56</f>
        <v>4.2000000000000003E-2</v>
      </c>
      <c r="P56" s="458">
        <f>係数!K56</f>
        <v>4.2000000000000003E-2</v>
      </c>
      <c r="Q56" s="458">
        <f>係数!L56</f>
        <v>4.2000000000000003E-2</v>
      </c>
      <c r="R56" s="458">
        <f>係数!M56</f>
        <v>4.2000000000000003E-2</v>
      </c>
      <c r="S56" s="459" t="s">
        <v>1946</v>
      </c>
      <c r="T56" s="457">
        <f t="shared" ca="1" si="5"/>
        <v>0</v>
      </c>
      <c r="U56" s="457">
        <f t="shared" ca="1" si="5"/>
        <v>0</v>
      </c>
      <c r="V56" s="457">
        <f t="shared" ca="1" si="5"/>
        <v>0</v>
      </c>
      <c r="W56" s="457">
        <f t="shared" ca="1" si="5"/>
        <v>0</v>
      </c>
    </row>
    <row r="57" spans="2:23" ht="15.75" customHeight="1">
      <c r="B57" s="2331"/>
      <c r="C57" s="1131"/>
      <c r="D57" s="1132"/>
      <c r="E57" s="1132"/>
      <c r="F57" s="1133"/>
      <c r="G57" s="1134"/>
      <c r="H57" s="1135"/>
      <c r="I57" s="1136"/>
      <c r="J57" s="1134"/>
      <c r="K57" s="1134"/>
      <c r="L57" s="1135"/>
      <c r="M57" s="1137"/>
      <c r="N57" s="1138"/>
      <c r="O57" s="1139"/>
      <c r="P57" s="1139"/>
      <c r="Q57" s="1139"/>
      <c r="R57" s="1139"/>
      <c r="S57" s="1140"/>
      <c r="T57" s="1138"/>
      <c r="U57" s="1141"/>
      <c r="V57" s="1201"/>
      <c r="W57" s="1201"/>
    </row>
    <row r="58" spans="2:23" ht="24.75" customHeight="1">
      <c r="B58" s="2331"/>
      <c r="C58" s="1142" t="s">
        <v>3228</v>
      </c>
      <c r="D58" s="1145" t="str">
        <f>'使用量_1,2'!D58</f>
        <v>登録番号+メニュー</v>
      </c>
      <c r="E58" s="2358" t="str">
        <f ca="1">'使用量_1,2'!E58</f>
        <v/>
      </c>
      <c r="F58" s="2359"/>
      <c r="G58" s="502">
        <f ca="1">INDIRECT($T$17&amp;"!"&amp;$P$17&amp;ROW('使用量_1,2'!M58))</f>
        <v>0</v>
      </c>
      <c r="H58" s="454" t="str">
        <f>係数!I58</f>
        <v>千㎥</v>
      </c>
      <c r="I58" s="462">
        <f>係数!G58</f>
        <v>45</v>
      </c>
      <c r="J58" s="510">
        <f ca="1">G58*I58</f>
        <v>0</v>
      </c>
      <c r="K58" s="502">
        <f ca="1">INDIRECT($U$17&amp;"!"&amp;$P$17&amp;ROW('使用量_1,2'!Q58))</f>
        <v>0</v>
      </c>
      <c r="L58" s="454" t="str">
        <f>H58</f>
        <v>千㎥</v>
      </c>
      <c r="M58" s="456">
        <f ca="1">K58*I58</f>
        <v>0</v>
      </c>
      <c r="N58" s="457">
        <f t="shared" ca="1" si="1"/>
        <v>0</v>
      </c>
      <c r="O58" s="458" t="str">
        <f ca="1">係数!J58</f>
        <v/>
      </c>
      <c r="P58" s="458" t="str">
        <f ca="1">係数!K58</f>
        <v/>
      </c>
      <c r="Q58" s="458" t="str">
        <f ca="1">係数!L58</f>
        <v/>
      </c>
      <c r="R58" s="458" t="str">
        <f ca="1">係数!M58</f>
        <v/>
      </c>
      <c r="S58" s="459" t="s">
        <v>3627</v>
      </c>
      <c r="T58" s="1146" t="str">
        <f ca="1">IF($E58="","",($G58-$K58)*O58)</f>
        <v/>
      </c>
      <c r="U58" s="1146" t="str">
        <f t="shared" ref="U58:W58" ca="1" si="6">IF($E58="","",($G58-$K58)*P58)</f>
        <v/>
      </c>
      <c r="V58" s="1146" t="str">
        <f t="shared" ca="1" si="6"/>
        <v/>
      </c>
      <c r="W58" s="1146" t="str">
        <f t="shared" ca="1" si="6"/>
        <v/>
      </c>
    </row>
    <row r="59" spans="2:23" ht="24.75" customHeight="1">
      <c r="B59" s="2331"/>
      <c r="C59" s="1142" t="s">
        <v>3229</v>
      </c>
      <c r="D59" s="1145" t="str">
        <f>'使用量_1,2'!D59</f>
        <v>登録番号+メニュー</v>
      </c>
      <c r="E59" s="2358" t="str">
        <f ca="1">'使用量_1,2'!E59</f>
        <v/>
      </c>
      <c r="F59" s="2359"/>
      <c r="G59" s="502">
        <f ca="1">INDIRECT($T$17&amp;"!"&amp;$P$17&amp;ROW('使用量_1,2'!M59))</f>
        <v>0</v>
      </c>
      <c r="H59" s="454" t="str">
        <f>係数!I59</f>
        <v>千㎥</v>
      </c>
      <c r="I59" s="462">
        <f>係数!G59</f>
        <v>45</v>
      </c>
      <c r="J59" s="510">
        <f t="shared" ref="J59:J65" ca="1" si="7">G59*I59</f>
        <v>0</v>
      </c>
      <c r="K59" s="502">
        <f ca="1">INDIRECT($U$17&amp;"!"&amp;$P$17&amp;ROW('使用量_1,2'!Q59))</f>
        <v>0</v>
      </c>
      <c r="L59" s="454" t="str">
        <f t="shared" ref="L59:L65" si="8">H59</f>
        <v>千㎥</v>
      </c>
      <c r="M59" s="456">
        <f t="shared" ref="M59:M65" ca="1" si="9">K59*I59</f>
        <v>0</v>
      </c>
      <c r="N59" s="457">
        <f t="shared" ca="1" si="1"/>
        <v>0</v>
      </c>
      <c r="O59" s="458" t="str">
        <f ca="1">係数!J59</f>
        <v/>
      </c>
      <c r="P59" s="458" t="str">
        <f ca="1">係数!K59</f>
        <v/>
      </c>
      <c r="Q59" s="458" t="str">
        <f ca="1">係数!L59</f>
        <v/>
      </c>
      <c r="R59" s="458" t="str">
        <f ca="1">係数!M59</f>
        <v/>
      </c>
      <c r="S59" s="459" t="s">
        <v>3627</v>
      </c>
      <c r="T59" s="1146" t="str">
        <f t="shared" ref="T59:T62" ca="1" si="10">IF($E59="","",($G59-$K59)*O59)</f>
        <v/>
      </c>
      <c r="U59" s="1146" t="str">
        <f t="shared" ref="U59:U62" ca="1" si="11">IF($E59="","",($G59-$K59)*P59)</f>
        <v/>
      </c>
      <c r="V59" s="1146" t="str">
        <f t="shared" ref="V59:V62" ca="1" si="12">IF($E59="","",($G59-$K59)*Q59)</f>
        <v/>
      </c>
      <c r="W59" s="1146" t="str">
        <f t="shared" ref="W59:W61" ca="1" si="13">IF($E59="","",($G59-$K59)*R59)</f>
        <v/>
      </c>
    </row>
    <row r="60" spans="2:23" ht="24.75" customHeight="1">
      <c r="B60" s="2331"/>
      <c r="C60" s="1142" t="s">
        <v>3230</v>
      </c>
      <c r="D60" s="1145" t="str">
        <f>'使用量_1,2'!D60</f>
        <v>登録番号+メニュー</v>
      </c>
      <c r="E60" s="2358" t="str">
        <f ca="1">'使用量_1,2'!E60</f>
        <v/>
      </c>
      <c r="F60" s="2359"/>
      <c r="G60" s="502">
        <f ca="1">INDIRECT($T$17&amp;"!"&amp;$P$17&amp;ROW('使用量_1,2'!M60))</f>
        <v>0</v>
      </c>
      <c r="H60" s="454" t="str">
        <f>係数!I60</f>
        <v>千㎥</v>
      </c>
      <c r="I60" s="462">
        <f>係数!G60</f>
        <v>45</v>
      </c>
      <c r="J60" s="510">
        <f t="shared" ca="1" si="7"/>
        <v>0</v>
      </c>
      <c r="K60" s="502">
        <f ca="1">INDIRECT($U$17&amp;"!"&amp;$P$17&amp;ROW('使用量_1,2'!Q60))</f>
        <v>0</v>
      </c>
      <c r="L60" s="454" t="str">
        <f t="shared" si="8"/>
        <v>千㎥</v>
      </c>
      <c r="M60" s="456">
        <f t="shared" ca="1" si="9"/>
        <v>0</v>
      </c>
      <c r="N60" s="457">
        <f t="shared" ca="1" si="1"/>
        <v>0</v>
      </c>
      <c r="O60" s="458" t="str">
        <f ca="1">係数!J60</f>
        <v/>
      </c>
      <c r="P60" s="458" t="str">
        <f ca="1">係数!K60</f>
        <v/>
      </c>
      <c r="Q60" s="458" t="str">
        <f ca="1">係数!L60</f>
        <v/>
      </c>
      <c r="R60" s="458" t="str">
        <f ca="1">係数!M60</f>
        <v/>
      </c>
      <c r="S60" s="459" t="s">
        <v>3627</v>
      </c>
      <c r="T60" s="1146" t="str">
        <f t="shared" ca="1" si="10"/>
        <v/>
      </c>
      <c r="U60" s="1146" t="str">
        <f t="shared" ca="1" si="11"/>
        <v/>
      </c>
      <c r="V60" s="1146" t="str">
        <f t="shared" ca="1" si="12"/>
        <v/>
      </c>
      <c r="W60" s="1146" t="str">
        <f t="shared" ca="1" si="13"/>
        <v/>
      </c>
    </row>
    <row r="61" spans="2:23" ht="24.75" customHeight="1">
      <c r="B61" s="2331"/>
      <c r="C61" s="1142" t="s">
        <v>3274</v>
      </c>
      <c r="D61" s="1145" t="str">
        <f>'使用量_1,2'!D61</f>
        <v>登録番号+メニュー</v>
      </c>
      <c r="E61" s="2358" t="str">
        <f ca="1">'使用量_1,2'!E61</f>
        <v/>
      </c>
      <c r="F61" s="2359"/>
      <c r="G61" s="502">
        <f ca="1">INDIRECT($T$17&amp;"!"&amp;$P$17&amp;ROW('使用量_1,2'!M61))</f>
        <v>0</v>
      </c>
      <c r="H61" s="454" t="str">
        <f>係数!I61</f>
        <v>千㎥</v>
      </c>
      <c r="I61" s="462">
        <f>係数!G61</f>
        <v>45</v>
      </c>
      <c r="J61" s="510">
        <f t="shared" ca="1" si="7"/>
        <v>0</v>
      </c>
      <c r="K61" s="502">
        <f ca="1">INDIRECT($U$17&amp;"!"&amp;$P$17&amp;ROW('使用量_1,2'!Q61))</f>
        <v>0</v>
      </c>
      <c r="L61" s="454" t="str">
        <f t="shared" si="8"/>
        <v>千㎥</v>
      </c>
      <c r="M61" s="456">
        <f t="shared" ca="1" si="9"/>
        <v>0</v>
      </c>
      <c r="N61" s="457">
        <f t="shared" ca="1" si="1"/>
        <v>0</v>
      </c>
      <c r="O61" s="458" t="str">
        <f ca="1">係数!J61</f>
        <v/>
      </c>
      <c r="P61" s="458" t="str">
        <f ca="1">係数!K61</f>
        <v/>
      </c>
      <c r="Q61" s="458" t="str">
        <f ca="1">係数!L61</f>
        <v/>
      </c>
      <c r="R61" s="458" t="str">
        <f ca="1">係数!M61</f>
        <v/>
      </c>
      <c r="S61" s="459" t="s">
        <v>3627</v>
      </c>
      <c r="T61" s="1146" t="str">
        <f t="shared" ca="1" si="10"/>
        <v/>
      </c>
      <c r="U61" s="1146" t="str">
        <f t="shared" ca="1" si="11"/>
        <v/>
      </c>
      <c r="V61" s="1146" t="str">
        <f t="shared" ca="1" si="12"/>
        <v/>
      </c>
      <c r="W61" s="1146" t="str">
        <f t="shared" ca="1" si="13"/>
        <v/>
      </c>
    </row>
    <row r="62" spans="2:23" ht="24.75" customHeight="1">
      <c r="B62" s="2331"/>
      <c r="C62" s="1142" t="s">
        <v>3275</v>
      </c>
      <c r="D62" s="1145" t="str">
        <f>'使用量_1,2'!D62</f>
        <v>登録番号+メニュー</v>
      </c>
      <c r="E62" s="2358" t="str">
        <f ca="1">'使用量_1,2'!E62</f>
        <v/>
      </c>
      <c r="F62" s="2359"/>
      <c r="G62" s="502">
        <f ca="1">INDIRECT($T$17&amp;"!"&amp;$P$17&amp;ROW('使用量_1,2'!M62))</f>
        <v>0</v>
      </c>
      <c r="H62" s="454" t="str">
        <f>係数!I62</f>
        <v>千㎥</v>
      </c>
      <c r="I62" s="462">
        <f>係数!G62</f>
        <v>45</v>
      </c>
      <c r="J62" s="510">
        <f t="shared" ca="1" si="7"/>
        <v>0</v>
      </c>
      <c r="K62" s="502">
        <f ca="1">INDIRECT($U$17&amp;"!"&amp;$P$17&amp;ROW('使用量_1,2'!Q62))</f>
        <v>0</v>
      </c>
      <c r="L62" s="454" t="str">
        <f t="shared" si="8"/>
        <v>千㎥</v>
      </c>
      <c r="M62" s="456">
        <f t="shared" ca="1" si="9"/>
        <v>0</v>
      </c>
      <c r="N62" s="457">
        <f t="shared" ca="1" si="1"/>
        <v>0</v>
      </c>
      <c r="O62" s="458" t="str">
        <f ca="1">係数!J62</f>
        <v/>
      </c>
      <c r="P62" s="458" t="str">
        <f ca="1">係数!K62</f>
        <v/>
      </c>
      <c r="Q62" s="458" t="str">
        <f ca="1">係数!L62</f>
        <v/>
      </c>
      <c r="R62" s="458" t="str">
        <f ca="1">係数!M62</f>
        <v/>
      </c>
      <c r="S62" s="459" t="s">
        <v>3627</v>
      </c>
      <c r="T62" s="1146" t="str">
        <f t="shared" ca="1" si="10"/>
        <v/>
      </c>
      <c r="U62" s="1146" t="str">
        <f t="shared" ca="1" si="11"/>
        <v/>
      </c>
      <c r="V62" s="1146" t="str">
        <f t="shared" ca="1" si="12"/>
        <v/>
      </c>
      <c r="W62" s="1146" t="str">
        <f ca="1">IF($E62="","",($G62-$K62)*R62)</f>
        <v/>
      </c>
    </row>
    <row r="63" spans="2:23" ht="15.75" customHeight="1">
      <c r="B63" s="2331"/>
      <c r="C63" s="1143" t="s">
        <v>235</v>
      </c>
      <c r="D63" s="2381" t="str">
        <f>係数!D63&amp;""</f>
        <v/>
      </c>
      <c r="E63" s="2382"/>
      <c r="F63" s="2383"/>
      <c r="G63" s="502">
        <f ca="1">INDIRECT($T$17&amp;"!"&amp;$P$17&amp;ROW('使用量_1,2'!M63))</f>
        <v>0</v>
      </c>
      <c r="H63" s="454">
        <f>係数!I63</f>
        <v>0</v>
      </c>
      <c r="I63" s="462">
        <f>係数!G63</f>
        <v>0</v>
      </c>
      <c r="J63" s="510">
        <f t="shared" ca="1" si="7"/>
        <v>0</v>
      </c>
      <c r="K63" s="502">
        <f ca="1">INDIRECT($U$17&amp;"!"&amp;$P$17&amp;ROW('使用量_1,2'!Q63))</f>
        <v>0</v>
      </c>
      <c r="L63" s="454">
        <f t="shared" si="8"/>
        <v>0</v>
      </c>
      <c r="M63" s="456">
        <f t="shared" ca="1" si="9"/>
        <v>0</v>
      </c>
      <c r="N63" s="457">
        <f t="shared" ca="1" si="1"/>
        <v>0</v>
      </c>
      <c r="O63" s="458">
        <f>係数!J63</f>
        <v>0</v>
      </c>
      <c r="P63" s="458">
        <f>係数!K63</f>
        <v>0</v>
      </c>
      <c r="Q63" s="458">
        <f>係数!L63</f>
        <v>0</v>
      </c>
      <c r="R63" s="458">
        <f>係数!M63</f>
        <v>0</v>
      </c>
      <c r="S63" s="459" t="s">
        <v>1946</v>
      </c>
      <c r="T63" s="457">
        <f ca="1">$N63*O63*44/12</f>
        <v>0</v>
      </c>
      <c r="U63" s="457">
        <f ca="1">$N63*P63*44/12</f>
        <v>0</v>
      </c>
      <c r="V63" s="457">
        <f ca="1">$N63*Q63*44/12</f>
        <v>0</v>
      </c>
      <c r="W63" s="457">
        <f ca="1">$N63*R63*44/12</f>
        <v>0</v>
      </c>
    </row>
    <row r="64" spans="2:23" ht="15.75" customHeight="1">
      <c r="B64" s="2331"/>
      <c r="C64" s="1147" t="s">
        <v>3628</v>
      </c>
      <c r="D64" s="2381" t="str">
        <f>係数!D64&amp;""</f>
        <v/>
      </c>
      <c r="E64" s="2382"/>
      <c r="F64" s="2383"/>
      <c r="G64" s="502">
        <f ca="1">INDIRECT($T$17&amp;"!"&amp;$P$17&amp;ROW('使用量_1,2'!M64))</f>
        <v>0</v>
      </c>
      <c r="H64" s="454">
        <f>係数!I64</f>
        <v>0</v>
      </c>
      <c r="I64" s="462">
        <f>係数!G64</f>
        <v>0</v>
      </c>
      <c r="J64" s="510">
        <f t="shared" ca="1" si="7"/>
        <v>0</v>
      </c>
      <c r="K64" s="502">
        <f ca="1">INDIRECT($U$17&amp;"!"&amp;$P$17&amp;ROW('使用量_1,2'!Q64))</f>
        <v>0</v>
      </c>
      <c r="L64" s="454">
        <f t="shared" si="8"/>
        <v>0</v>
      </c>
      <c r="M64" s="456">
        <f t="shared" ca="1" si="9"/>
        <v>0</v>
      </c>
      <c r="N64" s="457">
        <f t="shared" ca="1" si="1"/>
        <v>0</v>
      </c>
      <c r="O64" s="458">
        <f>係数!J64</f>
        <v>0</v>
      </c>
      <c r="P64" s="458">
        <f>係数!K64</f>
        <v>0</v>
      </c>
      <c r="Q64" s="458">
        <f>係数!L64</f>
        <v>0</v>
      </c>
      <c r="R64" s="458">
        <f>係数!M64</f>
        <v>0</v>
      </c>
      <c r="S64" s="459" t="s">
        <v>1946</v>
      </c>
      <c r="T64" s="457">
        <f t="shared" ref="T64:W65" ca="1" si="14">$N64*O64*44/12</f>
        <v>0</v>
      </c>
      <c r="U64" s="457">
        <f t="shared" ca="1" si="14"/>
        <v>0</v>
      </c>
      <c r="V64" s="457">
        <f t="shared" ca="1" si="14"/>
        <v>0</v>
      </c>
      <c r="W64" s="457">
        <f t="shared" ca="1" si="14"/>
        <v>0</v>
      </c>
    </row>
    <row r="65" spans="2:23" ht="15.75" customHeight="1">
      <c r="B65" s="2331"/>
      <c r="C65" s="1144"/>
      <c r="D65" s="2381" t="str">
        <f>係数!D65&amp;""</f>
        <v/>
      </c>
      <c r="E65" s="2382"/>
      <c r="F65" s="2383"/>
      <c r="G65" s="502">
        <f ca="1">INDIRECT($T$17&amp;"!"&amp;$P$17&amp;ROW('使用量_1,2'!M65))</f>
        <v>0</v>
      </c>
      <c r="H65" s="454">
        <f>係数!I65</f>
        <v>0</v>
      </c>
      <c r="I65" s="462">
        <f>係数!G65</f>
        <v>0</v>
      </c>
      <c r="J65" s="510">
        <f t="shared" ca="1" si="7"/>
        <v>0</v>
      </c>
      <c r="K65" s="502">
        <f ca="1">INDIRECT($U$17&amp;"!"&amp;$P$17&amp;ROW('使用量_1,2'!Q65))</f>
        <v>0</v>
      </c>
      <c r="L65" s="454">
        <f t="shared" si="8"/>
        <v>0</v>
      </c>
      <c r="M65" s="456">
        <f t="shared" ca="1" si="9"/>
        <v>0</v>
      </c>
      <c r="N65" s="457">
        <f t="shared" ca="1" si="1"/>
        <v>0</v>
      </c>
      <c r="O65" s="458">
        <f>係数!J65</f>
        <v>0</v>
      </c>
      <c r="P65" s="458">
        <f>係数!K65</f>
        <v>0</v>
      </c>
      <c r="Q65" s="458">
        <f>係数!L65</f>
        <v>0</v>
      </c>
      <c r="R65" s="458">
        <f>係数!M65</f>
        <v>0</v>
      </c>
      <c r="S65" s="459" t="s">
        <v>1946</v>
      </c>
      <c r="T65" s="457">
        <f t="shared" ca="1" si="14"/>
        <v>0</v>
      </c>
      <c r="U65" s="457">
        <f t="shared" ca="1" si="14"/>
        <v>0</v>
      </c>
      <c r="V65" s="457">
        <f t="shared" ca="1" si="14"/>
        <v>0</v>
      </c>
      <c r="W65" s="457">
        <f t="shared" ca="1" si="14"/>
        <v>0</v>
      </c>
    </row>
    <row r="66" spans="2:23" ht="15.75" customHeight="1">
      <c r="B66" s="2331"/>
      <c r="C66" s="2335" t="s">
        <v>1971</v>
      </c>
      <c r="D66" s="2336"/>
      <c r="E66" s="2336"/>
      <c r="F66" s="2337"/>
      <c r="G66" s="463"/>
      <c r="H66" s="463"/>
      <c r="I66" s="464"/>
      <c r="J66" s="511">
        <f ca="1">SUM(J30:J65)</f>
        <v>0</v>
      </c>
      <c r="K66" s="463"/>
      <c r="L66" s="463"/>
      <c r="M66" s="465">
        <f ca="1">SUM(M30:M65)</f>
        <v>0</v>
      </c>
      <c r="N66" s="466">
        <f ca="1">SUM(N30:N65)</f>
        <v>0</v>
      </c>
      <c r="O66" s="463"/>
      <c r="P66" s="463"/>
      <c r="Q66" s="463"/>
      <c r="R66" s="463"/>
      <c r="S66" s="467"/>
      <c r="T66" s="468">
        <f ca="1">SUM(T30:T65)</f>
        <v>0</v>
      </c>
      <c r="U66" s="468">
        <f ca="1">SUM(U30:U65)</f>
        <v>0</v>
      </c>
      <c r="V66" s="468">
        <f ca="1">SUM(V30:V65)</f>
        <v>0</v>
      </c>
      <c r="W66" s="468">
        <f t="shared" ref="W66" ca="1" si="15">SUM(W30:W65)</f>
        <v>0</v>
      </c>
    </row>
    <row r="67" spans="2:23" ht="15.75" customHeight="1">
      <c r="B67" s="493"/>
      <c r="C67" s="2357" t="s">
        <v>3373</v>
      </c>
      <c r="D67" s="2342"/>
      <c r="E67" s="2342"/>
      <c r="F67" s="2343"/>
      <c r="G67" s="502">
        <f ca="1">INDIRECT($T$17&amp;"!"&amp;$P$17&amp;ROW('使用量_1,2'!M67))</f>
        <v>0</v>
      </c>
      <c r="H67" s="454" t="str">
        <f>係数!I67</f>
        <v>t</v>
      </c>
      <c r="I67" s="462">
        <f>係数!G67</f>
        <v>13.6</v>
      </c>
      <c r="J67" s="510">
        <f ca="1">G67*I67</f>
        <v>0</v>
      </c>
      <c r="K67" s="502">
        <f ca="1">INDIRECT($U$17&amp;"!"&amp;$P$17&amp;ROW('使用量_1,2'!Q67))</f>
        <v>0</v>
      </c>
      <c r="L67" s="454" t="str">
        <f>H67</f>
        <v>t</v>
      </c>
      <c r="M67" s="456">
        <f ca="1">K67*I67</f>
        <v>0</v>
      </c>
      <c r="N67" s="457">
        <f t="shared" ref="N67:N85" ca="1" si="16">J67-M67</f>
        <v>0</v>
      </c>
      <c r="O67" s="458">
        <f>係数!J67</f>
        <v>0</v>
      </c>
      <c r="P67" s="458">
        <f>係数!K67</f>
        <v>0</v>
      </c>
      <c r="Q67" s="458">
        <f>係数!L67</f>
        <v>0</v>
      </c>
      <c r="R67" s="458">
        <f>係数!M67</f>
        <v>0</v>
      </c>
      <c r="S67" s="459" t="s">
        <v>1946</v>
      </c>
      <c r="T67" s="457">
        <f ca="1">$N67*O67*44/12</f>
        <v>0</v>
      </c>
      <c r="U67" s="457">
        <f ca="1">$N67*P67*44/12</f>
        <v>0</v>
      </c>
      <c r="V67" s="457">
        <f ca="1">$N67*Q67*44/12</f>
        <v>0</v>
      </c>
      <c r="W67" s="457">
        <f ca="1">$N67*R67*44/12</f>
        <v>0</v>
      </c>
    </row>
    <row r="68" spans="2:23" ht="15.75" customHeight="1">
      <c r="B68" s="493"/>
      <c r="C68" s="2341" t="s">
        <v>3441</v>
      </c>
      <c r="D68" s="2342"/>
      <c r="E68" s="2342"/>
      <c r="F68" s="2343"/>
      <c r="G68" s="502">
        <f ca="1">INDIRECT($T$17&amp;"!"&amp;$P$17&amp;ROW('使用量_1,2'!M68))</f>
        <v>0</v>
      </c>
      <c r="H68" s="454" t="str">
        <f>係数!I68</f>
        <v>t</v>
      </c>
      <c r="I68" s="462">
        <f>係数!G68</f>
        <v>13.2</v>
      </c>
      <c r="J68" s="510">
        <f t="shared" ref="J68:J85" ca="1" si="17">G68*I68</f>
        <v>0</v>
      </c>
      <c r="K68" s="502">
        <f ca="1">INDIRECT($U$17&amp;"!"&amp;$P$17&amp;ROW('使用量_1,2'!Q68))</f>
        <v>0</v>
      </c>
      <c r="L68" s="454" t="str">
        <f t="shared" ref="L68:L85" si="18">H68</f>
        <v>t</v>
      </c>
      <c r="M68" s="456">
        <f t="shared" ref="M68:M85" ca="1" si="19">K68*I68</f>
        <v>0</v>
      </c>
      <c r="N68" s="457">
        <f t="shared" ca="1" si="16"/>
        <v>0</v>
      </c>
      <c r="O68" s="458">
        <f>係数!J68</f>
        <v>0</v>
      </c>
      <c r="P68" s="458">
        <f>係数!K68</f>
        <v>0</v>
      </c>
      <c r="Q68" s="458">
        <f>係数!L68</f>
        <v>0</v>
      </c>
      <c r="R68" s="458">
        <f>係数!M68</f>
        <v>0</v>
      </c>
      <c r="S68" s="459" t="s">
        <v>1946</v>
      </c>
      <c r="T68" s="457">
        <f t="shared" ref="T68:W84" ca="1" si="20">$N68*O68*44/12</f>
        <v>0</v>
      </c>
      <c r="U68" s="457">
        <f t="shared" ca="1" si="20"/>
        <v>0</v>
      </c>
      <c r="V68" s="457">
        <f t="shared" ca="1" si="20"/>
        <v>0</v>
      </c>
      <c r="W68" s="457">
        <f t="shared" ca="1" si="20"/>
        <v>0</v>
      </c>
    </row>
    <row r="69" spans="2:23" ht="15.75" customHeight="1">
      <c r="B69" s="493"/>
      <c r="C69" s="2341" t="s">
        <v>3442</v>
      </c>
      <c r="D69" s="2342"/>
      <c r="E69" s="2342"/>
      <c r="F69" s="2343"/>
      <c r="G69" s="502">
        <f ca="1">INDIRECT($T$17&amp;"!"&amp;$P$17&amp;ROW('使用量_1,2'!M69))</f>
        <v>0</v>
      </c>
      <c r="H69" s="454" t="str">
        <f>係数!I69</f>
        <v>t</v>
      </c>
      <c r="I69" s="462">
        <f>係数!G69</f>
        <v>17.100000000000001</v>
      </c>
      <c r="J69" s="510">
        <f t="shared" ca="1" si="17"/>
        <v>0</v>
      </c>
      <c r="K69" s="502">
        <f ca="1">INDIRECT($U$17&amp;"!"&amp;$P$17&amp;ROW('使用量_1,2'!Q69))</f>
        <v>0</v>
      </c>
      <c r="L69" s="454" t="str">
        <f t="shared" si="18"/>
        <v>t</v>
      </c>
      <c r="M69" s="456">
        <f t="shared" ca="1" si="19"/>
        <v>0</v>
      </c>
      <c r="N69" s="457">
        <f t="shared" ca="1" si="16"/>
        <v>0</v>
      </c>
      <c r="O69" s="458">
        <f>係数!J69</f>
        <v>0</v>
      </c>
      <c r="P69" s="458">
        <f>係数!K69</f>
        <v>0</v>
      </c>
      <c r="Q69" s="458">
        <f>係数!L69</f>
        <v>0</v>
      </c>
      <c r="R69" s="458">
        <f>係数!M69</f>
        <v>0</v>
      </c>
      <c r="S69" s="459" t="s">
        <v>1946</v>
      </c>
      <c r="T69" s="457">
        <f t="shared" ca="1" si="20"/>
        <v>0</v>
      </c>
      <c r="U69" s="457">
        <f t="shared" ca="1" si="20"/>
        <v>0</v>
      </c>
      <c r="V69" s="457">
        <f t="shared" ca="1" si="20"/>
        <v>0</v>
      </c>
      <c r="W69" s="457">
        <f t="shared" ca="1" si="20"/>
        <v>0</v>
      </c>
    </row>
    <row r="70" spans="2:23" ht="15.75" customHeight="1">
      <c r="B70" s="493"/>
      <c r="C70" s="2341" t="s">
        <v>3443</v>
      </c>
      <c r="D70" s="2342"/>
      <c r="E70" s="2342"/>
      <c r="F70" s="2343"/>
      <c r="G70" s="502">
        <f ca="1">INDIRECT($T$17&amp;"!"&amp;$P$17&amp;ROW('使用量_1,2'!M70))</f>
        <v>0</v>
      </c>
      <c r="H70" s="454" t="str">
        <f>係数!I70</f>
        <v>kL</v>
      </c>
      <c r="I70" s="462">
        <f>係数!G70</f>
        <v>23.4</v>
      </c>
      <c r="J70" s="510">
        <f t="shared" ca="1" si="17"/>
        <v>0</v>
      </c>
      <c r="K70" s="502">
        <f ca="1">INDIRECT($U$17&amp;"!"&amp;$P$17&amp;ROW('使用量_1,2'!Q70))</f>
        <v>0</v>
      </c>
      <c r="L70" s="454" t="str">
        <f t="shared" si="18"/>
        <v>kL</v>
      </c>
      <c r="M70" s="456">
        <f t="shared" ca="1" si="19"/>
        <v>0</v>
      </c>
      <c r="N70" s="457">
        <f t="shared" ca="1" si="16"/>
        <v>0</v>
      </c>
      <c r="O70" s="458">
        <f>係数!J70</f>
        <v>0</v>
      </c>
      <c r="P70" s="458">
        <f>係数!K70</f>
        <v>0</v>
      </c>
      <c r="Q70" s="458">
        <f>係数!L70</f>
        <v>0</v>
      </c>
      <c r="R70" s="458">
        <f>係数!M70</f>
        <v>0</v>
      </c>
      <c r="S70" s="459" t="s">
        <v>1946</v>
      </c>
      <c r="T70" s="457">
        <f t="shared" ca="1" si="20"/>
        <v>0</v>
      </c>
      <c r="U70" s="457">
        <f t="shared" ca="1" si="20"/>
        <v>0</v>
      </c>
      <c r="V70" s="457">
        <f t="shared" ca="1" si="20"/>
        <v>0</v>
      </c>
      <c r="W70" s="457">
        <f t="shared" ca="1" si="20"/>
        <v>0</v>
      </c>
    </row>
    <row r="71" spans="2:23" ht="15.75" customHeight="1">
      <c r="B71" s="493"/>
      <c r="C71" s="2341" t="s">
        <v>3444</v>
      </c>
      <c r="D71" s="2342"/>
      <c r="E71" s="2342"/>
      <c r="F71" s="2343"/>
      <c r="G71" s="502">
        <f ca="1">INDIRECT($T$17&amp;"!"&amp;$P$17&amp;ROW('使用量_1,2'!M71))</f>
        <v>0</v>
      </c>
      <c r="H71" s="454" t="str">
        <f>係数!I71</f>
        <v>kL</v>
      </c>
      <c r="I71" s="462">
        <f>係数!G71</f>
        <v>35.6</v>
      </c>
      <c r="J71" s="510">
        <f t="shared" ca="1" si="17"/>
        <v>0</v>
      </c>
      <c r="K71" s="502">
        <f ca="1">INDIRECT($U$17&amp;"!"&amp;$P$17&amp;ROW('使用量_1,2'!Q71))</f>
        <v>0</v>
      </c>
      <c r="L71" s="454" t="str">
        <f t="shared" si="18"/>
        <v>kL</v>
      </c>
      <c r="M71" s="456">
        <f t="shared" ca="1" si="19"/>
        <v>0</v>
      </c>
      <c r="N71" s="457">
        <f t="shared" ca="1" si="16"/>
        <v>0</v>
      </c>
      <c r="O71" s="458">
        <f>係数!J71</f>
        <v>0</v>
      </c>
      <c r="P71" s="458">
        <f>係数!K71</f>
        <v>0</v>
      </c>
      <c r="Q71" s="458">
        <f>係数!L71</f>
        <v>0</v>
      </c>
      <c r="R71" s="458">
        <f>係数!M71</f>
        <v>0</v>
      </c>
      <c r="S71" s="459" t="s">
        <v>1946</v>
      </c>
      <c r="T71" s="457">
        <f t="shared" ca="1" si="20"/>
        <v>0</v>
      </c>
      <c r="U71" s="457">
        <f t="shared" ca="1" si="20"/>
        <v>0</v>
      </c>
      <c r="V71" s="457">
        <f t="shared" ca="1" si="20"/>
        <v>0</v>
      </c>
      <c r="W71" s="457">
        <f t="shared" ca="1" si="20"/>
        <v>0</v>
      </c>
    </row>
    <row r="72" spans="2:23" ht="15.75" customHeight="1">
      <c r="B72" s="493"/>
      <c r="C72" s="2341" t="s">
        <v>3445</v>
      </c>
      <c r="D72" s="2342"/>
      <c r="E72" s="2342"/>
      <c r="F72" s="2343"/>
      <c r="G72" s="502">
        <f ca="1">INDIRECT($T$17&amp;"!"&amp;$P$17&amp;ROW('使用量_1,2'!M72))</f>
        <v>0</v>
      </c>
      <c r="H72" s="454" t="str">
        <f>係数!I72</f>
        <v>千㎥</v>
      </c>
      <c r="I72" s="462">
        <f>係数!G72</f>
        <v>21.2</v>
      </c>
      <c r="J72" s="510">
        <f t="shared" ca="1" si="17"/>
        <v>0</v>
      </c>
      <c r="K72" s="502">
        <f ca="1">INDIRECT($U$17&amp;"!"&amp;$P$17&amp;ROW('使用量_1,2'!Q72))</f>
        <v>0</v>
      </c>
      <c r="L72" s="454" t="str">
        <f t="shared" si="18"/>
        <v>千㎥</v>
      </c>
      <c r="M72" s="456">
        <f t="shared" ca="1" si="19"/>
        <v>0</v>
      </c>
      <c r="N72" s="457">
        <f t="shared" ca="1" si="16"/>
        <v>0</v>
      </c>
      <c r="O72" s="458">
        <f>係数!J72</f>
        <v>0</v>
      </c>
      <c r="P72" s="458">
        <f>係数!K72</f>
        <v>0</v>
      </c>
      <c r="Q72" s="458">
        <f>係数!L72</f>
        <v>0</v>
      </c>
      <c r="R72" s="458">
        <f>係数!M72</f>
        <v>0</v>
      </c>
      <c r="S72" s="459" t="s">
        <v>1946</v>
      </c>
      <c r="T72" s="457">
        <f t="shared" ca="1" si="20"/>
        <v>0</v>
      </c>
      <c r="U72" s="457">
        <f t="shared" ca="1" si="20"/>
        <v>0</v>
      </c>
      <c r="V72" s="457">
        <f t="shared" ca="1" si="20"/>
        <v>0</v>
      </c>
      <c r="W72" s="457">
        <f t="shared" ca="1" si="20"/>
        <v>0</v>
      </c>
    </row>
    <row r="73" spans="2:23" ht="15.75" customHeight="1">
      <c r="B73" s="493"/>
      <c r="C73" s="1129" t="s">
        <v>3446</v>
      </c>
      <c r="D73" s="2341"/>
      <c r="E73" s="1982"/>
      <c r="F73" s="1983"/>
      <c r="G73" s="502">
        <f ca="1">INDIRECT($T$17&amp;"!"&amp;$P$17&amp;ROW('使用量_1,2'!M73))</f>
        <v>0</v>
      </c>
      <c r="H73" s="454" t="str">
        <f>係数!I73</f>
        <v>t</v>
      </c>
      <c r="I73" s="462">
        <f>係数!G73</f>
        <v>13.2</v>
      </c>
      <c r="J73" s="510">
        <f t="shared" ca="1" si="17"/>
        <v>0</v>
      </c>
      <c r="K73" s="502">
        <f ca="1">INDIRECT($U$17&amp;"!"&amp;$P$17&amp;ROW('使用量_1,2'!Q73))</f>
        <v>0</v>
      </c>
      <c r="L73" s="454" t="str">
        <f t="shared" si="18"/>
        <v>t</v>
      </c>
      <c r="M73" s="456">
        <f t="shared" ca="1" si="19"/>
        <v>0</v>
      </c>
      <c r="N73" s="457">
        <f t="shared" ca="1" si="16"/>
        <v>0</v>
      </c>
      <c r="O73" s="458">
        <f>係数!J73</f>
        <v>0</v>
      </c>
      <c r="P73" s="458">
        <f>係数!K73</f>
        <v>0</v>
      </c>
      <c r="Q73" s="458">
        <f>係数!L73</f>
        <v>0</v>
      </c>
      <c r="R73" s="458">
        <f>係数!M73</f>
        <v>0</v>
      </c>
      <c r="S73" s="459" t="s">
        <v>1946</v>
      </c>
      <c r="T73" s="457">
        <f t="shared" ca="1" si="20"/>
        <v>0</v>
      </c>
      <c r="U73" s="457">
        <f t="shared" ca="1" si="20"/>
        <v>0</v>
      </c>
      <c r="V73" s="457">
        <f t="shared" ca="1" si="20"/>
        <v>0</v>
      </c>
      <c r="W73" s="457">
        <f t="shared" ca="1" si="20"/>
        <v>0</v>
      </c>
    </row>
    <row r="74" spans="2:23" ht="15.75" customHeight="1">
      <c r="B74" s="493"/>
      <c r="C74" s="2341" t="s">
        <v>3447</v>
      </c>
      <c r="D74" s="2342"/>
      <c r="E74" s="2342"/>
      <c r="F74" s="2343"/>
      <c r="G74" s="502">
        <f ca="1">INDIRECT($T$17&amp;"!"&amp;$P$17&amp;ROW('使用量_1,2'!M74))</f>
        <v>0</v>
      </c>
      <c r="H74" s="454" t="str">
        <f>係数!I74</f>
        <v>t</v>
      </c>
      <c r="I74" s="462">
        <f>係数!G74</f>
        <v>18</v>
      </c>
      <c r="J74" s="510">
        <f t="shared" ca="1" si="17"/>
        <v>0</v>
      </c>
      <c r="K74" s="502">
        <f ca="1">INDIRECT($U$17&amp;"!"&amp;$P$17&amp;ROW('使用量_1,2'!Q74))</f>
        <v>0</v>
      </c>
      <c r="L74" s="454" t="str">
        <f t="shared" si="18"/>
        <v>t</v>
      </c>
      <c r="M74" s="456">
        <f t="shared" ca="1" si="19"/>
        <v>0</v>
      </c>
      <c r="N74" s="457">
        <f t="shared" ca="1" si="16"/>
        <v>0</v>
      </c>
      <c r="O74" s="458">
        <f>係数!J74</f>
        <v>1.6199999999999999E-2</v>
      </c>
      <c r="P74" s="458">
        <f>係数!K74</f>
        <v>1.6199999999999999E-2</v>
      </c>
      <c r="Q74" s="458">
        <f>係数!L74</f>
        <v>1.6199999999999999E-2</v>
      </c>
      <c r="R74" s="458">
        <f>係数!M74</f>
        <v>1.6199999999999999E-2</v>
      </c>
      <c r="S74" s="459" t="s">
        <v>1946</v>
      </c>
      <c r="T74" s="457">
        <f t="shared" ca="1" si="20"/>
        <v>0</v>
      </c>
      <c r="U74" s="457">
        <f t="shared" ca="1" si="20"/>
        <v>0</v>
      </c>
      <c r="V74" s="457">
        <f t="shared" ca="1" si="20"/>
        <v>0</v>
      </c>
      <c r="W74" s="457">
        <f t="shared" ca="1" si="20"/>
        <v>0</v>
      </c>
    </row>
    <row r="75" spans="2:23" ht="15.75" customHeight="1">
      <c r="B75" s="493"/>
      <c r="C75" s="2341" t="s">
        <v>3448</v>
      </c>
      <c r="D75" s="2342"/>
      <c r="E75" s="2342"/>
      <c r="F75" s="2343"/>
      <c r="G75" s="502">
        <f ca="1">INDIRECT($T$17&amp;"!"&amp;$P$17&amp;ROW('使用量_1,2'!M75))</f>
        <v>0</v>
      </c>
      <c r="H75" s="454" t="str">
        <f>係数!I75</f>
        <v>t</v>
      </c>
      <c r="I75" s="462">
        <f>係数!G75</f>
        <v>26.9</v>
      </c>
      <c r="J75" s="510">
        <f t="shared" ca="1" si="17"/>
        <v>0</v>
      </c>
      <c r="K75" s="502">
        <f ca="1">INDIRECT($U$17&amp;"!"&amp;$P$17&amp;ROW('使用量_1,2'!Q75))</f>
        <v>0</v>
      </c>
      <c r="L75" s="454" t="str">
        <f t="shared" si="18"/>
        <v>t</v>
      </c>
      <c r="M75" s="456">
        <f t="shared" ca="1" si="19"/>
        <v>0</v>
      </c>
      <c r="N75" s="457">
        <f t="shared" ca="1" si="16"/>
        <v>0</v>
      </c>
      <c r="O75" s="458">
        <f>係数!J75</f>
        <v>1.66E-2</v>
      </c>
      <c r="P75" s="458">
        <f>係数!K75</f>
        <v>1.66E-2</v>
      </c>
      <c r="Q75" s="458">
        <f>係数!L75</f>
        <v>1.66E-2</v>
      </c>
      <c r="R75" s="458">
        <f>係数!M75</f>
        <v>1.66E-2</v>
      </c>
      <c r="S75" s="459" t="s">
        <v>1946</v>
      </c>
      <c r="T75" s="457">
        <f t="shared" ca="1" si="20"/>
        <v>0</v>
      </c>
      <c r="U75" s="457">
        <f t="shared" ca="1" si="20"/>
        <v>0</v>
      </c>
      <c r="V75" s="457">
        <f t="shared" ca="1" si="20"/>
        <v>0</v>
      </c>
      <c r="W75" s="457">
        <f t="shared" ca="1" si="20"/>
        <v>0</v>
      </c>
    </row>
    <row r="76" spans="2:23" ht="15.75" customHeight="1">
      <c r="B76" s="493"/>
      <c r="C76" s="2341" t="s">
        <v>3449</v>
      </c>
      <c r="D76" s="2342"/>
      <c r="E76" s="2342"/>
      <c r="F76" s="2343"/>
      <c r="G76" s="502">
        <f ca="1">INDIRECT($T$17&amp;"!"&amp;$P$17&amp;ROW('使用量_1,2'!M76))</f>
        <v>0</v>
      </c>
      <c r="H76" s="454" t="str">
        <f>係数!I76</f>
        <v>t</v>
      </c>
      <c r="I76" s="462">
        <f>係数!G76</f>
        <v>33.200000000000003</v>
      </c>
      <c r="J76" s="510">
        <f t="shared" ca="1" si="17"/>
        <v>0</v>
      </c>
      <c r="K76" s="502">
        <f ca="1">INDIRECT($U$17&amp;"!"&amp;$P$17&amp;ROW('使用量_1,2'!Q76))</f>
        <v>0</v>
      </c>
      <c r="L76" s="454" t="str">
        <f t="shared" si="18"/>
        <v>t</v>
      </c>
      <c r="M76" s="456">
        <f t="shared" ca="1" si="19"/>
        <v>0</v>
      </c>
      <c r="N76" s="457">
        <f t="shared" ca="1" si="16"/>
        <v>0</v>
      </c>
      <c r="O76" s="458">
        <f>係数!J76</f>
        <v>1.35E-2</v>
      </c>
      <c r="P76" s="458">
        <f>係数!K76</f>
        <v>1.35E-2</v>
      </c>
      <c r="Q76" s="458">
        <f>係数!L76</f>
        <v>1.35E-2</v>
      </c>
      <c r="R76" s="458">
        <f>係数!M76</f>
        <v>1.35E-2</v>
      </c>
      <c r="S76" s="459" t="s">
        <v>1946</v>
      </c>
      <c r="T76" s="457">
        <f t="shared" ca="1" si="20"/>
        <v>0</v>
      </c>
      <c r="U76" s="457">
        <f t="shared" ca="1" si="20"/>
        <v>0</v>
      </c>
      <c r="V76" s="457">
        <f t="shared" ca="1" si="20"/>
        <v>0</v>
      </c>
      <c r="W76" s="457">
        <f t="shared" ca="1" si="20"/>
        <v>0</v>
      </c>
    </row>
    <row r="77" spans="2:23" ht="15.75" customHeight="1">
      <c r="B77" s="493"/>
      <c r="C77" s="2341" t="s">
        <v>3450</v>
      </c>
      <c r="D77" s="2342"/>
      <c r="E77" s="2342"/>
      <c r="F77" s="2343"/>
      <c r="G77" s="502">
        <f ca="1">INDIRECT($T$17&amp;"!"&amp;$P$17&amp;ROW('使用量_1,2'!M77))</f>
        <v>0</v>
      </c>
      <c r="H77" s="454" t="str">
        <f>係数!I77</f>
        <v>t</v>
      </c>
      <c r="I77" s="462">
        <f>係数!G77</f>
        <v>29.3</v>
      </c>
      <c r="J77" s="510">
        <f t="shared" ca="1" si="17"/>
        <v>0</v>
      </c>
      <c r="K77" s="502">
        <f ca="1">INDIRECT($U$17&amp;"!"&amp;$P$17&amp;ROW('使用量_1,2'!Q77))</f>
        <v>0</v>
      </c>
      <c r="L77" s="454" t="str">
        <f t="shared" si="18"/>
        <v>t</v>
      </c>
      <c r="M77" s="456">
        <f t="shared" ca="1" si="19"/>
        <v>0</v>
      </c>
      <c r="N77" s="457">
        <f t="shared" ca="1" si="16"/>
        <v>0</v>
      </c>
      <c r="O77" s="458">
        <f>係数!J77</f>
        <v>2.5700000000000001E-2</v>
      </c>
      <c r="P77" s="458">
        <f>係数!K77</f>
        <v>2.5700000000000001E-2</v>
      </c>
      <c r="Q77" s="458">
        <f>係数!L77</f>
        <v>2.5700000000000001E-2</v>
      </c>
      <c r="R77" s="458">
        <f>係数!M77</f>
        <v>2.5700000000000001E-2</v>
      </c>
      <c r="S77" s="459" t="s">
        <v>1946</v>
      </c>
      <c r="T77" s="457">
        <f t="shared" ca="1" si="20"/>
        <v>0</v>
      </c>
      <c r="U77" s="457">
        <f t="shared" ca="1" si="20"/>
        <v>0</v>
      </c>
      <c r="V77" s="457">
        <f t="shared" ca="1" si="20"/>
        <v>0</v>
      </c>
      <c r="W77" s="457">
        <f t="shared" ca="1" si="20"/>
        <v>0</v>
      </c>
    </row>
    <row r="78" spans="2:23" ht="15.75" customHeight="1">
      <c r="B78" s="493"/>
      <c r="C78" s="2341" t="s">
        <v>3451</v>
      </c>
      <c r="D78" s="2342"/>
      <c r="E78" s="2342"/>
      <c r="F78" s="2343"/>
      <c r="G78" s="502">
        <f ca="1">INDIRECT($T$17&amp;"!"&amp;$P$17&amp;ROW('使用量_1,2'!M78))</f>
        <v>0</v>
      </c>
      <c r="H78" s="454" t="str">
        <f>係数!I78</f>
        <v>t</v>
      </c>
      <c r="I78" s="462">
        <f>係数!G78</f>
        <v>29.3</v>
      </c>
      <c r="J78" s="510">
        <f t="shared" ca="1" si="17"/>
        <v>0</v>
      </c>
      <c r="K78" s="502">
        <f ca="1">INDIRECT($U$17&amp;"!"&amp;$P$17&amp;ROW('使用量_1,2'!Q78))</f>
        <v>0</v>
      </c>
      <c r="L78" s="454" t="str">
        <f t="shared" si="18"/>
        <v>t</v>
      </c>
      <c r="M78" s="456">
        <f t="shared" ca="1" si="19"/>
        <v>0</v>
      </c>
      <c r="N78" s="457">
        <f t="shared" ca="1" si="16"/>
        <v>0</v>
      </c>
      <c r="O78" s="458">
        <f>係数!J78</f>
        <v>2.3900000000000001E-2</v>
      </c>
      <c r="P78" s="458">
        <f>係数!K78</f>
        <v>2.3900000000000001E-2</v>
      </c>
      <c r="Q78" s="458">
        <f>係数!L78</f>
        <v>2.3900000000000001E-2</v>
      </c>
      <c r="R78" s="458">
        <f>係数!M78</f>
        <v>2.3900000000000001E-2</v>
      </c>
      <c r="S78" s="459" t="s">
        <v>1946</v>
      </c>
      <c r="T78" s="457">
        <f t="shared" ca="1" si="20"/>
        <v>0</v>
      </c>
      <c r="U78" s="457">
        <f t="shared" ca="1" si="20"/>
        <v>0</v>
      </c>
      <c r="V78" s="457">
        <f t="shared" ca="1" si="20"/>
        <v>0</v>
      </c>
      <c r="W78" s="457">
        <f t="shared" ca="1" si="20"/>
        <v>0</v>
      </c>
    </row>
    <row r="79" spans="2:23" ht="15.75" customHeight="1">
      <c r="B79" s="493"/>
      <c r="C79" s="2341" t="s">
        <v>3452</v>
      </c>
      <c r="D79" s="2342"/>
      <c r="E79" s="2342"/>
      <c r="F79" s="2343"/>
      <c r="G79" s="502">
        <f ca="1">INDIRECT($T$17&amp;"!"&amp;$P$17&amp;ROW('使用量_1,2'!M79))</f>
        <v>0</v>
      </c>
      <c r="H79" s="454" t="str">
        <f>係数!I79</f>
        <v>kL</v>
      </c>
      <c r="I79" s="462">
        <f>係数!G79</f>
        <v>40.200000000000003</v>
      </c>
      <c r="J79" s="510">
        <f t="shared" ca="1" si="17"/>
        <v>0</v>
      </c>
      <c r="K79" s="502">
        <f ca="1">INDIRECT($U$17&amp;"!"&amp;$P$17&amp;ROW('使用量_1,2'!Q79))</f>
        <v>0</v>
      </c>
      <c r="L79" s="454" t="str">
        <f t="shared" si="18"/>
        <v>kL</v>
      </c>
      <c r="M79" s="456">
        <f t="shared" ca="1" si="19"/>
        <v>0</v>
      </c>
      <c r="N79" s="457">
        <f t="shared" ca="1" si="16"/>
        <v>0</v>
      </c>
      <c r="O79" s="458">
        <f>係数!J79</f>
        <v>1.7899999999999999E-2</v>
      </c>
      <c r="P79" s="458">
        <f>係数!K79</f>
        <v>1.7899999999999999E-2</v>
      </c>
      <c r="Q79" s="458">
        <f>係数!L79</f>
        <v>1.7899999999999999E-2</v>
      </c>
      <c r="R79" s="458">
        <f>係数!M79</f>
        <v>1.7899999999999999E-2</v>
      </c>
      <c r="S79" s="459" t="s">
        <v>1946</v>
      </c>
      <c r="T79" s="457">
        <f t="shared" ca="1" si="20"/>
        <v>0</v>
      </c>
      <c r="U79" s="457">
        <f t="shared" ca="1" si="20"/>
        <v>0</v>
      </c>
      <c r="V79" s="457">
        <f t="shared" ca="1" si="20"/>
        <v>0</v>
      </c>
      <c r="W79" s="457">
        <f t="shared" ca="1" si="20"/>
        <v>0</v>
      </c>
    </row>
    <row r="80" spans="2:23" ht="15.75" customHeight="1">
      <c r="B80" s="493"/>
      <c r="C80" s="2341" t="s">
        <v>3453</v>
      </c>
      <c r="D80" s="2342"/>
      <c r="E80" s="2342"/>
      <c r="F80" s="2343"/>
      <c r="G80" s="502">
        <f ca="1">INDIRECT($T$17&amp;"!"&amp;$P$17&amp;ROW('使用量_1,2'!M80))</f>
        <v>0</v>
      </c>
      <c r="H80" s="454" t="str">
        <f>係数!I80</f>
        <v>千㎥</v>
      </c>
      <c r="I80" s="462">
        <f>係数!G80</f>
        <v>21.2</v>
      </c>
      <c r="J80" s="510">
        <f t="shared" ca="1" si="17"/>
        <v>0</v>
      </c>
      <c r="K80" s="502">
        <f ca="1">INDIRECT($U$17&amp;"!"&amp;$P$17&amp;ROW('使用量_1,2'!Q80))</f>
        <v>0</v>
      </c>
      <c r="L80" s="454" t="str">
        <f t="shared" si="18"/>
        <v>千㎥</v>
      </c>
      <c r="M80" s="456">
        <f t="shared" ca="1" si="19"/>
        <v>0</v>
      </c>
      <c r="N80" s="457">
        <f t="shared" ca="1" si="16"/>
        <v>0</v>
      </c>
      <c r="O80" s="458">
        <f>係数!J80</f>
        <v>0</v>
      </c>
      <c r="P80" s="458">
        <f>係数!K80</f>
        <v>0</v>
      </c>
      <c r="Q80" s="458">
        <f>係数!L80</f>
        <v>0</v>
      </c>
      <c r="R80" s="458">
        <f>係数!M80</f>
        <v>0</v>
      </c>
      <c r="S80" s="459" t="s">
        <v>1946</v>
      </c>
      <c r="T80" s="457">
        <f t="shared" ca="1" si="20"/>
        <v>0</v>
      </c>
      <c r="U80" s="457">
        <f t="shared" ca="1" si="20"/>
        <v>0</v>
      </c>
      <c r="V80" s="457">
        <f t="shared" ca="1" si="20"/>
        <v>0</v>
      </c>
      <c r="W80" s="457">
        <f t="shared" ca="1" si="20"/>
        <v>0</v>
      </c>
    </row>
    <row r="81" spans="2:23" ht="15.75" customHeight="1">
      <c r="B81" s="493"/>
      <c r="C81" s="2341" t="s">
        <v>3454</v>
      </c>
      <c r="D81" s="2342"/>
      <c r="E81" s="2342"/>
      <c r="F81" s="2343"/>
      <c r="G81" s="502">
        <f ca="1">INDIRECT($T$17&amp;"!"&amp;$P$17&amp;ROW('使用量_1,2'!M81))</f>
        <v>0</v>
      </c>
      <c r="H81" s="454" t="str">
        <f>係数!I81</f>
        <v>t</v>
      </c>
      <c r="I81" s="462">
        <f>係数!G81</f>
        <v>17.100000000000001</v>
      </c>
      <c r="J81" s="510">
        <f t="shared" ca="1" si="17"/>
        <v>0</v>
      </c>
      <c r="K81" s="502">
        <f ca="1">INDIRECT($U$17&amp;"!"&amp;$P$17&amp;ROW('使用量_1,2'!Q81))</f>
        <v>0</v>
      </c>
      <c r="L81" s="454" t="str">
        <f t="shared" si="18"/>
        <v>t</v>
      </c>
      <c r="M81" s="456">
        <f t="shared" ca="1" si="19"/>
        <v>0</v>
      </c>
      <c r="N81" s="457">
        <f t="shared" ca="1" si="16"/>
        <v>0</v>
      </c>
      <c r="O81" s="458">
        <f>係数!J81</f>
        <v>0</v>
      </c>
      <c r="P81" s="458">
        <f>係数!K81</f>
        <v>0</v>
      </c>
      <c r="Q81" s="458">
        <f>係数!L81</f>
        <v>0</v>
      </c>
      <c r="R81" s="458">
        <f>係数!M81</f>
        <v>0</v>
      </c>
      <c r="S81" s="459" t="s">
        <v>1946</v>
      </c>
      <c r="T81" s="457">
        <f t="shared" ca="1" si="20"/>
        <v>0</v>
      </c>
      <c r="U81" s="457">
        <f t="shared" ca="1" si="20"/>
        <v>0</v>
      </c>
      <c r="V81" s="457">
        <f t="shared" ca="1" si="20"/>
        <v>0</v>
      </c>
      <c r="W81" s="457">
        <f t="shared" ca="1" si="20"/>
        <v>0</v>
      </c>
    </row>
    <row r="82" spans="2:23" ht="15.75" customHeight="1">
      <c r="B82" s="493"/>
      <c r="C82" s="2341" t="s">
        <v>3455</v>
      </c>
      <c r="D82" s="2342"/>
      <c r="E82" s="2342"/>
      <c r="F82" s="2343"/>
      <c r="G82" s="502">
        <f ca="1">INDIRECT($T$17&amp;"!"&amp;$P$17&amp;ROW('使用量_1,2'!M82))</f>
        <v>0</v>
      </c>
      <c r="H82" s="454" t="str">
        <f>係数!I82</f>
        <v>t</v>
      </c>
      <c r="I82" s="462">
        <f>係数!G82</f>
        <v>142</v>
      </c>
      <c r="J82" s="510">
        <f t="shared" ca="1" si="17"/>
        <v>0</v>
      </c>
      <c r="K82" s="502">
        <f ca="1">INDIRECT($U$17&amp;"!"&amp;$P$17&amp;ROW('使用量_1,2'!Q82))</f>
        <v>0</v>
      </c>
      <c r="L82" s="454" t="str">
        <f t="shared" si="18"/>
        <v>t</v>
      </c>
      <c r="M82" s="456">
        <f t="shared" ca="1" si="19"/>
        <v>0</v>
      </c>
      <c r="N82" s="457">
        <f t="shared" ca="1" si="16"/>
        <v>0</v>
      </c>
      <c r="O82" s="458">
        <f>係数!J82</f>
        <v>0</v>
      </c>
      <c r="P82" s="458">
        <f>係数!K82</f>
        <v>0</v>
      </c>
      <c r="Q82" s="458">
        <f>係数!L82</f>
        <v>0</v>
      </c>
      <c r="R82" s="458">
        <f>係数!M82</f>
        <v>0</v>
      </c>
      <c r="S82" s="459" t="s">
        <v>1946</v>
      </c>
      <c r="T82" s="457">
        <f t="shared" ca="1" si="20"/>
        <v>0</v>
      </c>
      <c r="U82" s="457">
        <f t="shared" ca="1" si="20"/>
        <v>0</v>
      </c>
      <c r="V82" s="457">
        <f t="shared" ca="1" si="20"/>
        <v>0</v>
      </c>
      <c r="W82" s="457">
        <f t="shared" ca="1" si="20"/>
        <v>0</v>
      </c>
    </row>
    <row r="83" spans="2:23" ht="15.75" customHeight="1">
      <c r="B83" s="493"/>
      <c r="C83" s="2341" t="s">
        <v>3456</v>
      </c>
      <c r="D83" s="2342"/>
      <c r="E83" s="2342"/>
      <c r="F83" s="2343"/>
      <c r="G83" s="502">
        <f ca="1">INDIRECT($T$17&amp;"!"&amp;$P$17&amp;ROW('使用量_1,2'!M83))</f>
        <v>0</v>
      </c>
      <c r="H83" s="454" t="str">
        <f>係数!I83</f>
        <v>t</v>
      </c>
      <c r="I83" s="462">
        <f>係数!G83</f>
        <v>22.5</v>
      </c>
      <c r="J83" s="510">
        <f t="shared" ca="1" si="17"/>
        <v>0</v>
      </c>
      <c r="K83" s="502">
        <f ca="1">INDIRECT($U$17&amp;"!"&amp;$P$17&amp;ROW('使用量_1,2'!Q83))</f>
        <v>0</v>
      </c>
      <c r="L83" s="454" t="str">
        <f t="shared" si="18"/>
        <v>t</v>
      </c>
      <c r="M83" s="456">
        <f t="shared" ca="1" si="19"/>
        <v>0</v>
      </c>
      <c r="N83" s="457">
        <f t="shared" ca="1" si="16"/>
        <v>0</v>
      </c>
      <c r="O83" s="458">
        <f>係数!J83</f>
        <v>0</v>
      </c>
      <c r="P83" s="458">
        <f>係数!K83</f>
        <v>0</v>
      </c>
      <c r="Q83" s="458">
        <f>係数!L83</f>
        <v>0</v>
      </c>
      <c r="R83" s="458">
        <f>係数!M83</f>
        <v>0</v>
      </c>
      <c r="S83" s="459" t="s">
        <v>1946</v>
      </c>
      <c r="T83" s="457">
        <f t="shared" ca="1" si="20"/>
        <v>0</v>
      </c>
      <c r="U83" s="457">
        <f t="shared" ca="1" si="20"/>
        <v>0</v>
      </c>
      <c r="V83" s="457">
        <f t="shared" ca="1" si="20"/>
        <v>0</v>
      </c>
      <c r="W83" s="457">
        <f t="shared" ca="1" si="20"/>
        <v>0</v>
      </c>
    </row>
    <row r="84" spans="2:23" ht="15.75" customHeight="1">
      <c r="B84" s="493"/>
      <c r="C84" s="1148" t="s">
        <v>3629</v>
      </c>
      <c r="D84" s="2341" t="str">
        <f>係数!D84&amp;""</f>
        <v/>
      </c>
      <c r="E84" s="1982"/>
      <c r="F84" s="1983"/>
      <c r="G84" s="502">
        <f ca="1">INDIRECT($T$17&amp;"!"&amp;$P$17&amp;ROW('使用量_1,2'!M84))</f>
        <v>0</v>
      </c>
      <c r="H84" s="454" t="str">
        <f>係数!I84</f>
        <v>GJ</v>
      </c>
      <c r="I84" s="462">
        <f>係数!G84</f>
        <v>0</v>
      </c>
      <c r="J84" s="510">
        <f t="shared" ca="1" si="17"/>
        <v>0</v>
      </c>
      <c r="K84" s="502">
        <f ca="1">INDIRECT($U$17&amp;"!"&amp;$P$17&amp;ROW('使用量_1,2'!Q84))</f>
        <v>0</v>
      </c>
      <c r="L84" s="454" t="str">
        <f t="shared" si="18"/>
        <v>GJ</v>
      </c>
      <c r="M84" s="456">
        <f t="shared" ca="1" si="19"/>
        <v>0</v>
      </c>
      <c r="N84" s="457">
        <f t="shared" ca="1" si="16"/>
        <v>0</v>
      </c>
      <c r="O84" s="458">
        <f>係数!J84</f>
        <v>0</v>
      </c>
      <c r="P84" s="458">
        <f>係数!K84</f>
        <v>0</v>
      </c>
      <c r="Q84" s="458">
        <f>係数!L84</f>
        <v>0</v>
      </c>
      <c r="R84" s="458">
        <f>係数!M84</f>
        <v>0</v>
      </c>
      <c r="S84" s="459" t="s">
        <v>1946</v>
      </c>
      <c r="T84" s="457">
        <f t="shared" ca="1" si="20"/>
        <v>0</v>
      </c>
      <c r="U84" s="457">
        <f t="shared" ca="1" si="20"/>
        <v>0</v>
      </c>
      <c r="V84" s="457">
        <f t="shared" ca="1" si="20"/>
        <v>0</v>
      </c>
      <c r="W84" s="457">
        <f t="shared" ca="1" si="20"/>
        <v>0</v>
      </c>
    </row>
    <row r="85" spans="2:23" ht="15.75" customHeight="1">
      <c r="B85" s="493"/>
      <c r="C85" s="1149" t="s">
        <v>3374</v>
      </c>
      <c r="D85" s="2341" t="str">
        <f>係数!D85&amp;""</f>
        <v/>
      </c>
      <c r="E85" s="1982"/>
      <c r="F85" s="1983"/>
      <c r="G85" s="502">
        <f ca="1">INDIRECT($T$17&amp;"!"&amp;$P$17&amp;ROW('使用量_1,2'!M85))</f>
        <v>0</v>
      </c>
      <c r="H85" s="454" t="str">
        <f>係数!I85</f>
        <v>GJ</v>
      </c>
      <c r="I85" s="462">
        <f>係数!G85</f>
        <v>0</v>
      </c>
      <c r="J85" s="510">
        <f t="shared" ca="1" si="17"/>
        <v>0</v>
      </c>
      <c r="K85" s="502">
        <f ca="1">INDIRECT($U$17&amp;"!"&amp;$P$17&amp;ROW('使用量_1,2'!Q85))</f>
        <v>0</v>
      </c>
      <c r="L85" s="454" t="str">
        <f t="shared" si="18"/>
        <v>GJ</v>
      </c>
      <c r="M85" s="456">
        <f t="shared" ca="1" si="19"/>
        <v>0</v>
      </c>
      <c r="N85" s="457">
        <f t="shared" ca="1" si="16"/>
        <v>0</v>
      </c>
      <c r="O85" s="458">
        <f>係数!J85</f>
        <v>0</v>
      </c>
      <c r="P85" s="458">
        <f>係数!K85</f>
        <v>0</v>
      </c>
      <c r="Q85" s="458">
        <f>係数!L85</f>
        <v>0</v>
      </c>
      <c r="R85" s="458">
        <f>係数!M85</f>
        <v>0</v>
      </c>
      <c r="S85" s="459" t="s">
        <v>1946</v>
      </c>
      <c r="T85" s="457">
        <f ca="1">$N85*O85*44/12</f>
        <v>0</v>
      </c>
      <c r="U85" s="457">
        <f ca="1">$N85*P85*44/12</f>
        <v>0</v>
      </c>
      <c r="V85" s="457">
        <f ca="1">$N85*Q85*44/12</f>
        <v>0</v>
      </c>
      <c r="W85" s="457">
        <f ca="1">$N85*R85*44/12</f>
        <v>0</v>
      </c>
    </row>
    <row r="86" spans="2:23" ht="15.75" customHeight="1">
      <c r="B86" s="493"/>
      <c r="C86" s="2335" t="s">
        <v>1971</v>
      </c>
      <c r="D86" s="2336"/>
      <c r="E86" s="2336"/>
      <c r="F86" s="2337"/>
      <c r="G86" s="463"/>
      <c r="H86" s="463"/>
      <c r="I86" s="464"/>
      <c r="J86" s="511">
        <f ca="1">SUM(J67:J85)</f>
        <v>0</v>
      </c>
      <c r="K86" s="463"/>
      <c r="L86" s="463"/>
      <c r="M86" s="511">
        <f ca="1">SUM(M67:M85)</f>
        <v>0</v>
      </c>
      <c r="N86" s="468">
        <f ca="1">SUM(N67:N85)</f>
        <v>0</v>
      </c>
      <c r="O86" s="463"/>
      <c r="P86" s="463"/>
      <c r="Q86" s="463"/>
      <c r="R86" s="463"/>
      <c r="S86" s="467"/>
      <c r="T86" s="468">
        <f ca="1">SUM(T67:T85)</f>
        <v>0</v>
      </c>
      <c r="U86" s="468">
        <f ca="1">SUM(U67:U85)</f>
        <v>0</v>
      </c>
      <c r="V86" s="468">
        <f ca="1">SUM(V67:V85)</f>
        <v>0</v>
      </c>
      <c r="W86" s="468">
        <f ca="1">SUM(W67:W85)</f>
        <v>0</v>
      </c>
    </row>
    <row r="87" spans="2:23" ht="15.75" customHeight="1">
      <c r="B87" s="2330" t="s">
        <v>181</v>
      </c>
      <c r="C87" s="2338" t="s">
        <v>1972</v>
      </c>
      <c r="D87" s="2339"/>
      <c r="E87" s="2339"/>
      <c r="F87" s="2340"/>
      <c r="G87" s="502">
        <f ca="1">INDIRECT($T$17&amp;"!"&amp;$P$17&amp;ROW('使用量_1,2'!M87))</f>
        <v>0</v>
      </c>
      <c r="H87" s="454" t="str">
        <f>係数!I87</f>
        <v>GJ</v>
      </c>
      <c r="I87" s="504">
        <f>係数!G87</f>
        <v>1.17</v>
      </c>
      <c r="J87" s="510">
        <f ca="1">G87*I87</f>
        <v>0</v>
      </c>
      <c r="K87" s="1349"/>
      <c r="L87" s="454" t="str">
        <f>H87</f>
        <v>GJ</v>
      </c>
      <c r="M87" s="1348"/>
      <c r="N87" s="457">
        <f ca="1">+J87</f>
        <v>0</v>
      </c>
      <c r="O87" s="458">
        <f>係数!J87</f>
        <v>6.54E-2</v>
      </c>
      <c r="P87" s="458">
        <f>係数!K87</f>
        <v>6.54E-2</v>
      </c>
      <c r="Q87" s="458">
        <f>係数!L87</f>
        <v>6.54E-2</v>
      </c>
      <c r="R87" s="458">
        <f>係数!M87</f>
        <v>6.54E-2</v>
      </c>
      <c r="S87" s="469" t="s">
        <v>1973</v>
      </c>
      <c r="T87" s="460">
        <f ca="1">$G87*O87</f>
        <v>0</v>
      </c>
      <c r="U87" s="460">
        <f ca="1">$G87*P87</f>
        <v>0</v>
      </c>
      <c r="V87" s="460">
        <f ca="1">$G87*Q87</f>
        <v>0</v>
      </c>
      <c r="W87" s="460">
        <f ca="1">$G87*R87</f>
        <v>0</v>
      </c>
    </row>
    <row r="88" spans="2:23" ht="15.75" customHeight="1">
      <c r="B88" s="2331"/>
      <c r="C88" s="1206"/>
      <c r="D88" s="1207"/>
      <c r="E88" s="1207"/>
      <c r="F88" s="1208"/>
      <c r="G88" s="1134"/>
      <c r="H88" s="1135"/>
      <c r="I88" s="1209"/>
      <c r="J88" s="1134"/>
      <c r="K88" s="1134"/>
      <c r="L88" s="1135"/>
      <c r="M88" s="1137"/>
      <c r="N88" s="1138"/>
      <c r="O88" s="1139"/>
      <c r="P88" s="1139"/>
      <c r="Q88" s="1139"/>
      <c r="R88" s="1139"/>
      <c r="S88" s="1210"/>
      <c r="T88" s="1141"/>
      <c r="U88" s="1141"/>
      <c r="V88" s="1141"/>
      <c r="W88" s="1141"/>
    </row>
    <row r="89" spans="2:23" ht="15.75" customHeight="1">
      <c r="B89" s="2331"/>
      <c r="C89" s="1205" t="s">
        <v>3243</v>
      </c>
      <c r="D89" s="2333" t="str">
        <f>'使用量_1,2'!D89</f>
        <v>登録番号+メニュー</v>
      </c>
      <c r="E89" s="2333" t="str">
        <f ca="1">'使用量_1,2'!E89</f>
        <v/>
      </c>
      <c r="F89" s="2334"/>
      <c r="G89" s="502">
        <f ca="1">INDIRECT($T$17&amp;"!"&amp;$P$17&amp;ROW('使用量_1,2'!M89))</f>
        <v>0</v>
      </c>
      <c r="H89" s="454" t="str">
        <f>係数!I89</f>
        <v>GJ</v>
      </c>
      <c r="I89" s="504">
        <f>係数!G89</f>
        <v>1.19</v>
      </c>
      <c r="J89" s="510">
        <f ca="1">G89*I89</f>
        <v>0</v>
      </c>
      <c r="K89" s="1349"/>
      <c r="L89" s="454" t="str">
        <f t="shared" ref="L89:L102" si="21">H89</f>
        <v>GJ</v>
      </c>
      <c r="M89" s="1348"/>
      <c r="N89" s="457">
        <f ca="1">+J89</f>
        <v>0</v>
      </c>
      <c r="O89" s="458" t="str">
        <f ca="1">係数!J89</f>
        <v/>
      </c>
      <c r="P89" s="458" t="str">
        <f ca="1">係数!K89</f>
        <v/>
      </c>
      <c r="Q89" s="458" t="str">
        <f ca="1">係数!L89</f>
        <v/>
      </c>
      <c r="R89" s="458" t="str">
        <f ca="1">係数!M89</f>
        <v/>
      </c>
      <c r="S89" s="469" t="s">
        <v>1973</v>
      </c>
      <c r="T89" s="460" t="str">
        <f ca="1">IF($E89="","",$G89*O89)</f>
        <v/>
      </c>
      <c r="U89" s="460" t="str">
        <f t="shared" ref="U89:V89" ca="1" si="22">IF($E89="","",$G89*P89)</f>
        <v/>
      </c>
      <c r="V89" s="460" t="str">
        <f t="shared" ca="1" si="22"/>
        <v/>
      </c>
      <c r="W89" s="460" t="str">
        <f ca="1">IF($E89="","",$G89*R89)</f>
        <v/>
      </c>
    </row>
    <row r="90" spans="2:23" ht="15.75" customHeight="1">
      <c r="B90" s="2331"/>
      <c r="C90" s="1205" t="s">
        <v>3285</v>
      </c>
      <c r="D90" s="2334"/>
      <c r="E90" s="2334"/>
      <c r="F90" s="2334"/>
      <c r="G90" s="502">
        <f ca="1">INDIRECT($T$17&amp;"!"&amp;$P$17&amp;ROW('使用量_1,2'!M90))</f>
        <v>0</v>
      </c>
      <c r="H90" s="454" t="str">
        <f>係数!I90</f>
        <v>GJ</v>
      </c>
      <c r="I90" s="504">
        <f>係数!G90</f>
        <v>1.19</v>
      </c>
      <c r="J90" s="510">
        <f t="shared" ref="J90:J102" ca="1" si="23">G90*I90</f>
        <v>0</v>
      </c>
      <c r="K90" s="1349"/>
      <c r="L90" s="454" t="str">
        <f t="shared" si="21"/>
        <v>GJ</v>
      </c>
      <c r="M90" s="1348"/>
      <c r="N90" s="457">
        <f t="shared" ref="N90:N102" ca="1" si="24">+J90</f>
        <v>0</v>
      </c>
      <c r="O90" s="458" t="str">
        <f ca="1">係数!J90</f>
        <v/>
      </c>
      <c r="P90" s="458" t="str">
        <f ca="1">係数!K90</f>
        <v/>
      </c>
      <c r="Q90" s="458" t="str">
        <f ca="1">係数!L90</f>
        <v/>
      </c>
      <c r="R90" s="458" t="str">
        <f ca="1">係数!M90</f>
        <v/>
      </c>
      <c r="S90" s="469" t="s">
        <v>3640</v>
      </c>
      <c r="T90" s="1211" t="str">
        <f ca="1">IF($E89="","",$G90*O90)</f>
        <v/>
      </c>
      <c r="U90" s="1211" t="str">
        <f t="shared" ref="U90:W90" ca="1" si="25">IF($E89="","",$G90*P90)</f>
        <v/>
      </c>
      <c r="V90" s="1211" t="str">
        <f t="shared" ca="1" si="25"/>
        <v/>
      </c>
      <c r="W90" s="1211" t="str">
        <f t="shared" ca="1" si="25"/>
        <v/>
      </c>
    </row>
    <row r="91" spans="2:23" ht="15.75" customHeight="1">
      <c r="B91" s="2331"/>
      <c r="C91" s="1205" t="s">
        <v>3286</v>
      </c>
      <c r="D91" s="2334"/>
      <c r="E91" s="2334"/>
      <c r="F91" s="2334"/>
      <c r="G91" s="502">
        <f ca="1">INDIRECT($T$17&amp;"!"&amp;$P$17&amp;ROW('使用量_1,2'!M91))</f>
        <v>0</v>
      </c>
      <c r="H91" s="454" t="str">
        <f>係数!I91</f>
        <v>GJ</v>
      </c>
      <c r="I91" s="504">
        <f>係数!G91</f>
        <v>1.19</v>
      </c>
      <c r="J91" s="510">
        <f t="shared" ca="1" si="23"/>
        <v>0</v>
      </c>
      <c r="K91" s="1349"/>
      <c r="L91" s="454" t="str">
        <f t="shared" si="21"/>
        <v>GJ</v>
      </c>
      <c r="M91" s="1348"/>
      <c r="N91" s="457">
        <f t="shared" ca="1" si="24"/>
        <v>0</v>
      </c>
      <c r="O91" s="458" t="str">
        <f ca="1">係数!J91</f>
        <v/>
      </c>
      <c r="P91" s="458" t="str">
        <f ca="1">係数!K91</f>
        <v/>
      </c>
      <c r="Q91" s="458" t="str">
        <f ca="1">係数!L91</f>
        <v/>
      </c>
      <c r="R91" s="458" t="str">
        <f ca="1">係数!M91</f>
        <v/>
      </c>
      <c r="S91" s="469" t="s">
        <v>3640</v>
      </c>
      <c r="T91" s="1211" t="str">
        <f ca="1">IF($E89="","",$G91*O91)</f>
        <v/>
      </c>
      <c r="U91" s="1211" t="str">
        <f t="shared" ref="U91:W91" ca="1" si="26">IF($E89="","",$G91*P91)</f>
        <v/>
      </c>
      <c r="V91" s="1211" t="str">
        <f t="shared" ca="1" si="26"/>
        <v/>
      </c>
      <c r="W91" s="1211" t="str">
        <f t="shared" ca="1" si="26"/>
        <v/>
      </c>
    </row>
    <row r="92" spans="2:23" ht="15.75" customHeight="1">
      <c r="B92" s="2331"/>
      <c r="C92" s="1205" t="s">
        <v>3244</v>
      </c>
      <c r="D92" s="2333" t="str">
        <f>'使用量_1,2'!D92</f>
        <v>登録番号+メニュー</v>
      </c>
      <c r="E92" s="2333" t="str">
        <f ca="1">'使用量_1,2'!E92</f>
        <v/>
      </c>
      <c r="F92" s="2334"/>
      <c r="G92" s="502">
        <f ca="1">INDIRECT($T$17&amp;"!"&amp;$P$17&amp;ROW('使用量_1,2'!M92))</f>
        <v>0</v>
      </c>
      <c r="H92" s="454" t="str">
        <f>係数!I92</f>
        <v>GJ</v>
      </c>
      <c r="I92" s="504">
        <f>係数!G92</f>
        <v>1.19</v>
      </c>
      <c r="J92" s="510">
        <f t="shared" ca="1" si="23"/>
        <v>0</v>
      </c>
      <c r="K92" s="1349"/>
      <c r="L92" s="454" t="str">
        <f t="shared" si="21"/>
        <v>GJ</v>
      </c>
      <c r="M92" s="1348"/>
      <c r="N92" s="457">
        <f t="shared" ca="1" si="24"/>
        <v>0</v>
      </c>
      <c r="O92" s="458" t="str">
        <f ca="1">係数!J92</f>
        <v/>
      </c>
      <c r="P92" s="458" t="str">
        <f ca="1">係数!K92</f>
        <v/>
      </c>
      <c r="Q92" s="458" t="str">
        <f ca="1">係数!L92</f>
        <v/>
      </c>
      <c r="R92" s="458" t="str">
        <f ca="1">係数!M92</f>
        <v/>
      </c>
      <c r="S92" s="469" t="s">
        <v>3640</v>
      </c>
      <c r="T92" s="460" t="str">
        <f ca="1">IF($E92="","",$G92*O92)</f>
        <v/>
      </c>
      <c r="U92" s="460" t="str">
        <f t="shared" ref="U92:W92" ca="1" si="27">IF($E92="","",$G92*P92)</f>
        <v/>
      </c>
      <c r="V92" s="460" t="str">
        <f t="shared" ca="1" si="27"/>
        <v/>
      </c>
      <c r="W92" s="460" t="str">
        <f t="shared" ca="1" si="27"/>
        <v/>
      </c>
    </row>
    <row r="93" spans="2:23" ht="15.75" customHeight="1">
      <c r="B93" s="2331"/>
      <c r="C93" s="1205" t="s">
        <v>3289</v>
      </c>
      <c r="D93" s="2334"/>
      <c r="E93" s="2334"/>
      <c r="F93" s="2334"/>
      <c r="G93" s="502">
        <f ca="1">INDIRECT($T$17&amp;"!"&amp;$P$17&amp;ROW('使用量_1,2'!M93))</f>
        <v>0</v>
      </c>
      <c r="H93" s="454" t="str">
        <f>係数!I93</f>
        <v>GJ</v>
      </c>
      <c r="I93" s="504">
        <f>係数!G93</f>
        <v>1.19</v>
      </c>
      <c r="J93" s="510">
        <f t="shared" ca="1" si="23"/>
        <v>0</v>
      </c>
      <c r="K93" s="1349"/>
      <c r="L93" s="454" t="str">
        <f t="shared" si="21"/>
        <v>GJ</v>
      </c>
      <c r="M93" s="1348"/>
      <c r="N93" s="457">
        <f t="shared" ca="1" si="24"/>
        <v>0</v>
      </c>
      <c r="O93" s="458" t="str">
        <f ca="1">係数!J93</f>
        <v/>
      </c>
      <c r="P93" s="458" t="str">
        <f ca="1">係数!K93</f>
        <v/>
      </c>
      <c r="Q93" s="458" t="str">
        <f ca="1">係数!L93</f>
        <v/>
      </c>
      <c r="R93" s="458" t="str">
        <f ca="1">係数!M93</f>
        <v/>
      </c>
      <c r="S93" s="469" t="s">
        <v>3640</v>
      </c>
      <c r="T93" s="1211" t="str">
        <f ca="1">IF($E92="","",$G93*O93)</f>
        <v/>
      </c>
      <c r="U93" s="1211" t="str">
        <f t="shared" ref="U93:W93" ca="1" si="28">IF($E92="","",$G93*P93)</f>
        <v/>
      </c>
      <c r="V93" s="1211" t="str">
        <f t="shared" ca="1" si="28"/>
        <v/>
      </c>
      <c r="W93" s="1211" t="str">
        <f t="shared" ca="1" si="28"/>
        <v/>
      </c>
    </row>
    <row r="94" spans="2:23" ht="15.75" customHeight="1">
      <c r="B94" s="2331"/>
      <c r="C94" s="1205" t="s">
        <v>3288</v>
      </c>
      <c r="D94" s="2334"/>
      <c r="E94" s="2334"/>
      <c r="F94" s="2334"/>
      <c r="G94" s="502">
        <f ca="1">INDIRECT($T$17&amp;"!"&amp;$P$17&amp;ROW('使用量_1,2'!M94))</f>
        <v>0</v>
      </c>
      <c r="H94" s="454" t="str">
        <f>係数!I94</f>
        <v>GJ</v>
      </c>
      <c r="I94" s="504">
        <f>係数!G94</f>
        <v>1.19</v>
      </c>
      <c r="J94" s="510">
        <f t="shared" ca="1" si="23"/>
        <v>0</v>
      </c>
      <c r="K94" s="1349"/>
      <c r="L94" s="454" t="str">
        <f t="shared" si="21"/>
        <v>GJ</v>
      </c>
      <c r="M94" s="1348"/>
      <c r="N94" s="457">
        <f t="shared" ca="1" si="24"/>
        <v>0</v>
      </c>
      <c r="O94" s="458" t="str">
        <f ca="1">係数!J94</f>
        <v/>
      </c>
      <c r="P94" s="458" t="str">
        <f ca="1">係数!K94</f>
        <v/>
      </c>
      <c r="Q94" s="458" t="str">
        <f ca="1">係数!L94</f>
        <v/>
      </c>
      <c r="R94" s="458" t="str">
        <f ca="1">係数!M94</f>
        <v/>
      </c>
      <c r="S94" s="469" t="s">
        <v>3640</v>
      </c>
      <c r="T94" s="1211" t="str">
        <f ca="1">IF($E92="","",$G94*O94)</f>
        <v/>
      </c>
      <c r="U94" s="1211" t="str">
        <f ca="1">IF($E92="","",$G94*P94)</f>
        <v/>
      </c>
      <c r="V94" s="1211" t="str">
        <f t="shared" ref="V94:W94" ca="1" si="29">IF($E92="","",$G94*Q94)</f>
        <v/>
      </c>
      <c r="W94" s="1211" t="str">
        <f t="shared" ca="1" si="29"/>
        <v/>
      </c>
    </row>
    <row r="95" spans="2:23" ht="15.75" customHeight="1">
      <c r="B95" s="2331"/>
      <c r="C95" s="1205" t="s">
        <v>3290</v>
      </c>
      <c r="D95" s="2333" t="str">
        <f>'使用量_1,2'!D95</f>
        <v>登録番号+メニュー</v>
      </c>
      <c r="E95" s="2333" t="str">
        <f ca="1">'使用量_1,2'!E95</f>
        <v/>
      </c>
      <c r="F95" s="2334"/>
      <c r="G95" s="502">
        <f ca="1">INDIRECT($T$17&amp;"!"&amp;$P$17&amp;ROW('使用量_1,2'!M95))</f>
        <v>0</v>
      </c>
      <c r="H95" s="454" t="str">
        <f>係数!I95</f>
        <v>GJ</v>
      </c>
      <c r="I95" s="504">
        <f>係数!G95</f>
        <v>1.19</v>
      </c>
      <c r="J95" s="510">
        <f t="shared" ca="1" si="23"/>
        <v>0</v>
      </c>
      <c r="K95" s="1349"/>
      <c r="L95" s="454" t="str">
        <f t="shared" si="21"/>
        <v>GJ</v>
      </c>
      <c r="M95" s="1348"/>
      <c r="N95" s="457">
        <f t="shared" ca="1" si="24"/>
        <v>0</v>
      </c>
      <c r="O95" s="458" t="str">
        <f ca="1">係数!J95</f>
        <v/>
      </c>
      <c r="P95" s="458" t="str">
        <f ca="1">係数!K95</f>
        <v/>
      </c>
      <c r="Q95" s="458" t="str">
        <f ca="1">係数!L95</f>
        <v/>
      </c>
      <c r="R95" s="458" t="str">
        <f ca="1">係数!M95</f>
        <v/>
      </c>
      <c r="S95" s="469" t="s">
        <v>3640</v>
      </c>
      <c r="T95" s="460" t="str">
        <f ca="1">IF($E95="","",$G95*O95)</f>
        <v/>
      </c>
      <c r="U95" s="460" t="str">
        <f t="shared" ref="U95:V95" ca="1" si="30">IF($E95="","",$G95*P95)</f>
        <v/>
      </c>
      <c r="V95" s="460" t="str">
        <f t="shared" ca="1" si="30"/>
        <v/>
      </c>
      <c r="W95" s="460" t="str">
        <f ca="1">IF($E95="","",$G95*R95)</f>
        <v/>
      </c>
    </row>
    <row r="96" spans="2:23" ht="15.75" customHeight="1">
      <c r="B96" s="2331"/>
      <c r="C96" s="1205" t="s">
        <v>3292</v>
      </c>
      <c r="D96" s="2334"/>
      <c r="E96" s="2334"/>
      <c r="F96" s="2334"/>
      <c r="G96" s="502">
        <f ca="1">INDIRECT($T$17&amp;"!"&amp;$P$17&amp;ROW('使用量_1,2'!M96))</f>
        <v>0</v>
      </c>
      <c r="H96" s="454" t="str">
        <f>係数!I96</f>
        <v>GJ</v>
      </c>
      <c r="I96" s="504">
        <f>係数!G96</f>
        <v>1.19</v>
      </c>
      <c r="J96" s="510">
        <f t="shared" ca="1" si="23"/>
        <v>0</v>
      </c>
      <c r="K96" s="1349"/>
      <c r="L96" s="454" t="str">
        <f t="shared" si="21"/>
        <v>GJ</v>
      </c>
      <c r="M96" s="1348"/>
      <c r="N96" s="457">
        <f t="shared" ca="1" si="24"/>
        <v>0</v>
      </c>
      <c r="O96" s="458" t="str">
        <f ca="1">係数!J96</f>
        <v/>
      </c>
      <c r="P96" s="458" t="str">
        <f ca="1">係数!K96</f>
        <v/>
      </c>
      <c r="Q96" s="458" t="str">
        <f ca="1">係数!L96</f>
        <v/>
      </c>
      <c r="R96" s="458" t="str">
        <f ca="1">係数!M96</f>
        <v/>
      </c>
      <c r="S96" s="469" t="s">
        <v>3640</v>
      </c>
      <c r="T96" s="1211" t="str">
        <f ca="1">IF($E95="","",$G96*O96)</f>
        <v/>
      </c>
      <c r="U96" s="1211" t="str">
        <f t="shared" ref="U96:V96" ca="1" si="31">IF($E95="","",$G96*P96)</f>
        <v/>
      </c>
      <c r="V96" s="1211" t="str">
        <f t="shared" ca="1" si="31"/>
        <v/>
      </c>
      <c r="W96" s="1211" t="str">
        <f ca="1">IF($E95="","",$G96*R96)</f>
        <v/>
      </c>
    </row>
    <row r="97" spans="2:23" ht="15.75" customHeight="1">
      <c r="B97" s="2331"/>
      <c r="C97" s="1205" t="s">
        <v>3291</v>
      </c>
      <c r="D97" s="2334"/>
      <c r="E97" s="2334"/>
      <c r="F97" s="2334"/>
      <c r="G97" s="502">
        <f ca="1">INDIRECT($T$17&amp;"!"&amp;$P$17&amp;ROW('使用量_1,2'!M97))</f>
        <v>0</v>
      </c>
      <c r="H97" s="454" t="str">
        <f>係数!I97</f>
        <v>GJ</v>
      </c>
      <c r="I97" s="504">
        <f>係数!G97</f>
        <v>1.19</v>
      </c>
      <c r="J97" s="510">
        <f t="shared" ca="1" si="23"/>
        <v>0</v>
      </c>
      <c r="K97" s="1349"/>
      <c r="L97" s="454" t="str">
        <f t="shared" si="21"/>
        <v>GJ</v>
      </c>
      <c r="M97" s="1348"/>
      <c r="N97" s="457">
        <f t="shared" ca="1" si="24"/>
        <v>0</v>
      </c>
      <c r="O97" s="458" t="str">
        <f ca="1">係数!J97</f>
        <v/>
      </c>
      <c r="P97" s="458" t="str">
        <f ca="1">係数!K97</f>
        <v/>
      </c>
      <c r="Q97" s="458" t="str">
        <f ca="1">係数!L97</f>
        <v/>
      </c>
      <c r="R97" s="458" t="str">
        <f ca="1">係数!M97</f>
        <v/>
      </c>
      <c r="S97" s="469" t="s">
        <v>3640</v>
      </c>
      <c r="T97" s="1211" t="str">
        <f ca="1">IF($E95="","",$G97*O97)</f>
        <v/>
      </c>
      <c r="U97" s="1211" t="str">
        <f t="shared" ref="U97:V97" ca="1" si="32">IF($E95="","",$G97*P97)</f>
        <v/>
      </c>
      <c r="V97" s="1211" t="str">
        <f t="shared" ca="1" si="32"/>
        <v/>
      </c>
      <c r="W97" s="1211" t="str">
        <f ca="1">IF($E95="","",$G97*R97)</f>
        <v/>
      </c>
    </row>
    <row r="98" spans="2:23" ht="15.75" customHeight="1">
      <c r="B98" s="2331"/>
      <c r="C98" s="1205" t="s">
        <v>3287</v>
      </c>
      <c r="D98" s="2333" t="str">
        <f>'使用量_1,2'!D98</f>
        <v>登録番号+メニュー</v>
      </c>
      <c r="E98" s="2333" t="str">
        <f ca="1">'使用量_1,2'!E98</f>
        <v/>
      </c>
      <c r="F98" s="2334"/>
      <c r="G98" s="502">
        <f ca="1">INDIRECT($T$17&amp;"!"&amp;$P$17&amp;ROW('使用量_1,2'!M98))</f>
        <v>0</v>
      </c>
      <c r="H98" s="454" t="str">
        <f>係数!I98</f>
        <v>GJ</v>
      </c>
      <c r="I98" s="504">
        <f>係数!G98</f>
        <v>1.19</v>
      </c>
      <c r="J98" s="510">
        <f t="shared" ca="1" si="23"/>
        <v>0</v>
      </c>
      <c r="K98" s="1349"/>
      <c r="L98" s="454" t="str">
        <f t="shared" si="21"/>
        <v>GJ</v>
      </c>
      <c r="M98" s="1348"/>
      <c r="N98" s="457">
        <f t="shared" ca="1" si="24"/>
        <v>0</v>
      </c>
      <c r="O98" s="458" t="str">
        <f ca="1">係数!J98</f>
        <v/>
      </c>
      <c r="P98" s="458" t="str">
        <f ca="1">係数!K98</f>
        <v/>
      </c>
      <c r="Q98" s="458" t="str">
        <f ca="1">係数!L98</f>
        <v/>
      </c>
      <c r="R98" s="458" t="str">
        <f ca="1">係数!M98</f>
        <v/>
      </c>
      <c r="S98" s="469" t="s">
        <v>3640</v>
      </c>
      <c r="T98" s="460" t="str">
        <f ca="1">IF($E98="","",$G98*O98)</f>
        <v/>
      </c>
      <c r="U98" s="460" t="str">
        <f t="shared" ref="U98:V98" ca="1" si="33">IF($E98="","",$G98*P98)</f>
        <v/>
      </c>
      <c r="V98" s="460" t="str">
        <f t="shared" ca="1" si="33"/>
        <v/>
      </c>
      <c r="W98" s="460" t="str">
        <f ca="1">IF($E98="","",$G98*R98)</f>
        <v/>
      </c>
    </row>
    <row r="99" spans="2:23" ht="15.75" customHeight="1">
      <c r="B99" s="2331"/>
      <c r="C99" s="1205" t="s">
        <v>3293</v>
      </c>
      <c r="D99" s="2334"/>
      <c r="E99" s="2334"/>
      <c r="F99" s="2334"/>
      <c r="G99" s="502">
        <f ca="1">INDIRECT($T$17&amp;"!"&amp;$P$17&amp;ROW('使用量_1,2'!M99))</f>
        <v>0</v>
      </c>
      <c r="H99" s="454" t="str">
        <f>係数!I99</f>
        <v>GJ</v>
      </c>
      <c r="I99" s="504">
        <f>係数!G99</f>
        <v>1.19</v>
      </c>
      <c r="J99" s="510">
        <f t="shared" ca="1" si="23"/>
        <v>0</v>
      </c>
      <c r="K99" s="1349"/>
      <c r="L99" s="454" t="str">
        <f t="shared" si="21"/>
        <v>GJ</v>
      </c>
      <c r="M99" s="1348"/>
      <c r="N99" s="457">
        <f t="shared" ca="1" si="24"/>
        <v>0</v>
      </c>
      <c r="O99" s="458" t="str">
        <f ca="1">係数!J99</f>
        <v/>
      </c>
      <c r="P99" s="458" t="str">
        <f ca="1">係数!K99</f>
        <v/>
      </c>
      <c r="Q99" s="458" t="str">
        <f ca="1">係数!L99</f>
        <v/>
      </c>
      <c r="R99" s="458" t="str">
        <f ca="1">係数!M99</f>
        <v/>
      </c>
      <c r="S99" s="469" t="s">
        <v>3640</v>
      </c>
      <c r="T99" s="1211" t="str">
        <f ca="1">IF($E98="","",$G99*O99)</f>
        <v/>
      </c>
      <c r="U99" s="1211" t="str">
        <f t="shared" ref="U99:V99" ca="1" si="34">IF($E98="","",$G99*P99)</f>
        <v/>
      </c>
      <c r="V99" s="1211" t="str">
        <f t="shared" ca="1" si="34"/>
        <v/>
      </c>
      <c r="W99" s="1211" t="str">
        <f ca="1">IF($E98="","",$G99*R99)</f>
        <v/>
      </c>
    </row>
    <row r="100" spans="2:23" ht="15.75" customHeight="1">
      <c r="B100" s="2331"/>
      <c r="C100" s="1205" t="s">
        <v>3276</v>
      </c>
      <c r="D100" s="2334"/>
      <c r="E100" s="2334"/>
      <c r="F100" s="2334"/>
      <c r="G100" s="502">
        <f ca="1">INDIRECT($T$17&amp;"!"&amp;$P$17&amp;ROW('使用量_1,2'!M100))</f>
        <v>0</v>
      </c>
      <c r="H100" s="454" t="str">
        <f>係数!I100</f>
        <v>GJ</v>
      </c>
      <c r="I100" s="504">
        <f>係数!G100</f>
        <v>1.19</v>
      </c>
      <c r="J100" s="510">
        <f t="shared" ca="1" si="23"/>
        <v>0</v>
      </c>
      <c r="K100" s="1349"/>
      <c r="L100" s="454" t="str">
        <f t="shared" si="21"/>
        <v>GJ</v>
      </c>
      <c r="M100" s="1348"/>
      <c r="N100" s="457">
        <f t="shared" ca="1" si="24"/>
        <v>0</v>
      </c>
      <c r="O100" s="458" t="str">
        <f ca="1">係数!J100</f>
        <v/>
      </c>
      <c r="P100" s="458" t="str">
        <f ca="1">係数!K100</f>
        <v/>
      </c>
      <c r="Q100" s="458" t="str">
        <f ca="1">係数!L100</f>
        <v/>
      </c>
      <c r="R100" s="458" t="str">
        <f ca="1">係数!M100</f>
        <v/>
      </c>
      <c r="S100" s="469" t="s">
        <v>3640</v>
      </c>
      <c r="T100" s="1211" t="str">
        <f ca="1">IF($E98="","",$G100*O100)</f>
        <v/>
      </c>
      <c r="U100" s="1211" t="str">
        <f t="shared" ref="U100:V100" ca="1" si="35">IF($E98="","",$G100*P100)</f>
        <v/>
      </c>
      <c r="V100" s="1211" t="str">
        <f t="shared" ca="1" si="35"/>
        <v/>
      </c>
      <c r="W100" s="1211" t="str">
        <f ca="1">IF($E98="","",$G100*R100)</f>
        <v/>
      </c>
    </row>
    <row r="101" spans="2:23" ht="15.75" customHeight="1">
      <c r="B101" s="2331"/>
      <c r="C101" s="2357" t="s">
        <v>3402</v>
      </c>
      <c r="D101" s="1982"/>
      <c r="E101" s="1982"/>
      <c r="F101" s="1983"/>
      <c r="G101" s="502">
        <f ca="1">INDIRECT($T$17&amp;"!"&amp;$P$17&amp;ROW('使用量_1,2'!M101))</f>
        <v>0</v>
      </c>
      <c r="H101" s="454" t="str">
        <f>係数!I101</f>
        <v>GJ</v>
      </c>
      <c r="I101" s="504">
        <f>係数!G101</f>
        <v>0</v>
      </c>
      <c r="J101" s="510">
        <f t="shared" ca="1" si="23"/>
        <v>0</v>
      </c>
      <c r="K101" s="1349"/>
      <c r="L101" s="454" t="str">
        <f t="shared" si="21"/>
        <v>GJ</v>
      </c>
      <c r="M101" s="1348"/>
      <c r="N101" s="457">
        <f t="shared" ca="1" si="24"/>
        <v>0</v>
      </c>
      <c r="O101" s="458">
        <f>係数!J101</f>
        <v>0</v>
      </c>
      <c r="P101" s="458">
        <f>係数!K101</f>
        <v>0</v>
      </c>
      <c r="Q101" s="458">
        <f>係数!L101</f>
        <v>0</v>
      </c>
      <c r="R101" s="458">
        <f>係数!M101</f>
        <v>0</v>
      </c>
      <c r="S101" s="469" t="s">
        <v>3640</v>
      </c>
      <c r="T101" s="460">
        <f ca="1">$G101*O101</f>
        <v>0</v>
      </c>
      <c r="U101" s="460">
        <f t="shared" ref="U101:V102" ca="1" si="36">$G101*P101</f>
        <v>0</v>
      </c>
      <c r="V101" s="460">
        <f t="shared" ca="1" si="36"/>
        <v>0</v>
      </c>
      <c r="W101" s="460">
        <f ca="1">$G101*R101</f>
        <v>0</v>
      </c>
    </row>
    <row r="102" spans="2:23" ht="15.75" customHeight="1">
      <c r="B102" s="2331"/>
      <c r="C102" s="2357" t="s">
        <v>3403</v>
      </c>
      <c r="D102" s="1982"/>
      <c r="E102" s="1982"/>
      <c r="F102" s="1983"/>
      <c r="G102" s="502">
        <f ca="1">INDIRECT($T$17&amp;"!"&amp;$P$17&amp;ROW('使用量_1,2'!M102))</f>
        <v>0</v>
      </c>
      <c r="H102" s="454" t="str">
        <f>係数!I102</f>
        <v>GJ</v>
      </c>
      <c r="I102" s="504">
        <f>係数!G102</f>
        <v>0</v>
      </c>
      <c r="J102" s="510">
        <f t="shared" ca="1" si="23"/>
        <v>0</v>
      </c>
      <c r="K102" s="1349"/>
      <c r="L102" s="454" t="str">
        <f t="shared" si="21"/>
        <v>GJ</v>
      </c>
      <c r="M102" s="1348"/>
      <c r="N102" s="457">
        <f t="shared" ca="1" si="24"/>
        <v>0</v>
      </c>
      <c r="O102" s="458">
        <f>係数!J102</f>
        <v>0</v>
      </c>
      <c r="P102" s="458">
        <f>係数!K102</f>
        <v>0</v>
      </c>
      <c r="Q102" s="458">
        <f>係数!L102</f>
        <v>0</v>
      </c>
      <c r="R102" s="458">
        <f>係数!M102</f>
        <v>0</v>
      </c>
      <c r="S102" s="469" t="s">
        <v>3640</v>
      </c>
      <c r="T102" s="460">
        <f ca="1">$G102*O102</f>
        <v>0</v>
      </c>
      <c r="U102" s="460">
        <f t="shared" ca="1" si="36"/>
        <v>0</v>
      </c>
      <c r="V102" s="460">
        <f t="shared" ca="1" si="36"/>
        <v>0</v>
      </c>
      <c r="W102" s="460">
        <f ca="1">$G102*R102</f>
        <v>0</v>
      </c>
    </row>
    <row r="103" spans="2:23" ht="15.75" customHeight="1">
      <c r="B103" s="2332"/>
      <c r="C103" s="2335" t="s">
        <v>1971</v>
      </c>
      <c r="D103" s="2336"/>
      <c r="E103" s="2336"/>
      <c r="F103" s="2337"/>
      <c r="G103" s="466">
        <f ca="1">SUM(G87:G102)</f>
        <v>0</v>
      </c>
      <c r="H103" s="470" t="s">
        <v>236</v>
      </c>
      <c r="I103" s="464"/>
      <c r="J103" s="511">
        <f ca="1">SUM(J87:J102)</f>
        <v>0</v>
      </c>
      <c r="K103" s="1350"/>
      <c r="L103" s="470" t="s">
        <v>236</v>
      </c>
      <c r="M103" s="507"/>
      <c r="N103" s="466">
        <f ca="1">SUM(N87:N102)</f>
        <v>0</v>
      </c>
      <c r="O103" s="463"/>
      <c r="P103" s="463"/>
      <c r="Q103" s="463"/>
      <c r="R103" s="463"/>
      <c r="S103" s="467"/>
      <c r="T103" s="468">
        <f ca="1">SUM(T87:T102)</f>
        <v>0</v>
      </c>
      <c r="U103" s="468">
        <f t="shared" ref="U103:V103" ca="1" si="37">SUM(U87:U102)</f>
        <v>0</v>
      </c>
      <c r="V103" s="468">
        <f t="shared" ca="1" si="37"/>
        <v>0</v>
      </c>
      <c r="W103" s="468">
        <f ca="1">SUM(W87:W102)</f>
        <v>0</v>
      </c>
    </row>
    <row r="104" spans="2:23" ht="15.75" customHeight="1">
      <c r="B104" s="493"/>
      <c r="C104" s="494"/>
      <c r="D104" s="495"/>
      <c r="E104" s="495"/>
      <c r="F104" s="496"/>
      <c r="G104" s="466"/>
      <c r="H104" s="470"/>
      <c r="I104" s="497"/>
      <c r="J104" s="465"/>
      <c r="K104" s="466"/>
      <c r="L104" s="470"/>
      <c r="M104" s="465"/>
      <c r="N104" s="466"/>
      <c r="O104" s="498"/>
      <c r="P104" s="498"/>
      <c r="Q104" s="498"/>
      <c r="R104" s="498"/>
      <c r="S104" s="499"/>
      <c r="T104" s="468"/>
      <c r="U104" s="468"/>
      <c r="V104" s="468"/>
      <c r="W104" s="468"/>
    </row>
    <row r="105" spans="2:23" ht="24" customHeight="1">
      <c r="B105" s="2330" t="s">
        <v>1974</v>
      </c>
      <c r="C105" s="1228" t="str">
        <f>'使用量_1,2'!C105</f>
        <v>登録番号+メニュー</v>
      </c>
      <c r="D105" s="2417" t="str">
        <f ca="1">'使用量_1,2'!E105</f>
        <v/>
      </c>
      <c r="E105" s="2417"/>
      <c r="F105" s="2418"/>
      <c r="G105" s="502">
        <f ca="1">INDIRECT($T$17&amp;"!"&amp;$P$17&amp;ROW('使用量_1,2'!M105))</f>
        <v>0</v>
      </c>
      <c r="H105" s="454" t="s">
        <v>2652</v>
      </c>
      <c r="I105" s="461">
        <f>係数!G105</f>
        <v>8.64</v>
      </c>
      <c r="J105" s="510">
        <f ca="1">G105*I105</f>
        <v>0</v>
      </c>
      <c r="K105" s="502">
        <f ca="1">INDIRECT($U$17&amp;"!"&amp;$P$17&amp;ROW('使用量_1,2'!M105))</f>
        <v>0</v>
      </c>
      <c r="L105" s="454" t="str">
        <f>H105</f>
        <v>千kWh</v>
      </c>
      <c r="M105" s="1813">
        <f ca="1">K105*I105</f>
        <v>0</v>
      </c>
      <c r="N105" s="457">
        <f ca="1">+J105</f>
        <v>0</v>
      </c>
      <c r="O105" s="458" t="str">
        <f ca="1">係数!J105</f>
        <v/>
      </c>
      <c r="P105" s="458" t="str">
        <f ca="1">係数!K105</f>
        <v/>
      </c>
      <c r="Q105" s="458" t="str">
        <f ca="1">係数!L105</f>
        <v/>
      </c>
      <c r="R105" s="458" t="str">
        <f ca="1">係数!M105</f>
        <v/>
      </c>
      <c r="S105" s="469" t="s">
        <v>1976</v>
      </c>
      <c r="T105" s="1146" t="str">
        <f ca="1">IF($D105="","",($G105-K105)*O105*1000)</f>
        <v/>
      </c>
      <c r="U105" s="1146" t="str">
        <f ca="1">IF($D105="","",($G105-K105)*P105*1000)</f>
        <v/>
      </c>
      <c r="V105" s="1146" t="str">
        <f ca="1">IF($D105="","",($G105-K105)*Q105*1000)</f>
        <v/>
      </c>
      <c r="W105" s="1146" t="str">
        <f ca="1">IF($D105="","",($G105-K105)*R105*1000)</f>
        <v/>
      </c>
    </row>
    <row r="106" spans="2:23" ht="24" customHeight="1">
      <c r="B106" s="2331"/>
      <c r="C106" s="1228" t="str">
        <f>'使用量_1,2'!C106</f>
        <v>登録番号+メニュー</v>
      </c>
      <c r="D106" s="2419" t="str">
        <f ca="1">'使用量_1,2'!E106</f>
        <v/>
      </c>
      <c r="E106" s="2420"/>
      <c r="F106" s="1950"/>
      <c r="G106" s="503">
        <f ca="1">INDIRECT($T$17&amp;"!"&amp;$P$17&amp;ROW('使用量_1,2'!M106))</f>
        <v>0</v>
      </c>
      <c r="H106" s="454" t="s">
        <v>2652</v>
      </c>
      <c r="I106" s="461">
        <f>係数!G106</f>
        <v>8.64</v>
      </c>
      <c r="J106" s="510">
        <f t="shared" ref="J106:J124" ca="1" si="38">G106*I106</f>
        <v>0</v>
      </c>
      <c r="K106" s="502">
        <f ca="1">INDIRECT($U$17&amp;"!"&amp;$P$17&amp;ROW('使用量_1,2'!M106))</f>
        <v>0</v>
      </c>
      <c r="L106" s="454" t="str">
        <f t="shared" ref="L106:L124" si="39">H106</f>
        <v>千kWh</v>
      </c>
      <c r="M106" s="1813">
        <f t="shared" ref="M106:M140" ca="1" si="40">K106*I106</f>
        <v>0</v>
      </c>
      <c r="N106" s="457">
        <f t="shared" ref="N106:N140" ca="1" si="41">+J106</f>
        <v>0</v>
      </c>
      <c r="O106" s="458" t="str">
        <f ca="1">係数!J106</f>
        <v/>
      </c>
      <c r="P106" s="458" t="str">
        <f ca="1">係数!K106</f>
        <v/>
      </c>
      <c r="Q106" s="458" t="str">
        <f ca="1">係数!L106</f>
        <v/>
      </c>
      <c r="R106" s="458" t="str">
        <f ca="1">係数!M106</f>
        <v/>
      </c>
      <c r="S106" s="469" t="s">
        <v>1976</v>
      </c>
      <c r="T106" s="1146" t="str">
        <f t="shared" ref="T106:T124" ca="1" si="42">IF($D106="","",($G106-K106)*O106*1000)</f>
        <v/>
      </c>
      <c r="U106" s="1146" t="str">
        <f t="shared" ref="U106:U124" ca="1" si="43">IF($D106="","",($G106-K106)*P106*1000)</f>
        <v/>
      </c>
      <c r="V106" s="1146" t="str">
        <f t="shared" ref="V106:V124" ca="1" si="44">IF($D106="","",($G106-K106)*Q106*1000)</f>
        <v/>
      </c>
      <c r="W106" s="1146" t="str">
        <f t="shared" ref="W106:W124" ca="1" si="45">IF($D106="","",($G106-K106)*R106*1000)</f>
        <v/>
      </c>
    </row>
    <row r="107" spans="2:23" ht="24" customHeight="1">
      <c r="B107" s="2331"/>
      <c r="C107" s="1228" t="str">
        <f>'使用量_1,2'!C107</f>
        <v>登録番号+メニュー</v>
      </c>
      <c r="D107" s="2419" t="str">
        <f ca="1">'使用量_1,2'!E107</f>
        <v/>
      </c>
      <c r="E107" s="2420"/>
      <c r="F107" s="1950"/>
      <c r="G107" s="503">
        <f ca="1">INDIRECT($T$17&amp;"!"&amp;$P$17&amp;ROW('使用量_1,2'!M107))</f>
        <v>0</v>
      </c>
      <c r="H107" s="454" t="s">
        <v>2652</v>
      </c>
      <c r="I107" s="461">
        <f>係数!G107</f>
        <v>8.64</v>
      </c>
      <c r="J107" s="510">
        <f t="shared" ca="1" si="38"/>
        <v>0</v>
      </c>
      <c r="K107" s="502">
        <f ca="1">INDIRECT($U$17&amp;"!"&amp;$P$17&amp;ROW('使用量_1,2'!M107))</f>
        <v>0</v>
      </c>
      <c r="L107" s="454" t="str">
        <f t="shared" si="39"/>
        <v>千kWh</v>
      </c>
      <c r="M107" s="1813">
        <f t="shared" ca="1" si="40"/>
        <v>0</v>
      </c>
      <c r="N107" s="457">
        <f t="shared" ca="1" si="41"/>
        <v>0</v>
      </c>
      <c r="O107" s="458" t="str">
        <f ca="1">係数!J107</f>
        <v/>
      </c>
      <c r="P107" s="458" t="str">
        <f ca="1">係数!K107</f>
        <v/>
      </c>
      <c r="Q107" s="458" t="str">
        <f ca="1">係数!L107</f>
        <v/>
      </c>
      <c r="R107" s="458" t="str">
        <f ca="1">係数!M107</f>
        <v/>
      </c>
      <c r="S107" s="469" t="s">
        <v>1976</v>
      </c>
      <c r="T107" s="1146" t="str">
        <f t="shared" ca="1" si="42"/>
        <v/>
      </c>
      <c r="U107" s="1146" t="str">
        <f t="shared" ca="1" si="43"/>
        <v/>
      </c>
      <c r="V107" s="1146" t="str">
        <f t="shared" ca="1" si="44"/>
        <v/>
      </c>
      <c r="W107" s="1146" t="str">
        <f t="shared" ca="1" si="45"/>
        <v/>
      </c>
    </row>
    <row r="108" spans="2:23" ht="24" customHeight="1">
      <c r="B108" s="2331"/>
      <c r="C108" s="1228" t="str">
        <f>'使用量_1,2'!C108</f>
        <v>登録番号+メニュー</v>
      </c>
      <c r="D108" s="2419" t="str">
        <f ca="1">'使用量_1,2'!E108</f>
        <v/>
      </c>
      <c r="E108" s="2420"/>
      <c r="F108" s="1950"/>
      <c r="G108" s="503">
        <f ca="1">INDIRECT($T$17&amp;"!"&amp;$P$17&amp;ROW('使用量_1,2'!M108))</f>
        <v>0</v>
      </c>
      <c r="H108" s="454" t="s">
        <v>2652</v>
      </c>
      <c r="I108" s="461">
        <f>係数!G108</f>
        <v>8.64</v>
      </c>
      <c r="J108" s="510">
        <f t="shared" ca="1" si="38"/>
        <v>0</v>
      </c>
      <c r="K108" s="502">
        <f ca="1">INDIRECT($U$17&amp;"!"&amp;$P$17&amp;ROW('使用量_1,2'!M108))</f>
        <v>0</v>
      </c>
      <c r="L108" s="454" t="str">
        <f t="shared" si="39"/>
        <v>千kWh</v>
      </c>
      <c r="M108" s="1813">
        <f t="shared" ca="1" si="40"/>
        <v>0</v>
      </c>
      <c r="N108" s="457">
        <f t="shared" ca="1" si="41"/>
        <v>0</v>
      </c>
      <c r="O108" s="458" t="str">
        <f ca="1">係数!J108</f>
        <v/>
      </c>
      <c r="P108" s="458" t="str">
        <f ca="1">係数!K108</f>
        <v/>
      </c>
      <c r="Q108" s="458" t="str">
        <f ca="1">係数!L108</f>
        <v/>
      </c>
      <c r="R108" s="458" t="str">
        <f ca="1">係数!M108</f>
        <v/>
      </c>
      <c r="S108" s="469" t="s">
        <v>1976</v>
      </c>
      <c r="T108" s="1146" t="str">
        <f t="shared" ca="1" si="42"/>
        <v/>
      </c>
      <c r="U108" s="1146" t="str">
        <f t="shared" ca="1" si="43"/>
        <v/>
      </c>
      <c r="V108" s="1146" t="str">
        <f t="shared" ca="1" si="44"/>
        <v/>
      </c>
      <c r="W108" s="1146" t="str">
        <f t="shared" ca="1" si="45"/>
        <v/>
      </c>
    </row>
    <row r="109" spans="2:23" ht="24" customHeight="1">
      <c r="B109" s="2331"/>
      <c r="C109" s="1228" t="str">
        <f>'使用量_1,2'!C109</f>
        <v>登録番号+メニュー</v>
      </c>
      <c r="D109" s="2419" t="str">
        <f ca="1">'使用量_1,2'!E109</f>
        <v/>
      </c>
      <c r="E109" s="2420"/>
      <c r="F109" s="1950"/>
      <c r="G109" s="503">
        <f ca="1">INDIRECT($T$17&amp;"!"&amp;$P$17&amp;ROW('使用量_1,2'!M109))</f>
        <v>0</v>
      </c>
      <c r="H109" s="454" t="s">
        <v>2652</v>
      </c>
      <c r="I109" s="461">
        <f>係数!G109</f>
        <v>8.64</v>
      </c>
      <c r="J109" s="510">
        <f t="shared" ca="1" si="38"/>
        <v>0</v>
      </c>
      <c r="K109" s="502">
        <f ca="1">INDIRECT($U$17&amp;"!"&amp;$P$17&amp;ROW('使用量_1,2'!M109))</f>
        <v>0</v>
      </c>
      <c r="L109" s="454" t="str">
        <f t="shared" si="39"/>
        <v>千kWh</v>
      </c>
      <c r="M109" s="1813">
        <f t="shared" ca="1" si="40"/>
        <v>0</v>
      </c>
      <c r="N109" s="457">
        <f t="shared" ca="1" si="41"/>
        <v>0</v>
      </c>
      <c r="O109" s="458" t="str">
        <f ca="1">係数!J109</f>
        <v/>
      </c>
      <c r="P109" s="458" t="str">
        <f ca="1">係数!K109</f>
        <v/>
      </c>
      <c r="Q109" s="458" t="str">
        <f ca="1">係数!L109</f>
        <v/>
      </c>
      <c r="R109" s="458" t="str">
        <f ca="1">係数!M109</f>
        <v/>
      </c>
      <c r="S109" s="469" t="s">
        <v>1976</v>
      </c>
      <c r="T109" s="1146" t="str">
        <f t="shared" ca="1" si="42"/>
        <v/>
      </c>
      <c r="U109" s="1146" t="str">
        <f t="shared" ca="1" si="43"/>
        <v/>
      </c>
      <c r="V109" s="1146" t="str">
        <f t="shared" ca="1" si="44"/>
        <v/>
      </c>
      <c r="W109" s="1146" t="str">
        <f t="shared" ca="1" si="45"/>
        <v/>
      </c>
    </row>
    <row r="110" spans="2:23" ht="24" customHeight="1">
      <c r="B110" s="2331"/>
      <c r="C110" s="1228" t="str">
        <f>'使用量_1,2'!C110</f>
        <v>登録番号+メニュー</v>
      </c>
      <c r="D110" s="2419" t="str">
        <f ca="1">'使用量_1,2'!E110</f>
        <v/>
      </c>
      <c r="E110" s="2420"/>
      <c r="F110" s="1950"/>
      <c r="G110" s="503">
        <f ca="1">INDIRECT($T$17&amp;"!"&amp;$P$17&amp;ROW('使用量_1,2'!M110))</f>
        <v>0</v>
      </c>
      <c r="H110" s="454" t="s">
        <v>2652</v>
      </c>
      <c r="I110" s="461">
        <f>係数!G110</f>
        <v>8.64</v>
      </c>
      <c r="J110" s="510">
        <f t="shared" ca="1" si="38"/>
        <v>0</v>
      </c>
      <c r="K110" s="502">
        <f ca="1">INDIRECT($U$17&amp;"!"&amp;$P$17&amp;ROW('使用量_1,2'!M110))</f>
        <v>0</v>
      </c>
      <c r="L110" s="454" t="str">
        <f t="shared" si="39"/>
        <v>千kWh</v>
      </c>
      <c r="M110" s="1813">
        <f t="shared" ca="1" si="40"/>
        <v>0</v>
      </c>
      <c r="N110" s="457">
        <f t="shared" ca="1" si="41"/>
        <v>0</v>
      </c>
      <c r="O110" s="458" t="str">
        <f ca="1">係数!J110</f>
        <v/>
      </c>
      <c r="P110" s="458" t="str">
        <f ca="1">係数!K110</f>
        <v/>
      </c>
      <c r="Q110" s="458" t="str">
        <f ca="1">係数!L110</f>
        <v/>
      </c>
      <c r="R110" s="458" t="str">
        <f ca="1">係数!M110</f>
        <v/>
      </c>
      <c r="S110" s="469" t="s">
        <v>1976</v>
      </c>
      <c r="T110" s="1146" t="str">
        <f t="shared" ca="1" si="42"/>
        <v/>
      </c>
      <c r="U110" s="1146" t="str">
        <f t="shared" ca="1" si="43"/>
        <v/>
      </c>
      <c r="V110" s="1146" t="str">
        <f t="shared" ca="1" si="44"/>
        <v/>
      </c>
      <c r="W110" s="1146" t="str">
        <f t="shared" ca="1" si="45"/>
        <v/>
      </c>
    </row>
    <row r="111" spans="2:23" ht="24" customHeight="1">
      <c r="B111" s="2331"/>
      <c r="C111" s="1228" t="str">
        <f>'使用量_1,2'!C111</f>
        <v>登録番号+メニュー</v>
      </c>
      <c r="D111" s="2419" t="str">
        <f ca="1">'使用量_1,2'!E111</f>
        <v/>
      </c>
      <c r="E111" s="2420"/>
      <c r="F111" s="1950"/>
      <c r="G111" s="503">
        <f ca="1">INDIRECT($T$17&amp;"!"&amp;$P$17&amp;ROW('使用量_1,2'!M111))</f>
        <v>0</v>
      </c>
      <c r="H111" s="454" t="s">
        <v>2652</v>
      </c>
      <c r="I111" s="461">
        <f>係数!G111</f>
        <v>8.64</v>
      </c>
      <c r="J111" s="510">
        <f t="shared" ca="1" si="38"/>
        <v>0</v>
      </c>
      <c r="K111" s="502">
        <f ca="1">INDIRECT($U$17&amp;"!"&amp;$P$17&amp;ROW('使用量_1,2'!M111))</f>
        <v>0</v>
      </c>
      <c r="L111" s="454" t="str">
        <f t="shared" si="39"/>
        <v>千kWh</v>
      </c>
      <c r="M111" s="1813">
        <f t="shared" ca="1" si="40"/>
        <v>0</v>
      </c>
      <c r="N111" s="457">
        <f t="shared" ca="1" si="41"/>
        <v>0</v>
      </c>
      <c r="O111" s="458" t="str">
        <f ca="1">係数!J111</f>
        <v/>
      </c>
      <c r="P111" s="458" t="str">
        <f ca="1">係数!K111</f>
        <v/>
      </c>
      <c r="Q111" s="458" t="str">
        <f ca="1">係数!L111</f>
        <v/>
      </c>
      <c r="R111" s="458" t="str">
        <f ca="1">係数!M111</f>
        <v/>
      </c>
      <c r="S111" s="469" t="s">
        <v>1976</v>
      </c>
      <c r="T111" s="1146" t="str">
        <f t="shared" ca="1" si="42"/>
        <v/>
      </c>
      <c r="U111" s="1146" t="str">
        <f t="shared" ca="1" si="43"/>
        <v/>
      </c>
      <c r="V111" s="1146" t="str">
        <f t="shared" ca="1" si="44"/>
        <v/>
      </c>
      <c r="W111" s="1146" t="str">
        <f t="shared" ca="1" si="45"/>
        <v/>
      </c>
    </row>
    <row r="112" spans="2:23" ht="24" customHeight="1" outlineLevel="1">
      <c r="B112" s="2331"/>
      <c r="C112" s="1228" t="str">
        <f>'使用量_1,2'!C112</f>
        <v>登録番号+メニュー</v>
      </c>
      <c r="D112" s="2419" t="str">
        <f ca="1">'使用量_1,2'!E112</f>
        <v/>
      </c>
      <c r="E112" s="2420"/>
      <c r="F112" s="1950"/>
      <c r="G112" s="503">
        <f ca="1">INDIRECT($T$17&amp;"!"&amp;$P$17&amp;ROW('使用量_1,2'!M112))</f>
        <v>0</v>
      </c>
      <c r="H112" s="454" t="s">
        <v>2652</v>
      </c>
      <c r="I112" s="461">
        <f>係数!G112</f>
        <v>8.64</v>
      </c>
      <c r="J112" s="510">
        <f t="shared" ca="1" si="38"/>
        <v>0</v>
      </c>
      <c r="K112" s="502">
        <f ca="1">INDIRECT($U$17&amp;"!"&amp;$P$17&amp;ROW('使用量_1,2'!M112))</f>
        <v>0</v>
      </c>
      <c r="L112" s="454" t="str">
        <f t="shared" si="39"/>
        <v>千kWh</v>
      </c>
      <c r="M112" s="1813">
        <f t="shared" ca="1" si="40"/>
        <v>0</v>
      </c>
      <c r="N112" s="457">
        <f t="shared" ca="1" si="41"/>
        <v>0</v>
      </c>
      <c r="O112" s="458" t="str">
        <f ca="1">係数!J112</f>
        <v/>
      </c>
      <c r="P112" s="458" t="str">
        <f ca="1">係数!K112</f>
        <v/>
      </c>
      <c r="Q112" s="458" t="str">
        <f ca="1">係数!L112</f>
        <v/>
      </c>
      <c r="R112" s="458" t="str">
        <f ca="1">係数!M112</f>
        <v/>
      </c>
      <c r="S112" s="469" t="s">
        <v>1976</v>
      </c>
      <c r="T112" s="1146" t="str">
        <f t="shared" ca="1" si="42"/>
        <v/>
      </c>
      <c r="U112" s="1146" t="str">
        <f t="shared" ca="1" si="43"/>
        <v/>
      </c>
      <c r="V112" s="1146" t="str">
        <f t="shared" ca="1" si="44"/>
        <v/>
      </c>
      <c r="W112" s="1146" t="str">
        <f t="shared" ca="1" si="45"/>
        <v/>
      </c>
    </row>
    <row r="113" spans="2:23" ht="24" customHeight="1" outlineLevel="1">
      <c r="B113" s="2331"/>
      <c r="C113" s="1228" t="str">
        <f>'使用量_1,2'!C113</f>
        <v>登録番号+メニュー</v>
      </c>
      <c r="D113" s="2419" t="str">
        <f ca="1">'使用量_1,2'!E113</f>
        <v/>
      </c>
      <c r="E113" s="2420"/>
      <c r="F113" s="1950"/>
      <c r="G113" s="503">
        <f ca="1">INDIRECT($T$17&amp;"!"&amp;$P$17&amp;ROW('使用量_1,2'!M113))</f>
        <v>0</v>
      </c>
      <c r="H113" s="454" t="s">
        <v>2652</v>
      </c>
      <c r="I113" s="461">
        <f>係数!G113</f>
        <v>8.64</v>
      </c>
      <c r="J113" s="510">
        <f t="shared" ca="1" si="38"/>
        <v>0</v>
      </c>
      <c r="K113" s="502">
        <f ca="1">INDIRECT($U$17&amp;"!"&amp;$P$17&amp;ROW('使用量_1,2'!M113))</f>
        <v>0</v>
      </c>
      <c r="L113" s="454" t="str">
        <f t="shared" si="39"/>
        <v>千kWh</v>
      </c>
      <c r="M113" s="1813">
        <f t="shared" ca="1" si="40"/>
        <v>0</v>
      </c>
      <c r="N113" s="457">
        <f t="shared" ca="1" si="41"/>
        <v>0</v>
      </c>
      <c r="O113" s="458" t="str">
        <f ca="1">係数!J113</f>
        <v/>
      </c>
      <c r="P113" s="458" t="str">
        <f ca="1">係数!K113</f>
        <v/>
      </c>
      <c r="Q113" s="458" t="str">
        <f ca="1">係数!L113</f>
        <v/>
      </c>
      <c r="R113" s="458" t="str">
        <f ca="1">係数!M113</f>
        <v/>
      </c>
      <c r="S113" s="469" t="s">
        <v>1976</v>
      </c>
      <c r="T113" s="1146" t="str">
        <f t="shared" ca="1" si="42"/>
        <v/>
      </c>
      <c r="U113" s="1146" t="str">
        <f t="shared" ca="1" si="43"/>
        <v/>
      </c>
      <c r="V113" s="1146" t="str">
        <f t="shared" ca="1" si="44"/>
        <v/>
      </c>
      <c r="W113" s="1146" t="str">
        <f t="shared" ca="1" si="45"/>
        <v/>
      </c>
    </row>
    <row r="114" spans="2:23" ht="24" customHeight="1" outlineLevel="1">
      <c r="B114" s="2331"/>
      <c r="C114" s="1228" t="str">
        <f>'使用量_1,2'!C114</f>
        <v>登録番号+メニュー</v>
      </c>
      <c r="D114" s="2419" t="str">
        <f ca="1">'使用量_1,2'!E114</f>
        <v/>
      </c>
      <c r="E114" s="2420"/>
      <c r="F114" s="1950"/>
      <c r="G114" s="503">
        <f ca="1">INDIRECT($T$17&amp;"!"&amp;$P$17&amp;ROW('使用量_1,2'!M114))</f>
        <v>0</v>
      </c>
      <c r="H114" s="454" t="s">
        <v>2652</v>
      </c>
      <c r="I114" s="461">
        <f>係数!G114</f>
        <v>8.64</v>
      </c>
      <c r="J114" s="510">
        <f t="shared" ca="1" si="38"/>
        <v>0</v>
      </c>
      <c r="K114" s="502">
        <f ca="1">INDIRECT($U$17&amp;"!"&amp;$P$17&amp;ROW('使用量_1,2'!M114))</f>
        <v>0</v>
      </c>
      <c r="L114" s="454" t="str">
        <f t="shared" si="39"/>
        <v>千kWh</v>
      </c>
      <c r="M114" s="1813">
        <f t="shared" ca="1" si="40"/>
        <v>0</v>
      </c>
      <c r="N114" s="457">
        <f t="shared" ca="1" si="41"/>
        <v>0</v>
      </c>
      <c r="O114" s="458" t="str">
        <f ca="1">係数!J114</f>
        <v/>
      </c>
      <c r="P114" s="458" t="str">
        <f ca="1">係数!K114</f>
        <v/>
      </c>
      <c r="Q114" s="458" t="str">
        <f ca="1">係数!L114</f>
        <v/>
      </c>
      <c r="R114" s="458" t="str">
        <f ca="1">係数!M114</f>
        <v/>
      </c>
      <c r="S114" s="469" t="s">
        <v>1976</v>
      </c>
      <c r="T114" s="1146" t="str">
        <f t="shared" ca="1" si="42"/>
        <v/>
      </c>
      <c r="U114" s="1146" t="str">
        <f t="shared" ca="1" si="43"/>
        <v/>
      </c>
      <c r="V114" s="1146" t="str">
        <f t="shared" ca="1" si="44"/>
        <v/>
      </c>
      <c r="W114" s="1146" t="str">
        <f t="shared" ca="1" si="45"/>
        <v/>
      </c>
    </row>
    <row r="115" spans="2:23" ht="24" customHeight="1" outlineLevel="1">
      <c r="B115" s="2331"/>
      <c r="C115" s="1228" t="str">
        <f>'使用量_1,2'!C115</f>
        <v>登録番号+メニュー</v>
      </c>
      <c r="D115" s="2419" t="str">
        <f ca="1">'使用量_1,2'!E115</f>
        <v/>
      </c>
      <c r="E115" s="2420"/>
      <c r="F115" s="1950"/>
      <c r="G115" s="503">
        <f ca="1">INDIRECT($T$17&amp;"!"&amp;$P$17&amp;ROW('使用量_1,2'!M115))</f>
        <v>0</v>
      </c>
      <c r="H115" s="454" t="s">
        <v>2652</v>
      </c>
      <c r="I115" s="461">
        <f>係数!G115</f>
        <v>8.64</v>
      </c>
      <c r="J115" s="510">
        <f t="shared" ca="1" si="38"/>
        <v>0</v>
      </c>
      <c r="K115" s="502">
        <f ca="1">INDIRECT($U$17&amp;"!"&amp;$P$17&amp;ROW('使用量_1,2'!M115))</f>
        <v>0</v>
      </c>
      <c r="L115" s="454" t="str">
        <f t="shared" si="39"/>
        <v>千kWh</v>
      </c>
      <c r="M115" s="1813">
        <f t="shared" ca="1" si="40"/>
        <v>0</v>
      </c>
      <c r="N115" s="457">
        <f t="shared" ca="1" si="41"/>
        <v>0</v>
      </c>
      <c r="O115" s="458" t="str">
        <f ca="1">係数!J115</f>
        <v/>
      </c>
      <c r="P115" s="458" t="str">
        <f ca="1">係数!K115</f>
        <v/>
      </c>
      <c r="Q115" s="458" t="str">
        <f ca="1">係数!L115</f>
        <v/>
      </c>
      <c r="R115" s="458" t="str">
        <f ca="1">係数!M115</f>
        <v/>
      </c>
      <c r="S115" s="469" t="s">
        <v>1976</v>
      </c>
      <c r="T115" s="1146" t="str">
        <f t="shared" ca="1" si="42"/>
        <v/>
      </c>
      <c r="U115" s="1146" t="str">
        <f t="shared" ca="1" si="43"/>
        <v/>
      </c>
      <c r="V115" s="1146" t="str">
        <f t="shared" ca="1" si="44"/>
        <v/>
      </c>
      <c r="W115" s="1146" t="str">
        <f t="shared" ca="1" si="45"/>
        <v/>
      </c>
    </row>
    <row r="116" spans="2:23" ht="24" customHeight="1" outlineLevel="1">
      <c r="B116" s="2331"/>
      <c r="C116" s="1228" t="str">
        <f>'使用量_1,2'!C116</f>
        <v>登録番号+メニュー</v>
      </c>
      <c r="D116" s="2419" t="str">
        <f ca="1">'使用量_1,2'!E116</f>
        <v/>
      </c>
      <c r="E116" s="2420"/>
      <c r="F116" s="1950"/>
      <c r="G116" s="503">
        <f ca="1">INDIRECT($T$17&amp;"!"&amp;$P$17&amp;ROW('使用量_1,2'!M116))</f>
        <v>0</v>
      </c>
      <c r="H116" s="454" t="s">
        <v>2652</v>
      </c>
      <c r="I116" s="461">
        <f>係数!G116</f>
        <v>8.64</v>
      </c>
      <c r="J116" s="510">
        <f t="shared" ca="1" si="38"/>
        <v>0</v>
      </c>
      <c r="K116" s="502">
        <f ca="1">INDIRECT($U$17&amp;"!"&amp;$P$17&amp;ROW('使用量_1,2'!M116))</f>
        <v>0</v>
      </c>
      <c r="L116" s="454" t="str">
        <f t="shared" si="39"/>
        <v>千kWh</v>
      </c>
      <c r="M116" s="1813">
        <f t="shared" ca="1" si="40"/>
        <v>0</v>
      </c>
      <c r="N116" s="457">
        <f t="shared" ca="1" si="41"/>
        <v>0</v>
      </c>
      <c r="O116" s="458" t="str">
        <f ca="1">係数!J116</f>
        <v/>
      </c>
      <c r="P116" s="458" t="str">
        <f ca="1">係数!K116</f>
        <v/>
      </c>
      <c r="Q116" s="458" t="str">
        <f ca="1">係数!L116</f>
        <v/>
      </c>
      <c r="R116" s="458" t="str">
        <f ca="1">係数!M116</f>
        <v/>
      </c>
      <c r="S116" s="469" t="s">
        <v>1976</v>
      </c>
      <c r="T116" s="1146" t="str">
        <f t="shared" ca="1" si="42"/>
        <v/>
      </c>
      <c r="U116" s="1146" t="str">
        <f t="shared" ca="1" si="43"/>
        <v/>
      </c>
      <c r="V116" s="1146" t="str">
        <f t="shared" ca="1" si="44"/>
        <v/>
      </c>
      <c r="W116" s="1146" t="str">
        <f t="shared" ca="1" si="45"/>
        <v/>
      </c>
    </row>
    <row r="117" spans="2:23" ht="24" customHeight="1" outlineLevel="1">
      <c r="B117" s="2331"/>
      <c r="C117" s="1228" t="str">
        <f>'使用量_1,2'!C117</f>
        <v>登録番号+メニュー</v>
      </c>
      <c r="D117" s="2419" t="str">
        <f ca="1">'使用量_1,2'!E117</f>
        <v/>
      </c>
      <c r="E117" s="2420"/>
      <c r="F117" s="1950"/>
      <c r="G117" s="503">
        <f ca="1">INDIRECT($T$17&amp;"!"&amp;$P$17&amp;ROW('使用量_1,2'!M117))</f>
        <v>0</v>
      </c>
      <c r="H117" s="454" t="s">
        <v>2652</v>
      </c>
      <c r="I117" s="461">
        <f>係数!G117</f>
        <v>8.64</v>
      </c>
      <c r="J117" s="510">
        <f t="shared" ca="1" si="38"/>
        <v>0</v>
      </c>
      <c r="K117" s="502">
        <f ca="1">INDIRECT($U$17&amp;"!"&amp;$P$17&amp;ROW('使用量_1,2'!M117))</f>
        <v>0</v>
      </c>
      <c r="L117" s="454" t="str">
        <f t="shared" si="39"/>
        <v>千kWh</v>
      </c>
      <c r="M117" s="1813">
        <f t="shared" ca="1" si="40"/>
        <v>0</v>
      </c>
      <c r="N117" s="457">
        <f t="shared" ca="1" si="41"/>
        <v>0</v>
      </c>
      <c r="O117" s="458" t="str">
        <f ca="1">係数!J117</f>
        <v/>
      </c>
      <c r="P117" s="458" t="str">
        <f ca="1">係数!K117</f>
        <v/>
      </c>
      <c r="Q117" s="458" t="str">
        <f ca="1">係数!L117</f>
        <v/>
      </c>
      <c r="R117" s="458" t="str">
        <f ca="1">係数!M117</f>
        <v/>
      </c>
      <c r="S117" s="469" t="s">
        <v>1976</v>
      </c>
      <c r="T117" s="1146" t="str">
        <f t="shared" ca="1" si="42"/>
        <v/>
      </c>
      <c r="U117" s="1146" t="str">
        <f t="shared" ca="1" si="43"/>
        <v/>
      </c>
      <c r="V117" s="1146" t="str">
        <f t="shared" ca="1" si="44"/>
        <v/>
      </c>
      <c r="W117" s="1146" t="str">
        <f t="shared" ca="1" si="45"/>
        <v/>
      </c>
    </row>
    <row r="118" spans="2:23" ht="24" customHeight="1" outlineLevel="1">
      <c r="B118" s="2331"/>
      <c r="C118" s="1228" t="str">
        <f>'使用量_1,2'!C118</f>
        <v>登録番号+メニュー</v>
      </c>
      <c r="D118" s="2419" t="str">
        <f ca="1">'使用量_1,2'!E118</f>
        <v/>
      </c>
      <c r="E118" s="2420"/>
      <c r="F118" s="1950"/>
      <c r="G118" s="503">
        <f ca="1">INDIRECT($T$17&amp;"!"&amp;$P$17&amp;ROW('使用量_1,2'!M118))</f>
        <v>0</v>
      </c>
      <c r="H118" s="454" t="s">
        <v>2652</v>
      </c>
      <c r="I118" s="461">
        <f>係数!G118</f>
        <v>8.64</v>
      </c>
      <c r="J118" s="510">
        <f t="shared" ca="1" si="38"/>
        <v>0</v>
      </c>
      <c r="K118" s="502">
        <f ca="1">INDIRECT($U$17&amp;"!"&amp;$P$17&amp;ROW('使用量_1,2'!M118))</f>
        <v>0</v>
      </c>
      <c r="L118" s="454" t="str">
        <f t="shared" si="39"/>
        <v>千kWh</v>
      </c>
      <c r="M118" s="1813">
        <f t="shared" ca="1" si="40"/>
        <v>0</v>
      </c>
      <c r="N118" s="457">
        <f t="shared" ca="1" si="41"/>
        <v>0</v>
      </c>
      <c r="O118" s="458" t="str">
        <f ca="1">係数!J118</f>
        <v/>
      </c>
      <c r="P118" s="458" t="str">
        <f ca="1">係数!K118</f>
        <v/>
      </c>
      <c r="Q118" s="458" t="str">
        <f ca="1">係数!L118</f>
        <v/>
      </c>
      <c r="R118" s="458" t="str">
        <f ca="1">係数!M118</f>
        <v/>
      </c>
      <c r="S118" s="469" t="s">
        <v>1976</v>
      </c>
      <c r="T118" s="1146" t="str">
        <f t="shared" ca="1" si="42"/>
        <v/>
      </c>
      <c r="U118" s="1146" t="str">
        <f t="shared" ca="1" si="43"/>
        <v/>
      </c>
      <c r="V118" s="1146" t="str">
        <f t="shared" ca="1" si="44"/>
        <v/>
      </c>
      <c r="W118" s="1146" t="str">
        <f t="shared" ca="1" si="45"/>
        <v/>
      </c>
    </row>
    <row r="119" spans="2:23" ht="24" customHeight="1" outlineLevel="1">
      <c r="B119" s="2331"/>
      <c r="C119" s="1228" t="str">
        <f>'使用量_1,2'!C119</f>
        <v>登録番号+メニュー</v>
      </c>
      <c r="D119" s="2419" t="str">
        <f ca="1">'使用量_1,2'!E119</f>
        <v/>
      </c>
      <c r="E119" s="2420"/>
      <c r="F119" s="1950"/>
      <c r="G119" s="503">
        <f ca="1">INDIRECT($T$17&amp;"!"&amp;$P$17&amp;ROW('使用量_1,2'!M119))</f>
        <v>0</v>
      </c>
      <c r="H119" s="454" t="s">
        <v>2652</v>
      </c>
      <c r="I119" s="461">
        <f>係数!G119</f>
        <v>8.64</v>
      </c>
      <c r="J119" s="510">
        <f t="shared" ca="1" si="38"/>
        <v>0</v>
      </c>
      <c r="K119" s="502">
        <f ca="1">INDIRECT($U$17&amp;"!"&amp;$P$17&amp;ROW('使用量_1,2'!M119))</f>
        <v>0</v>
      </c>
      <c r="L119" s="454" t="str">
        <f t="shared" si="39"/>
        <v>千kWh</v>
      </c>
      <c r="M119" s="1813">
        <f t="shared" ca="1" si="40"/>
        <v>0</v>
      </c>
      <c r="N119" s="457">
        <f t="shared" ca="1" si="41"/>
        <v>0</v>
      </c>
      <c r="O119" s="458" t="str">
        <f ca="1">係数!J119</f>
        <v/>
      </c>
      <c r="P119" s="458" t="str">
        <f ca="1">係数!K119</f>
        <v/>
      </c>
      <c r="Q119" s="458" t="str">
        <f ca="1">係数!L119</f>
        <v/>
      </c>
      <c r="R119" s="458" t="str">
        <f ca="1">係数!M119</f>
        <v/>
      </c>
      <c r="S119" s="469" t="s">
        <v>1976</v>
      </c>
      <c r="T119" s="1146" t="str">
        <f t="shared" ca="1" si="42"/>
        <v/>
      </c>
      <c r="U119" s="1146" t="str">
        <f t="shared" ca="1" si="43"/>
        <v/>
      </c>
      <c r="V119" s="1146" t="str">
        <f t="shared" ca="1" si="44"/>
        <v/>
      </c>
      <c r="W119" s="1146" t="str">
        <f t="shared" ca="1" si="45"/>
        <v/>
      </c>
    </row>
    <row r="120" spans="2:23" ht="24" customHeight="1" outlineLevel="1">
      <c r="B120" s="2331"/>
      <c r="C120" s="1228" t="str">
        <f>'使用量_1,2'!C120</f>
        <v>登録番号+メニュー</v>
      </c>
      <c r="D120" s="2419" t="str">
        <f ca="1">'使用量_1,2'!E120</f>
        <v/>
      </c>
      <c r="E120" s="2420"/>
      <c r="F120" s="1950"/>
      <c r="G120" s="503">
        <f ca="1">INDIRECT($T$17&amp;"!"&amp;$P$17&amp;ROW('使用量_1,2'!M120))</f>
        <v>0</v>
      </c>
      <c r="H120" s="454" t="s">
        <v>2652</v>
      </c>
      <c r="I120" s="461">
        <f>係数!G120</f>
        <v>8.64</v>
      </c>
      <c r="J120" s="510">
        <f t="shared" ca="1" si="38"/>
        <v>0</v>
      </c>
      <c r="K120" s="502">
        <f ca="1">INDIRECT($U$17&amp;"!"&amp;$P$17&amp;ROW('使用量_1,2'!M120))</f>
        <v>0</v>
      </c>
      <c r="L120" s="454" t="str">
        <f t="shared" si="39"/>
        <v>千kWh</v>
      </c>
      <c r="M120" s="1813">
        <f t="shared" ca="1" si="40"/>
        <v>0</v>
      </c>
      <c r="N120" s="457">
        <f t="shared" ca="1" si="41"/>
        <v>0</v>
      </c>
      <c r="O120" s="458" t="str">
        <f ca="1">係数!J120</f>
        <v/>
      </c>
      <c r="P120" s="458" t="str">
        <f ca="1">係数!K120</f>
        <v/>
      </c>
      <c r="Q120" s="458" t="str">
        <f ca="1">係数!L120</f>
        <v/>
      </c>
      <c r="R120" s="458" t="str">
        <f ca="1">係数!M120</f>
        <v/>
      </c>
      <c r="S120" s="469" t="s">
        <v>1976</v>
      </c>
      <c r="T120" s="1146" t="str">
        <f t="shared" ca="1" si="42"/>
        <v/>
      </c>
      <c r="U120" s="1146" t="str">
        <f t="shared" ca="1" si="43"/>
        <v/>
      </c>
      <c r="V120" s="1146" t="str">
        <f t="shared" ca="1" si="44"/>
        <v/>
      </c>
      <c r="W120" s="1146" t="str">
        <f t="shared" ca="1" si="45"/>
        <v/>
      </c>
    </row>
    <row r="121" spans="2:23" ht="24" customHeight="1" outlineLevel="1">
      <c r="B121" s="2331"/>
      <c r="C121" s="1228" t="str">
        <f>'使用量_1,2'!C121</f>
        <v>登録番号+メニュー</v>
      </c>
      <c r="D121" s="2419" t="str">
        <f ca="1">'使用量_1,2'!E121</f>
        <v/>
      </c>
      <c r="E121" s="2420"/>
      <c r="F121" s="1950"/>
      <c r="G121" s="503">
        <f ca="1">INDIRECT($T$17&amp;"!"&amp;$P$17&amp;ROW('使用量_1,2'!M121))</f>
        <v>0</v>
      </c>
      <c r="H121" s="454" t="s">
        <v>2652</v>
      </c>
      <c r="I121" s="461">
        <f>係数!G121</f>
        <v>8.64</v>
      </c>
      <c r="J121" s="510">
        <f t="shared" ca="1" si="38"/>
        <v>0</v>
      </c>
      <c r="K121" s="502">
        <f ca="1">INDIRECT($U$17&amp;"!"&amp;$P$17&amp;ROW('使用量_1,2'!M121))</f>
        <v>0</v>
      </c>
      <c r="L121" s="454" t="str">
        <f t="shared" si="39"/>
        <v>千kWh</v>
      </c>
      <c r="M121" s="1813">
        <f t="shared" ca="1" si="40"/>
        <v>0</v>
      </c>
      <c r="N121" s="457">
        <f t="shared" ca="1" si="41"/>
        <v>0</v>
      </c>
      <c r="O121" s="458" t="str">
        <f ca="1">係数!J121</f>
        <v/>
      </c>
      <c r="P121" s="458" t="str">
        <f ca="1">係数!K121</f>
        <v/>
      </c>
      <c r="Q121" s="458" t="str">
        <f ca="1">係数!L121</f>
        <v/>
      </c>
      <c r="R121" s="458" t="str">
        <f ca="1">係数!M121</f>
        <v/>
      </c>
      <c r="S121" s="469" t="s">
        <v>1976</v>
      </c>
      <c r="T121" s="1146" t="str">
        <f t="shared" ca="1" si="42"/>
        <v/>
      </c>
      <c r="U121" s="1146" t="str">
        <f t="shared" ca="1" si="43"/>
        <v/>
      </c>
      <c r="V121" s="1146" t="str">
        <f t="shared" ca="1" si="44"/>
        <v/>
      </c>
      <c r="W121" s="1146" t="str">
        <f t="shared" ca="1" si="45"/>
        <v/>
      </c>
    </row>
    <row r="122" spans="2:23" ht="24" customHeight="1" outlineLevel="1">
      <c r="B122" s="2331"/>
      <c r="C122" s="1228" t="str">
        <f>'使用量_1,2'!C122</f>
        <v>登録番号+メニュー</v>
      </c>
      <c r="D122" s="2419" t="str">
        <f ca="1">'使用量_1,2'!E122</f>
        <v/>
      </c>
      <c r="E122" s="2420"/>
      <c r="F122" s="1950"/>
      <c r="G122" s="503">
        <f ca="1">INDIRECT($T$17&amp;"!"&amp;$P$17&amp;ROW('使用量_1,2'!M122))</f>
        <v>0</v>
      </c>
      <c r="H122" s="454" t="s">
        <v>2652</v>
      </c>
      <c r="I122" s="461">
        <f>係数!G122</f>
        <v>8.64</v>
      </c>
      <c r="J122" s="510">
        <f t="shared" ca="1" si="38"/>
        <v>0</v>
      </c>
      <c r="K122" s="502">
        <f ca="1">INDIRECT($U$17&amp;"!"&amp;$P$17&amp;ROW('使用量_1,2'!M122))</f>
        <v>0</v>
      </c>
      <c r="L122" s="454" t="str">
        <f t="shared" si="39"/>
        <v>千kWh</v>
      </c>
      <c r="M122" s="1813">
        <f t="shared" ca="1" si="40"/>
        <v>0</v>
      </c>
      <c r="N122" s="457">
        <f t="shared" ca="1" si="41"/>
        <v>0</v>
      </c>
      <c r="O122" s="458" t="str">
        <f ca="1">係数!J122</f>
        <v/>
      </c>
      <c r="P122" s="458" t="str">
        <f ca="1">係数!K122</f>
        <v/>
      </c>
      <c r="Q122" s="458" t="str">
        <f ca="1">係数!L122</f>
        <v/>
      </c>
      <c r="R122" s="458" t="str">
        <f ca="1">係数!M122</f>
        <v/>
      </c>
      <c r="S122" s="469" t="s">
        <v>1976</v>
      </c>
      <c r="T122" s="1146" t="str">
        <f t="shared" ca="1" si="42"/>
        <v/>
      </c>
      <c r="U122" s="1146" t="str">
        <f t="shared" ca="1" si="43"/>
        <v/>
      </c>
      <c r="V122" s="1146" t="str">
        <f t="shared" ca="1" si="44"/>
        <v/>
      </c>
      <c r="W122" s="1146" t="str">
        <f t="shared" ca="1" si="45"/>
        <v/>
      </c>
    </row>
    <row r="123" spans="2:23" ht="24" customHeight="1" outlineLevel="1">
      <c r="B123" s="2331"/>
      <c r="C123" s="1228" t="str">
        <f>'使用量_1,2'!C123</f>
        <v>登録番号+メニュー</v>
      </c>
      <c r="D123" s="2419" t="str">
        <f ca="1">'使用量_1,2'!E123</f>
        <v/>
      </c>
      <c r="E123" s="2420"/>
      <c r="F123" s="1950"/>
      <c r="G123" s="503">
        <f ca="1">INDIRECT($T$17&amp;"!"&amp;$P$17&amp;ROW('使用量_1,2'!M123))</f>
        <v>0</v>
      </c>
      <c r="H123" s="454" t="s">
        <v>2652</v>
      </c>
      <c r="I123" s="461">
        <f>係数!G123</f>
        <v>8.64</v>
      </c>
      <c r="J123" s="510">
        <f t="shared" ca="1" si="38"/>
        <v>0</v>
      </c>
      <c r="K123" s="502">
        <f ca="1">INDIRECT($U$17&amp;"!"&amp;$P$17&amp;ROW('使用量_1,2'!M123))</f>
        <v>0</v>
      </c>
      <c r="L123" s="454" t="str">
        <f t="shared" si="39"/>
        <v>千kWh</v>
      </c>
      <c r="M123" s="1813">
        <f t="shared" ca="1" si="40"/>
        <v>0</v>
      </c>
      <c r="N123" s="457">
        <f t="shared" ca="1" si="41"/>
        <v>0</v>
      </c>
      <c r="O123" s="458" t="str">
        <f ca="1">係数!J123</f>
        <v/>
      </c>
      <c r="P123" s="458" t="str">
        <f ca="1">係数!K123</f>
        <v/>
      </c>
      <c r="Q123" s="458" t="str">
        <f ca="1">係数!L123</f>
        <v/>
      </c>
      <c r="R123" s="458" t="str">
        <f ca="1">係数!M123</f>
        <v/>
      </c>
      <c r="S123" s="469" t="s">
        <v>1976</v>
      </c>
      <c r="T123" s="1146" t="str">
        <f t="shared" ca="1" si="42"/>
        <v/>
      </c>
      <c r="U123" s="1146" t="str">
        <f t="shared" ca="1" si="43"/>
        <v/>
      </c>
      <c r="V123" s="1146" t="str">
        <f t="shared" ca="1" si="44"/>
        <v/>
      </c>
      <c r="W123" s="1146" t="str">
        <f t="shared" ca="1" si="45"/>
        <v/>
      </c>
    </row>
    <row r="124" spans="2:23" ht="24" customHeight="1" outlineLevel="1">
      <c r="B124" s="2331"/>
      <c r="C124" s="1229" t="str">
        <f>'使用量_1,2'!C124</f>
        <v>登録番号+メニュー</v>
      </c>
      <c r="D124" s="2419" t="str">
        <f ca="1">'使用量_1,2'!E124</f>
        <v/>
      </c>
      <c r="E124" s="2420"/>
      <c r="F124" s="1950"/>
      <c r="G124" s="1220">
        <f ca="1">INDIRECT($T$17&amp;"!"&amp;$P$17&amp;ROW('使用量_1,2'!M124))</f>
        <v>0</v>
      </c>
      <c r="H124" s="1221" t="s">
        <v>2652</v>
      </c>
      <c r="I124" s="500">
        <f>係数!G124</f>
        <v>8.64</v>
      </c>
      <c r="J124" s="510">
        <f t="shared" ca="1" si="38"/>
        <v>0</v>
      </c>
      <c r="K124" s="502">
        <f ca="1">INDIRECT($U$17&amp;"!"&amp;$P$17&amp;ROW('使用量_1,2'!M124))</f>
        <v>0</v>
      </c>
      <c r="L124" s="1221" t="str">
        <f t="shared" si="39"/>
        <v>千kWh</v>
      </c>
      <c r="M124" s="1813">
        <f t="shared" ca="1" si="40"/>
        <v>0</v>
      </c>
      <c r="N124" s="501">
        <f t="shared" ca="1" si="41"/>
        <v>0</v>
      </c>
      <c r="O124" s="1204" t="str">
        <f ca="1">係数!J124</f>
        <v/>
      </c>
      <c r="P124" s="1204" t="str">
        <f ca="1">係数!K124</f>
        <v/>
      </c>
      <c r="Q124" s="1204" t="str">
        <f ca="1">係数!L124</f>
        <v/>
      </c>
      <c r="R124" s="1204" t="str">
        <f ca="1">係数!M124</f>
        <v/>
      </c>
      <c r="S124" s="469" t="s">
        <v>1976</v>
      </c>
      <c r="T124" s="1146" t="str">
        <f t="shared" ca="1" si="42"/>
        <v/>
      </c>
      <c r="U124" s="1146" t="str">
        <f t="shared" ca="1" si="43"/>
        <v/>
      </c>
      <c r="V124" s="1146" t="str">
        <f t="shared" ca="1" si="44"/>
        <v/>
      </c>
      <c r="W124" s="1146" t="str">
        <f t="shared" ca="1" si="45"/>
        <v/>
      </c>
    </row>
    <row r="125" spans="2:23" ht="17.45" customHeight="1" outlineLevel="1">
      <c r="B125" s="2331"/>
      <c r="C125" s="2430" t="s">
        <v>2562</v>
      </c>
      <c r="D125" s="2430"/>
      <c r="E125" s="2430"/>
      <c r="F125" s="2430"/>
      <c r="G125" s="465"/>
      <c r="H125" s="470"/>
      <c r="I125" s="505"/>
      <c r="J125" s="465"/>
      <c r="K125" s="506"/>
      <c r="L125" s="470"/>
      <c r="M125" s="465"/>
      <c r="N125" s="468"/>
      <c r="O125" s="508"/>
      <c r="P125" s="508"/>
      <c r="Q125" s="508"/>
      <c r="R125" s="508"/>
      <c r="S125" s="509"/>
      <c r="T125" s="468"/>
      <c r="U125" s="468"/>
      <c r="V125" s="468"/>
      <c r="W125" s="468"/>
    </row>
    <row r="126" spans="2:23" ht="17.45" customHeight="1" outlineLevel="1">
      <c r="B126" s="2331"/>
      <c r="C126" s="2427" t="str">
        <f>'使用量_1,2'!C126&amp;""</f>
        <v>オフサイト型PPA</v>
      </c>
      <c r="D126" s="2428"/>
      <c r="E126" s="2428"/>
      <c r="F126" s="2429"/>
      <c r="G126" s="1222">
        <f ca="1">INDIRECT($T$17&amp;"!"&amp;$P$17&amp;ROW('使用量_1,2'!M126))</f>
        <v>0</v>
      </c>
      <c r="H126" s="1223" t="s">
        <v>2652</v>
      </c>
      <c r="I126" s="1224">
        <f>係数!G126</f>
        <v>3.6</v>
      </c>
      <c r="J126" s="1225">
        <f ca="1">G126*I126</f>
        <v>0</v>
      </c>
      <c r="K126" s="502">
        <f ca="1">INDIRECT($U$17&amp;"!"&amp;$P$17&amp;ROW('使用量_1,2'!M126))</f>
        <v>0</v>
      </c>
      <c r="L126" s="1223" t="str">
        <f>H126</f>
        <v>千kWh</v>
      </c>
      <c r="M126" s="1813">
        <f t="shared" ca="1" si="40"/>
        <v>0</v>
      </c>
      <c r="N126" s="501">
        <f t="shared" ca="1" si="41"/>
        <v>0</v>
      </c>
      <c r="O126" s="458">
        <f>係数!J126</f>
        <v>0</v>
      </c>
      <c r="P126" s="458">
        <f>係数!K126</f>
        <v>0</v>
      </c>
      <c r="Q126" s="458">
        <f>係数!L126</f>
        <v>0</v>
      </c>
      <c r="R126" s="458">
        <f>係数!M126</f>
        <v>0</v>
      </c>
      <c r="S126" s="469" t="s">
        <v>1976</v>
      </c>
      <c r="T126" s="1146">
        <f ca="1">IF($C126="","",($G126-K126)*O126*1000)</f>
        <v>0</v>
      </c>
      <c r="U126" s="1146">
        <f ca="1">IF($C126="","",($G126-K126)*P126*1000)</f>
        <v>0</v>
      </c>
      <c r="V126" s="1146">
        <f ca="1">IF($C126="","",($G126-K126)*Q126*1000)</f>
        <v>0</v>
      </c>
      <c r="W126" s="1146">
        <f ca="1">IF($C126="","",($G126-K126)*R126*1000)</f>
        <v>0</v>
      </c>
    </row>
    <row r="127" spans="2:23" ht="17.45" customHeight="1" outlineLevel="1">
      <c r="B127" s="2331"/>
      <c r="C127" s="2427" t="str">
        <f>'使用量_1,2'!C127&amp;""</f>
        <v>自己託送_非燃料由来の非化石電気</v>
      </c>
      <c r="D127" s="2428"/>
      <c r="E127" s="2428"/>
      <c r="F127" s="2429"/>
      <c r="G127" s="503">
        <f ca="1">INDIRECT($T$17&amp;"!"&amp;$P$17&amp;ROW('使用量_1,2'!M127))</f>
        <v>0</v>
      </c>
      <c r="H127" s="454" t="s">
        <v>2652</v>
      </c>
      <c r="I127" s="461">
        <f>係数!G127</f>
        <v>3.6</v>
      </c>
      <c r="J127" s="1225">
        <f t="shared" ref="J127:J130" ca="1" si="46">G127*I127</f>
        <v>0</v>
      </c>
      <c r="K127" s="502">
        <f ca="1">INDIRECT($U$17&amp;"!"&amp;$P$17&amp;ROW('使用量_1,2'!M127))</f>
        <v>0</v>
      </c>
      <c r="L127" s="454" t="str">
        <f t="shared" ref="L127:L130" si="47">H127</f>
        <v>千kWh</v>
      </c>
      <c r="M127" s="1813">
        <f t="shared" ca="1" si="40"/>
        <v>0</v>
      </c>
      <c r="N127" s="501">
        <f t="shared" ca="1" si="41"/>
        <v>0</v>
      </c>
      <c r="O127" s="458">
        <f>係数!J127</f>
        <v>0</v>
      </c>
      <c r="P127" s="458">
        <f>係数!K127</f>
        <v>0</v>
      </c>
      <c r="Q127" s="458">
        <f>係数!L127</f>
        <v>0</v>
      </c>
      <c r="R127" s="458">
        <f>係数!M127</f>
        <v>0</v>
      </c>
      <c r="S127" s="469" t="s">
        <v>1976</v>
      </c>
      <c r="T127" s="1146">
        <f t="shared" ref="T127:T130" ca="1" si="48">IF($C127="","",($G127-K127)*O127*1000)</f>
        <v>0</v>
      </c>
      <c r="U127" s="1146">
        <f t="shared" ref="U127:U130" ca="1" si="49">IF($C127="","",($G127-K127)*P127*1000)</f>
        <v>0</v>
      </c>
      <c r="V127" s="1146">
        <f t="shared" ref="V127:V130" ca="1" si="50">IF($C127="","",($G127-K127)*Q127*1000)</f>
        <v>0</v>
      </c>
      <c r="W127" s="1146">
        <f t="shared" ref="W127:W130" ca="1" si="51">IF($C127="","",($G127-K127)*R127*1000)</f>
        <v>0</v>
      </c>
    </row>
    <row r="128" spans="2:23" ht="17.45" customHeight="1" outlineLevel="1">
      <c r="B128" s="2331"/>
      <c r="C128" s="2427" t="str">
        <f>'使用量_1,2'!C128&amp;""</f>
        <v/>
      </c>
      <c r="D128" s="2428"/>
      <c r="E128" s="2428"/>
      <c r="F128" s="2429"/>
      <c r="G128" s="503">
        <f ca="1">INDIRECT($T$17&amp;"!"&amp;$P$17&amp;ROW('使用量_1,2'!M128))</f>
        <v>0</v>
      </c>
      <c r="H128" s="454" t="s">
        <v>2652</v>
      </c>
      <c r="I128" s="461">
        <f>係数!G128</f>
        <v>8.64</v>
      </c>
      <c r="J128" s="1225">
        <f t="shared" ca="1" si="46"/>
        <v>0</v>
      </c>
      <c r="K128" s="502">
        <f ca="1">INDIRECT($U$17&amp;"!"&amp;$P$17&amp;ROW('使用量_1,2'!M128))</f>
        <v>0</v>
      </c>
      <c r="L128" s="454" t="str">
        <f t="shared" si="47"/>
        <v>千kWh</v>
      </c>
      <c r="M128" s="1813">
        <f t="shared" ca="1" si="40"/>
        <v>0</v>
      </c>
      <c r="N128" s="501">
        <f t="shared" ca="1" si="41"/>
        <v>0</v>
      </c>
      <c r="O128" s="458">
        <f>係数!J128</f>
        <v>0</v>
      </c>
      <c r="P128" s="458">
        <f>係数!K128</f>
        <v>0</v>
      </c>
      <c r="Q128" s="458">
        <f>係数!L128</f>
        <v>0</v>
      </c>
      <c r="R128" s="458">
        <f>係数!M128</f>
        <v>0</v>
      </c>
      <c r="S128" s="469" t="s">
        <v>1976</v>
      </c>
      <c r="T128" s="1146" t="str">
        <f t="shared" si="48"/>
        <v/>
      </c>
      <c r="U128" s="1146" t="str">
        <f t="shared" si="49"/>
        <v/>
      </c>
      <c r="V128" s="1146" t="str">
        <f t="shared" si="50"/>
        <v/>
      </c>
      <c r="W128" s="1146" t="str">
        <f t="shared" si="51"/>
        <v/>
      </c>
    </row>
    <row r="129" spans="1:23" ht="17.45" customHeight="1" outlineLevel="1">
      <c r="B129" s="2331"/>
      <c r="C129" s="2427" t="str">
        <f>'使用量_1,2'!C129&amp;""</f>
        <v/>
      </c>
      <c r="D129" s="2428"/>
      <c r="E129" s="2428"/>
      <c r="F129" s="2429"/>
      <c r="G129" s="503">
        <f ca="1">INDIRECT($T$17&amp;"!"&amp;$P$17&amp;ROW('使用量_1,2'!M129))</f>
        <v>0</v>
      </c>
      <c r="H129" s="454" t="s">
        <v>2652</v>
      </c>
      <c r="I129" s="461">
        <f>係数!G129</f>
        <v>8.64</v>
      </c>
      <c r="J129" s="1225">
        <f t="shared" ca="1" si="46"/>
        <v>0</v>
      </c>
      <c r="K129" s="502">
        <f ca="1">INDIRECT($U$17&amp;"!"&amp;$P$17&amp;ROW('使用量_1,2'!M129))</f>
        <v>0</v>
      </c>
      <c r="L129" s="454" t="str">
        <f t="shared" si="47"/>
        <v>千kWh</v>
      </c>
      <c r="M129" s="1813">
        <f t="shared" ca="1" si="40"/>
        <v>0</v>
      </c>
      <c r="N129" s="501">
        <f t="shared" ca="1" si="41"/>
        <v>0</v>
      </c>
      <c r="O129" s="458">
        <f>係数!J129</f>
        <v>0</v>
      </c>
      <c r="P129" s="458">
        <f>係数!K129</f>
        <v>0</v>
      </c>
      <c r="Q129" s="458">
        <f>係数!L129</f>
        <v>0</v>
      </c>
      <c r="R129" s="458">
        <f>係数!M129</f>
        <v>0</v>
      </c>
      <c r="S129" s="469" t="s">
        <v>3641</v>
      </c>
      <c r="T129" s="1146" t="str">
        <f t="shared" si="48"/>
        <v/>
      </c>
      <c r="U129" s="1146" t="str">
        <f t="shared" si="49"/>
        <v/>
      </c>
      <c r="V129" s="1146" t="str">
        <f t="shared" si="50"/>
        <v/>
      </c>
      <c r="W129" s="1146" t="str">
        <f t="shared" si="51"/>
        <v/>
      </c>
    </row>
    <row r="130" spans="1:23" ht="17.45" customHeight="1" outlineLevel="1">
      <c r="B130" s="2331"/>
      <c r="C130" s="2427" t="str">
        <f>'使用量_1,2'!C130&amp;""</f>
        <v/>
      </c>
      <c r="D130" s="2428"/>
      <c r="E130" s="2428"/>
      <c r="F130" s="2429"/>
      <c r="G130" s="503">
        <f ca="1">INDIRECT($T$17&amp;"!"&amp;$P$17&amp;ROW('使用量_1,2'!M130))</f>
        <v>0</v>
      </c>
      <c r="H130" s="454" t="s">
        <v>2652</v>
      </c>
      <c r="I130" s="500">
        <f>係数!G130</f>
        <v>8.64</v>
      </c>
      <c r="J130" s="1225">
        <f t="shared" ca="1" si="46"/>
        <v>0</v>
      </c>
      <c r="K130" s="502">
        <f ca="1">INDIRECT($U$17&amp;"!"&amp;$P$17&amp;ROW('使用量_1,2'!M130))</f>
        <v>0</v>
      </c>
      <c r="L130" s="454" t="str">
        <f t="shared" si="47"/>
        <v>千kWh</v>
      </c>
      <c r="M130" s="1813">
        <f t="shared" ca="1" si="40"/>
        <v>0</v>
      </c>
      <c r="N130" s="501">
        <f t="shared" ca="1" si="41"/>
        <v>0</v>
      </c>
      <c r="O130" s="458">
        <f>係数!J130</f>
        <v>0</v>
      </c>
      <c r="P130" s="458">
        <f>係数!K130</f>
        <v>0</v>
      </c>
      <c r="Q130" s="458">
        <f>係数!L130</f>
        <v>0</v>
      </c>
      <c r="R130" s="458">
        <f>係数!M130</f>
        <v>0</v>
      </c>
      <c r="S130" s="469" t="s">
        <v>3641</v>
      </c>
      <c r="T130" s="1146" t="str">
        <f t="shared" si="48"/>
        <v/>
      </c>
      <c r="U130" s="1146" t="str">
        <f t="shared" si="49"/>
        <v/>
      </c>
      <c r="V130" s="1146" t="str">
        <f t="shared" si="50"/>
        <v/>
      </c>
      <c r="W130" s="1146" t="str">
        <f t="shared" si="51"/>
        <v/>
      </c>
    </row>
    <row r="131" spans="1:23" ht="17.45" customHeight="1">
      <c r="B131" s="2331"/>
      <c r="C131" s="2416" t="s">
        <v>1971</v>
      </c>
      <c r="D131" s="2416"/>
      <c r="E131" s="2416"/>
      <c r="F131" s="2416"/>
      <c r="G131" s="471">
        <f ca="1">SUM(G105:G130)</f>
        <v>0</v>
      </c>
      <c r="H131" s="472" t="s">
        <v>2652</v>
      </c>
      <c r="I131" s="473"/>
      <c r="J131" s="474">
        <f ca="1">SUM(J105:J130)</f>
        <v>0</v>
      </c>
      <c r="K131" s="1350"/>
      <c r="L131" s="475" t="s">
        <v>2653</v>
      </c>
      <c r="M131" s="476"/>
      <c r="N131" s="476"/>
      <c r="O131" s="476"/>
      <c r="P131" s="476"/>
      <c r="Q131" s="476"/>
      <c r="R131" s="476"/>
      <c r="S131" s="477"/>
      <c r="T131" s="478">
        <f ca="1">SUM(T105:T130)</f>
        <v>0</v>
      </c>
      <c r="U131" s="478">
        <f t="shared" ref="U131:W131" ca="1" si="52">SUM(U105:U130)</f>
        <v>0</v>
      </c>
      <c r="V131" s="478">
        <f t="shared" ca="1" si="52"/>
        <v>0</v>
      </c>
      <c r="W131" s="478">
        <f t="shared" ca="1" si="52"/>
        <v>0</v>
      </c>
    </row>
    <row r="132" spans="1:23" ht="17.45" customHeight="1">
      <c r="B132" s="1215"/>
      <c r="C132" s="1216" t="s">
        <v>3252</v>
      </c>
      <c r="D132" s="2421" t="str">
        <f>係数!D132&amp;""</f>
        <v>太陽光</v>
      </c>
      <c r="E132" s="2422"/>
      <c r="F132" s="2423"/>
      <c r="G132" s="502">
        <f ca="1">INDIRECT($T$17&amp;"!"&amp;$P$17&amp;ROW('使用量_1,2'!M132))</f>
        <v>0</v>
      </c>
      <c r="H132" s="454" t="str">
        <f>係数!I132</f>
        <v>千kWh</v>
      </c>
      <c r="I132" s="461">
        <f>係数!G132</f>
        <v>3.6</v>
      </c>
      <c r="J132" s="510">
        <f ca="1">G132*I132</f>
        <v>0</v>
      </c>
      <c r="K132" s="502">
        <f ca="1">INDIRECT($U$17&amp;"!"&amp;$P$17&amp;ROW('使用量_1,2'!M132))</f>
        <v>0</v>
      </c>
      <c r="L132" s="454" t="str">
        <f t="shared" ref="L132:L140" si="53">H132</f>
        <v>千kWh</v>
      </c>
      <c r="M132" s="1813">
        <f t="shared" ca="1" si="40"/>
        <v>0</v>
      </c>
      <c r="N132" s="501">
        <f t="shared" ca="1" si="41"/>
        <v>0</v>
      </c>
      <c r="O132" s="458">
        <f>係数!J132</f>
        <v>0</v>
      </c>
      <c r="P132" s="458">
        <f>係数!K132</f>
        <v>0</v>
      </c>
      <c r="Q132" s="458">
        <f>係数!L132</f>
        <v>0</v>
      </c>
      <c r="R132" s="458">
        <f>係数!M132</f>
        <v>0</v>
      </c>
      <c r="S132" s="469" t="s">
        <v>1976</v>
      </c>
      <c r="T132" s="1146">
        <f ca="1">IF($D132="","",($G132-K132)*O132*1000)</f>
        <v>0</v>
      </c>
      <c r="U132" s="1146">
        <f ca="1">IF($D132="","",($G132-K132)*P132*1000)</f>
        <v>0</v>
      </c>
      <c r="V132" s="1146">
        <f t="shared" ref="V132:V140" ca="1" si="54">IF($D132="","",($G132-K132)*Q132*1000)</f>
        <v>0</v>
      </c>
      <c r="W132" s="1146">
        <f ca="1">IF($D132="","",($G132-K132)*R132*1000)</f>
        <v>0</v>
      </c>
    </row>
    <row r="133" spans="1:23" ht="17.45" customHeight="1">
      <c r="B133" s="1215"/>
      <c r="C133" s="1217"/>
      <c r="D133" s="2421" t="str">
        <f>係数!D133&amp;""</f>
        <v>風力</v>
      </c>
      <c r="E133" s="2422"/>
      <c r="F133" s="2423"/>
      <c r="G133" s="502">
        <f ca="1">INDIRECT($T$17&amp;"!"&amp;$P$17&amp;ROW('使用量_1,2'!M133))</f>
        <v>0</v>
      </c>
      <c r="H133" s="454" t="str">
        <f>係数!I133</f>
        <v>千kWh</v>
      </c>
      <c r="I133" s="461">
        <f>係数!G133</f>
        <v>3.6</v>
      </c>
      <c r="J133" s="510">
        <f t="shared" ref="J133:J140" ca="1" si="55">G133*I133</f>
        <v>0</v>
      </c>
      <c r="K133" s="502">
        <f ca="1">INDIRECT($U$17&amp;"!"&amp;$P$17&amp;ROW('使用量_1,2'!M133))</f>
        <v>0</v>
      </c>
      <c r="L133" s="454" t="str">
        <f t="shared" si="53"/>
        <v>千kWh</v>
      </c>
      <c r="M133" s="1813">
        <f t="shared" ca="1" si="40"/>
        <v>0</v>
      </c>
      <c r="N133" s="501">
        <f t="shared" ca="1" si="41"/>
        <v>0</v>
      </c>
      <c r="O133" s="458">
        <f>係数!J133</f>
        <v>0</v>
      </c>
      <c r="P133" s="458">
        <f>係数!K133</f>
        <v>0</v>
      </c>
      <c r="Q133" s="458">
        <f>係数!L133</f>
        <v>0</v>
      </c>
      <c r="R133" s="458">
        <f>係数!M133</f>
        <v>0</v>
      </c>
      <c r="S133" s="469" t="s">
        <v>3641</v>
      </c>
      <c r="T133" s="1146">
        <f t="shared" ref="T133:T140" ca="1" si="56">IF($D133="","",($G133-K133)*O133*1000)</f>
        <v>0</v>
      </c>
      <c r="U133" s="1146">
        <f t="shared" ref="U133:U140" ca="1" si="57">IF($D133="","",($G133-K133)*P133*1000)</f>
        <v>0</v>
      </c>
      <c r="V133" s="1146">
        <f t="shared" ca="1" si="54"/>
        <v>0</v>
      </c>
      <c r="W133" s="1146">
        <f t="shared" ref="W133:W140" ca="1" si="58">IF($D133="","",($G133-K133)*R133*1000)</f>
        <v>0</v>
      </c>
    </row>
    <row r="134" spans="1:23" ht="17.45" customHeight="1">
      <c r="B134" s="1215"/>
      <c r="C134" s="1218"/>
      <c r="D134" s="2421" t="str">
        <f>係数!D134&amp;""</f>
        <v>地熱</v>
      </c>
      <c r="E134" s="2422"/>
      <c r="F134" s="2423"/>
      <c r="G134" s="502">
        <f ca="1">INDIRECT($T$17&amp;"!"&amp;$P$17&amp;ROW('使用量_1,2'!M134))</f>
        <v>0</v>
      </c>
      <c r="H134" s="454" t="str">
        <f>係数!I134</f>
        <v>千kWh</v>
      </c>
      <c r="I134" s="461">
        <f>係数!G134</f>
        <v>3.6</v>
      </c>
      <c r="J134" s="510">
        <f t="shared" ca="1" si="55"/>
        <v>0</v>
      </c>
      <c r="K134" s="502">
        <f ca="1">INDIRECT($U$17&amp;"!"&amp;$P$17&amp;ROW('使用量_1,2'!M134))</f>
        <v>0</v>
      </c>
      <c r="L134" s="454" t="str">
        <f t="shared" si="53"/>
        <v>千kWh</v>
      </c>
      <c r="M134" s="1813">
        <f t="shared" ca="1" si="40"/>
        <v>0</v>
      </c>
      <c r="N134" s="501">
        <f t="shared" ca="1" si="41"/>
        <v>0</v>
      </c>
      <c r="O134" s="458">
        <f>係数!J134</f>
        <v>0</v>
      </c>
      <c r="P134" s="458">
        <f>係数!K134</f>
        <v>0</v>
      </c>
      <c r="Q134" s="458">
        <f>係数!L134</f>
        <v>0</v>
      </c>
      <c r="R134" s="458">
        <f>係数!M134</f>
        <v>0</v>
      </c>
      <c r="S134" s="469" t="s">
        <v>3641</v>
      </c>
      <c r="T134" s="1146">
        <f t="shared" ca="1" si="56"/>
        <v>0</v>
      </c>
      <c r="U134" s="1146">
        <f t="shared" ca="1" si="57"/>
        <v>0</v>
      </c>
      <c r="V134" s="1146">
        <f t="shared" ca="1" si="54"/>
        <v>0</v>
      </c>
      <c r="W134" s="1146">
        <f t="shared" ca="1" si="58"/>
        <v>0</v>
      </c>
    </row>
    <row r="135" spans="1:23" ht="17.45" customHeight="1">
      <c r="B135" s="1215"/>
      <c r="C135" s="1218"/>
      <c r="D135" s="2421" t="str">
        <f>係数!D135&amp;""</f>
        <v>水力</v>
      </c>
      <c r="E135" s="2422"/>
      <c r="F135" s="2423"/>
      <c r="G135" s="502">
        <f ca="1">INDIRECT($T$17&amp;"!"&amp;$P$17&amp;ROW('使用量_1,2'!M135))</f>
        <v>0</v>
      </c>
      <c r="H135" s="454" t="str">
        <f>係数!I135</f>
        <v>千kWh</v>
      </c>
      <c r="I135" s="461">
        <f>係数!G135</f>
        <v>3.6</v>
      </c>
      <c r="J135" s="510">
        <f t="shared" ca="1" si="55"/>
        <v>0</v>
      </c>
      <c r="K135" s="502">
        <f ca="1">INDIRECT($U$17&amp;"!"&amp;$P$17&amp;ROW('使用量_1,2'!M135))</f>
        <v>0</v>
      </c>
      <c r="L135" s="454" t="str">
        <f t="shared" si="53"/>
        <v>千kWh</v>
      </c>
      <c r="M135" s="1813">
        <f t="shared" ca="1" si="40"/>
        <v>0</v>
      </c>
      <c r="N135" s="501">
        <f t="shared" ca="1" si="41"/>
        <v>0</v>
      </c>
      <c r="O135" s="458">
        <f>係数!J135</f>
        <v>0</v>
      </c>
      <c r="P135" s="458">
        <f>係数!K135</f>
        <v>0</v>
      </c>
      <c r="Q135" s="458">
        <f>係数!L135</f>
        <v>0</v>
      </c>
      <c r="R135" s="458">
        <f>係数!M135</f>
        <v>0</v>
      </c>
      <c r="S135" s="469" t="s">
        <v>3641</v>
      </c>
      <c r="T135" s="1146">
        <f t="shared" ca="1" si="56"/>
        <v>0</v>
      </c>
      <c r="U135" s="1146">
        <f t="shared" ca="1" si="57"/>
        <v>0</v>
      </c>
      <c r="V135" s="1146">
        <f t="shared" ca="1" si="54"/>
        <v>0</v>
      </c>
      <c r="W135" s="1146">
        <f t="shared" ca="1" si="58"/>
        <v>0</v>
      </c>
    </row>
    <row r="136" spans="1:23" ht="17.45" customHeight="1">
      <c r="B136" s="1215"/>
      <c r="C136" s="1218"/>
      <c r="D136" s="2421" t="str">
        <f>係数!D136&amp;""</f>
        <v>その他非燃料由来の非化石</v>
      </c>
      <c r="E136" s="2422"/>
      <c r="F136" s="2423"/>
      <c r="G136" s="502">
        <f ca="1">INDIRECT($T$17&amp;"!"&amp;$P$17&amp;ROW('使用量_1,2'!M136))</f>
        <v>0</v>
      </c>
      <c r="H136" s="454" t="str">
        <f>係数!I136</f>
        <v>千kWh</v>
      </c>
      <c r="I136" s="500">
        <f>係数!G136</f>
        <v>3.6</v>
      </c>
      <c r="J136" s="510">
        <f t="shared" ca="1" si="55"/>
        <v>0</v>
      </c>
      <c r="K136" s="502">
        <f ca="1">INDIRECT($U$17&amp;"!"&amp;$P$17&amp;ROW('使用量_1,2'!M136))</f>
        <v>0</v>
      </c>
      <c r="L136" s="454" t="str">
        <f t="shared" si="53"/>
        <v>千kWh</v>
      </c>
      <c r="M136" s="1813">
        <f t="shared" ca="1" si="40"/>
        <v>0</v>
      </c>
      <c r="N136" s="501">
        <f t="shared" ca="1" si="41"/>
        <v>0</v>
      </c>
      <c r="O136" s="458">
        <f>係数!J136</f>
        <v>0</v>
      </c>
      <c r="P136" s="458">
        <f>係数!K136</f>
        <v>0</v>
      </c>
      <c r="Q136" s="458">
        <f>係数!L136</f>
        <v>0</v>
      </c>
      <c r="R136" s="458">
        <f>係数!M136</f>
        <v>0</v>
      </c>
      <c r="S136" s="469" t="s">
        <v>3641</v>
      </c>
      <c r="T136" s="1146">
        <f t="shared" ca="1" si="56"/>
        <v>0</v>
      </c>
      <c r="U136" s="1146">
        <f t="shared" ca="1" si="57"/>
        <v>0</v>
      </c>
      <c r="V136" s="1146">
        <f t="shared" ca="1" si="54"/>
        <v>0</v>
      </c>
      <c r="W136" s="1146">
        <f t="shared" ca="1" si="58"/>
        <v>0</v>
      </c>
    </row>
    <row r="137" spans="1:23" ht="17.45" customHeight="1">
      <c r="B137" s="1215"/>
      <c r="C137" s="1218"/>
      <c r="D137" s="2421" t="str">
        <f>係数!D137&amp;""</f>
        <v>その他の燃料(化石)</v>
      </c>
      <c r="E137" s="2422"/>
      <c r="F137" s="2423"/>
      <c r="G137" s="502">
        <f ca="1">INDIRECT($T$17&amp;"!"&amp;$P$17&amp;ROW('使用量_1,2'!M137))</f>
        <v>0</v>
      </c>
      <c r="H137" s="454" t="str">
        <f>係数!I137</f>
        <v>千kWh</v>
      </c>
      <c r="I137" s="461">
        <f>係数!G137</f>
        <v>8.64</v>
      </c>
      <c r="J137" s="510">
        <f t="shared" ca="1" si="55"/>
        <v>0</v>
      </c>
      <c r="K137" s="502">
        <f ca="1">INDIRECT($U$17&amp;"!"&amp;$P$17&amp;ROW('使用量_1,2'!M137))</f>
        <v>0</v>
      </c>
      <c r="L137" s="454" t="str">
        <f t="shared" si="53"/>
        <v>千kWh</v>
      </c>
      <c r="M137" s="1813">
        <f t="shared" ca="1" si="40"/>
        <v>0</v>
      </c>
      <c r="N137" s="501">
        <f t="shared" ca="1" si="41"/>
        <v>0</v>
      </c>
      <c r="O137" s="458">
        <f>係数!J137</f>
        <v>0</v>
      </c>
      <c r="P137" s="458">
        <f>係数!K137</f>
        <v>0</v>
      </c>
      <c r="Q137" s="458">
        <f>係数!L137</f>
        <v>0</v>
      </c>
      <c r="R137" s="458">
        <f>係数!M137</f>
        <v>0</v>
      </c>
      <c r="S137" s="469" t="s">
        <v>3641</v>
      </c>
      <c r="T137" s="1146">
        <f t="shared" ca="1" si="56"/>
        <v>0</v>
      </c>
      <c r="U137" s="1146">
        <f t="shared" ca="1" si="57"/>
        <v>0</v>
      </c>
      <c r="V137" s="1146">
        <f t="shared" ca="1" si="54"/>
        <v>0</v>
      </c>
      <c r="W137" s="1146">
        <f t="shared" ca="1" si="58"/>
        <v>0</v>
      </c>
    </row>
    <row r="138" spans="1:23" ht="17.45" customHeight="1">
      <c r="B138" s="1215"/>
      <c r="C138" s="1218"/>
      <c r="D138" s="2421" t="str">
        <f>係数!D138&amp;""</f>
        <v>その他の燃料(非化石)</v>
      </c>
      <c r="E138" s="2422"/>
      <c r="F138" s="2423"/>
      <c r="G138" s="502">
        <f ca="1">INDIRECT($T$17&amp;"!"&amp;$P$17&amp;ROW('使用量_1,2'!M138))</f>
        <v>0</v>
      </c>
      <c r="H138" s="454" t="str">
        <f>係数!I138</f>
        <v>千kWh</v>
      </c>
      <c r="I138" s="461">
        <f>係数!G138</f>
        <v>8.64</v>
      </c>
      <c r="J138" s="510">
        <f t="shared" ca="1" si="55"/>
        <v>0</v>
      </c>
      <c r="K138" s="502">
        <f ca="1">INDIRECT($U$17&amp;"!"&amp;$P$17&amp;ROW('使用量_1,2'!M138))</f>
        <v>0</v>
      </c>
      <c r="L138" s="454" t="str">
        <f t="shared" si="53"/>
        <v>千kWh</v>
      </c>
      <c r="M138" s="1813">
        <f t="shared" ca="1" si="40"/>
        <v>0</v>
      </c>
      <c r="N138" s="501">
        <f t="shared" ca="1" si="41"/>
        <v>0</v>
      </c>
      <c r="O138" s="458">
        <f>係数!J138</f>
        <v>0</v>
      </c>
      <c r="P138" s="458">
        <f>係数!K138</f>
        <v>0</v>
      </c>
      <c r="Q138" s="458">
        <f>係数!L138</f>
        <v>0</v>
      </c>
      <c r="R138" s="458">
        <f>係数!M138</f>
        <v>0</v>
      </c>
      <c r="S138" s="469" t="s">
        <v>3641</v>
      </c>
      <c r="T138" s="1146">
        <f t="shared" ca="1" si="56"/>
        <v>0</v>
      </c>
      <c r="U138" s="1146">
        <f t="shared" ca="1" si="57"/>
        <v>0</v>
      </c>
      <c r="V138" s="1146">
        <f t="shared" ca="1" si="54"/>
        <v>0</v>
      </c>
      <c r="W138" s="1146">
        <f t="shared" ca="1" si="58"/>
        <v>0</v>
      </c>
    </row>
    <row r="139" spans="1:23" ht="17.45" customHeight="1">
      <c r="B139" s="1215"/>
      <c r="C139" s="1218"/>
      <c r="D139" s="2421" t="str">
        <f>係数!D139&amp;""</f>
        <v>その他の熱(化石)</v>
      </c>
      <c r="E139" s="2422"/>
      <c r="F139" s="2423"/>
      <c r="G139" s="502">
        <f ca="1">INDIRECT($T$17&amp;"!"&amp;$P$17&amp;ROW('使用量_1,2'!M139))</f>
        <v>0</v>
      </c>
      <c r="H139" s="454" t="str">
        <f>係数!I139</f>
        <v>千kWh</v>
      </c>
      <c r="I139" s="461">
        <f>係数!G139</f>
        <v>8.64</v>
      </c>
      <c r="J139" s="510">
        <f t="shared" ca="1" si="55"/>
        <v>0</v>
      </c>
      <c r="K139" s="502">
        <f ca="1">INDIRECT($U$17&amp;"!"&amp;$P$17&amp;ROW('使用量_1,2'!M139))</f>
        <v>0</v>
      </c>
      <c r="L139" s="454" t="str">
        <f t="shared" si="53"/>
        <v>千kWh</v>
      </c>
      <c r="M139" s="1813">
        <f t="shared" ca="1" si="40"/>
        <v>0</v>
      </c>
      <c r="N139" s="501">
        <f t="shared" ca="1" si="41"/>
        <v>0</v>
      </c>
      <c r="O139" s="458">
        <f>係数!J139</f>
        <v>0</v>
      </c>
      <c r="P139" s="458">
        <f>係数!K139</f>
        <v>0</v>
      </c>
      <c r="Q139" s="458">
        <f>係数!L139</f>
        <v>0</v>
      </c>
      <c r="R139" s="458">
        <f>係数!M139</f>
        <v>0</v>
      </c>
      <c r="S139" s="469" t="s">
        <v>3641</v>
      </c>
      <c r="T139" s="1146">
        <f t="shared" ca="1" si="56"/>
        <v>0</v>
      </c>
      <c r="U139" s="1146">
        <f t="shared" ca="1" si="57"/>
        <v>0</v>
      </c>
      <c r="V139" s="1146">
        <f t="shared" ca="1" si="54"/>
        <v>0</v>
      </c>
      <c r="W139" s="1146">
        <f t="shared" ca="1" si="58"/>
        <v>0</v>
      </c>
    </row>
    <row r="140" spans="1:23" ht="17.45" customHeight="1">
      <c r="B140" s="1215"/>
      <c r="C140" s="1219"/>
      <c r="D140" s="2421" t="str">
        <f>係数!D140&amp;""</f>
        <v>その他の熱(非化石)</v>
      </c>
      <c r="E140" s="2422"/>
      <c r="F140" s="2423"/>
      <c r="G140" s="502">
        <f ca="1">INDIRECT($T$17&amp;"!"&amp;$P$17&amp;ROW('使用量_1,2'!M140))</f>
        <v>0</v>
      </c>
      <c r="H140" s="454" t="str">
        <f>係数!I140</f>
        <v>千kWh</v>
      </c>
      <c r="I140" s="461">
        <f>係数!G140</f>
        <v>8.64</v>
      </c>
      <c r="J140" s="510">
        <f t="shared" ca="1" si="55"/>
        <v>0</v>
      </c>
      <c r="K140" s="502">
        <f ca="1">INDIRECT($U$17&amp;"!"&amp;$P$17&amp;ROW('使用量_1,2'!M140))</f>
        <v>0</v>
      </c>
      <c r="L140" s="454" t="str">
        <f t="shared" si="53"/>
        <v>千kWh</v>
      </c>
      <c r="M140" s="1813">
        <f t="shared" ca="1" si="40"/>
        <v>0</v>
      </c>
      <c r="N140" s="501">
        <f t="shared" ca="1" si="41"/>
        <v>0</v>
      </c>
      <c r="O140" s="458">
        <f>係数!J140</f>
        <v>0</v>
      </c>
      <c r="P140" s="458">
        <f>係数!K140</f>
        <v>0</v>
      </c>
      <c r="Q140" s="458">
        <f>係数!L140</f>
        <v>0</v>
      </c>
      <c r="R140" s="458">
        <f>係数!M140</f>
        <v>0</v>
      </c>
      <c r="S140" s="469" t="s">
        <v>3641</v>
      </c>
      <c r="T140" s="1146">
        <f t="shared" ca="1" si="56"/>
        <v>0</v>
      </c>
      <c r="U140" s="1146">
        <f t="shared" ca="1" si="57"/>
        <v>0</v>
      </c>
      <c r="V140" s="1146">
        <f t="shared" ca="1" si="54"/>
        <v>0</v>
      </c>
      <c r="W140" s="1146">
        <f t="shared" ca="1" si="58"/>
        <v>0</v>
      </c>
    </row>
    <row r="141" spans="1:23" ht="17.45" customHeight="1" thickBot="1">
      <c r="B141" s="1215"/>
      <c r="C141" s="2416" t="s">
        <v>1971</v>
      </c>
      <c r="D141" s="2416"/>
      <c r="E141" s="2416"/>
      <c r="F141" s="2416"/>
      <c r="G141" s="471">
        <f ca="1">SUM(G132:G136)</f>
        <v>0</v>
      </c>
      <c r="H141" s="472" t="s">
        <v>2652</v>
      </c>
      <c r="I141" s="473"/>
      <c r="J141" s="471">
        <f ca="1">SUM(J132:J136)</f>
        <v>0</v>
      </c>
      <c r="K141" s="1815"/>
      <c r="L141" s="475" t="s">
        <v>2653</v>
      </c>
      <c r="M141" s="1814"/>
      <c r="N141" s="476"/>
      <c r="O141" s="476"/>
      <c r="P141" s="476"/>
      <c r="Q141" s="476"/>
      <c r="R141" s="476"/>
      <c r="S141" s="477"/>
      <c r="T141" s="468">
        <f ca="1">SUM(T132:T136)</f>
        <v>0</v>
      </c>
      <c r="U141" s="468">
        <f ca="1">SUM(U132:U136)</f>
        <v>0</v>
      </c>
      <c r="V141" s="468">
        <f ca="1">SUM(V132:V136)</f>
        <v>0</v>
      </c>
      <c r="W141" s="468">
        <f ca="1">SUM(W132:W136)</f>
        <v>0</v>
      </c>
    </row>
    <row r="142" spans="1:23" ht="17.45" customHeight="1" thickTop="1">
      <c r="B142" s="2424" t="s">
        <v>2654</v>
      </c>
      <c r="C142" s="2425"/>
      <c r="D142" s="2425"/>
      <c r="E142" s="2425"/>
      <c r="F142" s="2426"/>
      <c r="G142" s="479"/>
      <c r="H142" s="480"/>
      <c r="I142" s="481"/>
      <c r="J142" s="482">
        <f ca="1">ROUND(J66+J86+J103+J131+J141,0)</f>
        <v>0</v>
      </c>
      <c r="K142" s="483"/>
      <c r="L142" s="484"/>
      <c r="M142" s="485"/>
      <c r="N142" s="483"/>
      <c r="O142" s="483"/>
      <c r="P142" s="1226"/>
      <c r="Q142" s="1226"/>
      <c r="R142" s="1226"/>
      <c r="S142" s="484"/>
      <c r="T142" s="482">
        <f ca="1">T66+T86+T103+T131+T141</f>
        <v>0</v>
      </c>
      <c r="U142" s="482">
        <f t="shared" ref="U142:W142" ca="1" si="59">U66+U86+U103+U131+U141</f>
        <v>0</v>
      </c>
      <c r="V142" s="482">
        <f t="shared" ca="1" si="59"/>
        <v>0</v>
      </c>
      <c r="W142" s="482">
        <f t="shared" ca="1" si="59"/>
        <v>0</v>
      </c>
    </row>
    <row r="143" spans="1:23" ht="13.5" customHeight="1">
      <c r="B143" s="1227"/>
      <c r="C143" s="1227"/>
      <c r="D143" s="1227"/>
      <c r="E143" s="1227"/>
      <c r="F143" s="1227"/>
      <c r="G143" s="1227"/>
      <c r="H143" s="1227"/>
      <c r="I143" s="1227"/>
      <c r="J143" s="1227"/>
      <c r="K143" s="1227"/>
      <c r="L143" s="1227"/>
      <c r="M143" s="1227"/>
      <c r="N143" s="1227"/>
      <c r="O143" s="1227"/>
      <c r="P143" s="1227"/>
      <c r="Q143" s="1227"/>
      <c r="R143" s="1227"/>
      <c r="S143" s="1227"/>
      <c r="T143" s="1227"/>
      <c r="U143" s="1227"/>
      <c r="V143" s="1130"/>
      <c r="W143" s="1130"/>
    </row>
    <row r="144" spans="1:23">
      <c r="A144" s="1230"/>
      <c r="B144" s="1227"/>
      <c r="C144" s="1227"/>
      <c r="D144" s="1227"/>
      <c r="E144" s="1227"/>
      <c r="F144" s="1227"/>
      <c r="G144" s="1227"/>
      <c r="H144" s="1227"/>
      <c r="I144" s="1227"/>
      <c r="J144" s="1227"/>
      <c r="K144" s="1227"/>
      <c r="L144" s="1227"/>
      <c r="M144" s="1227"/>
      <c r="N144" s="1227"/>
      <c r="O144" s="1227"/>
      <c r="P144" s="1227"/>
      <c r="Q144" s="1227"/>
      <c r="R144" s="1227"/>
      <c r="S144" s="1227"/>
      <c r="T144" s="1227"/>
      <c r="U144" s="1227"/>
      <c r="V144" s="1130"/>
      <c r="W144" s="1130"/>
    </row>
    <row r="145" spans="1:23" ht="14.25">
      <c r="A145" s="1230"/>
      <c r="B145" s="450"/>
      <c r="C145" s="486"/>
      <c r="D145" s="486"/>
      <c r="E145" s="486"/>
      <c r="F145" s="487"/>
      <c r="G145" s="486"/>
      <c r="H145" s="488"/>
      <c r="I145" s="488"/>
      <c r="J145" s="489"/>
      <c r="K145" s="490"/>
      <c r="L145" s="491"/>
      <c r="M145" s="490"/>
      <c r="N145" s="486"/>
      <c r="O145" s="486"/>
      <c r="P145" s="486"/>
      <c r="Q145" s="486"/>
      <c r="R145" s="486"/>
      <c r="S145" s="491"/>
      <c r="T145" s="492"/>
    </row>
    <row r="146" spans="1:23">
      <c r="A146" s="1230"/>
    </row>
    <row r="147" spans="1:23">
      <c r="A147" s="1230"/>
    </row>
    <row r="148" spans="1:23">
      <c r="A148" s="1230"/>
    </row>
    <row r="149" spans="1:23">
      <c r="A149" s="1230"/>
    </row>
    <row r="150" spans="1:23">
      <c r="A150" s="1230"/>
    </row>
    <row r="151" spans="1:23">
      <c r="A151" s="1230"/>
    </row>
    <row r="152" spans="1:23" ht="18.75" customHeight="1">
      <c r="A152" s="1230"/>
      <c r="B152" s="2371" t="s">
        <v>177</v>
      </c>
      <c r="C152" s="2372"/>
      <c r="D152" s="2372"/>
      <c r="E152" s="2372"/>
      <c r="F152" s="2373"/>
      <c r="G152" s="2392" t="s">
        <v>2644</v>
      </c>
      <c r="H152" s="2393"/>
      <c r="I152" s="2393"/>
      <c r="J152" s="2394"/>
      <c r="O152" s="2402" t="s">
        <v>2645</v>
      </c>
      <c r="P152" s="2403"/>
      <c r="Q152" s="2403"/>
      <c r="R152" s="2403"/>
      <c r="S152" s="2403"/>
      <c r="T152" s="2403"/>
      <c r="U152" s="2403"/>
      <c r="V152" s="2404"/>
      <c r="W152" s="2405"/>
    </row>
    <row r="153" spans="1:23" ht="18.75" customHeight="1">
      <c r="A153" s="1230"/>
      <c r="B153" s="2374"/>
      <c r="C153" s="2375"/>
      <c r="D153" s="2375"/>
      <c r="E153" s="2375"/>
      <c r="F153" s="2376"/>
      <c r="G153" s="2366" t="s">
        <v>2646</v>
      </c>
      <c r="H153" s="2389" t="s">
        <v>185</v>
      </c>
      <c r="I153" s="2390" t="s">
        <v>1939</v>
      </c>
      <c r="J153" s="2366" t="s">
        <v>2647</v>
      </c>
      <c r="O153" s="2399" t="s">
        <v>1940</v>
      </c>
      <c r="P153" s="2400"/>
      <c r="Q153" s="2208"/>
      <c r="R153" s="2209"/>
      <c r="S153" s="2368" t="s">
        <v>185</v>
      </c>
      <c r="T153" s="2395" t="s">
        <v>2650</v>
      </c>
      <c r="U153" s="2396"/>
      <c r="V153" s="2397"/>
      <c r="W153" s="2398"/>
    </row>
    <row r="154" spans="1:23" ht="18.75" customHeight="1">
      <c r="B154" s="2377"/>
      <c r="C154" s="2378"/>
      <c r="D154" s="2378"/>
      <c r="E154" s="2378"/>
      <c r="F154" s="2379"/>
      <c r="G154" s="2367"/>
      <c r="H154" s="2368"/>
      <c r="I154" s="2391"/>
      <c r="J154" s="2367"/>
      <c r="O154" s="452" t="s">
        <v>1941</v>
      </c>
      <c r="P154" s="453" t="s">
        <v>1942</v>
      </c>
      <c r="Q154" s="453" t="s">
        <v>3716</v>
      </c>
      <c r="R154" s="453" t="s">
        <v>3713</v>
      </c>
      <c r="S154" s="2369"/>
      <c r="T154" s="452" t="s">
        <v>1941</v>
      </c>
      <c r="U154" s="452" t="s">
        <v>1942</v>
      </c>
      <c r="V154" s="452" t="s">
        <v>3716</v>
      </c>
      <c r="W154" s="452" t="s">
        <v>3717</v>
      </c>
    </row>
    <row r="155" spans="1:23" ht="17.25" customHeight="1">
      <c r="B155" s="2341" t="str">
        <f>係数!B155</f>
        <v>販売した副生エネルギー1</v>
      </c>
      <c r="C155" s="1983"/>
      <c r="D155" s="2341" t="str">
        <f>係数!D155</f>
        <v/>
      </c>
      <c r="E155" s="1982"/>
      <c r="F155" s="1983"/>
      <c r="G155" s="1231">
        <f ca="1">INDIRECT($T$17&amp;"!"&amp;$P$17&amp;ROW('使用量_1,2'!M158))</f>
        <v>0</v>
      </c>
      <c r="H155" s="454" t="str">
        <f>係数!I155</f>
        <v/>
      </c>
      <c r="I155" s="461" t="str">
        <f>係数!G155</f>
        <v/>
      </c>
      <c r="J155" s="510">
        <f ca="1">IFERROR(G155*I155,0)</f>
        <v>0</v>
      </c>
      <c r="O155" s="1243" t="str">
        <f>係数!O155</f>
        <v/>
      </c>
      <c r="P155" s="1243" t="str">
        <f>係数!P155</f>
        <v/>
      </c>
      <c r="Q155" s="1243" t="str">
        <f>係数!Q155</f>
        <v/>
      </c>
      <c r="R155" s="1243" t="str">
        <f>係数!R155</f>
        <v/>
      </c>
      <c r="S155" s="510" t="str">
        <f>係数!S155</f>
        <v/>
      </c>
      <c r="T155" s="1146">
        <f ca="1">IFERROR($G155*O155,0)</f>
        <v>0</v>
      </c>
      <c r="U155" s="1146">
        <f ca="1">IFERROR($G155*P155,0)</f>
        <v>0</v>
      </c>
      <c r="V155" s="1146">
        <f ca="1">IFERROR($G155*Q155,0)</f>
        <v>0</v>
      </c>
      <c r="W155" s="1146">
        <f ca="1">IFERROR($G155*R155,0)</f>
        <v>0</v>
      </c>
    </row>
    <row r="156" spans="1:23" ht="17.25" customHeight="1">
      <c r="B156" s="2341" t="str">
        <f>係数!B156</f>
        <v>販売した副生エネルギー2</v>
      </c>
      <c r="C156" s="1983"/>
      <c r="D156" s="2341" t="str">
        <f>係数!D156</f>
        <v/>
      </c>
      <c r="E156" s="1982"/>
      <c r="F156" s="1983"/>
      <c r="G156" s="1231">
        <f ca="1">INDIRECT($T$17&amp;"!"&amp;$P$17&amp;ROW('使用量_1,2'!M159))</f>
        <v>0</v>
      </c>
      <c r="H156" s="454" t="str">
        <f>係数!I156</f>
        <v/>
      </c>
      <c r="I156" s="461" t="str">
        <f>係数!G156</f>
        <v/>
      </c>
      <c r="J156" s="510">
        <f t="shared" ref="J156:J157" ca="1" si="60">IFERROR(G156*I156,0)</f>
        <v>0</v>
      </c>
      <c r="O156" s="1243" t="str">
        <f>係数!O156</f>
        <v/>
      </c>
      <c r="P156" s="1243" t="str">
        <f>係数!P156</f>
        <v/>
      </c>
      <c r="Q156" s="1243" t="str">
        <f>係数!Q156</f>
        <v/>
      </c>
      <c r="R156" s="1243" t="str">
        <f>係数!R156</f>
        <v/>
      </c>
      <c r="S156" s="510" t="str">
        <f>係数!S156</f>
        <v/>
      </c>
      <c r="T156" s="1146">
        <f t="shared" ref="T156:T157" ca="1" si="61">IFERROR($G156*O156,0)</f>
        <v>0</v>
      </c>
      <c r="U156" s="1146">
        <f t="shared" ref="U156:W157" ca="1" si="62">IFERROR($G156*P156,0)</f>
        <v>0</v>
      </c>
      <c r="V156" s="1146">
        <f t="shared" ca="1" si="62"/>
        <v>0</v>
      </c>
      <c r="W156" s="1146">
        <f t="shared" ca="1" si="62"/>
        <v>0</v>
      </c>
    </row>
    <row r="157" spans="1:23" ht="17.25" customHeight="1">
      <c r="B157" s="2341" t="str">
        <f>係数!B157</f>
        <v>販売した副生エネルギー3</v>
      </c>
      <c r="C157" s="1983"/>
      <c r="D157" s="2341" t="str">
        <f>係数!D157</f>
        <v/>
      </c>
      <c r="E157" s="1982"/>
      <c r="F157" s="1983"/>
      <c r="G157" s="1231">
        <f ca="1">INDIRECT($T$17&amp;"!"&amp;$P$17&amp;ROW('使用量_1,2'!M160))</f>
        <v>0</v>
      </c>
      <c r="H157" s="454" t="str">
        <f>係数!I157</f>
        <v/>
      </c>
      <c r="I157" s="461" t="str">
        <f>係数!G157</f>
        <v/>
      </c>
      <c r="J157" s="510">
        <f t="shared" ca="1" si="60"/>
        <v>0</v>
      </c>
      <c r="O157" s="1243" t="str">
        <f>係数!O157</f>
        <v/>
      </c>
      <c r="P157" s="1243" t="str">
        <f>係数!P157</f>
        <v/>
      </c>
      <c r="Q157" s="1243" t="str">
        <f>係数!Q157</f>
        <v/>
      </c>
      <c r="R157" s="1243" t="str">
        <f>係数!R157</f>
        <v/>
      </c>
      <c r="S157" s="510" t="str">
        <f>係数!S157</f>
        <v/>
      </c>
      <c r="T157" s="1146">
        <f t="shared" ca="1" si="61"/>
        <v>0</v>
      </c>
      <c r="U157" s="1146">
        <f t="shared" ca="1" si="62"/>
        <v>0</v>
      </c>
      <c r="V157" s="1146">
        <f t="shared" ca="1" si="62"/>
        <v>0</v>
      </c>
      <c r="W157" s="1146">
        <f t="shared" ca="1" si="62"/>
        <v>0</v>
      </c>
    </row>
    <row r="158" spans="1:23" ht="17.25" customHeight="1">
      <c r="B158" s="2341" t="str">
        <f>係数!B158</f>
        <v>購入した未利用熱</v>
      </c>
      <c r="C158" s="1982"/>
      <c r="D158" s="1982"/>
      <c r="E158" s="1982"/>
      <c r="F158" s="1983"/>
      <c r="G158" s="1231">
        <f ca="1">INDIRECT($T$17&amp;"!"&amp;$P$17&amp;ROW('使用量_1,2'!M161))</f>
        <v>0</v>
      </c>
      <c r="H158" s="454" t="str">
        <f>係数!I158</f>
        <v>GJ</v>
      </c>
      <c r="I158" s="461">
        <f>係数!G158</f>
        <v>1</v>
      </c>
      <c r="J158" s="510">
        <f ca="1">ROUND(ROUND(G158,0)*I158,0)</f>
        <v>0</v>
      </c>
      <c r="O158" s="1241"/>
      <c r="P158" s="1241"/>
      <c r="Q158" s="1241"/>
      <c r="R158" s="1241"/>
      <c r="S158" s="1242"/>
      <c r="T158" s="1241"/>
      <c r="U158" s="1241"/>
      <c r="V158" s="1241"/>
      <c r="W158" s="1241"/>
    </row>
    <row r="159" spans="1:23" ht="17.25" customHeight="1">
      <c r="B159" s="2412" t="s">
        <v>3643</v>
      </c>
      <c r="C159" s="1982"/>
      <c r="D159" s="1982"/>
      <c r="E159" s="1982"/>
      <c r="F159" s="1983"/>
      <c r="G159" s="507"/>
      <c r="H159" s="1233" t="s">
        <v>2651</v>
      </c>
      <c r="I159" s="507"/>
      <c r="J159" s="465">
        <f ca="1">ROUND(SUM(J155:J157),0)</f>
        <v>0</v>
      </c>
      <c r="O159" s="1241"/>
      <c r="P159" s="1241"/>
      <c r="Q159" s="1241"/>
      <c r="R159" s="1241"/>
      <c r="S159" s="1242"/>
      <c r="T159" s="1244">
        <f ca="1">SUM(T155:T157)</f>
        <v>0</v>
      </c>
      <c r="U159" s="1244">
        <f t="shared" ref="U159:W159" ca="1" si="63">SUM(U155:U157)</f>
        <v>0</v>
      </c>
      <c r="V159" s="1244">
        <f t="shared" ca="1" si="63"/>
        <v>0</v>
      </c>
      <c r="W159" s="1244">
        <f t="shared" ca="1" si="63"/>
        <v>0</v>
      </c>
    </row>
    <row r="160" spans="1:23" ht="18.75" customHeight="1"/>
  </sheetData>
  <mergeCells count="157">
    <mergeCell ref="B158:F158"/>
    <mergeCell ref="B159:F159"/>
    <mergeCell ref="T153:W153"/>
    <mergeCell ref="B155:C155"/>
    <mergeCell ref="D155:F155"/>
    <mergeCell ref="B156:C156"/>
    <mergeCell ref="D156:F156"/>
    <mergeCell ref="B157:C157"/>
    <mergeCell ref="D157:F157"/>
    <mergeCell ref="B152:F154"/>
    <mergeCell ref="G152:J152"/>
    <mergeCell ref="O152:W152"/>
    <mergeCell ref="G153:G154"/>
    <mergeCell ref="H153:H154"/>
    <mergeCell ref="I153:I154"/>
    <mergeCell ref="J153:J154"/>
    <mergeCell ref="O153:R153"/>
    <mergeCell ref="S153:S154"/>
    <mergeCell ref="D140:F140"/>
    <mergeCell ref="C141:F141"/>
    <mergeCell ref="C130:F130"/>
    <mergeCell ref="C131:F131"/>
    <mergeCell ref="D132:F132"/>
    <mergeCell ref="D133:F133"/>
    <mergeCell ref="D134:F134"/>
    <mergeCell ref="D135:F135"/>
    <mergeCell ref="B142:F142"/>
    <mergeCell ref="D119:F119"/>
    <mergeCell ref="D120:F120"/>
    <mergeCell ref="D121:F121"/>
    <mergeCell ref="D122:F122"/>
    <mergeCell ref="D123:F123"/>
    <mergeCell ref="D136:F136"/>
    <mergeCell ref="D137:F137"/>
    <mergeCell ref="D138:F138"/>
    <mergeCell ref="D139:F139"/>
    <mergeCell ref="D112:F112"/>
    <mergeCell ref="D113:F113"/>
    <mergeCell ref="D114:F114"/>
    <mergeCell ref="D115:F115"/>
    <mergeCell ref="D116:F116"/>
    <mergeCell ref="D117:F117"/>
    <mergeCell ref="C102:F102"/>
    <mergeCell ref="C103:F103"/>
    <mergeCell ref="B105:B131"/>
    <mergeCell ref="D105:F105"/>
    <mergeCell ref="D106:F106"/>
    <mergeCell ref="D107:F107"/>
    <mergeCell ref="D108:F108"/>
    <mergeCell ref="D109:F109"/>
    <mergeCell ref="D110:F110"/>
    <mergeCell ref="D111:F111"/>
    <mergeCell ref="B87:B103"/>
    <mergeCell ref="D124:F124"/>
    <mergeCell ref="C125:F125"/>
    <mergeCell ref="C126:F126"/>
    <mergeCell ref="C127:F127"/>
    <mergeCell ref="C128:F128"/>
    <mergeCell ref="C129:F129"/>
    <mergeCell ref="D118:F118"/>
    <mergeCell ref="E92:F94"/>
    <mergeCell ref="D95:D97"/>
    <mergeCell ref="E95:F97"/>
    <mergeCell ref="D98:D100"/>
    <mergeCell ref="E98:F100"/>
    <mergeCell ref="C101:F101"/>
    <mergeCell ref="C82:F82"/>
    <mergeCell ref="C83:F83"/>
    <mergeCell ref="D84:F84"/>
    <mergeCell ref="D85:F85"/>
    <mergeCell ref="C86:F86"/>
    <mergeCell ref="C87:F87"/>
    <mergeCell ref="D89:D91"/>
    <mergeCell ref="E89:F91"/>
    <mergeCell ref="D92:D94"/>
    <mergeCell ref="C76:F76"/>
    <mergeCell ref="C77:F77"/>
    <mergeCell ref="C78:F78"/>
    <mergeCell ref="C79:F79"/>
    <mergeCell ref="C80:F80"/>
    <mergeCell ref="C81:F81"/>
    <mergeCell ref="C70:F70"/>
    <mergeCell ref="C71:F71"/>
    <mergeCell ref="C72:F72"/>
    <mergeCell ref="D73:F73"/>
    <mergeCell ref="C74:F74"/>
    <mergeCell ref="C75:F75"/>
    <mergeCell ref="D64:F64"/>
    <mergeCell ref="D65:F65"/>
    <mergeCell ref="C66:F66"/>
    <mergeCell ref="C67:F67"/>
    <mergeCell ref="C68:F68"/>
    <mergeCell ref="C69:F69"/>
    <mergeCell ref="E58:F58"/>
    <mergeCell ref="E59:F59"/>
    <mergeCell ref="E60:F60"/>
    <mergeCell ref="E61:F61"/>
    <mergeCell ref="E62:F62"/>
    <mergeCell ref="D63:F63"/>
    <mergeCell ref="C51:F51"/>
    <mergeCell ref="C52:F52"/>
    <mergeCell ref="C53:F53"/>
    <mergeCell ref="C54:F54"/>
    <mergeCell ref="C55:F55"/>
    <mergeCell ref="C56:F56"/>
    <mergeCell ref="C45:C50"/>
    <mergeCell ref="D45:F45"/>
    <mergeCell ref="D46:F46"/>
    <mergeCell ref="D47:F47"/>
    <mergeCell ref="D48:F48"/>
    <mergeCell ref="D49:F49"/>
    <mergeCell ref="D50:F50"/>
    <mergeCell ref="C43:C44"/>
    <mergeCell ref="D43:F43"/>
    <mergeCell ref="D44:F44"/>
    <mergeCell ref="C34:F34"/>
    <mergeCell ref="C35:F35"/>
    <mergeCell ref="C36:F36"/>
    <mergeCell ref="C37:F37"/>
    <mergeCell ref="C38:F38"/>
    <mergeCell ref="C39:F39"/>
    <mergeCell ref="L28:L29"/>
    <mergeCell ref="M28:M29"/>
    <mergeCell ref="O28:R28"/>
    <mergeCell ref="S28:S29"/>
    <mergeCell ref="T28:W28"/>
    <mergeCell ref="B30:B66"/>
    <mergeCell ref="C30:F30"/>
    <mergeCell ref="C31:F31"/>
    <mergeCell ref="C32:F32"/>
    <mergeCell ref="C33:F33"/>
    <mergeCell ref="B27:F29"/>
    <mergeCell ref="G27:J27"/>
    <mergeCell ref="K27:M27"/>
    <mergeCell ref="N27:N29"/>
    <mergeCell ref="O27:W27"/>
    <mergeCell ref="G28:G29"/>
    <mergeCell ref="H28:H29"/>
    <mergeCell ref="I28:I29"/>
    <mergeCell ref="J28:J29"/>
    <mergeCell ref="K28:K29"/>
    <mergeCell ref="C40:F40"/>
    <mergeCell ref="C41:C42"/>
    <mergeCell ref="D41:F41"/>
    <mergeCell ref="D42:F42"/>
    <mergeCell ref="B21:I21"/>
    <mergeCell ref="K21:S21"/>
    <mergeCell ref="B22:I22"/>
    <mergeCell ref="K22:S22"/>
    <mergeCell ref="B23:I23"/>
    <mergeCell ref="K23:S23"/>
    <mergeCell ref="B1:M1"/>
    <mergeCell ref="C17:D17"/>
    <mergeCell ref="E17:I17"/>
    <mergeCell ref="M17:O17"/>
    <mergeCell ref="B19:I20"/>
    <mergeCell ref="K19:S20"/>
  </mergeCells>
  <phoneticPr fontId="34"/>
  <conditionalFormatting sqref="B159 G159:J159">
    <cfRule type="containsErrors" dxfId="105" priority="7">
      <formula>ISERROR(B159)</formula>
    </cfRule>
  </conditionalFormatting>
  <conditionalFormatting sqref="B105:D105 H105:I124 L105:N124 S105:W130 B106:B130 H126:I130 L126:N130 B131:W131 B132:B140 B141:W142">
    <cfRule type="containsErrors" dxfId="104" priority="13">
      <formula>ISERROR(B105)</formula>
    </cfRule>
  </conditionalFormatting>
  <conditionalFormatting sqref="C126:C130">
    <cfRule type="containsErrors" dxfId="103" priority="11">
      <formula>ISERROR(C126)</formula>
    </cfRule>
  </conditionalFormatting>
  <conditionalFormatting sqref="C106:D124">
    <cfRule type="containsErrors" dxfId="102" priority="10">
      <formula>ISERROR(C106)</formula>
    </cfRule>
  </conditionalFormatting>
  <conditionalFormatting sqref="H125:R125">
    <cfRule type="containsErrors" dxfId="101" priority="12">
      <formula>ISERROR(H125)</formula>
    </cfRule>
  </conditionalFormatting>
  <conditionalFormatting sqref="I132:I140">
    <cfRule type="containsErrors" dxfId="100" priority="9">
      <formula>ISERROR(I132)</formula>
    </cfRule>
  </conditionalFormatting>
  <conditionalFormatting sqref="I155:I158">
    <cfRule type="containsErrors" dxfId="99" priority="8">
      <formula>ISERROR(I155)</formula>
    </cfRule>
  </conditionalFormatting>
  <conditionalFormatting sqref="M132:N140">
    <cfRule type="containsErrors" dxfId="98" priority="2">
      <formula>ISERROR(M132)</formula>
    </cfRule>
  </conditionalFormatting>
  <conditionalFormatting sqref="N87">
    <cfRule type="containsErrors" dxfId="97" priority="5">
      <formula>ISERROR(N87)</formula>
    </cfRule>
  </conditionalFormatting>
  <conditionalFormatting sqref="N89:N102">
    <cfRule type="containsErrors" dxfId="96" priority="4">
      <formula>ISERROR(N89)</formula>
    </cfRule>
  </conditionalFormatting>
  <conditionalFormatting sqref="S132:W140">
    <cfRule type="containsErrors" dxfId="95" priority="1">
      <formula>ISERROR(S132)</formula>
    </cfRule>
  </conditionalFormatting>
  <conditionalFormatting sqref="T20:W20">
    <cfRule type="containsErrors" dxfId="94" priority="14">
      <formula>ISERROR(T20)</formula>
    </cfRule>
  </conditionalFormatting>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46">
    <tabColor theme="0" tint="-0.499984740745262"/>
  </sheetPr>
  <dimension ref="B1:AC37"/>
  <sheetViews>
    <sheetView topLeftCell="A14" workbookViewId="0">
      <selection activeCell="F28" sqref="F28:G28"/>
    </sheetView>
  </sheetViews>
  <sheetFormatPr defaultColWidth="10" defaultRowHeight="13.5"/>
  <cols>
    <col min="1" max="1" width="1.25" style="45" customWidth="1"/>
    <col min="2" max="11" width="3.875" style="380" customWidth="1"/>
    <col min="12" max="12" width="7.125" style="45" customWidth="1"/>
    <col min="13" max="13" width="4.5" style="45" customWidth="1"/>
    <col min="14" max="14" width="6.5" style="45" customWidth="1"/>
    <col min="15" max="15" width="4.625" style="45" customWidth="1"/>
    <col min="16" max="16" width="8.125" style="45" customWidth="1"/>
    <col min="17" max="17" width="7.125" style="45" customWidth="1"/>
    <col min="18" max="25" width="6.875" style="45" customWidth="1"/>
    <col min="26" max="26" width="1.875" style="45" customWidth="1"/>
    <col min="27" max="27" width="1.875" style="379" customWidth="1"/>
    <col min="28" max="33" width="10" style="45" customWidth="1"/>
    <col min="34" max="16384" width="10" style="45"/>
  </cols>
  <sheetData>
    <row r="1" spans="2:27" ht="24" customHeight="1">
      <c r="B1" s="377" t="s">
        <v>2597</v>
      </c>
      <c r="C1" s="377"/>
      <c r="D1" s="377"/>
      <c r="E1" s="377"/>
      <c r="F1" s="377"/>
      <c r="G1" s="377"/>
      <c r="H1" s="377"/>
      <c r="I1" s="377"/>
      <c r="J1" s="377"/>
      <c r="K1" s="377"/>
      <c r="L1" s="377"/>
      <c r="M1" s="377"/>
      <c r="N1" s="377"/>
      <c r="O1" s="377"/>
      <c r="P1" s="377"/>
      <c r="Q1" s="377"/>
      <c r="R1" s="377"/>
      <c r="S1" s="377"/>
      <c r="T1" s="377"/>
      <c r="U1" s="377"/>
      <c r="V1" s="377"/>
      <c r="W1" s="377"/>
      <c r="X1" s="377"/>
      <c r="Y1" s="378" t="str">
        <f>使用量_3!AA2</f>
        <v>2026年度提出用（2025年度実績値）</v>
      </c>
      <c r="Z1" s="377"/>
    </row>
    <row r="2" spans="2:27" ht="7.5" customHeight="1">
      <c r="Y2" s="381"/>
    </row>
    <row r="3" spans="2:27" ht="24" customHeight="1">
      <c r="B3" s="2520" t="s">
        <v>2598</v>
      </c>
      <c r="C3" s="2520"/>
      <c r="D3" s="2520"/>
      <c r="E3" s="2520"/>
      <c r="F3" s="382" t="s">
        <v>2599</v>
      </c>
      <c r="G3" s="2521"/>
      <c r="H3" s="2521"/>
      <c r="I3" s="2521"/>
      <c r="J3" s="2521"/>
      <c r="K3" s="2521"/>
      <c r="L3" s="2521"/>
      <c r="M3" s="2521"/>
      <c r="N3" s="2521"/>
      <c r="O3" s="2521"/>
      <c r="P3" s="2521"/>
      <c r="AA3" s="45"/>
    </row>
    <row r="4" spans="2:27" ht="24" customHeight="1">
      <c r="B4" s="2522" t="s">
        <v>2600</v>
      </c>
      <c r="C4" s="2522"/>
      <c r="D4" s="2522"/>
      <c r="E4" s="2522"/>
      <c r="F4" s="383" t="s">
        <v>2599</v>
      </c>
      <c r="G4" s="384" t="str">
        <f ca="1">RIGHT(CELL("filename",B2),LEN(CELL("filename",B2))-FIND("]",CELL("filename",B2)))</f>
        <v>自動車計算</v>
      </c>
      <c r="H4" s="384"/>
      <c r="K4" s="45"/>
    </row>
    <row r="5" spans="2:27" ht="19.5" customHeight="1">
      <c r="B5" s="384" t="s">
        <v>2601</v>
      </c>
      <c r="C5" s="384"/>
      <c r="D5" s="384"/>
      <c r="E5" s="384"/>
      <c r="F5" s="384"/>
      <c r="G5" s="384"/>
      <c r="Z5" s="385"/>
    </row>
    <row r="6" spans="2:27" ht="36" customHeight="1">
      <c r="B6" s="2523" t="s">
        <v>2602</v>
      </c>
      <c r="C6" s="2524"/>
      <c r="D6" s="2524"/>
      <c r="E6" s="2524"/>
      <c r="F6" s="2524"/>
      <c r="G6" s="2525"/>
      <c r="H6" s="2529" t="s">
        <v>2603</v>
      </c>
      <c r="I6" s="2530"/>
      <c r="J6" s="2530"/>
      <c r="K6" s="2530"/>
      <c r="L6" s="2530"/>
      <c r="M6" s="2530"/>
      <c r="N6" s="2531"/>
      <c r="O6" s="2529" t="s">
        <v>2604</v>
      </c>
      <c r="P6" s="2530"/>
      <c r="Q6" s="2530"/>
      <c r="R6" s="2530"/>
      <c r="S6" s="2530"/>
      <c r="T6" s="2530"/>
      <c r="U6" s="2531"/>
      <c r="V6" s="2532" t="s">
        <v>2605</v>
      </c>
      <c r="W6" s="2533"/>
      <c r="X6" s="2533"/>
      <c r="Y6" s="2534"/>
      <c r="Z6" s="386"/>
    </row>
    <row r="7" spans="2:27" ht="42" customHeight="1">
      <c r="B7" s="2526"/>
      <c r="C7" s="2527"/>
      <c r="D7" s="2527"/>
      <c r="E7" s="2527"/>
      <c r="F7" s="2527"/>
      <c r="G7" s="2528"/>
      <c r="H7" s="2538" t="s">
        <v>2606</v>
      </c>
      <c r="I7" s="2539"/>
      <c r="J7" s="2540"/>
      <c r="K7" s="2541" t="s">
        <v>2607</v>
      </c>
      <c r="L7" s="2542"/>
      <c r="M7" s="2542"/>
      <c r="N7" s="2543"/>
      <c r="O7" s="2538" t="s">
        <v>2608</v>
      </c>
      <c r="P7" s="2539"/>
      <c r="Q7" s="2540"/>
      <c r="R7" s="2541" t="s">
        <v>2609</v>
      </c>
      <c r="S7" s="2542"/>
      <c r="T7" s="2542"/>
      <c r="U7" s="2543"/>
      <c r="V7" s="2535"/>
      <c r="W7" s="2536"/>
      <c r="X7" s="2536"/>
      <c r="Y7" s="2537"/>
      <c r="Z7" s="386"/>
    </row>
    <row r="8" spans="2:27" ht="24" customHeight="1">
      <c r="B8" s="2507" t="s">
        <v>2610</v>
      </c>
      <c r="C8" s="2508"/>
      <c r="D8" s="2508"/>
      <c r="E8" s="2508"/>
      <c r="F8" s="2508"/>
      <c r="G8" s="2509"/>
      <c r="H8" s="2501">
        <f>使用量_3!Q10+使用量_3!Q13</f>
        <v>0</v>
      </c>
      <c r="I8" s="2501"/>
      <c r="J8" s="2501"/>
      <c r="K8" s="2501">
        <f>使用量_3!Q13</f>
        <v>0</v>
      </c>
      <c r="L8" s="2501"/>
      <c r="M8" s="2501"/>
      <c r="N8" s="2501"/>
      <c r="O8" s="2501">
        <f>使用量_3!Q16+使用量_3!Q19</f>
        <v>0</v>
      </c>
      <c r="P8" s="2501"/>
      <c r="Q8" s="2501"/>
      <c r="R8" s="2501">
        <f>使用量_3!Q19</f>
        <v>0</v>
      </c>
      <c r="S8" s="2501"/>
      <c r="T8" s="2501"/>
      <c r="U8" s="2501"/>
      <c r="V8" s="2495">
        <f>H8-K8+O8-R8</f>
        <v>0</v>
      </c>
      <c r="W8" s="2496"/>
      <c r="X8" s="2496"/>
      <c r="Y8" s="2497"/>
      <c r="Z8" s="387"/>
    </row>
    <row r="9" spans="2:27" ht="24" customHeight="1" thickBot="1">
      <c r="B9" s="2498" t="s">
        <v>2611</v>
      </c>
      <c r="C9" s="2499"/>
      <c r="D9" s="2499"/>
      <c r="E9" s="2499"/>
      <c r="F9" s="2499"/>
      <c r="G9" s="2500"/>
      <c r="H9" s="2501">
        <f>使用量_3!T10+使用量_3!T13</f>
        <v>0</v>
      </c>
      <c r="I9" s="2501"/>
      <c r="J9" s="2501"/>
      <c r="K9" s="2502">
        <f>使用量_3!T13</f>
        <v>0</v>
      </c>
      <c r="L9" s="2502"/>
      <c r="M9" s="2502"/>
      <c r="N9" s="2502"/>
      <c r="O9" s="2502">
        <f>使用量_3!T16+使用量_3!T19</f>
        <v>0</v>
      </c>
      <c r="P9" s="2502"/>
      <c r="Q9" s="2502"/>
      <c r="R9" s="2502">
        <f>使用量_3!T19</f>
        <v>0</v>
      </c>
      <c r="S9" s="2502"/>
      <c r="T9" s="2502"/>
      <c r="U9" s="2502"/>
      <c r="V9" s="2503">
        <f>H9-K9+O9-R9</f>
        <v>0</v>
      </c>
      <c r="W9" s="2504"/>
      <c r="X9" s="2504"/>
      <c r="Y9" s="2505"/>
      <c r="Z9" s="387"/>
    </row>
    <row r="10" spans="2:27" ht="24" customHeight="1" thickTop="1" thickBot="1">
      <c r="B10" s="2510" t="s">
        <v>2589</v>
      </c>
      <c r="C10" s="2511"/>
      <c r="D10" s="2511"/>
      <c r="E10" s="2511"/>
      <c r="F10" s="2511"/>
      <c r="G10" s="2512"/>
      <c r="H10" s="2513">
        <f>SUM(H8:J9)</f>
        <v>0</v>
      </c>
      <c r="I10" s="2514"/>
      <c r="J10" s="2515"/>
      <c r="K10" s="2516">
        <f>SUM(K8:N9)</f>
        <v>0</v>
      </c>
      <c r="L10" s="2517"/>
      <c r="M10" s="2517"/>
      <c r="N10" s="2517"/>
      <c r="O10" s="2518">
        <f>SUM(O8:Q9)</f>
        <v>0</v>
      </c>
      <c r="P10" s="2518"/>
      <c r="Q10" s="2518"/>
      <c r="R10" s="2517">
        <f>SUM(R8:U9)</f>
        <v>0</v>
      </c>
      <c r="S10" s="2517"/>
      <c r="T10" s="2517"/>
      <c r="U10" s="2519"/>
      <c r="V10" s="2483">
        <f>SUM(V8:Y9)</f>
        <v>0</v>
      </c>
      <c r="W10" s="2484"/>
      <c r="X10" s="2484"/>
      <c r="Y10" s="2485"/>
      <c r="Z10" s="388"/>
    </row>
    <row r="11" spans="2:27" ht="40.5" customHeight="1" thickTop="1">
      <c r="H11" s="2506" t="s">
        <v>2612</v>
      </c>
      <c r="I11" s="2506"/>
      <c r="J11" s="2506"/>
      <c r="K11" s="2506"/>
      <c r="L11" s="2506"/>
      <c r="M11" s="2506"/>
      <c r="N11" s="2506"/>
      <c r="O11" s="2506"/>
      <c r="P11" s="2506"/>
      <c r="Q11" s="2506"/>
      <c r="R11" s="389"/>
      <c r="S11" s="390"/>
      <c r="V11" s="2490" t="s">
        <v>2613</v>
      </c>
      <c r="W11" s="2490"/>
      <c r="X11" s="2490"/>
      <c r="Y11" s="2490"/>
      <c r="Z11" s="391"/>
    </row>
    <row r="12" spans="2:27" ht="8.25" customHeight="1">
      <c r="H12" s="390"/>
      <c r="I12" s="390"/>
      <c r="J12" s="390"/>
      <c r="K12" s="390"/>
      <c r="L12" s="390"/>
      <c r="M12" s="390"/>
      <c r="N12" s="390"/>
      <c r="O12" s="390"/>
      <c r="P12" s="390"/>
      <c r="Q12" s="390"/>
      <c r="R12" s="389"/>
      <c r="S12" s="390"/>
      <c r="V12" s="390"/>
      <c r="W12" s="1246"/>
      <c r="X12" s="1246"/>
      <c r="Y12" s="1246"/>
      <c r="Z12" s="391"/>
    </row>
    <row r="13" spans="2:27" ht="19.5" customHeight="1" thickBot="1">
      <c r="B13" s="1251" t="s">
        <v>3277</v>
      </c>
      <c r="J13" s="389"/>
      <c r="K13" s="389"/>
      <c r="L13" s="389"/>
      <c r="M13" s="389"/>
      <c r="N13" s="389"/>
      <c r="O13" s="389"/>
      <c r="P13" s="389"/>
      <c r="U13" s="389"/>
      <c r="V13" s="390"/>
      <c r="W13" s="390"/>
      <c r="X13" s="390"/>
      <c r="Y13" s="390"/>
      <c r="Z13" s="391"/>
    </row>
    <row r="14" spans="2:27" ht="22.5" customHeight="1" thickTop="1" thickBot="1">
      <c r="B14" s="2487" t="s">
        <v>2589</v>
      </c>
      <c r="C14" s="2488"/>
      <c r="D14" s="2488"/>
      <c r="E14" s="2488"/>
      <c r="F14" s="2488"/>
      <c r="G14" s="2489"/>
      <c r="L14" s="389"/>
      <c r="M14" s="389"/>
      <c r="N14" s="389"/>
      <c r="O14" s="389"/>
      <c r="P14" s="389"/>
      <c r="U14" s="1252"/>
      <c r="V14" s="2483">
        <f>使用量_3!X24</f>
        <v>0</v>
      </c>
      <c r="W14" s="2484"/>
      <c r="X14" s="2484"/>
      <c r="Y14" s="2485"/>
      <c r="Z14" s="391"/>
    </row>
    <row r="15" spans="2:27" ht="39.75" customHeight="1" thickTop="1">
      <c r="J15" s="389"/>
      <c r="K15" s="389"/>
      <c r="L15" s="389"/>
      <c r="M15" s="389"/>
      <c r="N15" s="389"/>
      <c r="O15" s="389"/>
      <c r="P15" s="389"/>
      <c r="U15" s="389"/>
      <c r="V15" s="2490" t="s">
        <v>3654</v>
      </c>
      <c r="W15" s="2491"/>
      <c r="X15" s="2491"/>
      <c r="Y15" s="2491"/>
      <c r="Z15" s="391"/>
    </row>
    <row r="16" spans="2:27" ht="8.25" customHeight="1">
      <c r="J16" s="389"/>
      <c r="K16" s="389"/>
      <c r="L16" s="389"/>
      <c r="M16" s="389"/>
      <c r="N16" s="389"/>
      <c r="O16" s="389"/>
      <c r="P16" s="389"/>
      <c r="U16" s="389"/>
      <c r="V16" s="390"/>
      <c r="W16" s="390"/>
      <c r="X16" s="390"/>
      <c r="Y16" s="390"/>
      <c r="Z16" s="391"/>
    </row>
    <row r="17" spans="2:28" ht="17.25">
      <c r="B17" s="384" t="s">
        <v>2614</v>
      </c>
      <c r="C17" s="384"/>
      <c r="D17" s="384"/>
      <c r="E17" s="384"/>
      <c r="F17" s="384"/>
      <c r="G17" s="384"/>
      <c r="V17" s="390"/>
      <c r="W17" s="390"/>
      <c r="X17" s="390"/>
      <c r="Y17" s="390"/>
    </row>
    <row r="18" spans="2:28" ht="30" customHeight="1">
      <c r="B18" s="2472" t="s">
        <v>2579</v>
      </c>
      <c r="C18" s="2473"/>
      <c r="D18" s="2473"/>
      <c r="E18" s="2473"/>
      <c r="F18" s="2473"/>
      <c r="G18" s="392"/>
      <c r="H18" s="2472" t="s">
        <v>2615</v>
      </c>
      <c r="I18" s="2476"/>
      <c r="J18" s="2478" t="s">
        <v>3657</v>
      </c>
      <c r="K18" s="2476"/>
      <c r="L18" s="2472" t="s">
        <v>2616</v>
      </c>
      <c r="M18" s="2133"/>
      <c r="N18" s="2478" t="s">
        <v>3660</v>
      </c>
      <c r="O18" s="2494"/>
      <c r="P18" s="2486" t="s">
        <v>3659</v>
      </c>
      <c r="Q18" s="2479" t="s">
        <v>2617</v>
      </c>
      <c r="R18" s="2480"/>
      <c r="S18" s="2480"/>
      <c r="T18" s="2480"/>
      <c r="U18" s="2481"/>
      <c r="V18" s="2482" t="s">
        <v>2618</v>
      </c>
      <c r="W18" s="2482"/>
      <c r="X18" s="2482"/>
      <c r="Y18" s="2482"/>
      <c r="Z18" s="393"/>
      <c r="AA18" s="45"/>
    </row>
    <row r="19" spans="2:28" ht="26.25" customHeight="1">
      <c r="B19" s="2474"/>
      <c r="C19" s="2475"/>
      <c r="D19" s="2475"/>
      <c r="E19" s="2475"/>
      <c r="F19" s="2475"/>
      <c r="G19" s="394"/>
      <c r="H19" s="2474"/>
      <c r="I19" s="2477"/>
      <c r="J19" s="2474"/>
      <c r="K19" s="2477"/>
      <c r="L19" s="2492"/>
      <c r="M19" s="2493"/>
      <c r="N19" s="2492"/>
      <c r="O19" s="2493"/>
      <c r="P19" s="2444"/>
      <c r="Q19" s="1298" t="s">
        <v>2591</v>
      </c>
      <c r="R19" s="1299" t="s">
        <v>2619</v>
      </c>
      <c r="S19" s="1299" t="s">
        <v>3729</v>
      </c>
      <c r="T19" s="1299" t="s">
        <v>3730</v>
      </c>
      <c r="U19" s="395" t="s">
        <v>2620</v>
      </c>
      <c r="V19" s="1298" t="s">
        <v>2591</v>
      </c>
      <c r="W19" s="1299" t="s">
        <v>2619</v>
      </c>
      <c r="X19" s="1299" t="s">
        <v>3729</v>
      </c>
      <c r="Y19" s="1299" t="s">
        <v>3730</v>
      </c>
      <c r="Z19" s="396"/>
      <c r="AA19" s="1264"/>
    </row>
    <row r="20" spans="2:28" ht="18.75" customHeight="1">
      <c r="B20" s="2431" t="s">
        <v>2580</v>
      </c>
      <c r="C20" s="2432"/>
      <c r="D20" s="2432"/>
      <c r="E20" s="2432"/>
      <c r="F20" s="2432"/>
      <c r="G20" s="2433"/>
      <c r="H20" s="2434">
        <f>使用量_3!J37</f>
        <v>0</v>
      </c>
      <c r="I20" s="2435"/>
      <c r="J20" s="2434">
        <f>使用量_3!N37</f>
        <v>0</v>
      </c>
      <c r="K20" s="2435"/>
      <c r="L20" s="1214">
        <f>使用量_3!R37</f>
        <v>0</v>
      </c>
      <c r="M20" s="1268" t="s">
        <v>3653</v>
      </c>
      <c r="N20" s="1283">
        <f>係数!G32</f>
        <v>33.4</v>
      </c>
      <c r="O20" s="1271" t="str">
        <f>係数!H32</f>
        <v>GJ/kL</v>
      </c>
      <c r="P20" s="1213">
        <f>IF(L20="","",L20*N20/1000)</f>
        <v>0</v>
      </c>
      <c r="Q20" s="1277">
        <f>係数!O32</f>
        <v>2.2901266666666666</v>
      </c>
      <c r="R20" s="1277">
        <f>係数!P32</f>
        <v>2.2901266666666666</v>
      </c>
      <c r="S20" s="1277">
        <f>係数!Q32</f>
        <v>2.2901266666666666</v>
      </c>
      <c r="T20" s="1277">
        <f>係数!R32</f>
        <v>2.2901266666666666</v>
      </c>
      <c r="U20" s="1274" t="str">
        <f>係数!S32</f>
        <v>tCO2/kL</v>
      </c>
      <c r="V20" s="1213">
        <f>IF($L20="","",$L20*Q20/1000)</f>
        <v>0</v>
      </c>
      <c r="W20" s="1213">
        <f t="shared" ref="W20:Y20" si="0">IF($L20="","",$L20*R20/1000)</f>
        <v>0</v>
      </c>
      <c r="X20" s="1213">
        <f t="shared" si="0"/>
        <v>0</v>
      </c>
      <c r="Y20" s="1213">
        <f t="shared" si="0"/>
        <v>0</v>
      </c>
      <c r="Z20" s="397"/>
      <c r="AA20" s="1265"/>
    </row>
    <row r="21" spans="2:28" ht="18.75" customHeight="1">
      <c r="B21" s="2431" t="s">
        <v>2582</v>
      </c>
      <c r="C21" s="2432"/>
      <c r="D21" s="2432"/>
      <c r="E21" s="2432"/>
      <c r="F21" s="2432"/>
      <c r="G21" s="2433"/>
      <c r="H21" s="2434">
        <f>使用量_3!J38</f>
        <v>0</v>
      </c>
      <c r="I21" s="2435"/>
      <c r="J21" s="2434">
        <f>使用量_3!N38</f>
        <v>0</v>
      </c>
      <c r="K21" s="2435"/>
      <c r="L21" s="1214">
        <f>使用量_3!R38</f>
        <v>0</v>
      </c>
      <c r="M21" s="1268" t="s">
        <v>3653</v>
      </c>
      <c r="N21" s="1283">
        <f>係数!G36</f>
        <v>38</v>
      </c>
      <c r="O21" s="1271" t="str">
        <f>係数!H36</f>
        <v>GJ/kL</v>
      </c>
      <c r="P21" s="1213">
        <f t="shared" ref="P21:P31" si="1">IF(L21="","",L21*N21/1000)</f>
        <v>0</v>
      </c>
      <c r="Q21" s="1277">
        <f>係数!O36</f>
        <v>2.6194666666666668</v>
      </c>
      <c r="R21" s="1277">
        <f>係数!P36</f>
        <v>2.6194666666666668</v>
      </c>
      <c r="S21" s="1277">
        <f>係数!Q36</f>
        <v>2.6194666666666668</v>
      </c>
      <c r="T21" s="1277">
        <f>係数!R36</f>
        <v>2.6194666666666668</v>
      </c>
      <c r="U21" s="1274" t="str">
        <f>係数!S36</f>
        <v>tCO2/kL</v>
      </c>
      <c r="V21" s="1213">
        <f t="shared" ref="V21:V26" si="2">IF($L21="","",$L21*Q21/1000)</f>
        <v>0</v>
      </c>
      <c r="W21" s="1213">
        <f t="shared" ref="W21:W26" si="3">IF($L21="","",$L21*R21/1000)</f>
        <v>0</v>
      </c>
      <c r="X21" s="1213">
        <f t="shared" ref="X21:X26" si="4">IF($L21="","",$L21*S21/1000)</f>
        <v>0</v>
      </c>
      <c r="Y21" s="1213">
        <f t="shared" ref="Y21:Y26" si="5">IF($L21="","",$L21*T21/1000)</f>
        <v>0</v>
      </c>
      <c r="Z21" s="397"/>
      <c r="AA21" s="1265"/>
    </row>
    <row r="22" spans="2:28" ht="18.75" customHeight="1">
      <c r="B22" s="2431" t="s">
        <v>2583</v>
      </c>
      <c r="C22" s="2432"/>
      <c r="D22" s="2432"/>
      <c r="E22" s="2432"/>
      <c r="F22" s="2432"/>
      <c r="G22" s="2433"/>
      <c r="H22" s="2434">
        <f>使用量_3!J39</f>
        <v>0</v>
      </c>
      <c r="I22" s="2435"/>
      <c r="J22" s="2434">
        <f>使用量_3!N39</f>
        <v>0</v>
      </c>
      <c r="K22" s="2435"/>
      <c r="L22" s="1214">
        <f>使用量_3!R39</f>
        <v>0</v>
      </c>
      <c r="M22" s="1268" t="s">
        <v>3655</v>
      </c>
      <c r="N22" s="1284">
        <v>45</v>
      </c>
      <c r="O22" s="1270" t="s">
        <v>3661</v>
      </c>
      <c r="P22" s="1213">
        <f t="shared" si="1"/>
        <v>0</v>
      </c>
      <c r="Q22" s="1278" cm="1">
        <f t="array" aca="1" ref="Q22" ca="1">INDIRECT("ガス会社!K"&amp;ガス会社!$X2)</f>
        <v>2.0499999999999998</v>
      </c>
      <c r="R22" s="1278" cm="1">
        <f t="array" aca="1" ref="R22" ca="1">INDIRECT("ガス会社!L"&amp;ガス会社!$X2)</f>
        <v>2.0499999999999998</v>
      </c>
      <c r="S22" s="1278" cm="1">
        <f t="array" aca="1" ref="S22" ca="1">INDIRECT("ガス会社!N"&amp;ガス会社!$X2)</f>
        <v>2.0499999999999998</v>
      </c>
      <c r="T22" s="1278" cm="1">
        <f t="array" aca="1" ref="T22" ca="1">INDIRECT("ガス会社!O"&amp;ガス会社!$X2)</f>
        <v>2.0499999999999998</v>
      </c>
      <c r="U22" s="1275" t="s">
        <v>3665</v>
      </c>
      <c r="V22" s="1213">
        <f ca="1">IF($L22="","",$L22*Q22/1000)</f>
        <v>0</v>
      </c>
      <c r="W22" s="1213">
        <f t="shared" ca="1" si="3"/>
        <v>0</v>
      </c>
      <c r="X22" s="1213">
        <f t="shared" ca="1" si="4"/>
        <v>0</v>
      </c>
      <c r="Y22" s="1213">
        <f ca="1">IF($L22="","",$L22*T22/1000)</f>
        <v>0</v>
      </c>
      <c r="Z22" s="397"/>
      <c r="AA22" s="1265"/>
      <c r="AB22" s="1281" t="s">
        <v>3669</v>
      </c>
    </row>
    <row r="23" spans="2:28" ht="18.75" customHeight="1">
      <c r="B23" s="2431" t="s">
        <v>2585</v>
      </c>
      <c r="C23" s="2432"/>
      <c r="D23" s="2432"/>
      <c r="E23" s="2432"/>
      <c r="F23" s="2432"/>
      <c r="G23" s="2433"/>
      <c r="H23" s="2434">
        <f>使用量_3!J40</f>
        <v>0</v>
      </c>
      <c r="I23" s="2435"/>
      <c r="J23" s="2434">
        <f>使用量_3!N40</f>
        <v>0</v>
      </c>
      <c r="K23" s="2435"/>
      <c r="L23" s="1282">
        <f>使用量_3!R40*0.56</f>
        <v>0</v>
      </c>
      <c r="M23" s="1268" t="s">
        <v>3651</v>
      </c>
      <c r="N23" s="1283">
        <f>係数!G41</f>
        <v>50.1</v>
      </c>
      <c r="O23" s="1267" t="s">
        <v>3666</v>
      </c>
      <c r="P23" s="1213">
        <f t="shared" si="1"/>
        <v>0</v>
      </c>
      <c r="Q23" s="1277">
        <f>係数!O41</f>
        <v>2.99431</v>
      </c>
      <c r="R23" s="1277">
        <f>係数!P41</f>
        <v>2.99431</v>
      </c>
      <c r="S23" s="1277">
        <f>係数!Q41</f>
        <v>2.99431</v>
      </c>
      <c r="T23" s="1277">
        <f>係数!R41</f>
        <v>2.99431</v>
      </c>
      <c r="U23" s="1274" t="str">
        <f>係数!S41</f>
        <v>tCO2/t</v>
      </c>
      <c r="V23" s="1213">
        <f t="shared" si="2"/>
        <v>0</v>
      </c>
      <c r="W23" s="1213">
        <f t="shared" si="3"/>
        <v>0</v>
      </c>
      <c r="X23" s="1213">
        <f t="shared" si="4"/>
        <v>0</v>
      </c>
      <c r="Y23" s="1213">
        <f t="shared" si="5"/>
        <v>0</v>
      </c>
      <c r="Z23" s="397"/>
      <c r="AA23" s="1265"/>
      <c r="AB23" s="1281" t="s">
        <v>3668</v>
      </c>
    </row>
    <row r="24" spans="2:28" ht="18.75" customHeight="1">
      <c r="B24" s="2431" t="s">
        <v>2586</v>
      </c>
      <c r="C24" s="2432"/>
      <c r="D24" s="2432"/>
      <c r="E24" s="2432"/>
      <c r="F24" s="2432"/>
      <c r="G24" s="2433"/>
      <c r="H24" s="2434">
        <f>使用量_3!J41</f>
        <v>0</v>
      </c>
      <c r="I24" s="2435"/>
      <c r="J24" s="2434">
        <f>使用量_3!N41</f>
        <v>0</v>
      </c>
      <c r="K24" s="2435"/>
      <c r="L24" s="1214">
        <f>使用量_3!R41</f>
        <v>0</v>
      </c>
      <c r="M24" s="1268" t="s">
        <v>3651</v>
      </c>
      <c r="N24" s="1283">
        <f>係数!G82</f>
        <v>142</v>
      </c>
      <c r="O24" s="1267" t="s">
        <v>3666</v>
      </c>
      <c r="P24" s="1213">
        <f t="shared" si="1"/>
        <v>0</v>
      </c>
      <c r="Q24" s="1279">
        <f>係数!O82</f>
        <v>0</v>
      </c>
      <c r="R24" s="1279">
        <f>係数!P82</f>
        <v>0</v>
      </c>
      <c r="S24" s="1279">
        <f>係数!Q82</f>
        <v>0</v>
      </c>
      <c r="T24" s="1279">
        <f>係数!R82</f>
        <v>0</v>
      </c>
      <c r="U24" s="1276" t="str">
        <f>係数!S82</f>
        <v>tCO2/t</v>
      </c>
      <c r="V24" s="1213">
        <f t="shared" si="2"/>
        <v>0</v>
      </c>
      <c r="W24" s="1213">
        <f t="shared" si="3"/>
        <v>0</v>
      </c>
      <c r="X24" s="1213">
        <f t="shared" si="4"/>
        <v>0</v>
      </c>
      <c r="Y24" s="1213">
        <f t="shared" si="5"/>
        <v>0</v>
      </c>
      <c r="Z24" s="398"/>
      <c r="AA24" s="1265"/>
    </row>
    <row r="25" spans="2:28" ht="18.75" customHeight="1">
      <c r="B25" s="2436" t="s">
        <v>3377</v>
      </c>
      <c r="C25" s="2437"/>
      <c r="D25" s="2437"/>
      <c r="E25" s="2437"/>
      <c r="F25" s="2437"/>
      <c r="G25" s="2438"/>
      <c r="H25" s="2434">
        <f>使用量_3!J42</f>
        <v>0</v>
      </c>
      <c r="I25" s="2435"/>
      <c r="J25" s="2434">
        <f>使用量_3!N42</f>
        <v>0</v>
      </c>
      <c r="K25" s="2435"/>
      <c r="L25" s="1214">
        <f>使用量_3!R42</f>
        <v>0</v>
      </c>
      <c r="M25" s="1268" t="s">
        <v>3653</v>
      </c>
      <c r="N25" s="1285">
        <f>係数!G70</f>
        <v>23.4</v>
      </c>
      <c r="O25" s="1267" t="s">
        <v>3667</v>
      </c>
      <c r="P25" s="1213">
        <f t="shared" si="1"/>
        <v>0</v>
      </c>
      <c r="Q25" s="1280">
        <f>係数!O70</f>
        <v>0</v>
      </c>
      <c r="R25" s="1280">
        <f>係数!P70</f>
        <v>0</v>
      </c>
      <c r="S25" s="1280">
        <f>係数!Q70</f>
        <v>0</v>
      </c>
      <c r="T25" s="1280">
        <f>係数!R70</f>
        <v>0</v>
      </c>
      <c r="U25" s="1250" t="str">
        <f>係数!S70</f>
        <v>tCO2/kL</v>
      </c>
      <c r="V25" s="1213">
        <f t="shared" si="2"/>
        <v>0</v>
      </c>
      <c r="W25" s="1213">
        <f t="shared" si="3"/>
        <v>0</v>
      </c>
      <c r="X25" s="1213">
        <f t="shared" si="4"/>
        <v>0</v>
      </c>
      <c r="Y25" s="1213">
        <f t="shared" si="5"/>
        <v>0</v>
      </c>
      <c r="Z25" s="398"/>
      <c r="AA25" s="1265"/>
    </row>
    <row r="26" spans="2:28" ht="18.75" customHeight="1">
      <c r="B26" s="2436" t="s">
        <v>3378</v>
      </c>
      <c r="C26" s="2437"/>
      <c r="D26" s="2437"/>
      <c r="E26" s="2437"/>
      <c r="F26" s="2437"/>
      <c r="G26" s="2438"/>
      <c r="H26" s="2434">
        <f>使用量_3!J43</f>
        <v>0</v>
      </c>
      <c r="I26" s="2435"/>
      <c r="J26" s="2434">
        <f>使用量_3!N43</f>
        <v>0</v>
      </c>
      <c r="K26" s="2435"/>
      <c r="L26" s="1214">
        <f>使用量_3!R43</f>
        <v>0</v>
      </c>
      <c r="M26" s="1268" t="s">
        <v>3653</v>
      </c>
      <c r="N26" s="1285">
        <f>係数!G71</f>
        <v>35.6</v>
      </c>
      <c r="O26" s="1267" t="s">
        <v>3667</v>
      </c>
      <c r="P26" s="1213">
        <f t="shared" si="1"/>
        <v>0</v>
      </c>
      <c r="Q26" s="1280">
        <f>係数!O71</f>
        <v>0</v>
      </c>
      <c r="R26" s="1280">
        <f>係数!P71</f>
        <v>0</v>
      </c>
      <c r="S26" s="1280">
        <f>係数!Q71</f>
        <v>0</v>
      </c>
      <c r="T26" s="1280">
        <f>係数!R71</f>
        <v>0</v>
      </c>
      <c r="U26" s="1250" t="str">
        <f>係数!S71</f>
        <v>tCO2/kL</v>
      </c>
      <c r="V26" s="1213">
        <f t="shared" si="2"/>
        <v>0</v>
      </c>
      <c r="W26" s="1213">
        <f t="shared" si="3"/>
        <v>0</v>
      </c>
      <c r="X26" s="1213">
        <f t="shared" si="4"/>
        <v>0</v>
      </c>
      <c r="Y26" s="1213">
        <f t="shared" si="5"/>
        <v>0</v>
      </c>
      <c r="Z26" s="398"/>
      <c r="AA26" s="1265"/>
    </row>
    <row r="27" spans="2:28" ht="18.75" customHeight="1">
      <c r="B27" s="1253"/>
      <c r="C27" s="1254"/>
      <c r="D27" s="1254"/>
      <c r="E27" s="1254"/>
      <c r="F27" s="1254"/>
      <c r="G27" s="1255"/>
      <c r="H27" s="1256"/>
      <c r="I27" s="1257"/>
      <c r="J27" s="1256"/>
      <c r="K27" s="1257"/>
      <c r="L27" s="1258"/>
      <c r="M27" s="1269"/>
      <c r="N27" s="1286"/>
      <c r="O27" s="1259"/>
      <c r="P27" s="1256"/>
      <c r="Q27" s="1260"/>
      <c r="R27" s="1261"/>
      <c r="S27" s="1260"/>
      <c r="T27" s="1261"/>
      <c r="U27" s="1260"/>
      <c r="V27" s="1260"/>
      <c r="W27" s="1261"/>
      <c r="X27" s="1260"/>
      <c r="Y27" s="1261"/>
      <c r="Z27" s="398"/>
      <c r="AA27" s="1265"/>
    </row>
    <row r="28" spans="2:28" ht="18.75" customHeight="1">
      <c r="B28" s="2464" t="s">
        <v>2587</v>
      </c>
      <c r="C28" s="2465" t="str">
        <f>使用量_3!C45</f>
        <v>登録番号+メニュー</v>
      </c>
      <c r="D28" s="2466"/>
      <c r="E28" s="2467"/>
      <c r="F28" s="2468" t="str">
        <f ca="1">使用量_3!E45</f>
        <v/>
      </c>
      <c r="G28" s="2469"/>
      <c r="H28" s="2434">
        <f>使用量_3!J45</f>
        <v>0</v>
      </c>
      <c r="I28" s="2435"/>
      <c r="J28" s="2434">
        <f>使用量_3!N45</f>
        <v>0</v>
      </c>
      <c r="K28" s="2435"/>
      <c r="L28" s="1214">
        <f>使用量_3!R45</f>
        <v>0</v>
      </c>
      <c r="M28" s="1268" t="s">
        <v>3656</v>
      </c>
      <c r="N28" s="1287">
        <v>8.64</v>
      </c>
      <c r="O28" s="1267" t="s">
        <v>1975</v>
      </c>
      <c r="P28" s="1213">
        <f>IF(L28="","",L28*N28/1000)</f>
        <v>0</v>
      </c>
      <c r="Q28" s="1212" t="str">
        <f ca="1">使用量_3!F45</f>
        <v/>
      </c>
      <c r="R28" s="1212" t="str">
        <f ca="1">使用量_3!G45</f>
        <v/>
      </c>
      <c r="S28" s="1212" t="str">
        <f ca="1">使用量_3!H45</f>
        <v/>
      </c>
      <c r="T28" s="1212" t="str">
        <f ca="1">使用量_3!I45</f>
        <v/>
      </c>
      <c r="U28" s="1262" t="s">
        <v>2621</v>
      </c>
      <c r="V28" s="1213" t="str">
        <f ca="1">IF(Q28="","",$L28*Q28)</f>
        <v/>
      </c>
      <c r="W28" s="1213" t="str">
        <f ca="1">IF(R28="","",$L28*R28)</f>
        <v/>
      </c>
      <c r="X28" s="1213" t="str">
        <f ca="1">IF(S28="","",$L28*S28)</f>
        <v/>
      </c>
      <c r="Y28" s="1213" t="str">
        <f ca="1">IF(T28="","",$L28*T28)</f>
        <v/>
      </c>
      <c r="Z28" s="397"/>
      <c r="AA28" s="1265"/>
      <c r="AB28" s="1281" t="s">
        <v>3670</v>
      </c>
    </row>
    <row r="29" spans="2:28" ht="18.75" customHeight="1">
      <c r="B29" s="2022"/>
      <c r="C29" s="2465" t="str">
        <f>使用量_3!C46</f>
        <v>登録番号+メニュー</v>
      </c>
      <c r="D29" s="2466"/>
      <c r="E29" s="2467"/>
      <c r="F29" s="2468" t="str">
        <f ca="1">使用量_3!E46</f>
        <v/>
      </c>
      <c r="G29" s="2469"/>
      <c r="H29" s="2434">
        <f>使用量_3!J46</f>
        <v>0</v>
      </c>
      <c r="I29" s="2435"/>
      <c r="J29" s="2434">
        <f>使用量_3!N46</f>
        <v>0</v>
      </c>
      <c r="K29" s="2435"/>
      <c r="L29" s="1214">
        <f>使用量_3!R46</f>
        <v>0</v>
      </c>
      <c r="M29" s="1268" t="s">
        <v>3656</v>
      </c>
      <c r="N29" s="1287">
        <v>8.64</v>
      </c>
      <c r="O29" s="1267" t="s">
        <v>1975</v>
      </c>
      <c r="P29" s="1213">
        <f t="shared" si="1"/>
        <v>0</v>
      </c>
      <c r="Q29" s="1212" t="str">
        <f ca="1">使用量_3!F46</f>
        <v/>
      </c>
      <c r="R29" s="1212" t="str">
        <f ca="1">使用量_3!G46</f>
        <v/>
      </c>
      <c r="S29" s="1212" t="str">
        <f ca="1">使用量_3!H46</f>
        <v/>
      </c>
      <c r="T29" s="1212" t="str">
        <f ca="1">使用量_3!I46</f>
        <v/>
      </c>
      <c r="U29" s="1263" t="s">
        <v>2621</v>
      </c>
      <c r="V29" s="1213" t="str">
        <f t="shared" ref="V29:V32" ca="1" si="6">IF(Q29="","",$L29*Q29)</f>
        <v/>
      </c>
      <c r="W29" s="1213" t="str">
        <f t="shared" ref="W29:W32" ca="1" si="7">IF(R29="","",$L29*R29)</f>
        <v/>
      </c>
      <c r="X29" s="1213" t="str">
        <f t="shared" ref="X29:X32" ca="1" si="8">IF(S29="","",$L29*S29)</f>
        <v/>
      </c>
      <c r="Y29" s="1213" t="str">
        <f t="shared" ref="Y29:Y32" ca="1" si="9">IF(T29="","",$L29*T29)</f>
        <v/>
      </c>
      <c r="Z29" s="397"/>
      <c r="AA29" s="1265"/>
    </row>
    <row r="30" spans="2:28" ht="18.75" customHeight="1">
      <c r="B30" s="2022"/>
      <c r="C30" s="2465" t="str">
        <f>使用量_3!C47</f>
        <v>登録番号+メニュー</v>
      </c>
      <c r="D30" s="2466"/>
      <c r="E30" s="2467"/>
      <c r="F30" s="2468" t="str">
        <f ca="1">使用量_3!E47</f>
        <v/>
      </c>
      <c r="G30" s="2469"/>
      <c r="H30" s="2434">
        <f>使用量_3!J47</f>
        <v>0</v>
      </c>
      <c r="I30" s="2435"/>
      <c r="J30" s="2434">
        <f>使用量_3!N47</f>
        <v>0</v>
      </c>
      <c r="K30" s="2435"/>
      <c r="L30" s="1214">
        <f>使用量_3!R47</f>
        <v>0</v>
      </c>
      <c r="M30" s="1268" t="s">
        <v>3656</v>
      </c>
      <c r="N30" s="1287">
        <v>8.64</v>
      </c>
      <c r="O30" s="1267" t="s">
        <v>1975</v>
      </c>
      <c r="P30" s="1213">
        <f t="shared" si="1"/>
        <v>0</v>
      </c>
      <c r="Q30" s="1212" t="str">
        <f ca="1">使用量_3!F47</f>
        <v/>
      </c>
      <c r="R30" s="1212" t="str">
        <f ca="1">使用量_3!G47</f>
        <v/>
      </c>
      <c r="S30" s="1212" t="str">
        <f ca="1">使用量_3!H47</f>
        <v/>
      </c>
      <c r="T30" s="1212" t="str">
        <f ca="1">使用量_3!I47</f>
        <v/>
      </c>
      <c r="U30" s="1263" t="s">
        <v>2621</v>
      </c>
      <c r="V30" s="1213" t="str">
        <f t="shared" ca="1" si="6"/>
        <v/>
      </c>
      <c r="W30" s="1213" t="str">
        <f t="shared" ca="1" si="7"/>
        <v/>
      </c>
      <c r="X30" s="1213" t="str">
        <f t="shared" ca="1" si="8"/>
        <v/>
      </c>
      <c r="Y30" s="1213" t="str">
        <f t="shared" ca="1" si="9"/>
        <v/>
      </c>
      <c r="Z30" s="397"/>
      <c r="AA30" s="1265"/>
    </row>
    <row r="31" spans="2:28" ht="18.75" customHeight="1">
      <c r="B31" s="2022"/>
      <c r="C31" s="2465" t="str">
        <f>使用量_3!C48</f>
        <v>登録番号+メニュー</v>
      </c>
      <c r="D31" s="2466"/>
      <c r="E31" s="2467"/>
      <c r="F31" s="2468" t="str">
        <f ca="1">使用量_3!E48</f>
        <v/>
      </c>
      <c r="G31" s="2469"/>
      <c r="H31" s="2434">
        <f>使用量_3!J48</f>
        <v>0</v>
      </c>
      <c r="I31" s="2435"/>
      <c r="J31" s="2434">
        <f>使用量_3!N48</f>
        <v>0</v>
      </c>
      <c r="K31" s="2435"/>
      <c r="L31" s="1214">
        <f>使用量_3!R48</f>
        <v>0</v>
      </c>
      <c r="M31" s="1268" t="s">
        <v>3656</v>
      </c>
      <c r="N31" s="1287">
        <v>8.64</v>
      </c>
      <c r="O31" s="1267" t="s">
        <v>1975</v>
      </c>
      <c r="P31" s="1213">
        <f t="shared" si="1"/>
        <v>0</v>
      </c>
      <c r="Q31" s="1212" t="str">
        <f ca="1">使用量_3!F48</f>
        <v/>
      </c>
      <c r="R31" s="1212" t="str">
        <f ca="1">使用量_3!G48</f>
        <v/>
      </c>
      <c r="S31" s="1212" t="str">
        <f ca="1">使用量_3!H48</f>
        <v/>
      </c>
      <c r="T31" s="1212" t="str">
        <f ca="1">使用量_3!I48</f>
        <v/>
      </c>
      <c r="U31" s="1263" t="s">
        <v>2621</v>
      </c>
      <c r="V31" s="1213" t="str">
        <f t="shared" ca="1" si="6"/>
        <v/>
      </c>
      <c r="W31" s="1213" t="str">
        <f t="shared" ca="1" si="7"/>
        <v/>
      </c>
      <c r="X31" s="1213" t="str">
        <f t="shared" ca="1" si="8"/>
        <v/>
      </c>
      <c r="Y31" s="1213" t="str">
        <f t="shared" ca="1" si="9"/>
        <v/>
      </c>
      <c r="Z31" s="397"/>
      <c r="AA31" s="1265"/>
    </row>
    <row r="32" spans="2:28" ht="18.75" customHeight="1" thickBot="1">
      <c r="B32" s="2022"/>
      <c r="C32" s="2465" t="str">
        <f>使用量_3!C49</f>
        <v>登録番号+メニュー</v>
      </c>
      <c r="D32" s="2466"/>
      <c r="E32" s="2467"/>
      <c r="F32" s="2468" t="str">
        <f ca="1">使用量_3!E49</f>
        <v/>
      </c>
      <c r="G32" s="2469"/>
      <c r="H32" s="2470">
        <f>使用量_3!J49</f>
        <v>0</v>
      </c>
      <c r="I32" s="2471"/>
      <c r="J32" s="2470">
        <f>使用量_3!N49</f>
        <v>0</v>
      </c>
      <c r="K32" s="2471"/>
      <c r="L32" s="1288">
        <f>使用量_3!R49</f>
        <v>0</v>
      </c>
      <c r="M32" s="1289" t="s">
        <v>3656</v>
      </c>
      <c r="N32" s="1290">
        <v>8.64</v>
      </c>
      <c r="O32" s="1291" t="s">
        <v>1975</v>
      </c>
      <c r="P32" s="1293">
        <f>IF(L32="","",L32*N32/1000)</f>
        <v>0</v>
      </c>
      <c r="Q32" s="1212" t="str">
        <f ca="1">使用量_3!F49</f>
        <v/>
      </c>
      <c r="R32" s="1212" t="str">
        <f ca="1">使用量_3!G49</f>
        <v/>
      </c>
      <c r="S32" s="1212" t="str">
        <f ca="1">使用量_3!H49</f>
        <v/>
      </c>
      <c r="T32" s="1212" t="str">
        <f ca="1">使用量_3!I49</f>
        <v/>
      </c>
      <c r="U32" s="1292" t="s">
        <v>2621</v>
      </c>
      <c r="V32" s="1213" t="str">
        <f t="shared" ca="1" si="6"/>
        <v/>
      </c>
      <c r="W32" s="1213" t="str">
        <f t="shared" ca="1" si="7"/>
        <v/>
      </c>
      <c r="X32" s="1213" t="str">
        <f t="shared" ca="1" si="8"/>
        <v/>
      </c>
      <c r="Y32" s="1213" t="str">
        <f t="shared" ca="1" si="9"/>
        <v/>
      </c>
      <c r="Z32" s="397"/>
      <c r="AA32" s="1265"/>
    </row>
    <row r="33" spans="2:29" ht="24" customHeight="1" thickTop="1" thickBot="1">
      <c r="B33" s="2460" t="s">
        <v>2589</v>
      </c>
      <c r="C33" s="2460"/>
      <c r="D33" s="2460"/>
      <c r="E33" s="2460"/>
      <c r="F33" s="2460"/>
      <c r="G33" s="2460"/>
      <c r="H33" s="2461">
        <f>SUM(H20:I32)</f>
        <v>0</v>
      </c>
      <c r="I33" s="2461"/>
      <c r="J33" s="2462">
        <f>SUM(J20:K32)</f>
        <v>0</v>
      </c>
      <c r="K33" s="2462"/>
      <c r="L33" s="2439"/>
      <c r="M33" s="2440"/>
      <c r="N33" s="2439"/>
      <c r="O33" s="2463"/>
      <c r="P33" s="1297">
        <f>SUM(P20:P32)</f>
        <v>0</v>
      </c>
      <c r="Q33" s="2439"/>
      <c r="R33" s="2439"/>
      <c r="S33" s="2440"/>
      <c r="T33" s="2440"/>
      <c r="U33" s="1294"/>
      <c r="V33" s="1295">
        <f ca="1">SUM(V20:V32)</f>
        <v>0</v>
      </c>
      <c r="W33" s="1295">
        <f t="shared" ref="W33:Y33" ca="1" si="10">SUM(W20:W32)</f>
        <v>0</v>
      </c>
      <c r="X33" s="1295">
        <f t="shared" ca="1" si="10"/>
        <v>0</v>
      </c>
      <c r="Y33" s="1295">
        <f t="shared" ca="1" si="10"/>
        <v>0</v>
      </c>
      <c r="Z33" s="397"/>
      <c r="AA33" s="1265"/>
    </row>
    <row r="34" spans="2:29" ht="27" customHeight="1">
      <c r="B34" s="2443" t="s">
        <v>2622</v>
      </c>
      <c r="C34" s="2443"/>
      <c r="D34" s="2443"/>
      <c r="E34" s="2443"/>
      <c r="F34" s="2443"/>
      <c r="G34" s="2443"/>
      <c r="H34" s="2445">
        <f>H8+O8</f>
        <v>0</v>
      </c>
      <c r="I34" s="2446"/>
      <c r="J34" s="2454" t="s">
        <v>3671</v>
      </c>
      <c r="K34" s="2455"/>
      <c r="L34" s="2455"/>
      <c r="M34" s="2455"/>
      <c r="N34" s="2455"/>
      <c r="O34" s="2456"/>
      <c r="P34" s="2452">
        <f>ROUND((P33-SUM(P24:P26)*0.2)*0.0258,0)</f>
        <v>0</v>
      </c>
      <c r="Q34" s="2449" t="s">
        <v>3824</v>
      </c>
      <c r="R34" s="2450"/>
      <c r="S34" s="2450"/>
      <c r="T34" s="2450"/>
      <c r="U34" s="2450"/>
      <c r="V34" s="2452">
        <f ca="1">IF(V33&gt;0,ROUND(V33,0),0)</f>
        <v>0</v>
      </c>
      <c r="W34" s="2452">
        <f t="shared" ref="W34:Y34" ca="1" si="11">IF(W33&gt;0,ROUND(W33,0),0)</f>
        <v>0</v>
      </c>
      <c r="X34" s="2452">
        <f t="shared" ca="1" si="11"/>
        <v>0</v>
      </c>
      <c r="Y34" s="2452">
        <f t="shared" ca="1" si="11"/>
        <v>0</v>
      </c>
      <c r="Z34" s="1266"/>
      <c r="AA34" s="399"/>
    </row>
    <row r="35" spans="2:29" ht="27" customHeight="1" thickBot="1">
      <c r="B35" s="2444"/>
      <c r="C35" s="2444"/>
      <c r="D35" s="2444"/>
      <c r="E35" s="2444"/>
      <c r="F35" s="2444"/>
      <c r="G35" s="2444"/>
      <c r="H35" s="2447"/>
      <c r="I35" s="2448"/>
      <c r="J35" s="2457"/>
      <c r="K35" s="2458"/>
      <c r="L35" s="2458"/>
      <c r="M35" s="2458"/>
      <c r="N35" s="2458"/>
      <c r="O35" s="2459"/>
      <c r="P35" s="2453"/>
      <c r="Q35" s="2451"/>
      <c r="R35" s="2451"/>
      <c r="S35" s="2451"/>
      <c r="T35" s="2451"/>
      <c r="U35" s="2451"/>
      <c r="V35" s="2453"/>
      <c r="W35" s="2453"/>
      <c r="X35" s="2453"/>
      <c r="Y35" s="2453"/>
      <c r="Z35" s="1266"/>
      <c r="AA35" s="399"/>
    </row>
    <row r="36" spans="2:29" ht="30" customHeight="1">
      <c r="B36" s="2442" t="s">
        <v>3658</v>
      </c>
      <c r="C36" s="2442"/>
      <c r="D36" s="2442"/>
      <c r="E36" s="2442"/>
      <c r="F36" s="2442"/>
      <c r="G36" s="2442"/>
      <c r="H36" s="2442"/>
      <c r="I36" s="2442"/>
      <c r="J36" s="390"/>
      <c r="K36" s="390"/>
      <c r="L36" s="390"/>
      <c r="M36" s="1296"/>
      <c r="N36" s="1296"/>
      <c r="O36" s="1296"/>
      <c r="P36" s="400"/>
      <c r="Q36" s="1296"/>
      <c r="R36" s="1296"/>
      <c r="S36" s="1296"/>
      <c r="T36" s="1296"/>
      <c r="U36" s="1296"/>
      <c r="V36" s="2441" t="s">
        <v>3823</v>
      </c>
      <c r="W36" s="2441"/>
      <c r="X36" s="2441"/>
      <c r="Y36" s="2441"/>
      <c r="Z36" s="2441"/>
      <c r="AA36" s="401"/>
    </row>
    <row r="37" spans="2:29">
      <c r="B37" s="402"/>
      <c r="C37" s="402"/>
      <c r="D37" s="402"/>
      <c r="E37" s="402"/>
      <c r="F37" s="402"/>
      <c r="G37" s="402"/>
      <c r="H37" s="402"/>
      <c r="I37" s="402"/>
      <c r="J37" s="45"/>
      <c r="K37" s="45"/>
      <c r="O37" s="402"/>
      <c r="P37" s="402"/>
      <c r="Q37" s="402"/>
      <c r="AB37" s="402"/>
      <c r="AC37" s="402"/>
    </row>
  </sheetData>
  <mergeCells count="101">
    <mergeCell ref="B3:E3"/>
    <mergeCell ref="G3:P3"/>
    <mergeCell ref="B4:E4"/>
    <mergeCell ref="B6:G7"/>
    <mergeCell ref="H6:N6"/>
    <mergeCell ref="O6:U6"/>
    <mergeCell ref="V6:Y7"/>
    <mergeCell ref="H7:J7"/>
    <mergeCell ref="K7:N7"/>
    <mergeCell ref="O7:Q7"/>
    <mergeCell ref="R7:U7"/>
    <mergeCell ref="V8:Y8"/>
    <mergeCell ref="B9:G9"/>
    <mergeCell ref="H9:J9"/>
    <mergeCell ref="K9:N9"/>
    <mergeCell ref="O9:Q9"/>
    <mergeCell ref="R9:U9"/>
    <mergeCell ref="V9:Y9"/>
    <mergeCell ref="H11:Q11"/>
    <mergeCell ref="B8:G8"/>
    <mergeCell ref="H8:J8"/>
    <mergeCell ref="K8:N8"/>
    <mergeCell ref="O8:Q8"/>
    <mergeCell ref="R8:U8"/>
    <mergeCell ref="B10:G10"/>
    <mergeCell ref="H10:J10"/>
    <mergeCell ref="K10:N10"/>
    <mergeCell ref="O10:Q10"/>
    <mergeCell ref="R10:U10"/>
    <mergeCell ref="V11:Y11"/>
    <mergeCell ref="B20:G20"/>
    <mergeCell ref="H20:I20"/>
    <mergeCell ref="J20:K20"/>
    <mergeCell ref="B18:F19"/>
    <mergeCell ref="H18:I19"/>
    <mergeCell ref="J18:K19"/>
    <mergeCell ref="Q18:U18"/>
    <mergeCell ref="V18:Y18"/>
    <mergeCell ref="V10:Y10"/>
    <mergeCell ref="P18:P19"/>
    <mergeCell ref="B14:G14"/>
    <mergeCell ref="V14:Y14"/>
    <mergeCell ref="V15:Y15"/>
    <mergeCell ref="L18:M19"/>
    <mergeCell ref="N18:O19"/>
    <mergeCell ref="B28:B32"/>
    <mergeCell ref="C28:E28"/>
    <mergeCell ref="F28:G28"/>
    <mergeCell ref="H28:I28"/>
    <mergeCell ref="J28:K28"/>
    <mergeCell ref="C29:E29"/>
    <mergeCell ref="F29:G29"/>
    <mergeCell ref="H29:I29"/>
    <mergeCell ref="J29:K29"/>
    <mergeCell ref="C32:E32"/>
    <mergeCell ref="F32:G32"/>
    <mergeCell ref="H32:I32"/>
    <mergeCell ref="J32:K32"/>
    <mergeCell ref="C31:E31"/>
    <mergeCell ref="F31:G31"/>
    <mergeCell ref="H31:I31"/>
    <mergeCell ref="J31:K31"/>
    <mergeCell ref="C30:E30"/>
    <mergeCell ref="F30:G30"/>
    <mergeCell ref="H30:I30"/>
    <mergeCell ref="J30:K30"/>
    <mergeCell ref="Q33:T33"/>
    <mergeCell ref="V36:Z36"/>
    <mergeCell ref="B36:I36"/>
    <mergeCell ref="B34:G35"/>
    <mergeCell ref="H34:I35"/>
    <mergeCell ref="Q34:U35"/>
    <mergeCell ref="V34:V35"/>
    <mergeCell ref="W34:W35"/>
    <mergeCell ref="Y34:Y35"/>
    <mergeCell ref="X34:X35"/>
    <mergeCell ref="J34:O35"/>
    <mergeCell ref="P34:P35"/>
    <mergeCell ref="B33:G33"/>
    <mergeCell ref="H33:I33"/>
    <mergeCell ref="J33:K33"/>
    <mergeCell ref="L33:M33"/>
    <mergeCell ref="N33:O33"/>
    <mergeCell ref="B25:G25"/>
    <mergeCell ref="B26:G26"/>
    <mergeCell ref="H25:I25"/>
    <mergeCell ref="H26:I26"/>
    <mergeCell ref="J25:K25"/>
    <mergeCell ref="J26:K26"/>
    <mergeCell ref="B24:G24"/>
    <mergeCell ref="H24:I24"/>
    <mergeCell ref="J24:K24"/>
    <mergeCell ref="B23:G23"/>
    <mergeCell ref="H23:I23"/>
    <mergeCell ref="J23:K23"/>
    <mergeCell ref="B22:G22"/>
    <mergeCell ref="H22:I22"/>
    <mergeCell ref="J22:K22"/>
    <mergeCell ref="B21:G21"/>
    <mergeCell ref="H21:I21"/>
    <mergeCell ref="J21:K21"/>
  </mergeCells>
  <phoneticPr fontId="136"/>
  <pageMargins left="0.7" right="0.7" top="0.75" bottom="0.75" header="0.3" footer="0.3"/>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rgb="FF92D050"/>
    <outlinePr summaryBelow="0" summaryRight="0"/>
    <pageSetUpPr fitToPage="1"/>
  </sheetPr>
  <dimension ref="A1:BO141"/>
  <sheetViews>
    <sheetView workbookViewId="0">
      <selection activeCell="P30" sqref="P30"/>
    </sheetView>
  </sheetViews>
  <sheetFormatPr defaultColWidth="8.875" defaultRowHeight="13.5" outlineLevelRow="1"/>
  <cols>
    <col min="1" max="1" width="2.125" style="181" customWidth="1"/>
    <col min="2" max="2" width="5.25" style="181" customWidth="1"/>
    <col min="3" max="3" width="10.625" style="181" customWidth="1"/>
    <col min="4" max="4" width="9.5" style="181" customWidth="1"/>
    <col min="5" max="5" width="12.375" style="181" customWidth="1"/>
    <col min="6" max="10" width="8.125" style="181" customWidth="1"/>
    <col min="11" max="11" width="6.125" style="181" customWidth="1"/>
    <col min="12" max="12" width="10.5" style="181" customWidth="1"/>
    <col min="13" max="64" width="8.875" style="181"/>
    <col min="65" max="66" width="8.875" style="181" hidden="1" customWidth="1"/>
    <col min="67" max="16384" width="8.875" style="181"/>
  </cols>
  <sheetData>
    <row r="1" spans="2:19" ht="19.149999999999999" customHeight="1">
      <c r="B1" s="235" t="s">
        <v>2696</v>
      </c>
      <c r="S1" s="551" t="str">
        <f>はじめに!Q1</f>
        <v>2026年度提出用（2025年度実績値）</v>
      </c>
    </row>
    <row r="2" spans="2:19" collapsed="1"/>
    <row r="3" spans="2:19" ht="13.15" hidden="1" customHeight="1" outlineLevel="1"/>
    <row r="4" spans="2:19" ht="14.45" hidden="1" customHeight="1" outlineLevel="1"/>
    <row r="5" spans="2:19" ht="13.15" hidden="1" customHeight="1" outlineLevel="1"/>
    <row r="6" spans="2:19" ht="13.15" hidden="1" customHeight="1" outlineLevel="1"/>
    <row r="7" spans="2:19" ht="13.15" hidden="1" customHeight="1" outlineLevel="1"/>
    <row r="8" spans="2:19" ht="14.45" hidden="1" customHeight="1" outlineLevel="1"/>
    <row r="9" spans="2:19" ht="13.15" hidden="1" customHeight="1" outlineLevel="1"/>
    <row r="10" spans="2:19" ht="13.15" hidden="1" customHeight="1" outlineLevel="1"/>
    <row r="11" spans="2:19" ht="13.15" hidden="1" customHeight="1" outlineLevel="1"/>
    <row r="12" spans="2:19" ht="14.45" hidden="1" customHeight="1" outlineLevel="1"/>
    <row r="13" spans="2:19" ht="13.15" hidden="1" customHeight="1" outlineLevel="1"/>
    <row r="14" spans="2:19" ht="13.15" hidden="1" customHeight="1" outlineLevel="1"/>
    <row r="15" spans="2:19" ht="13.15" hidden="1" customHeight="1" outlineLevel="1"/>
    <row r="16" spans="2:19" ht="13.15" customHeight="1" collapsed="1"/>
    <row r="17" spans="1:67" ht="13.15" customHeight="1"/>
    <row r="18" spans="1:67" ht="14.25">
      <c r="B18" s="2550" t="s">
        <v>2560</v>
      </c>
      <c r="C18" s="2560"/>
      <c r="D18" s="2560"/>
      <c r="E18" s="2560"/>
      <c r="F18" s="2561"/>
      <c r="G18" s="236" t="str">
        <f>'使用量_1,2'!H11</f>
        <v>　</v>
      </c>
      <c r="H18" s="237" t="s">
        <v>1938</v>
      </c>
      <c r="I18" s="180"/>
      <c r="J18" s="180"/>
    </row>
    <row r="19" spans="1:67" ht="14.25">
      <c r="B19" s="2549" t="s">
        <v>1937</v>
      </c>
      <c r="C19" s="2549"/>
      <c r="D19" s="2549"/>
      <c r="E19" s="2549"/>
      <c r="F19" s="2549"/>
      <c r="G19" s="236" t="str">
        <f>'使用量_1,2'!H12</f>
        <v>　</v>
      </c>
      <c r="H19" s="237" t="s">
        <v>1938</v>
      </c>
      <c r="I19" s="180"/>
      <c r="J19" s="180"/>
    </row>
    <row r="21" spans="1:67" ht="13.15" hidden="1" customHeight="1">
      <c r="A21" s="1581" t="s">
        <v>3473</v>
      </c>
      <c r="B21" s="1347"/>
      <c r="C21" s="1347"/>
      <c r="D21" s="1347"/>
      <c r="E21" s="1347"/>
      <c r="F21" s="1347"/>
      <c r="G21" s="1347"/>
      <c r="H21" s="1347"/>
    </row>
    <row r="22" spans="1:67" hidden="1">
      <c r="A22" s="1581" t="s">
        <v>3473</v>
      </c>
    </row>
    <row r="23" spans="1:67" hidden="1">
      <c r="A23" s="1581" t="s">
        <v>3473</v>
      </c>
    </row>
    <row r="24" spans="1:67" ht="20.45" customHeight="1">
      <c r="B24" s="1984" t="s">
        <v>2762</v>
      </c>
      <c r="C24" s="1984"/>
      <c r="D24" s="1984"/>
      <c r="E24" s="1984"/>
      <c r="F24" s="1984"/>
      <c r="G24" s="1984"/>
      <c r="H24" s="1984"/>
      <c r="I24" s="1984"/>
      <c r="J24" s="1984"/>
      <c r="K24" s="1984"/>
      <c r="L24" s="1984"/>
      <c r="M24" s="1984"/>
      <c r="N24" s="1984"/>
      <c r="O24" s="1984"/>
      <c r="P24" s="1984"/>
      <c r="Q24" s="1984"/>
      <c r="R24" s="1984"/>
      <c r="S24" s="222"/>
      <c r="T24" s="222"/>
      <c r="U24" s="222"/>
      <c r="V24" s="222"/>
      <c r="W24" s="222"/>
      <c r="X24" s="222"/>
      <c r="Y24" s="222"/>
      <c r="Z24" s="222"/>
      <c r="AA24" s="222"/>
      <c r="AB24" s="222"/>
      <c r="AC24" s="222"/>
      <c r="AD24" s="222"/>
      <c r="AE24" s="222"/>
      <c r="AF24" s="222"/>
      <c r="AG24" s="222"/>
      <c r="AH24" s="222"/>
      <c r="AI24" s="222"/>
      <c r="AJ24" s="222"/>
      <c r="AK24" s="222"/>
      <c r="AL24" s="222"/>
      <c r="AM24" s="222"/>
      <c r="AN24" s="222"/>
      <c r="AO24" s="222"/>
      <c r="AP24" s="222"/>
      <c r="AQ24" s="222"/>
      <c r="AR24" s="222"/>
      <c r="AS24" s="222"/>
      <c r="AT24" s="222"/>
      <c r="AU24" s="222"/>
      <c r="AV24" s="222"/>
      <c r="AW24" s="222"/>
      <c r="AX24" s="222"/>
      <c r="AY24" s="222"/>
      <c r="AZ24" s="222"/>
      <c r="BA24" s="222"/>
      <c r="BB24" s="222"/>
      <c r="BC24" s="222"/>
      <c r="BD24" s="215"/>
      <c r="BF24" s="183"/>
      <c r="BG24" s="180"/>
      <c r="BH24" s="180"/>
      <c r="BJ24" s="183"/>
      <c r="BK24" s="180"/>
      <c r="BL24" s="180"/>
      <c r="BM24" s="220">
        <v>8</v>
      </c>
      <c r="BN24" s="181" t="e">
        <f>IF(#REF!="",IF($Q$15&lt;BM24,"OK","NG"),IF($Q$15&gt;=BM24,"OK","NG"))</f>
        <v>#REF!</v>
      </c>
      <c r="BO24" s="219"/>
    </row>
    <row r="26" spans="1:67" ht="19.899999999999999" hidden="1" customHeight="1">
      <c r="A26" s="1581" t="s">
        <v>3473</v>
      </c>
      <c r="L26" s="544"/>
      <c r="M26" s="528">
        <v>1</v>
      </c>
      <c r="N26" s="529">
        <v>2</v>
      </c>
      <c r="O26" s="530">
        <v>3</v>
      </c>
      <c r="P26" s="512">
        <v>4</v>
      </c>
      <c r="Q26" s="512">
        <v>5</v>
      </c>
      <c r="R26" s="512">
        <v>6</v>
      </c>
      <c r="S26" s="512">
        <v>7</v>
      </c>
      <c r="T26" s="512">
        <v>8</v>
      </c>
      <c r="U26" s="512">
        <v>9</v>
      </c>
      <c r="V26" s="512">
        <v>10</v>
      </c>
      <c r="W26" s="512">
        <v>11</v>
      </c>
      <c r="X26" s="512">
        <v>12</v>
      </c>
      <c r="Y26" s="512">
        <v>13</v>
      </c>
      <c r="Z26" s="512">
        <v>14</v>
      </c>
      <c r="AA26" s="512">
        <v>15</v>
      </c>
      <c r="AB26" s="512">
        <v>16</v>
      </c>
      <c r="AC26" s="512">
        <v>17</v>
      </c>
      <c r="AD26" s="512">
        <v>18</v>
      </c>
      <c r="AE26" s="512">
        <v>19</v>
      </c>
      <c r="AF26" s="512">
        <v>20</v>
      </c>
      <c r="AG26" s="512">
        <v>21</v>
      </c>
      <c r="AH26" s="512">
        <v>22</v>
      </c>
      <c r="AI26" s="512">
        <v>23</v>
      </c>
      <c r="AJ26" s="512">
        <v>24</v>
      </c>
      <c r="AK26" s="512">
        <v>25</v>
      </c>
      <c r="AL26" s="512">
        <v>26</v>
      </c>
      <c r="AM26" s="512">
        <v>27</v>
      </c>
      <c r="AN26" s="512">
        <v>28</v>
      </c>
      <c r="AO26" s="512">
        <v>29</v>
      </c>
      <c r="AP26" s="512">
        <v>30</v>
      </c>
      <c r="AQ26" s="512">
        <v>31</v>
      </c>
      <c r="AR26" s="512">
        <v>32</v>
      </c>
      <c r="AS26" s="512">
        <v>33</v>
      </c>
      <c r="AT26" s="512">
        <v>34</v>
      </c>
      <c r="AU26" s="512">
        <v>35</v>
      </c>
      <c r="AV26" s="512">
        <v>36</v>
      </c>
      <c r="AW26" s="512">
        <v>37</v>
      </c>
      <c r="AX26" s="512">
        <v>38</v>
      </c>
      <c r="AY26" s="512">
        <v>39</v>
      </c>
      <c r="AZ26" s="512">
        <v>40</v>
      </c>
      <c r="BA26" s="512">
        <v>41</v>
      </c>
      <c r="BB26" s="512">
        <v>42</v>
      </c>
      <c r="BC26" s="512">
        <v>43</v>
      </c>
    </row>
    <row r="27" spans="1:67" ht="19.899999999999999" customHeight="1">
      <c r="B27" s="2013" t="s">
        <v>1980</v>
      </c>
      <c r="C27" s="2014"/>
      <c r="D27" s="2014"/>
      <c r="E27" s="2014"/>
      <c r="F27" s="2014"/>
      <c r="G27" s="2014"/>
      <c r="H27" s="2014"/>
      <c r="I27" s="2014"/>
      <c r="J27" s="2015"/>
      <c r="K27" s="557"/>
      <c r="L27" s="2562" t="s">
        <v>2697</v>
      </c>
      <c r="M27" s="2002" t="s">
        <v>2779</v>
      </c>
      <c r="N27" s="2003"/>
      <c r="O27" s="2004"/>
      <c r="P27" s="536" t="s">
        <v>1979</v>
      </c>
      <c r="Q27" s="537"/>
      <c r="R27" s="537"/>
      <c r="S27" s="537"/>
      <c r="T27" s="537"/>
      <c r="U27" s="537"/>
      <c r="V27" s="537"/>
      <c r="W27" s="537"/>
      <c r="X27" s="538"/>
      <c r="Y27" s="537"/>
      <c r="Z27" s="538"/>
      <c r="AA27" s="537"/>
      <c r="AB27" s="538"/>
      <c r="AC27" s="537"/>
      <c r="AD27" s="538"/>
      <c r="AE27" s="537"/>
      <c r="AF27" s="538"/>
      <c r="AG27" s="537"/>
      <c r="AH27" s="538"/>
      <c r="AI27" s="537"/>
      <c r="AJ27" s="538"/>
      <c r="AK27" s="537"/>
      <c r="AL27" s="538"/>
      <c r="AM27" s="537"/>
      <c r="AN27" s="538"/>
      <c r="AO27" s="537"/>
      <c r="AP27" s="538"/>
      <c r="AQ27" s="537"/>
      <c r="AR27" s="538"/>
      <c r="AS27" s="537"/>
      <c r="AT27" s="538"/>
      <c r="AU27" s="537"/>
      <c r="AV27" s="538"/>
      <c r="AW27" s="537"/>
      <c r="AX27" s="538"/>
      <c r="AY27" s="537"/>
      <c r="AZ27" s="538"/>
      <c r="BA27" s="537"/>
      <c r="BB27" s="538"/>
      <c r="BC27" s="537"/>
    </row>
    <row r="28" spans="1:67" ht="45" customHeight="1">
      <c r="B28" s="2016"/>
      <c r="C28" s="1893"/>
      <c r="D28" s="1893"/>
      <c r="E28" s="1893"/>
      <c r="F28" s="1893"/>
      <c r="G28" s="1893"/>
      <c r="H28" s="1893"/>
      <c r="I28" s="1893"/>
      <c r="J28" s="2017"/>
      <c r="K28" s="563"/>
      <c r="L28" s="2563"/>
      <c r="M28" s="2005"/>
      <c r="N28" s="2006"/>
      <c r="O28" s="2007"/>
      <c r="P28" s="531" t="str">
        <f>'使用量_1,2'!P28&amp;""</f>
        <v>事業所名を入力1</v>
      </c>
      <c r="Q28" s="531" t="str">
        <f>'使用量_1,2'!Q28&amp;""</f>
        <v>事業所名を入力2</v>
      </c>
      <c r="R28" s="531" t="str">
        <f>'使用量_1,2'!R28&amp;""</f>
        <v>事業所名を入力3</v>
      </c>
      <c r="S28" s="531" t="str">
        <f>'使用量_1,2'!S28&amp;""</f>
        <v>事業所名を入力4</v>
      </c>
      <c r="T28" s="531" t="str">
        <f>'使用量_1,2'!T28&amp;""</f>
        <v>事業所名を入力5</v>
      </c>
      <c r="U28" s="531" t="str">
        <f>'使用量_1,2'!U28&amp;""</f>
        <v>事業所名を入力6</v>
      </c>
      <c r="V28" s="531" t="str">
        <f>'使用量_1,2'!V28&amp;""</f>
        <v>事業所名を入力7</v>
      </c>
      <c r="W28" s="531" t="str">
        <f>'使用量_1,2'!W28&amp;""</f>
        <v>事業所名を入力8</v>
      </c>
      <c r="X28" s="531" t="str">
        <f>'使用量_1,2'!X28&amp;""</f>
        <v>事業所名を入力9</v>
      </c>
      <c r="Y28" s="531" t="str">
        <f>'使用量_1,2'!Y28&amp;""</f>
        <v>事業所名を入力10</v>
      </c>
      <c r="Z28" s="531" t="str">
        <f>'使用量_1,2'!Z28&amp;""</f>
        <v>事業所名を入力11</v>
      </c>
      <c r="AA28" s="531" t="str">
        <f>'使用量_1,2'!AA28&amp;""</f>
        <v>事業所名を入力12</v>
      </c>
      <c r="AB28" s="531" t="str">
        <f>'使用量_1,2'!AB28&amp;""</f>
        <v>事業所名を入力13</v>
      </c>
      <c r="AC28" s="531" t="str">
        <f>'使用量_1,2'!AC28&amp;""</f>
        <v>事業所名を入力14</v>
      </c>
      <c r="AD28" s="531" t="str">
        <f>'使用量_1,2'!AD28&amp;""</f>
        <v>事業所名を入力15</v>
      </c>
      <c r="AE28" s="531" t="str">
        <f>'使用量_1,2'!AE28&amp;""</f>
        <v>事業所名を入力16</v>
      </c>
      <c r="AF28" s="531" t="str">
        <f>'使用量_1,2'!AF28&amp;""</f>
        <v>事業所名を入力17</v>
      </c>
      <c r="AG28" s="531" t="str">
        <f>'使用量_1,2'!AG28&amp;""</f>
        <v>事業所名を入力18</v>
      </c>
      <c r="AH28" s="531" t="str">
        <f>'使用量_1,2'!AH28&amp;""</f>
        <v>事業所名を入力19</v>
      </c>
      <c r="AI28" s="531" t="str">
        <f>'使用量_1,2'!AI28&amp;""</f>
        <v>事業所名を入力20</v>
      </c>
      <c r="AJ28" s="531" t="str">
        <f>'使用量_1,2'!AJ28&amp;""</f>
        <v>事業所名を入力21</v>
      </c>
      <c r="AK28" s="531" t="str">
        <f>'使用量_1,2'!AK28&amp;""</f>
        <v>事業所名を入力22</v>
      </c>
      <c r="AL28" s="531" t="str">
        <f>'使用量_1,2'!AL28&amp;""</f>
        <v>事業所名を入力23</v>
      </c>
      <c r="AM28" s="531" t="str">
        <f>'使用量_1,2'!AM28&amp;""</f>
        <v>事業所名を入力24</v>
      </c>
      <c r="AN28" s="531" t="str">
        <f>'使用量_1,2'!AN28&amp;""</f>
        <v>事業所名を入力25</v>
      </c>
      <c r="AO28" s="531" t="str">
        <f>'使用量_1,2'!AO28&amp;""</f>
        <v>事業所名を入力26</v>
      </c>
      <c r="AP28" s="531" t="str">
        <f>'使用量_1,2'!AP28&amp;""</f>
        <v>事業所名を入力27</v>
      </c>
      <c r="AQ28" s="531" t="str">
        <f>'使用量_1,2'!AQ28&amp;""</f>
        <v>事業所名を入力28</v>
      </c>
      <c r="AR28" s="531" t="str">
        <f>'使用量_1,2'!AR28&amp;""</f>
        <v>事業所名を入力29</v>
      </c>
      <c r="AS28" s="531" t="str">
        <f>'使用量_1,2'!AS28&amp;""</f>
        <v>事業所名を入力30</v>
      </c>
      <c r="AT28" s="531" t="str">
        <f>'使用量_1,2'!AT28&amp;""</f>
        <v>事業所名を入力31</v>
      </c>
      <c r="AU28" s="531" t="str">
        <f>'使用量_1,2'!AU28&amp;""</f>
        <v>事業所名を入力32</v>
      </c>
      <c r="AV28" s="531" t="str">
        <f>'使用量_1,2'!AV28&amp;""</f>
        <v>事業所名を入力33</v>
      </c>
      <c r="AW28" s="531" t="str">
        <f>'使用量_1,2'!AW28&amp;""</f>
        <v>事業所名を入力34</v>
      </c>
      <c r="AX28" s="531" t="str">
        <f>'使用量_1,2'!AX28&amp;""</f>
        <v>事業所名を入力35</v>
      </c>
      <c r="AY28" s="531" t="str">
        <f>'使用量_1,2'!AY28&amp;""</f>
        <v>事業所名を入力36</v>
      </c>
      <c r="AZ28" s="531" t="str">
        <f>'使用量_1,2'!AZ28&amp;""</f>
        <v>事業所名を入力37</v>
      </c>
      <c r="BA28" s="531" t="str">
        <f>'使用量_1,2'!BA28&amp;""</f>
        <v>事業所名を入力38</v>
      </c>
      <c r="BB28" s="531" t="str">
        <f>'使用量_1,2'!BB28&amp;""</f>
        <v>事業所名を入力39</v>
      </c>
      <c r="BC28" s="531" t="str">
        <f>'使用量_1,2'!BC28&amp;""</f>
        <v>事業所名を入力40</v>
      </c>
    </row>
    <row r="29" spans="1:67" ht="15" thickBot="1">
      <c r="B29" s="2018"/>
      <c r="C29" s="2019"/>
      <c r="D29" s="2019"/>
      <c r="E29" s="2019"/>
      <c r="F29" s="2019"/>
      <c r="G29" s="2019"/>
      <c r="H29" s="2019"/>
      <c r="I29" s="2019"/>
      <c r="J29" s="2020"/>
      <c r="K29" s="1088" t="s">
        <v>1981</v>
      </c>
      <c r="L29" s="566" t="s">
        <v>1982</v>
      </c>
      <c r="M29" s="2008"/>
      <c r="N29" s="2009"/>
      <c r="O29" s="2010"/>
      <c r="P29" s="541" t="s">
        <v>2773</v>
      </c>
      <c r="Q29" s="539"/>
      <c r="R29" s="539"/>
      <c r="S29" s="539"/>
      <c r="T29" s="539"/>
      <c r="U29" s="539"/>
      <c r="V29" s="539"/>
      <c r="W29" s="539"/>
      <c r="X29" s="540"/>
      <c r="Y29" s="539"/>
      <c r="Z29" s="540"/>
      <c r="AA29" s="539"/>
      <c r="AB29" s="540"/>
      <c r="AC29" s="539"/>
      <c r="AD29" s="540"/>
      <c r="AE29" s="539"/>
      <c r="AF29" s="540"/>
      <c r="AG29" s="539"/>
      <c r="AH29" s="540"/>
      <c r="AI29" s="539"/>
      <c r="AJ29" s="540"/>
      <c r="AK29" s="539"/>
      <c r="AL29" s="540"/>
      <c r="AM29" s="539"/>
      <c r="AN29" s="540"/>
      <c r="AO29" s="539"/>
      <c r="AP29" s="540"/>
      <c r="AQ29" s="539"/>
      <c r="AR29" s="540"/>
      <c r="AS29" s="539"/>
      <c r="AT29" s="540"/>
      <c r="AU29" s="539"/>
      <c r="AV29" s="540"/>
      <c r="AW29" s="539"/>
      <c r="AX29" s="540"/>
      <c r="AY29" s="539"/>
      <c r="AZ29" s="540"/>
      <c r="BA29" s="539"/>
      <c r="BB29" s="540"/>
      <c r="BC29" s="539"/>
    </row>
    <row r="30" spans="1:67" ht="15" thickTop="1">
      <c r="B30" s="2021" t="s">
        <v>1943</v>
      </c>
      <c r="C30" s="1993" t="s">
        <v>1944</v>
      </c>
      <c r="D30" s="1994"/>
      <c r="E30" s="1994"/>
      <c r="F30" s="1994"/>
      <c r="G30" s="1994"/>
      <c r="H30" s="1994"/>
      <c r="I30" s="1982"/>
      <c r="J30" s="1983"/>
      <c r="K30" s="1089" t="str">
        <f>係数!I30</f>
        <v>kL</v>
      </c>
      <c r="L30" s="374"/>
      <c r="M30" s="247"/>
      <c r="N30" s="227"/>
      <c r="O30" s="228"/>
      <c r="P30" s="542"/>
      <c r="Q30" s="229"/>
      <c r="R30" s="229"/>
      <c r="S30" s="229"/>
      <c r="T30" s="229"/>
      <c r="U30" s="229"/>
      <c r="V30" s="229"/>
      <c r="W30" s="229"/>
      <c r="X30" s="229"/>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row>
    <row r="31" spans="1:67" ht="14.25">
      <c r="B31" s="2033"/>
      <c r="C31" s="1993" t="s">
        <v>1947</v>
      </c>
      <c r="D31" s="1994"/>
      <c r="E31" s="1994"/>
      <c r="F31" s="1994"/>
      <c r="G31" s="1994"/>
      <c r="H31" s="1994"/>
      <c r="I31" s="1982"/>
      <c r="J31" s="1983"/>
      <c r="K31" s="1089" t="str">
        <f>係数!I31</f>
        <v>kL</v>
      </c>
      <c r="L31" s="374"/>
      <c r="M31" s="248"/>
      <c r="N31" s="230"/>
      <c r="O31" s="231"/>
      <c r="P31" s="543"/>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row>
    <row r="32" spans="1:67" ht="14.25">
      <c r="B32" s="2033"/>
      <c r="C32" s="1993" t="s">
        <v>1948</v>
      </c>
      <c r="D32" s="1994"/>
      <c r="E32" s="1994"/>
      <c r="F32" s="1994"/>
      <c r="G32" s="1994"/>
      <c r="H32" s="1994"/>
      <c r="I32" s="1982"/>
      <c r="J32" s="1983"/>
      <c r="K32" s="1089" t="str">
        <f>係数!I32</f>
        <v>kL</v>
      </c>
      <c r="L32" s="374"/>
      <c r="M32" s="248"/>
      <c r="N32" s="230"/>
      <c r="O32" s="231"/>
      <c r="P32" s="543"/>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row>
    <row r="33" spans="2:55" ht="14.25">
      <c r="B33" s="2033"/>
      <c r="C33" s="1993" t="s">
        <v>1949</v>
      </c>
      <c r="D33" s="1994"/>
      <c r="E33" s="1994"/>
      <c r="F33" s="1994"/>
      <c r="G33" s="1994"/>
      <c r="H33" s="1994"/>
      <c r="I33" s="1982"/>
      <c r="J33" s="1983"/>
      <c r="K33" s="1089" t="str">
        <f>係数!I33</f>
        <v>kL</v>
      </c>
      <c r="L33" s="374"/>
      <c r="M33" s="248"/>
      <c r="N33" s="230"/>
      <c r="O33" s="231"/>
      <c r="P33" s="543"/>
      <c r="Q33" s="232"/>
      <c r="R33" s="232"/>
      <c r="S33" s="232"/>
      <c r="T33" s="232"/>
      <c r="U33" s="232"/>
      <c r="V33" s="232"/>
      <c r="W33" s="232"/>
      <c r="X33" s="232"/>
      <c r="Y33" s="232"/>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2"/>
      <c r="BC33" s="232"/>
    </row>
    <row r="34" spans="2:55" ht="14.25">
      <c r="B34" s="2033"/>
      <c r="C34" s="2579" t="s">
        <v>3266</v>
      </c>
      <c r="D34" s="1982"/>
      <c r="E34" s="1982"/>
      <c r="F34" s="1982"/>
      <c r="G34" s="1982"/>
      <c r="H34" s="1982"/>
      <c r="I34" s="1982"/>
      <c r="J34" s="1983"/>
      <c r="K34" s="1089" t="str">
        <f>係数!I34</f>
        <v>kL</v>
      </c>
      <c r="L34" s="374"/>
      <c r="M34" s="248"/>
      <c r="N34" s="230"/>
      <c r="O34" s="231"/>
      <c r="P34" s="543"/>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row>
    <row r="35" spans="2:55" ht="14.25">
      <c r="B35" s="2033"/>
      <c r="C35" s="1993" t="s">
        <v>1950</v>
      </c>
      <c r="D35" s="1994"/>
      <c r="E35" s="1994"/>
      <c r="F35" s="1994"/>
      <c r="G35" s="1994"/>
      <c r="H35" s="1994"/>
      <c r="I35" s="1982"/>
      <c r="J35" s="1983"/>
      <c r="K35" s="1089" t="str">
        <f>係数!I35</f>
        <v>kL</v>
      </c>
      <c r="L35" s="375"/>
      <c r="M35" s="248"/>
      <c r="N35" s="230"/>
      <c r="O35" s="231"/>
      <c r="P35" s="543"/>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row>
    <row r="36" spans="2:55" ht="14.25">
      <c r="B36" s="2033"/>
      <c r="C36" s="1993" t="s">
        <v>1951</v>
      </c>
      <c r="D36" s="1994"/>
      <c r="E36" s="1994"/>
      <c r="F36" s="1994"/>
      <c r="G36" s="1994"/>
      <c r="H36" s="1994"/>
      <c r="I36" s="1982"/>
      <c r="J36" s="1983"/>
      <c r="K36" s="1089" t="str">
        <f>係数!I36</f>
        <v>kL</v>
      </c>
      <c r="L36" s="375"/>
      <c r="M36" s="248"/>
      <c r="N36" s="230"/>
      <c r="O36" s="231"/>
      <c r="P36" s="543"/>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2"/>
      <c r="AN36" s="232"/>
      <c r="AO36" s="232"/>
      <c r="AP36" s="232"/>
      <c r="AQ36" s="232"/>
      <c r="AR36" s="232"/>
      <c r="AS36" s="232"/>
      <c r="AT36" s="232"/>
      <c r="AU36" s="232"/>
      <c r="AV36" s="232"/>
      <c r="AW36" s="232"/>
      <c r="AX36" s="232"/>
      <c r="AY36" s="232"/>
      <c r="AZ36" s="232"/>
      <c r="BA36" s="232"/>
      <c r="BB36" s="232"/>
      <c r="BC36" s="232"/>
    </row>
    <row r="37" spans="2:55" ht="14.25">
      <c r="B37" s="2033"/>
      <c r="C37" s="1993" t="s">
        <v>1952</v>
      </c>
      <c r="D37" s="1994"/>
      <c r="E37" s="1994"/>
      <c r="F37" s="1994"/>
      <c r="G37" s="1994"/>
      <c r="H37" s="1994"/>
      <c r="I37" s="1982"/>
      <c r="J37" s="1983"/>
      <c r="K37" s="1089" t="str">
        <f>係数!I37</f>
        <v>kL</v>
      </c>
      <c r="L37" s="375"/>
      <c r="M37" s="248"/>
      <c r="N37" s="230"/>
      <c r="O37" s="231"/>
      <c r="P37" s="543"/>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2"/>
      <c r="AN37" s="232"/>
      <c r="AO37" s="232"/>
      <c r="AP37" s="232"/>
      <c r="AQ37" s="232"/>
      <c r="AR37" s="232"/>
      <c r="AS37" s="232"/>
      <c r="AT37" s="232"/>
      <c r="AU37" s="232"/>
      <c r="AV37" s="232"/>
      <c r="AW37" s="232"/>
      <c r="AX37" s="232"/>
      <c r="AY37" s="232"/>
      <c r="AZ37" s="232"/>
      <c r="BA37" s="232"/>
      <c r="BB37" s="232"/>
      <c r="BC37" s="232"/>
    </row>
    <row r="38" spans="2:55" ht="14.25">
      <c r="B38" s="2033"/>
      <c r="C38" s="1993" t="s">
        <v>1953</v>
      </c>
      <c r="D38" s="1994"/>
      <c r="E38" s="1994"/>
      <c r="F38" s="1994"/>
      <c r="G38" s="1994"/>
      <c r="H38" s="1994"/>
      <c r="I38" s="1982"/>
      <c r="J38" s="1983"/>
      <c r="K38" s="1089" t="str">
        <f>係数!I38</f>
        <v>kL</v>
      </c>
      <c r="L38" s="375"/>
      <c r="M38" s="248"/>
      <c r="N38" s="230"/>
      <c r="O38" s="231"/>
      <c r="P38" s="543"/>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row>
    <row r="39" spans="2:55" ht="14.25">
      <c r="B39" s="2033"/>
      <c r="C39" s="1993" t="s">
        <v>1954</v>
      </c>
      <c r="D39" s="1994"/>
      <c r="E39" s="1994"/>
      <c r="F39" s="1994"/>
      <c r="G39" s="1994"/>
      <c r="H39" s="1994"/>
      <c r="I39" s="1982"/>
      <c r="J39" s="1983"/>
      <c r="K39" s="1089" t="str">
        <f>係数!I39</f>
        <v>t</v>
      </c>
      <c r="L39" s="375"/>
      <c r="M39" s="248"/>
      <c r="N39" s="230"/>
      <c r="O39" s="231"/>
      <c r="P39" s="543"/>
      <c r="Q39" s="232"/>
      <c r="R39" s="232"/>
      <c r="S39" s="232"/>
      <c r="T39" s="232"/>
      <c r="U39" s="232"/>
      <c r="V39" s="232"/>
      <c r="W39" s="232"/>
      <c r="X39" s="232"/>
      <c r="Y39" s="232"/>
      <c r="Z39" s="232"/>
      <c r="AA39" s="232"/>
      <c r="AB39" s="232"/>
      <c r="AC39" s="232"/>
      <c r="AD39" s="232"/>
      <c r="AE39" s="232"/>
      <c r="AF39" s="232"/>
      <c r="AG39" s="232"/>
      <c r="AH39" s="232"/>
      <c r="AI39" s="232"/>
      <c r="AJ39" s="232"/>
      <c r="AK39" s="232"/>
      <c r="AL39" s="232"/>
      <c r="AM39" s="232"/>
      <c r="AN39" s="232"/>
      <c r="AO39" s="232"/>
      <c r="AP39" s="232"/>
      <c r="AQ39" s="232"/>
      <c r="AR39" s="232"/>
      <c r="AS39" s="232"/>
      <c r="AT39" s="232"/>
      <c r="AU39" s="232"/>
      <c r="AV39" s="232"/>
      <c r="AW39" s="232"/>
      <c r="AX39" s="232"/>
      <c r="AY39" s="232"/>
      <c r="AZ39" s="232"/>
      <c r="BA39" s="232"/>
      <c r="BB39" s="232"/>
      <c r="BC39" s="232"/>
    </row>
    <row r="40" spans="2:55" ht="14.25">
      <c r="B40" s="2033"/>
      <c r="C40" s="1993" t="s">
        <v>1955</v>
      </c>
      <c r="D40" s="1994"/>
      <c r="E40" s="1994"/>
      <c r="F40" s="1994"/>
      <c r="G40" s="1994"/>
      <c r="H40" s="1994"/>
      <c r="I40" s="1982"/>
      <c r="J40" s="1983"/>
      <c r="K40" s="1089" t="str">
        <f>係数!I40</f>
        <v>t</v>
      </c>
      <c r="L40" s="375"/>
      <c r="M40" s="248"/>
      <c r="N40" s="230"/>
      <c r="O40" s="231"/>
      <c r="P40" s="543"/>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c r="AX40" s="232"/>
      <c r="AY40" s="232"/>
      <c r="AZ40" s="232"/>
      <c r="BA40" s="232"/>
      <c r="BB40" s="232"/>
      <c r="BC40" s="232"/>
    </row>
    <row r="41" spans="2:55" ht="14.25">
      <c r="B41" s="2033"/>
      <c r="C41" s="2564" t="s">
        <v>1956</v>
      </c>
      <c r="D41" s="2550" t="s">
        <v>1957</v>
      </c>
      <c r="E41" s="2560"/>
      <c r="F41" s="2560"/>
      <c r="G41" s="2560"/>
      <c r="H41" s="2560"/>
      <c r="I41" s="1949"/>
      <c r="J41" s="1950"/>
      <c r="K41" s="1089" t="str">
        <f>係数!I41</f>
        <v>t</v>
      </c>
      <c r="L41" s="374"/>
      <c r="M41" s="248"/>
      <c r="N41" s="230"/>
      <c r="O41" s="231"/>
      <c r="P41" s="543"/>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row>
    <row r="42" spans="2:55" ht="14.25">
      <c r="B42" s="2033"/>
      <c r="C42" s="2565"/>
      <c r="D42" s="2550" t="s">
        <v>1958</v>
      </c>
      <c r="E42" s="2560"/>
      <c r="F42" s="2560"/>
      <c r="G42" s="2560"/>
      <c r="H42" s="2560"/>
      <c r="I42" s="1949"/>
      <c r="J42" s="1950"/>
      <c r="K42" s="1089" t="str">
        <f>係数!I42</f>
        <v>千㎥</v>
      </c>
      <c r="L42" s="374"/>
      <c r="M42" s="248"/>
      <c r="N42" s="230"/>
      <c r="O42" s="231"/>
      <c r="P42" s="543"/>
      <c r="Q42" s="232"/>
      <c r="R42" s="232"/>
      <c r="S42" s="232"/>
      <c r="T42" s="232"/>
      <c r="U42" s="232"/>
      <c r="V42" s="232"/>
      <c r="W42" s="232"/>
      <c r="X42" s="232"/>
      <c r="Y42" s="232"/>
      <c r="Z42" s="232"/>
      <c r="AA42" s="232"/>
      <c r="AB42" s="232"/>
      <c r="AC42" s="232"/>
      <c r="AD42" s="232"/>
      <c r="AE42" s="232"/>
      <c r="AF42" s="232"/>
      <c r="AG42" s="232"/>
      <c r="AH42" s="232"/>
      <c r="AI42" s="232"/>
      <c r="AJ42" s="232"/>
      <c r="AK42" s="232"/>
      <c r="AL42" s="232"/>
      <c r="AM42" s="232"/>
      <c r="AN42" s="232"/>
      <c r="AO42" s="232"/>
      <c r="AP42" s="232"/>
      <c r="AQ42" s="232"/>
      <c r="AR42" s="232"/>
      <c r="AS42" s="232"/>
      <c r="AT42" s="232"/>
      <c r="AU42" s="232"/>
      <c r="AV42" s="232"/>
      <c r="AW42" s="232"/>
      <c r="AX42" s="232"/>
      <c r="AY42" s="232"/>
      <c r="AZ42" s="232"/>
      <c r="BA42" s="232"/>
      <c r="BB42" s="232"/>
      <c r="BC42" s="232"/>
    </row>
    <row r="43" spans="2:55" ht="14.25">
      <c r="B43" s="2033"/>
      <c r="C43" s="2578" t="s">
        <v>1959</v>
      </c>
      <c r="D43" s="2550" t="s">
        <v>1960</v>
      </c>
      <c r="E43" s="2560"/>
      <c r="F43" s="2560"/>
      <c r="G43" s="2560"/>
      <c r="H43" s="2560"/>
      <c r="I43" s="1949"/>
      <c r="J43" s="1950"/>
      <c r="K43" s="1089" t="str">
        <f>係数!I43</f>
        <v>t</v>
      </c>
      <c r="L43" s="374"/>
      <c r="M43" s="248"/>
      <c r="N43" s="230"/>
      <c r="O43" s="231"/>
      <c r="P43" s="543"/>
      <c r="Q43" s="232"/>
      <c r="R43" s="232"/>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2"/>
      <c r="AT43" s="232"/>
      <c r="AU43" s="232"/>
      <c r="AV43" s="232"/>
      <c r="AW43" s="232"/>
      <c r="AX43" s="232"/>
      <c r="AY43" s="232"/>
      <c r="AZ43" s="232"/>
      <c r="BA43" s="232"/>
      <c r="BB43" s="232"/>
      <c r="BC43" s="232"/>
    </row>
    <row r="44" spans="2:55" ht="14.25">
      <c r="B44" s="2033"/>
      <c r="C44" s="2565"/>
      <c r="D44" s="2550" t="s">
        <v>1961</v>
      </c>
      <c r="E44" s="2560"/>
      <c r="F44" s="2560"/>
      <c r="G44" s="2560"/>
      <c r="H44" s="2560"/>
      <c r="I44" s="1949"/>
      <c r="J44" s="1950"/>
      <c r="K44" s="1089" t="str">
        <f>係数!I44</f>
        <v>千㎥</v>
      </c>
      <c r="L44" s="374"/>
      <c r="M44" s="248"/>
      <c r="N44" s="230"/>
      <c r="O44" s="231"/>
      <c r="P44" s="543"/>
      <c r="Q44" s="232"/>
      <c r="R44" s="232"/>
      <c r="S44" s="232"/>
      <c r="T44" s="232"/>
      <c r="U44" s="232"/>
      <c r="V44" s="232"/>
      <c r="W44" s="232"/>
      <c r="X44" s="232"/>
      <c r="Y44" s="232"/>
      <c r="Z44" s="232"/>
      <c r="AA44" s="232"/>
      <c r="AB44" s="232"/>
      <c r="AC44" s="232"/>
      <c r="AD44" s="232"/>
      <c r="AE44" s="232"/>
      <c r="AF44" s="232"/>
      <c r="AG44" s="232"/>
      <c r="AH44" s="232"/>
      <c r="AI44" s="232"/>
      <c r="AJ44" s="232"/>
      <c r="AK44" s="232"/>
      <c r="AL44" s="232"/>
      <c r="AM44" s="232"/>
      <c r="AN44" s="232"/>
      <c r="AO44" s="232"/>
      <c r="AP44" s="232"/>
      <c r="AQ44" s="232"/>
      <c r="AR44" s="232"/>
      <c r="AS44" s="232"/>
      <c r="AT44" s="232"/>
      <c r="AU44" s="232"/>
      <c r="AV44" s="232"/>
      <c r="AW44" s="232"/>
      <c r="AX44" s="232"/>
      <c r="AY44" s="232"/>
      <c r="AZ44" s="232"/>
      <c r="BA44" s="232"/>
      <c r="BB44" s="232"/>
      <c r="BC44" s="232"/>
    </row>
    <row r="45" spans="2:55" ht="14.25">
      <c r="B45" s="2033"/>
      <c r="C45" s="2575" t="s">
        <v>1962</v>
      </c>
      <c r="D45" s="2550" t="s">
        <v>3556</v>
      </c>
      <c r="E45" s="2560"/>
      <c r="F45" s="2560"/>
      <c r="G45" s="2560"/>
      <c r="H45" s="2560"/>
      <c r="I45" s="1949"/>
      <c r="J45" s="1950"/>
      <c r="K45" s="1089" t="str">
        <f>係数!I45</f>
        <v>t</v>
      </c>
      <c r="L45" s="374"/>
      <c r="M45" s="248"/>
      <c r="N45" s="230"/>
      <c r="O45" s="231"/>
      <c r="P45" s="543"/>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row>
    <row r="46" spans="2:55" ht="14.25">
      <c r="B46" s="2033"/>
      <c r="C46" s="2576"/>
      <c r="D46" s="2550" t="s">
        <v>3433</v>
      </c>
      <c r="E46" s="1949"/>
      <c r="F46" s="1949"/>
      <c r="G46" s="1949"/>
      <c r="H46" s="1949"/>
      <c r="I46" s="1949"/>
      <c r="J46" s="1950"/>
      <c r="K46" s="1089" t="str">
        <f>係数!I46</f>
        <v>t</v>
      </c>
      <c r="L46" s="374"/>
      <c r="M46" s="248"/>
      <c r="N46" s="230"/>
      <c r="O46" s="231"/>
      <c r="P46" s="543"/>
      <c r="Q46" s="232"/>
      <c r="R46" s="232"/>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row>
    <row r="47" spans="2:55" ht="14.25">
      <c r="B47" s="2033"/>
      <c r="C47" s="2576"/>
      <c r="D47" s="2550" t="s">
        <v>3434</v>
      </c>
      <c r="E47" s="1949"/>
      <c r="F47" s="1949"/>
      <c r="G47" s="1949"/>
      <c r="H47" s="1949"/>
      <c r="I47" s="1949"/>
      <c r="J47" s="1950"/>
      <c r="K47" s="1089" t="str">
        <f>係数!I47</f>
        <v>t</v>
      </c>
      <c r="L47" s="374"/>
      <c r="M47" s="248"/>
      <c r="N47" s="230"/>
      <c r="O47" s="231"/>
      <c r="P47" s="543"/>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row>
    <row r="48" spans="2:55" ht="14.25">
      <c r="B48" s="2033"/>
      <c r="C48" s="2576"/>
      <c r="D48" s="2550" t="s">
        <v>3435</v>
      </c>
      <c r="E48" s="1949"/>
      <c r="F48" s="1949"/>
      <c r="G48" s="1949"/>
      <c r="H48" s="1949"/>
      <c r="I48" s="1949"/>
      <c r="J48" s="1950"/>
      <c r="K48" s="1089" t="str">
        <f>係数!I48</f>
        <v>t</v>
      </c>
      <c r="L48" s="374"/>
      <c r="M48" s="248"/>
      <c r="N48" s="230"/>
      <c r="O48" s="231"/>
      <c r="P48" s="543"/>
      <c r="Q48" s="232"/>
      <c r="R48" s="232"/>
      <c r="S48" s="232"/>
      <c r="T48" s="232"/>
      <c r="U48" s="232"/>
      <c r="V48" s="232"/>
      <c r="W48" s="232"/>
      <c r="X48" s="232"/>
      <c r="Y48" s="232"/>
      <c r="Z48" s="232"/>
      <c r="AA48" s="232"/>
      <c r="AB48" s="232"/>
      <c r="AC48" s="232"/>
      <c r="AD48" s="232"/>
      <c r="AE48" s="232"/>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2"/>
    </row>
    <row r="49" spans="2:55" ht="14.25">
      <c r="B49" s="2033"/>
      <c r="C49" s="2576"/>
      <c r="D49" s="2550" t="s">
        <v>3557</v>
      </c>
      <c r="E49" s="2560"/>
      <c r="F49" s="2560"/>
      <c r="G49" s="2560"/>
      <c r="H49" s="2560"/>
      <c r="I49" s="1949"/>
      <c r="J49" s="1950"/>
      <c r="K49" s="1089" t="str">
        <f>係数!I49</f>
        <v>t</v>
      </c>
      <c r="L49" s="374"/>
      <c r="M49" s="248"/>
      <c r="N49" s="230"/>
      <c r="O49" s="231"/>
      <c r="P49" s="543"/>
      <c r="Q49" s="232"/>
      <c r="R49" s="232"/>
      <c r="S49" s="232"/>
      <c r="T49" s="232"/>
      <c r="U49" s="232"/>
      <c r="V49" s="232"/>
      <c r="W49" s="232"/>
      <c r="X49" s="232"/>
      <c r="Y49" s="232"/>
      <c r="Z49" s="232"/>
      <c r="AA49" s="232"/>
      <c r="AB49" s="232"/>
      <c r="AC49" s="232"/>
      <c r="AD49" s="232"/>
      <c r="AE49" s="232"/>
      <c r="AF49" s="232"/>
      <c r="AG49" s="232"/>
      <c r="AH49" s="232"/>
      <c r="AI49" s="232"/>
      <c r="AJ49" s="232"/>
      <c r="AK49" s="232"/>
      <c r="AL49" s="232"/>
      <c r="AM49" s="232"/>
      <c r="AN49" s="232"/>
      <c r="AO49" s="232"/>
      <c r="AP49" s="232"/>
      <c r="AQ49" s="232"/>
      <c r="AR49" s="232"/>
      <c r="AS49" s="232"/>
      <c r="AT49" s="232"/>
      <c r="AU49" s="232"/>
      <c r="AV49" s="232"/>
      <c r="AW49" s="232"/>
      <c r="AX49" s="232"/>
      <c r="AY49" s="232"/>
      <c r="AZ49" s="232"/>
      <c r="BA49" s="232"/>
      <c r="BB49" s="232"/>
      <c r="BC49" s="232"/>
    </row>
    <row r="50" spans="2:55" ht="14.25">
      <c r="B50" s="2033"/>
      <c r="C50" s="2577"/>
      <c r="D50" s="2550" t="s">
        <v>3558</v>
      </c>
      <c r="E50" s="2560"/>
      <c r="F50" s="2560"/>
      <c r="G50" s="2560"/>
      <c r="H50" s="2560"/>
      <c r="I50" s="1949"/>
      <c r="J50" s="1950"/>
      <c r="K50" s="1089" t="str">
        <f>係数!I50</f>
        <v>t</v>
      </c>
      <c r="L50" s="374"/>
      <c r="M50" s="248"/>
      <c r="N50" s="230"/>
      <c r="O50" s="231"/>
      <c r="P50" s="543"/>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c r="BA50" s="232"/>
      <c r="BB50" s="232"/>
      <c r="BC50" s="232"/>
    </row>
    <row r="51" spans="2:55" ht="14.25">
      <c r="B51" s="2033"/>
      <c r="C51" s="1993" t="s">
        <v>1963</v>
      </c>
      <c r="D51" s="1994"/>
      <c r="E51" s="1994"/>
      <c r="F51" s="1994"/>
      <c r="G51" s="1994"/>
      <c r="H51" s="1994"/>
      <c r="I51" s="1982"/>
      <c r="J51" s="1983"/>
      <c r="K51" s="1089" t="str">
        <f>係数!I51</f>
        <v>t</v>
      </c>
      <c r="L51" s="375"/>
      <c r="M51" s="248"/>
      <c r="N51" s="230"/>
      <c r="O51" s="231"/>
      <c r="P51" s="543"/>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2"/>
      <c r="AW51" s="232"/>
      <c r="AX51" s="232"/>
      <c r="AY51" s="232"/>
      <c r="AZ51" s="232"/>
      <c r="BA51" s="232"/>
      <c r="BB51" s="232"/>
      <c r="BC51" s="232"/>
    </row>
    <row r="52" spans="2:55" ht="14.25">
      <c r="B52" s="2033"/>
      <c r="C52" s="1993" t="s">
        <v>1964</v>
      </c>
      <c r="D52" s="1994"/>
      <c r="E52" s="1994"/>
      <c r="F52" s="1994"/>
      <c r="G52" s="1994"/>
      <c r="H52" s="1994"/>
      <c r="I52" s="1982"/>
      <c r="J52" s="1983"/>
      <c r="K52" s="1089" t="str">
        <f>係数!I52</f>
        <v>t</v>
      </c>
      <c r="L52" s="375"/>
      <c r="M52" s="248"/>
      <c r="N52" s="230"/>
      <c r="O52" s="231"/>
      <c r="P52" s="543"/>
      <c r="Q52" s="232"/>
      <c r="R52" s="232"/>
      <c r="S52" s="232"/>
      <c r="T52" s="232"/>
      <c r="U52" s="232"/>
      <c r="V52" s="232"/>
      <c r="W52" s="232"/>
      <c r="X52" s="232"/>
      <c r="Y52" s="232"/>
      <c r="Z52" s="232"/>
      <c r="AA52" s="232"/>
      <c r="AB52" s="232"/>
      <c r="AC52" s="232"/>
      <c r="AD52" s="232"/>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c r="BA52" s="232"/>
      <c r="BB52" s="232"/>
      <c r="BC52" s="232"/>
    </row>
    <row r="53" spans="2:55" ht="14.25">
      <c r="B53" s="2033"/>
      <c r="C53" s="1993" t="s">
        <v>1965</v>
      </c>
      <c r="D53" s="1994"/>
      <c r="E53" s="1994"/>
      <c r="F53" s="1994"/>
      <c r="G53" s="1994"/>
      <c r="H53" s="1994"/>
      <c r="I53" s="1982"/>
      <c r="J53" s="1983"/>
      <c r="K53" s="1089" t="str">
        <f>係数!I53</f>
        <v>千㎥</v>
      </c>
      <c r="L53" s="374"/>
      <c r="M53" s="248"/>
      <c r="N53" s="230"/>
      <c r="O53" s="231"/>
      <c r="P53" s="543"/>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2"/>
      <c r="AX53" s="232"/>
      <c r="AY53" s="232"/>
      <c r="AZ53" s="232"/>
      <c r="BA53" s="232"/>
      <c r="BB53" s="232"/>
      <c r="BC53" s="232"/>
    </row>
    <row r="54" spans="2:55" ht="14.25">
      <c r="B54" s="2033"/>
      <c r="C54" s="1993" t="s">
        <v>1966</v>
      </c>
      <c r="D54" s="1994"/>
      <c r="E54" s="1994"/>
      <c r="F54" s="1994"/>
      <c r="G54" s="1994"/>
      <c r="H54" s="1994"/>
      <c r="I54" s="1982"/>
      <c r="J54" s="1983"/>
      <c r="K54" s="1089" t="str">
        <f>係数!I54</f>
        <v>千㎥</v>
      </c>
      <c r="L54" s="374"/>
      <c r="M54" s="248"/>
      <c r="N54" s="230"/>
      <c r="O54" s="231"/>
      <c r="P54" s="543"/>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2"/>
      <c r="AT54" s="232"/>
      <c r="AU54" s="232"/>
      <c r="AV54" s="232"/>
      <c r="AW54" s="232"/>
      <c r="AX54" s="232"/>
      <c r="AY54" s="232"/>
      <c r="AZ54" s="232"/>
      <c r="BA54" s="232"/>
      <c r="BB54" s="232"/>
      <c r="BC54" s="232"/>
    </row>
    <row r="55" spans="2:55" ht="14.25">
      <c r="B55" s="2033"/>
      <c r="C55" s="2579" t="s">
        <v>3267</v>
      </c>
      <c r="D55" s="1982"/>
      <c r="E55" s="1982"/>
      <c r="F55" s="1982"/>
      <c r="G55" s="1982"/>
      <c r="H55" s="1982"/>
      <c r="I55" s="1982"/>
      <c r="J55" s="1983"/>
      <c r="K55" s="1089" t="str">
        <f>係数!I55</f>
        <v>千㎥</v>
      </c>
      <c r="L55" s="374"/>
      <c r="M55" s="248"/>
      <c r="N55" s="230"/>
      <c r="O55" s="231"/>
      <c r="P55" s="543"/>
      <c r="Q55" s="232"/>
      <c r="R55" s="232"/>
      <c r="S55" s="232"/>
      <c r="T55" s="232"/>
      <c r="U55" s="232"/>
      <c r="V55" s="232"/>
      <c r="W55" s="232"/>
      <c r="X55" s="232"/>
      <c r="Y55" s="232"/>
      <c r="Z55" s="232"/>
      <c r="AA55" s="232"/>
      <c r="AB55" s="232"/>
      <c r="AC55" s="232"/>
      <c r="AD55" s="232"/>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c r="BA55" s="232"/>
      <c r="BB55" s="232"/>
      <c r="BC55" s="232"/>
    </row>
    <row r="56" spans="2:55" ht="14.25">
      <c r="B56" s="2033"/>
      <c r="C56" s="2584" t="s">
        <v>1967</v>
      </c>
      <c r="D56" s="2585"/>
      <c r="E56" s="2585"/>
      <c r="F56" s="2585"/>
      <c r="G56" s="2585"/>
      <c r="H56" s="2585"/>
      <c r="I56" s="2024"/>
      <c r="J56" s="2025"/>
      <c r="K56" s="1089" t="str">
        <f>係数!I56</f>
        <v>千㎥</v>
      </c>
      <c r="L56" s="374"/>
      <c r="M56" s="248"/>
      <c r="N56" s="230"/>
      <c r="O56" s="231"/>
      <c r="P56" s="543"/>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c r="BA56" s="232"/>
      <c r="BB56" s="232"/>
      <c r="BC56" s="232"/>
    </row>
    <row r="57" spans="2:55" ht="21">
      <c r="B57" s="2033"/>
      <c r="C57" s="1090"/>
      <c r="D57" s="989" t="s">
        <v>3474</v>
      </c>
      <c r="E57" s="985" t="s">
        <v>3245</v>
      </c>
      <c r="F57" s="1091" t="s">
        <v>1941</v>
      </c>
      <c r="G57" s="985" t="s">
        <v>344</v>
      </c>
      <c r="H57" s="1092" t="s">
        <v>3718</v>
      </c>
      <c r="I57" s="1092" t="s">
        <v>3719</v>
      </c>
      <c r="J57" s="1108" t="s">
        <v>3279</v>
      </c>
      <c r="K57" s="574"/>
      <c r="L57" s="957"/>
      <c r="M57" s="577"/>
      <c r="N57" s="578"/>
      <c r="O57" s="579"/>
      <c r="P57" s="1305"/>
      <c r="Q57" s="581"/>
      <c r="R57" s="581"/>
      <c r="S57" s="581"/>
      <c r="T57" s="581"/>
      <c r="U57" s="581"/>
      <c r="V57" s="581"/>
      <c r="W57" s="581"/>
      <c r="X57" s="581"/>
      <c r="Y57" s="581"/>
      <c r="Z57" s="581"/>
      <c r="AA57" s="581"/>
      <c r="AB57" s="581"/>
      <c r="AC57" s="581"/>
      <c r="AD57" s="581"/>
      <c r="AE57" s="581"/>
      <c r="AF57" s="581"/>
      <c r="AG57" s="581"/>
      <c r="AH57" s="581"/>
      <c r="AI57" s="581"/>
      <c r="AJ57" s="581"/>
      <c r="AK57" s="581"/>
      <c r="AL57" s="581"/>
      <c r="AM57" s="581"/>
      <c r="AN57" s="581"/>
      <c r="AO57" s="581"/>
      <c r="AP57" s="581"/>
      <c r="AQ57" s="581"/>
      <c r="AR57" s="581"/>
      <c r="AS57" s="581"/>
      <c r="AT57" s="581"/>
      <c r="AU57" s="581"/>
      <c r="AV57" s="581"/>
      <c r="AW57" s="581"/>
      <c r="AX57" s="581"/>
      <c r="AY57" s="581"/>
      <c r="AZ57" s="581"/>
      <c r="BA57" s="581"/>
      <c r="BB57" s="581"/>
      <c r="BC57" s="581"/>
    </row>
    <row r="58" spans="2:55" ht="30" customHeight="1">
      <c r="B58" s="2033"/>
      <c r="C58" s="981" t="s">
        <v>3228</v>
      </c>
      <c r="D58" s="1109" t="str">
        <f>'使用量_1,2'!D58&amp;""</f>
        <v>登録番号+メニュー</v>
      </c>
      <c r="E58" s="1109" t="str">
        <f ca="1">'使用量_1,2'!E58&amp;""</f>
        <v/>
      </c>
      <c r="F58" s="1115" t="str">
        <f ca="1">'使用量_1,2'!F58&amp;""</f>
        <v/>
      </c>
      <c r="G58" s="1115" t="str">
        <f ca="1">'使用量_1,2'!G58&amp;""</f>
        <v/>
      </c>
      <c r="H58" s="1115" t="str">
        <f ca="1">'使用量_1,2'!H58&amp;""</f>
        <v/>
      </c>
      <c r="I58" s="1115" t="str">
        <f ca="1">'使用量_1,2'!I58&amp;""</f>
        <v/>
      </c>
      <c r="J58" s="1118">
        <f>'使用量_1,2'!J58</f>
        <v>45</v>
      </c>
      <c r="K58" s="1107" t="str">
        <f>係数!I58</f>
        <v>千㎥</v>
      </c>
      <c r="L58" s="374"/>
      <c r="M58" s="248"/>
      <c r="N58" s="230"/>
      <c r="O58" s="231"/>
      <c r="P58" s="543"/>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2"/>
      <c r="AT58" s="232"/>
      <c r="AU58" s="232"/>
      <c r="AV58" s="232"/>
      <c r="AW58" s="232"/>
      <c r="AX58" s="232"/>
      <c r="AY58" s="232"/>
      <c r="AZ58" s="232"/>
      <c r="BA58" s="232"/>
      <c r="BB58" s="232"/>
      <c r="BC58" s="232"/>
    </row>
    <row r="59" spans="2:55" ht="30" customHeight="1">
      <c r="B59" s="2033"/>
      <c r="C59" s="981" t="s">
        <v>3229</v>
      </c>
      <c r="D59" s="1109" t="str">
        <f>'使用量_1,2'!D59&amp;""</f>
        <v>登録番号+メニュー</v>
      </c>
      <c r="E59" s="1109" t="str">
        <f ca="1">'使用量_1,2'!E59&amp;""</f>
        <v/>
      </c>
      <c r="F59" s="1115" t="str">
        <f ca="1">'使用量_1,2'!F59&amp;""</f>
        <v/>
      </c>
      <c r="G59" s="1115" t="str">
        <f ca="1">'使用量_1,2'!G59&amp;""</f>
        <v/>
      </c>
      <c r="H59" s="1115" t="str">
        <f ca="1">'使用量_1,2'!H59&amp;""</f>
        <v/>
      </c>
      <c r="I59" s="1115" t="str">
        <f ca="1">'使用量_1,2'!I59&amp;""</f>
        <v/>
      </c>
      <c r="J59" s="1118">
        <f>'使用量_1,2'!J59</f>
        <v>45</v>
      </c>
      <c r="K59" s="1107" t="str">
        <f>係数!I59</f>
        <v>千㎥</v>
      </c>
      <c r="L59" s="374"/>
      <c r="M59" s="248"/>
      <c r="N59" s="230"/>
      <c r="O59" s="231"/>
      <c r="P59" s="543"/>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c r="BA59" s="232"/>
      <c r="BB59" s="232"/>
      <c r="BC59" s="232"/>
    </row>
    <row r="60" spans="2:55" ht="30" customHeight="1">
      <c r="B60" s="2033"/>
      <c r="C60" s="981" t="s">
        <v>3230</v>
      </c>
      <c r="D60" s="1109" t="str">
        <f>'使用量_1,2'!D60&amp;""</f>
        <v>登録番号+メニュー</v>
      </c>
      <c r="E60" s="1109" t="str">
        <f ca="1">'使用量_1,2'!E60&amp;""</f>
        <v/>
      </c>
      <c r="F60" s="1115" t="str">
        <f ca="1">'使用量_1,2'!F60&amp;""</f>
        <v/>
      </c>
      <c r="G60" s="1115" t="str">
        <f ca="1">'使用量_1,2'!G60&amp;""</f>
        <v/>
      </c>
      <c r="H60" s="1115" t="str">
        <f ca="1">'使用量_1,2'!H60&amp;""</f>
        <v/>
      </c>
      <c r="I60" s="1115" t="str">
        <f ca="1">'使用量_1,2'!I60&amp;""</f>
        <v/>
      </c>
      <c r="J60" s="1118">
        <f>'使用量_1,2'!J60</f>
        <v>45</v>
      </c>
      <c r="K60" s="1107" t="str">
        <f>係数!I60</f>
        <v>千㎥</v>
      </c>
      <c r="L60" s="374"/>
      <c r="M60" s="248"/>
      <c r="N60" s="230"/>
      <c r="O60" s="231"/>
      <c r="P60" s="543"/>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row>
    <row r="61" spans="2:55" ht="30" customHeight="1">
      <c r="B61" s="2033"/>
      <c r="C61" s="981" t="s">
        <v>3274</v>
      </c>
      <c r="D61" s="1109" t="str">
        <f>'使用量_1,2'!D61&amp;""</f>
        <v>登録番号+メニュー</v>
      </c>
      <c r="E61" s="1109" t="str">
        <f ca="1">'使用量_1,2'!E61&amp;""</f>
        <v/>
      </c>
      <c r="F61" s="1115" t="str">
        <f ca="1">'使用量_1,2'!F61&amp;""</f>
        <v/>
      </c>
      <c r="G61" s="1115" t="str">
        <f ca="1">'使用量_1,2'!G61&amp;""</f>
        <v/>
      </c>
      <c r="H61" s="1115" t="str">
        <f ca="1">'使用量_1,2'!H61&amp;""</f>
        <v/>
      </c>
      <c r="I61" s="1115" t="str">
        <f ca="1">'使用量_1,2'!I61&amp;""</f>
        <v/>
      </c>
      <c r="J61" s="1118">
        <f>'使用量_1,2'!J61</f>
        <v>45</v>
      </c>
      <c r="K61" s="1107" t="str">
        <f>係数!I61</f>
        <v>千㎥</v>
      </c>
      <c r="L61" s="374"/>
      <c r="M61" s="248"/>
      <c r="N61" s="230"/>
      <c r="O61" s="231"/>
      <c r="P61" s="543"/>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c r="AS61" s="232"/>
      <c r="AT61" s="232"/>
      <c r="AU61" s="232"/>
      <c r="AV61" s="232"/>
      <c r="AW61" s="232"/>
      <c r="AX61" s="232"/>
      <c r="AY61" s="232"/>
      <c r="AZ61" s="232"/>
      <c r="BA61" s="232"/>
      <c r="BB61" s="232"/>
      <c r="BC61" s="232"/>
    </row>
    <row r="62" spans="2:55" ht="30" customHeight="1">
      <c r="B62" s="2033"/>
      <c r="C62" s="981" t="s">
        <v>3275</v>
      </c>
      <c r="D62" s="1109" t="str">
        <f>'使用量_1,2'!D62&amp;""</f>
        <v>登録番号+メニュー</v>
      </c>
      <c r="E62" s="1109" t="str">
        <f ca="1">'使用量_1,2'!E62&amp;""</f>
        <v/>
      </c>
      <c r="F62" s="1115" t="str">
        <f ca="1">'使用量_1,2'!F62&amp;""</f>
        <v/>
      </c>
      <c r="G62" s="1115" t="str">
        <f ca="1">'使用量_1,2'!G62&amp;""</f>
        <v/>
      </c>
      <c r="H62" s="1115" t="str">
        <f ca="1">'使用量_1,2'!H62&amp;""</f>
        <v/>
      </c>
      <c r="I62" s="1115" t="str">
        <f ca="1">'使用量_1,2'!I62&amp;""</f>
        <v/>
      </c>
      <c r="J62" s="1118">
        <f>'使用量_1,2'!J62</f>
        <v>45</v>
      </c>
      <c r="K62" s="1107" t="str">
        <f>係数!I62</f>
        <v>千㎥</v>
      </c>
      <c r="L62" s="374"/>
      <c r="M62" s="248"/>
      <c r="N62" s="230"/>
      <c r="O62" s="231"/>
      <c r="P62" s="543"/>
      <c r="Q62" s="232"/>
      <c r="R62" s="232"/>
      <c r="S62" s="232"/>
      <c r="T62" s="232"/>
      <c r="U62" s="232"/>
      <c r="V62" s="232"/>
      <c r="W62" s="232"/>
      <c r="X62" s="232"/>
      <c r="Y62" s="232"/>
      <c r="Z62" s="232"/>
      <c r="AA62" s="232"/>
      <c r="AB62" s="232"/>
      <c r="AC62" s="232"/>
      <c r="AD62" s="232"/>
      <c r="AE62" s="232"/>
      <c r="AF62" s="232"/>
      <c r="AG62" s="232"/>
      <c r="AH62" s="232"/>
      <c r="AI62" s="232"/>
      <c r="AJ62" s="232"/>
      <c r="AK62" s="232"/>
      <c r="AL62" s="232"/>
      <c r="AM62" s="232"/>
      <c r="AN62" s="232"/>
      <c r="AO62" s="232"/>
      <c r="AP62" s="232"/>
      <c r="AQ62" s="232"/>
      <c r="AR62" s="232"/>
      <c r="AS62" s="232"/>
      <c r="AT62" s="232"/>
      <c r="AU62" s="232"/>
      <c r="AV62" s="232"/>
      <c r="AW62" s="232"/>
      <c r="AX62" s="232"/>
      <c r="AY62" s="232"/>
      <c r="AZ62" s="232"/>
      <c r="BA62" s="232"/>
      <c r="BB62" s="232"/>
      <c r="BC62" s="232"/>
    </row>
    <row r="63" spans="2:55" ht="14.25">
      <c r="B63" s="2033"/>
      <c r="C63" s="2566" t="s">
        <v>123</v>
      </c>
      <c r="D63" s="2569" t="str">
        <f>係数!D63&amp;""</f>
        <v/>
      </c>
      <c r="E63" s="2570"/>
      <c r="F63" s="2570"/>
      <c r="G63" s="2570"/>
      <c r="H63" s="2570"/>
      <c r="I63" s="2570"/>
      <c r="J63" s="2571"/>
      <c r="K63" s="1089" t="str">
        <f>係数!I63&amp;""</f>
        <v/>
      </c>
      <c r="L63" s="374"/>
      <c r="M63" s="248"/>
      <c r="N63" s="230"/>
      <c r="O63" s="231"/>
      <c r="P63" s="543"/>
      <c r="Q63" s="232"/>
      <c r="R63" s="232"/>
      <c r="S63" s="232"/>
      <c r="T63" s="232"/>
      <c r="U63" s="232"/>
      <c r="V63" s="232"/>
      <c r="W63" s="232"/>
      <c r="X63" s="232"/>
      <c r="Y63" s="232"/>
      <c r="Z63" s="232"/>
      <c r="AA63" s="232"/>
      <c r="AB63" s="232"/>
      <c r="AC63" s="232"/>
      <c r="AD63" s="232"/>
      <c r="AE63" s="232"/>
      <c r="AF63" s="232"/>
      <c r="AG63" s="232"/>
      <c r="AH63" s="232"/>
      <c r="AI63" s="232"/>
      <c r="AJ63" s="232"/>
      <c r="AK63" s="232"/>
      <c r="AL63" s="232"/>
      <c r="AM63" s="232"/>
      <c r="AN63" s="232"/>
      <c r="AO63" s="232"/>
      <c r="AP63" s="232"/>
      <c r="AQ63" s="232"/>
      <c r="AR63" s="232"/>
      <c r="AS63" s="232"/>
      <c r="AT63" s="232"/>
      <c r="AU63" s="232"/>
      <c r="AV63" s="232"/>
      <c r="AW63" s="232"/>
      <c r="AX63" s="232"/>
      <c r="AY63" s="232"/>
      <c r="AZ63" s="232"/>
      <c r="BA63" s="232"/>
      <c r="BB63" s="232"/>
      <c r="BC63" s="232"/>
    </row>
    <row r="64" spans="2:55" ht="14.25">
      <c r="B64" s="2033"/>
      <c r="C64" s="2567"/>
      <c r="D64" s="2569" t="str">
        <f>係数!D64&amp;""</f>
        <v/>
      </c>
      <c r="E64" s="2570"/>
      <c r="F64" s="2570"/>
      <c r="G64" s="2570"/>
      <c r="H64" s="2570"/>
      <c r="I64" s="2570"/>
      <c r="J64" s="2571"/>
      <c r="K64" s="1089" t="str">
        <f>係数!I64&amp;""</f>
        <v/>
      </c>
      <c r="L64" s="374"/>
      <c r="M64" s="248"/>
      <c r="N64" s="230"/>
      <c r="O64" s="231"/>
      <c r="P64" s="543"/>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row>
    <row r="65" spans="2:55" ht="14.25">
      <c r="B65" s="2033"/>
      <c r="C65" s="2568"/>
      <c r="D65" s="2569" t="str">
        <f>係数!D65&amp;""</f>
        <v/>
      </c>
      <c r="E65" s="2570"/>
      <c r="F65" s="2570"/>
      <c r="G65" s="2570"/>
      <c r="H65" s="2570"/>
      <c r="I65" s="2570"/>
      <c r="J65" s="2571"/>
      <c r="K65" s="1089" t="str">
        <f>係数!I65&amp;""</f>
        <v/>
      </c>
      <c r="L65" s="374"/>
      <c r="M65" s="248"/>
      <c r="N65" s="230"/>
      <c r="O65" s="231"/>
      <c r="P65" s="543"/>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row>
    <row r="66" spans="2:55">
      <c r="B66" s="2033"/>
      <c r="C66" s="2572" t="s">
        <v>1971</v>
      </c>
      <c r="D66" s="2573"/>
      <c r="E66" s="2573"/>
      <c r="F66" s="2573"/>
      <c r="G66" s="2573"/>
      <c r="H66" s="2573"/>
      <c r="I66" s="2574"/>
      <c r="J66" s="2574"/>
      <c r="K66" s="561"/>
      <c r="L66" s="567"/>
      <c r="M66" s="568"/>
      <c r="N66" s="569"/>
      <c r="O66" s="570"/>
      <c r="P66" s="571"/>
      <c r="Q66" s="572"/>
      <c r="R66" s="572"/>
      <c r="S66" s="572"/>
      <c r="T66" s="572"/>
      <c r="U66" s="572"/>
      <c r="V66" s="572"/>
      <c r="W66" s="572"/>
      <c r="X66" s="572"/>
      <c r="Y66" s="572"/>
      <c r="Z66" s="572"/>
      <c r="AA66" s="572"/>
      <c r="AB66" s="572"/>
      <c r="AC66" s="572"/>
      <c r="AD66" s="572"/>
      <c r="AE66" s="572"/>
      <c r="AF66" s="572"/>
      <c r="AG66" s="572"/>
      <c r="AH66" s="572"/>
      <c r="AI66" s="572"/>
      <c r="AJ66" s="572"/>
      <c r="AK66" s="572"/>
      <c r="AL66" s="572"/>
      <c r="AM66" s="572"/>
      <c r="AN66" s="572"/>
      <c r="AO66" s="572"/>
      <c r="AP66" s="572"/>
      <c r="AQ66" s="572"/>
      <c r="AR66" s="572"/>
      <c r="AS66" s="572"/>
      <c r="AT66" s="572"/>
      <c r="AU66" s="572"/>
      <c r="AV66" s="572"/>
      <c r="AW66" s="572"/>
      <c r="AX66" s="572"/>
      <c r="AY66" s="572"/>
      <c r="AZ66" s="572"/>
      <c r="BA66" s="572"/>
      <c r="BB66" s="572"/>
      <c r="BC66" s="572"/>
    </row>
    <row r="67" spans="2:55" ht="14.25">
      <c r="B67" s="2021" t="s">
        <v>3571</v>
      </c>
      <c r="C67" s="1980" t="s">
        <v>3560</v>
      </c>
      <c r="D67" s="1958"/>
      <c r="E67" s="1958"/>
      <c r="F67" s="1958"/>
      <c r="G67" s="1958"/>
      <c r="H67" s="1958"/>
      <c r="I67" s="1982"/>
      <c r="J67" s="1983"/>
      <c r="K67" s="1089" t="str">
        <f>係数!I67</f>
        <v>t</v>
      </c>
      <c r="L67" s="374"/>
      <c r="M67" s="248"/>
      <c r="N67" s="230"/>
      <c r="O67" s="231"/>
      <c r="P67" s="543"/>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232"/>
      <c r="AO67" s="232"/>
      <c r="AP67" s="232"/>
      <c r="AQ67" s="232"/>
      <c r="AR67" s="232"/>
      <c r="AS67" s="232"/>
      <c r="AT67" s="232"/>
      <c r="AU67" s="232"/>
      <c r="AV67" s="232"/>
      <c r="AW67" s="232"/>
      <c r="AX67" s="232"/>
      <c r="AY67" s="232"/>
      <c r="AZ67" s="232"/>
      <c r="BA67" s="232"/>
      <c r="BB67" s="232"/>
      <c r="BC67" s="232"/>
    </row>
    <row r="68" spans="2:55" ht="14.25">
      <c r="B68" s="2097"/>
      <c r="C68" s="1980" t="s">
        <v>3561</v>
      </c>
      <c r="D68" s="1982"/>
      <c r="E68" s="1982"/>
      <c r="F68" s="1982"/>
      <c r="G68" s="1982"/>
      <c r="H68" s="1982"/>
      <c r="I68" s="1982"/>
      <c r="J68" s="1983"/>
      <c r="K68" s="1089" t="str">
        <f>係数!I68</f>
        <v>t</v>
      </c>
      <c r="L68" s="374"/>
      <c r="M68" s="248"/>
      <c r="N68" s="230"/>
      <c r="O68" s="231"/>
      <c r="P68" s="543"/>
      <c r="Q68" s="232"/>
      <c r="R68" s="232"/>
      <c r="S68" s="232"/>
      <c r="T68" s="232"/>
      <c r="U68" s="232"/>
      <c r="V68" s="232"/>
      <c r="W68" s="232"/>
      <c r="X68" s="232"/>
      <c r="Y68" s="232"/>
      <c r="Z68" s="232"/>
      <c r="AA68" s="232"/>
      <c r="AB68" s="232"/>
      <c r="AC68" s="232"/>
      <c r="AD68" s="232"/>
      <c r="AE68" s="232"/>
      <c r="AF68" s="232"/>
      <c r="AG68" s="232"/>
      <c r="AH68" s="232"/>
      <c r="AI68" s="232"/>
      <c r="AJ68" s="232"/>
      <c r="AK68" s="232"/>
      <c r="AL68" s="232"/>
      <c r="AM68" s="232"/>
      <c r="AN68" s="232"/>
      <c r="AO68" s="232"/>
      <c r="AP68" s="232"/>
      <c r="AQ68" s="232"/>
      <c r="AR68" s="232"/>
      <c r="AS68" s="232"/>
      <c r="AT68" s="232"/>
      <c r="AU68" s="232"/>
      <c r="AV68" s="232"/>
      <c r="AW68" s="232"/>
      <c r="AX68" s="232"/>
      <c r="AY68" s="232"/>
      <c r="AZ68" s="232"/>
      <c r="BA68" s="232"/>
      <c r="BB68" s="232"/>
      <c r="BC68" s="232"/>
    </row>
    <row r="69" spans="2:55" ht="14.25">
      <c r="B69" s="2097"/>
      <c r="C69" s="1980" t="s">
        <v>3562</v>
      </c>
      <c r="D69" s="1982"/>
      <c r="E69" s="1982"/>
      <c r="F69" s="1982"/>
      <c r="G69" s="1982"/>
      <c r="H69" s="1982"/>
      <c r="I69" s="1982"/>
      <c r="J69" s="1983"/>
      <c r="K69" s="1089" t="str">
        <f>係数!I69</f>
        <v>t</v>
      </c>
      <c r="L69" s="374"/>
      <c r="M69" s="248"/>
      <c r="N69" s="230"/>
      <c r="O69" s="231"/>
      <c r="P69" s="543"/>
      <c r="Q69" s="232"/>
      <c r="R69" s="232"/>
      <c r="S69" s="232"/>
      <c r="T69" s="232"/>
      <c r="U69" s="232"/>
      <c r="V69" s="232"/>
      <c r="W69" s="232"/>
      <c r="X69" s="232"/>
      <c r="Y69" s="232"/>
      <c r="Z69" s="232"/>
      <c r="AA69" s="232"/>
      <c r="AB69" s="232"/>
      <c r="AC69" s="232"/>
      <c r="AD69" s="232"/>
      <c r="AE69" s="232"/>
      <c r="AF69" s="232"/>
      <c r="AG69" s="232"/>
      <c r="AH69" s="232"/>
      <c r="AI69" s="232"/>
      <c r="AJ69" s="232"/>
      <c r="AK69" s="232"/>
      <c r="AL69" s="232"/>
      <c r="AM69" s="232"/>
      <c r="AN69" s="232"/>
      <c r="AO69" s="232"/>
      <c r="AP69" s="232"/>
      <c r="AQ69" s="232"/>
      <c r="AR69" s="232"/>
      <c r="AS69" s="232"/>
      <c r="AT69" s="232"/>
      <c r="AU69" s="232"/>
      <c r="AV69" s="232"/>
      <c r="AW69" s="232"/>
      <c r="AX69" s="232"/>
      <c r="AY69" s="232"/>
      <c r="AZ69" s="232"/>
      <c r="BA69" s="232"/>
      <c r="BB69" s="232"/>
      <c r="BC69" s="232"/>
    </row>
    <row r="70" spans="2:55" ht="14.25">
      <c r="B70" s="2097"/>
      <c r="C70" s="1980" t="s">
        <v>3443</v>
      </c>
      <c r="D70" s="1982"/>
      <c r="E70" s="1982"/>
      <c r="F70" s="1982"/>
      <c r="G70" s="1982"/>
      <c r="H70" s="1982"/>
      <c r="I70" s="1982"/>
      <c r="J70" s="1983"/>
      <c r="K70" s="1089" t="str">
        <f>係数!I70</f>
        <v>kL</v>
      </c>
      <c r="L70" s="374"/>
      <c r="M70" s="248"/>
      <c r="N70" s="230"/>
      <c r="O70" s="231"/>
      <c r="P70" s="543"/>
      <c r="Q70" s="232"/>
      <c r="R70" s="232"/>
      <c r="S70" s="232"/>
      <c r="T70" s="232"/>
      <c r="U70" s="232"/>
      <c r="V70" s="232"/>
      <c r="W70" s="232"/>
      <c r="X70" s="232"/>
      <c r="Y70" s="232"/>
      <c r="Z70" s="232"/>
      <c r="AA70" s="232"/>
      <c r="AB70" s="232"/>
      <c r="AC70" s="232"/>
      <c r="AD70" s="232"/>
      <c r="AE70" s="232"/>
      <c r="AF70" s="232"/>
      <c r="AG70" s="232"/>
      <c r="AH70" s="232"/>
      <c r="AI70" s="232"/>
      <c r="AJ70" s="232"/>
      <c r="AK70" s="232"/>
      <c r="AL70" s="232"/>
      <c r="AM70" s="232"/>
      <c r="AN70" s="232"/>
      <c r="AO70" s="232"/>
      <c r="AP70" s="232"/>
      <c r="AQ70" s="232"/>
      <c r="AR70" s="232"/>
      <c r="AS70" s="232"/>
      <c r="AT70" s="232"/>
      <c r="AU70" s="232"/>
      <c r="AV70" s="232"/>
      <c r="AW70" s="232"/>
      <c r="AX70" s="232"/>
      <c r="AY70" s="232"/>
      <c r="AZ70" s="232"/>
      <c r="BA70" s="232"/>
      <c r="BB70" s="232"/>
      <c r="BC70" s="232"/>
    </row>
    <row r="71" spans="2:55" ht="14.25">
      <c r="B71" s="2097"/>
      <c r="C71" s="1980" t="s">
        <v>3444</v>
      </c>
      <c r="D71" s="1982"/>
      <c r="E71" s="1982"/>
      <c r="F71" s="1982"/>
      <c r="G71" s="1982"/>
      <c r="H71" s="1982"/>
      <c r="I71" s="1982"/>
      <c r="J71" s="1983"/>
      <c r="K71" s="1089" t="str">
        <f>係数!I71</f>
        <v>kL</v>
      </c>
      <c r="L71" s="374"/>
      <c r="M71" s="248"/>
      <c r="N71" s="230"/>
      <c r="O71" s="231"/>
      <c r="P71" s="543"/>
      <c r="Q71" s="232"/>
      <c r="R71" s="232"/>
      <c r="S71" s="232"/>
      <c r="T71" s="232"/>
      <c r="U71" s="232"/>
      <c r="V71" s="232"/>
      <c r="W71" s="232"/>
      <c r="X71" s="232"/>
      <c r="Y71" s="232"/>
      <c r="Z71" s="232"/>
      <c r="AA71" s="232"/>
      <c r="AB71" s="232"/>
      <c r="AC71" s="232"/>
      <c r="AD71" s="232"/>
      <c r="AE71" s="232"/>
      <c r="AF71" s="232"/>
      <c r="AG71" s="232"/>
      <c r="AH71" s="232"/>
      <c r="AI71" s="232"/>
      <c r="AJ71" s="232"/>
      <c r="AK71" s="232"/>
      <c r="AL71" s="232"/>
      <c r="AM71" s="232"/>
      <c r="AN71" s="232"/>
      <c r="AO71" s="232"/>
      <c r="AP71" s="232"/>
      <c r="AQ71" s="232"/>
      <c r="AR71" s="232"/>
      <c r="AS71" s="232"/>
      <c r="AT71" s="232"/>
      <c r="AU71" s="232"/>
      <c r="AV71" s="232"/>
      <c r="AW71" s="232"/>
      <c r="AX71" s="232"/>
      <c r="AY71" s="232"/>
      <c r="AZ71" s="232"/>
      <c r="BA71" s="232"/>
      <c r="BB71" s="232"/>
      <c r="BC71" s="232"/>
    </row>
    <row r="72" spans="2:55" ht="14.25">
      <c r="B72" s="2097"/>
      <c r="C72" s="1980" t="s">
        <v>3445</v>
      </c>
      <c r="D72" s="1982"/>
      <c r="E72" s="1982"/>
      <c r="F72" s="1982"/>
      <c r="G72" s="1982"/>
      <c r="H72" s="1982"/>
      <c r="I72" s="1982"/>
      <c r="J72" s="1983"/>
      <c r="K72" s="1089" t="str">
        <f>係数!I72</f>
        <v>千㎥</v>
      </c>
      <c r="L72" s="374"/>
      <c r="M72" s="248"/>
      <c r="N72" s="230"/>
      <c r="O72" s="231"/>
      <c r="P72" s="543"/>
      <c r="Q72" s="232"/>
      <c r="R72" s="232"/>
      <c r="S72" s="232"/>
      <c r="T72" s="232"/>
      <c r="U72" s="232"/>
      <c r="V72" s="232"/>
      <c r="W72" s="232"/>
      <c r="X72" s="232"/>
      <c r="Y72" s="232"/>
      <c r="Z72" s="232"/>
      <c r="AA72" s="232"/>
      <c r="AB72" s="232"/>
      <c r="AC72" s="232"/>
      <c r="AD72" s="232"/>
      <c r="AE72" s="232"/>
      <c r="AF72" s="232"/>
      <c r="AG72" s="232"/>
      <c r="AH72" s="232"/>
      <c r="AI72" s="232"/>
      <c r="AJ72" s="232"/>
      <c r="AK72" s="232"/>
      <c r="AL72" s="232"/>
      <c r="AM72" s="232"/>
      <c r="AN72" s="232"/>
      <c r="AO72" s="232"/>
      <c r="AP72" s="232"/>
      <c r="AQ72" s="232"/>
      <c r="AR72" s="232"/>
      <c r="AS72" s="232"/>
      <c r="AT72" s="232"/>
      <c r="AU72" s="232"/>
      <c r="AV72" s="232"/>
      <c r="AW72" s="232"/>
      <c r="AX72" s="232"/>
      <c r="AY72" s="232"/>
      <c r="AZ72" s="232"/>
      <c r="BA72" s="232"/>
      <c r="BB72" s="232"/>
      <c r="BC72" s="232"/>
    </row>
    <row r="73" spans="2:55" ht="14.25">
      <c r="B73" s="2097"/>
      <c r="C73" s="982" t="s">
        <v>3563</v>
      </c>
      <c r="D73" s="2583" t="str">
        <f>係数!D73&amp;""</f>
        <v/>
      </c>
      <c r="E73" s="1958"/>
      <c r="F73" s="1958"/>
      <c r="G73" s="1958"/>
      <c r="H73" s="1958"/>
      <c r="I73" s="1982"/>
      <c r="J73" s="1983"/>
      <c r="K73" s="1089" t="str">
        <f>係数!I73</f>
        <v>t</v>
      </c>
      <c r="L73" s="374"/>
      <c r="M73" s="248"/>
      <c r="N73" s="230"/>
      <c r="O73" s="231"/>
      <c r="P73" s="543"/>
      <c r="Q73" s="232"/>
      <c r="R73" s="232"/>
      <c r="S73" s="232"/>
      <c r="T73" s="232"/>
      <c r="U73" s="232"/>
      <c r="V73" s="232"/>
      <c r="W73" s="232"/>
      <c r="X73" s="232"/>
      <c r="Y73" s="232"/>
      <c r="Z73" s="232"/>
      <c r="AA73" s="232"/>
      <c r="AB73" s="232"/>
      <c r="AC73" s="232"/>
      <c r="AD73" s="232"/>
      <c r="AE73" s="232"/>
      <c r="AF73" s="232"/>
      <c r="AG73" s="232"/>
      <c r="AH73" s="232"/>
      <c r="AI73" s="232"/>
      <c r="AJ73" s="232"/>
      <c r="AK73" s="232"/>
      <c r="AL73" s="232"/>
      <c r="AM73" s="232"/>
      <c r="AN73" s="232"/>
      <c r="AO73" s="232"/>
      <c r="AP73" s="232"/>
      <c r="AQ73" s="232"/>
      <c r="AR73" s="232"/>
      <c r="AS73" s="232"/>
      <c r="AT73" s="232"/>
      <c r="AU73" s="232"/>
      <c r="AV73" s="232"/>
      <c r="AW73" s="232"/>
      <c r="AX73" s="232"/>
      <c r="AY73" s="232"/>
      <c r="AZ73" s="232"/>
      <c r="BA73" s="232"/>
      <c r="BB73" s="232"/>
      <c r="BC73" s="232"/>
    </row>
    <row r="74" spans="2:55" ht="14.25">
      <c r="B74" s="2097"/>
      <c r="C74" s="1980" t="s">
        <v>3381</v>
      </c>
      <c r="D74" s="1958"/>
      <c r="E74" s="1958"/>
      <c r="F74" s="1958"/>
      <c r="G74" s="1958"/>
      <c r="H74" s="1958"/>
      <c r="I74" s="1982"/>
      <c r="J74" s="1983"/>
      <c r="K74" s="1089" t="str">
        <f>係数!I74</f>
        <v>t</v>
      </c>
      <c r="L74" s="374"/>
      <c r="M74" s="248"/>
      <c r="N74" s="230"/>
      <c r="O74" s="231"/>
      <c r="P74" s="543"/>
      <c r="Q74" s="232"/>
      <c r="R74" s="232"/>
      <c r="S74" s="232"/>
      <c r="T74" s="232"/>
      <c r="U74" s="232"/>
      <c r="V74" s="232"/>
      <c r="W74" s="232"/>
      <c r="X74" s="232"/>
      <c r="Y74" s="232"/>
      <c r="Z74" s="232"/>
      <c r="AA74" s="232"/>
      <c r="AB74" s="232"/>
      <c r="AC74" s="232"/>
      <c r="AD74" s="232"/>
      <c r="AE74" s="232"/>
      <c r="AF74" s="232"/>
      <c r="AG74" s="232"/>
      <c r="AH74" s="232"/>
      <c r="AI74" s="232"/>
      <c r="AJ74" s="232"/>
      <c r="AK74" s="232"/>
      <c r="AL74" s="232"/>
      <c r="AM74" s="232"/>
      <c r="AN74" s="232"/>
      <c r="AO74" s="232"/>
      <c r="AP74" s="232"/>
      <c r="AQ74" s="232"/>
      <c r="AR74" s="232"/>
      <c r="AS74" s="232"/>
      <c r="AT74" s="232"/>
      <c r="AU74" s="232"/>
      <c r="AV74" s="232"/>
      <c r="AW74" s="232"/>
      <c r="AX74" s="232"/>
      <c r="AY74" s="232"/>
      <c r="AZ74" s="232"/>
      <c r="BA74" s="232"/>
      <c r="BB74" s="232"/>
      <c r="BC74" s="232"/>
    </row>
    <row r="75" spans="2:55" ht="14.25">
      <c r="B75" s="2097"/>
      <c r="C75" s="1980" t="s">
        <v>3382</v>
      </c>
      <c r="D75" s="1958"/>
      <c r="E75" s="1958"/>
      <c r="F75" s="1958"/>
      <c r="G75" s="1958"/>
      <c r="H75" s="1958"/>
      <c r="I75" s="1982"/>
      <c r="J75" s="1983"/>
      <c r="K75" s="1089" t="str">
        <f>係数!I75</f>
        <v>t</v>
      </c>
      <c r="L75" s="374"/>
      <c r="M75" s="248"/>
      <c r="N75" s="230"/>
      <c r="O75" s="231"/>
      <c r="P75" s="543"/>
      <c r="Q75" s="232"/>
      <c r="R75" s="232"/>
      <c r="S75" s="232"/>
      <c r="T75" s="232"/>
      <c r="U75" s="232"/>
      <c r="V75" s="232"/>
      <c r="W75" s="232"/>
      <c r="X75" s="232"/>
      <c r="Y75" s="232"/>
      <c r="Z75" s="232"/>
      <c r="AA75" s="232"/>
      <c r="AB75" s="232"/>
      <c r="AC75" s="232"/>
      <c r="AD75" s="232"/>
      <c r="AE75" s="232"/>
      <c r="AF75" s="232"/>
      <c r="AG75" s="232"/>
      <c r="AH75" s="232"/>
      <c r="AI75" s="232"/>
      <c r="AJ75" s="232"/>
      <c r="AK75" s="232"/>
      <c r="AL75" s="232"/>
      <c r="AM75" s="232"/>
      <c r="AN75" s="232"/>
      <c r="AO75" s="232"/>
      <c r="AP75" s="232"/>
      <c r="AQ75" s="232"/>
      <c r="AR75" s="232"/>
      <c r="AS75" s="232"/>
      <c r="AT75" s="232"/>
      <c r="AU75" s="232"/>
      <c r="AV75" s="232"/>
      <c r="AW75" s="232"/>
      <c r="AX75" s="232"/>
      <c r="AY75" s="232"/>
      <c r="AZ75" s="232"/>
      <c r="BA75" s="232"/>
      <c r="BB75" s="232"/>
      <c r="BC75" s="232"/>
    </row>
    <row r="76" spans="2:55" ht="14.25">
      <c r="B76" s="2097"/>
      <c r="C76" s="1980" t="s">
        <v>3564</v>
      </c>
      <c r="D76" s="1958"/>
      <c r="E76" s="1958"/>
      <c r="F76" s="1958"/>
      <c r="G76" s="1958"/>
      <c r="H76" s="1958"/>
      <c r="I76" s="1982"/>
      <c r="J76" s="1983"/>
      <c r="K76" s="1089" t="str">
        <f>係数!I76</f>
        <v>t</v>
      </c>
      <c r="L76" s="374"/>
      <c r="M76" s="248"/>
      <c r="N76" s="230"/>
      <c r="O76" s="231"/>
      <c r="P76" s="543"/>
      <c r="Q76" s="232"/>
      <c r="R76" s="232"/>
      <c r="S76" s="232"/>
      <c r="T76" s="232"/>
      <c r="U76" s="232"/>
      <c r="V76" s="232"/>
      <c r="W76" s="232"/>
      <c r="X76" s="232"/>
      <c r="Y76" s="232"/>
      <c r="Z76" s="232"/>
      <c r="AA76" s="232"/>
      <c r="AB76" s="232"/>
      <c r="AC76" s="232"/>
      <c r="AD76" s="232"/>
      <c r="AE76" s="232"/>
      <c r="AF76" s="232"/>
      <c r="AG76" s="232"/>
      <c r="AH76" s="232"/>
      <c r="AI76" s="232"/>
      <c r="AJ76" s="232"/>
      <c r="AK76" s="232"/>
      <c r="AL76" s="232"/>
      <c r="AM76" s="232"/>
      <c r="AN76" s="232"/>
      <c r="AO76" s="232"/>
      <c r="AP76" s="232"/>
      <c r="AQ76" s="232"/>
      <c r="AR76" s="232"/>
      <c r="AS76" s="232"/>
      <c r="AT76" s="232"/>
      <c r="AU76" s="232"/>
      <c r="AV76" s="232"/>
      <c r="AW76" s="232"/>
      <c r="AX76" s="232"/>
      <c r="AY76" s="232"/>
      <c r="AZ76" s="232"/>
      <c r="BA76" s="232"/>
      <c r="BB76" s="232"/>
      <c r="BC76" s="232"/>
    </row>
    <row r="77" spans="2:55" ht="14.25">
      <c r="B77" s="2097"/>
      <c r="C77" s="1980" t="s">
        <v>3565</v>
      </c>
      <c r="D77" s="1958"/>
      <c r="E77" s="1958"/>
      <c r="F77" s="1958"/>
      <c r="G77" s="1958"/>
      <c r="H77" s="1958"/>
      <c r="I77" s="1982"/>
      <c r="J77" s="1983"/>
      <c r="K77" s="1089" t="str">
        <f>係数!I77</f>
        <v>t</v>
      </c>
      <c r="L77" s="374"/>
      <c r="M77" s="248"/>
      <c r="N77" s="230"/>
      <c r="O77" s="231"/>
      <c r="P77" s="543"/>
      <c r="Q77" s="232"/>
      <c r="R77" s="232"/>
      <c r="S77" s="232"/>
      <c r="T77" s="232"/>
      <c r="U77" s="232"/>
      <c r="V77" s="232"/>
      <c r="W77" s="232"/>
      <c r="X77" s="232"/>
      <c r="Y77" s="232"/>
      <c r="Z77" s="232"/>
      <c r="AA77" s="232"/>
      <c r="AB77" s="232"/>
      <c r="AC77" s="232"/>
      <c r="AD77" s="232"/>
      <c r="AE77" s="232"/>
      <c r="AF77" s="232"/>
      <c r="AG77" s="232"/>
      <c r="AH77" s="232"/>
      <c r="AI77" s="232"/>
      <c r="AJ77" s="232"/>
      <c r="AK77" s="232"/>
      <c r="AL77" s="232"/>
      <c r="AM77" s="232"/>
      <c r="AN77" s="232"/>
      <c r="AO77" s="232"/>
      <c r="AP77" s="232"/>
      <c r="AQ77" s="232"/>
      <c r="AR77" s="232"/>
      <c r="AS77" s="232"/>
      <c r="AT77" s="232"/>
      <c r="AU77" s="232"/>
      <c r="AV77" s="232"/>
      <c r="AW77" s="232"/>
      <c r="AX77" s="232"/>
      <c r="AY77" s="232"/>
      <c r="AZ77" s="232"/>
      <c r="BA77" s="232"/>
      <c r="BB77" s="232"/>
      <c r="BC77" s="232"/>
    </row>
    <row r="78" spans="2:55" ht="14.25">
      <c r="B78" s="2097"/>
      <c r="C78" s="1980" t="s">
        <v>3566</v>
      </c>
      <c r="D78" s="1958"/>
      <c r="E78" s="1958"/>
      <c r="F78" s="1958"/>
      <c r="G78" s="1958"/>
      <c r="H78" s="1958"/>
      <c r="I78" s="1982"/>
      <c r="J78" s="1983"/>
      <c r="K78" s="1089" t="str">
        <f>係数!I78</f>
        <v>t</v>
      </c>
      <c r="L78" s="374"/>
      <c r="M78" s="248"/>
      <c r="N78" s="230"/>
      <c r="O78" s="231"/>
      <c r="P78" s="543"/>
      <c r="Q78" s="232"/>
      <c r="R78" s="232"/>
      <c r="S78" s="232"/>
      <c r="T78" s="232"/>
      <c r="U78" s="232"/>
      <c r="V78" s="232"/>
      <c r="W78" s="232"/>
      <c r="X78" s="232"/>
      <c r="Y78" s="232"/>
      <c r="Z78" s="232"/>
      <c r="AA78" s="232"/>
      <c r="AB78" s="232"/>
      <c r="AC78" s="232"/>
      <c r="AD78" s="232"/>
      <c r="AE78" s="232"/>
      <c r="AF78" s="232"/>
      <c r="AG78" s="232"/>
      <c r="AH78" s="232"/>
      <c r="AI78" s="232"/>
      <c r="AJ78" s="232"/>
      <c r="AK78" s="232"/>
      <c r="AL78" s="232"/>
      <c r="AM78" s="232"/>
      <c r="AN78" s="232"/>
      <c r="AO78" s="232"/>
      <c r="AP78" s="232"/>
      <c r="AQ78" s="232"/>
      <c r="AR78" s="232"/>
      <c r="AS78" s="232"/>
      <c r="AT78" s="232"/>
      <c r="AU78" s="232"/>
      <c r="AV78" s="232"/>
      <c r="AW78" s="232"/>
      <c r="AX78" s="232"/>
      <c r="AY78" s="232"/>
      <c r="AZ78" s="232"/>
      <c r="BA78" s="232"/>
      <c r="BB78" s="232"/>
      <c r="BC78" s="232"/>
    </row>
    <row r="79" spans="2:55" ht="14.25">
      <c r="B79" s="2097"/>
      <c r="C79" s="1980" t="s">
        <v>3567</v>
      </c>
      <c r="D79" s="1958"/>
      <c r="E79" s="1958"/>
      <c r="F79" s="1958"/>
      <c r="G79" s="1958"/>
      <c r="H79" s="1958"/>
      <c r="I79" s="1982"/>
      <c r="J79" s="1983"/>
      <c r="K79" s="1089" t="str">
        <f>係数!I79</f>
        <v>kL</v>
      </c>
      <c r="L79" s="374"/>
      <c r="M79" s="248"/>
      <c r="N79" s="230"/>
      <c r="O79" s="231"/>
      <c r="P79" s="543"/>
      <c r="Q79" s="232"/>
      <c r="R79" s="232"/>
      <c r="S79" s="232"/>
      <c r="T79" s="232"/>
      <c r="U79" s="232"/>
      <c r="V79" s="232"/>
      <c r="W79" s="232"/>
      <c r="X79" s="232"/>
      <c r="Y79" s="232"/>
      <c r="Z79" s="232"/>
      <c r="AA79" s="232"/>
      <c r="AB79" s="232"/>
      <c r="AC79" s="232"/>
      <c r="AD79" s="232"/>
      <c r="AE79" s="232"/>
      <c r="AF79" s="232"/>
      <c r="AG79" s="232"/>
      <c r="AH79" s="232"/>
      <c r="AI79" s="232"/>
      <c r="AJ79" s="232"/>
      <c r="AK79" s="232"/>
      <c r="AL79" s="232"/>
      <c r="AM79" s="232"/>
      <c r="AN79" s="232"/>
      <c r="AO79" s="232"/>
      <c r="AP79" s="232"/>
      <c r="AQ79" s="232"/>
      <c r="AR79" s="232"/>
      <c r="AS79" s="232"/>
      <c r="AT79" s="232"/>
      <c r="AU79" s="232"/>
      <c r="AV79" s="232"/>
      <c r="AW79" s="232"/>
      <c r="AX79" s="232"/>
      <c r="AY79" s="232"/>
      <c r="AZ79" s="232"/>
      <c r="BA79" s="232"/>
      <c r="BB79" s="232"/>
      <c r="BC79" s="232"/>
    </row>
    <row r="80" spans="2:55" ht="14.25">
      <c r="B80" s="2097"/>
      <c r="C80" s="1980" t="s">
        <v>3568</v>
      </c>
      <c r="D80" s="1958"/>
      <c r="E80" s="1958"/>
      <c r="F80" s="1958"/>
      <c r="G80" s="1958"/>
      <c r="H80" s="1958"/>
      <c r="I80" s="1982"/>
      <c r="J80" s="1983"/>
      <c r="K80" s="1089" t="str">
        <f>係数!I80</f>
        <v>千㎥</v>
      </c>
      <c r="L80" s="374"/>
      <c r="M80" s="248"/>
      <c r="N80" s="230"/>
      <c r="O80" s="231"/>
      <c r="P80" s="543"/>
      <c r="Q80" s="232"/>
      <c r="R80" s="232"/>
      <c r="S80" s="232"/>
      <c r="T80" s="232"/>
      <c r="U80" s="232"/>
      <c r="V80" s="232"/>
      <c r="W80" s="232"/>
      <c r="X80" s="232"/>
      <c r="Y80" s="232"/>
      <c r="Z80" s="232"/>
      <c r="AA80" s="232"/>
      <c r="AB80" s="232"/>
      <c r="AC80" s="232"/>
      <c r="AD80" s="232"/>
      <c r="AE80" s="232"/>
      <c r="AF80" s="232"/>
      <c r="AG80" s="232"/>
      <c r="AH80" s="232"/>
      <c r="AI80" s="232"/>
      <c r="AJ80" s="232"/>
      <c r="AK80" s="232"/>
      <c r="AL80" s="232"/>
      <c r="AM80" s="232"/>
      <c r="AN80" s="232"/>
      <c r="AO80" s="232"/>
      <c r="AP80" s="232"/>
      <c r="AQ80" s="232"/>
      <c r="AR80" s="232"/>
      <c r="AS80" s="232"/>
      <c r="AT80" s="232"/>
      <c r="AU80" s="232"/>
      <c r="AV80" s="232"/>
      <c r="AW80" s="232"/>
      <c r="AX80" s="232"/>
      <c r="AY80" s="232"/>
      <c r="AZ80" s="232"/>
      <c r="BA80" s="232"/>
      <c r="BB80" s="232"/>
      <c r="BC80" s="232"/>
    </row>
    <row r="81" spans="2:55" ht="14.25">
      <c r="B81" s="2097"/>
      <c r="C81" s="1980" t="s">
        <v>3569</v>
      </c>
      <c r="D81" s="1958"/>
      <c r="E81" s="1958"/>
      <c r="F81" s="1958"/>
      <c r="G81" s="1958"/>
      <c r="H81" s="1958"/>
      <c r="I81" s="1982"/>
      <c r="J81" s="1983"/>
      <c r="K81" s="1089" t="str">
        <f>係数!I81</f>
        <v>t</v>
      </c>
      <c r="L81" s="374"/>
      <c r="M81" s="248"/>
      <c r="N81" s="230"/>
      <c r="O81" s="231"/>
      <c r="P81" s="543"/>
      <c r="Q81" s="232"/>
      <c r="R81" s="232"/>
      <c r="S81" s="232"/>
      <c r="T81" s="232"/>
      <c r="U81" s="232"/>
      <c r="V81" s="232"/>
      <c r="W81" s="232"/>
      <c r="X81" s="232"/>
      <c r="Y81" s="232"/>
      <c r="Z81" s="232"/>
      <c r="AA81" s="232"/>
      <c r="AB81" s="232"/>
      <c r="AC81" s="232"/>
      <c r="AD81" s="232"/>
      <c r="AE81" s="232"/>
      <c r="AF81" s="232"/>
      <c r="AG81" s="232"/>
      <c r="AH81" s="232"/>
      <c r="AI81" s="232"/>
      <c r="AJ81" s="232"/>
      <c r="AK81" s="232"/>
      <c r="AL81" s="232"/>
      <c r="AM81" s="232"/>
      <c r="AN81" s="232"/>
      <c r="AO81" s="232"/>
      <c r="AP81" s="232"/>
      <c r="AQ81" s="232"/>
      <c r="AR81" s="232"/>
      <c r="AS81" s="232"/>
      <c r="AT81" s="232"/>
      <c r="AU81" s="232"/>
      <c r="AV81" s="232"/>
      <c r="AW81" s="232"/>
      <c r="AX81" s="232"/>
      <c r="AY81" s="232"/>
      <c r="AZ81" s="232"/>
      <c r="BA81" s="232"/>
      <c r="BB81" s="232"/>
      <c r="BC81" s="232"/>
    </row>
    <row r="82" spans="2:55" ht="14.25">
      <c r="B82" s="2097"/>
      <c r="C82" s="1980" t="s">
        <v>3570</v>
      </c>
      <c r="D82" s="1958"/>
      <c r="E82" s="1958"/>
      <c r="F82" s="1958"/>
      <c r="G82" s="1958"/>
      <c r="H82" s="1958"/>
      <c r="I82" s="1982"/>
      <c r="J82" s="1983"/>
      <c r="K82" s="1089" t="str">
        <f>係数!I82</f>
        <v>t</v>
      </c>
      <c r="L82" s="374"/>
      <c r="M82" s="248"/>
      <c r="N82" s="230"/>
      <c r="O82" s="231"/>
      <c r="P82" s="543"/>
      <c r="Q82" s="232"/>
      <c r="R82" s="232"/>
      <c r="S82" s="232"/>
      <c r="T82" s="232"/>
      <c r="U82" s="232"/>
      <c r="V82" s="232"/>
      <c r="W82" s="232"/>
      <c r="X82" s="232"/>
      <c r="Y82" s="232"/>
      <c r="Z82" s="232"/>
      <c r="AA82" s="232"/>
      <c r="AB82" s="232"/>
      <c r="AC82" s="232"/>
      <c r="AD82" s="232"/>
      <c r="AE82" s="232"/>
      <c r="AF82" s="232"/>
      <c r="AG82" s="232"/>
      <c r="AH82" s="232"/>
      <c r="AI82" s="232"/>
      <c r="AJ82" s="232"/>
      <c r="AK82" s="232"/>
      <c r="AL82" s="232"/>
      <c r="AM82" s="232"/>
      <c r="AN82" s="232"/>
      <c r="AO82" s="232"/>
      <c r="AP82" s="232"/>
      <c r="AQ82" s="232"/>
      <c r="AR82" s="232"/>
      <c r="AS82" s="232"/>
      <c r="AT82" s="232"/>
      <c r="AU82" s="232"/>
      <c r="AV82" s="232"/>
      <c r="AW82" s="232"/>
      <c r="AX82" s="232"/>
      <c r="AY82" s="232"/>
      <c r="AZ82" s="232"/>
      <c r="BA82" s="232"/>
      <c r="BB82" s="232"/>
      <c r="BC82" s="232"/>
    </row>
    <row r="83" spans="2:55" ht="14.25">
      <c r="B83" s="2097"/>
      <c r="C83" s="1980" t="s">
        <v>3390</v>
      </c>
      <c r="D83" s="1958"/>
      <c r="E83" s="1958"/>
      <c r="F83" s="1958"/>
      <c r="G83" s="1958"/>
      <c r="H83" s="1958"/>
      <c r="I83" s="1982"/>
      <c r="J83" s="1983"/>
      <c r="K83" s="1089" t="str">
        <f>係数!I83</f>
        <v>t</v>
      </c>
      <c r="L83" s="374"/>
      <c r="M83" s="248"/>
      <c r="N83" s="230"/>
      <c r="O83" s="231"/>
      <c r="P83" s="543"/>
      <c r="Q83" s="232"/>
      <c r="R83" s="232"/>
      <c r="S83" s="232"/>
      <c r="T83" s="232"/>
      <c r="U83" s="232"/>
      <c r="V83" s="232"/>
      <c r="W83" s="232"/>
      <c r="X83" s="232"/>
      <c r="Y83" s="232"/>
      <c r="Z83" s="232"/>
      <c r="AA83" s="232"/>
      <c r="AB83" s="232"/>
      <c r="AC83" s="232"/>
      <c r="AD83" s="232"/>
      <c r="AE83" s="232"/>
      <c r="AF83" s="232"/>
      <c r="AG83" s="232"/>
      <c r="AH83" s="232"/>
      <c r="AI83" s="232"/>
      <c r="AJ83" s="232"/>
      <c r="AK83" s="232"/>
      <c r="AL83" s="232"/>
      <c r="AM83" s="232"/>
      <c r="AN83" s="232"/>
      <c r="AO83" s="232"/>
      <c r="AP83" s="232"/>
      <c r="AQ83" s="232"/>
      <c r="AR83" s="232"/>
      <c r="AS83" s="232"/>
      <c r="AT83" s="232"/>
      <c r="AU83" s="232"/>
      <c r="AV83" s="232"/>
      <c r="AW83" s="232"/>
      <c r="AX83" s="232"/>
      <c r="AY83" s="232"/>
      <c r="AZ83" s="232"/>
      <c r="BA83" s="232"/>
      <c r="BB83" s="232"/>
      <c r="BC83" s="232"/>
    </row>
    <row r="84" spans="2:55" ht="14.25">
      <c r="B84" s="2097"/>
      <c r="C84" s="2581" t="s">
        <v>3242</v>
      </c>
      <c r="D84" s="2583" t="str">
        <f>係数!D84&amp;""</f>
        <v/>
      </c>
      <c r="E84" s="1958"/>
      <c r="F84" s="1958"/>
      <c r="G84" s="1958"/>
      <c r="H84" s="1958"/>
      <c r="I84" s="1982"/>
      <c r="J84" s="1983"/>
      <c r="K84" s="1089" t="str">
        <f>係数!I84</f>
        <v>GJ</v>
      </c>
      <c r="L84" s="374"/>
      <c r="M84" s="248"/>
      <c r="N84" s="230"/>
      <c r="O84" s="231"/>
      <c r="P84" s="543"/>
      <c r="Q84" s="232"/>
      <c r="R84" s="232"/>
      <c r="S84" s="232"/>
      <c r="T84" s="232"/>
      <c r="U84" s="232"/>
      <c r="V84" s="232"/>
      <c r="W84" s="232"/>
      <c r="X84" s="232"/>
      <c r="Y84" s="232"/>
      <c r="Z84" s="232"/>
      <c r="AA84" s="232"/>
      <c r="AB84" s="232"/>
      <c r="AC84" s="232"/>
      <c r="AD84" s="232"/>
      <c r="AE84" s="232"/>
      <c r="AF84" s="232"/>
      <c r="AG84" s="232"/>
      <c r="AH84" s="232"/>
      <c r="AI84" s="232"/>
      <c r="AJ84" s="232"/>
      <c r="AK84" s="232"/>
      <c r="AL84" s="232"/>
      <c r="AM84" s="232"/>
      <c r="AN84" s="232"/>
      <c r="AO84" s="232"/>
      <c r="AP84" s="232"/>
      <c r="AQ84" s="232"/>
      <c r="AR84" s="232"/>
      <c r="AS84" s="232"/>
      <c r="AT84" s="232"/>
      <c r="AU84" s="232"/>
      <c r="AV84" s="232"/>
      <c r="AW84" s="232"/>
      <c r="AX84" s="232"/>
      <c r="AY84" s="232"/>
      <c r="AZ84" s="232"/>
      <c r="BA84" s="232"/>
      <c r="BB84" s="232"/>
      <c r="BC84" s="232"/>
    </row>
    <row r="85" spans="2:55" ht="14.25">
      <c r="B85" s="2097"/>
      <c r="C85" s="2582"/>
      <c r="D85" s="2583" t="str">
        <f>係数!D85&amp;""</f>
        <v/>
      </c>
      <c r="E85" s="1958"/>
      <c r="F85" s="1958"/>
      <c r="G85" s="1958"/>
      <c r="H85" s="1958"/>
      <c r="I85" s="1982"/>
      <c r="J85" s="1983"/>
      <c r="K85" s="1089" t="str">
        <f>係数!I85</f>
        <v>GJ</v>
      </c>
      <c r="L85" s="374"/>
      <c r="M85" s="248"/>
      <c r="N85" s="230"/>
      <c r="O85" s="231"/>
      <c r="P85" s="543"/>
      <c r="Q85" s="232"/>
      <c r="R85" s="232"/>
      <c r="S85" s="232"/>
      <c r="T85" s="232"/>
      <c r="U85" s="232"/>
      <c r="V85" s="232"/>
      <c r="W85" s="232"/>
      <c r="X85" s="232"/>
      <c r="Y85" s="232"/>
      <c r="Z85" s="232"/>
      <c r="AA85" s="232"/>
      <c r="AB85" s="232"/>
      <c r="AC85" s="232"/>
      <c r="AD85" s="232"/>
      <c r="AE85" s="232"/>
      <c r="AF85" s="232"/>
      <c r="AG85" s="232"/>
      <c r="AH85" s="232"/>
      <c r="AI85" s="232"/>
      <c r="AJ85" s="232"/>
      <c r="AK85" s="232"/>
      <c r="AL85" s="232"/>
      <c r="AM85" s="232"/>
      <c r="AN85" s="232"/>
      <c r="AO85" s="232"/>
      <c r="AP85" s="232"/>
      <c r="AQ85" s="232"/>
      <c r="AR85" s="232"/>
      <c r="AS85" s="232"/>
      <c r="AT85" s="232"/>
      <c r="AU85" s="232"/>
      <c r="AV85" s="232"/>
      <c r="AW85" s="232"/>
      <c r="AX85" s="232"/>
      <c r="AY85" s="232"/>
      <c r="AZ85" s="232"/>
      <c r="BA85" s="232"/>
      <c r="BB85" s="232"/>
      <c r="BC85" s="232"/>
    </row>
    <row r="86" spans="2:55" ht="15" thickBot="1">
      <c r="B86" s="2098"/>
      <c r="C86" s="2580" t="s">
        <v>1971</v>
      </c>
      <c r="D86" s="2079"/>
      <c r="E86" s="2079"/>
      <c r="F86" s="2079"/>
      <c r="G86" s="2079"/>
      <c r="H86" s="2079"/>
      <c r="I86" s="2080"/>
      <c r="J86" s="2081"/>
      <c r="K86" s="1351" t="s">
        <v>3136</v>
      </c>
      <c r="L86" s="1306"/>
      <c r="M86" s="1352"/>
      <c r="N86" s="1353"/>
      <c r="O86" s="1354"/>
      <c r="P86" s="1307"/>
      <c r="Q86" s="1308"/>
      <c r="R86" s="1308"/>
      <c r="S86" s="1308"/>
      <c r="T86" s="1308"/>
      <c r="U86" s="1308"/>
      <c r="V86" s="1308"/>
      <c r="W86" s="1308"/>
      <c r="X86" s="1308"/>
      <c r="Y86" s="1308"/>
      <c r="Z86" s="1308"/>
      <c r="AA86" s="1308"/>
      <c r="AB86" s="1308"/>
      <c r="AC86" s="1308"/>
      <c r="AD86" s="1308"/>
      <c r="AE86" s="1308"/>
      <c r="AF86" s="1308"/>
      <c r="AG86" s="1308"/>
      <c r="AH86" s="1308"/>
      <c r="AI86" s="1308"/>
      <c r="AJ86" s="1308"/>
      <c r="AK86" s="1308"/>
      <c r="AL86" s="1308"/>
      <c r="AM86" s="1308"/>
      <c r="AN86" s="1308"/>
      <c r="AO86" s="1308"/>
      <c r="AP86" s="1308"/>
      <c r="AQ86" s="1308"/>
      <c r="AR86" s="1308"/>
      <c r="AS86" s="1308"/>
      <c r="AT86" s="1308"/>
      <c r="AU86" s="1308"/>
      <c r="AV86" s="1308"/>
      <c r="AW86" s="1308"/>
      <c r="AX86" s="1308"/>
      <c r="AY86" s="1308"/>
      <c r="AZ86" s="1308"/>
      <c r="BA86" s="1308"/>
      <c r="BB86" s="1308"/>
      <c r="BC86" s="1308"/>
    </row>
    <row r="87" spans="2:55" ht="14.25" hidden="1" thickTop="1"/>
    <row r="88" spans="2:55" hidden="1"/>
    <row r="89" spans="2:55" hidden="1"/>
    <row r="90" spans="2:55" hidden="1"/>
    <row r="91" spans="2:55" hidden="1"/>
    <row r="92" spans="2:55" hidden="1"/>
    <row r="93" spans="2:55" hidden="1"/>
    <row r="94" spans="2:55" hidden="1"/>
    <row r="95" spans="2:55" hidden="1"/>
    <row r="96" spans="2:55" hidden="1"/>
    <row r="97" spans="2:55" hidden="1"/>
    <row r="98" spans="2:55" hidden="1"/>
    <row r="99" spans="2:55" hidden="1"/>
    <row r="100" spans="2:55" hidden="1"/>
    <row r="101" spans="2:55" hidden="1"/>
    <row r="102" spans="2:55" hidden="1"/>
    <row r="103" spans="2:55" hidden="1"/>
    <row r="104" spans="2:55" ht="32.25" customHeight="1" thickTop="1">
      <c r="B104" s="1920" t="s">
        <v>1974</v>
      </c>
      <c r="C104" s="2558" t="s">
        <v>1988</v>
      </c>
      <c r="D104" s="2559"/>
      <c r="E104" s="985" t="s">
        <v>3249</v>
      </c>
      <c r="F104" s="1124" t="s">
        <v>3622</v>
      </c>
      <c r="G104" s="1124" t="s">
        <v>3623</v>
      </c>
      <c r="H104" s="1060" t="s">
        <v>3711</v>
      </c>
      <c r="I104" s="1060" t="s">
        <v>3712</v>
      </c>
      <c r="J104" s="973"/>
      <c r="K104" s="966"/>
      <c r="L104" s="967"/>
      <c r="M104" s="552"/>
      <c r="N104" s="553"/>
      <c r="O104" s="554"/>
      <c r="P104" s="555"/>
      <c r="Q104" s="553"/>
      <c r="R104" s="553"/>
      <c r="S104" s="553"/>
      <c r="T104" s="553"/>
      <c r="U104" s="553"/>
      <c r="V104" s="553"/>
      <c r="W104" s="553"/>
      <c r="X104" s="553"/>
      <c r="Y104" s="553"/>
      <c r="Z104" s="553"/>
      <c r="AA104" s="553"/>
      <c r="AB104" s="553"/>
      <c r="AC104" s="553"/>
      <c r="AD104" s="553"/>
      <c r="AE104" s="553"/>
      <c r="AF104" s="553"/>
      <c r="AG104" s="553"/>
      <c r="AH104" s="553"/>
      <c r="AI104" s="553"/>
      <c r="AJ104" s="553"/>
      <c r="AK104" s="553"/>
      <c r="AL104" s="553"/>
      <c r="AM104" s="553"/>
      <c r="AN104" s="553"/>
      <c r="AO104" s="553"/>
      <c r="AP104" s="553"/>
      <c r="AQ104" s="553"/>
      <c r="AR104" s="553"/>
      <c r="AS104" s="553"/>
      <c r="AT104" s="553"/>
      <c r="AU104" s="553"/>
      <c r="AV104" s="553"/>
      <c r="AW104" s="553"/>
      <c r="AX104" s="553"/>
      <c r="AY104" s="553"/>
      <c r="AZ104" s="553"/>
      <c r="BA104" s="553"/>
      <c r="BB104" s="553"/>
      <c r="BC104" s="554"/>
    </row>
    <row r="105" spans="2:55" ht="22.5" customHeight="1">
      <c r="B105" s="1921"/>
      <c r="C105" s="2553" t="str">
        <f>'使用量_1,2'!C105&amp;""</f>
        <v>登録番号+メニュー</v>
      </c>
      <c r="D105" s="2554"/>
      <c r="E105" s="1804" t="str">
        <f ca="1">'使用量_1,2'!E105&amp;""</f>
        <v/>
      </c>
      <c r="F105" s="1804" t="str">
        <f ca="1">'使用量_1,2'!F105&amp;""</f>
        <v/>
      </c>
      <c r="G105" s="1804" t="str">
        <f ca="1">'使用量_1,2'!G105&amp;""</f>
        <v/>
      </c>
      <c r="H105" s="1804" t="str">
        <f ca="1">'使用量_1,2'!H105&amp;""</f>
        <v/>
      </c>
      <c r="I105" s="1804" t="str">
        <f ca="1">'使用量_1,2'!I105&amp;""</f>
        <v/>
      </c>
      <c r="J105" s="975"/>
      <c r="K105" s="1089" t="str">
        <f>係数!I105</f>
        <v>千kWh</v>
      </c>
      <c r="L105" s="376"/>
      <c r="M105" s="248"/>
      <c r="N105" s="230"/>
      <c r="O105" s="231"/>
      <c r="P105" s="1681"/>
      <c r="Q105" s="1682"/>
      <c r="R105" s="1682"/>
      <c r="S105" s="1682"/>
      <c r="T105" s="1682"/>
      <c r="U105" s="1682"/>
      <c r="V105" s="1682"/>
      <c r="W105" s="1682"/>
      <c r="X105" s="1682"/>
      <c r="Y105" s="1682"/>
      <c r="Z105" s="1682"/>
      <c r="AA105" s="1682"/>
      <c r="AB105" s="1682"/>
      <c r="AC105" s="1682"/>
      <c r="AD105" s="1682"/>
      <c r="AE105" s="1682"/>
      <c r="AF105" s="1682"/>
      <c r="AG105" s="1682"/>
      <c r="AH105" s="1682"/>
      <c r="AI105" s="1682"/>
      <c r="AJ105" s="1682"/>
      <c r="AK105" s="1682"/>
      <c r="AL105" s="1682"/>
      <c r="AM105" s="1682"/>
      <c r="AN105" s="1682"/>
      <c r="AO105" s="1682"/>
      <c r="AP105" s="1682"/>
      <c r="AQ105" s="1682"/>
      <c r="AR105" s="1682"/>
      <c r="AS105" s="1682"/>
      <c r="AT105" s="1682"/>
      <c r="AU105" s="1682"/>
      <c r="AV105" s="1682"/>
      <c r="AW105" s="1682"/>
      <c r="AX105" s="1682"/>
      <c r="AY105" s="1682"/>
      <c r="AZ105" s="1682"/>
      <c r="BA105" s="1682"/>
      <c r="BB105" s="1682"/>
      <c r="BC105" s="1683"/>
    </row>
    <row r="106" spans="2:55" ht="22.5" customHeight="1">
      <c r="B106" s="1921"/>
      <c r="C106" s="2553" t="str">
        <f>'使用量_1,2'!C106&amp;""</f>
        <v>登録番号+メニュー</v>
      </c>
      <c r="D106" s="2554"/>
      <c r="E106" s="1804" t="str">
        <f ca="1">'使用量_1,2'!E106&amp;""</f>
        <v/>
      </c>
      <c r="F106" s="1804" t="str">
        <f ca="1">'使用量_1,2'!F106&amp;""</f>
        <v/>
      </c>
      <c r="G106" s="1804" t="str">
        <f ca="1">'使用量_1,2'!G106&amp;""</f>
        <v/>
      </c>
      <c r="H106" s="1804" t="str">
        <f ca="1">'使用量_1,2'!H106&amp;""</f>
        <v/>
      </c>
      <c r="I106" s="1804" t="str">
        <f ca="1">'使用量_1,2'!I106&amp;""</f>
        <v/>
      </c>
      <c r="J106" s="975"/>
      <c r="K106" s="1089" t="str">
        <f>係数!I106</f>
        <v>千kWh</v>
      </c>
      <c r="L106" s="376"/>
      <c r="M106" s="248"/>
      <c r="N106" s="230"/>
      <c r="O106" s="231"/>
      <c r="P106" s="1681"/>
      <c r="Q106" s="1682"/>
      <c r="R106" s="1682"/>
      <c r="S106" s="1682"/>
      <c r="T106" s="1682"/>
      <c r="U106" s="1682"/>
      <c r="V106" s="1682"/>
      <c r="W106" s="1682"/>
      <c r="X106" s="1682"/>
      <c r="Y106" s="1682"/>
      <c r="Z106" s="1682"/>
      <c r="AA106" s="1682"/>
      <c r="AB106" s="1682"/>
      <c r="AC106" s="1682"/>
      <c r="AD106" s="1682"/>
      <c r="AE106" s="1682"/>
      <c r="AF106" s="1682"/>
      <c r="AG106" s="1682"/>
      <c r="AH106" s="1682"/>
      <c r="AI106" s="1682"/>
      <c r="AJ106" s="1682"/>
      <c r="AK106" s="1682"/>
      <c r="AL106" s="1682"/>
      <c r="AM106" s="1682"/>
      <c r="AN106" s="1682"/>
      <c r="AO106" s="1682"/>
      <c r="AP106" s="1682"/>
      <c r="AQ106" s="1682"/>
      <c r="AR106" s="1682"/>
      <c r="AS106" s="1682"/>
      <c r="AT106" s="1682"/>
      <c r="AU106" s="1682"/>
      <c r="AV106" s="1682"/>
      <c r="AW106" s="1682"/>
      <c r="AX106" s="1682"/>
      <c r="AY106" s="1682"/>
      <c r="AZ106" s="1682"/>
      <c r="BA106" s="1682"/>
      <c r="BB106" s="1682"/>
      <c r="BC106" s="1683"/>
    </row>
    <row r="107" spans="2:55" ht="22.5" customHeight="1">
      <c r="B107" s="1921"/>
      <c r="C107" s="2553" t="str">
        <f>'使用量_1,2'!C107&amp;""</f>
        <v>登録番号+メニュー</v>
      </c>
      <c r="D107" s="2554"/>
      <c r="E107" s="1804" t="str">
        <f ca="1">'使用量_1,2'!E107&amp;""</f>
        <v/>
      </c>
      <c r="F107" s="1804" t="str">
        <f ca="1">'使用量_1,2'!F107&amp;""</f>
        <v/>
      </c>
      <c r="G107" s="1804" t="str">
        <f ca="1">'使用量_1,2'!G107&amp;""</f>
        <v/>
      </c>
      <c r="H107" s="1804" t="str">
        <f ca="1">'使用量_1,2'!H107&amp;""</f>
        <v/>
      </c>
      <c r="I107" s="1804" t="str">
        <f ca="1">'使用量_1,2'!I107&amp;""</f>
        <v/>
      </c>
      <c r="J107" s="975"/>
      <c r="K107" s="1089" t="str">
        <f>係数!I107</f>
        <v>千kWh</v>
      </c>
      <c r="L107" s="376"/>
      <c r="M107" s="248"/>
      <c r="N107" s="230"/>
      <c r="O107" s="231"/>
      <c r="P107" s="1681"/>
      <c r="Q107" s="1682"/>
      <c r="R107" s="1682"/>
      <c r="S107" s="1682"/>
      <c r="T107" s="1682"/>
      <c r="U107" s="1682"/>
      <c r="V107" s="1682"/>
      <c r="W107" s="1682"/>
      <c r="X107" s="1682"/>
      <c r="Y107" s="1682"/>
      <c r="Z107" s="1682"/>
      <c r="AA107" s="1682"/>
      <c r="AB107" s="1682"/>
      <c r="AC107" s="1682"/>
      <c r="AD107" s="1682"/>
      <c r="AE107" s="1682"/>
      <c r="AF107" s="1682"/>
      <c r="AG107" s="1682"/>
      <c r="AH107" s="1682"/>
      <c r="AI107" s="1682"/>
      <c r="AJ107" s="1682"/>
      <c r="AK107" s="1682"/>
      <c r="AL107" s="1682"/>
      <c r="AM107" s="1682"/>
      <c r="AN107" s="1682"/>
      <c r="AO107" s="1682"/>
      <c r="AP107" s="1682"/>
      <c r="AQ107" s="1682"/>
      <c r="AR107" s="1682"/>
      <c r="AS107" s="1682"/>
      <c r="AT107" s="1682"/>
      <c r="AU107" s="1682"/>
      <c r="AV107" s="1682"/>
      <c r="AW107" s="1682"/>
      <c r="AX107" s="1682"/>
      <c r="AY107" s="1682"/>
      <c r="AZ107" s="1682"/>
      <c r="BA107" s="1682"/>
      <c r="BB107" s="1682"/>
      <c r="BC107" s="1683"/>
    </row>
    <row r="108" spans="2:55" ht="22.5" customHeight="1">
      <c r="B108" s="1921"/>
      <c r="C108" s="2553" t="str">
        <f>'使用量_1,2'!C108&amp;""</f>
        <v>登録番号+メニュー</v>
      </c>
      <c r="D108" s="2554"/>
      <c r="E108" s="1804" t="str">
        <f ca="1">'使用量_1,2'!E108&amp;""</f>
        <v/>
      </c>
      <c r="F108" s="1804" t="str">
        <f ca="1">'使用量_1,2'!F108&amp;""</f>
        <v/>
      </c>
      <c r="G108" s="1804" t="str">
        <f ca="1">'使用量_1,2'!G108&amp;""</f>
        <v/>
      </c>
      <c r="H108" s="1804" t="str">
        <f ca="1">'使用量_1,2'!H108&amp;""</f>
        <v/>
      </c>
      <c r="I108" s="1804" t="str">
        <f ca="1">'使用量_1,2'!I108&amp;""</f>
        <v/>
      </c>
      <c r="J108" s="975"/>
      <c r="K108" s="1089" t="str">
        <f>係数!I108</f>
        <v>千kWh</v>
      </c>
      <c r="L108" s="376"/>
      <c r="M108" s="248"/>
      <c r="N108" s="230"/>
      <c r="O108" s="231"/>
      <c r="P108" s="1681"/>
      <c r="Q108" s="1682"/>
      <c r="R108" s="1682"/>
      <c r="S108" s="1682"/>
      <c r="T108" s="1682"/>
      <c r="U108" s="1682"/>
      <c r="V108" s="1682"/>
      <c r="W108" s="1682"/>
      <c r="X108" s="1682"/>
      <c r="Y108" s="1682"/>
      <c r="Z108" s="1682"/>
      <c r="AA108" s="1682"/>
      <c r="AB108" s="1682"/>
      <c r="AC108" s="1682"/>
      <c r="AD108" s="1682"/>
      <c r="AE108" s="1682"/>
      <c r="AF108" s="1682"/>
      <c r="AG108" s="1682"/>
      <c r="AH108" s="1682"/>
      <c r="AI108" s="1682"/>
      <c r="AJ108" s="1682"/>
      <c r="AK108" s="1682"/>
      <c r="AL108" s="1682"/>
      <c r="AM108" s="1682"/>
      <c r="AN108" s="1682"/>
      <c r="AO108" s="1682"/>
      <c r="AP108" s="1682"/>
      <c r="AQ108" s="1682"/>
      <c r="AR108" s="1682"/>
      <c r="AS108" s="1682"/>
      <c r="AT108" s="1682"/>
      <c r="AU108" s="1682"/>
      <c r="AV108" s="1682"/>
      <c r="AW108" s="1682"/>
      <c r="AX108" s="1682"/>
      <c r="AY108" s="1682"/>
      <c r="AZ108" s="1682"/>
      <c r="BA108" s="1682"/>
      <c r="BB108" s="1682"/>
      <c r="BC108" s="1683"/>
    </row>
    <row r="109" spans="2:55" ht="22.5" customHeight="1" collapsed="1">
      <c r="B109" s="1921"/>
      <c r="C109" s="2553" t="str">
        <f>'使用量_1,2'!C109&amp;""</f>
        <v>登録番号+メニュー</v>
      </c>
      <c r="D109" s="2554"/>
      <c r="E109" s="1804" t="str">
        <f ca="1">'使用量_1,2'!E109&amp;""</f>
        <v/>
      </c>
      <c r="F109" s="1804" t="str">
        <f ca="1">'使用量_1,2'!F109&amp;""</f>
        <v/>
      </c>
      <c r="G109" s="1804" t="str">
        <f ca="1">'使用量_1,2'!G109&amp;""</f>
        <v/>
      </c>
      <c r="H109" s="1804" t="str">
        <f ca="1">'使用量_1,2'!H109&amp;""</f>
        <v/>
      </c>
      <c r="I109" s="1804" t="str">
        <f ca="1">'使用量_1,2'!I109&amp;""</f>
        <v/>
      </c>
      <c r="J109" s="975"/>
      <c r="K109" s="1089" t="str">
        <f>係数!I109</f>
        <v>千kWh</v>
      </c>
      <c r="L109" s="376"/>
      <c r="M109" s="248"/>
      <c r="N109" s="230"/>
      <c r="O109" s="231"/>
      <c r="P109" s="1681"/>
      <c r="Q109" s="1682"/>
      <c r="R109" s="1682"/>
      <c r="S109" s="1682"/>
      <c r="T109" s="1682"/>
      <c r="U109" s="1682"/>
      <c r="V109" s="1682"/>
      <c r="W109" s="1682"/>
      <c r="X109" s="1682"/>
      <c r="Y109" s="1682"/>
      <c r="Z109" s="1682"/>
      <c r="AA109" s="1682"/>
      <c r="AB109" s="1682"/>
      <c r="AC109" s="1682"/>
      <c r="AD109" s="1682"/>
      <c r="AE109" s="1682"/>
      <c r="AF109" s="1682"/>
      <c r="AG109" s="1682"/>
      <c r="AH109" s="1682"/>
      <c r="AI109" s="1682"/>
      <c r="AJ109" s="1682"/>
      <c r="AK109" s="1682"/>
      <c r="AL109" s="1682"/>
      <c r="AM109" s="1682"/>
      <c r="AN109" s="1682"/>
      <c r="AO109" s="1682"/>
      <c r="AP109" s="1682"/>
      <c r="AQ109" s="1682"/>
      <c r="AR109" s="1682"/>
      <c r="AS109" s="1682"/>
      <c r="AT109" s="1682"/>
      <c r="AU109" s="1682"/>
      <c r="AV109" s="1682"/>
      <c r="AW109" s="1682"/>
      <c r="AX109" s="1682"/>
      <c r="AY109" s="1682"/>
      <c r="AZ109" s="1682"/>
      <c r="BA109" s="1682"/>
      <c r="BB109" s="1682"/>
      <c r="BC109" s="1683"/>
    </row>
    <row r="110" spans="2:55" ht="22.5" hidden="1" customHeight="1" outlineLevel="1">
      <c r="B110" s="1921"/>
      <c r="C110" s="2553" t="str">
        <f>'使用量_1,2'!C110&amp;""</f>
        <v>登録番号+メニュー</v>
      </c>
      <c r="D110" s="2554"/>
      <c r="E110" s="1804" t="str">
        <f ca="1">'使用量_1,2'!E110&amp;""</f>
        <v/>
      </c>
      <c r="F110" s="1804" t="str">
        <f ca="1">'使用量_1,2'!F110&amp;""</f>
        <v/>
      </c>
      <c r="G110" s="1804" t="str">
        <f ca="1">'使用量_1,2'!G110&amp;""</f>
        <v/>
      </c>
      <c r="H110" s="1804" t="str">
        <f ca="1">'使用量_1,2'!H110&amp;""</f>
        <v/>
      </c>
      <c r="I110" s="1804" t="str">
        <f ca="1">'使用量_1,2'!I110&amp;""</f>
        <v/>
      </c>
      <c r="J110" s="975"/>
      <c r="K110" s="1089" t="str">
        <f>係数!I110</f>
        <v>千kWh</v>
      </c>
      <c r="L110" s="376"/>
      <c r="M110" s="1796"/>
      <c r="N110" s="1797"/>
      <c r="O110" s="1798"/>
      <c r="P110" s="1799"/>
      <c r="Q110" s="1800"/>
      <c r="R110" s="1800"/>
      <c r="S110" s="1800"/>
      <c r="T110" s="1800"/>
      <c r="U110" s="1800"/>
      <c r="V110" s="1800"/>
      <c r="W110" s="1800"/>
      <c r="X110" s="1800"/>
      <c r="Y110" s="1800"/>
      <c r="Z110" s="1800"/>
      <c r="AA110" s="1800"/>
      <c r="AB110" s="1800"/>
      <c r="AC110" s="1800"/>
      <c r="AD110" s="1800"/>
      <c r="AE110" s="1800"/>
      <c r="AF110" s="1800"/>
      <c r="AG110" s="1800"/>
      <c r="AH110" s="1800"/>
      <c r="AI110" s="1800"/>
      <c r="AJ110" s="1800"/>
      <c r="AK110" s="1800"/>
      <c r="AL110" s="1800"/>
      <c r="AM110" s="1800"/>
      <c r="AN110" s="1800"/>
      <c r="AO110" s="1800"/>
      <c r="AP110" s="1800"/>
      <c r="AQ110" s="1800"/>
      <c r="AR110" s="1800"/>
      <c r="AS110" s="1800"/>
      <c r="AT110" s="1800"/>
      <c r="AU110" s="1800"/>
      <c r="AV110" s="1800"/>
      <c r="AW110" s="1800"/>
      <c r="AX110" s="1800"/>
      <c r="AY110" s="1800"/>
      <c r="AZ110" s="1800"/>
      <c r="BA110" s="1800"/>
      <c r="BB110" s="1800"/>
      <c r="BC110" s="1801"/>
    </row>
    <row r="111" spans="2:55" ht="22.5" hidden="1" customHeight="1" outlineLevel="1">
      <c r="B111" s="1921"/>
      <c r="C111" s="2553" t="str">
        <f>'使用量_1,2'!C111&amp;""</f>
        <v>登録番号+メニュー</v>
      </c>
      <c r="D111" s="2554"/>
      <c r="E111" s="1804" t="str">
        <f ca="1">'使用量_1,2'!E111&amp;""</f>
        <v/>
      </c>
      <c r="F111" s="1804" t="str">
        <f ca="1">'使用量_1,2'!F111&amp;""</f>
        <v/>
      </c>
      <c r="G111" s="1804" t="str">
        <f ca="1">'使用量_1,2'!G111&amp;""</f>
        <v/>
      </c>
      <c r="H111" s="1804" t="str">
        <f ca="1">'使用量_1,2'!H111&amp;""</f>
        <v/>
      </c>
      <c r="I111" s="1804" t="str">
        <f ca="1">'使用量_1,2'!I111&amp;""</f>
        <v/>
      </c>
      <c r="J111" s="975"/>
      <c r="K111" s="1089" t="str">
        <f>係数!I111</f>
        <v>千kWh</v>
      </c>
      <c r="L111" s="376"/>
      <c r="M111" s="1796"/>
      <c r="N111" s="1797"/>
      <c r="O111" s="1798"/>
      <c r="P111" s="1799"/>
      <c r="Q111" s="1800"/>
      <c r="R111" s="1800"/>
      <c r="S111" s="1800"/>
      <c r="T111" s="1800"/>
      <c r="U111" s="1800"/>
      <c r="V111" s="1800"/>
      <c r="W111" s="1800"/>
      <c r="X111" s="1800"/>
      <c r="Y111" s="1800"/>
      <c r="Z111" s="1800"/>
      <c r="AA111" s="1800"/>
      <c r="AB111" s="1800"/>
      <c r="AC111" s="1800"/>
      <c r="AD111" s="1800"/>
      <c r="AE111" s="1800"/>
      <c r="AF111" s="1800"/>
      <c r="AG111" s="1800"/>
      <c r="AH111" s="1800"/>
      <c r="AI111" s="1800"/>
      <c r="AJ111" s="1800"/>
      <c r="AK111" s="1800"/>
      <c r="AL111" s="1800"/>
      <c r="AM111" s="1800"/>
      <c r="AN111" s="1800"/>
      <c r="AO111" s="1800"/>
      <c r="AP111" s="1800"/>
      <c r="AQ111" s="1800"/>
      <c r="AR111" s="1800"/>
      <c r="AS111" s="1800"/>
      <c r="AT111" s="1800"/>
      <c r="AU111" s="1800"/>
      <c r="AV111" s="1800"/>
      <c r="AW111" s="1800"/>
      <c r="AX111" s="1800"/>
      <c r="AY111" s="1800"/>
      <c r="AZ111" s="1800"/>
      <c r="BA111" s="1800"/>
      <c r="BB111" s="1800"/>
      <c r="BC111" s="1801"/>
    </row>
    <row r="112" spans="2:55" ht="22.5" hidden="1" customHeight="1" outlineLevel="1">
      <c r="B112" s="1921"/>
      <c r="C112" s="2553" t="str">
        <f>'使用量_1,2'!C112&amp;""</f>
        <v>登録番号+メニュー</v>
      </c>
      <c r="D112" s="2554"/>
      <c r="E112" s="1804" t="str">
        <f ca="1">'使用量_1,2'!E112&amp;""</f>
        <v/>
      </c>
      <c r="F112" s="1804" t="str">
        <f ca="1">'使用量_1,2'!F112&amp;""</f>
        <v/>
      </c>
      <c r="G112" s="1804" t="str">
        <f ca="1">'使用量_1,2'!G112&amp;""</f>
        <v/>
      </c>
      <c r="H112" s="1804" t="str">
        <f ca="1">'使用量_1,2'!H112&amp;""</f>
        <v/>
      </c>
      <c r="I112" s="1804" t="str">
        <f ca="1">'使用量_1,2'!I112&amp;""</f>
        <v/>
      </c>
      <c r="J112" s="975"/>
      <c r="K112" s="1089" t="str">
        <f>係数!I112</f>
        <v>千kWh</v>
      </c>
      <c r="L112" s="376"/>
      <c r="M112" s="1796"/>
      <c r="N112" s="1797"/>
      <c r="O112" s="1798"/>
      <c r="P112" s="1799"/>
      <c r="Q112" s="1800"/>
      <c r="R112" s="1800"/>
      <c r="S112" s="1800"/>
      <c r="T112" s="1800"/>
      <c r="U112" s="1800"/>
      <c r="V112" s="1800"/>
      <c r="W112" s="1800"/>
      <c r="X112" s="1800"/>
      <c r="Y112" s="1800"/>
      <c r="Z112" s="1800"/>
      <c r="AA112" s="1800"/>
      <c r="AB112" s="1800"/>
      <c r="AC112" s="1800"/>
      <c r="AD112" s="1800"/>
      <c r="AE112" s="1800"/>
      <c r="AF112" s="1800"/>
      <c r="AG112" s="1800"/>
      <c r="AH112" s="1800"/>
      <c r="AI112" s="1800"/>
      <c r="AJ112" s="1800"/>
      <c r="AK112" s="1800"/>
      <c r="AL112" s="1800"/>
      <c r="AM112" s="1800"/>
      <c r="AN112" s="1800"/>
      <c r="AO112" s="1800"/>
      <c r="AP112" s="1800"/>
      <c r="AQ112" s="1800"/>
      <c r="AR112" s="1800"/>
      <c r="AS112" s="1800"/>
      <c r="AT112" s="1800"/>
      <c r="AU112" s="1800"/>
      <c r="AV112" s="1800"/>
      <c r="AW112" s="1800"/>
      <c r="AX112" s="1800"/>
      <c r="AY112" s="1800"/>
      <c r="AZ112" s="1800"/>
      <c r="BA112" s="1800"/>
      <c r="BB112" s="1800"/>
      <c r="BC112" s="1801"/>
    </row>
    <row r="113" spans="2:55" ht="22.5" hidden="1" customHeight="1" outlineLevel="1">
      <c r="B113" s="1921"/>
      <c r="C113" s="2553" t="str">
        <f>'使用量_1,2'!C113&amp;""</f>
        <v>登録番号+メニュー</v>
      </c>
      <c r="D113" s="2554"/>
      <c r="E113" s="1804" t="str">
        <f ca="1">'使用量_1,2'!E113&amp;""</f>
        <v/>
      </c>
      <c r="F113" s="1804" t="str">
        <f ca="1">'使用量_1,2'!F113&amp;""</f>
        <v/>
      </c>
      <c r="G113" s="1804" t="str">
        <f ca="1">'使用量_1,2'!G113&amp;""</f>
        <v/>
      </c>
      <c r="H113" s="1804" t="str">
        <f ca="1">'使用量_1,2'!H113&amp;""</f>
        <v/>
      </c>
      <c r="I113" s="1804" t="str">
        <f ca="1">'使用量_1,2'!I113&amp;""</f>
        <v/>
      </c>
      <c r="J113" s="975"/>
      <c r="K113" s="1089" t="str">
        <f>係数!I113</f>
        <v>千kWh</v>
      </c>
      <c r="L113" s="376"/>
      <c r="M113" s="1796"/>
      <c r="N113" s="1797"/>
      <c r="O113" s="1798"/>
      <c r="P113" s="1799"/>
      <c r="Q113" s="1800"/>
      <c r="R113" s="1800"/>
      <c r="S113" s="1800"/>
      <c r="T113" s="1800"/>
      <c r="U113" s="1800"/>
      <c r="V113" s="1800"/>
      <c r="W113" s="1800"/>
      <c r="X113" s="1800"/>
      <c r="Y113" s="1800"/>
      <c r="Z113" s="1800"/>
      <c r="AA113" s="1800"/>
      <c r="AB113" s="1800"/>
      <c r="AC113" s="1800"/>
      <c r="AD113" s="1800"/>
      <c r="AE113" s="1800"/>
      <c r="AF113" s="1800"/>
      <c r="AG113" s="1800"/>
      <c r="AH113" s="1800"/>
      <c r="AI113" s="1800"/>
      <c r="AJ113" s="1800"/>
      <c r="AK113" s="1800"/>
      <c r="AL113" s="1800"/>
      <c r="AM113" s="1800"/>
      <c r="AN113" s="1800"/>
      <c r="AO113" s="1800"/>
      <c r="AP113" s="1800"/>
      <c r="AQ113" s="1800"/>
      <c r="AR113" s="1800"/>
      <c r="AS113" s="1800"/>
      <c r="AT113" s="1800"/>
      <c r="AU113" s="1800"/>
      <c r="AV113" s="1800"/>
      <c r="AW113" s="1800"/>
      <c r="AX113" s="1800"/>
      <c r="AY113" s="1800"/>
      <c r="AZ113" s="1800"/>
      <c r="BA113" s="1800"/>
      <c r="BB113" s="1800"/>
      <c r="BC113" s="1801"/>
    </row>
    <row r="114" spans="2:55" ht="22.5" hidden="1" customHeight="1" outlineLevel="1">
      <c r="B114" s="1921"/>
      <c r="C114" s="2553" t="str">
        <f>'使用量_1,2'!C114&amp;""</f>
        <v>登録番号+メニュー</v>
      </c>
      <c r="D114" s="2554"/>
      <c r="E114" s="1804" t="str">
        <f ca="1">'使用量_1,2'!E114&amp;""</f>
        <v/>
      </c>
      <c r="F114" s="1804" t="str">
        <f ca="1">'使用量_1,2'!F114&amp;""</f>
        <v/>
      </c>
      <c r="G114" s="1804" t="str">
        <f ca="1">'使用量_1,2'!G114&amp;""</f>
        <v/>
      </c>
      <c r="H114" s="1804" t="str">
        <f ca="1">'使用量_1,2'!H114&amp;""</f>
        <v/>
      </c>
      <c r="I114" s="1804" t="str">
        <f ca="1">'使用量_1,2'!I114&amp;""</f>
        <v/>
      </c>
      <c r="J114" s="975"/>
      <c r="K114" s="1089" t="str">
        <f>係数!I114</f>
        <v>千kWh</v>
      </c>
      <c r="L114" s="376"/>
      <c r="M114" s="1796"/>
      <c r="N114" s="1797"/>
      <c r="O114" s="1798"/>
      <c r="P114" s="1799"/>
      <c r="Q114" s="1800"/>
      <c r="R114" s="1800"/>
      <c r="S114" s="1800"/>
      <c r="T114" s="1800"/>
      <c r="U114" s="1800"/>
      <c r="V114" s="1800"/>
      <c r="W114" s="1800"/>
      <c r="X114" s="1800"/>
      <c r="Y114" s="1800"/>
      <c r="Z114" s="1800"/>
      <c r="AA114" s="1800"/>
      <c r="AB114" s="1800"/>
      <c r="AC114" s="1800"/>
      <c r="AD114" s="1800"/>
      <c r="AE114" s="1800"/>
      <c r="AF114" s="1800"/>
      <c r="AG114" s="1800"/>
      <c r="AH114" s="1800"/>
      <c r="AI114" s="1800"/>
      <c r="AJ114" s="1800"/>
      <c r="AK114" s="1800"/>
      <c r="AL114" s="1800"/>
      <c r="AM114" s="1800"/>
      <c r="AN114" s="1800"/>
      <c r="AO114" s="1800"/>
      <c r="AP114" s="1800"/>
      <c r="AQ114" s="1800"/>
      <c r="AR114" s="1800"/>
      <c r="AS114" s="1800"/>
      <c r="AT114" s="1800"/>
      <c r="AU114" s="1800"/>
      <c r="AV114" s="1800"/>
      <c r="AW114" s="1800"/>
      <c r="AX114" s="1800"/>
      <c r="AY114" s="1800"/>
      <c r="AZ114" s="1800"/>
      <c r="BA114" s="1800"/>
      <c r="BB114" s="1800"/>
      <c r="BC114" s="1801"/>
    </row>
    <row r="115" spans="2:55" ht="22.5" hidden="1" customHeight="1" outlineLevel="1">
      <c r="B115" s="1921"/>
      <c r="C115" s="2553" t="str">
        <f>'使用量_1,2'!C115&amp;""</f>
        <v>登録番号+メニュー</v>
      </c>
      <c r="D115" s="2554"/>
      <c r="E115" s="1804" t="str">
        <f ca="1">'使用量_1,2'!E115&amp;""</f>
        <v/>
      </c>
      <c r="F115" s="1804" t="str">
        <f ca="1">'使用量_1,2'!F115&amp;""</f>
        <v/>
      </c>
      <c r="G115" s="1804" t="str">
        <f ca="1">'使用量_1,2'!G115&amp;""</f>
        <v/>
      </c>
      <c r="H115" s="1804" t="str">
        <f ca="1">'使用量_1,2'!H115&amp;""</f>
        <v/>
      </c>
      <c r="I115" s="1804" t="str">
        <f ca="1">'使用量_1,2'!I115&amp;""</f>
        <v/>
      </c>
      <c r="J115" s="975"/>
      <c r="K115" s="1089" t="str">
        <f>係数!I115</f>
        <v>千kWh</v>
      </c>
      <c r="L115" s="376"/>
      <c r="M115" s="1796"/>
      <c r="N115" s="1797"/>
      <c r="O115" s="1798"/>
      <c r="P115" s="1799"/>
      <c r="Q115" s="1800"/>
      <c r="R115" s="1800"/>
      <c r="S115" s="1800"/>
      <c r="T115" s="1800"/>
      <c r="U115" s="1800"/>
      <c r="V115" s="1800"/>
      <c r="W115" s="1800"/>
      <c r="X115" s="1800"/>
      <c r="Y115" s="1800"/>
      <c r="Z115" s="1800"/>
      <c r="AA115" s="1800"/>
      <c r="AB115" s="1800"/>
      <c r="AC115" s="1800"/>
      <c r="AD115" s="1800"/>
      <c r="AE115" s="1800"/>
      <c r="AF115" s="1800"/>
      <c r="AG115" s="1800"/>
      <c r="AH115" s="1800"/>
      <c r="AI115" s="1800"/>
      <c r="AJ115" s="1800"/>
      <c r="AK115" s="1800"/>
      <c r="AL115" s="1800"/>
      <c r="AM115" s="1800"/>
      <c r="AN115" s="1800"/>
      <c r="AO115" s="1800"/>
      <c r="AP115" s="1800"/>
      <c r="AQ115" s="1800"/>
      <c r="AR115" s="1800"/>
      <c r="AS115" s="1800"/>
      <c r="AT115" s="1800"/>
      <c r="AU115" s="1800"/>
      <c r="AV115" s="1800"/>
      <c r="AW115" s="1800"/>
      <c r="AX115" s="1800"/>
      <c r="AY115" s="1800"/>
      <c r="AZ115" s="1800"/>
      <c r="BA115" s="1800"/>
      <c r="BB115" s="1800"/>
      <c r="BC115" s="1801"/>
    </row>
    <row r="116" spans="2:55" ht="22.5" hidden="1" customHeight="1" outlineLevel="1">
      <c r="B116" s="1921"/>
      <c r="C116" s="2553" t="str">
        <f>'使用量_1,2'!C116&amp;""</f>
        <v>登録番号+メニュー</v>
      </c>
      <c r="D116" s="2554"/>
      <c r="E116" s="1804" t="str">
        <f ca="1">'使用量_1,2'!E116&amp;""</f>
        <v/>
      </c>
      <c r="F116" s="1804" t="str">
        <f ca="1">'使用量_1,2'!F116&amp;""</f>
        <v/>
      </c>
      <c r="G116" s="1804" t="str">
        <f ca="1">'使用量_1,2'!G116&amp;""</f>
        <v/>
      </c>
      <c r="H116" s="1804" t="str">
        <f ca="1">'使用量_1,2'!H116&amp;""</f>
        <v/>
      </c>
      <c r="I116" s="1804" t="str">
        <f ca="1">'使用量_1,2'!I116&amp;""</f>
        <v/>
      </c>
      <c r="J116" s="975"/>
      <c r="K116" s="1089" t="str">
        <f>係数!I116</f>
        <v>千kWh</v>
      </c>
      <c r="L116" s="376"/>
      <c r="M116" s="1796"/>
      <c r="N116" s="1797"/>
      <c r="O116" s="1798"/>
      <c r="P116" s="1799"/>
      <c r="Q116" s="1800"/>
      <c r="R116" s="1800"/>
      <c r="S116" s="1800"/>
      <c r="T116" s="1800"/>
      <c r="U116" s="1800"/>
      <c r="V116" s="1800"/>
      <c r="W116" s="1800"/>
      <c r="X116" s="1800"/>
      <c r="Y116" s="1800"/>
      <c r="Z116" s="1800"/>
      <c r="AA116" s="1800"/>
      <c r="AB116" s="1800"/>
      <c r="AC116" s="1800"/>
      <c r="AD116" s="1800"/>
      <c r="AE116" s="1800"/>
      <c r="AF116" s="1800"/>
      <c r="AG116" s="1800"/>
      <c r="AH116" s="1800"/>
      <c r="AI116" s="1800"/>
      <c r="AJ116" s="1800"/>
      <c r="AK116" s="1800"/>
      <c r="AL116" s="1800"/>
      <c r="AM116" s="1800"/>
      <c r="AN116" s="1800"/>
      <c r="AO116" s="1800"/>
      <c r="AP116" s="1800"/>
      <c r="AQ116" s="1800"/>
      <c r="AR116" s="1800"/>
      <c r="AS116" s="1800"/>
      <c r="AT116" s="1800"/>
      <c r="AU116" s="1800"/>
      <c r="AV116" s="1800"/>
      <c r="AW116" s="1800"/>
      <c r="AX116" s="1800"/>
      <c r="AY116" s="1800"/>
      <c r="AZ116" s="1800"/>
      <c r="BA116" s="1800"/>
      <c r="BB116" s="1800"/>
      <c r="BC116" s="1801"/>
    </row>
    <row r="117" spans="2:55" ht="22.5" hidden="1" customHeight="1" outlineLevel="1">
      <c r="B117" s="1921"/>
      <c r="C117" s="2553" t="str">
        <f>'使用量_1,2'!C117&amp;""</f>
        <v>登録番号+メニュー</v>
      </c>
      <c r="D117" s="2554"/>
      <c r="E117" s="1804" t="str">
        <f ca="1">'使用量_1,2'!E117&amp;""</f>
        <v/>
      </c>
      <c r="F117" s="1804" t="str">
        <f ca="1">'使用量_1,2'!F117&amp;""</f>
        <v/>
      </c>
      <c r="G117" s="1804" t="str">
        <f ca="1">'使用量_1,2'!G117&amp;""</f>
        <v/>
      </c>
      <c r="H117" s="1804" t="str">
        <f ca="1">'使用量_1,2'!H117&amp;""</f>
        <v/>
      </c>
      <c r="I117" s="1804" t="str">
        <f ca="1">'使用量_1,2'!I117&amp;""</f>
        <v/>
      </c>
      <c r="J117" s="975"/>
      <c r="K117" s="1089" t="str">
        <f>係数!I117</f>
        <v>千kWh</v>
      </c>
      <c r="L117" s="376"/>
      <c r="M117" s="1796"/>
      <c r="N117" s="1797"/>
      <c r="O117" s="1798"/>
      <c r="P117" s="1799"/>
      <c r="Q117" s="1800"/>
      <c r="R117" s="1800"/>
      <c r="S117" s="1800"/>
      <c r="T117" s="1800"/>
      <c r="U117" s="1800"/>
      <c r="V117" s="1800"/>
      <c r="W117" s="1800"/>
      <c r="X117" s="1800"/>
      <c r="Y117" s="1800"/>
      <c r="Z117" s="1800"/>
      <c r="AA117" s="1800"/>
      <c r="AB117" s="1800"/>
      <c r="AC117" s="1800"/>
      <c r="AD117" s="1800"/>
      <c r="AE117" s="1800"/>
      <c r="AF117" s="1800"/>
      <c r="AG117" s="1800"/>
      <c r="AH117" s="1800"/>
      <c r="AI117" s="1800"/>
      <c r="AJ117" s="1800"/>
      <c r="AK117" s="1800"/>
      <c r="AL117" s="1800"/>
      <c r="AM117" s="1800"/>
      <c r="AN117" s="1800"/>
      <c r="AO117" s="1800"/>
      <c r="AP117" s="1800"/>
      <c r="AQ117" s="1800"/>
      <c r="AR117" s="1800"/>
      <c r="AS117" s="1800"/>
      <c r="AT117" s="1800"/>
      <c r="AU117" s="1800"/>
      <c r="AV117" s="1800"/>
      <c r="AW117" s="1800"/>
      <c r="AX117" s="1800"/>
      <c r="AY117" s="1800"/>
      <c r="AZ117" s="1800"/>
      <c r="BA117" s="1800"/>
      <c r="BB117" s="1800"/>
      <c r="BC117" s="1801"/>
    </row>
    <row r="118" spans="2:55" ht="22.5" hidden="1" customHeight="1" outlineLevel="1">
      <c r="B118" s="1921"/>
      <c r="C118" s="2553" t="str">
        <f>'使用量_1,2'!C118&amp;""</f>
        <v>登録番号+メニュー</v>
      </c>
      <c r="D118" s="2554"/>
      <c r="E118" s="1804" t="str">
        <f ca="1">'使用量_1,2'!E118&amp;""</f>
        <v/>
      </c>
      <c r="F118" s="1804" t="str">
        <f ca="1">'使用量_1,2'!F118&amp;""</f>
        <v/>
      </c>
      <c r="G118" s="1804" t="str">
        <f ca="1">'使用量_1,2'!G118&amp;""</f>
        <v/>
      </c>
      <c r="H118" s="1804" t="str">
        <f ca="1">'使用量_1,2'!H118&amp;""</f>
        <v/>
      </c>
      <c r="I118" s="1804" t="str">
        <f ca="1">'使用量_1,2'!I118&amp;""</f>
        <v/>
      </c>
      <c r="J118" s="975"/>
      <c r="K118" s="1089" t="str">
        <f>係数!I118</f>
        <v>千kWh</v>
      </c>
      <c r="L118" s="376"/>
      <c r="M118" s="1796"/>
      <c r="N118" s="1797"/>
      <c r="O118" s="1798"/>
      <c r="P118" s="1799"/>
      <c r="Q118" s="1800"/>
      <c r="R118" s="1800"/>
      <c r="S118" s="1800"/>
      <c r="T118" s="1800"/>
      <c r="U118" s="1800"/>
      <c r="V118" s="1800"/>
      <c r="W118" s="1800"/>
      <c r="X118" s="1800"/>
      <c r="Y118" s="1800"/>
      <c r="Z118" s="1800"/>
      <c r="AA118" s="1800"/>
      <c r="AB118" s="1800"/>
      <c r="AC118" s="1800"/>
      <c r="AD118" s="1800"/>
      <c r="AE118" s="1800"/>
      <c r="AF118" s="1800"/>
      <c r="AG118" s="1800"/>
      <c r="AH118" s="1800"/>
      <c r="AI118" s="1800"/>
      <c r="AJ118" s="1800"/>
      <c r="AK118" s="1800"/>
      <c r="AL118" s="1800"/>
      <c r="AM118" s="1800"/>
      <c r="AN118" s="1800"/>
      <c r="AO118" s="1800"/>
      <c r="AP118" s="1800"/>
      <c r="AQ118" s="1800"/>
      <c r="AR118" s="1800"/>
      <c r="AS118" s="1800"/>
      <c r="AT118" s="1800"/>
      <c r="AU118" s="1800"/>
      <c r="AV118" s="1800"/>
      <c r="AW118" s="1800"/>
      <c r="AX118" s="1800"/>
      <c r="AY118" s="1800"/>
      <c r="AZ118" s="1800"/>
      <c r="BA118" s="1800"/>
      <c r="BB118" s="1800"/>
      <c r="BC118" s="1801"/>
    </row>
    <row r="119" spans="2:55" ht="22.5" hidden="1" customHeight="1" outlineLevel="1">
      <c r="B119" s="1921"/>
      <c r="C119" s="2553" t="str">
        <f>'使用量_1,2'!C119&amp;""</f>
        <v>登録番号+メニュー</v>
      </c>
      <c r="D119" s="2554"/>
      <c r="E119" s="1804" t="str">
        <f ca="1">'使用量_1,2'!E119&amp;""</f>
        <v/>
      </c>
      <c r="F119" s="1804" t="str">
        <f ca="1">'使用量_1,2'!F119&amp;""</f>
        <v/>
      </c>
      <c r="G119" s="1804" t="str">
        <f ca="1">'使用量_1,2'!G119&amp;""</f>
        <v/>
      </c>
      <c r="H119" s="1804" t="str">
        <f ca="1">'使用量_1,2'!H119&amp;""</f>
        <v/>
      </c>
      <c r="I119" s="1804" t="str">
        <f ca="1">'使用量_1,2'!I119&amp;""</f>
        <v/>
      </c>
      <c r="J119" s="975"/>
      <c r="K119" s="1089" t="str">
        <f>係数!I119</f>
        <v>千kWh</v>
      </c>
      <c r="L119" s="376"/>
      <c r="M119" s="1796"/>
      <c r="N119" s="1797"/>
      <c r="O119" s="1798"/>
      <c r="P119" s="1799"/>
      <c r="Q119" s="1800"/>
      <c r="R119" s="1800"/>
      <c r="S119" s="1800"/>
      <c r="T119" s="1800"/>
      <c r="U119" s="1800"/>
      <c r="V119" s="1800"/>
      <c r="W119" s="1800"/>
      <c r="X119" s="1800"/>
      <c r="Y119" s="1800"/>
      <c r="Z119" s="1800"/>
      <c r="AA119" s="1800"/>
      <c r="AB119" s="1800"/>
      <c r="AC119" s="1800"/>
      <c r="AD119" s="1800"/>
      <c r="AE119" s="1800"/>
      <c r="AF119" s="1800"/>
      <c r="AG119" s="1800"/>
      <c r="AH119" s="1800"/>
      <c r="AI119" s="1800"/>
      <c r="AJ119" s="1800"/>
      <c r="AK119" s="1800"/>
      <c r="AL119" s="1800"/>
      <c r="AM119" s="1800"/>
      <c r="AN119" s="1800"/>
      <c r="AO119" s="1800"/>
      <c r="AP119" s="1800"/>
      <c r="AQ119" s="1800"/>
      <c r="AR119" s="1800"/>
      <c r="AS119" s="1800"/>
      <c r="AT119" s="1800"/>
      <c r="AU119" s="1800"/>
      <c r="AV119" s="1800"/>
      <c r="AW119" s="1800"/>
      <c r="AX119" s="1800"/>
      <c r="AY119" s="1800"/>
      <c r="AZ119" s="1800"/>
      <c r="BA119" s="1800"/>
      <c r="BB119" s="1800"/>
      <c r="BC119" s="1801"/>
    </row>
    <row r="120" spans="2:55" ht="22.5" hidden="1" customHeight="1" outlineLevel="1">
      <c r="B120" s="1921"/>
      <c r="C120" s="2553" t="str">
        <f>'使用量_1,2'!C120&amp;""</f>
        <v>登録番号+メニュー</v>
      </c>
      <c r="D120" s="2554"/>
      <c r="E120" s="1804" t="str">
        <f ca="1">'使用量_1,2'!E120&amp;""</f>
        <v/>
      </c>
      <c r="F120" s="1804" t="str">
        <f ca="1">'使用量_1,2'!F120&amp;""</f>
        <v/>
      </c>
      <c r="G120" s="1804" t="str">
        <f ca="1">'使用量_1,2'!G120&amp;""</f>
        <v/>
      </c>
      <c r="H120" s="1804" t="str">
        <f ca="1">'使用量_1,2'!H120&amp;""</f>
        <v/>
      </c>
      <c r="I120" s="1804" t="str">
        <f ca="1">'使用量_1,2'!I120&amp;""</f>
        <v/>
      </c>
      <c r="J120" s="975"/>
      <c r="K120" s="1089" t="str">
        <f>係数!I120</f>
        <v>千kWh</v>
      </c>
      <c r="L120" s="376"/>
      <c r="M120" s="1796"/>
      <c r="N120" s="1797"/>
      <c r="O120" s="1798"/>
      <c r="P120" s="1799"/>
      <c r="Q120" s="1800"/>
      <c r="R120" s="1800"/>
      <c r="S120" s="1800"/>
      <c r="T120" s="1800"/>
      <c r="U120" s="1800"/>
      <c r="V120" s="1800"/>
      <c r="W120" s="1800"/>
      <c r="X120" s="1800"/>
      <c r="Y120" s="1800"/>
      <c r="Z120" s="1800"/>
      <c r="AA120" s="1800"/>
      <c r="AB120" s="1800"/>
      <c r="AC120" s="1800"/>
      <c r="AD120" s="1800"/>
      <c r="AE120" s="1800"/>
      <c r="AF120" s="1800"/>
      <c r="AG120" s="1800"/>
      <c r="AH120" s="1800"/>
      <c r="AI120" s="1800"/>
      <c r="AJ120" s="1800"/>
      <c r="AK120" s="1800"/>
      <c r="AL120" s="1800"/>
      <c r="AM120" s="1800"/>
      <c r="AN120" s="1800"/>
      <c r="AO120" s="1800"/>
      <c r="AP120" s="1800"/>
      <c r="AQ120" s="1800"/>
      <c r="AR120" s="1800"/>
      <c r="AS120" s="1800"/>
      <c r="AT120" s="1800"/>
      <c r="AU120" s="1800"/>
      <c r="AV120" s="1800"/>
      <c r="AW120" s="1800"/>
      <c r="AX120" s="1800"/>
      <c r="AY120" s="1800"/>
      <c r="AZ120" s="1800"/>
      <c r="BA120" s="1800"/>
      <c r="BB120" s="1800"/>
      <c r="BC120" s="1801"/>
    </row>
    <row r="121" spans="2:55" ht="22.5" hidden="1" customHeight="1" outlineLevel="1">
      <c r="B121" s="1921"/>
      <c r="C121" s="2553" t="str">
        <f>'使用量_1,2'!C121&amp;""</f>
        <v>登録番号+メニュー</v>
      </c>
      <c r="D121" s="2554"/>
      <c r="E121" s="1804" t="str">
        <f ca="1">'使用量_1,2'!E121&amp;""</f>
        <v/>
      </c>
      <c r="F121" s="1804" t="str">
        <f ca="1">'使用量_1,2'!F121&amp;""</f>
        <v/>
      </c>
      <c r="G121" s="1804" t="str">
        <f ca="1">'使用量_1,2'!G121&amp;""</f>
        <v/>
      </c>
      <c r="H121" s="1804" t="str">
        <f ca="1">'使用量_1,2'!H121&amp;""</f>
        <v/>
      </c>
      <c r="I121" s="1804" t="str">
        <f ca="1">'使用量_1,2'!I121&amp;""</f>
        <v/>
      </c>
      <c r="J121" s="975"/>
      <c r="K121" s="1089" t="str">
        <f>係数!I121</f>
        <v>千kWh</v>
      </c>
      <c r="L121" s="376"/>
      <c r="M121" s="1796"/>
      <c r="N121" s="1797"/>
      <c r="O121" s="1798"/>
      <c r="P121" s="1799"/>
      <c r="Q121" s="1800"/>
      <c r="R121" s="1800"/>
      <c r="S121" s="1800"/>
      <c r="T121" s="1800"/>
      <c r="U121" s="1800"/>
      <c r="V121" s="1800"/>
      <c r="W121" s="1800"/>
      <c r="X121" s="1800"/>
      <c r="Y121" s="1800"/>
      <c r="Z121" s="1800"/>
      <c r="AA121" s="1800"/>
      <c r="AB121" s="1800"/>
      <c r="AC121" s="1800"/>
      <c r="AD121" s="1800"/>
      <c r="AE121" s="1800"/>
      <c r="AF121" s="1800"/>
      <c r="AG121" s="1800"/>
      <c r="AH121" s="1800"/>
      <c r="AI121" s="1800"/>
      <c r="AJ121" s="1800"/>
      <c r="AK121" s="1800"/>
      <c r="AL121" s="1800"/>
      <c r="AM121" s="1800"/>
      <c r="AN121" s="1800"/>
      <c r="AO121" s="1800"/>
      <c r="AP121" s="1800"/>
      <c r="AQ121" s="1800"/>
      <c r="AR121" s="1800"/>
      <c r="AS121" s="1800"/>
      <c r="AT121" s="1800"/>
      <c r="AU121" s="1800"/>
      <c r="AV121" s="1800"/>
      <c r="AW121" s="1800"/>
      <c r="AX121" s="1800"/>
      <c r="AY121" s="1800"/>
      <c r="AZ121" s="1800"/>
      <c r="BA121" s="1800"/>
      <c r="BB121" s="1800"/>
      <c r="BC121" s="1801"/>
    </row>
    <row r="122" spans="2:55" ht="22.5" hidden="1" customHeight="1" outlineLevel="1">
      <c r="B122" s="1921"/>
      <c r="C122" s="2553" t="str">
        <f>'使用量_1,2'!C122&amp;""</f>
        <v>登録番号+メニュー</v>
      </c>
      <c r="D122" s="2554"/>
      <c r="E122" s="1804" t="str">
        <f ca="1">'使用量_1,2'!E122&amp;""</f>
        <v/>
      </c>
      <c r="F122" s="1804" t="str">
        <f ca="1">'使用量_1,2'!F122&amp;""</f>
        <v/>
      </c>
      <c r="G122" s="1804" t="str">
        <f ca="1">'使用量_1,2'!G122&amp;""</f>
        <v/>
      </c>
      <c r="H122" s="1804" t="str">
        <f ca="1">'使用量_1,2'!H122&amp;""</f>
        <v/>
      </c>
      <c r="I122" s="1804" t="str">
        <f ca="1">'使用量_1,2'!I122&amp;""</f>
        <v/>
      </c>
      <c r="J122" s="975"/>
      <c r="K122" s="1089" t="str">
        <f>係数!I122</f>
        <v>千kWh</v>
      </c>
      <c r="L122" s="376"/>
      <c r="M122" s="1796"/>
      <c r="N122" s="1797"/>
      <c r="O122" s="1798"/>
      <c r="P122" s="1799"/>
      <c r="Q122" s="1800"/>
      <c r="R122" s="1800"/>
      <c r="S122" s="1800"/>
      <c r="T122" s="1800"/>
      <c r="U122" s="1800"/>
      <c r="V122" s="1800"/>
      <c r="W122" s="1800"/>
      <c r="X122" s="1800"/>
      <c r="Y122" s="1800"/>
      <c r="Z122" s="1800"/>
      <c r="AA122" s="1800"/>
      <c r="AB122" s="1800"/>
      <c r="AC122" s="1800"/>
      <c r="AD122" s="1800"/>
      <c r="AE122" s="1800"/>
      <c r="AF122" s="1800"/>
      <c r="AG122" s="1800"/>
      <c r="AH122" s="1800"/>
      <c r="AI122" s="1800"/>
      <c r="AJ122" s="1800"/>
      <c r="AK122" s="1800"/>
      <c r="AL122" s="1800"/>
      <c r="AM122" s="1800"/>
      <c r="AN122" s="1800"/>
      <c r="AO122" s="1800"/>
      <c r="AP122" s="1800"/>
      <c r="AQ122" s="1800"/>
      <c r="AR122" s="1800"/>
      <c r="AS122" s="1800"/>
      <c r="AT122" s="1800"/>
      <c r="AU122" s="1800"/>
      <c r="AV122" s="1800"/>
      <c r="AW122" s="1800"/>
      <c r="AX122" s="1800"/>
      <c r="AY122" s="1800"/>
      <c r="AZ122" s="1800"/>
      <c r="BA122" s="1800"/>
      <c r="BB122" s="1800"/>
      <c r="BC122" s="1801"/>
    </row>
    <row r="123" spans="2:55" ht="22.5" hidden="1" customHeight="1" outlineLevel="1">
      <c r="B123" s="1921"/>
      <c r="C123" s="2553" t="str">
        <f>'使用量_1,2'!C123&amp;""</f>
        <v>登録番号+メニュー</v>
      </c>
      <c r="D123" s="2554"/>
      <c r="E123" s="1804" t="str">
        <f ca="1">'使用量_1,2'!E123&amp;""</f>
        <v/>
      </c>
      <c r="F123" s="1804" t="str">
        <f ca="1">'使用量_1,2'!F123&amp;""</f>
        <v/>
      </c>
      <c r="G123" s="1804" t="str">
        <f ca="1">'使用量_1,2'!G123&amp;""</f>
        <v/>
      </c>
      <c r="H123" s="1804" t="str">
        <f ca="1">'使用量_1,2'!H123&amp;""</f>
        <v/>
      </c>
      <c r="I123" s="1804" t="str">
        <f ca="1">'使用量_1,2'!I123&amp;""</f>
        <v/>
      </c>
      <c r="J123" s="975"/>
      <c r="K123" s="1089" t="str">
        <f>係数!I123</f>
        <v>千kWh</v>
      </c>
      <c r="L123" s="376"/>
      <c r="M123" s="1796"/>
      <c r="N123" s="1797"/>
      <c r="O123" s="1798"/>
      <c r="P123" s="1799"/>
      <c r="Q123" s="1800"/>
      <c r="R123" s="1800"/>
      <c r="S123" s="1800"/>
      <c r="T123" s="1800"/>
      <c r="U123" s="1800"/>
      <c r="V123" s="1800"/>
      <c r="W123" s="1800"/>
      <c r="X123" s="1800"/>
      <c r="Y123" s="1800"/>
      <c r="Z123" s="1800"/>
      <c r="AA123" s="1800"/>
      <c r="AB123" s="1800"/>
      <c r="AC123" s="1800"/>
      <c r="AD123" s="1800"/>
      <c r="AE123" s="1800"/>
      <c r="AF123" s="1800"/>
      <c r="AG123" s="1800"/>
      <c r="AH123" s="1800"/>
      <c r="AI123" s="1800"/>
      <c r="AJ123" s="1800"/>
      <c r="AK123" s="1800"/>
      <c r="AL123" s="1800"/>
      <c r="AM123" s="1800"/>
      <c r="AN123" s="1800"/>
      <c r="AO123" s="1800"/>
      <c r="AP123" s="1800"/>
      <c r="AQ123" s="1800"/>
      <c r="AR123" s="1800"/>
      <c r="AS123" s="1800"/>
      <c r="AT123" s="1800"/>
      <c r="AU123" s="1800"/>
      <c r="AV123" s="1800"/>
      <c r="AW123" s="1800"/>
      <c r="AX123" s="1800"/>
      <c r="AY123" s="1800"/>
      <c r="AZ123" s="1800"/>
      <c r="BA123" s="1800"/>
      <c r="BB123" s="1800"/>
      <c r="BC123" s="1801"/>
    </row>
    <row r="124" spans="2:55" ht="22.5" hidden="1" customHeight="1" outlineLevel="1">
      <c r="B124" s="2546"/>
      <c r="C124" s="2553" t="str">
        <f>'使用量_1,2'!C124&amp;""</f>
        <v>登録番号+メニュー</v>
      </c>
      <c r="D124" s="2554"/>
      <c r="E124" s="1804" t="str">
        <f ca="1">'使用量_1,2'!E124&amp;""</f>
        <v/>
      </c>
      <c r="F124" s="1804" t="str">
        <f ca="1">'使用量_1,2'!F124&amp;""</f>
        <v/>
      </c>
      <c r="G124" s="1804" t="str">
        <f ca="1">'使用量_1,2'!G124&amp;""</f>
        <v/>
      </c>
      <c r="H124" s="1804" t="str">
        <f ca="1">'使用量_1,2'!H124&amp;""</f>
        <v/>
      </c>
      <c r="I124" s="1804" t="str">
        <f ca="1">'使用量_1,2'!I124&amp;""</f>
        <v/>
      </c>
      <c r="J124" s="975"/>
      <c r="K124" s="1089" t="str">
        <f>係数!I124</f>
        <v>千kWh</v>
      </c>
      <c r="L124" s="376"/>
      <c r="M124" s="1796"/>
      <c r="N124" s="1797"/>
      <c r="O124" s="1798"/>
      <c r="P124" s="1799"/>
      <c r="Q124" s="1800"/>
      <c r="R124" s="1800"/>
      <c r="S124" s="1800"/>
      <c r="T124" s="1800"/>
      <c r="U124" s="1800"/>
      <c r="V124" s="1800"/>
      <c r="W124" s="1800"/>
      <c r="X124" s="1800"/>
      <c r="Y124" s="1800"/>
      <c r="Z124" s="1800"/>
      <c r="AA124" s="1800"/>
      <c r="AB124" s="1800"/>
      <c r="AC124" s="1800"/>
      <c r="AD124" s="1800"/>
      <c r="AE124" s="1800"/>
      <c r="AF124" s="1800"/>
      <c r="AG124" s="1800"/>
      <c r="AH124" s="1800"/>
      <c r="AI124" s="1800"/>
      <c r="AJ124" s="1800"/>
      <c r="AK124" s="1800"/>
      <c r="AL124" s="1800"/>
      <c r="AM124" s="1800"/>
      <c r="AN124" s="1800"/>
      <c r="AO124" s="1800"/>
      <c r="AP124" s="1800"/>
      <c r="AQ124" s="1800"/>
      <c r="AR124" s="1800"/>
      <c r="AS124" s="1800"/>
      <c r="AT124" s="1800"/>
      <c r="AU124" s="1800"/>
      <c r="AV124" s="1800"/>
      <c r="AW124" s="1800"/>
      <c r="AX124" s="1800"/>
      <c r="AY124" s="1800"/>
      <c r="AZ124" s="1800"/>
      <c r="BA124" s="1800"/>
      <c r="BB124" s="1800"/>
      <c r="BC124" s="1801"/>
    </row>
    <row r="125" spans="2:55" ht="31.5">
      <c r="B125" s="2546"/>
      <c r="C125" s="2555" t="s">
        <v>4157</v>
      </c>
      <c r="D125" s="2556"/>
      <c r="E125" s="2556"/>
      <c r="F125" s="1802" t="s">
        <v>3622</v>
      </c>
      <c r="G125" s="1803" t="s">
        <v>3623</v>
      </c>
      <c r="H125" s="989" t="s">
        <v>3711</v>
      </c>
      <c r="I125" s="989" t="s">
        <v>3712</v>
      </c>
      <c r="J125" s="575"/>
      <c r="K125" s="957"/>
      <c r="L125" s="576"/>
      <c r="M125" s="958"/>
      <c r="N125" s="959"/>
      <c r="O125" s="960"/>
      <c r="P125" s="961"/>
      <c r="Q125" s="962"/>
      <c r="R125" s="962"/>
      <c r="S125" s="962"/>
      <c r="T125" s="962"/>
      <c r="U125" s="962"/>
      <c r="V125" s="962"/>
      <c r="W125" s="962"/>
      <c r="X125" s="962"/>
      <c r="Y125" s="962"/>
      <c r="Z125" s="962"/>
      <c r="AA125" s="962"/>
      <c r="AB125" s="962"/>
      <c r="AC125" s="962"/>
      <c r="AD125" s="962"/>
      <c r="AE125" s="962"/>
      <c r="AF125" s="962"/>
      <c r="AG125" s="962"/>
      <c r="AH125" s="962"/>
      <c r="AI125" s="962"/>
      <c r="AJ125" s="962"/>
      <c r="AK125" s="962"/>
      <c r="AL125" s="962"/>
      <c r="AM125" s="962"/>
      <c r="AN125" s="962"/>
      <c r="AO125" s="962"/>
      <c r="AP125" s="962"/>
      <c r="AQ125" s="962"/>
      <c r="AR125" s="962"/>
      <c r="AS125" s="962"/>
      <c r="AT125" s="962"/>
      <c r="AU125" s="962"/>
      <c r="AV125" s="962"/>
      <c r="AW125" s="962"/>
      <c r="AX125" s="962"/>
      <c r="AY125" s="962"/>
      <c r="AZ125" s="962"/>
      <c r="BA125" s="962"/>
      <c r="BB125" s="962"/>
      <c r="BC125" s="963"/>
    </row>
    <row r="126" spans="2:55" ht="14.25">
      <c r="B126" s="2546"/>
      <c r="C126" s="2557" t="s">
        <v>4158</v>
      </c>
      <c r="D126" s="2557"/>
      <c r="E126" s="2552"/>
      <c r="F126" s="1807" t="str">
        <f>'使用量_1,2'!F126&amp;""</f>
        <v/>
      </c>
      <c r="G126" s="1807" t="str">
        <f>'使用量_1,2'!G126&amp;""</f>
        <v/>
      </c>
      <c r="H126" s="969"/>
      <c r="I126" s="968"/>
      <c r="J126" s="969"/>
      <c r="K126" s="1089" t="str">
        <f>係数!I126</f>
        <v>千kWh</v>
      </c>
      <c r="L126" s="376"/>
      <c r="M126" s="248"/>
      <c r="N126" s="230"/>
      <c r="O126" s="231"/>
      <c r="P126" s="1681"/>
      <c r="Q126" s="1682"/>
      <c r="R126" s="1682"/>
      <c r="S126" s="1682"/>
      <c r="T126" s="1682"/>
      <c r="U126" s="1682"/>
      <c r="V126" s="1682"/>
      <c r="W126" s="1682"/>
      <c r="X126" s="1682"/>
      <c r="Y126" s="1682"/>
      <c r="Z126" s="1682"/>
      <c r="AA126" s="1682"/>
      <c r="AB126" s="1682"/>
      <c r="AC126" s="1682"/>
      <c r="AD126" s="1682"/>
      <c r="AE126" s="1682"/>
      <c r="AF126" s="1682"/>
      <c r="AG126" s="1682"/>
      <c r="AH126" s="1682"/>
      <c r="AI126" s="1682"/>
      <c r="AJ126" s="1682"/>
      <c r="AK126" s="1682"/>
      <c r="AL126" s="1682"/>
      <c r="AM126" s="1682"/>
      <c r="AN126" s="1682"/>
      <c r="AO126" s="1682"/>
      <c r="AP126" s="1682"/>
      <c r="AQ126" s="1682"/>
      <c r="AR126" s="1682"/>
      <c r="AS126" s="1682"/>
      <c r="AT126" s="1682"/>
      <c r="AU126" s="1682"/>
      <c r="AV126" s="1682"/>
      <c r="AW126" s="1682"/>
      <c r="AX126" s="1682"/>
      <c r="AY126" s="1682"/>
      <c r="AZ126" s="1682"/>
      <c r="BA126" s="1682"/>
      <c r="BB126" s="1682"/>
      <c r="BC126" s="1683"/>
    </row>
    <row r="127" spans="2:55" ht="14.25">
      <c r="B127" s="2546"/>
      <c r="C127" s="2557" t="s">
        <v>4159</v>
      </c>
      <c r="D127" s="2557"/>
      <c r="E127" s="2552"/>
      <c r="F127" s="1807" t="str">
        <f>'使用量_1,2'!F127&amp;""</f>
        <v/>
      </c>
      <c r="G127" s="1807" t="str">
        <f>'使用量_1,2'!G127&amp;""</f>
        <v/>
      </c>
      <c r="H127" s="1808"/>
      <c r="I127" s="990"/>
      <c r="J127" s="969"/>
      <c r="K127" s="1089" t="str">
        <f>係数!I127</f>
        <v>千kWh</v>
      </c>
      <c r="L127" s="376"/>
      <c r="M127" s="248"/>
      <c r="N127" s="230"/>
      <c r="O127" s="231"/>
      <c r="P127" s="1681"/>
      <c r="Q127" s="1682"/>
      <c r="R127" s="1682"/>
      <c r="S127" s="1682"/>
      <c r="T127" s="1682"/>
      <c r="U127" s="1682"/>
      <c r="V127" s="1682"/>
      <c r="W127" s="1682"/>
      <c r="X127" s="1682"/>
      <c r="Y127" s="1682"/>
      <c r="Z127" s="1682"/>
      <c r="AA127" s="1682"/>
      <c r="AB127" s="1682"/>
      <c r="AC127" s="1682"/>
      <c r="AD127" s="1682"/>
      <c r="AE127" s="1682"/>
      <c r="AF127" s="1682"/>
      <c r="AG127" s="1682"/>
      <c r="AH127" s="1682"/>
      <c r="AI127" s="1682"/>
      <c r="AJ127" s="1682"/>
      <c r="AK127" s="1682"/>
      <c r="AL127" s="1682"/>
      <c r="AM127" s="1682"/>
      <c r="AN127" s="1682"/>
      <c r="AO127" s="1682"/>
      <c r="AP127" s="1682"/>
      <c r="AQ127" s="1682"/>
      <c r="AR127" s="1682"/>
      <c r="AS127" s="1682"/>
      <c r="AT127" s="1682"/>
      <c r="AU127" s="1682"/>
      <c r="AV127" s="1682"/>
      <c r="AW127" s="1682"/>
      <c r="AX127" s="1682"/>
      <c r="AY127" s="1682"/>
      <c r="AZ127" s="1682"/>
      <c r="BA127" s="1682"/>
      <c r="BB127" s="1682"/>
      <c r="BC127" s="1683"/>
    </row>
    <row r="128" spans="2:55" ht="14.25">
      <c r="B128" s="2546"/>
      <c r="C128" s="2548" t="str">
        <f>'使用量_1,2'!C128&amp;""</f>
        <v/>
      </c>
      <c r="D128" s="2549"/>
      <c r="E128" s="2550"/>
      <c r="F128" s="1807" t="str">
        <f>'使用量_1,2'!F128&amp;""</f>
        <v/>
      </c>
      <c r="G128" s="1807" t="str">
        <f>'使用量_1,2'!G128&amp;""</f>
        <v/>
      </c>
      <c r="H128" s="1807" t="str">
        <f>'使用量_1,2'!H128&amp;""</f>
        <v/>
      </c>
      <c r="I128" s="1807" t="str">
        <f>'使用量_1,2'!I128&amp;""</f>
        <v/>
      </c>
      <c r="J128" s="969"/>
      <c r="K128" s="1089" t="str">
        <f>係数!I128</f>
        <v>千kWh</v>
      </c>
      <c r="L128" s="376"/>
      <c r="M128" s="248"/>
      <c r="N128" s="230"/>
      <c r="O128" s="231"/>
      <c r="P128" s="1681"/>
      <c r="Q128" s="1682"/>
      <c r="R128" s="1682"/>
      <c r="S128" s="1682"/>
      <c r="T128" s="1682"/>
      <c r="U128" s="1682"/>
      <c r="V128" s="1682"/>
      <c r="W128" s="1682"/>
      <c r="X128" s="1682"/>
      <c r="Y128" s="1682"/>
      <c r="Z128" s="1682"/>
      <c r="AA128" s="1682"/>
      <c r="AB128" s="1682"/>
      <c r="AC128" s="1682"/>
      <c r="AD128" s="1682"/>
      <c r="AE128" s="1682"/>
      <c r="AF128" s="1682"/>
      <c r="AG128" s="1682"/>
      <c r="AH128" s="1682"/>
      <c r="AI128" s="1682"/>
      <c r="AJ128" s="1682"/>
      <c r="AK128" s="1682"/>
      <c r="AL128" s="1682"/>
      <c r="AM128" s="1682"/>
      <c r="AN128" s="1682"/>
      <c r="AO128" s="1682"/>
      <c r="AP128" s="1682"/>
      <c r="AQ128" s="1682"/>
      <c r="AR128" s="1682"/>
      <c r="AS128" s="1682"/>
      <c r="AT128" s="1682"/>
      <c r="AU128" s="1682"/>
      <c r="AV128" s="1682"/>
      <c r="AW128" s="1682"/>
      <c r="AX128" s="1682"/>
      <c r="AY128" s="1682"/>
      <c r="AZ128" s="1682"/>
      <c r="BA128" s="1682"/>
      <c r="BB128" s="1682"/>
      <c r="BC128" s="1683"/>
    </row>
    <row r="129" spans="2:55" ht="14.25">
      <c r="B129" s="2546"/>
      <c r="C129" s="2548" t="str">
        <f>'使用量_1,2'!C129&amp;""</f>
        <v/>
      </c>
      <c r="D129" s="2549"/>
      <c r="E129" s="2550"/>
      <c r="F129" s="1807" t="str">
        <f>'使用量_1,2'!F129&amp;""</f>
        <v/>
      </c>
      <c r="G129" s="1807" t="str">
        <f>'使用量_1,2'!G129&amp;""</f>
        <v/>
      </c>
      <c r="H129" s="1807" t="str">
        <f>'使用量_1,2'!H129&amp;""</f>
        <v/>
      </c>
      <c r="I129" s="1807" t="str">
        <f>'使用量_1,2'!I129&amp;""</f>
        <v/>
      </c>
      <c r="J129" s="969"/>
      <c r="K129" s="1089" t="str">
        <f>係数!I129</f>
        <v>千kWh</v>
      </c>
      <c r="L129" s="376"/>
      <c r="M129" s="248"/>
      <c r="N129" s="230"/>
      <c r="O129" s="231"/>
      <c r="P129" s="1681"/>
      <c r="Q129" s="1682"/>
      <c r="R129" s="1682"/>
      <c r="S129" s="1682"/>
      <c r="T129" s="1682"/>
      <c r="U129" s="1682"/>
      <c r="V129" s="1682"/>
      <c r="W129" s="1682"/>
      <c r="X129" s="1682"/>
      <c r="Y129" s="1682"/>
      <c r="Z129" s="1682"/>
      <c r="AA129" s="1682"/>
      <c r="AB129" s="1682"/>
      <c r="AC129" s="1682"/>
      <c r="AD129" s="1682"/>
      <c r="AE129" s="1682"/>
      <c r="AF129" s="1682"/>
      <c r="AG129" s="1682"/>
      <c r="AH129" s="1682"/>
      <c r="AI129" s="1682"/>
      <c r="AJ129" s="1682"/>
      <c r="AK129" s="1682"/>
      <c r="AL129" s="1682"/>
      <c r="AM129" s="1682"/>
      <c r="AN129" s="1682"/>
      <c r="AO129" s="1682"/>
      <c r="AP129" s="1682"/>
      <c r="AQ129" s="1682"/>
      <c r="AR129" s="1682"/>
      <c r="AS129" s="1682"/>
      <c r="AT129" s="1682"/>
      <c r="AU129" s="1682"/>
      <c r="AV129" s="1682"/>
      <c r="AW129" s="1682"/>
      <c r="AX129" s="1682"/>
      <c r="AY129" s="1682"/>
      <c r="AZ129" s="1682"/>
      <c r="BA129" s="1682"/>
      <c r="BB129" s="1682"/>
      <c r="BC129" s="1683"/>
    </row>
    <row r="130" spans="2:55" ht="15" thickBot="1">
      <c r="B130" s="2546"/>
      <c r="C130" s="2548" t="str">
        <f>'使用量_1,2'!C130&amp;""</f>
        <v/>
      </c>
      <c r="D130" s="2549"/>
      <c r="E130" s="2550"/>
      <c r="F130" s="1807" t="str">
        <f>'使用量_1,2'!F130&amp;""</f>
        <v/>
      </c>
      <c r="G130" s="1807" t="str">
        <f>'使用量_1,2'!G130&amp;""</f>
        <v/>
      </c>
      <c r="H130" s="1807" t="str">
        <f>'使用量_1,2'!H130&amp;""</f>
        <v/>
      </c>
      <c r="I130" s="1807" t="str">
        <f>'使用量_1,2'!I130&amp;""</f>
        <v/>
      </c>
      <c r="J130" s="969"/>
      <c r="K130" s="1089" t="str">
        <f>係数!I130</f>
        <v>千kWh</v>
      </c>
      <c r="L130" s="376"/>
      <c r="M130" s="249"/>
      <c r="N130" s="233"/>
      <c r="O130" s="234"/>
      <c r="P130" s="1681"/>
      <c r="Q130" s="1682"/>
      <c r="R130" s="1682"/>
      <c r="S130" s="1682"/>
      <c r="T130" s="1682"/>
      <c r="U130" s="1682"/>
      <c r="V130" s="1682"/>
      <c r="W130" s="1682"/>
      <c r="X130" s="1682"/>
      <c r="Y130" s="1682"/>
      <c r="Z130" s="1682"/>
      <c r="AA130" s="1682"/>
      <c r="AB130" s="1682"/>
      <c r="AC130" s="1682"/>
      <c r="AD130" s="1682"/>
      <c r="AE130" s="1682"/>
      <c r="AF130" s="1682"/>
      <c r="AG130" s="1682"/>
      <c r="AH130" s="1682"/>
      <c r="AI130" s="1682"/>
      <c r="AJ130" s="1682"/>
      <c r="AK130" s="1682"/>
      <c r="AL130" s="1682"/>
      <c r="AM130" s="1682"/>
      <c r="AN130" s="1682"/>
      <c r="AO130" s="1682"/>
      <c r="AP130" s="1682"/>
      <c r="AQ130" s="1682"/>
      <c r="AR130" s="1682"/>
      <c r="AS130" s="1682"/>
      <c r="AT130" s="1682"/>
      <c r="AU130" s="1682"/>
      <c r="AV130" s="1682"/>
      <c r="AW130" s="1682"/>
      <c r="AX130" s="1682"/>
      <c r="AY130" s="1682"/>
      <c r="AZ130" s="1682"/>
      <c r="BA130" s="1682"/>
      <c r="BB130" s="1682"/>
      <c r="BC130" s="1683"/>
    </row>
    <row r="131" spans="2:55" ht="12.75" customHeight="1" thickTop="1" thickBot="1">
      <c r="B131" s="2546"/>
      <c r="C131" s="1805"/>
      <c r="D131" s="1806"/>
      <c r="E131" s="1806"/>
      <c r="F131" s="1809"/>
      <c r="G131" s="1810"/>
      <c r="H131" s="1811"/>
      <c r="I131" s="1812"/>
      <c r="J131" s="990"/>
      <c r="K131" s="1590"/>
      <c r="L131" s="1591"/>
      <c r="M131" s="1585"/>
      <c r="N131" s="1592"/>
      <c r="O131" s="1593"/>
      <c r="P131" s="1594"/>
      <c r="Q131" s="1595"/>
      <c r="R131" s="1595"/>
      <c r="S131" s="1595"/>
      <c r="T131" s="1595"/>
      <c r="U131" s="1595"/>
      <c r="V131" s="1595"/>
      <c r="W131" s="1595"/>
      <c r="X131" s="1595"/>
      <c r="Y131" s="1595"/>
      <c r="Z131" s="1595"/>
      <c r="AA131" s="1595"/>
      <c r="AB131" s="1595"/>
      <c r="AC131" s="1595"/>
      <c r="AD131" s="1595"/>
      <c r="AE131" s="1595"/>
      <c r="AF131" s="1595"/>
      <c r="AG131" s="1595"/>
      <c r="AH131" s="1595"/>
      <c r="AI131" s="1595"/>
      <c r="AJ131" s="1595"/>
      <c r="AK131" s="1595"/>
      <c r="AL131" s="1595"/>
      <c r="AM131" s="1595"/>
      <c r="AN131" s="1595"/>
      <c r="AO131" s="1595"/>
      <c r="AP131" s="1595"/>
      <c r="AQ131" s="1595"/>
      <c r="AR131" s="1595"/>
      <c r="AS131" s="1595"/>
      <c r="AT131" s="1595"/>
      <c r="AU131" s="1595"/>
      <c r="AV131" s="1595"/>
      <c r="AW131" s="1595"/>
      <c r="AX131" s="1595"/>
      <c r="AY131" s="1595"/>
      <c r="AZ131" s="1595"/>
      <c r="BA131" s="1595"/>
      <c r="BB131" s="1595"/>
      <c r="BC131" s="963"/>
    </row>
    <row r="132" spans="2:55" ht="14.25" customHeight="1" thickTop="1">
      <c r="B132" s="2546"/>
      <c r="C132" s="2551" t="s">
        <v>3404</v>
      </c>
      <c r="D132" s="2552" t="s">
        <v>3253</v>
      </c>
      <c r="E132" s="1958"/>
      <c r="F132" s="1958"/>
      <c r="G132" s="1979"/>
      <c r="H132" s="968"/>
      <c r="I132" s="990"/>
      <c r="J132" s="990"/>
      <c r="K132" s="1089" t="str">
        <f>係数!I132</f>
        <v>千kWh</v>
      </c>
      <c r="L132" s="376"/>
      <c r="M132" s="247"/>
      <c r="N132" s="227"/>
      <c r="O132" s="228"/>
      <c r="P132" s="1687"/>
      <c r="Q132" s="1682"/>
      <c r="R132" s="1682"/>
      <c r="S132" s="1682"/>
      <c r="T132" s="1682"/>
      <c r="U132" s="1682"/>
      <c r="V132" s="1682"/>
      <c r="W132" s="1682"/>
      <c r="X132" s="1682"/>
      <c r="Y132" s="1682"/>
      <c r="Z132" s="1682"/>
      <c r="AA132" s="1682"/>
      <c r="AB132" s="1682"/>
      <c r="AC132" s="1682"/>
      <c r="AD132" s="1682"/>
      <c r="AE132" s="1682"/>
      <c r="AF132" s="1682"/>
      <c r="AG132" s="1682"/>
      <c r="AH132" s="1682"/>
      <c r="AI132" s="1682"/>
      <c r="AJ132" s="1682"/>
      <c r="AK132" s="1682"/>
      <c r="AL132" s="1682"/>
      <c r="AM132" s="1682"/>
      <c r="AN132" s="1682"/>
      <c r="AO132" s="1682"/>
      <c r="AP132" s="1682"/>
      <c r="AQ132" s="1682"/>
      <c r="AR132" s="1682"/>
      <c r="AS132" s="1682"/>
      <c r="AT132" s="1682"/>
      <c r="AU132" s="1682"/>
      <c r="AV132" s="1682"/>
      <c r="AW132" s="1682"/>
      <c r="AX132" s="1682"/>
      <c r="AY132" s="1682"/>
      <c r="AZ132" s="1682"/>
      <c r="BA132" s="1682"/>
      <c r="BB132" s="1682"/>
      <c r="BC132" s="1683"/>
    </row>
    <row r="133" spans="2:55" ht="14.25" customHeight="1">
      <c r="B133" s="2546"/>
      <c r="C133" s="2095"/>
      <c r="D133" s="2552" t="s">
        <v>3254</v>
      </c>
      <c r="E133" s="1958"/>
      <c r="F133" s="1958"/>
      <c r="G133" s="1979"/>
      <c r="H133" s="968"/>
      <c r="I133" s="990"/>
      <c r="J133" s="990"/>
      <c r="K133" s="1089" t="str">
        <f>係数!I133</f>
        <v>千kWh</v>
      </c>
      <c r="L133" s="376"/>
      <c r="M133" s="248"/>
      <c r="N133" s="230"/>
      <c r="O133" s="231"/>
      <c r="P133" s="1687"/>
      <c r="Q133" s="1682"/>
      <c r="R133" s="1682"/>
      <c r="S133" s="1682"/>
      <c r="T133" s="1682"/>
      <c r="U133" s="1682"/>
      <c r="V133" s="1682"/>
      <c r="W133" s="1682"/>
      <c r="X133" s="1682"/>
      <c r="Y133" s="1682"/>
      <c r="Z133" s="1682"/>
      <c r="AA133" s="1682"/>
      <c r="AB133" s="1682"/>
      <c r="AC133" s="1682"/>
      <c r="AD133" s="1682"/>
      <c r="AE133" s="1682"/>
      <c r="AF133" s="1682"/>
      <c r="AG133" s="1682"/>
      <c r="AH133" s="1682"/>
      <c r="AI133" s="1682"/>
      <c r="AJ133" s="1682"/>
      <c r="AK133" s="1682"/>
      <c r="AL133" s="1682"/>
      <c r="AM133" s="1682"/>
      <c r="AN133" s="1682"/>
      <c r="AO133" s="1682"/>
      <c r="AP133" s="1682"/>
      <c r="AQ133" s="1682"/>
      <c r="AR133" s="1682"/>
      <c r="AS133" s="1682"/>
      <c r="AT133" s="1682"/>
      <c r="AU133" s="1682"/>
      <c r="AV133" s="1682"/>
      <c r="AW133" s="1682"/>
      <c r="AX133" s="1682"/>
      <c r="AY133" s="1682"/>
      <c r="AZ133" s="1682"/>
      <c r="BA133" s="1682"/>
      <c r="BB133" s="1682"/>
      <c r="BC133" s="1683"/>
    </row>
    <row r="134" spans="2:55" ht="14.25" customHeight="1">
      <c r="B134" s="2546"/>
      <c r="C134" s="2095"/>
      <c r="D134" s="2552" t="s">
        <v>3255</v>
      </c>
      <c r="E134" s="1958"/>
      <c r="F134" s="1958"/>
      <c r="G134" s="1979"/>
      <c r="H134" s="968"/>
      <c r="I134" s="990"/>
      <c r="J134" s="990"/>
      <c r="K134" s="1089" t="str">
        <f>係数!I134</f>
        <v>千kWh</v>
      </c>
      <c r="L134" s="376"/>
      <c r="M134" s="248"/>
      <c r="N134" s="230"/>
      <c r="O134" s="231"/>
      <c r="P134" s="1687"/>
      <c r="Q134" s="1682"/>
      <c r="R134" s="1682"/>
      <c r="S134" s="1682"/>
      <c r="T134" s="1682"/>
      <c r="U134" s="1682"/>
      <c r="V134" s="1682"/>
      <c r="W134" s="1682"/>
      <c r="X134" s="1682"/>
      <c r="Y134" s="1682"/>
      <c r="Z134" s="1682"/>
      <c r="AA134" s="1682"/>
      <c r="AB134" s="1682"/>
      <c r="AC134" s="1682"/>
      <c r="AD134" s="1682"/>
      <c r="AE134" s="1682"/>
      <c r="AF134" s="1682"/>
      <c r="AG134" s="1682"/>
      <c r="AH134" s="1682"/>
      <c r="AI134" s="1682"/>
      <c r="AJ134" s="1682"/>
      <c r="AK134" s="1682"/>
      <c r="AL134" s="1682"/>
      <c r="AM134" s="1682"/>
      <c r="AN134" s="1682"/>
      <c r="AO134" s="1682"/>
      <c r="AP134" s="1682"/>
      <c r="AQ134" s="1682"/>
      <c r="AR134" s="1682"/>
      <c r="AS134" s="1682"/>
      <c r="AT134" s="1682"/>
      <c r="AU134" s="1682"/>
      <c r="AV134" s="1682"/>
      <c r="AW134" s="1682"/>
      <c r="AX134" s="1682"/>
      <c r="AY134" s="1682"/>
      <c r="AZ134" s="1682"/>
      <c r="BA134" s="1682"/>
      <c r="BB134" s="1682"/>
      <c r="BC134" s="1683"/>
    </row>
    <row r="135" spans="2:55" ht="14.25" customHeight="1">
      <c r="B135" s="2546"/>
      <c r="C135" s="2095"/>
      <c r="D135" s="2552" t="s">
        <v>3256</v>
      </c>
      <c r="E135" s="1958"/>
      <c r="F135" s="1977"/>
      <c r="G135" s="1978"/>
      <c r="H135" s="968"/>
      <c r="I135" s="990"/>
      <c r="J135" s="990"/>
      <c r="K135" s="1089" t="str">
        <f>係数!I135</f>
        <v>千kWh</v>
      </c>
      <c r="L135" s="376"/>
      <c r="M135" s="248"/>
      <c r="N135" s="230"/>
      <c r="O135" s="231"/>
      <c r="P135" s="1687"/>
      <c r="Q135" s="1682"/>
      <c r="R135" s="1682"/>
      <c r="S135" s="1682"/>
      <c r="T135" s="1682"/>
      <c r="U135" s="1682"/>
      <c r="V135" s="1682"/>
      <c r="W135" s="1682"/>
      <c r="X135" s="1682"/>
      <c r="Y135" s="1682"/>
      <c r="Z135" s="1682"/>
      <c r="AA135" s="1682"/>
      <c r="AB135" s="1682"/>
      <c r="AC135" s="1682"/>
      <c r="AD135" s="1682"/>
      <c r="AE135" s="1682"/>
      <c r="AF135" s="1682"/>
      <c r="AG135" s="1682"/>
      <c r="AH135" s="1682"/>
      <c r="AI135" s="1682"/>
      <c r="AJ135" s="1682"/>
      <c r="AK135" s="1682"/>
      <c r="AL135" s="1682"/>
      <c r="AM135" s="1682"/>
      <c r="AN135" s="1682"/>
      <c r="AO135" s="1682"/>
      <c r="AP135" s="1682"/>
      <c r="AQ135" s="1682"/>
      <c r="AR135" s="1682"/>
      <c r="AS135" s="1682"/>
      <c r="AT135" s="1682"/>
      <c r="AU135" s="1682"/>
      <c r="AV135" s="1682"/>
      <c r="AW135" s="1682"/>
      <c r="AX135" s="1682"/>
      <c r="AY135" s="1682"/>
      <c r="AZ135" s="1682"/>
      <c r="BA135" s="1682"/>
      <c r="BB135" s="1682"/>
      <c r="BC135" s="1683"/>
    </row>
    <row r="136" spans="2:55" ht="14.25" customHeight="1">
      <c r="B136" s="2546"/>
      <c r="C136" s="2095"/>
      <c r="D136" s="2552" t="s">
        <v>3261</v>
      </c>
      <c r="E136" s="1958"/>
      <c r="F136" s="2544" t="str">
        <f>'使用量_1,2'!F136&amp;""</f>
        <v/>
      </c>
      <c r="G136" s="1979"/>
      <c r="H136" s="969"/>
      <c r="I136" s="990"/>
      <c r="J136" s="990"/>
      <c r="K136" s="1089" t="str">
        <f>係数!I136</f>
        <v>千kWh</v>
      </c>
      <c r="L136" s="376"/>
      <c r="M136" s="248"/>
      <c r="N136" s="230"/>
      <c r="O136" s="231"/>
      <c r="P136" s="1687"/>
      <c r="Q136" s="1682"/>
      <c r="R136" s="1682"/>
      <c r="S136" s="1682"/>
      <c r="T136" s="1682"/>
      <c r="U136" s="1682"/>
      <c r="V136" s="1682"/>
      <c r="W136" s="1682"/>
      <c r="X136" s="1682"/>
      <c r="Y136" s="1682"/>
      <c r="Z136" s="1682"/>
      <c r="AA136" s="1682"/>
      <c r="AB136" s="1682"/>
      <c r="AC136" s="1682"/>
      <c r="AD136" s="1682"/>
      <c r="AE136" s="1682"/>
      <c r="AF136" s="1682"/>
      <c r="AG136" s="1682"/>
      <c r="AH136" s="1682"/>
      <c r="AI136" s="1682"/>
      <c r="AJ136" s="1682"/>
      <c r="AK136" s="1682"/>
      <c r="AL136" s="1682"/>
      <c r="AM136" s="1682"/>
      <c r="AN136" s="1682"/>
      <c r="AO136" s="1682"/>
      <c r="AP136" s="1682"/>
      <c r="AQ136" s="1682"/>
      <c r="AR136" s="1682"/>
      <c r="AS136" s="1682"/>
      <c r="AT136" s="1682"/>
      <c r="AU136" s="1682"/>
      <c r="AV136" s="1682"/>
      <c r="AW136" s="1682"/>
      <c r="AX136" s="1682"/>
      <c r="AY136" s="1682"/>
      <c r="AZ136" s="1682"/>
      <c r="BA136" s="1682"/>
      <c r="BB136" s="1682"/>
      <c r="BC136" s="1683"/>
    </row>
    <row r="137" spans="2:55" ht="14.25" customHeight="1">
      <c r="B137" s="2546"/>
      <c r="C137" s="2095"/>
      <c r="D137" s="2552" t="s">
        <v>3409</v>
      </c>
      <c r="E137" s="1958"/>
      <c r="F137" s="2544" t="str">
        <f>'使用量_1,2'!F137&amp;""</f>
        <v/>
      </c>
      <c r="G137" s="1979"/>
      <c r="H137" s="969"/>
      <c r="I137" s="990"/>
      <c r="J137" s="990"/>
      <c r="K137" s="1089" t="str">
        <f>係数!I137</f>
        <v>千kWh</v>
      </c>
      <c r="L137" s="376"/>
      <c r="M137" s="248"/>
      <c r="N137" s="230"/>
      <c r="O137" s="231"/>
      <c r="P137" s="1687"/>
      <c r="Q137" s="1682"/>
      <c r="R137" s="1682"/>
      <c r="S137" s="1682"/>
      <c r="T137" s="1682"/>
      <c r="U137" s="1682"/>
      <c r="V137" s="1682"/>
      <c r="W137" s="1682"/>
      <c r="X137" s="1682"/>
      <c r="Y137" s="1682"/>
      <c r="Z137" s="1682"/>
      <c r="AA137" s="1682"/>
      <c r="AB137" s="1682"/>
      <c r="AC137" s="1682"/>
      <c r="AD137" s="1682"/>
      <c r="AE137" s="1682"/>
      <c r="AF137" s="1682"/>
      <c r="AG137" s="1682"/>
      <c r="AH137" s="1682"/>
      <c r="AI137" s="1682"/>
      <c r="AJ137" s="1682"/>
      <c r="AK137" s="1682"/>
      <c r="AL137" s="1682"/>
      <c r="AM137" s="1682"/>
      <c r="AN137" s="1682"/>
      <c r="AO137" s="1682"/>
      <c r="AP137" s="1682"/>
      <c r="AQ137" s="1682"/>
      <c r="AR137" s="1682"/>
      <c r="AS137" s="1682"/>
      <c r="AT137" s="1682"/>
      <c r="AU137" s="1682"/>
      <c r="AV137" s="1682"/>
      <c r="AW137" s="1682"/>
      <c r="AX137" s="1682"/>
      <c r="AY137" s="1682"/>
      <c r="AZ137" s="1682"/>
      <c r="BA137" s="1682"/>
      <c r="BB137" s="1682"/>
      <c r="BC137" s="1683"/>
    </row>
    <row r="138" spans="2:55" ht="14.25" customHeight="1">
      <c r="B138" s="2546"/>
      <c r="C138" s="2095"/>
      <c r="D138" s="2552" t="s">
        <v>3410</v>
      </c>
      <c r="E138" s="1958"/>
      <c r="F138" s="2544" t="str">
        <f>'使用量_1,2'!F138&amp;""</f>
        <v/>
      </c>
      <c r="G138" s="1979"/>
      <c r="H138" s="969"/>
      <c r="I138" s="990"/>
      <c r="J138" s="990"/>
      <c r="K138" s="1089" t="str">
        <f>係数!I138</f>
        <v>千kWh</v>
      </c>
      <c r="L138" s="376"/>
      <c r="M138" s="248"/>
      <c r="N138" s="230"/>
      <c r="O138" s="231"/>
      <c r="P138" s="1687"/>
      <c r="Q138" s="1682"/>
      <c r="R138" s="1682"/>
      <c r="S138" s="1682"/>
      <c r="T138" s="1682"/>
      <c r="U138" s="1682"/>
      <c r="V138" s="1682"/>
      <c r="W138" s="1682"/>
      <c r="X138" s="1682"/>
      <c r="Y138" s="1682"/>
      <c r="Z138" s="1682"/>
      <c r="AA138" s="1682"/>
      <c r="AB138" s="1682"/>
      <c r="AC138" s="1682"/>
      <c r="AD138" s="1682"/>
      <c r="AE138" s="1682"/>
      <c r="AF138" s="1682"/>
      <c r="AG138" s="1682"/>
      <c r="AH138" s="1682"/>
      <c r="AI138" s="1682"/>
      <c r="AJ138" s="1682"/>
      <c r="AK138" s="1682"/>
      <c r="AL138" s="1682"/>
      <c r="AM138" s="1682"/>
      <c r="AN138" s="1682"/>
      <c r="AO138" s="1682"/>
      <c r="AP138" s="1682"/>
      <c r="AQ138" s="1682"/>
      <c r="AR138" s="1682"/>
      <c r="AS138" s="1682"/>
      <c r="AT138" s="1682"/>
      <c r="AU138" s="1682"/>
      <c r="AV138" s="1682"/>
      <c r="AW138" s="1682"/>
      <c r="AX138" s="1682"/>
      <c r="AY138" s="1682"/>
      <c r="AZ138" s="1682"/>
      <c r="BA138" s="1682"/>
      <c r="BB138" s="1682"/>
      <c r="BC138" s="1683"/>
    </row>
    <row r="139" spans="2:55" ht="14.25" customHeight="1">
      <c r="B139" s="2546"/>
      <c r="C139" s="2095"/>
      <c r="D139" s="2552" t="s">
        <v>3411</v>
      </c>
      <c r="E139" s="1958"/>
      <c r="F139" s="2544" t="str">
        <f>'使用量_1,2'!F139&amp;""</f>
        <v/>
      </c>
      <c r="G139" s="1979"/>
      <c r="H139" s="969"/>
      <c r="I139" s="990"/>
      <c r="J139" s="990"/>
      <c r="K139" s="1089" t="str">
        <f>係数!I139</f>
        <v>千kWh</v>
      </c>
      <c r="L139" s="376"/>
      <c r="M139" s="248"/>
      <c r="N139" s="230"/>
      <c r="O139" s="231"/>
      <c r="P139" s="1687"/>
      <c r="Q139" s="1682"/>
      <c r="R139" s="1682"/>
      <c r="S139" s="1682"/>
      <c r="T139" s="1682"/>
      <c r="U139" s="1682"/>
      <c r="V139" s="1682"/>
      <c r="W139" s="1682"/>
      <c r="X139" s="1682"/>
      <c r="Y139" s="1682"/>
      <c r="Z139" s="1682"/>
      <c r="AA139" s="1682"/>
      <c r="AB139" s="1682"/>
      <c r="AC139" s="1682"/>
      <c r="AD139" s="1682"/>
      <c r="AE139" s="1682"/>
      <c r="AF139" s="1682"/>
      <c r="AG139" s="1682"/>
      <c r="AH139" s="1682"/>
      <c r="AI139" s="1682"/>
      <c r="AJ139" s="1682"/>
      <c r="AK139" s="1682"/>
      <c r="AL139" s="1682"/>
      <c r="AM139" s="1682"/>
      <c r="AN139" s="1682"/>
      <c r="AO139" s="1682"/>
      <c r="AP139" s="1682"/>
      <c r="AQ139" s="1682"/>
      <c r="AR139" s="1682"/>
      <c r="AS139" s="1682"/>
      <c r="AT139" s="1682"/>
      <c r="AU139" s="1682"/>
      <c r="AV139" s="1682"/>
      <c r="AW139" s="1682"/>
      <c r="AX139" s="1682"/>
      <c r="AY139" s="1682"/>
      <c r="AZ139" s="1682"/>
      <c r="BA139" s="1682"/>
      <c r="BB139" s="1682"/>
      <c r="BC139" s="1683"/>
    </row>
    <row r="140" spans="2:55" ht="14.25" customHeight="1" thickBot="1">
      <c r="B140" s="2546"/>
      <c r="C140" s="2096"/>
      <c r="D140" s="2552" t="s">
        <v>3412</v>
      </c>
      <c r="E140" s="1958"/>
      <c r="F140" s="2544" t="str">
        <f>'使用量_1,2'!F140&amp;""</f>
        <v/>
      </c>
      <c r="G140" s="1979"/>
      <c r="H140" s="969"/>
      <c r="I140" s="968"/>
      <c r="J140" s="968"/>
      <c r="K140" s="1089" t="str">
        <f>係数!I140</f>
        <v>千kWh</v>
      </c>
      <c r="L140" s="376"/>
      <c r="M140" s="249"/>
      <c r="N140" s="233"/>
      <c r="O140" s="234"/>
      <c r="P140" s="1688"/>
      <c r="Q140" s="1689"/>
      <c r="R140" s="1689"/>
      <c r="S140" s="1689"/>
      <c r="T140" s="1689"/>
      <c r="U140" s="1689"/>
      <c r="V140" s="1689"/>
      <c r="W140" s="1689"/>
      <c r="X140" s="1689"/>
      <c r="Y140" s="1689"/>
      <c r="Z140" s="1689"/>
      <c r="AA140" s="1689"/>
      <c r="AB140" s="1689"/>
      <c r="AC140" s="1689"/>
      <c r="AD140" s="1689"/>
      <c r="AE140" s="1689"/>
      <c r="AF140" s="1689"/>
      <c r="AG140" s="1689"/>
      <c r="AH140" s="1689"/>
      <c r="AI140" s="1689"/>
      <c r="AJ140" s="1689"/>
      <c r="AK140" s="1689"/>
      <c r="AL140" s="1689"/>
      <c r="AM140" s="1689"/>
      <c r="AN140" s="1689"/>
      <c r="AO140" s="1689"/>
      <c r="AP140" s="1689"/>
      <c r="AQ140" s="1689"/>
      <c r="AR140" s="1689"/>
      <c r="AS140" s="1689"/>
      <c r="AT140" s="1689"/>
      <c r="AU140" s="1689"/>
      <c r="AV140" s="1689"/>
      <c r="AW140" s="1689"/>
      <c r="AX140" s="1689"/>
      <c r="AY140" s="1689"/>
      <c r="AZ140" s="1689"/>
      <c r="BA140" s="1689"/>
      <c r="BB140" s="1689"/>
      <c r="BC140" s="1690"/>
    </row>
    <row r="141" spans="2:55" ht="14.25" thickTop="1">
      <c r="B141" s="2547"/>
      <c r="C141" s="2545" t="s">
        <v>1971</v>
      </c>
      <c r="D141" s="1939"/>
      <c r="E141" s="1939"/>
      <c r="F141" s="1939"/>
      <c r="G141" s="1939"/>
      <c r="H141" s="1939"/>
      <c r="I141" s="1940"/>
      <c r="J141" s="1941"/>
      <c r="K141" s="1004"/>
      <c r="L141" s="574"/>
      <c r="M141" s="1738">
        <f>SUM(M105:M140)</f>
        <v>0</v>
      </c>
      <c r="N141" s="1738">
        <f t="shared" ref="N141:BC141" si="0">SUM(N105:N140)</f>
        <v>0</v>
      </c>
      <c r="O141" s="1738">
        <f t="shared" si="0"/>
        <v>0</v>
      </c>
      <c r="P141" s="1738">
        <f t="shared" si="0"/>
        <v>0</v>
      </c>
      <c r="Q141" s="1738">
        <f t="shared" si="0"/>
        <v>0</v>
      </c>
      <c r="R141" s="1738">
        <f t="shared" si="0"/>
        <v>0</v>
      </c>
      <c r="S141" s="1738">
        <f t="shared" si="0"/>
        <v>0</v>
      </c>
      <c r="T141" s="1738">
        <f t="shared" si="0"/>
        <v>0</v>
      </c>
      <c r="U141" s="1738">
        <f t="shared" si="0"/>
        <v>0</v>
      </c>
      <c r="V141" s="1738">
        <f t="shared" si="0"/>
        <v>0</v>
      </c>
      <c r="W141" s="1738">
        <f t="shared" si="0"/>
        <v>0</v>
      </c>
      <c r="X141" s="1738">
        <f t="shared" si="0"/>
        <v>0</v>
      </c>
      <c r="Y141" s="1738">
        <f t="shared" si="0"/>
        <v>0</v>
      </c>
      <c r="Z141" s="1738">
        <f t="shared" si="0"/>
        <v>0</v>
      </c>
      <c r="AA141" s="1738">
        <f t="shared" si="0"/>
        <v>0</v>
      </c>
      <c r="AB141" s="1738">
        <f t="shared" si="0"/>
        <v>0</v>
      </c>
      <c r="AC141" s="1738">
        <f t="shared" si="0"/>
        <v>0</v>
      </c>
      <c r="AD141" s="1738">
        <f t="shared" si="0"/>
        <v>0</v>
      </c>
      <c r="AE141" s="1738">
        <f t="shared" si="0"/>
        <v>0</v>
      </c>
      <c r="AF141" s="1738">
        <f t="shared" si="0"/>
        <v>0</v>
      </c>
      <c r="AG141" s="1738">
        <f t="shared" si="0"/>
        <v>0</v>
      </c>
      <c r="AH141" s="1738">
        <f t="shared" si="0"/>
        <v>0</v>
      </c>
      <c r="AI141" s="1738">
        <f t="shared" si="0"/>
        <v>0</v>
      </c>
      <c r="AJ141" s="1738">
        <f t="shared" si="0"/>
        <v>0</v>
      </c>
      <c r="AK141" s="1738">
        <f t="shared" si="0"/>
        <v>0</v>
      </c>
      <c r="AL141" s="1738">
        <f t="shared" si="0"/>
        <v>0</v>
      </c>
      <c r="AM141" s="1738">
        <f t="shared" si="0"/>
        <v>0</v>
      </c>
      <c r="AN141" s="1738">
        <f t="shared" si="0"/>
        <v>0</v>
      </c>
      <c r="AO141" s="1738">
        <f t="shared" si="0"/>
        <v>0</v>
      </c>
      <c r="AP141" s="1738">
        <f t="shared" si="0"/>
        <v>0</v>
      </c>
      <c r="AQ141" s="1738">
        <f t="shared" si="0"/>
        <v>0</v>
      </c>
      <c r="AR141" s="1738">
        <f t="shared" si="0"/>
        <v>0</v>
      </c>
      <c r="AS141" s="1738">
        <f t="shared" si="0"/>
        <v>0</v>
      </c>
      <c r="AT141" s="1738">
        <f t="shared" si="0"/>
        <v>0</v>
      </c>
      <c r="AU141" s="1738">
        <f t="shared" si="0"/>
        <v>0</v>
      </c>
      <c r="AV141" s="1738">
        <f t="shared" si="0"/>
        <v>0</v>
      </c>
      <c r="AW141" s="1738">
        <f t="shared" si="0"/>
        <v>0</v>
      </c>
      <c r="AX141" s="1738">
        <f t="shared" si="0"/>
        <v>0</v>
      </c>
      <c r="AY141" s="1738">
        <f t="shared" si="0"/>
        <v>0</v>
      </c>
      <c r="AZ141" s="1738">
        <f t="shared" si="0"/>
        <v>0</v>
      </c>
      <c r="BA141" s="1738">
        <f t="shared" si="0"/>
        <v>0</v>
      </c>
      <c r="BB141" s="1738">
        <f t="shared" si="0"/>
        <v>0</v>
      </c>
      <c r="BC141" s="1738">
        <f t="shared" si="0"/>
        <v>0</v>
      </c>
    </row>
  </sheetData>
  <sheetProtection algorithmName="SHA-512" hashValue="QoR2u5mPnIqG4C0S+FD5pCSN13uprHHNp9oM6c4WEZm08RPmGwCv16LnFNdj+ijOyOxbxq6YW2H0oCo9ZQEqYw==" saltValue="L7O6nqa+501PRR0zzKFvVA==" spinCount="100000" sheet="1" formatCells="0" formatColumns="0" formatRows="0"/>
  <mergeCells count="108">
    <mergeCell ref="C56:J56"/>
    <mergeCell ref="C72:J72"/>
    <mergeCell ref="C74:J74"/>
    <mergeCell ref="C79:J79"/>
    <mergeCell ref="C71:J71"/>
    <mergeCell ref="C80:J80"/>
    <mergeCell ref="C75:J75"/>
    <mergeCell ref="C52:J52"/>
    <mergeCell ref="C53:J53"/>
    <mergeCell ref="C54:J54"/>
    <mergeCell ref="D73:J73"/>
    <mergeCell ref="C70:J70"/>
    <mergeCell ref="C76:J76"/>
    <mergeCell ref="C77:J77"/>
    <mergeCell ref="C55:J55"/>
    <mergeCell ref="B67:B86"/>
    <mergeCell ref="C86:J86"/>
    <mergeCell ref="C82:J82"/>
    <mergeCell ref="C83:J83"/>
    <mergeCell ref="C84:C85"/>
    <mergeCell ref="D84:J84"/>
    <mergeCell ref="D85:J85"/>
    <mergeCell ref="C67:J67"/>
    <mergeCell ref="C68:J68"/>
    <mergeCell ref="C81:J81"/>
    <mergeCell ref="C69:J69"/>
    <mergeCell ref="C78:J78"/>
    <mergeCell ref="C43:C44"/>
    <mergeCell ref="D49:J49"/>
    <mergeCell ref="D43:J43"/>
    <mergeCell ref="D44:J44"/>
    <mergeCell ref="D45:J45"/>
    <mergeCell ref="D46:J46"/>
    <mergeCell ref="C30:J30"/>
    <mergeCell ref="C31:J31"/>
    <mergeCell ref="C32:J32"/>
    <mergeCell ref="C33:J33"/>
    <mergeCell ref="C35:J35"/>
    <mergeCell ref="C34:J34"/>
    <mergeCell ref="D42:J42"/>
    <mergeCell ref="B18:F18"/>
    <mergeCell ref="B19:F19"/>
    <mergeCell ref="B24:R24"/>
    <mergeCell ref="L27:L28"/>
    <mergeCell ref="M27:O29"/>
    <mergeCell ref="B27:J29"/>
    <mergeCell ref="B30:B66"/>
    <mergeCell ref="C41:C42"/>
    <mergeCell ref="C36:J36"/>
    <mergeCell ref="C37:J37"/>
    <mergeCell ref="C38:J38"/>
    <mergeCell ref="C39:J39"/>
    <mergeCell ref="C40:J40"/>
    <mergeCell ref="C51:J51"/>
    <mergeCell ref="C63:C65"/>
    <mergeCell ref="D63:J63"/>
    <mergeCell ref="D64:J64"/>
    <mergeCell ref="D65:J65"/>
    <mergeCell ref="C66:J66"/>
    <mergeCell ref="D41:J41"/>
    <mergeCell ref="D50:J50"/>
    <mergeCell ref="C45:C50"/>
    <mergeCell ref="D47:J47"/>
    <mergeCell ref="D48:J48"/>
    <mergeCell ref="C109:D109"/>
    <mergeCell ref="C110:D110"/>
    <mergeCell ref="C111:D111"/>
    <mergeCell ref="C112:D112"/>
    <mergeCell ref="C113:D113"/>
    <mergeCell ref="C104:D104"/>
    <mergeCell ref="C105:D105"/>
    <mergeCell ref="C106:D106"/>
    <mergeCell ref="C107:D107"/>
    <mergeCell ref="C108:D108"/>
    <mergeCell ref="C119:D119"/>
    <mergeCell ref="C120:D120"/>
    <mergeCell ref="C121:D121"/>
    <mergeCell ref="C122:D122"/>
    <mergeCell ref="C123:D123"/>
    <mergeCell ref="C114:D114"/>
    <mergeCell ref="C115:D115"/>
    <mergeCell ref="C116:D116"/>
    <mergeCell ref="C117:D117"/>
    <mergeCell ref="C118:D118"/>
    <mergeCell ref="F140:G140"/>
    <mergeCell ref="C141:J141"/>
    <mergeCell ref="B104:B141"/>
    <mergeCell ref="C129:E129"/>
    <mergeCell ref="C130:E130"/>
    <mergeCell ref="C132:C140"/>
    <mergeCell ref="D132:G132"/>
    <mergeCell ref="D133:G133"/>
    <mergeCell ref="D134:G134"/>
    <mergeCell ref="D135:G135"/>
    <mergeCell ref="D136:E136"/>
    <mergeCell ref="F136:G136"/>
    <mergeCell ref="D137:E137"/>
    <mergeCell ref="F137:G137"/>
    <mergeCell ref="D138:E138"/>
    <mergeCell ref="F138:G138"/>
    <mergeCell ref="D139:E139"/>
    <mergeCell ref="F139:G139"/>
    <mergeCell ref="D140:E140"/>
    <mergeCell ref="C124:D124"/>
    <mergeCell ref="C125:E125"/>
    <mergeCell ref="C126:E126"/>
    <mergeCell ref="C127:E127"/>
    <mergeCell ref="C128:E128"/>
  </mergeCells>
  <phoneticPr fontId="34"/>
  <conditionalFormatting sqref="M30:M56 M58:M65 M67:M85 M105:M124 M126:M130 M132:M140">
    <cfRule type="expression" dxfId="91" priority="16">
      <formula>$G$18=$G$19</formula>
    </cfRule>
  </conditionalFormatting>
  <conditionalFormatting sqref="P30:BC56 P58:BC65 P67:BC85 P105:BC124 P126:BC130 P132:BC140">
    <cfRule type="expression" dxfId="87" priority="17">
      <formula>$G$19&gt;=P$26-3</formula>
    </cfRule>
  </conditionalFormatting>
  <dataValidations count="1">
    <dataValidation type="whole" operator="greaterThanOrEqual" allowBlank="1" showInputMessage="1" showErrorMessage="1" sqref="G21 G18:G19" xr:uid="{00000000-0002-0000-0B00-000000000000}">
      <formula1>0</formula1>
    </dataValidation>
  </dataValidations>
  <pageMargins left="0.70866141732283472" right="0.70866141732283472" top="0.74803149606299213" bottom="0.74803149606299213" header="0.31496062992125984" footer="0.31496062992125984"/>
  <pageSetup paperSize="9" scale="35" fitToWidth="2" orientation="landscape" horizontalDpi="300" verticalDpi="30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2E9A0CAB-E45A-46FB-BA00-F8087DE758F0}">
            <xm:f>'使用量_1,2'!$C$8="無し"</xm:f>
            <x14:dxf>
              <fill>
                <patternFill>
                  <bgColor theme="0" tint="-0.24994659260841701"/>
                </patternFill>
              </fill>
            </x14:dxf>
          </x14:cfRule>
          <x14:cfRule type="expression" priority="10" id="{A14CD582-9561-427C-86EB-8B92D7CA7913}">
            <xm:f>AND(報1!$P$7=FALSE,報1!$P$8=FALSE,報1!$P$10=FALSE)</xm:f>
            <x14:dxf>
              <fill>
                <patternFill>
                  <bgColor theme="0" tint="-0.24994659260841701"/>
                </patternFill>
              </fill>
            </x14:dxf>
          </x14:cfRule>
          <xm:sqref>B2:BC142</xm:sqref>
        </x14:conditionalFormatting>
        <x14:conditionalFormatting xmlns:xm="http://schemas.microsoft.com/office/excel/2006/main">
          <x14:cfRule type="expression" priority="15" id="{0CC2F79E-3968-4680-9C4D-18DC96D43BA7}">
            <xm:f>'使用量_1,2'!$C$8="無し"</xm:f>
            <x14:dxf>
              <fill>
                <patternFill>
                  <bgColor theme="0" tint="-0.499984740745262"/>
                </patternFill>
              </fill>
            </x14:dxf>
          </x14:cfRule>
          <xm:sqref>M30:BC141</xm:sqref>
        </x14:conditionalFormatting>
        <x14:conditionalFormatting xmlns:xm="http://schemas.microsoft.com/office/excel/2006/main">
          <x14:cfRule type="expression" priority="18" id="{00000000-000E-0000-3500-000004000000}">
            <xm:f>AND($G$18&gt;$G$19+1,'使用量_1,2'!$I$21=2)</xm:f>
            <x14:dxf>
              <fill>
                <patternFill>
                  <bgColor rgb="FFFFFF99"/>
                </patternFill>
              </fill>
            </x14:dxf>
          </x14:cfRule>
          <xm:sqref>N30:N56 N58:N65 N67:N85 N105:N124 N126:N130 N132:N140</xm:sqref>
        </x14:conditionalFormatting>
        <x14:conditionalFormatting xmlns:xm="http://schemas.microsoft.com/office/excel/2006/main">
          <x14:cfRule type="expression" priority="19" id="{00000000-000E-0000-3500-000005000000}">
            <xm:f>AND($G$18&gt;$G$19+2,'使用量_1,2'!$I$21=2)</xm:f>
            <x14:dxf>
              <fill>
                <patternFill>
                  <bgColor rgb="FFFFFF99"/>
                </patternFill>
              </fill>
            </x14:dxf>
          </x14:cfRule>
          <xm:sqref>O30:O56 O58:O65 O67:O85 O105:O124 O126:O130 O132:O140</xm:sqref>
        </x14:conditionalFormatting>
      </x14:conditionalFormattings>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0">
    <tabColor rgb="FF92D050"/>
    <pageSetUpPr fitToPage="1"/>
  </sheetPr>
  <dimension ref="A1:AG1305"/>
  <sheetViews>
    <sheetView topLeftCell="H1" workbookViewId="0">
      <selection activeCell="I4" sqref="I4"/>
    </sheetView>
  </sheetViews>
  <sheetFormatPr defaultColWidth="9" defaultRowHeight="13.5"/>
  <cols>
    <col min="1" max="1" width="10.75" style="238" hidden="1" customWidth="1"/>
    <col min="2" max="2" width="13.375" style="238" hidden="1" customWidth="1"/>
    <col min="3" max="3" width="12" style="242" hidden="1" customWidth="1"/>
    <col min="4" max="4" width="16.125" style="243" hidden="1" customWidth="1"/>
    <col min="5" max="5" width="7.375" style="243" hidden="1" customWidth="1"/>
    <col min="6" max="6" width="7.375" style="238" hidden="1" customWidth="1"/>
    <col min="7" max="7" width="15.625" style="238" hidden="1" customWidth="1"/>
    <col min="8" max="8" width="1.125" style="238" customWidth="1"/>
    <col min="9" max="9" width="22.875" style="244" customWidth="1"/>
    <col min="10" max="10" width="30.25" style="245" customWidth="1"/>
    <col min="11" max="12" width="16.375" style="245" customWidth="1"/>
    <col min="13" max="13" width="2.625" style="245" customWidth="1"/>
    <col min="14" max="24" width="10.25" style="245" hidden="1" customWidth="1"/>
    <col min="25" max="25" width="3.875" style="238" customWidth="1"/>
    <col min="26" max="26" width="16.625" style="238" customWidth="1"/>
    <col min="27" max="30" width="9" style="238"/>
    <col min="31" max="31" width="22.625" style="238" customWidth="1"/>
    <col min="32" max="32" width="4.125" style="238" customWidth="1"/>
    <col min="33" max="33" width="2.875" style="238" customWidth="1"/>
    <col min="34" max="16384" width="9" style="238"/>
  </cols>
  <sheetData>
    <row r="1" spans="8:33" ht="26.25" customHeight="1">
      <c r="H1" s="239"/>
      <c r="I1" s="240" t="s">
        <v>1987</v>
      </c>
      <c r="J1" s="241"/>
      <c r="K1" s="241"/>
      <c r="L1" s="550" t="str">
        <f>はじめに!Q1</f>
        <v>2026年度提出用（2025年度実績値）</v>
      </c>
      <c r="M1" s="241"/>
      <c r="N1" s="1112" t="s">
        <v>3473</v>
      </c>
      <c r="O1" s="1112" t="s">
        <v>3473</v>
      </c>
      <c r="P1" s="1112" t="s">
        <v>3473</v>
      </c>
      <c r="Q1" s="1112" t="s">
        <v>3473</v>
      </c>
      <c r="R1" s="1112" t="s">
        <v>3473</v>
      </c>
      <c r="S1" s="1112" t="s">
        <v>3473</v>
      </c>
      <c r="T1" s="1112" t="s">
        <v>3473</v>
      </c>
      <c r="U1" s="1112" t="s">
        <v>3473</v>
      </c>
      <c r="V1" s="1112" t="s">
        <v>3473</v>
      </c>
      <c r="W1" s="1112" t="s">
        <v>3473</v>
      </c>
      <c r="X1" s="1112" t="s">
        <v>3473</v>
      </c>
      <c r="Y1" s="239"/>
      <c r="Z1" s="239"/>
      <c r="AA1" s="239"/>
      <c r="AB1" s="239"/>
      <c r="AC1" s="239"/>
      <c r="AD1" s="239"/>
      <c r="AE1" s="239"/>
      <c r="AF1" s="239"/>
      <c r="AG1" s="239"/>
    </row>
    <row r="2" spans="8:33" ht="36.75" customHeight="1">
      <c r="H2" s="239"/>
      <c r="I2" s="240"/>
      <c r="J2" s="241"/>
      <c r="K2" s="241"/>
      <c r="L2" s="550"/>
      <c r="M2" s="241"/>
      <c r="N2" s="1111" t="s">
        <v>3616</v>
      </c>
      <c r="O2" s="1111">
        <v>5</v>
      </c>
      <c r="P2" s="1111" t="s">
        <v>3617</v>
      </c>
      <c r="Q2" s="1111">
        <f>MATCH("", I:I, -1)</f>
        <v>1298</v>
      </c>
      <c r="R2" s="239"/>
      <c r="S2" s="239"/>
      <c r="T2" s="239"/>
      <c r="U2" s="239"/>
      <c r="V2" s="239"/>
      <c r="W2" s="239"/>
      <c r="X2" s="239"/>
      <c r="Y2" s="239"/>
      <c r="Z2" s="239"/>
      <c r="AA2" s="239"/>
      <c r="AB2" s="239"/>
      <c r="AC2" s="239"/>
      <c r="AD2" s="239"/>
      <c r="AE2" s="239"/>
      <c r="AF2" s="239"/>
      <c r="AG2" s="239"/>
    </row>
    <row r="3" spans="8:33" ht="18" customHeight="1">
      <c r="H3" s="239"/>
      <c r="I3" s="240" t="s">
        <v>4842</v>
      </c>
      <c r="J3" s="241"/>
      <c r="K3" s="241"/>
      <c r="L3" s="241"/>
      <c r="M3" s="241"/>
      <c r="N3" s="1095" t="s">
        <v>3720</v>
      </c>
      <c r="O3" s="1095"/>
      <c r="P3" s="1096" t="s">
        <v>3721</v>
      </c>
      <c r="Q3" s="1097"/>
      <c r="R3" s="1097"/>
      <c r="S3" s="1097"/>
      <c r="T3" s="1097"/>
      <c r="U3" s="1097"/>
      <c r="V3" s="1095" t="s">
        <v>3722</v>
      </c>
      <c r="W3" s="1098"/>
      <c r="X3" s="1099" t="s">
        <v>3584</v>
      </c>
      <c r="Y3" s="239"/>
      <c r="Z3" s="239"/>
      <c r="AA3" s="239"/>
      <c r="AB3" s="239"/>
      <c r="AC3" s="239"/>
      <c r="AD3" s="239"/>
      <c r="AE3" s="239"/>
      <c r="AF3" s="239"/>
      <c r="AG3" s="239"/>
    </row>
    <row r="4" spans="8:33" ht="40.5">
      <c r="H4" s="239"/>
      <c r="I4" s="586" t="s">
        <v>1988</v>
      </c>
      <c r="J4" s="586" t="s">
        <v>3943</v>
      </c>
      <c r="K4" s="587" t="s">
        <v>2898</v>
      </c>
      <c r="L4" s="587" t="s">
        <v>2899</v>
      </c>
      <c r="M4" s="241"/>
      <c r="N4" s="1101" t="s">
        <v>3723</v>
      </c>
      <c r="O4" s="1101" t="s">
        <v>3724</v>
      </c>
      <c r="P4" s="1100" t="s">
        <v>3725</v>
      </c>
      <c r="Q4" s="1100" t="s">
        <v>3726</v>
      </c>
      <c r="R4" s="1100" t="s">
        <v>3572</v>
      </c>
      <c r="S4" s="1100" t="s">
        <v>3573</v>
      </c>
      <c r="T4" s="1100" t="s">
        <v>3574</v>
      </c>
      <c r="U4" s="1100" t="s">
        <v>3575</v>
      </c>
      <c r="V4" s="1100" t="s">
        <v>3727</v>
      </c>
      <c r="W4" s="1100" t="s">
        <v>3576</v>
      </c>
      <c r="X4" s="1100" t="s">
        <v>3577</v>
      </c>
      <c r="Y4" s="239"/>
      <c r="Z4" s="239"/>
      <c r="AA4" s="239"/>
      <c r="AB4" s="239"/>
      <c r="AC4" s="239"/>
      <c r="AD4" s="239"/>
      <c r="AE4" s="239"/>
      <c r="AF4" s="239"/>
      <c r="AG4" s="239"/>
    </row>
    <row r="5" spans="8:33" ht="22.5" customHeight="1">
      <c r="H5" s="239"/>
      <c r="I5" s="1110" t="s">
        <v>1994</v>
      </c>
      <c r="J5" s="1106" t="s">
        <v>1995</v>
      </c>
      <c r="K5" s="246">
        <v>4.2200000000000001E-4</v>
      </c>
      <c r="L5" s="246">
        <v>4.2200000000000001E-4</v>
      </c>
      <c r="M5" s="241"/>
      <c r="N5" s="1102">
        <f ca="1">IF(P5="",IF(R5="",T5,R5),P5)</f>
        <v>4.2200000000000001E-4</v>
      </c>
      <c r="O5" s="1102">
        <f ca="1">IF(Q5="",IF(S5="",U5,S5),Q5)</f>
        <v>4.2200000000000001E-4</v>
      </c>
      <c r="P5" s="1102" t="str" cm="1">
        <f t="array" aca="1" ref="P5" ca="1">IFERROR(INDIRECT("K"&amp;V5),"")</f>
        <v/>
      </c>
      <c r="Q5" s="1102" t="str" cm="1">
        <f t="array" aca="1" ref="Q5" ca="1">IFERROR(INDIRECT("L"&amp;V5),"")</f>
        <v/>
      </c>
      <c r="R5" s="1102" t="str" cm="1">
        <f t="array" aca="1" ref="R5" ca="1">IFERROR(INDIRECT("K"&amp;W5),"")</f>
        <v/>
      </c>
      <c r="S5" s="1102" t="str" cm="1">
        <f t="array" aca="1" ref="S5" ca="1">IFERROR(INDIRECT("L"&amp;W5),"")</f>
        <v/>
      </c>
      <c r="T5" s="1103">
        <f>K5</f>
        <v>4.2200000000000001E-4</v>
      </c>
      <c r="U5" s="1103">
        <f>L5</f>
        <v>4.2200000000000001E-4</v>
      </c>
      <c r="V5" s="1102" t="str">
        <f t="shared" ref="V5:V68" si="0">_xlfn.IFNA(MATCH(X5&amp;"*残差*",$I:$I,0),"")</f>
        <v/>
      </c>
      <c r="W5" s="1102" t="str">
        <f t="shared" ref="W5:W68" si="1">_xlfn.IFNA(MATCH(X5&amp;"*事業者全体*",$I:$I,0),"")</f>
        <v/>
      </c>
      <c r="X5" s="1102" t="str">
        <f>LEFT(I5,5)</f>
        <v>A0002</v>
      </c>
      <c r="Y5" s="547"/>
      <c r="Z5" s="548" t="s">
        <v>1989</v>
      </c>
      <c r="AA5" s="548"/>
      <c r="AB5" s="547"/>
      <c r="AC5" s="547"/>
      <c r="AD5" s="547"/>
      <c r="AE5" s="547"/>
      <c r="AF5" s="547"/>
      <c r="AG5" s="239"/>
    </row>
    <row r="6" spans="8:33" ht="14.85" customHeight="1">
      <c r="H6" s="239"/>
      <c r="I6" s="1110" t="s">
        <v>1996</v>
      </c>
      <c r="J6" s="1106" t="s">
        <v>1997</v>
      </c>
      <c r="K6" s="246">
        <v>0</v>
      </c>
      <c r="L6" s="246">
        <v>0</v>
      </c>
      <c r="M6" s="241"/>
      <c r="N6" s="1102">
        <f t="shared" ref="N6:N69" ca="1" si="2">IF(P6="",IF(R6="",T6,R6),P6)</f>
        <v>0</v>
      </c>
      <c r="O6" s="1102">
        <f t="shared" ref="O6:O69" ca="1" si="3">IF(Q6="",IF(S6="",U6,S6),Q6)</f>
        <v>0</v>
      </c>
      <c r="P6" s="1102" t="str" cm="1">
        <f t="array" aca="1" ref="P6" ca="1">IFERROR(INDIRECT("K"&amp;V6),"")</f>
        <v/>
      </c>
      <c r="Q6" s="1102" t="str" cm="1">
        <f t="array" aca="1" ref="Q6" ca="1">IFERROR(INDIRECT("L"&amp;V6),"")</f>
        <v/>
      </c>
      <c r="R6" s="1102" t="str" cm="1">
        <f t="array" aca="1" ref="R6" ca="1">IFERROR(INDIRECT("K"&amp;W6),"")</f>
        <v/>
      </c>
      <c r="S6" s="1102" t="str" cm="1">
        <f t="array" aca="1" ref="S6" ca="1">IFERROR(INDIRECT("L"&amp;W6),"")</f>
        <v/>
      </c>
      <c r="T6" s="1103">
        <f t="shared" ref="T6:T69" si="4">K6</f>
        <v>0</v>
      </c>
      <c r="U6" s="1103">
        <f t="shared" ref="U6:U69" si="5">L6</f>
        <v>0</v>
      </c>
      <c r="V6" s="1102" t="str">
        <f t="shared" si="0"/>
        <v/>
      </c>
      <c r="W6" s="1102" t="str">
        <f t="shared" si="1"/>
        <v/>
      </c>
      <c r="X6" s="1102" t="str">
        <f t="shared" ref="X6:X69" si="6">LEFT(I6,5)</f>
        <v>A0003</v>
      </c>
      <c r="Y6" s="547"/>
      <c r="Z6" s="548"/>
      <c r="AA6" s="548"/>
      <c r="AB6" s="547"/>
      <c r="AC6" s="547"/>
      <c r="AD6" s="547"/>
      <c r="AE6" s="547"/>
      <c r="AF6" s="547"/>
      <c r="AG6" s="239"/>
    </row>
    <row r="7" spans="8:33" ht="15.75" customHeight="1">
      <c r="H7" s="239"/>
      <c r="I7" s="1110" t="s">
        <v>4843</v>
      </c>
      <c r="J7" s="1106" t="s">
        <v>1998</v>
      </c>
      <c r="K7" s="246">
        <v>0</v>
      </c>
      <c r="L7" s="246">
        <v>0</v>
      </c>
      <c r="M7" s="241"/>
      <c r="N7" s="1102">
        <f t="shared" ca="1" si="2"/>
        <v>0</v>
      </c>
      <c r="O7" s="1102">
        <f t="shared" ca="1" si="3"/>
        <v>0</v>
      </c>
      <c r="P7" s="1102" t="str" cm="1">
        <f t="array" aca="1" ref="P7" ca="1">IFERROR(INDIRECT("K"&amp;V7),"")</f>
        <v/>
      </c>
      <c r="Q7" s="1102" t="str" cm="1">
        <f t="array" aca="1" ref="Q7" ca="1">IFERROR(INDIRECT("L"&amp;V7),"")</f>
        <v/>
      </c>
      <c r="R7" s="1102" cm="1">
        <f t="array" aca="1" ref="R7" ca="1">IFERROR(INDIRECT("K"&amp;W7),"")</f>
        <v>0</v>
      </c>
      <c r="S7" s="1102" cm="1">
        <f t="array" aca="1" ref="S7" ca="1">IFERROR(INDIRECT("L"&amp;W7),"")</f>
        <v>0</v>
      </c>
      <c r="T7" s="1103">
        <f t="shared" si="4"/>
        <v>0</v>
      </c>
      <c r="U7" s="1103">
        <f t="shared" si="5"/>
        <v>0</v>
      </c>
      <c r="V7" s="1102" t="str">
        <f t="shared" si="0"/>
        <v/>
      </c>
      <c r="W7" s="1102">
        <f t="shared" si="1"/>
        <v>8</v>
      </c>
      <c r="X7" s="1102" t="str">
        <f t="shared" si="6"/>
        <v>A0004</v>
      </c>
      <c r="Y7" s="547"/>
      <c r="Z7" s="547" t="s">
        <v>1990</v>
      </c>
      <c r="AA7" s="547"/>
      <c r="AB7" s="547"/>
      <c r="AC7" s="547"/>
      <c r="AD7" s="547"/>
      <c r="AE7" s="547"/>
      <c r="AF7" s="547"/>
      <c r="AG7" s="239"/>
    </row>
    <row r="8" spans="8:33" ht="15.75" customHeight="1">
      <c r="H8" s="239"/>
      <c r="I8" s="1110" t="s">
        <v>4844</v>
      </c>
      <c r="J8" s="1106" t="s">
        <v>1998</v>
      </c>
      <c r="K8" s="246">
        <v>0</v>
      </c>
      <c r="L8" s="246">
        <v>0</v>
      </c>
      <c r="M8" s="241"/>
      <c r="N8" s="1102">
        <f t="shared" ca="1" si="2"/>
        <v>0</v>
      </c>
      <c r="O8" s="1102">
        <f t="shared" ca="1" si="3"/>
        <v>0</v>
      </c>
      <c r="P8" s="1102" t="str" cm="1">
        <f t="array" aca="1" ref="P8" ca="1">IFERROR(INDIRECT("K"&amp;V8),"")</f>
        <v/>
      </c>
      <c r="Q8" s="1102" t="str" cm="1">
        <f t="array" aca="1" ref="Q8" ca="1">IFERROR(INDIRECT("L"&amp;V8),"")</f>
        <v/>
      </c>
      <c r="R8" s="1102" cm="1">
        <f t="array" aca="1" ref="R8" ca="1">IFERROR(INDIRECT("K"&amp;W8),"")</f>
        <v>0</v>
      </c>
      <c r="S8" s="1102" cm="1">
        <f t="array" aca="1" ref="S8" ca="1">IFERROR(INDIRECT("L"&amp;W8),"")</f>
        <v>0</v>
      </c>
      <c r="T8" s="1103">
        <f t="shared" si="4"/>
        <v>0</v>
      </c>
      <c r="U8" s="1103">
        <f t="shared" si="5"/>
        <v>0</v>
      </c>
      <c r="V8" s="1102" t="str">
        <f t="shared" si="0"/>
        <v/>
      </c>
      <c r="W8" s="1102">
        <f t="shared" si="1"/>
        <v>8</v>
      </c>
      <c r="X8" s="1102" t="str">
        <f t="shared" si="6"/>
        <v>A0004</v>
      </c>
      <c r="Y8" s="547"/>
      <c r="Z8" s="547" t="s">
        <v>1991</v>
      </c>
      <c r="AA8" s="547"/>
      <c r="AB8" s="547"/>
      <c r="AC8" s="547"/>
      <c r="AD8" s="547"/>
      <c r="AE8" s="547"/>
      <c r="AF8" s="547"/>
      <c r="AG8" s="239"/>
    </row>
    <row r="9" spans="8:33" ht="15.75" customHeight="1">
      <c r="H9" s="239"/>
      <c r="I9" s="1110" t="s">
        <v>4845</v>
      </c>
      <c r="J9" s="1106" t="s">
        <v>1999</v>
      </c>
      <c r="K9" s="246">
        <v>0</v>
      </c>
      <c r="L9" s="246">
        <v>0</v>
      </c>
      <c r="M9" s="241"/>
      <c r="N9" s="1102">
        <f t="shared" ca="1" si="2"/>
        <v>3.7399999999999998E-4</v>
      </c>
      <c r="O9" s="1102">
        <f t="shared" ca="1" si="3"/>
        <v>3.7399999999999998E-4</v>
      </c>
      <c r="P9" s="1102" cm="1">
        <f t="array" aca="1" ref="P9" ca="1">IFERROR(INDIRECT("K"&amp;V9),"")</f>
        <v>3.7399999999999998E-4</v>
      </c>
      <c r="Q9" s="1102" cm="1">
        <f t="array" aca="1" ref="Q9" ca="1">IFERROR(INDIRECT("L"&amp;V9),"")</f>
        <v>3.7399999999999998E-4</v>
      </c>
      <c r="R9" s="1102" cm="1">
        <f t="array" aca="1" ref="R9" ca="1">IFERROR(INDIRECT("K"&amp;W9),"")</f>
        <v>3.0800000000000001E-4</v>
      </c>
      <c r="S9" s="1102" cm="1">
        <f t="array" aca="1" ref="S9" ca="1">IFERROR(INDIRECT("L"&amp;W9),"")</f>
        <v>3.0800000000000001E-4</v>
      </c>
      <c r="T9" s="1103">
        <f t="shared" si="4"/>
        <v>0</v>
      </c>
      <c r="U9" s="1103">
        <f t="shared" si="5"/>
        <v>0</v>
      </c>
      <c r="V9" s="1102">
        <f t="shared" si="0"/>
        <v>10</v>
      </c>
      <c r="W9" s="1102">
        <f t="shared" si="1"/>
        <v>11</v>
      </c>
      <c r="X9" s="1102" t="str">
        <f t="shared" si="6"/>
        <v>A0006</v>
      </c>
      <c r="Y9" s="547"/>
      <c r="Z9" s="547"/>
      <c r="AA9" s="547"/>
      <c r="AB9" s="547"/>
      <c r="AC9" s="547"/>
      <c r="AD9" s="547"/>
      <c r="AE9" s="547"/>
      <c r="AF9" s="547"/>
      <c r="AG9" s="239"/>
    </row>
    <row r="10" spans="8:33" ht="15.75" customHeight="1">
      <c r="H10" s="239"/>
      <c r="I10" s="1110" t="s">
        <v>4846</v>
      </c>
      <c r="J10" s="1106" t="s">
        <v>1999</v>
      </c>
      <c r="K10" s="246">
        <v>3.7399999999999998E-4</v>
      </c>
      <c r="L10" s="246">
        <v>3.7399999999999998E-4</v>
      </c>
      <c r="M10" s="241"/>
      <c r="N10" s="1102">
        <f t="shared" ca="1" si="2"/>
        <v>3.7399999999999998E-4</v>
      </c>
      <c r="O10" s="1102">
        <f t="shared" ca="1" si="3"/>
        <v>3.7399999999999998E-4</v>
      </c>
      <c r="P10" s="1102" cm="1">
        <f t="array" aca="1" ref="P10" ca="1">IFERROR(INDIRECT("K"&amp;V10),"")</f>
        <v>3.7399999999999998E-4</v>
      </c>
      <c r="Q10" s="1102" cm="1">
        <f t="array" aca="1" ref="Q10" ca="1">IFERROR(INDIRECT("L"&amp;V10),"")</f>
        <v>3.7399999999999998E-4</v>
      </c>
      <c r="R10" s="1102" cm="1">
        <f t="array" aca="1" ref="R10" ca="1">IFERROR(INDIRECT("K"&amp;W10),"")</f>
        <v>3.0800000000000001E-4</v>
      </c>
      <c r="S10" s="1102" cm="1">
        <f t="array" aca="1" ref="S10" ca="1">IFERROR(INDIRECT("L"&amp;W10),"")</f>
        <v>3.0800000000000001E-4</v>
      </c>
      <c r="T10" s="1103">
        <f t="shared" si="4"/>
        <v>3.7399999999999998E-4</v>
      </c>
      <c r="U10" s="1103">
        <f t="shared" si="5"/>
        <v>3.7399999999999998E-4</v>
      </c>
      <c r="V10" s="1102">
        <f t="shared" si="0"/>
        <v>10</v>
      </c>
      <c r="W10" s="1102">
        <f t="shared" si="1"/>
        <v>11</v>
      </c>
      <c r="X10" s="1102" t="str">
        <f t="shared" si="6"/>
        <v>A0006</v>
      </c>
      <c r="Y10" s="547" t="s">
        <v>1992</v>
      </c>
      <c r="Z10" s="547"/>
      <c r="AA10" s="547"/>
      <c r="AB10" s="547"/>
      <c r="AC10" s="547"/>
      <c r="AD10" s="547" t="s">
        <v>1993</v>
      </c>
      <c r="AE10" s="547"/>
      <c r="AF10" s="547"/>
      <c r="AG10" s="239"/>
    </row>
    <row r="11" spans="8:33" ht="17.25" customHeight="1">
      <c r="H11" s="239"/>
      <c r="I11" s="1110" t="s">
        <v>4847</v>
      </c>
      <c r="J11" s="1106" t="s">
        <v>1999</v>
      </c>
      <c r="K11" s="246">
        <v>3.0800000000000001E-4</v>
      </c>
      <c r="L11" s="246">
        <v>3.0800000000000001E-4</v>
      </c>
      <c r="M11" s="241"/>
      <c r="N11" s="1102">
        <f t="shared" ca="1" si="2"/>
        <v>3.7399999999999998E-4</v>
      </c>
      <c r="O11" s="1102">
        <f t="shared" ca="1" si="3"/>
        <v>3.7399999999999998E-4</v>
      </c>
      <c r="P11" s="1102" cm="1">
        <f t="array" aca="1" ref="P11" ca="1">IFERROR(INDIRECT("K"&amp;V11),"")</f>
        <v>3.7399999999999998E-4</v>
      </c>
      <c r="Q11" s="1102" cm="1">
        <f t="array" aca="1" ref="Q11" ca="1">IFERROR(INDIRECT("L"&amp;V11),"")</f>
        <v>3.7399999999999998E-4</v>
      </c>
      <c r="R11" s="1102" cm="1">
        <f t="array" aca="1" ref="R11" ca="1">IFERROR(INDIRECT("K"&amp;W11),"")</f>
        <v>3.0800000000000001E-4</v>
      </c>
      <c r="S11" s="1102" cm="1">
        <f t="array" aca="1" ref="S11" ca="1">IFERROR(INDIRECT("L"&amp;W11),"")</f>
        <v>3.0800000000000001E-4</v>
      </c>
      <c r="T11" s="1103">
        <f>K11</f>
        <v>3.0800000000000001E-4</v>
      </c>
      <c r="U11" s="1103">
        <f t="shared" si="5"/>
        <v>3.0800000000000001E-4</v>
      </c>
      <c r="V11" s="1102">
        <f t="shared" si="0"/>
        <v>10</v>
      </c>
      <c r="W11" s="1102">
        <f t="shared" si="1"/>
        <v>11</v>
      </c>
      <c r="X11" s="1102" t="str">
        <f t="shared" si="6"/>
        <v>A0006</v>
      </c>
      <c r="Y11" s="547"/>
      <c r="Z11" s="547"/>
      <c r="AA11" s="547"/>
      <c r="AB11" s="547"/>
      <c r="AC11" s="547"/>
      <c r="AD11" s="547"/>
      <c r="AE11" s="547"/>
      <c r="AF11" s="547"/>
      <c r="AG11" s="239"/>
    </row>
    <row r="12" spans="8:33">
      <c r="H12" s="239"/>
      <c r="I12" s="1110" t="s">
        <v>2000</v>
      </c>
      <c r="J12" s="1106" t="s">
        <v>3944</v>
      </c>
      <c r="K12" s="246">
        <v>4.1100000000000002E-4</v>
      </c>
      <c r="L12" s="246">
        <v>4.1100000000000002E-4</v>
      </c>
      <c r="M12" s="241"/>
      <c r="N12" s="1102">
        <f t="shared" ca="1" si="2"/>
        <v>4.1100000000000002E-4</v>
      </c>
      <c r="O12" s="1102">
        <f t="shared" ca="1" si="3"/>
        <v>4.1100000000000002E-4</v>
      </c>
      <c r="P12" s="1102" t="str" cm="1">
        <f t="array" aca="1" ref="P12" ca="1">IFERROR(INDIRECT("K"&amp;V12),"")</f>
        <v/>
      </c>
      <c r="Q12" s="1102" t="str" cm="1">
        <f t="array" aca="1" ref="Q12" ca="1">IFERROR(INDIRECT("L"&amp;V12),"")</f>
        <v/>
      </c>
      <c r="R12" s="1102" t="str" cm="1">
        <f t="array" aca="1" ref="R12" ca="1">IFERROR(INDIRECT("K"&amp;W12),"")</f>
        <v/>
      </c>
      <c r="S12" s="1102" t="str" cm="1">
        <f t="array" aca="1" ref="S12" ca="1">IFERROR(INDIRECT("L"&amp;W12),"")</f>
        <v/>
      </c>
      <c r="T12" s="1103">
        <f t="shared" si="4"/>
        <v>4.1100000000000002E-4</v>
      </c>
      <c r="U12" s="1103">
        <f t="shared" si="5"/>
        <v>4.1100000000000002E-4</v>
      </c>
      <c r="V12" s="1102" t="str">
        <f t="shared" si="0"/>
        <v/>
      </c>
      <c r="W12" s="1102" t="str">
        <f t="shared" si="1"/>
        <v/>
      </c>
      <c r="X12" s="1102" t="str">
        <f t="shared" si="6"/>
        <v>A0007</v>
      </c>
      <c r="Y12" s="547"/>
      <c r="Z12" s="547"/>
      <c r="AA12" s="547"/>
      <c r="AB12" s="547"/>
      <c r="AC12" s="547"/>
      <c r="AD12" s="547"/>
      <c r="AE12" s="547"/>
      <c r="AF12" s="547"/>
      <c r="AG12" s="239"/>
    </row>
    <row r="13" spans="8:33" ht="15.75" customHeight="1">
      <c r="H13" s="239"/>
      <c r="I13" s="1110" t="s">
        <v>4848</v>
      </c>
      <c r="J13" s="1106" t="s">
        <v>2001</v>
      </c>
      <c r="K13" s="246">
        <v>0</v>
      </c>
      <c r="L13" s="246">
        <v>0</v>
      </c>
      <c r="M13" s="241"/>
      <c r="N13" s="1102">
        <f t="shared" ca="1" si="2"/>
        <v>3.39E-4</v>
      </c>
      <c r="O13" s="1102">
        <f t="shared" ca="1" si="3"/>
        <v>3.39E-4</v>
      </c>
      <c r="P13" s="1102" cm="1">
        <f t="array" aca="1" ref="P13" ca="1">IFERROR(INDIRECT("K"&amp;V13),"")</f>
        <v>3.39E-4</v>
      </c>
      <c r="Q13" s="1102" cm="1">
        <f t="array" aca="1" ref="Q13" ca="1">IFERROR(INDIRECT("L"&amp;V13),"")</f>
        <v>3.39E-4</v>
      </c>
      <c r="R13" s="1102" cm="1">
        <f t="array" aca="1" ref="R13" ca="1">IFERROR(INDIRECT("K"&amp;W13),"")</f>
        <v>2.9999999999999997E-4</v>
      </c>
      <c r="S13" s="1102" cm="1">
        <f t="array" aca="1" ref="S13" ca="1">IFERROR(INDIRECT("L"&amp;W13),"")</f>
        <v>2.9999999999999997E-4</v>
      </c>
      <c r="T13" s="1103">
        <f t="shared" si="4"/>
        <v>0</v>
      </c>
      <c r="U13" s="1103">
        <f t="shared" si="5"/>
        <v>0</v>
      </c>
      <c r="V13" s="1102">
        <f t="shared" si="0"/>
        <v>14</v>
      </c>
      <c r="W13" s="1102">
        <f t="shared" si="1"/>
        <v>15</v>
      </c>
      <c r="X13" s="1102" t="str">
        <f t="shared" si="6"/>
        <v>A0008</v>
      </c>
      <c r="Y13" s="547"/>
      <c r="Z13" s="547"/>
      <c r="AA13" s="547"/>
      <c r="AB13" s="547"/>
      <c r="AC13" s="547"/>
      <c r="AD13" s="547"/>
      <c r="AE13" s="547"/>
      <c r="AF13" s="547"/>
      <c r="AG13" s="239"/>
    </row>
    <row r="14" spans="8:33" ht="15.75" customHeight="1">
      <c r="H14" s="239"/>
      <c r="I14" s="1110" t="s">
        <v>4849</v>
      </c>
      <c r="J14" s="1106" t="s">
        <v>2001</v>
      </c>
      <c r="K14" s="246">
        <v>3.39E-4</v>
      </c>
      <c r="L14" s="246">
        <v>3.39E-4</v>
      </c>
      <c r="M14" s="241"/>
      <c r="N14" s="1102">
        <f t="shared" ca="1" si="2"/>
        <v>3.39E-4</v>
      </c>
      <c r="O14" s="1102">
        <f t="shared" ca="1" si="3"/>
        <v>3.39E-4</v>
      </c>
      <c r="P14" s="1102" cm="1">
        <f t="array" aca="1" ref="P14" ca="1">IFERROR(INDIRECT("K"&amp;V14),"")</f>
        <v>3.39E-4</v>
      </c>
      <c r="Q14" s="1102" cm="1">
        <f t="array" aca="1" ref="Q14" ca="1">IFERROR(INDIRECT("L"&amp;V14),"")</f>
        <v>3.39E-4</v>
      </c>
      <c r="R14" s="1102" cm="1">
        <f t="array" aca="1" ref="R14" ca="1">IFERROR(INDIRECT("K"&amp;W14),"")</f>
        <v>2.9999999999999997E-4</v>
      </c>
      <c r="S14" s="1102" cm="1">
        <f t="array" aca="1" ref="S14" ca="1">IFERROR(INDIRECT("L"&amp;W14),"")</f>
        <v>2.9999999999999997E-4</v>
      </c>
      <c r="T14" s="1103">
        <f t="shared" si="4"/>
        <v>3.39E-4</v>
      </c>
      <c r="U14" s="1103">
        <f t="shared" si="5"/>
        <v>3.39E-4</v>
      </c>
      <c r="V14" s="1102">
        <f t="shared" si="0"/>
        <v>14</v>
      </c>
      <c r="W14" s="1102">
        <f t="shared" si="1"/>
        <v>15</v>
      </c>
      <c r="X14" s="1102" t="str">
        <f t="shared" si="6"/>
        <v>A0008</v>
      </c>
      <c r="Y14" s="547"/>
      <c r="Z14" s="547"/>
      <c r="AA14" s="547"/>
      <c r="AB14" s="547"/>
      <c r="AC14" s="547"/>
      <c r="AD14" s="547"/>
      <c r="AE14" s="547"/>
      <c r="AF14" s="547"/>
      <c r="AG14" s="239"/>
    </row>
    <row r="15" spans="8:33" ht="15.75" customHeight="1">
      <c r="H15" s="239"/>
      <c r="I15" s="1110" t="s">
        <v>4850</v>
      </c>
      <c r="J15" s="1106" t="s">
        <v>2001</v>
      </c>
      <c r="K15" s="246">
        <v>2.9999999999999997E-4</v>
      </c>
      <c r="L15" s="246">
        <v>2.9999999999999997E-4</v>
      </c>
      <c r="M15" s="241"/>
      <c r="N15" s="1102">
        <f t="shared" ca="1" si="2"/>
        <v>3.39E-4</v>
      </c>
      <c r="O15" s="1102">
        <f t="shared" ca="1" si="3"/>
        <v>3.39E-4</v>
      </c>
      <c r="P15" s="1102" cm="1">
        <f t="array" aca="1" ref="P15" ca="1">IFERROR(INDIRECT("K"&amp;V15),"")</f>
        <v>3.39E-4</v>
      </c>
      <c r="Q15" s="1102" cm="1">
        <f t="array" aca="1" ref="Q15" ca="1">IFERROR(INDIRECT("L"&amp;V15),"")</f>
        <v>3.39E-4</v>
      </c>
      <c r="R15" s="1102" cm="1">
        <f t="array" aca="1" ref="R15" ca="1">IFERROR(INDIRECT("K"&amp;W15),"")</f>
        <v>2.9999999999999997E-4</v>
      </c>
      <c r="S15" s="1102" cm="1">
        <f t="array" aca="1" ref="S15" ca="1">IFERROR(INDIRECT("L"&amp;W15),"")</f>
        <v>2.9999999999999997E-4</v>
      </c>
      <c r="T15" s="1103">
        <f t="shared" si="4"/>
        <v>2.9999999999999997E-4</v>
      </c>
      <c r="U15" s="1103">
        <f t="shared" si="5"/>
        <v>2.9999999999999997E-4</v>
      </c>
      <c r="V15" s="1102">
        <f t="shared" si="0"/>
        <v>14</v>
      </c>
      <c r="W15" s="1102">
        <f t="shared" si="1"/>
        <v>15</v>
      </c>
      <c r="X15" s="1102" t="str">
        <f t="shared" si="6"/>
        <v>A0008</v>
      </c>
      <c r="Y15" s="547"/>
      <c r="Z15" s="547"/>
      <c r="AA15" s="547"/>
      <c r="AB15" s="547"/>
      <c r="AC15" s="547"/>
      <c r="AD15" s="547"/>
      <c r="AE15" s="547"/>
      <c r="AF15" s="547"/>
      <c r="AG15" s="239"/>
    </row>
    <row r="16" spans="8:33" ht="15.75" customHeight="1">
      <c r="H16" s="239"/>
      <c r="I16" s="1110" t="s">
        <v>4851</v>
      </c>
      <c r="J16" s="1106" t="s">
        <v>2002</v>
      </c>
      <c r="K16" s="246">
        <v>0</v>
      </c>
      <c r="L16" s="246">
        <v>0</v>
      </c>
      <c r="M16" s="241"/>
      <c r="N16" s="1102">
        <f t="shared" ca="1" si="2"/>
        <v>5.4699999999999996E-4</v>
      </c>
      <c r="O16" s="1102">
        <f t="shared" ca="1" si="3"/>
        <v>5.4699999999999996E-4</v>
      </c>
      <c r="P16" s="1102" cm="1">
        <f t="array" aca="1" ref="P16" ca="1">IFERROR(INDIRECT("K"&amp;V16),"")</f>
        <v>5.4699999999999996E-4</v>
      </c>
      <c r="Q16" s="1102" cm="1">
        <f t="array" aca="1" ref="Q16" ca="1">IFERROR(INDIRECT("L"&amp;V16),"")</f>
        <v>5.4699999999999996E-4</v>
      </c>
      <c r="R16" s="1102" cm="1">
        <f t="array" aca="1" ref="R16" ca="1">IFERROR(INDIRECT("K"&amp;W16),"")</f>
        <v>4.1399999999999998E-4</v>
      </c>
      <c r="S16" s="1102" cm="1">
        <f t="array" aca="1" ref="S16" ca="1">IFERROR(INDIRECT("L"&amp;W16),"")</f>
        <v>4.1399999999999998E-4</v>
      </c>
      <c r="T16" s="1103">
        <f t="shared" si="4"/>
        <v>0</v>
      </c>
      <c r="U16" s="1103">
        <f t="shared" si="5"/>
        <v>0</v>
      </c>
      <c r="V16" s="1102">
        <f t="shared" si="0"/>
        <v>21</v>
      </c>
      <c r="W16" s="1102">
        <f t="shared" si="1"/>
        <v>22</v>
      </c>
      <c r="X16" s="1102" t="str">
        <f t="shared" si="6"/>
        <v>A0009</v>
      </c>
      <c r="Y16" s="547"/>
      <c r="Z16" s="547"/>
      <c r="AA16" s="547"/>
      <c r="AB16" s="547"/>
      <c r="AC16" s="547"/>
      <c r="AD16" s="547"/>
      <c r="AE16" s="547"/>
      <c r="AF16" s="547"/>
      <c r="AG16" s="239"/>
    </row>
    <row r="17" spans="8:33" ht="15.75" customHeight="1">
      <c r="H17" s="239"/>
      <c r="I17" s="1110" t="s">
        <v>4852</v>
      </c>
      <c r="J17" s="1106" t="s">
        <v>2002</v>
      </c>
      <c r="K17" s="246">
        <v>0</v>
      </c>
      <c r="L17" s="246">
        <v>0</v>
      </c>
      <c r="M17" s="241"/>
      <c r="N17" s="1102">
        <f t="shared" ca="1" si="2"/>
        <v>5.4699999999999996E-4</v>
      </c>
      <c r="O17" s="1102">
        <f t="shared" ca="1" si="3"/>
        <v>5.4699999999999996E-4</v>
      </c>
      <c r="P17" s="1102" cm="1">
        <f t="array" aca="1" ref="P17" ca="1">IFERROR(INDIRECT("K"&amp;V17),"")</f>
        <v>5.4699999999999996E-4</v>
      </c>
      <c r="Q17" s="1102" cm="1">
        <f t="array" aca="1" ref="Q17" ca="1">IFERROR(INDIRECT("L"&amp;V17),"")</f>
        <v>5.4699999999999996E-4</v>
      </c>
      <c r="R17" s="1102" cm="1">
        <f t="array" aca="1" ref="R17" ca="1">IFERROR(INDIRECT("K"&amp;W17),"")</f>
        <v>4.1399999999999998E-4</v>
      </c>
      <c r="S17" s="1102" cm="1">
        <f t="array" aca="1" ref="S17" ca="1">IFERROR(INDIRECT("L"&amp;W17),"")</f>
        <v>4.1399999999999998E-4</v>
      </c>
      <c r="T17" s="1103">
        <f t="shared" si="4"/>
        <v>0</v>
      </c>
      <c r="U17" s="1103">
        <f t="shared" si="5"/>
        <v>0</v>
      </c>
      <c r="V17" s="1102">
        <f t="shared" si="0"/>
        <v>21</v>
      </c>
      <c r="W17" s="1102">
        <f t="shared" si="1"/>
        <v>22</v>
      </c>
      <c r="X17" s="1102" t="str">
        <f t="shared" si="6"/>
        <v>A0009</v>
      </c>
      <c r="Y17" s="547"/>
      <c r="Z17" s="547"/>
      <c r="AA17" s="547"/>
      <c r="AB17" s="547"/>
      <c r="AC17" s="547"/>
      <c r="AD17" s="547"/>
      <c r="AE17" s="547"/>
      <c r="AF17" s="547"/>
      <c r="AG17" s="239"/>
    </row>
    <row r="18" spans="8:33" ht="17.25" customHeight="1">
      <c r="H18" s="239"/>
      <c r="I18" s="1110" t="s">
        <v>4853</v>
      </c>
      <c r="J18" s="1106" t="s">
        <v>2002</v>
      </c>
      <c r="K18" s="246">
        <v>2.9999999999999997E-4</v>
      </c>
      <c r="L18" s="246">
        <v>2.9999999999999997E-4</v>
      </c>
      <c r="M18" s="241"/>
      <c r="N18" s="1102">
        <f t="shared" ca="1" si="2"/>
        <v>5.4699999999999996E-4</v>
      </c>
      <c r="O18" s="1102">
        <f t="shared" ca="1" si="3"/>
        <v>5.4699999999999996E-4</v>
      </c>
      <c r="P18" s="1102" cm="1">
        <f t="array" aca="1" ref="P18" ca="1">IFERROR(INDIRECT("K"&amp;V18),"")</f>
        <v>5.4699999999999996E-4</v>
      </c>
      <c r="Q18" s="1102" cm="1">
        <f t="array" aca="1" ref="Q18" ca="1">IFERROR(INDIRECT("L"&amp;V18),"")</f>
        <v>5.4699999999999996E-4</v>
      </c>
      <c r="R18" s="1102" cm="1">
        <f t="array" aca="1" ref="R18" ca="1">IFERROR(INDIRECT("K"&amp;W18),"")</f>
        <v>4.1399999999999998E-4</v>
      </c>
      <c r="S18" s="1102" cm="1">
        <f t="array" aca="1" ref="S18" ca="1">IFERROR(INDIRECT("L"&amp;W18),"")</f>
        <v>4.1399999999999998E-4</v>
      </c>
      <c r="T18" s="1103">
        <f t="shared" si="4"/>
        <v>2.9999999999999997E-4</v>
      </c>
      <c r="U18" s="1103">
        <f t="shared" si="5"/>
        <v>2.9999999999999997E-4</v>
      </c>
      <c r="V18" s="1102">
        <f t="shared" si="0"/>
        <v>21</v>
      </c>
      <c r="W18" s="1102">
        <f t="shared" si="1"/>
        <v>22</v>
      </c>
      <c r="X18" s="1102" t="str">
        <f t="shared" si="6"/>
        <v>A0009</v>
      </c>
      <c r="Y18" s="547"/>
      <c r="Z18" s="547"/>
      <c r="AA18" s="547"/>
      <c r="AB18" s="547"/>
      <c r="AC18" s="547"/>
      <c r="AD18" s="547"/>
      <c r="AE18" s="547"/>
      <c r="AF18" s="547"/>
      <c r="AG18" s="239"/>
    </row>
    <row r="19" spans="8:33">
      <c r="H19" s="239"/>
      <c r="I19" s="1110" t="s">
        <v>4854</v>
      </c>
      <c r="J19" s="1106" t="s">
        <v>2002</v>
      </c>
      <c r="K19" s="246">
        <v>3.4900000000000003E-4</v>
      </c>
      <c r="L19" s="246">
        <v>3.4900000000000003E-4</v>
      </c>
      <c r="M19" s="241"/>
      <c r="N19" s="1102">
        <f t="shared" ca="1" si="2"/>
        <v>5.4699999999999996E-4</v>
      </c>
      <c r="O19" s="1102">
        <f t="shared" ca="1" si="3"/>
        <v>5.4699999999999996E-4</v>
      </c>
      <c r="P19" s="1102" cm="1">
        <f t="array" aca="1" ref="P19" ca="1">IFERROR(INDIRECT("K"&amp;V19),"")</f>
        <v>5.4699999999999996E-4</v>
      </c>
      <c r="Q19" s="1102" cm="1">
        <f t="array" aca="1" ref="Q19" ca="1">IFERROR(INDIRECT("L"&amp;V19),"")</f>
        <v>5.4699999999999996E-4</v>
      </c>
      <c r="R19" s="1102" cm="1">
        <f t="array" aca="1" ref="R19" ca="1">IFERROR(INDIRECT("K"&amp;W19),"")</f>
        <v>4.1399999999999998E-4</v>
      </c>
      <c r="S19" s="1102" cm="1">
        <f t="array" aca="1" ref="S19" ca="1">IFERROR(INDIRECT("L"&amp;W19),"")</f>
        <v>4.1399999999999998E-4</v>
      </c>
      <c r="T19" s="1103">
        <f t="shared" si="4"/>
        <v>3.4900000000000003E-4</v>
      </c>
      <c r="U19" s="1103">
        <f t="shared" si="5"/>
        <v>3.4900000000000003E-4</v>
      </c>
      <c r="V19" s="1102">
        <f t="shared" si="0"/>
        <v>21</v>
      </c>
      <c r="W19" s="1102">
        <f t="shared" si="1"/>
        <v>22</v>
      </c>
      <c r="X19" s="1102" t="str">
        <f t="shared" si="6"/>
        <v>A0009</v>
      </c>
      <c r="Y19" s="547"/>
      <c r="Z19" s="547"/>
      <c r="AA19" s="547"/>
      <c r="AB19" s="547"/>
      <c r="AC19" s="547"/>
      <c r="AD19" s="547"/>
      <c r="AE19" s="547"/>
      <c r="AF19" s="547"/>
      <c r="AG19" s="239"/>
    </row>
    <row r="20" spans="8:33" ht="15.75" customHeight="1">
      <c r="H20" s="239"/>
      <c r="I20" s="1110" t="s">
        <v>4855</v>
      </c>
      <c r="J20" s="1106" t="s">
        <v>2002</v>
      </c>
      <c r="K20" s="246">
        <v>4.0000000000000002E-4</v>
      </c>
      <c r="L20" s="246">
        <v>4.0000000000000002E-4</v>
      </c>
      <c r="M20" s="241"/>
      <c r="N20" s="1102">
        <f t="shared" ca="1" si="2"/>
        <v>5.4699999999999996E-4</v>
      </c>
      <c r="O20" s="1102">
        <f t="shared" ca="1" si="3"/>
        <v>5.4699999999999996E-4</v>
      </c>
      <c r="P20" s="1102" cm="1">
        <f t="array" aca="1" ref="P20" ca="1">IFERROR(INDIRECT("K"&amp;V20),"")</f>
        <v>5.4699999999999996E-4</v>
      </c>
      <c r="Q20" s="1102" cm="1">
        <f t="array" aca="1" ref="Q20" ca="1">IFERROR(INDIRECT("L"&amp;V20),"")</f>
        <v>5.4699999999999996E-4</v>
      </c>
      <c r="R20" s="1102" cm="1">
        <f t="array" aca="1" ref="R20" ca="1">IFERROR(INDIRECT("K"&amp;W20),"")</f>
        <v>4.1399999999999998E-4</v>
      </c>
      <c r="S20" s="1102" cm="1">
        <f t="array" aca="1" ref="S20" ca="1">IFERROR(INDIRECT("L"&amp;W20),"")</f>
        <v>4.1399999999999998E-4</v>
      </c>
      <c r="T20" s="1103">
        <f t="shared" si="4"/>
        <v>4.0000000000000002E-4</v>
      </c>
      <c r="U20" s="1103">
        <f t="shared" si="5"/>
        <v>4.0000000000000002E-4</v>
      </c>
      <c r="V20" s="1102">
        <f t="shared" si="0"/>
        <v>21</v>
      </c>
      <c r="W20" s="1102">
        <f t="shared" si="1"/>
        <v>22</v>
      </c>
      <c r="X20" s="1102" t="str">
        <f t="shared" si="6"/>
        <v>A0009</v>
      </c>
      <c r="Y20" s="547"/>
      <c r="Z20" s="547"/>
      <c r="AA20" s="547"/>
      <c r="AB20" s="547"/>
      <c r="AC20" s="547"/>
      <c r="AD20" s="547"/>
      <c r="AE20" s="547"/>
      <c r="AF20" s="547"/>
      <c r="AG20" s="239"/>
    </row>
    <row r="21" spans="8:33" ht="15.75" customHeight="1">
      <c r="H21" s="239"/>
      <c r="I21" s="1110" t="s">
        <v>4856</v>
      </c>
      <c r="J21" s="1106" t="s">
        <v>2002</v>
      </c>
      <c r="K21" s="246">
        <v>5.4699999999999996E-4</v>
      </c>
      <c r="L21" s="246">
        <v>5.4699999999999996E-4</v>
      </c>
      <c r="M21" s="241"/>
      <c r="N21" s="1102">
        <f t="shared" ca="1" si="2"/>
        <v>5.4699999999999996E-4</v>
      </c>
      <c r="O21" s="1102">
        <f t="shared" ca="1" si="3"/>
        <v>5.4699999999999996E-4</v>
      </c>
      <c r="P21" s="1102" cm="1">
        <f t="array" aca="1" ref="P21" ca="1">IFERROR(INDIRECT("K"&amp;V21),"")</f>
        <v>5.4699999999999996E-4</v>
      </c>
      <c r="Q21" s="1102" cm="1">
        <f t="array" aca="1" ref="Q21" ca="1">IFERROR(INDIRECT("L"&amp;V21),"")</f>
        <v>5.4699999999999996E-4</v>
      </c>
      <c r="R21" s="1102" cm="1">
        <f t="array" aca="1" ref="R21" ca="1">IFERROR(INDIRECT("K"&amp;W21),"")</f>
        <v>4.1399999999999998E-4</v>
      </c>
      <c r="S21" s="1102" cm="1">
        <f t="array" aca="1" ref="S21" ca="1">IFERROR(INDIRECT("L"&amp;W21),"")</f>
        <v>4.1399999999999998E-4</v>
      </c>
      <c r="T21" s="1103">
        <f t="shared" si="4"/>
        <v>5.4699999999999996E-4</v>
      </c>
      <c r="U21" s="1103">
        <f t="shared" si="5"/>
        <v>5.4699999999999996E-4</v>
      </c>
      <c r="V21" s="1102">
        <f t="shared" si="0"/>
        <v>21</v>
      </c>
      <c r="W21" s="1102">
        <f t="shared" si="1"/>
        <v>22</v>
      </c>
      <c r="X21" s="1102" t="str">
        <f t="shared" si="6"/>
        <v>A0009</v>
      </c>
      <c r="Y21" s="547"/>
      <c r="Z21" s="547"/>
      <c r="AA21" s="547"/>
      <c r="AB21" s="547"/>
      <c r="AC21" s="547"/>
      <c r="AD21" s="547"/>
      <c r="AE21" s="547"/>
      <c r="AF21" s="547"/>
      <c r="AG21" s="239"/>
    </row>
    <row r="22" spans="8:33" ht="15.75" customHeight="1">
      <c r="H22" s="239"/>
      <c r="I22" s="1110" t="s">
        <v>4857</v>
      </c>
      <c r="J22" s="1106" t="s">
        <v>2002</v>
      </c>
      <c r="K22" s="246">
        <v>4.1399999999999998E-4</v>
      </c>
      <c r="L22" s="246">
        <v>4.1399999999999998E-4</v>
      </c>
      <c r="M22" s="241"/>
      <c r="N22" s="1102">
        <f t="shared" ca="1" si="2"/>
        <v>5.4699999999999996E-4</v>
      </c>
      <c r="O22" s="1102">
        <f t="shared" ca="1" si="3"/>
        <v>5.4699999999999996E-4</v>
      </c>
      <c r="P22" s="1102" cm="1">
        <f t="array" aca="1" ref="P22" ca="1">IFERROR(INDIRECT("K"&amp;V22),"")</f>
        <v>5.4699999999999996E-4</v>
      </c>
      <c r="Q22" s="1102" cm="1">
        <f t="array" aca="1" ref="Q22" ca="1">IFERROR(INDIRECT("L"&amp;V22),"")</f>
        <v>5.4699999999999996E-4</v>
      </c>
      <c r="R22" s="1102" cm="1">
        <f t="array" aca="1" ref="R22" ca="1">IFERROR(INDIRECT("K"&amp;W22),"")</f>
        <v>4.1399999999999998E-4</v>
      </c>
      <c r="S22" s="1102" cm="1">
        <f t="array" aca="1" ref="S22" ca="1">IFERROR(INDIRECT("L"&amp;W22),"")</f>
        <v>4.1399999999999998E-4</v>
      </c>
      <c r="T22" s="1103">
        <f t="shared" si="4"/>
        <v>4.1399999999999998E-4</v>
      </c>
      <c r="U22" s="1103">
        <f t="shared" si="5"/>
        <v>4.1399999999999998E-4</v>
      </c>
      <c r="V22" s="1102">
        <f t="shared" si="0"/>
        <v>21</v>
      </c>
      <c r="W22" s="1102">
        <f t="shared" si="1"/>
        <v>22</v>
      </c>
      <c r="X22" s="1102" t="str">
        <f t="shared" si="6"/>
        <v>A0009</v>
      </c>
      <c r="Y22" s="547"/>
      <c r="Z22" s="547"/>
      <c r="AA22" s="547"/>
      <c r="AB22" s="547"/>
      <c r="AC22" s="547"/>
      <c r="AD22" s="547"/>
      <c r="AE22" s="547"/>
      <c r="AF22" s="547"/>
      <c r="AG22" s="239"/>
    </row>
    <row r="23" spans="8:33" ht="15.75" customHeight="1">
      <c r="H23" s="239"/>
      <c r="I23" s="1110" t="s">
        <v>4858</v>
      </c>
      <c r="J23" s="1106" t="s">
        <v>2003</v>
      </c>
      <c r="K23" s="246">
        <v>0</v>
      </c>
      <c r="L23" s="246">
        <v>0</v>
      </c>
      <c r="M23" s="241"/>
      <c r="N23" s="1102">
        <f t="shared" ca="1" si="2"/>
        <v>4.95E-4</v>
      </c>
      <c r="O23" s="1102">
        <f t="shared" ca="1" si="3"/>
        <v>4.95E-4</v>
      </c>
      <c r="P23" s="1102" cm="1">
        <f t="array" aca="1" ref="P23" ca="1">IFERROR(INDIRECT("K"&amp;V23),"")</f>
        <v>4.95E-4</v>
      </c>
      <c r="Q23" s="1102" cm="1">
        <f t="array" aca="1" ref="Q23" ca="1">IFERROR(INDIRECT("L"&amp;V23),"")</f>
        <v>4.95E-4</v>
      </c>
      <c r="R23" s="1102" cm="1">
        <f t="array" aca="1" ref="R23" ca="1">IFERROR(INDIRECT("K"&amp;W23),"")</f>
        <v>4.4499999999999997E-4</v>
      </c>
      <c r="S23" s="1102" cm="1">
        <f t="array" aca="1" ref="S23" ca="1">IFERROR(INDIRECT("L"&amp;W23),"")</f>
        <v>4.4499999999999997E-4</v>
      </c>
      <c r="T23" s="1103">
        <f t="shared" si="4"/>
        <v>0</v>
      </c>
      <c r="U23" s="1103">
        <f t="shared" si="5"/>
        <v>0</v>
      </c>
      <c r="V23" s="1102">
        <f t="shared" si="0"/>
        <v>26</v>
      </c>
      <c r="W23" s="1102">
        <f t="shared" si="1"/>
        <v>27</v>
      </c>
      <c r="X23" s="1102" t="str">
        <f t="shared" si="6"/>
        <v>A0011</v>
      </c>
      <c r="Y23" s="547"/>
      <c r="Z23" s="547"/>
      <c r="AA23" s="547"/>
      <c r="AB23" s="547"/>
      <c r="AC23" s="547"/>
      <c r="AD23" s="547"/>
      <c r="AE23" s="547"/>
      <c r="AF23" s="547"/>
      <c r="AG23" s="239"/>
    </row>
    <row r="24" spans="8:33" ht="15.75" customHeight="1">
      <c r="H24" s="239"/>
      <c r="I24" s="1110" t="s">
        <v>4859</v>
      </c>
      <c r="J24" s="1106" t="s">
        <v>2003</v>
      </c>
      <c r="K24" s="246">
        <v>0</v>
      </c>
      <c r="L24" s="246">
        <v>0</v>
      </c>
      <c r="M24" s="241"/>
      <c r="N24" s="1102">
        <f t="shared" ca="1" si="2"/>
        <v>4.95E-4</v>
      </c>
      <c r="O24" s="1102">
        <f t="shared" ca="1" si="3"/>
        <v>4.95E-4</v>
      </c>
      <c r="P24" s="1102" cm="1">
        <f t="array" aca="1" ref="P24" ca="1">IFERROR(INDIRECT("K"&amp;V24),"")</f>
        <v>4.95E-4</v>
      </c>
      <c r="Q24" s="1102" cm="1">
        <f t="array" aca="1" ref="Q24" ca="1">IFERROR(INDIRECT("L"&amp;V24),"")</f>
        <v>4.95E-4</v>
      </c>
      <c r="R24" s="1102" cm="1">
        <f t="array" aca="1" ref="R24" ca="1">IFERROR(INDIRECT("K"&amp;W24),"")</f>
        <v>4.4499999999999997E-4</v>
      </c>
      <c r="S24" s="1102" cm="1">
        <f t="array" aca="1" ref="S24" ca="1">IFERROR(INDIRECT("L"&amp;W24),"")</f>
        <v>4.4499999999999997E-4</v>
      </c>
      <c r="T24" s="1103">
        <f t="shared" si="4"/>
        <v>0</v>
      </c>
      <c r="U24" s="1103">
        <f t="shared" si="5"/>
        <v>0</v>
      </c>
      <c r="V24" s="1102">
        <f t="shared" si="0"/>
        <v>26</v>
      </c>
      <c r="W24" s="1102">
        <f t="shared" si="1"/>
        <v>27</v>
      </c>
      <c r="X24" s="1102" t="str">
        <f t="shared" si="6"/>
        <v>A0011</v>
      </c>
      <c r="Y24" s="547"/>
      <c r="Z24" s="547"/>
      <c r="AA24" s="547"/>
      <c r="AB24" s="547"/>
      <c r="AC24" s="547"/>
      <c r="AD24" s="547"/>
      <c r="AE24" s="547"/>
      <c r="AF24" s="547"/>
      <c r="AG24" s="239"/>
    </row>
    <row r="25" spans="8:33" ht="15.75" customHeight="1">
      <c r="H25" s="239"/>
      <c r="I25" s="1110" t="s">
        <v>4860</v>
      </c>
      <c r="J25" s="1106" t="s">
        <v>2003</v>
      </c>
      <c r="K25" s="246">
        <v>0</v>
      </c>
      <c r="L25" s="246">
        <v>0</v>
      </c>
      <c r="M25" s="241"/>
      <c r="N25" s="1102">
        <f t="shared" ca="1" si="2"/>
        <v>4.95E-4</v>
      </c>
      <c r="O25" s="1102">
        <f t="shared" ca="1" si="3"/>
        <v>4.95E-4</v>
      </c>
      <c r="P25" s="1102" cm="1">
        <f t="array" aca="1" ref="P25" ca="1">IFERROR(INDIRECT("K"&amp;V25),"")</f>
        <v>4.95E-4</v>
      </c>
      <c r="Q25" s="1102" cm="1">
        <f t="array" aca="1" ref="Q25" ca="1">IFERROR(INDIRECT("L"&amp;V25),"")</f>
        <v>4.95E-4</v>
      </c>
      <c r="R25" s="1102" cm="1">
        <f t="array" aca="1" ref="R25" ca="1">IFERROR(INDIRECT("K"&amp;W25),"")</f>
        <v>4.4499999999999997E-4</v>
      </c>
      <c r="S25" s="1102" cm="1">
        <f t="array" aca="1" ref="S25" ca="1">IFERROR(INDIRECT("L"&amp;W25),"")</f>
        <v>4.4499999999999997E-4</v>
      </c>
      <c r="T25" s="1103">
        <f t="shared" si="4"/>
        <v>0</v>
      </c>
      <c r="U25" s="1103">
        <f t="shared" si="5"/>
        <v>0</v>
      </c>
      <c r="V25" s="1102">
        <f t="shared" si="0"/>
        <v>26</v>
      </c>
      <c r="W25" s="1102">
        <f t="shared" si="1"/>
        <v>27</v>
      </c>
      <c r="X25" s="1102" t="str">
        <f t="shared" si="6"/>
        <v>A0011</v>
      </c>
      <c r="Y25" s="547"/>
      <c r="Z25" s="547"/>
      <c r="AA25" s="547"/>
      <c r="AB25" s="547"/>
      <c r="AC25" s="547"/>
      <c r="AD25" s="547"/>
      <c r="AE25" s="547"/>
      <c r="AF25" s="547"/>
      <c r="AG25" s="239"/>
    </row>
    <row r="26" spans="8:33" ht="15.75" customHeight="1">
      <c r="H26" s="239"/>
      <c r="I26" s="1110" t="s">
        <v>4861</v>
      </c>
      <c r="J26" s="1106" t="s">
        <v>2003</v>
      </c>
      <c r="K26" s="246">
        <v>4.95E-4</v>
      </c>
      <c r="L26" s="246">
        <v>4.95E-4</v>
      </c>
      <c r="M26" s="241"/>
      <c r="N26" s="1102">
        <f t="shared" ca="1" si="2"/>
        <v>4.95E-4</v>
      </c>
      <c r="O26" s="1102">
        <f t="shared" ca="1" si="3"/>
        <v>4.95E-4</v>
      </c>
      <c r="P26" s="1102" cm="1">
        <f t="array" aca="1" ref="P26" ca="1">IFERROR(INDIRECT("K"&amp;V26),"")</f>
        <v>4.95E-4</v>
      </c>
      <c r="Q26" s="1102" cm="1">
        <f t="array" aca="1" ref="Q26" ca="1">IFERROR(INDIRECT("L"&amp;V26),"")</f>
        <v>4.95E-4</v>
      </c>
      <c r="R26" s="1102" cm="1">
        <f t="array" aca="1" ref="R26" ca="1">IFERROR(INDIRECT("K"&amp;W26),"")</f>
        <v>4.4499999999999997E-4</v>
      </c>
      <c r="S26" s="1102" cm="1">
        <f t="array" aca="1" ref="S26" ca="1">IFERROR(INDIRECT("L"&amp;W26),"")</f>
        <v>4.4499999999999997E-4</v>
      </c>
      <c r="T26" s="1103">
        <f t="shared" si="4"/>
        <v>4.95E-4</v>
      </c>
      <c r="U26" s="1103">
        <f t="shared" si="5"/>
        <v>4.95E-4</v>
      </c>
      <c r="V26" s="1102">
        <f t="shared" si="0"/>
        <v>26</v>
      </c>
      <c r="W26" s="1102">
        <f t="shared" si="1"/>
        <v>27</v>
      </c>
      <c r="X26" s="1102" t="str">
        <f t="shared" si="6"/>
        <v>A0011</v>
      </c>
      <c r="Y26" s="547"/>
      <c r="Z26" s="547"/>
      <c r="AA26" s="547"/>
      <c r="AB26" s="547"/>
      <c r="AC26" s="547"/>
      <c r="AD26" s="547"/>
      <c r="AE26" s="547"/>
      <c r="AF26" s="547"/>
      <c r="AG26" s="239"/>
    </row>
    <row r="27" spans="8:33" ht="15.75" customHeight="1">
      <c r="H27" s="239"/>
      <c r="I27" s="1110" t="s">
        <v>4862</v>
      </c>
      <c r="J27" s="1106" t="s">
        <v>2003</v>
      </c>
      <c r="K27" s="246">
        <v>4.4499999999999997E-4</v>
      </c>
      <c r="L27" s="246">
        <v>4.4499999999999997E-4</v>
      </c>
      <c r="M27" s="241"/>
      <c r="N27" s="1102">
        <f t="shared" ca="1" si="2"/>
        <v>4.95E-4</v>
      </c>
      <c r="O27" s="1102">
        <f t="shared" ca="1" si="3"/>
        <v>4.95E-4</v>
      </c>
      <c r="P27" s="1102" cm="1">
        <f t="array" aca="1" ref="P27" ca="1">IFERROR(INDIRECT("K"&amp;V27),"")</f>
        <v>4.95E-4</v>
      </c>
      <c r="Q27" s="1102" cm="1">
        <f t="array" aca="1" ref="Q27" ca="1">IFERROR(INDIRECT("L"&amp;V27),"")</f>
        <v>4.95E-4</v>
      </c>
      <c r="R27" s="1102" cm="1">
        <f t="array" aca="1" ref="R27" ca="1">IFERROR(INDIRECT("K"&amp;W27),"")</f>
        <v>4.4499999999999997E-4</v>
      </c>
      <c r="S27" s="1102" cm="1">
        <f t="array" aca="1" ref="S27" ca="1">IFERROR(INDIRECT("L"&amp;W27),"")</f>
        <v>4.4499999999999997E-4</v>
      </c>
      <c r="T27" s="1103">
        <f t="shared" si="4"/>
        <v>4.4499999999999997E-4</v>
      </c>
      <c r="U27" s="1103">
        <f t="shared" si="5"/>
        <v>4.4499999999999997E-4</v>
      </c>
      <c r="V27" s="1102">
        <f t="shared" si="0"/>
        <v>26</v>
      </c>
      <c r="W27" s="1102">
        <f t="shared" si="1"/>
        <v>27</v>
      </c>
      <c r="X27" s="1102" t="str">
        <f t="shared" si="6"/>
        <v>A0011</v>
      </c>
      <c r="Y27" s="547"/>
      <c r="Z27" s="547"/>
      <c r="AA27" s="547"/>
      <c r="AB27" s="547"/>
      <c r="AC27" s="547"/>
      <c r="AD27" s="547"/>
      <c r="AE27" s="547"/>
      <c r="AF27" s="547"/>
      <c r="AG27" s="239"/>
    </row>
    <row r="28" spans="8:33" ht="17.25" customHeight="1">
      <c r="H28" s="239"/>
      <c r="I28" s="1110" t="s">
        <v>4863</v>
      </c>
      <c r="J28" s="1106" t="s">
        <v>2004</v>
      </c>
      <c r="K28" s="246">
        <v>0</v>
      </c>
      <c r="L28" s="246">
        <v>0</v>
      </c>
      <c r="M28" s="241"/>
      <c r="N28" s="1102">
        <f t="shared" ca="1" si="2"/>
        <v>5.3200000000000003E-4</v>
      </c>
      <c r="O28" s="1102">
        <f t="shared" ca="1" si="3"/>
        <v>5.3200000000000003E-4</v>
      </c>
      <c r="P28" s="1102" cm="1">
        <f t="array" aca="1" ref="P28" ca="1">IFERROR(INDIRECT("K"&amp;V28),"")</f>
        <v>5.3200000000000003E-4</v>
      </c>
      <c r="Q28" s="1102" cm="1">
        <f t="array" aca="1" ref="Q28" ca="1">IFERROR(INDIRECT("L"&amp;V28),"")</f>
        <v>5.3200000000000003E-4</v>
      </c>
      <c r="R28" s="1102" cm="1">
        <f t="array" aca="1" ref="R28" ca="1">IFERROR(INDIRECT("K"&amp;W28),"")</f>
        <v>4.1899999999999999E-4</v>
      </c>
      <c r="S28" s="1102" cm="1">
        <f t="array" aca="1" ref="S28" ca="1">IFERROR(INDIRECT("L"&amp;W28),"")</f>
        <v>4.1899999999999999E-4</v>
      </c>
      <c r="T28" s="1103">
        <f t="shared" si="4"/>
        <v>0</v>
      </c>
      <c r="U28" s="1103">
        <f t="shared" si="5"/>
        <v>0</v>
      </c>
      <c r="V28" s="1102">
        <f t="shared" si="0"/>
        <v>31</v>
      </c>
      <c r="W28" s="1102">
        <f t="shared" si="1"/>
        <v>32</v>
      </c>
      <c r="X28" s="1102" t="str">
        <f t="shared" si="6"/>
        <v>A0012</v>
      </c>
      <c r="Y28" s="547"/>
      <c r="Z28" s="547"/>
      <c r="AA28" s="547"/>
      <c r="AB28" s="547"/>
      <c r="AC28" s="547"/>
      <c r="AD28" s="547"/>
      <c r="AE28" s="547"/>
      <c r="AF28" s="547"/>
      <c r="AG28" s="239"/>
    </row>
    <row r="29" spans="8:33" ht="15.75" customHeight="1">
      <c r="H29" s="239"/>
      <c r="I29" s="1110" t="s">
        <v>4864</v>
      </c>
      <c r="J29" s="1106" t="s">
        <v>2004</v>
      </c>
      <c r="K29" s="246">
        <v>0</v>
      </c>
      <c r="L29" s="246">
        <v>0</v>
      </c>
      <c r="M29" s="241"/>
      <c r="N29" s="1102">
        <f t="shared" ca="1" si="2"/>
        <v>5.3200000000000003E-4</v>
      </c>
      <c r="O29" s="1102">
        <f t="shared" ca="1" si="3"/>
        <v>5.3200000000000003E-4</v>
      </c>
      <c r="P29" s="1102" cm="1">
        <f t="array" aca="1" ref="P29" ca="1">IFERROR(INDIRECT("K"&amp;V29),"")</f>
        <v>5.3200000000000003E-4</v>
      </c>
      <c r="Q29" s="1102" cm="1">
        <f t="array" aca="1" ref="Q29" ca="1">IFERROR(INDIRECT("L"&amp;V29),"")</f>
        <v>5.3200000000000003E-4</v>
      </c>
      <c r="R29" s="1102" cm="1">
        <f t="array" aca="1" ref="R29" ca="1">IFERROR(INDIRECT("K"&amp;W29),"")</f>
        <v>4.1899999999999999E-4</v>
      </c>
      <c r="S29" s="1102" cm="1">
        <f t="array" aca="1" ref="S29" ca="1">IFERROR(INDIRECT("L"&amp;W29),"")</f>
        <v>4.1899999999999999E-4</v>
      </c>
      <c r="T29" s="1103">
        <f t="shared" si="4"/>
        <v>0</v>
      </c>
      <c r="U29" s="1103">
        <f t="shared" si="5"/>
        <v>0</v>
      </c>
      <c r="V29" s="1102">
        <f t="shared" si="0"/>
        <v>31</v>
      </c>
      <c r="W29" s="1102">
        <f t="shared" si="1"/>
        <v>32</v>
      </c>
      <c r="X29" s="1102" t="str">
        <f t="shared" si="6"/>
        <v>A0012</v>
      </c>
      <c r="Y29" s="547"/>
      <c r="Z29" s="547"/>
      <c r="AA29" s="547"/>
      <c r="AB29" s="547"/>
      <c r="AC29" s="547"/>
      <c r="AD29" s="547"/>
      <c r="AE29" s="547"/>
      <c r="AF29" s="547"/>
      <c r="AG29" s="239"/>
    </row>
    <row r="30" spans="8:33" ht="15.75" customHeight="1">
      <c r="H30" s="239"/>
      <c r="I30" s="1110" t="s">
        <v>4865</v>
      </c>
      <c r="J30" s="1106" t="s">
        <v>2004</v>
      </c>
      <c r="K30" s="246">
        <v>2.0000000000000001E-4</v>
      </c>
      <c r="L30" s="246">
        <v>2.0000000000000001E-4</v>
      </c>
      <c r="M30" s="241"/>
      <c r="N30" s="1102">
        <f t="shared" ca="1" si="2"/>
        <v>5.3200000000000003E-4</v>
      </c>
      <c r="O30" s="1102">
        <f t="shared" ca="1" si="3"/>
        <v>5.3200000000000003E-4</v>
      </c>
      <c r="P30" s="1102" cm="1">
        <f t="array" aca="1" ref="P30" ca="1">IFERROR(INDIRECT("K"&amp;V30),"")</f>
        <v>5.3200000000000003E-4</v>
      </c>
      <c r="Q30" s="1102" cm="1">
        <f t="array" aca="1" ref="Q30" ca="1">IFERROR(INDIRECT("L"&amp;V30),"")</f>
        <v>5.3200000000000003E-4</v>
      </c>
      <c r="R30" s="1102" cm="1">
        <f t="array" aca="1" ref="R30" ca="1">IFERROR(INDIRECT("K"&amp;W30),"")</f>
        <v>4.1899999999999999E-4</v>
      </c>
      <c r="S30" s="1102" cm="1">
        <f t="array" aca="1" ref="S30" ca="1">IFERROR(INDIRECT("L"&amp;W30),"")</f>
        <v>4.1899999999999999E-4</v>
      </c>
      <c r="T30" s="1103">
        <f t="shared" si="4"/>
        <v>2.0000000000000001E-4</v>
      </c>
      <c r="U30" s="1103">
        <f t="shared" si="5"/>
        <v>2.0000000000000001E-4</v>
      </c>
      <c r="V30" s="1102">
        <f t="shared" si="0"/>
        <v>31</v>
      </c>
      <c r="W30" s="1102">
        <f t="shared" si="1"/>
        <v>32</v>
      </c>
      <c r="X30" s="1102" t="str">
        <f t="shared" si="6"/>
        <v>A0012</v>
      </c>
      <c r="Y30" s="547"/>
      <c r="Z30" s="547"/>
      <c r="AA30" s="547"/>
      <c r="AB30" s="547"/>
      <c r="AC30" s="547"/>
      <c r="AD30" s="547"/>
      <c r="AE30" s="547"/>
      <c r="AF30" s="547"/>
      <c r="AG30" s="239"/>
    </row>
    <row r="31" spans="8:33" ht="15.75" customHeight="1">
      <c r="H31" s="239"/>
      <c r="I31" s="1110" t="s">
        <v>4866</v>
      </c>
      <c r="J31" s="1106" t="s">
        <v>2004</v>
      </c>
      <c r="K31" s="246">
        <v>5.3200000000000003E-4</v>
      </c>
      <c r="L31" s="246">
        <v>5.3200000000000003E-4</v>
      </c>
      <c r="M31" s="241"/>
      <c r="N31" s="1102">
        <f t="shared" ca="1" si="2"/>
        <v>5.3200000000000003E-4</v>
      </c>
      <c r="O31" s="1102">
        <f t="shared" ca="1" si="3"/>
        <v>5.3200000000000003E-4</v>
      </c>
      <c r="P31" s="1102" cm="1">
        <f t="array" aca="1" ref="P31" ca="1">IFERROR(INDIRECT("K"&amp;V31),"")</f>
        <v>5.3200000000000003E-4</v>
      </c>
      <c r="Q31" s="1102" cm="1">
        <f t="array" aca="1" ref="Q31" ca="1">IFERROR(INDIRECT("L"&amp;V31),"")</f>
        <v>5.3200000000000003E-4</v>
      </c>
      <c r="R31" s="1102" cm="1">
        <f t="array" aca="1" ref="R31" ca="1">IFERROR(INDIRECT("K"&amp;W31),"")</f>
        <v>4.1899999999999999E-4</v>
      </c>
      <c r="S31" s="1102" cm="1">
        <f t="array" aca="1" ref="S31" ca="1">IFERROR(INDIRECT("L"&amp;W31),"")</f>
        <v>4.1899999999999999E-4</v>
      </c>
      <c r="T31" s="1103">
        <f t="shared" si="4"/>
        <v>5.3200000000000003E-4</v>
      </c>
      <c r="U31" s="1103">
        <f t="shared" si="5"/>
        <v>5.3200000000000003E-4</v>
      </c>
      <c r="V31" s="1102">
        <f t="shared" si="0"/>
        <v>31</v>
      </c>
      <c r="W31" s="1102">
        <f t="shared" si="1"/>
        <v>32</v>
      </c>
      <c r="X31" s="1102" t="str">
        <f t="shared" si="6"/>
        <v>A0012</v>
      </c>
      <c r="Y31" s="547"/>
      <c r="Z31" s="547"/>
      <c r="AA31" s="547"/>
      <c r="AB31" s="547"/>
      <c r="AC31" s="547"/>
      <c r="AD31" s="547"/>
      <c r="AE31" s="547"/>
      <c r="AF31" s="547"/>
      <c r="AG31" s="239"/>
    </row>
    <row r="32" spans="8:33" ht="17.25" customHeight="1">
      <c r="H32" s="239"/>
      <c r="I32" s="1110" t="s">
        <v>4867</v>
      </c>
      <c r="J32" s="1106" t="s">
        <v>2004</v>
      </c>
      <c r="K32" s="246">
        <v>4.1899999999999999E-4</v>
      </c>
      <c r="L32" s="246">
        <v>4.1899999999999999E-4</v>
      </c>
      <c r="M32" s="241"/>
      <c r="N32" s="1102">
        <f t="shared" ca="1" si="2"/>
        <v>5.3200000000000003E-4</v>
      </c>
      <c r="O32" s="1102">
        <f t="shared" ca="1" si="3"/>
        <v>5.3200000000000003E-4</v>
      </c>
      <c r="P32" s="1102" cm="1">
        <f t="array" aca="1" ref="P32" ca="1">IFERROR(INDIRECT("K"&amp;V32),"")</f>
        <v>5.3200000000000003E-4</v>
      </c>
      <c r="Q32" s="1102" cm="1">
        <f t="array" aca="1" ref="Q32" ca="1">IFERROR(INDIRECT("L"&amp;V32),"")</f>
        <v>5.3200000000000003E-4</v>
      </c>
      <c r="R32" s="1102" cm="1">
        <f t="array" aca="1" ref="R32" ca="1">IFERROR(INDIRECT("K"&amp;W32),"")</f>
        <v>4.1899999999999999E-4</v>
      </c>
      <c r="S32" s="1102" cm="1">
        <f t="array" aca="1" ref="S32" ca="1">IFERROR(INDIRECT("L"&amp;W32),"")</f>
        <v>4.1899999999999999E-4</v>
      </c>
      <c r="T32" s="1103">
        <f t="shared" si="4"/>
        <v>4.1899999999999999E-4</v>
      </c>
      <c r="U32" s="1103">
        <f t="shared" si="5"/>
        <v>4.1899999999999999E-4</v>
      </c>
      <c r="V32" s="1102">
        <f t="shared" si="0"/>
        <v>31</v>
      </c>
      <c r="W32" s="1102">
        <f t="shared" si="1"/>
        <v>32</v>
      </c>
      <c r="X32" s="1102" t="str">
        <f t="shared" si="6"/>
        <v>A0012</v>
      </c>
      <c r="Y32" s="547"/>
      <c r="Z32" s="547"/>
      <c r="AA32" s="547"/>
      <c r="AB32" s="547"/>
      <c r="AC32" s="547"/>
      <c r="AD32" s="547"/>
      <c r="AE32" s="547"/>
      <c r="AF32" s="547"/>
      <c r="AG32" s="239"/>
    </row>
    <row r="33" spans="8:33" ht="15.75" customHeight="1">
      <c r="H33" s="239"/>
      <c r="I33" s="1110" t="s">
        <v>4868</v>
      </c>
      <c r="J33" s="1106" t="s">
        <v>2005</v>
      </c>
      <c r="K33" s="246">
        <v>0</v>
      </c>
      <c r="L33" s="246">
        <v>0</v>
      </c>
      <c r="M33" s="241"/>
      <c r="N33" s="1102">
        <f t="shared" ca="1" si="2"/>
        <v>3.3300000000000002E-4</v>
      </c>
      <c r="O33" s="1102">
        <f t="shared" ca="1" si="3"/>
        <v>3.3300000000000002E-4</v>
      </c>
      <c r="P33" s="1102" cm="1">
        <f t="array" aca="1" ref="P33" ca="1">IFERROR(INDIRECT("K"&amp;V33),"")</f>
        <v>3.3300000000000002E-4</v>
      </c>
      <c r="Q33" s="1102" cm="1">
        <f t="array" aca="1" ref="Q33" ca="1">IFERROR(INDIRECT("L"&amp;V33),"")</f>
        <v>3.3300000000000002E-4</v>
      </c>
      <c r="R33" s="1102" cm="1">
        <f t="array" aca="1" ref="R33" ca="1">IFERROR(INDIRECT("K"&amp;W33),"")</f>
        <v>3.3300000000000002E-4</v>
      </c>
      <c r="S33" s="1102" cm="1">
        <f t="array" aca="1" ref="S33" ca="1">IFERROR(INDIRECT("L"&amp;W33),"")</f>
        <v>3.3300000000000002E-4</v>
      </c>
      <c r="T33" s="1103">
        <f t="shared" si="4"/>
        <v>0</v>
      </c>
      <c r="U33" s="1103">
        <f t="shared" si="5"/>
        <v>0</v>
      </c>
      <c r="V33" s="1102">
        <f t="shared" si="0"/>
        <v>34</v>
      </c>
      <c r="W33" s="1102">
        <f t="shared" si="1"/>
        <v>35</v>
      </c>
      <c r="X33" s="1102" t="str">
        <f t="shared" si="6"/>
        <v>A0013</v>
      </c>
      <c r="Y33" s="547" t="s">
        <v>2006</v>
      </c>
      <c r="Z33" s="547"/>
      <c r="AA33" s="547"/>
      <c r="AB33" s="547"/>
      <c r="AC33" s="547"/>
      <c r="AD33" s="547"/>
      <c r="AE33" s="547"/>
      <c r="AF33" s="547"/>
      <c r="AG33" s="239"/>
    </row>
    <row r="34" spans="8:33" ht="15.75" customHeight="1">
      <c r="H34" s="239"/>
      <c r="I34" s="1110" t="s">
        <v>4869</v>
      </c>
      <c r="J34" s="1106" t="s">
        <v>2005</v>
      </c>
      <c r="K34" s="246">
        <v>3.3300000000000002E-4</v>
      </c>
      <c r="L34" s="246">
        <v>3.3300000000000002E-4</v>
      </c>
      <c r="M34" s="241"/>
      <c r="N34" s="1102">
        <f t="shared" ca="1" si="2"/>
        <v>3.3300000000000002E-4</v>
      </c>
      <c r="O34" s="1102">
        <f t="shared" ca="1" si="3"/>
        <v>3.3300000000000002E-4</v>
      </c>
      <c r="P34" s="1102" cm="1">
        <f t="array" aca="1" ref="P34" ca="1">IFERROR(INDIRECT("K"&amp;V34),"")</f>
        <v>3.3300000000000002E-4</v>
      </c>
      <c r="Q34" s="1102" cm="1">
        <f t="array" aca="1" ref="Q34" ca="1">IFERROR(INDIRECT("L"&amp;V34),"")</f>
        <v>3.3300000000000002E-4</v>
      </c>
      <c r="R34" s="1102" cm="1">
        <f t="array" aca="1" ref="R34" ca="1">IFERROR(INDIRECT("K"&amp;W34),"")</f>
        <v>3.3300000000000002E-4</v>
      </c>
      <c r="S34" s="1102" cm="1">
        <f t="array" aca="1" ref="S34" ca="1">IFERROR(INDIRECT("L"&amp;W34),"")</f>
        <v>3.3300000000000002E-4</v>
      </c>
      <c r="T34" s="1103">
        <f t="shared" si="4"/>
        <v>3.3300000000000002E-4</v>
      </c>
      <c r="U34" s="1103">
        <f t="shared" si="5"/>
        <v>3.3300000000000002E-4</v>
      </c>
      <c r="V34" s="1102">
        <f t="shared" si="0"/>
        <v>34</v>
      </c>
      <c r="W34" s="1102">
        <f t="shared" si="1"/>
        <v>35</v>
      </c>
      <c r="X34" s="1102" t="str">
        <f t="shared" si="6"/>
        <v>A0013</v>
      </c>
      <c r="Y34" s="547" t="s">
        <v>5996</v>
      </c>
      <c r="Z34" s="547"/>
      <c r="AA34" s="547"/>
      <c r="AB34" s="547"/>
      <c r="AC34" s="547"/>
      <c r="AD34" s="547"/>
      <c r="AE34" s="547"/>
      <c r="AF34" s="547"/>
      <c r="AG34" s="239"/>
    </row>
    <row r="35" spans="8:33" ht="15.75" customHeight="1">
      <c r="H35" s="239"/>
      <c r="I35" s="1110" t="s">
        <v>4870</v>
      </c>
      <c r="J35" s="1106" t="s">
        <v>2005</v>
      </c>
      <c r="K35" s="246">
        <v>3.3300000000000002E-4</v>
      </c>
      <c r="L35" s="246">
        <v>3.3300000000000002E-4</v>
      </c>
      <c r="M35" s="241"/>
      <c r="N35" s="1102">
        <f t="shared" ca="1" si="2"/>
        <v>3.3300000000000002E-4</v>
      </c>
      <c r="O35" s="1102">
        <f t="shared" ca="1" si="3"/>
        <v>3.3300000000000002E-4</v>
      </c>
      <c r="P35" s="1102" cm="1">
        <f t="array" aca="1" ref="P35" ca="1">IFERROR(INDIRECT("K"&amp;V35),"")</f>
        <v>3.3300000000000002E-4</v>
      </c>
      <c r="Q35" s="1102" cm="1">
        <f t="array" aca="1" ref="Q35" ca="1">IFERROR(INDIRECT("L"&amp;V35),"")</f>
        <v>3.3300000000000002E-4</v>
      </c>
      <c r="R35" s="1102" cm="1">
        <f t="array" aca="1" ref="R35" ca="1">IFERROR(INDIRECT("K"&amp;W35),"")</f>
        <v>3.3300000000000002E-4</v>
      </c>
      <c r="S35" s="1102" cm="1">
        <f t="array" aca="1" ref="S35" ca="1">IFERROR(INDIRECT("L"&amp;W35),"")</f>
        <v>3.3300000000000002E-4</v>
      </c>
      <c r="T35" s="1103">
        <f t="shared" si="4"/>
        <v>3.3300000000000002E-4</v>
      </c>
      <c r="U35" s="1103">
        <f t="shared" si="5"/>
        <v>3.3300000000000002E-4</v>
      </c>
      <c r="V35" s="1102">
        <f t="shared" si="0"/>
        <v>34</v>
      </c>
      <c r="W35" s="1102">
        <f t="shared" si="1"/>
        <v>35</v>
      </c>
      <c r="X35" s="1102" t="str">
        <f t="shared" si="6"/>
        <v>A0013</v>
      </c>
      <c r="Y35" s="547" t="s">
        <v>5999</v>
      </c>
      <c r="Z35" s="547"/>
      <c r="AA35" s="547"/>
      <c r="AB35" s="547"/>
      <c r="AC35" s="547"/>
      <c r="AD35" s="547"/>
      <c r="AE35" s="547"/>
      <c r="AF35" s="547"/>
      <c r="AG35" s="239"/>
    </row>
    <row r="36" spans="8:33" ht="15.75" customHeight="1">
      <c r="H36" s="239"/>
      <c r="I36" s="1110" t="s">
        <v>4871</v>
      </c>
      <c r="J36" s="1106" t="s">
        <v>2007</v>
      </c>
      <c r="K36" s="246">
        <v>0</v>
      </c>
      <c r="L36" s="246">
        <v>0</v>
      </c>
      <c r="M36" s="241"/>
      <c r="N36" s="1102">
        <f t="shared" ca="1" si="2"/>
        <v>6.6E-4</v>
      </c>
      <c r="O36" s="1102">
        <f t="shared" ca="1" si="3"/>
        <v>6.6E-4</v>
      </c>
      <c r="P36" s="1102" cm="1">
        <f t="array" aca="1" ref="P36" ca="1">IFERROR(INDIRECT("K"&amp;V36),"")</f>
        <v>6.6E-4</v>
      </c>
      <c r="Q36" s="1102" cm="1">
        <f t="array" aca="1" ref="Q36" ca="1">IFERROR(INDIRECT("L"&amp;V36),"")</f>
        <v>6.6E-4</v>
      </c>
      <c r="R36" s="1102" cm="1">
        <f t="array" aca="1" ref="R36" ca="1">IFERROR(INDIRECT("K"&amp;W36),"")</f>
        <v>2.8400000000000002E-4</v>
      </c>
      <c r="S36" s="1102" cm="1">
        <f t="array" aca="1" ref="S36" ca="1">IFERROR(INDIRECT("L"&amp;W36),"")</f>
        <v>2.8400000000000002E-4</v>
      </c>
      <c r="T36" s="1103">
        <f t="shared" si="4"/>
        <v>0</v>
      </c>
      <c r="U36" s="1103">
        <f t="shared" si="5"/>
        <v>0</v>
      </c>
      <c r="V36" s="1102">
        <f t="shared" si="0"/>
        <v>37</v>
      </c>
      <c r="W36" s="1102">
        <f t="shared" si="1"/>
        <v>38</v>
      </c>
      <c r="X36" s="1102" t="str">
        <f t="shared" si="6"/>
        <v>A0014</v>
      </c>
      <c r="Y36" s="547"/>
      <c r="Z36" s="547"/>
      <c r="AA36" s="547"/>
      <c r="AB36" s="547"/>
      <c r="AC36" s="547"/>
      <c r="AD36" s="547"/>
      <c r="AE36" s="547"/>
      <c r="AF36" s="547"/>
      <c r="AG36" s="239"/>
    </row>
    <row r="37" spans="8:33" ht="15.75" customHeight="1">
      <c r="H37" s="239"/>
      <c r="I37" s="1110" t="s">
        <v>4872</v>
      </c>
      <c r="J37" s="1106" t="s">
        <v>2007</v>
      </c>
      <c r="K37" s="246">
        <v>6.6E-4</v>
      </c>
      <c r="L37" s="246">
        <v>6.6E-4</v>
      </c>
      <c r="M37" s="241"/>
      <c r="N37" s="1102">
        <f t="shared" ca="1" si="2"/>
        <v>6.6E-4</v>
      </c>
      <c r="O37" s="1102">
        <f t="shared" ca="1" si="3"/>
        <v>6.6E-4</v>
      </c>
      <c r="P37" s="1102" cm="1">
        <f t="array" aca="1" ref="P37" ca="1">IFERROR(INDIRECT("K"&amp;V37),"")</f>
        <v>6.6E-4</v>
      </c>
      <c r="Q37" s="1102" cm="1">
        <f t="array" aca="1" ref="Q37" ca="1">IFERROR(INDIRECT("L"&amp;V37),"")</f>
        <v>6.6E-4</v>
      </c>
      <c r="R37" s="1102" cm="1">
        <f t="array" aca="1" ref="R37" ca="1">IFERROR(INDIRECT("K"&amp;W37),"")</f>
        <v>2.8400000000000002E-4</v>
      </c>
      <c r="S37" s="1102" cm="1">
        <f t="array" aca="1" ref="S37" ca="1">IFERROR(INDIRECT("L"&amp;W37),"")</f>
        <v>2.8400000000000002E-4</v>
      </c>
      <c r="T37" s="1103">
        <f t="shared" si="4"/>
        <v>6.6E-4</v>
      </c>
      <c r="U37" s="1103">
        <f t="shared" si="5"/>
        <v>6.6E-4</v>
      </c>
      <c r="V37" s="1102">
        <f t="shared" si="0"/>
        <v>37</v>
      </c>
      <c r="W37" s="1102">
        <f t="shared" si="1"/>
        <v>38</v>
      </c>
      <c r="X37" s="1102" t="str">
        <f t="shared" si="6"/>
        <v>A0014</v>
      </c>
      <c r="Y37" s="547"/>
      <c r="Z37" s="547"/>
      <c r="AA37" s="547"/>
      <c r="AB37" s="547"/>
      <c r="AC37" s="547"/>
      <c r="AD37" s="547"/>
      <c r="AE37" s="547"/>
      <c r="AF37" s="547"/>
      <c r="AG37" s="239"/>
    </row>
    <row r="38" spans="8:33" ht="15.75" customHeight="1">
      <c r="H38" s="239"/>
      <c r="I38" s="1110" t="s">
        <v>4873</v>
      </c>
      <c r="J38" s="1106" t="s">
        <v>2007</v>
      </c>
      <c r="K38" s="246">
        <v>2.8400000000000002E-4</v>
      </c>
      <c r="L38" s="246">
        <v>2.8400000000000002E-4</v>
      </c>
      <c r="M38" s="241"/>
      <c r="N38" s="1102">
        <f t="shared" ca="1" si="2"/>
        <v>6.6E-4</v>
      </c>
      <c r="O38" s="1102">
        <f t="shared" ca="1" si="3"/>
        <v>6.6E-4</v>
      </c>
      <c r="P38" s="1102" cm="1">
        <f t="array" aca="1" ref="P38" ca="1">IFERROR(INDIRECT("K"&amp;V38),"")</f>
        <v>6.6E-4</v>
      </c>
      <c r="Q38" s="1102" cm="1">
        <f t="array" aca="1" ref="Q38" ca="1">IFERROR(INDIRECT("L"&amp;V38),"")</f>
        <v>6.6E-4</v>
      </c>
      <c r="R38" s="1102" cm="1">
        <f t="array" aca="1" ref="R38" ca="1">IFERROR(INDIRECT("K"&amp;W38),"")</f>
        <v>2.8400000000000002E-4</v>
      </c>
      <c r="S38" s="1102" cm="1">
        <f t="array" aca="1" ref="S38" ca="1">IFERROR(INDIRECT("L"&amp;W38),"")</f>
        <v>2.8400000000000002E-4</v>
      </c>
      <c r="T38" s="1103">
        <f t="shared" si="4"/>
        <v>2.8400000000000002E-4</v>
      </c>
      <c r="U38" s="1103">
        <f t="shared" si="5"/>
        <v>2.8400000000000002E-4</v>
      </c>
      <c r="V38" s="1102">
        <f t="shared" si="0"/>
        <v>37</v>
      </c>
      <c r="W38" s="1102">
        <f t="shared" si="1"/>
        <v>38</v>
      </c>
      <c r="X38" s="1102" t="str">
        <f t="shared" si="6"/>
        <v>A0014</v>
      </c>
      <c r="Y38" s="547"/>
      <c r="Z38" s="547"/>
      <c r="AA38" s="547"/>
      <c r="AB38" s="547"/>
      <c r="AC38" s="547"/>
      <c r="AD38" s="547"/>
      <c r="AE38" s="547"/>
      <c r="AF38" s="547"/>
      <c r="AG38" s="239"/>
    </row>
    <row r="39" spans="8:33" ht="15.75" customHeight="1">
      <c r="H39" s="239"/>
      <c r="I39" s="1110" t="s">
        <v>4874</v>
      </c>
      <c r="J39" s="1106" t="s">
        <v>4875</v>
      </c>
      <c r="K39" s="246">
        <v>4.0299999999999998E-4</v>
      </c>
      <c r="L39" s="246">
        <v>4.0299999999999998E-4</v>
      </c>
      <c r="M39" s="241"/>
      <c r="N39" s="1102">
        <f t="shared" ca="1" si="2"/>
        <v>3.79E-4</v>
      </c>
      <c r="O39" s="1102">
        <f t="shared" ca="1" si="3"/>
        <v>3.79E-4</v>
      </c>
      <c r="P39" s="1102" cm="1">
        <f t="array" aca="1" ref="P39" ca="1">IFERROR(INDIRECT("K"&amp;V39),"")</f>
        <v>3.79E-4</v>
      </c>
      <c r="Q39" s="1102" cm="1">
        <f t="array" aca="1" ref="Q39" ca="1">IFERROR(INDIRECT("L"&amp;V39),"")</f>
        <v>3.79E-4</v>
      </c>
      <c r="R39" s="1102" cm="1">
        <f t="array" aca="1" ref="R39" ca="1">IFERROR(INDIRECT("K"&amp;W39),"")</f>
        <v>3.79E-4</v>
      </c>
      <c r="S39" s="1102" cm="1">
        <f t="array" aca="1" ref="S39" ca="1">IFERROR(INDIRECT("L"&amp;W39),"")</f>
        <v>3.79E-4</v>
      </c>
      <c r="T39" s="1103">
        <f t="shared" si="4"/>
        <v>4.0299999999999998E-4</v>
      </c>
      <c r="U39" s="1103">
        <f t="shared" si="5"/>
        <v>4.0299999999999998E-4</v>
      </c>
      <c r="V39" s="1102">
        <f t="shared" si="0"/>
        <v>40</v>
      </c>
      <c r="W39" s="1102">
        <f t="shared" si="1"/>
        <v>41</v>
      </c>
      <c r="X39" s="1102" t="str">
        <f t="shared" si="6"/>
        <v>A0015</v>
      </c>
      <c r="Y39" s="547"/>
      <c r="Z39" s="547"/>
      <c r="AA39" s="547"/>
      <c r="AB39" s="547"/>
      <c r="AC39" s="547"/>
      <c r="AD39" s="547"/>
      <c r="AE39" s="547"/>
      <c r="AF39" s="547"/>
      <c r="AG39" s="239"/>
    </row>
    <row r="40" spans="8:33" ht="15.75" customHeight="1">
      <c r="H40" s="239"/>
      <c r="I40" s="1110" t="s">
        <v>4876</v>
      </c>
      <c r="J40" s="1106" t="s">
        <v>4875</v>
      </c>
      <c r="K40" s="246">
        <v>3.79E-4</v>
      </c>
      <c r="L40" s="246">
        <v>3.79E-4</v>
      </c>
      <c r="M40" s="241"/>
      <c r="N40" s="1102">
        <f t="shared" ca="1" si="2"/>
        <v>3.79E-4</v>
      </c>
      <c r="O40" s="1102">
        <f t="shared" ca="1" si="3"/>
        <v>3.79E-4</v>
      </c>
      <c r="P40" s="1102" cm="1">
        <f t="array" aca="1" ref="P40" ca="1">IFERROR(INDIRECT("K"&amp;V40),"")</f>
        <v>3.79E-4</v>
      </c>
      <c r="Q40" s="1102" cm="1">
        <f t="array" aca="1" ref="Q40" ca="1">IFERROR(INDIRECT("L"&amp;V40),"")</f>
        <v>3.79E-4</v>
      </c>
      <c r="R40" s="1102" cm="1">
        <f t="array" aca="1" ref="R40" ca="1">IFERROR(INDIRECT("K"&amp;W40),"")</f>
        <v>3.79E-4</v>
      </c>
      <c r="S40" s="1102" cm="1">
        <f t="array" aca="1" ref="S40" ca="1">IFERROR(INDIRECT("L"&amp;W40),"")</f>
        <v>3.79E-4</v>
      </c>
      <c r="T40" s="1103">
        <f t="shared" si="4"/>
        <v>3.79E-4</v>
      </c>
      <c r="U40" s="1103">
        <f t="shared" si="5"/>
        <v>3.79E-4</v>
      </c>
      <c r="V40" s="1102">
        <f t="shared" si="0"/>
        <v>40</v>
      </c>
      <c r="W40" s="1102">
        <f t="shared" si="1"/>
        <v>41</v>
      </c>
      <c r="X40" s="1102" t="str">
        <f t="shared" si="6"/>
        <v>A0015</v>
      </c>
      <c r="Y40" s="547"/>
      <c r="Z40" s="547"/>
      <c r="AA40" s="547"/>
      <c r="AB40" s="547"/>
      <c r="AC40" s="547"/>
      <c r="AD40" s="547"/>
      <c r="AE40" s="547"/>
      <c r="AF40" s="547"/>
      <c r="AG40" s="239"/>
    </row>
    <row r="41" spans="8:33" ht="15.75" customHeight="1">
      <c r="H41" s="239"/>
      <c r="I41" s="1110" t="s">
        <v>4877</v>
      </c>
      <c r="J41" s="1106" t="s">
        <v>4875</v>
      </c>
      <c r="K41" s="246">
        <v>3.79E-4</v>
      </c>
      <c r="L41" s="246">
        <v>3.79E-4</v>
      </c>
      <c r="M41" s="241"/>
      <c r="N41" s="1102">
        <f t="shared" ca="1" si="2"/>
        <v>3.79E-4</v>
      </c>
      <c r="O41" s="1102">
        <f t="shared" ca="1" si="3"/>
        <v>3.79E-4</v>
      </c>
      <c r="P41" s="1102" cm="1">
        <f t="array" aca="1" ref="P41" ca="1">IFERROR(INDIRECT("K"&amp;V41),"")</f>
        <v>3.79E-4</v>
      </c>
      <c r="Q41" s="1102" cm="1">
        <f t="array" aca="1" ref="Q41" ca="1">IFERROR(INDIRECT("L"&amp;V41),"")</f>
        <v>3.79E-4</v>
      </c>
      <c r="R41" s="1102" cm="1">
        <f t="array" aca="1" ref="R41" ca="1">IFERROR(INDIRECT("K"&amp;W41),"")</f>
        <v>3.79E-4</v>
      </c>
      <c r="S41" s="1102" cm="1">
        <f t="array" aca="1" ref="S41" ca="1">IFERROR(INDIRECT("L"&amp;W41),"")</f>
        <v>3.79E-4</v>
      </c>
      <c r="T41" s="1103">
        <f t="shared" si="4"/>
        <v>3.79E-4</v>
      </c>
      <c r="U41" s="1103">
        <f t="shared" si="5"/>
        <v>3.79E-4</v>
      </c>
      <c r="V41" s="1102">
        <f t="shared" si="0"/>
        <v>40</v>
      </c>
      <c r="W41" s="1102">
        <f t="shared" si="1"/>
        <v>41</v>
      </c>
      <c r="X41" s="1102" t="str">
        <f t="shared" si="6"/>
        <v>A0015</v>
      </c>
      <c r="Y41" s="547"/>
      <c r="Z41" s="547"/>
      <c r="AA41" s="547"/>
      <c r="AB41" s="547"/>
      <c r="AC41" s="547"/>
      <c r="AD41" s="547"/>
      <c r="AE41" s="547"/>
      <c r="AF41" s="547"/>
      <c r="AG41" s="239"/>
    </row>
    <row r="42" spans="8:33" ht="15.75" customHeight="1">
      <c r="H42" s="239"/>
      <c r="I42" s="1110" t="s">
        <v>4878</v>
      </c>
      <c r="J42" s="1106" t="s">
        <v>2008</v>
      </c>
      <c r="K42" s="246">
        <v>0</v>
      </c>
      <c r="L42" s="246">
        <v>0</v>
      </c>
      <c r="M42" s="241"/>
      <c r="N42" s="1102">
        <f t="shared" ca="1" si="2"/>
        <v>4.3600000000000003E-4</v>
      </c>
      <c r="O42" s="1102">
        <f t="shared" ca="1" si="3"/>
        <v>4.3600000000000003E-4</v>
      </c>
      <c r="P42" s="1102" cm="1">
        <f t="array" aca="1" ref="P42" ca="1">IFERROR(INDIRECT("K"&amp;V42),"")</f>
        <v>4.3600000000000003E-4</v>
      </c>
      <c r="Q42" s="1102" cm="1">
        <f t="array" aca="1" ref="Q42" ca="1">IFERROR(INDIRECT("L"&amp;V42),"")</f>
        <v>4.3600000000000003E-4</v>
      </c>
      <c r="R42" s="1102" cm="1">
        <f t="array" aca="1" ref="R42" ca="1">IFERROR(INDIRECT("K"&amp;W42),"")</f>
        <v>3.8699999999999997E-4</v>
      </c>
      <c r="S42" s="1102" cm="1">
        <f t="array" aca="1" ref="S42" ca="1">IFERROR(INDIRECT("L"&amp;W42),"")</f>
        <v>3.8699999999999997E-4</v>
      </c>
      <c r="T42" s="1103">
        <f t="shared" si="4"/>
        <v>0</v>
      </c>
      <c r="U42" s="1103">
        <f t="shared" si="5"/>
        <v>0</v>
      </c>
      <c r="V42" s="1102">
        <f t="shared" si="0"/>
        <v>52</v>
      </c>
      <c r="W42" s="1102">
        <f t="shared" si="1"/>
        <v>53</v>
      </c>
      <c r="X42" s="1102" t="str">
        <f t="shared" si="6"/>
        <v>A0016</v>
      </c>
      <c r="Y42" s="547"/>
      <c r="Z42" s="547"/>
      <c r="AA42" s="547"/>
      <c r="AB42" s="547"/>
      <c r="AC42" s="547"/>
      <c r="AD42" s="547"/>
      <c r="AE42" s="547"/>
      <c r="AF42" s="547"/>
      <c r="AG42" s="239"/>
    </row>
    <row r="43" spans="8:33" ht="15.75" customHeight="1">
      <c r="H43" s="239"/>
      <c r="I43" s="1110" t="s">
        <v>4879</v>
      </c>
      <c r="J43" s="1106" t="s">
        <v>2008</v>
      </c>
      <c r="K43" s="246">
        <v>2.0000000000000001E-4</v>
      </c>
      <c r="L43" s="246">
        <v>2.0000000000000001E-4</v>
      </c>
      <c r="M43" s="241"/>
      <c r="N43" s="1102">
        <f t="shared" ca="1" si="2"/>
        <v>4.3600000000000003E-4</v>
      </c>
      <c r="O43" s="1102">
        <f t="shared" ca="1" si="3"/>
        <v>4.3600000000000003E-4</v>
      </c>
      <c r="P43" s="1102" cm="1">
        <f t="array" aca="1" ref="P43" ca="1">IFERROR(INDIRECT("K"&amp;V43),"")</f>
        <v>4.3600000000000003E-4</v>
      </c>
      <c r="Q43" s="1102" cm="1">
        <f t="array" aca="1" ref="Q43" ca="1">IFERROR(INDIRECT("L"&amp;V43),"")</f>
        <v>4.3600000000000003E-4</v>
      </c>
      <c r="R43" s="1102" cm="1">
        <f t="array" aca="1" ref="R43" ca="1">IFERROR(INDIRECT("K"&amp;W43),"")</f>
        <v>3.8699999999999997E-4</v>
      </c>
      <c r="S43" s="1102" cm="1">
        <f t="array" aca="1" ref="S43" ca="1">IFERROR(INDIRECT("L"&amp;W43),"")</f>
        <v>3.8699999999999997E-4</v>
      </c>
      <c r="T43" s="1103">
        <f t="shared" si="4"/>
        <v>2.0000000000000001E-4</v>
      </c>
      <c r="U43" s="1103">
        <f t="shared" si="5"/>
        <v>2.0000000000000001E-4</v>
      </c>
      <c r="V43" s="1102">
        <f t="shared" si="0"/>
        <v>52</v>
      </c>
      <c r="W43" s="1102">
        <f t="shared" si="1"/>
        <v>53</v>
      </c>
      <c r="X43" s="1102" t="str">
        <f t="shared" si="6"/>
        <v>A0016</v>
      </c>
      <c r="Y43" s="547"/>
      <c r="Z43" s="547"/>
      <c r="AA43" s="547"/>
      <c r="AB43" s="547"/>
      <c r="AC43" s="547"/>
      <c r="AD43" s="547"/>
      <c r="AE43" s="547"/>
      <c r="AF43" s="547"/>
      <c r="AG43" s="239"/>
    </row>
    <row r="44" spans="8:33" ht="15.75" customHeight="1">
      <c r="H44" s="239"/>
      <c r="I44" s="1110" t="s">
        <v>4880</v>
      </c>
      <c r="J44" s="1106" t="s">
        <v>2008</v>
      </c>
      <c r="K44" s="246">
        <v>0</v>
      </c>
      <c r="L44" s="246">
        <v>0</v>
      </c>
      <c r="M44" s="241"/>
      <c r="N44" s="1102">
        <f t="shared" ca="1" si="2"/>
        <v>4.3600000000000003E-4</v>
      </c>
      <c r="O44" s="1102">
        <f t="shared" ca="1" si="3"/>
        <v>4.3600000000000003E-4</v>
      </c>
      <c r="P44" s="1102" cm="1">
        <f t="array" aca="1" ref="P44" ca="1">IFERROR(INDIRECT("K"&amp;V44),"")</f>
        <v>4.3600000000000003E-4</v>
      </c>
      <c r="Q44" s="1102" cm="1">
        <f t="array" aca="1" ref="Q44" ca="1">IFERROR(INDIRECT("L"&amp;V44),"")</f>
        <v>4.3600000000000003E-4</v>
      </c>
      <c r="R44" s="1102" cm="1">
        <f t="array" aca="1" ref="R44" ca="1">IFERROR(INDIRECT("K"&amp;W44),"")</f>
        <v>3.8699999999999997E-4</v>
      </c>
      <c r="S44" s="1102" cm="1">
        <f t="array" aca="1" ref="S44" ca="1">IFERROR(INDIRECT("L"&amp;W44),"")</f>
        <v>3.8699999999999997E-4</v>
      </c>
      <c r="T44" s="1103">
        <f t="shared" si="4"/>
        <v>0</v>
      </c>
      <c r="U44" s="1103">
        <f t="shared" si="5"/>
        <v>0</v>
      </c>
      <c r="V44" s="1102">
        <f t="shared" si="0"/>
        <v>52</v>
      </c>
      <c r="W44" s="1102">
        <f t="shared" si="1"/>
        <v>53</v>
      </c>
      <c r="X44" s="1102" t="str">
        <f t="shared" si="6"/>
        <v>A0016</v>
      </c>
      <c r="Y44" s="547"/>
      <c r="Z44" s="547"/>
      <c r="AA44" s="547"/>
      <c r="AB44" s="547"/>
      <c r="AC44" s="547"/>
      <c r="AD44" s="547"/>
      <c r="AE44" s="547"/>
      <c r="AF44" s="547"/>
      <c r="AG44" s="239"/>
    </row>
    <row r="45" spans="8:33" ht="17.25" customHeight="1">
      <c r="H45" s="239"/>
      <c r="I45" s="1110" t="s">
        <v>4881</v>
      </c>
      <c r="J45" s="1106" t="s">
        <v>2008</v>
      </c>
      <c r="K45" s="246">
        <v>0</v>
      </c>
      <c r="L45" s="246">
        <v>0</v>
      </c>
      <c r="M45" s="241"/>
      <c r="N45" s="1102">
        <f t="shared" ca="1" si="2"/>
        <v>4.3600000000000003E-4</v>
      </c>
      <c r="O45" s="1102">
        <f t="shared" ca="1" si="3"/>
        <v>4.3600000000000003E-4</v>
      </c>
      <c r="P45" s="1102" cm="1">
        <f t="array" aca="1" ref="P45" ca="1">IFERROR(INDIRECT("K"&amp;V45),"")</f>
        <v>4.3600000000000003E-4</v>
      </c>
      <c r="Q45" s="1102" cm="1">
        <f t="array" aca="1" ref="Q45" ca="1">IFERROR(INDIRECT("L"&amp;V45),"")</f>
        <v>4.3600000000000003E-4</v>
      </c>
      <c r="R45" s="1102" cm="1">
        <f t="array" aca="1" ref="R45" ca="1">IFERROR(INDIRECT("K"&amp;W45),"")</f>
        <v>3.8699999999999997E-4</v>
      </c>
      <c r="S45" s="1102" cm="1">
        <f t="array" aca="1" ref="S45" ca="1">IFERROR(INDIRECT("L"&amp;W45),"")</f>
        <v>3.8699999999999997E-4</v>
      </c>
      <c r="T45" s="1103">
        <f t="shared" si="4"/>
        <v>0</v>
      </c>
      <c r="U45" s="1103">
        <f t="shared" si="5"/>
        <v>0</v>
      </c>
      <c r="V45" s="1102">
        <f t="shared" si="0"/>
        <v>52</v>
      </c>
      <c r="W45" s="1102">
        <f t="shared" si="1"/>
        <v>53</v>
      </c>
      <c r="X45" s="1102" t="str">
        <f t="shared" si="6"/>
        <v>A0016</v>
      </c>
      <c r="Y45" s="547"/>
      <c r="Z45" s="547"/>
      <c r="AA45" s="547"/>
      <c r="AB45" s="547"/>
      <c r="AC45" s="547"/>
      <c r="AD45" s="547"/>
      <c r="AE45" s="547"/>
      <c r="AF45" s="547"/>
      <c r="AG45" s="239"/>
    </row>
    <row r="46" spans="8:33" ht="17.25" customHeight="1">
      <c r="H46" s="239"/>
      <c r="I46" s="1110" t="s">
        <v>4882</v>
      </c>
      <c r="J46" s="1106" t="s">
        <v>2008</v>
      </c>
      <c r="K46" s="246">
        <v>2.5799999999999998E-4</v>
      </c>
      <c r="L46" s="246">
        <v>2.5799999999999998E-4</v>
      </c>
      <c r="M46" s="241"/>
      <c r="N46" s="1102">
        <f t="shared" ca="1" si="2"/>
        <v>4.3600000000000003E-4</v>
      </c>
      <c r="O46" s="1102">
        <f t="shared" ca="1" si="3"/>
        <v>4.3600000000000003E-4</v>
      </c>
      <c r="P46" s="1102" cm="1">
        <f t="array" aca="1" ref="P46" ca="1">IFERROR(INDIRECT("K"&amp;V46),"")</f>
        <v>4.3600000000000003E-4</v>
      </c>
      <c r="Q46" s="1102" cm="1">
        <f t="array" aca="1" ref="Q46" ca="1">IFERROR(INDIRECT("L"&amp;V46),"")</f>
        <v>4.3600000000000003E-4</v>
      </c>
      <c r="R46" s="1102" cm="1">
        <f t="array" aca="1" ref="R46" ca="1">IFERROR(INDIRECT("K"&amp;W46),"")</f>
        <v>3.8699999999999997E-4</v>
      </c>
      <c r="S46" s="1102" cm="1">
        <f t="array" aca="1" ref="S46" ca="1">IFERROR(INDIRECT("L"&amp;W46),"")</f>
        <v>3.8699999999999997E-4</v>
      </c>
      <c r="T46" s="1103">
        <f t="shared" si="4"/>
        <v>2.5799999999999998E-4</v>
      </c>
      <c r="U46" s="1103">
        <f t="shared" si="5"/>
        <v>2.5799999999999998E-4</v>
      </c>
      <c r="V46" s="1102">
        <f t="shared" si="0"/>
        <v>52</v>
      </c>
      <c r="W46" s="1102">
        <f t="shared" si="1"/>
        <v>53</v>
      </c>
      <c r="X46" s="1102" t="str">
        <f t="shared" si="6"/>
        <v>A0016</v>
      </c>
      <c r="Y46" s="547"/>
      <c r="Z46" s="547"/>
      <c r="AA46" s="547"/>
      <c r="AB46" s="547"/>
      <c r="AC46" s="547"/>
      <c r="AD46" s="547"/>
      <c r="AE46" s="547"/>
      <c r="AF46" s="547"/>
      <c r="AG46" s="239"/>
    </row>
    <row r="47" spans="8:33" ht="17.25" customHeight="1">
      <c r="H47" s="239"/>
      <c r="I47" s="1110" t="s">
        <v>4883</v>
      </c>
      <c r="J47" s="1106" t="s">
        <v>2008</v>
      </c>
      <c r="K47" s="246">
        <v>0</v>
      </c>
      <c r="L47" s="246">
        <v>0</v>
      </c>
      <c r="M47" s="241"/>
      <c r="N47" s="1102">
        <f t="shared" ca="1" si="2"/>
        <v>4.3600000000000003E-4</v>
      </c>
      <c r="O47" s="1102">
        <f t="shared" ca="1" si="3"/>
        <v>4.3600000000000003E-4</v>
      </c>
      <c r="P47" s="1102" cm="1">
        <f t="array" aca="1" ref="P47" ca="1">IFERROR(INDIRECT("K"&amp;V47),"")</f>
        <v>4.3600000000000003E-4</v>
      </c>
      <c r="Q47" s="1102" cm="1">
        <f t="array" aca="1" ref="Q47" ca="1">IFERROR(INDIRECT("L"&amp;V47),"")</f>
        <v>4.3600000000000003E-4</v>
      </c>
      <c r="R47" s="1102" cm="1">
        <f t="array" aca="1" ref="R47" ca="1">IFERROR(INDIRECT("K"&amp;W47),"")</f>
        <v>3.8699999999999997E-4</v>
      </c>
      <c r="S47" s="1102" cm="1">
        <f t="array" aca="1" ref="S47" ca="1">IFERROR(INDIRECT("L"&amp;W47),"")</f>
        <v>3.8699999999999997E-4</v>
      </c>
      <c r="T47" s="1103">
        <f t="shared" si="4"/>
        <v>0</v>
      </c>
      <c r="U47" s="1103">
        <f t="shared" si="5"/>
        <v>0</v>
      </c>
      <c r="V47" s="1102">
        <f t="shared" si="0"/>
        <v>52</v>
      </c>
      <c r="W47" s="1102">
        <f t="shared" si="1"/>
        <v>53</v>
      </c>
      <c r="X47" s="1102" t="str">
        <f t="shared" si="6"/>
        <v>A0016</v>
      </c>
      <c r="Y47" s="547"/>
      <c r="Z47" s="547"/>
      <c r="AA47" s="547"/>
      <c r="AB47" s="547"/>
      <c r="AC47" s="547"/>
      <c r="AD47" s="547"/>
      <c r="AE47" s="547"/>
      <c r="AF47" s="547"/>
      <c r="AG47" s="239"/>
    </row>
    <row r="48" spans="8:33" ht="18.600000000000001" customHeight="1">
      <c r="H48" s="239"/>
      <c r="I48" s="1110" t="s">
        <v>4884</v>
      </c>
      <c r="J48" s="1106" t="s">
        <v>2008</v>
      </c>
      <c r="K48" s="246">
        <v>0</v>
      </c>
      <c r="L48" s="246">
        <v>0</v>
      </c>
      <c r="M48" s="241"/>
      <c r="N48" s="1102">
        <f t="shared" ca="1" si="2"/>
        <v>4.3600000000000003E-4</v>
      </c>
      <c r="O48" s="1102">
        <f t="shared" ca="1" si="3"/>
        <v>4.3600000000000003E-4</v>
      </c>
      <c r="P48" s="1102" cm="1">
        <f t="array" aca="1" ref="P48" ca="1">IFERROR(INDIRECT("K"&amp;V48),"")</f>
        <v>4.3600000000000003E-4</v>
      </c>
      <c r="Q48" s="1102" cm="1">
        <f t="array" aca="1" ref="Q48" ca="1">IFERROR(INDIRECT("L"&amp;V48),"")</f>
        <v>4.3600000000000003E-4</v>
      </c>
      <c r="R48" s="1102" cm="1">
        <f t="array" aca="1" ref="R48" ca="1">IFERROR(INDIRECT("K"&amp;W48),"")</f>
        <v>3.8699999999999997E-4</v>
      </c>
      <c r="S48" s="1102" cm="1">
        <f t="array" aca="1" ref="S48" ca="1">IFERROR(INDIRECT("L"&amp;W48),"")</f>
        <v>3.8699999999999997E-4</v>
      </c>
      <c r="T48" s="1103">
        <f t="shared" si="4"/>
        <v>0</v>
      </c>
      <c r="U48" s="1103">
        <f t="shared" si="5"/>
        <v>0</v>
      </c>
      <c r="V48" s="1102">
        <f t="shared" si="0"/>
        <v>52</v>
      </c>
      <c r="W48" s="1102">
        <f t="shared" si="1"/>
        <v>53</v>
      </c>
      <c r="X48" s="1102" t="str">
        <f t="shared" si="6"/>
        <v>A0016</v>
      </c>
      <c r="Y48" s="547"/>
      <c r="Z48" s="547"/>
      <c r="AA48" s="547"/>
      <c r="AB48" s="547"/>
      <c r="AC48" s="547"/>
      <c r="AD48" s="547"/>
      <c r="AE48" s="547"/>
      <c r="AF48" s="547"/>
      <c r="AG48" s="239"/>
    </row>
    <row r="49" spans="8:33" ht="15.75" customHeight="1">
      <c r="H49" s="239"/>
      <c r="I49" s="1110" t="s">
        <v>4885</v>
      </c>
      <c r="J49" s="1106" t="s">
        <v>2008</v>
      </c>
      <c r="K49" s="246">
        <v>0</v>
      </c>
      <c r="L49" s="246">
        <v>0</v>
      </c>
      <c r="M49" s="241"/>
      <c r="N49" s="1102">
        <f t="shared" ca="1" si="2"/>
        <v>4.3600000000000003E-4</v>
      </c>
      <c r="O49" s="1102">
        <f t="shared" ca="1" si="3"/>
        <v>4.3600000000000003E-4</v>
      </c>
      <c r="P49" s="1102" cm="1">
        <f t="array" aca="1" ref="P49" ca="1">IFERROR(INDIRECT("K"&amp;V49),"")</f>
        <v>4.3600000000000003E-4</v>
      </c>
      <c r="Q49" s="1102" cm="1">
        <f t="array" aca="1" ref="Q49" ca="1">IFERROR(INDIRECT("L"&amp;V49),"")</f>
        <v>4.3600000000000003E-4</v>
      </c>
      <c r="R49" s="1102" cm="1">
        <f t="array" aca="1" ref="R49" ca="1">IFERROR(INDIRECT("K"&amp;W49),"")</f>
        <v>3.8699999999999997E-4</v>
      </c>
      <c r="S49" s="1102" cm="1">
        <f t="array" aca="1" ref="S49" ca="1">IFERROR(INDIRECT("L"&amp;W49),"")</f>
        <v>3.8699999999999997E-4</v>
      </c>
      <c r="T49" s="1103">
        <f t="shared" si="4"/>
        <v>0</v>
      </c>
      <c r="U49" s="1103">
        <f t="shared" si="5"/>
        <v>0</v>
      </c>
      <c r="V49" s="1102">
        <f t="shared" si="0"/>
        <v>52</v>
      </c>
      <c r="W49" s="1102">
        <f t="shared" si="1"/>
        <v>53</v>
      </c>
      <c r="X49" s="1102" t="str">
        <f t="shared" si="6"/>
        <v>A0016</v>
      </c>
      <c r="Y49" s="547"/>
      <c r="Z49" s="547"/>
      <c r="AA49" s="547"/>
      <c r="AB49" s="547"/>
      <c r="AC49" s="547"/>
      <c r="AD49" s="547"/>
      <c r="AE49" s="547"/>
      <c r="AF49" s="547"/>
      <c r="AG49" s="239"/>
    </row>
    <row r="50" spans="8:33" ht="15.75" customHeight="1">
      <c r="H50" s="239"/>
      <c r="I50" s="1110" t="s">
        <v>4886</v>
      </c>
      <c r="J50" s="1106" t="s">
        <v>2008</v>
      </c>
      <c r="K50" s="246">
        <v>2.5799999999999998E-4</v>
      </c>
      <c r="L50" s="246">
        <v>2.5799999999999998E-4</v>
      </c>
      <c r="M50" s="241"/>
      <c r="N50" s="1102">
        <f t="shared" ca="1" si="2"/>
        <v>4.3600000000000003E-4</v>
      </c>
      <c r="O50" s="1102">
        <f t="shared" ca="1" si="3"/>
        <v>4.3600000000000003E-4</v>
      </c>
      <c r="P50" s="1102" cm="1">
        <f t="array" aca="1" ref="P50" ca="1">IFERROR(INDIRECT("K"&amp;V50),"")</f>
        <v>4.3600000000000003E-4</v>
      </c>
      <c r="Q50" s="1102" cm="1">
        <f t="array" aca="1" ref="Q50" ca="1">IFERROR(INDIRECT("L"&amp;V50),"")</f>
        <v>4.3600000000000003E-4</v>
      </c>
      <c r="R50" s="1102" cm="1">
        <f t="array" aca="1" ref="R50" ca="1">IFERROR(INDIRECT("K"&amp;W50),"")</f>
        <v>3.8699999999999997E-4</v>
      </c>
      <c r="S50" s="1102" cm="1">
        <f t="array" aca="1" ref="S50" ca="1">IFERROR(INDIRECT("L"&amp;W50),"")</f>
        <v>3.8699999999999997E-4</v>
      </c>
      <c r="T50" s="1103">
        <f t="shared" si="4"/>
        <v>2.5799999999999998E-4</v>
      </c>
      <c r="U50" s="1103">
        <f t="shared" si="5"/>
        <v>2.5799999999999998E-4</v>
      </c>
      <c r="V50" s="1102">
        <f t="shared" si="0"/>
        <v>52</v>
      </c>
      <c r="W50" s="1102">
        <f t="shared" si="1"/>
        <v>53</v>
      </c>
      <c r="X50" s="1102" t="str">
        <f t="shared" si="6"/>
        <v>A0016</v>
      </c>
      <c r="Y50" s="547"/>
      <c r="Z50" s="547"/>
      <c r="AA50" s="547"/>
      <c r="AB50" s="547"/>
      <c r="AC50" s="547"/>
      <c r="AD50" s="547"/>
      <c r="AE50" s="547"/>
      <c r="AF50" s="547"/>
      <c r="AG50" s="239"/>
    </row>
    <row r="51" spans="8:33" ht="15.75" customHeight="1">
      <c r="H51" s="239"/>
      <c r="I51" s="1110" t="s">
        <v>4887</v>
      </c>
      <c r="J51" s="1106" t="s">
        <v>2008</v>
      </c>
      <c r="K51" s="246">
        <v>1.73E-4</v>
      </c>
      <c r="L51" s="246">
        <v>1.73E-4</v>
      </c>
      <c r="M51" s="241"/>
      <c r="N51" s="1102">
        <f t="shared" ca="1" si="2"/>
        <v>4.3600000000000003E-4</v>
      </c>
      <c r="O51" s="1102">
        <f t="shared" ca="1" si="3"/>
        <v>4.3600000000000003E-4</v>
      </c>
      <c r="P51" s="1102" cm="1">
        <f t="array" aca="1" ref="P51" ca="1">IFERROR(INDIRECT("K"&amp;V51),"")</f>
        <v>4.3600000000000003E-4</v>
      </c>
      <c r="Q51" s="1102" cm="1">
        <f t="array" aca="1" ref="Q51" ca="1">IFERROR(INDIRECT("L"&amp;V51),"")</f>
        <v>4.3600000000000003E-4</v>
      </c>
      <c r="R51" s="1102" cm="1">
        <f t="array" aca="1" ref="R51" ca="1">IFERROR(INDIRECT("K"&amp;W51),"")</f>
        <v>3.8699999999999997E-4</v>
      </c>
      <c r="S51" s="1102" cm="1">
        <f t="array" aca="1" ref="S51" ca="1">IFERROR(INDIRECT("L"&amp;W51),"")</f>
        <v>3.8699999999999997E-4</v>
      </c>
      <c r="T51" s="1103">
        <f t="shared" si="4"/>
        <v>1.73E-4</v>
      </c>
      <c r="U51" s="1103">
        <f t="shared" si="5"/>
        <v>1.73E-4</v>
      </c>
      <c r="V51" s="1102">
        <f t="shared" si="0"/>
        <v>52</v>
      </c>
      <c r="W51" s="1102">
        <f t="shared" si="1"/>
        <v>53</v>
      </c>
      <c r="X51" s="1102" t="str">
        <f t="shared" si="6"/>
        <v>A0016</v>
      </c>
      <c r="Y51" s="547"/>
      <c r="Z51" s="547"/>
      <c r="AA51" s="547"/>
      <c r="AB51" s="547"/>
      <c r="AC51" s="547"/>
      <c r="AD51" s="547"/>
      <c r="AE51" s="547"/>
      <c r="AF51" s="547"/>
      <c r="AG51" s="239"/>
    </row>
    <row r="52" spans="8:33" ht="15.75" customHeight="1">
      <c r="H52" s="239"/>
      <c r="I52" s="1110" t="s">
        <v>4888</v>
      </c>
      <c r="J52" s="1106" t="s">
        <v>2008</v>
      </c>
      <c r="K52" s="246">
        <v>4.3600000000000003E-4</v>
      </c>
      <c r="L52" s="246">
        <v>4.3600000000000003E-4</v>
      </c>
      <c r="M52" s="241"/>
      <c r="N52" s="1102">
        <f t="shared" ca="1" si="2"/>
        <v>4.3600000000000003E-4</v>
      </c>
      <c r="O52" s="1102">
        <f t="shared" ca="1" si="3"/>
        <v>4.3600000000000003E-4</v>
      </c>
      <c r="P52" s="1102" cm="1">
        <f t="array" aca="1" ref="P52" ca="1">IFERROR(INDIRECT("K"&amp;V52),"")</f>
        <v>4.3600000000000003E-4</v>
      </c>
      <c r="Q52" s="1102" cm="1">
        <f t="array" aca="1" ref="Q52" ca="1">IFERROR(INDIRECT("L"&amp;V52),"")</f>
        <v>4.3600000000000003E-4</v>
      </c>
      <c r="R52" s="1102" cm="1">
        <f t="array" aca="1" ref="R52" ca="1">IFERROR(INDIRECT("K"&amp;W52),"")</f>
        <v>3.8699999999999997E-4</v>
      </c>
      <c r="S52" s="1102" cm="1">
        <f t="array" aca="1" ref="S52" ca="1">IFERROR(INDIRECT("L"&amp;W52),"")</f>
        <v>3.8699999999999997E-4</v>
      </c>
      <c r="T52" s="1103">
        <f t="shared" si="4"/>
        <v>4.3600000000000003E-4</v>
      </c>
      <c r="U52" s="1103">
        <f t="shared" si="5"/>
        <v>4.3600000000000003E-4</v>
      </c>
      <c r="V52" s="1102">
        <f t="shared" si="0"/>
        <v>52</v>
      </c>
      <c r="W52" s="1102">
        <f t="shared" si="1"/>
        <v>53</v>
      </c>
      <c r="X52" s="1102" t="str">
        <f t="shared" si="6"/>
        <v>A0016</v>
      </c>
      <c r="Y52" s="547"/>
      <c r="Z52" s="547"/>
      <c r="AA52" s="547"/>
      <c r="AB52" s="547"/>
      <c r="AC52" s="547"/>
      <c r="AD52" s="547"/>
      <c r="AE52" s="547"/>
      <c r="AF52" s="547"/>
      <c r="AG52" s="239"/>
    </row>
    <row r="53" spans="8:33" ht="15.75" customHeight="1">
      <c r="H53" s="239"/>
      <c r="I53" s="1110" t="s">
        <v>4889</v>
      </c>
      <c r="J53" s="1106" t="s">
        <v>2008</v>
      </c>
      <c r="K53" s="246">
        <v>3.8699999999999997E-4</v>
      </c>
      <c r="L53" s="246">
        <v>3.8699999999999997E-4</v>
      </c>
      <c r="M53" s="241"/>
      <c r="N53" s="1102">
        <f t="shared" ca="1" si="2"/>
        <v>4.3600000000000003E-4</v>
      </c>
      <c r="O53" s="1102">
        <f t="shared" ca="1" si="3"/>
        <v>4.3600000000000003E-4</v>
      </c>
      <c r="P53" s="1102" cm="1">
        <f t="array" aca="1" ref="P53" ca="1">IFERROR(INDIRECT("K"&amp;V53),"")</f>
        <v>4.3600000000000003E-4</v>
      </c>
      <c r="Q53" s="1102" cm="1">
        <f t="array" aca="1" ref="Q53" ca="1">IFERROR(INDIRECT("L"&amp;V53),"")</f>
        <v>4.3600000000000003E-4</v>
      </c>
      <c r="R53" s="1102" cm="1">
        <f t="array" aca="1" ref="R53" ca="1">IFERROR(INDIRECT("K"&amp;W53),"")</f>
        <v>3.8699999999999997E-4</v>
      </c>
      <c r="S53" s="1102" cm="1">
        <f t="array" aca="1" ref="S53" ca="1">IFERROR(INDIRECT("L"&amp;W53),"")</f>
        <v>3.8699999999999997E-4</v>
      </c>
      <c r="T53" s="1103">
        <f t="shared" si="4"/>
        <v>3.8699999999999997E-4</v>
      </c>
      <c r="U53" s="1103">
        <f t="shared" si="5"/>
        <v>3.8699999999999997E-4</v>
      </c>
      <c r="V53" s="1102">
        <f t="shared" si="0"/>
        <v>52</v>
      </c>
      <c r="W53" s="1102">
        <f t="shared" si="1"/>
        <v>53</v>
      </c>
      <c r="X53" s="1102" t="str">
        <f t="shared" si="6"/>
        <v>A0016</v>
      </c>
      <c r="Y53" s="547"/>
      <c r="Z53" s="547"/>
      <c r="AA53" s="547"/>
      <c r="AB53" s="547"/>
      <c r="AC53" s="547"/>
      <c r="AD53" s="547"/>
      <c r="AE53" s="547"/>
      <c r="AF53" s="547"/>
      <c r="AG53" s="239"/>
    </row>
    <row r="54" spans="8:33" ht="15.75" customHeight="1">
      <c r="H54" s="239"/>
      <c r="I54" s="1110" t="s">
        <v>4890</v>
      </c>
      <c r="J54" s="1106" t="s">
        <v>4891</v>
      </c>
      <c r="K54" s="246">
        <v>0</v>
      </c>
      <c r="L54" s="246">
        <v>0</v>
      </c>
      <c r="M54" s="241"/>
      <c r="N54" s="1102">
        <f t="shared" ca="1" si="2"/>
        <v>5.9199999999999997E-4</v>
      </c>
      <c r="O54" s="1102">
        <f t="shared" ca="1" si="3"/>
        <v>5.9199999999999997E-4</v>
      </c>
      <c r="P54" s="1102" cm="1">
        <f t="array" aca="1" ref="P54" ca="1">IFERROR(INDIRECT("K"&amp;V54),"")</f>
        <v>5.9199999999999997E-4</v>
      </c>
      <c r="Q54" s="1102" cm="1">
        <f t="array" aca="1" ref="Q54" ca="1">IFERROR(INDIRECT("L"&amp;V54),"")</f>
        <v>5.9199999999999997E-4</v>
      </c>
      <c r="R54" s="1102" cm="1">
        <f t="array" aca="1" ref="R54" ca="1">IFERROR(INDIRECT("K"&amp;W54),"")</f>
        <v>2.8499999999999999E-4</v>
      </c>
      <c r="S54" s="1102" cm="1">
        <f t="array" aca="1" ref="S54" ca="1">IFERROR(INDIRECT("L"&amp;W54),"")</f>
        <v>2.8499999999999999E-4</v>
      </c>
      <c r="T54" s="1103">
        <f t="shared" si="4"/>
        <v>0</v>
      </c>
      <c r="U54" s="1103">
        <f t="shared" si="5"/>
        <v>0</v>
      </c>
      <c r="V54" s="1102">
        <f t="shared" si="0"/>
        <v>56</v>
      </c>
      <c r="W54" s="1102">
        <f t="shared" si="1"/>
        <v>57</v>
      </c>
      <c r="X54" s="1102" t="str">
        <f t="shared" si="6"/>
        <v>A0017</v>
      </c>
      <c r="Y54" s="547"/>
      <c r="Z54" s="547"/>
      <c r="AA54" s="547"/>
      <c r="AB54" s="547"/>
      <c r="AC54" s="547"/>
      <c r="AD54" s="547"/>
      <c r="AE54" s="547"/>
      <c r="AF54" s="547"/>
      <c r="AG54" s="239"/>
    </row>
    <row r="55" spans="8:33" ht="15.75" customHeight="1">
      <c r="H55" s="239"/>
      <c r="I55" s="1110" t="s">
        <v>4892</v>
      </c>
      <c r="J55" s="1106" t="s">
        <v>4891</v>
      </c>
      <c r="K55" s="246">
        <v>0</v>
      </c>
      <c r="L55" s="246">
        <v>0</v>
      </c>
      <c r="M55" s="241"/>
      <c r="N55" s="1102">
        <f t="shared" ca="1" si="2"/>
        <v>5.9199999999999997E-4</v>
      </c>
      <c r="O55" s="1102">
        <f t="shared" ca="1" si="3"/>
        <v>5.9199999999999997E-4</v>
      </c>
      <c r="P55" s="1102" cm="1">
        <f t="array" aca="1" ref="P55" ca="1">IFERROR(INDIRECT("K"&amp;V55),"")</f>
        <v>5.9199999999999997E-4</v>
      </c>
      <c r="Q55" s="1102" cm="1">
        <f t="array" aca="1" ref="Q55" ca="1">IFERROR(INDIRECT("L"&amp;V55),"")</f>
        <v>5.9199999999999997E-4</v>
      </c>
      <c r="R55" s="1102" cm="1">
        <f t="array" aca="1" ref="R55" ca="1">IFERROR(INDIRECT("K"&amp;W55),"")</f>
        <v>2.8499999999999999E-4</v>
      </c>
      <c r="S55" s="1102" cm="1">
        <f t="array" aca="1" ref="S55" ca="1">IFERROR(INDIRECT("L"&amp;W55),"")</f>
        <v>2.8499999999999999E-4</v>
      </c>
      <c r="T55" s="1103">
        <f t="shared" si="4"/>
        <v>0</v>
      </c>
      <c r="U55" s="1103">
        <f t="shared" si="5"/>
        <v>0</v>
      </c>
      <c r="V55" s="1102">
        <f t="shared" si="0"/>
        <v>56</v>
      </c>
      <c r="W55" s="1102">
        <f t="shared" si="1"/>
        <v>57</v>
      </c>
      <c r="X55" s="1102" t="str">
        <f t="shared" si="6"/>
        <v>A0017</v>
      </c>
      <c r="Y55" s="1357"/>
      <c r="Z55" s="547"/>
      <c r="AA55" s="547"/>
      <c r="AB55" s="547"/>
      <c r="AC55" s="547"/>
      <c r="AD55" s="547"/>
      <c r="AE55" s="547"/>
      <c r="AF55" s="547"/>
      <c r="AG55" s="239"/>
    </row>
    <row r="56" spans="8:33" ht="15.75" customHeight="1">
      <c r="H56" s="239"/>
      <c r="I56" s="1110" t="s">
        <v>4893</v>
      </c>
      <c r="J56" s="1106" t="s">
        <v>4891</v>
      </c>
      <c r="K56" s="246">
        <v>5.9199999999999997E-4</v>
      </c>
      <c r="L56" s="246">
        <v>5.9199999999999997E-4</v>
      </c>
      <c r="M56" s="241"/>
      <c r="N56" s="1102">
        <f t="shared" ca="1" si="2"/>
        <v>5.9199999999999997E-4</v>
      </c>
      <c r="O56" s="1102">
        <f t="shared" ca="1" si="3"/>
        <v>5.9199999999999997E-4</v>
      </c>
      <c r="P56" s="1102" cm="1">
        <f t="array" aca="1" ref="P56" ca="1">IFERROR(INDIRECT("K"&amp;V56),"")</f>
        <v>5.9199999999999997E-4</v>
      </c>
      <c r="Q56" s="1102" cm="1">
        <f t="array" aca="1" ref="Q56" ca="1">IFERROR(INDIRECT("L"&amp;V56),"")</f>
        <v>5.9199999999999997E-4</v>
      </c>
      <c r="R56" s="1102" cm="1">
        <f t="array" aca="1" ref="R56" ca="1">IFERROR(INDIRECT("K"&amp;W56),"")</f>
        <v>2.8499999999999999E-4</v>
      </c>
      <c r="S56" s="1102" cm="1">
        <f t="array" aca="1" ref="S56" ca="1">IFERROR(INDIRECT("L"&amp;W56),"")</f>
        <v>2.8499999999999999E-4</v>
      </c>
      <c r="T56" s="1103">
        <f t="shared" si="4"/>
        <v>5.9199999999999997E-4</v>
      </c>
      <c r="U56" s="1103">
        <f t="shared" si="5"/>
        <v>5.9199999999999997E-4</v>
      </c>
      <c r="V56" s="1102">
        <f t="shared" si="0"/>
        <v>56</v>
      </c>
      <c r="W56" s="1102">
        <f t="shared" si="1"/>
        <v>57</v>
      </c>
      <c r="X56" s="1102" t="str">
        <f t="shared" si="6"/>
        <v>A0017</v>
      </c>
      <c r="Y56" s="547"/>
      <c r="Z56" s="547"/>
      <c r="AA56" s="547"/>
      <c r="AB56" s="547"/>
      <c r="AC56" s="547"/>
      <c r="AD56" s="547"/>
      <c r="AE56" s="547"/>
      <c r="AF56" s="547"/>
      <c r="AG56" s="239"/>
    </row>
    <row r="57" spans="8:33" ht="15.75" customHeight="1">
      <c r="H57" s="239"/>
      <c r="I57" s="1110" t="s">
        <v>4894</v>
      </c>
      <c r="J57" s="1106" t="s">
        <v>4891</v>
      </c>
      <c r="K57" s="246">
        <v>2.8499999999999999E-4</v>
      </c>
      <c r="L57" s="246">
        <v>2.8499999999999999E-4</v>
      </c>
      <c r="M57" s="241"/>
      <c r="N57" s="1102">
        <f t="shared" ca="1" si="2"/>
        <v>5.9199999999999997E-4</v>
      </c>
      <c r="O57" s="1102">
        <f t="shared" ca="1" si="3"/>
        <v>5.9199999999999997E-4</v>
      </c>
      <c r="P57" s="1102" cm="1">
        <f t="array" aca="1" ref="P57" ca="1">IFERROR(INDIRECT("K"&amp;V57),"")</f>
        <v>5.9199999999999997E-4</v>
      </c>
      <c r="Q57" s="1102" cm="1">
        <f t="array" aca="1" ref="Q57" ca="1">IFERROR(INDIRECT("L"&amp;V57),"")</f>
        <v>5.9199999999999997E-4</v>
      </c>
      <c r="R57" s="1102" cm="1">
        <f t="array" aca="1" ref="R57" ca="1">IFERROR(INDIRECT("K"&amp;W57),"")</f>
        <v>2.8499999999999999E-4</v>
      </c>
      <c r="S57" s="1102" cm="1">
        <f t="array" aca="1" ref="S57" ca="1">IFERROR(INDIRECT("L"&amp;W57),"")</f>
        <v>2.8499999999999999E-4</v>
      </c>
      <c r="T57" s="1103">
        <f t="shared" si="4"/>
        <v>2.8499999999999999E-4</v>
      </c>
      <c r="U57" s="1103">
        <f t="shared" si="5"/>
        <v>2.8499999999999999E-4</v>
      </c>
      <c r="V57" s="1102">
        <f t="shared" si="0"/>
        <v>56</v>
      </c>
      <c r="W57" s="1102">
        <f t="shared" si="1"/>
        <v>57</v>
      </c>
      <c r="X57" s="1102" t="str">
        <f t="shared" si="6"/>
        <v>A0017</v>
      </c>
      <c r="Y57" s="547"/>
      <c r="Z57" s="547"/>
      <c r="AA57" s="547"/>
      <c r="AB57" s="547"/>
      <c r="AC57" s="547"/>
      <c r="AD57" s="547"/>
      <c r="AE57" s="547"/>
      <c r="AF57" s="547"/>
      <c r="AG57" s="239"/>
    </row>
    <row r="58" spans="8:33" ht="15.75" customHeight="1">
      <c r="H58" s="239"/>
      <c r="I58" s="1110" t="s">
        <v>4895</v>
      </c>
      <c r="J58" s="1106" t="s">
        <v>2009</v>
      </c>
      <c r="K58" s="246">
        <v>0</v>
      </c>
      <c r="L58" s="246">
        <v>0</v>
      </c>
      <c r="M58" s="241"/>
      <c r="N58" s="1102">
        <f t="shared" ca="1" si="2"/>
        <v>4.7800000000000002E-4</v>
      </c>
      <c r="O58" s="1102">
        <f t="shared" ca="1" si="3"/>
        <v>4.7800000000000002E-4</v>
      </c>
      <c r="P58" s="1102" cm="1">
        <f t="array" aca="1" ref="P58" ca="1">IFERROR(INDIRECT("K"&amp;V58),"")</f>
        <v>4.7800000000000002E-4</v>
      </c>
      <c r="Q58" s="1102" cm="1">
        <f t="array" aca="1" ref="Q58" ca="1">IFERROR(INDIRECT("L"&amp;V58),"")</f>
        <v>4.7800000000000002E-4</v>
      </c>
      <c r="R58" s="1102" cm="1">
        <f t="array" aca="1" ref="R58" ca="1">IFERROR(INDIRECT("K"&amp;W58),"")</f>
        <v>4.75E-4</v>
      </c>
      <c r="S58" s="1102" cm="1">
        <f t="array" aca="1" ref="S58" ca="1">IFERROR(INDIRECT("L"&amp;W58),"")</f>
        <v>4.75E-4</v>
      </c>
      <c r="T58" s="1103">
        <f t="shared" si="4"/>
        <v>0</v>
      </c>
      <c r="U58" s="1103">
        <f t="shared" si="5"/>
        <v>0</v>
      </c>
      <c r="V58" s="1102">
        <f t="shared" si="0"/>
        <v>60</v>
      </c>
      <c r="W58" s="1102">
        <f t="shared" si="1"/>
        <v>61</v>
      </c>
      <c r="X58" s="1102" t="str">
        <f t="shared" si="6"/>
        <v>A0018</v>
      </c>
      <c r="Y58" s="547"/>
      <c r="Z58" s="547"/>
      <c r="AA58" s="547"/>
      <c r="AB58" s="547"/>
      <c r="AC58" s="547"/>
      <c r="AD58" s="547"/>
      <c r="AE58" s="547"/>
      <c r="AF58" s="547"/>
      <c r="AG58" s="239"/>
    </row>
    <row r="59" spans="8:33" ht="15.75" customHeight="1">
      <c r="H59" s="239"/>
      <c r="I59" s="1110" t="s">
        <v>4896</v>
      </c>
      <c r="J59" s="1106" t="s">
        <v>2009</v>
      </c>
      <c r="K59" s="246">
        <v>2.4499999999999999E-4</v>
      </c>
      <c r="L59" s="246">
        <v>2.4499999999999999E-4</v>
      </c>
      <c r="M59" s="241"/>
      <c r="N59" s="1102">
        <f t="shared" ca="1" si="2"/>
        <v>4.7800000000000002E-4</v>
      </c>
      <c r="O59" s="1102">
        <f t="shared" ca="1" si="3"/>
        <v>4.7800000000000002E-4</v>
      </c>
      <c r="P59" s="1102" cm="1">
        <f t="array" aca="1" ref="P59" ca="1">IFERROR(INDIRECT("K"&amp;V59),"")</f>
        <v>4.7800000000000002E-4</v>
      </c>
      <c r="Q59" s="1102" cm="1">
        <f t="array" aca="1" ref="Q59" ca="1">IFERROR(INDIRECT("L"&amp;V59),"")</f>
        <v>4.7800000000000002E-4</v>
      </c>
      <c r="R59" s="1102" cm="1">
        <f t="array" aca="1" ref="R59" ca="1">IFERROR(INDIRECT("K"&amp;W59),"")</f>
        <v>4.75E-4</v>
      </c>
      <c r="S59" s="1102" cm="1">
        <f t="array" aca="1" ref="S59" ca="1">IFERROR(INDIRECT("L"&amp;W59),"")</f>
        <v>4.75E-4</v>
      </c>
      <c r="T59" s="1103">
        <f t="shared" si="4"/>
        <v>2.4499999999999999E-4</v>
      </c>
      <c r="U59" s="1103">
        <f t="shared" si="5"/>
        <v>2.4499999999999999E-4</v>
      </c>
      <c r="V59" s="1102">
        <f t="shared" si="0"/>
        <v>60</v>
      </c>
      <c r="W59" s="1102">
        <f t="shared" si="1"/>
        <v>61</v>
      </c>
      <c r="X59" s="1102" t="str">
        <f t="shared" si="6"/>
        <v>A0018</v>
      </c>
      <c r="Y59" s="547"/>
      <c r="Z59" s="547"/>
      <c r="AA59" s="547"/>
      <c r="AB59" s="547"/>
      <c r="AC59" s="547"/>
      <c r="AD59" s="547"/>
      <c r="AE59" s="547"/>
      <c r="AF59" s="547"/>
      <c r="AG59" s="239"/>
    </row>
    <row r="60" spans="8:33" ht="15.75" customHeight="1">
      <c r="H60" s="239"/>
      <c r="I60" s="1110" t="s">
        <v>4897</v>
      </c>
      <c r="J60" s="1106" t="s">
        <v>2009</v>
      </c>
      <c r="K60" s="246">
        <v>4.7800000000000002E-4</v>
      </c>
      <c r="L60" s="246">
        <v>4.7800000000000002E-4</v>
      </c>
      <c r="M60" s="241"/>
      <c r="N60" s="1102">
        <f t="shared" ca="1" si="2"/>
        <v>4.7800000000000002E-4</v>
      </c>
      <c r="O60" s="1102">
        <f t="shared" ca="1" si="3"/>
        <v>4.7800000000000002E-4</v>
      </c>
      <c r="P60" s="1102" cm="1">
        <f t="array" aca="1" ref="P60" ca="1">IFERROR(INDIRECT("K"&amp;V60),"")</f>
        <v>4.7800000000000002E-4</v>
      </c>
      <c r="Q60" s="1102" cm="1">
        <f t="array" aca="1" ref="Q60" ca="1">IFERROR(INDIRECT("L"&amp;V60),"")</f>
        <v>4.7800000000000002E-4</v>
      </c>
      <c r="R60" s="1102" cm="1">
        <f t="array" aca="1" ref="R60" ca="1">IFERROR(INDIRECT("K"&amp;W60),"")</f>
        <v>4.75E-4</v>
      </c>
      <c r="S60" s="1102" cm="1">
        <f t="array" aca="1" ref="S60" ca="1">IFERROR(INDIRECT("L"&amp;W60),"")</f>
        <v>4.75E-4</v>
      </c>
      <c r="T60" s="1103">
        <f t="shared" si="4"/>
        <v>4.7800000000000002E-4</v>
      </c>
      <c r="U60" s="1103">
        <f t="shared" si="5"/>
        <v>4.7800000000000002E-4</v>
      </c>
      <c r="V60" s="1102">
        <f t="shared" si="0"/>
        <v>60</v>
      </c>
      <c r="W60" s="1102">
        <f t="shared" si="1"/>
        <v>61</v>
      </c>
      <c r="X60" s="1102" t="str">
        <f t="shared" si="6"/>
        <v>A0018</v>
      </c>
      <c r="Y60" s="547"/>
      <c r="Z60" s="547"/>
      <c r="AA60" s="547"/>
      <c r="AB60" s="547"/>
      <c r="AC60" s="547"/>
      <c r="AD60" s="547"/>
      <c r="AE60" s="547"/>
      <c r="AF60" s="547"/>
      <c r="AG60" s="239"/>
    </row>
    <row r="61" spans="8:33" ht="15.75" customHeight="1">
      <c r="H61" s="239"/>
      <c r="I61" s="1110" t="s">
        <v>4898</v>
      </c>
      <c r="J61" s="1106" t="s">
        <v>2009</v>
      </c>
      <c r="K61" s="246">
        <v>4.75E-4</v>
      </c>
      <c r="L61" s="246">
        <v>4.75E-4</v>
      </c>
      <c r="M61" s="241"/>
      <c r="N61" s="1102">
        <f t="shared" ca="1" si="2"/>
        <v>4.7800000000000002E-4</v>
      </c>
      <c r="O61" s="1102">
        <f t="shared" ca="1" si="3"/>
        <v>4.7800000000000002E-4</v>
      </c>
      <c r="P61" s="1102" cm="1">
        <f t="array" aca="1" ref="P61" ca="1">IFERROR(INDIRECT("K"&amp;V61),"")</f>
        <v>4.7800000000000002E-4</v>
      </c>
      <c r="Q61" s="1102" cm="1">
        <f t="array" aca="1" ref="Q61" ca="1">IFERROR(INDIRECT("L"&amp;V61),"")</f>
        <v>4.7800000000000002E-4</v>
      </c>
      <c r="R61" s="1102" cm="1">
        <f t="array" aca="1" ref="R61" ca="1">IFERROR(INDIRECT("K"&amp;W61),"")</f>
        <v>4.75E-4</v>
      </c>
      <c r="S61" s="1102" cm="1">
        <f t="array" aca="1" ref="S61" ca="1">IFERROR(INDIRECT("L"&amp;W61),"")</f>
        <v>4.75E-4</v>
      </c>
      <c r="T61" s="1103">
        <f t="shared" si="4"/>
        <v>4.75E-4</v>
      </c>
      <c r="U61" s="1103">
        <f t="shared" si="5"/>
        <v>4.75E-4</v>
      </c>
      <c r="V61" s="1102">
        <f t="shared" si="0"/>
        <v>60</v>
      </c>
      <c r="W61" s="1102">
        <f t="shared" si="1"/>
        <v>61</v>
      </c>
      <c r="X61" s="1102" t="str">
        <f t="shared" si="6"/>
        <v>A0018</v>
      </c>
      <c r="Y61" s="1357" t="s">
        <v>5941</v>
      </c>
      <c r="Z61" s="547"/>
      <c r="AA61" s="547"/>
      <c r="AB61" s="547"/>
      <c r="AC61" s="547"/>
      <c r="AD61" s="547"/>
      <c r="AE61" s="547"/>
      <c r="AF61" s="547"/>
      <c r="AG61" s="239"/>
    </row>
    <row r="62" spans="8:33" ht="15.75" customHeight="1">
      <c r="H62" s="239"/>
      <c r="I62" s="1110" t="s">
        <v>4899</v>
      </c>
      <c r="J62" s="1106" t="s">
        <v>2010</v>
      </c>
      <c r="K62" s="246">
        <v>0</v>
      </c>
      <c r="L62" s="246">
        <v>0</v>
      </c>
      <c r="M62" s="241"/>
      <c r="N62" s="1102">
        <f t="shared" ca="1" si="2"/>
        <v>4.2000000000000002E-4</v>
      </c>
      <c r="O62" s="1102">
        <f t="shared" ca="1" si="3"/>
        <v>4.2000000000000002E-4</v>
      </c>
      <c r="P62" s="1102" cm="1">
        <f t="array" aca="1" ref="P62" ca="1">IFERROR(INDIRECT("K"&amp;V62),"")</f>
        <v>4.2000000000000002E-4</v>
      </c>
      <c r="Q62" s="1102" cm="1">
        <f t="array" aca="1" ref="Q62" ca="1">IFERROR(INDIRECT("L"&amp;V62),"")</f>
        <v>4.2000000000000002E-4</v>
      </c>
      <c r="R62" s="1102" cm="1">
        <f t="array" aca="1" ref="R62" ca="1">IFERROR(INDIRECT("K"&amp;W62),"")</f>
        <v>2.4000000000000001E-4</v>
      </c>
      <c r="S62" s="1102" cm="1">
        <f t="array" aca="1" ref="S62" ca="1">IFERROR(INDIRECT("L"&amp;W62),"")</f>
        <v>2.4000000000000001E-4</v>
      </c>
      <c r="T62" s="1103">
        <f t="shared" si="4"/>
        <v>0</v>
      </c>
      <c r="U62" s="1103">
        <f t="shared" si="5"/>
        <v>0</v>
      </c>
      <c r="V62" s="1102">
        <f t="shared" si="0"/>
        <v>63</v>
      </c>
      <c r="W62" s="1102">
        <f t="shared" si="1"/>
        <v>64</v>
      </c>
      <c r="X62" s="1102" t="str">
        <f t="shared" si="6"/>
        <v>A0019</v>
      </c>
      <c r="Y62" s="547"/>
      <c r="Z62" s="547"/>
      <c r="AA62" s="547"/>
      <c r="AB62" s="547"/>
      <c r="AC62" s="547"/>
      <c r="AD62" s="547"/>
      <c r="AE62" s="547"/>
      <c r="AF62" s="547"/>
      <c r="AG62" s="239"/>
    </row>
    <row r="63" spans="8:33" ht="15.75" customHeight="1">
      <c r="H63" s="239"/>
      <c r="I63" s="1110" t="s">
        <v>4900</v>
      </c>
      <c r="J63" s="1106" t="s">
        <v>2010</v>
      </c>
      <c r="K63" s="246">
        <v>4.2000000000000002E-4</v>
      </c>
      <c r="L63" s="246">
        <v>4.2000000000000002E-4</v>
      </c>
      <c r="M63" s="241"/>
      <c r="N63" s="1102">
        <f t="shared" ca="1" si="2"/>
        <v>4.2000000000000002E-4</v>
      </c>
      <c r="O63" s="1102">
        <f t="shared" ca="1" si="3"/>
        <v>4.2000000000000002E-4</v>
      </c>
      <c r="P63" s="1102" cm="1">
        <f t="array" aca="1" ref="P63" ca="1">IFERROR(INDIRECT("K"&amp;V63),"")</f>
        <v>4.2000000000000002E-4</v>
      </c>
      <c r="Q63" s="1102" cm="1">
        <f t="array" aca="1" ref="Q63" ca="1">IFERROR(INDIRECT("L"&amp;V63),"")</f>
        <v>4.2000000000000002E-4</v>
      </c>
      <c r="R63" s="1102" cm="1">
        <f t="array" aca="1" ref="R63" ca="1">IFERROR(INDIRECT("K"&amp;W63),"")</f>
        <v>2.4000000000000001E-4</v>
      </c>
      <c r="S63" s="1102" cm="1">
        <f t="array" aca="1" ref="S63" ca="1">IFERROR(INDIRECT("L"&amp;W63),"")</f>
        <v>2.4000000000000001E-4</v>
      </c>
      <c r="T63" s="1103">
        <f t="shared" si="4"/>
        <v>4.2000000000000002E-4</v>
      </c>
      <c r="U63" s="1103">
        <f t="shared" si="5"/>
        <v>4.2000000000000002E-4</v>
      </c>
      <c r="V63" s="1102">
        <f t="shared" si="0"/>
        <v>63</v>
      </c>
      <c r="W63" s="1102">
        <f t="shared" si="1"/>
        <v>64</v>
      </c>
      <c r="X63" s="1102" t="str">
        <f t="shared" si="6"/>
        <v>A0019</v>
      </c>
      <c r="Y63" s="547" t="s">
        <v>5997</v>
      </c>
      <c r="Z63" s="547"/>
      <c r="AA63" s="547"/>
      <c r="AB63" s="547"/>
      <c r="AC63" s="547"/>
      <c r="AD63" s="547"/>
      <c r="AE63" s="547"/>
      <c r="AF63" s="547"/>
      <c r="AG63" s="239"/>
    </row>
    <row r="64" spans="8:33" ht="15.75" customHeight="1">
      <c r="H64" s="239"/>
      <c r="I64" s="1110" t="s">
        <v>4901</v>
      </c>
      <c r="J64" s="1106" t="s">
        <v>2010</v>
      </c>
      <c r="K64" s="246">
        <v>2.4000000000000001E-4</v>
      </c>
      <c r="L64" s="246">
        <v>2.4000000000000001E-4</v>
      </c>
      <c r="M64" s="241"/>
      <c r="N64" s="1102">
        <f t="shared" ca="1" si="2"/>
        <v>4.2000000000000002E-4</v>
      </c>
      <c r="O64" s="1102">
        <f t="shared" ca="1" si="3"/>
        <v>4.2000000000000002E-4</v>
      </c>
      <c r="P64" s="1102" cm="1">
        <f t="array" aca="1" ref="P64" ca="1">IFERROR(INDIRECT("K"&amp;V64),"")</f>
        <v>4.2000000000000002E-4</v>
      </c>
      <c r="Q64" s="1102" cm="1">
        <f t="array" aca="1" ref="Q64" ca="1">IFERROR(INDIRECT("L"&amp;V64),"")</f>
        <v>4.2000000000000002E-4</v>
      </c>
      <c r="R64" s="1102" cm="1">
        <f t="array" aca="1" ref="R64" ca="1">IFERROR(INDIRECT("K"&amp;W64),"")</f>
        <v>2.4000000000000001E-4</v>
      </c>
      <c r="S64" s="1102" cm="1">
        <f t="array" aca="1" ref="S64" ca="1">IFERROR(INDIRECT("L"&amp;W64),"")</f>
        <v>2.4000000000000001E-4</v>
      </c>
      <c r="T64" s="1103">
        <f t="shared" si="4"/>
        <v>2.4000000000000001E-4</v>
      </c>
      <c r="U64" s="1103">
        <f t="shared" si="5"/>
        <v>2.4000000000000001E-4</v>
      </c>
      <c r="V64" s="1102">
        <f t="shared" si="0"/>
        <v>63</v>
      </c>
      <c r="W64" s="1102">
        <f t="shared" si="1"/>
        <v>64</v>
      </c>
      <c r="X64" s="1102" t="str">
        <f t="shared" si="6"/>
        <v>A0019</v>
      </c>
      <c r="Y64" s="547"/>
      <c r="Z64" s="547" t="s">
        <v>2013</v>
      </c>
      <c r="AA64" s="547"/>
      <c r="AB64" s="547"/>
      <c r="AC64" s="547"/>
      <c r="AD64" s="547"/>
      <c r="AE64" s="547"/>
      <c r="AF64" s="547"/>
      <c r="AG64" s="239"/>
    </row>
    <row r="65" spans="8:33" ht="15.75" customHeight="1">
      <c r="H65" s="239"/>
      <c r="I65" s="1110" t="s">
        <v>4902</v>
      </c>
      <c r="J65" s="1106" t="s">
        <v>2011</v>
      </c>
      <c r="K65" s="246">
        <v>0</v>
      </c>
      <c r="L65" s="246">
        <v>0</v>
      </c>
      <c r="M65" s="241"/>
      <c r="N65" s="1102">
        <f t="shared" ca="1" si="2"/>
        <v>6.5099999999999999E-4</v>
      </c>
      <c r="O65" s="1102">
        <f t="shared" ca="1" si="3"/>
        <v>6.5099999999999999E-4</v>
      </c>
      <c r="P65" s="1102" cm="1">
        <f t="array" aca="1" ref="P65" ca="1">IFERROR(INDIRECT("K"&amp;V65),"")</f>
        <v>6.5099999999999999E-4</v>
      </c>
      <c r="Q65" s="1102" cm="1">
        <f t="array" aca="1" ref="Q65" ca="1">IFERROR(INDIRECT("L"&amp;V65),"")</f>
        <v>6.5099999999999999E-4</v>
      </c>
      <c r="R65" s="1102" cm="1">
        <f t="array" aca="1" ref="R65" ca="1">IFERROR(INDIRECT("K"&amp;W65),"")</f>
        <v>2.9799999999999998E-4</v>
      </c>
      <c r="S65" s="1102" cm="1">
        <f t="array" aca="1" ref="S65" ca="1">IFERROR(INDIRECT("L"&amp;W65),"")</f>
        <v>2.9799999999999998E-4</v>
      </c>
      <c r="T65" s="1103">
        <f t="shared" si="4"/>
        <v>0</v>
      </c>
      <c r="U65" s="1103">
        <f t="shared" si="5"/>
        <v>0</v>
      </c>
      <c r="V65" s="1102">
        <f t="shared" si="0"/>
        <v>68</v>
      </c>
      <c r="W65" s="1102">
        <f t="shared" si="1"/>
        <v>69</v>
      </c>
      <c r="X65" s="1102" t="str">
        <f t="shared" si="6"/>
        <v>A0020</v>
      </c>
      <c r="Y65" s="547"/>
      <c r="Z65" s="547"/>
      <c r="AA65" s="547"/>
      <c r="AB65" s="547"/>
      <c r="AC65" s="547"/>
      <c r="AD65" s="547"/>
      <c r="AE65" s="547"/>
      <c r="AF65" s="547"/>
      <c r="AG65" s="239"/>
    </row>
    <row r="66" spans="8:33" ht="15.75" customHeight="1">
      <c r="H66" s="239"/>
      <c r="I66" s="1110" t="s">
        <v>4903</v>
      </c>
      <c r="J66" s="1106" t="s">
        <v>2011</v>
      </c>
      <c r="K66" s="246">
        <v>0</v>
      </c>
      <c r="L66" s="246">
        <v>0</v>
      </c>
      <c r="M66" s="241"/>
      <c r="N66" s="1102">
        <f t="shared" ca="1" si="2"/>
        <v>6.5099999999999999E-4</v>
      </c>
      <c r="O66" s="1102">
        <f t="shared" ca="1" si="3"/>
        <v>6.5099999999999999E-4</v>
      </c>
      <c r="P66" s="1102" cm="1">
        <f t="array" aca="1" ref="P66" ca="1">IFERROR(INDIRECT("K"&amp;V66),"")</f>
        <v>6.5099999999999999E-4</v>
      </c>
      <c r="Q66" s="1102" cm="1">
        <f t="array" aca="1" ref="Q66" ca="1">IFERROR(INDIRECT("L"&amp;V66),"")</f>
        <v>6.5099999999999999E-4</v>
      </c>
      <c r="R66" s="1102" cm="1">
        <f t="array" aca="1" ref="R66" ca="1">IFERROR(INDIRECT("K"&amp;W66),"")</f>
        <v>2.9799999999999998E-4</v>
      </c>
      <c r="S66" s="1102" cm="1">
        <f t="array" aca="1" ref="S66" ca="1">IFERROR(INDIRECT("L"&amp;W66),"")</f>
        <v>2.9799999999999998E-4</v>
      </c>
      <c r="T66" s="1103">
        <f t="shared" si="4"/>
        <v>0</v>
      </c>
      <c r="U66" s="1103">
        <f t="shared" si="5"/>
        <v>0</v>
      </c>
      <c r="V66" s="1102">
        <f t="shared" si="0"/>
        <v>68</v>
      </c>
      <c r="W66" s="1102">
        <f t="shared" si="1"/>
        <v>69</v>
      </c>
      <c r="X66" s="1102" t="str">
        <f t="shared" si="6"/>
        <v>A0020</v>
      </c>
      <c r="Y66" s="547" t="s">
        <v>2686</v>
      </c>
      <c r="Z66" s="547"/>
      <c r="AA66" s="547"/>
      <c r="AB66" s="547"/>
      <c r="AC66" s="547"/>
      <c r="AD66" s="547"/>
      <c r="AE66" s="547"/>
      <c r="AF66" s="547"/>
      <c r="AG66" s="239"/>
    </row>
    <row r="67" spans="8:33" ht="15.75" customHeight="1">
      <c r="H67" s="239"/>
      <c r="I67" s="1110" t="s">
        <v>4904</v>
      </c>
      <c r="J67" s="1106" t="s">
        <v>2011</v>
      </c>
      <c r="K67" s="246">
        <v>0</v>
      </c>
      <c r="L67" s="246">
        <v>0</v>
      </c>
      <c r="M67" s="241"/>
      <c r="N67" s="1102">
        <f t="shared" ca="1" si="2"/>
        <v>6.5099999999999999E-4</v>
      </c>
      <c r="O67" s="1102">
        <f t="shared" ca="1" si="3"/>
        <v>6.5099999999999999E-4</v>
      </c>
      <c r="P67" s="1102" cm="1">
        <f t="array" aca="1" ref="P67" ca="1">IFERROR(INDIRECT("K"&amp;V67),"")</f>
        <v>6.5099999999999999E-4</v>
      </c>
      <c r="Q67" s="1102" cm="1">
        <f t="array" aca="1" ref="Q67" ca="1">IFERROR(INDIRECT("L"&amp;V67),"")</f>
        <v>6.5099999999999999E-4</v>
      </c>
      <c r="R67" s="1102" cm="1">
        <f t="array" aca="1" ref="R67" ca="1">IFERROR(INDIRECT("K"&amp;W67),"")</f>
        <v>2.9799999999999998E-4</v>
      </c>
      <c r="S67" s="1102" cm="1">
        <f t="array" aca="1" ref="S67" ca="1">IFERROR(INDIRECT("L"&amp;W67),"")</f>
        <v>2.9799999999999998E-4</v>
      </c>
      <c r="T67" s="1103">
        <f t="shared" si="4"/>
        <v>0</v>
      </c>
      <c r="U67" s="1103">
        <f t="shared" si="5"/>
        <v>0</v>
      </c>
      <c r="V67" s="1102">
        <f t="shared" si="0"/>
        <v>68</v>
      </c>
      <c r="W67" s="1102">
        <f t="shared" si="1"/>
        <v>69</v>
      </c>
      <c r="X67" s="1102" t="str">
        <f t="shared" si="6"/>
        <v>A0020</v>
      </c>
      <c r="Y67" s="547"/>
      <c r="Z67" s="547" t="s">
        <v>5998</v>
      </c>
      <c r="AA67" s="547"/>
      <c r="AB67" s="547"/>
      <c r="AC67" s="547"/>
      <c r="AD67" s="547"/>
      <c r="AE67" s="547"/>
      <c r="AF67" s="547"/>
      <c r="AG67" s="239"/>
    </row>
    <row r="68" spans="8:33" ht="15.75" customHeight="1">
      <c r="H68" s="239"/>
      <c r="I68" s="1110" t="s">
        <v>4905</v>
      </c>
      <c r="J68" s="1106" t="s">
        <v>2011</v>
      </c>
      <c r="K68" s="246">
        <v>6.5099999999999999E-4</v>
      </c>
      <c r="L68" s="246">
        <v>6.5099999999999999E-4</v>
      </c>
      <c r="M68" s="241"/>
      <c r="N68" s="1102">
        <f t="shared" ca="1" si="2"/>
        <v>6.5099999999999999E-4</v>
      </c>
      <c r="O68" s="1102">
        <f t="shared" ca="1" si="3"/>
        <v>6.5099999999999999E-4</v>
      </c>
      <c r="P68" s="1102" cm="1">
        <f t="array" aca="1" ref="P68" ca="1">IFERROR(INDIRECT("K"&amp;V68),"")</f>
        <v>6.5099999999999999E-4</v>
      </c>
      <c r="Q68" s="1102" cm="1">
        <f t="array" aca="1" ref="Q68" ca="1">IFERROR(INDIRECT("L"&amp;V68),"")</f>
        <v>6.5099999999999999E-4</v>
      </c>
      <c r="R68" s="1102" cm="1">
        <f t="array" aca="1" ref="R68" ca="1">IFERROR(INDIRECT("K"&amp;W68),"")</f>
        <v>2.9799999999999998E-4</v>
      </c>
      <c r="S68" s="1102" cm="1">
        <f t="array" aca="1" ref="S68" ca="1">IFERROR(INDIRECT("L"&amp;W68),"")</f>
        <v>2.9799999999999998E-4</v>
      </c>
      <c r="T68" s="1103">
        <f t="shared" si="4"/>
        <v>6.5099999999999999E-4</v>
      </c>
      <c r="U68" s="1103">
        <f t="shared" si="5"/>
        <v>6.5099999999999999E-4</v>
      </c>
      <c r="V68" s="1102">
        <f t="shared" si="0"/>
        <v>68</v>
      </c>
      <c r="W68" s="1102">
        <f t="shared" si="1"/>
        <v>69</v>
      </c>
      <c r="X68" s="1102" t="str">
        <f t="shared" si="6"/>
        <v>A0020</v>
      </c>
      <c r="Y68" s="547"/>
      <c r="Z68" s="547"/>
      <c r="AA68" s="547"/>
      <c r="AB68" s="547"/>
      <c r="AC68" s="547"/>
      <c r="AD68" s="547"/>
      <c r="AE68" s="547"/>
      <c r="AF68" s="547"/>
      <c r="AG68" s="239"/>
    </row>
    <row r="69" spans="8:33" ht="15.75" customHeight="1">
      <c r="H69" s="239"/>
      <c r="I69" s="1110" t="s">
        <v>4906</v>
      </c>
      <c r="J69" s="1106" t="s">
        <v>2011</v>
      </c>
      <c r="K69" s="246">
        <v>2.9799999999999998E-4</v>
      </c>
      <c r="L69" s="246">
        <v>2.9799999999999998E-4</v>
      </c>
      <c r="M69" s="241"/>
      <c r="N69" s="1102">
        <f t="shared" ca="1" si="2"/>
        <v>6.5099999999999999E-4</v>
      </c>
      <c r="O69" s="1102">
        <f t="shared" ca="1" si="3"/>
        <v>6.5099999999999999E-4</v>
      </c>
      <c r="P69" s="1102" cm="1">
        <f t="array" aca="1" ref="P69" ca="1">IFERROR(INDIRECT("K"&amp;V69),"")</f>
        <v>6.5099999999999999E-4</v>
      </c>
      <c r="Q69" s="1102" cm="1">
        <f t="array" aca="1" ref="Q69" ca="1">IFERROR(INDIRECT("L"&amp;V69),"")</f>
        <v>6.5099999999999999E-4</v>
      </c>
      <c r="R69" s="1102" cm="1">
        <f t="array" aca="1" ref="R69" ca="1">IFERROR(INDIRECT("K"&amp;W69),"")</f>
        <v>2.9799999999999998E-4</v>
      </c>
      <c r="S69" s="1102" cm="1">
        <f t="array" aca="1" ref="S69" ca="1">IFERROR(INDIRECT("L"&amp;W69),"")</f>
        <v>2.9799999999999998E-4</v>
      </c>
      <c r="T69" s="1103">
        <f t="shared" si="4"/>
        <v>2.9799999999999998E-4</v>
      </c>
      <c r="U69" s="1103">
        <f t="shared" si="5"/>
        <v>2.9799999999999998E-4</v>
      </c>
      <c r="V69" s="1102">
        <f t="shared" ref="V69:V132" si="7">_xlfn.IFNA(MATCH(X69&amp;"*残差*",$I:$I,0),"")</f>
        <v>68</v>
      </c>
      <c r="W69" s="1102">
        <f t="shared" ref="W69:W132" si="8">_xlfn.IFNA(MATCH(X69&amp;"*事業者全体*",$I:$I,0),"")</f>
        <v>69</v>
      </c>
      <c r="X69" s="1102" t="str">
        <f t="shared" si="6"/>
        <v>A0020</v>
      </c>
      <c r="Y69" s="239"/>
      <c r="Z69" s="239"/>
      <c r="AA69" s="239"/>
      <c r="AB69" s="239"/>
      <c r="AC69" s="239"/>
      <c r="AD69" s="239"/>
      <c r="AE69" s="239"/>
      <c r="AF69" s="239"/>
      <c r="AG69" s="239"/>
    </row>
    <row r="70" spans="8:33" ht="15.75" customHeight="1">
      <c r="H70" s="239"/>
      <c r="I70" s="1110" t="s">
        <v>4907</v>
      </c>
      <c r="J70" s="1106" t="s">
        <v>3945</v>
      </c>
      <c r="K70" s="246">
        <v>0</v>
      </c>
      <c r="L70" s="246">
        <v>0</v>
      </c>
      <c r="M70" s="241"/>
      <c r="N70" s="1102">
        <f t="shared" ref="N70:N133" ca="1" si="9">IF(P70="",IF(R70="",T70,R70),P70)</f>
        <v>5.9599999999999996E-4</v>
      </c>
      <c r="O70" s="1102">
        <f t="shared" ref="O70:O133" ca="1" si="10">IF(Q70="",IF(S70="",U70,S70),Q70)</f>
        <v>5.9599999999999996E-4</v>
      </c>
      <c r="P70" s="1102" cm="1">
        <f t="array" aca="1" ref="P70" ca="1">IFERROR(INDIRECT("K"&amp;V70),"")</f>
        <v>5.9599999999999996E-4</v>
      </c>
      <c r="Q70" s="1102" cm="1">
        <f t="array" aca="1" ref="Q70" ca="1">IFERROR(INDIRECT("L"&amp;V70),"")</f>
        <v>5.9599999999999996E-4</v>
      </c>
      <c r="R70" s="1102" cm="1">
        <f t="array" aca="1" ref="R70" ca="1">IFERROR(INDIRECT("K"&amp;W70),"")</f>
        <v>5.8699999999999996E-4</v>
      </c>
      <c r="S70" s="1102" cm="1">
        <f t="array" aca="1" ref="S70" ca="1">IFERROR(INDIRECT("L"&amp;W70),"")</f>
        <v>5.8699999999999996E-4</v>
      </c>
      <c r="T70" s="1103">
        <f t="shared" ref="T70:T133" si="11">K70</f>
        <v>0</v>
      </c>
      <c r="U70" s="1103">
        <f t="shared" ref="U70:U133" si="12">L70</f>
        <v>0</v>
      </c>
      <c r="V70" s="1102">
        <f t="shared" si="7"/>
        <v>72</v>
      </c>
      <c r="W70" s="1102">
        <f t="shared" si="8"/>
        <v>73</v>
      </c>
      <c r="X70" s="1102" t="str">
        <f t="shared" ref="X70:X133" si="13">LEFT(I70,5)</f>
        <v>A0021</v>
      </c>
      <c r="Y70" s="239"/>
      <c r="Z70" s="239"/>
      <c r="AA70" s="239"/>
      <c r="AB70" s="239"/>
      <c r="AC70" s="239"/>
      <c r="AD70" s="239"/>
      <c r="AE70" s="239"/>
      <c r="AF70" s="239"/>
      <c r="AG70" s="239"/>
    </row>
    <row r="71" spans="8:33" ht="15.75" customHeight="1">
      <c r="H71" s="239"/>
      <c r="I71" s="1110" t="s">
        <v>4908</v>
      </c>
      <c r="J71" s="1106" t="s">
        <v>3945</v>
      </c>
      <c r="K71" s="246">
        <v>1.73E-4</v>
      </c>
      <c r="L71" s="246">
        <v>1.73E-4</v>
      </c>
      <c r="M71" s="241"/>
      <c r="N71" s="1102">
        <f t="shared" ca="1" si="9"/>
        <v>5.9599999999999996E-4</v>
      </c>
      <c r="O71" s="1102">
        <f t="shared" ca="1" si="10"/>
        <v>5.9599999999999996E-4</v>
      </c>
      <c r="P71" s="1102" cm="1">
        <f t="array" aca="1" ref="P71" ca="1">IFERROR(INDIRECT("K"&amp;V71),"")</f>
        <v>5.9599999999999996E-4</v>
      </c>
      <c r="Q71" s="1102" cm="1">
        <f t="array" aca="1" ref="Q71" ca="1">IFERROR(INDIRECT("L"&amp;V71),"")</f>
        <v>5.9599999999999996E-4</v>
      </c>
      <c r="R71" s="1102" cm="1">
        <f t="array" aca="1" ref="R71" ca="1">IFERROR(INDIRECT("K"&amp;W71),"")</f>
        <v>5.8699999999999996E-4</v>
      </c>
      <c r="S71" s="1102" cm="1">
        <f t="array" aca="1" ref="S71" ca="1">IFERROR(INDIRECT("L"&amp;W71),"")</f>
        <v>5.8699999999999996E-4</v>
      </c>
      <c r="T71" s="1103">
        <f t="shared" si="11"/>
        <v>1.73E-4</v>
      </c>
      <c r="U71" s="1103">
        <f t="shared" si="12"/>
        <v>1.73E-4</v>
      </c>
      <c r="V71" s="1102">
        <f t="shared" si="7"/>
        <v>72</v>
      </c>
      <c r="W71" s="1102">
        <f t="shared" si="8"/>
        <v>73</v>
      </c>
      <c r="X71" s="1102" t="str">
        <f t="shared" si="13"/>
        <v>A0021</v>
      </c>
      <c r="Y71" s="239"/>
      <c r="Z71" s="239"/>
      <c r="AA71" s="239"/>
      <c r="AB71" s="239"/>
      <c r="AC71" s="239"/>
      <c r="AD71" s="239"/>
      <c r="AE71" s="239"/>
      <c r="AF71" s="239"/>
      <c r="AG71" s="239"/>
    </row>
    <row r="72" spans="8:33" ht="17.25" customHeight="1">
      <c r="H72" s="239"/>
      <c r="I72" s="1110" t="s">
        <v>4909</v>
      </c>
      <c r="J72" s="1106" t="s">
        <v>3945</v>
      </c>
      <c r="K72" s="246">
        <v>5.9599999999999996E-4</v>
      </c>
      <c r="L72" s="246">
        <v>5.9599999999999996E-4</v>
      </c>
      <c r="M72" s="241"/>
      <c r="N72" s="1102">
        <f t="shared" ca="1" si="9"/>
        <v>5.9599999999999996E-4</v>
      </c>
      <c r="O72" s="1102">
        <f t="shared" ca="1" si="10"/>
        <v>5.9599999999999996E-4</v>
      </c>
      <c r="P72" s="1102" cm="1">
        <f t="array" aca="1" ref="P72" ca="1">IFERROR(INDIRECT("K"&amp;V72),"")</f>
        <v>5.9599999999999996E-4</v>
      </c>
      <c r="Q72" s="1102" cm="1">
        <f t="array" aca="1" ref="Q72" ca="1">IFERROR(INDIRECT("L"&amp;V72),"")</f>
        <v>5.9599999999999996E-4</v>
      </c>
      <c r="R72" s="1102" cm="1">
        <f t="array" aca="1" ref="R72" ca="1">IFERROR(INDIRECT("K"&amp;W72),"")</f>
        <v>5.8699999999999996E-4</v>
      </c>
      <c r="S72" s="1102" cm="1">
        <f t="array" aca="1" ref="S72" ca="1">IFERROR(INDIRECT("L"&amp;W72),"")</f>
        <v>5.8699999999999996E-4</v>
      </c>
      <c r="T72" s="1103">
        <f t="shared" si="11"/>
        <v>5.9599999999999996E-4</v>
      </c>
      <c r="U72" s="1103">
        <f t="shared" si="12"/>
        <v>5.9599999999999996E-4</v>
      </c>
      <c r="V72" s="1102">
        <f t="shared" si="7"/>
        <v>72</v>
      </c>
      <c r="W72" s="1102">
        <f t="shared" si="8"/>
        <v>73</v>
      </c>
      <c r="X72" s="1102" t="str">
        <f t="shared" si="13"/>
        <v>A0021</v>
      </c>
      <c r="Y72" s="239"/>
      <c r="Z72" s="239"/>
      <c r="AA72" s="239"/>
      <c r="AB72" s="239"/>
      <c r="AC72" s="239"/>
      <c r="AD72" s="239"/>
      <c r="AE72" s="239"/>
      <c r="AF72" s="239"/>
      <c r="AG72" s="239"/>
    </row>
    <row r="73" spans="8:33" ht="15.75" customHeight="1">
      <c r="H73" s="239"/>
      <c r="I73" s="1110" t="s">
        <v>4910</v>
      </c>
      <c r="J73" s="1106" t="s">
        <v>3945</v>
      </c>
      <c r="K73" s="246">
        <v>5.8699999999999996E-4</v>
      </c>
      <c r="L73" s="246">
        <v>5.8699999999999996E-4</v>
      </c>
      <c r="M73" s="241"/>
      <c r="N73" s="1102">
        <f t="shared" ca="1" si="9"/>
        <v>5.9599999999999996E-4</v>
      </c>
      <c r="O73" s="1102">
        <f t="shared" ca="1" si="10"/>
        <v>5.9599999999999996E-4</v>
      </c>
      <c r="P73" s="1102" cm="1">
        <f t="array" aca="1" ref="P73" ca="1">IFERROR(INDIRECT("K"&amp;V73),"")</f>
        <v>5.9599999999999996E-4</v>
      </c>
      <c r="Q73" s="1102" cm="1">
        <f t="array" aca="1" ref="Q73" ca="1">IFERROR(INDIRECT("L"&amp;V73),"")</f>
        <v>5.9599999999999996E-4</v>
      </c>
      <c r="R73" s="1102" cm="1">
        <f t="array" aca="1" ref="R73" ca="1">IFERROR(INDIRECT("K"&amp;W73),"")</f>
        <v>5.8699999999999996E-4</v>
      </c>
      <c r="S73" s="1102" cm="1">
        <f t="array" aca="1" ref="S73" ca="1">IFERROR(INDIRECT("L"&amp;W73),"")</f>
        <v>5.8699999999999996E-4</v>
      </c>
      <c r="T73" s="1103">
        <f t="shared" si="11"/>
        <v>5.8699999999999996E-4</v>
      </c>
      <c r="U73" s="1103">
        <f t="shared" si="12"/>
        <v>5.8699999999999996E-4</v>
      </c>
      <c r="V73" s="1102">
        <f t="shared" si="7"/>
        <v>72</v>
      </c>
      <c r="W73" s="1102">
        <f t="shared" si="8"/>
        <v>73</v>
      </c>
      <c r="X73" s="1102" t="str">
        <f t="shared" si="13"/>
        <v>A0021</v>
      </c>
      <c r="Y73" s="239"/>
      <c r="Z73" s="239"/>
      <c r="AA73" s="239"/>
      <c r="AB73" s="239"/>
      <c r="AC73" s="239"/>
      <c r="AD73" s="239"/>
      <c r="AE73" s="239"/>
      <c r="AF73" s="239"/>
      <c r="AG73" s="239"/>
    </row>
    <row r="74" spans="8:33" ht="15.75" customHeight="1">
      <c r="H74" s="239"/>
      <c r="I74" s="1110" t="s">
        <v>4911</v>
      </c>
      <c r="J74" s="1106" t="s">
        <v>4912</v>
      </c>
      <c r="K74" s="246">
        <v>6.5300000000000004E-4</v>
      </c>
      <c r="L74" s="246">
        <v>6.5300000000000004E-4</v>
      </c>
      <c r="M74" s="241"/>
      <c r="N74" s="1102">
        <f t="shared" ca="1" si="9"/>
        <v>6.5300000000000004E-4</v>
      </c>
      <c r="O74" s="1102">
        <f t="shared" ca="1" si="10"/>
        <v>6.5300000000000004E-4</v>
      </c>
      <c r="P74" s="1102" t="str" cm="1">
        <f t="array" aca="1" ref="P74" ca="1">IFERROR(INDIRECT("K"&amp;V74),"")</f>
        <v/>
      </c>
      <c r="Q74" s="1102" t="str" cm="1">
        <f t="array" aca="1" ref="Q74" ca="1">IFERROR(INDIRECT("L"&amp;V74),"")</f>
        <v/>
      </c>
      <c r="R74" s="1102" t="str" cm="1">
        <f t="array" aca="1" ref="R74" ca="1">IFERROR(INDIRECT("K"&amp;W74),"")</f>
        <v/>
      </c>
      <c r="S74" s="1102" t="str" cm="1">
        <f t="array" aca="1" ref="S74" ca="1">IFERROR(INDIRECT("L"&amp;W74),"")</f>
        <v/>
      </c>
      <c r="T74" s="1103">
        <f t="shared" si="11"/>
        <v>6.5300000000000004E-4</v>
      </c>
      <c r="U74" s="1103">
        <f t="shared" si="12"/>
        <v>6.5300000000000004E-4</v>
      </c>
      <c r="V74" s="1102" t="str">
        <f t="shared" si="7"/>
        <v/>
      </c>
      <c r="W74" s="1102" t="str">
        <f t="shared" si="8"/>
        <v/>
      </c>
      <c r="X74" s="1102" t="str">
        <f t="shared" si="13"/>
        <v>A0023</v>
      </c>
      <c r="Y74" s="239"/>
      <c r="Z74" s="239"/>
      <c r="AA74" s="239"/>
      <c r="AB74" s="239"/>
      <c r="AC74" s="239"/>
      <c r="AD74" s="239"/>
      <c r="AE74" s="239"/>
      <c r="AF74" s="239"/>
      <c r="AG74" s="239"/>
    </row>
    <row r="75" spans="8:33" ht="15.75" customHeight="1">
      <c r="H75" s="239"/>
      <c r="I75" s="1110" t="s">
        <v>4913</v>
      </c>
      <c r="J75" s="1106" t="s">
        <v>2012</v>
      </c>
      <c r="K75" s="246">
        <v>3.1399999999999999E-4</v>
      </c>
      <c r="L75" s="246">
        <v>3.1399999999999999E-4</v>
      </c>
      <c r="M75" s="241"/>
      <c r="N75" s="1102">
        <f t="shared" ca="1" si="9"/>
        <v>4.8899999999999996E-4</v>
      </c>
      <c r="O75" s="1102">
        <f t="shared" ca="1" si="10"/>
        <v>4.8899999999999996E-4</v>
      </c>
      <c r="P75" s="1102" cm="1">
        <f t="array" aca="1" ref="P75" ca="1">IFERROR(INDIRECT("K"&amp;V75),"")</f>
        <v>4.8899999999999996E-4</v>
      </c>
      <c r="Q75" s="1102" cm="1">
        <f t="array" aca="1" ref="Q75" ca="1">IFERROR(INDIRECT("L"&amp;V75),"")</f>
        <v>4.8899999999999996E-4</v>
      </c>
      <c r="R75" s="1102" cm="1">
        <f t="array" aca="1" ref="R75" ca="1">IFERROR(INDIRECT("K"&amp;W75),"")</f>
        <v>4.5899999999999999E-4</v>
      </c>
      <c r="S75" s="1102" cm="1">
        <f t="array" aca="1" ref="S75" ca="1">IFERROR(INDIRECT("L"&amp;W75),"")</f>
        <v>4.5899999999999999E-4</v>
      </c>
      <c r="T75" s="1103">
        <f t="shared" si="11"/>
        <v>3.1399999999999999E-4</v>
      </c>
      <c r="U75" s="1103">
        <f t="shared" si="12"/>
        <v>3.1399999999999999E-4</v>
      </c>
      <c r="V75" s="1102">
        <f t="shared" si="7"/>
        <v>80</v>
      </c>
      <c r="W75" s="1102">
        <f t="shared" si="8"/>
        <v>81</v>
      </c>
      <c r="X75" s="1102" t="str">
        <f t="shared" si="13"/>
        <v>A0024</v>
      </c>
      <c r="Y75" s="239"/>
      <c r="Z75" s="239"/>
      <c r="AA75" s="239"/>
      <c r="AB75" s="239"/>
      <c r="AC75" s="239"/>
      <c r="AD75" s="239"/>
      <c r="AE75" s="239"/>
      <c r="AF75" s="239"/>
      <c r="AG75" s="239"/>
    </row>
    <row r="76" spans="8:33" ht="15.75" customHeight="1">
      <c r="H76" s="239"/>
      <c r="I76" s="1110" t="s">
        <v>4914</v>
      </c>
      <c r="J76" s="1106" t="s">
        <v>2012</v>
      </c>
      <c r="K76" s="246">
        <v>0</v>
      </c>
      <c r="L76" s="246">
        <v>0</v>
      </c>
      <c r="M76" s="241"/>
      <c r="N76" s="1102">
        <f t="shared" ca="1" si="9"/>
        <v>4.8899999999999996E-4</v>
      </c>
      <c r="O76" s="1102">
        <f t="shared" ca="1" si="10"/>
        <v>4.8899999999999996E-4</v>
      </c>
      <c r="P76" s="1102" cm="1">
        <f t="array" aca="1" ref="P76" ca="1">IFERROR(INDIRECT("K"&amp;V76),"")</f>
        <v>4.8899999999999996E-4</v>
      </c>
      <c r="Q76" s="1102" cm="1">
        <f t="array" aca="1" ref="Q76" ca="1">IFERROR(INDIRECT("L"&amp;V76),"")</f>
        <v>4.8899999999999996E-4</v>
      </c>
      <c r="R76" s="1102" cm="1">
        <f t="array" aca="1" ref="R76" ca="1">IFERROR(INDIRECT("K"&amp;W76),"")</f>
        <v>4.5899999999999999E-4</v>
      </c>
      <c r="S76" s="1102" cm="1">
        <f t="array" aca="1" ref="S76" ca="1">IFERROR(INDIRECT("L"&amp;W76),"")</f>
        <v>4.5899999999999999E-4</v>
      </c>
      <c r="T76" s="1103">
        <f t="shared" si="11"/>
        <v>0</v>
      </c>
      <c r="U76" s="1103">
        <f t="shared" si="12"/>
        <v>0</v>
      </c>
      <c r="V76" s="1102">
        <f t="shared" si="7"/>
        <v>80</v>
      </c>
      <c r="W76" s="1102">
        <f t="shared" si="8"/>
        <v>81</v>
      </c>
      <c r="X76" s="1102" t="str">
        <f t="shared" si="13"/>
        <v>A0024</v>
      </c>
      <c r="Y76" s="239"/>
      <c r="Z76" s="239"/>
      <c r="AA76" s="239"/>
      <c r="AB76" s="239"/>
      <c r="AC76" s="239"/>
      <c r="AD76" s="239"/>
      <c r="AE76" s="239"/>
      <c r="AF76" s="239"/>
      <c r="AG76" s="239"/>
    </row>
    <row r="77" spans="8:33" ht="15.75" customHeight="1">
      <c r="H77" s="239"/>
      <c r="I77" s="1110" t="s">
        <v>4915</v>
      </c>
      <c r="J77" s="1106" t="s">
        <v>2012</v>
      </c>
      <c r="K77" s="246">
        <v>3.5500000000000001E-4</v>
      </c>
      <c r="L77" s="246">
        <v>3.5500000000000001E-4</v>
      </c>
      <c r="M77" s="241"/>
      <c r="N77" s="1102">
        <f t="shared" ca="1" si="9"/>
        <v>4.8899999999999996E-4</v>
      </c>
      <c r="O77" s="1102">
        <f t="shared" ca="1" si="10"/>
        <v>4.8899999999999996E-4</v>
      </c>
      <c r="P77" s="1102" cm="1">
        <f t="array" aca="1" ref="P77" ca="1">IFERROR(INDIRECT("K"&amp;V77),"")</f>
        <v>4.8899999999999996E-4</v>
      </c>
      <c r="Q77" s="1102" cm="1">
        <f t="array" aca="1" ref="Q77" ca="1">IFERROR(INDIRECT("L"&amp;V77),"")</f>
        <v>4.8899999999999996E-4</v>
      </c>
      <c r="R77" s="1102" cm="1">
        <f t="array" aca="1" ref="R77" ca="1">IFERROR(INDIRECT("K"&amp;W77),"")</f>
        <v>4.5899999999999999E-4</v>
      </c>
      <c r="S77" s="1102" cm="1">
        <f t="array" aca="1" ref="S77" ca="1">IFERROR(INDIRECT("L"&amp;W77),"")</f>
        <v>4.5899999999999999E-4</v>
      </c>
      <c r="T77" s="1103">
        <f t="shared" si="11"/>
        <v>3.5500000000000001E-4</v>
      </c>
      <c r="U77" s="1103">
        <f t="shared" si="12"/>
        <v>3.5500000000000001E-4</v>
      </c>
      <c r="V77" s="1102">
        <f t="shared" si="7"/>
        <v>80</v>
      </c>
      <c r="W77" s="1102">
        <f t="shared" si="8"/>
        <v>81</v>
      </c>
      <c r="X77" s="1102" t="str">
        <f t="shared" si="13"/>
        <v>A0024</v>
      </c>
      <c r="Y77" s="239"/>
      <c r="Z77" s="239"/>
      <c r="AA77" s="239"/>
      <c r="AB77" s="239"/>
      <c r="AC77" s="239"/>
      <c r="AD77" s="239"/>
      <c r="AE77" s="239"/>
      <c r="AF77" s="239"/>
      <c r="AG77" s="239"/>
    </row>
    <row r="78" spans="8:33" ht="15.75" customHeight="1">
      <c r="H78" s="239"/>
      <c r="I78" s="1110" t="s">
        <v>4916</v>
      </c>
      <c r="J78" s="1106" t="s">
        <v>2012</v>
      </c>
      <c r="K78" s="246">
        <v>0</v>
      </c>
      <c r="L78" s="246">
        <v>0</v>
      </c>
      <c r="M78" s="241"/>
      <c r="N78" s="1102">
        <f t="shared" ca="1" si="9"/>
        <v>4.8899999999999996E-4</v>
      </c>
      <c r="O78" s="1102">
        <f t="shared" ca="1" si="10"/>
        <v>4.8899999999999996E-4</v>
      </c>
      <c r="P78" s="1102" cm="1">
        <f t="array" aca="1" ref="P78" ca="1">IFERROR(INDIRECT("K"&amp;V78),"")</f>
        <v>4.8899999999999996E-4</v>
      </c>
      <c r="Q78" s="1102" cm="1">
        <f t="array" aca="1" ref="Q78" ca="1">IFERROR(INDIRECT("L"&amp;V78),"")</f>
        <v>4.8899999999999996E-4</v>
      </c>
      <c r="R78" s="1102" cm="1">
        <f t="array" aca="1" ref="R78" ca="1">IFERROR(INDIRECT("K"&amp;W78),"")</f>
        <v>4.5899999999999999E-4</v>
      </c>
      <c r="S78" s="1102" cm="1">
        <f t="array" aca="1" ref="S78" ca="1">IFERROR(INDIRECT("L"&amp;W78),"")</f>
        <v>4.5899999999999999E-4</v>
      </c>
      <c r="T78" s="1103">
        <f t="shared" si="11"/>
        <v>0</v>
      </c>
      <c r="U78" s="1103">
        <f t="shared" si="12"/>
        <v>0</v>
      </c>
      <c r="V78" s="1102">
        <f t="shared" si="7"/>
        <v>80</v>
      </c>
      <c r="W78" s="1102">
        <f t="shared" si="8"/>
        <v>81</v>
      </c>
      <c r="X78" s="1102" t="str">
        <f t="shared" si="13"/>
        <v>A0024</v>
      </c>
      <c r="Y78" s="239"/>
      <c r="Z78" s="239"/>
      <c r="AA78" s="239"/>
      <c r="AB78" s="239"/>
      <c r="AC78" s="239"/>
      <c r="AD78" s="239"/>
      <c r="AE78" s="239"/>
      <c r="AF78" s="239"/>
      <c r="AG78" s="239"/>
    </row>
    <row r="79" spans="8:33" ht="15.75" customHeight="1">
      <c r="H79" s="239"/>
      <c r="I79" s="1110" t="s">
        <v>4917</v>
      </c>
      <c r="J79" s="1106" t="s">
        <v>2012</v>
      </c>
      <c r="K79" s="246">
        <v>3.3199999999999999E-4</v>
      </c>
      <c r="L79" s="246">
        <v>3.3199999999999999E-4</v>
      </c>
      <c r="M79" s="241"/>
      <c r="N79" s="1102">
        <f t="shared" ca="1" si="9"/>
        <v>4.8899999999999996E-4</v>
      </c>
      <c r="O79" s="1102">
        <f t="shared" ca="1" si="10"/>
        <v>4.8899999999999996E-4</v>
      </c>
      <c r="P79" s="1102" cm="1">
        <f t="array" aca="1" ref="P79" ca="1">IFERROR(INDIRECT("K"&amp;V79),"")</f>
        <v>4.8899999999999996E-4</v>
      </c>
      <c r="Q79" s="1102" cm="1">
        <f t="array" aca="1" ref="Q79" ca="1">IFERROR(INDIRECT("L"&amp;V79),"")</f>
        <v>4.8899999999999996E-4</v>
      </c>
      <c r="R79" s="1102" cm="1">
        <f t="array" aca="1" ref="R79" ca="1">IFERROR(INDIRECT("K"&amp;W79),"")</f>
        <v>4.5899999999999999E-4</v>
      </c>
      <c r="S79" s="1102" cm="1">
        <f t="array" aca="1" ref="S79" ca="1">IFERROR(INDIRECT("L"&amp;W79),"")</f>
        <v>4.5899999999999999E-4</v>
      </c>
      <c r="T79" s="1103">
        <f t="shared" si="11"/>
        <v>3.3199999999999999E-4</v>
      </c>
      <c r="U79" s="1103">
        <f t="shared" si="12"/>
        <v>3.3199999999999999E-4</v>
      </c>
      <c r="V79" s="1102">
        <f t="shared" si="7"/>
        <v>80</v>
      </c>
      <c r="W79" s="1102">
        <f t="shared" si="8"/>
        <v>81</v>
      </c>
      <c r="X79" s="1102" t="str">
        <f t="shared" si="13"/>
        <v>A0024</v>
      </c>
      <c r="Y79" s="239"/>
      <c r="Z79" s="239"/>
      <c r="AA79" s="239"/>
      <c r="AB79" s="239"/>
      <c r="AC79" s="239"/>
      <c r="AD79" s="239"/>
      <c r="AE79" s="239"/>
      <c r="AF79" s="239"/>
      <c r="AG79" s="239"/>
    </row>
    <row r="80" spans="8:33">
      <c r="H80" s="239"/>
      <c r="I80" s="1110" t="s">
        <v>4918</v>
      </c>
      <c r="J80" s="1106" t="s">
        <v>2012</v>
      </c>
      <c r="K80" s="246">
        <v>4.8899999999999996E-4</v>
      </c>
      <c r="L80" s="246">
        <v>4.8899999999999996E-4</v>
      </c>
      <c r="M80" s="241"/>
      <c r="N80" s="1102">
        <f t="shared" ca="1" si="9"/>
        <v>4.8899999999999996E-4</v>
      </c>
      <c r="O80" s="1102">
        <f t="shared" ca="1" si="10"/>
        <v>4.8899999999999996E-4</v>
      </c>
      <c r="P80" s="1102" cm="1">
        <f t="array" aca="1" ref="P80" ca="1">IFERROR(INDIRECT("K"&amp;V80),"")</f>
        <v>4.8899999999999996E-4</v>
      </c>
      <c r="Q80" s="1102" cm="1">
        <f t="array" aca="1" ref="Q80" ca="1">IFERROR(INDIRECT("L"&amp;V80),"")</f>
        <v>4.8899999999999996E-4</v>
      </c>
      <c r="R80" s="1102" cm="1">
        <f t="array" aca="1" ref="R80" ca="1">IFERROR(INDIRECT("K"&amp;W80),"")</f>
        <v>4.5899999999999999E-4</v>
      </c>
      <c r="S80" s="1102" cm="1">
        <f t="array" aca="1" ref="S80" ca="1">IFERROR(INDIRECT("L"&amp;W80),"")</f>
        <v>4.5899999999999999E-4</v>
      </c>
      <c r="T80" s="1103">
        <f t="shared" si="11"/>
        <v>4.8899999999999996E-4</v>
      </c>
      <c r="U80" s="1103">
        <f t="shared" si="12"/>
        <v>4.8899999999999996E-4</v>
      </c>
      <c r="V80" s="1102">
        <f t="shared" si="7"/>
        <v>80</v>
      </c>
      <c r="W80" s="1102">
        <f t="shared" si="8"/>
        <v>81</v>
      </c>
      <c r="X80" s="1102" t="str">
        <f t="shared" si="13"/>
        <v>A0024</v>
      </c>
      <c r="Y80" s="239"/>
      <c r="Z80" s="239"/>
      <c r="AA80" s="239"/>
      <c r="AB80" s="239"/>
      <c r="AC80" s="239"/>
      <c r="AD80" s="239"/>
      <c r="AE80" s="239"/>
      <c r="AF80" s="239"/>
      <c r="AG80" s="239"/>
    </row>
    <row r="81" spans="8:33" ht="17.25" customHeight="1">
      <c r="H81" s="239"/>
      <c r="I81" s="1110" t="s">
        <v>4919</v>
      </c>
      <c r="J81" s="1106" t="s">
        <v>2012</v>
      </c>
      <c r="K81" s="246">
        <v>4.5899999999999999E-4</v>
      </c>
      <c r="L81" s="246">
        <v>4.5899999999999999E-4</v>
      </c>
      <c r="M81" s="241"/>
      <c r="N81" s="1102">
        <f t="shared" ca="1" si="9"/>
        <v>4.8899999999999996E-4</v>
      </c>
      <c r="O81" s="1102">
        <f t="shared" ca="1" si="10"/>
        <v>4.8899999999999996E-4</v>
      </c>
      <c r="P81" s="1102" cm="1">
        <f t="array" aca="1" ref="P81" ca="1">IFERROR(INDIRECT("K"&amp;V81),"")</f>
        <v>4.8899999999999996E-4</v>
      </c>
      <c r="Q81" s="1102" cm="1">
        <f t="array" aca="1" ref="Q81" ca="1">IFERROR(INDIRECT("L"&amp;V81),"")</f>
        <v>4.8899999999999996E-4</v>
      </c>
      <c r="R81" s="1102" cm="1">
        <f t="array" aca="1" ref="R81" ca="1">IFERROR(INDIRECT("K"&amp;W81),"")</f>
        <v>4.5899999999999999E-4</v>
      </c>
      <c r="S81" s="1102" cm="1">
        <f t="array" aca="1" ref="S81" ca="1">IFERROR(INDIRECT("L"&amp;W81),"")</f>
        <v>4.5899999999999999E-4</v>
      </c>
      <c r="T81" s="1103">
        <f t="shared" si="11"/>
        <v>4.5899999999999999E-4</v>
      </c>
      <c r="U81" s="1103">
        <f t="shared" si="12"/>
        <v>4.5899999999999999E-4</v>
      </c>
      <c r="V81" s="1102">
        <f t="shared" si="7"/>
        <v>80</v>
      </c>
      <c r="W81" s="1102">
        <f t="shared" si="8"/>
        <v>81</v>
      </c>
      <c r="X81" s="1102" t="str">
        <f t="shared" si="13"/>
        <v>A0024</v>
      </c>
      <c r="Y81" s="239"/>
      <c r="Z81" s="239"/>
      <c r="AA81" s="239"/>
      <c r="AB81" s="239"/>
      <c r="AC81" s="239"/>
      <c r="AD81" s="239"/>
      <c r="AE81" s="239"/>
      <c r="AF81" s="239"/>
      <c r="AG81" s="239"/>
    </row>
    <row r="82" spans="8:33" ht="17.25" customHeight="1">
      <c r="H82" s="239"/>
      <c r="I82" s="1110" t="s">
        <v>4920</v>
      </c>
      <c r="J82" s="1106" t="s">
        <v>2015</v>
      </c>
      <c r="K82" s="246">
        <v>0</v>
      </c>
      <c r="L82" s="246">
        <v>0</v>
      </c>
      <c r="M82" s="241"/>
      <c r="N82" s="1102">
        <f t="shared" ca="1" si="9"/>
        <v>2.6200000000000003E-4</v>
      </c>
      <c r="O82" s="1102">
        <f t="shared" ca="1" si="10"/>
        <v>2.6200000000000003E-4</v>
      </c>
      <c r="P82" s="1102" cm="1">
        <f t="array" aca="1" ref="P82" ca="1">IFERROR(INDIRECT("K"&amp;V82),"")</f>
        <v>2.6200000000000003E-4</v>
      </c>
      <c r="Q82" s="1102" cm="1">
        <f t="array" aca="1" ref="Q82" ca="1">IFERROR(INDIRECT("L"&amp;V82),"")</f>
        <v>2.6200000000000003E-4</v>
      </c>
      <c r="R82" s="1102" cm="1">
        <f t="array" aca="1" ref="R82" ca="1">IFERROR(INDIRECT("K"&amp;W82),"")</f>
        <v>2.4899999999999998E-4</v>
      </c>
      <c r="S82" s="1102" cm="1">
        <f t="array" aca="1" ref="S82" ca="1">IFERROR(INDIRECT("L"&amp;W82),"")</f>
        <v>2.4899999999999998E-4</v>
      </c>
      <c r="T82" s="1103">
        <f t="shared" si="11"/>
        <v>0</v>
      </c>
      <c r="U82" s="1103">
        <f t="shared" si="12"/>
        <v>0</v>
      </c>
      <c r="V82" s="1102">
        <f t="shared" si="7"/>
        <v>99</v>
      </c>
      <c r="W82" s="1102">
        <f t="shared" si="8"/>
        <v>100</v>
      </c>
      <c r="X82" s="1102" t="str">
        <f t="shared" si="13"/>
        <v>A0025</v>
      </c>
      <c r="Y82" s="239"/>
      <c r="Z82" s="239"/>
      <c r="AA82" s="239"/>
      <c r="AB82" s="239"/>
      <c r="AC82" s="239"/>
      <c r="AD82" s="239"/>
      <c r="AE82" s="239"/>
      <c r="AF82" s="239"/>
      <c r="AG82" s="239"/>
    </row>
    <row r="83" spans="8:33" ht="15.75" customHeight="1">
      <c r="H83" s="239"/>
      <c r="I83" s="1110" t="s">
        <v>4921</v>
      </c>
      <c r="J83" s="1106" t="s">
        <v>2015</v>
      </c>
      <c r="K83" s="246">
        <v>0</v>
      </c>
      <c r="L83" s="246">
        <v>0</v>
      </c>
      <c r="M83" s="241"/>
      <c r="N83" s="1102">
        <f t="shared" ca="1" si="9"/>
        <v>2.6200000000000003E-4</v>
      </c>
      <c r="O83" s="1102">
        <f t="shared" ca="1" si="10"/>
        <v>2.6200000000000003E-4</v>
      </c>
      <c r="P83" s="1102" cm="1">
        <f t="array" aca="1" ref="P83" ca="1">IFERROR(INDIRECT("K"&amp;V83),"")</f>
        <v>2.6200000000000003E-4</v>
      </c>
      <c r="Q83" s="1102" cm="1">
        <f t="array" aca="1" ref="Q83" ca="1">IFERROR(INDIRECT("L"&amp;V83),"")</f>
        <v>2.6200000000000003E-4</v>
      </c>
      <c r="R83" s="1102" cm="1">
        <f t="array" aca="1" ref="R83" ca="1">IFERROR(INDIRECT("K"&amp;W83),"")</f>
        <v>2.4899999999999998E-4</v>
      </c>
      <c r="S83" s="1102" cm="1">
        <f t="array" aca="1" ref="S83" ca="1">IFERROR(INDIRECT("L"&amp;W83),"")</f>
        <v>2.4899999999999998E-4</v>
      </c>
      <c r="T83" s="1103">
        <f t="shared" si="11"/>
        <v>0</v>
      </c>
      <c r="U83" s="1103">
        <f t="shared" si="12"/>
        <v>0</v>
      </c>
      <c r="V83" s="1102">
        <f t="shared" si="7"/>
        <v>99</v>
      </c>
      <c r="W83" s="1102">
        <f t="shared" si="8"/>
        <v>100</v>
      </c>
      <c r="X83" s="1102" t="str">
        <f t="shared" si="13"/>
        <v>A0025</v>
      </c>
      <c r="Y83" s="239"/>
      <c r="Z83" s="239"/>
      <c r="AA83" s="239"/>
      <c r="AB83" s="239"/>
      <c r="AC83" s="239"/>
      <c r="AD83" s="239"/>
      <c r="AE83" s="239"/>
      <c r="AF83" s="239"/>
      <c r="AG83" s="239"/>
    </row>
    <row r="84" spans="8:33" ht="15.75" customHeight="1">
      <c r="H84" s="239"/>
      <c r="I84" s="1110" t="s">
        <v>4922</v>
      </c>
      <c r="J84" s="1106" t="s">
        <v>2015</v>
      </c>
      <c r="K84" s="246">
        <v>1.36E-4</v>
      </c>
      <c r="L84" s="246">
        <v>1.36E-4</v>
      </c>
      <c r="M84" s="241"/>
      <c r="N84" s="1102">
        <f t="shared" ca="1" si="9"/>
        <v>2.6200000000000003E-4</v>
      </c>
      <c r="O84" s="1102">
        <f t="shared" ca="1" si="10"/>
        <v>2.6200000000000003E-4</v>
      </c>
      <c r="P84" s="1102" cm="1">
        <f t="array" aca="1" ref="P84" ca="1">IFERROR(INDIRECT("K"&amp;V84),"")</f>
        <v>2.6200000000000003E-4</v>
      </c>
      <c r="Q84" s="1102" cm="1">
        <f t="array" aca="1" ref="Q84" ca="1">IFERROR(INDIRECT("L"&amp;V84),"")</f>
        <v>2.6200000000000003E-4</v>
      </c>
      <c r="R84" s="1102" cm="1">
        <f t="array" aca="1" ref="R84" ca="1">IFERROR(INDIRECT("K"&amp;W84),"")</f>
        <v>2.4899999999999998E-4</v>
      </c>
      <c r="S84" s="1102" cm="1">
        <f t="array" aca="1" ref="S84" ca="1">IFERROR(INDIRECT("L"&amp;W84),"")</f>
        <v>2.4899999999999998E-4</v>
      </c>
      <c r="T84" s="1103">
        <f t="shared" si="11"/>
        <v>1.36E-4</v>
      </c>
      <c r="U84" s="1103">
        <f t="shared" si="12"/>
        <v>1.36E-4</v>
      </c>
      <c r="V84" s="1102">
        <f t="shared" si="7"/>
        <v>99</v>
      </c>
      <c r="W84" s="1102">
        <f t="shared" si="8"/>
        <v>100</v>
      </c>
      <c r="X84" s="1102" t="str">
        <f t="shared" si="13"/>
        <v>A0025</v>
      </c>
      <c r="Y84" s="239"/>
      <c r="Z84" s="239"/>
      <c r="AA84" s="239"/>
      <c r="AB84" s="239"/>
      <c r="AC84" s="239"/>
      <c r="AD84" s="239"/>
      <c r="AE84" s="239"/>
      <c r="AF84" s="239"/>
      <c r="AG84" s="239"/>
    </row>
    <row r="85" spans="8:33" ht="17.25" customHeight="1">
      <c r="H85" s="239"/>
      <c r="I85" s="1110" t="s">
        <v>4923</v>
      </c>
      <c r="J85" s="1106" t="s">
        <v>2015</v>
      </c>
      <c r="K85" s="246">
        <v>2.7599999999999999E-4</v>
      </c>
      <c r="L85" s="246">
        <v>2.7599999999999999E-4</v>
      </c>
      <c r="M85" s="241"/>
      <c r="N85" s="1102">
        <f t="shared" ca="1" si="9"/>
        <v>2.6200000000000003E-4</v>
      </c>
      <c r="O85" s="1102">
        <f t="shared" ca="1" si="10"/>
        <v>2.6200000000000003E-4</v>
      </c>
      <c r="P85" s="1102" cm="1">
        <f t="array" aca="1" ref="P85" ca="1">IFERROR(INDIRECT("K"&amp;V85),"")</f>
        <v>2.6200000000000003E-4</v>
      </c>
      <c r="Q85" s="1102" cm="1">
        <f t="array" aca="1" ref="Q85" ca="1">IFERROR(INDIRECT("L"&amp;V85),"")</f>
        <v>2.6200000000000003E-4</v>
      </c>
      <c r="R85" s="1102" cm="1">
        <f t="array" aca="1" ref="R85" ca="1">IFERROR(INDIRECT("K"&amp;W85),"")</f>
        <v>2.4899999999999998E-4</v>
      </c>
      <c r="S85" s="1102" cm="1">
        <f t="array" aca="1" ref="S85" ca="1">IFERROR(INDIRECT("L"&amp;W85),"")</f>
        <v>2.4899999999999998E-4</v>
      </c>
      <c r="T85" s="1103">
        <f t="shared" si="11"/>
        <v>2.7599999999999999E-4</v>
      </c>
      <c r="U85" s="1103">
        <f t="shared" si="12"/>
        <v>2.7599999999999999E-4</v>
      </c>
      <c r="V85" s="1102">
        <f t="shared" si="7"/>
        <v>99</v>
      </c>
      <c r="W85" s="1102">
        <f t="shared" si="8"/>
        <v>100</v>
      </c>
      <c r="X85" s="1102" t="str">
        <f t="shared" si="13"/>
        <v>A0025</v>
      </c>
      <c r="Y85" s="239"/>
      <c r="Z85" s="239"/>
      <c r="AA85" s="239"/>
      <c r="AB85" s="239"/>
      <c r="AC85" s="239"/>
      <c r="AD85" s="239"/>
      <c r="AE85" s="239"/>
      <c r="AF85" s="239"/>
      <c r="AG85" s="239"/>
    </row>
    <row r="86" spans="8:33" ht="15.75" customHeight="1">
      <c r="H86" s="239"/>
      <c r="I86" s="1110" t="s">
        <v>4924</v>
      </c>
      <c r="J86" s="1106" t="s">
        <v>2015</v>
      </c>
      <c r="K86" s="246">
        <v>2.0599999999999999E-4</v>
      </c>
      <c r="L86" s="246">
        <v>2.0599999999999999E-4</v>
      </c>
      <c r="M86" s="241"/>
      <c r="N86" s="1102">
        <f t="shared" ca="1" si="9"/>
        <v>2.6200000000000003E-4</v>
      </c>
      <c r="O86" s="1102">
        <f t="shared" ca="1" si="10"/>
        <v>2.6200000000000003E-4</v>
      </c>
      <c r="P86" s="1102" cm="1">
        <f t="array" aca="1" ref="P86" ca="1">IFERROR(INDIRECT("K"&amp;V86),"")</f>
        <v>2.6200000000000003E-4</v>
      </c>
      <c r="Q86" s="1102" cm="1">
        <f t="array" aca="1" ref="Q86" ca="1">IFERROR(INDIRECT("L"&amp;V86),"")</f>
        <v>2.6200000000000003E-4</v>
      </c>
      <c r="R86" s="1102" cm="1">
        <f t="array" aca="1" ref="R86" ca="1">IFERROR(INDIRECT("K"&amp;W86),"")</f>
        <v>2.4899999999999998E-4</v>
      </c>
      <c r="S86" s="1102" cm="1">
        <f t="array" aca="1" ref="S86" ca="1">IFERROR(INDIRECT("L"&amp;W86),"")</f>
        <v>2.4899999999999998E-4</v>
      </c>
      <c r="T86" s="1103">
        <f t="shared" si="11"/>
        <v>2.0599999999999999E-4</v>
      </c>
      <c r="U86" s="1103">
        <f t="shared" si="12"/>
        <v>2.0599999999999999E-4</v>
      </c>
      <c r="V86" s="1102">
        <f t="shared" si="7"/>
        <v>99</v>
      </c>
      <c r="W86" s="1102">
        <f t="shared" si="8"/>
        <v>100</v>
      </c>
      <c r="X86" s="1102" t="str">
        <f t="shared" si="13"/>
        <v>A0025</v>
      </c>
      <c r="Y86" s="239"/>
      <c r="Z86" s="239"/>
      <c r="AA86" s="239"/>
      <c r="AB86" s="239"/>
      <c r="AC86" s="239"/>
      <c r="AD86" s="239"/>
      <c r="AE86" s="239"/>
      <c r="AF86" s="239"/>
      <c r="AG86" s="239"/>
    </row>
    <row r="87" spans="8:33" ht="15.75" customHeight="1">
      <c r="H87" s="239"/>
      <c r="I87" s="1110" t="s">
        <v>4925</v>
      </c>
      <c r="J87" s="1106" t="s">
        <v>2015</v>
      </c>
      <c r="K87" s="246">
        <v>2.7599999999999999E-4</v>
      </c>
      <c r="L87" s="246">
        <v>2.7599999999999999E-4</v>
      </c>
      <c r="M87" s="241"/>
      <c r="N87" s="1102">
        <f t="shared" ca="1" si="9"/>
        <v>2.6200000000000003E-4</v>
      </c>
      <c r="O87" s="1102">
        <f t="shared" ca="1" si="10"/>
        <v>2.6200000000000003E-4</v>
      </c>
      <c r="P87" s="1102" cm="1">
        <f t="array" aca="1" ref="P87" ca="1">IFERROR(INDIRECT("K"&amp;V87),"")</f>
        <v>2.6200000000000003E-4</v>
      </c>
      <c r="Q87" s="1102" cm="1">
        <f t="array" aca="1" ref="Q87" ca="1">IFERROR(INDIRECT("L"&amp;V87),"")</f>
        <v>2.6200000000000003E-4</v>
      </c>
      <c r="R87" s="1102" cm="1">
        <f t="array" aca="1" ref="R87" ca="1">IFERROR(INDIRECT("K"&amp;W87),"")</f>
        <v>2.4899999999999998E-4</v>
      </c>
      <c r="S87" s="1102" cm="1">
        <f t="array" aca="1" ref="S87" ca="1">IFERROR(INDIRECT("L"&amp;W87),"")</f>
        <v>2.4899999999999998E-4</v>
      </c>
      <c r="T87" s="1103">
        <f t="shared" si="11"/>
        <v>2.7599999999999999E-4</v>
      </c>
      <c r="U87" s="1103">
        <f t="shared" si="12"/>
        <v>2.7599999999999999E-4</v>
      </c>
      <c r="V87" s="1102">
        <f t="shared" si="7"/>
        <v>99</v>
      </c>
      <c r="W87" s="1102">
        <f t="shared" si="8"/>
        <v>100</v>
      </c>
      <c r="X87" s="1102" t="str">
        <f t="shared" si="13"/>
        <v>A0025</v>
      </c>
      <c r="Y87" s="239"/>
      <c r="Z87" s="239"/>
      <c r="AA87" s="239"/>
      <c r="AB87" s="239"/>
      <c r="AC87" s="239"/>
      <c r="AD87" s="239"/>
      <c r="AE87" s="239"/>
      <c r="AF87" s="239"/>
      <c r="AG87" s="239"/>
    </row>
    <row r="88" spans="8:33" ht="17.25" customHeight="1">
      <c r="H88" s="239"/>
      <c r="I88" s="1110" t="s">
        <v>4926</v>
      </c>
      <c r="J88" s="1106" t="s">
        <v>2015</v>
      </c>
      <c r="K88" s="246">
        <v>3.4699999999999998E-4</v>
      </c>
      <c r="L88" s="246">
        <v>3.4699999999999998E-4</v>
      </c>
      <c r="M88" s="241"/>
      <c r="N88" s="1102">
        <f t="shared" ca="1" si="9"/>
        <v>2.6200000000000003E-4</v>
      </c>
      <c r="O88" s="1102">
        <f t="shared" ca="1" si="10"/>
        <v>2.6200000000000003E-4</v>
      </c>
      <c r="P88" s="1102" cm="1">
        <f t="array" aca="1" ref="P88" ca="1">IFERROR(INDIRECT("K"&amp;V88),"")</f>
        <v>2.6200000000000003E-4</v>
      </c>
      <c r="Q88" s="1102" cm="1">
        <f t="array" aca="1" ref="Q88" ca="1">IFERROR(INDIRECT("L"&amp;V88),"")</f>
        <v>2.6200000000000003E-4</v>
      </c>
      <c r="R88" s="1102" cm="1">
        <f t="array" aca="1" ref="R88" ca="1">IFERROR(INDIRECT("K"&amp;W88),"")</f>
        <v>2.4899999999999998E-4</v>
      </c>
      <c r="S88" s="1102" cm="1">
        <f t="array" aca="1" ref="S88" ca="1">IFERROR(INDIRECT("L"&amp;W88),"")</f>
        <v>2.4899999999999998E-4</v>
      </c>
      <c r="T88" s="1103">
        <f t="shared" si="11"/>
        <v>3.4699999999999998E-4</v>
      </c>
      <c r="U88" s="1103">
        <f t="shared" si="12"/>
        <v>3.4699999999999998E-4</v>
      </c>
      <c r="V88" s="1102">
        <f t="shared" si="7"/>
        <v>99</v>
      </c>
      <c r="W88" s="1102">
        <f t="shared" si="8"/>
        <v>100</v>
      </c>
      <c r="X88" s="1102" t="str">
        <f t="shared" si="13"/>
        <v>A0025</v>
      </c>
      <c r="Y88" s="239"/>
      <c r="Z88" s="239"/>
      <c r="AA88" s="239"/>
      <c r="AB88" s="239"/>
      <c r="AC88" s="239"/>
      <c r="AD88" s="239"/>
      <c r="AE88" s="239"/>
      <c r="AF88" s="239"/>
      <c r="AG88" s="239"/>
    </row>
    <row r="89" spans="8:33" ht="17.25" customHeight="1">
      <c r="H89" s="239"/>
      <c r="I89" s="1110" t="s">
        <v>4927</v>
      </c>
      <c r="J89" s="1106" t="s">
        <v>2015</v>
      </c>
      <c r="K89" s="246">
        <v>3.6499999999999998E-4</v>
      </c>
      <c r="L89" s="246">
        <v>3.6499999999999998E-4</v>
      </c>
      <c r="M89" s="241"/>
      <c r="N89" s="1102">
        <f t="shared" ca="1" si="9"/>
        <v>2.6200000000000003E-4</v>
      </c>
      <c r="O89" s="1102">
        <f t="shared" ca="1" si="10"/>
        <v>2.6200000000000003E-4</v>
      </c>
      <c r="P89" s="1102" cm="1">
        <f t="array" aca="1" ref="P89" ca="1">IFERROR(INDIRECT("K"&amp;V89),"")</f>
        <v>2.6200000000000003E-4</v>
      </c>
      <c r="Q89" s="1102" cm="1">
        <f t="array" aca="1" ref="Q89" ca="1">IFERROR(INDIRECT("L"&amp;V89),"")</f>
        <v>2.6200000000000003E-4</v>
      </c>
      <c r="R89" s="1102" cm="1">
        <f t="array" aca="1" ref="R89" ca="1">IFERROR(INDIRECT("K"&amp;W89),"")</f>
        <v>2.4899999999999998E-4</v>
      </c>
      <c r="S89" s="1102" cm="1">
        <f t="array" aca="1" ref="S89" ca="1">IFERROR(INDIRECT("L"&amp;W89),"")</f>
        <v>2.4899999999999998E-4</v>
      </c>
      <c r="T89" s="1103">
        <f t="shared" si="11"/>
        <v>3.6499999999999998E-4</v>
      </c>
      <c r="U89" s="1103">
        <f t="shared" si="12"/>
        <v>3.6499999999999998E-4</v>
      </c>
      <c r="V89" s="1102">
        <f t="shared" si="7"/>
        <v>99</v>
      </c>
      <c r="W89" s="1102">
        <f t="shared" si="8"/>
        <v>100</v>
      </c>
      <c r="X89" s="1102" t="str">
        <f t="shared" si="13"/>
        <v>A0025</v>
      </c>
      <c r="Y89" s="239"/>
      <c r="Z89" s="239"/>
      <c r="AA89" s="239"/>
      <c r="AB89" s="239"/>
      <c r="AC89" s="239"/>
      <c r="AD89" s="239"/>
      <c r="AE89" s="239"/>
      <c r="AF89" s="239"/>
      <c r="AG89" s="239"/>
    </row>
    <row r="90" spans="8:33" ht="15.75" customHeight="1">
      <c r="H90" s="239"/>
      <c r="I90" s="1110" t="s">
        <v>4928</v>
      </c>
      <c r="J90" s="1106" t="s">
        <v>2015</v>
      </c>
      <c r="K90" s="246">
        <v>2.5000000000000001E-4</v>
      </c>
      <c r="L90" s="246">
        <v>2.5000000000000001E-4</v>
      </c>
      <c r="M90" s="241"/>
      <c r="N90" s="1102">
        <f t="shared" ca="1" si="9"/>
        <v>2.6200000000000003E-4</v>
      </c>
      <c r="O90" s="1102">
        <f t="shared" ca="1" si="10"/>
        <v>2.6200000000000003E-4</v>
      </c>
      <c r="P90" s="1102" cm="1">
        <f t="array" aca="1" ref="P90" ca="1">IFERROR(INDIRECT("K"&amp;V90),"")</f>
        <v>2.6200000000000003E-4</v>
      </c>
      <c r="Q90" s="1102" cm="1">
        <f t="array" aca="1" ref="Q90" ca="1">IFERROR(INDIRECT("L"&amp;V90),"")</f>
        <v>2.6200000000000003E-4</v>
      </c>
      <c r="R90" s="1102" cm="1">
        <f t="array" aca="1" ref="R90" ca="1">IFERROR(INDIRECT("K"&amp;W90),"")</f>
        <v>2.4899999999999998E-4</v>
      </c>
      <c r="S90" s="1102" cm="1">
        <f t="array" aca="1" ref="S90" ca="1">IFERROR(INDIRECT("L"&amp;W90),"")</f>
        <v>2.4899999999999998E-4</v>
      </c>
      <c r="T90" s="1103">
        <f t="shared" si="11"/>
        <v>2.5000000000000001E-4</v>
      </c>
      <c r="U90" s="1103">
        <f t="shared" si="12"/>
        <v>2.5000000000000001E-4</v>
      </c>
      <c r="V90" s="1102">
        <f t="shared" si="7"/>
        <v>99</v>
      </c>
      <c r="W90" s="1102">
        <f t="shared" si="8"/>
        <v>100</v>
      </c>
      <c r="X90" s="1102" t="str">
        <f t="shared" si="13"/>
        <v>A0025</v>
      </c>
      <c r="Y90" s="239"/>
      <c r="Z90" s="239"/>
      <c r="AA90" s="239"/>
      <c r="AB90" s="239"/>
      <c r="AC90" s="239"/>
      <c r="AD90" s="239"/>
      <c r="AE90" s="239"/>
      <c r="AF90" s="239"/>
      <c r="AG90" s="239"/>
    </row>
    <row r="91" spans="8:33" ht="17.25" customHeight="1">
      <c r="H91" s="239"/>
      <c r="I91" s="1110" t="s">
        <v>4929</v>
      </c>
      <c r="J91" s="1106" t="s">
        <v>2015</v>
      </c>
      <c r="K91" s="246">
        <v>2.9999999999999997E-4</v>
      </c>
      <c r="L91" s="246">
        <v>2.9999999999999997E-4</v>
      </c>
      <c r="M91" s="241"/>
      <c r="N91" s="1102">
        <f t="shared" ca="1" si="9"/>
        <v>2.6200000000000003E-4</v>
      </c>
      <c r="O91" s="1102">
        <f t="shared" ca="1" si="10"/>
        <v>2.6200000000000003E-4</v>
      </c>
      <c r="P91" s="1102" cm="1">
        <f t="array" aca="1" ref="P91" ca="1">IFERROR(INDIRECT("K"&amp;V91),"")</f>
        <v>2.6200000000000003E-4</v>
      </c>
      <c r="Q91" s="1102" cm="1">
        <f t="array" aca="1" ref="Q91" ca="1">IFERROR(INDIRECT("L"&amp;V91),"")</f>
        <v>2.6200000000000003E-4</v>
      </c>
      <c r="R91" s="1102" cm="1">
        <f t="array" aca="1" ref="R91" ca="1">IFERROR(INDIRECT("K"&amp;W91),"")</f>
        <v>2.4899999999999998E-4</v>
      </c>
      <c r="S91" s="1102" cm="1">
        <f t="array" aca="1" ref="S91" ca="1">IFERROR(INDIRECT("L"&amp;W91),"")</f>
        <v>2.4899999999999998E-4</v>
      </c>
      <c r="T91" s="1103">
        <f t="shared" si="11"/>
        <v>2.9999999999999997E-4</v>
      </c>
      <c r="U91" s="1103">
        <f t="shared" si="12"/>
        <v>2.9999999999999997E-4</v>
      </c>
      <c r="V91" s="1102">
        <f t="shared" si="7"/>
        <v>99</v>
      </c>
      <c r="W91" s="1102">
        <f t="shared" si="8"/>
        <v>100</v>
      </c>
      <c r="X91" s="1102" t="str">
        <f t="shared" si="13"/>
        <v>A0025</v>
      </c>
      <c r="Y91" s="239"/>
      <c r="Z91" s="239"/>
      <c r="AA91" s="239"/>
      <c r="AB91" s="239"/>
      <c r="AC91" s="239"/>
      <c r="AD91" s="239"/>
      <c r="AE91" s="239"/>
      <c r="AF91" s="239"/>
      <c r="AG91" s="239"/>
    </row>
    <row r="92" spans="8:33" ht="15.75" customHeight="1">
      <c r="H92" s="239"/>
      <c r="I92" s="1110" t="s">
        <v>4930</v>
      </c>
      <c r="J92" s="1106" t="s">
        <v>2015</v>
      </c>
      <c r="K92" s="246">
        <v>1.6200000000000001E-4</v>
      </c>
      <c r="L92" s="246">
        <v>1.6200000000000001E-4</v>
      </c>
      <c r="M92" s="241"/>
      <c r="N92" s="1102">
        <f t="shared" ca="1" si="9"/>
        <v>2.6200000000000003E-4</v>
      </c>
      <c r="O92" s="1102">
        <f t="shared" ca="1" si="10"/>
        <v>2.6200000000000003E-4</v>
      </c>
      <c r="P92" s="1102" cm="1">
        <f t="array" aca="1" ref="P92" ca="1">IFERROR(INDIRECT("K"&amp;V92),"")</f>
        <v>2.6200000000000003E-4</v>
      </c>
      <c r="Q92" s="1102" cm="1">
        <f t="array" aca="1" ref="Q92" ca="1">IFERROR(INDIRECT("L"&amp;V92),"")</f>
        <v>2.6200000000000003E-4</v>
      </c>
      <c r="R92" s="1102" cm="1">
        <f t="array" aca="1" ref="R92" ca="1">IFERROR(INDIRECT("K"&amp;W92),"")</f>
        <v>2.4899999999999998E-4</v>
      </c>
      <c r="S92" s="1102" cm="1">
        <f t="array" aca="1" ref="S92" ca="1">IFERROR(INDIRECT("L"&amp;W92),"")</f>
        <v>2.4899999999999998E-4</v>
      </c>
      <c r="T92" s="1103">
        <f t="shared" si="11"/>
        <v>1.6200000000000001E-4</v>
      </c>
      <c r="U92" s="1103">
        <f t="shared" si="12"/>
        <v>1.6200000000000001E-4</v>
      </c>
      <c r="V92" s="1102">
        <f t="shared" si="7"/>
        <v>99</v>
      </c>
      <c r="W92" s="1102">
        <f t="shared" si="8"/>
        <v>100</v>
      </c>
      <c r="X92" s="1102" t="str">
        <f t="shared" si="13"/>
        <v>A0025</v>
      </c>
      <c r="Y92" s="239"/>
      <c r="Z92" s="239"/>
      <c r="AA92" s="239"/>
      <c r="AB92" s="239"/>
      <c r="AC92" s="239"/>
      <c r="AD92" s="239"/>
      <c r="AE92" s="239"/>
      <c r="AF92" s="239"/>
      <c r="AG92" s="239"/>
    </row>
    <row r="93" spans="8:33" ht="15.75" customHeight="1">
      <c r="H93" s="239"/>
      <c r="I93" s="1110" t="s">
        <v>4931</v>
      </c>
      <c r="J93" s="1106" t="s">
        <v>2015</v>
      </c>
      <c r="K93" s="246">
        <v>4.2200000000000001E-4</v>
      </c>
      <c r="L93" s="246">
        <v>4.2200000000000001E-4</v>
      </c>
      <c r="M93" s="241"/>
      <c r="N93" s="1102">
        <f t="shared" ca="1" si="9"/>
        <v>2.6200000000000003E-4</v>
      </c>
      <c r="O93" s="1102">
        <f t="shared" ca="1" si="10"/>
        <v>2.6200000000000003E-4</v>
      </c>
      <c r="P93" s="1102" cm="1">
        <f t="array" aca="1" ref="P93" ca="1">IFERROR(INDIRECT("K"&amp;V93),"")</f>
        <v>2.6200000000000003E-4</v>
      </c>
      <c r="Q93" s="1102" cm="1">
        <f t="array" aca="1" ref="Q93" ca="1">IFERROR(INDIRECT("L"&amp;V93),"")</f>
        <v>2.6200000000000003E-4</v>
      </c>
      <c r="R93" s="1102" cm="1">
        <f t="array" aca="1" ref="R93" ca="1">IFERROR(INDIRECT("K"&amp;W93),"")</f>
        <v>2.4899999999999998E-4</v>
      </c>
      <c r="S93" s="1102" cm="1">
        <f t="array" aca="1" ref="S93" ca="1">IFERROR(INDIRECT("L"&amp;W93),"")</f>
        <v>2.4899999999999998E-4</v>
      </c>
      <c r="T93" s="1103">
        <f t="shared" si="11"/>
        <v>4.2200000000000001E-4</v>
      </c>
      <c r="U93" s="1103">
        <f t="shared" si="12"/>
        <v>4.2200000000000001E-4</v>
      </c>
      <c r="V93" s="1102">
        <f t="shared" si="7"/>
        <v>99</v>
      </c>
      <c r="W93" s="1102">
        <f t="shared" si="8"/>
        <v>100</v>
      </c>
      <c r="X93" s="1102" t="str">
        <f t="shared" si="13"/>
        <v>A0025</v>
      </c>
      <c r="Y93" s="239"/>
      <c r="Z93" s="239"/>
      <c r="AA93" s="239"/>
      <c r="AB93" s="239"/>
      <c r="AC93" s="239"/>
      <c r="AD93" s="239"/>
      <c r="AE93" s="239"/>
      <c r="AF93" s="239"/>
      <c r="AG93" s="239"/>
    </row>
    <row r="94" spans="8:33" ht="15.75" customHeight="1">
      <c r="H94" s="239"/>
      <c r="I94" s="1110" t="s">
        <v>4932</v>
      </c>
      <c r="J94" s="1106" t="s">
        <v>2015</v>
      </c>
      <c r="K94" s="246">
        <v>3.6499999999999998E-4</v>
      </c>
      <c r="L94" s="246">
        <v>3.6499999999999998E-4</v>
      </c>
      <c r="M94" s="241"/>
      <c r="N94" s="1102">
        <f t="shared" ca="1" si="9"/>
        <v>2.6200000000000003E-4</v>
      </c>
      <c r="O94" s="1102">
        <f t="shared" ca="1" si="10"/>
        <v>2.6200000000000003E-4</v>
      </c>
      <c r="P94" s="1102" cm="1">
        <f t="array" aca="1" ref="P94" ca="1">IFERROR(INDIRECT("K"&amp;V94),"")</f>
        <v>2.6200000000000003E-4</v>
      </c>
      <c r="Q94" s="1102" cm="1">
        <f t="array" aca="1" ref="Q94" ca="1">IFERROR(INDIRECT("L"&amp;V94),"")</f>
        <v>2.6200000000000003E-4</v>
      </c>
      <c r="R94" s="1102" cm="1">
        <f t="array" aca="1" ref="R94" ca="1">IFERROR(INDIRECT("K"&amp;W94),"")</f>
        <v>2.4899999999999998E-4</v>
      </c>
      <c r="S94" s="1102" cm="1">
        <f t="array" aca="1" ref="S94" ca="1">IFERROR(INDIRECT("L"&amp;W94),"")</f>
        <v>2.4899999999999998E-4</v>
      </c>
      <c r="T94" s="1103">
        <f t="shared" si="11"/>
        <v>3.6499999999999998E-4</v>
      </c>
      <c r="U94" s="1103">
        <f t="shared" si="12"/>
        <v>3.6499999999999998E-4</v>
      </c>
      <c r="V94" s="1102">
        <f t="shared" si="7"/>
        <v>99</v>
      </c>
      <c r="W94" s="1102">
        <f t="shared" si="8"/>
        <v>100</v>
      </c>
      <c r="X94" s="1102" t="str">
        <f t="shared" si="13"/>
        <v>A0025</v>
      </c>
      <c r="Y94" s="239"/>
      <c r="Z94" s="239"/>
      <c r="AA94" s="239"/>
      <c r="AB94" s="239"/>
      <c r="AC94" s="239"/>
      <c r="AD94" s="239"/>
      <c r="AE94" s="239"/>
      <c r="AF94" s="239"/>
      <c r="AG94" s="239"/>
    </row>
    <row r="95" spans="8:33" ht="15.75" customHeight="1">
      <c r="H95" s="239"/>
      <c r="I95" s="1110" t="s">
        <v>4933</v>
      </c>
      <c r="J95" s="1106" t="s">
        <v>2015</v>
      </c>
      <c r="K95" s="246">
        <v>4.6999999999999997E-5</v>
      </c>
      <c r="L95" s="246">
        <v>4.6999999999999997E-5</v>
      </c>
      <c r="M95" s="241"/>
      <c r="N95" s="1102">
        <f t="shared" ca="1" si="9"/>
        <v>2.6200000000000003E-4</v>
      </c>
      <c r="O95" s="1102">
        <f t="shared" ca="1" si="10"/>
        <v>2.6200000000000003E-4</v>
      </c>
      <c r="P95" s="1102" cm="1">
        <f t="array" aca="1" ref="P95" ca="1">IFERROR(INDIRECT("K"&amp;V95),"")</f>
        <v>2.6200000000000003E-4</v>
      </c>
      <c r="Q95" s="1102" cm="1">
        <f t="array" aca="1" ref="Q95" ca="1">IFERROR(INDIRECT("L"&amp;V95),"")</f>
        <v>2.6200000000000003E-4</v>
      </c>
      <c r="R95" s="1102" cm="1">
        <f t="array" aca="1" ref="R95" ca="1">IFERROR(INDIRECT("K"&amp;W95),"")</f>
        <v>2.4899999999999998E-4</v>
      </c>
      <c r="S95" s="1102" cm="1">
        <f t="array" aca="1" ref="S95" ca="1">IFERROR(INDIRECT("L"&amp;W95),"")</f>
        <v>2.4899999999999998E-4</v>
      </c>
      <c r="T95" s="1103">
        <f t="shared" si="11"/>
        <v>4.6999999999999997E-5</v>
      </c>
      <c r="U95" s="1103">
        <f t="shared" si="12"/>
        <v>4.6999999999999997E-5</v>
      </c>
      <c r="V95" s="1102">
        <f t="shared" si="7"/>
        <v>99</v>
      </c>
      <c r="W95" s="1102">
        <f t="shared" si="8"/>
        <v>100</v>
      </c>
      <c r="X95" s="1102" t="str">
        <f t="shared" si="13"/>
        <v>A0025</v>
      </c>
      <c r="Y95" s="239"/>
      <c r="Z95" s="239"/>
      <c r="AA95" s="239"/>
      <c r="AB95" s="239"/>
      <c r="AC95" s="239"/>
      <c r="AD95" s="239"/>
      <c r="AE95" s="239"/>
      <c r="AF95" s="239"/>
      <c r="AG95" s="239"/>
    </row>
    <row r="96" spans="8:33" ht="15.75" customHeight="1">
      <c r="H96" s="239"/>
      <c r="I96" s="1110" t="s">
        <v>4934</v>
      </c>
      <c r="J96" s="1106" t="s">
        <v>2015</v>
      </c>
      <c r="K96" s="246">
        <v>1.9000000000000001E-4</v>
      </c>
      <c r="L96" s="246">
        <v>1.9000000000000001E-4</v>
      </c>
      <c r="M96" s="241"/>
      <c r="N96" s="1102">
        <f t="shared" ca="1" si="9"/>
        <v>2.6200000000000003E-4</v>
      </c>
      <c r="O96" s="1102">
        <f t="shared" ca="1" si="10"/>
        <v>2.6200000000000003E-4</v>
      </c>
      <c r="P96" s="1102" cm="1">
        <f t="array" aca="1" ref="P96" ca="1">IFERROR(INDIRECT("K"&amp;V96),"")</f>
        <v>2.6200000000000003E-4</v>
      </c>
      <c r="Q96" s="1102" cm="1">
        <f t="array" aca="1" ref="Q96" ca="1">IFERROR(INDIRECT("L"&amp;V96),"")</f>
        <v>2.6200000000000003E-4</v>
      </c>
      <c r="R96" s="1102" cm="1">
        <f t="array" aca="1" ref="R96" ca="1">IFERROR(INDIRECT("K"&amp;W96),"")</f>
        <v>2.4899999999999998E-4</v>
      </c>
      <c r="S96" s="1102" cm="1">
        <f t="array" aca="1" ref="S96" ca="1">IFERROR(INDIRECT("L"&amp;W96),"")</f>
        <v>2.4899999999999998E-4</v>
      </c>
      <c r="T96" s="1103">
        <f t="shared" si="11"/>
        <v>1.9000000000000001E-4</v>
      </c>
      <c r="U96" s="1103">
        <f t="shared" si="12"/>
        <v>1.9000000000000001E-4</v>
      </c>
      <c r="V96" s="1102">
        <f t="shared" si="7"/>
        <v>99</v>
      </c>
      <c r="W96" s="1102">
        <f t="shared" si="8"/>
        <v>100</v>
      </c>
      <c r="X96" s="1102" t="str">
        <f t="shared" si="13"/>
        <v>A0025</v>
      </c>
      <c r="Y96" s="239"/>
      <c r="Z96" s="239"/>
      <c r="AA96" s="239"/>
      <c r="AB96" s="239"/>
      <c r="AC96" s="239"/>
      <c r="AD96" s="239"/>
      <c r="AE96" s="239"/>
      <c r="AF96" s="239"/>
      <c r="AG96" s="239"/>
    </row>
    <row r="97" spans="8:33" ht="15.75" customHeight="1">
      <c r="H97" s="239"/>
      <c r="I97" s="1110" t="s">
        <v>4935</v>
      </c>
      <c r="J97" s="1106" t="s">
        <v>2015</v>
      </c>
      <c r="K97" s="246">
        <v>2.04E-4</v>
      </c>
      <c r="L97" s="246">
        <v>2.04E-4</v>
      </c>
      <c r="M97" s="241"/>
      <c r="N97" s="1102">
        <f t="shared" ca="1" si="9"/>
        <v>2.6200000000000003E-4</v>
      </c>
      <c r="O97" s="1102">
        <f t="shared" ca="1" si="10"/>
        <v>2.6200000000000003E-4</v>
      </c>
      <c r="P97" s="1102" cm="1">
        <f t="array" aca="1" ref="P97" ca="1">IFERROR(INDIRECT("K"&amp;V97),"")</f>
        <v>2.6200000000000003E-4</v>
      </c>
      <c r="Q97" s="1102" cm="1">
        <f t="array" aca="1" ref="Q97" ca="1">IFERROR(INDIRECT("L"&amp;V97),"")</f>
        <v>2.6200000000000003E-4</v>
      </c>
      <c r="R97" s="1102" cm="1">
        <f t="array" aca="1" ref="R97" ca="1">IFERROR(INDIRECT("K"&amp;W97),"")</f>
        <v>2.4899999999999998E-4</v>
      </c>
      <c r="S97" s="1102" cm="1">
        <f t="array" aca="1" ref="S97" ca="1">IFERROR(INDIRECT("L"&amp;W97),"")</f>
        <v>2.4899999999999998E-4</v>
      </c>
      <c r="T97" s="1103">
        <f t="shared" si="11"/>
        <v>2.04E-4</v>
      </c>
      <c r="U97" s="1103">
        <f t="shared" si="12"/>
        <v>2.04E-4</v>
      </c>
      <c r="V97" s="1102">
        <f t="shared" si="7"/>
        <v>99</v>
      </c>
      <c r="W97" s="1102">
        <f t="shared" si="8"/>
        <v>100</v>
      </c>
      <c r="X97" s="1102" t="str">
        <f t="shared" si="13"/>
        <v>A0025</v>
      </c>
      <c r="Y97" s="239"/>
      <c r="Z97" s="239"/>
      <c r="AA97" s="239"/>
      <c r="AB97" s="239"/>
      <c r="AC97" s="239"/>
      <c r="AD97" s="239"/>
      <c r="AE97" s="239"/>
      <c r="AF97" s="239"/>
      <c r="AG97" s="239"/>
    </row>
    <row r="98" spans="8:33" ht="15.75" customHeight="1">
      <c r="H98" s="239"/>
      <c r="I98" s="1110" t="s">
        <v>4936</v>
      </c>
      <c r="J98" s="1106" t="s">
        <v>2015</v>
      </c>
      <c r="K98" s="246">
        <v>0</v>
      </c>
      <c r="L98" s="246">
        <v>0</v>
      </c>
      <c r="M98" s="241"/>
      <c r="N98" s="1102">
        <f t="shared" ca="1" si="9"/>
        <v>2.6200000000000003E-4</v>
      </c>
      <c r="O98" s="1102">
        <f t="shared" ca="1" si="10"/>
        <v>2.6200000000000003E-4</v>
      </c>
      <c r="P98" s="1102" cm="1">
        <f t="array" aca="1" ref="P98" ca="1">IFERROR(INDIRECT("K"&amp;V98),"")</f>
        <v>2.6200000000000003E-4</v>
      </c>
      <c r="Q98" s="1102" cm="1">
        <f t="array" aca="1" ref="Q98" ca="1">IFERROR(INDIRECT("L"&amp;V98),"")</f>
        <v>2.6200000000000003E-4</v>
      </c>
      <c r="R98" s="1102" cm="1">
        <f t="array" aca="1" ref="R98" ca="1">IFERROR(INDIRECT("K"&amp;W98),"")</f>
        <v>2.4899999999999998E-4</v>
      </c>
      <c r="S98" s="1102" cm="1">
        <f t="array" aca="1" ref="S98" ca="1">IFERROR(INDIRECT("L"&amp;W98),"")</f>
        <v>2.4899999999999998E-4</v>
      </c>
      <c r="T98" s="1103">
        <f t="shared" si="11"/>
        <v>0</v>
      </c>
      <c r="U98" s="1103">
        <f t="shared" si="12"/>
        <v>0</v>
      </c>
      <c r="V98" s="1102">
        <f t="shared" si="7"/>
        <v>99</v>
      </c>
      <c r="W98" s="1102">
        <f t="shared" si="8"/>
        <v>100</v>
      </c>
      <c r="X98" s="1102" t="str">
        <f t="shared" si="13"/>
        <v>A0025</v>
      </c>
      <c r="Y98" s="239"/>
      <c r="Z98" s="239"/>
      <c r="AA98" s="239"/>
      <c r="AB98" s="239"/>
      <c r="AC98" s="239"/>
      <c r="AD98" s="239"/>
      <c r="AE98" s="239"/>
      <c r="AF98" s="239"/>
      <c r="AG98" s="239"/>
    </row>
    <row r="99" spans="8:33" ht="15.75" customHeight="1">
      <c r="H99" s="239"/>
      <c r="I99" s="1110" t="s">
        <v>4937</v>
      </c>
      <c r="J99" s="1106" t="s">
        <v>2015</v>
      </c>
      <c r="K99" s="246">
        <v>2.6200000000000003E-4</v>
      </c>
      <c r="L99" s="246">
        <v>2.6200000000000003E-4</v>
      </c>
      <c r="M99" s="241"/>
      <c r="N99" s="1102">
        <f t="shared" ca="1" si="9"/>
        <v>2.6200000000000003E-4</v>
      </c>
      <c r="O99" s="1102">
        <f t="shared" ca="1" si="10"/>
        <v>2.6200000000000003E-4</v>
      </c>
      <c r="P99" s="1102" cm="1">
        <f t="array" aca="1" ref="P99" ca="1">IFERROR(INDIRECT("K"&amp;V99),"")</f>
        <v>2.6200000000000003E-4</v>
      </c>
      <c r="Q99" s="1102" cm="1">
        <f t="array" aca="1" ref="Q99" ca="1">IFERROR(INDIRECT("L"&amp;V99),"")</f>
        <v>2.6200000000000003E-4</v>
      </c>
      <c r="R99" s="1102" cm="1">
        <f t="array" aca="1" ref="R99" ca="1">IFERROR(INDIRECT("K"&amp;W99),"")</f>
        <v>2.4899999999999998E-4</v>
      </c>
      <c r="S99" s="1102" cm="1">
        <f t="array" aca="1" ref="S99" ca="1">IFERROR(INDIRECT("L"&amp;W99),"")</f>
        <v>2.4899999999999998E-4</v>
      </c>
      <c r="T99" s="1103">
        <f t="shared" si="11"/>
        <v>2.6200000000000003E-4</v>
      </c>
      <c r="U99" s="1103">
        <f t="shared" si="12"/>
        <v>2.6200000000000003E-4</v>
      </c>
      <c r="V99" s="1102">
        <f t="shared" si="7"/>
        <v>99</v>
      </c>
      <c r="W99" s="1102">
        <f t="shared" si="8"/>
        <v>100</v>
      </c>
      <c r="X99" s="1102" t="str">
        <f t="shared" si="13"/>
        <v>A0025</v>
      </c>
      <c r="Y99" s="239"/>
      <c r="Z99" s="239"/>
      <c r="AA99" s="239"/>
      <c r="AB99" s="239"/>
      <c r="AC99" s="239"/>
      <c r="AD99" s="239"/>
      <c r="AE99" s="239"/>
      <c r="AF99" s="239"/>
      <c r="AG99" s="239"/>
    </row>
    <row r="100" spans="8:33" ht="15.75" customHeight="1">
      <c r="H100" s="239"/>
      <c r="I100" s="1110" t="s">
        <v>4938</v>
      </c>
      <c r="J100" s="1106" t="s">
        <v>2015</v>
      </c>
      <c r="K100" s="246">
        <v>2.4899999999999998E-4</v>
      </c>
      <c r="L100" s="246">
        <v>2.4899999999999998E-4</v>
      </c>
      <c r="M100" s="241"/>
      <c r="N100" s="1102">
        <f t="shared" ca="1" si="9"/>
        <v>2.6200000000000003E-4</v>
      </c>
      <c r="O100" s="1102">
        <f t="shared" ca="1" si="10"/>
        <v>2.6200000000000003E-4</v>
      </c>
      <c r="P100" s="1102" cm="1">
        <f t="array" aca="1" ref="P100" ca="1">IFERROR(INDIRECT("K"&amp;V100),"")</f>
        <v>2.6200000000000003E-4</v>
      </c>
      <c r="Q100" s="1102" cm="1">
        <f t="array" aca="1" ref="Q100" ca="1">IFERROR(INDIRECT("L"&amp;V100),"")</f>
        <v>2.6200000000000003E-4</v>
      </c>
      <c r="R100" s="1102" cm="1">
        <f t="array" aca="1" ref="R100" ca="1">IFERROR(INDIRECT("K"&amp;W100),"")</f>
        <v>2.4899999999999998E-4</v>
      </c>
      <c r="S100" s="1102" cm="1">
        <f t="array" aca="1" ref="S100" ca="1">IFERROR(INDIRECT("L"&amp;W100),"")</f>
        <v>2.4899999999999998E-4</v>
      </c>
      <c r="T100" s="1103">
        <f t="shared" si="11"/>
        <v>2.4899999999999998E-4</v>
      </c>
      <c r="U100" s="1103">
        <f t="shared" si="12"/>
        <v>2.4899999999999998E-4</v>
      </c>
      <c r="V100" s="1102">
        <f t="shared" si="7"/>
        <v>99</v>
      </c>
      <c r="W100" s="1102">
        <f t="shared" si="8"/>
        <v>100</v>
      </c>
      <c r="X100" s="1102" t="str">
        <f t="shared" si="13"/>
        <v>A0025</v>
      </c>
      <c r="Y100" s="239"/>
      <c r="Z100" s="239"/>
      <c r="AA100" s="239"/>
      <c r="AB100" s="239"/>
      <c r="AC100" s="239"/>
      <c r="AD100" s="239"/>
      <c r="AE100" s="239"/>
      <c r="AF100" s="239"/>
      <c r="AG100" s="239"/>
    </row>
    <row r="101" spans="8:33" ht="15.75" customHeight="1">
      <c r="H101" s="239"/>
      <c r="I101" s="1110" t="s">
        <v>4939</v>
      </c>
      <c r="J101" s="1106" t="s">
        <v>2016</v>
      </c>
      <c r="K101" s="246">
        <v>0</v>
      </c>
      <c r="L101" s="246">
        <v>0</v>
      </c>
      <c r="M101" s="241"/>
      <c r="N101" s="1102">
        <f t="shared" ca="1" si="9"/>
        <v>5.8E-5</v>
      </c>
      <c r="O101" s="1102">
        <f t="shared" ca="1" si="10"/>
        <v>5.8E-5</v>
      </c>
      <c r="P101" s="1102" cm="1">
        <f t="array" aca="1" ref="P101" ca="1">IFERROR(INDIRECT("K"&amp;V101),"")</f>
        <v>5.8E-5</v>
      </c>
      <c r="Q101" s="1102" cm="1">
        <f t="array" aca="1" ref="Q101" ca="1">IFERROR(INDIRECT("L"&amp;V101),"")</f>
        <v>5.8E-5</v>
      </c>
      <c r="R101" s="1102" cm="1">
        <f t="array" aca="1" ref="R101" ca="1">IFERROR(INDIRECT("K"&amp;W101),"")</f>
        <v>4.8999999999999998E-5</v>
      </c>
      <c r="S101" s="1102" cm="1">
        <f t="array" aca="1" ref="S101" ca="1">IFERROR(INDIRECT("L"&amp;W101),"")</f>
        <v>4.8999999999999998E-5</v>
      </c>
      <c r="T101" s="1103">
        <f t="shared" si="11"/>
        <v>0</v>
      </c>
      <c r="U101" s="1103">
        <f t="shared" si="12"/>
        <v>0</v>
      </c>
      <c r="V101" s="1102">
        <f t="shared" si="7"/>
        <v>102</v>
      </c>
      <c r="W101" s="1102">
        <f t="shared" si="8"/>
        <v>103</v>
      </c>
      <c r="X101" s="1102" t="str">
        <f t="shared" si="13"/>
        <v>A0026</v>
      </c>
      <c r="Y101" s="239"/>
      <c r="Z101" s="239"/>
      <c r="AA101" s="239"/>
      <c r="AB101" s="239"/>
      <c r="AC101" s="239"/>
      <c r="AD101" s="239"/>
      <c r="AE101" s="239"/>
      <c r="AF101" s="239"/>
      <c r="AG101" s="239"/>
    </row>
    <row r="102" spans="8:33" ht="15.75" customHeight="1">
      <c r="H102" s="239"/>
      <c r="I102" s="1110" t="s">
        <v>4940</v>
      </c>
      <c r="J102" s="1106" t="s">
        <v>2016</v>
      </c>
      <c r="K102" s="246">
        <v>5.8E-5</v>
      </c>
      <c r="L102" s="246">
        <v>5.8E-5</v>
      </c>
      <c r="M102" s="241"/>
      <c r="N102" s="1102">
        <f t="shared" ca="1" si="9"/>
        <v>5.8E-5</v>
      </c>
      <c r="O102" s="1102">
        <f t="shared" ca="1" si="10"/>
        <v>5.8E-5</v>
      </c>
      <c r="P102" s="1102" cm="1">
        <f t="array" aca="1" ref="P102" ca="1">IFERROR(INDIRECT("K"&amp;V102),"")</f>
        <v>5.8E-5</v>
      </c>
      <c r="Q102" s="1102" cm="1">
        <f t="array" aca="1" ref="Q102" ca="1">IFERROR(INDIRECT("L"&amp;V102),"")</f>
        <v>5.8E-5</v>
      </c>
      <c r="R102" s="1102" cm="1">
        <f t="array" aca="1" ref="R102" ca="1">IFERROR(INDIRECT("K"&amp;W102),"")</f>
        <v>4.8999999999999998E-5</v>
      </c>
      <c r="S102" s="1102" cm="1">
        <f t="array" aca="1" ref="S102" ca="1">IFERROR(INDIRECT("L"&amp;W102),"")</f>
        <v>4.8999999999999998E-5</v>
      </c>
      <c r="T102" s="1103">
        <f t="shared" si="11"/>
        <v>5.8E-5</v>
      </c>
      <c r="U102" s="1103">
        <f t="shared" si="12"/>
        <v>5.8E-5</v>
      </c>
      <c r="V102" s="1102">
        <f t="shared" si="7"/>
        <v>102</v>
      </c>
      <c r="W102" s="1102">
        <f t="shared" si="8"/>
        <v>103</v>
      </c>
      <c r="X102" s="1102" t="str">
        <f t="shared" si="13"/>
        <v>A0026</v>
      </c>
      <c r="Y102" s="239"/>
      <c r="Z102" s="239"/>
      <c r="AA102" s="239"/>
      <c r="AB102" s="239"/>
      <c r="AC102" s="239"/>
      <c r="AD102" s="239"/>
      <c r="AE102" s="239"/>
      <c r="AF102" s="239"/>
      <c r="AG102" s="239"/>
    </row>
    <row r="103" spans="8:33" ht="15.75" customHeight="1">
      <c r="H103" s="239"/>
      <c r="I103" s="1110" t="s">
        <v>4941</v>
      </c>
      <c r="J103" s="1106" t="s">
        <v>2016</v>
      </c>
      <c r="K103" s="246">
        <v>4.8999999999999998E-5</v>
      </c>
      <c r="L103" s="246">
        <v>4.8999999999999998E-5</v>
      </c>
      <c r="M103" s="241"/>
      <c r="N103" s="1102">
        <f t="shared" ca="1" si="9"/>
        <v>5.8E-5</v>
      </c>
      <c r="O103" s="1102">
        <f t="shared" ca="1" si="10"/>
        <v>5.8E-5</v>
      </c>
      <c r="P103" s="1102" cm="1">
        <f t="array" aca="1" ref="P103" ca="1">IFERROR(INDIRECT("K"&amp;V103),"")</f>
        <v>5.8E-5</v>
      </c>
      <c r="Q103" s="1102" cm="1">
        <f t="array" aca="1" ref="Q103" ca="1">IFERROR(INDIRECT("L"&amp;V103),"")</f>
        <v>5.8E-5</v>
      </c>
      <c r="R103" s="1102" cm="1">
        <f t="array" aca="1" ref="R103" ca="1">IFERROR(INDIRECT("K"&amp;W103),"")</f>
        <v>4.8999999999999998E-5</v>
      </c>
      <c r="S103" s="1102" cm="1">
        <f t="array" aca="1" ref="S103" ca="1">IFERROR(INDIRECT("L"&amp;W103),"")</f>
        <v>4.8999999999999998E-5</v>
      </c>
      <c r="T103" s="1103">
        <f t="shared" si="11"/>
        <v>4.8999999999999998E-5</v>
      </c>
      <c r="U103" s="1103">
        <f t="shared" si="12"/>
        <v>4.8999999999999998E-5</v>
      </c>
      <c r="V103" s="1102">
        <f t="shared" si="7"/>
        <v>102</v>
      </c>
      <c r="W103" s="1102">
        <f t="shared" si="8"/>
        <v>103</v>
      </c>
      <c r="X103" s="1102" t="str">
        <f t="shared" si="13"/>
        <v>A0026</v>
      </c>
      <c r="Y103" s="239"/>
      <c r="Z103" s="239"/>
      <c r="AA103" s="239"/>
      <c r="AB103" s="239"/>
      <c r="AC103" s="239"/>
      <c r="AD103" s="239"/>
      <c r="AE103" s="239"/>
      <c r="AF103" s="239"/>
      <c r="AG103" s="239"/>
    </row>
    <row r="104" spans="8:33" ht="17.25" customHeight="1">
      <c r="H104" s="239"/>
      <c r="I104" s="1110" t="s">
        <v>4942</v>
      </c>
      <c r="J104" s="1106" t="s">
        <v>2017</v>
      </c>
      <c r="K104" s="246">
        <v>0</v>
      </c>
      <c r="L104" s="246">
        <v>0</v>
      </c>
      <c r="M104" s="241"/>
      <c r="N104" s="1102">
        <f t="shared" ca="1" si="9"/>
        <v>1.0059999999999999E-3</v>
      </c>
      <c r="O104" s="1102">
        <f t="shared" ca="1" si="10"/>
        <v>1.0059999999999999E-3</v>
      </c>
      <c r="P104" s="1102" t="str" cm="1">
        <f t="array" aca="1" ref="P104" ca="1">IFERROR(INDIRECT("K"&amp;V104),"")</f>
        <v/>
      </c>
      <c r="Q104" s="1102" t="str" cm="1">
        <f t="array" aca="1" ref="Q104" ca="1">IFERROR(INDIRECT("L"&amp;V104),"")</f>
        <v/>
      </c>
      <c r="R104" s="1102" cm="1">
        <f t="array" aca="1" ref="R104" ca="1">IFERROR(INDIRECT("K"&amp;W104),"")</f>
        <v>1.0059999999999999E-3</v>
      </c>
      <c r="S104" s="1102" cm="1">
        <f t="array" aca="1" ref="S104" ca="1">IFERROR(INDIRECT("L"&amp;W104),"")</f>
        <v>1.0059999999999999E-3</v>
      </c>
      <c r="T104" s="1103">
        <f t="shared" si="11"/>
        <v>0</v>
      </c>
      <c r="U104" s="1103">
        <f t="shared" si="12"/>
        <v>0</v>
      </c>
      <c r="V104" s="1102" t="str">
        <f t="shared" si="7"/>
        <v/>
      </c>
      <c r="W104" s="1102">
        <f t="shared" si="8"/>
        <v>108</v>
      </c>
      <c r="X104" s="1102" t="str">
        <f t="shared" si="13"/>
        <v>A0027</v>
      </c>
      <c r="Y104" s="239"/>
      <c r="Z104" s="239"/>
      <c r="AA104" s="239"/>
      <c r="AB104" s="239"/>
      <c r="AC104" s="239"/>
      <c r="AD104" s="239"/>
      <c r="AE104" s="239"/>
      <c r="AF104" s="239"/>
      <c r="AG104" s="239"/>
    </row>
    <row r="105" spans="8:33" ht="15.75" customHeight="1">
      <c r="H105" s="239"/>
      <c r="I105" s="1110" t="s">
        <v>4943</v>
      </c>
      <c r="J105" s="1106" t="s">
        <v>2017</v>
      </c>
      <c r="K105" s="246">
        <v>1.18E-4</v>
      </c>
      <c r="L105" s="246">
        <v>1.18E-4</v>
      </c>
      <c r="M105" s="241"/>
      <c r="N105" s="1102">
        <f t="shared" ca="1" si="9"/>
        <v>1.0059999999999999E-3</v>
      </c>
      <c r="O105" s="1102">
        <f t="shared" ca="1" si="10"/>
        <v>1.0059999999999999E-3</v>
      </c>
      <c r="P105" s="1102" t="str" cm="1">
        <f t="array" aca="1" ref="P105" ca="1">IFERROR(INDIRECT("K"&amp;V105),"")</f>
        <v/>
      </c>
      <c r="Q105" s="1102" t="str" cm="1">
        <f t="array" aca="1" ref="Q105" ca="1">IFERROR(INDIRECT("L"&amp;V105),"")</f>
        <v/>
      </c>
      <c r="R105" s="1102" cm="1">
        <f t="array" aca="1" ref="R105" ca="1">IFERROR(INDIRECT("K"&amp;W105),"")</f>
        <v>1.0059999999999999E-3</v>
      </c>
      <c r="S105" s="1102" cm="1">
        <f t="array" aca="1" ref="S105" ca="1">IFERROR(INDIRECT("L"&amp;W105),"")</f>
        <v>1.0059999999999999E-3</v>
      </c>
      <c r="T105" s="1103">
        <f t="shared" si="11"/>
        <v>1.18E-4</v>
      </c>
      <c r="U105" s="1103">
        <f t="shared" si="12"/>
        <v>1.18E-4</v>
      </c>
      <c r="V105" s="1102" t="str">
        <f t="shared" si="7"/>
        <v/>
      </c>
      <c r="W105" s="1102">
        <f t="shared" si="8"/>
        <v>108</v>
      </c>
      <c r="X105" s="1102" t="str">
        <f t="shared" si="13"/>
        <v>A0027</v>
      </c>
      <c r="Y105" s="239"/>
      <c r="Z105" s="239"/>
      <c r="AA105" s="239"/>
      <c r="AB105" s="239"/>
      <c r="AC105" s="239"/>
      <c r="AD105" s="239"/>
      <c r="AE105" s="239"/>
      <c r="AF105" s="239"/>
      <c r="AG105" s="239"/>
    </row>
    <row r="106" spans="8:33" ht="15.75" customHeight="1">
      <c r="H106" s="239"/>
      <c r="I106" s="1110" t="s">
        <v>4944</v>
      </c>
      <c r="J106" s="1106" t="s">
        <v>2017</v>
      </c>
      <c r="K106" s="246">
        <v>2.6899999999999998E-4</v>
      </c>
      <c r="L106" s="246">
        <v>2.6899999999999998E-4</v>
      </c>
      <c r="M106" s="241"/>
      <c r="N106" s="1102">
        <f t="shared" ca="1" si="9"/>
        <v>1.0059999999999999E-3</v>
      </c>
      <c r="O106" s="1102">
        <f t="shared" ca="1" si="10"/>
        <v>1.0059999999999999E-3</v>
      </c>
      <c r="P106" s="1102" t="str" cm="1">
        <f t="array" aca="1" ref="P106" ca="1">IFERROR(INDIRECT("K"&amp;V106),"")</f>
        <v/>
      </c>
      <c r="Q106" s="1102" t="str" cm="1">
        <f t="array" aca="1" ref="Q106" ca="1">IFERROR(INDIRECT("L"&amp;V106),"")</f>
        <v/>
      </c>
      <c r="R106" s="1102" cm="1">
        <f t="array" aca="1" ref="R106" ca="1">IFERROR(INDIRECT("K"&amp;W106),"")</f>
        <v>1.0059999999999999E-3</v>
      </c>
      <c r="S106" s="1102" cm="1">
        <f t="array" aca="1" ref="S106" ca="1">IFERROR(INDIRECT("L"&amp;W106),"")</f>
        <v>1.0059999999999999E-3</v>
      </c>
      <c r="T106" s="1103">
        <f t="shared" si="11"/>
        <v>2.6899999999999998E-4</v>
      </c>
      <c r="U106" s="1103">
        <f t="shared" si="12"/>
        <v>2.6899999999999998E-4</v>
      </c>
      <c r="V106" s="1102" t="str">
        <f t="shared" si="7"/>
        <v/>
      </c>
      <c r="W106" s="1102">
        <f t="shared" si="8"/>
        <v>108</v>
      </c>
      <c r="X106" s="1102" t="str">
        <f t="shared" si="13"/>
        <v>A0027</v>
      </c>
      <c r="Y106" s="239"/>
      <c r="Z106" s="239"/>
      <c r="AA106" s="239"/>
      <c r="AB106" s="239"/>
      <c r="AC106" s="239"/>
      <c r="AD106" s="239"/>
      <c r="AE106" s="239"/>
      <c r="AF106" s="239"/>
      <c r="AG106" s="239"/>
    </row>
    <row r="107" spans="8:33" ht="15.75" customHeight="1">
      <c r="H107" s="239"/>
      <c r="I107" s="1110" t="s">
        <v>4945</v>
      </c>
      <c r="J107" s="1106" t="s">
        <v>2017</v>
      </c>
      <c r="K107" s="246">
        <v>3.8400000000000001E-4</v>
      </c>
      <c r="L107" s="246">
        <v>3.8400000000000001E-4</v>
      </c>
      <c r="M107" s="241"/>
      <c r="N107" s="1102">
        <f t="shared" ca="1" si="9"/>
        <v>1.0059999999999999E-3</v>
      </c>
      <c r="O107" s="1102">
        <f t="shared" ca="1" si="10"/>
        <v>1.0059999999999999E-3</v>
      </c>
      <c r="P107" s="1102" t="str" cm="1">
        <f t="array" aca="1" ref="P107" ca="1">IFERROR(INDIRECT("K"&amp;V107),"")</f>
        <v/>
      </c>
      <c r="Q107" s="1102" t="str" cm="1">
        <f t="array" aca="1" ref="Q107" ca="1">IFERROR(INDIRECT("L"&amp;V107),"")</f>
        <v/>
      </c>
      <c r="R107" s="1102" cm="1">
        <f t="array" aca="1" ref="R107" ca="1">IFERROR(INDIRECT("K"&amp;W107),"")</f>
        <v>1.0059999999999999E-3</v>
      </c>
      <c r="S107" s="1102" cm="1">
        <f t="array" aca="1" ref="S107" ca="1">IFERROR(INDIRECT("L"&amp;W107),"")</f>
        <v>1.0059999999999999E-3</v>
      </c>
      <c r="T107" s="1103">
        <f t="shared" si="11"/>
        <v>3.8400000000000001E-4</v>
      </c>
      <c r="U107" s="1103">
        <f t="shared" si="12"/>
        <v>3.8400000000000001E-4</v>
      </c>
      <c r="V107" s="1102" t="str">
        <f t="shared" si="7"/>
        <v/>
      </c>
      <c r="W107" s="1102">
        <f t="shared" si="8"/>
        <v>108</v>
      </c>
      <c r="X107" s="1102" t="str">
        <f t="shared" si="13"/>
        <v>A0027</v>
      </c>
      <c r="Y107" s="239"/>
      <c r="Z107" s="239"/>
      <c r="AA107" s="239"/>
      <c r="AB107" s="239"/>
      <c r="AC107" s="239"/>
      <c r="AD107" s="239"/>
      <c r="AE107" s="239"/>
      <c r="AF107" s="239"/>
      <c r="AG107" s="239"/>
    </row>
    <row r="108" spans="8:33" ht="15.75" customHeight="1">
      <c r="H108" s="239"/>
      <c r="I108" s="1110" t="s">
        <v>4946</v>
      </c>
      <c r="J108" s="1106" t="s">
        <v>2017</v>
      </c>
      <c r="K108" s="246">
        <v>1.0059999999999999E-3</v>
      </c>
      <c r="L108" s="246">
        <v>1.0059999999999999E-3</v>
      </c>
      <c r="M108" s="241"/>
      <c r="N108" s="1102">
        <f t="shared" ca="1" si="9"/>
        <v>1.0059999999999999E-3</v>
      </c>
      <c r="O108" s="1102">
        <f t="shared" ca="1" si="10"/>
        <v>1.0059999999999999E-3</v>
      </c>
      <c r="P108" s="1102" t="str" cm="1">
        <f t="array" aca="1" ref="P108" ca="1">IFERROR(INDIRECT("K"&amp;V108),"")</f>
        <v/>
      </c>
      <c r="Q108" s="1102" t="str" cm="1">
        <f t="array" aca="1" ref="Q108" ca="1">IFERROR(INDIRECT("L"&amp;V108),"")</f>
        <v/>
      </c>
      <c r="R108" s="1102" cm="1">
        <f t="array" aca="1" ref="R108" ca="1">IFERROR(INDIRECT("K"&amp;W108),"")</f>
        <v>1.0059999999999999E-3</v>
      </c>
      <c r="S108" s="1102" cm="1">
        <f t="array" aca="1" ref="S108" ca="1">IFERROR(INDIRECT("L"&amp;W108),"")</f>
        <v>1.0059999999999999E-3</v>
      </c>
      <c r="T108" s="1103">
        <f t="shared" si="11"/>
        <v>1.0059999999999999E-3</v>
      </c>
      <c r="U108" s="1103">
        <f t="shared" si="12"/>
        <v>1.0059999999999999E-3</v>
      </c>
      <c r="V108" s="1102" t="str">
        <f t="shared" si="7"/>
        <v/>
      </c>
      <c r="W108" s="1102">
        <f t="shared" si="8"/>
        <v>108</v>
      </c>
      <c r="X108" s="1102" t="str">
        <f t="shared" si="13"/>
        <v>A0027</v>
      </c>
      <c r="Y108" s="239"/>
      <c r="Z108" s="239"/>
      <c r="AA108" s="239"/>
      <c r="AB108" s="239"/>
      <c r="AC108" s="239"/>
      <c r="AD108" s="239"/>
      <c r="AE108" s="239"/>
      <c r="AF108" s="239"/>
      <c r="AG108" s="239"/>
    </row>
    <row r="109" spans="8:33" ht="15.75" customHeight="1">
      <c r="H109" s="239"/>
      <c r="I109" s="1110" t="s">
        <v>4947</v>
      </c>
      <c r="J109" s="1106" t="s">
        <v>2018</v>
      </c>
      <c r="K109" s="246">
        <v>0</v>
      </c>
      <c r="L109" s="246">
        <v>0</v>
      </c>
      <c r="M109" s="241"/>
      <c r="N109" s="1102">
        <f t="shared" ca="1" si="9"/>
        <v>5.1999999999999995E-4</v>
      </c>
      <c r="O109" s="1102">
        <f t="shared" ca="1" si="10"/>
        <v>5.1999999999999995E-4</v>
      </c>
      <c r="P109" s="1102" cm="1">
        <f t="array" aca="1" ref="P109" ca="1">IFERROR(INDIRECT("K"&amp;V109),"")</f>
        <v>5.1999999999999995E-4</v>
      </c>
      <c r="Q109" s="1102" cm="1">
        <f t="array" aca="1" ref="Q109" ca="1">IFERROR(INDIRECT("L"&amp;V109),"")</f>
        <v>5.1999999999999995E-4</v>
      </c>
      <c r="R109" s="1102" cm="1">
        <f t="array" aca="1" ref="R109" ca="1">IFERROR(INDIRECT("K"&amp;W109),"")</f>
        <v>4.3300000000000001E-4</v>
      </c>
      <c r="S109" s="1102" cm="1">
        <f t="array" aca="1" ref="S109" ca="1">IFERROR(INDIRECT("L"&amp;W109),"")</f>
        <v>4.3300000000000001E-4</v>
      </c>
      <c r="T109" s="1103">
        <f t="shared" si="11"/>
        <v>0</v>
      </c>
      <c r="U109" s="1103">
        <f t="shared" si="12"/>
        <v>0</v>
      </c>
      <c r="V109" s="1102">
        <f t="shared" si="7"/>
        <v>119</v>
      </c>
      <c r="W109" s="1102">
        <f t="shared" si="8"/>
        <v>120</v>
      </c>
      <c r="X109" s="1102" t="str">
        <f t="shared" si="13"/>
        <v>A0031</v>
      </c>
      <c r="Y109" s="239"/>
      <c r="Z109" s="239"/>
      <c r="AA109" s="239"/>
      <c r="AB109" s="239"/>
      <c r="AC109" s="239"/>
      <c r="AD109" s="239"/>
      <c r="AE109" s="239"/>
      <c r="AF109" s="239"/>
      <c r="AG109" s="239"/>
    </row>
    <row r="110" spans="8:33" ht="15.75" customHeight="1">
      <c r="H110" s="239"/>
      <c r="I110" s="1110" t="s">
        <v>4948</v>
      </c>
      <c r="J110" s="1106" t="s">
        <v>2018</v>
      </c>
      <c r="K110" s="246">
        <v>0</v>
      </c>
      <c r="L110" s="246">
        <v>0</v>
      </c>
      <c r="M110" s="241"/>
      <c r="N110" s="1102">
        <f t="shared" ca="1" si="9"/>
        <v>5.1999999999999995E-4</v>
      </c>
      <c r="O110" s="1102">
        <f t="shared" ca="1" si="10"/>
        <v>5.1999999999999995E-4</v>
      </c>
      <c r="P110" s="1102" cm="1">
        <f t="array" aca="1" ref="P110" ca="1">IFERROR(INDIRECT("K"&amp;V110),"")</f>
        <v>5.1999999999999995E-4</v>
      </c>
      <c r="Q110" s="1102" cm="1">
        <f t="array" aca="1" ref="Q110" ca="1">IFERROR(INDIRECT("L"&amp;V110),"")</f>
        <v>5.1999999999999995E-4</v>
      </c>
      <c r="R110" s="1102" cm="1">
        <f t="array" aca="1" ref="R110" ca="1">IFERROR(INDIRECT("K"&amp;W110),"")</f>
        <v>4.3300000000000001E-4</v>
      </c>
      <c r="S110" s="1102" cm="1">
        <f t="array" aca="1" ref="S110" ca="1">IFERROR(INDIRECT("L"&amp;W110),"")</f>
        <v>4.3300000000000001E-4</v>
      </c>
      <c r="T110" s="1103">
        <f t="shared" si="11"/>
        <v>0</v>
      </c>
      <c r="U110" s="1103">
        <f t="shared" si="12"/>
        <v>0</v>
      </c>
      <c r="V110" s="1102">
        <f t="shared" si="7"/>
        <v>119</v>
      </c>
      <c r="W110" s="1102">
        <f t="shared" si="8"/>
        <v>120</v>
      </c>
      <c r="X110" s="1102" t="str">
        <f t="shared" si="13"/>
        <v>A0031</v>
      </c>
      <c r="Y110" s="239"/>
      <c r="Z110" s="239"/>
      <c r="AA110" s="239"/>
      <c r="AB110" s="239"/>
      <c r="AC110" s="239"/>
      <c r="AD110" s="239"/>
      <c r="AE110" s="239"/>
      <c r="AF110" s="239"/>
      <c r="AG110" s="239"/>
    </row>
    <row r="111" spans="8:33" ht="15.75" customHeight="1">
      <c r="H111" s="239"/>
      <c r="I111" s="1110" t="s">
        <v>4949</v>
      </c>
      <c r="J111" s="1106" t="s">
        <v>2018</v>
      </c>
      <c r="K111" s="246">
        <v>0</v>
      </c>
      <c r="L111" s="246">
        <v>0</v>
      </c>
      <c r="M111" s="241"/>
      <c r="N111" s="1102">
        <f t="shared" ca="1" si="9"/>
        <v>5.1999999999999995E-4</v>
      </c>
      <c r="O111" s="1102">
        <f t="shared" ca="1" si="10"/>
        <v>5.1999999999999995E-4</v>
      </c>
      <c r="P111" s="1102" cm="1">
        <f t="array" aca="1" ref="P111" ca="1">IFERROR(INDIRECT("K"&amp;V111),"")</f>
        <v>5.1999999999999995E-4</v>
      </c>
      <c r="Q111" s="1102" cm="1">
        <f t="array" aca="1" ref="Q111" ca="1">IFERROR(INDIRECT("L"&amp;V111),"")</f>
        <v>5.1999999999999995E-4</v>
      </c>
      <c r="R111" s="1102" cm="1">
        <f t="array" aca="1" ref="R111" ca="1">IFERROR(INDIRECT("K"&amp;W111),"")</f>
        <v>4.3300000000000001E-4</v>
      </c>
      <c r="S111" s="1102" cm="1">
        <f t="array" aca="1" ref="S111" ca="1">IFERROR(INDIRECT("L"&amp;W111),"")</f>
        <v>4.3300000000000001E-4</v>
      </c>
      <c r="T111" s="1103">
        <f t="shared" si="11"/>
        <v>0</v>
      </c>
      <c r="U111" s="1103">
        <f t="shared" si="12"/>
        <v>0</v>
      </c>
      <c r="V111" s="1102">
        <f t="shared" si="7"/>
        <v>119</v>
      </c>
      <c r="W111" s="1102">
        <f t="shared" si="8"/>
        <v>120</v>
      </c>
      <c r="X111" s="1102" t="str">
        <f t="shared" si="13"/>
        <v>A0031</v>
      </c>
      <c r="Y111" s="239"/>
      <c r="Z111" s="239"/>
      <c r="AA111" s="239"/>
      <c r="AB111" s="239"/>
      <c r="AC111" s="239"/>
      <c r="AD111" s="239"/>
      <c r="AE111" s="239"/>
      <c r="AF111" s="239"/>
      <c r="AG111" s="239"/>
    </row>
    <row r="112" spans="8:33" ht="15.75" customHeight="1">
      <c r="H112" s="239"/>
      <c r="I112" s="1110" t="s">
        <v>4950</v>
      </c>
      <c r="J112" s="1106" t="s">
        <v>2018</v>
      </c>
      <c r="K112" s="246">
        <v>3.1399999999999999E-4</v>
      </c>
      <c r="L112" s="246">
        <v>3.1399999999999999E-4</v>
      </c>
      <c r="M112" s="241"/>
      <c r="N112" s="1102">
        <f t="shared" ca="1" si="9"/>
        <v>5.1999999999999995E-4</v>
      </c>
      <c r="O112" s="1102">
        <f t="shared" ca="1" si="10"/>
        <v>5.1999999999999995E-4</v>
      </c>
      <c r="P112" s="1102" cm="1">
        <f t="array" aca="1" ref="P112" ca="1">IFERROR(INDIRECT("K"&amp;V112),"")</f>
        <v>5.1999999999999995E-4</v>
      </c>
      <c r="Q112" s="1102" cm="1">
        <f t="array" aca="1" ref="Q112" ca="1">IFERROR(INDIRECT("L"&amp;V112),"")</f>
        <v>5.1999999999999995E-4</v>
      </c>
      <c r="R112" s="1102" cm="1">
        <f t="array" aca="1" ref="R112" ca="1">IFERROR(INDIRECT("K"&amp;W112),"")</f>
        <v>4.3300000000000001E-4</v>
      </c>
      <c r="S112" s="1102" cm="1">
        <f t="array" aca="1" ref="S112" ca="1">IFERROR(INDIRECT("L"&amp;W112),"")</f>
        <v>4.3300000000000001E-4</v>
      </c>
      <c r="T112" s="1103">
        <f t="shared" si="11"/>
        <v>3.1399999999999999E-4</v>
      </c>
      <c r="U112" s="1103">
        <f t="shared" si="12"/>
        <v>3.1399999999999999E-4</v>
      </c>
      <c r="V112" s="1102">
        <f t="shared" si="7"/>
        <v>119</v>
      </c>
      <c r="W112" s="1102">
        <f t="shared" si="8"/>
        <v>120</v>
      </c>
      <c r="X112" s="1102" t="str">
        <f t="shared" si="13"/>
        <v>A0031</v>
      </c>
      <c r="Y112" s="239"/>
      <c r="Z112" s="239"/>
      <c r="AA112" s="239"/>
      <c r="AB112" s="239"/>
      <c r="AC112" s="239"/>
      <c r="AD112" s="239"/>
      <c r="AE112" s="239"/>
      <c r="AF112" s="239"/>
      <c r="AG112" s="239"/>
    </row>
    <row r="113" spans="8:33" ht="15.75" customHeight="1">
      <c r="H113" s="239"/>
      <c r="I113" s="1110" t="s">
        <v>4951</v>
      </c>
      <c r="J113" s="1106" t="s">
        <v>2018</v>
      </c>
      <c r="K113" s="246">
        <v>2.5900000000000001E-4</v>
      </c>
      <c r="L113" s="246">
        <v>2.5900000000000001E-4</v>
      </c>
      <c r="M113" s="241"/>
      <c r="N113" s="1102">
        <f t="shared" ca="1" si="9"/>
        <v>5.1999999999999995E-4</v>
      </c>
      <c r="O113" s="1102">
        <f t="shared" ca="1" si="10"/>
        <v>5.1999999999999995E-4</v>
      </c>
      <c r="P113" s="1102" cm="1">
        <f t="array" aca="1" ref="P113" ca="1">IFERROR(INDIRECT("K"&amp;V113),"")</f>
        <v>5.1999999999999995E-4</v>
      </c>
      <c r="Q113" s="1102" cm="1">
        <f t="array" aca="1" ref="Q113" ca="1">IFERROR(INDIRECT("L"&amp;V113),"")</f>
        <v>5.1999999999999995E-4</v>
      </c>
      <c r="R113" s="1102" cm="1">
        <f t="array" aca="1" ref="R113" ca="1">IFERROR(INDIRECT("K"&amp;W113),"")</f>
        <v>4.3300000000000001E-4</v>
      </c>
      <c r="S113" s="1102" cm="1">
        <f t="array" aca="1" ref="S113" ca="1">IFERROR(INDIRECT("L"&amp;W113),"")</f>
        <v>4.3300000000000001E-4</v>
      </c>
      <c r="T113" s="1103">
        <f t="shared" si="11"/>
        <v>2.5900000000000001E-4</v>
      </c>
      <c r="U113" s="1103">
        <f t="shared" si="12"/>
        <v>2.5900000000000001E-4</v>
      </c>
      <c r="V113" s="1102">
        <f t="shared" si="7"/>
        <v>119</v>
      </c>
      <c r="W113" s="1102">
        <f t="shared" si="8"/>
        <v>120</v>
      </c>
      <c r="X113" s="1102" t="str">
        <f t="shared" si="13"/>
        <v>A0031</v>
      </c>
      <c r="Y113" s="239"/>
      <c r="Z113" s="239"/>
      <c r="AA113" s="239"/>
      <c r="AB113" s="239"/>
      <c r="AC113" s="239"/>
      <c r="AD113" s="239"/>
      <c r="AE113" s="239"/>
      <c r="AF113" s="239"/>
      <c r="AG113" s="239"/>
    </row>
    <row r="114" spans="8:33" ht="15.75" customHeight="1">
      <c r="H114" s="239"/>
      <c r="I114" s="1110" t="s">
        <v>4952</v>
      </c>
      <c r="J114" s="1106" t="s">
        <v>2018</v>
      </c>
      <c r="K114" s="246">
        <v>0</v>
      </c>
      <c r="L114" s="246">
        <v>0</v>
      </c>
      <c r="M114" s="241"/>
      <c r="N114" s="1102">
        <f t="shared" ca="1" si="9"/>
        <v>5.1999999999999995E-4</v>
      </c>
      <c r="O114" s="1102">
        <f t="shared" ca="1" si="10"/>
        <v>5.1999999999999995E-4</v>
      </c>
      <c r="P114" s="1102" cm="1">
        <f t="array" aca="1" ref="P114" ca="1">IFERROR(INDIRECT("K"&amp;V114),"")</f>
        <v>5.1999999999999995E-4</v>
      </c>
      <c r="Q114" s="1102" cm="1">
        <f t="array" aca="1" ref="Q114" ca="1">IFERROR(INDIRECT("L"&amp;V114),"")</f>
        <v>5.1999999999999995E-4</v>
      </c>
      <c r="R114" s="1102" cm="1">
        <f t="array" aca="1" ref="R114" ca="1">IFERROR(INDIRECT("K"&amp;W114),"")</f>
        <v>4.3300000000000001E-4</v>
      </c>
      <c r="S114" s="1102" cm="1">
        <f t="array" aca="1" ref="S114" ca="1">IFERROR(INDIRECT("L"&amp;W114),"")</f>
        <v>4.3300000000000001E-4</v>
      </c>
      <c r="T114" s="1103">
        <f t="shared" si="11"/>
        <v>0</v>
      </c>
      <c r="U114" s="1103">
        <f t="shared" si="12"/>
        <v>0</v>
      </c>
      <c r="V114" s="1102">
        <f t="shared" si="7"/>
        <v>119</v>
      </c>
      <c r="W114" s="1102">
        <f t="shared" si="8"/>
        <v>120</v>
      </c>
      <c r="X114" s="1102" t="str">
        <f t="shared" si="13"/>
        <v>A0031</v>
      </c>
      <c r="Y114" s="239"/>
      <c r="Z114" s="239"/>
      <c r="AA114" s="239"/>
      <c r="AB114" s="239"/>
      <c r="AC114" s="239"/>
      <c r="AD114" s="239"/>
      <c r="AE114" s="239"/>
      <c r="AF114" s="239"/>
      <c r="AG114" s="239"/>
    </row>
    <row r="115" spans="8:33" ht="17.25" customHeight="1">
      <c r="H115" s="239"/>
      <c r="I115" s="1110" t="s">
        <v>4953</v>
      </c>
      <c r="J115" s="1106" t="s">
        <v>2018</v>
      </c>
      <c r="K115" s="246">
        <v>0</v>
      </c>
      <c r="L115" s="246">
        <v>0</v>
      </c>
      <c r="M115" s="241"/>
      <c r="N115" s="1102">
        <f t="shared" ca="1" si="9"/>
        <v>5.1999999999999995E-4</v>
      </c>
      <c r="O115" s="1102">
        <f t="shared" ca="1" si="10"/>
        <v>5.1999999999999995E-4</v>
      </c>
      <c r="P115" s="1102" cm="1">
        <f t="array" aca="1" ref="P115" ca="1">IFERROR(INDIRECT("K"&amp;V115),"")</f>
        <v>5.1999999999999995E-4</v>
      </c>
      <c r="Q115" s="1102" cm="1">
        <f t="array" aca="1" ref="Q115" ca="1">IFERROR(INDIRECT("L"&amp;V115),"")</f>
        <v>5.1999999999999995E-4</v>
      </c>
      <c r="R115" s="1102" cm="1">
        <f t="array" aca="1" ref="R115" ca="1">IFERROR(INDIRECT("K"&amp;W115),"")</f>
        <v>4.3300000000000001E-4</v>
      </c>
      <c r="S115" s="1102" cm="1">
        <f t="array" aca="1" ref="S115" ca="1">IFERROR(INDIRECT("L"&amp;W115),"")</f>
        <v>4.3300000000000001E-4</v>
      </c>
      <c r="T115" s="1103">
        <f t="shared" si="11"/>
        <v>0</v>
      </c>
      <c r="U115" s="1103">
        <f t="shared" si="12"/>
        <v>0</v>
      </c>
      <c r="V115" s="1102">
        <f t="shared" si="7"/>
        <v>119</v>
      </c>
      <c r="W115" s="1102">
        <f t="shared" si="8"/>
        <v>120</v>
      </c>
      <c r="X115" s="1102" t="str">
        <f t="shared" si="13"/>
        <v>A0031</v>
      </c>
      <c r="Y115" s="239"/>
      <c r="Z115" s="239"/>
      <c r="AA115" s="239"/>
      <c r="AB115" s="239"/>
      <c r="AC115" s="239"/>
      <c r="AD115" s="239"/>
      <c r="AE115" s="239"/>
      <c r="AF115" s="239"/>
      <c r="AG115" s="239"/>
    </row>
    <row r="116" spans="8:33" ht="15.75" customHeight="1">
      <c r="H116" s="239"/>
      <c r="I116" s="1110" t="s">
        <v>4954</v>
      </c>
      <c r="J116" s="1106" t="s">
        <v>2018</v>
      </c>
      <c r="K116" s="246">
        <v>0</v>
      </c>
      <c r="L116" s="246">
        <v>0</v>
      </c>
      <c r="M116" s="241"/>
      <c r="N116" s="1102">
        <f t="shared" ca="1" si="9"/>
        <v>5.1999999999999995E-4</v>
      </c>
      <c r="O116" s="1102">
        <f t="shared" ca="1" si="10"/>
        <v>5.1999999999999995E-4</v>
      </c>
      <c r="P116" s="1102" cm="1">
        <f t="array" aca="1" ref="P116" ca="1">IFERROR(INDIRECT("K"&amp;V116),"")</f>
        <v>5.1999999999999995E-4</v>
      </c>
      <c r="Q116" s="1102" cm="1">
        <f t="array" aca="1" ref="Q116" ca="1">IFERROR(INDIRECT("L"&amp;V116),"")</f>
        <v>5.1999999999999995E-4</v>
      </c>
      <c r="R116" s="1102" cm="1">
        <f t="array" aca="1" ref="R116" ca="1">IFERROR(INDIRECT("K"&amp;W116),"")</f>
        <v>4.3300000000000001E-4</v>
      </c>
      <c r="S116" s="1102" cm="1">
        <f t="array" aca="1" ref="S116" ca="1">IFERROR(INDIRECT("L"&amp;W116),"")</f>
        <v>4.3300000000000001E-4</v>
      </c>
      <c r="T116" s="1103">
        <f t="shared" si="11"/>
        <v>0</v>
      </c>
      <c r="U116" s="1103">
        <f t="shared" si="12"/>
        <v>0</v>
      </c>
      <c r="V116" s="1102">
        <f t="shared" si="7"/>
        <v>119</v>
      </c>
      <c r="W116" s="1102">
        <f t="shared" si="8"/>
        <v>120</v>
      </c>
      <c r="X116" s="1102" t="str">
        <f t="shared" si="13"/>
        <v>A0031</v>
      </c>
      <c r="Y116" s="239"/>
      <c r="Z116" s="239"/>
      <c r="AA116" s="239"/>
      <c r="AB116" s="239"/>
      <c r="AC116" s="239"/>
      <c r="AD116" s="239"/>
      <c r="AE116" s="239"/>
      <c r="AF116" s="239"/>
      <c r="AG116" s="239"/>
    </row>
    <row r="117" spans="8:33" ht="15.75" customHeight="1">
      <c r="H117" s="239"/>
      <c r="I117" s="1110" t="s">
        <v>4955</v>
      </c>
      <c r="J117" s="1106" t="s">
        <v>2018</v>
      </c>
      <c r="K117" s="246">
        <v>0</v>
      </c>
      <c r="L117" s="246">
        <v>0</v>
      </c>
      <c r="M117" s="241"/>
      <c r="N117" s="1102">
        <f t="shared" ca="1" si="9"/>
        <v>5.1999999999999995E-4</v>
      </c>
      <c r="O117" s="1102">
        <f t="shared" ca="1" si="10"/>
        <v>5.1999999999999995E-4</v>
      </c>
      <c r="P117" s="1102" cm="1">
        <f t="array" aca="1" ref="P117" ca="1">IFERROR(INDIRECT("K"&amp;V117),"")</f>
        <v>5.1999999999999995E-4</v>
      </c>
      <c r="Q117" s="1102" cm="1">
        <f t="array" aca="1" ref="Q117" ca="1">IFERROR(INDIRECT("L"&amp;V117),"")</f>
        <v>5.1999999999999995E-4</v>
      </c>
      <c r="R117" s="1102" cm="1">
        <f t="array" aca="1" ref="R117" ca="1">IFERROR(INDIRECT("K"&amp;W117),"")</f>
        <v>4.3300000000000001E-4</v>
      </c>
      <c r="S117" s="1102" cm="1">
        <f t="array" aca="1" ref="S117" ca="1">IFERROR(INDIRECT("L"&amp;W117),"")</f>
        <v>4.3300000000000001E-4</v>
      </c>
      <c r="T117" s="1103">
        <f t="shared" si="11"/>
        <v>0</v>
      </c>
      <c r="U117" s="1103">
        <f t="shared" si="12"/>
        <v>0</v>
      </c>
      <c r="V117" s="1102">
        <f t="shared" si="7"/>
        <v>119</v>
      </c>
      <c r="W117" s="1102">
        <f t="shared" si="8"/>
        <v>120</v>
      </c>
      <c r="X117" s="1102" t="str">
        <f t="shared" si="13"/>
        <v>A0031</v>
      </c>
      <c r="Y117" s="239"/>
      <c r="Z117" s="239"/>
      <c r="AA117" s="239"/>
      <c r="AB117" s="239"/>
      <c r="AC117" s="239"/>
      <c r="AD117" s="239"/>
      <c r="AE117" s="239"/>
      <c r="AF117" s="239"/>
      <c r="AG117" s="239"/>
    </row>
    <row r="118" spans="8:33" ht="15.75" customHeight="1">
      <c r="H118" s="239"/>
      <c r="I118" s="1110" t="s">
        <v>4956</v>
      </c>
      <c r="J118" s="1106" t="s">
        <v>2018</v>
      </c>
      <c r="K118" s="246">
        <v>0</v>
      </c>
      <c r="L118" s="246">
        <v>0</v>
      </c>
      <c r="M118" s="241"/>
      <c r="N118" s="1102">
        <f t="shared" ca="1" si="9"/>
        <v>5.1999999999999995E-4</v>
      </c>
      <c r="O118" s="1102">
        <f t="shared" ca="1" si="10"/>
        <v>5.1999999999999995E-4</v>
      </c>
      <c r="P118" s="1102" cm="1">
        <f t="array" aca="1" ref="P118" ca="1">IFERROR(INDIRECT("K"&amp;V118),"")</f>
        <v>5.1999999999999995E-4</v>
      </c>
      <c r="Q118" s="1102" cm="1">
        <f t="array" aca="1" ref="Q118" ca="1">IFERROR(INDIRECT("L"&amp;V118),"")</f>
        <v>5.1999999999999995E-4</v>
      </c>
      <c r="R118" s="1102" cm="1">
        <f t="array" aca="1" ref="R118" ca="1">IFERROR(INDIRECT("K"&amp;W118),"")</f>
        <v>4.3300000000000001E-4</v>
      </c>
      <c r="S118" s="1102" cm="1">
        <f t="array" aca="1" ref="S118" ca="1">IFERROR(INDIRECT("L"&amp;W118),"")</f>
        <v>4.3300000000000001E-4</v>
      </c>
      <c r="T118" s="1103">
        <f t="shared" si="11"/>
        <v>0</v>
      </c>
      <c r="U118" s="1103">
        <f t="shared" si="12"/>
        <v>0</v>
      </c>
      <c r="V118" s="1102">
        <f t="shared" si="7"/>
        <v>119</v>
      </c>
      <c r="W118" s="1102">
        <f t="shared" si="8"/>
        <v>120</v>
      </c>
      <c r="X118" s="1102" t="str">
        <f t="shared" si="13"/>
        <v>A0031</v>
      </c>
      <c r="Y118" s="239"/>
      <c r="Z118" s="239"/>
      <c r="AA118" s="239"/>
      <c r="AB118" s="239"/>
      <c r="AC118" s="239"/>
      <c r="AD118" s="239"/>
      <c r="AE118" s="239"/>
      <c r="AF118" s="239"/>
      <c r="AG118" s="239"/>
    </row>
    <row r="119" spans="8:33" ht="17.25" customHeight="1">
      <c r="H119" s="239"/>
      <c r="I119" s="1110" t="s">
        <v>4957</v>
      </c>
      <c r="J119" s="1106" t="s">
        <v>2018</v>
      </c>
      <c r="K119" s="246">
        <v>5.1999999999999995E-4</v>
      </c>
      <c r="L119" s="246">
        <v>5.1999999999999995E-4</v>
      </c>
      <c r="M119" s="241"/>
      <c r="N119" s="1102">
        <f t="shared" ca="1" si="9"/>
        <v>5.1999999999999995E-4</v>
      </c>
      <c r="O119" s="1102">
        <f t="shared" ca="1" si="10"/>
        <v>5.1999999999999995E-4</v>
      </c>
      <c r="P119" s="1102" cm="1">
        <f t="array" aca="1" ref="P119" ca="1">IFERROR(INDIRECT("K"&amp;V119),"")</f>
        <v>5.1999999999999995E-4</v>
      </c>
      <c r="Q119" s="1102" cm="1">
        <f t="array" aca="1" ref="Q119" ca="1">IFERROR(INDIRECT("L"&amp;V119),"")</f>
        <v>5.1999999999999995E-4</v>
      </c>
      <c r="R119" s="1102" cm="1">
        <f t="array" aca="1" ref="R119" ca="1">IFERROR(INDIRECT("K"&amp;W119),"")</f>
        <v>4.3300000000000001E-4</v>
      </c>
      <c r="S119" s="1102" cm="1">
        <f t="array" aca="1" ref="S119" ca="1">IFERROR(INDIRECT("L"&amp;W119),"")</f>
        <v>4.3300000000000001E-4</v>
      </c>
      <c r="T119" s="1103">
        <f t="shared" si="11"/>
        <v>5.1999999999999995E-4</v>
      </c>
      <c r="U119" s="1103">
        <f t="shared" si="12"/>
        <v>5.1999999999999995E-4</v>
      </c>
      <c r="V119" s="1102">
        <f t="shared" si="7"/>
        <v>119</v>
      </c>
      <c r="W119" s="1102">
        <f t="shared" si="8"/>
        <v>120</v>
      </c>
      <c r="X119" s="1102" t="str">
        <f t="shared" si="13"/>
        <v>A0031</v>
      </c>
      <c r="Y119" s="239"/>
      <c r="Z119" s="239"/>
      <c r="AA119" s="239"/>
      <c r="AB119" s="239"/>
      <c r="AC119" s="239"/>
      <c r="AD119" s="239"/>
      <c r="AE119" s="239"/>
      <c r="AF119" s="239"/>
      <c r="AG119" s="239"/>
    </row>
    <row r="120" spans="8:33" ht="17.25" customHeight="1">
      <c r="H120" s="239"/>
      <c r="I120" s="1110" t="s">
        <v>4958</v>
      </c>
      <c r="J120" s="1106" t="s">
        <v>2018</v>
      </c>
      <c r="K120" s="246">
        <v>4.3300000000000001E-4</v>
      </c>
      <c r="L120" s="246">
        <v>4.3300000000000001E-4</v>
      </c>
      <c r="M120" s="241"/>
      <c r="N120" s="1102">
        <f t="shared" ca="1" si="9"/>
        <v>5.1999999999999995E-4</v>
      </c>
      <c r="O120" s="1102">
        <f t="shared" ca="1" si="10"/>
        <v>5.1999999999999995E-4</v>
      </c>
      <c r="P120" s="1102" cm="1">
        <f t="array" aca="1" ref="P120" ca="1">IFERROR(INDIRECT("K"&amp;V120),"")</f>
        <v>5.1999999999999995E-4</v>
      </c>
      <c r="Q120" s="1102" cm="1">
        <f t="array" aca="1" ref="Q120" ca="1">IFERROR(INDIRECT("L"&amp;V120),"")</f>
        <v>5.1999999999999995E-4</v>
      </c>
      <c r="R120" s="1102" cm="1">
        <f t="array" aca="1" ref="R120" ca="1">IFERROR(INDIRECT("K"&amp;W120),"")</f>
        <v>4.3300000000000001E-4</v>
      </c>
      <c r="S120" s="1102" cm="1">
        <f t="array" aca="1" ref="S120" ca="1">IFERROR(INDIRECT("L"&amp;W120),"")</f>
        <v>4.3300000000000001E-4</v>
      </c>
      <c r="T120" s="1103">
        <f t="shared" si="11"/>
        <v>4.3300000000000001E-4</v>
      </c>
      <c r="U120" s="1103">
        <f t="shared" si="12"/>
        <v>4.3300000000000001E-4</v>
      </c>
      <c r="V120" s="1102">
        <f t="shared" si="7"/>
        <v>119</v>
      </c>
      <c r="W120" s="1102">
        <f t="shared" si="8"/>
        <v>120</v>
      </c>
      <c r="X120" s="1102" t="str">
        <f t="shared" si="13"/>
        <v>A0031</v>
      </c>
      <c r="Y120" s="239"/>
      <c r="Z120" s="239"/>
      <c r="AA120" s="239"/>
      <c r="AB120" s="239"/>
      <c r="AC120" s="239"/>
      <c r="AD120" s="239"/>
      <c r="AE120" s="239"/>
      <c r="AF120" s="239"/>
      <c r="AG120" s="239"/>
    </row>
    <row r="121" spans="8:33">
      <c r="H121" s="239"/>
      <c r="I121" s="1110" t="s">
        <v>2019</v>
      </c>
      <c r="J121" s="1106" t="s">
        <v>2020</v>
      </c>
      <c r="K121" s="246">
        <v>3.4900000000000003E-4</v>
      </c>
      <c r="L121" s="246">
        <v>3.4900000000000003E-4</v>
      </c>
      <c r="M121" s="241"/>
      <c r="N121" s="1102">
        <f t="shared" ca="1" si="9"/>
        <v>3.4900000000000003E-4</v>
      </c>
      <c r="O121" s="1102">
        <f t="shared" ca="1" si="10"/>
        <v>3.4900000000000003E-4</v>
      </c>
      <c r="P121" s="1102" t="str" cm="1">
        <f t="array" aca="1" ref="P121" ca="1">IFERROR(INDIRECT("K"&amp;V121),"")</f>
        <v/>
      </c>
      <c r="Q121" s="1102" t="str" cm="1">
        <f t="array" aca="1" ref="Q121" ca="1">IFERROR(INDIRECT("L"&amp;V121),"")</f>
        <v/>
      </c>
      <c r="R121" s="1102" t="str" cm="1">
        <f t="array" aca="1" ref="R121" ca="1">IFERROR(INDIRECT("K"&amp;W121),"")</f>
        <v/>
      </c>
      <c r="S121" s="1102" t="str" cm="1">
        <f t="array" aca="1" ref="S121" ca="1">IFERROR(INDIRECT("L"&amp;W121),"")</f>
        <v/>
      </c>
      <c r="T121" s="1103">
        <f t="shared" si="11"/>
        <v>3.4900000000000003E-4</v>
      </c>
      <c r="U121" s="1103">
        <f t="shared" si="12"/>
        <v>3.4900000000000003E-4</v>
      </c>
      <c r="V121" s="1102" t="str">
        <f t="shared" si="7"/>
        <v/>
      </c>
      <c r="W121" s="1102" t="str">
        <f t="shared" si="8"/>
        <v/>
      </c>
      <c r="X121" s="1102" t="str">
        <f t="shared" si="13"/>
        <v>A0032</v>
      </c>
      <c r="Y121" s="239"/>
      <c r="Z121" s="239"/>
      <c r="AA121" s="239"/>
      <c r="AB121" s="239"/>
      <c r="AC121" s="239"/>
      <c r="AD121" s="239"/>
      <c r="AE121" s="239"/>
      <c r="AF121" s="239"/>
      <c r="AG121" s="239"/>
    </row>
    <row r="122" spans="8:33" ht="15.75" customHeight="1">
      <c r="H122" s="239"/>
      <c r="I122" s="1110" t="s">
        <v>2021</v>
      </c>
      <c r="J122" s="1106" t="s">
        <v>4959</v>
      </c>
      <c r="K122" s="246">
        <v>4.64E-4</v>
      </c>
      <c r="L122" s="246">
        <v>4.64E-4</v>
      </c>
      <c r="M122" s="241"/>
      <c r="N122" s="1102">
        <f t="shared" ca="1" si="9"/>
        <v>4.64E-4</v>
      </c>
      <c r="O122" s="1102">
        <f t="shared" ca="1" si="10"/>
        <v>4.64E-4</v>
      </c>
      <c r="P122" s="1102" t="str" cm="1">
        <f t="array" aca="1" ref="P122" ca="1">IFERROR(INDIRECT("K"&amp;V122),"")</f>
        <v/>
      </c>
      <c r="Q122" s="1102" t="str" cm="1">
        <f t="array" aca="1" ref="Q122" ca="1">IFERROR(INDIRECT("L"&amp;V122),"")</f>
        <v/>
      </c>
      <c r="R122" s="1102" t="str" cm="1">
        <f t="array" aca="1" ref="R122" ca="1">IFERROR(INDIRECT("K"&amp;W122),"")</f>
        <v/>
      </c>
      <c r="S122" s="1102" t="str" cm="1">
        <f t="array" aca="1" ref="S122" ca="1">IFERROR(INDIRECT("L"&amp;W122),"")</f>
        <v/>
      </c>
      <c r="T122" s="1103">
        <f t="shared" si="11"/>
        <v>4.64E-4</v>
      </c>
      <c r="U122" s="1103">
        <f t="shared" si="12"/>
        <v>4.64E-4</v>
      </c>
      <c r="V122" s="1102" t="str">
        <f t="shared" si="7"/>
        <v/>
      </c>
      <c r="W122" s="1102" t="str">
        <f t="shared" si="8"/>
        <v/>
      </c>
      <c r="X122" s="1102" t="str">
        <f t="shared" si="13"/>
        <v>A0034</v>
      </c>
      <c r="Y122" s="239"/>
      <c r="Z122" s="239"/>
      <c r="AA122" s="239"/>
      <c r="AB122" s="239"/>
      <c r="AC122" s="239"/>
      <c r="AD122" s="239"/>
      <c r="AE122" s="239"/>
      <c r="AF122" s="239"/>
      <c r="AG122" s="239"/>
    </row>
    <row r="123" spans="8:33" ht="15.75" customHeight="1">
      <c r="H123" s="239"/>
      <c r="I123" s="1110" t="s">
        <v>4960</v>
      </c>
      <c r="J123" s="1106" t="s">
        <v>2495</v>
      </c>
      <c r="K123" s="246">
        <v>0</v>
      </c>
      <c r="L123" s="246">
        <v>0</v>
      </c>
      <c r="M123" s="241"/>
      <c r="N123" s="1102">
        <f t="shared" ca="1" si="9"/>
        <v>9.2500000000000004E-4</v>
      </c>
      <c r="O123" s="1102">
        <f t="shared" ca="1" si="10"/>
        <v>9.2500000000000004E-4</v>
      </c>
      <c r="P123" s="1102" cm="1">
        <f t="array" aca="1" ref="P123" ca="1">IFERROR(INDIRECT("K"&amp;V123),"")</f>
        <v>9.2500000000000004E-4</v>
      </c>
      <c r="Q123" s="1102" cm="1">
        <f t="array" aca="1" ref="Q123" ca="1">IFERROR(INDIRECT("L"&amp;V123),"")</f>
        <v>9.2500000000000004E-4</v>
      </c>
      <c r="R123" s="1102" cm="1">
        <f t="array" aca="1" ref="R123" ca="1">IFERROR(INDIRECT("K"&amp;W123),"")</f>
        <v>3.4900000000000003E-4</v>
      </c>
      <c r="S123" s="1102" cm="1">
        <f t="array" aca="1" ref="S123" ca="1">IFERROR(INDIRECT("L"&amp;W123),"")</f>
        <v>3.4900000000000003E-4</v>
      </c>
      <c r="T123" s="1103">
        <f t="shared" si="11"/>
        <v>0</v>
      </c>
      <c r="U123" s="1103">
        <f t="shared" si="12"/>
        <v>0</v>
      </c>
      <c r="V123" s="1102">
        <f t="shared" si="7"/>
        <v>127</v>
      </c>
      <c r="W123" s="1102">
        <f t="shared" si="8"/>
        <v>128</v>
      </c>
      <c r="X123" s="1102" t="str">
        <f t="shared" si="13"/>
        <v>A0035</v>
      </c>
      <c r="Y123" s="239"/>
      <c r="Z123" s="239"/>
      <c r="AA123" s="239"/>
      <c r="AB123" s="239"/>
      <c r="AC123" s="239"/>
      <c r="AD123" s="239"/>
      <c r="AE123" s="239"/>
      <c r="AF123" s="239"/>
      <c r="AG123" s="239"/>
    </row>
    <row r="124" spans="8:33" ht="15.75" customHeight="1">
      <c r="H124" s="239"/>
      <c r="I124" s="1110" t="s">
        <v>4961</v>
      </c>
      <c r="J124" s="1106" t="s">
        <v>2495</v>
      </c>
      <c r="K124" s="246">
        <v>3.9999999999999998E-6</v>
      </c>
      <c r="L124" s="246">
        <v>3.9999999999999998E-6</v>
      </c>
      <c r="M124" s="241"/>
      <c r="N124" s="1102">
        <f t="shared" ca="1" si="9"/>
        <v>9.2500000000000004E-4</v>
      </c>
      <c r="O124" s="1102">
        <f t="shared" ca="1" si="10"/>
        <v>9.2500000000000004E-4</v>
      </c>
      <c r="P124" s="1102" cm="1">
        <f t="array" aca="1" ref="P124" ca="1">IFERROR(INDIRECT("K"&amp;V124),"")</f>
        <v>9.2500000000000004E-4</v>
      </c>
      <c r="Q124" s="1102" cm="1">
        <f t="array" aca="1" ref="Q124" ca="1">IFERROR(INDIRECT("L"&amp;V124),"")</f>
        <v>9.2500000000000004E-4</v>
      </c>
      <c r="R124" s="1102" cm="1">
        <f t="array" aca="1" ref="R124" ca="1">IFERROR(INDIRECT("K"&amp;W124),"")</f>
        <v>3.4900000000000003E-4</v>
      </c>
      <c r="S124" s="1102" cm="1">
        <f t="array" aca="1" ref="S124" ca="1">IFERROR(INDIRECT("L"&amp;W124),"")</f>
        <v>3.4900000000000003E-4</v>
      </c>
      <c r="T124" s="1103">
        <f t="shared" si="11"/>
        <v>3.9999999999999998E-6</v>
      </c>
      <c r="U124" s="1103">
        <f t="shared" si="12"/>
        <v>3.9999999999999998E-6</v>
      </c>
      <c r="V124" s="1102">
        <f t="shared" si="7"/>
        <v>127</v>
      </c>
      <c r="W124" s="1102">
        <f t="shared" si="8"/>
        <v>128</v>
      </c>
      <c r="X124" s="1102" t="str">
        <f t="shared" si="13"/>
        <v>A0035</v>
      </c>
      <c r="Y124" s="239"/>
      <c r="Z124" s="239"/>
      <c r="AA124" s="239"/>
      <c r="AB124" s="239"/>
      <c r="AC124" s="239"/>
      <c r="AD124" s="239"/>
      <c r="AE124" s="239"/>
      <c r="AF124" s="239"/>
      <c r="AG124" s="239"/>
    </row>
    <row r="125" spans="8:33" ht="15.75" customHeight="1">
      <c r="H125" s="239"/>
      <c r="I125" s="1110" t="s">
        <v>4962</v>
      </c>
      <c r="J125" s="1106" t="s">
        <v>2495</v>
      </c>
      <c r="K125" s="246">
        <v>9.1000000000000003E-5</v>
      </c>
      <c r="L125" s="246">
        <v>9.1000000000000003E-5</v>
      </c>
      <c r="M125" s="241"/>
      <c r="N125" s="1102">
        <f t="shared" ca="1" si="9"/>
        <v>9.2500000000000004E-4</v>
      </c>
      <c r="O125" s="1102">
        <f t="shared" ca="1" si="10"/>
        <v>9.2500000000000004E-4</v>
      </c>
      <c r="P125" s="1102" cm="1">
        <f t="array" aca="1" ref="P125" ca="1">IFERROR(INDIRECT("K"&amp;V125),"")</f>
        <v>9.2500000000000004E-4</v>
      </c>
      <c r="Q125" s="1102" cm="1">
        <f t="array" aca="1" ref="Q125" ca="1">IFERROR(INDIRECT("L"&amp;V125),"")</f>
        <v>9.2500000000000004E-4</v>
      </c>
      <c r="R125" s="1102" cm="1">
        <f t="array" aca="1" ref="R125" ca="1">IFERROR(INDIRECT("K"&amp;W125),"")</f>
        <v>3.4900000000000003E-4</v>
      </c>
      <c r="S125" s="1102" cm="1">
        <f t="array" aca="1" ref="S125" ca="1">IFERROR(INDIRECT("L"&amp;W125),"")</f>
        <v>3.4900000000000003E-4</v>
      </c>
      <c r="T125" s="1103">
        <f t="shared" si="11"/>
        <v>9.1000000000000003E-5</v>
      </c>
      <c r="U125" s="1103">
        <f t="shared" si="12"/>
        <v>9.1000000000000003E-5</v>
      </c>
      <c r="V125" s="1102">
        <f t="shared" si="7"/>
        <v>127</v>
      </c>
      <c r="W125" s="1102">
        <f t="shared" si="8"/>
        <v>128</v>
      </c>
      <c r="X125" s="1102" t="str">
        <f t="shared" si="13"/>
        <v>A0035</v>
      </c>
      <c r="Y125" s="239"/>
      <c r="Z125" s="239"/>
      <c r="AA125" s="239"/>
      <c r="AB125" s="239"/>
      <c r="AC125" s="239"/>
      <c r="AD125" s="239"/>
      <c r="AE125" s="239"/>
      <c r="AF125" s="239"/>
      <c r="AG125" s="239"/>
    </row>
    <row r="126" spans="8:33" ht="15.75" customHeight="1">
      <c r="H126" s="239"/>
      <c r="I126" s="1110" t="s">
        <v>4963</v>
      </c>
      <c r="J126" s="1106" t="s">
        <v>2495</v>
      </c>
      <c r="K126" s="246">
        <v>1.12E-4</v>
      </c>
      <c r="L126" s="246">
        <v>1.12E-4</v>
      </c>
      <c r="M126" s="241"/>
      <c r="N126" s="1102">
        <f t="shared" ca="1" si="9"/>
        <v>9.2500000000000004E-4</v>
      </c>
      <c r="O126" s="1102">
        <f t="shared" ca="1" si="10"/>
        <v>9.2500000000000004E-4</v>
      </c>
      <c r="P126" s="1102" cm="1">
        <f t="array" aca="1" ref="P126" ca="1">IFERROR(INDIRECT("K"&amp;V126),"")</f>
        <v>9.2500000000000004E-4</v>
      </c>
      <c r="Q126" s="1102" cm="1">
        <f t="array" aca="1" ref="Q126" ca="1">IFERROR(INDIRECT("L"&amp;V126),"")</f>
        <v>9.2500000000000004E-4</v>
      </c>
      <c r="R126" s="1102" cm="1">
        <f t="array" aca="1" ref="R126" ca="1">IFERROR(INDIRECT("K"&amp;W126),"")</f>
        <v>3.4900000000000003E-4</v>
      </c>
      <c r="S126" s="1102" cm="1">
        <f t="array" aca="1" ref="S126" ca="1">IFERROR(INDIRECT("L"&amp;W126),"")</f>
        <v>3.4900000000000003E-4</v>
      </c>
      <c r="T126" s="1103">
        <f t="shared" si="11"/>
        <v>1.12E-4</v>
      </c>
      <c r="U126" s="1103">
        <f t="shared" si="12"/>
        <v>1.12E-4</v>
      </c>
      <c r="V126" s="1102">
        <f t="shared" si="7"/>
        <v>127</v>
      </c>
      <c r="W126" s="1102">
        <f t="shared" si="8"/>
        <v>128</v>
      </c>
      <c r="X126" s="1102" t="str">
        <f t="shared" si="13"/>
        <v>A0035</v>
      </c>
      <c r="Y126" s="239"/>
      <c r="Z126" s="239"/>
      <c r="AA126" s="239"/>
      <c r="AB126" s="239"/>
      <c r="AC126" s="239"/>
      <c r="AD126" s="239"/>
      <c r="AE126" s="239"/>
      <c r="AF126" s="239"/>
      <c r="AG126" s="239"/>
    </row>
    <row r="127" spans="8:33" ht="15.75" customHeight="1">
      <c r="H127" s="239"/>
      <c r="I127" s="1110" t="s">
        <v>4964</v>
      </c>
      <c r="J127" s="1106" t="s">
        <v>2495</v>
      </c>
      <c r="K127" s="246">
        <v>9.2500000000000004E-4</v>
      </c>
      <c r="L127" s="246">
        <v>9.2500000000000004E-4</v>
      </c>
      <c r="M127" s="241"/>
      <c r="N127" s="1102">
        <f t="shared" ca="1" si="9"/>
        <v>9.2500000000000004E-4</v>
      </c>
      <c r="O127" s="1102">
        <f t="shared" ca="1" si="10"/>
        <v>9.2500000000000004E-4</v>
      </c>
      <c r="P127" s="1102" cm="1">
        <f t="array" aca="1" ref="P127" ca="1">IFERROR(INDIRECT("K"&amp;V127),"")</f>
        <v>9.2500000000000004E-4</v>
      </c>
      <c r="Q127" s="1102" cm="1">
        <f t="array" aca="1" ref="Q127" ca="1">IFERROR(INDIRECT("L"&amp;V127),"")</f>
        <v>9.2500000000000004E-4</v>
      </c>
      <c r="R127" s="1102" cm="1">
        <f t="array" aca="1" ref="R127" ca="1">IFERROR(INDIRECT("K"&amp;W127),"")</f>
        <v>3.4900000000000003E-4</v>
      </c>
      <c r="S127" s="1102" cm="1">
        <f t="array" aca="1" ref="S127" ca="1">IFERROR(INDIRECT("L"&amp;W127),"")</f>
        <v>3.4900000000000003E-4</v>
      </c>
      <c r="T127" s="1103">
        <f t="shared" si="11"/>
        <v>9.2500000000000004E-4</v>
      </c>
      <c r="U127" s="1103">
        <f t="shared" si="12"/>
        <v>9.2500000000000004E-4</v>
      </c>
      <c r="V127" s="1102">
        <f t="shared" si="7"/>
        <v>127</v>
      </c>
      <c r="W127" s="1102">
        <f t="shared" si="8"/>
        <v>128</v>
      </c>
      <c r="X127" s="1102" t="str">
        <f t="shared" si="13"/>
        <v>A0035</v>
      </c>
      <c r="Y127" s="239"/>
      <c r="Z127" s="239"/>
      <c r="AA127" s="239"/>
      <c r="AB127" s="239"/>
      <c r="AC127" s="239"/>
      <c r="AD127" s="239"/>
      <c r="AE127" s="239"/>
      <c r="AF127" s="239"/>
      <c r="AG127" s="239"/>
    </row>
    <row r="128" spans="8:33" ht="15.75" customHeight="1">
      <c r="H128" s="239"/>
      <c r="I128" s="1110" t="s">
        <v>4965</v>
      </c>
      <c r="J128" s="1106" t="s">
        <v>2495</v>
      </c>
      <c r="K128" s="246">
        <v>3.4900000000000003E-4</v>
      </c>
      <c r="L128" s="246">
        <v>3.4900000000000003E-4</v>
      </c>
      <c r="M128" s="241"/>
      <c r="N128" s="1102">
        <f t="shared" ca="1" si="9"/>
        <v>9.2500000000000004E-4</v>
      </c>
      <c r="O128" s="1102">
        <f t="shared" ca="1" si="10"/>
        <v>9.2500000000000004E-4</v>
      </c>
      <c r="P128" s="1102" cm="1">
        <f t="array" aca="1" ref="P128" ca="1">IFERROR(INDIRECT("K"&amp;V128),"")</f>
        <v>9.2500000000000004E-4</v>
      </c>
      <c r="Q128" s="1102" cm="1">
        <f t="array" aca="1" ref="Q128" ca="1">IFERROR(INDIRECT("L"&amp;V128),"")</f>
        <v>9.2500000000000004E-4</v>
      </c>
      <c r="R128" s="1102" cm="1">
        <f t="array" aca="1" ref="R128" ca="1">IFERROR(INDIRECT("K"&amp;W128),"")</f>
        <v>3.4900000000000003E-4</v>
      </c>
      <c r="S128" s="1102" cm="1">
        <f t="array" aca="1" ref="S128" ca="1">IFERROR(INDIRECT("L"&amp;W128),"")</f>
        <v>3.4900000000000003E-4</v>
      </c>
      <c r="T128" s="1103">
        <f t="shared" si="11"/>
        <v>3.4900000000000003E-4</v>
      </c>
      <c r="U128" s="1103">
        <f t="shared" si="12"/>
        <v>3.4900000000000003E-4</v>
      </c>
      <c r="V128" s="1102">
        <f t="shared" si="7"/>
        <v>127</v>
      </c>
      <c r="W128" s="1102">
        <f t="shared" si="8"/>
        <v>128</v>
      </c>
      <c r="X128" s="1102" t="str">
        <f t="shared" si="13"/>
        <v>A0035</v>
      </c>
      <c r="Y128" s="239"/>
      <c r="Z128" s="239"/>
      <c r="AA128" s="239"/>
      <c r="AB128" s="239"/>
      <c r="AC128" s="239"/>
      <c r="AD128" s="239"/>
      <c r="AE128" s="239"/>
      <c r="AF128" s="239"/>
      <c r="AG128" s="239"/>
    </row>
    <row r="129" spans="8:33" ht="15.75" customHeight="1">
      <c r="H129" s="239"/>
      <c r="I129" s="1110" t="s">
        <v>4966</v>
      </c>
      <c r="J129" s="1106" t="s">
        <v>2022</v>
      </c>
      <c r="K129" s="246">
        <v>0</v>
      </c>
      <c r="L129" s="246">
        <v>0</v>
      </c>
      <c r="M129" s="241"/>
      <c r="N129" s="1102">
        <f t="shared" ca="1" si="9"/>
        <v>4.3600000000000003E-4</v>
      </c>
      <c r="O129" s="1102">
        <f t="shared" ca="1" si="10"/>
        <v>4.3600000000000003E-4</v>
      </c>
      <c r="P129" s="1102" cm="1">
        <f t="array" aca="1" ref="P129" ca="1">IFERROR(INDIRECT("K"&amp;V129),"")</f>
        <v>4.3600000000000003E-4</v>
      </c>
      <c r="Q129" s="1102" cm="1">
        <f t="array" aca="1" ref="Q129" ca="1">IFERROR(INDIRECT("L"&amp;V129),"")</f>
        <v>4.3600000000000003E-4</v>
      </c>
      <c r="R129" s="1102" cm="1">
        <f t="array" aca="1" ref="R129" ca="1">IFERROR(INDIRECT("K"&amp;W129),"")</f>
        <v>2.8600000000000001E-4</v>
      </c>
      <c r="S129" s="1102" cm="1">
        <f t="array" aca="1" ref="S129" ca="1">IFERROR(INDIRECT("L"&amp;W129),"")</f>
        <v>2.8600000000000001E-4</v>
      </c>
      <c r="T129" s="1103">
        <f t="shared" si="11"/>
        <v>0</v>
      </c>
      <c r="U129" s="1103">
        <f t="shared" si="12"/>
        <v>0</v>
      </c>
      <c r="V129" s="1102">
        <f t="shared" si="7"/>
        <v>130</v>
      </c>
      <c r="W129" s="1102">
        <f t="shared" si="8"/>
        <v>131</v>
      </c>
      <c r="X129" s="1102" t="str">
        <f t="shared" si="13"/>
        <v>A0036</v>
      </c>
      <c r="Y129" s="239"/>
      <c r="Z129" s="239"/>
      <c r="AA129" s="239"/>
      <c r="AB129" s="239"/>
      <c r="AC129" s="239"/>
      <c r="AD129" s="239"/>
      <c r="AE129" s="239"/>
      <c r="AF129" s="239"/>
      <c r="AG129" s="239"/>
    </row>
    <row r="130" spans="8:33" ht="15.75" customHeight="1">
      <c r="H130" s="239"/>
      <c r="I130" s="1110" t="s">
        <v>4967</v>
      </c>
      <c r="J130" s="1106" t="s">
        <v>2022</v>
      </c>
      <c r="K130" s="246">
        <v>4.3600000000000003E-4</v>
      </c>
      <c r="L130" s="246">
        <v>4.3600000000000003E-4</v>
      </c>
      <c r="M130" s="241"/>
      <c r="N130" s="1102">
        <f t="shared" ca="1" si="9"/>
        <v>4.3600000000000003E-4</v>
      </c>
      <c r="O130" s="1102">
        <f t="shared" ca="1" si="10"/>
        <v>4.3600000000000003E-4</v>
      </c>
      <c r="P130" s="1102" cm="1">
        <f t="array" aca="1" ref="P130" ca="1">IFERROR(INDIRECT("K"&amp;V130),"")</f>
        <v>4.3600000000000003E-4</v>
      </c>
      <c r="Q130" s="1102" cm="1">
        <f t="array" aca="1" ref="Q130" ca="1">IFERROR(INDIRECT("L"&amp;V130),"")</f>
        <v>4.3600000000000003E-4</v>
      </c>
      <c r="R130" s="1102" cm="1">
        <f t="array" aca="1" ref="R130" ca="1">IFERROR(INDIRECT("K"&amp;W130),"")</f>
        <v>2.8600000000000001E-4</v>
      </c>
      <c r="S130" s="1102" cm="1">
        <f t="array" aca="1" ref="S130" ca="1">IFERROR(INDIRECT("L"&amp;W130),"")</f>
        <v>2.8600000000000001E-4</v>
      </c>
      <c r="T130" s="1103">
        <f t="shared" si="11"/>
        <v>4.3600000000000003E-4</v>
      </c>
      <c r="U130" s="1103">
        <f t="shared" si="12"/>
        <v>4.3600000000000003E-4</v>
      </c>
      <c r="V130" s="1102">
        <f t="shared" si="7"/>
        <v>130</v>
      </c>
      <c r="W130" s="1102">
        <f t="shared" si="8"/>
        <v>131</v>
      </c>
      <c r="X130" s="1102" t="str">
        <f t="shared" si="13"/>
        <v>A0036</v>
      </c>
      <c r="Y130" s="239"/>
      <c r="Z130" s="239"/>
      <c r="AA130" s="239"/>
      <c r="AB130" s="239"/>
      <c r="AC130" s="239"/>
      <c r="AD130" s="239"/>
      <c r="AE130" s="239"/>
      <c r="AF130" s="239"/>
      <c r="AG130" s="239"/>
    </row>
    <row r="131" spans="8:33" ht="15.75" customHeight="1">
      <c r="H131" s="239"/>
      <c r="I131" s="1110" t="s">
        <v>4968</v>
      </c>
      <c r="J131" s="1106" t="s">
        <v>2022</v>
      </c>
      <c r="K131" s="246">
        <v>2.8600000000000001E-4</v>
      </c>
      <c r="L131" s="246">
        <v>2.8600000000000001E-4</v>
      </c>
      <c r="M131" s="241"/>
      <c r="N131" s="1102">
        <f t="shared" ca="1" si="9"/>
        <v>4.3600000000000003E-4</v>
      </c>
      <c r="O131" s="1102">
        <f t="shared" ca="1" si="10"/>
        <v>4.3600000000000003E-4</v>
      </c>
      <c r="P131" s="1102" cm="1">
        <f t="array" aca="1" ref="P131" ca="1">IFERROR(INDIRECT("K"&amp;V131),"")</f>
        <v>4.3600000000000003E-4</v>
      </c>
      <c r="Q131" s="1102" cm="1">
        <f t="array" aca="1" ref="Q131" ca="1">IFERROR(INDIRECT("L"&amp;V131),"")</f>
        <v>4.3600000000000003E-4</v>
      </c>
      <c r="R131" s="1102" cm="1">
        <f t="array" aca="1" ref="R131" ca="1">IFERROR(INDIRECT("K"&amp;W131),"")</f>
        <v>2.8600000000000001E-4</v>
      </c>
      <c r="S131" s="1102" cm="1">
        <f t="array" aca="1" ref="S131" ca="1">IFERROR(INDIRECT("L"&amp;W131),"")</f>
        <v>2.8600000000000001E-4</v>
      </c>
      <c r="T131" s="1103">
        <f t="shared" si="11"/>
        <v>2.8600000000000001E-4</v>
      </c>
      <c r="U131" s="1103">
        <f t="shared" si="12"/>
        <v>2.8600000000000001E-4</v>
      </c>
      <c r="V131" s="1102">
        <f t="shared" si="7"/>
        <v>130</v>
      </c>
      <c r="W131" s="1102">
        <f t="shared" si="8"/>
        <v>131</v>
      </c>
      <c r="X131" s="1102" t="str">
        <f t="shared" si="13"/>
        <v>A0036</v>
      </c>
      <c r="Y131" s="239"/>
      <c r="Z131" s="239"/>
      <c r="AA131" s="239"/>
      <c r="AB131" s="239"/>
      <c r="AC131" s="239"/>
      <c r="AD131" s="239"/>
      <c r="AE131" s="239"/>
      <c r="AF131" s="239"/>
      <c r="AG131" s="239"/>
    </row>
    <row r="132" spans="8:33" ht="17.25" customHeight="1">
      <c r="H132" s="239"/>
      <c r="I132" s="1110" t="s">
        <v>4969</v>
      </c>
      <c r="J132" s="1106" t="s">
        <v>2023</v>
      </c>
      <c r="K132" s="246">
        <v>0</v>
      </c>
      <c r="L132" s="246">
        <v>0</v>
      </c>
      <c r="M132" s="241"/>
      <c r="N132" s="1102">
        <f t="shared" ca="1" si="9"/>
        <v>5.6999999999999998E-4</v>
      </c>
      <c r="O132" s="1102">
        <f t="shared" ca="1" si="10"/>
        <v>5.6999999999999998E-4</v>
      </c>
      <c r="P132" s="1102" cm="1">
        <f t="array" aca="1" ref="P132" ca="1">IFERROR(INDIRECT("K"&amp;V132),"")</f>
        <v>5.6999999999999998E-4</v>
      </c>
      <c r="Q132" s="1102" cm="1">
        <f t="array" aca="1" ref="Q132" ca="1">IFERROR(INDIRECT("L"&amp;V132),"")</f>
        <v>5.6999999999999998E-4</v>
      </c>
      <c r="R132" s="1102" cm="1">
        <f t="array" aca="1" ref="R132" ca="1">IFERROR(INDIRECT("K"&amp;W132),"")</f>
        <v>4.7699999999999999E-4</v>
      </c>
      <c r="S132" s="1102" cm="1">
        <f t="array" aca="1" ref="S132" ca="1">IFERROR(INDIRECT("L"&amp;W132),"")</f>
        <v>4.7699999999999999E-4</v>
      </c>
      <c r="T132" s="1103">
        <f t="shared" si="11"/>
        <v>0</v>
      </c>
      <c r="U132" s="1103">
        <f t="shared" si="12"/>
        <v>0</v>
      </c>
      <c r="V132" s="1102">
        <f t="shared" si="7"/>
        <v>133</v>
      </c>
      <c r="W132" s="1102">
        <f t="shared" si="8"/>
        <v>134</v>
      </c>
      <c r="X132" s="1102" t="str">
        <f t="shared" si="13"/>
        <v>A0039</v>
      </c>
      <c r="Y132" s="239"/>
      <c r="Z132" s="239"/>
      <c r="AA132" s="239"/>
      <c r="AB132" s="239"/>
      <c r="AC132" s="239"/>
      <c r="AD132" s="239"/>
      <c r="AE132" s="239"/>
      <c r="AF132" s="239"/>
      <c r="AG132" s="239"/>
    </row>
    <row r="133" spans="8:33" ht="15.75" customHeight="1">
      <c r="H133" s="239"/>
      <c r="I133" s="1110" t="s">
        <v>4970</v>
      </c>
      <c r="J133" s="1106" t="s">
        <v>2023</v>
      </c>
      <c r="K133" s="246">
        <v>5.6999999999999998E-4</v>
      </c>
      <c r="L133" s="246">
        <v>5.6999999999999998E-4</v>
      </c>
      <c r="M133" s="241"/>
      <c r="N133" s="1102">
        <f t="shared" ca="1" si="9"/>
        <v>5.6999999999999998E-4</v>
      </c>
      <c r="O133" s="1102">
        <f t="shared" ca="1" si="10"/>
        <v>5.6999999999999998E-4</v>
      </c>
      <c r="P133" s="1102" cm="1">
        <f t="array" aca="1" ref="P133" ca="1">IFERROR(INDIRECT("K"&amp;V133),"")</f>
        <v>5.6999999999999998E-4</v>
      </c>
      <c r="Q133" s="1102" cm="1">
        <f t="array" aca="1" ref="Q133" ca="1">IFERROR(INDIRECT("L"&amp;V133),"")</f>
        <v>5.6999999999999998E-4</v>
      </c>
      <c r="R133" s="1102" cm="1">
        <f t="array" aca="1" ref="R133" ca="1">IFERROR(INDIRECT("K"&amp;W133),"")</f>
        <v>4.7699999999999999E-4</v>
      </c>
      <c r="S133" s="1102" cm="1">
        <f t="array" aca="1" ref="S133" ca="1">IFERROR(INDIRECT("L"&amp;W133),"")</f>
        <v>4.7699999999999999E-4</v>
      </c>
      <c r="T133" s="1103">
        <f t="shared" si="11"/>
        <v>5.6999999999999998E-4</v>
      </c>
      <c r="U133" s="1103">
        <f t="shared" si="12"/>
        <v>5.6999999999999998E-4</v>
      </c>
      <c r="V133" s="1102">
        <f t="shared" ref="V133:V196" si="14">_xlfn.IFNA(MATCH(X133&amp;"*残差*",$I:$I,0),"")</f>
        <v>133</v>
      </c>
      <c r="W133" s="1102">
        <f t="shared" ref="W133:W196" si="15">_xlfn.IFNA(MATCH(X133&amp;"*事業者全体*",$I:$I,0),"")</f>
        <v>134</v>
      </c>
      <c r="X133" s="1102" t="str">
        <f t="shared" si="13"/>
        <v>A0039</v>
      </c>
      <c r="Y133" s="239"/>
      <c r="Z133" s="239"/>
      <c r="AA133" s="239"/>
      <c r="AB133" s="239"/>
      <c r="AC133" s="239"/>
      <c r="AD133" s="239"/>
      <c r="AE133" s="239"/>
      <c r="AF133" s="239"/>
      <c r="AG133" s="239"/>
    </row>
    <row r="134" spans="8:33" ht="15.75" customHeight="1">
      <c r="H134" s="239"/>
      <c r="I134" s="1110" t="s">
        <v>4971</v>
      </c>
      <c r="J134" s="1106" t="s">
        <v>2023</v>
      </c>
      <c r="K134" s="246">
        <v>4.7699999999999999E-4</v>
      </c>
      <c r="L134" s="246">
        <v>4.7699999999999999E-4</v>
      </c>
      <c r="M134" s="241"/>
      <c r="N134" s="1102">
        <f t="shared" ref="N134:N197" ca="1" si="16">IF(P134="",IF(R134="",T134,R134),P134)</f>
        <v>5.6999999999999998E-4</v>
      </c>
      <c r="O134" s="1102">
        <f t="shared" ref="O134:O197" ca="1" si="17">IF(Q134="",IF(S134="",U134,S134),Q134)</f>
        <v>5.6999999999999998E-4</v>
      </c>
      <c r="P134" s="1102" cm="1">
        <f t="array" aca="1" ref="P134" ca="1">IFERROR(INDIRECT("K"&amp;V134),"")</f>
        <v>5.6999999999999998E-4</v>
      </c>
      <c r="Q134" s="1102" cm="1">
        <f t="array" aca="1" ref="Q134" ca="1">IFERROR(INDIRECT("L"&amp;V134),"")</f>
        <v>5.6999999999999998E-4</v>
      </c>
      <c r="R134" s="1102" cm="1">
        <f t="array" aca="1" ref="R134" ca="1">IFERROR(INDIRECT("K"&amp;W134),"")</f>
        <v>4.7699999999999999E-4</v>
      </c>
      <c r="S134" s="1102" cm="1">
        <f t="array" aca="1" ref="S134" ca="1">IFERROR(INDIRECT("L"&amp;W134),"")</f>
        <v>4.7699999999999999E-4</v>
      </c>
      <c r="T134" s="1103">
        <f t="shared" ref="T134:T197" si="18">K134</f>
        <v>4.7699999999999999E-4</v>
      </c>
      <c r="U134" s="1103">
        <f t="shared" ref="U134:U197" si="19">L134</f>
        <v>4.7699999999999999E-4</v>
      </c>
      <c r="V134" s="1102">
        <f t="shared" si="14"/>
        <v>133</v>
      </c>
      <c r="W134" s="1102">
        <f t="shared" si="15"/>
        <v>134</v>
      </c>
      <c r="X134" s="1102" t="str">
        <f t="shared" ref="X134:X197" si="20">LEFT(I134,5)</f>
        <v>A0039</v>
      </c>
      <c r="Y134" s="239"/>
      <c r="Z134" s="239"/>
      <c r="AA134" s="239"/>
      <c r="AB134" s="239"/>
      <c r="AC134" s="239"/>
      <c r="AD134" s="239"/>
      <c r="AE134" s="239"/>
      <c r="AF134" s="239"/>
      <c r="AG134" s="239"/>
    </row>
    <row r="135" spans="8:33" ht="15.75" customHeight="1">
      <c r="H135" s="239"/>
      <c r="I135" s="1110" t="s">
        <v>3038</v>
      </c>
      <c r="J135" s="1106" t="s">
        <v>3039</v>
      </c>
      <c r="K135" s="246">
        <v>4.95E-4</v>
      </c>
      <c r="L135" s="246">
        <v>4.95E-4</v>
      </c>
      <c r="M135" s="241"/>
      <c r="N135" s="1102">
        <f t="shared" ca="1" si="16"/>
        <v>4.95E-4</v>
      </c>
      <c r="O135" s="1102">
        <f t="shared" ca="1" si="17"/>
        <v>4.95E-4</v>
      </c>
      <c r="P135" s="1102" t="str" cm="1">
        <f t="array" aca="1" ref="P135" ca="1">IFERROR(INDIRECT("K"&amp;V135),"")</f>
        <v/>
      </c>
      <c r="Q135" s="1102" t="str" cm="1">
        <f t="array" aca="1" ref="Q135" ca="1">IFERROR(INDIRECT("L"&amp;V135),"")</f>
        <v/>
      </c>
      <c r="R135" s="1102" t="str" cm="1">
        <f t="array" aca="1" ref="R135" ca="1">IFERROR(INDIRECT("K"&amp;W135),"")</f>
        <v/>
      </c>
      <c r="S135" s="1102" t="str" cm="1">
        <f t="array" aca="1" ref="S135" ca="1">IFERROR(INDIRECT("L"&amp;W135),"")</f>
        <v/>
      </c>
      <c r="T135" s="1103">
        <f t="shared" si="18"/>
        <v>4.95E-4</v>
      </c>
      <c r="U135" s="1103">
        <f t="shared" si="19"/>
        <v>4.95E-4</v>
      </c>
      <c r="V135" s="1102" t="str">
        <f t="shared" si="14"/>
        <v/>
      </c>
      <c r="W135" s="1102" t="str">
        <f t="shared" si="15"/>
        <v/>
      </c>
      <c r="X135" s="1102" t="str">
        <f t="shared" si="20"/>
        <v>A0040</v>
      </c>
      <c r="Y135" s="239"/>
      <c r="Z135" s="239"/>
      <c r="AA135" s="239"/>
      <c r="AB135" s="239"/>
      <c r="AC135" s="239"/>
      <c r="AD135" s="239"/>
      <c r="AE135" s="239"/>
      <c r="AF135" s="239"/>
      <c r="AG135" s="239"/>
    </row>
    <row r="136" spans="8:33" ht="15.75" customHeight="1">
      <c r="H136" s="239"/>
      <c r="I136" s="1110" t="s">
        <v>4972</v>
      </c>
      <c r="J136" s="1106" t="s">
        <v>2024</v>
      </c>
      <c r="K136" s="246">
        <v>5.5699999999999999E-4</v>
      </c>
      <c r="L136" s="246">
        <v>5.5699999999999999E-4</v>
      </c>
      <c r="M136" s="241"/>
      <c r="N136" s="1102">
        <f t="shared" ca="1" si="16"/>
        <v>5.4900000000000001E-4</v>
      </c>
      <c r="O136" s="1102">
        <f t="shared" ca="1" si="17"/>
        <v>5.4900000000000001E-4</v>
      </c>
      <c r="P136" s="1102" t="str" cm="1">
        <f t="array" aca="1" ref="P136" ca="1">IFERROR(INDIRECT("K"&amp;V136),"")</f>
        <v/>
      </c>
      <c r="Q136" s="1102" t="str" cm="1">
        <f t="array" aca="1" ref="Q136" ca="1">IFERROR(INDIRECT("L"&amp;V136),"")</f>
        <v/>
      </c>
      <c r="R136" s="1102" cm="1">
        <f t="array" aca="1" ref="R136" ca="1">IFERROR(INDIRECT("K"&amp;W136),"")</f>
        <v>5.4900000000000001E-4</v>
      </c>
      <c r="S136" s="1102" cm="1">
        <f t="array" aca="1" ref="S136" ca="1">IFERROR(INDIRECT("L"&amp;W136),"")</f>
        <v>5.4900000000000001E-4</v>
      </c>
      <c r="T136" s="1103">
        <f t="shared" si="18"/>
        <v>5.5699999999999999E-4</v>
      </c>
      <c r="U136" s="1103">
        <f t="shared" si="19"/>
        <v>5.5699999999999999E-4</v>
      </c>
      <c r="V136" s="1102" t="str">
        <f t="shared" si="14"/>
        <v/>
      </c>
      <c r="W136" s="1102">
        <f t="shared" si="15"/>
        <v>138</v>
      </c>
      <c r="X136" s="1102" t="str">
        <f t="shared" si="20"/>
        <v>A0042</v>
      </c>
      <c r="Y136" s="239"/>
      <c r="Z136" s="239"/>
      <c r="AA136" s="239"/>
      <c r="AB136" s="239"/>
      <c r="AC136" s="239"/>
      <c r="AD136" s="239"/>
      <c r="AE136" s="239"/>
      <c r="AF136" s="239"/>
      <c r="AG136" s="239"/>
    </row>
    <row r="137" spans="8:33" ht="15.75" customHeight="1">
      <c r="H137" s="239"/>
      <c r="I137" s="1110" t="s">
        <v>4973</v>
      </c>
      <c r="J137" s="1106" t="s">
        <v>2024</v>
      </c>
      <c r="K137" s="246">
        <v>0</v>
      </c>
      <c r="L137" s="246">
        <v>0</v>
      </c>
      <c r="M137" s="241"/>
      <c r="N137" s="1102">
        <f t="shared" ca="1" si="16"/>
        <v>5.4900000000000001E-4</v>
      </c>
      <c r="O137" s="1102">
        <f t="shared" ca="1" si="17"/>
        <v>5.4900000000000001E-4</v>
      </c>
      <c r="P137" s="1102" t="str" cm="1">
        <f t="array" aca="1" ref="P137" ca="1">IFERROR(INDIRECT("K"&amp;V137),"")</f>
        <v/>
      </c>
      <c r="Q137" s="1102" t="str" cm="1">
        <f t="array" aca="1" ref="Q137" ca="1">IFERROR(INDIRECT("L"&amp;V137),"")</f>
        <v/>
      </c>
      <c r="R137" s="1102" cm="1">
        <f t="array" aca="1" ref="R137" ca="1">IFERROR(INDIRECT("K"&amp;W137),"")</f>
        <v>5.4900000000000001E-4</v>
      </c>
      <c r="S137" s="1102" cm="1">
        <f t="array" aca="1" ref="S137" ca="1">IFERROR(INDIRECT("L"&amp;W137),"")</f>
        <v>5.4900000000000001E-4</v>
      </c>
      <c r="T137" s="1103">
        <f t="shared" si="18"/>
        <v>0</v>
      </c>
      <c r="U137" s="1103">
        <f t="shared" si="19"/>
        <v>0</v>
      </c>
      <c r="V137" s="1102" t="str">
        <f t="shared" si="14"/>
        <v/>
      </c>
      <c r="W137" s="1102">
        <f t="shared" si="15"/>
        <v>138</v>
      </c>
      <c r="X137" s="1102" t="str">
        <f t="shared" si="20"/>
        <v>A0042</v>
      </c>
      <c r="Y137" s="239"/>
      <c r="Z137" s="239"/>
      <c r="AA137" s="239"/>
      <c r="AB137" s="239"/>
      <c r="AC137" s="239"/>
      <c r="AD137" s="239"/>
      <c r="AE137" s="239"/>
      <c r="AF137" s="239"/>
      <c r="AG137" s="239"/>
    </row>
    <row r="138" spans="8:33" ht="17.25" customHeight="1">
      <c r="H138" s="239"/>
      <c r="I138" s="1110" t="s">
        <v>4974</v>
      </c>
      <c r="J138" s="1106" t="s">
        <v>2024</v>
      </c>
      <c r="K138" s="246">
        <v>5.4900000000000001E-4</v>
      </c>
      <c r="L138" s="246">
        <v>5.4900000000000001E-4</v>
      </c>
      <c r="M138" s="241"/>
      <c r="N138" s="1102">
        <f t="shared" ca="1" si="16"/>
        <v>5.4900000000000001E-4</v>
      </c>
      <c r="O138" s="1102">
        <f t="shared" ca="1" si="17"/>
        <v>5.4900000000000001E-4</v>
      </c>
      <c r="P138" s="1102" t="str" cm="1">
        <f t="array" aca="1" ref="P138" ca="1">IFERROR(INDIRECT("K"&amp;V138),"")</f>
        <v/>
      </c>
      <c r="Q138" s="1102" t="str" cm="1">
        <f t="array" aca="1" ref="Q138" ca="1">IFERROR(INDIRECT("L"&amp;V138),"")</f>
        <v/>
      </c>
      <c r="R138" s="1102" cm="1">
        <f t="array" aca="1" ref="R138" ca="1">IFERROR(INDIRECT("K"&amp;W138),"")</f>
        <v>5.4900000000000001E-4</v>
      </c>
      <c r="S138" s="1102" cm="1">
        <f t="array" aca="1" ref="S138" ca="1">IFERROR(INDIRECT("L"&amp;W138),"")</f>
        <v>5.4900000000000001E-4</v>
      </c>
      <c r="T138" s="1103">
        <f t="shared" si="18"/>
        <v>5.4900000000000001E-4</v>
      </c>
      <c r="U138" s="1103">
        <f t="shared" si="19"/>
        <v>5.4900000000000001E-4</v>
      </c>
      <c r="V138" s="1102" t="str">
        <f t="shared" si="14"/>
        <v/>
      </c>
      <c r="W138" s="1102">
        <f t="shared" si="15"/>
        <v>138</v>
      </c>
      <c r="X138" s="1102" t="str">
        <f t="shared" si="20"/>
        <v>A0042</v>
      </c>
      <c r="Y138" s="239"/>
      <c r="Z138" s="239"/>
      <c r="AA138" s="239"/>
      <c r="AB138" s="239"/>
      <c r="AC138" s="239"/>
      <c r="AD138" s="239"/>
      <c r="AE138" s="239"/>
      <c r="AF138" s="239"/>
      <c r="AG138" s="239"/>
    </row>
    <row r="139" spans="8:33" ht="15.75" customHeight="1">
      <c r="H139" s="239"/>
      <c r="I139" s="1110" t="s">
        <v>4975</v>
      </c>
      <c r="J139" s="1106" t="s">
        <v>2025</v>
      </c>
      <c r="K139" s="246">
        <v>2.5300000000000002E-4</v>
      </c>
      <c r="L139" s="246">
        <v>2.5300000000000002E-4</v>
      </c>
      <c r="M139" s="241"/>
      <c r="N139" s="1102">
        <f t="shared" ca="1" si="16"/>
        <v>4.2200000000000001E-4</v>
      </c>
      <c r="O139" s="1102">
        <f t="shared" ca="1" si="17"/>
        <v>4.2200000000000001E-4</v>
      </c>
      <c r="P139" s="1102" cm="1">
        <f t="array" aca="1" ref="P139" ca="1">IFERROR(INDIRECT("K"&amp;V139),"")</f>
        <v>4.2200000000000001E-4</v>
      </c>
      <c r="Q139" s="1102" cm="1">
        <f t="array" aca="1" ref="Q139" ca="1">IFERROR(INDIRECT("L"&amp;V139),"")</f>
        <v>4.2200000000000001E-4</v>
      </c>
      <c r="R139" s="1102" cm="1">
        <f t="array" aca="1" ref="R139" ca="1">IFERROR(INDIRECT("K"&amp;W139),"")</f>
        <v>4.2200000000000001E-4</v>
      </c>
      <c r="S139" s="1102" cm="1">
        <f t="array" aca="1" ref="S139" ca="1">IFERROR(INDIRECT("L"&amp;W139),"")</f>
        <v>4.2200000000000001E-4</v>
      </c>
      <c r="T139" s="1103">
        <f t="shared" si="18"/>
        <v>2.5300000000000002E-4</v>
      </c>
      <c r="U139" s="1103">
        <f t="shared" si="19"/>
        <v>2.5300000000000002E-4</v>
      </c>
      <c r="V139" s="1102">
        <f t="shared" si="14"/>
        <v>140</v>
      </c>
      <c r="W139" s="1102">
        <f t="shared" si="15"/>
        <v>141</v>
      </c>
      <c r="X139" s="1102" t="str">
        <f t="shared" si="20"/>
        <v>A0043</v>
      </c>
      <c r="Y139" s="239"/>
      <c r="Z139" s="239"/>
      <c r="AA139" s="239"/>
      <c r="AB139" s="239"/>
      <c r="AC139" s="239"/>
      <c r="AD139" s="239"/>
      <c r="AE139" s="239"/>
      <c r="AF139" s="239"/>
      <c r="AG139" s="239"/>
    </row>
    <row r="140" spans="8:33" ht="15.75" customHeight="1">
      <c r="H140" s="239"/>
      <c r="I140" s="1110" t="s">
        <v>4976</v>
      </c>
      <c r="J140" s="1106" t="s">
        <v>2025</v>
      </c>
      <c r="K140" s="246">
        <v>4.2200000000000001E-4</v>
      </c>
      <c r="L140" s="246">
        <v>4.2200000000000001E-4</v>
      </c>
      <c r="M140" s="241"/>
      <c r="N140" s="1102">
        <f t="shared" ca="1" si="16"/>
        <v>4.2200000000000001E-4</v>
      </c>
      <c r="O140" s="1102">
        <f t="shared" ca="1" si="17"/>
        <v>4.2200000000000001E-4</v>
      </c>
      <c r="P140" s="1102" cm="1">
        <f t="array" aca="1" ref="P140" ca="1">IFERROR(INDIRECT("K"&amp;V140),"")</f>
        <v>4.2200000000000001E-4</v>
      </c>
      <c r="Q140" s="1102" cm="1">
        <f t="array" aca="1" ref="Q140" ca="1">IFERROR(INDIRECT("L"&amp;V140),"")</f>
        <v>4.2200000000000001E-4</v>
      </c>
      <c r="R140" s="1102" cm="1">
        <f t="array" aca="1" ref="R140" ca="1">IFERROR(INDIRECT("K"&amp;W140),"")</f>
        <v>4.2200000000000001E-4</v>
      </c>
      <c r="S140" s="1102" cm="1">
        <f t="array" aca="1" ref="S140" ca="1">IFERROR(INDIRECT("L"&amp;W140),"")</f>
        <v>4.2200000000000001E-4</v>
      </c>
      <c r="T140" s="1103">
        <f t="shared" si="18"/>
        <v>4.2200000000000001E-4</v>
      </c>
      <c r="U140" s="1103">
        <f t="shared" si="19"/>
        <v>4.2200000000000001E-4</v>
      </c>
      <c r="V140" s="1102">
        <f t="shared" si="14"/>
        <v>140</v>
      </c>
      <c r="W140" s="1102">
        <f t="shared" si="15"/>
        <v>141</v>
      </c>
      <c r="X140" s="1102" t="str">
        <f t="shared" si="20"/>
        <v>A0043</v>
      </c>
      <c r="Y140" s="239"/>
      <c r="Z140" s="239"/>
      <c r="AA140" s="239"/>
      <c r="AB140" s="239"/>
      <c r="AC140" s="239"/>
      <c r="AD140" s="239"/>
      <c r="AE140" s="239"/>
      <c r="AF140" s="239"/>
      <c r="AG140" s="239"/>
    </row>
    <row r="141" spans="8:33" ht="15.75" customHeight="1">
      <c r="H141" s="239"/>
      <c r="I141" s="1110" t="s">
        <v>4977</v>
      </c>
      <c r="J141" s="1106" t="s">
        <v>2025</v>
      </c>
      <c r="K141" s="246">
        <v>4.2200000000000001E-4</v>
      </c>
      <c r="L141" s="246">
        <v>4.2200000000000001E-4</v>
      </c>
      <c r="M141" s="241"/>
      <c r="N141" s="1102">
        <f t="shared" ca="1" si="16"/>
        <v>4.2200000000000001E-4</v>
      </c>
      <c r="O141" s="1102">
        <f t="shared" ca="1" si="17"/>
        <v>4.2200000000000001E-4</v>
      </c>
      <c r="P141" s="1102" cm="1">
        <f t="array" aca="1" ref="P141" ca="1">IFERROR(INDIRECT("K"&amp;V141),"")</f>
        <v>4.2200000000000001E-4</v>
      </c>
      <c r="Q141" s="1102" cm="1">
        <f t="array" aca="1" ref="Q141" ca="1">IFERROR(INDIRECT("L"&amp;V141),"")</f>
        <v>4.2200000000000001E-4</v>
      </c>
      <c r="R141" s="1102" cm="1">
        <f t="array" aca="1" ref="R141" ca="1">IFERROR(INDIRECT("K"&amp;W141),"")</f>
        <v>4.2200000000000001E-4</v>
      </c>
      <c r="S141" s="1102" cm="1">
        <f t="array" aca="1" ref="S141" ca="1">IFERROR(INDIRECT("L"&amp;W141),"")</f>
        <v>4.2200000000000001E-4</v>
      </c>
      <c r="T141" s="1103">
        <f t="shared" si="18"/>
        <v>4.2200000000000001E-4</v>
      </c>
      <c r="U141" s="1103">
        <f t="shared" si="19"/>
        <v>4.2200000000000001E-4</v>
      </c>
      <c r="V141" s="1102">
        <f t="shared" si="14"/>
        <v>140</v>
      </c>
      <c r="W141" s="1102">
        <f t="shared" si="15"/>
        <v>141</v>
      </c>
      <c r="X141" s="1102" t="str">
        <f t="shared" si="20"/>
        <v>A0043</v>
      </c>
      <c r="Y141" s="239"/>
      <c r="Z141" s="239"/>
      <c r="AA141" s="239"/>
      <c r="AB141" s="239"/>
      <c r="AC141" s="239"/>
      <c r="AD141" s="239"/>
      <c r="AE141" s="239"/>
      <c r="AF141" s="239"/>
      <c r="AG141" s="239"/>
    </row>
    <row r="142" spans="8:33" ht="17.25" customHeight="1">
      <c r="H142" s="239"/>
      <c r="I142" s="1110" t="s">
        <v>4978</v>
      </c>
      <c r="J142" s="1106" t="s">
        <v>4979</v>
      </c>
      <c r="K142" s="246">
        <v>0</v>
      </c>
      <c r="L142" s="246">
        <v>0</v>
      </c>
      <c r="M142" s="241"/>
      <c r="N142" s="1102">
        <f t="shared" ca="1" si="16"/>
        <v>5.3799999999999996E-4</v>
      </c>
      <c r="O142" s="1102">
        <f t="shared" ca="1" si="17"/>
        <v>4.8200000000000001E-4</v>
      </c>
      <c r="P142" s="1102" cm="1">
        <f t="array" aca="1" ref="P142" ca="1">IFERROR(INDIRECT("K"&amp;V142),"")</f>
        <v>5.3799999999999996E-4</v>
      </c>
      <c r="Q142" s="1102" cm="1">
        <f t="array" aca="1" ref="Q142" ca="1">IFERROR(INDIRECT("L"&amp;V142),"")</f>
        <v>4.8200000000000001E-4</v>
      </c>
      <c r="R142" s="1102" cm="1">
        <f t="array" aca="1" ref="R142" ca="1">IFERROR(INDIRECT("K"&amp;W142),"")</f>
        <v>4.9899999999999999E-4</v>
      </c>
      <c r="S142" s="1102" cm="1">
        <f t="array" aca="1" ref="S142" ca="1">IFERROR(INDIRECT("L"&amp;W142),"")</f>
        <v>4.4700000000000002E-4</v>
      </c>
      <c r="T142" s="1103">
        <f t="shared" si="18"/>
        <v>0</v>
      </c>
      <c r="U142" s="1103">
        <f t="shared" si="19"/>
        <v>0</v>
      </c>
      <c r="V142" s="1102">
        <f t="shared" si="14"/>
        <v>145</v>
      </c>
      <c r="W142" s="1102">
        <f t="shared" si="15"/>
        <v>146</v>
      </c>
      <c r="X142" s="1102" t="str">
        <f t="shared" si="20"/>
        <v>A0045</v>
      </c>
      <c r="Y142" s="239"/>
      <c r="Z142" s="239"/>
      <c r="AA142" s="239"/>
      <c r="AB142" s="239"/>
      <c r="AC142" s="239"/>
      <c r="AD142" s="239"/>
      <c r="AE142" s="239"/>
      <c r="AF142" s="239"/>
      <c r="AG142" s="239"/>
    </row>
    <row r="143" spans="8:33" ht="15.75" customHeight="1">
      <c r="H143" s="239"/>
      <c r="I143" s="1110" t="s">
        <v>4980</v>
      </c>
      <c r="J143" s="1106" t="s">
        <v>4979</v>
      </c>
      <c r="K143" s="246">
        <v>0</v>
      </c>
      <c r="L143" s="246">
        <v>0</v>
      </c>
      <c r="M143" s="241"/>
      <c r="N143" s="1102">
        <f t="shared" ca="1" si="16"/>
        <v>5.3799999999999996E-4</v>
      </c>
      <c r="O143" s="1102">
        <f t="shared" ca="1" si="17"/>
        <v>4.8200000000000001E-4</v>
      </c>
      <c r="P143" s="1102" cm="1">
        <f t="array" aca="1" ref="P143" ca="1">IFERROR(INDIRECT("K"&amp;V143),"")</f>
        <v>5.3799999999999996E-4</v>
      </c>
      <c r="Q143" s="1102" cm="1">
        <f t="array" aca="1" ref="Q143" ca="1">IFERROR(INDIRECT("L"&amp;V143),"")</f>
        <v>4.8200000000000001E-4</v>
      </c>
      <c r="R143" s="1102" cm="1">
        <f t="array" aca="1" ref="R143" ca="1">IFERROR(INDIRECT("K"&amp;W143),"")</f>
        <v>4.9899999999999999E-4</v>
      </c>
      <c r="S143" s="1102" cm="1">
        <f t="array" aca="1" ref="S143" ca="1">IFERROR(INDIRECT("L"&amp;W143),"")</f>
        <v>4.4700000000000002E-4</v>
      </c>
      <c r="T143" s="1103">
        <f t="shared" si="18"/>
        <v>0</v>
      </c>
      <c r="U143" s="1103">
        <f t="shared" si="19"/>
        <v>0</v>
      </c>
      <c r="V143" s="1102">
        <f t="shared" si="14"/>
        <v>145</v>
      </c>
      <c r="W143" s="1102">
        <f t="shared" si="15"/>
        <v>146</v>
      </c>
      <c r="X143" s="1102" t="str">
        <f t="shared" si="20"/>
        <v>A0045</v>
      </c>
      <c r="Y143" s="239"/>
      <c r="Z143" s="239"/>
      <c r="AA143" s="239"/>
      <c r="AB143" s="239"/>
      <c r="AC143" s="239"/>
      <c r="AD143" s="239"/>
      <c r="AE143" s="239"/>
      <c r="AF143" s="239"/>
      <c r="AG143" s="239"/>
    </row>
    <row r="144" spans="8:33" ht="15.75" customHeight="1">
      <c r="H144" s="239"/>
      <c r="I144" s="1110" t="s">
        <v>4981</v>
      </c>
      <c r="J144" s="1106" t="s">
        <v>4979</v>
      </c>
      <c r="K144" s="246">
        <v>0</v>
      </c>
      <c r="L144" s="246">
        <v>0</v>
      </c>
      <c r="M144" s="241"/>
      <c r="N144" s="1102">
        <f t="shared" ca="1" si="16"/>
        <v>5.3799999999999996E-4</v>
      </c>
      <c r="O144" s="1102">
        <f t="shared" ca="1" si="17"/>
        <v>4.8200000000000001E-4</v>
      </c>
      <c r="P144" s="1102" cm="1">
        <f t="array" aca="1" ref="P144" ca="1">IFERROR(INDIRECT("K"&amp;V144),"")</f>
        <v>5.3799999999999996E-4</v>
      </c>
      <c r="Q144" s="1102" cm="1">
        <f t="array" aca="1" ref="Q144" ca="1">IFERROR(INDIRECT("L"&amp;V144),"")</f>
        <v>4.8200000000000001E-4</v>
      </c>
      <c r="R144" s="1102" cm="1">
        <f t="array" aca="1" ref="R144" ca="1">IFERROR(INDIRECT("K"&amp;W144),"")</f>
        <v>4.9899999999999999E-4</v>
      </c>
      <c r="S144" s="1102" cm="1">
        <f t="array" aca="1" ref="S144" ca="1">IFERROR(INDIRECT("L"&amp;W144),"")</f>
        <v>4.4700000000000002E-4</v>
      </c>
      <c r="T144" s="1103">
        <f t="shared" si="18"/>
        <v>0</v>
      </c>
      <c r="U144" s="1103">
        <f t="shared" si="19"/>
        <v>0</v>
      </c>
      <c r="V144" s="1102">
        <f t="shared" si="14"/>
        <v>145</v>
      </c>
      <c r="W144" s="1102">
        <f t="shared" si="15"/>
        <v>146</v>
      </c>
      <c r="X144" s="1102" t="str">
        <f t="shared" si="20"/>
        <v>A0045</v>
      </c>
      <c r="Y144" s="239"/>
      <c r="Z144" s="239"/>
      <c r="AA144" s="239"/>
      <c r="AB144" s="239"/>
      <c r="AC144" s="239"/>
      <c r="AD144" s="239"/>
      <c r="AE144" s="239"/>
      <c r="AF144" s="239"/>
      <c r="AG144" s="239"/>
    </row>
    <row r="145" spans="8:33" ht="15.75" customHeight="1">
      <c r="H145" s="239"/>
      <c r="I145" s="1110" t="s">
        <v>4982</v>
      </c>
      <c r="J145" s="1106" t="s">
        <v>4979</v>
      </c>
      <c r="K145" s="246">
        <v>5.3799999999999996E-4</v>
      </c>
      <c r="L145" s="246">
        <v>4.8200000000000001E-4</v>
      </c>
      <c r="M145" s="241"/>
      <c r="N145" s="1102">
        <f t="shared" ca="1" si="16"/>
        <v>5.3799999999999996E-4</v>
      </c>
      <c r="O145" s="1102">
        <f t="shared" ca="1" si="17"/>
        <v>4.8200000000000001E-4</v>
      </c>
      <c r="P145" s="1102" cm="1">
        <f t="array" aca="1" ref="P145" ca="1">IFERROR(INDIRECT("K"&amp;V145),"")</f>
        <v>5.3799999999999996E-4</v>
      </c>
      <c r="Q145" s="1102" cm="1">
        <f t="array" aca="1" ref="Q145" ca="1">IFERROR(INDIRECT("L"&amp;V145),"")</f>
        <v>4.8200000000000001E-4</v>
      </c>
      <c r="R145" s="1102" cm="1">
        <f t="array" aca="1" ref="R145" ca="1">IFERROR(INDIRECT("K"&amp;W145),"")</f>
        <v>4.9899999999999999E-4</v>
      </c>
      <c r="S145" s="1102" cm="1">
        <f t="array" aca="1" ref="S145" ca="1">IFERROR(INDIRECT("L"&amp;W145),"")</f>
        <v>4.4700000000000002E-4</v>
      </c>
      <c r="T145" s="1103">
        <f t="shared" si="18"/>
        <v>5.3799999999999996E-4</v>
      </c>
      <c r="U145" s="1103">
        <f t="shared" si="19"/>
        <v>4.8200000000000001E-4</v>
      </c>
      <c r="V145" s="1102">
        <f t="shared" si="14"/>
        <v>145</v>
      </c>
      <c r="W145" s="1102">
        <f t="shared" si="15"/>
        <v>146</v>
      </c>
      <c r="X145" s="1102" t="str">
        <f t="shared" si="20"/>
        <v>A0045</v>
      </c>
      <c r="Y145" s="239"/>
      <c r="Z145" s="239"/>
      <c r="AA145" s="239"/>
      <c r="AB145" s="239"/>
      <c r="AC145" s="239"/>
      <c r="AD145" s="239"/>
      <c r="AE145" s="239"/>
      <c r="AF145" s="239"/>
      <c r="AG145" s="239"/>
    </row>
    <row r="146" spans="8:33" ht="15.75" customHeight="1">
      <c r="H146" s="239"/>
      <c r="I146" s="1110" t="s">
        <v>4983</v>
      </c>
      <c r="J146" s="1106" t="s">
        <v>4979</v>
      </c>
      <c r="K146" s="246">
        <v>4.9899999999999999E-4</v>
      </c>
      <c r="L146" s="246">
        <v>4.4700000000000002E-4</v>
      </c>
      <c r="M146" s="241"/>
      <c r="N146" s="1102">
        <f t="shared" ca="1" si="16"/>
        <v>5.3799999999999996E-4</v>
      </c>
      <c r="O146" s="1102">
        <f t="shared" ca="1" si="17"/>
        <v>4.8200000000000001E-4</v>
      </c>
      <c r="P146" s="1102" cm="1">
        <f t="array" aca="1" ref="P146" ca="1">IFERROR(INDIRECT("K"&amp;V146),"")</f>
        <v>5.3799999999999996E-4</v>
      </c>
      <c r="Q146" s="1102" cm="1">
        <f t="array" aca="1" ref="Q146" ca="1">IFERROR(INDIRECT("L"&amp;V146),"")</f>
        <v>4.8200000000000001E-4</v>
      </c>
      <c r="R146" s="1102" cm="1">
        <f t="array" aca="1" ref="R146" ca="1">IFERROR(INDIRECT("K"&amp;W146),"")</f>
        <v>4.9899999999999999E-4</v>
      </c>
      <c r="S146" s="1102" cm="1">
        <f t="array" aca="1" ref="S146" ca="1">IFERROR(INDIRECT("L"&amp;W146),"")</f>
        <v>4.4700000000000002E-4</v>
      </c>
      <c r="T146" s="1103">
        <f t="shared" si="18"/>
        <v>4.9899999999999999E-4</v>
      </c>
      <c r="U146" s="1103">
        <f t="shared" si="19"/>
        <v>4.4700000000000002E-4</v>
      </c>
      <c r="V146" s="1102">
        <f t="shared" si="14"/>
        <v>145</v>
      </c>
      <c r="W146" s="1102">
        <f t="shared" si="15"/>
        <v>146</v>
      </c>
      <c r="X146" s="1102" t="str">
        <f t="shared" si="20"/>
        <v>A0045</v>
      </c>
      <c r="Y146" s="239"/>
      <c r="Z146" s="239"/>
      <c r="AA146" s="239"/>
      <c r="AB146" s="239"/>
      <c r="AC146" s="239"/>
      <c r="AD146" s="239"/>
      <c r="AE146" s="239"/>
      <c r="AF146" s="239"/>
      <c r="AG146" s="239"/>
    </row>
    <row r="147" spans="8:33" ht="15.75" customHeight="1">
      <c r="H147" s="239"/>
      <c r="I147" s="1110" t="s">
        <v>3946</v>
      </c>
      <c r="J147" s="1106" t="s">
        <v>2026</v>
      </c>
      <c r="K147" s="246">
        <v>4.5800000000000002E-4</v>
      </c>
      <c r="L147" s="246">
        <v>4.5800000000000002E-4</v>
      </c>
      <c r="M147" s="241"/>
      <c r="N147" s="1102">
        <f t="shared" ca="1" si="16"/>
        <v>4.5800000000000002E-4</v>
      </c>
      <c r="O147" s="1102">
        <f t="shared" ca="1" si="17"/>
        <v>4.5800000000000002E-4</v>
      </c>
      <c r="P147" s="1102" t="str" cm="1">
        <f t="array" aca="1" ref="P147" ca="1">IFERROR(INDIRECT("K"&amp;V147),"")</f>
        <v/>
      </c>
      <c r="Q147" s="1102" t="str" cm="1">
        <f t="array" aca="1" ref="Q147" ca="1">IFERROR(INDIRECT("L"&amp;V147),"")</f>
        <v/>
      </c>
      <c r="R147" s="1102" t="str" cm="1">
        <f t="array" aca="1" ref="R147" ca="1">IFERROR(INDIRECT("K"&amp;W147),"")</f>
        <v/>
      </c>
      <c r="S147" s="1102" t="str" cm="1">
        <f t="array" aca="1" ref="S147" ca="1">IFERROR(INDIRECT("L"&amp;W147),"")</f>
        <v/>
      </c>
      <c r="T147" s="1103">
        <f t="shared" si="18"/>
        <v>4.5800000000000002E-4</v>
      </c>
      <c r="U147" s="1103">
        <f t="shared" si="19"/>
        <v>4.5800000000000002E-4</v>
      </c>
      <c r="V147" s="1102" t="str">
        <f t="shared" si="14"/>
        <v/>
      </c>
      <c r="W147" s="1102" t="str">
        <f t="shared" si="15"/>
        <v/>
      </c>
      <c r="X147" s="1102" t="str">
        <f t="shared" si="20"/>
        <v>A0046</v>
      </c>
      <c r="Y147" s="239"/>
      <c r="Z147" s="239"/>
      <c r="AA147" s="239"/>
      <c r="AB147" s="239"/>
      <c r="AC147" s="239"/>
      <c r="AD147" s="239"/>
      <c r="AE147" s="239"/>
      <c r="AF147" s="239"/>
      <c r="AG147" s="239"/>
    </row>
    <row r="148" spans="8:33" ht="17.25" customHeight="1">
      <c r="H148" s="239"/>
      <c r="I148" s="1110" t="s">
        <v>4984</v>
      </c>
      <c r="J148" s="1106" t="s">
        <v>2027</v>
      </c>
      <c r="K148" s="246">
        <v>0</v>
      </c>
      <c r="L148" s="246">
        <v>0</v>
      </c>
      <c r="M148" s="241"/>
      <c r="N148" s="1102">
        <f t="shared" ca="1" si="16"/>
        <v>5.0100000000000003E-4</v>
      </c>
      <c r="O148" s="1102">
        <f t="shared" ca="1" si="17"/>
        <v>5.0100000000000003E-4</v>
      </c>
      <c r="P148" s="1102" cm="1">
        <f t="array" aca="1" ref="P148" ca="1">IFERROR(INDIRECT("K"&amp;V148),"")</f>
        <v>5.0100000000000003E-4</v>
      </c>
      <c r="Q148" s="1102" cm="1">
        <f t="array" aca="1" ref="Q148" ca="1">IFERROR(INDIRECT("L"&amp;V148),"")</f>
        <v>5.0100000000000003E-4</v>
      </c>
      <c r="R148" s="1102" cm="1">
        <f t="array" aca="1" ref="R148" ca="1">IFERROR(INDIRECT("K"&amp;W148),"")</f>
        <v>4.6500000000000003E-4</v>
      </c>
      <c r="S148" s="1102" cm="1">
        <f t="array" aca="1" ref="S148" ca="1">IFERROR(INDIRECT("L"&amp;W148),"")</f>
        <v>4.6500000000000003E-4</v>
      </c>
      <c r="T148" s="1103">
        <f t="shared" si="18"/>
        <v>0</v>
      </c>
      <c r="U148" s="1103">
        <f t="shared" si="19"/>
        <v>0</v>
      </c>
      <c r="V148" s="1102">
        <f t="shared" si="14"/>
        <v>154</v>
      </c>
      <c r="W148" s="1102">
        <f t="shared" si="15"/>
        <v>155</v>
      </c>
      <c r="X148" s="1102" t="str">
        <f t="shared" si="20"/>
        <v>A0048</v>
      </c>
      <c r="Y148" s="239"/>
      <c r="Z148" s="239"/>
      <c r="AA148" s="239"/>
      <c r="AB148" s="239"/>
      <c r="AC148" s="239"/>
      <c r="AD148" s="239"/>
      <c r="AE148" s="239"/>
      <c r="AF148" s="239"/>
      <c r="AG148" s="239"/>
    </row>
    <row r="149" spans="8:33" ht="15.75" customHeight="1">
      <c r="H149" s="239"/>
      <c r="I149" s="1110" t="s">
        <v>4985</v>
      </c>
      <c r="J149" s="1106" t="s">
        <v>2027</v>
      </c>
      <c r="K149" s="246">
        <v>0</v>
      </c>
      <c r="L149" s="246">
        <v>0</v>
      </c>
      <c r="M149" s="241"/>
      <c r="N149" s="1102">
        <f t="shared" ca="1" si="16"/>
        <v>5.0100000000000003E-4</v>
      </c>
      <c r="O149" s="1102">
        <f t="shared" ca="1" si="17"/>
        <v>5.0100000000000003E-4</v>
      </c>
      <c r="P149" s="1102" cm="1">
        <f t="array" aca="1" ref="P149" ca="1">IFERROR(INDIRECT("K"&amp;V149),"")</f>
        <v>5.0100000000000003E-4</v>
      </c>
      <c r="Q149" s="1102" cm="1">
        <f t="array" aca="1" ref="Q149" ca="1">IFERROR(INDIRECT("L"&amp;V149),"")</f>
        <v>5.0100000000000003E-4</v>
      </c>
      <c r="R149" s="1102" cm="1">
        <f t="array" aca="1" ref="R149" ca="1">IFERROR(INDIRECT("K"&amp;W149),"")</f>
        <v>4.6500000000000003E-4</v>
      </c>
      <c r="S149" s="1102" cm="1">
        <f t="array" aca="1" ref="S149" ca="1">IFERROR(INDIRECT("L"&amp;W149),"")</f>
        <v>4.6500000000000003E-4</v>
      </c>
      <c r="T149" s="1103">
        <f t="shared" si="18"/>
        <v>0</v>
      </c>
      <c r="U149" s="1103">
        <f t="shared" si="19"/>
        <v>0</v>
      </c>
      <c r="V149" s="1102">
        <f t="shared" si="14"/>
        <v>154</v>
      </c>
      <c r="W149" s="1102">
        <f t="shared" si="15"/>
        <v>155</v>
      </c>
      <c r="X149" s="1102" t="str">
        <f t="shared" si="20"/>
        <v>A0048</v>
      </c>
      <c r="Y149" s="239"/>
      <c r="Z149" s="239"/>
      <c r="AA149" s="239"/>
      <c r="AB149" s="239"/>
      <c r="AC149" s="239"/>
      <c r="AD149" s="239"/>
      <c r="AE149" s="239"/>
      <c r="AF149" s="239"/>
      <c r="AG149" s="239"/>
    </row>
    <row r="150" spans="8:33" ht="15.75" customHeight="1">
      <c r="H150" s="239"/>
      <c r="I150" s="1110" t="s">
        <v>4986</v>
      </c>
      <c r="J150" s="1106" t="s">
        <v>2027</v>
      </c>
      <c r="K150" s="246">
        <v>3.48E-4</v>
      </c>
      <c r="L150" s="246">
        <v>3.48E-4</v>
      </c>
      <c r="M150" s="241"/>
      <c r="N150" s="1102">
        <f t="shared" ca="1" si="16"/>
        <v>5.0100000000000003E-4</v>
      </c>
      <c r="O150" s="1102">
        <f t="shared" ca="1" si="17"/>
        <v>5.0100000000000003E-4</v>
      </c>
      <c r="P150" s="1102" cm="1">
        <f t="array" aca="1" ref="P150" ca="1">IFERROR(INDIRECT("K"&amp;V150),"")</f>
        <v>5.0100000000000003E-4</v>
      </c>
      <c r="Q150" s="1102" cm="1">
        <f t="array" aca="1" ref="Q150" ca="1">IFERROR(INDIRECT("L"&amp;V150),"")</f>
        <v>5.0100000000000003E-4</v>
      </c>
      <c r="R150" s="1102" cm="1">
        <f t="array" aca="1" ref="R150" ca="1">IFERROR(INDIRECT("K"&amp;W150),"")</f>
        <v>4.6500000000000003E-4</v>
      </c>
      <c r="S150" s="1102" cm="1">
        <f t="array" aca="1" ref="S150" ca="1">IFERROR(INDIRECT("L"&amp;W150),"")</f>
        <v>4.6500000000000003E-4</v>
      </c>
      <c r="T150" s="1103">
        <f t="shared" si="18"/>
        <v>3.48E-4</v>
      </c>
      <c r="U150" s="1103">
        <f t="shared" si="19"/>
        <v>3.48E-4</v>
      </c>
      <c r="V150" s="1102">
        <f t="shared" si="14"/>
        <v>154</v>
      </c>
      <c r="W150" s="1102">
        <f t="shared" si="15"/>
        <v>155</v>
      </c>
      <c r="X150" s="1102" t="str">
        <f t="shared" si="20"/>
        <v>A0048</v>
      </c>
      <c r="Y150" s="239"/>
      <c r="Z150" s="239"/>
      <c r="AA150" s="239"/>
      <c r="AB150" s="239"/>
      <c r="AC150" s="239"/>
      <c r="AD150" s="239"/>
      <c r="AE150" s="239"/>
      <c r="AF150" s="239"/>
      <c r="AG150" s="239"/>
    </row>
    <row r="151" spans="8:33" ht="15.75" customHeight="1">
      <c r="H151" s="239"/>
      <c r="I151" s="1110" t="s">
        <v>4987</v>
      </c>
      <c r="J151" s="1106" t="s">
        <v>2027</v>
      </c>
      <c r="K151" s="246">
        <v>3.4900000000000003E-4</v>
      </c>
      <c r="L151" s="246">
        <v>3.4900000000000003E-4</v>
      </c>
      <c r="M151" s="241"/>
      <c r="N151" s="1102">
        <f t="shared" ca="1" si="16"/>
        <v>5.0100000000000003E-4</v>
      </c>
      <c r="O151" s="1102">
        <f t="shared" ca="1" si="17"/>
        <v>5.0100000000000003E-4</v>
      </c>
      <c r="P151" s="1102" cm="1">
        <f t="array" aca="1" ref="P151" ca="1">IFERROR(INDIRECT("K"&amp;V151),"")</f>
        <v>5.0100000000000003E-4</v>
      </c>
      <c r="Q151" s="1102" cm="1">
        <f t="array" aca="1" ref="Q151" ca="1">IFERROR(INDIRECT("L"&amp;V151),"")</f>
        <v>5.0100000000000003E-4</v>
      </c>
      <c r="R151" s="1102" cm="1">
        <f t="array" aca="1" ref="R151" ca="1">IFERROR(INDIRECT("K"&amp;W151),"")</f>
        <v>4.6500000000000003E-4</v>
      </c>
      <c r="S151" s="1102" cm="1">
        <f t="array" aca="1" ref="S151" ca="1">IFERROR(INDIRECT("L"&amp;W151),"")</f>
        <v>4.6500000000000003E-4</v>
      </c>
      <c r="T151" s="1103">
        <f t="shared" si="18"/>
        <v>3.4900000000000003E-4</v>
      </c>
      <c r="U151" s="1103">
        <f t="shared" si="19"/>
        <v>3.4900000000000003E-4</v>
      </c>
      <c r="V151" s="1102">
        <f t="shared" si="14"/>
        <v>154</v>
      </c>
      <c r="W151" s="1102">
        <f t="shared" si="15"/>
        <v>155</v>
      </c>
      <c r="X151" s="1102" t="str">
        <f t="shared" si="20"/>
        <v>A0048</v>
      </c>
      <c r="Y151" s="239"/>
      <c r="Z151" s="239"/>
      <c r="AA151" s="239"/>
      <c r="AB151" s="239"/>
      <c r="AC151" s="239"/>
      <c r="AD151" s="239"/>
      <c r="AE151" s="239"/>
      <c r="AF151" s="239"/>
      <c r="AG151" s="239"/>
    </row>
    <row r="152" spans="8:33" ht="17.25" customHeight="1">
      <c r="H152" s="239"/>
      <c r="I152" s="1110" t="s">
        <v>4988</v>
      </c>
      <c r="J152" s="1106" t="s">
        <v>2027</v>
      </c>
      <c r="K152" s="246">
        <v>2.9500000000000001E-4</v>
      </c>
      <c r="L152" s="246">
        <v>2.9500000000000001E-4</v>
      </c>
      <c r="M152" s="241"/>
      <c r="N152" s="1102">
        <f t="shared" ca="1" si="16"/>
        <v>5.0100000000000003E-4</v>
      </c>
      <c r="O152" s="1102">
        <f t="shared" ca="1" si="17"/>
        <v>5.0100000000000003E-4</v>
      </c>
      <c r="P152" s="1102" cm="1">
        <f t="array" aca="1" ref="P152" ca="1">IFERROR(INDIRECT("K"&amp;V152),"")</f>
        <v>5.0100000000000003E-4</v>
      </c>
      <c r="Q152" s="1102" cm="1">
        <f t="array" aca="1" ref="Q152" ca="1">IFERROR(INDIRECT("L"&amp;V152),"")</f>
        <v>5.0100000000000003E-4</v>
      </c>
      <c r="R152" s="1102" cm="1">
        <f t="array" aca="1" ref="R152" ca="1">IFERROR(INDIRECT("K"&amp;W152),"")</f>
        <v>4.6500000000000003E-4</v>
      </c>
      <c r="S152" s="1102" cm="1">
        <f t="array" aca="1" ref="S152" ca="1">IFERROR(INDIRECT("L"&amp;W152),"")</f>
        <v>4.6500000000000003E-4</v>
      </c>
      <c r="T152" s="1103">
        <f t="shared" si="18"/>
        <v>2.9500000000000001E-4</v>
      </c>
      <c r="U152" s="1103">
        <f t="shared" si="19"/>
        <v>2.9500000000000001E-4</v>
      </c>
      <c r="V152" s="1102">
        <f t="shared" si="14"/>
        <v>154</v>
      </c>
      <c r="W152" s="1102">
        <f t="shared" si="15"/>
        <v>155</v>
      </c>
      <c r="X152" s="1102" t="str">
        <f t="shared" si="20"/>
        <v>A0048</v>
      </c>
      <c r="Y152" s="239"/>
      <c r="Z152" s="239"/>
      <c r="AA152" s="239"/>
      <c r="AB152" s="239"/>
      <c r="AC152" s="239"/>
      <c r="AD152" s="239"/>
      <c r="AE152" s="239"/>
      <c r="AF152" s="239"/>
      <c r="AG152" s="239"/>
    </row>
    <row r="153" spans="8:33" ht="17.25" customHeight="1">
      <c r="H153" s="239"/>
      <c r="I153" s="1110" t="s">
        <v>4989</v>
      </c>
      <c r="J153" s="1106" t="s">
        <v>2027</v>
      </c>
      <c r="K153" s="246">
        <v>0</v>
      </c>
      <c r="L153" s="246">
        <v>0</v>
      </c>
      <c r="M153" s="241"/>
      <c r="N153" s="1102">
        <f t="shared" ca="1" si="16"/>
        <v>5.0100000000000003E-4</v>
      </c>
      <c r="O153" s="1102">
        <f t="shared" ca="1" si="17"/>
        <v>5.0100000000000003E-4</v>
      </c>
      <c r="P153" s="1102" cm="1">
        <f t="array" aca="1" ref="P153" ca="1">IFERROR(INDIRECT("K"&amp;V153),"")</f>
        <v>5.0100000000000003E-4</v>
      </c>
      <c r="Q153" s="1102" cm="1">
        <f t="array" aca="1" ref="Q153" ca="1">IFERROR(INDIRECT("L"&amp;V153),"")</f>
        <v>5.0100000000000003E-4</v>
      </c>
      <c r="R153" s="1102" cm="1">
        <f t="array" aca="1" ref="R153" ca="1">IFERROR(INDIRECT("K"&amp;W153),"")</f>
        <v>4.6500000000000003E-4</v>
      </c>
      <c r="S153" s="1102" cm="1">
        <f t="array" aca="1" ref="S153" ca="1">IFERROR(INDIRECT("L"&amp;W153),"")</f>
        <v>4.6500000000000003E-4</v>
      </c>
      <c r="T153" s="1103">
        <f t="shared" si="18"/>
        <v>0</v>
      </c>
      <c r="U153" s="1103">
        <f t="shared" si="19"/>
        <v>0</v>
      </c>
      <c r="V153" s="1102">
        <f t="shared" si="14"/>
        <v>154</v>
      </c>
      <c r="W153" s="1102">
        <f t="shared" si="15"/>
        <v>155</v>
      </c>
      <c r="X153" s="1102" t="str">
        <f t="shared" si="20"/>
        <v>A0048</v>
      </c>
      <c r="Y153" s="239"/>
      <c r="Z153" s="239"/>
      <c r="AA153" s="239"/>
      <c r="AB153" s="239"/>
      <c r="AC153" s="239"/>
      <c r="AD153" s="239"/>
      <c r="AE153" s="239"/>
      <c r="AF153" s="239"/>
      <c r="AG153" s="239"/>
    </row>
    <row r="154" spans="8:33" ht="17.25" customHeight="1">
      <c r="H154" s="239"/>
      <c r="I154" s="1110" t="s">
        <v>4990</v>
      </c>
      <c r="J154" s="1106" t="s">
        <v>2027</v>
      </c>
      <c r="K154" s="246">
        <v>5.0100000000000003E-4</v>
      </c>
      <c r="L154" s="246">
        <v>5.0100000000000003E-4</v>
      </c>
      <c r="M154" s="241"/>
      <c r="N154" s="1102">
        <f t="shared" ca="1" si="16"/>
        <v>5.0100000000000003E-4</v>
      </c>
      <c r="O154" s="1102">
        <f t="shared" ca="1" si="17"/>
        <v>5.0100000000000003E-4</v>
      </c>
      <c r="P154" s="1102" cm="1">
        <f t="array" aca="1" ref="P154" ca="1">IFERROR(INDIRECT("K"&amp;V154),"")</f>
        <v>5.0100000000000003E-4</v>
      </c>
      <c r="Q154" s="1102" cm="1">
        <f t="array" aca="1" ref="Q154" ca="1">IFERROR(INDIRECT("L"&amp;V154),"")</f>
        <v>5.0100000000000003E-4</v>
      </c>
      <c r="R154" s="1102" cm="1">
        <f t="array" aca="1" ref="R154" ca="1">IFERROR(INDIRECT("K"&amp;W154),"")</f>
        <v>4.6500000000000003E-4</v>
      </c>
      <c r="S154" s="1102" cm="1">
        <f t="array" aca="1" ref="S154" ca="1">IFERROR(INDIRECT("L"&amp;W154),"")</f>
        <v>4.6500000000000003E-4</v>
      </c>
      <c r="T154" s="1103">
        <f t="shared" si="18"/>
        <v>5.0100000000000003E-4</v>
      </c>
      <c r="U154" s="1103">
        <f t="shared" si="19"/>
        <v>5.0100000000000003E-4</v>
      </c>
      <c r="V154" s="1102">
        <f t="shared" si="14"/>
        <v>154</v>
      </c>
      <c r="W154" s="1102">
        <f t="shared" si="15"/>
        <v>155</v>
      </c>
      <c r="X154" s="1102" t="str">
        <f t="shared" si="20"/>
        <v>A0048</v>
      </c>
      <c r="Y154" s="239"/>
      <c r="Z154" s="239"/>
      <c r="AA154" s="239"/>
      <c r="AB154" s="239"/>
      <c r="AC154" s="239"/>
      <c r="AD154" s="239"/>
      <c r="AE154" s="239"/>
      <c r="AF154" s="239"/>
      <c r="AG154" s="239"/>
    </row>
    <row r="155" spans="8:33" ht="15.75" customHeight="1">
      <c r="H155" s="239"/>
      <c r="I155" s="1110" t="s">
        <v>4991</v>
      </c>
      <c r="J155" s="1106" t="s">
        <v>2027</v>
      </c>
      <c r="K155" s="246">
        <v>4.6500000000000003E-4</v>
      </c>
      <c r="L155" s="246">
        <v>4.6500000000000003E-4</v>
      </c>
      <c r="M155" s="241"/>
      <c r="N155" s="1102">
        <f t="shared" ca="1" si="16"/>
        <v>5.0100000000000003E-4</v>
      </c>
      <c r="O155" s="1102">
        <f t="shared" ca="1" si="17"/>
        <v>5.0100000000000003E-4</v>
      </c>
      <c r="P155" s="1102" cm="1">
        <f t="array" aca="1" ref="P155" ca="1">IFERROR(INDIRECT("K"&amp;V155),"")</f>
        <v>5.0100000000000003E-4</v>
      </c>
      <c r="Q155" s="1102" cm="1">
        <f t="array" aca="1" ref="Q155" ca="1">IFERROR(INDIRECT("L"&amp;V155),"")</f>
        <v>5.0100000000000003E-4</v>
      </c>
      <c r="R155" s="1102" cm="1">
        <f t="array" aca="1" ref="R155" ca="1">IFERROR(INDIRECT("K"&amp;W155),"")</f>
        <v>4.6500000000000003E-4</v>
      </c>
      <c r="S155" s="1102" cm="1">
        <f t="array" aca="1" ref="S155" ca="1">IFERROR(INDIRECT("L"&amp;W155),"")</f>
        <v>4.6500000000000003E-4</v>
      </c>
      <c r="T155" s="1103">
        <f t="shared" si="18"/>
        <v>4.6500000000000003E-4</v>
      </c>
      <c r="U155" s="1103">
        <f t="shared" si="19"/>
        <v>4.6500000000000003E-4</v>
      </c>
      <c r="V155" s="1102">
        <f t="shared" si="14"/>
        <v>154</v>
      </c>
      <c r="W155" s="1102">
        <f t="shared" si="15"/>
        <v>155</v>
      </c>
      <c r="X155" s="1102" t="str">
        <f t="shared" si="20"/>
        <v>A0048</v>
      </c>
      <c r="Y155" s="239"/>
      <c r="Z155" s="239"/>
      <c r="AA155" s="239"/>
      <c r="AB155" s="239"/>
      <c r="AC155" s="239"/>
      <c r="AD155" s="239"/>
      <c r="AE155" s="239"/>
      <c r="AF155" s="239"/>
      <c r="AG155" s="239"/>
    </row>
    <row r="156" spans="8:33" ht="15.75" customHeight="1">
      <c r="H156" s="239"/>
      <c r="I156" s="1110" t="s">
        <v>4992</v>
      </c>
      <c r="J156" s="1106" t="s">
        <v>2496</v>
      </c>
      <c r="K156" s="246">
        <v>1E-4</v>
      </c>
      <c r="L156" s="246">
        <v>1E-4</v>
      </c>
      <c r="M156" s="241"/>
      <c r="N156" s="1102">
        <f t="shared" ca="1" si="16"/>
        <v>2.13E-4</v>
      </c>
      <c r="O156" s="1102">
        <f t="shared" ca="1" si="17"/>
        <v>2.13E-4</v>
      </c>
      <c r="P156" s="1102" cm="1">
        <f t="array" aca="1" ref="P156" ca="1">IFERROR(INDIRECT("K"&amp;V156),"")</f>
        <v>2.13E-4</v>
      </c>
      <c r="Q156" s="1102" cm="1">
        <f t="array" aca="1" ref="Q156" ca="1">IFERROR(INDIRECT("L"&amp;V156),"")</f>
        <v>2.13E-4</v>
      </c>
      <c r="R156" s="1102" cm="1">
        <f t="array" aca="1" ref="R156" ca="1">IFERROR(INDIRECT("K"&amp;W156),"")</f>
        <v>2.1100000000000001E-4</v>
      </c>
      <c r="S156" s="1102" cm="1">
        <f t="array" aca="1" ref="S156" ca="1">IFERROR(INDIRECT("L"&amp;W156),"")</f>
        <v>2.1100000000000001E-4</v>
      </c>
      <c r="T156" s="1103">
        <f t="shared" si="18"/>
        <v>1E-4</v>
      </c>
      <c r="U156" s="1103">
        <f t="shared" si="19"/>
        <v>1E-4</v>
      </c>
      <c r="V156" s="1102">
        <f t="shared" si="14"/>
        <v>158</v>
      </c>
      <c r="W156" s="1102">
        <f t="shared" si="15"/>
        <v>159</v>
      </c>
      <c r="X156" s="1102" t="str">
        <f t="shared" si="20"/>
        <v>A0049</v>
      </c>
      <c r="Y156" s="239"/>
      <c r="Z156" s="239"/>
      <c r="AA156" s="239"/>
      <c r="AB156" s="239"/>
      <c r="AC156" s="239"/>
      <c r="AD156" s="239"/>
      <c r="AE156" s="239"/>
      <c r="AF156" s="239"/>
      <c r="AG156" s="239"/>
    </row>
    <row r="157" spans="8:33" ht="15.75" customHeight="1">
      <c r="H157" s="239"/>
      <c r="I157" s="1110" t="s">
        <v>4993</v>
      </c>
      <c r="J157" s="1106" t="s">
        <v>2496</v>
      </c>
      <c r="K157" s="246">
        <v>0</v>
      </c>
      <c r="L157" s="246">
        <v>0</v>
      </c>
      <c r="M157" s="241"/>
      <c r="N157" s="1102">
        <f t="shared" ca="1" si="16"/>
        <v>2.13E-4</v>
      </c>
      <c r="O157" s="1102">
        <f t="shared" ca="1" si="17"/>
        <v>2.13E-4</v>
      </c>
      <c r="P157" s="1102" cm="1">
        <f t="array" aca="1" ref="P157" ca="1">IFERROR(INDIRECT("K"&amp;V157),"")</f>
        <v>2.13E-4</v>
      </c>
      <c r="Q157" s="1102" cm="1">
        <f t="array" aca="1" ref="Q157" ca="1">IFERROR(INDIRECT("L"&amp;V157),"")</f>
        <v>2.13E-4</v>
      </c>
      <c r="R157" s="1102" cm="1">
        <f t="array" aca="1" ref="R157" ca="1">IFERROR(INDIRECT("K"&amp;W157),"")</f>
        <v>2.1100000000000001E-4</v>
      </c>
      <c r="S157" s="1102" cm="1">
        <f t="array" aca="1" ref="S157" ca="1">IFERROR(INDIRECT("L"&amp;W157),"")</f>
        <v>2.1100000000000001E-4</v>
      </c>
      <c r="T157" s="1103">
        <f t="shared" si="18"/>
        <v>0</v>
      </c>
      <c r="U157" s="1103">
        <f t="shared" si="19"/>
        <v>0</v>
      </c>
      <c r="V157" s="1102">
        <f t="shared" si="14"/>
        <v>158</v>
      </c>
      <c r="W157" s="1102">
        <f t="shared" si="15"/>
        <v>159</v>
      </c>
      <c r="X157" s="1102" t="str">
        <f t="shared" si="20"/>
        <v>A0049</v>
      </c>
      <c r="Y157" s="239"/>
      <c r="Z157" s="239"/>
      <c r="AA157" s="239"/>
      <c r="AB157" s="239"/>
      <c r="AC157" s="239"/>
      <c r="AD157" s="239"/>
      <c r="AE157" s="239"/>
      <c r="AF157" s="239"/>
      <c r="AG157" s="239"/>
    </row>
    <row r="158" spans="8:33" ht="17.25" customHeight="1">
      <c r="H158" s="239"/>
      <c r="I158" s="1110" t="s">
        <v>4994</v>
      </c>
      <c r="J158" s="1106" t="s">
        <v>2496</v>
      </c>
      <c r="K158" s="246">
        <v>2.13E-4</v>
      </c>
      <c r="L158" s="246">
        <v>2.13E-4</v>
      </c>
      <c r="M158" s="241"/>
      <c r="N158" s="1102">
        <f t="shared" ca="1" si="16"/>
        <v>2.13E-4</v>
      </c>
      <c r="O158" s="1102">
        <f t="shared" ca="1" si="17"/>
        <v>2.13E-4</v>
      </c>
      <c r="P158" s="1102" cm="1">
        <f t="array" aca="1" ref="P158" ca="1">IFERROR(INDIRECT("K"&amp;V158),"")</f>
        <v>2.13E-4</v>
      </c>
      <c r="Q158" s="1102" cm="1">
        <f t="array" aca="1" ref="Q158" ca="1">IFERROR(INDIRECT("L"&amp;V158),"")</f>
        <v>2.13E-4</v>
      </c>
      <c r="R158" s="1102" cm="1">
        <f t="array" aca="1" ref="R158" ca="1">IFERROR(INDIRECT("K"&amp;W158),"")</f>
        <v>2.1100000000000001E-4</v>
      </c>
      <c r="S158" s="1102" cm="1">
        <f t="array" aca="1" ref="S158" ca="1">IFERROR(INDIRECT("L"&amp;W158),"")</f>
        <v>2.1100000000000001E-4</v>
      </c>
      <c r="T158" s="1103">
        <f t="shared" si="18"/>
        <v>2.13E-4</v>
      </c>
      <c r="U158" s="1103">
        <f t="shared" si="19"/>
        <v>2.13E-4</v>
      </c>
      <c r="V158" s="1102">
        <f t="shared" si="14"/>
        <v>158</v>
      </c>
      <c r="W158" s="1102">
        <f t="shared" si="15"/>
        <v>159</v>
      </c>
      <c r="X158" s="1102" t="str">
        <f t="shared" si="20"/>
        <v>A0049</v>
      </c>
      <c r="Y158" s="239"/>
      <c r="Z158" s="239"/>
      <c r="AA158" s="239"/>
      <c r="AB158" s="239"/>
      <c r="AC158" s="239"/>
      <c r="AD158" s="239"/>
      <c r="AE158" s="239"/>
      <c r="AF158" s="239"/>
      <c r="AG158" s="239"/>
    </row>
    <row r="159" spans="8:33" ht="17.25" customHeight="1">
      <c r="H159" s="239"/>
      <c r="I159" s="1110" t="s">
        <v>4995</v>
      </c>
      <c r="J159" s="1106" t="s">
        <v>2496</v>
      </c>
      <c r="K159" s="246">
        <v>2.1100000000000001E-4</v>
      </c>
      <c r="L159" s="246">
        <v>2.1100000000000001E-4</v>
      </c>
      <c r="M159" s="241"/>
      <c r="N159" s="1102">
        <f t="shared" ca="1" si="16"/>
        <v>2.13E-4</v>
      </c>
      <c r="O159" s="1102">
        <f t="shared" ca="1" si="17"/>
        <v>2.13E-4</v>
      </c>
      <c r="P159" s="1102" cm="1">
        <f t="array" aca="1" ref="P159" ca="1">IFERROR(INDIRECT("K"&amp;V159),"")</f>
        <v>2.13E-4</v>
      </c>
      <c r="Q159" s="1102" cm="1">
        <f t="array" aca="1" ref="Q159" ca="1">IFERROR(INDIRECT("L"&amp;V159),"")</f>
        <v>2.13E-4</v>
      </c>
      <c r="R159" s="1102" cm="1">
        <f t="array" aca="1" ref="R159" ca="1">IFERROR(INDIRECT("K"&amp;W159),"")</f>
        <v>2.1100000000000001E-4</v>
      </c>
      <c r="S159" s="1102" cm="1">
        <f t="array" aca="1" ref="S159" ca="1">IFERROR(INDIRECT("L"&amp;W159),"")</f>
        <v>2.1100000000000001E-4</v>
      </c>
      <c r="T159" s="1103">
        <f t="shared" si="18"/>
        <v>2.1100000000000001E-4</v>
      </c>
      <c r="U159" s="1103">
        <f t="shared" si="19"/>
        <v>2.1100000000000001E-4</v>
      </c>
      <c r="V159" s="1102">
        <f t="shared" si="14"/>
        <v>158</v>
      </c>
      <c r="W159" s="1102">
        <f t="shared" si="15"/>
        <v>159</v>
      </c>
      <c r="X159" s="1102" t="str">
        <f t="shared" si="20"/>
        <v>A0049</v>
      </c>
      <c r="Y159" s="239"/>
      <c r="Z159" s="239"/>
      <c r="AA159" s="239"/>
      <c r="AB159" s="239"/>
      <c r="AC159" s="239"/>
      <c r="AD159" s="239"/>
      <c r="AE159" s="239"/>
      <c r="AF159" s="239"/>
      <c r="AG159" s="239"/>
    </row>
    <row r="160" spans="8:33" ht="17.25" customHeight="1">
      <c r="H160" s="239"/>
      <c r="I160" s="1110" t="s">
        <v>4996</v>
      </c>
      <c r="J160" s="1106" t="s">
        <v>4997</v>
      </c>
      <c r="K160" s="246">
        <v>0</v>
      </c>
      <c r="L160" s="246">
        <v>0</v>
      </c>
      <c r="M160" s="241"/>
      <c r="N160" s="1102">
        <f t="shared" ca="1" si="16"/>
        <v>5.0799999999999999E-4</v>
      </c>
      <c r="O160" s="1102">
        <f t="shared" ca="1" si="17"/>
        <v>5.0799999999999999E-4</v>
      </c>
      <c r="P160" s="1102" cm="1">
        <f t="array" aca="1" ref="P160" ca="1">IFERROR(INDIRECT("K"&amp;V160),"")</f>
        <v>5.0799999999999999E-4</v>
      </c>
      <c r="Q160" s="1102" cm="1">
        <f t="array" aca="1" ref="Q160" ca="1">IFERROR(INDIRECT("L"&amp;V160),"")</f>
        <v>5.0799999999999999E-4</v>
      </c>
      <c r="R160" s="1102" cm="1">
        <f t="array" aca="1" ref="R160" ca="1">IFERROR(INDIRECT("K"&amp;W160),"")</f>
        <v>4.8200000000000001E-4</v>
      </c>
      <c r="S160" s="1102" cm="1">
        <f t="array" aca="1" ref="S160" ca="1">IFERROR(INDIRECT("L"&amp;W160),"")</f>
        <v>4.8200000000000001E-4</v>
      </c>
      <c r="T160" s="1103">
        <f t="shared" si="18"/>
        <v>0</v>
      </c>
      <c r="U160" s="1103">
        <f t="shared" si="19"/>
        <v>0</v>
      </c>
      <c r="V160" s="1102">
        <f t="shared" si="14"/>
        <v>165</v>
      </c>
      <c r="W160" s="1102">
        <f t="shared" si="15"/>
        <v>166</v>
      </c>
      <c r="X160" s="1102" t="str">
        <f t="shared" si="20"/>
        <v>A0050</v>
      </c>
      <c r="Y160" s="239"/>
      <c r="Z160" s="239"/>
      <c r="AA160" s="239"/>
      <c r="AB160" s="239"/>
      <c r="AC160" s="239"/>
      <c r="AD160" s="239"/>
      <c r="AE160" s="239"/>
      <c r="AF160" s="239"/>
      <c r="AG160" s="239"/>
    </row>
    <row r="161" spans="8:33" ht="15.75" customHeight="1">
      <c r="H161" s="239"/>
      <c r="I161" s="1110" t="s">
        <v>4998</v>
      </c>
      <c r="J161" s="1106" t="s">
        <v>4997</v>
      </c>
      <c r="K161" s="246">
        <v>0</v>
      </c>
      <c r="L161" s="246">
        <v>0</v>
      </c>
      <c r="M161" s="241"/>
      <c r="N161" s="1102">
        <f t="shared" ca="1" si="16"/>
        <v>5.0799999999999999E-4</v>
      </c>
      <c r="O161" s="1102">
        <f t="shared" ca="1" si="17"/>
        <v>5.0799999999999999E-4</v>
      </c>
      <c r="P161" s="1102" cm="1">
        <f t="array" aca="1" ref="P161" ca="1">IFERROR(INDIRECT("K"&amp;V161),"")</f>
        <v>5.0799999999999999E-4</v>
      </c>
      <c r="Q161" s="1102" cm="1">
        <f t="array" aca="1" ref="Q161" ca="1">IFERROR(INDIRECT("L"&amp;V161),"")</f>
        <v>5.0799999999999999E-4</v>
      </c>
      <c r="R161" s="1102" cm="1">
        <f t="array" aca="1" ref="R161" ca="1">IFERROR(INDIRECT("K"&amp;W161),"")</f>
        <v>4.8200000000000001E-4</v>
      </c>
      <c r="S161" s="1102" cm="1">
        <f t="array" aca="1" ref="S161" ca="1">IFERROR(INDIRECT("L"&amp;W161),"")</f>
        <v>4.8200000000000001E-4</v>
      </c>
      <c r="T161" s="1103">
        <f t="shared" si="18"/>
        <v>0</v>
      </c>
      <c r="U161" s="1103">
        <f t="shared" si="19"/>
        <v>0</v>
      </c>
      <c r="V161" s="1102">
        <f t="shared" si="14"/>
        <v>165</v>
      </c>
      <c r="W161" s="1102">
        <f t="shared" si="15"/>
        <v>166</v>
      </c>
      <c r="X161" s="1102" t="str">
        <f t="shared" si="20"/>
        <v>A0050</v>
      </c>
      <c r="Y161" s="239"/>
      <c r="Z161" s="239"/>
      <c r="AA161" s="239"/>
      <c r="AB161" s="239"/>
      <c r="AC161" s="239"/>
      <c r="AD161" s="239"/>
      <c r="AE161" s="239"/>
      <c r="AF161" s="239"/>
      <c r="AG161" s="239"/>
    </row>
    <row r="162" spans="8:33" ht="15.75" customHeight="1">
      <c r="H162" s="239"/>
      <c r="I162" s="1110" t="s">
        <v>4999</v>
      </c>
      <c r="J162" s="1106" t="s">
        <v>4997</v>
      </c>
      <c r="K162" s="246">
        <v>0</v>
      </c>
      <c r="L162" s="246">
        <v>0</v>
      </c>
      <c r="M162" s="241"/>
      <c r="N162" s="1102">
        <f t="shared" ca="1" si="16"/>
        <v>5.0799999999999999E-4</v>
      </c>
      <c r="O162" s="1102">
        <f t="shared" ca="1" si="17"/>
        <v>5.0799999999999999E-4</v>
      </c>
      <c r="P162" s="1102" cm="1">
        <f t="array" aca="1" ref="P162" ca="1">IFERROR(INDIRECT("K"&amp;V162),"")</f>
        <v>5.0799999999999999E-4</v>
      </c>
      <c r="Q162" s="1102" cm="1">
        <f t="array" aca="1" ref="Q162" ca="1">IFERROR(INDIRECT("L"&amp;V162),"")</f>
        <v>5.0799999999999999E-4</v>
      </c>
      <c r="R162" s="1102" cm="1">
        <f t="array" aca="1" ref="R162" ca="1">IFERROR(INDIRECT("K"&amp;W162),"")</f>
        <v>4.8200000000000001E-4</v>
      </c>
      <c r="S162" s="1102" cm="1">
        <f t="array" aca="1" ref="S162" ca="1">IFERROR(INDIRECT("L"&amp;W162),"")</f>
        <v>4.8200000000000001E-4</v>
      </c>
      <c r="T162" s="1103">
        <f t="shared" si="18"/>
        <v>0</v>
      </c>
      <c r="U162" s="1103">
        <f t="shared" si="19"/>
        <v>0</v>
      </c>
      <c r="V162" s="1102">
        <f t="shared" si="14"/>
        <v>165</v>
      </c>
      <c r="W162" s="1102">
        <f t="shared" si="15"/>
        <v>166</v>
      </c>
      <c r="X162" s="1102" t="str">
        <f t="shared" si="20"/>
        <v>A0050</v>
      </c>
      <c r="Y162" s="239"/>
      <c r="Z162" s="239"/>
      <c r="AA162" s="239"/>
      <c r="AB162" s="239"/>
      <c r="AC162" s="239"/>
      <c r="AD162" s="239"/>
      <c r="AE162" s="239"/>
      <c r="AF162" s="239"/>
      <c r="AG162" s="239"/>
    </row>
    <row r="163" spans="8:33" ht="15.75" customHeight="1">
      <c r="H163" s="239"/>
      <c r="I163" s="1110" t="s">
        <v>5000</v>
      </c>
      <c r="J163" s="1106" t="s">
        <v>4997</v>
      </c>
      <c r="K163" s="246">
        <v>0</v>
      </c>
      <c r="L163" s="246">
        <v>0</v>
      </c>
      <c r="M163" s="241"/>
      <c r="N163" s="1102">
        <f t="shared" ca="1" si="16"/>
        <v>5.0799999999999999E-4</v>
      </c>
      <c r="O163" s="1102">
        <f t="shared" ca="1" si="17"/>
        <v>5.0799999999999999E-4</v>
      </c>
      <c r="P163" s="1102" cm="1">
        <f t="array" aca="1" ref="P163" ca="1">IFERROR(INDIRECT("K"&amp;V163),"")</f>
        <v>5.0799999999999999E-4</v>
      </c>
      <c r="Q163" s="1102" cm="1">
        <f t="array" aca="1" ref="Q163" ca="1">IFERROR(INDIRECT("L"&amp;V163),"")</f>
        <v>5.0799999999999999E-4</v>
      </c>
      <c r="R163" s="1102" cm="1">
        <f t="array" aca="1" ref="R163" ca="1">IFERROR(INDIRECT("K"&amp;W163),"")</f>
        <v>4.8200000000000001E-4</v>
      </c>
      <c r="S163" s="1102" cm="1">
        <f t="array" aca="1" ref="S163" ca="1">IFERROR(INDIRECT("L"&amp;W163),"")</f>
        <v>4.8200000000000001E-4</v>
      </c>
      <c r="T163" s="1103">
        <f t="shared" si="18"/>
        <v>0</v>
      </c>
      <c r="U163" s="1103">
        <f t="shared" si="19"/>
        <v>0</v>
      </c>
      <c r="V163" s="1102">
        <f t="shared" si="14"/>
        <v>165</v>
      </c>
      <c r="W163" s="1102">
        <f t="shared" si="15"/>
        <v>166</v>
      </c>
      <c r="X163" s="1102" t="str">
        <f t="shared" si="20"/>
        <v>A0050</v>
      </c>
      <c r="Y163" s="239"/>
      <c r="Z163" s="239"/>
      <c r="AA163" s="239"/>
      <c r="AB163" s="239"/>
      <c r="AC163" s="239"/>
      <c r="AD163" s="239"/>
      <c r="AE163" s="239"/>
      <c r="AF163" s="239"/>
      <c r="AG163" s="239"/>
    </row>
    <row r="164" spans="8:33" ht="15.75" customHeight="1">
      <c r="H164" s="239"/>
      <c r="I164" s="1110" t="s">
        <v>5001</v>
      </c>
      <c r="J164" s="1106" t="s">
        <v>4997</v>
      </c>
      <c r="K164" s="246">
        <v>0</v>
      </c>
      <c r="L164" s="246">
        <v>0</v>
      </c>
      <c r="M164" s="241"/>
      <c r="N164" s="1102">
        <f t="shared" ca="1" si="16"/>
        <v>5.0799999999999999E-4</v>
      </c>
      <c r="O164" s="1102">
        <f t="shared" ca="1" si="17"/>
        <v>5.0799999999999999E-4</v>
      </c>
      <c r="P164" s="1102" cm="1">
        <f t="array" aca="1" ref="P164" ca="1">IFERROR(INDIRECT("K"&amp;V164),"")</f>
        <v>5.0799999999999999E-4</v>
      </c>
      <c r="Q164" s="1102" cm="1">
        <f t="array" aca="1" ref="Q164" ca="1">IFERROR(INDIRECT("L"&amp;V164),"")</f>
        <v>5.0799999999999999E-4</v>
      </c>
      <c r="R164" s="1102" cm="1">
        <f t="array" aca="1" ref="R164" ca="1">IFERROR(INDIRECT("K"&amp;W164),"")</f>
        <v>4.8200000000000001E-4</v>
      </c>
      <c r="S164" s="1102" cm="1">
        <f t="array" aca="1" ref="S164" ca="1">IFERROR(INDIRECT("L"&amp;W164),"")</f>
        <v>4.8200000000000001E-4</v>
      </c>
      <c r="T164" s="1103">
        <f t="shared" si="18"/>
        <v>0</v>
      </c>
      <c r="U164" s="1103">
        <f t="shared" si="19"/>
        <v>0</v>
      </c>
      <c r="V164" s="1102">
        <f t="shared" si="14"/>
        <v>165</v>
      </c>
      <c r="W164" s="1102">
        <f t="shared" si="15"/>
        <v>166</v>
      </c>
      <c r="X164" s="1102" t="str">
        <f t="shared" si="20"/>
        <v>A0050</v>
      </c>
      <c r="Y164" s="239"/>
      <c r="Z164" s="239"/>
      <c r="AA164" s="239"/>
      <c r="AB164" s="239"/>
      <c r="AC164" s="239"/>
      <c r="AD164" s="239"/>
      <c r="AE164" s="239"/>
      <c r="AF164" s="239"/>
      <c r="AG164" s="239"/>
    </row>
    <row r="165" spans="8:33" ht="15.75" customHeight="1">
      <c r="H165" s="239"/>
      <c r="I165" s="1110" t="s">
        <v>5002</v>
      </c>
      <c r="J165" s="1106" t="s">
        <v>4997</v>
      </c>
      <c r="K165" s="246">
        <v>5.0799999999999999E-4</v>
      </c>
      <c r="L165" s="246">
        <v>5.0799999999999999E-4</v>
      </c>
      <c r="M165" s="241"/>
      <c r="N165" s="1102">
        <f t="shared" ca="1" si="16"/>
        <v>5.0799999999999999E-4</v>
      </c>
      <c r="O165" s="1102">
        <f t="shared" ca="1" si="17"/>
        <v>5.0799999999999999E-4</v>
      </c>
      <c r="P165" s="1102" cm="1">
        <f t="array" aca="1" ref="P165" ca="1">IFERROR(INDIRECT("K"&amp;V165),"")</f>
        <v>5.0799999999999999E-4</v>
      </c>
      <c r="Q165" s="1102" cm="1">
        <f t="array" aca="1" ref="Q165" ca="1">IFERROR(INDIRECT("L"&amp;V165),"")</f>
        <v>5.0799999999999999E-4</v>
      </c>
      <c r="R165" s="1102" cm="1">
        <f t="array" aca="1" ref="R165" ca="1">IFERROR(INDIRECT("K"&amp;W165),"")</f>
        <v>4.8200000000000001E-4</v>
      </c>
      <c r="S165" s="1102" cm="1">
        <f t="array" aca="1" ref="S165" ca="1">IFERROR(INDIRECT("L"&amp;W165),"")</f>
        <v>4.8200000000000001E-4</v>
      </c>
      <c r="T165" s="1103">
        <f t="shared" si="18"/>
        <v>5.0799999999999999E-4</v>
      </c>
      <c r="U165" s="1103">
        <f t="shared" si="19"/>
        <v>5.0799999999999999E-4</v>
      </c>
      <c r="V165" s="1102">
        <f t="shared" si="14"/>
        <v>165</v>
      </c>
      <c r="W165" s="1102">
        <f t="shared" si="15"/>
        <v>166</v>
      </c>
      <c r="X165" s="1102" t="str">
        <f t="shared" si="20"/>
        <v>A0050</v>
      </c>
      <c r="Y165" s="239"/>
      <c r="Z165" s="239"/>
      <c r="AA165" s="239"/>
      <c r="AB165" s="239"/>
      <c r="AC165" s="239"/>
      <c r="AD165" s="239"/>
      <c r="AE165" s="239"/>
      <c r="AF165" s="239"/>
      <c r="AG165" s="239"/>
    </row>
    <row r="166" spans="8:33" ht="17.25" customHeight="1">
      <c r="H166" s="239"/>
      <c r="I166" s="1110" t="s">
        <v>5003</v>
      </c>
      <c r="J166" s="1106" t="s">
        <v>4997</v>
      </c>
      <c r="K166" s="246">
        <v>4.8200000000000001E-4</v>
      </c>
      <c r="L166" s="246">
        <v>4.8200000000000001E-4</v>
      </c>
      <c r="M166" s="241"/>
      <c r="N166" s="1102">
        <f t="shared" ca="1" si="16"/>
        <v>5.0799999999999999E-4</v>
      </c>
      <c r="O166" s="1102">
        <f t="shared" ca="1" si="17"/>
        <v>5.0799999999999999E-4</v>
      </c>
      <c r="P166" s="1102" cm="1">
        <f t="array" aca="1" ref="P166" ca="1">IFERROR(INDIRECT("K"&amp;V166),"")</f>
        <v>5.0799999999999999E-4</v>
      </c>
      <c r="Q166" s="1102" cm="1">
        <f t="array" aca="1" ref="Q166" ca="1">IFERROR(INDIRECT("L"&amp;V166),"")</f>
        <v>5.0799999999999999E-4</v>
      </c>
      <c r="R166" s="1102" cm="1">
        <f t="array" aca="1" ref="R166" ca="1">IFERROR(INDIRECT("K"&amp;W166),"")</f>
        <v>4.8200000000000001E-4</v>
      </c>
      <c r="S166" s="1102" cm="1">
        <f t="array" aca="1" ref="S166" ca="1">IFERROR(INDIRECT("L"&amp;W166),"")</f>
        <v>4.8200000000000001E-4</v>
      </c>
      <c r="T166" s="1103">
        <f t="shared" si="18"/>
        <v>4.8200000000000001E-4</v>
      </c>
      <c r="U166" s="1103">
        <f t="shared" si="19"/>
        <v>4.8200000000000001E-4</v>
      </c>
      <c r="V166" s="1102">
        <f t="shared" si="14"/>
        <v>165</v>
      </c>
      <c r="W166" s="1102">
        <f t="shared" si="15"/>
        <v>166</v>
      </c>
      <c r="X166" s="1102" t="str">
        <f t="shared" si="20"/>
        <v>A0050</v>
      </c>
      <c r="Y166" s="239"/>
      <c r="Z166" s="239"/>
      <c r="AA166" s="239"/>
      <c r="AB166" s="239"/>
      <c r="AC166" s="239"/>
      <c r="AD166" s="239"/>
      <c r="AE166" s="239"/>
      <c r="AF166" s="239"/>
      <c r="AG166" s="239"/>
    </row>
    <row r="167" spans="8:33" ht="17.25" customHeight="1">
      <c r="H167" s="239"/>
      <c r="I167" s="1110" t="s">
        <v>2028</v>
      </c>
      <c r="J167" s="1106" t="s">
        <v>2029</v>
      </c>
      <c r="K167" s="246">
        <v>3.9800000000000002E-4</v>
      </c>
      <c r="L167" s="246">
        <v>3.9800000000000002E-4</v>
      </c>
      <c r="M167" s="241"/>
      <c r="N167" s="1102">
        <f t="shared" ca="1" si="16"/>
        <v>3.9800000000000002E-4</v>
      </c>
      <c r="O167" s="1102">
        <f t="shared" ca="1" si="17"/>
        <v>3.9800000000000002E-4</v>
      </c>
      <c r="P167" s="1102" t="str" cm="1">
        <f t="array" aca="1" ref="P167" ca="1">IFERROR(INDIRECT("K"&amp;V167),"")</f>
        <v/>
      </c>
      <c r="Q167" s="1102" t="str" cm="1">
        <f t="array" aca="1" ref="Q167" ca="1">IFERROR(INDIRECT("L"&amp;V167),"")</f>
        <v/>
      </c>
      <c r="R167" s="1102" t="str" cm="1">
        <f t="array" aca="1" ref="R167" ca="1">IFERROR(INDIRECT("K"&amp;W167),"")</f>
        <v/>
      </c>
      <c r="S167" s="1102" t="str" cm="1">
        <f t="array" aca="1" ref="S167" ca="1">IFERROR(INDIRECT("L"&amp;W167),"")</f>
        <v/>
      </c>
      <c r="T167" s="1103">
        <f t="shared" si="18"/>
        <v>3.9800000000000002E-4</v>
      </c>
      <c r="U167" s="1103">
        <f t="shared" si="19"/>
        <v>3.9800000000000002E-4</v>
      </c>
      <c r="V167" s="1102" t="str">
        <f t="shared" si="14"/>
        <v/>
      </c>
      <c r="W167" s="1102" t="str">
        <f t="shared" si="15"/>
        <v/>
      </c>
      <c r="X167" s="1102" t="str">
        <f t="shared" si="20"/>
        <v>A0051</v>
      </c>
      <c r="Y167" s="239"/>
      <c r="Z167" s="239"/>
      <c r="AA167" s="239"/>
      <c r="AB167" s="239"/>
      <c r="AC167" s="239"/>
      <c r="AD167" s="239"/>
      <c r="AE167" s="239"/>
      <c r="AF167" s="239"/>
      <c r="AG167" s="239"/>
    </row>
    <row r="168" spans="8:33" ht="15.75" customHeight="1">
      <c r="H168" s="239"/>
      <c r="I168" s="1110" t="s">
        <v>5004</v>
      </c>
      <c r="J168" s="1106" t="s">
        <v>2030</v>
      </c>
      <c r="K168" s="246">
        <v>0</v>
      </c>
      <c r="L168" s="246">
        <v>0</v>
      </c>
      <c r="M168" s="241"/>
      <c r="N168" s="1102">
        <f t="shared" ca="1" si="16"/>
        <v>1.2589999999999999E-3</v>
      </c>
      <c r="O168" s="1102">
        <f t="shared" ca="1" si="17"/>
        <v>1.2589999999999999E-3</v>
      </c>
      <c r="P168" s="1102" cm="1">
        <f t="array" aca="1" ref="P168" ca="1">IFERROR(INDIRECT("K"&amp;V168),"")</f>
        <v>1.2589999999999999E-3</v>
      </c>
      <c r="Q168" s="1102" cm="1">
        <f t="array" aca="1" ref="Q168" ca="1">IFERROR(INDIRECT("L"&amp;V168),"")</f>
        <v>1.2589999999999999E-3</v>
      </c>
      <c r="R168" s="1102" cm="1">
        <f t="array" aca="1" ref="R168" ca="1">IFERROR(INDIRECT("K"&amp;W168),"")</f>
        <v>8.2200000000000003E-4</v>
      </c>
      <c r="S168" s="1102" cm="1">
        <f t="array" aca="1" ref="S168" ca="1">IFERROR(INDIRECT("L"&amp;W168),"")</f>
        <v>8.2200000000000003E-4</v>
      </c>
      <c r="T168" s="1103">
        <f t="shared" si="18"/>
        <v>0</v>
      </c>
      <c r="U168" s="1103">
        <f t="shared" si="19"/>
        <v>0</v>
      </c>
      <c r="V168" s="1102">
        <f t="shared" si="14"/>
        <v>171</v>
      </c>
      <c r="W168" s="1102">
        <f t="shared" si="15"/>
        <v>172</v>
      </c>
      <c r="X168" s="1102" t="str">
        <f t="shared" si="20"/>
        <v>A0052</v>
      </c>
      <c r="Y168" s="239"/>
      <c r="Z168" s="239"/>
      <c r="AA168" s="239"/>
      <c r="AB168" s="239"/>
      <c r="AC168" s="239"/>
      <c r="AD168" s="239"/>
      <c r="AE168" s="239"/>
      <c r="AF168" s="239"/>
      <c r="AG168" s="239"/>
    </row>
    <row r="169" spans="8:33" ht="15.75" customHeight="1">
      <c r="H169" s="239"/>
      <c r="I169" s="1110" t="s">
        <v>5005</v>
      </c>
      <c r="J169" s="1106" t="s">
        <v>2030</v>
      </c>
      <c r="K169" s="246">
        <v>0</v>
      </c>
      <c r="L169" s="246">
        <v>0</v>
      </c>
      <c r="M169" s="241"/>
      <c r="N169" s="1102">
        <f t="shared" ca="1" si="16"/>
        <v>1.2589999999999999E-3</v>
      </c>
      <c r="O169" s="1102">
        <f t="shared" ca="1" si="17"/>
        <v>1.2589999999999999E-3</v>
      </c>
      <c r="P169" s="1102" cm="1">
        <f t="array" aca="1" ref="P169" ca="1">IFERROR(INDIRECT("K"&amp;V169),"")</f>
        <v>1.2589999999999999E-3</v>
      </c>
      <c r="Q169" s="1102" cm="1">
        <f t="array" aca="1" ref="Q169" ca="1">IFERROR(INDIRECT("L"&amp;V169),"")</f>
        <v>1.2589999999999999E-3</v>
      </c>
      <c r="R169" s="1102" cm="1">
        <f t="array" aca="1" ref="R169" ca="1">IFERROR(INDIRECT("K"&amp;W169),"")</f>
        <v>8.2200000000000003E-4</v>
      </c>
      <c r="S169" s="1102" cm="1">
        <f t="array" aca="1" ref="S169" ca="1">IFERROR(INDIRECT("L"&amp;W169),"")</f>
        <v>8.2200000000000003E-4</v>
      </c>
      <c r="T169" s="1103">
        <f t="shared" si="18"/>
        <v>0</v>
      </c>
      <c r="U169" s="1103">
        <f t="shared" si="19"/>
        <v>0</v>
      </c>
      <c r="V169" s="1102">
        <f t="shared" si="14"/>
        <v>171</v>
      </c>
      <c r="W169" s="1102">
        <f t="shared" si="15"/>
        <v>172</v>
      </c>
      <c r="X169" s="1102" t="str">
        <f t="shared" si="20"/>
        <v>A0052</v>
      </c>
      <c r="Y169" s="239"/>
      <c r="Z169" s="239"/>
      <c r="AA169" s="239"/>
      <c r="AB169" s="239"/>
      <c r="AC169" s="239"/>
      <c r="AD169" s="239"/>
      <c r="AE169" s="239"/>
      <c r="AF169" s="239"/>
      <c r="AG169" s="239"/>
    </row>
    <row r="170" spans="8:33" ht="15.75" customHeight="1">
      <c r="H170" s="239"/>
      <c r="I170" s="1110" t="s">
        <v>5006</v>
      </c>
      <c r="J170" s="1106" t="s">
        <v>2030</v>
      </c>
      <c r="K170" s="246">
        <v>4.2400000000000001E-4</v>
      </c>
      <c r="L170" s="246">
        <v>4.2400000000000001E-4</v>
      </c>
      <c r="M170" s="241"/>
      <c r="N170" s="1102">
        <f t="shared" ca="1" si="16"/>
        <v>1.2589999999999999E-3</v>
      </c>
      <c r="O170" s="1102">
        <f t="shared" ca="1" si="17"/>
        <v>1.2589999999999999E-3</v>
      </c>
      <c r="P170" s="1102" cm="1">
        <f t="array" aca="1" ref="P170" ca="1">IFERROR(INDIRECT("K"&amp;V170),"")</f>
        <v>1.2589999999999999E-3</v>
      </c>
      <c r="Q170" s="1102" cm="1">
        <f t="array" aca="1" ref="Q170" ca="1">IFERROR(INDIRECT("L"&amp;V170),"")</f>
        <v>1.2589999999999999E-3</v>
      </c>
      <c r="R170" s="1102" cm="1">
        <f t="array" aca="1" ref="R170" ca="1">IFERROR(INDIRECT("K"&amp;W170),"")</f>
        <v>8.2200000000000003E-4</v>
      </c>
      <c r="S170" s="1102" cm="1">
        <f t="array" aca="1" ref="S170" ca="1">IFERROR(INDIRECT("L"&amp;W170),"")</f>
        <v>8.2200000000000003E-4</v>
      </c>
      <c r="T170" s="1103">
        <f t="shared" si="18"/>
        <v>4.2400000000000001E-4</v>
      </c>
      <c r="U170" s="1103">
        <f t="shared" si="19"/>
        <v>4.2400000000000001E-4</v>
      </c>
      <c r="V170" s="1102">
        <f t="shared" si="14"/>
        <v>171</v>
      </c>
      <c r="W170" s="1102">
        <f t="shared" si="15"/>
        <v>172</v>
      </c>
      <c r="X170" s="1102" t="str">
        <f t="shared" si="20"/>
        <v>A0052</v>
      </c>
      <c r="Y170" s="239"/>
      <c r="Z170" s="239"/>
      <c r="AA170" s="239"/>
      <c r="AB170" s="239"/>
      <c r="AC170" s="239"/>
      <c r="AD170" s="239"/>
      <c r="AE170" s="239"/>
      <c r="AF170" s="239"/>
      <c r="AG170" s="239"/>
    </row>
    <row r="171" spans="8:33" ht="15.75" customHeight="1">
      <c r="H171" s="239"/>
      <c r="I171" s="1110" t="s">
        <v>5007</v>
      </c>
      <c r="J171" s="1106" t="s">
        <v>2030</v>
      </c>
      <c r="K171" s="246">
        <v>1.2589999999999999E-3</v>
      </c>
      <c r="L171" s="246">
        <v>1.2589999999999999E-3</v>
      </c>
      <c r="M171" s="241"/>
      <c r="N171" s="1102">
        <f t="shared" ca="1" si="16"/>
        <v>1.2589999999999999E-3</v>
      </c>
      <c r="O171" s="1102">
        <f t="shared" ca="1" si="17"/>
        <v>1.2589999999999999E-3</v>
      </c>
      <c r="P171" s="1102" cm="1">
        <f t="array" aca="1" ref="P171" ca="1">IFERROR(INDIRECT("K"&amp;V171),"")</f>
        <v>1.2589999999999999E-3</v>
      </c>
      <c r="Q171" s="1102" cm="1">
        <f t="array" aca="1" ref="Q171" ca="1">IFERROR(INDIRECT("L"&amp;V171),"")</f>
        <v>1.2589999999999999E-3</v>
      </c>
      <c r="R171" s="1102" cm="1">
        <f t="array" aca="1" ref="R171" ca="1">IFERROR(INDIRECT("K"&amp;W171),"")</f>
        <v>8.2200000000000003E-4</v>
      </c>
      <c r="S171" s="1102" cm="1">
        <f t="array" aca="1" ref="S171" ca="1">IFERROR(INDIRECT("L"&amp;W171),"")</f>
        <v>8.2200000000000003E-4</v>
      </c>
      <c r="T171" s="1103">
        <f t="shared" si="18"/>
        <v>1.2589999999999999E-3</v>
      </c>
      <c r="U171" s="1103">
        <f t="shared" si="19"/>
        <v>1.2589999999999999E-3</v>
      </c>
      <c r="V171" s="1102">
        <f t="shared" si="14"/>
        <v>171</v>
      </c>
      <c r="W171" s="1102">
        <f t="shared" si="15"/>
        <v>172</v>
      </c>
      <c r="X171" s="1102" t="str">
        <f t="shared" si="20"/>
        <v>A0052</v>
      </c>
      <c r="Y171" s="239"/>
      <c r="Z171" s="239"/>
      <c r="AA171" s="239"/>
      <c r="AB171" s="239"/>
      <c r="AC171" s="239"/>
      <c r="AD171" s="239"/>
      <c r="AE171" s="239"/>
      <c r="AF171" s="239"/>
      <c r="AG171" s="239"/>
    </row>
    <row r="172" spans="8:33" ht="15.75" customHeight="1">
      <c r="H172" s="239"/>
      <c r="I172" s="1110" t="s">
        <v>5008</v>
      </c>
      <c r="J172" s="1106" t="s">
        <v>2030</v>
      </c>
      <c r="K172" s="246">
        <v>8.2200000000000003E-4</v>
      </c>
      <c r="L172" s="246">
        <v>8.2200000000000003E-4</v>
      </c>
      <c r="M172" s="241"/>
      <c r="N172" s="1102">
        <f t="shared" ca="1" si="16"/>
        <v>1.2589999999999999E-3</v>
      </c>
      <c r="O172" s="1102">
        <f t="shared" ca="1" si="17"/>
        <v>1.2589999999999999E-3</v>
      </c>
      <c r="P172" s="1102" cm="1">
        <f t="array" aca="1" ref="P172" ca="1">IFERROR(INDIRECT("K"&amp;V172),"")</f>
        <v>1.2589999999999999E-3</v>
      </c>
      <c r="Q172" s="1102" cm="1">
        <f t="array" aca="1" ref="Q172" ca="1">IFERROR(INDIRECT("L"&amp;V172),"")</f>
        <v>1.2589999999999999E-3</v>
      </c>
      <c r="R172" s="1102" cm="1">
        <f t="array" aca="1" ref="R172" ca="1">IFERROR(INDIRECT("K"&amp;W172),"")</f>
        <v>8.2200000000000003E-4</v>
      </c>
      <c r="S172" s="1102" cm="1">
        <f t="array" aca="1" ref="S172" ca="1">IFERROR(INDIRECT("L"&amp;W172),"")</f>
        <v>8.2200000000000003E-4</v>
      </c>
      <c r="T172" s="1103">
        <f t="shared" si="18"/>
        <v>8.2200000000000003E-4</v>
      </c>
      <c r="U172" s="1103">
        <f t="shared" si="19"/>
        <v>8.2200000000000003E-4</v>
      </c>
      <c r="V172" s="1102">
        <f t="shared" si="14"/>
        <v>171</v>
      </c>
      <c r="W172" s="1102">
        <f t="shared" si="15"/>
        <v>172</v>
      </c>
      <c r="X172" s="1102" t="str">
        <f t="shared" si="20"/>
        <v>A0052</v>
      </c>
      <c r="Y172" s="239"/>
      <c r="Z172" s="239"/>
      <c r="AA172" s="239"/>
      <c r="AB172" s="239"/>
      <c r="AC172" s="239"/>
      <c r="AD172" s="239"/>
      <c r="AE172" s="239"/>
      <c r="AF172" s="239"/>
      <c r="AG172" s="239"/>
    </row>
    <row r="173" spans="8:33" ht="15.75" customHeight="1">
      <c r="H173" s="239"/>
      <c r="I173" s="1110" t="s">
        <v>5009</v>
      </c>
      <c r="J173" s="1106" t="s">
        <v>2031</v>
      </c>
      <c r="K173" s="246">
        <v>3.9899999999999999E-4</v>
      </c>
      <c r="L173" s="246">
        <v>3.9899999999999999E-4</v>
      </c>
      <c r="M173" s="241"/>
      <c r="N173" s="1102">
        <f t="shared" ca="1" si="16"/>
        <v>4.2200000000000001E-4</v>
      </c>
      <c r="O173" s="1102">
        <f t="shared" ca="1" si="17"/>
        <v>4.2200000000000001E-4</v>
      </c>
      <c r="P173" s="1102" cm="1">
        <f t="array" aca="1" ref="P173" ca="1">IFERROR(INDIRECT("K"&amp;V173),"")</f>
        <v>4.2200000000000001E-4</v>
      </c>
      <c r="Q173" s="1102" cm="1">
        <f t="array" aca="1" ref="Q173" ca="1">IFERROR(INDIRECT("L"&amp;V173),"")</f>
        <v>4.2200000000000001E-4</v>
      </c>
      <c r="R173" s="1102" cm="1">
        <f t="array" aca="1" ref="R173" ca="1">IFERROR(INDIRECT("K"&amp;W173),"")</f>
        <v>1.096E-3</v>
      </c>
      <c r="S173" s="1102" cm="1">
        <f t="array" aca="1" ref="S173" ca="1">IFERROR(INDIRECT("L"&amp;W173),"")</f>
        <v>1.096E-3</v>
      </c>
      <c r="T173" s="1103">
        <f t="shared" si="18"/>
        <v>3.9899999999999999E-4</v>
      </c>
      <c r="U173" s="1103">
        <f t="shared" si="19"/>
        <v>3.9899999999999999E-4</v>
      </c>
      <c r="V173" s="1102">
        <f t="shared" si="14"/>
        <v>180</v>
      </c>
      <c r="W173" s="1102">
        <f t="shared" si="15"/>
        <v>181</v>
      </c>
      <c r="X173" s="1102" t="str">
        <f t="shared" si="20"/>
        <v>A0053</v>
      </c>
      <c r="Y173" s="239"/>
      <c r="Z173" s="239"/>
      <c r="AA173" s="239"/>
      <c r="AB173" s="239"/>
      <c r="AC173" s="239"/>
      <c r="AD173" s="239"/>
      <c r="AE173" s="239"/>
      <c r="AF173" s="239"/>
      <c r="AG173" s="239"/>
    </row>
    <row r="174" spans="8:33" ht="15.75" customHeight="1">
      <c r="H174" s="239"/>
      <c r="I174" s="1110" t="s">
        <v>5010</v>
      </c>
      <c r="J174" s="1106" t="s">
        <v>2031</v>
      </c>
      <c r="K174" s="246">
        <v>2.99E-4</v>
      </c>
      <c r="L174" s="246">
        <v>2.99E-4</v>
      </c>
      <c r="M174" s="241"/>
      <c r="N174" s="1102">
        <f t="shared" ca="1" si="16"/>
        <v>4.2200000000000001E-4</v>
      </c>
      <c r="O174" s="1102">
        <f t="shared" ca="1" si="17"/>
        <v>4.2200000000000001E-4</v>
      </c>
      <c r="P174" s="1102" cm="1">
        <f t="array" aca="1" ref="P174" ca="1">IFERROR(INDIRECT("K"&amp;V174),"")</f>
        <v>4.2200000000000001E-4</v>
      </c>
      <c r="Q174" s="1102" cm="1">
        <f t="array" aca="1" ref="Q174" ca="1">IFERROR(INDIRECT("L"&amp;V174),"")</f>
        <v>4.2200000000000001E-4</v>
      </c>
      <c r="R174" s="1102" cm="1">
        <f t="array" aca="1" ref="R174" ca="1">IFERROR(INDIRECT("K"&amp;W174),"")</f>
        <v>1.096E-3</v>
      </c>
      <c r="S174" s="1102" cm="1">
        <f t="array" aca="1" ref="S174" ca="1">IFERROR(INDIRECT("L"&amp;W174),"")</f>
        <v>1.096E-3</v>
      </c>
      <c r="T174" s="1103">
        <f t="shared" si="18"/>
        <v>2.99E-4</v>
      </c>
      <c r="U174" s="1103">
        <f t="shared" si="19"/>
        <v>2.99E-4</v>
      </c>
      <c r="V174" s="1102">
        <f t="shared" si="14"/>
        <v>180</v>
      </c>
      <c r="W174" s="1102">
        <f t="shared" si="15"/>
        <v>181</v>
      </c>
      <c r="X174" s="1102" t="str">
        <f t="shared" si="20"/>
        <v>A0053</v>
      </c>
      <c r="Y174" s="239"/>
      <c r="Z174" s="239"/>
      <c r="AA174" s="239"/>
      <c r="AB174" s="239"/>
      <c r="AC174" s="239"/>
      <c r="AD174" s="239"/>
      <c r="AE174" s="239"/>
      <c r="AF174" s="239"/>
      <c r="AG174" s="239"/>
    </row>
    <row r="175" spans="8:33" ht="15.75" customHeight="1">
      <c r="H175" s="239"/>
      <c r="I175" s="1110" t="s">
        <v>5011</v>
      </c>
      <c r="J175" s="1106" t="s">
        <v>2031</v>
      </c>
      <c r="K175" s="246">
        <v>1.9900000000000001E-4</v>
      </c>
      <c r="L175" s="246">
        <v>1.9900000000000001E-4</v>
      </c>
      <c r="M175" s="241"/>
      <c r="N175" s="1102">
        <f t="shared" ca="1" si="16"/>
        <v>4.2200000000000001E-4</v>
      </c>
      <c r="O175" s="1102">
        <f t="shared" ca="1" si="17"/>
        <v>4.2200000000000001E-4</v>
      </c>
      <c r="P175" s="1102" cm="1">
        <f t="array" aca="1" ref="P175" ca="1">IFERROR(INDIRECT("K"&amp;V175),"")</f>
        <v>4.2200000000000001E-4</v>
      </c>
      <c r="Q175" s="1102" cm="1">
        <f t="array" aca="1" ref="Q175" ca="1">IFERROR(INDIRECT("L"&amp;V175),"")</f>
        <v>4.2200000000000001E-4</v>
      </c>
      <c r="R175" s="1102" cm="1">
        <f t="array" aca="1" ref="R175" ca="1">IFERROR(INDIRECT("K"&amp;W175),"")</f>
        <v>1.096E-3</v>
      </c>
      <c r="S175" s="1102" cm="1">
        <f t="array" aca="1" ref="S175" ca="1">IFERROR(INDIRECT("L"&amp;W175),"")</f>
        <v>1.096E-3</v>
      </c>
      <c r="T175" s="1103">
        <f t="shared" si="18"/>
        <v>1.9900000000000001E-4</v>
      </c>
      <c r="U175" s="1103">
        <f t="shared" si="19"/>
        <v>1.9900000000000001E-4</v>
      </c>
      <c r="V175" s="1102">
        <f t="shared" si="14"/>
        <v>180</v>
      </c>
      <c r="W175" s="1102">
        <f t="shared" si="15"/>
        <v>181</v>
      </c>
      <c r="X175" s="1102" t="str">
        <f t="shared" si="20"/>
        <v>A0053</v>
      </c>
      <c r="Y175" s="239"/>
      <c r="Z175" s="239"/>
      <c r="AA175" s="239"/>
      <c r="AB175" s="239"/>
      <c r="AC175" s="239"/>
      <c r="AD175" s="239"/>
      <c r="AE175" s="239"/>
      <c r="AF175" s="239"/>
      <c r="AG175" s="239"/>
    </row>
    <row r="176" spans="8:33" ht="15.75" customHeight="1">
      <c r="H176" s="239"/>
      <c r="I176" s="1110" t="s">
        <v>5012</v>
      </c>
      <c r="J176" s="1106" t="s">
        <v>2031</v>
      </c>
      <c r="K176" s="246">
        <v>0</v>
      </c>
      <c r="L176" s="246">
        <v>0</v>
      </c>
      <c r="M176" s="241"/>
      <c r="N176" s="1102">
        <f t="shared" ca="1" si="16"/>
        <v>4.2200000000000001E-4</v>
      </c>
      <c r="O176" s="1102">
        <f t="shared" ca="1" si="17"/>
        <v>4.2200000000000001E-4</v>
      </c>
      <c r="P176" s="1102" cm="1">
        <f t="array" aca="1" ref="P176" ca="1">IFERROR(INDIRECT("K"&amp;V176),"")</f>
        <v>4.2200000000000001E-4</v>
      </c>
      <c r="Q176" s="1102" cm="1">
        <f t="array" aca="1" ref="Q176" ca="1">IFERROR(INDIRECT("L"&amp;V176),"")</f>
        <v>4.2200000000000001E-4</v>
      </c>
      <c r="R176" s="1102" cm="1">
        <f t="array" aca="1" ref="R176" ca="1">IFERROR(INDIRECT("K"&amp;W176),"")</f>
        <v>1.096E-3</v>
      </c>
      <c r="S176" s="1102" cm="1">
        <f t="array" aca="1" ref="S176" ca="1">IFERROR(INDIRECT("L"&amp;W176),"")</f>
        <v>1.096E-3</v>
      </c>
      <c r="T176" s="1103">
        <f t="shared" si="18"/>
        <v>0</v>
      </c>
      <c r="U176" s="1103">
        <f t="shared" si="19"/>
        <v>0</v>
      </c>
      <c r="V176" s="1102">
        <f t="shared" si="14"/>
        <v>180</v>
      </c>
      <c r="W176" s="1102">
        <f t="shared" si="15"/>
        <v>181</v>
      </c>
      <c r="X176" s="1102" t="str">
        <f t="shared" si="20"/>
        <v>A0053</v>
      </c>
      <c r="Y176" s="239"/>
      <c r="Z176" s="239"/>
      <c r="AA176" s="239"/>
      <c r="AB176" s="239"/>
      <c r="AC176" s="239"/>
      <c r="AD176" s="239"/>
      <c r="AE176" s="239"/>
      <c r="AF176" s="239"/>
      <c r="AG176" s="239"/>
    </row>
    <row r="177" spans="8:33" ht="15.75" customHeight="1">
      <c r="H177" s="239"/>
      <c r="I177" s="1110" t="s">
        <v>5013</v>
      </c>
      <c r="J177" s="1106" t="s">
        <v>2031</v>
      </c>
      <c r="K177" s="246">
        <v>4.4999999999999999E-4</v>
      </c>
      <c r="L177" s="246">
        <v>4.4999999999999999E-4</v>
      </c>
      <c r="M177" s="241"/>
      <c r="N177" s="1102">
        <f t="shared" ca="1" si="16"/>
        <v>4.2200000000000001E-4</v>
      </c>
      <c r="O177" s="1102">
        <f t="shared" ca="1" si="17"/>
        <v>4.2200000000000001E-4</v>
      </c>
      <c r="P177" s="1102" cm="1">
        <f t="array" aca="1" ref="P177" ca="1">IFERROR(INDIRECT("K"&amp;V177),"")</f>
        <v>4.2200000000000001E-4</v>
      </c>
      <c r="Q177" s="1102" cm="1">
        <f t="array" aca="1" ref="Q177" ca="1">IFERROR(INDIRECT("L"&amp;V177),"")</f>
        <v>4.2200000000000001E-4</v>
      </c>
      <c r="R177" s="1102" cm="1">
        <f t="array" aca="1" ref="R177" ca="1">IFERROR(INDIRECT("K"&amp;W177),"")</f>
        <v>1.096E-3</v>
      </c>
      <c r="S177" s="1102" cm="1">
        <f t="array" aca="1" ref="S177" ca="1">IFERROR(INDIRECT("L"&amp;W177),"")</f>
        <v>1.096E-3</v>
      </c>
      <c r="T177" s="1103">
        <f t="shared" si="18"/>
        <v>4.4999999999999999E-4</v>
      </c>
      <c r="U177" s="1103">
        <f t="shared" si="19"/>
        <v>4.4999999999999999E-4</v>
      </c>
      <c r="V177" s="1102">
        <f t="shared" si="14"/>
        <v>180</v>
      </c>
      <c r="W177" s="1102">
        <f t="shared" si="15"/>
        <v>181</v>
      </c>
      <c r="X177" s="1102" t="str">
        <f t="shared" si="20"/>
        <v>A0053</v>
      </c>
      <c r="Y177" s="239"/>
      <c r="Z177" s="239"/>
      <c r="AA177" s="239"/>
      <c r="AB177" s="239"/>
      <c r="AC177" s="239"/>
      <c r="AD177" s="239"/>
      <c r="AE177" s="239"/>
      <c r="AF177" s="239"/>
      <c r="AG177" s="239"/>
    </row>
    <row r="178" spans="8:33" ht="15.75" customHeight="1">
      <c r="H178" s="239"/>
      <c r="I178" s="1110" t="s">
        <v>5014</v>
      </c>
      <c r="J178" s="1106" t="s">
        <v>2031</v>
      </c>
      <c r="K178" s="246">
        <v>3.1500000000000001E-4</v>
      </c>
      <c r="L178" s="246">
        <v>3.1500000000000001E-4</v>
      </c>
      <c r="M178" s="241"/>
      <c r="N178" s="1102">
        <f t="shared" ca="1" si="16"/>
        <v>4.2200000000000001E-4</v>
      </c>
      <c r="O178" s="1102">
        <f t="shared" ca="1" si="17"/>
        <v>4.2200000000000001E-4</v>
      </c>
      <c r="P178" s="1102" cm="1">
        <f t="array" aca="1" ref="P178" ca="1">IFERROR(INDIRECT("K"&amp;V178),"")</f>
        <v>4.2200000000000001E-4</v>
      </c>
      <c r="Q178" s="1102" cm="1">
        <f t="array" aca="1" ref="Q178" ca="1">IFERROR(INDIRECT("L"&amp;V178),"")</f>
        <v>4.2200000000000001E-4</v>
      </c>
      <c r="R178" s="1102" cm="1">
        <f t="array" aca="1" ref="R178" ca="1">IFERROR(INDIRECT("K"&amp;W178),"")</f>
        <v>1.096E-3</v>
      </c>
      <c r="S178" s="1102" cm="1">
        <f t="array" aca="1" ref="S178" ca="1">IFERROR(INDIRECT("L"&amp;W178),"")</f>
        <v>1.096E-3</v>
      </c>
      <c r="T178" s="1103">
        <f t="shared" si="18"/>
        <v>3.1500000000000001E-4</v>
      </c>
      <c r="U178" s="1103">
        <f t="shared" si="19"/>
        <v>3.1500000000000001E-4</v>
      </c>
      <c r="V178" s="1102">
        <f t="shared" si="14"/>
        <v>180</v>
      </c>
      <c r="W178" s="1102">
        <f t="shared" si="15"/>
        <v>181</v>
      </c>
      <c r="X178" s="1102" t="str">
        <f t="shared" si="20"/>
        <v>A0053</v>
      </c>
      <c r="Y178" s="239"/>
      <c r="Z178" s="239"/>
      <c r="AA178" s="239"/>
      <c r="AB178" s="239"/>
      <c r="AC178" s="239"/>
      <c r="AD178" s="239"/>
      <c r="AE178" s="239"/>
      <c r="AF178" s="239"/>
      <c r="AG178" s="239"/>
    </row>
    <row r="179" spans="8:33" ht="15.75" customHeight="1">
      <c r="H179" s="239"/>
      <c r="I179" s="1110" t="s">
        <v>5015</v>
      </c>
      <c r="J179" s="1106" t="s">
        <v>2031</v>
      </c>
      <c r="K179" s="246">
        <v>2.3499999999999999E-4</v>
      </c>
      <c r="L179" s="246">
        <v>2.3499999999999999E-4</v>
      </c>
      <c r="M179" s="241"/>
      <c r="N179" s="1102">
        <f t="shared" ca="1" si="16"/>
        <v>4.2200000000000001E-4</v>
      </c>
      <c r="O179" s="1102">
        <f t="shared" ca="1" si="17"/>
        <v>4.2200000000000001E-4</v>
      </c>
      <c r="P179" s="1102" cm="1">
        <f t="array" aca="1" ref="P179" ca="1">IFERROR(INDIRECT("K"&amp;V179),"")</f>
        <v>4.2200000000000001E-4</v>
      </c>
      <c r="Q179" s="1102" cm="1">
        <f t="array" aca="1" ref="Q179" ca="1">IFERROR(INDIRECT("L"&amp;V179),"")</f>
        <v>4.2200000000000001E-4</v>
      </c>
      <c r="R179" s="1102" cm="1">
        <f t="array" aca="1" ref="R179" ca="1">IFERROR(INDIRECT("K"&amp;W179),"")</f>
        <v>1.096E-3</v>
      </c>
      <c r="S179" s="1102" cm="1">
        <f t="array" aca="1" ref="S179" ca="1">IFERROR(INDIRECT("L"&amp;W179),"")</f>
        <v>1.096E-3</v>
      </c>
      <c r="T179" s="1103">
        <f t="shared" si="18"/>
        <v>2.3499999999999999E-4</v>
      </c>
      <c r="U179" s="1103">
        <f t="shared" si="19"/>
        <v>2.3499999999999999E-4</v>
      </c>
      <c r="V179" s="1102">
        <f t="shared" si="14"/>
        <v>180</v>
      </c>
      <c r="W179" s="1102">
        <f t="shared" si="15"/>
        <v>181</v>
      </c>
      <c r="X179" s="1102" t="str">
        <f t="shared" si="20"/>
        <v>A0053</v>
      </c>
      <c r="Y179" s="239"/>
      <c r="Z179" s="239"/>
      <c r="AA179" s="239"/>
      <c r="AB179" s="239"/>
      <c r="AC179" s="239"/>
      <c r="AD179" s="239"/>
      <c r="AE179" s="239"/>
      <c r="AF179" s="239"/>
      <c r="AG179" s="239"/>
    </row>
    <row r="180" spans="8:33" ht="15.75" customHeight="1">
      <c r="H180" s="239"/>
      <c r="I180" s="1110" t="s">
        <v>5016</v>
      </c>
      <c r="J180" s="1106" t="s">
        <v>2031</v>
      </c>
      <c r="K180" s="246">
        <v>4.2200000000000001E-4</v>
      </c>
      <c r="L180" s="246">
        <v>4.2200000000000001E-4</v>
      </c>
      <c r="M180" s="241"/>
      <c r="N180" s="1102">
        <f t="shared" ca="1" si="16"/>
        <v>4.2200000000000001E-4</v>
      </c>
      <c r="O180" s="1102">
        <f t="shared" ca="1" si="17"/>
        <v>4.2200000000000001E-4</v>
      </c>
      <c r="P180" s="1102" cm="1">
        <f t="array" aca="1" ref="P180" ca="1">IFERROR(INDIRECT("K"&amp;V180),"")</f>
        <v>4.2200000000000001E-4</v>
      </c>
      <c r="Q180" s="1102" cm="1">
        <f t="array" aca="1" ref="Q180" ca="1">IFERROR(INDIRECT("L"&amp;V180),"")</f>
        <v>4.2200000000000001E-4</v>
      </c>
      <c r="R180" s="1102" cm="1">
        <f t="array" aca="1" ref="R180" ca="1">IFERROR(INDIRECT("K"&amp;W180),"")</f>
        <v>1.096E-3</v>
      </c>
      <c r="S180" s="1102" cm="1">
        <f t="array" aca="1" ref="S180" ca="1">IFERROR(INDIRECT("L"&amp;W180),"")</f>
        <v>1.096E-3</v>
      </c>
      <c r="T180" s="1103">
        <f t="shared" si="18"/>
        <v>4.2200000000000001E-4</v>
      </c>
      <c r="U180" s="1103">
        <f t="shared" si="19"/>
        <v>4.2200000000000001E-4</v>
      </c>
      <c r="V180" s="1102">
        <f t="shared" si="14"/>
        <v>180</v>
      </c>
      <c r="W180" s="1102">
        <f t="shared" si="15"/>
        <v>181</v>
      </c>
      <c r="X180" s="1102" t="str">
        <f t="shared" si="20"/>
        <v>A0053</v>
      </c>
      <c r="Y180" s="239"/>
      <c r="Z180" s="239"/>
      <c r="AA180" s="239"/>
      <c r="AB180" s="239"/>
      <c r="AC180" s="239"/>
      <c r="AD180" s="239"/>
      <c r="AE180" s="239"/>
      <c r="AF180" s="239"/>
      <c r="AG180" s="239"/>
    </row>
    <row r="181" spans="8:33" ht="15.75" customHeight="1">
      <c r="H181" s="239"/>
      <c r="I181" s="1110" t="s">
        <v>5017</v>
      </c>
      <c r="J181" s="1106" t="s">
        <v>2031</v>
      </c>
      <c r="K181" s="246">
        <v>1.096E-3</v>
      </c>
      <c r="L181" s="246">
        <v>1.096E-3</v>
      </c>
      <c r="M181" s="241"/>
      <c r="N181" s="1102">
        <f t="shared" ca="1" si="16"/>
        <v>4.2200000000000001E-4</v>
      </c>
      <c r="O181" s="1102">
        <f t="shared" ca="1" si="17"/>
        <v>4.2200000000000001E-4</v>
      </c>
      <c r="P181" s="1102" cm="1">
        <f t="array" aca="1" ref="P181" ca="1">IFERROR(INDIRECT("K"&amp;V181),"")</f>
        <v>4.2200000000000001E-4</v>
      </c>
      <c r="Q181" s="1102" cm="1">
        <f t="array" aca="1" ref="Q181" ca="1">IFERROR(INDIRECT("L"&amp;V181),"")</f>
        <v>4.2200000000000001E-4</v>
      </c>
      <c r="R181" s="1102" cm="1">
        <f t="array" aca="1" ref="R181" ca="1">IFERROR(INDIRECT("K"&amp;W181),"")</f>
        <v>1.096E-3</v>
      </c>
      <c r="S181" s="1102" cm="1">
        <f t="array" aca="1" ref="S181" ca="1">IFERROR(INDIRECT("L"&amp;W181),"")</f>
        <v>1.096E-3</v>
      </c>
      <c r="T181" s="1103">
        <f t="shared" si="18"/>
        <v>1.096E-3</v>
      </c>
      <c r="U181" s="1103">
        <f t="shared" si="19"/>
        <v>1.096E-3</v>
      </c>
      <c r="V181" s="1102">
        <f t="shared" si="14"/>
        <v>180</v>
      </c>
      <c r="W181" s="1102">
        <f t="shared" si="15"/>
        <v>181</v>
      </c>
      <c r="X181" s="1102" t="str">
        <f t="shared" si="20"/>
        <v>A0053</v>
      </c>
      <c r="Y181" s="239"/>
      <c r="Z181" s="239"/>
      <c r="AA181" s="239"/>
      <c r="AB181" s="239"/>
      <c r="AC181" s="239"/>
      <c r="AD181" s="239"/>
      <c r="AE181" s="239"/>
      <c r="AF181" s="239"/>
      <c r="AG181" s="239"/>
    </row>
    <row r="182" spans="8:33" ht="15.75" customHeight="1">
      <c r="H182" s="239"/>
      <c r="I182" s="1110" t="s">
        <v>2032</v>
      </c>
      <c r="J182" s="1106" t="s">
        <v>2033</v>
      </c>
      <c r="K182" s="246">
        <v>3.3799999999999998E-4</v>
      </c>
      <c r="L182" s="246">
        <v>3.3799999999999998E-4</v>
      </c>
      <c r="M182" s="241"/>
      <c r="N182" s="1102">
        <f t="shared" ca="1" si="16"/>
        <v>3.3799999999999998E-4</v>
      </c>
      <c r="O182" s="1102">
        <f t="shared" ca="1" si="17"/>
        <v>3.3799999999999998E-4</v>
      </c>
      <c r="P182" s="1102" t="str" cm="1">
        <f t="array" aca="1" ref="P182" ca="1">IFERROR(INDIRECT("K"&amp;V182),"")</f>
        <v/>
      </c>
      <c r="Q182" s="1102" t="str" cm="1">
        <f t="array" aca="1" ref="Q182" ca="1">IFERROR(INDIRECT("L"&amp;V182),"")</f>
        <v/>
      </c>
      <c r="R182" s="1102" t="str" cm="1">
        <f t="array" aca="1" ref="R182" ca="1">IFERROR(INDIRECT("K"&amp;W182),"")</f>
        <v/>
      </c>
      <c r="S182" s="1102" t="str" cm="1">
        <f t="array" aca="1" ref="S182" ca="1">IFERROR(INDIRECT("L"&amp;W182),"")</f>
        <v/>
      </c>
      <c r="T182" s="1103">
        <f t="shared" si="18"/>
        <v>3.3799999999999998E-4</v>
      </c>
      <c r="U182" s="1103">
        <f t="shared" si="19"/>
        <v>3.3799999999999998E-4</v>
      </c>
      <c r="V182" s="1102" t="str">
        <f t="shared" si="14"/>
        <v/>
      </c>
      <c r="W182" s="1102" t="str">
        <f t="shared" si="15"/>
        <v/>
      </c>
      <c r="X182" s="1102" t="str">
        <f t="shared" si="20"/>
        <v>A0054</v>
      </c>
      <c r="Y182" s="239"/>
      <c r="Z182" s="239"/>
      <c r="AA182" s="239"/>
      <c r="AB182" s="239"/>
      <c r="AC182" s="239"/>
      <c r="AD182" s="239"/>
      <c r="AE182" s="239"/>
      <c r="AF182" s="239"/>
      <c r="AG182" s="239"/>
    </row>
    <row r="183" spans="8:33" ht="15.75" customHeight="1">
      <c r="H183" s="239"/>
      <c r="I183" s="1110" t="s">
        <v>5018</v>
      </c>
      <c r="J183" s="1106" t="s">
        <v>3947</v>
      </c>
      <c r="K183" s="246">
        <v>0</v>
      </c>
      <c r="L183" s="246">
        <v>0</v>
      </c>
      <c r="M183" s="241"/>
      <c r="N183" s="1102">
        <f t="shared" ca="1" si="16"/>
        <v>4.0499999999999998E-4</v>
      </c>
      <c r="O183" s="1102">
        <f t="shared" ca="1" si="17"/>
        <v>4.0499999999999998E-4</v>
      </c>
      <c r="P183" s="1102" cm="1">
        <f t="array" aca="1" ref="P183" ca="1">IFERROR(INDIRECT("K"&amp;V183),"")</f>
        <v>4.0499999999999998E-4</v>
      </c>
      <c r="Q183" s="1102" cm="1">
        <f t="array" aca="1" ref="Q183" ca="1">IFERROR(INDIRECT("L"&amp;V183),"")</f>
        <v>4.0499999999999998E-4</v>
      </c>
      <c r="R183" s="1102" cm="1">
        <f t="array" aca="1" ref="R183" ca="1">IFERROR(INDIRECT("K"&amp;W183),"")</f>
        <v>3.8000000000000002E-5</v>
      </c>
      <c r="S183" s="1102" cm="1">
        <f t="array" aca="1" ref="S183" ca="1">IFERROR(INDIRECT("L"&amp;W183),"")</f>
        <v>3.8000000000000002E-5</v>
      </c>
      <c r="T183" s="1103">
        <f t="shared" si="18"/>
        <v>0</v>
      </c>
      <c r="U183" s="1103">
        <f t="shared" si="19"/>
        <v>0</v>
      </c>
      <c r="V183" s="1102">
        <f t="shared" si="14"/>
        <v>184</v>
      </c>
      <c r="W183" s="1102">
        <f t="shared" si="15"/>
        <v>185</v>
      </c>
      <c r="X183" s="1102" t="str">
        <f t="shared" si="20"/>
        <v>A0055</v>
      </c>
      <c r="Y183" s="239"/>
      <c r="Z183" s="239"/>
      <c r="AA183" s="239"/>
      <c r="AB183" s="239"/>
      <c r="AC183" s="239"/>
      <c r="AD183" s="239"/>
      <c r="AE183" s="239"/>
      <c r="AF183" s="239"/>
      <c r="AG183" s="239"/>
    </row>
    <row r="184" spans="8:33" ht="15" customHeight="1">
      <c r="H184" s="239"/>
      <c r="I184" s="1110" t="s">
        <v>5019</v>
      </c>
      <c r="J184" s="1106" t="s">
        <v>3947</v>
      </c>
      <c r="K184" s="246">
        <v>4.0499999999999998E-4</v>
      </c>
      <c r="L184" s="246">
        <v>4.0499999999999998E-4</v>
      </c>
      <c r="M184" s="241"/>
      <c r="N184" s="1102">
        <f t="shared" ca="1" si="16"/>
        <v>4.0499999999999998E-4</v>
      </c>
      <c r="O184" s="1102">
        <f t="shared" ca="1" si="17"/>
        <v>4.0499999999999998E-4</v>
      </c>
      <c r="P184" s="1102" cm="1">
        <f t="array" aca="1" ref="P184" ca="1">IFERROR(INDIRECT("K"&amp;V184),"")</f>
        <v>4.0499999999999998E-4</v>
      </c>
      <c r="Q184" s="1102" cm="1">
        <f t="array" aca="1" ref="Q184" ca="1">IFERROR(INDIRECT("L"&amp;V184),"")</f>
        <v>4.0499999999999998E-4</v>
      </c>
      <c r="R184" s="1102" cm="1">
        <f t="array" aca="1" ref="R184" ca="1">IFERROR(INDIRECT("K"&amp;W184),"")</f>
        <v>3.8000000000000002E-5</v>
      </c>
      <c r="S184" s="1102" cm="1">
        <f t="array" aca="1" ref="S184" ca="1">IFERROR(INDIRECT("L"&amp;W184),"")</f>
        <v>3.8000000000000002E-5</v>
      </c>
      <c r="T184" s="1103">
        <f t="shared" si="18"/>
        <v>4.0499999999999998E-4</v>
      </c>
      <c r="U184" s="1103">
        <f t="shared" si="19"/>
        <v>4.0499999999999998E-4</v>
      </c>
      <c r="V184" s="1102">
        <f t="shared" si="14"/>
        <v>184</v>
      </c>
      <c r="W184" s="1102">
        <f t="shared" si="15"/>
        <v>185</v>
      </c>
      <c r="X184" s="1102" t="str">
        <f t="shared" si="20"/>
        <v>A0055</v>
      </c>
      <c r="Y184" s="239"/>
      <c r="Z184" s="239"/>
      <c r="AA184" s="239"/>
      <c r="AB184" s="239"/>
      <c r="AC184" s="239"/>
      <c r="AD184" s="239"/>
      <c r="AE184" s="239"/>
      <c r="AF184" s="239"/>
      <c r="AG184" s="239"/>
    </row>
    <row r="185" spans="8:33" ht="15.75" customHeight="1">
      <c r="H185" s="239"/>
      <c r="I185" s="1110" t="s">
        <v>5020</v>
      </c>
      <c r="J185" s="1106" t="s">
        <v>3947</v>
      </c>
      <c r="K185" s="246">
        <v>3.8000000000000002E-5</v>
      </c>
      <c r="L185" s="246">
        <v>3.8000000000000002E-5</v>
      </c>
      <c r="M185" s="241"/>
      <c r="N185" s="1102">
        <f t="shared" ca="1" si="16"/>
        <v>4.0499999999999998E-4</v>
      </c>
      <c r="O185" s="1102">
        <f t="shared" ca="1" si="17"/>
        <v>4.0499999999999998E-4</v>
      </c>
      <c r="P185" s="1102" cm="1">
        <f t="array" aca="1" ref="P185" ca="1">IFERROR(INDIRECT("K"&amp;V185),"")</f>
        <v>4.0499999999999998E-4</v>
      </c>
      <c r="Q185" s="1102" cm="1">
        <f t="array" aca="1" ref="Q185" ca="1">IFERROR(INDIRECT("L"&amp;V185),"")</f>
        <v>4.0499999999999998E-4</v>
      </c>
      <c r="R185" s="1102" cm="1">
        <f t="array" aca="1" ref="R185" ca="1">IFERROR(INDIRECT("K"&amp;W185),"")</f>
        <v>3.8000000000000002E-5</v>
      </c>
      <c r="S185" s="1102" cm="1">
        <f t="array" aca="1" ref="S185" ca="1">IFERROR(INDIRECT("L"&amp;W185),"")</f>
        <v>3.8000000000000002E-5</v>
      </c>
      <c r="T185" s="1103">
        <f t="shared" si="18"/>
        <v>3.8000000000000002E-5</v>
      </c>
      <c r="U185" s="1103">
        <f t="shared" si="19"/>
        <v>3.8000000000000002E-5</v>
      </c>
      <c r="V185" s="1102">
        <f t="shared" si="14"/>
        <v>184</v>
      </c>
      <c r="W185" s="1102">
        <f t="shared" si="15"/>
        <v>185</v>
      </c>
      <c r="X185" s="1102" t="str">
        <f t="shared" si="20"/>
        <v>A0055</v>
      </c>
      <c r="Y185" s="239"/>
      <c r="Z185" s="239"/>
      <c r="AA185" s="239"/>
      <c r="AB185" s="239"/>
      <c r="AC185" s="239"/>
      <c r="AD185" s="239"/>
      <c r="AE185" s="239"/>
      <c r="AF185" s="239"/>
      <c r="AG185" s="239"/>
    </row>
    <row r="186" spans="8:33" ht="15.75" customHeight="1">
      <c r="H186" s="239"/>
      <c r="I186" s="1110" t="s">
        <v>5021</v>
      </c>
      <c r="J186" s="1106" t="s">
        <v>2034</v>
      </c>
      <c r="K186" s="246">
        <v>4.2400000000000001E-4</v>
      </c>
      <c r="L186" s="246">
        <v>4.2400000000000001E-4</v>
      </c>
      <c r="M186" s="241"/>
      <c r="N186" s="1102">
        <f t="shared" ca="1" si="16"/>
        <v>5.9599999999999996E-4</v>
      </c>
      <c r="O186" s="1102">
        <f t="shared" ca="1" si="17"/>
        <v>5.9599999999999996E-4</v>
      </c>
      <c r="P186" s="1102" cm="1">
        <f t="array" aca="1" ref="P186" ca="1">IFERROR(INDIRECT("K"&amp;V186),"")</f>
        <v>5.9599999999999996E-4</v>
      </c>
      <c r="Q186" s="1102" cm="1">
        <f t="array" aca="1" ref="Q186" ca="1">IFERROR(INDIRECT("L"&amp;V186),"")</f>
        <v>5.9599999999999996E-4</v>
      </c>
      <c r="R186" s="1102" cm="1">
        <f t="array" aca="1" ref="R186" ca="1">IFERROR(INDIRECT("K"&amp;W186),"")</f>
        <v>5.3799999999999996E-4</v>
      </c>
      <c r="S186" s="1102" cm="1">
        <f t="array" aca="1" ref="S186" ca="1">IFERROR(INDIRECT("L"&amp;W186),"")</f>
        <v>5.3799999999999996E-4</v>
      </c>
      <c r="T186" s="1103">
        <f t="shared" si="18"/>
        <v>4.2400000000000001E-4</v>
      </c>
      <c r="U186" s="1103">
        <f t="shared" si="19"/>
        <v>4.2400000000000001E-4</v>
      </c>
      <c r="V186" s="1102">
        <f t="shared" si="14"/>
        <v>190</v>
      </c>
      <c r="W186" s="1102">
        <f t="shared" si="15"/>
        <v>191</v>
      </c>
      <c r="X186" s="1102" t="str">
        <f t="shared" si="20"/>
        <v>A0056</v>
      </c>
      <c r="Y186" s="239"/>
      <c r="Z186" s="239"/>
      <c r="AA186" s="239"/>
      <c r="AB186" s="239"/>
      <c r="AC186" s="239"/>
      <c r="AD186" s="239"/>
      <c r="AE186" s="239"/>
      <c r="AF186" s="239"/>
      <c r="AG186" s="239"/>
    </row>
    <row r="187" spans="8:33" ht="15.75" customHeight="1">
      <c r="H187" s="239"/>
      <c r="I187" s="1110" t="s">
        <v>5022</v>
      </c>
      <c r="J187" s="1106" t="s">
        <v>2034</v>
      </c>
      <c r="K187" s="246">
        <v>0</v>
      </c>
      <c r="L187" s="246">
        <v>0</v>
      </c>
      <c r="M187" s="241"/>
      <c r="N187" s="1102">
        <f t="shared" ca="1" si="16"/>
        <v>5.9599999999999996E-4</v>
      </c>
      <c r="O187" s="1102">
        <f t="shared" ca="1" si="17"/>
        <v>5.9599999999999996E-4</v>
      </c>
      <c r="P187" s="1102" cm="1">
        <f t="array" aca="1" ref="P187" ca="1">IFERROR(INDIRECT("K"&amp;V187),"")</f>
        <v>5.9599999999999996E-4</v>
      </c>
      <c r="Q187" s="1102" cm="1">
        <f t="array" aca="1" ref="Q187" ca="1">IFERROR(INDIRECT("L"&amp;V187),"")</f>
        <v>5.9599999999999996E-4</v>
      </c>
      <c r="R187" s="1102" cm="1">
        <f t="array" aca="1" ref="R187" ca="1">IFERROR(INDIRECT("K"&amp;W187),"")</f>
        <v>5.3799999999999996E-4</v>
      </c>
      <c r="S187" s="1102" cm="1">
        <f t="array" aca="1" ref="S187" ca="1">IFERROR(INDIRECT("L"&amp;W187),"")</f>
        <v>5.3799999999999996E-4</v>
      </c>
      <c r="T187" s="1103">
        <f t="shared" si="18"/>
        <v>0</v>
      </c>
      <c r="U187" s="1103">
        <f t="shared" si="19"/>
        <v>0</v>
      </c>
      <c r="V187" s="1102">
        <f t="shared" si="14"/>
        <v>190</v>
      </c>
      <c r="W187" s="1102">
        <f t="shared" si="15"/>
        <v>191</v>
      </c>
      <c r="X187" s="1102" t="str">
        <f t="shared" si="20"/>
        <v>A0056</v>
      </c>
      <c r="Y187" s="239"/>
      <c r="Z187" s="239"/>
      <c r="AA187" s="239"/>
      <c r="AB187" s="239"/>
      <c r="AC187" s="239"/>
      <c r="AD187" s="239"/>
      <c r="AE187" s="239"/>
      <c r="AF187" s="239"/>
      <c r="AG187" s="239"/>
    </row>
    <row r="188" spans="8:33" ht="15.75" customHeight="1">
      <c r="H188" s="239"/>
      <c r="I188" s="1110" t="s">
        <v>5023</v>
      </c>
      <c r="J188" s="1106" t="s">
        <v>2034</v>
      </c>
      <c r="K188" s="246">
        <v>3.0899999999999998E-4</v>
      </c>
      <c r="L188" s="246">
        <v>3.0899999999999998E-4</v>
      </c>
      <c r="M188" s="241"/>
      <c r="N188" s="1102">
        <f t="shared" ca="1" si="16"/>
        <v>5.9599999999999996E-4</v>
      </c>
      <c r="O188" s="1102">
        <f t="shared" ca="1" si="17"/>
        <v>5.9599999999999996E-4</v>
      </c>
      <c r="P188" s="1102" cm="1">
        <f t="array" aca="1" ref="P188" ca="1">IFERROR(INDIRECT("K"&amp;V188),"")</f>
        <v>5.9599999999999996E-4</v>
      </c>
      <c r="Q188" s="1102" cm="1">
        <f t="array" aca="1" ref="Q188" ca="1">IFERROR(INDIRECT("L"&amp;V188),"")</f>
        <v>5.9599999999999996E-4</v>
      </c>
      <c r="R188" s="1102" cm="1">
        <f t="array" aca="1" ref="R188" ca="1">IFERROR(INDIRECT("K"&amp;W188),"")</f>
        <v>5.3799999999999996E-4</v>
      </c>
      <c r="S188" s="1102" cm="1">
        <f t="array" aca="1" ref="S188" ca="1">IFERROR(INDIRECT("L"&amp;W188),"")</f>
        <v>5.3799999999999996E-4</v>
      </c>
      <c r="T188" s="1103">
        <f t="shared" si="18"/>
        <v>3.0899999999999998E-4</v>
      </c>
      <c r="U188" s="1103">
        <f t="shared" si="19"/>
        <v>3.0899999999999998E-4</v>
      </c>
      <c r="V188" s="1102">
        <f t="shared" si="14"/>
        <v>190</v>
      </c>
      <c r="W188" s="1102">
        <f t="shared" si="15"/>
        <v>191</v>
      </c>
      <c r="X188" s="1102" t="str">
        <f t="shared" si="20"/>
        <v>A0056</v>
      </c>
      <c r="Y188" s="239"/>
      <c r="Z188" s="239"/>
      <c r="AA188" s="239"/>
      <c r="AB188" s="239"/>
      <c r="AC188" s="239"/>
      <c r="AD188" s="239"/>
      <c r="AE188" s="239"/>
      <c r="AF188" s="239"/>
      <c r="AG188" s="239"/>
    </row>
    <row r="189" spans="8:33">
      <c r="H189" s="239"/>
      <c r="I189" s="1110" t="s">
        <v>5024</v>
      </c>
      <c r="J189" s="1106" t="s">
        <v>2034</v>
      </c>
      <c r="K189" s="246">
        <v>0</v>
      </c>
      <c r="L189" s="246">
        <v>0</v>
      </c>
      <c r="M189" s="241"/>
      <c r="N189" s="1102">
        <f t="shared" ca="1" si="16"/>
        <v>5.9599999999999996E-4</v>
      </c>
      <c r="O189" s="1102">
        <f t="shared" ca="1" si="17"/>
        <v>5.9599999999999996E-4</v>
      </c>
      <c r="P189" s="1102" cm="1">
        <f t="array" aca="1" ref="P189" ca="1">IFERROR(INDIRECT("K"&amp;V189),"")</f>
        <v>5.9599999999999996E-4</v>
      </c>
      <c r="Q189" s="1102" cm="1">
        <f t="array" aca="1" ref="Q189" ca="1">IFERROR(INDIRECT("L"&amp;V189),"")</f>
        <v>5.9599999999999996E-4</v>
      </c>
      <c r="R189" s="1102" cm="1">
        <f t="array" aca="1" ref="R189" ca="1">IFERROR(INDIRECT("K"&amp;W189),"")</f>
        <v>5.3799999999999996E-4</v>
      </c>
      <c r="S189" s="1102" cm="1">
        <f t="array" aca="1" ref="S189" ca="1">IFERROR(INDIRECT("L"&amp;W189),"")</f>
        <v>5.3799999999999996E-4</v>
      </c>
      <c r="T189" s="1103">
        <f t="shared" si="18"/>
        <v>0</v>
      </c>
      <c r="U189" s="1103">
        <f t="shared" si="19"/>
        <v>0</v>
      </c>
      <c r="V189" s="1102">
        <f t="shared" si="14"/>
        <v>190</v>
      </c>
      <c r="W189" s="1102">
        <f t="shared" si="15"/>
        <v>191</v>
      </c>
      <c r="X189" s="1102" t="str">
        <f t="shared" si="20"/>
        <v>A0056</v>
      </c>
      <c r="Y189" s="239"/>
      <c r="Z189" s="239"/>
      <c r="AA189" s="239"/>
      <c r="AB189" s="239"/>
      <c r="AC189" s="239"/>
      <c r="AD189" s="239"/>
      <c r="AE189" s="239"/>
      <c r="AF189" s="239"/>
      <c r="AG189" s="239"/>
    </row>
    <row r="190" spans="8:33">
      <c r="H190" s="239"/>
      <c r="I190" s="1110" t="s">
        <v>5025</v>
      </c>
      <c r="J190" s="1106" t="s">
        <v>2034</v>
      </c>
      <c r="K190" s="246">
        <v>5.9599999999999996E-4</v>
      </c>
      <c r="L190" s="246">
        <v>5.9599999999999996E-4</v>
      </c>
      <c r="M190" s="241"/>
      <c r="N190" s="1102">
        <f t="shared" ca="1" si="16"/>
        <v>5.9599999999999996E-4</v>
      </c>
      <c r="O190" s="1102">
        <f t="shared" ca="1" si="17"/>
        <v>5.9599999999999996E-4</v>
      </c>
      <c r="P190" s="1102" cm="1">
        <f t="array" aca="1" ref="P190" ca="1">IFERROR(INDIRECT("K"&amp;V190),"")</f>
        <v>5.9599999999999996E-4</v>
      </c>
      <c r="Q190" s="1102" cm="1">
        <f t="array" aca="1" ref="Q190" ca="1">IFERROR(INDIRECT("L"&amp;V190),"")</f>
        <v>5.9599999999999996E-4</v>
      </c>
      <c r="R190" s="1102" cm="1">
        <f t="array" aca="1" ref="R190" ca="1">IFERROR(INDIRECT("K"&amp;W190),"")</f>
        <v>5.3799999999999996E-4</v>
      </c>
      <c r="S190" s="1102" cm="1">
        <f t="array" aca="1" ref="S190" ca="1">IFERROR(INDIRECT("L"&amp;W190),"")</f>
        <v>5.3799999999999996E-4</v>
      </c>
      <c r="T190" s="1103">
        <f t="shared" si="18"/>
        <v>5.9599999999999996E-4</v>
      </c>
      <c r="U190" s="1103">
        <f t="shared" si="19"/>
        <v>5.9599999999999996E-4</v>
      </c>
      <c r="V190" s="1102">
        <f t="shared" si="14"/>
        <v>190</v>
      </c>
      <c r="W190" s="1102">
        <f t="shared" si="15"/>
        <v>191</v>
      </c>
      <c r="X190" s="1102" t="str">
        <f t="shared" si="20"/>
        <v>A0056</v>
      </c>
      <c r="Y190" s="239"/>
      <c r="Z190" s="239"/>
      <c r="AA190" s="239"/>
      <c r="AB190" s="239"/>
      <c r="AC190" s="239"/>
      <c r="AD190" s="239"/>
      <c r="AE190" s="239"/>
      <c r="AF190" s="239"/>
      <c r="AG190" s="239"/>
    </row>
    <row r="191" spans="8:33">
      <c r="H191" s="239"/>
      <c r="I191" s="1110" t="s">
        <v>5026</v>
      </c>
      <c r="J191" s="1106" t="s">
        <v>2034</v>
      </c>
      <c r="K191" s="246">
        <v>5.3799999999999996E-4</v>
      </c>
      <c r="L191" s="246">
        <v>5.3799999999999996E-4</v>
      </c>
      <c r="M191" s="241"/>
      <c r="N191" s="1102">
        <f t="shared" ca="1" si="16"/>
        <v>5.9599999999999996E-4</v>
      </c>
      <c r="O191" s="1102">
        <f t="shared" ca="1" si="17"/>
        <v>5.9599999999999996E-4</v>
      </c>
      <c r="P191" s="1102" cm="1">
        <f t="array" aca="1" ref="P191" ca="1">IFERROR(INDIRECT("K"&amp;V191),"")</f>
        <v>5.9599999999999996E-4</v>
      </c>
      <c r="Q191" s="1102" cm="1">
        <f t="array" aca="1" ref="Q191" ca="1">IFERROR(INDIRECT("L"&amp;V191),"")</f>
        <v>5.9599999999999996E-4</v>
      </c>
      <c r="R191" s="1102" cm="1">
        <f t="array" aca="1" ref="R191" ca="1">IFERROR(INDIRECT("K"&amp;W191),"")</f>
        <v>5.3799999999999996E-4</v>
      </c>
      <c r="S191" s="1102" cm="1">
        <f t="array" aca="1" ref="S191" ca="1">IFERROR(INDIRECT("L"&amp;W191),"")</f>
        <v>5.3799999999999996E-4</v>
      </c>
      <c r="T191" s="1103">
        <f t="shared" si="18"/>
        <v>5.3799999999999996E-4</v>
      </c>
      <c r="U191" s="1103">
        <f t="shared" si="19"/>
        <v>5.3799999999999996E-4</v>
      </c>
      <c r="V191" s="1102">
        <f t="shared" si="14"/>
        <v>190</v>
      </c>
      <c r="W191" s="1102">
        <f t="shared" si="15"/>
        <v>191</v>
      </c>
      <c r="X191" s="1102" t="str">
        <f t="shared" si="20"/>
        <v>A0056</v>
      </c>
      <c r="Y191" s="239"/>
      <c r="Z191" s="239"/>
      <c r="AA191" s="239"/>
      <c r="AB191" s="239"/>
      <c r="AC191" s="239"/>
      <c r="AD191" s="239"/>
      <c r="AE191" s="239"/>
      <c r="AF191" s="239"/>
      <c r="AG191" s="239"/>
    </row>
    <row r="192" spans="8:33" ht="17.25" customHeight="1">
      <c r="H192" s="239"/>
      <c r="I192" s="1110" t="s">
        <v>5027</v>
      </c>
      <c r="J192" s="1106" t="s">
        <v>2035</v>
      </c>
      <c r="K192" s="246">
        <v>0</v>
      </c>
      <c r="L192" s="246">
        <v>0</v>
      </c>
      <c r="M192" s="241"/>
      <c r="N192" s="1102">
        <f t="shared" ca="1" si="16"/>
        <v>4.84E-4</v>
      </c>
      <c r="O192" s="1102">
        <f t="shared" ca="1" si="17"/>
        <v>4.84E-4</v>
      </c>
      <c r="P192" s="1102" cm="1">
        <f t="array" aca="1" ref="P192" ca="1">IFERROR(INDIRECT("K"&amp;V192),"")</f>
        <v>4.84E-4</v>
      </c>
      <c r="Q192" s="1102" cm="1">
        <f t="array" aca="1" ref="Q192" ca="1">IFERROR(INDIRECT("L"&amp;V192),"")</f>
        <v>4.84E-4</v>
      </c>
      <c r="R192" s="1102" cm="1">
        <f t="array" aca="1" ref="R192" ca="1">IFERROR(INDIRECT("K"&amp;W192),"")</f>
        <v>4.7800000000000002E-4</v>
      </c>
      <c r="S192" s="1102" cm="1">
        <f t="array" aca="1" ref="S192" ca="1">IFERROR(INDIRECT("L"&amp;W192),"")</f>
        <v>4.7800000000000002E-4</v>
      </c>
      <c r="T192" s="1103">
        <f t="shared" si="18"/>
        <v>0</v>
      </c>
      <c r="U192" s="1103">
        <f t="shared" si="19"/>
        <v>0</v>
      </c>
      <c r="V192" s="1102">
        <f t="shared" si="14"/>
        <v>196</v>
      </c>
      <c r="W192" s="1102">
        <f t="shared" si="15"/>
        <v>197</v>
      </c>
      <c r="X192" s="1102" t="str">
        <f t="shared" si="20"/>
        <v>A0057</v>
      </c>
      <c r="Y192" s="239"/>
      <c r="Z192" s="239"/>
      <c r="AA192" s="239"/>
      <c r="AB192" s="239"/>
      <c r="AC192" s="239"/>
      <c r="AD192" s="239"/>
      <c r="AE192" s="239"/>
      <c r="AF192" s="239"/>
      <c r="AG192" s="239"/>
    </row>
    <row r="193" spans="8:33" ht="17.25" customHeight="1">
      <c r="H193" s="239"/>
      <c r="I193" s="1110" t="s">
        <v>5028</v>
      </c>
      <c r="J193" s="1106" t="s">
        <v>2035</v>
      </c>
      <c r="K193" s="246">
        <v>0</v>
      </c>
      <c r="L193" s="246">
        <v>0</v>
      </c>
      <c r="M193" s="241"/>
      <c r="N193" s="1102">
        <f t="shared" ca="1" si="16"/>
        <v>4.84E-4</v>
      </c>
      <c r="O193" s="1102">
        <f t="shared" ca="1" si="17"/>
        <v>4.84E-4</v>
      </c>
      <c r="P193" s="1102" cm="1">
        <f t="array" aca="1" ref="P193" ca="1">IFERROR(INDIRECT("K"&amp;V193),"")</f>
        <v>4.84E-4</v>
      </c>
      <c r="Q193" s="1102" cm="1">
        <f t="array" aca="1" ref="Q193" ca="1">IFERROR(INDIRECT("L"&amp;V193),"")</f>
        <v>4.84E-4</v>
      </c>
      <c r="R193" s="1102" cm="1">
        <f t="array" aca="1" ref="R193" ca="1">IFERROR(INDIRECT("K"&amp;W193),"")</f>
        <v>4.7800000000000002E-4</v>
      </c>
      <c r="S193" s="1102" cm="1">
        <f t="array" aca="1" ref="S193" ca="1">IFERROR(INDIRECT("L"&amp;W193),"")</f>
        <v>4.7800000000000002E-4</v>
      </c>
      <c r="T193" s="1103">
        <f t="shared" si="18"/>
        <v>0</v>
      </c>
      <c r="U193" s="1103">
        <f t="shared" si="19"/>
        <v>0</v>
      </c>
      <c r="V193" s="1102">
        <f t="shared" si="14"/>
        <v>196</v>
      </c>
      <c r="W193" s="1102">
        <f t="shared" si="15"/>
        <v>197</v>
      </c>
      <c r="X193" s="1102" t="str">
        <f t="shared" si="20"/>
        <v>A0057</v>
      </c>
      <c r="Y193" s="239"/>
      <c r="Z193" s="239"/>
      <c r="AA193" s="239"/>
      <c r="AB193" s="239"/>
      <c r="AC193" s="239"/>
      <c r="AD193" s="239"/>
      <c r="AE193" s="239"/>
      <c r="AF193" s="239"/>
      <c r="AG193" s="239"/>
    </row>
    <row r="194" spans="8:33" ht="17.25" customHeight="1">
      <c r="H194" s="239"/>
      <c r="I194" s="1110" t="s">
        <v>5029</v>
      </c>
      <c r="J194" s="1106" t="s">
        <v>2035</v>
      </c>
      <c r="K194" s="246">
        <v>2.99E-4</v>
      </c>
      <c r="L194" s="246">
        <v>2.99E-4</v>
      </c>
      <c r="M194" s="241"/>
      <c r="N194" s="1102">
        <f t="shared" ca="1" si="16"/>
        <v>4.84E-4</v>
      </c>
      <c r="O194" s="1102">
        <f t="shared" ca="1" si="17"/>
        <v>4.84E-4</v>
      </c>
      <c r="P194" s="1102" cm="1">
        <f t="array" aca="1" ref="P194" ca="1">IFERROR(INDIRECT("K"&amp;V194),"")</f>
        <v>4.84E-4</v>
      </c>
      <c r="Q194" s="1102" cm="1">
        <f t="array" aca="1" ref="Q194" ca="1">IFERROR(INDIRECT("L"&amp;V194),"")</f>
        <v>4.84E-4</v>
      </c>
      <c r="R194" s="1102" cm="1">
        <f t="array" aca="1" ref="R194" ca="1">IFERROR(INDIRECT("K"&amp;W194),"")</f>
        <v>4.7800000000000002E-4</v>
      </c>
      <c r="S194" s="1102" cm="1">
        <f t="array" aca="1" ref="S194" ca="1">IFERROR(INDIRECT("L"&amp;W194),"")</f>
        <v>4.7800000000000002E-4</v>
      </c>
      <c r="T194" s="1103">
        <f t="shared" si="18"/>
        <v>2.99E-4</v>
      </c>
      <c r="U194" s="1103">
        <f t="shared" si="19"/>
        <v>2.99E-4</v>
      </c>
      <c r="V194" s="1102">
        <f t="shared" si="14"/>
        <v>196</v>
      </c>
      <c r="W194" s="1102">
        <f t="shared" si="15"/>
        <v>197</v>
      </c>
      <c r="X194" s="1102" t="str">
        <f t="shared" si="20"/>
        <v>A0057</v>
      </c>
      <c r="Y194" s="239"/>
      <c r="Z194" s="239"/>
      <c r="AA194" s="239"/>
      <c r="AB194" s="239"/>
      <c r="AC194" s="239"/>
      <c r="AD194" s="239"/>
      <c r="AE194" s="239"/>
      <c r="AF194" s="239"/>
      <c r="AG194" s="239"/>
    </row>
    <row r="195" spans="8:33" ht="17.25" customHeight="1">
      <c r="H195" s="239"/>
      <c r="I195" s="1110" t="s">
        <v>5030</v>
      </c>
      <c r="J195" s="1106" t="s">
        <v>2035</v>
      </c>
      <c r="K195" s="246">
        <v>2.72E-4</v>
      </c>
      <c r="L195" s="246">
        <v>2.72E-4</v>
      </c>
      <c r="M195" s="241"/>
      <c r="N195" s="1102">
        <f t="shared" ca="1" si="16"/>
        <v>4.84E-4</v>
      </c>
      <c r="O195" s="1102">
        <f t="shared" ca="1" si="17"/>
        <v>4.84E-4</v>
      </c>
      <c r="P195" s="1102" cm="1">
        <f t="array" aca="1" ref="P195" ca="1">IFERROR(INDIRECT("K"&amp;V195),"")</f>
        <v>4.84E-4</v>
      </c>
      <c r="Q195" s="1102" cm="1">
        <f t="array" aca="1" ref="Q195" ca="1">IFERROR(INDIRECT("L"&amp;V195),"")</f>
        <v>4.84E-4</v>
      </c>
      <c r="R195" s="1102" cm="1">
        <f t="array" aca="1" ref="R195" ca="1">IFERROR(INDIRECT("K"&amp;W195),"")</f>
        <v>4.7800000000000002E-4</v>
      </c>
      <c r="S195" s="1102" cm="1">
        <f t="array" aca="1" ref="S195" ca="1">IFERROR(INDIRECT("L"&amp;W195),"")</f>
        <v>4.7800000000000002E-4</v>
      </c>
      <c r="T195" s="1103">
        <f t="shared" si="18"/>
        <v>2.72E-4</v>
      </c>
      <c r="U195" s="1103">
        <f t="shared" si="19"/>
        <v>2.72E-4</v>
      </c>
      <c r="V195" s="1102">
        <f t="shared" si="14"/>
        <v>196</v>
      </c>
      <c r="W195" s="1102">
        <f t="shared" si="15"/>
        <v>197</v>
      </c>
      <c r="X195" s="1102" t="str">
        <f t="shared" si="20"/>
        <v>A0057</v>
      </c>
      <c r="Y195" s="239"/>
      <c r="Z195" s="239"/>
      <c r="AA195" s="239"/>
      <c r="AB195" s="239"/>
      <c r="AC195" s="239"/>
      <c r="AD195" s="239"/>
      <c r="AE195" s="239"/>
      <c r="AF195" s="239"/>
      <c r="AG195" s="239"/>
    </row>
    <row r="196" spans="8:33" ht="17.25" customHeight="1">
      <c r="H196" s="239"/>
      <c r="I196" s="1110" t="s">
        <v>5031</v>
      </c>
      <c r="J196" s="1106" t="s">
        <v>2035</v>
      </c>
      <c r="K196" s="246">
        <v>4.84E-4</v>
      </c>
      <c r="L196" s="246">
        <v>4.84E-4</v>
      </c>
      <c r="M196" s="241"/>
      <c r="N196" s="1102">
        <f t="shared" ca="1" si="16"/>
        <v>4.84E-4</v>
      </c>
      <c r="O196" s="1102">
        <f t="shared" ca="1" si="17"/>
        <v>4.84E-4</v>
      </c>
      <c r="P196" s="1102" cm="1">
        <f t="array" aca="1" ref="P196" ca="1">IFERROR(INDIRECT("K"&amp;V196),"")</f>
        <v>4.84E-4</v>
      </c>
      <c r="Q196" s="1102" cm="1">
        <f t="array" aca="1" ref="Q196" ca="1">IFERROR(INDIRECT("L"&amp;V196),"")</f>
        <v>4.84E-4</v>
      </c>
      <c r="R196" s="1102" cm="1">
        <f t="array" aca="1" ref="R196" ca="1">IFERROR(INDIRECT("K"&amp;W196),"")</f>
        <v>4.7800000000000002E-4</v>
      </c>
      <c r="S196" s="1102" cm="1">
        <f t="array" aca="1" ref="S196" ca="1">IFERROR(INDIRECT("L"&amp;W196),"")</f>
        <v>4.7800000000000002E-4</v>
      </c>
      <c r="T196" s="1103">
        <f t="shared" si="18"/>
        <v>4.84E-4</v>
      </c>
      <c r="U196" s="1103">
        <f t="shared" si="19"/>
        <v>4.84E-4</v>
      </c>
      <c r="V196" s="1102">
        <f t="shared" si="14"/>
        <v>196</v>
      </c>
      <c r="W196" s="1102">
        <f t="shared" si="15"/>
        <v>197</v>
      </c>
      <c r="X196" s="1102" t="str">
        <f t="shared" si="20"/>
        <v>A0057</v>
      </c>
      <c r="Y196" s="239"/>
      <c r="Z196" s="239"/>
      <c r="AA196" s="239"/>
      <c r="AB196" s="239"/>
      <c r="AC196" s="239"/>
      <c r="AD196" s="239"/>
      <c r="AE196" s="239"/>
      <c r="AF196" s="239"/>
      <c r="AG196" s="239"/>
    </row>
    <row r="197" spans="8:33" ht="17.25" customHeight="1">
      <c r="H197" s="239"/>
      <c r="I197" s="1110" t="s">
        <v>5032</v>
      </c>
      <c r="J197" s="1106" t="s">
        <v>2035</v>
      </c>
      <c r="K197" s="246">
        <v>4.7800000000000002E-4</v>
      </c>
      <c r="L197" s="246">
        <v>4.7800000000000002E-4</v>
      </c>
      <c r="M197" s="241"/>
      <c r="N197" s="1102">
        <f t="shared" ca="1" si="16"/>
        <v>4.84E-4</v>
      </c>
      <c r="O197" s="1102">
        <f t="shared" ca="1" si="17"/>
        <v>4.84E-4</v>
      </c>
      <c r="P197" s="1102" cm="1">
        <f t="array" aca="1" ref="P197" ca="1">IFERROR(INDIRECT("K"&amp;V197),"")</f>
        <v>4.84E-4</v>
      </c>
      <c r="Q197" s="1102" cm="1">
        <f t="array" aca="1" ref="Q197" ca="1">IFERROR(INDIRECT("L"&amp;V197),"")</f>
        <v>4.84E-4</v>
      </c>
      <c r="R197" s="1102" cm="1">
        <f t="array" aca="1" ref="R197" ca="1">IFERROR(INDIRECT("K"&amp;W197),"")</f>
        <v>4.7800000000000002E-4</v>
      </c>
      <c r="S197" s="1102" cm="1">
        <f t="array" aca="1" ref="S197" ca="1">IFERROR(INDIRECT("L"&amp;W197),"")</f>
        <v>4.7800000000000002E-4</v>
      </c>
      <c r="T197" s="1103">
        <f t="shared" si="18"/>
        <v>4.7800000000000002E-4</v>
      </c>
      <c r="U197" s="1103">
        <f t="shared" si="19"/>
        <v>4.7800000000000002E-4</v>
      </c>
      <c r="V197" s="1102">
        <f t="shared" ref="V197:V260" si="21">_xlfn.IFNA(MATCH(X197&amp;"*残差*",$I:$I,0),"")</f>
        <v>196</v>
      </c>
      <c r="W197" s="1102">
        <f t="shared" ref="W197:W260" si="22">_xlfn.IFNA(MATCH(X197&amp;"*事業者全体*",$I:$I,0),"")</f>
        <v>197</v>
      </c>
      <c r="X197" s="1102" t="str">
        <f t="shared" si="20"/>
        <v>A0057</v>
      </c>
      <c r="Y197" s="239"/>
      <c r="Z197" s="239"/>
      <c r="AA197" s="239"/>
      <c r="AB197" s="239"/>
      <c r="AC197" s="239"/>
      <c r="AD197" s="239"/>
      <c r="AE197" s="239"/>
      <c r="AF197" s="239"/>
      <c r="AG197" s="239"/>
    </row>
    <row r="198" spans="8:33" ht="17.25" customHeight="1">
      <c r="H198" s="239"/>
      <c r="I198" s="1110" t="s">
        <v>5033</v>
      </c>
      <c r="J198" s="1106" t="s">
        <v>2036</v>
      </c>
      <c r="K198" s="246">
        <v>0</v>
      </c>
      <c r="L198" s="246">
        <v>0</v>
      </c>
      <c r="M198" s="241"/>
      <c r="N198" s="1102">
        <f t="shared" ref="N198:N261" ca="1" si="23">IF(P198="",IF(R198="",T198,R198),P198)</f>
        <v>7.5500000000000003E-4</v>
      </c>
      <c r="O198" s="1102">
        <f t="shared" ref="O198:O261" ca="1" si="24">IF(Q198="",IF(S198="",U198,S198),Q198)</f>
        <v>7.5500000000000003E-4</v>
      </c>
      <c r="P198" s="1102" cm="1">
        <f t="array" aca="1" ref="P198" ca="1">IFERROR(INDIRECT("K"&amp;V198),"")</f>
        <v>7.5500000000000003E-4</v>
      </c>
      <c r="Q198" s="1102" cm="1">
        <f t="array" aca="1" ref="Q198" ca="1">IFERROR(INDIRECT("L"&amp;V198),"")</f>
        <v>7.5500000000000003E-4</v>
      </c>
      <c r="R198" s="1102" cm="1">
        <f t="array" aca="1" ref="R198" ca="1">IFERROR(INDIRECT("K"&amp;W198),"")</f>
        <v>1.74E-4</v>
      </c>
      <c r="S198" s="1102" cm="1">
        <f t="array" aca="1" ref="S198" ca="1">IFERROR(INDIRECT("L"&amp;W198),"")</f>
        <v>1.74E-4</v>
      </c>
      <c r="T198" s="1103">
        <f t="shared" ref="T198:T261" si="25">K198</f>
        <v>0</v>
      </c>
      <c r="U198" s="1103">
        <f t="shared" ref="U198:U261" si="26">L198</f>
        <v>0</v>
      </c>
      <c r="V198" s="1102">
        <f t="shared" si="21"/>
        <v>199</v>
      </c>
      <c r="W198" s="1102">
        <f t="shared" si="22"/>
        <v>200</v>
      </c>
      <c r="X198" s="1102" t="str">
        <f t="shared" ref="X198:X261" si="27">LEFT(I198,5)</f>
        <v>A0058</v>
      </c>
      <c r="Y198" s="239"/>
      <c r="Z198" s="239"/>
      <c r="AA198" s="239"/>
      <c r="AB198" s="239"/>
      <c r="AC198" s="239"/>
      <c r="AD198" s="239"/>
      <c r="AE198" s="239"/>
      <c r="AF198" s="239"/>
      <c r="AG198" s="239"/>
    </row>
    <row r="199" spans="8:33" ht="17.25" customHeight="1">
      <c r="H199" s="239"/>
      <c r="I199" s="1110" t="s">
        <v>5034</v>
      </c>
      <c r="J199" s="1106" t="s">
        <v>2036</v>
      </c>
      <c r="K199" s="246">
        <v>7.5500000000000003E-4</v>
      </c>
      <c r="L199" s="246">
        <v>7.5500000000000003E-4</v>
      </c>
      <c r="M199" s="241"/>
      <c r="N199" s="1102">
        <f t="shared" ca="1" si="23"/>
        <v>7.5500000000000003E-4</v>
      </c>
      <c r="O199" s="1102">
        <f t="shared" ca="1" si="24"/>
        <v>7.5500000000000003E-4</v>
      </c>
      <c r="P199" s="1102" cm="1">
        <f t="array" aca="1" ref="P199" ca="1">IFERROR(INDIRECT("K"&amp;V199),"")</f>
        <v>7.5500000000000003E-4</v>
      </c>
      <c r="Q199" s="1102" cm="1">
        <f t="array" aca="1" ref="Q199" ca="1">IFERROR(INDIRECT("L"&amp;V199),"")</f>
        <v>7.5500000000000003E-4</v>
      </c>
      <c r="R199" s="1102" cm="1">
        <f t="array" aca="1" ref="R199" ca="1">IFERROR(INDIRECT("K"&amp;W199),"")</f>
        <v>1.74E-4</v>
      </c>
      <c r="S199" s="1102" cm="1">
        <f t="array" aca="1" ref="S199" ca="1">IFERROR(INDIRECT("L"&amp;W199),"")</f>
        <v>1.74E-4</v>
      </c>
      <c r="T199" s="1103">
        <f t="shared" si="25"/>
        <v>7.5500000000000003E-4</v>
      </c>
      <c r="U199" s="1103">
        <f t="shared" si="26"/>
        <v>7.5500000000000003E-4</v>
      </c>
      <c r="V199" s="1102">
        <f t="shared" si="21"/>
        <v>199</v>
      </c>
      <c r="W199" s="1102">
        <f t="shared" si="22"/>
        <v>200</v>
      </c>
      <c r="X199" s="1102" t="str">
        <f t="shared" si="27"/>
        <v>A0058</v>
      </c>
      <c r="Y199" s="239"/>
      <c r="Z199" s="239"/>
      <c r="AA199" s="239"/>
      <c r="AB199" s="239"/>
      <c r="AC199" s="239"/>
      <c r="AD199" s="239"/>
      <c r="AE199" s="239"/>
      <c r="AF199" s="239"/>
      <c r="AG199" s="239"/>
    </row>
    <row r="200" spans="8:33">
      <c r="H200" s="239"/>
      <c r="I200" s="1110" t="s">
        <v>5035</v>
      </c>
      <c r="J200" s="1106" t="s">
        <v>2036</v>
      </c>
      <c r="K200" s="246">
        <v>1.74E-4</v>
      </c>
      <c r="L200" s="246">
        <v>1.74E-4</v>
      </c>
      <c r="M200" s="241"/>
      <c r="N200" s="1102">
        <f t="shared" ca="1" si="23"/>
        <v>7.5500000000000003E-4</v>
      </c>
      <c r="O200" s="1102">
        <f t="shared" ca="1" si="24"/>
        <v>7.5500000000000003E-4</v>
      </c>
      <c r="P200" s="1102" cm="1">
        <f t="array" aca="1" ref="P200" ca="1">IFERROR(INDIRECT("K"&amp;V200),"")</f>
        <v>7.5500000000000003E-4</v>
      </c>
      <c r="Q200" s="1102" cm="1">
        <f t="array" aca="1" ref="Q200" ca="1">IFERROR(INDIRECT("L"&amp;V200),"")</f>
        <v>7.5500000000000003E-4</v>
      </c>
      <c r="R200" s="1102" cm="1">
        <f t="array" aca="1" ref="R200" ca="1">IFERROR(INDIRECT("K"&amp;W200),"")</f>
        <v>1.74E-4</v>
      </c>
      <c r="S200" s="1102" cm="1">
        <f t="array" aca="1" ref="S200" ca="1">IFERROR(INDIRECT("L"&amp;W200),"")</f>
        <v>1.74E-4</v>
      </c>
      <c r="T200" s="1103">
        <f t="shared" si="25"/>
        <v>1.74E-4</v>
      </c>
      <c r="U200" s="1103">
        <f t="shared" si="26"/>
        <v>1.74E-4</v>
      </c>
      <c r="V200" s="1102">
        <f t="shared" si="21"/>
        <v>199</v>
      </c>
      <c r="W200" s="1102">
        <f t="shared" si="22"/>
        <v>200</v>
      </c>
      <c r="X200" s="1102" t="str">
        <f t="shared" si="27"/>
        <v>A0058</v>
      </c>
      <c r="Y200" s="239"/>
      <c r="Z200" s="239"/>
      <c r="AA200" s="239"/>
      <c r="AB200" s="239"/>
      <c r="AC200" s="239"/>
      <c r="AD200" s="239"/>
      <c r="AE200" s="239"/>
      <c r="AF200" s="239"/>
      <c r="AG200" s="239"/>
    </row>
    <row r="201" spans="8:33" ht="15.75" customHeight="1">
      <c r="H201" s="239"/>
      <c r="I201" s="1110" t="s">
        <v>5036</v>
      </c>
      <c r="J201" s="1106" t="s">
        <v>2037</v>
      </c>
      <c r="K201" s="246">
        <v>0</v>
      </c>
      <c r="L201" s="246">
        <v>0</v>
      </c>
      <c r="M201" s="241"/>
      <c r="N201" s="1102">
        <f t="shared" ca="1" si="23"/>
        <v>5.6499999999999996E-4</v>
      </c>
      <c r="O201" s="1102">
        <f t="shared" ca="1" si="24"/>
        <v>5.6499999999999996E-4</v>
      </c>
      <c r="P201" s="1102" cm="1">
        <f t="array" aca="1" ref="P201" ca="1">IFERROR(INDIRECT("K"&amp;V201),"")</f>
        <v>5.6499999999999996E-4</v>
      </c>
      <c r="Q201" s="1102" cm="1">
        <f t="array" aca="1" ref="Q201" ca="1">IFERROR(INDIRECT("L"&amp;V201),"")</f>
        <v>5.6499999999999996E-4</v>
      </c>
      <c r="R201" s="1102" cm="1">
        <f t="array" aca="1" ref="R201" ca="1">IFERROR(INDIRECT("K"&amp;W201),"")</f>
        <v>4.6799999999999999E-4</v>
      </c>
      <c r="S201" s="1102" cm="1">
        <f t="array" aca="1" ref="S201" ca="1">IFERROR(INDIRECT("L"&amp;W201),"")</f>
        <v>4.6799999999999999E-4</v>
      </c>
      <c r="T201" s="1103">
        <f t="shared" si="25"/>
        <v>0</v>
      </c>
      <c r="U201" s="1103">
        <f t="shared" si="26"/>
        <v>0</v>
      </c>
      <c r="V201" s="1102">
        <f t="shared" si="21"/>
        <v>202</v>
      </c>
      <c r="W201" s="1102">
        <f t="shared" si="22"/>
        <v>203</v>
      </c>
      <c r="X201" s="1102" t="str">
        <f t="shared" si="27"/>
        <v>A0060</v>
      </c>
      <c r="Y201" s="239"/>
      <c r="Z201" s="239"/>
      <c r="AA201" s="239"/>
      <c r="AB201" s="239"/>
      <c r="AC201" s="239"/>
      <c r="AD201" s="239"/>
      <c r="AE201" s="239"/>
      <c r="AF201" s="239"/>
      <c r="AG201" s="239"/>
    </row>
    <row r="202" spans="8:33" ht="15.75" customHeight="1">
      <c r="H202" s="239"/>
      <c r="I202" s="1110" t="s">
        <v>5037</v>
      </c>
      <c r="J202" s="1106" t="s">
        <v>2037</v>
      </c>
      <c r="K202" s="246">
        <v>5.6499999999999996E-4</v>
      </c>
      <c r="L202" s="246">
        <v>5.6499999999999996E-4</v>
      </c>
      <c r="M202" s="241"/>
      <c r="N202" s="1102">
        <f t="shared" ca="1" si="23"/>
        <v>5.6499999999999996E-4</v>
      </c>
      <c r="O202" s="1102">
        <f t="shared" ca="1" si="24"/>
        <v>5.6499999999999996E-4</v>
      </c>
      <c r="P202" s="1102" cm="1">
        <f t="array" aca="1" ref="P202" ca="1">IFERROR(INDIRECT("K"&amp;V202),"")</f>
        <v>5.6499999999999996E-4</v>
      </c>
      <c r="Q202" s="1102" cm="1">
        <f t="array" aca="1" ref="Q202" ca="1">IFERROR(INDIRECT("L"&amp;V202),"")</f>
        <v>5.6499999999999996E-4</v>
      </c>
      <c r="R202" s="1102" cm="1">
        <f t="array" aca="1" ref="R202" ca="1">IFERROR(INDIRECT("K"&amp;W202),"")</f>
        <v>4.6799999999999999E-4</v>
      </c>
      <c r="S202" s="1102" cm="1">
        <f t="array" aca="1" ref="S202" ca="1">IFERROR(INDIRECT("L"&amp;W202),"")</f>
        <v>4.6799999999999999E-4</v>
      </c>
      <c r="T202" s="1103">
        <f t="shared" si="25"/>
        <v>5.6499999999999996E-4</v>
      </c>
      <c r="U202" s="1103">
        <f t="shared" si="26"/>
        <v>5.6499999999999996E-4</v>
      </c>
      <c r="V202" s="1102">
        <f t="shared" si="21"/>
        <v>202</v>
      </c>
      <c r="W202" s="1102">
        <f t="shared" si="22"/>
        <v>203</v>
      </c>
      <c r="X202" s="1102" t="str">
        <f t="shared" si="27"/>
        <v>A0060</v>
      </c>
      <c r="Y202" s="239"/>
      <c r="Z202" s="239"/>
      <c r="AA202" s="239"/>
      <c r="AB202" s="239"/>
      <c r="AC202" s="239"/>
      <c r="AD202" s="239"/>
      <c r="AE202" s="239"/>
      <c r="AF202" s="239"/>
      <c r="AG202" s="239"/>
    </row>
    <row r="203" spans="8:33" ht="15.75" customHeight="1">
      <c r="H203" s="239"/>
      <c r="I203" s="1110" t="s">
        <v>5038</v>
      </c>
      <c r="J203" s="1106" t="s">
        <v>2037</v>
      </c>
      <c r="K203" s="246">
        <v>4.6799999999999999E-4</v>
      </c>
      <c r="L203" s="246">
        <v>4.6799999999999999E-4</v>
      </c>
      <c r="M203" s="241"/>
      <c r="N203" s="1102">
        <f t="shared" ca="1" si="23"/>
        <v>5.6499999999999996E-4</v>
      </c>
      <c r="O203" s="1102">
        <f t="shared" ca="1" si="24"/>
        <v>5.6499999999999996E-4</v>
      </c>
      <c r="P203" s="1102" cm="1">
        <f t="array" aca="1" ref="P203" ca="1">IFERROR(INDIRECT("K"&amp;V203),"")</f>
        <v>5.6499999999999996E-4</v>
      </c>
      <c r="Q203" s="1102" cm="1">
        <f t="array" aca="1" ref="Q203" ca="1">IFERROR(INDIRECT("L"&amp;V203),"")</f>
        <v>5.6499999999999996E-4</v>
      </c>
      <c r="R203" s="1102" cm="1">
        <f t="array" aca="1" ref="R203" ca="1">IFERROR(INDIRECT("K"&amp;W203),"")</f>
        <v>4.6799999999999999E-4</v>
      </c>
      <c r="S203" s="1102" cm="1">
        <f t="array" aca="1" ref="S203" ca="1">IFERROR(INDIRECT("L"&amp;W203),"")</f>
        <v>4.6799999999999999E-4</v>
      </c>
      <c r="T203" s="1103">
        <f t="shared" si="25"/>
        <v>4.6799999999999999E-4</v>
      </c>
      <c r="U203" s="1103">
        <f t="shared" si="26"/>
        <v>4.6799999999999999E-4</v>
      </c>
      <c r="V203" s="1102">
        <f t="shared" si="21"/>
        <v>202</v>
      </c>
      <c r="W203" s="1102">
        <f t="shared" si="22"/>
        <v>203</v>
      </c>
      <c r="X203" s="1102" t="str">
        <f t="shared" si="27"/>
        <v>A0060</v>
      </c>
      <c r="Y203" s="239"/>
      <c r="Z203" s="239"/>
      <c r="AA203" s="239"/>
      <c r="AB203" s="239"/>
      <c r="AC203" s="239"/>
      <c r="AD203" s="239"/>
      <c r="AE203" s="239"/>
      <c r="AF203" s="239"/>
      <c r="AG203" s="239"/>
    </row>
    <row r="204" spans="8:33" ht="15.75" customHeight="1">
      <c r="H204" s="239"/>
      <c r="I204" s="1110" t="s">
        <v>5039</v>
      </c>
      <c r="J204" s="1106" t="s">
        <v>2038</v>
      </c>
      <c r="K204" s="246">
        <v>0</v>
      </c>
      <c r="L204" s="246">
        <v>0</v>
      </c>
      <c r="M204" s="241"/>
      <c r="N204" s="1102">
        <f t="shared" ca="1" si="23"/>
        <v>5.2400000000000005E-4</v>
      </c>
      <c r="O204" s="1102">
        <f t="shared" ca="1" si="24"/>
        <v>5.2400000000000005E-4</v>
      </c>
      <c r="P204" s="1102" cm="1">
        <f t="array" aca="1" ref="P204" ca="1">IFERROR(INDIRECT("K"&amp;V204),"")</f>
        <v>5.2400000000000005E-4</v>
      </c>
      <c r="Q204" s="1102" cm="1">
        <f t="array" aca="1" ref="Q204" ca="1">IFERROR(INDIRECT("L"&amp;V204),"")</f>
        <v>5.2400000000000005E-4</v>
      </c>
      <c r="R204" s="1102" cm="1">
        <f t="array" aca="1" ref="R204" ca="1">IFERROR(INDIRECT("K"&amp;W204),"")</f>
        <v>4.2000000000000002E-4</v>
      </c>
      <c r="S204" s="1102" cm="1">
        <f t="array" aca="1" ref="S204" ca="1">IFERROR(INDIRECT("L"&amp;W204),"")</f>
        <v>4.2000000000000002E-4</v>
      </c>
      <c r="T204" s="1103">
        <f t="shared" si="25"/>
        <v>0</v>
      </c>
      <c r="U204" s="1103">
        <f t="shared" si="26"/>
        <v>0</v>
      </c>
      <c r="V204" s="1102">
        <f t="shared" si="21"/>
        <v>205</v>
      </c>
      <c r="W204" s="1102">
        <f t="shared" si="22"/>
        <v>206</v>
      </c>
      <c r="X204" s="1102" t="str">
        <f t="shared" si="27"/>
        <v>A0061</v>
      </c>
      <c r="Y204" s="239"/>
      <c r="Z204" s="239"/>
      <c r="AA204" s="239"/>
      <c r="AB204" s="239"/>
      <c r="AC204" s="239"/>
      <c r="AD204" s="239"/>
      <c r="AE204" s="239"/>
      <c r="AF204" s="239"/>
      <c r="AG204" s="239"/>
    </row>
    <row r="205" spans="8:33" ht="15.75" customHeight="1">
      <c r="H205" s="239"/>
      <c r="I205" s="1110" t="s">
        <v>5040</v>
      </c>
      <c r="J205" s="1106" t="s">
        <v>2038</v>
      </c>
      <c r="K205" s="246">
        <v>5.2400000000000005E-4</v>
      </c>
      <c r="L205" s="246">
        <v>5.2400000000000005E-4</v>
      </c>
      <c r="M205" s="241"/>
      <c r="N205" s="1102">
        <f t="shared" ca="1" si="23"/>
        <v>5.2400000000000005E-4</v>
      </c>
      <c r="O205" s="1102">
        <f t="shared" ca="1" si="24"/>
        <v>5.2400000000000005E-4</v>
      </c>
      <c r="P205" s="1102" cm="1">
        <f t="array" aca="1" ref="P205" ca="1">IFERROR(INDIRECT("K"&amp;V205),"")</f>
        <v>5.2400000000000005E-4</v>
      </c>
      <c r="Q205" s="1102" cm="1">
        <f t="array" aca="1" ref="Q205" ca="1">IFERROR(INDIRECT("L"&amp;V205),"")</f>
        <v>5.2400000000000005E-4</v>
      </c>
      <c r="R205" s="1102" cm="1">
        <f t="array" aca="1" ref="R205" ca="1">IFERROR(INDIRECT("K"&amp;W205),"")</f>
        <v>4.2000000000000002E-4</v>
      </c>
      <c r="S205" s="1102" cm="1">
        <f t="array" aca="1" ref="S205" ca="1">IFERROR(INDIRECT("L"&amp;W205),"")</f>
        <v>4.2000000000000002E-4</v>
      </c>
      <c r="T205" s="1103">
        <f t="shared" si="25"/>
        <v>5.2400000000000005E-4</v>
      </c>
      <c r="U205" s="1103">
        <f t="shared" si="26"/>
        <v>5.2400000000000005E-4</v>
      </c>
      <c r="V205" s="1102">
        <f t="shared" si="21"/>
        <v>205</v>
      </c>
      <c r="W205" s="1102">
        <f t="shared" si="22"/>
        <v>206</v>
      </c>
      <c r="X205" s="1102" t="str">
        <f t="shared" si="27"/>
        <v>A0061</v>
      </c>
      <c r="Y205" s="239"/>
      <c r="Z205" s="239"/>
      <c r="AA205" s="239"/>
      <c r="AB205" s="239"/>
      <c r="AC205" s="239"/>
      <c r="AD205" s="239"/>
      <c r="AE205" s="239"/>
      <c r="AF205" s="239"/>
      <c r="AG205" s="239"/>
    </row>
    <row r="206" spans="8:33" ht="15.75" customHeight="1">
      <c r="H206" s="239"/>
      <c r="I206" s="1110" t="s">
        <v>5041</v>
      </c>
      <c r="J206" s="1106" t="s">
        <v>2038</v>
      </c>
      <c r="K206" s="246">
        <v>4.2000000000000002E-4</v>
      </c>
      <c r="L206" s="246">
        <v>4.2000000000000002E-4</v>
      </c>
      <c r="M206" s="241"/>
      <c r="N206" s="1102">
        <f t="shared" ca="1" si="23"/>
        <v>5.2400000000000005E-4</v>
      </c>
      <c r="O206" s="1102">
        <f t="shared" ca="1" si="24"/>
        <v>5.2400000000000005E-4</v>
      </c>
      <c r="P206" s="1102" cm="1">
        <f t="array" aca="1" ref="P206" ca="1">IFERROR(INDIRECT("K"&amp;V206),"")</f>
        <v>5.2400000000000005E-4</v>
      </c>
      <c r="Q206" s="1102" cm="1">
        <f t="array" aca="1" ref="Q206" ca="1">IFERROR(INDIRECT("L"&amp;V206),"")</f>
        <v>5.2400000000000005E-4</v>
      </c>
      <c r="R206" s="1102" cm="1">
        <f t="array" aca="1" ref="R206" ca="1">IFERROR(INDIRECT("K"&amp;W206),"")</f>
        <v>4.2000000000000002E-4</v>
      </c>
      <c r="S206" s="1102" cm="1">
        <f t="array" aca="1" ref="S206" ca="1">IFERROR(INDIRECT("L"&amp;W206),"")</f>
        <v>4.2000000000000002E-4</v>
      </c>
      <c r="T206" s="1103">
        <f t="shared" si="25"/>
        <v>4.2000000000000002E-4</v>
      </c>
      <c r="U206" s="1103">
        <f t="shared" si="26"/>
        <v>4.2000000000000002E-4</v>
      </c>
      <c r="V206" s="1102">
        <f t="shared" si="21"/>
        <v>205</v>
      </c>
      <c r="W206" s="1102">
        <f t="shared" si="22"/>
        <v>206</v>
      </c>
      <c r="X206" s="1102" t="str">
        <f t="shared" si="27"/>
        <v>A0061</v>
      </c>
      <c r="Y206" s="239"/>
      <c r="Z206" s="239"/>
      <c r="AA206" s="239"/>
      <c r="AB206" s="239"/>
      <c r="AC206" s="239"/>
      <c r="AD206" s="239"/>
      <c r="AE206" s="239"/>
      <c r="AF206" s="239"/>
      <c r="AG206" s="239"/>
    </row>
    <row r="207" spans="8:33" ht="15.75" customHeight="1">
      <c r="H207" s="239"/>
      <c r="I207" s="1110" t="s">
        <v>5042</v>
      </c>
      <c r="J207" s="1106" t="s">
        <v>2039</v>
      </c>
      <c r="K207" s="246">
        <v>0</v>
      </c>
      <c r="L207" s="246">
        <v>0</v>
      </c>
      <c r="M207" s="241"/>
      <c r="N207" s="1102">
        <f t="shared" ca="1" si="23"/>
        <v>5.3499999999999999E-4</v>
      </c>
      <c r="O207" s="1102">
        <f t="shared" ca="1" si="24"/>
        <v>5.3499999999999999E-4</v>
      </c>
      <c r="P207" s="1102" cm="1">
        <f t="array" aca="1" ref="P207" ca="1">IFERROR(INDIRECT("K"&amp;V207),"")</f>
        <v>5.3499999999999999E-4</v>
      </c>
      <c r="Q207" s="1102" cm="1">
        <f t="array" aca="1" ref="Q207" ca="1">IFERROR(INDIRECT("L"&amp;V207),"")</f>
        <v>5.3499999999999999E-4</v>
      </c>
      <c r="R207" s="1102" cm="1">
        <f t="array" aca="1" ref="R207" ca="1">IFERROR(INDIRECT("K"&amp;W207),"")</f>
        <v>4.7699999999999999E-4</v>
      </c>
      <c r="S207" s="1102" cm="1">
        <f t="array" aca="1" ref="S207" ca="1">IFERROR(INDIRECT("L"&amp;W207),"")</f>
        <v>4.7699999999999999E-4</v>
      </c>
      <c r="T207" s="1103">
        <f t="shared" si="25"/>
        <v>0</v>
      </c>
      <c r="U207" s="1103">
        <f t="shared" si="26"/>
        <v>0</v>
      </c>
      <c r="V207" s="1102">
        <f t="shared" si="21"/>
        <v>212</v>
      </c>
      <c r="W207" s="1102">
        <f t="shared" si="22"/>
        <v>213</v>
      </c>
      <c r="X207" s="1102" t="str">
        <f t="shared" si="27"/>
        <v>A0062</v>
      </c>
      <c r="Y207" s="239"/>
      <c r="Z207" s="239"/>
      <c r="AA207" s="239"/>
      <c r="AB207" s="239"/>
      <c r="AC207" s="239"/>
      <c r="AD207" s="239"/>
      <c r="AE207" s="239"/>
      <c r="AF207" s="239"/>
      <c r="AG207" s="239"/>
    </row>
    <row r="208" spans="8:33" ht="15.75" customHeight="1">
      <c r="H208" s="239"/>
      <c r="I208" s="1110" t="s">
        <v>5043</v>
      </c>
      <c r="J208" s="1106" t="s">
        <v>2039</v>
      </c>
      <c r="K208" s="246">
        <v>0</v>
      </c>
      <c r="L208" s="246">
        <v>0</v>
      </c>
      <c r="M208" s="241"/>
      <c r="N208" s="1102">
        <f t="shared" ca="1" si="23"/>
        <v>5.3499999999999999E-4</v>
      </c>
      <c r="O208" s="1102">
        <f t="shared" ca="1" si="24"/>
        <v>5.3499999999999999E-4</v>
      </c>
      <c r="P208" s="1102" cm="1">
        <f t="array" aca="1" ref="P208" ca="1">IFERROR(INDIRECT("K"&amp;V208),"")</f>
        <v>5.3499999999999999E-4</v>
      </c>
      <c r="Q208" s="1102" cm="1">
        <f t="array" aca="1" ref="Q208" ca="1">IFERROR(INDIRECT("L"&amp;V208),"")</f>
        <v>5.3499999999999999E-4</v>
      </c>
      <c r="R208" s="1102" cm="1">
        <f t="array" aca="1" ref="R208" ca="1">IFERROR(INDIRECT("K"&amp;W208),"")</f>
        <v>4.7699999999999999E-4</v>
      </c>
      <c r="S208" s="1102" cm="1">
        <f t="array" aca="1" ref="S208" ca="1">IFERROR(INDIRECT("L"&amp;W208),"")</f>
        <v>4.7699999999999999E-4</v>
      </c>
      <c r="T208" s="1103">
        <f t="shared" si="25"/>
        <v>0</v>
      </c>
      <c r="U208" s="1103">
        <f t="shared" si="26"/>
        <v>0</v>
      </c>
      <c r="V208" s="1102">
        <f t="shared" si="21"/>
        <v>212</v>
      </c>
      <c r="W208" s="1102">
        <f t="shared" si="22"/>
        <v>213</v>
      </c>
      <c r="X208" s="1102" t="str">
        <f t="shared" si="27"/>
        <v>A0062</v>
      </c>
      <c r="Y208" s="239"/>
      <c r="Z208" s="239"/>
      <c r="AA208" s="239"/>
      <c r="AB208" s="239"/>
      <c r="AC208" s="239"/>
      <c r="AD208" s="239"/>
      <c r="AE208" s="239"/>
      <c r="AF208" s="239"/>
      <c r="AG208" s="239"/>
    </row>
    <row r="209" spans="8:33" ht="17.25" customHeight="1">
      <c r="H209" s="239"/>
      <c r="I209" s="1110" t="s">
        <v>5044</v>
      </c>
      <c r="J209" s="1106" t="s">
        <v>2039</v>
      </c>
      <c r="K209" s="246">
        <v>3.0699999999999998E-4</v>
      </c>
      <c r="L209" s="246">
        <v>3.0699999999999998E-4</v>
      </c>
      <c r="M209" s="241"/>
      <c r="N209" s="1102">
        <f t="shared" ca="1" si="23"/>
        <v>5.3499999999999999E-4</v>
      </c>
      <c r="O209" s="1102">
        <f t="shared" ca="1" si="24"/>
        <v>5.3499999999999999E-4</v>
      </c>
      <c r="P209" s="1102" cm="1">
        <f t="array" aca="1" ref="P209" ca="1">IFERROR(INDIRECT("K"&amp;V209),"")</f>
        <v>5.3499999999999999E-4</v>
      </c>
      <c r="Q209" s="1102" cm="1">
        <f t="array" aca="1" ref="Q209" ca="1">IFERROR(INDIRECT("L"&amp;V209),"")</f>
        <v>5.3499999999999999E-4</v>
      </c>
      <c r="R209" s="1102" cm="1">
        <f t="array" aca="1" ref="R209" ca="1">IFERROR(INDIRECT("K"&amp;W209),"")</f>
        <v>4.7699999999999999E-4</v>
      </c>
      <c r="S209" s="1102" cm="1">
        <f t="array" aca="1" ref="S209" ca="1">IFERROR(INDIRECT("L"&amp;W209),"")</f>
        <v>4.7699999999999999E-4</v>
      </c>
      <c r="T209" s="1103">
        <f t="shared" si="25"/>
        <v>3.0699999999999998E-4</v>
      </c>
      <c r="U209" s="1103">
        <f t="shared" si="26"/>
        <v>3.0699999999999998E-4</v>
      </c>
      <c r="V209" s="1102">
        <f t="shared" si="21"/>
        <v>212</v>
      </c>
      <c r="W209" s="1102">
        <f t="shared" si="22"/>
        <v>213</v>
      </c>
      <c r="X209" s="1102" t="str">
        <f t="shared" si="27"/>
        <v>A0062</v>
      </c>
      <c r="Y209" s="239"/>
      <c r="Z209" s="239"/>
      <c r="AA209" s="239"/>
      <c r="AB209" s="239"/>
      <c r="AC209" s="239"/>
      <c r="AD209" s="239"/>
      <c r="AE209" s="239"/>
      <c r="AF209" s="239"/>
      <c r="AG209" s="239"/>
    </row>
    <row r="210" spans="8:33" ht="17.25" customHeight="1">
      <c r="H210" s="239"/>
      <c r="I210" s="1110" t="s">
        <v>5045</v>
      </c>
      <c r="J210" s="1106" t="s">
        <v>2039</v>
      </c>
      <c r="K210" s="246">
        <v>0</v>
      </c>
      <c r="L210" s="246">
        <v>0</v>
      </c>
      <c r="M210" s="241"/>
      <c r="N210" s="1102">
        <f t="shared" ca="1" si="23"/>
        <v>5.3499999999999999E-4</v>
      </c>
      <c r="O210" s="1102">
        <f t="shared" ca="1" si="24"/>
        <v>5.3499999999999999E-4</v>
      </c>
      <c r="P210" s="1102" cm="1">
        <f t="array" aca="1" ref="P210" ca="1">IFERROR(INDIRECT("K"&amp;V210),"")</f>
        <v>5.3499999999999999E-4</v>
      </c>
      <c r="Q210" s="1102" cm="1">
        <f t="array" aca="1" ref="Q210" ca="1">IFERROR(INDIRECT("L"&amp;V210),"")</f>
        <v>5.3499999999999999E-4</v>
      </c>
      <c r="R210" s="1102" cm="1">
        <f t="array" aca="1" ref="R210" ca="1">IFERROR(INDIRECT("K"&amp;W210),"")</f>
        <v>4.7699999999999999E-4</v>
      </c>
      <c r="S210" s="1102" cm="1">
        <f t="array" aca="1" ref="S210" ca="1">IFERROR(INDIRECT("L"&amp;W210),"")</f>
        <v>4.7699999999999999E-4</v>
      </c>
      <c r="T210" s="1103">
        <f t="shared" si="25"/>
        <v>0</v>
      </c>
      <c r="U210" s="1103">
        <f t="shared" si="26"/>
        <v>0</v>
      </c>
      <c r="V210" s="1102">
        <f t="shared" si="21"/>
        <v>212</v>
      </c>
      <c r="W210" s="1102">
        <f t="shared" si="22"/>
        <v>213</v>
      </c>
      <c r="X210" s="1102" t="str">
        <f t="shared" si="27"/>
        <v>A0062</v>
      </c>
      <c r="Y210" s="239"/>
      <c r="Z210" s="239"/>
      <c r="AA210" s="239"/>
      <c r="AB210" s="239"/>
      <c r="AC210" s="239"/>
      <c r="AD210" s="239"/>
      <c r="AE210" s="239"/>
      <c r="AF210" s="239"/>
      <c r="AG210" s="239"/>
    </row>
    <row r="211" spans="8:33" ht="17.25" customHeight="1">
      <c r="H211" s="239"/>
      <c r="I211" s="1110" t="s">
        <v>5046</v>
      </c>
      <c r="J211" s="1106" t="s">
        <v>2039</v>
      </c>
      <c r="K211" s="246">
        <v>3.6999999999999999E-4</v>
      </c>
      <c r="L211" s="246">
        <v>3.6999999999999999E-4</v>
      </c>
      <c r="M211" s="241"/>
      <c r="N211" s="1102">
        <f t="shared" ca="1" si="23"/>
        <v>5.3499999999999999E-4</v>
      </c>
      <c r="O211" s="1102">
        <f t="shared" ca="1" si="24"/>
        <v>5.3499999999999999E-4</v>
      </c>
      <c r="P211" s="1102" cm="1">
        <f t="array" aca="1" ref="P211" ca="1">IFERROR(INDIRECT("K"&amp;V211),"")</f>
        <v>5.3499999999999999E-4</v>
      </c>
      <c r="Q211" s="1102" cm="1">
        <f t="array" aca="1" ref="Q211" ca="1">IFERROR(INDIRECT("L"&amp;V211),"")</f>
        <v>5.3499999999999999E-4</v>
      </c>
      <c r="R211" s="1102" cm="1">
        <f t="array" aca="1" ref="R211" ca="1">IFERROR(INDIRECT("K"&amp;W211),"")</f>
        <v>4.7699999999999999E-4</v>
      </c>
      <c r="S211" s="1102" cm="1">
        <f t="array" aca="1" ref="S211" ca="1">IFERROR(INDIRECT("L"&amp;W211),"")</f>
        <v>4.7699999999999999E-4</v>
      </c>
      <c r="T211" s="1103">
        <f t="shared" si="25"/>
        <v>3.6999999999999999E-4</v>
      </c>
      <c r="U211" s="1103">
        <f t="shared" si="26"/>
        <v>3.6999999999999999E-4</v>
      </c>
      <c r="V211" s="1102">
        <f t="shared" si="21"/>
        <v>212</v>
      </c>
      <c r="W211" s="1102">
        <f t="shared" si="22"/>
        <v>213</v>
      </c>
      <c r="X211" s="1102" t="str">
        <f t="shared" si="27"/>
        <v>A0062</v>
      </c>
      <c r="Y211" s="239"/>
      <c r="Z211" s="239"/>
      <c r="AA211" s="239"/>
      <c r="AB211" s="239"/>
      <c r="AC211" s="239"/>
      <c r="AD211" s="239"/>
      <c r="AE211" s="239"/>
      <c r="AF211" s="239"/>
      <c r="AG211" s="239"/>
    </row>
    <row r="212" spans="8:33" ht="15.75" customHeight="1">
      <c r="H212" s="239"/>
      <c r="I212" s="1110" t="s">
        <v>5047</v>
      </c>
      <c r="J212" s="1106" t="s">
        <v>2039</v>
      </c>
      <c r="K212" s="246">
        <v>5.3499999999999999E-4</v>
      </c>
      <c r="L212" s="246">
        <v>5.3499999999999999E-4</v>
      </c>
      <c r="M212" s="241"/>
      <c r="N212" s="1102">
        <f t="shared" ca="1" si="23"/>
        <v>5.3499999999999999E-4</v>
      </c>
      <c r="O212" s="1102">
        <f t="shared" ca="1" si="24"/>
        <v>5.3499999999999999E-4</v>
      </c>
      <c r="P212" s="1102" cm="1">
        <f t="array" aca="1" ref="P212" ca="1">IFERROR(INDIRECT("K"&amp;V212),"")</f>
        <v>5.3499999999999999E-4</v>
      </c>
      <c r="Q212" s="1102" cm="1">
        <f t="array" aca="1" ref="Q212" ca="1">IFERROR(INDIRECT("L"&amp;V212),"")</f>
        <v>5.3499999999999999E-4</v>
      </c>
      <c r="R212" s="1102" cm="1">
        <f t="array" aca="1" ref="R212" ca="1">IFERROR(INDIRECT("K"&amp;W212),"")</f>
        <v>4.7699999999999999E-4</v>
      </c>
      <c r="S212" s="1102" cm="1">
        <f t="array" aca="1" ref="S212" ca="1">IFERROR(INDIRECT("L"&amp;W212),"")</f>
        <v>4.7699999999999999E-4</v>
      </c>
      <c r="T212" s="1103">
        <f t="shared" si="25"/>
        <v>5.3499999999999999E-4</v>
      </c>
      <c r="U212" s="1103">
        <f t="shared" si="26"/>
        <v>5.3499999999999999E-4</v>
      </c>
      <c r="V212" s="1102">
        <f t="shared" si="21"/>
        <v>212</v>
      </c>
      <c r="W212" s="1102">
        <f t="shared" si="22"/>
        <v>213</v>
      </c>
      <c r="X212" s="1102" t="str">
        <f t="shared" si="27"/>
        <v>A0062</v>
      </c>
      <c r="Y212" s="239"/>
      <c r="Z212" s="239"/>
      <c r="AA212" s="239"/>
      <c r="AB212" s="239"/>
      <c r="AC212" s="239"/>
      <c r="AD212" s="239"/>
      <c r="AE212" s="239"/>
      <c r="AF212" s="239"/>
      <c r="AG212" s="239"/>
    </row>
    <row r="213" spans="8:33" ht="15.75" customHeight="1">
      <c r="H213" s="239"/>
      <c r="I213" s="1110" t="s">
        <v>5048</v>
      </c>
      <c r="J213" s="1106" t="s">
        <v>2039</v>
      </c>
      <c r="K213" s="246">
        <v>4.7699999999999999E-4</v>
      </c>
      <c r="L213" s="246">
        <v>4.7699999999999999E-4</v>
      </c>
      <c r="M213" s="241"/>
      <c r="N213" s="1102">
        <f t="shared" ca="1" si="23"/>
        <v>5.3499999999999999E-4</v>
      </c>
      <c r="O213" s="1102">
        <f t="shared" ca="1" si="24"/>
        <v>5.3499999999999999E-4</v>
      </c>
      <c r="P213" s="1102" cm="1">
        <f t="array" aca="1" ref="P213" ca="1">IFERROR(INDIRECT("K"&amp;V213),"")</f>
        <v>5.3499999999999999E-4</v>
      </c>
      <c r="Q213" s="1102" cm="1">
        <f t="array" aca="1" ref="Q213" ca="1">IFERROR(INDIRECT("L"&amp;V213),"")</f>
        <v>5.3499999999999999E-4</v>
      </c>
      <c r="R213" s="1102" cm="1">
        <f t="array" aca="1" ref="R213" ca="1">IFERROR(INDIRECT("K"&amp;W213),"")</f>
        <v>4.7699999999999999E-4</v>
      </c>
      <c r="S213" s="1102" cm="1">
        <f t="array" aca="1" ref="S213" ca="1">IFERROR(INDIRECT("L"&amp;W213),"")</f>
        <v>4.7699999999999999E-4</v>
      </c>
      <c r="T213" s="1103">
        <f t="shared" si="25"/>
        <v>4.7699999999999999E-4</v>
      </c>
      <c r="U213" s="1103">
        <f t="shared" si="26"/>
        <v>4.7699999999999999E-4</v>
      </c>
      <c r="V213" s="1102">
        <f t="shared" si="21"/>
        <v>212</v>
      </c>
      <c r="W213" s="1102">
        <f t="shared" si="22"/>
        <v>213</v>
      </c>
      <c r="X213" s="1102" t="str">
        <f t="shared" si="27"/>
        <v>A0062</v>
      </c>
      <c r="Y213" s="239"/>
      <c r="Z213" s="239"/>
      <c r="AA213" s="239"/>
      <c r="AB213" s="239"/>
      <c r="AC213" s="239"/>
      <c r="AD213" s="239"/>
      <c r="AE213" s="239"/>
      <c r="AF213" s="239"/>
      <c r="AG213" s="239"/>
    </row>
    <row r="214" spans="8:33" ht="15.75" customHeight="1">
      <c r="H214" s="239"/>
      <c r="I214" s="1110" t="s">
        <v>5049</v>
      </c>
      <c r="J214" s="1106" t="s">
        <v>2040</v>
      </c>
      <c r="K214" s="246">
        <v>0</v>
      </c>
      <c r="L214" s="246">
        <v>0</v>
      </c>
      <c r="M214" s="241"/>
      <c r="N214" s="1102">
        <f t="shared" ca="1" si="23"/>
        <v>5.5000000000000003E-4</v>
      </c>
      <c r="O214" s="1102">
        <f t="shared" ca="1" si="24"/>
        <v>5.5000000000000003E-4</v>
      </c>
      <c r="P214" s="1102" cm="1">
        <f t="array" aca="1" ref="P214" ca="1">IFERROR(INDIRECT("K"&amp;V214),"")</f>
        <v>5.5000000000000003E-4</v>
      </c>
      <c r="Q214" s="1102" cm="1">
        <f t="array" aca="1" ref="Q214" ca="1">IFERROR(INDIRECT("L"&amp;V214),"")</f>
        <v>5.5000000000000003E-4</v>
      </c>
      <c r="R214" s="1102" cm="1">
        <f t="array" aca="1" ref="R214" ca="1">IFERROR(INDIRECT("K"&amp;W214),"")</f>
        <v>5.2700000000000002E-4</v>
      </c>
      <c r="S214" s="1102" cm="1">
        <f t="array" aca="1" ref="S214" ca="1">IFERROR(INDIRECT("L"&amp;W214),"")</f>
        <v>5.2700000000000002E-4</v>
      </c>
      <c r="T214" s="1103">
        <f t="shared" si="25"/>
        <v>0</v>
      </c>
      <c r="U214" s="1103">
        <f t="shared" si="26"/>
        <v>0</v>
      </c>
      <c r="V214" s="1102">
        <f t="shared" si="21"/>
        <v>215</v>
      </c>
      <c r="W214" s="1102">
        <f t="shared" si="22"/>
        <v>216</v>
      </c>
      <c r="X214" s="1102" t="str">
        <f t="shared" si="27"/>
        <v>A0063</v>
      </c>
      <c r="Y214" s="239"/>
      <c r="Z214" s="239"/>
      <c r="AA214" s="239"/>
      <c r="AB214" s="239"/>
      <c r="AC214" s="239"/>
      <c r="AD214" s="239"/>
      <c r="AE214" s="239"/>
      <c r="AF214" s="239"/>
      <c r="AG214" s="239"/>
    </row>
    <row r="215" spans="8:33" ht="15.75" customHeight="1">
      <c r="H215" s="239"/>
      <c r="I215" s="1110" t="s">
        <v>5050</v>
      </c>
      <c r="J215" s="1106" t="s">
        <v>2040</v>
      </c>
      <c r="K215" s="246">
        <v>5.5000000000000003E-4</v>
      </c>
      <c r="L215" s="246">
        <v>5.5000000000000003E-4</v>
      </c>
      <c r="M215" s="241"/>
      <c r="N215" s="1102">
        <f t="shared" ca="1" si="23"/>
        <v>5.5000000000000003E-4</v>
      </c>
      <c r="O215" s="1102">
        <f t="shared" ca="1" si="24"/>
        <v>5.5000000000000003E-4</v>
      </c>
      <c r="P215" s="1102" cm="1">
        <f t="array" aca="1" ref="P215" ca="1">IFERROR(INDIRECT("K"&amp;V215),"")</f>
        <v>5.5000000000000003E-4</v>
      </c>
      <c r="Q215" s="1102" cm="1">
        <f t="array" aca="1" ref="Q215" ca="1">IFERROR(INDIRECT("L"&amp;V215),"")</f>
        <v>5.5000000000000003E-4</v>
      </c>
      <c r="R215" s="1102" cm="1">
        <f t="array" aca="1" ref="R215" ca="1">IFERROR(INDIRECT("K"&amp;W215),"")</f>
        <v>5.2700000000000002E-4</v>
      </c>
      <c r="S215" s="1102" cm="1">
        <f t="array" aca="1" ref="S215" ca="1">IFERROR(INDIRECT("L"&amp;W215),"")</f>
        <v>5.2700000000000002E-4</v>
      </c>
      <c r="T215" s="1103">
        <f t="shared" si="25"/>
        <v>5.5000000000000003E-4</v>
      </c>
      <c r="U215" s="1103">
        <f t="shared" si="26"/>
        <v>5.5000000000000003E-4</v>
      </c>
      <c r="V215" s="1102">
        <f t="shared" si="21"/>
        <v>215</v>
      </c>
      <c r="W215" s="1102">
        <f t="shared" si="22"/>
        <v>216</v>
      </c>
      <c r="X215" s="1102" t="str">
        <f t="shared" si="27"/>
        <v>A0063</v>
      </c>
      <c r="Y215" s="239"/>
      <c r="Z215" s="239"/>
      <c r="AA215" s="239"/>
      <c r="AB215" s="239"/>
      <c r="AC215" s="239"/>
      <c r="AD215" s="239"/>
      <c r="AE215" s="239"/>
      <c r="AF215" s="239"/>
      <c r="AG215" s="239"/>
    </row>
    <row r="216" spans="8:33" ht="17.25" customHeight="1">
      <c r="H216" s="239"/>
      <c r="I216" s="1110" t="s">
        <v>5051</v>
      </c>
      <c r="J216" s="1106" t="s">
        <v>2040</v>
      </c>
      <c r="K216" s="246">
        <v>5.2700000000000002E-4</v>
      </c>
      <c r="L216" s="246">
        <v>5.2700000000000002E-4</v>
      </c>
      <c r="M216" s="241"/>
      <c r="N216" s="1102">
        <f t="shared" ca="1" si="23"/>
        <v>5.5000000000000003E-4</v>
      </c>
      <c r="O216" s="1102">
        <f t="shared" ca="1" si="24"/>
        <v>5.5000000000000003E-4</v>
      </c>
      <c r="P216" s="1102" cm="1">
        <f t="array" aca="1" ref="P216" ca="1">IFERROR(INDIRECT("K"&amp;V216),"")</f>
        <v>5.5000000000000003E-4</v>
      </c>
      <c r="Q216" s="1102" cm="1">
        <f t="array" aca="1" ref="Q216" ca="1">IFERROR(INDIRECT("L"&amp;V216),"")</f>
        <v>5.5000000000000003E-4</v>
      </c>
      <c r="R216" s="1102" cm="1">
        <f t="array" aca="1" ref="R216" ca="1">IFERROR(INDIRECT("K"&amp;W216),"")</f>
        <v>5.2700000000000002E-4</v>
      </c>
      <c r="S216" s="1102" cm="1">
        <f t="array" aca="1" ref="S216" ca="1">IFERROR(INDIRECT("L"&amp;W216),"")</f>
        <v>5.2700000000000002E-4</v>
      </c>
      <c r="T216" s="1103">
        <f t="shared" si="25"/>
        <v>5.2700000000000002E-4</v>
      </c>
      <c r="U216" s="1103">
        <f t="shared" si="26"/>
        <v>5.2700000000000002E-4</v>
      </c>
      <c r="V216" s="1102">
        <f t="shared" si="21"/>
        <v>215</v>
      </c>
      <c r="W216" s="1102">
        <f t="shared" si="22"/>
        <v>216</v>
      </c>
      <c r="X216" s="1102" t="str">
        <f t="shared" si="27"/>
        <v>A0063</v>
      </c>
      <c r="Y216" s="239"/>
      <c r="Z216" s="239"/>
      <c r="AA216" s="239"/>
      <c r="AB216" s="239"/>
      <c r="AC216" s="239"/>
      <c r="AD216" s="239"/>
      <c r="AE216" s="239"/>
      <c r="AF216" s="239"/>
      <c r="AG216" s="239"/>
    </row>
    <row r="217" spans="8:33" ht="15.75" customHeight="1">
      <c r="H217" s="239"/>
      <c r="I217" s="1110" t="s">
        <v>5052</v>
      </c>
      <c r="J217" s="1106" t="s">
        <v>2041</v>
      </c>
      <c r="K217" s="246">
        <v>0</v>
      </c>
      <c r="L217" s="246">
        <v>0</v>
      </c>
      <c r="M217" s="241"/>
      <c r="N217" s="1102">
        <f t="shared" ca="1" si="23"/>
        <v>3.68E-4</v>
      </c>
      <c r="O217" s="1102">
        <f t="shared" ca="1" si="24"/>
        <v>3.68E-4</v>
      </c>
      <c r="P217" s="1102" cm="1">
        <f t="array" aca="1" ref="P217" ca="1">IFERROR(INDIRECT("K"&amp;V217),"")</f>
        <v>3.68E-4</v>
      </c>
      <c r="Q217" s="1102" cm="1">
        <f t="array" aca="1" ref="Q217" ca="1">IFERROR(INDIRECT("L"&amp;V217),"")</f>
        <v>3.68E-4</v>
      </c>
      <c r="R217" s="1102" cm="1">
        <f t="array" aca="1" ref="R217" ca="1">IFERROR(INDIRECT("K"&amp;W217),"")</f>
        <v>3.5399999999999999E-4</v>
      </c>
      <c r="S217" s="1102" cm="1">
        <f t="array" aca="1" ref="S217" ca="1">IFERROR(INDIRECT("L"&amp;W217),"")</f>
        <v>3.5399999999999999E-4</v>
      </c>
      <c r="T217" s="1103">
        <f t="shared" si="25"/>
        <v>0</v>
      </c>
      <c r="U217" s="1103">
        <f t="shared" si="26"/>
        <v>0</v>
      </c>
      <c r="V217" s="1102">
        <f t="shared" si="21"/>
        <v>222</v>
      </c>
      <c r="W217" s="1102">
        <f t="shared" si="22"/>
        <v>223</v>
      </c>
      <c r="X217" s="1102" t="str">
        <f t="shared" si="27"/>
        <v>A0064</v>
      </c>
      <c r="Y217" s="239"/>
      <c r="Z217" s="239"/>
      <c r="AA217" s="239"/>
      <c r="AB217" s="239"/>
      <c r="AC217" s="239"/>
      <c r="AD217" s="239"/>
      <c r="AE217" s="239"/>
      <c r="AF217" s="239"/>
      <c r="AG217" s="239"/>
    </row>
    <row r="218" spans="8:33" ht="15.75" customHeight="1">
      <c r="H218" s="239"/>
      <c r="I218" s="1110" t="s">
        <v>5053</v>
      </c>
      <c r="J218" s="1106" t="s">
        <v>2041</v>
      </c>
      <c r="K218" s="246">
        <v>0</v>
      </c>
      <c r="L218" s="246">
        <v>0</v>
      </c>
      <c r="M218" s="241"/>
      <c r="N218" s="1102">
        <f t="shared" ca="1" si="23"/>
        <v>3.68E-4</v>
      </c>
      <c r="O218" s="1102">
        <f t="shared" ca="1" si="24"/>
        <v>3.68E-4</v>
      </c>
      <c r="P218" s="1102" cm="1">
        <f t="array" aca="1" ref="P218" ca="1">IFERROR(INDIRECT("K"&amp;V218),"")</f>
        <v>3.68E-4</v>
      </c>
      <c r="Q218" s="1102" cm="1">
        <f t="array" aca="1" ref="Q218" ca="1">IFERROR(INDIRECT("L"&amp;V218),"")</f>
        <v>3.68E-4</v>
      </c>
      <c r="R218" s="1102" cm="1">
        <f t="array" aca="1" ref="R218" ca="1">IFERROR(INDIRECT("K"&amp;W218),"")</f>
        <v>3.5399999999999999E-4</v>
      </c>
      <c r="S218" s="1102" cm="1">
        <f t="array" aca="1" ref="S218" ca="1">IFERROR(INDIRECT("L"&amp;W218),"")</f>
        <v>3.5399999999999999E-4</v>
      </c>
      <c r="T218" s="1103">
        <f t="shared" si="25"/>
        <v>0</v>
      </c>
      <c r="U218" s="1103">
        <f t="shared" si="26"/>
        <v>0</v>
      </c>
      <c r="V218" s="1102">
        <f t="shared" si="21"/>
        <v>222</v>
      </c>
      <c r="W218" s="1102">
        <f t="shared" si="22"/>
        <v>223</v>
      </c>
      <c r="X218" s="1102" t="str">
        <f t="shared" si="27"/>
        <v>A0064</v>
      </c>
      <c r="Y218" s="239"/>
      <c r="Z218" s="239"/>
      <c r="AA218" s="239"/>
      <c r="AB218" s="239"/>
      <c r="AC218" s="239"/>
      <c r="AD218" s="239"/>
      <c r="AE218" s="239"/>
      <c r="AF218" s="239"/>
      <c r="AG218" s="239"/>
    </row>
    <row r="219" spans="8:33" ht="15.75" customHeight="1">
      <c r="H219" s="239"/>
      <c r="I219" s="1110" t="s">
        <v>5054</v>
      </c>
      <c r="J219" s="1106" t="s">
        <v>2041</v>
      </c>
      <c r="K219" s="246">
        <v>0</v>
      </c>
      <c r="L219" s="246">
        <v>0</v>
      </c>
      <c r="M219" s="241"/>
      <c r="N219" s="1102">
        <f t="shared" ca="1" si="23"/>
        <v>3.68E-4</v>
      </c>
      <c r="O219" s="1102">
        <f t="shared" ca="1" si="24"/>
        <v>3.68E-4</v>
      </c>
      <c r="P219" s="1102" cm="1">
        <f t="array" aca="1" ref="P219" ca="1">IFERROR(INDIRECT("K"&amp;V219),"")</f>
        <v>3.68E-4</v>
      </c>
      <c r="Q219" s="1102" cm="1">
        <f t="array" aca="1" ref="Q219" ca="1">IFERROR(INDIRECT("L"&amp;V219),"")</f>
        <v>3.68E-4</v>
      </c>
      <c r="R219" s="1102" cm="1">
        <f t="array" aca="1" ref="R219" ca="1">IFERROR(INDIRECT("K"&amp;W219),"")</f>
        <v>3.5399999999999999E-4</v>
      </c>
      <c r="S219" s="1102" cm="1">
        <f t="array" aca="1" ref="S219" ca="1">IFERROR(INDIRECT("L"&amp;W219),"")</f>
        <v>3.5399999999999999E-4</v>
      </c>
      <c r="T219" s="1103">
        <f t="shared" si="25"/>
        <v>0</v>
      </c>
      <c r="U219" s="1103">
        <f t="shared" si="26"/>
        <v>0</v>
      </c>
      <c r="V219" s="1102">
        <f t="shared" si="21"/>
        <v>222</v>
      </c>
      <c r="W219" s="1102">
        <f t="shared" si="22"/>
        <v>223</v>
      </c>
      <c r="X219" s="1102" t="str">
        <f t="shared" si="27"/>
        <v>A0064</v>
      </c>
      <c r="Y219" s="239"/>
      <c r="Z219" s="239"/>
      <c r="AA219" s="239"/>
      <c r="AB219" s="239"/>
      <c r="AC219" s="239"/>
      <c r="AD219" s="239"/>
      <c r="AE219" s="239"/>
      <c r="AF219" s="239"/>
      <c r="AG219" s="239"/>
    </row>
    <row r="220" spans="8:33" ht="15.75" customHeight="1">
      <c r="H220" s="239"/>
      <c r="I220" s="1110" t="s">
        <v>5055</v>
      </c>
      <c r="J220" s="1106" t="s">
        <v>2041</v>
      </c>
      <c r="K220" s="246">
        <v>0</v>
      </c>
      <c r="L220" s="246">
        <v>0</v>
      </c>
      <c r="M220" s="241"/>
      <c r="N220" s="1102">
        <f t="shared" ca="1" si="23"/>
        <v>3.68E-4</v>
      </c>
      <c r="O220" s="1102">
        <f t="shared" ca="1" si="24"/>
        <v>3.68E-4</v>
      </c>
      <c r="P220" s="1102" cm="1">
        <f t="array" aca="1" ref="P220" ca="1">IFERROR(INDIRECT("K"&amp;V220),"")</f>
        <v>3.68E-4</v>
      </c>
      <c r="Q220" s="1102" cm="1">
        <f t="array" aca="1" ref="Q220" ca="1">IFERROR(INDIRECT("L"&amp;V220),"")</f>
        <v>3.68E-4</v>
      </c>
      <c r="R220" s="1102" cm="1">
        <f t="array" aca="1" ref="R220" ca="1">IFERROR(INDIRECT("K"&amp;W220),"")</f>
        <v>3.5399999999999999E-4</v>
      </c>
      <c r="S220" s="1102" cm="1">
        <f t="array" aca="1" ref="S220" ca="1">IFERROR(INDIRECT("L"&amp;W220),"")</f>
        <v>3.5399999999999999E-4</v>
      </c>
      <c r="T220" s="1103">
        <f t="shared" si="25"/>
        <v>0</v>
      </c>
      <c r="U220" s="1103">
        <f t="shared" si="26"/>
        <v>0</v>
      </c>
      <c r="V220" s="1102">
        <f t="shared" si="21"/>
        <v>222</v>
      </c>
      <c r="W220" s="1102">
        <f t="shared" si="22"/>
        <v>223</v>
      </c>
      <c r="X220" s="1102" t="str">
        <f t="shared" si="27"/>
        <v>A0064</v>
      </c>
      <c r="Y220" s="239"/>
      <c r="Z220" s="239"/>
      <c r="AA220" s="239"/>
      <c r="AB220" s="239"/>
      <c r="AC220" s="239"/>
      <c r="AD220" s="239"/>
      <c r="AE220" s="239"/>
      <c r="AF220" s="239"/>
      <c r="AG220" s="239"/>
    </row>
    <row r="221" spans="8:33" ht="15.75" customHeight="1">
      <c r="H221" s="239"/>
      <c r="I221" s="1110" t="s">
        <v>5056</v>
      </c>
      <c r="J221" s="1106" t="s">
        <v>2041</v>
      </c>
      <c r="K221" s="246">
        <v>0</v>
      </c>
      <c r="L221" s="246">
        <v>0</v>
      </c>
      <c r="M221" s="241"/>
      <c r="N221" s="1102">
        <f t="shared" ca="1" si="23"/>
        <v>3.68E-4</v>
      </c>
      <c r="O221" s="1102">
        <f t="shared" ca="1" si="24"/>
        <v>3.68E-4</v>
      </c>
      <c r="P221" s="1102" cm="1">
        <f t="array" aca="1" ref="P221" ca="1">IFERROR(INDIRECT("K"&amp;V221),"")</f>
        <v>3.68E-4</v>
      </c>
      <c r="Q221" s="1102" cm="1">
        <f t="array" aca="1" ref="Q221" ca="1">IFERROR(INDIRECT("L"&amp;V221),"")</f>
        <v>3.68E-4</v>
      </c>
      <c r="R221" s="1102" cm="1">
        <f t="array" aca="1" ref="R221" ca="1">IFERROR(INDIRECT("K"&amp;W221),"")</f>
        <v>3.5399999999999999E-4</v>
      </c>
      <c r="S221" s="1102" cm="1">
        <f t="array" aca="1" ref="S221" ca="1">IFERROR(INDIRECT("L"&amp;W221),"")</f>
        <v>3.5399999999999999E-4</v>
      </c>
      <c r="T221" s="1103">
        <f t="shared" si="25"/>
        <v>0</v>
      </c>
      <c r="U221" s="1103">
        <f t="shared" si="26"/>
        <v>0</v>
      </c>
      <c r="V221" s="1102">
        <f t="shared" si="21"/>
        <v>222</v>
      </c>
      <c r="W221" s="1102">
        <f t="shared" si="22"/>
        <v>223</v>
      </c>
      <c r="X221" s="1102" t="str">
        <f t="shared" si="27"/>
        <v>A0064</v>
      </c>
      <c r="Y221" s="239"/>
      <c r="Z221" s="239"/>
      <c r="AA221" s="239"/>
      <c r="AB221" s="239"/>
      <c r="AC221" s="239"/>
      <c r="AD221" s="239"/>
      <c r="AE221" s="239"/>
      <c r="AF221" s="239"/>
      <c r="AG221" s="239"/>
    </row>
    <row r="222" spans="8:33" ht="15.75" customHeight="1">
      <c r="H222" s="239"/>
      <c r="I222" s="1110" t="s">
        <v>5057</v>
      </c>
      <c r="J222" s="1106" t="s">
        <v>2041</v>
      </c>
      <c r="K222" s="246">
        <v>3.68E-4</v>
      </c>
      <c r="L222" s="246">
        <v>3.68E-4</v>
      </c>
      <c r="M222" s="241"/>
      <c r="N222" s="1102">
        <f t="shared" ca="1" si="23"/>
        <v>3.68E-4</v>
      </c>
      <c r="O222" s="1102">
        <f t="shared" ca="1" si="24"/>
        <v>3.68E-4</v>
      </c>
      <c r="P222" s="1102" cm="1">
        <f t="array" aca="1" ref="P222" ca="1">IFERROR(INDIRECT("K"&amp;V222),"")</f>
        <v>3.68E-4</v>
      </c>
      <c r="Q222" s="1102" cm="1">
        <f t="array" aca="1" ref="Q222" ca="1">IFERROR(INDIRECT("L"&amp;V222),"")</f>
        <v>3.68E-4</v>
      </c>
      <c r="R222" s="1102" cm="1">
        <f t="array" aca="1" ref="R222" ca="1">IFERROR(INDIRECT("K"&amp;W222),"")</f>
        <v>3.5399999999999999E-4</v>
      </c>
      <c r="S222" s="1102" cm="1">
        <f t="array" aca="1" ref="S222" ca="1">IFERROR(INDIRECT("L"&amp;W222),"")</f>
        <v>3.5399999999999999E-4</v>
      </c>
      <c r="T222" s="1103">
        <f t="shared" si="25"/>
        <v>3.68E-4</v>
      </c>
      <c r="U222" s="1103">
        <f t="shared" si="26"/>
        <v>3.68E-4</v>
      </c>
      <c r="V222" s="1102">
        <f t="shared" si="21"/>
        <v>222</v>
      </c>
      <c r="W222" s="1102">
        <f t="shared" si="22"/>
        <v>223</v>
      </c>
      <c r="X222" s="1102" t="str">
        <f t="shared" si="27"/>
        <v>A0064</v>
      </c>
      <c r="Y222" s="239"/>
      <c r="Z222" s="239"/>
      <c r="AA222" s="239"/>
      <c r="AB222" s="239"/>
      <c r="AC222" s="239"/>
      <c r="AD222" s="239"/>
      <c r="AE222" s="239"/>
      <c r="AF222" s="239"/>
      <c r="AG222" s="239"/>
    </row>
    <row r="223" spans="8:33">
      <c r="H223" s="239"/>
      <c r="I223" s="1110" t="s">
        <v>5058</v>
      </c>
      <c r="J223" s="1106" t="s">
        <v>2041</v>
      </c>
      <c r="K223" s="246">
        <v>3.5399999999999999E-4</v>
      </c>
      <c r="L223" s="246">
        <v>3.5399999999999999E-4</v>
      </c>
      <c r="M223" s="241"/>
      <c r="N223" s="1102">
        <f t="shared" ca="1" si="23"/>
        <v>3.68E-4</v>
      </c>
      <c r="O223" s="1102">
        <f t="shared" ca="1" si="24"/>
        <v>3.68E-4</v>
      </c>
      <c r="P223" s="1102" cm="1">
        <f t="array" aca="1" ref="P223" ca="1">IFERROR(INDIRECT("K"&amp;V223),"")</f>
        <v>3.68E-4</v>
      </c>
      <c r="Q223" s="1102" cm="1">
        <f t="array" aca="1" ref="Q223" ca="1">IFERROR(INDIRECT("L"&amp;V223),"")</f>
        <v>3.68E-4</v>
      </c>
      <c r="R223" s="1102" cm="1">
        <f t="array" aca="1" ref="R223" ca="1">IFERROR(INDIRECT("K"&amp;W223),"")</f>
        <v>3.5399999999999999E-4</v>
      </c>
      <c r="S223" s="1102" cm="1">
        <f t="array" aca="1" ref="S223" ca="1">IFERROR(INDIRECT("L"&amp;W223),"")</f>
        <v>3.5399999999999999E-4</v>
      </c>
      <c r="T223" s="1103">
        <f t="shared" si="25"/>
        <v>3.5399999999999999E-4</v>
      </c>
      <c r="U223" s="1103">
        <f t="shared" si="26"/>
        <v>3.5399999999999999E-4</v>
      </c>
      <c r="V223" s="1102">
        <f t="shared" si="21"/>
        <v>222</v>
      </c>
      <c r="W223" s="1102">
        <f t="shared" si="22"/>
        <v>223</v>
      </c>
      <c r="X223" s="1102" t="str">
        <f t="shared" si="27"/>
        <v>A0064</v>
      </c>
      <c r="Y223" s="239"/>
      <c r="Z223" s="239"/>
      <c r="AA223" s="239"/>
      <c r="AB223" s="239"/>
      <c r="AC223" s="239"/>
      <c r="AD223" s="239"/>
      <c r="AE223" s="239"/>
      <c r="AF223" s="239"/>
      <c r="AG223" s="239"/>
    </row>
    <row r="224" spans="8:33" ht="15.75" customHeight="1">
      <c r="H224" s="239"/>
      <c r="I224" s="1110" t="s">
        <v>5059</v>
      </c>
      <c r="J224" s="1106" t="s">
        <v>2042</v>
      </c>
      <c r="K224" s="246">
        <v>0</v>
      </c>
      <c r="L224" s="246">
        <v>0</v>
      </c>
      <c r="M224" s="241"/>
      <c r="N224" s="1102">
        <f t="shared" ca="1" si="23"/>
        <v>4.28E-4</v>
      </c>
      <c r="O224" s="1102">
        <f t="shared" ca="1" si="24"/>
        <v>4.28E-4</v>
      </c>
      <c r="P224" s="1102" cm="1">
        <f t="array" aca="1" ref="P224" ca="1">IFERROR(INDIRECT("K"&amp;V224),"")</f>
        <v>4.28E-4</v>
      </c>
      <c r="Q224" s="1102" cm="1">
        <f t="array" aca="1" ref="Q224" ca="1">IFERROR(INDIRECT("L"&amp;V224),"")</f>
        <v>4.28E-4</v>
      </c>
      <c r="R224" s="1102" cm="1">
        <f t="array" aca="1" ref="R224" ca="1">IFERROR(INDIRECT("K"&amp;W224),"")</f>
        <v>4.1100000000000002E-4</v>
      </c>
      <c r="S224" s="1102" cm="1">
        <f t="array" aca="1" ref="S224" ca="1">IFERROR(INDIRECT("L"&amp;W224),"")</f>
        <v>4.1100000000000002E-4</v>
      </c>
      <c r="T224" s="1103">
        <f t="shared" si="25"/>
        <v>0</v>
      </c>
      <c r="U224" s="1103">
        <f t="shared" si="26"/>
        <v>0</v>
      </c>
      <c r="V224" s="1102">
        <f t="shared" si="21"/>
        <v>226</v>
      </c>
      <c r="W224" s="1102">
        <f t="shared" si="22"/>
        <v>227</v>
      </c>
      <c r="X224" s="1102" t="str">
        <f t="shared" si="27"/>
        <v>A0065</v>
      </c>
      <c r="Y224" s="239"/>
      <c r="Z224" s="239"/>
      <c r="AA224" s="239"/>
      <c r="AB224" s="239"/>
      <c r="AC224" s="239"/>
      <c r="AD224" s="239"/>
      <c r="AE224" s="239"/>
      <c r="AF224" s="239"/>
      <c r="AG224" s="239"/>
    </row>
    <row r="225" spans="8:33" ht="15.75" customHeight="1">
      <c r="H225" s="239"/>
      <c r="I225" s="1110" t="s">
        <v>5060</v>
      </c>
      <c r="J225" s="1106" t="s">
        <v>2042</v>
      </c>
      <c r="K225" s="246">
        <v>0</v>
      </c>
      <c r="L225" s="246">
        <v>0</v>
      </c>
      <c r="M225" s="241"/>
      <c r="N225" s="1102">
        <f t="shared" ca="1" si="23"/>
        <v>4.28E-4</v>
      </c>
      <c r="O225" s="1102">
        <f t="shared" ca="1" si="24"/>
        <v>4.28E-4</v>
      </c>
      <c r="P225" s="1102" cm="1">
        <f t="array" aca="1" ref="P225" ca="1">IFERROR(INDIRECT("K"&amp;V225),"")</f>
        <v>4.28E-4</v>
      </c>
      <c r="Q225" s="1102" cm="1">
        <f t="array" aca="1" ref="Q225" ca="1">IFERROR(INDIRECT("L"&amp;V225),"")</f>
        <v>4.28E-4</v>
      </c>
      <c r="R225" s="1102" cm="1">
        <f t="array" aca="1" ref="R225" ca="1">IFERROR(INDIRECT("K"&amp;W225),"")</f>
        <v>4.1100000000000002E-4</v>
      </c>
      <c r="S225" s="1102" cm="1">
        <f t="array" aca="1" ref="S225" ca="1">IFERROR(INDIRECT("L"&amp;W225),"")</f>
        <v>4.1100000000000002E-4</v>
      </c>
      <c r="T225" s="1103">
        <f t="shared" si="25"/>
        <v>0</v>
      </c>
      <c r="U225" s="1103">
        <f t="shared" si="26"/>
        <v>0</v>
      </c>
      <c r="V225" s="1102">
        <f t="shared" si="21"/>
        <v>226</v>
      </c>
      <c r="W225" s="1102">
        <f t="shared" si="22"/>
        <v>227</v>
      </c>
      <c r="X225" s="1102" t="str">
        <f t="shared" si="27"/>
        <v>A0065</v>
      </c>
      <c r="Y225" s="239"/>
      <c r="Z225" s="239"/>
      <c r="AA225" s="239"/>
      <c r="AB225" s="239"/>
      <c r="AC225" s="239"/>
      <c r="AD225" s="239"/>
      <c r="AE225" s="239"/>
      <c r="AF225" s="239"/>
      <c r="AG225" s="239"/>
    </row>
    <row r="226" spans="8:33" ht="15.75" customHeight="1">
      <c r="H226" s="239"/>
      <c r="I226" s="1110" t="s">
        <v>5061</v>
      </c>
      <c r="J226" s="1106" t="s">
        <v>2042</v>
      </c>
      <c r="K226" s="246">
        <v>4.28E-4</v>
      </c>
      <c r="L226" s="246">
        <v>4.28E-4</v>
      </c>
      <c r="M226" s="241"/>
      <c r="N226" s="1102">
        <f t="shared" ca="1" si="23"/>
        <v>4.28E-4</v>
      </c>
      <c r="O226" s="1102">
        <f t="shared" ca="1" si="24"/>
        <v>4.28E-4</v>
      </c>
      <c r="P226" s="1102" cm="1">
        <f t="array" aca="1" ref="P226" ca="1">IFERROR(INDIRECT("K"&amp;V226),"")</f>
        <v>4.28E-4</v>
      </c>
      <c r="Q226" s="1102" cm="1">
        <f t="array" aca="1" ref="Q226" ca="1">IFERROR(INDIRECT("L"&amp;V226),"")</f>
        <v>4.28E-4</v>
      </c>
      <c r="R226" s="1102" cm="1">
        <f t="array" aca="1" ref="R226" ca="1">IFERROR(INDIRECT("K"&amp;W226),"")</f>
        <v>4.1100000000000002E-4</v>
      </c>
      <c r="S226" s="1102" cm="1">
        <f t="array" aca="1" ref="S226" ca="1">IFERROR(INDIRECT("L"&amp;W226),"")</f>
        <v>4.1100000000000002E-4</v>
      </c>
      <c r="T226" s="1103">
        <f t="shared" si="25"/>
        <v>4.28E-4</v>
      </c>
      <c r="U226" s="1103">
        <f t="shared" si="26"/>
        <v>4.28E-4</v>
      </c>
      <c r="V226" s="1102">
        <f t="shared" si="21"/>
        <v>226</v>
      </c>
      <c r="W226" s="1102">
        <f t="shared" si="22"/>
        <v>227</v>
      </c>
      <c r="X226" s="1102" t="str">
        <f t="shared" si="27"/>
        <v>A0065</v>
      </c>
      <c r="Y226" s="239"/>
      <c r="Z226" s="239"/>
      <c r="AA226" s="239"/>
      <c r="AB226" s="239"/>
      <c r="AC226" s="239"/>
      <c r="AD226" s="239"/>
      <c r="AE226" s="239"/>
      <c r="AF226" s="239"/>
      <c r="AG226" s="239"/>
    </row>
    <row r="227" spans="8:33" ht="15.75" customHeight="1">
      <c r="H227" s="239"/>
      <c r="I227" s="1110" t="s">
        <v>5062</v>
      </c>
      <c r="J227" s="1106" t="s">
        <v>2042</v>
      </c>
      <c r="K227" s="246">
        <v>4.1100000000000002E-4</v>
      </c>
      <c r="L227" s="246">
        <v>4.1100000000000002E-4</v>
      </c>
      <c r="M227" s="241"/>
      <c r="N227" s="1102">
        <f t="shared" ca="1" si="23"/>
        <v>4.28E-4</v>
      </c>
      <c r="O227" s="1102">
        <f t="shared" ca="1" si="24"/>
        <v>4.28E-4</v>
      </c>
      <c r="P227" s="1102" cm="1">
        <f t="array" aca="1" ref="P227" ca="1">IFERROR(INDIRECT("K"&amp;V227),"")</f>
        <v>4.28E-4</v>
      </c>
      <c r="Q227" s="1102" cm="1">
        <f t="array" aca="1" ref="Q227" ca="1">IFERROR(INDIRECT("L"&amp;V227),"")</f>
        <v>4.28E-4</v>
      </c>
      <c r="R227" s="1102" cm="1">
        <f t="array" aca="1" ref="R227" ca="1">IFERROR(INDIRECT("K"&amp;W227),"")</f>
        <v>4.1100000000000002E-4</v>
      </c>
      <c r="S227" s="1102" cm="1">
        <f t="array" aca="1" ref="S227" ca="1">IFERROR(INDIRECT("L"&amp;W227),"")</f>
        <v>4.1100000000000002E-4</v>
      </c>
      <c r="T227" s="1103">
        <f t="shared" si="25"/>
        <v>4.1100000000000002E-4</v>
      </c>
      <c r="U227" s="1103">
        <f t="shared" si="26"/>
        <v>4.1100000000000002E-4</v>
      </c>
      <c r="V227" s="1102">
        <f t="shared" si="21"/>
        <v>226</v>
      </c>
      <c r="W227" s="1102">
        <f t="shared" si="22"/>
        <v>227</v>
      </c>
      <c r="X227" s="1102" t="str">
        <f t="shared" si="27"/>
        <v>A0065</v>
      </c>
      <c r="Y227" s="239"/>
      <c r="Z227" s="239"/>
      <c r="AA227" s="239"/>
      <c r="AB227" s="239"/>
      <c r="AC227" s="239"/>
      <c r="AD227" s="239"/>
      <c r="AE227" s="239"/>
      <c r="AF227" s="239"/>
      <c r="AG227" s="239"/>
    </row>
    <row r="228" spans="8:33" ht="15.75" customHeight="1">
      <c r="H228" s="239"/>
      <c r="I228" s="1110" t="s">
        <v>5063</v>
      </c>
      <c r="J228" s="1106" t="s">
        <v>2043</v>
      </c>
      <c r="K228" s="246">
        <v>0</v>
      </c>
      <c r="L228" s="246">
        <v>0</v>
      </c>
      <c r="M228" s="241"/>
      <c r="N228" s="1102">
        <f t="shared" ca="1" si="23"/>
        <v>4.2000000000000002E-4</v>
      </c>
      <c r="O228" s="1102">
        <f t="shared" ca="1" si="24"/>
        <v>4.2000000000000002E-4</v>
      </c>
      <c r="P228" s="1102" cm="1">
        <f t="array" aca="1" ref="P228" ca="1">IFERROR(INDIRECT("K"&amp;V228),"")</f>
        <v>4.2000000000000002E-4</v>
      </c>
      <c r="Q228" s="1102" cm="1">
        <f t="array" aca="1" ref="Q228" ca="1">IFERROR(INDIRECT("L"&amp;V228),"")</f>
        <v>4.2000000000000002E-4</v>
      </c>
      <c r="R228" s="1102" cm="1">
        <f t="array" aca="1" ref="R228" ca="1">IFERROR(INDIRECT("K"&amp;W228),"")</f>
        <v>4.1800000000000002E-4</v>
      </c>
      <c r="S228" s="1102" cm="1">
        <f t="array" aca="1" ref="S228" ca="1">IFERROR(INDIRECT("L"&amp;W228),"")</f>
        <v>4.1800000000000002E-4</v>
      </c>
      <c r="T228" s="1103">
        <f t="shared" si="25"/>
        <v>0</v>
      </c>
      <c r="U228" s="1103">
        <f t="shared" si="26"/>
        <v>0</v>
      </c>
      <c r="V228" s="1102">
        <f t="shared" si="21"/>
        <v>229</v>
      </c>
      <c r="W228" s="1102">
        <f t="shared" si="22"/>
        <v>230</v>
      </c>
      <c r="X228" s="1102" t="str">
        <f t="shared" si="27"/>
        <v>A0066</v>
      </c>
      <c r="Y228" s="239"/>
      <c r="Z228" s="239"/>
      <c r="AA228" s="239"/>
      <c r="AB228" s="239"/>
      <c r="AC228" s="239"/>
      <c r="AD228" s="239"/>
      <c r="AE228" s="239"/>
      <c r="AF228" s="239"/>
      <c r="AG228" s="239"/>
    </row>
    <row r="229" spans="8:33" ht="15.75" customHeight="1">
      <c r="H229" s="239"/>
      <c r="I229" s="1110" t="s">
        <v>5064</v>
      </c>
      <c r="J229" s="1106" t="s">
        <v>2043</v>
      </c>
      <c r="K229" s="246">
        <v>4.2000000000000002E-4</v>
      </c>
      <c r="L229" s="246">
        <v>4.2000000000000002E-4</v>
      </c>
      <c r="M229" s="241"/>
      <c r="N229" s="1102">
        <f t="shared" ca="1" si="23"/>
        <v>4.2000000000000002E-4</v>
      </c>
      <c r="O229" s="1102">
        <f t="shared" ca="1" si="24"/>
        <v>4.2000000000000002E-4</v>
      </c>
      <c r="P229" s="1102" cm="1">
        <f t="array" aca="1" ref="P229" ca="1">IFERROR(INDIRECT("K"&amp;V229),"")</f>
        <v>4.2000000000000002E-4</v>
      </c>
      <c r="Q229" s="1102" cm="1">
        <f t="array" aca="1" ref="Q229" ca="1">IFERROR(INDIRECT("L"&amp;V229),"")</f>
        <v>4.2000000000000002E-4</v>
      </c>
      <c r="R229" s="1102" cm="1">
        <f t="array" aca="1" ref="R229" ca="1">IFERROR(INDIRECT("K"&amp;W229),"")</f>
        <v>4.1800000000000002E-4</v>
      </c>
      <c r="S229" s="1102" cm="1">
        <f t="array" aca="1" ref="S229" ca="1">IFERROR(INDIRECT("L"&amp;W229),"")</f>
        <v>4.1800000000000002E-4</v>
      </c>
      <c r="T229" s="1103">
        <f t="shared" si="25"/>
        <v>4.2000000000000002E-4</v>
      </c>
      <c r="U229" s="1103">
        <f t="shared" si="26"/>
        <v>4.2000000000000002E-4</v>
      </c>
      <c r="V229" s="1102">
        <f t="shared" si="21"/>
        <v>229</v>
      </c>
      <c r="W229" s="1102">
        <f t="shared" si="22"/>
        <v>230</v>
      </c>
      <c r="X229" s="1102" t="str">
        <f t="shared" si="27"/>
        <v>A0066</v>
      </c>
      <c r="Y229" s="239"/>
      <c r="Z229" s="239"/>
      <c r="AA229" s="239"/>
      <c r="AB229" s="239"/>
      <c r="AC229" s="239"/>
      <c r="AD229" s="239"/>
      <c r="AE229" s="239"/>
      <c r="AF229" s="239"/>
      <c r="AG229" s="239"/>
    </row>
    <row r="230" spans="8:33" ht="15.75" customHeight="1">
      <c r="H230" s="239"/>
      <c r="I230" s="1110" t="s">
        <v>5065</v>
      </c>
      <c r="J230" s="1106" t="s">
        <v>2043</v>
      </c>
      <c r="K230" s="246">
        <v>4.1800000000000002E-4</v>
      </c>
      <c r="L230" s="246">
        <v>4.1800000000000002E-4</v>
      </c>
      <c r="M230" s="241"/>
      <c r="N230" s="1102">
        <f t="shared" ca="1" si="23"/>
        <v>4.2000000000000002E-4</v>
      </c>
      <c r="O230" s="1102">
        <f t="shared" ca="1" si="24"/>
        <v>4.2000000000000002E-4</v>
      </c>
      <c r="P230" s="1102" cm="1">
        <f t="array" aca="1" ref="P230" ca="1">IFERROR(INDIRECT("K"&amp;V230),"")</f>
        <v>4.2000000000000002E-4</v>
      </c>
      <c r="Q230" s="1102" cm="1">
        <f t="array" aca="1" ref="Q230" ca="1">IFERROR(INDIRECT("L"&amp;V230),"")</f>
        <v>4.2000000000000002E-4</v>
      </c>
      <c r="R230" s="1102" cm="1">
        <f t="array" aca="1" ref="R230" ca="1">IFERROR(INDIRECT("K"&amp;W230),"")</f>
        <v>4.1800000000000002E-4</v>
      </c>
      <c r="S230" s="1102" cm="1">
        <f t="array" aca="1" ref="S230" ca="1">IFERROR(INDIRECT("L"&amp;W230),"")</f>
        <v>4.1800000000000002E-4</v>
      </c>
      <c r="T230" s="1103">
        <f t="shared" si="25"/>
        <v>4.1800000000000002E-4</v>
      </c>
      <c r="U230" s="1103">
        <f t="shared" si="26"/>
        <v>4.1800000000000002E-4</v>
      </c>
      <c r="V230" s="1102">
        <f t="shared" si="21"/>
        <v>229</v>
      </c>
      <c r="W230" s="1102">
        <f t="shared" si="22"/>
        <v>230</v>
      </c>
      <c r="X230" s="1102" t="str">
        <f t="shared" si="27"/>
        <v>A0066</v>
      </c>
      <c r="Y230" s="239"/>
      <c r="Z230" s="239"/>
      <c r="AA230" s="239"/>
      <c r="AB230" s="239"/>
      <c r="AC230" s="239"/>
      <c r="AD230" s="239"/>
      <c r="AE230" s="239"/>
      <c r="AF230" s="239"/>
      <c r="AG230" s="239"/>
    </row>
    <row r="231" spans="8:33" ht="15.75" customHeight="1">
      <c r="H231" s="239"/>
      <c r="I231" s="1110" t="s">
        <v>5066</v>
      </c>
      <c r="J231" s="1106" t="s">
        <v>2044</v>
      </c>
      <c r="K231" s="246">
        <v>3.9399999999999998E-4</v>
      </c>
      <c r="L231" s="246">
        <v>0</v>
      </c>
      <c r="M231" s="241"/>
      <c r="N231" s="1102">
        <f t="shared" ca="1" si="23"/>
        <v>6.3900000000000003E-4</v>
      </c>
      <c r="O231" s="1102">
        <f t="shared" ca="1" si="24"/>
        <v>6.3900000000000003E-4</v>
      </c>
      <c r="P231" s="1102" cm="1">
        <f t="array" aca="1" ref="P231" ca="1">IFERROR(INDIRECT("K"&amp;V231),"")</f>
        <v>6.3900000000000003E-4</v>
      </c>
      <c r="Q231" s="1102" cm="1">
        <f t="array" aca="1" ref="Q231" ca="1">IFERROR(INDIRECT("L"&amp;V231),"")</f>
        <v>6.3900000000000003E-4</v>
      </c>
      <c r="R231" s="1102" cm="1">
        <f t="array" aca="1" ref="R231" ca="1">IFERROR(INDIRECT("K"&amp;W231),"")</f>
        <v>5.2400000000000005E-4</v>
      </c>
      <c r="S231" s="1102" cm="1">
        <f t="array" aca="1" ref="S231" ca="1">IFERROR(INDIRECT("L"&amp;W231),"")</f>
        <v>5.2300000000000003E-4</v>
      </c>
      <c r="T231" s="1103">
        <f t="shared" si="25"/>
        <v>3.9399999999999998E-4</v>
      </c>
      <c r="U231" s="1103">
        <f t="shared" si="26"/>
        <v>0</v>
      </c>
      <c r="V231" s="1102">
        <f t="shared" si="21"/>
        <v>235</v>
      </c>
      <c r="W231" s="1102">
        <f t="shared" si="22"/>
        <v>236</v>
      </c>
      <c r="X231" s="1102" t="str">
        <f t="shared" si="27"/>
        <v>A0067</v>
      </c>
      <c r="Y231" s="239"/>
      <c r="Z231" s="239"/>
      <c r="AA231" s="239"/>
      <c r="AB231" s="239"/>
      <c r="AC231" s="239"/>
      <c r="AD231" s="239"/>
      <c r="AE231" s="239"/>
      <c r="AF231" s="239"/>
      <c r="AG231" s="239"/>
    </row>
    <row r="232" spans="8:33" ht="17.25" customHeight="1">
      <c r="H232" s="239"/>
      <c r="I232" s="1110" t="s">
        <v>5067</v>
      </c>
      <c r="J232" s="1106" t="s">
        <v>2044</v>
      </c>
      <c r="K232" s="246">
        <v>0</v>
      </c>
      <c r="L232" s="246">
        <v>0</v>
      </c>
      <c r="M232" s="241"/>
      <c r="N232" s="1102">
        <f t="shared" ca="1" si="23"/>
        <v>6.3900000000000003E-4</v>
      </c>
      <c r="O232" s="1102">
        <f t="shared" ca="1" si="24"/>
        <v>6.3900000000000003E-4</v>
      </c>
      <c r="P232" s="1102" cm="1">
        <f t="array" aca="1" ref="P232" ca="1">IFERROR(INDIRECT("K"&amp;V232),"")</f>
        <v>6.3900000000000003E-4</v>
      </c>
      <c r="Q232" s="1102" cm="1">
        <f t="array" aca="1" ref="Q232" ca="1">IFERROR(INDIRECT("L"&amp;V232),"")</f>
        <v>6.3900000000000003E-4</v>
      </c>
      <c r="R232" s="1102" cm="1">
        <f t="array" aca="1" ref="R232" ca="1">IFERROR(INDIRECT("K"&amp;W232),"")</f>
        <v>5.2400000000000005E-4</v>
      </c>
      <c r="S232" s="1102" cm="1">
        <f t="array" aca="1" ref="S232" ca="1">IFERROR(INDIRECT("L"&amp;W232),"")</f>
        <v>5.2300000000000003E-4</v>
      </c>
      <c r="T232" s="1103">
        <f t="shared" si="25"/>
        <v>0</v>
      </c>
      <c r="U232" s="1103">
        <f t="shared" si="26"/>
        <v>0</v>
      </c>
      <c r="V232" s="1102">
        <f t="shared" si="21"/>
        <v>235</v>
      </c>
      <c r="W232" s="1102">
        <f t="shared" si="22"/>
        <v>236</v>
      </c>
      <c r="X232" s="1102" t="str">
        <f t="shared" si="27"/>
        <v>A0067</v>
      </c>
      <c r="Y232" s="239"/>
      <c r="Z232" s="239"/>
      <c r="AA232" s="239"/>
      <c r="AB232" s="239"/>
      <c r="AC232" s="239"/>
      <c r="AD232" s="239"/>
      <c r="AE232" s="239"/>
      <c r="AF232" s="239"/>
      <c r="AG232" s="239"/>
    </row>
    <row r="233" spans="8:33" ht="15.75" customHeight="1">
      <c r="H233" s="239"/>
      <c r="I233" s="1110" t="s">
        <v>5068</v>
      </c>
      <c r="J233" s="1106" t="s">
        <v>2044</v>
      </c>
      <c r="K233" s="246">
        <v>0</v>
      </c>
      <c r="L233" s="246">
        <v>0</v>
      </c>
      <c r="M233" s="241"/>
      <c r="N233" s="1102">
        <f t="shared" ca="1" si="23"/>
        <v>6.3900000000000003E-4</v>
      </c>
      <c r="O233" s="1102">
        <f t="shared" ca="1" si="24"/>
        <v>6.3900000000000003E-4</v>
      </c>
      <c r="P233" s="1102" cm="1">
        <f t="array" aca="1" ref="P233" ca="1">IFERROR(INDIRECT("K"&amp;V233),"")</f>
        <v>6.3900000000000003E-4</v>
      </c>
      <c r="Q233" s="1102" cm="1">
        <f t="array" aca="1" ref="Q233" ca="1">IFERROR(INDIRECT("L"&amp;V233),"")</f>
        <v>6.3900000000000003E-4</v>
      </c>
      <c r="R233" s="1102" cm="1">
        <f t="array" aca="1" ref="R233" ca="1">IFERROR(INDIRECT("K"&amp;W233),"")</f>
        <v>5.2400000000000005E-4</v>
      </c>
      <c r="S233" s="1102" cm="1">
        <f t="array" aca="1" ref="S233" ca="1">IFERROR(INDIRECT("L"&amp;W233),"")</f>
        <v>5.2300000000000003E-4</v>
      </c>
      <c r="T233" s="1103">
        <f t="shared" si="25"/>
        <v>0</v>
      </c>
      <c r="U233" s="1103">
        <f t="shared" si="26"/>
        <v>0</v>
      </c>
      <c r="V233" s="1102">
        <f t="shared" si="21"/>
        <v>235</v>
      </c>
      <c r="W233" s="1102">
        <f t="shared" si="22"/>
        <v>236</v>
      </c>
      <c r="X233" s="1102" t="str">
        <f t="shared" si="27"/>
        <v>A0067</v>
      </c>
      <c r="Y233" s="239"/>
      <c r="Z233" s="239"/>
      <c r="AA233" s="239"/>
      <c r="AB233" s="239"/>
      <c r="AC233" s="239"/>
      <c r="AD233" s="239"/>
      <c r="AE233" s="239"/>
      <c r="AF233" s="239"/>
      <c r="AG233" s="239"/>
    </row>
    <row r="234" spans="8:33" ht="15.75" customHeight="1">
      <c r="H234" s="239"/>
      <c r="I234" s="1110" t="s">
        <v>5069</v>
      </c>
      <c r="J234" s="1106" t="s">
        <v>2044</v>
      </c>
      <c r="K234" s="246">
        <v>0</v>
      </c>
      <c r="L234" s="246">
        <v>0</v>
      </c>
      <c r="M234" s="241"/>
      <c r="N234" s="1102">
        <f t="shared" ca="1" si="23"/>
        <v>6.3900000000000003E-4</v>
      </c>
      <c r="O234" s="1102">
        <f t="shared" ca="1" si="24"/>
        <v>6.3900000000000003E-4</v>
      </c>
      <c r="P234" s="1102" cm="1">
        <f t="array" aca="1" ref="P234" ca="1">IFERROR(INDIRECT("K"&amp;V234),"")</f>
        <v>6.3900000000000003E-4</v>
      </c>
      <c r="Q234" s="1102" cm="1">
        <f t="array" aca="1" ref="Q234" ca="1">IFERROR(INDIRECT("L"&amp;V234),"")</f>
        <v>6.3900000000000003E-4</v>
      </c>
      <c r="R234" s="1102" cm="1">
        <f t="array" aca="1" ref="R234" ca="1">IFERROR(INDIRECT("K"&amp;W234),"")</f>
        <v>5.2400000000000005E-4</v>
      </c>
      <c r="S234" s="1102" cm="1">
        <f t="array" aca="1" ref="S234" ca="1">IFERROR(INDIRECT("L"&amp;W234),"")</f>
        <v>5.2300000000000003E-4</v>
      </c>
      <c r="T234" s="1103">
        <f t="shared" si="25"/>
        <v>0</v>
      </c>
      <c r="U234" s="1103">
        <f t="shared" si="26"/>
        <v>0</v>
      </c>
      <c r="V234" s="1102">
        <f t="shared" si="21"/>
        <v>235</v>
      </c>
      <c r="W234" s="1102">
        <f t="shared" si="22"/>
        <v>236</v>
      </c>
      <c r="X234" s="1102" t="str">
        <f t="shared" si="27"/>
        <v>A0067</v>
      </c>
      <c r="Y234" s="239"/>
      <c r="Z234" s="239"/>
      <c r="AA234" s="239"/>
      <c r="AB234" s="239"/>
      <c r="AC234" s="239"/>
      <c r="AD234" s="239"/>
      <c r="AE234" s="239"/>
      <c r="AF234" s="239"/>
      <c r="AG234" s="239"/>
    </row>
    <row r="235" spans="8:33" ht="15.75" customHeight="1">
      <c r="H235" s="239"/>
      <c r="I235" s="1110" t="s">
        <v>5070</v>
      </c>
      <c r="J235" s="1106" t="s">
        <v>2044</v>
      </c>
      <c r="K235" s="246">
        <v>6.3900000000000003E-4</v>
      </c>
      <c r="L235" s="246">
        <v>6.3900000000000003E-4</v>
      </c>
      <c r="M235" s="241"/>
      <c r="N235" s="1102">
        <f t="shared" ca="1" si="23"/>
        <v>6.3900000000000003E-4</v>
      </c>
      <c r="O235" s="1102">
        <f t="shared" ca="1" si="24"/>
        <v>6.3900000000000003E-4</v>
      </c>
      <c r="P235" s="1102" cm="1">
        <f t="array" aca="1" ref="P235" ca="1">IFERROR(INDIRECT("K"&amp;V235),"")</f>
        <v>6.3900000000000003E-4</v>
      </c>
      <c r="Q235" s="1102" cm="1">
        <f t="array" aca="1" ref="Q235" ca="1">IFERROR(INDIRECT("L"&amp;V235),"")</f>
        <v>6.3900000000000003E-4</v>
      </c>
      <c r="R235" s="1102" cm="1">
        <f t="array" aca="1" ref="R235" ca="1">IFERROR(INDIRECT("K"&amp;W235),"")</f>
        <v>5.2400000000000005E-4</v>
      </c>
      <c r="S235" s="1102" cm="1">
        <f t="array" aca="1" ref="S235" ca="1">IFERROR(INDIRECT("L"&amp;W235),"")</f>
        <v>5.2300000000000003E-4</v>
      </c>
      <c r="T235" s="1103">
        <f t="shared" si="25"/>
        <v>6.3900000000000003E-4</v>
      </c>
      <c r="U235" s="1103">
        <f t="shared" si="26"/>
        <v>6.3900000000000003E-4</v>
      </c>
      <c r="V235" s="1102">
        <f t="shared" si="21"/>
        <v>235</v>
      </c>
      <c r="W235" s="1102">
        <f t="shared" si="22"/>
        <v>236</v>
      </c>
      <c r="X235" s="1102" t="str">
        <f t="shared" si="27"/>
        <v>A0067</v>
      </c>
      <c r="Y235" s="239"/>
      <c r="Z235" s="239"/>
      <c r="AA235" s="239"/>
      <c r="AB235" s="239"/>
      <c r="AC235" s="239"/>
      <c r="AD235" s="239"/>
      <c r="AE235" s="239"/>
      <c r="AF235" s="239"/>
      <c r="AG235" s="239"/>
    </row>
    <row r="236" spans="8:33" ht="15.75" customHeight="1">
      <c r="H236" s="239"/>
      <c r="I236" s="1110" t="s">
        <v>5071</v>
      </c>
      <c r="J236" s="1106" t="s">
        <v>2044</v>
      </c>
      <c r="K236" s="246">
        <v>5.2400000000000005E-4</v>
      </c>
      <c r="L236" s="246">
        <v>5.2300000000000003E-4</v>
      </c>
      <c r="M236" s="241"/>
      <c r="N236" s="1102">
        <f t="shared" ca="1" si="23"/>
        <v>6.3900000000000003E-4</v>
      </c>
      <c r="O236" s="1102">
        <f t="shared" ca="1" si="24"/>
        <v>6.3900000000000003E-4</v>
      </c>
      <c r="P236" s="1102" cm="1">
        <f t="array" aca="1" ref="P236" ca="1">IFERROR(INDIRECT("K"&amp;V236),"")</f>
        <v>6.3900000000000003E-4</v>
      </c>
      <c r="Q236" s="1102" cm="1">
        <f t="array" aca="1" ref="Q236" ca="1">IFERROR(INDIRECT("L"&amp;V236),"")</f>
        <v>6.3900000000000003E-4</v>
      </c>
      <c r="R236" s="1102" cm="1">
        <f t="array" aca="1" ref="R236" ca="1">IFERROR(INDIRECT("K"&amp;W236),"")</f>
        <v>5.2400000000000005E-4</v>
      </c>
      <c r="S236" s="1102" cm="1">
        <f t="array" aca="1" ref="S236" ca="1">IFERROR(INDIRECT("L"&amp;W236),"")</f>
        <v>5.2300000000000003E-4</v>
      </c>
      <c r="T236" s="1103">
        <f t="shared" si="25"/>
        <v>5.2400000000000005E-4</v>
      </c>
      <c r="U236" s="1103">
        <f t="shared" si="26"/>
        <v>5.2300000000000003E-4</v>
      </c>
      <c r="V236" s="1102">
        <f t="shared" si="21"/>
        <v>235</v>
      </c>
      <c r="W236" s="1102">
        <f t="shared" si="22"/>
        <v>236</v>
      </c>
      <c r="X236" s="1102" t="str">
        <f t="shared" si="27"/>
        <v>A0067</v>
      </c>
      <c r="Y236" s="239"/>
      <c r="Z236" s="239"/>
      <c r="AA236" s="239"/>
      <c r="AB236" s="239"/>
      <c r="AC236" s="239"/>
      <c r="AD236" s="239"/>
      <c r="AE236" s="239"/>
      <c r="AF236" s="239"/>
      <c r="AG236" s="239"/>
    </row>
    <row r="237" spans="8:33" ht="15.75" customHeight="1">
      <c r="H237" s="239"/>
      <c r="I237" s="1110" t="s">
        <v>2045</v>
      </c>
      <c r="J237" s="1106" t="s">
        <v>2046</v>
      </c>
      <c r="K237" s="246">
        <v>3.9800000000000002E-4</v>
      </c>
      <c r="L237" s="246">
        <v>3.9800000000000002E-4</v>
      </c>
      <c r="M237" s="241"/>
      <c r="N237" s="1102">
        <f t="shared" ca="1" si="23"/>
        <v>3.9800000000000002E-4</v>
      </c>
      <c r="O237" s="1102">
        <f t="shared" ca="1" si="24"/>
        <v>3.9800000000000002E-4</v>
      </c>
      <c r="P237" s="1102" t="str" cm="1">
        <f t="array" aca="1" ref="P237" ca="1">IFERROR(INDIRECT("K"&amp;V237),"")</f>
        <v/>
      </c>
      <c r="Q237" s="1102" t="str" cm="1">
        <f t="array" aca="1" ref="Q237" ca="1">IFERROR(INDIRECT("L"&amp;V237),"")</f>
        <v/>
      </c>
      <c r="R237" s="1102" t="str" cm="1">
        <f t="array" aca="1" ref="R237" ca="1">IFERROR(INDIRECT("K"&amp;W237),"")</f>
        <v/>
      </c>
      <c r="S237" s="1102" t="str" cm="1">
        <f t="array" aca="1" ref="S237" ca="1">IFERROR(INDIRECT("L"&amp;W237),"")</f>
        <v/>
      </c>
      <c r="T237" s="1103">
        <f t="shared" si="25"/>
        <v>3.9800000000000002E-4</v>
      </c>
      <c r="U237" s="1103">
        <f t="shared" si="26"/>
        <v>3.9800000000000002E-4</v>
      </c>
      <c r="V237" s="1102" t="str">
        <f t="shared" si="21"/>
        <v/>
      </c>
      <c r="W237" s="1102" t="str">
        <f t="shared" si="22"/>
        <v/>
      </c>
      <c r="X237" s="1102" t="str">
        <f t="shared" si="27"/>
        <v>A0068</v>
      </c>
      <c r="Y237" s="239"/>
      <c r="Z237" s="239"/>
      <c r="AA237" s="239"/>
      <c r="AB237" s="239"/>
      <c r="AC237" s="239"/>
      <c r="AD237" s="239"/>
      <c r="AE237" s="239"/>
      <c r="AF237" s="239"/>
      <c r="AG237" s="239"/>
    </row>
    <row r="238" spans="8:33" ht="15.75" customHeight="1">
      <c r="H238" s="239"/>
      <c r="I238" s="1110" t="s">
        <v>5072</v>
      </c>
      <c r="J238" s="1106" t="s">
        <v>2047</v>
      </c>
      <c r="K238" s="246">
        <v>0</v>
      </c>
      <c r="L238" s="246">
        <v>0</v>
      </c>
      <c r="M238" s="241"/>
      <c r="N238" s="1102">
        <f t="shared" ca="1" si="23"/>
        <v>6.1899999999999998E-4</v>
      </c>
      <c r="O238" s="1102">
        <f t="shared" ca="1" si="24"/>
        <v>6.1899999999999998E-4</v>
      </c>
      <c r="P238" s="1102" cm="1">
        <f t="array" aca="1" ref="P238" ca="1">IFERROR(INDIRECT("K"&amp;V238),"")</f>
        <v>6.1899999999999998E-4</v>
      </c>
      <c r="Q238" s="1102" cm="1">
        <f t="array" aca="1" ref="Q238" ca="1">IFERROR(INDIRECT("L"&amp;V238),"")</f>
        <v>6.1899999999999998E-4</v>
      </c>
      <c r="R238" s="1102" cm="1">
        <f t="array" aca="1" ref="R238" ca="1">IFERROR(INDIRECT("K"&amp;W238),"")</f>
        <v>1.3300000000000001E-4</v>
      </c>
      <c r="S238" s="1102" cm="1">
        <f t="array" aca="1" ref="S238" ca="1">IFERROR(INDIRECT("L"&amp;W238),"")</f>
        <v>1.3300000000000001E-4</v>
      </c>
      <c r="T238" s="1103">
        <f t="shared" si="25"/>
        <v>0</v>
      </c>
      <c r="U238" s="1103">
        <f t="shared" si="26"/>
        <v>0</v>
      </c>
      <c r="V238" s="1102">
        <f t="shared" si="21"/>
        <v>244</v>
      </c>
      <c r="W238" s="1102">
        <f t="shared" si="22"/>
        <v>245</v>
      </c>
      <c r="X238" s="1102" t="str">
        <f t="shared" si="27"/>
        <v>A0069</v>
      </c>
      <c r="Y238" s="239"/>
      <c r="Z238" s="239"/>
      <c r="AA238" s="239"/>
      <c r="AB238" s="239"/>
      <c r="AC238" s="239"/>
      <c r="AD238" s="239"/>
      <c r="AE238" s="239"/>
      <c r="AF238" s="239"/>
      <c r="AG238" s="239"/>
    </row>
    <row r="239" spans="8:33" ht="17.25" customHeight="1">
      <c r="H239" s="239"/>
      <c r="I239" s="1110" t="s">
        <v>5073</v>
      </c>
      <c r="J239" s="1106" t="s">
        <v>2047</v>
      </c>
      <c r="K239" s="246">
        <v>0</v>
      </c>
      <c r="L239" s="246">
        <v>0</v>
      </c>
      <c r="M239" s="241"/>
      <c r="N239" s="1102">
        <f t="shared" ca="1" si="23"/>
        <v>6.1899999999999998E-4</v>
      </c>
      <c r="O239" s="1102">
        <f t="shared" ca="1" si="24"/>
        <v>6.1899999999999998E-4</v>
      </c>
      <c r="P239" s="1102" cm="1">
        <f t="array" aca="1" ref="P239" ca="1">IFERROR(INDIRECT("K"&amp;V239),"")</f>
        <v>6.1899999999999998E-4</v>
      </c>
      <c r="Q239" s="1102" cm="1">
        <f t="array" aca="1" ref="Q239" ca="1">IFERROR(INDIRECT("L"&amp;V239),"")</f>
        <v>6.1899999999999998E-4</v>
      </c>
      <c r="R239" s="1102" cm="1">
        <f t="array" aca="1" ref="R239" ca="1">IFERROR(INDIRECT("K"&amp;W239),"")</f>
        <v>1.3300000000000001E-4</v>
      </c>
      <c r="S239" s="1102" cm="1">
        <f t="array" aca="1" ref="S239" ca="1">IFERROR(INDIRECT("L"&amp;W239),"")</f>
        <v>1.3300000000000001E-4</v>
      </c>
      <c r="T239" s="1103">
        <f t="shared" si="25"/>
        <v>0</v>
      </c>
      <c r="U239" s="1103">
        <f t="shared" si="26"/>
        <v>0</v>
      </c>
      <c r="V239" s="1102">
        <f t="shared" si="21"/>
        <v>244</v>
      </c>
      <c r="W239" s="1102">
        <f t="shared" si="22"/>
        <v>245</v>
      </c>
      <c r="X239" s="1102" t="str">
        <f t="shared" si="27"/>
        <v>A0069</v>
      </c>
      <c r="Y239" s="239"/>
      <c r="Z239" s="239"/>
      <c r="AA239" s="239"/>
      <c r="AB239" s="239"/>
      <c r="AC239" s="239"/>
      <c r="AD239" s="239"/>
      <c r="AE239" s="239"/>
      <c r="AF239" s="239"/>
      <c r="AG239" s="239"/>
    </row>
    <row r="240" spans="8:33" ht="15.75" customHeight="1">
      <c r="H240" s="239"/>
      <c r="I240" s="1110" t="s">
        <v>5074</v>
      </c>
      <c r="J240" s="1106" t="s">
        <v>2047</v>
      </c>
      <c r="K240" s="246">
        <v>0</v>
      </c>
      <c r="L240" s="246">
        <v>0</v>
      </c>
      <c r="M240" s="241"/>
      <c r="N240" s="1102">
        <f t="shared" ca="1" si="23"/>
        <v>6.1899999999999998E-4</v>
      </c>
      <c r="O240" s="1102">
        <f t="shared" ca="1" si="24"/>
        <v>6.1899999999999998E-4</v>
      </c>
      <c r="P240" s="1102" cm="1">
        <f t="array" aca="1" ref="P240" ca="1">IFERROR(INDIRECT("K"&amp;V240),"")</f>
        <v>6.1899999999999998E-4</v>
      </c>
      <c r="Q240" s="1102" cm="1">
        <f t="array" aca="1" ref="Q240" ca="1">IFERROR(INDIRECT("L"&amp;V240),"")</f>
        <v>6.1899999999999998E-4</v>
      </c>
      <c r="R240" s="1102" cm="1">
        <f t="array" aca="1" ref="R240" ca="1">IFERROR(INDIRECT("K"&amp;W240),"")</f>
        <v>1.3300000000000001E-4</v>
      </c>
      <c r="S240" s="1102" cm="1">
        <f t="array" aca="1" ref="S240" ca="1">IFERROR(INDIRECT("L"&amp;W240),"")</f>
        <v>1.3300000000000001E-4</v>
      </c>
      <c r="T240" s="1103">
        <f t="shared" si="25"/>
        <v>0</v>
      </c>
      <c r="U240" s="1103">
        <f t="shared" si="26"/>
        <v>0</v>
      </c>
      <c r="V240" s="1102">
        <f t="shared" si="21"/>
        <v>244</v>
      </c>
      <c r="W240" s="1102">
        <f t="shared" si="22"/>
        <v>245</v>
      </c>
      <c r="X240" s="1102" t="str">
        <f t="shared" si="27"/>
        <v>A0069</v>
      </c>
      <c r="Y240" s="239"/>
      <c r="Z240" s="239"/>
      <c r="AA240" s="239"/>
      <c r="AB240" s="239"/>
      <c r="AC240" s="239"/>
      <c r="AD240" s="239"/>
      <c r="AE240" s="239"/>
      <c r="AF240" s="239"/>
      <c r="AG240" s="239"/>
    </row>
    <row r="241" spans="8:33" ht="15.75" customHeight="1">
      <c r="H241" s="239"/>
      <c r="I241" s="1110" t="s">
        <v>5075</v>
      </c>
      <c r="J241" s="1106" t="s">
        <v>2047</v>
      </c>
      <c r="K241" s="246">
        <v>0</v>
      </c>
      <c r="L241" s="246">
        <v>0</v>
      </c>
      <c r="M241" s="241"/>
      <c r="N241" s="1102">
        <f t="shared" ca="1" si="23"/>
        <v>6.1899999999999998E-4</v>
      </c>
      <c r="O241" s="1102">
        <f t="shared" ca="1" si="24"/>
        <v>6.1899999999999998E-4</v>
      </c>
      <c r="P241" s="1102" cm="1">
        <f t="array" aca="1" ref="P241" ca="1">IFERROR(INDIRECT("K"&amp;V241),"")</f>
        <v>6.1899999999999998E-4</v>
      </c>
      <c r="Q241" s="1102" cm="1">
        <f t="array" aca="1" ref="Q241" ca="1">IFERROR(INDIRECT("L"&amp;V241),"")</f>
        <v>6.1899999999999998E-4</v>
      </c>
      <c r="R241" s="1102" cm="1">
        <f t="array" aca="1" ref="R241" ca="1">IFERROR(INDIRECT("K"&amp;W241),"")</f>
        <v>1.3300000000000001E-4</v>
      </c>
      <c r="S241" s="1102" cm="1">
        <f t="array" aca="1" ref="S241" ca="1">IFERROR(INDIRECT("L"&amp;W241),"")</f>
        <v>1.3300000000000001E-4</v>
      </c>
      <c r="T241" s="1103">
        <f t="shared" si="25"/>
        <v>0</v>
      </c>
      <c r="U241" s="1103">
        <f t="shared" si="26"/>
        <v>0</v>
      </c>
      <c r="V241" s="1102">
        <f t="shared" si="21"/>
        <v>244</v>
      </c>
      <c r="W241" s="1102">
        <f t="shared" si="22"/>
        <v>245</v>
      </c>
      <c r="X241" s="1102" t="str">
        <f t="shared" si="27"/>
        <v>A0069</v>
      </c>
      <c r="Y241" s="239"/>
      <c r="Z241" s="239"/>
      <c r="AA241" s="239"/>
      <c r="AB241" s="239"/>
      <c r="AC241" s="239"/>
      <c r="AD241" s="239"/>
      <c r="AE241" s="239"/>
      <c r="AF241" s="239"/>
      <c r="AG241" s="239"/>
    </row>
    <row r="242" spans="8:33" ht="15.75" customHeight="1">
      <c r="H242" s="239"/>
      <c r="I242" s="1110" t="s">
        <v>5076</v>
      </c>
      <c r="J242" s="1106" t="s">
        <v>2047</v>
      </c>
      <c r="K242" s="246">
        <v>0</v>
      </c>
      <c r="L242" s="246">
        <v>0</v>
      </c>
      <c r="M242" s="241"/>
      <c r="N242" s="1102">
        <f t="shared" ca="1" si="23"/>
        <v>6.1899999999999998E-4</v>
      </c>
      <c r="O242" s="1102">
        <f t="shared" ca="1" si="24"/>
        <v>6.1899999999999998E-4</v>
      </c>
      <c r="P242" s="1102" cm="1">
        <f t="array" aca="1" ref="P242" ca="1">IFERROR(INDIRECT("K"&amp;V242),"")</f>
        <v>6.1899999999999998E-4</v>
      </c>
      <c r="Q242" s="1102" cm="1">
        <f t="array" aca="1" ref="Q242" ca="1">IFERROR(INDIRECT("L"&amp;V242),"")</f>
        <v>6.1899999999999998E-4</v>
      </c>
      <c r="R242" s="1102" cm="1">
        <f t="array" aca="1" ref="R242" ca="1">IFERROR(INDIRECT("K"&amp;W242),"")</f>
        <v>1.3300000000000001E-4</v>
      </c>
      <c r="S242" s="1102" cm="1">
        <f t="array" aca="1" ref="S242" ca="1">IFERROR(INDIRECT("L"&amp;W242),"")</f>
        <v>1.3300000000000001E-4</v>
      </c>
      <c r="T242" s="1103">
        <f t="shared" si="25"/>
        <v>0</v>
      </c>
      <c r="U242" s="1103">
        <f t="shared" si="26"/>
        <v>0</v>
      </c>
      <c r="V242" s="1102">
        <f t="shared" si="21"/>
        <v>244</v>
      </c>
      <c r="W242" s="1102">
        <f t="shared" si="22"/>
        <v>245</v>
      </c>
      <c r="X242" s="1102" t="str">
        <f t="shared" si="27"/>
        <v>A0069</v>
      </c>
      <c r="Y242" s="239"/>
      <c r="Z242" s="239"/>
      <c r="AA242" s="239"/>
      <c r="AB242" s="239"/>
      <c r="AC242" s="239"/>
      <c r="AD242" s="239"/>
      <c r="AE242" s="239"/>
      <c r="AF242" s="239"/>
      <c r="AG242" s="239"/>
    </row>
    <row r="243" spans="8:33" ht="15.75" customHeight="1">
      <c r="H243" s="239"/>
      <c r="I243" s="1110" t="s">
        <v>5077</v>
      </c>
      <c r="J243" s="1106" t="s">
        <v>2047</v>
      </c>
      <c r="K243" s="246">
        <v>0</v>
      </c>
      <c r="L243" s="246">
        <v>0</v>
      </c>
      <c r="M243" s="241"/>
      <c r="N243" s="1102">
        <f t="shared" ca="1" si="23"/>
        <v>6.1899999999999998E-4</v>
      </c>
      <c r="O243" s="1102">
        <f t="shared" ca="1" si="24"/>
        <v>6.1899999999999998E-4</v>
      </c>
      <c r="P243" s="1102" cm="1">
        <f t="array" aca="1" ref="P243" ca="1">IFERROR(INDIRECT("K"&amp;V243),"")</f>
        <v>6.1899999999999998E-4</v>
      </c>
      <c r="Q243" s="1102" cm="1">
        <f t="array" aca="1" ref="Q243" ca="1">IFERROR(INDIRECT("L"&amp;V243),"")</f>
        <v>6.1899999999999998E-4</v>
      </c>
      <c r="R243" s="1102" cm="1">
        <f t="array" aca="1" ref="R243" ca="1">IFERROR(INDIRECT("K"&amp;W243),"")</f>
        <v>1.3300000000000001E-4</v>
      </c>
      <c r="S243" s="1102" cm="1">
        <f t="array" aca="1" ref="S243" ca="1">IFERROR(INDIRECT("L"&amp;W243),"")</f>
        <v>1.3300000000000001E-4</v>
      </c>
      <c r="T243" s="1103">
        <f t="shared" si="25"/>
        <v>0</v>
      </c>
      <c r="U243" s="1103">
        <f t="shared" si="26"/>
        <v>0</v>
      </c>
      <c r="V243" s="1102">
        <f t="shared" si="21"/>
        <v>244</v>
      </c>
      <c r="W243" s="1102">
        <f t="shared" si="22"/>
        <v>245</v>
      </c>
      <c r="X243" s="1102" t="str">
        <f t="shared" si="27"/>
        <v>A0069</v>
      </c>
      <c r="Y243" s="239"/>
      <c r="Z243" s="239"/>
      <c r="AA243" s="239"/>
      <c r="AB243" s="239"/>
      <c r="AC243" s="239"/>
      <c r="AD243" s="239"/>
      <c r="AE243" s="239"/>
      <c r="AF243" s="239"/>
      <c r="AG243" s="239"/>
    </row>
    <row r="244" spans="8:33" ht="17.25" customHeight="1">
      <c r="H244" s="239"/>
      <c r="I244" s="1110" t="s">
        <v>5078</v>
      </c>
      <c r="J244" s="1106" t="s">
        <v>2047</v>
      </c>
      <c r="K244" s="246">
        <v>6.1899999999999998E-4</v>
      </c>
      <c r="L244" s="246">
        <v>6.1899999999999998E-4</v>
      </c>
      <c r="M244" s="241"/>
      <c r="N244" s="1102">
        <f t="shared" ca="1" si="23"/>
        <v>6.1899999999999998E-4</v>
      </c>
      <c r="O244" s="1102">
        <f t="shared" ca="1" si="24"/>
        <v>6.1899999999999998E-4</v>
      </c>
      <c r="P244" s="1102" cm="1">
        <f t="array" aca="1" ref="P244" ca="1">IFERROR(INDIRECT("K"&amp;V244),"")</f>
        <v>6.1899999999999998E-4</v>
      </c>
      <c r="Q244" s="1102" cm="1">
        <f t="array" aca="1" ref="Q244" ca="1">IFERROR(INDIRECT("L"&amp;V244),"")</f>
        <v>6.1899999999999998E-4</v>
      </c>
      <c r="R244" s="1102" cm="1">
        <f t="array" aca="1" ref="R244" ca="1">IFERROR(INDIRECT("K"&amp;W244),"")</f>
        <v>1.3300000000000001E-4</v>
      </c>
      <c r="S244" s="1102" cm="1">
        <f t="array" aca="1" ref="S244" ca="1">IFERROR(INDIRECT("L"&amp;W244),"")</f>
        <v>1.3300000000000001E-4</v>
      </c>
      <c r="T244" s="1103">
        <f t="shared" si="25"/>
        <v>6.1899999999999998E-4</v>
      </c>
      <c r="U244" s="1103">
        <f t="shared" si="26"/>
        <v>6.1899999999999998E-4</v>
      </c>
      <c r="V244" s="1102">
        <f t="shared" si="21"/>
        <v>244</v>
      </c>
      <c r="W244" s="1102">
        <f t="shared" si="22"/>
        <v>245</v>
      </c>
      <c r="X244" s="1102" t="str">
        <f t="shared" si="27"/>
        <v>A0069</v>
      </c>
      <c r="Y244" s="239"/>
      <c r="Z244" s="239"/>
      <c r="AA244" s="239"/>
      <c r="AB244" s="239"/>
      <c r="AC244" s="239"/>
      <c r="AD244" s="239"/>
      <c r="AE244" s="239"/>
      <c r="AF244" s="239"/>
      <c r="AG244" s="239"/>
    </row>
    <row r="245" spans="8:33" ht="15.75" customHeight="1">
      <c r="H245" s="239"/>
      <c r="I245" s="1110" t="s">
        <v>5079</v>
      </c>
      <c r="J245" s="1106" t="s">
        <v>2047</v>
      </c>
      <c r="K245" s="246">
        <v>1.3300000000000001E-4</v>
      </c>
      <c r="L245" s="246">
        <v>1.3300000000000001E-4</v>
      </c>
      <c r="M245" s="241"/>
      <c r="N245" s="1102">
        <f t="shared" ca="1" si="23"/>
        <v>6.1899999999999998E-4</v>
      </c>
      <c r="O245" s="1102">
        <f t="shared" ca="1" si="24"/>
        <v>6.1899999999999998E-4</v>
      </c>
      <c r="P245" s="1102" cm="1">
        <f t="array" aca="1" ref="P245" ca="1">IFERROR(INDIRECT("K"&amp;V245),"")</f>
        <v>6.1899999999999998E-4</v>
      </c>
      <c r="Q245" s="1102" cm="1">
        <f t="array" aca="1" ref="Q245" ca="1">IFERROR(INDIRECT("L"&amp;V245),"")</f>
        <v>6.1899999999999998E-4</v>
      </c>
      <c r="R245" s="1102" cm="1">
        <f t="array" aca="1" ref="R245" ca="1">IFERROR(INDIRECT("K"&amp;W245),"")</f>
        <v>1.3300000000000001E-4</v>
      </c>
      <c r="S245" s="1102" cm="1">
        <f t="array" aca="1" ref="S245" ca="1">IFERROR(INDIRECT("L"&amp;W245),"")</f>
        <v>1.3300000000000001E-4</v>
      </c>
      <c r="T245" s="1103">
        <f t="shared" si="25"/>
        <v>1.3300000000000001E-4</v>
      </c>
      <c r="U245" s="1103">
        <f t="shared" si="26"/>
        <v>1.3300000000000001E-4</v>
      </c>
      <c r="V245" s="1102">
        <f t="shared" si="21"/>
        <v>244</v>
      </c>
      <c r="W245" s="1102">
        <f t="shared" si="22"/>
        <v>245</v>
      </c>
      <c r="X245" s="1102" t="str">
        <f t="shared" si="27"/>
        <v>A0069</v>
      </c>
      <c r="Y245" s="239"/>
      <c r="Z245" s="239"/>
      <c r="AA245" s="239"/>
      <c r="AB245" s="239"/>
      <c r="AC245" s="239"/>
      <c r="AD245" s="239"/>
      <c r="AE245" s="239"/>
      <c r="AF245" s="239"/>
      <c r="AG245" s="239"/>
    </row>
    <row r="246" spans="8:33" ht="15.75" customHeight="1">
      <c r="H246" s="239"/>
      <c r="I246" s="1110" t="s">
        <v>5080</v>
      </c>
      <c r="J246" s="1106" t="s">
        <v>2048</v>
      </c>
      <c r="K246" s="246">
        <v>0</v>
      </c>
      <c r="L246" s="246">
        <v>0</v>
      </c>
      <c r="M246" s="241"/>
      <c r="N246" s="1102">
        <f t="shared" ca="1" si="23"/>
        <v>4.2200000000000001E-4</v>
      </c>
      <c r="O246" s="1102">
        <f t="shared" ca="1" si="24"/>
        <v>4.2200000000000001E-4</v>
      </c>
      <c r="P246" s="1102" cm="1">
        <f t="array" aca="1" ref="P246" ca="1">IFERROR(INDIRECT("K"&amp;V246),"")</f>
        <v>4.2200000000000001E-4</v>
      </c>
      <c r="Q246" s="1102" cm="1">
        <f t="array" aca="1" ref="Q246" ca="1">IFERROR(INDIRECT("L"&amp;V246),"")</f>
        <v>4.2200000000000001E-4</v>
      </c>
      <c r="R246" s="1102" cm="1">
        <f t="array" aca="1" ref="R246" ca="1">IFERROR(INDIRECT("K"&amp;W246),"")</f>
        <v>2.14E-4</v>
      </c>
      <c r="S246" s="1102" cm="1">
        <f t="array" aca="1" ref="S246" ca="1">IFERROR(INDIRECT("L"&amp;W246),"")</f>
        <v>2.14E-4</v>
      </c>
      <c r="T246" s="1103">
        <f t="shared" si="25"/>
        <v>0</v>
      </c>
      <c r="U246" s="1103">
        <f t="shared" si="26"/>
        <v>0</v>
      </c>
      <c r="V246" s="1102">
        <f t="shared" si="21"/>
        <v>252</v>
      </c>
      <c r="W246" s="1102">
        <f t="shared" si="22"/>
        <v>253</v>
      </c>
      <c r="X246" s="1102" t="str">
        <f t="shared" si="27"/>
        <v>A0070</v>
      </c>
      <c r="Y246" s="239"/>
      <c r="Z246" s="239"/>
      <c r="AA246" s="239"/>
      <c r="AB246" s="239"/>
      <c r="AC246" s="239"/>
      <c r="AD246" s="239"/>
      <c r="AE246" s="239"/>
      <c r="AF246" s="239"/>
      <c r="AG246" s="239"/>
    </row>
    <row r="247" spans="8:33" ht="17.25" customHeight="1">
      <c r="H247" s="239"/>
      <c r="I247" s="1110" t="s">
        <v>5081</v>
      </c>
      <c r="J247" s="1106" t="s">
        <v>2048</v>
      </c>
      <c r="K247" s="246">
        <v>1.2999999999999999E-4</v>
      </c>
      <c r="L247" s="246">
        <v>1.2999999999999999E-4</v>
      </c>
      <c r="M247" s="241"/>
      <c r="N247" s="1102">
        <f t="shared" ca="1" si="23"/>
        <v>4.2200000000000001E-4</v>
      </c>
      <c r="O247" s="1102">
        <f t="shared" ca="1" si="24"/>
        <v>4.2200000000000001E-4</v>
      </c>
      <c r="P247" s="1102" cm="1">
        <f t="array" aca="1" ref="P247" ca="1">IFERROR(INDIRECT("K"&amp;V247),"")</f>
        <v>4.2200000000000001E-4</v>
      </c>
      <c r="Q247" s="1102" cm="1">
        <f t="array" aca="1" ref="Q247" ca="1">IFERROR(INDIRECT("L"&amp;V247),"")</f>
        <v>4.2200000000000001E-4</v>
      </c>
      <c r="R247" s="1102" cm="1">
        <f t="array" aca="1" ref="R247" ca="1">IFERROR(INDIRECT("K"&amp;W247),"")</f>
        <v>2.14E-4</v>
      </c>
      <c r="S247" s="1102" cm="1">
        <f t="array" aca="1" ref="S247" ca="1">IFERROR(INDIRECT("L"&amp;W247),"")</f>
        <v>2.14E-4</v>
      </c>
      <c r="T247" s="1103">
        <f t="shared" si="25"/>
        <v>1.2999999999999999E-4</v>
      </c>
      <c r="U247" s="1103">
        <f t="shared" si="26"/>
        <v>1.2999999999999999E-4</v>
      </c>
      <c r="V247" s="1102">
        <f t="shared" si="21"/>
        <v>252</v>
      </c>
      <c r="W247" s="1102">
        <f t="shared" si="22"/>
        <v>253</v>
      </c>
      <c r="X247" s="1102" t="str">
        <f t="shared" si="27"/>
        <v>A0070</v>
      </c>
      <c r="Y247" s="239"/>
      <c r="Z247" s="239"/>
      <c r="AA247" s="239"/>
      <c r="AB247" s="239"/>
      <c r="AC247" s="239"/>
      <c r="AD247" s="239"/>
      <c r="AE247" s="239"/>
      <c r="AF247" s="239"/>
      <c r="AG247" s="239"/>
    </row>
    <row r="248" spans="8:33" ht="17.25" customHeight="1">
      <c r="H248" s="239"/>
      <c r="I248" s="1110" t="s">
        <v>5082</v>
      </c>
      <c r="J248" s="1106" t="s">
        <v>2048</v>
      </c>
      <c r="K248" s="246">
        <v>2.3699999999999999E-4</v>
      </c>
      <c r="L248" s="246">
        <v>2.3699999999999999E-4</v>
      </c>
      <c r="M248" s="241"/>
      <c r="N248" s="1102">
        <f t="shared" ca="1" si="23"/>
        <v>4.2200000000000001E-4</v>
      </c>
      <c r="O248" s="1102">
        <f t="shared" ca="1" si="24"/>
        <v>4.2200000000000001E-4</v>
      </c>
      <c r="P248" s="1102" cm="1">
        <f t="array" aca="1" ref="P248" ca="1">IFERROR(INDIRECT("K"&amp;V248),"")</f>
        <v>4.2200000000000001E-4</v>
      </c>
      <c r="Q248" s="1102" cm="1">
        <f t="array" aca="1" ref="Q248" ca="1">IFERROR(INDIRECT("L"&amp;V248),"")</f>
        <v>4.2200000000000001E-4</v>
      </c>
      <c r="R248" s="1102" cm="1">
        <f t="array" aca="1" ref="R248" ca="1">IFERROR(INDIRECT("K"&amp;W248),"")</f>
        <v>2.14E-4</v>
      </c>
      <c r="S248" s="1102" cm="1">
        <f t="array" aca="1" ref="S248" ca="1">IFERROR(INDIRECT("L"&amp;W248),"")</f>
        <v>2.14E-4</v>
      </c>
      <c r="T248" s="1103">
        <f t="shared" si="25"/>
        <v>2.3699999999999999E-4</v>
      </c>
      <c r="U248" s="1103">
        <f t="shared" si="26"/>
        <v>2.3699999999999999E-4</v>
      </c>
      <c r="V248" s="1102">
        <f t="shared" si="21"/>
        <v>252</v>
      </c>
      <c r="W248" s="1102">
        <f t="shared" si="22"/>
        <v>253</v>
      </c>
      <c r="X248" s="1102" t="str">
        <f t="shared" si="27"/>
        <v>A0070</v>
      </c>
      <c r="Y248" s="239"/>
      <c r="Z248" s="239"/>
      <c r="AA248" s="239"/>
      <c r="AB248" s="239"/>
      <c r="AC248" s="239"/>
      <c r="AD248" s="239"/>
      <c r="AE248" s="239"/>
      <c r="AF248" s="239"/>
      <c r="AG248" s="239"/>
    </row>
    <row r="249" spans="8:33" ht="15.75" customHeight="1">
      <c r="H249" s="239"/>
      <c r="I249" s="1110" t="s">
        <v>5083</v>
      </c>
      <c r="J249" s="1106" t="s">
        <v>2048</v>
      </c>
      <c r="K249" s="246">
        <v>2.5900000000000001E-4</v>
      </c>
      <c r="L249" s="246">
        <v>2.5900000000000001E-4</v>
      </c>
      <c r="M249" s="241"/>
      <c r="N249" s="1102">
        <f t="shared" ca="1" si="23"/>
        <v>4.2200000000000001E-4</v>
      </c>
      <c r="O249" s="1102">
        <f t="shared" ca="1" si="24"/>
        <v>4.2200000000000001E-4</v>
      </c>
      <c r="P249" s="1102" cm="1">
        <f t="array" aca="1" ref="P249" ca="1">IFERROR(INDIRECT("K"&amp;V249),"")</f>
        <v>4.2200000000000001E-4</v>
      </c>
      <c r="Q249" s="1102" cm="1">
        <f t="array" aca="1" ref="Q249" ca="1">IFERROR(INDIRECT("L"&amp;V249),"")</f>
        <v>4.2200000000000001E-4</v>
      </c>
      <c r="R249" s="1102" cm="1">
        <f t="array" aca="1" ref="R249" ca="1">IFERROR(INDIRECT("K"&amp;W249),"")</f>
        <v>2.14E-4</v>
      </c>
      <c r="S249" s="1102" cm="1">
        <f t="array" aca="1" ref="S249" ca="1">IFERROR(INDIRECT("L"&amp;W249),"")</f>
        <v>2.14E-4</v>
      </c>
      <c r="T249" s="1103">
        <f t="shared" si="25"/>
        <v>2.5900000000000001E-4</v>
      </c>
      <c r="U249" s="1103">
        <f t="shared" si="26"/>
        <v>2.5900000000000001E-4</v>
      </c>
      <c r="V249" s="1102">
        <f t="shared" si="21"/>
        <v>252</v>
      </c>
      <c r="W249" s="1102">
        <f t="shared" si="22"/>
        <v>253</v>
      </c>
      <c r="X249" s="1102" t="str">
        <f t="shared" si="27"/>
        <v>A0070</v>
      </c>
      <c r="Y249" s="239"/>
      <c r="Z249" s="239"/>
      <c r="AA249" s="239"/>
      <c r="AB249" s="239"/>
      <c r="AC249" s="239"/>
      <c r="AD249" s="239"/>
      <c r="AE249" s="239"/>
      <c r="AF249" s="239"/>
      <c r="AG249" s="239"/>
    </row>
    <row r="250" spans="8:33" ht="15.75" customHeight="1">
      <c r="H250" s="239"/>
      <c r="I250" s="1110" t="s">
        <v>5084</v>
      </c>
      <c r="J250" s="1106" t="s">
        <v>2048</v>
      </c>
      <c r="K250" s="246">
        <v>3.01E-4</v>
      </c>
      <c r="L250" s="246">
        <v>3.01E-4</v>
      </c>
      <c r="M250" s="241"/>
      <c r="N250" s="1102">
        <f t="shared" ca="1" si="23"/>
        <v>4.2200000000000001E-4</v>
      </c>
      <c r="O250" s="1102">
        <f t="shared" ca="1" si="24"/>
        <v>4.2200000000000001E-4</v>
      </c>
      <c r="P250" s="1102" cm="1">
        <f t="array" aca="1" ref="P250" ca="1">IFERROR(INDIRECT("K"&amp;V250),"")</f>
        <v>4.2200000000000001E-4</v>
      </c>
      <c r="Q250" s="1102" cm="1">
        <f t="array" aca="1" ref="Q250" ca="1">IFERROR(INDIRECT("L"&amp;V250),"")</f>
        <v>4.2200000000000001E-4</v>
      </c>
      <c r="R250" s="1102" cm="1">
        <f t="array" aca="1" ref="R250" ca="1">IFERROR(INDIRECT("K"&amp;W250),"")</f>
        <v>2.14E-4</v>
      </c>
      <c r="S250" s="1102" cm="1">
        <f t="array" aca="1" ref="S250" ca="1">IFERROR(INDIRECT("L"&amp;W250),"")</f>
        <v>2.14E-4</v>
      </c>
      <c r="T250" s="1103">
        <f t="shared" si="25"/>
        <v>3.01E-4</v>
      </c>
      <c r="U250" s="1103">
        <f t="shared" si="26"/>
        <v>3.01E-4</v>
      </c>
      <c r="V250" s="1102">
        <f t="shared" si="21"/>
        <v>252</v>
      </c>
      <c r="W250" s="1102">
        <f t="shared" si="22"/>
        <v>253</v>
      </c>
      <c r="X250" s="1102" t="str">
        <f t="shared" si="27"/>
        <v>A0070</v>
      </c>
      <c r="Y250" s="239"/>
      <c r="Z250" s="239"/>
      <c r="AA250" s="239"/>
      <c r="AB250" s="239"/>
      <c r="AC250" s="239"/>
      <c r="AD250" s="239"/>
      <c r="AE250" s="239"/>
      <c r="AF250" s="239"/>
      <c r="AG250" s="239"/>
    </row>
    <row r="251" spans="8:33" ht="15.75" customHeight="1">
      <c r="H251" s="239"/>
      <c r="I251" s="1110" t="s">
        <v>5085</v>
      </c>
      <c r="J251" s="1106" t="s">
        <v>2048</v>
      </c>
      <c r="K251" s="246">
        <v>3.2600000000000001E-4</v>
      </c>
      <c r="L251" s="246">
        <v>3.2600000000000001E-4</v>
      </c>
      <c r="M251" s="241"/>
      <c r="N251" s="1102">
        <f t="shared" ca="1" si="23"/>
        <v>4.2200000000000001E-4</v>
      </c>
      <c r="O251" s="1102">
        <f t="shared" ca="1" si="24"/>
        <v>4.2200000000000001E-4</v>
      </c>
      <c r="P251" s="1102" cm="1">
        <f t="array" aca="1" ref="P251" ca="1">IFERROR(INDIRECT("K"&amp;V251),"")</f>
        <v>4.2200000000000001E-4</v>
      </c>
      <c r="Q251" s="1102" cm="1">
        <f t="array" aca="1" ref="Q251" ca="1">IFERROR(INDIRECT("L"&amp;V251),"")</f>
        <v>4.2200000000000001E-4</v>
      </c>
      <c r="R251" s="1102" cm="1">
        <f t="array" aca="1" ref="R251" ca="1">IFERROR(INDIRECT("K"&amp;W251),"")</f>
        <v>2.14E-4</v>
      </c>
      <c r="S251" s="1102" cm="1">
        <f t="array" aca="1" ref="S251" ca="1">IFERROR(INDIRECT("L"&amp;W251),"")</f>
        <v>2.14E-4</v>
      </c>
      <c r="T251" s="1103">
        <f t="shared" si="25"/>
        <v>3.2600000000000001E-4</v>
      </c>
      <c r="U251" s="1103">
        <f t="shared" si="26"/>
        <v>3.2600000000000001E-4</v>
      </c>
      <c r="V251" s="1102">
        <f t="shared" si="21"/>
        <v>252</v>
      </c>
      <c r="W251" s="1102">
        <f t="shared" si="22"/>
        <v>253</v>
      </c>
      <c r="X251" s="1102" t="str">
        <f t="shared" si="27"/>
        <v>A0070</v>
      </c>
      <c r="Y251" s="239"/>
      <c r="Z251" s="239"/>
      <c r="AA251" s="239"/>
      <c r="AB251" s="239"/>
      <c r="AC251" s="239"/>
      <c r="AD251" s="239"/>
      <c r="AE251" s="239"/>
      <c r="AF251" s="239"/>
      <c r="AG251" s="239"/>
    </row>
    <row r="252" spans="8:33" ht="15.75" customHeight="1">
      <c r="H252" s="239"/>
      <c r="I252" s="1110" t="s">
        <v>5086</v>
      </c>
      <c r="J252" s="1106" t="s">
        <v>2048</v>
      </c>
      <c r="K252" s="246">
        <v>4.2200000000000001E-4</v>
      </c>
      <c r="L252" s="246">
        <v>4.2200000000000001E-4</v>
      </c>
      <c r="M252" s="241"/>
      <c r="N252" s="1102">
        <f t="shared" ca="1" si="23"/>
        <v>4.2200000000000001E-4</v>
      </c>
      <c r="O252" s="1102">
        <f t="shared" ca="1" si="24"/>
        <v>4.2200000000000001E-4</v>
      </c>
      <c r="P252" s="1102" cm="1">
        <f t="array" aca="1" ref="P252" ca="1">IFERROR(INDIRECT("K"&amp;V252),"")</f>
        <v>4.2200000000000001E-4</v>
      </c>
      <c r="Q252" s="1102" cm="1">
        <f t="array" aca="1" ref="Q252" ca="1">IFERROR(INDIRECT("L"&amp;V252),"")</f>
        <v>4.2200000000000001E-4</v>
      </c>
      <c r="R252" s="1102" cm="1">
        <f t="array" aca="1" ref="R252" ca="1">IFERROR(INDIRECT("K"&amp;W252),"")</f>
        <v>2.14E-4</v>
      </c>
      <c r="S252" s="1102" cm="1">
        <f t="array" aca="1" ref="S252" ca="1">IFERROR(INDIRECT("L"&amp;W252),"")</f>
        <v>2.14E-4</v>
      </c>
      <c r="T252" s="1103">
        <f t="shared" si="25"/>
        <v>4.2200000000000001E-4</v>
      </c>
      <c r="U252" s="1103">
        <f t="shared" si="26"/>
        <v>4.2200000000000001E-4</v>
      </c>
      <c r="V252" s="1102">
        <f t="shared" si="21"/>
        <v>252</v>
      </c>
      <c r="W252" s="1102">
        <f t="shared" si="22"/>
        <v>253</v>
      </c>
      <c r="X252" s="1102" t="str">
        <f t="shared" si="27"/>
        <v>A0070</v>
      </c>
      <c r="Y252" s="239"/>
      <c r="Z252" s="239"/>
      <c r="AA252" s="239"/>
      <c r="AB252" s="239"/>
      <c r="AC252" s="239"/>
      <c r="AD252" s="239"/>
      <c r="AE252" s="239"/>
      <c r="AF252" s="239"/>
      <c r="AG252" s="239"/>
    </row>
    <row r="253" spans="8:33">
      <c r="H253" s="239"/>
      <c r="I253" s="1110" t="s">
        <v>5087</v>
      </c>
      <c r="J253" s="1106" t="s">
        <v>2048</v>
      </c>
      <c r="K253" s="246">
        <v>2.14E-4</v>
      </c>
      <c r="L253" s="246">
        <v>2.14E-4</v>
      </c>
      <c r="M253" s="241"/>
      <c r="N253" s="1102">
        <f t="shared" ca="1" si="23"/>
        <v>4.2200000000000001E-4</v>
      </c>
      <c r="O253" s="1102">
        <f t="shared" ca="1" si="24"/>
        <v>4.2200000000000001E-4</v>
      </c>
      <c r="P253" s="1102" cm="1">
        <f t="array" aca="1" ref="P253" ca="1">IFERROR(INDIRECT("K"&amp;V253),"")</f>
        <v>4.2200000000000001E-4</v>
      </c>
      <c r="Q253" s="1102" cm="1">
        <f t="array" aca="1" ref="Q253" ca="1">IFERROR(INDIRECT("L"&amp;V253),"")</f>
        <v>4.2200000000000001E-4</v>
      </c>
      <c r="R253" s="1102" cm="1">
        <f t="array" aca="1" ref="R253" ca="1">IFERROR(INDIRECT("K"&amp;W253),"")</f>
        <v>2.14E-4</v>
      </c>
      <c r="S253" s="1102" cm="1">
        <f t="array" aca="1" ref="S253" ca="1">IFERROR(INDIRECT("L"&amp;W253),"")</f>
        <v>2.14E-4</v>
      </c>
      <c r="T253" s="1103">
        <f t="shared" si="25"/>
        <v>2.14E-4</v>
      </c>
      <c r="U253" s="1103">
        <f t="shared" si="26"/>
        <v>2.14E-4</v>
      </c>
      <c r="V253" s="1102">
        <f t="shared" si="21"/>
        <v>252</v>
      </c>
      <c r="W253" s="1102">
        <f t="shared" si="22"/>
        <v>253</v>
      </c>
      <c r="X253" s="1102" t="str">
        <f t="shared" si="27"/>
        <v>A0070</v>
      </c>
      <c r="Y253" s="239"/>
      <c r="Z253" s="239"/>
      <c r="AA253" s="239"/>
      <c r="AB253" s="239"/>
      <c r="AC253" s="239"/>
      <c r="AD253" s="239"/>
      <c r="AE253" s="239"/>
      <c r="AF253" s="239"/>
      <c r="AG253" s="239"/>
    </row>
    <row r="254" spans="8:33" ht="15.75" customHeight="1">
      <c r="H254" s="239"/>
      <c r="I254" s="1110" t="s">
        <v>5088</v>
      </c>
      <c r="J254" s="1106" t="s">
        <v>2049</v>
      </c>
      <c r="K254" s="246">
        <v>0</v>
      </c>
      <c r="L254" s="246">
        <v>0</v>
      </c>
      <c r="M254" s="241"/>
      <c r="N254" s="1102">
        <f t="shared" ca="1" si="23"/>
        <v>4.2200000000000001E-4</v>
      </c>
      <c r="O254" s="1102">
        <f t="shared" ca="1" si="24"/>
        <v>4.2200000000000001E-4</v>
      </c>
      <c r="P254" s="1102" cm="1">
        <f t="array" aca="1" ref="P254" ca="1">IFERROR(INDIRECT("K"&amp;V254),"")</f>
        <v>4.2200000000000001E-4</v>
      </c>
      <c r="Q254" s="1102" cm="1">
        <f t="array" aca="1" ref="Q254" ca="1">IFERROR(INDIRECT("L"&amp;V254),"")</f>
        <v>4.2200000000000001E-4</v>
      </c>
      <c r="R254" s="1102" cm="1">
        <f t="array" aca="1" ref="R254" ca="1">IFERROR(INDIRECT("K"&amp;W254),"")</f>
        <v>4.2200000000000001E-4</v>
      </c>
      <c r="S254" s="1102" cm="1">
        <f t="array" aca="1" ref="S254" ca="1">IFERROR(INDIRECT("L"&amp;W254),"")</f>
        <v>4.2200000000000001E-4</v>
      </c>
      <c r="T254" s="1103">
        <f t="shared" si="25"/>
        <v>0</v>
      </c>
      <c r="U254" s="1103">
        <f t="shared" si="26"/>
        <v>0</v>
      </c>
      <c r="V254" s="1102">
        <f t="shared" si="21"/>
        <v>256</v>
      </c>
      <c r="W254" s="1102">
        <f t="shared" si="22"/>
        <v>257</v>
      </c>
      <c r="X254" s="1102" t="str">
        <f t="shared" si="27"/>
        <v>A0071</v>
      </c>
      <c r="Y254" s="239"/>
      <c r="Z254" s="239"/>
      <c r="AA254" s="239"/>
      <c r="AB254" s="239"/>
      <c r="AC254" s="239"/>
      <c r="AD254" s="239"/>
      <c r="AE254" s="239"/>
      <c r="AF254" s="239"/>
      <c r="AG254" s="239"/>
    </row>
    <row r="255" spans="8:33" ht="15.75" customHeight="1">
      <c r="H255" s="239"/>
      <c r="I255" s="1110" t="s">
        <v>5089</v>
      </c>
      <c r="J255" s="1106" t="s">
        <v>2049</v>
      </c>
      <c r="K255" s="246">
        <v>0</v>
      </c>
      <c r="L255" s="246">
        <v>0</v>
      </c>
      <c r="M255" s="241"/>
      <c r="N255" s="1102">
        <f t="shared" ca="1" si="23"/>
        <v>4.2200000000000001E-4</v>
      </c>
      <c r="O255" s="1102">
        <f t="shared" ca="1" si="24"/>
        <v>4.2200000000000001E-4</v>
      </c>
      <c r="P255" s="1102" cm="1">
        <f t="array" aca="1" ref="P255" ca="1">IFERROR(INDIRECT("K"&amp;V255),"")</f>
        <v>4.2200000000000001E-4</v>
      </c>
      <c r="Q255" s="1102" cm="1">
        <f t="array" aca="1" ref="Q255" ca="1">IFERROR(INDIRECT("L"&amp;V255),"")</f>
        <v>4.2200000000000001E-4</v>
      </c>
      <c r="R255" s="1102" cm="1">
        <f t="array" aca="1" ref="R255" ca="1">IFERROR(INDIRECT("K"&amp;W255),"")</f>
        <v>4.2200000000000001E-4</v>
      </c>
      <c r="S255" s="1102" cm="1">
        <f t="array" aca="1" ref="S255" ca="1">IFERROR(INDIRECT("L"&amp;W255),"")</f>
        <v>4.2200000000000001E-4</v>
      </c>
      <c r="T255" s="1103">
        <f t="shared" si="25"/>
        <v>0</v>
      </c>
      <c r="U255" s="1103">
        <f t="shared" si="26"/>
        <v>0</v>
      </c>
      <c r="V255" s="1102">
        <f t="shared" si="21"/>
        <v>256</v>
      </c>
      <c r="W255" s="1102">
        <f t="shared" si="22"/>
        <v>257</v>
      </c>
      <c r="X255" s="1102" t="str">
        <f t="shared" si="27"/>
        <v>A0071</v>
      </c>
      <c r="Y255" s="239"/>
      <c r="Z255" s="239"/>
      <c r="AA255" s="239"/>
      <c r="AB255" s="239"/>
      <c r="AC255" s="239"/>
      <c r="AD255" s="239"/>
      <c r="AE255" s="239"/>
      <c r="AF255" s="239"/>
      <c r="AG255" s="239"/>
    </row>
    <row r="256" spans="8:33" ht="15.75" customHeight="1">
      <c r="H256" s="239"/>
      <c r="I256" s="1110" t="s">
        <v>5090</v>
      </c>
      <c r="J256" s="1106" t="s">
        <v>2049</v>
      </c>
      <c r="K256" s="246">
        <v>4.2200000000000001E-4</v>
      </c>
      <c r="L256" s="246">
        <v>4.2200000000000001E-4</v>
      </c>
      <c r="M256" s="241"/>
      <c r="N256" s="1102">
        <f t="shared" ca="1" si="23"/>
        <v>4.2200000000000001E-4</v>
      </c>
      <c r="O256" s="1102">
        <f t="shared" ca="1" si="24"/>
        <v>4.2200000000000001E-4</v>
      </c>
      <c r="P256" s="1102" cm="1">
        <f t="array" aca="1" ref="P256" ca="1">IFERROR(INDIRECT("K"&amp;V256),"")</f>
        <v>4.2200000000000001E-4</v>
      </c>
      <c r="Q256" s="1102" cm="1">
        <f t="array" aca="1" ref="Q256" ca="1">IFERROR(INDIRECT("L"&amp;V256),"")</f>
        <v>4.2200000000000001E-4</v>
      </c>
      <c r="R256" s="1102" cm="1">
        <f t="array" aca="1" ref="R256" ca="1">IFERROR(INDIRECT("K"&amp;W256),"")</f>
        <v>4.2200000000000001E-4</v>
      </c>
      <c r="S256" s="1102" cm="1">
        <f t="array" aca="1" ref="S256" ca="1">IFERROR(INDIRECT("L"&amp;W256),"")</f>
        <v>4.2200000000000001E-4</v>
      </c>
      <c r="T256" s="1103">
        <f t="shared" si="25"/>
        <v>4.2200000000000001E-4</v>
      </c>
      <c r="U256" s="1103">
        <f t="shared" si="26"/>
        <v>4.2200000000000001E-4</v>
      </c>
      <c r="V256" s="1102">
        <f t="shared" si="21"/>
        <v>256</v>
      </c>
      <c r="W256" s="1102">
        <f t="shared" si="22"/>
        <v>257</v>
      </c>
      <c r="X256" s="1102" t="str">
        <f t="shared" si="27"/>
        <v>A0071</v>
      </c>
      <c r="Y256" s="239"/>
      <c r="Z256" s="239"/>
      <c r="AA256" s="239"/>
      <c r="AB256" s="239"/>
      <c r="AC256" s="239"/>
      <c r="AD256" s="239"/>
      <c r="AE256" s="239"/>
      <c r="AF256" s="239"/>
      <c r="AG256" s="239"/>
    </row>
    <row r="257" spans="8:33" ht="15.75" customHeight="1">
      <c r="H257" s="239"/>
      <c r="I257" s="1110" t="s">
        <v>5091</v>
      </c>
      <c r="J257" s="1106" t="s">
        <v>2049</v>
      </c>
      <c r="K257" s="246">
        <v>4.2200000000000001E-4</v>
      </c>
      <c r="L257" s="246">
        <v>4.2200000000000001E-4</v>
      </c>
      <c r="M257" s="241"/>
      <c r="N257" s="1102">
        <f t="shared" ca="1" si="23"/>
        <v>4.2200000000000001E-4</v>
      </c>
      <c r="O257" s="1102">
        <f t="shared" ca="1" si="24"/>
        <v>4.2200000000000001E-4</v>
      </c>
      <c r="P257" s="1102" cm="1">
        <f t="array" aca="1" ref="P257" ca="1">IFERROR(INDIRECT("K"&amp;V257),"")</f>
        <v>4.2200000000000001E-4</v>
      </c>
      <c r="Q257" s="1102" cm="1">
        <f t="array" aca="1" ref="Q257" ca="1">IFERROR(INDIRECT("L"&amp;V257),"")</f>
        <v>4.2200000000000001E-4</v>
      </c>
      <c r="R257" s="1102" cm="1">
        <f t="array" aca="1" ref="R257" ca="1">IFERROR(INDIRECT("K"&amp;W257),"")</f>
        <v>4.2200000000000001E-4</v>
      </c>
      <c r="S257" s="1102" cm="1">
        <f t="array" aca="1" ref="S257" ca="1">IFERROR(INDIRECT("L"&amp;W257),"")</f>
        <v>4.2200000000000001E-4</v>
      </c>
      <c r="T257" s="1103">
        <f t="shared" si="25"/>
        <v>4.2200000000000001E-4</v>
      </c>
      <c r="U257" s="1103">
        <f t="shared" si="26"/>
        <v>4.2200000000000001E-4</v>
      </c>
      <c r="V257" s="1102">
        <f t="shared" si="21"/>
        <v>256</v>
      </c>
      <c r="W257" s="1102">
        <f t="shared" si="22"/>
        <v>257</v>
      </c>
      <c r="X257" s="1102" t="str">
        <f t="shared" si="27"/>
        <v>A0071</v>
      </c>
      <c r="Y257" s="239"/>
      <c r="Z257" s="239"/>
      <c r="AA257" s="239"/>
      <c r="AB257" s="239"/>
      <c r="AC257" s="239"/>
      <c r="AD257" s="239"/>
      <c r="AE257" s="239"/>
      <c r="AF257" s="239"/>
      <c r="AG257" s="239"/>
    </row>
    <row r="258" spans="8:33" ht="15.75" customHeight="1">
      <c r="H258" s="239"/>
      <c r="I258" s="1110" t="s">
        <v>5092</v>
      </c>
      <c r="J258" s="1106" t="s">
        <v>2050</v>
      </c>
      <c r="K258" s="246">
        <v>0</v>
      </c>
      <c r="L258" s="246">
        <v>0</v>
      </c>
      <c r="M258" s="241"/>
      <c r="N258" s="1102">
        <f t="shared" ca="1" si="23"/>
        <v>4.37E-4</v>
      </c>
      <c r="O258" s="1102">
        <f t="shared" ca="1" si="24"/>
        <v>4.37E-4</v>
      </c>
      <c r="P258" s="1102" cm="1">
        <f t="array" aca="1" ref="P258" ca="1">IFERROR(INDIRECT("K"&amp;V258),"")</f>
        <v>4.37E-4</v>
      </c>
      <c r="Q258" s="1102" cm="1">
        <f t="array" aca="1" ref="Q258" ca="1">IFERROR(INDIRECT("L"&amp;V258),"")</f>
        <v>4.37E-4</v>
      </c>
      <c r="R258" s="1102" cm="1">
        <f t="array" aca="1" ref="R258" ca="1">IFERROR(INDIRECT("K"&amp;W258),"")</f>
        <v>3.8099999999999999E-4</v>
      </c>
      <c r="S258" s="1102" cm="1">
        <f t="array" aca="1" ref="S258" ca="1">IFERROR(INDIRECT("L"&amp;W258),"")</f>
        <v>3.8099999999999999E-4</v>
      </c>
      <c r="T258" s="1103">
        <f t="shared" si="25"/>
        <v>0</v>
      </c>
      <c r="U258" s="1103">
        <f t="shared" si="26"/>
        <v>0</v>
      </c>
      <c r="V258" s="1102">
        <f t="shared" si="21"/>
        <v>260</v>
      </c>
      <c r="W258" s="1102">
        <f t="shared" si="22"/>
        <v>261</v>
      </c>
      <c r="X258" s="1102" t="str">
        <f t="shared" si="27"/>
        <v>A0072</v>
      </c>
      <c r="Y258" s="239"/>
      <c r="Z258" s="239"/>
      <c r="AA258" s="239"/>
      <c r="AB258" s="239"/>
      <c r="AC258" s="239"/>
      <c r="AD258" s="239"/>
      <c r="AE258" s="239"/>
      <c r="AF258" s="239"/>
      <c r="AG258" s="239"/>
    </row>
    <row r="259" spans="8:33" ht="15.75" customHeight="1">
      <c r="H259" s="239"/>
      <c r="I259" s="1110" t="s">
        <v>5093</v>
      </c>
      <c r="J259" s="1106" t="s">
        <v>2050</v>
      </c>
      <c r="K259" s="246">
        <v>0</v>
      </c>
      <c r="L259" s="246">
        <v>0</v>
      </c>
      <c r="M259" s="241"/>
      <c r="N259" s="1102">
        <f t="shared" ca="1" si="23"/>
        <v>4.37E-4</v>
      </c>
      <c r="O259" s="1102">
        <f t="shared" ca="1" si="24"/>
        <v>4.37E-4</v>
      </c>
      <c r="P259" s="1102" cm="1">
        <f t="array" aca="1" ref="P259" ca="1">IFERROR(INDIRECT("K"&amp;V259),"")</f>
        <v>4.37E-4</v>
      </c>
      <c r="Q259" s="1102" cm="1">
        <f t="array" aca="1" ref="Q259" ca="1">IFERROR(INDIRECT("L"&amp;V259),"")</f>
        <v>4.37E-4</v>
      </c>
      <c r="R259" s="1102" cm="1">
        <f t="array" aca="1" ref="R259" ca="1">IFERROR(INDIRECT("K"&amp;W259),"")</f>
        <v>3.8099999999999999E-4</v>
      </c>
      <c r="S259" s="1102" cm="1">
        <f t="array" aca="1" ref="S259" ca="1">IFERROR(INDIRECT("L"&amp;W259),"")</f>
        <v>3.8099999999999999E-4</v>
      </c>
      <c r="T259" s="1103">
        <f t="shared" si="25"/>
        <v>0</v>
      </c>
      <c r="U259" s="1103">
        <f t="shared" si="26"/>
        <v>0</v>
      </c>
      <c r="V259" s="1102">
        <f t="shared" si="21"/>
        <v>260</v>
      </c>
      <c r="W259" s="1102">
        <f t="shared" si="22"/>
        <v>261</v>
      </c>
      <c r="X259" s="1102" t="str">
        <f t="shared" si="27"/>
        <v>A0072</v>
      </c>
      <c r="Y259" s="239"/>
      <c r="Z259" s="239"/>
      <c r="AA259" s="239"/>
      <c r="AB259" s="239"/>
      <c r="AC259" s="239"/>
      <c r="AD259" s="239"/>
      <c r="AE259" s="239"/>
      <c r="AF259" s="239"/>
      <c r="AG259" s="239"/>
    </row>
    <row r="260" spans="8:33" ht="15.75" customHeight="1">
      <c r="H260" s="239"/>
      <c r="I260" s="1110" t="s">
        <v>5094</v>
      </c>
      <c r="J260" s="1106" t="s">
        <v>2050</v>
      </c>
      <c r="K260" s="246">
        <v>4.37E-4</v>
      </c>
      <c r="L260" s="246">
        <v>4.37E-4</v>
      </c>
      <c r="M260" s="241"/>
      <c r="N260" s="1102">
        <f t="shared" ca="1" si="23"/>
        <v>4.37E-4</v>
      </c>
      <c r="O260" s="1102">
        <f t="shared" ca="1" si="24"/>
        <v>4.37E-4</v>
      </c>
      <c r="P260" s="1102" cm="1">
        <f t="array" aca="1" ref="P260" ca="1">IFERROR(INDIRECT("K"&amp;V260),"")</f>
        <v>4.37E-4</v>
      </c>
      <c r="Q260" s="1102" cm="1">
        <f t="array" aca="1" ref="Q260" ca="1">IFERROR(INDIRECT("L"&amp;V260),"")</f>
        <v>4.37E-4</v>
      </c>
      <c r="R260" s="1102" cm="1">
        <f t="array" aca="1" ref="R260" ca="1">IFERROR(INDIRECT("K"&amp;W260),"")</f>
        <v>3.8099999999999999E-4</v>
      </c>
      <c r="S260" s="1102" cm="1">
        <f t="array" aca="1" ref="S260" ca="1">IFERROR(INDIRECT("L"&amp;W260),"")</f>
        <v>3.8099999999999999E-4</v>
      </c>
      <c r="T260" s="1103">
        <f t="shared" si="25"/>
        <v>4.37E-4</v>
      </c>
      <c r="U260" s="1103">
        <f t="shared" si="26"/>
        <v>4.37E-4</v>
      </c>
      <c r="V260" s="1102">
        <f t="shared" si="21"/>
        <v>260</v>
      </c>
      <c r="W260" s="1102">
        <f t="shared" si="22"/>
        <v>261</v>
      </c>
      <c r="X260" s="1102" t="str">
        <f t="shared" si="27"/>
        <v>A0072</v>
      </c>
      <c r="Y260" s="239"/>
      <c r="Z260" s="239"/>
      <c r="AA260" s="239"/>
      <c r="AB260" s="239"/>
      <c r="AC260" s="239"/>
      <c r="AD260" s="239"/>
      <c r="AE260" s="239"/>
      <c r="AF260" s="239"/>
      <c r="AG260" s="239"/>
    </row>
    <row r="261" spans="8:33" ht="15.75" customHeight="1">
      <c r="H261" s="239"/>
      <c r="I261" s="1110" t="s">
        <v>5095</v>
      </c>
      <c r="J261" s="1106" t="s">
        <v>2050</v>
      </c>
      <c r="K261" s="246">
        <v>3.8099999999999999E-4</v>
      </c>
      <c r="L261" s="246">
        <v>3.8099999999999999E-4</v>
      </c>
      <c r="M261" s="241"/>
      <c r="N261" s="1102">
        <f t="shared" ca="1" si="23"/>
        <v>4.37E-4</v>
      </c>
      <c r="O261" s="1102">
        <f t="shared" ca="1" si="24"/>
        <v>4.37E-4</v>
      </c>
      <c r="P261" s="1102" cm="1">
        <f t="array" aca="1" ref="P261" ca="1">IFERROR(INDIRECT("K"&amp;V261),"")</f>
        <v>4.37E-4</v>
      </c>
      <c r="Q261" s="1102" cm="1">
        <f t="array" aca="1" ref="Q261" ca="1">IFERROR(INDIRECT("L"&amp;V261),"")</f>
        <v>4.37E-4</v>
      </c>
      <c r="R261" s="1102" cm="1">
        <f t="array" aca="1" ref="R261" ca="1">IFERROR(INDIRECT("K"&amp;W261),"")</f>
        <v>3.8099999999999999E-4</v>
      </c>
      <c r="S261" s="1102" cm="1">
        <f t="array" aca="1" ref="S261" ca="1">IFERROR(INDIRECT("L"&amp;W261),"")</f>
        <v>3.8099999999999999E-4</v>
      </c>
      <c r="T261" s="1103">
        <f t="shared" si="25"/>
        <v>3.8099999999999999E-4</v>
      </c>
      <c r="U261" s="1103">
        <f t="shared" si="26"/>
        <v>3.8099999999999999E-4</v>
      </c>
      <c r="V261" s="1102">
        <f t="shared" ref="V261:V324" si="28">_xlfn.IFNA(MATCH(X261&amp;"*残差*",$I:$I,0),"")</f>
        <v>260</v>
      </c>
      <c r="W261" s="1102">
        <f t="shared" ref="W261:W324" si="29">_xlfn.IFNA(MATCH(X261&amp;"*事業者全体*",$I:$I,0),"")</f>
        <v>261</v>
      </c>
      <c r="X261" s="1102" t="str">
        <f t="shared" si="27"/>
        <v>A0072</v>
      </c>
      <c r="Y261" s="239"/>
      <c r="Z261" s="239"/>
      <c r="AA261" s="239"/>
      <c r="AB261" s="239"/>
      <c r="AC261" s="239"/>
      <c r="AD261" s="239"/>
      <c r="AE261" s="239"/>
      <c r="AF261" s="239"/>
      <c r="AG261" s="239"/>
    </row>
    <row r="262" spans="8:33" ht="15.75" customHeight="1">
      <c r="H262" s="239"/>
      <c r="I262" s="1110" t="s">
        <v>2051</v>
      </c>
      <c r="J262" s="1106" t="s">
        <v>2052</v>
      </c>
      <c r="K262" s="246">
        <v>4.1899999999999999E-4</v>
      </c>
      <c r="L262" s="246">
        <v>4.1899999999999999E-4</v>
      </c>
      <c r="M262" s="241"/>
      <c r="N262" s="1102">
        <f t="shared" ref="N262:N325" ca="1" si="30">IF(P262="",IF(R262="",T262,R262),P262)</f>
        <v>4.1899999999999999E-4</v>
      </c>
      <c r="O262" s="1102">
        <f t="shared" ref="O262:O325" ca="1" si="31">IF(Q262="",IF(S262="",U262,S262),Q262)</f>
        <v>4.1899999999999999E-4</v>
      </c>
      <c r="P262" s="1102" t="str" cm="1">
        <f t="array" aca="1" ref="P262" ca="1">IFERROR(INDIRECT("K"&amp;V262),"")</f>
        <v/>
      </c>
      <c r="Q262" s="1102" t="str" cm="1">
        <f t="array" aca="1" ref="Q262" ca="1">IFERROR(INDIRECT("L"&amp;V262),"")</f>
        <v/>
      </c>
      <c r="R262" s="1102" t="str" cm="1">
        <f t="array" aca="1" ref="R262" ca="1">IFERROR(INDIRECT("K"&amp;W262),"")</f>
        <v/>
      </c>
      <c r="S262" s="1102" t="str" cm="1">
        <f t="array" aca="1" ref="S262" ca="1">IFERROR(INDIRECT("L"&amp;W262),"")</f>
        <v/>
      </c>
      <c r="T262" s="1103">
        <f t="shared" ref="T262:T325" si="32">K262</f>
        <v>4.1899999999999999E-4</v>
      </c>
      <c r="U262" s="1103">
        <f t="shared" ref="U262:U325" si="33">L262</f>
        <v>4.1899999999999999E-4</v>
      </c>
      <c r="V262" s="1102" t="str">
        <f t="shared" si="28"/>
        <v/>
      </c>
      <c r="W262" s="1102" t="str">
        <f t="shared" si="29"/>
        <v/>
      </c>
      <c r="X262" s="1102" t="str">
        <f t="shared" ref="X262:X325" si="34">LEFT(I262,5)</f>
        <v>A0073</v>
      </c>
      <c r="Y262" s="239"/>
      <c r="Z262" s="239"/>
      <c r="AA262" s="239"/>
      <c r="AB262" s="239"/>
      <c r="AC262" s="239"/>
      <c r="AD262" s="239"/>
      <c r="AE262" s="239"/>
      <c r="AF262" s="239"/>
      <c r="AG262" s="239"/>
    </row>
    <row r="263" spans="8:33">
      <c r="H263" s="239"/>
      <c r="I263" s="1110" t="s">
        <v>2053</v>
      </c>
      <c r="J263" s="1106" t="s">
        <v>2054</v>
      </c>
      <c r="K263" s="246">
        <v>5.2899999999999996E-4</v>
      </c>
      <c r="L263" s="246">
        <v>5.2899999999999996E-4</v>
      </c>
      <c r="M263" s="241"/>
      <c r="N263" s="1102">
        <f t="shared" ca="1" si="30"/>
        <v>5.2899999999999996E-4</v>
      </c>
      <c r="O263" s="1102">
        <f t="shared" ca="1" si="31"/>
        <v>5.2899999999999996E-4</v>
      </c>
      <c r="P263" s="1102" t="str" cm="1">
        <f t="array" aca="1" ref="P263" ca="1">IFERROR(INDIRECT("K"&amp;V263),"")</f>
        <v/>
      </c>
      <c r="Q263" s="1102" t="str" cm="1">
        <f t="array" aca="1" ref="Q263" ca="1">IFERROR(INDIRECT("L"&amp;V263),"")</f>
        <v/>
      </c>
      <c r="R263" s="1102" t="str" cm="1">
        <f t="array" aca="1" ref="R263" ca="1">IFERROR(INDIRECT("K"&amp;W263),"")</f>
        <v/>
      </c>
      <c r="S263" s="1102" t="str" cm="1">
        <f t="array" aca="1" ref="S263" ca="1">IFERROR(INDIRECT("L"&amp;W263),"")</f>
        <v/>
      </c>
      <c r="T263" s="1103">
        <f t="shared" si="32"/>
        <v>5.2899999999999996E-4</v>
      </c>
      <c r="U263" s="1103">
        <f t="shared" si="33"/>
        <v>5.2899999999999996E-4</v>
      </c>
      <c r="V263" s="1102" t="str">
        <f t="shared" si="28"/>
        <v/>
      </c>
      <c r="W263" s="1102" t="str">
        <f t="shared" si="29"/>
        <v/>
      </c>
      <c r="X263" s="1102" t="str">
        <f t="shared" si="34"/>
        <v>A0075</v>
      </c>
      <c r="Y263" s="239"/>
      <c r="Z263" s="239"/>
      <c r="AA263" s="239"/>
      <c r="AB263" s="239"/>
      <c r="AC263" s="239"/>
      <c r="AD263" s="239"/>
      <c r="AE263" s="239"/>
      <c r="AF263" s="239"/>
      <c r="AG263" s="239"/>
    </row>
    <row r="264" spans="8:33" ht="17.25" customHeight="1">
      <c r="H264" s="239"/>
      <c r="I264" s="1110" t="s">
        <v>5096</v>
      </c>
      <c r="J264" s="1106" t="s">
        <v>2055</v>
      </c>
      <c r="K264" s="246">
        <v>0</v>
      </c>
      <c r="L264" s="246">
        <v>0</v>
      </c>
      <c r="M264" s="241"/>
      <c r="N264" s="1102">
        <f t="shared" ca="1" si="30"/>
        <v>6.9200000000000002E-4</v>
      </c>
      <c r="O264" s="1102">
        <f t="shared" ca="1" si="31"/>
        <v>6.9200000000000002E-4</v>
      </c>
      <c r="P264" s="1102" cm="1">
        <f t="array" aca="1" ref="P264" ca="1">IFERROR(INDIRECT("K"&amp;V264),"")</f>
        <v>6.9200000000000002E-4</v>
      </c>
      <c r="Q264" s="1102" cm="1">
        <f t="array" aca="1" ref="Q264" ca="1">IFERROR(INDIRECT("L"&amp;V264),"")</f>
        <v>6.9200000000000002E-4</v>
      </c>
      <c r="R264" s="1102" cm="1">
        <f t="array" aca="1" ref="R264" ca="1">IFERROR(INDIRECT("K"&amp;W264),"")</f>
        <v>5.44E-4</v>
      </c>
      <c r="S264" s="1102" cm="1">
        <f t="array" aca="1" ref="S264" ca="1">IFERROR(INDIRECT("L"&amp;W264),"")</f>
        <v>5.44E-4</v>
      </c>
      <c r="T264" s="1103">
        <f t="shared" si="32"/>
        <v>0</v>
      </c>
      <c r="U264" s="1103">
        <f t="shared" si="33"/>
        <v>0</v>
      </c>
      <c r="V264" s="1102">
        <f t="shared" si="28"/>
        <v>268</v>
      </c>
      <c r="W264" s="1102">
        <f t="shared" si="29"/>
        <v>269</v>
      </c>
      <c r="X264" s="1102" t="str">
        <f t="shared" si="34"/>
        <v>A0076</v>
      </c>
      <c r="Y264" s="239"/>
      <c r="Z264" s="239"/>
      <c r="AA264" s="239"/>
      <c r="AB264" s="239"/>
      <c r="AC264" s="239"/>
      <c r="AD264" s="239"/>
      <c r="AE264" s="239"/>
      <c r="AF264" s="239"/>
      <c r="AG264" s="239"/>
    </row>
    <row r="265" spans="8:33" ht="15.75" customHeight="1">
      <c r="H265" s="239"/>
      <c r="I265" s="1110" t="s">
        <v>5097</v>
      </c>
      <c r="J265" s="1106" t="s">
        <v>2055</v>
      </c>
      <c r="K265" s="246">
        <v>0</v>
      </c>
      <c r="L265" s="246">
        <v>0</v>
      </c>
      <c r="M265" s="241"/>
      <c r="N265" s="1102">
        <f t="shared" ca="1" si="30"/>
        <v>6.9200000000000002E-4</v>
      </c>
      <c r="O265" s="1102">
        <f t="shared" ca="1" si="31"/>
        <v>6.9200000000000002E-4</v>
      </c>
      <c r="P265" s="1102" cm="1">
        <f t="array" aca="1" ref="P265" ca="1">IFERROR(INDIRECT("K"&amp;V265),"")</f>
        <v>6.9200000000000002E-4</v>
      </c>
      <c r="Q265" s="1102" cm="1">
        <f t="array" aca="1" ref="Q265" ca="1">IFERROR(INDIRECT("L"&amp;V265),"")</f>
        <v>6.9200000000000002E-4</v>
      </c>
      <c r="R265" s="1102" cm="1">
        <f t="array" aca="1" ref="R265" ca="1">IFERROR(INDIRECT("K"&amp;W265),"")</f>
        <v>5.44E-4</v>
      </c>
      <c r="S265" s="1102" cm="1">
        <f t="array" aca="1" ref="S265" ca="1">IFERROR(INDIRECT("L"&amp;W265),"")</f>
        <v>5.44E-4</v>
      </c>
      <c r="T265" s="1103">
        <f t="shared" si="32"/>
        <v>0</v>
      </c>
      <c r="U265" s="1103">
        <f t="shared" si="33"/>
        <v>0</v>
      </c>
      <c r="V265" s="1102">
        <f t="shared" si="28"/>
        <v>268</v>
      </c>
      <c r="W265" s="1102">
        <f t="shared" si="29"/>
        <v>269</v>
      </c>
      <c r="X265" s="1102" t="str">
        <f t="shared" si="34"/>
        <v>A0076</v>
      </c>
      <c r="Y265" s="239"/>
      <c r="Z265" s="239"/>
      <c r="AA265" s="239"/>
      <c r="AB265" s="239"/>
      <c r="AC265" s="239"/>
      <c r="AD265" s="239"/>
      <c r="AE265" s="239"/>
      <c r="AF265" s="239"/>
      <c r="AG265" s="239"/>
    </row>
    <row r="266" spans="8:33" ht="15.75" customHeight="1">
      <c r="H266" s="239"/>
      <c r="I266" s="1110" t="s">
        <v>5098</v>
      </c>
      <c r="J266" s="1106" t="s">
        <v>2055</v>
      </c>
      <c r="K266" s="246">
        <v>1E-4</v>
      </c>
      <c r="L266" s="246">
        <v>1E-4</v>
      </c>
      <c r="M266" s="241"/>
      <c r="N266" s="1102">
        <f t="shared" ca="1" si="30"/>
        <v>6.9200000000000002E-4</v>
      </c>
      <c r="O266" s="1102">
        <f t="shared" ca="1" si="31"/>
        <v>6.9200000000000002E-4</v>
      </c>
      <c r="P266" s="1102" cm="1">
        <f t="array" aca="1" ref="P266" ca="1">IFERROR(INDIRECT("K"&amp;V266),"")</f>
        <v>6.9200000000000002E-4</v>
      </c>
      <c r="Q266" s="1102" cm="1">
        <f t="array" aca="1" ref="Q266" ca="1">IFERROR(INDIRECT("L"&amp;V266),"")</f>
        <v>6.9200000000000002E-4</v>
      </c>
      <c r="R266" s="1102" cm="1">
        <f t="array" aca="1" ref="R266" ca="1">IFERROR(INDIRECT("K"&amp;W266),"")</f>
        <v>5.44E-4</v>
      </c>
      <c r="S266" s="1102" cm="1">
        <f t="array" aca="1" ref="S266" ca="1">IFERROR(INDIRECT("L"&amp;W266),"")</f>
        <v>5.44E-4</v>
      </c>
      <c r="T266" s="1103">
        <f t="shared" si="32"/>
        <v>1E-4</v>
      </c>
      <c r="U266" s="1103">
        <f t="shared" si="33"/>
        <v>1E-4</v>
      </c>
      <c r="V266" s="1102">
        <f t="shared" si="28"/>
        <v>268</v>
      </c>
      <c r="W266" s="1102">
        <f t="shared" si="29"/>
        <v>269</v>
      </c>
      <c r="X266" s="1102" t="str">
        <f t="shared" si="34"/>
        <v>A0076</v>
      </c>
      <c r="Y266" s="239"/>
      <c r="Z266" s="239"/>
      <c r="AA266" s="239"/>
      <c r="AB266" s="239"/>
      <c r="AC266" s="239"/>
      <c r="AD266" s="239"/>
      <c r="AE266" s="239"/>
      <c r="AF266" s="239"/>
      <c r="AG266" s="239"/>
    </row>
    <row r="267" spans="8:33" ht="17.25" customHeight="1">
      <c r="H267" s="239"/>
      <c r="I267" s="1110" t="s">
        <v>5099</v>
      </c>
      <c r="J267" s="1106" t="s">
        <v>2055</v>
      </c>
      <c r="K267" s="246">
        <v>2.5000000000000001E-4</v>
      </c>
      <c r="L267" s="246">
        <v>2.5000000000000001E-4</v>
      </c>
      <c r="M267" s="241"/>
      <c r="N267" s="1102">
        <f t="shared" ca="1" si="30"/>
        <v>6.9200000000000002E-4</v>
      </c>
      <c r="O267" s="1102">
        <f t="shared" ca="1" si="31"/>
        <v>6.9200000000000002E-4</v>
      </c>
      <c r="P267" s="1102" cm="1">
        <f t="array" aca="1" ref="P267" ca="1">IFERROR(INDIRECT("K"&amp;V267),"")</f>
        <v>6.9200000000000002E-4</v>
      </c>
      <c r="Q267" s="1102" cm="1">
        <f t="array" aca="1" ref="Q267" ca="1">IFERROR(INDIRECT("L"&amp;V267),"")</f>
        <v>6.9200000000000002E-4</v>
      </c>
      <c r="R267" s="1102" cm="1">
        <f t="array" aca="1" ref="R267" ca="1">IFERROR(INDIRECT("K"&amp;W267),"")</f>
        <v>5.44E-4</v>
      </c>
      <c r="S267" s="1102" cm="1">
        <f t="array" aca="1" ref="S267" ca="1">IFERROR(INDIRECT("L"&amp;W267),"")</f>
        <v>5.44E-4</v>
      </c>
      <c r="T267" s="1103">
        <f t="shared" si="32"/>
        <v>2.5000000000000001E-4</v>
      </c>
      <c r="U267" s="1103">
        <f t="shared" si="33"/>
        <v>2.5000000000000001E-4</v>
      </c>
      <c r="V267" s="1102">
        <f t="shared" si="28"/>
        <v>268</v>
      </c>
      <c r="W267" s="1102">
        <f t="shared" si="29"/>
        <v>269</v>
      </c>
      <c r="X267" s="1102" t="str">
        <f t="shared" si="34"/>
        <v>A0076</v>
      </c>
      <c r="Y267" s="239"/>
      <c r="Z267" s="239"/>
      <c r="AA267" s="239"/>
      <c r="AB267" s="239"/>
      <c r="AC267" s="239"/>
      <c r="AD267" s="239"/>
      <c r="AE267" s="239"/>
      <c r="AF267" s="239"/>
      <c r="AG267" s="239"/>
    </row>
    <row r="268" spans="8:33" ht="17.25" customHeight="1">
      <c r="H268" s="239"/>
      <c r="I268" s="1110" t="s">
        <v>5100</v>
      </c>
      <c r="J268" s="1106" t="s">
        <v>2055</v>
      </c>
      <c r="K268" s="246">
        <v>6.9200000000000002E-4</v>
      </c>
      <c r="L268" s="246">
        <v>6.9200000000000002E-4</v>
      </c>
      <c r="M268" s="241"/>
      <c r="N268" s="1102">
        <f t="shared" ca="1" si="30"/>
        <v>6.9200000000000002E-4</v>
      </c>
      <c r="O268" s="1102">
        <f t="shared" ca="1" si="31"/>
        <v>6.9200000000000002E-4</v>
      </c>
      <c r="P268" s="1102" cm="1">
        <f t="array" aca="1" ref="P268" ca="1">IFERROR(INDIRECT("K"&amp;V268),"")</f>
        <v>6.9200000000000002E-4</v>
      </c>
      <c r="Q268" s="1102" cm="1">
        <f t="array" aca="1" ref="Q268" ca="1">IFERROR(INDIRECT("L"&amp;V268),"")</f>
        <v>6.9200000000000002E-4</v>
      </c>
      <c r="R268" s="1102" cm="1">
        <f t="array" aca="1" ref="R268" ca="1">IFERROR(INDIRECT("K"&amp;W268),"")</f>
        <v>5.44E-4</v>
      </c>
      <c r="S268" s="1102" cm="1">
        <f t="array" aca="1" ref="S268" ca="1">IFERROR(INDIRECT("L"&amp;W268),"")</f>
        <v>5.44E-4</v>
      </c>
      <c r="T268" s="1103">
        <f t="shared" si="32"/>
        <v>6.9200000000000002E-4</v>
      </c>
      <c r="U268" s="1103">
        <f t="shared" si="33"/>
        <v>6.9200000000000002E-4</v>
      </c>
      <c r="V268" s="1102">
        <f t="shared" si="28"/>
        <v>268</v>
      </c>
      <c r="W268" s="1102">
        <f t="shared" si="29"/>
        <v>269</v>
      </c>
      <c r="X268" s="1102" t="str">
        <f t="shared" si="34"/>
        <v>A0076</v>
      </c>
      <c r="Y268" s="239"/>
      <c r="Z268" s="239"/>
      <c r="AA268" s="239"/>
      <c r="AB268" s="239"/>
      <c r="AC268" s="239"/>
      <c r="AD268" s="239"/>
      <c r="AE268" s="239"/>
      <c r="AF268" s="239"/>
      <c r="AG268" s="239"/>
    </row>
    <row r="269" spans="8:33" ht="17.25" customHeight="1">
      <c r="H269" s="239"/>
      <c r="I269" s="1110" t="s">
        <v>5101</v>
      </c>
      <c r="J269" s="1106" t="s">
        <v>2055</v>
      </c>
      <c r="K269" s="246">
        <v>5.44E-4</v>
      </c>
      <c r="L269" s="246">
        <v>5.44E-4</v>
      </c>
      <c r="M269" s="241"/>
      <c r="N269" s="1102">
        <f t="shared" ca="1" si="30"/>
        <v>6.9200000000000002E-4</v>
      </c>
      <c r="O269" s="1102">
        <f t="shared" ca="1" si="31"/>
        <v>6.9200000000000002E-4</v>
      </c>
      <c r="P269" s="1102" cm="1">
        <f t="array" aca="1" ref="P269" ca="1">IFERROR(INDIRECT("K"&amp;V269),"")</f>
        <v>6.9200000000000002E-4</v>
      </c>
      <c r="Q269" s="1102" cm="1">
        <f t="array" aca="1" ref="Q269" ca="1">IFERROR(INDIRECT("L"&amp;V269),"")</f>
        <v>6.9200000000000002E-4</v>
      </c>
      <c r="R269" s="1102" cm="1">
        <f t="array" aca="1" ref="R269" ca="1">IFERROR(INDIRECT("K"&amp;W269),"")</f>
        <v>5.44E-4</v>
      </c>
      <c r="S269" s="1102" cm="1">
        <f t="array" aca="1" ref="S269" ca="1">IFERROR(INDIRECT("L"&amp;W269),"")</f>
        <v>5.44E-4</v>
      </c>
      <c r="T269" s="1103">
        <f t="shared" si="32"/>
        <v>5.44E-4</v>
      </c>
      <c r="U269" s="1103">
        <f t="shared" si="33"/>
        <v>5.44E-4</v>
      </c>
      <c r="V269" s="1102">
        <f t="shared" si="28"/>
        <v>268</v>
      </c>
      <c r="W269" s="1102">
        <f t="shared" si="29"/>
        <v>269</v>
      </c>
      <c r="X269" s="1102" t="str">
        <f t="shared" si="34"/>
        <v>A0076</v>
      </c>
      <c r="Y269" s="239"/>
      <c r="Z269" s="239"/>
      <c r="AA269" s="239"/>
      <c r="AB269" s="239"/>
      <c r="AC269" s="239"/>
      <c r="AD269" s="239"/>
      <c r="AE269" s="239"/>
      <c r="AF269" s="239"/>
      <c r="AG269" s="239"/>
    </row>
    <row r="270" spans="8:33">
      <c r="H270" s="239"/>
      <c r="I270" s="1110" t="s">
        <v>5102</v>
      </c>
      <c r="J270" s="1106" t="s">
        <v>3948</v>
      </c>
      <c r="K270" s="246">
        <v>0</v>
      </c>
      <c r="L270" s="246">
        <v>0</v>
      </c>
      <c r="M270" s="241"/>
      <c r="N270" s="1102">
        <f t="shared" ca="1" si="30"/>
        <v>4.2499999999999998E-4</v>
      </c>
      <c r="O270" s="1102">
        <f t="shared" ca="1" si="31"/>
        <v>4.2499999999999998E-4</v>
      </c>
      <c r="P270" s="1102" cm="1">
        <f t="array" aca="1" ref="P270" ca="1">IFERROR(INDIRECT("K"&amp;V270),"")</f>
        <v>4.2499999999999998E-4</v>
      </c>
      <c r="Q270" s="1102" cm="1">
        <f t="array" aca="1" ref="Q270" ca="1">IFERROR(INDIRECT("L"&amp;V270),"")</f>
        <v>4.2499999999999998E-4</v>
      </c>
      <c r="R270" s="1102" cm="1">
        <f t="array" aca="1" ref="R270" ca="1">IFERROR(INDIRECT("K"&amp;W270),"")</f>
        <v>4.0200000000000001E-4</v>
      </c>
      <c r="S270" s="1102" cm="1">
        <f t="array" aca="1" ref="S270" ca="1">IFERROR(INDIRECT("L"&amp;W270),"")</f>
        <v>4.0200000000000001E-4</v>
      </c>
      <c r="T270" s="1103">
        <f t="shared" si="32"/>
        <v>0</v>
      </c>
      <c r="U270" s="1103">
        <f t="shared" si="33"/>
        <v>0</v>
      </c>
      <c r="V270" s="1102">
        <f t="shared" si="28"/>
        <v>272</v>
      </c>
      <c r="W270" s="1102">
        <f t="shared" si="29"/>
        <v>273</v>
      </c>
      <c r="X270" s="1102" t="str">
        <f t="shared" si="34"/>
        <v>A0077</v>
      </c>
      <c r="Y270" s="239"/>
      <c r="Z270" s="239"/>
      <c r="AA270" s="239"/>
      <c r="AB270" s="239"/>
      <c r="AC270" s="239"/>
      <c r="AD270" s="239"/>
      <c r="AE270" s="239"/>
      <c r="AF270" s="239"/>
      <c r="AG270" s="239"/>
    </row>
    <row r="271" spans="8:33">
      <c r="H271" s="239"/>
      <c r="I271" s="1110" t="s">
        <v>5103</v>
      </c>
      <c r="J271" s="1106" t="s">
        <v>3948</v>
      </c>
      <c r="K271" s="246">
        <v>0</v>
      </c>
      <c r="L271" s="246">
        <v>0</v>
      </c>
      <c r="M271" s="241"/>
      <c r="N271" s="1102">
        <f t="shared" ca="1" si="30"/>
        <v>4.2499999999999998E-4</v>
      </c>
      <c r="O271" s="1102">
        <f t="shared" ca="1" si="31"/>
        <v>4.2499999999999998E-4</v>
      </c>
      <c r="P271" s="1102" cm="1">
        <f t="array" aca="1" ref="P271" ca="1">IFERROR(INDIRECT("K"&amp;V271),"")</f>
        <v>4.2499999999999998E-4</v>
      </c>
      <c r="Q271" s="1102" cm="1">
        <f t="array" aca="1" ref="Q271" ca="1">IFERROR(INDIRECT("L"&amp;V271),"")</f>
        <v>4.2499999999999998E-4</v>
      </c>
      <c r="R271" s="1102" cm="1">
        <f t="array" aca="1" ref="R271" ca="1">IFERROR(INDIRECT("K"&amp;W271),"")</f>
        <v>4.0200000000000001E-4</v>
      </c>
      <c r="S271" s="1102" cm="1">
        <f t="array" aca="1" ref="S271" ca="1">IFERROR(INDIRECT("L"&amp;W271),"")</f>
        <v>4.0200000000000001E-4</v>
      </c>
      <c r="T271" s="1103">
        <f t="shared" si="32"/>
        <v>0</v>
      </c>
      <c r="U271" s="1103">
        <f t="shared" si="33"/>
        <v>0</v>
      </c>
      <c r="V271" s="1102">
        <f t="shared" si="28"/>
        <v>272</v>
      </c>
      <c r="W271" s="1102">
        <f t="shared" si="29"/>
        <v>273</v>
      </c>
      <c r="X271" s="1102" t="str">
        <f t="shared" si="34"/>
        <v>A0077</v>
      </c>
      <c r="Y271" s="239"/>
      <c r="Z271" s="239"/>
      <c r="AA271" s="239"/>
      <c r="AB271" s="239"/>
      <c r="AC271" s="239"/>
      <c r="AD271" s="239"/>
      <c r="AE271" s="239"/>
      <c r="AF271" s="239"/>
      <c r="AG271" s="239"/>
    </row>
    <row r="272" spans="8:33" ht="17.25" customHeight="1">
      <c r="H272" s="239"/>
      <c r="I272" s="1110" t="s">
        <v>5104</v>
      </c>
      <c r="J272" s="1106" t="s">
        <v>3948</v>
      </c>
      <c r="K272" s="246">
        <v>4.2499999999999998E-4</v>
      </c>
      <c r="L272" s="246">
        <v>4.2499999999999998E-4</v>
      </c>
      <c r="M272" s="241"/>
      <c r="N272" s="1102">
        <f t="shared" ca="1" si="30"/>
        <v>4.2499999999999998E-4</v>
      </c>
      <c r="O272" s="1102">
        <f t="shared" ca="1" si="31"/>
        <v>4.2499999999999998E-4</v>
      </c>
      <c r="P272" s="1102" cm="1">
        <f t="array" aca="1" ref="P272" ca="1">IFERROR(INDIRECT("K"&amp;V272),"")</f>
        <v>4.2499999999999998E-4</v>
      </c>
      <c r="Q272" s="1102" cm="1">
        <f t="array" aca="1" ref="Q272" ca="1">IFERROR(INDIRECT("L"&amp;V272),"")</f>
        <v>4.2499999999999998E-4</v>
      </c>
      <c r="R272" s="1102" cm="1">
        <f t="array" aca="1" ref="R272" ca="1">IFERROR(INDIRECT("K"&amp;W272),"")</f>
        <v>4.0200000000000001E-4</v>
      </c>
      <c r="S272" s="1102" cm="1">
        <f t="array" aca="1" ref="S272" ca="1">IFERROR(INDIRECT("L"&amp;W272),"")</f>
        <v>4.0200000000000001E-4</v>
      </c>
      <c r="T272" s="1103">
        <f t="shared" si="32"/>
        <v>4.2499999999999998E-4</v>
      </c>
      <c r="U272" s="1103">
        <f t="shared" si="33"/>
        <v>4.2499999999999998E-4</v>
      </c>
      <c r="V272" s="1102">
        <f t="shared" si="28"/>
        <v>272</v>
      </c>
      <c r="W272" s="1102">
        <f t="shared" si="29"/>
        <v>273</v>
      </c>
      <c r="X272" s="1102" t="str">
        <f t="shared" si="34"/>
        <v>A0077</v>
      </c>
      <c r="Y272" s="239"/>
      <c r="Z272" s="239"/>
      <c r="AA272" s="239"/>
      <c r="AB272" s="239"/>
      <c r="AC272" s="239"/>
      <c r="AD272" s="239"/>
      <c r="AE272" s="239"/>
      <c r="AF272" s="239"/>
      <c r="AG272" s="239"/>
    </row>
    <row r="273" spans="8:33" ht="17.25" customHeight="1">
      <c r="H273" s="239"/>
      <c r="I273" s="1110" t="s">
        <v>5105</v>
      </c>
      <c r="J273" s="1106" t="s">
        <v>3948</v>
      </c>
      <c r="K273" s="246">
        <v>4.0200000000000001E-4</v>
      </c>
      <c r="L273" s="246">
        <v>4.0200000000000001E-4</v>
      </c>
      <c r="M273" s="241"/>
      <c r="N273" s="1102">
        <f t="shared" ca="1" si="30"/>
        <v>4.2499999999999998E-4</v>
      </c>
      <c r="O273" s="1102">
        <f t="shared" ca="1" si="31"/>
        <v>4.2499999999999998E-4</v>
      </c>
      <c r="P273" s="1102" cm="1">
        <f t="array" aca="1" ref="P273" ca="1">IFERROR(INDIRECT("K"&amp;V273),"")</f>
        <v>4.2499999999999998E-4</v>
      </c>
      <c r="Q273" s="1102" cm="1">
        <f t="array" aca="1" ref="Q273" ca="1">IFERROR(INDIRECT("L"&amp;V273),"")</f>
        <v>4.2499999999999998E-4</v>
      </c>
      <c r="R273" s="1102" cm="1">
        <f t="array" aca="1" ref="R273" ca="1">IFERROR(INDIRECT("K"&amp;W273),"")</f>
        <v>4.0200000000000001E-4</v>
      </c>
      <c r="S273" s="1102" cm="1">
        <f t="array" aca="1" ref="S273" ca="1">IFERROR(INDIRECT("L"&amp;W273),"")</f>
        <v>4.0200000000000001E-4</v>
      </c>
      <c r="T273" s="1103">
        <f t="shared" si="32"/>
        <v>4.0200000000000001E-4</v>
      </c>
      <c r="U273" s="1103">
        <f t="shared" si="33"/>
        <v>4.0200000000000001E-4</v>
      </c>
      <c r="V273" s="1102">
        <f t="shared" si="28"/>
        <v>272</v>
      </c>
      <c r="W273" s="1102">
        <f t="shared" si="29"/>
        <v>273</v>
      </c>
      <c r="X273" s="1102" t="str">
        <f t="shared" si="34"/>
        <v>A0077</v>
      </c>
      <c r="Y273" s="239"/>
      <c r="Z273" s="239"/>
      <c r="AA273" s="239"/>
      <c r="AB273" s="239"/>
      <c r="AC273" s="239"/>
      <c r="AD273" s="239"/>
      <c r="AE273" s="239"/>
      <c r="AF273" s="239"/>
      <c r="AG273" s="239"/>
    </row>
    <row r="274" spans="8:33" ht="17.25" customHeight="1">
      <c r="H274" s="239"/>
      <c r="I274" s="1110" t="s">
        <v>2056</v>
      </c>
      <c r="J274" s="1106" t="s">
        <v>2057</v>
      </c>
      <c r="K274" s="246">
        <v>5.8799999999999998E-4</v>
      </c>
      <c r="L274" s="246">
        <v>5.8799999999999998E-4</v>
      </c>
      <c r="M274" s="241"/>
      <c r="N274" s="1102">
        <f t="shared" ca="1" si="30"/>
        <v>5.8799999999999998E-4</v>
      </c>
      <c r="O274" s="1102">
        <f t="shared" ca="1" si="31"/>
        <v>5.8799999999999998E-4</v>
      </c>
      <c r="P274" s="1102" t="str" cm="1">
        <f t="array" aca="1" ref="P274" ca="1">IFERROR(INDIRECT("K"&amp;V274),"")</f>
        <v/>
      </c>
      <c r="Q274" s="1102" t="str" cm="1">
        <f t="array" aca="1" ref="Q274" ca="1">IFERROR(INDIRECT("L"&amp;V274),"")</f>
        <v/>
      </c>
      <c r="R274" s="1102" t="str" cm="1">
        <f t="array" aca="1" ref="R274" ca="1">IFERROR(INDIRECT("K"&amp;W274),"")</f>
        <v/>
      </c>
      <c r="S274" s="1102" t="str" cm="1">
        <f t="array" aca="1" ref="S274" ca="1">IFERROR(INDIRECT("L"&amp;W274),"")</f>
        <v/>
      </c>
      <c r="T274" s="1103">
        <f t="shared" si="32"/>
        <v>5.8799999999999998E-4</v>
      </c>
      <c r="U274" s="1103">
        <f t="shared" si="33"/>
        <v>5.8799999999999998E-4</v>
      </c>
      <c r="V274" s="1102" t="str">
        <f t="shared" si="28"/>
        <v/>
      </c>
      <c r="W274" s="1102" t="str">
        <f t="shared" si="29"/>
        <v/>
      </c>
      <c r="X274" s="1102" t="str">
        <f t="shared" si="34"/>
        <v>A0079</v>
      </c>
      <c r="Y274" s="239"/>
      <c r="Z274" s="239"/>
      <c r="AA274" s="239"/>
      <c r="AB274" s="239"/>
      <c r="AC274" s="239"/>
      <c r="AD274" s="239"/>
      <c r="AE274" s="239"/>
      <c r="AF274" s="239"/>
      <c r="AG274" s="239"/>
    </row>
    <row r="275" spans="8:33" ht="17.25" customHeight="1">
      <c r="H275" s="239"/>
      <c r="I275" s="1110" t="s">
        <v>2058</v>
      </c>
      <c r="J275" s="1106" t="s">
        <v>2059</v>
      </c>
      <c r="K275" s="246">
        <v>5.6099999999999998E-4</v>
      </c>
      <c r="L275" s="246">
        <v>5.6099999999999998E-4</v>
      </c>
      <c r="M275" s="241"/>
      <c r="N275" s="1102">
        <f t="shared" ca="1" si="30"/>
        <v>5.6099999999999998E-4</v>
      </c>
      <c r="O275" s="1102">
        <f t="shared" ca="1" si="31"/>
        <v>5.6099999999999998E-4</v>
      </c>
      <c r="P275" s="1102" t="str" cm="1">
        <f t="array" aca="1" ref="P275" ca="1">IFERROR(INDIRECT("K"&amp;V275),"")</f>
        <v/>
      </c>
      <c r="Q275" s="1102" t="str" cm="1">
        <f t="array" aca="1" ref="Q275" ca="1">IFERROR(INDIRECT("L"&amp;V275),"")</f>
        <v/>
      </c>
      <c r="R275" s="1102" t="str" cm="1">
        <f t="array" aca="1" ref="R275" ca="1">IFERROR(INDIRECT("K"&amp;W275),"")</f>
        <v/>
      </c>
      <c r="S275" s="1102" t="str" cm="1">
        <f t="array" aca="1" ref="S275" ca="1">IFERROR(INDIRECT("L"&amp;W275),"")</f>
        <v/>
      </c>
      <c r="T275" s="1103">
        <f t="shared" si="32"/>
        <v>5.6099999999999998E-4</v>
      </c>
      <c r="U275" s="1103">
        <f t="shared" si="33"/>
        <v>5.6099999999999998E-4</v>
      </c>
      <c r="V275" s="1102" t="str">
        <f t="shared" si="28"/>
        <v/>
      </c>
      <c r="W275" s="1102" t="str">
        <f t="shared" si="29"/>
        <v/>
      </c>
      <c r="X275" s="1102" t="str">
        <f t="shared" si="34"/>
        <v>A0080</v>
      </c>
      <c r="Y275" s="239"/>
      <c r="Z275" s="239"/>
      <c r="AA275" s="239"/>
      <c r="AB275" s="239"/>
      <c r="AC275" s="239"/>
      <c r="AD275" s="239"/>
      <c r="AE275" s="239"/>
      <c r="AF275" s="239"/>
      <c r="AG275" s="239"/>
    </row>
    <row r="276" spans="8:33" ht="17.25" customHeight="1">
      <c r="H276" s="239"/>
      <c r="I276" s="1110" t="s">
        <v>5106</v>
      </c>
      <c r="J276" s="1106" t="s">
        <v>3949</v>
      </c>
      <c r="K276" s="246">
        <v>0</v>
      </c>
      <c r="L276" s="246">
        <v>0</v>
      </c>
      <c r="M276" s="241"/>
      <c r="N276" s="1102">
        <f t="shared" ca="1" si="30"/>
        <v>4.2000000000000002E-4</v>
      </c>
      <c r="O276" s="1102">
        <f t="shared" ca="1" si="31"/>
        <v>4.2000000000000002E-4</v>
      </c>
      <c r="P276" s="1102" cm="1">
        <f t="array" aca="1" ref="P276" ca="1">IFERROR(INDIRECT("K"&amp;V276),"")</f>
        <v>4.2000000000000002E-4</v>
      </c>
      <c r="Q276" s="1102" cm="1">
        <f t="array" aca="1" ref="Q276" ca="1">IFERROR(INDIRECT("L"&amp;V276),"")</f>
        <v>4.2000000000000002E-4</v>
      </c>
      <c r="R276" s="1102" cm="1">
        <f t="array" aca="1" ref="R276" ca="1">IFERROR(INDIRECT("K"&amp;W276),"")</f>
        <v>4.1300000000000001E-4</v>
      </c>
      <c r="S276" s="1102" cm="1">
        <f t="array" aca="1" ref="S276" ca="1">IFERROR(INDIRECT("L"&amp;W276),"")</f>
        <v>4.1300000000000001E-4</v>
      </c>
      <c r="T276" s="1103">
        <f t="shared" si="32"/>
        <v>0</v>
      </c>
      <c r="U276" s="1103">
        <f t="shared" si="33"/>
        <v>0</v>
      </c>
      <c r="V276" s="1102">
        <f t="shared" si="28"/>
        <v>278</v>
      </c>
      <c r="W276" s="1102">
        <f t="shared" si="29"/>
        <v>279</v>
      </c>
      <c r="X276" s="1102" t="str">
        <f t="shared" si="34"/>
        <v>A0081</v>
      </c>
      <c r="Y276" s="239"/>
      <c r="Z276" s="239"/>
      <c r="AA276" s="239"/>
      <c r="AB276" s="239"/>
      <c r="AC276" s="239"/>
      <c r="AD276" s="239"/>
      <c r="AE276" s="239"/>
      <c r="AF276" s="239"/>
      <c r="AG276" s="239"/>
    </row>
    <row r="277" spans="8:33" ht="17.25" customHeight="1">
      <c r="H277" s="239"/>
      <c r="I277" s="1110" t="s">
        <v>5107</v>
      </c>
      <c r="J277" s="1106" t="s">
        <v>3949</v>
      </c>
      <c r="K277" s="246">
        <v>3.8699999999999997E-4</v>
      </c>
      <c r="L277" s="246">
        <v>3.8699999999999997E-4</v>
      </c>
      <c r="M277" s="241"/>
      <c r="N277" s="1102">
        <f t="shared" ca="1" si="30"/>
        <v>4.2000000000000002E-4</v>
      </c>
      <c r="O277" s="1102">
        <f t="shared" ca="1" si="31"/>
        <v>4.2000000000000002E-4</v>
      </c>
      <c r="P277" s="1102" cm="1">
        <f t="array" aca="1" ref="P277" ca="1">IFERROR(INDIRECT("K"&amp;V277),"")</f>
        <v>4.2000000000000002E-4</v>
      </c>
      <c r="Q277" s="1102" cm="1">
        <f t="array" aca="1" ref="Q277" ca="1">IFERROR(INDIRECT("L"&amp;V277),"")</f>
        <v>4.2000000000000002E-4</v>
      </c>
      <c r="R277" s="1102" cm="1">
        <f t="array" aca="1" ref="R277" ca="1">IFERROR(INDIRECT("K"&amp;W277),"")</f>
        <v>4.1300000000000001E-4</v>
      </c>
      <c r="S277" s="1102" cm="1">
        <f t="array" aca="1" ref="S277" ca="1">IFERROR(INDIRECT("L"&amp;W277),"")</f>
        <v>4.1300000000000001E-4</v>
      </c>
      <c r="T277" s="1103">
        <f t="shared" si="32"/>
        <v>3.8699999999999997E-4</v>
      </c>
      <c r="U277" s="1103">
        <f t="shared" si="33"/>
        <v>3.8699999999999997E-4</v>
      </c>
      <c r="V277" s="1102">
        <f t="shared" si="28"/>
        <v>278</v>
      </c>
      <c r="W277" s="1102">
        <f t="shared" si="29"/>
        <v>279</v>
      </c>
      <c r="X277" s="1102" t="str">
        <f t="shared" si="34"/>
        <v>A0081</v>
      </c>
      <c r="Y277" s="239"/>
      <c r="Z277" s="239"/>
      <c r="AA277" s="239"/>
      <c r="AB277" s="239"/>
      <c r="AC277" s="239"/>
      <c r="AD277" s="239"/>
      <c r="AE277" s="239"/>
      <c r="AF277" s="239"/>
      <c r="AG277" s="239"/>
    </row>
    <row r="278" spans="8:33" ht="15.75" customHeight="1">
      <c r="H278" s="239"/>
      <c r="I278" s="1110" t="s">
        <v>5108</v>
      </c>
      <c r="J278" s="1106" t="s">
        <v>3949</v>
      </c>
      <c r="K278" s="246">
        <v>4.2000000000000002E-4</v>
      </c>
      <c r="L278" s="246">
        <v>4.2000000000000002E-4</v>
      </c>
      <c r="M278" s="241"/>
      <c r="N278" s="1102">
        <f t="shared" ca="1" si="30"/>
        <v>4.2000000000000002E-4</v>
      </c>
      <c r="O278" s="1102">
        <f t="shared" ca="1" si="31"/>
        <v>4.2000000000000002E-4</v>
      </c>
      <c r="P278" s="1102" cm="1">
        <f t="array" aca="1" ref="P278" ca="1">IFERROR(INDIRECT("K"&amp;V278),"")</f>
        <v>4.2000000000000002E-4</v>
      </c>
      <c r="Q278" s="1102" cm="1">
        <f t="array" aca="1" ref="Q278" ca="1">IFERROR(INDIRECT("L"&amp;V278),"")</f>
        <v>4.2000000000000002E-4</v>
      </c>
      <c r="R278" s="1102" cm="1">
        <f t="array" aca="1" ref="R278" ca="1">IFERROR(INDIRECT("K"&amp;W278),"")</f>
        <v>4.1300000000000001E-4</v>
      </c>
      <c r="S278" s="1102" cm="1">
        <f t="array" aca="1" ref="S278" ca="1">IFERROR(INDIRECT("L"&amp;W278),"")</f>
        <v>4.1300000000000001E-4</v>
      </c>
      <c r="T278" s="1103">
        <f t="shared" si="32"/>
        <v>4.2000000000000002E-4</v>
      </c>
      <c r="U278" s="1103">
        <f t="shared" si="33"/>
        <v>4.2000000000000002E-4</v>
      </c>
      <c r="V278" s="1102">
        <f t="shared" si="28"/>
        <v>278</v>
      </c>
      <c r="W278" s="1102">
        <f t="shared" si="29"/>
        <v>279</v>
      </c>
      <c r="X278" s="1102" t="str">
        <f t="shared" si="34"/>
        <v>A0081</v>
      </c>
      <c r="Y278" s="239"/>
      <c r="Z278" s="239"/>
      <c r="AA278" s="239"/>
      <c r="AB278" s="239"/>
      <c r="AC278" s="239"/>
      <c r="AD278" s="239"/>
      <c r="AE278" s="239"/>
      <c r="AF278" s="239"/>
      <c r="AG278" s="239"/>
    </row>
    <row r="279" spans="8:33" ht="15.75" customHeight="1">
      <c r="H279" s="239"/>
      <c r="I279" s="1110" t="s">
        <v>5109</v>
      </c>
      <c r="J279" s="1106" t="s">
        <v>3949</v>
      </c>
      <c r="K279" s="246">
        <v>4.1300000000000001E-4</v>
      </c>
      <c r="L279" s="246">
        <v>4.1300000000000001E-4</v>
      </c>
      <c r="M279" s="241"/>
      <c r="N279" s="1102">
        <f t="shared" ca="1" si="30"/>
        <v>4.2000000000000002E-4</v>
      </c>
      <c r="O279" s="1102">
        <f t="shared" ca="1" si="31"/>
        <v>4.2000000000000002E-4</v>
      </c>
      <c r="P279" s="1102" cm="1">
        <f t="array" aca="1" ref="P279" ca="1">IFERROR(INDIRECT("K"&amp;V279),"")</f>
        <v>4.2000000000000002E-4</v>
      </c>
      <c r="Q279" s="1102" cm="1">
        <f t="array" aca="1" ref="Q279" ca="1">IFERROR(INDIRECT("L"&amp;V279),"")</f>
        <v>4.2000000000000002E-4</v>
      </c>
      <c r="R279" s="1102" cm="1">
        <f t="array" aca="1" ref="R279" ca="1">IFERROR(INDIRECT("K"&amp;W279),"")</f>
        <v>4.1300000000000001E-4</v>
      </c>
      <c r="S279" s="1102" cm="1">
        <f t="array" aca="1" ref="S279" ca="1">IFERROR(INDIRECT("L"&amp;W279),"")</f>
        <v>4.1300000000000001E-4</v>
      </c>
      <c r="T279" s="1103">
        <f t="shared" si="32"/>
        <v>4.1300000000000001E-4</v>
      </c>
      <c r="U279" s="1103">
        <f t="shared" si="33"/>
        <v>4.1300000000000001E-4</v>
      </c>
      <c r="V279" s="1102">
        <f t="shared" si="28"/>
        <v>278</v>
      </c>
      <c r="W279" s="1102">
        <f t="shared" si="29"/>
        <v>279</v>
      </c>
      <c r="X279" s="1102" t="str">
        <f t="shared" si="34"/>
        <v>A0081</v>
      </c>
      <c r="Y279" s="239"/>
      <c r="Z279" s="239"/>
      <c r="AA279" s="239"/>
      <c r="AB279" s="239"/>
      <c r="AC279" s="239"/>
      <c r="AD279" s="239"/>
      <c r="AE279" s="239"/>
      <c r="AF279" s="239"/>
      <c r="AG279" s="239"/>
    </row>
    <row r="280" spans="8:33" ht="15.75" customHeight="1">
      <c r="H280" s="239"/>
      <c r="I280" s="1110" t="s">
        <v>5110</v>
      </c>
      <c r="J280" s="1106" t="s">
        <v>2060</v>
      </c>
      <c r="K280" s="246">
        <v>0</v>
      </c>
      <c r="L280" s="246">
        <v>0</v>
      </c>
      <c r="M280" s="241"/>
      <c r="N280" s="1102">
        <f t="shared" ca="1" si="30"/>
        <v>3.3599999999999998E-4</v>
      </c>
      <c r="O280" s="1102">
        <f t="shared" ca="1" si="31"/>
        <v>3.3599999999999998E-4</v>
      </c>
      <c r="P280" s="1102" t="str" cm="1">
        <f t="array" aca="1" ref="P280" ca="1">IFERROR(INDIRECT("K"&amp;V280),"")</f>
        <v/>
      </c>
      <c r="Q280" s="1102" t="str" cm="1">
        <f t="array" aca="1" ref="Q280" ca="1">IFERROR(INDIRECT("L"&amp;V280),"")</f>
        <v/>
      </c>
      <c r="R280" s="1102" cm="1">
        <f t="array" aca="1" ref="R280" ca="1">IFERROR(INDIRECT("K"&amp;W280),"")</f>
        <v>3.3599999999999998E-4</v>
      </c>
      <c r="S280" s="1102" cm="1">
        <f t="array" aca="1" ref="S280" ca="1">IFERROR(INDIRECT("L"&amp;W280),"")</f>
        <v>3.3599999999999998E-4</v>
      </c>
      <c r="T280" s="1103">
        <f t="shared" si="32"/>
        <v>0</v>
      </c>
      <c r="U280" s="1103">
        <f t="shared" si="33"/>
        <v>0</v>
      </c>
      <c r="V280" s="1102" t="str">
        <f t="shared" si="28"/>
        <v/>
      </c>
      <c r="W280" s="1102">
        <f t="shared" si="29"/>
        <v>282</v>
      </c>
      <c r="X280" s="1102" t="str">
        <f t="shared" si="34"/>
        <v>A0082</v>
      </c>
      <c r="Y280" s="239"/>
      <c r="Z280" s="239"/>
      <c r="AA280" s="239"/>
      <c r="AB280" s="239"/>
      <c r="AC280" s="239"/>
      <c r="AD280" s="239"/>
      <c r="AE280" s="239"/>
      <c r="AF280" s="239"/>
      <c r="AG280" s="239"/>
    </row>
    <row r="281" spans="8:33" ht="15.75" customHeight="1">
      <c r="H281" s="239"/>
      <c r="I281" s="1110" t="s">
        <v>5111</v>
      </c>
      <c r="J281" s="1106" t="s">
        <v>2060</v>
      </c>
      <c r="K281" s="246">
        <v>3.7199999999999999E-4</v>
      </c>
      <c r="L281" s="246">
        <v>3.7199999999999999E-4</v>
      </c>
      <c r="M281" s="241"/>
      <c r="N281" s="1102">
        <f t="shared" ca="1" si="30"/>
        <v>3.3599999999999998E-4</v>
      </c>
      <c r="O281" s="1102">
        <f t="shared" ca="1" si="31"/>
        <v>3.3599999999999998E-4</v>
      </c>
      <c r="P281" s="1102" t="str" cm="1">
        <f t="array" aca="1" ref="P281" ca="1">IFERROR(INDIRECT("K"&amp;V281),"")</f>
        <v/>
      </c>
      <c r="Q281" s="1102" t="str" cm="1">
        <f t="array" aca="1" ref="Q281" ca="1">IFERROR(INDIRECT("L"&amp;V281),"")</f>
        <v/>
      </c>
      <c r="R281" s="1102" cm="1">
        <f t="array" aca="1" ref="R281" ca="1">IFERROR(INDIRECT("K"&amp;W281),"")</f>
        <v>3.3599999999999998E-4</v>
      </c>
      <c r="S281" s="1102" cm="1">
        <f t="array" aca="1" ref="S281" ca="1">IFERROR(INDIRECT("L"&amp;W281),"")</f>
        <v>3.3599999999999998E-4</v>
      </c>
      <c r="T281" s="1103">
        <f t="shared" si="32"/>
        <v>3.7199999999999999E-4</v>
      </c>
      <c r="U281" s="1103">
        <f t="shared" si="33"/>
        <v>3.7199999999999999E-4</v>
      </c>
      <c r="V281" s="1102" t="str">
        <f t="shared" si="28"/>
        <v/>
      </c>
      <c r="W281" s="1102">
        <f t="shared" si="29"/>
        <v>282</v>
      </c>
      <c r="X281" s="1102" t="str">
        <f t="shared" si="34"/>
        <v>A0082</v>
      </c>
      <c r="Y281" s="239"/>
      <c r="Z281" s="239"/>
      <c r="AA281" s="239"/>
      <c r="AB281" s="239"/>
      <c r="AC281" s="239"/>
      <c r="AD281" s="239"/>
      <c r="AE281" s="239"/>
      <c r="AF281" s="239"/>
      <c r="AG281" s="239"/>
    </row>
    <row r="282" spans="8:33" ht="15.75" customHeight="1">
      <c r="H282" s="239"/>
      <c r="I282" s="1110" t="s">
        <v>5112</v>
      </c>
      <c r="J282" s="1106" t="s">
        <v>2060</v>
      </c>
      <c r="K282" s="246">
        <v>3.3599999999999998E-4</v>
      </c>
      <c r="L282" s="246">
        <v>3.3599999999999998E-4</v>
      </c>
      <c r="M282" s="241"/>
      <c r="N282" s="1102">
        <f t="shared" ca="1" si="30"/>
        <v>3.3599999999999998E-4</v>
      </c>
      <c r="O282" s="1102">
        <f t="shared" ca="1" si="31"/>
        <v>3.3599999999999998E-4</v>
      </c>
      <c r="P282" s="1102" t="str" cm="1">
        <f t="array" aca="1" ref="P282" ca="1">IFERROR(INDIRECT("K"&amp;V282),"")</f>
        <v/>
      </c>
      <c r="Q282" s="1102" t="str" cm="1">
        <f t="array" aca="1" ref="Q282" ca="1">IFERROR(INDIRECT("L"&amp;V282),"")</f>
        <v/>
      </c>
      <c r="R282" s="1102" cm="1">
        <f t="array" aca="1" ref="R282" ca="1">IFERROR(INDIRECT("K"&amp;W282),"")</f>
        <v>3.3599999999999998E-4</v>
      </c>
      <c r="S282" s="1102" cm="1">
        <f t="array" aca="1" ref="S282" ca="1">IFERROR(INDIRECT("L"&amp;W282),"")</f>
        <v>3.3599999999999998E-4</v>
      </c>
      <c r="T282" s="1103">
        <f t="shared" si="32"/>
        <v>3.3599999999999998E-4</v>
      </c>
      <c r="U282" s="1103">
        <f t="shared" si="33"/>
        <v>3.3599999999999998E-4</v>
      </c>
      <c r="V282" s="1102" t="str">
        <f t="shared" si="28"/>
        <v/>
      </c>
      <c r="W282" s="1102">
        <f t="shared" si="29"/>
        <v>282</v>
      </c>
      <c r="X282" s="1102" t="str">
        <f t="shared" si="34"/>
        <v>A0082</v>
      </c>
      <c r="Y282" s="239"/>
      <c r="Z282" s="239"/>
      <c r="AA282" s="239"/>
      <c r="AB282" s="239"/>
      <c r="AC282" s="239"/>
      <c r="AD282" s="239"/>
      <c r="AE282" s="239"/>
      <c r="AF282" s="239"/>
      <c r="AG282" s="239"/>
    </row>
    <row r="283" spans="8:33" ht="15.75" customHeight="1">
      <c r="H283" s="239"/>
      <c r="I283" s="1110" t="s">
        <v>5113</v>
      </c>
      <c r="J283" s="1106" t="s">
        <v>2061</v>
      </c>
      <c r="K283" s="246">
        <v>0</v>
      </c>
      <c r="L283" s="246">
        <v>0</v>
      </c>
      <c r="M283" s="241"/>
      <c r="N283" s="1102">
        <f t="shared" ca="1" si="30"/>
        <v>4.5399999999999998E-4</v>
      </c>
      <c r="O283" s="1102">
        <f t="shared" ca="1" si="31"/>
        <v>4.5399999999999998E-4</v>
      </c>
      <c r="P283" s="1102" cm="1">
        <f t="array" aca="1" ref="P283" ca="1">IFERROR(INDIRECT("K"&amp;V283),"")</f>
        <v>4.5399999999999998E-4</v>
      </c>
      <c r="Q283" s="1102" cm="1">
        <f t="array" aca="1" ref="Q283" ca="1">IFERROR(INDIRECT("L"&amp;V283),"")</f>
        <v>4.5399999999999998E-4</v>
      </c>
      <c r="R283" s="1102" cm="1">
        <f t="array" aca="1" ref="R283" ca="1">IFERROR(INDIRECT("K"&amp;W283),"")</f>
        <v>4.1399999999999998E-4</v>
      </c>
      <c r="S283" s="1102" cm="1">
        <f t="array" aca="1" ref="S283" ca="1">IFERROR(INDIRECT("L"&amp;W283),"")</f>
        <v>4.1399999999999998E-4</v>
      </c>
      <c r="T283" s="1103">
        <f t="shared" si="32"/>
        <v>0</v>
      </c>
      <c r="U283" s="1103">
        <f t="shared" si="33"/>
        <v>0</v>
      </c>
      <c r="V283" s="1102">
        <f t="shared" si="28"/>
        <v>284</v>
      </c>
      <c r="W283" s="1102">
        <f t="shared" si="29"/>
        <v>285</v>
      </c>
      <c r="X283" s="1102" t="str">
        <f t="shared" si="34"/>
        <v>A0084</v>
      </c>
      <c r="Y283" s="239"/>
      <c r="Z283" s="239"/>
      <c r="AA283" s="239"/>
      <c r="AB283" s="239"/>
      <c r="AC283" s="239"/>
      <c r="AD283" s="239"/>
      <c r="AE283" s="239"/>
      <c r="AF283" s="239"/>
      <c r="AG283" s="239"/>
    </row>
    <row r="284" spans="8:33" ht="15.75" customHeight="1">
      <c r="H284" s="239"/>
      <c r="I284" s="1110" t="s">
        <v>5114</v>
      </c>
      <c r="J284" s="1106" t="s">
        <v>2061</v>
      </c>
      <c r="K284" s="246">
        <v>4.5399999999999998E-4</v>
      </c>
      <c r="L284" s="246">
        <v>4.5399999999999998E-4</v>
      </c>
      <c r="M284" s="241"/>
      <c r="N284" s="1102">
        <f t="shared" ca="1" si="30"/>
        <v>4.5399999999999998E-4</v>
      </c>
      <c r="O284" s="1102">
        <f t="shared" ca="1" si="31"/>
        <v>4.5399999999999998E-4</v>
      </c>
      <c r="P284" s="1102" cm="1">
        <f t="array" aca="1" ref="P284" ca="1">IFERROR(INDIRECT("K"&amp;V284),"")</f>
        <v>4.5399999999999998E-4</v>
      </c>
      <c r="Q284" s="1102" cm="1">
        <f t="array" aca="1" ref="Q284" ca="1">IFERROR(INDIRECT("L"&amp;V284),"")</f>
        <v>4.5399999999999998E-4</v>
      </c>
      <c r="R284" s="1102" cm="1">
        <f t="array" aca="1" ref="R284" ca="1">IFERROR(INDIRECT("K"&amp;W284),"")</f>
        <v>4.1399999999999998E-4</v>
      </c>
      <c r="S284" s="1102" cm="1">
        <f t="array" aca="1" ref="S284" ca="1">IFERROR(INDIRECT("L"&amp;W284),"")</f>
        <v>4.1399999999999998E-4</v>
      </c>
      <c r="T284" s="1103">
        <f t="shared" si="32"/>
        <v>4.5399999999999998E-4</v>
      </c>
      <c r="U284" s="1103">
        <f t="shared" si="33"/>
        <v>4.5399999999999998E-4</v>
      </c>
      <c r="V284" s="1102">
        <f t="shared" si="28"/>
        <v>284</v>
      </c>
      <c r="W284" s="1102">
        <f t="shared" si="29"/>
        <v>285</v>
      </c>
      <c r="X284" s="1102" t="str">
        <f t="shared" si="34"/>
        <v>A0084</v>
      </c>
      <c r="Y284" s="239"/>
      <c r="Z284" s="239"/>
      <c r="AA284" s="239"/>
      <c r="AB284" s="239"/>
      <c r="AC284" s="239"/>
      <c r="AD284" s="239"/>
      <c r="AE284" s="239"/>
      <c r="AF284" s="239"/>
      <c r="AG284" s="239"/>
    </row>
    <row r="285" spans="8:33" ht="15.75" customHeight="1">
      <c r="H285" s="239"/>
      <c r="I285" s="1110" t="s">
        <v>5115</v>
      </c>
      <c r="J285" s="1106" t="s">
        <v>2061</v>
      </c>
      <c r="K285" s="246">
        <v>4.1399999999999998E-4</v>
      </c>
      <c r="L285" s="246">
        <v>4.1399999999999998E-4</v>
      </c>
      <c r="M285" s="241"/>
      <c r="N285" s="1102">
        <f t="shared" ca="1" si="30"/>
        <v>4.5399999999999998E-4</v>
      </c>
      <c r="O285" s="1102">
        <f t="shared" ca="1" si="31"/>
        <v>4.5399999999999998E-4</v>
      </c>
      <c r="P285" s="1102" cm="1">
        <f t="array" aca="1" ref="P285" ca="1">IFERROR(INDIRECT("K"&amp;V285),"")</f>
        <v>4.5399999999999998E-4</v>
      </c>
      <c r="Q285" s="1102" cm="1">
        <f t="array" aca="1" ref="Q285" ca="1">IFERROR(INDIRECT("L"&amp;V285),"")</f>
        <v>4.5399999999999998E-4</v>
      </c>
      <c r="R285" s="1102" cm="1">
        <f t="array" aca="1" ref="R285" ca="1">IFERROR(INDIRECT("K"&amp;W285),"")</f>
        <v>4.1399999999999998E-4</v>
      </c>
      <c r="S285" s="1102" cm="1">
        <f t="array" aca="1" ref="S285" ca="1">IFERROR(INDIRECT("L"&amp;W285),"")</f>
        <v>4.1399999999999998E-4</v>
      </c>
      <c r="T285" s="1103">
        <f t="shared" si="32"/>
        <v>4.1399999999999998E-4</v>
      </c>
      <c r="U285" s="1103">
        <f t="shared" si="33"/>
        <v>4.1399999999999998E-4</v>
      </c>
      <c r="V285" s="1102">
        <f t="shared" si="28"/>
        <v>284</v>
      </c>
      <c r="W285" s="1102">
        <f t="shared" si="29"/>
        <v>285</v>
      </c>
      <c r="X285" s="1102" t="str">
        <f t="shared" si="34"/>
        <v>A0084</v>
      </c>
      <c r="Y285" s="239"/>
      <c r="Z285" s="239"/>
      <c r="AA285" s="239"/>
      <c r="AB285" s="239"/>
      <c r="AC285" s="239"/>
      <c r="AD285" s="239"/>
      <c r="AE285" s="239"/>
      <c r="AF285" s="239"/>
      <c r="AG285" s="239"/>
    </row>
    <row r="286" spans="8:33" ht="15.75" customHeight="1">
      <c r="H286" s="239"/>
      <c r="I286" s="1110" t="s">
        <v>5116</v>
      </c>
      <c r="J286" s="1106" t="s">
        <v>2062</v>
      </c>
      <c r="K286" s="246">
        <v>3.2000000000000003E-4</v>
      </c>
      <c r="L286" s="246">
        <v>3.2000000000000003E-4</v>
      </c>
      <c r="M286" s="241"/>
      <c r="N286" s="1102">
        <f t="shared" ca="1" si="30"/>
        <v>5.4299999999999997E-4</v>
      </c>
      <c r="O286" s="1102">
        <f t="shared" ca="1" si="31"/>
        <v>5.4299999999999997E-4</v>
      </c>
      <c r="P286" s="1102" cm="1">
        <f t="array" aca="1" ref="P286" ca="1">IFERROR(INDIRECT("K"&amp;V286),"")</f>
        <v>5.4299999999999997E-4</v>
      </c>
      <c r="Q286" s="1102" cm="1">
        <f t="array" aca="1" ref="Q286" ca="1">IFERROR(INDIRECT("L"&amp;V286),"")</f>
        <v>5.4299999999999997E-4</v>
      </c>
      <c r="R286" s="1102" cm="1">
        <f t="array" aca="1" ref="R286" ca="1">IFERROR(INDIRECT("K"&amp;W286),"")</f>
        <v>5.1400000000000003E-4</v>
      </c>
      <c r="S286" s="1102" cm="1">
        <f t="array" aca="1" ref="S286" ca="1">IFERROR(INDIRECT("L"&amp;W286),"")</f>
        <v>5.1400000000000003E-4</v>
      </c>
      <c r="T286" s="1103">
        <f t="shared" si="32"/>
        <v>3.2000000000000003E-4</v>
      </c>
      <c r="U286" s="1103">
        <f t="shared" si="33"/>
        <v>3.2000000000000003E-4</v>
      </c>
      <c r="V286" s="1102">
        <f t="shared" si="28"/>
        <v>288</v>
      </c>
      <c r="W286" s="1102">
        <f t="shared" si="29"/>
        <v>289</v>
      </c>
      <c r="X286" s="1102" t="str">
        <f t="shared" si="34"/>
        <v>A0085</v>
      </c>
      <c r="Y286" s="239"/>
      <c r="Z286" s="239"/>
      <c r="AA286" s="239"/>
      <c r="AB286" s="239"/>
      <c r="AC286" s="239"/>
      <c r="AD286" s="239"/>
      <c r="AE286" s="239"/>
      <c r="AF286" s="239"/>
      <c r="AG286" s="239"/>
    </row>
    <row r="287" spans="8:33" ht="15.75" customHeight="1">
      <c r="H287" s="239"/>
      <c r="I287" s="1110" t="s">
        <v>5117</v>
      </c>
      <c r="J287" s="1106" t="s">
        <v>2062</v>
      </c>
      <c r="K287" s="246">
        <v>0</v>
      </c>
      <c r="L287" s="246">
        <v>0</v>
      </c>
      <c r="M287" s="241"/>
      <c r="N287" s="1102">
        <f t="shared" ca="1" si="30"/>
        <v>5.4299999999999997E-4</v>
      </c>
      <c r="O287" s="1102">
        <f t="shared" ca="1" si="31"/>
        <v>5.4299999999999997E-4</v>
      </c>
      <c r="P287" s="1102" cm="1">
        <f t="array" aca="1" ref="P287" ca="1">IFERROR(INDIRECT("K"&amp;V287),"")</f>
        <v>5.4299999999999997E-4</v>
      </c>
      <c r="Q287" s="1102" cm="1">
        <f t="array" aca="1" ref="Q287" ca="1">IFERROR(INDIRECT("L"&amp;V287),"")</f>
        <v>5.4299999999999997E-4</v>
      </c>
      <c r="R287" s="1102" cm="1">
        <f t="array" aca="1" ref="R287" ca="1">IFERROR(INDIRECT("K"&amp;W287),"")</f>
        <v>5.1400000000000003E-4</v>
      </c>
      <c r="S287" s="1102" cm="1">
        <f t="array" aca="1" ref="S287" ca="1">IFERROR(INDIRECT("L"&amp;W287),"")</f>
        <v>5.1400000000000003E-4</v>
      </c>
      <c r="T287" s="1103">
        <f t="shared" si="32"/>
        <v>0</v>
      </c>
      <c r="U287" s="1103">
        <f t="shared" si="33"/>
        <v>0</v>
      </c>
      <c r="V287" s="1102">
        <f t="shared" si="28"/>
        <v>288</v>
      </c>
      <c r="W287" s="1102">
        <f t="shared" si="29"/>
        <v>289</v>
      </c>
      <c r="X287" s="1102" t="str">
        <f t="shared" si="34"/>
        <v>A0085</v>
      </c>
      <c r="Y287" s="239"/>
      <c r="Z287" s="239"/>
      <c r="AA287" s="239"/>
      <c r="AB287" s="239"/>
      <c r="AC287" s="239"/>
      <c r="AD287" s="239"/>
      <c r="AE287" s="239"/>
      <c r="AF287" s="239"/>
      <c r="AG287" s="239"/>
    </row>
    <row r="288" spans="8:33" ht="15.75" customHeight="1">
      <c r="H288" s="239"/>
      <c r="I288" s="1110" t="s">
        <v>5118</v>
      </c>
      <c r="J288" s="1106" t="s">
        <v>2062</v>
      </c>
      <c r="K288" s="246">
        <v>5.4299999999999997E-4</v>
      </c>
      <c r="L288" s="246">
        <v>5.4299999999999997E-4</v>
      </c>
      <c r="M288" s="241"/>
      <c r="N288" s="1102">
        <f t="shared" ca="1" si="30"/>
        <v>5.4299999999999997E-4</v>
      </c>
      <c r="O288" s="1102">
        <f t="shared" ca="1" si="31"/>
        <v>5.4299999999999997E-4</v>
      </c>
      <c r="P288" s="1102" cm="1">
        <f t="array" aca="1" ref="P288" ca="1">IFERROR(INDIRECT("K"&amp;V288),"")</f>
        <v>5.4299999999999997E-4</v>
      </c>
      <c r="Q288" s="1102" cm="1">
        <f t="array" aca="1" ref="Q288" ca="1">IFERROR(INDIRECT("L"&amp;V288),"")</f>
        <v>5.4299999999999997E-4</v>
      </c>
      <c r="R288" s="1102" cm="1">
        <f t="array" aca="1" ref="R288" ca="1">IFERROR(INDIRECT("K"&amp;W288),"")</f>
        <v>5.1400000000000003E-4</v>
      </c>
      <c r="S288" s="1102" cm="1">
        <f t="array" aca="1" ref="S288" ca="1">IFERROR(INDIRECT("L"&amp;W288),"")</f>
        <v>5.1400000000000003E-4</v>
      </c>
      <c r="T288" s="1103">
        <f t="shared" si="32"/>
        <v>5.4299999999999997E-4</v>
      </c>
      <c r="U288" s="1103">
        <f t="shared" si="33"/>
        <v>5.4299999999999997E-4</v>
      </c>
      <c r="V288" s="1102">
        <f t="shared" si="28"/>
        <v>288</v>
      </c>
      <c r="W288" s="1102">
        <f t="shared" si="29"/>
        <v>289</v>
      </c>
      <c r="X288" s="1102" t="str">
        <f t="shared" si="34"/>
        <v>A0085</v>
      </c>
      <c r="Y288" s="239"/>
      <c r="Z288" s="239"/>
      <c r="AA288" s="239"/>
      <c r="AB288" s="239"/>
      <c r="AC288" s="239"/>
      <c r="AD288" s="239"/>
      <c r="AE288" s="239"/>
      <c r="AF288" s="239"/>
      <c r="AG288" s="239"/>
    </row>
    <row r="289" spans="8:33">
      <c r="H289" s="239"/>
      <c r="I289" s="1110" t="s">
        <v>5119</v>
      </c>
      <c r="J289" s="1106" t="s">
        <v>2062</v>
      </c>
      <c r="K289" s="246">
        <v>5.1400000000000003E-4</v>
      </c>
      <c r="L289" s="246">
        <v>5.1400000000000003E-4</v>
      </c>
      <c r="M289" s="241"/>
      <c r="N289" s="1102">
        <f t="shared" ca="1" si="30"/>
        <v>5.4299999999999997E-4</v>
      </c>
      <c r="O289" s="1102">
        <f t="shared" ca="1" si="31"/>
        <v>5.4299999999999997E-4</v>
      </c>
      <c r="P289" s="1102" cm="1">
        <f t="array" aca="1" ref="P289" ca="1">IFERROR(INDIRECT("K"&amp;V289),"")</f>
        <v>5.4299999999999997E-4</v>
      </c>
      <c r="Q289" s="1102" cm="1">
        <f t="array" aca="1" ref="Q289" ca="1">IFERROR(INDIRECT("L"&amp;V289),"")</f>
        <v>5.4299999999999997E-4</v>
      </c>
      <c r="R289" s="1102" cm="1">
        <f t="array" aca="1" ref="R289" ca="1">IFERROR(INDIRECT("K"&amp;W289),"")</f>
        <v>5.1400000000000003E-4</v>
      </c>
      <c r="S289" s="1102" cm="1">
        <f t="array" aca="1" ref="S289" ca="1">IFERROR(INDIRECT("L"&amp;W289),"")</f>
        <v>5.1400000000000003E-4</v>
      </c>
      <c r="T289" s="1103">
        <f t="shared" si="32"/>
        <v>5.1400000000000003E-4</v>
      </c>
      <c r="U289" s="1103">
        <f t="shared" si="33"/>
        <v>5.1400000000000003E-4</v>
      </c>
      <c r="V289" s="1102">
        <f t="shared" si="28"/>
        <v>288</v>
      </c>
      <c r="W289" s="1102">
        <f t="shared" si="29"/>
        <v>289</v>
      </c>
      <c r="X289" s="1102" t="str">
        <f t="shared" si="34"/>
        <v>A0085</v>
      </c>
      <c r="Y289" s="239"/>
      <c r="Z289" s="239"/>
      <c r="AA289" s="239"/>
      <c r="AB289" s="239"/>
      <c r="AC289" s="239"/>
      <c r="AD289" s="239"/>
      <c r="AE289" s="239"/>
      <c r="AF289" s="239"/>
      <c r="AG289" s="239"/>
    </row>
    <row r="290" spans="8:33" ht="17.25" customHeight="1">
      <c r="H290" s="239"/>
      <c r="I290" s="1110" t="s">
        <v>5120</v>
      </c>
      <c r="J290" s="1106" t="s">
        <v>2063</v>
      </c>
      <c r="K290" s="246">
        <v>0</v>
      </c>
      <c r="L290" s="246">
        <v>0</v>
      </c>
      <c r="M290" s="241"/>
      <c r="N290" s="1102">
        <f t="shared" ca="1" si="30"/>
        <v>0</v>
      </c>
      <c r="O290" s="1102">
        <f t="shared" ca="1" si="31"/>
        <v>0</v>
      </c>
      <c r="P290" s="1102" cm="1">
        <f t="array" aca="1" ref="P290" ca="1">IFERROR(INDIRECT("K"&amp;V290),"")</f>
        <v>0</v>
      </c>
      <c r="Q290" s="1102" cm="1">
        <f t="array" aca="1" ref="Q290" ca="1">IFERROR(INDIRECT("L"&amp;V290),"")</f>
        <v>0</v>
      </c>
      <c r="R290" s="1102" cm="1">
        <f t="array" aca="1" ref="R290" ca="1">IFERROR(INDIRECT("K"&amp;W290),"")</f>
        <v>1.5E-5</v>
      </c>
      <c r="S290" s="1102" cm="1">
        <f t="array" aca="1" ref="S290" ca="1">IFERROR(INDIRECT("L"&amp;W290),"")</f>
        <v>1.5E-5</v>
      </c>
      <c r="T290" s="1103">
        <f t="shared" si="32"/>
        <v>0</v>
      </c>
      <c r="U290" s="1103">
        <f t="shared" si="33"/>
        <v>0</v>
      </c>
      <c r="V290" s="1102">
        <f t="shared" si="28"/>
        <v>297</v>
      </c>
      <c r="W290" s="1102">
        <f t="shared" si="29"/>
        <v>298</v>
      </c>
      <c r="X290" s="1102" t="str">
        <f t="shared" si="34"/>
        <v>A0086</v>
      </c>
      <c r="Y290" s="239"/>
      <c r="Z290" s="239"/>
      <c r="AA290" s="239"/>
      <c r="AB290" s="239"/>
      <c r="AC290" s="239"/>
      <c r="AD290" s="239"/>
      <c r="AE290" s="239"/>
      <c r="AF290" s="239"/>
      <c r="AG290" s="239"/>
    </row>
    <row r="291" spans="8:33" ht="17.25" customHeight="1">
      <c r="H291" s="239"/>
      <c r="I291" s="1110" t="s">
        <v>5121</v>
      </c>
      <c r="J291" s="1106" t="s">
        <v>2063</v>
      </c>
      <c r="K291" s="246">
        <v>1.25E-4</v>
      </c>
      <c r="L291" s="246">
        <v>1.25E-4</v>
      </c>
      <c r="M291" s="241"/>
      <c r="N291" s="1102">
        <f t="shared" ca="1" si="30"/>
        <v>0</v>
      </c>
      <c r="O291" s="1102">
        <f t="shared" ca="1" si="31"/>
        <v>0</v>
      </c>
      <c r="P291" s="1102" cm="1">
        <f t="array" aca="1" ref="P291" ca="1">IFERROR(INDIRECT("K"&amp;V291),"")</f>
        <v>0</v>
      </c>
      <c r="Q291" s="1102" cm="1">
        <f t="array" aca="1" ref="Q291" ca="1">IFERROR(INDIRECT("L"&amp;V291),"")</f>
        <v>0</v>
      </c>
      <c r="R291" s="1102" cm="1">
        <f t="array" aca="1" ref="R291" ca="1">IFERROR(INDIRECT("K"&amp;W291),"")</f>
        <v>1.5E-5</v>
      </c>
      <c r="S291" s="1102" cm="1">
        <f t="array" aca="1" ref="S291" ca="1">IFERROR(INDIRECT("L"&amp;W291),"")</f>
        <v>1.5E-5</v>
      </c>
      <c r="T291" s="1103">
        <f t="shared" si="32"/>
        <v>1.25E-4</v>
      </c>
      <c r="U291" s="1103">
        <f t="shared" si="33"/>
        <v>1.25E-4</v>
      </c>
      <c r="V291" s="1102">
        <f t="shared" si="28"/>
        <v>297</v>
      </c>
      <c r="W291" s="1102">
        <f t="shared" si="29"/>
        <v>298</v>
      </c>
      <c r="X291" s="1102" t="str">
        <f t="shared" si="34"/>
        <v>A0086</v>
      </c>
      <c r="Y291" s="239"/>
      <c r="Z291" s="239"/>
      <c r="AA291" s="239"/>
      <c r="AB291" s="239"/>
      <c r="AC291" s="239"/>
      <c r="AD291" s="239"/>
      <c r="AE291" s="239"/>
      <c r="AF291" s="239"/>
      <c r="AG291" s="239"/>
    </row>
    <row r="292" spans="8:33" ht="17.25" customHeight="1">
      <c r="H292" s="239"/>
      <c r="I292" s="1110" t="s">
        <v>5122</v>
      </c>
      <c r="J292" s="1106" t="s">
        <v>2063</v>
      </c>
      <c r="K292" s="246">
        <v>1.7799999999999999E-4</v>
      </c>
      <c r="L292" s="246">
        <v>1.7799999999999999E-4</v>
      </c>
      <c r="M292" s="241"/>
      <c r="N292" s="1102">
        <f t="shared" ca="1" si="30"/>
        <v>0</v>
      </c>
      <c r="O292" s="1102">
        <f t="shared" ca="1" si="31"/>
        <v>0</v>
      </c>
      <c r="P292" s="1102" cm="1">
        <f t="array" aca="1" ref="P292" ca="1">IFERROR(INDIRECT("K"&amp;V292),"")</f>
        <v>0</v>
      </c>
      <c r="Q292" s="1102" cm="1">
        <f t="array" aca="1" ref="Q292" ca="1">IFERROR(INDIRECT("L"&amp;V292),"")</f>
        <v>0</v>
      </c>
      <c r="R292" s="1102" cm="1">
        <f t="array" aca="1" ref="R292" ca="1">IFERROR(INDIRECT("K"&amp;W292),"")</f>
        <v>1.5E-5</v>
      </c>
      <c r="S292" s="1102" cm="1">
        <f t="array" aca="1" ref="S292" ca="1">IFERROR(INDIRECT("L"&amp;W292),"")</f>
        <v>1.5E-5</v>
      </c>
      <c r="T292" s="1103">
        <f t="shared" si="32"/>
        <v>1.7799999999999999E-4</v>
      </c>
      <c r="U292" s="1103">
        <f t="shared" si="33"/>
        <v>1.7799999999999999E-4</v>
      </c>
      <c r="V292" s="1102">
        <f t="shared" si="28"/>
        <v>297</v>
      </c>
      <c r="W292" s="1102">
        <f t="shared" si="29"/>
        <v>298</v>
      </c>
      <c r="X292" s="1102" t="str">
        <f t="shared" si="34"/>
        <v>A0086</v>
      </c>
      <c r="Y292" s="239"/>
      <c r="Z292" s="239"/>
      <c r="AA292" s="239"/>
      <c r="AB292" s="239"/>
      <c r="AC292" s="239"/>
      <c r="AD292" s="239"/>
      <c r="AE292" s="239"/>
      <c r="AF292" s="239"/>
      <c r="AG292" s="239"/>
    </row>
    <row r="293" spans="8:33" ht="15.75" customHeight="1">
      <c r="H293" s="239"/>
      <c r="I293" s="1110" t="s">
        <v>5123</v>
      </c>
      <c r="J293" s="1106" t="s">
        <v>2063</v>
      </c>
      <c r="K293" s="246">
        <v>2.4699999999999999E-4</v>
      </c>
      <c r="L293" s="246">
        <v>2.4699999999999999E-4</v>
      </c>
      <c r="M293" s="241"/>
      <c r="N293" s="1102">
        <f t="shared" ca="1" si="30"/>
        <v>0</v>
      </c>
      <c r="O293" s="1102">
        <f t="shared" ca="1" si="31"/>
        <v>0</v>
      </c>
      <c r="P293" s="1102" cm="1">
        <f t="array" aca="1" ref="P293" ca="1">IFERROR(INDIRECT("K"&amp;V293),"")</f>
        <v>0</v>
      </c>
      <c r="Q293" s="1102" cm="1">
        <f t="array" aca="1" ref="Q293" ca="1">IFERROR(INDIRECT("L"&amp;V293),"")</f>
        <v>0</v>
      </c>
      <c r="R293" s="1102" cm="1">
        <f t="array" aca="1" ref="R293" ca="1">IFERROR(INDIRECT("K"&amp;W293),"")</f>
        <v>1.5E-5</v>
      </c>
      <c r="S293" s="1102" cm="1">
        <f t="array" aca="1" ref="S293" ca="1">IFERROR(INDIRECT("L"&amp;W293),"")</f>
        <v>1.5E-5</v>
      </c>
      <c r="T293" s="1103">
        <f t="shared" si="32"/>
        <v>2.4699999999999999E-4</v>
      </c>
      <c r="U293" s="1103">
        <f t="shared" si="33"/>
        <v>2.4699999999999999E-4</v>
      </c>
      <c r="V293" s="1102">
        <f t="shared" si="28"/>
        <v>297</v>
      </c>
      <c r="W293" s="1102">
        <f t="shared" si="29"/>
        <v>298</v>
      </c>
      <c r="X293" s="1102" t="str">
        <f t="shared" si="34"/>
        <v>A0086</v>
      </c>
      <c r="Y293" s="239"/>
      <c r="Z293" s="239"/>
      <c r="AA293" s="239"/>
      <c r="AB293" s="239"/>
      <c r="AC293" s="239"/>
      <c r="AD293" s="239"/>
      <c r="AE293" s="239"/>
      <c r="AF293" s="239"/>
      <c r="AG293" s="239"/>
    </row>
    <row r="294" spans="8:33" ht="15.75" customHeight="1">
      <c r="H294" s="239"/>
      <c r="I294" s="1110" t="s">
        <v>5124</v>
      </c>
      <c r="J294" s="1106" t="s">
        <v>2063</v>
      </c>
      <c r="K294" s="246">
        <v>3.8099999999999999E-4</v>
      </c>
      <c r="L294" s="246">
        <v>3.8099999999999999E-4</v>
      </c>
      <c r="M294" s="241"/>
      <c r="N294" s="1102">
        <f t="shared" ca="1" si="30"/>
        <v>0</v>
      </c>
      <c r="O294" s="1102">
        <f t="shared" ca="1" si="31"/>
        <v>0</v>
      </c>
      <c r="P294" s="1102" cm="1">
        <f t="array" aca="1" ref="P294" ca="1">IFERROR(INDIRECT("K"&amp;V294),"")</f>
        <v>0</v>
      </c>
      <c r="Q294" s="1102" cm="1">
        <f t="array" aca="1" ref="Q294" ca="1">IFERROR(INDIRECT("L"&amp;V294),"")</f>
        <v>0</v>
      </c>
      <c r="R294" s="1102" cm="1">
        <f t="array" aca="1" ref="R294" ca="1">IFERROR(INDIRECT("K"&amp;W294),"")</f>
        <v>1.5E-5</v>
      </c>
      <c r="S294" s="1102" cm="1">
        <f t="array" aca="1" ref="S294" ca="1">IFERROR(INDIRECT("L"&amp;W294),"")</f>
        <v>1.5E-5</v>
      </c>
      <c r="T294" s="1103">
        <f t="shared" si="32"/>
        <v>3.8099999999999999E-4</v>
      </c>
      <c r="U294" s="1103">
        <f t="shared" si="33"/>
        <v>3.8099999999999999E-4</v>
      </c>
      <c r="V294" s="1102">
        <f t="shared" si="28"/>
        <v>297</v>
      </c>
      <c r="W294" s="1102">
        <f t="shared" si="29"/>
        <v>298</v>
      </c>
      <c r="X294" s="1102" t="str">
        <f t="shared" si="34"/>
        <v>A0086</v>
      </c>
      <c r="Y294" s="239"/>
      <c r="Z294" s="239"/>
      <c r="AA294" s="239"/>
      <c r="AB294" s="239"/>
      <c r="AC294" s="239"/>
      <c r="AD294" s="239"/>
      <c r="AE294" s="239"/>
      <c r="AF294" s="239"/>
      <c r="AG294" s="239"/>
    </row>
    <row r="295" spans="8:33" ht="17.25" customHeight="1">
      <c r="H295" s="239"/>
      <c r="I295" s="1110" t="s">
        <v>5125</v>
      </c>
      <c r="J295" s="1106" t="s">
        <v>2063</v>
      </c>
      <c r="K295" s="246">
        <v>2.9E-4</v>
      </c>
      <c r="L295" s="246">
        <v>2.9E-4</v>
      </c>
      <c r="M295" s="241"/>
      <c r="N295" s="1102">
        <f t="shared" ca="1" si="30"/>
        <v>0</v>
      </c>
      <c r="O295" s="1102">
        <f t="shared" ca="1" si="31"/>
        <v>0</v>
      </c>
      <c r="P295" s="1102" cm="1">
        <f t="array" aca="1" ref="P295" ca="1">IFERROR(INDIRECT("K"&amp;V295),"")</f>
        <v>0</v>
      </c>
      <c r="Q295" s="1102" cm="1">
        <f t="array" aca="1" ref="Q295" ca="1">IFERROR(INDIRECT("L"&amp;V295),"")</f>
        <v>0</v>
      </c>
      <c r="R295" s="1102" cm="1">
        <f t="array" aca="1" ref="R295" ca="1">IFERROR(INDIRECT("K"&amp;W295),"")</f>
        <v>1.5E-5</v>
      </c>
      <c r="S295" s="1102" cm="1">
        <f t="array" aca="1" ref="S295" ca="1">IFERROR(INDIRECT("L"&amp;W295),"")</f>
        <v>1.5E-5</v>
      </c>
      <c r="T295" s="1103">
        <f t="shared" si="32"/>
        <v>2.9E-4</v>
      </c>
      <c r="U295" s="1103">
        <f t="shared" si="33"/>
        <v>2.9E-4</v>
      </c>
      <c r="V295" s="1102">
        <f t="shared" si="28"/>
        <v>297</v>
      </c>
      <c r="W295" s="1102">
        <f t="shared" si="29"/>
        <v>298</v>
      </c>
      <c r="X295" s="1102" t="str">
        <f t="shared" si="34"/>
        <v>A0086</v>
      </c>
      <c r="Y295" s="239"/>
      <c r="Z295" s="239"/>
      <c r="AA295" s="239"/>
      <c r="AB295" s="239"/>
      <c r="AC295" s="239"/>
      <c r="AD295" s="239"/>
      <c r="AE295" s="239"/>
      <c r="AF295" s="239"/>
      <c r="AG295" s="239"/>
    </row>
    <row r="296" spans="8:33" ht="15.75" customHeight="1">
      <c r="H296" s="239"/>
      <c r="I296" s="1110" t="s">
        <v>5126</v>
      </c>
      <c r="J296" s="1106" t="s">
        <v>2063</v>
      </c>
      <c r="K296" s="246">
        <v>3.8999999999999999E-4</v>
      </c>
      <c r="L296" s="246">
        <v>3.8999999999999999E-4</v>
      </c>
      <c r="M296" s="241"/>
      <c r="N296" s="1102">
        <f t="shared" ca="1" si="30"/>
        <v>0</v>
      </c>
      <c r="O296" s="1102">
        <f t="shared" ca="1" si="31"/>
        <v>0</v>
      </c>
      <c r="P296" s="1102" cm="1">
        <f t="array" aca="1" ref="P296" ca="1">IFERROR(INDIRECT("K"&amp;V296),"")</f>
        <v>0</v>
      </c>
      <c r="Q296" s="1102" cm="1">
        <f t="array" aca="1" ref="Q296" ca="1">IFERROR(INDIRECT("L"&amp;V296),"")</f>
        <v>0</v>
      </c>
      <c r="R296" s="1102" cm="1">
        <f t="array" aca="1" ref="R296" ca="1">IFERROR(INDIRECT("K"&amp;W296),"")</f>
        <v>1.5E-5</v>
      </c>
      <c r="S296" s="1102" cm="1">
        <f t="array" aca="1" ref="S296" ca="1">IFERROR(INDIRECT("L"&amp;W296),"")</f>
        <v>1.5E-5</v>
      </c>
      <c r="T296" s="1103">
        <f t="shared" si="32"/>
        <v>3.8999999999999999E-4</v>
      </c>
      <c r="U296" s="1103">
        <f t="shared" si="33"/>
        <v>3.8999999999999999E-4</v>
      </c>
      <c r="V296" s="1102">
        <f t="shared" si="28"/>
        <v>297</v>
      </c>
      <c r="W296" s="1102">
        <f t="shared" si="29"/>
        <v>298</v>
      </c>
      <c r="X296" s="1102" t="str">
        <f t="shared" si="34"/>
        <v>A0086</v>
      </c>
      <c r="Y296" s="239"/>
      <c r="Z296" s="239"/>
      <c r="AA296" s="239"/>
      <c r="AB296" s="239"/>
      <c r="AC296" s="239"/>
      <c r="AD296" s="239"/>
      <c r="AE296" s="239"/>
      <c r="AF296" s="239"/>
      <c r="AG296" s="239"/>
    </row>
    <row r="297" spans="8:33" ht="15.75" customHeight="1">
      <c r="H297" s="239"/>
      <c r="I297" s="1110" t="s">
        <v>5127</v>
      </c>
      <c r="J297" s="1106" t="s">
        <v>2063</v>
      </c>
      <c r="K297" s="246">
        <v>0</v>
      </c>
      <c r="L297" s="246">
        <v>0</v>
      </c>
      <c r="M297" s="241"/>
      <c r="N297" s="1102">
        <f t="shared" ca="1" si="30"/>
        <v>0</v>
      </c>
      <c r="O297" s="1102">
        <f t="shared" ca="1" si="31"/>
        <v>0</v>
      </c>
      <c r="P297" s="1102" cm="1">
        <f t="array" aca="1" ref="P297" ca="1">IFERROR(INDIRECT("K"&amp;V297),"")</f>
        <v>0</v>
      </c>
      <c r="Q297" s="1102" cm="1">
        <f t="array" aca="1" ref="Q297" ca="1">IFERROR(INDIRECT("L"&amp;V297),"")</f>
        <v>0</v>
      </c>
      <c r="R297" s="1102" cm="1">
        <f t="array" aca="1" ref="R297" ca="1">IFERROR(INDIRECT("K"&amp;W297),"")</f>
        <v>1.5E-5</v>
      </c>
      <c r="S297" s="1102" cm="1">
        <f t="array" aca="1" ref="S297" ca="1">IFERROR(INDIRECT("L"&amp;W297),"")</f>
        <v>1.5E-5</v>
      </c>
      <c r="T297" s="1103">
        <f t="shared" si="32"/>
        <v>0</v>
      </c>
      <c r="U297" s="1103">
        <f t="shared" si="33"/>
        <v>0</v>
      </c>
      <c r="V297" s="1102">
        <f t="shared" si="28"/>
        <v>297</v>
      </c>
      <c r="W297" s="1102">
        <f t="shared" si="29"/>
        <v>298</v>
      </c>
      <c r="X297" s="1102" t="str">
        <f t="shared" si="34"/>
        <v>A0086</v>
      </c>
      <c r="Y297" s="239"/>
      <c r="Z297" s="239"/>
      <c r="AA297" s="239"/>
      <c r="AB297" s="239"/>
      <c r="AC297" s="239"/>
      <c r="AD297" s="239"/>
      <c r="AE297" s="239"/>
      <c r="AF297" s="239"/>
      <c r="AG297" s="239"/>
    </row>
    <row r="298" spans="8:33" ht="15.75" customHeight="1">
      <c r="H298" s="239"/>
      <c r="I298" s="1110" t="s">
        <v>5128</v>
      </c>
      <c r="J298" s="1106" t="s">
        <v>2063</v>
      </c>
      <c r="K298" s="246">
        <v>1.5E-5</v>
      </c>
      <c r="L298" s="246">
        <v>1.5E-5</v>
      </c>
      <c r="M298" s="241"/>
      <c r="N298" s="1102">
        <f t="shared" ca="1" si="30"/>
        <v>0</v>
      </c>
      <c r="O298" s="1102">
        <f t="shared" ca="1" si="31"/>
        <v>0</v>
      </c>
      <c r="P298" s="1102" cm="1">
        <f t="array" aca="1" ref="P298" ca="1">IFERROR(INDIRECT("K"&amp;V298),"")</f>
        <v>0</v>
      </c>
      <c r="Q298" s="1102" cm="1">
        <f t="array" aca="1" ref="Q298" ca="1">IFERROR(INDIRECT("L"&amp;V298),"")</f>
        <v>0</v>
      </c>
      <c r="R298" s="1102" cm="1">
        <f t="array" aca="1" ref="R298" ca="1">IFERROR(INDIRECT("K"&amp;W298),"")</f>
        <v>1.5E-5</v>
      </c>
      <c r="S298" s="1102" cm="1">
        <f t="array" aca="1" ref="S298" ca="1">IFERROR(INDIRECT("L"&amp;W298),"")</f>
        <v>1.5E-5</v>
      </c>
      <c r="T298" s="1103">
        <f t="shared" si="32"/>
        <v>1.5E-5</v>
      </c>
      <c r="U298" s="1103">
        <f t="shared" si="33"/>
        <v>1.5E-5</v>
      </c>
      <c r="V298" s="1102">
        <f t="shared" si="28"/>
        <v>297</v>
      </c>
      <c r="W298" s="1102">
        <f t="shared" si="29"/>
        <v>298</v>
      </c>
      <c r="X298" s="1102" t="str">
        <f t="shared" si="34"/>
        <v>A0086</v>
      </c>
      <c r="Y298" s="239"/>
      <c r="Z298" s="239"/>
      <c r="AA298" s="239"/>
      <c r="AB298" s="239"/>
      <c r="AC298" s="239"/>
      <c r="AD298" s="239"/>
      <c r="AE298" s="239"/>
      <c r="AF298" s="239"/>
      <c r="AG298" s="239"/>
    </row>
    <row r="299" spans="8:33" ht="17.25" customHeight="1">
      <c r="H299" s="239"/>
      <c r="I299" s="1110" t="s">
        <v>5129</v>
      </c>
      <c r="J299" s="1106" t="s">
        <v>2497</v>
      </c>
      <c r="K299" s="246">
        <v>0</v>
      </c>
      <c r="L299" s="246">
        <v>0</v>
      </c>
      <c r="M299" s="241"/>
      <c r="N299" s="1102">
        <f t="shared" ca="1" si="30"/>
        <v>5.3799999999999996E-4</v>
      </c>
      <c r="O299" s="1102">
        <f t="shared" ca="1" si="31"/>
        <v>5.3799999999999996E-4</v>
      </c>
      <c r="P299" s="1102" cm="1">
        <f t="array" aca="1" ref="P299" ca="1">IFERROR(INDIRECT("K"&amp;V299),"")</f>
        <v>5.3799999999999996E-4</v>
      </c>
      <c r="Q299" s="1102" cm="1">
        <f t="array" aca="1" ref="Q299" ca="1">IFERROR(INDIRECT("L"&amp;V299),"")</f>
        <v>5.3799999999999996E-4</v>
      </c>
      <c r="R299" s="1102" cm="1">
        <f t="array" aca="1" ref="R299" ca="1">IFERROR(INDIRECT("K"&amp;W299),"")</f>
        <v>3.9199999999999999E-4</v>
      </c>
      <c r="S299" s="1102" cm="1">
        <f t="array" aca="1" ref="S299" ca="1">IFERROR(INDIRECT("L"&amp;W299),"")</f>
        <v>3.9199999999999999E-4</v>
      </c>
      <c r="T299" s="1103">
        <f t="shared" si="32"/>
        <v>0</v>
      </c>
      <c r="U299" s="1103">
        <f t="shared" si="33"/>
        <v>0</v>
      </c>
      <c r="V299" s="1102">
        <f t="shared" si="28"/>
        <v>301</v>
      </c>
      <c r="W299" s="1102">
        <f t="shared" si="29"/>
        <v>302</v>
      </c>
      <c r="X299" s="1102" t="str">
        <f t="shared" si="34"/>
        <v>A0088</v>
      </c>
      <c r="Y299" s="239"/>
      <c r="Z299" s="239"/>
      <c r="AA299" s="239"/>
      <c r="AB299" s="239"/>
      <c r="AC299" s="239"/>
      <c r="AD299" s="239"/>
      <c r="AE299" s="239"/>
      <c r="AF299" s="239"/>
      <c r="AG299" s="239"/>
    </row>
    <row r="300" spans="8:33" ht="15.75" customHeight="1">
      <c r="H300" s="239"/>
      <c r="I300" s="1110" t="s">
        <v>5130</v>
      </c>
      <c r="J300" s="1106" t="s">
        <v>2497</v>
      </c>
      <c r="K300" s="246">
        <v>2.9999999999999997E-4</v>
      </c>
      <c r="L300" s="246">
        <v>2.9999999999999997E-4</v>
      </c>
      <c r="M300" s="241"/>
      <c r="N300" s="1102">
        <f t="shared" ca="1" si="30"/>
        <v>5.3799999999999996E-4</v>
      </c>
      <c r="O300" s="1102">
        <f t="shared" ca="1" si="31"/>
        <v>5.3799999999999996E-4</v>
      </c>
      <c r="P300" s="1102" cm="1">
        <f t="array" aca="1" ref="P300" ca="1">IFERROR(INDIRECT("K"&amp;V300),"")</f>
        <v>5.3799999999999996E-4</v>
      </c>
      <c r="Q300" s="1102" cm="1">
        <f t="array" aca="1" ref="Q300" ca="1">IFERROR(INDIRECT("L"&amp;V300),"")</f>
        <v>5.3799999999999996E-4</v>
      </c>
      <c r="R300" s="1102" cm="1">
        <f t="array" aca="1" ref="R300" ca="1">IFERROR(INDIRECT("K"&amp;W300),"")</f>
        <v>3.9199999999999999E-4</v>
      </c>
      <c r="S300" s="1102" cm="1">
        <f t="array" aca="1" ref="S300" ca="1">IFERROR(INDIRECT("L"&amp;W300),"")</f>
        <v>3.9199999999999999E-4</v>
      </c>
      <c r="T300" s="1103">
        <f t="shared" si="32"/>
        <v>2.9999999999999997E-4</v>
      </c>
      <c r="U300" s="1103">
        <f t="shared" si="33"/>
        <v>2.9999999999999997E-4</v>
      </c>
      <c r="V300" s="1102">
        <f t="shared" si="28"/>
        <v>301</v>
      </c>
      <c r="W300" s="1102">
        <f t="shared" si="29"/>
        <v>302</v>
      </c>
      <c r="X300" s="1102" t="str">
        <f t="shared" si="34"/>
        <v>A0088</v>
      </c>
      <c r="Y300" s="239"/>
      <c r="Z300" s="239"/>
      <c r="AA300" s="239"/>
      <c r="AB300" s="239"/>
      <c r="AC300" s="239"/>
      <c r="AD300" s="239"/>
      <c r="AE300" s="239"/>
      <c r="AF300" s="239"/>
      <c r="AG300" s="239"/>
    </row>
    <row r="301" spans="8:33" ht="15.75" customHeight="1">
      <c r="H301" s="239"/>
      <c r="I301" s="1110" t="s">
        <v>5131</v>
      </c>
      <c r="J301" s="1106" t="s">
        <v>2497</v>
      </c>
      <c r="K301" s="246">
        <v>5.3799999999999996E-4</v>
      </c>
      <c r="L301" s="246">
        <v>5.3799999999999996E-4</v>
      </c>
      <c r="M301" s="241"/>
      <c r="N301" s="1102">
        <f t="shared" ca="1" si="30"/>
        <v>5.3799999999999996E-4</v>
      </c>
      <c r="O301" s="1102">
        <f t="shared" ca="1" si="31"/>
        <v>5.3799999999999996E-4</v>
      </c>
      <c r="P301" s="1102" cm="1">
        <f t="array" aca="1" ref="P301" ca="1">IFERROR(INDIRECT("K"&amp;V301),"")</f>
        <v>5.3799999999999996E-4</v>
      </c>
      <c r="Q301" s="1102" cm="1">
        <f t="array" aca="1" ref="Q301" ca="1">IFERROR(INDIRECT("L"&amp;V301),"")</f>
        <v>5.3799999999999996E-4</v>
      </c>
      <c r="R301" s="1102" cm="1">
        <f t="array" aca="1" ref="R301" ca="1">IFERROR(INDIRECT("K"&amp;W301),"")</f>
        <v>3.9199999999999999E-4</v>
      </c>
      <c r="S301" s="1102" cm="1">
        <f t="array" aca="1" ref="S301" ca="1">IFERROR(INDIRECT("L"&amp;W301),"")</f>
        <v>3.9199999999999999E-4</v>
      </c>
      <c r="T301" s="1103">
        <f t="shared" si="32"/>
        <v>5.3799999999999996E-4</v>
      </c>
      <c r="U301" s="1103">
        <f t="shared" si="33"/>
        <v>5.3799999999999996E-4</v>
      </c>
      <c r="V301" s="1102">
        <f t="shared" si="28"/>
        <v>301</v>
      </c>
      <c r="W301" s="1102">
        <f t="shared" si="29"/>
        <v>302</v>
      </c>
      <c r="X301" s="1102" t="str">
        <f t="shared" si="34"/>
        <v>A0088</v>
      </c>
      <c r="Y301" s="239"/>
      <c r="Z301" s="239"/>
      <c r="AA301" s="239"/>
      <c r="AB301" s="239"/>
      <c r="AC301" s="239"/>
      <c r="AD301" s="239"/>
      <c r="AE301" s="239"/>
      <c r="AF301" s="239"/>
      <c r="AG301" s="239"/>
    </row>
    <row r="302" spans="8:33" ht="17.25" customHeight="1">
      <c r="H302" s="239"/>
      <c r="I302" s="1110" t="s">
        <v>5132</v>
      </c>
      <c r="J302" s="1106" t="s">
        <v>2497</v>
      </c>
      <c r="K302" s="246">
        <v>3.9199999999999999E-4</v>
      </c>
      <c r="L302" s="246">
        <v>3.9199999999999999E-4</v>
      </c>
      <c r="M302" s="241"/>
      <c r="N302" s="1102">
        <f t="shared" ca="1" si="30"/>
        <v>5.3799999999999996E-4</v>
      </c>
      <c r="O302" s="1102">
        <f t="shared" ca="1" si="31"/>
        <v>5.3799999999999996E-4</v>
      </c>
      <c r="P302" s="1102" cm="1">
        <f t="array" aca="1" ref="P302" ca="1">IFERROR(INDIRECT("K"&amp;V302),"")</f>
        <v>5.3799999999999996E-4</v>
      </c>
      <c r="Q302" s="1102" cm="1">
        <f t="array" aca="1" ref="Q302" ca="1">IFERROR(INDIRECT("L"&amp;V302),"")</f>
        <v>5.3799999999999996E-4</v>
      </c>
      <c r="R302" s="1102" cm="1">
        <f t="array" aca="1" ref="R302" ca="1">IFERROR(INDIRECT("K"&amp;W302),"")</f>
        <v>3.9199999999999999E-4</v>
      </c>
      <c r="S302" s="1102" cm="1">
        <f t="array" aca="1" ref="S302" ca="1">IFERROR(INDIRECT("L"&amp;W302),"")</f>
        <v>3.9199999999999999E-4</v>
      </c>
      <c r="T302" s="1103">
        <f t="shared" si="32"/>
        <v>3.9199999999999999E-4</v>
      </c>
      <c r="U302" s="1103">
        <f t="shared" si="33"/>
        <v>3.9199999999999999E-4</v>
      </c>
      <c r="V302" s="1102">
        <f t="shared" si="28"/>
        <v>301</v>
      </c>
      <c r="W302" s="1102">
        <f t="shared" si="29"/>
        <v>302</v>
      </c>
      <c r="X302" s="1102" t="str">
        <f t="shared" si="34"/>
        <v>A0088</v>
      </c>
      <c r="Y302" s="239"/>
      <c r="Z302" s="239"/>
      <c r="AA302" s="239"/>
      <c r="AB302" s="239"/>
      <c r="AC302" s="239"/>
      <c r="AD302" s="239"/>
      <c r="AE302" s="239"/>
      <c r="AF302" s="239"/>
      <c r="AG302" s="239"/>
    </row>
    <row r="303" spans="8:33" ht="15.75" customHeight="1">
      <c r="H303" s="239"/>
      <c r="I303" s="1110" t="s">
        <v>5133</v>
      </c>
      <c r="J303" s="1106" t="s">
        <v>2064</v>
      </c>
      <c r="K303" s="246">
        <v>0</v>
      </c>
      <c r="L303" s="246">
        <v>0</v>
      </c>
      <c r="M303" s="241"/>
      <c r="N303" s="1102">
        <f t="shared" ca="1" si="30"/>
        <v>5.1699999999999999E-4</v>
      </c>
      <c r="O303" s="1102">
        <f t="shared" ca="1" si="31"/>
        <v>5.1699999999999999E-4</v>
      </c>
      <c r="P303" s="1102" cm="1">
        <f t="array" aca="1" ref="P303" ca="1">IFERROR(INDIRECT("K"&amp;V303),"")</f>
        <v>5.1699999999999999E-4</v>
      </c>
      <c r="Q303" s="1102" cm="1">
        <f t="array" aca="1" ref="Q303" ca="1">IFERROR(INDIRECT("L"&amp;V303),"")</f>
        <v>5.1699999999999999E-4</v>
      </c>
      <c r="R303" s="1102" cm="1">
        <f t="array" aca="1" ref="R303" ca="1">IFERROR(INDIRECT("K"&amp;W303),"")</f>
        <v>5.13E-4</v>
      </c>
      <c r="S303" s="1102" cm="1">
        <f t="array" aca="1" ref="S303" ca="1">IFERROR(INDIRECT("L"&amp;W303),"")</f>
        <v>5.13E-4</v>
      </c>
      <c r="T303" s="1103">
        <f t="shared" si="32"/>
        <v>0</v>
      </c>
      <c r="U303" s="1103">
        <f t="shared" si="33"/>
        <v>0</v>
      </c>
      <c r="V303" s="1102">
        <f t="shared" si="28"/>
        <v>305</v>
      </c>
      <c r="W303" s="1102">
        <f t="shared" si="29"/>
        <v>306</v>
      </c>
      <c r="X303" s="1102" t="str">
        <f t="shared" si="34"/>
        <v>A0089</v>
      </c>
      <c r="Y303" s="239"/>
      <c r="Z303" s="239"/>
      <c r="AA303" s="239"/>
      <c r="AB303" s="239"/>
      <c r="AC303" s="239"/>
      <c r="AD303" s="239"/>
      <c r="AE303" s="239"/>
      <c r="AF303" s="239"/>
      <c r="AG303" s="239"/>
    </row>
    <row r="304" spans="8:33" ht="15.75" customHeight="1">
      <c r="H304" s="239"/>
      <c r="I304" s="1110" t="s">
        <v>5134</v>
      </c>
      <c r="J304" s="1106" t="s">
        <v>2064</v>
      </c>
      <c r="K304" s="246">
        <v>4.57E-4</v>
      </c>
      <c r="L304" s="246">
        <v>4.57E-4</v>
      </c>
      <c r="M304" s="241"/>
      <c r="N304" s="1102">
        <f t="shared" ca="1" si="30"/>
        <v>5.1699999999999999E-4</v>
      </c>
      <c r="O304" s="1102">
        <f t="shared" ca="1" si="31"/>
        <v>5.1699999999999999E-4</v>
      </c>
      <c r="P304" s="1102" cm="1">
        <f t="array" aca="1" ref="P304" ca="1">IFERROR(INDIRECT("K"&amp;V304),"")</f>
        <v>5.1699999999999999E-4</v>
      </c>
      <c r="Q304" s="1102" cm="1">
        <f t="array" aca="1" ref="Q304" ca="1">IFERROR(INDIRECT("L"&amp;V304),"")</f>
        <v>5.1699999999999999E-4</v>
      </c>
      <c r="R304" s="1102" cm="1">
        <f t="array" aca="1" ref="R304" ca="1">IFERROR(INDIRECT("K"&amp;W304),"")</f>
        <v>5.13E-4</v>
      </c>
      <c r="S304" s="1102" cm="1">
        <f t="array" aca="1" ref="S304" ca="1">IFERROR(INDIRECT("L"&amp;W304),"")</f>
        <v>5.13E-4</v>
      </c>
      <c r="T304" s="1103">
        <f t="shared" si="32"/>
        <v>4.57E-4</v>
      </c>
      <c r="U304" s="1103">
        <f t="shared" si="33"/>
        <v>4.57E-4</v>
      </c>
      <c r="V304" s="1102">
        <f t="shared" si="28"/>
        <v>305</v>
      </c>
      <c r="W304" s="1102">
        <f t="shared" si="29"/>
        <v>306</v>
      </c>
      <c r="X304" s="1102" t="str">
        <f t="shared" si="34"/>
        <v>A0089</v>
      </c>
      <c r="Y304" s="239"/>
      <c r="Z304" s="239"/>
      <c r="AA304" s="239"/>
      <c r="AB304" s="239"/>
      <c r="AC304" s="239"/>
      <c r="AD304" s="239"/>
      <c r="AE304" s="239"/>
      <c r="AF304" s="239"/>
      <c r="AG304" s="239"/>
    </row>
    <row r="305" spans="8:33" ht="17.25" customHeight="1">
      <c r="H305" s="239"/>
      <c r="I305" s="1110" t="s">
        <v>5135</v>
      </c>
      <c r="J305" s="1106" t="s">
        <v>2064</v>
      </c>
      <c r="K305" s="246">
        <v>5.1699999999999999E-4</v>
      </c>
      <c r="L305" s="246">
        <v>5.1699999999999999E-4</v>
      </c>
      <c r="M305" s="241"/>
      <c r="N305" s="1102">
        <f t="shared" ca="1" si="30"/>
        <v>5.1699999999999999E-4</v>
      </c>
      <c r="O305" s="1102">
        <f t="shared" ca="1" si="31"/>
        <v>5.1699999999999999E-4</v>
      </c>
      <c r="P305" s="1102" cm="1">
        <f t="array" aca="1" ref="P305" ca="1">IFERROR(INDIRECT("K"&amp;V305),"")</f>
        <v>5.1699999999999999E-4</v>
      </c>
      <c r="Q305" s="1102" cm="1">
        <f t="array" aca="1" ref="Q305" ca="1">IFERROR(INDIRECT("L"&amp;V305),"")</f>
        <v>5.1699999999999999E-4</v>
      </c>
      <c r="R305" s="1102" cm="1">
        <f t="array" aca="1" ref="R305" ca="1">IFERROR(INDIRECT("K"&amp;W305),"")</f>
        <v>5.13E-4</v>
      </c>
      <c r="S305" s="1102" cm="1">
        <f t="array" aca="1" ref="S305" ca="1">IFERROR(INDIRECT("L"&amp;W305),"")</f>
        <v>5.13E-4</v>
      </c>
      <c r="T305" s="1103">
        <f t="shared" si="32"/>
        <v>5.1699999999999999E-4</v>
      </c>
      <c r="U305" s="1103">
        <f t="shared" si="33"/>
        <v>5.1699999999999999E-4</v>
      </c>
      <c r="V305" s="1102">
        <f t="shared" si="28"/>
        <v>305</v>
      </c>
      <c r="W305" s="1102">
        <f t="shared" si="29"/>
        <v>306</v>
      </c>
      <c r="X305" s="1102" t="str">
        <f t="shared" si="34"/>
        <v>A0089</v>
      </c>
      <c r="Y305" s="239"/>
      <c r="Z305" s="239"/>
      <c r="AA305" s="239"/>
      <c r="AB305" s="239"/>
      <c r="AC305" s="239"/>
      <c r="AD305" s="239"/>
      <c r="AE305" s="239"/>
      <c r="AF305" s="239"/>
      <c r="AG305" s="239"/>
    </row>
    <row r="306" spans="8:33" ht="15.75" customHeight="1">
      <c r="H306" s="239"/>
      <c r="I306" s="1110" t="s">
        <v>5136</v>
      </c>
      <c r="J306" s="1106" t="s">
        <v>2064</v>
      </c>
      <c r="K306" s="246">
        <v>5.13E-4</v>
      </c>
      <c r="L306" s="246">
        <v>5.13E-4</v>
      </c>
      <c r="M306" s="241"/>
      <c r="N306" s="1102">
        <f t="shared" ca="1" si="30"/>
        <v>5.1699999999999999E-4</v>
      </c>
      <c r="O306" s="1102">
        <f t="shared" ca="1" si="31"/>
        <v>5.1699999999999999E-4</v>
      </c>
      <c r="P306" s="1102" cm="1">
        <f t="array" aca="1" ref="P306" ca="1">IFERROR(INDIRECT("K"&amp;V306),"")</f>
        <v>5.1699999999999999E-4</v>
      </c>
      <c r="Q306" s="1102" cm="1">
        <f t="array" aca="1" ref="Q306" ca="1">IFERROR(INDIRECT("L"&amp;V306),"")</f>
        <v>5.1699999999999999E-4</v>
      </c>
      <c r="R306" s="1102" cm="1">
        <f t="array" aca="1" ref="R306" ca="1">IFERROR(INDIRECT("K"&amp;W306),"")</f>
        <v>5.13E-4</v>
      </c>
      <c r="S306" s="1102" cm="1">
        <f t="array" aca="1" ref="S306" ca="1">IFERROR(INDIRECT("L"&amp;W306),"")</f>
        <v>5.13E-4</v>
      </c>
      <c r="T306" s="1103">
        <f t="shared" si="32"/>
        <v>5.13E-4</v>
      </c>
      <c r="U306" s="1103">
        <f t="shared" si="33"/>
        <v>5.13E-4</v>
      </c>
      <c r="V306" s="1102">
        <f t="shared" si="28"/>
        <v>305</v>
      </c>
      <c r="W306" s="1102">
        <f t="shared" si="29"/>
        <v>306</v>
      </c>
      <c r="X306" s="1102" t="str">
        <f t="shared" si="34"/>
        <v>A0089</v>
      </c>
      <c r="Y306" s="239"/>
      <c r="Z306" s="239"/>
      <c r="AA306" s="239"/>
      <c r="AB306" s="239"/>
      <c r="AC306" s="239"/>
      <c r="AD306" s="239"/>
      <c r="AE306" s="239"/>
      <c r="AF306" s="239"/>
      <c r="AG306" s="239"/>
    </row>
    <row r="307" spans="8:33" ht="15.75" customHeight="1">
      <c r="H307" s="239"/>
      <c r="I307" s="1110" t="s">
        <v>5137</v>
      </c>
      <c r="J307" s="1106" t="s">
        <v>2065</v>
      </c>
      <c r="K307" s="246">
        <v>0</v>
      </c>
      <c r="L307" s="246">
        <v>0</v>
      </c>
      <c r="M307" s="241"/>
      <c r="N307" s="1102">
        <f t="shared" ca="1" si="30"/>
        <v>5.3499999999999999E-4</v>
      </c>
      <c r="O307" s="1102">
        <f t="shared" ca="1" si="31"/>
        <v>5.3499999999999999E-4</v>
      </c>
      <c r="P307" s="1102" cm="1">
        <f t="array" aca="1" ref="P307" ca="1">IFERROR(INDIRECT("K"&amp;V307),"")</f>
        <v>5.3499999999999999E-4</v>
      </c>
      <c r="Q307" s="1102" cm="1">
        <f t="array" aca="1" ref="Q307" ca="1">IFERROR(INDIRECT("L"&amp;V307),"")</f>
        <v>5.3499999999999999E-4</v>
      </c>
      <c r="R307" s="1102" cm="1">
        <f t="array" aca="1" ref="R307" ca="1">IFERROR(INDIRECT("K"&amp;W307),"")</f>
        <v>5.2999999999999998E-4</v>
      </c>
      <c r="S307" s="1102" cm="1">
        <f t="array" aca="1" ref="S307" ca="1">IFERROR(INDIRECT("L"&amp;W307),"")</f>
        <v>5.2999999999999998E-4</v>
      </c>
      <c r="T307" s="1103">
        <f t="shared" si="32"/>
        <v>0</v>
      </c>
      <c r="U307" s="1103">
        <f t="shared" si="33"/>
        <v>0</v>
      </c>
      <c r="V307" s="1102">
        <f t="shared" si="28"/>
        <v>310</v>
      </c>
      <c r="W307" s="1102">
        <f t="shared" si="29"/>
        <v>311</v>
      </c>
      <c r="X307" s="1102" t="str">
        <f t="shared" si="34"/>
        <v>A0090</v>
      </c>
      <c r="Y307" s="239"/>
      <c r="Z307" s="239"/>
      <c r="AA307" s="239"/>
      <c r="AB307" s="239"/>
      <c r="AC307" s="239"/>
      <c r="AD307" s="239"/>
      <c r="AE307" s="239"/>
      <c r="AF307" s="239"/>
      <c r="AG307" s="239"/>
    </row>
    <row r="308" spans="8:33" ht="15.75" customHeight="1">
      <c r="H308" s="239"/>
      <c r="I308" s="1110" t="s">
        <v>5138</v>
      </c>
      <c r="J308" s="1106" t="s">
        <v>2065</v>
      </c>
      <c r="K308" s="246">
        <v>0</v>
      </c>
      <c r="L308" s="246">
        <v>0</v>
      </c>
      <c r="M308" s="241"/>
      <c r="N308" s="1102">
        <f t="shared" ca="1" si="30"/>
        <v>5.3499999999999999E-4</v>
      </c>
      <c r="O308" s="1102">
        <f t="shared" ca="1" si="31"/>
        <v>5.3499999999999999E-4</v>
      </c>
      <c r="P308" s="1102" cm="1">
        <f t="array" aca="1" ref="P308" ca="1">IFERROR(INDIRECT("K"&amp;V308),"")</f>
        <v>5.3499999999999999E-4</v>
      </c>
      <c r="Q308" s="1102" cm="1">
        <f t="array" aca="1" ref="Q308" ca="1">IFERROR(INDIRECT("L"&amp;V308),"")</f>
        <v>5.3499999999999999E-4</v>
      </c>
      <c r="R308" s="1102" cm="1">
        <f t="array" aca="1" ref="R308" ca="1">IFERROR(INDIRECT("K"&amp;W308),"")</f>
        <v>5.2999999999999998E-4</v>
      </c>
      <c r="S308" s="1102" cm="1">
        <f t="array" aca="1" ref="S308" ca="1">IFERROR(INDIRECT("L"&amp;W308),"")</f>
        <v>5.2999999999999998E-4</v>
      </c>
      <c r="T308" s="1103">
        <f t="shared" si="32"/>
        <v>0</v>
      </c>
      <c r="U308" s="1103">
        <f t="shared" si="33"/>
        <v>0</v>
      </c>
      <c r="V308" s="1102">
        <f t="shared" si="28"/>
        <v>310</v>
      </c>
      <c r="W308" s="1102">
        <f t="shared" si="29"/>
        <v>311</v>
      </c>
      <c r="X308" s="1102" t="str">
        <f t="shared" si="34"/>
        <v>A0090</v>
      </c>
      <c r="Y308" s="239"/>
      <c r="Z308" s="239"/>
      <c r="AA308" s="239"/>
      <c r="AB308" s="239"/>
      <c r="AC308" s="239"/>
      <c r="AD308" s="239"/>
      <c r="AE308" s="239"/>
      <c r="AF308" s="239"/>
      <c r="AG308" s="239"/>
    </row>
    <row r="309" spans="8:33" ht="15.75" customHeight="1">
      <c r="H309" s="239"/>
      <c r="I309" s="1110" t="s">
        <v>5139</v>
      </c>
      <c r="J309" s="1106" t="s">
        <v>2065</v>
      </c>
      <c r="K309" s="246">
        <v>4.0000000000000002E-4</v>
      </c>
      <c r="L309" s="246">
        <v>4.0000000000000002E-4</v>
      </c>
      <c r="M309" s="241"/>
      <c r="N309" s="1102">
        <f t="shared" ca="1" si="30"/>
        <v>5.3499999999999999E-4</v>
      </c>
      <c r="O309" s="1102">
        <f t="shared" ca="1" si="31"/>
        <v>5.3499999999999999E-4</v>
      </c>
      <c r="P309" s="1102" cm="1">
        <f t="array" aca="1" ref="P309" ca="1">IFERROR(INDIRECT("K"&amp;V309),"")</f>
        <v>5.3499999999999999E-4</v>
      </c>
      <c r="Q309" s="1102" cm="1">
        <f t="array" aca="1" ref="Q309" ca="1">IFERROR(INDIRECT("L"&amp;V309),"")</f>
        <v>5.3499999999999999E-4</v>
      </c>
      <c r="R309" s="1102" cm="1">
        <f t="array" aca="1" ref="R309" ca="1">IFERROR(INDIRECT("K"&amp;W309),"")</f>
        <v>5.2999999999999998E-4</v>
      </c>
      <c r="S309" s="1102" cm="1">
        <f t="array" aca="1" ref="S309" ca="1">IFERROR(INDIRECT("L"&amp;W309),"")</f>
        <v>5.2999999999999998E-4</v>
      </c>
      <c r="T309" s="1103">
        <f t="shared" si="32"/>
        <v>4.0000000000000002E-4</v>
      </c>
      <c r="U309" s="1103">
        <f t="shared" si="33"/>
        <v>4.0000000000000002E-4</v>
      </c>
      <c r="V309" s="1102">
        <f t="shared" si="28"/>
        <v>310</v>
      </c>
      <c r="W309" s="1102">
        <f t="shared" si="29"/>
        <v>311</v>
      </c>
      <c r="X309" s="1102" t="str">
        <f t="shared" si="34"/>
        <v>A0090</v>
      </c>
      <c r="Y309" s="239"/>
      <c r="Z309" s="239"/>
      <c r="AA309" s="239"/>
      <c r="AB309" s="239"/>
      <c r="AC309" s="239"/>
      <c r="AD309" s="239"/>
      <c r="AE309" s="239"/>
      <c r="AF309" s="239"/>
      <c r="AG309" s="239"/>
    </row>
    <row r="310" spans="8:33" ht="15.75" customHeight="1">
      <c r="H310" s="239"/>
      <c r="I310" s="1110" t="s">
        <v>5140</v>
      </c>
      <c r="J310" s="1106" t="s">
        <v>2065</v>
      </c>
      <c r="K310" s="246">
        <v>5.3499999999999999E-4</v>
      </c>
      <c r="L310" s="246">
        <v>5.3499999999999999E-4</v>
      </c>
      <c r="M310" s="241"/>
      <c r="N310" s="1102">
        <f t="shared" ca="1" si="30"/>
        <v>5.3499999999999999E-4</v>
      </c>
      <c r="O310" s="1102">
        <f t="shared" ca="1" si="31"/>
        <v>5.3499999999999999E-4</v>
      </c>
      <c r="P310" s="1102" cm="1">
        <f t="array" aca="1" ref="P310" ca="1">IFERROR(INDIRECT("K"&amp;V310),"")</f>
        <v>5.3499999999999999E-4</v>
      </c>
      <c r="Q310" s="1102" cm="1">
        <f t="array" aca="1" ref="Q310" ca="1">IFERROR(INDIRECT("L"&amp;V310),"")</f>
        <v>5.3499999999999999E-4</v>
      </c>
      <c r="R310" s="1102" cm="1">
        <f t="array" aca="1" ref="R310" ca="1">IFERROR(INDIRECT("K"&amp;W310),"")</f>
        <v>5.2999999999999998E-4</v>
      </c>
      <c r="S310" s="1102" cm="1">
        <f t="array" aca="1" ref="S310" ca="1">IFERROR(INDIRECT("L"&amp;W310),"")</f>
        <v>5.2999999999999998E-4</v>
      </c>
      <c r="T310" s="1103">
        <f t="shared" si="32"/>
        <v>5.3499999999999999E-4</v>
      </c>
      <c r="U310" s="1103">
        <f t="shared" si="33"/>
        <v>5.3499999999999999E-4</v>
      </c>
      <c r="V310" s="1102">
        <f t="shared" si="28"/>
        <v>310</v>
      </c>
      <c r="W310" s="1102">
        <f t="shared" si="29"/>
        <v>311</v>
      </c>
      <c r="X310" s="1102" t="str">
        <f t="shared" si="34"/>
        <v>A0090</v>
      </c>
      <c r="Y310" s="239"/>
      <c r="Z310" s="239"/>
      <c r="AA310" s="239"/>
      <c r="AB310" s="239"/>
      <c r="AC310" s="239"/>
      <c r="AD310" s="239"/>
      <c r="AE310" s="239"/>
      <c r="AF310" s="239"/>
      <c r="AG310" s="239"/>
    </row>
    <row r="311" spans="8:33" ht="15.75" customHeight="1">
      <c r="H311" s="239"/>
      <c r="I311" s="1110" t="s">
        <v>5141</v>
      </c>
      <c r="J311" s="1106" t="s">
        <v>2065</v>
      </c>
      <c r="K311" s="246">
        <v>5.2999999999999998E-4</v>
      </c>
      <c r="L311" s="246">
        <v>5.2999999999999998E-4</v>
      </c>
      <c r="M311" s="241"/>
      <c r="N311" s="1102">
        <f t="shared" ca="1" si="30"/>
        <v>5.3499999999999999E-4</v>
      </c>
      <c r="O311" s="1102">
        <f t="shared" ca="1" si="31"/>
        <v>5.3499999999999999E-4</v>
      </c>
      <c r="P311" s="1102" cm="1">
        <f t="array" aca="1" ref="P311" ca="1">IFERROR(INDIRECT("K"&amp;V311),"")</f>
        <v>5.3499999999999999E-4</v>
      </c>
      <c r="Q311" s="1102" cm="1">
        <f t="array" aca="1" ref="Q311" ca="1">IFERROR(INDIRECT("L"&amp;V311),"")</f>
        <v>5.3499999999999999E-4</v>
      </c>
      <c r="R311" s="1102" cm="1">
        <f t="array" aca="1" ref="R311" ca="1">IFERROR(INDIRECT("K"&amp;W311),"")</f>
        <v>5.2999999999999998E-4</v>
      </c>
      <c r="S311" s="1102" cm="1">
        <f t="array" aca="1" ref="S311" ca="1">IFERROR(INDIRECT("L"&amp;W311),"")</f>
        <v>5.2999999999999998E-4</v>
      </c>
      <c r="T311" s="1103">
        <f t="shared" si="32"/>
        <v>5.2999999999999998E-4</v>
      </c>
      <c r="U311" s="1103">
        <f t="shared" si="33"/>
        <v>5.2999999999999998E-4</v>
      </c>
      <c r="V311" s="1102">
        <f t="shared" si="28"/>
        <v>310</v>
      </c>
      <c r="W311" s="1102">
        <f t="shared" si="29"/>
        <v>311</v>
      </c>
      <c r="X311" s="1102" t="str">
        <f t="shared" si="34"/>
        <v>A0090</v>
      </c>
      <c r="Y311" s="239"/>
      <c r="Z311" s="239"/>
      <c r="AA311" s="239"/>
      <c r="AB311" s="239"/>
      <c r="AC311" s="239"/>
      <c r="AD311" s="239"/>
      <c r="AE311" s="239"/>
      <c r="AF311" s="239"/>
      <c r="AG311" s="239"/>
    </row>
    <row r="312" spans="8:33" ht="15.75" customHeight="1">
      <c r="H312" s="239"/>
      <c r="I312" s="1110" t="s">
        <v>2066</v>
      </c>
      <c r="J312" s="1106" t="s">
        <v>2067</v>
      </c>
      <c r="K312" s="246">
        <v>7.3999999999999999E-4</v>
      </c>
      <c r="L312" s="246">
        <v>7.3999999999999999E-4</v>
      </c>
      <c r="M312" s="241"/>
      <c r="N312" s="1102">
        <f t="shared" ca="1" si="30"/>
        <v>7.3999999999999999E-4</v>
      </c>
      <c r="O312" s="1102">
        <f t="shared" ca="1" si="31"/>
        <v>7.3999999999999999E-4</v>
      </c>
      <c r="P312" s="1102" t="str" cm="1">
        <f t="array" aca="1" ref="P312" ca="1">IFERROR(INDIRECT("K"&amp;V312),"")</f>
        <v/>
      </c>
      <c r="Q312" s="1102" t="str" cm="1">
        <f t="array" aca="1" ref="Q312" ca="1">IFERROR(INDIRECT("L"&amp;V312),"")</f>
        <v/>
      </c>
      <c r="R312" s="1102" t="str" cm="1">
        <f t="array" aca="1" ref="R312" ca="1">IFERROR(INDIRECT("K"&amp;W312),"")</f>
        <v/>
      </c>
      <c r="S312" s="1102" t="str" cm="1">
        <f t="array" aca="1" ref="S312" ca="1">IFERROR(INDIRECT("L"&amp;W312),"")</f>
        <v/>
      </c>
      <c r="T312" s="1103">
        <f t="shared" si="32"/>
        <v>7.3999999999999999E-4</v>
      </c>
      <c r="U312" s="1103">
        <f t="shared" si="33"/>
        <v>7.3999999999999999E-4</v>
      </c>
      <c r="V312" s="1102" t="str">
        <f t="shared" si="28"/>
        <v/>
      </c>
      <c r="W312" s="1102" t="str">
        <f t="shared" si="29"/>
        <v/>
      </c>
      <c r="X312" s="1102" t="str">
        <f t="shared" si="34"/>
        <v>A0092</v>
      </c>
      <c r="Y312" s="239"/>
      <c r="Z312" s="239"/>
      <c r="AA312" s="239"/>
      <c r="AB312" s="239"/>
      <c r="AC312" s="239"/>
      <c r="AD312" s="239"/>
      <c r="AE312" s="239"/>
      <c r="AF312" s="239"/>
      <c r="AG312" s="239"/>
    </row>
    <row r="313" spans="8:33" ht="15.75" customHeight="1">
      <c r="H313" s="239"/>
      <c r="I313" s="1110" t="s">
        <v>5142</v>
      </c>
      <c r="J313" s="1106" t="s">
        <v>2068</v>
      </c>
      <c r="K313" s="246">
        <v>0</v>
      </c>
      <c r="L313" s="246">
        <v>0</v>
      </c>
      <c r="M313" s="241"/>
      <c r="N313" s="1102">
        <f t="shared" ca="1" si="30"/>
        <v>4.0299999999999998E-4</v>
      </c>
      <c r="O313" s="1102">
        <f t="shared" ca="1" si="31"/>
        <v>4.0299999999999998E-4</v>
      </c>
      <c r="P313" s="1102" cm="1">
        <f t="array" aca="1" ref="P313" ca="1">IFERROR(INDIRECT("K"&amp;V313),"")</f>
        <v>4.0299999999999998E-4</v>
      </c>
      <c r="Q313" s="1102" cm="1">
        <f t="array" aca="1" ref="Q313" ca="1">IFERROR(INDIRECT("L"&amp;V313),"")</f>
        <v>4.0299999999999998E-4</v>
      </c>
      <c r="R313" s="1102" cm="1">
        <f t="array" aca="1" ref="R313" ca="1">IFERROR(INDIRECT("K"&amp;W313),"")</f>
        <v>1.63E-4</v>
      </c>
      <c r="S313" s="1102" cm="1">
        <f t="array" aca="1" ref="S313" ca="1">IFERROR(INDIRECT("L"&amp;W313),"")</f>
        <v>1.63E-4</v>
      </c>
      <c r="T313" s="1103">
        <f t="shared" si="32"/>
        <v>0</v>
      </c>
      <c r="U313" s="1103">
        <f t="shared" si="33"/>
        <v>0</v>
      </c>
      <c r="V313" s="1102">
        <f t="shared" si="28"/>
        <v>315</v>
      </c>
      <c r="W313" s="1102">
        <f t="shared" si="29"/>
        <v>316</v>
      </c>
      <c r="X313" s="1102" t="str">
        <f t="shared" si="34"/>
        <v>A0093</v>
      </c>
      <c r="Y313" s="239"/>
      <c r="Z313" s="239"/>
      <c r="AA313" s="239"/>
      <c r="AB313" s="239"/>
      <c r="AC313" s="239"/>
      <c r="AD313" s="239"/>
      <c r="AE313" s="239"/>
      <c r="AF313" s="239"/>
      <c r="AG313" s="239"/>
    </row>
    <row r="314" spans="8:33" ht="15.75" customHeight="1">
      <c r="H314" s="239"/>
      <c r="I314" s="1110" t="s">
        <v>5143</v>
      </c>
      <c r="J314" s="1106" t="s">
        <v>2068</v>
      </c>
      <c r="K314" s="246">
        <v>0</v>
      </c>
      <c r="L314" s="246">
        <v>0</v>
      </c>
      <c r="M314" s="241"/>
      <c r="N314" s="1102">
        <f t="shared" ca="1" si="30"/>
        <v>4.0299999999999998E-4</v>
      </c>
      <c r="O314" s="1102">
        <f t="shared" ca="1" si="31"/>
        <v>4.0299999999999998E-4</v>
      </c>
      <c r="P314" s="1102" cm="1">
        <f t="array" aca="1" ref="P314" ca="1">IFERROR(INDIRECT("K"&amp;V314),"")</f>
        <v>4.0299999999999998E-4</v>
      </c>
      <c r="Q314" s="1102" cm="1">
        <f t="array" aca="1" ref="Q314" ca="1">IFERROR(INDIRECT("L"&amp;V314),"")</f>
        <v>4.0299999999999998E-4</v>
      </c>
      <c r="R314" s="1102" cm="1">
        <f t="array" aca="1" ref="R314" ca="1">IFERROR(INDIRECT("K"&amp;W314),"")</f>
        <v>1.63E-4</v>
      </c>
      <c r="S314" s="1102" cm="1">
        <f t="array" aca="1" ref="S314" ca="1">IFERROR(INDIRECT("L"&amp;W314),"")</f>
        <v>1.63E-4</v>
      </c>
      <c r="T314" s="1103">
        <f t="shared" si="32"/>
        <v>0</v>
      </c>
      <c r="U314" s="1103">
        <f t="shared" si="33"/>
        <v>0</v>
      </c>
      <c r="V314" s="1102">
        <f t="shared" si="28"/>
        <v>315</v>
      </c>
      <c r="W314" s="1102">
        <f t="shared" si="29"/>
        <v>316</v>
      </c>
      <c r="X314" s="1102" t="str">
        <f t="shared" si="34"/>
        <v>A0093</v>
      </c>
      <c r="Y314" s="239"/>
      <c r="Z314" s="239"/>
      <c r="AA314" s="239"/>
      <c r="AB314" s="239"/>
      <c r="AC314" s="239"/>
      <c r="AD314" s="239"/>
      <c r="AE314" s="239"/>
      <c r="AF314" s="239"/>
      <c r="AG314" s="239"/>
    </row>
    <row r="315" spans="8:33" ht="17.25" customHeight="1">
      <c r="H315" s="239"/>
      <c r="I315" s="1110" t="s">
        <v>5144</v>
      </c>
      <c r="J315" s="1106" t="s">
        <v>2068</v>
      </c>
      <c r="K315" s="246">
        <v>4.0299999999999998E-4</v>
      </c>
      <c r="L315" s="246">
        <v>4.0299999999999998E-4</v>
      </c>
      <c r="M315" s="241"/>
      <c r="N315" s="1102">
        <f t="shared" ca="1" si="30"/>
        <v>4.0299999999999998E-4</v>
      </c>
      <c r="O315" s="1102">
        <f t="shared" ca="1" si="31"/>
        <v>4.0299999999999998E-4</v>
      </c>
      <c r="P315" s="1102" cm="1">
        <f t="array" aca="1" ref="P315" ca="1">IFERROR(INDIRECT("K"&amp;V315),"")</f>
        <v>4.0299999999999998E-4</v>
      </c>
      <c r="Q315" s="1102" cm="1">
        <f t="array" aca="1" ref="Q315" ca="1">IFERROR(INDIRECT("L"&amp;V315),"")</f>
        <v>4.0299999999999998E-4</v>
      </c>
      <c r="R315" s="1102" cm="1">
        <f t="array" aca="1" ref="R315" ca="1">IFERROR(INDIRECT("K"&amp;W315),"")</f>
        <v>1.63E-4</v>
      </c>
      <c r="S315" s="1102" cm="1">
        <f t="array" aca="1" ref="S315" ca="1">IFERROR(INDIRECT("L"&amp;W315),"")</f>
        <v>1.63E-4</v>
      </c>
      <c r="T315" s="1103">
        <f t="shared" si="32"/>
        <v>4.0299999999999998E-4</v>
      </c>
      <c r="U315" s="1103">
        <f t="shared" si="33"/>
        <v>4.0299999999999998E-4</v>
      </c>
      <c r="V315" s="1102">
        <f t="shared" si="28"/>
        <v>315</v>
      </c>
      <c r="W315" s="1102">
        <f t="shared" si="29"/>
        <v>316</v>
      </c>
      <c r="X315" s="1102" t="str">
        <f t="shared" si="34"/>
        <v>A0093</v>
      </c>
      <c r="Y315" s="239"/>
      <c r="Z315" s="239"/>
      <c r="AA315" s="239"/>
      <c r="AB315" s="239"/>
      <c r="AC315" s="239"/>
      <c r="AD315" s="239"/>
      <c r="AE315" s="239"/>
      <c r="AF315" s="239"/>
      <c r="AG315" s="239"/>
    </row>
    <row r="316" spans="8:33" ht="17.25" customHeight="1">
      <c r="H316" s="239"/>
      <c r="I316" s="1110" t="s">
        <v>5145</v>
      </c>
      <c r="J316" s="1106" t="s">
        <v>2068</v>
      </c>
      <c r="K316" s="246">
        <v>1.63E-4</v>
      </c>
      <c r="L316" s="246">
        <v>1.63E-4</v>
      </c>
      <c r="M316" s="241"/>
      <c r="N316" s="1102">
        <f t="shared" ca="1" si="30"/>
        <v>4.0299999999999998E-4</v>
      </c>
      <c r="O316" s="1102">
        <f t="shared" ca="1" si="31"/>
        <v>4.0299999999999998E-4</v>
      </c>
      <c r="P316" s="1102" cm="1">
        <f t="array" aca="1" ref="P316" ca="1">IFERROR(INDIRECT("K"&amp;V316),"")</f>
        <v>4.0299999999999998E-4</v>
      </c>
      <c r="Q316" s="1102" cm="1">
        <f t="array" aca="1" ref="Q316" ca="1">IFERROR(INDIRECT("L"&amp;V316),"")</f>
        <v>4.0299999999999998E-4</v>
      </c>
      <c r="R316" s="1102" cm="1">
        <f t="array" aca="1" ref="R316" ca="1">IFERROR(INDIRECT("K"&amp;W316),"")</f>
        <v>1.63E-4</v>
      </c>
      <c r="S316" s="1102" cm="1">
        <f t="array" aca="1" ref="S316" ca="1">IFERROR(INDIRECT("L"&amp;W316),"")</f>
        <v>1.63E-4</v>
      </c>
      <c r="T316" s="1103">
        <f t="shared" si="32"/>
        <v>1.63E-4</v>
      </c>
      <c r="U316" s="1103">
        <f t="shared" si="33"/>
        <v>1.63E-4</v>
      </c>
      <c r="V316" s="1102">
        <f t="shared" si="28"/>
        <v>315</v>
      </c>
      <c r="W316" s="1102">
        <f t="shared" si="29"/>
        <v>316</v>
      </c>
      <c r="X316" s="1102" t="str">
        <f t="shared" si="34"/>
        <v>A0093</v>
      </c>
      <c r="Y316" s="239"/>
      <c r="Z316" s="239"/>
      <c r="AA316" s="239"/>
      <c r="AB316" s="239"/>
      <c r="AC316" s="239"/>
      <c r="AD316" s="239"/>
      <c r="AE316" s="239"/>
      <c r="AF316" s="239"/>
      <c r="AG316" s="239"/>
    </row>
    <row r="317" spans="8:33" ht="17.25" customHeight="1">
      <c r="H317" s="239"/>
      <c r="I317" s="1110" t="s">
        <v>5146</v>
      </c>
      <c r="J317" s="1106" t="s">
        <v>2069</v>
      </c>
      <c r="K317" s="246">
        <v>0</v>
      </c>
      <c r="L317" s="246">
        <v>0</v>
      </c>
      <c r="M317" s="241"/>
      <c r="N317" s="1102">
        <f t="shared" ca="1" si="30"/>
        <v>5.4699999999999996E-4</v>
      </c>
      <c r="O317" s="1102">
        <f t="shared" ca="1" si="31"/>
        <v>5.4699999999999996E-4</v>
      </c>
      <c r="P317" s="1102" cm="1">
        <f t="array" aca="1" ref="P317" ca="1">IFERROR(INDIRECT("K"&amp;V317),"")</f>
        <v>5.4699999999999996E-4</v>
      </c>
      <c r="Q317" s="1102" cm="1">
        <f t="array" aca="1" ref="Q317" ca="1">IFERROR(INDIRECT("L"&amp;V317),"")</f>
        <v>5.4699999999999996E-4</v>
      </c>
      <c r="R317" s="1102" cm="1">
        <f t="array" aca="1" ref="R317" ca="1">IFERROR(INDIRECT("K"&amp;W317),"")</f>
        <v>5.3700000000000004E-4</v>
      </c>
      <c r="S317" s="1102" cm="1">
        <f t="array" aca="1" ref="S317" ca="1">IFERROR(INDIRECT("L"&amp;W317),"")</f>
        <v>5.3700000000000004E-4</v>
      </c>
      <c r="T317" s="1103">
        <f t="shared" si="32"/>
        <v>0</v>
      </c>
      <c r="U317" s="1103">
        <f t="shared" si="33"/>
        <v>0</v>
      </c>
      <c r="V317" s="1102">
        <f t="shared" si="28"/>
        <v>318</v>
      </c>
      <c r="W317" s="1102">
        <f t="shared" si="29"/>
        <v>319</v>
      </c>
      <c r="X317" s="1102" t="str">
        <f t="shared" si="34"/>
        <v>A0104</v>
      </c>
      <c r="Y317" s="239"/>
      <c r="Z317" s="239"/>
      <c r="AA317" s="239"/>
      <c r="AB317" s="239"/>
      <c r="AC317" s="239"/>
      <c r="AD317" s="239"/>
      <c r="AE317" s="239"/>
      <c r="AF317" s="239"/>
      <c r="AG317" s="239"/>
    </row>
    <row r="318" spans="8:33">
      <c r="H318" s="239"/>
      <c r="I318" s="1110" t="s">
        <v>5147</v>
      </c>
      <c r="J318" s="1106" t="s">
        <v>2069</v>
      </c>
      <c r="K318" s="246">
        <v>5.4699999999999996E-4</v>
      </c>
      <c r="L318" s="246">
        <v>5.4699999999999996E-4</v>
      </c>
      <c r="M318" s="241"/>
      <c r="N318" s="1102">
        <f t="shared" ca="1" si="30"/>
        <v>5.4699999999999996E-4</v>
      </c>
      <c r="O318" s="1102">
        <f t="shared" ca="1" si="31"/>
        <v>5.4699999999999996E-4</v>
      </c>
      <c r="P318" s="1102" cm="1">
        <f t="array" aca="1" ref="P318" ca="1">IFERROR(INDIRECT("K"&amp;V318),"")</f>
        <v>5.4699999999999996E-4</v>
      </c>
      <c r="Q318" s="1102" cm="1">
        <f t="array" aca="1" ref="Q318" ca="1">IFERROR(INDIRECT("L"&amp;V318),"")</f>
        <v>5.4699999999999996E-4</v>
      </c>
      <c r="R318" s="1102" cm="1">
        <f t="array" aca="1" ref="R318" ca="1">IFERROR(INDIRECT("K"&amp;W318),"")</f>
        <v>5.3700000000000004E-4</v>
      </c>
      <c r="S318" s="1102" cm="1">
        <f t="array" aca="1" ref="S318" ca="1">IFERROR(INDIRECT("L"&amp;W318),"")</f>
        <v>5.3700000000000004E-4</v>
      </c>
      <c r="T318" s="1103">
        <f t="shared" si="32"/>
        <v>5.4699999999999996E-4</v>
      </c>
      <c r="U318" s="1103">
        <f t="shared" si="33"/>
        <v>5.4699999999999996E-4</v>
      </c>
      <c r="V318" s="1102">
        <f t="shared" si="28"/>
        <v>318</v>
      </c>
      <c r="W318" s="1102">
        <f t="shared" si="29"/>
        <v>319</v>
      </c>
      <c r="X318" s="1102" t="str">
        <f t="shared" si="34"/>
        <v>A0104</v>
      </c>
      <c r="Y318" s="239"/>
      <c r="Z318" s="239"/>
      <c r="AA318" s="239"/>
      <c r="AB318" s="239"/>
      <c r="AC318" s="239"/>
      <c r="AD318" s="239"/>
      <c r="AE318" s="239"/>
      <c r="AF318" s="239"/>
      <c r="AG318" s="239"/>
    </row>
    <row r="319" spans="8:33" ht="17.25" customHeight="1">
      <c r="H319" s="239"/>
      <c r="I319" s="1110" t="s">
        <v>5148</v>
      </c>
      <c r="J319" s="1106" t="s">
        <v>2069</v>
      </c>
      <c r="K319" s="246">
        <v>5.3700000000000004E-4</v>
      </c>
      <c r="L319" s="246">
        <v>5.3700000000000004E-4</v>
      </c>
      <c r="M319" s="241"/>
      <c r="N319" s="1102">
        <f t="shared" ca="1" si="30"/>
        <v>5.4699999999999996E-4</v>
      </c>
      <c r="O319" s="1102">
        <f t="shared" ca="1" si="31"/>
        <v>5.4699999999999996E-4</v>
      </c>
      <c r="P319" s="1102" cm="1">
        <f t="array" aca="1" ref="P319" ca="1">IFERROR(INDIRECT("K"&amp;V319),"")</f>
        <v>5.4699999999999996E-4</v>
      </c>
      <c r="Q319" s="1102" cm="1">
        <f t="array" aca="1" ref="Q319" ca="1">IFERROR(INDIRECT("L"&amp;V319),"")</f>
        <v>5.4699999999999996E-4</v>
      </c>
      <c r="R319" s="1102" cm="1">
        <f t="array" aca="1" ref="R319" ca="1">IFERROR(INDIRECT("K"&amp;W319),"")</f>
        <v>5.3700000000000004E-4</v>
      </c>
      <c r="S319" s="1102" cm="1">
        <f t="array" aca="1" ref="S319" ca="1">IFERROR(INDIRECT("L"&amp;W319),"")</f>
        <v>5.3700000000000004E-4</v>
      </c>
      <c r="T319" s="1103">
        <f t="shared" si="32"/>
        <v>5.3700000000000004E-4</v>
      </c>
      <c r="U319" s="1103">
        <f t="shared" si="33"/>
        <v>5.3700000000000004E-4</v>
      </c>
      <c r="V319" s="1102">
        <f t="shared" si="28"/>
        <v>318</v>
      </c>
      <c r="W319" s="1102">
        <f t="shared" si="29"/>
        <v>319</v>
      </c>
      <c r="X319" s="1102" t="str">
        <f t="shared" si="34"/>
        <v>A0104</v>
      </c>
      <c r="Y319" s="239"/>
      <c r="Z319" s="239"/>
      <c r="AA319" s="239"/>
      <c r="AB319" s="239"/>
      <c r="AC319" s="239"/>
      <c r="AD319" s="239"/>
      <c r="AE319" s="239"/>
      <c r="AF319" s="239"/>
      <c r="AG319" s="239"/>
    </row>
    <row r="320" spans="8:33" ht="15.75" customHeight="1">
      <c r="H320" s="239"/>
      <c r="I320" s="1110" t="s">
        <v>2070</v>
      </c>
      <c r="J320" s="1106" t="s">
        <v>2071</v>
      </c>
      <c r="K320" s="246">
        <v>4.0900000000000002E-4</v>
      </c>
      <c r="L320" s="246">
        <v>4.0900000000000002E-4</v>
      </c>
      <c r="M320" s="241"/>
      <c r="N320" s="1102">
        <f t="shared" ca="1" si="30"/>
        <v>4.0900000000000002E-4</v>
      </c>
      <c r="O320" s="1102">
        <f t="shared" ca="1" si="31"/>
        <v>4.0900000000000002E-4</v>
      </c>
      <c r="P320" s="1102" t="str" cm="1">
        <f t="array" aca="1" ref="P320" ca="1">IFERROR(INDIRECT("K"&amp;V320),"")</f>
        <v/>
      </c>
      <c r="Q320" s="1102" t="str" cm="1">
        <f t="array" aca="1" ref="Q320" ca="1">IFERROR(INDIRECT("L"&amp;V320),"")</f>
        <v/>
      </c>
      <c r="R320" s="1102" t="str" cm="1">
        <f t="array" aca="1" ref="R320" ca="1">IFERROR(INDIRECT("K"&amp;W320),"")</f>
        <v/>
      </c>
      <c r="S320" s="1102" t="str" cm="1">
        <f t="array" aca="1" ref="S320" ca="1">IFERROR(INDIRECT("L"&amp;W320),"")</f>
        <v/>
      </c>
      <c r="T320" s="1103">
        <f t="shared" si="32"/>
        <v>4.0900000000000002E-4</v>
      </c>
      <c r="U320" s="1103">
        <f t="shared" si="33"/>
        <v>4.0900000000000002E-4</v>
      </c>
      <c r="V320" s="1102" t="str">
        <f t="shared" si="28"/>
        <v/>
      </c>
      <c r="W320" s="1102" t="str">
        <f t="shared" si="29"/>
        <v/>
      </c>
      <c r="X320" s="1102" t="str">
        <f t="shared" si="34"/>
        <v>A0120</v>
      </c>
      <c r="Y320" s="239"/>
      <c r="Z320" s="239"/>
      <c r="AA320" s="239"/>
      <c r="AB320" s="239"/>
      <c r="AC320" s="239"/>
      <c r="AD320" s="239"/>
      <c r="AE320" s="239"/>
      <c r="AF320" s="239"/>
      <c r="AG320" s="239"/>
    </row>
    <row r="321" spans="8:33" ht="15.75" customHeight="1">
      <c r="H321" s="239"/>
      <c r="I321" s="1110" t="s">
        <v>2072</v>
      </c>
      <c r="J321" s="1106" t="s">
        <v>2073</v>
      </c>
      <c r="K321" s="246">
        <v>4.2900000000000002E-4</v>
      </c>
      <c r="L321" s="246">
        <v>4.2900000000000002E-4</v>
      </c>
      <c r="M321" s="241"/>
      <c r="N321" s="1102">
        <f t="shared" ca="1" si="30"/>
        <v>4.2900000000000002E-4</v>
      </c>
      <c r="O321" s="1102">
        <f t="shared" ca="1" si="31"/>
        <v>4.2900000000000002E-4</v>
      </c>
      <c r="P321" s="1102" t="str" cm="1">
        <f t="array" aca="1" ref="P321" ca="1">IFERROR(INDIRECT("K"&amp;V321),"")</f>
        <v/>
      </c>
      <c r="Q321" s="1102" t="str" cm="1">
        <f t="array" aca="1" ref="Q321" ca="1">IFERROR(INDIRECT("L"&amp;V321),"")</f>
        <v/>
      </c>
      <c r="R321" s="1102" t="str" cm="1">
        <f t="array" aca="1" ref="R321" ca="1">IFERROR(INDIRECT("K"&amp;W321),"")</f>
        <v/>
      </c>
      <c r="S321" s="1102" t="str" cm="1">
        <f t="array" aca="1" ref="S321" ca="1">IFERROR(INDIRECT("L"&amp;W321),"")</f>
        <v/>
      </c>
      <c r="T321" s="1103">
        <f t="shared" si="32"/>
        <v>4.2900000000000002E-4</v>
      </c>
      <c r="U321" s="1103">
        <f t="shared" si="33"/>
        <v>4.2900000000000002E-4</v>
      </c>
      <c r="V321" s="1102" t="str">
        <f t="shared" si="28"/>
        <v/>
      </c>
      <c r="W321" s="1102" t="str">
        <f t="shared" si="29"/>
        <v/>
      </c>
      <c r="X321" s="1102" t="str">
        <f t="shared" si="34"/>
        <v>A0121</v>
      </c>
      <c r="Y321" s="239"/>
      <c r="Z321" s="239"/>
      <c r="AA321" s="239"/>
      <c r="AB321" s="239"/>
      <c r="AC321" s="239"/>
      <c r="AD321" s="239"/>
      <c r="AE321" s="239"/>
      <c r="AF321" s="239"/>
      <c r="AG321" s="239"/>
    </row>
    <row r="322" spans="8:33" ht="17.25" customHeight="1">
      <c r="H322" s="239"/>
      <c r="I322" s="1110" t="s">
        <v>5149</v>
      </c>
      <c r="J322" s="1106" t="s">
        <v>2074</v>
      </c>
      <c r="K322" s="246">
        <v>0</v>
      </c>
      <c r="L322" s="246">
        <v>0</v>
      </c>
      <c r="M322" s="241"/>
      <c r="N322" s="1102">
        <f t="shared" ca="1" si="30"/>
        <v>3.8000000000000002E-4</v>
      </c>
      <c r="O322" s="1102">
        <f t="shared" ca="1" si="31"/>
        <v>3.8000000000000002E-4</v>
      </c>
      <c r="P322" s="1102" cm="1">
        <f t="array" aca="1" ref="P322" ca="1">IFERROR(INDIRECT("K"&amp;V322),"")</f>
        <v>3.8000000000000002E-4</v>
      </c>
      <c r="Q322" s="1102" cm="1">
        <f t="array" aca="1" ref="Q322" ca="1">IFERROR(INDIRECT("L"&amp;V322),"")</f>
        <v>3.8000000000000002E-4</v>
      </c>
      <c r="R322" s="1102" cm="1">
        <f t="array" aca="1" ref="R322" ca="1">IFERROR(INDIRECT("K"&amp;W322),"")</f>
        <v>1.65E-4</v>
      </c>
      <c r="S322" s="1102" cm="1">
        <f t="array" aca="1" ref="S322" ca="1">IFERROR(INDIRECT("L"&amp;W322),"")</f>
        <v>1.65E-4</v>
      </c>
      <c r="T322" s="1103">
        <f t="shared" si="32"/>
        <v>0</v>
      </c>
      <c r="U322" s="1103">
        <f t="shared" si="33"/>
        <v>0</v>
      </c>
      <c r="V322" s="1102">
        <f t="shared" si="28"/>
        <v>328</v>
      </c>
      <c r="W322" s="1102">
        <f t="shared" si="29"/>
        <v>329</v>
      </c>
      <c r="X322" s="1102" t="str">
        <f t="shared" si="34"/>
        <v>A0122</v>
      </c>
      <c r="Y322" s="239"/>
      <c r="Z322" s="239"/>
      <c r="AA322" s="239"/>
      <c r="AB322" s="239"/>
      <c r="AC322" s="239"/>
      <c r="AD322" s="239"/>
      <c r="AE322" s="239"/>
      <c r="AF322" s="239"/>
      <c r="AG322" s="239"/>
    </row>
    <row r="323" spans="8:33" ht="17.25" customHeight="1">
      <c r="H323" s="239"/>
      <c r="I323" s="1110" t="s">
        <v>5150</v>
      </c>
      <c r="J323" s="1106" t="s">
        <v>2074</v>
      </c>
      <c r="K323" s="246">
        <v>2.9E-4</v>
      </c>
      <c r="L323" s="246">
        <v>2.9E-4</v>
      </c>
      <c r="M323" s="241"/>
      <c r="N323" s="1102">
        <f t="shared" ca="1" si="30"/>
        <v>3.8000000000000002E-4</v>
      </c>
      <c r="O323" s="1102">
        <f t="shared" ca="1" si="31"/>
        <v>3.8000000000000002E-4</v>
      </c>
      <c r="P323" s="1102" cm="1">
        <f t="array" aca="1" ref="P323" ca="1">IFERROR(INDIRECT("K"&amp;V323),"")</f>
        <v>3.8000000000000002E-4</v>
      </c>
      <c r="Q323" s="1102" cm="1">
        <f t="array" aca="1" ref="Q323" ca="1">IFERROR(INDIRECT("L"&amp;V323),"")</f>
        <v>3.8000000000000002E-4</v>
      </c>
      <c r="R323" s="1102" cm="1">
        <f t="array" aca="1" ref="R323" ca="1">IFERROR(INDIRECT("K"&amp;W323),"")</f>
        <v>1.65E-4</v>
      </c>
      <c r="S323" s="1102" cm="1">
        <f t="array" aca="1" ref="S323" ca="1">IFERROR(INDIRECT("L"&amp;W323),"")</f>
        <v>1.65E-4</v>
      </c>
      <c r="T323" s="1103">
        <f t="shared" si="32"/>
        <v>2.9E-4</v>
      </c>
      <c r="U323" s="1103">
        <f t="shared" si="33"/>
        <v>2.9E-4</v>
      </c>
      <c r="V323" s="1102">
        <f t="shared" si="28"/>
        <v>328</v>
      </c>
      <c r="W323" s="1102">
        <f t="shared" si="29"/>
        <v>329</v>
      </c>
      <c r="X323" s="1102" t="str">
        <f t="shared" si="34"/>
        <v>A0122</v>
      </c>
      <c r="Y323" s="239"/>
      <c r="Z323" s="239"/>
      <c r="AA323" s="239"/>
      <c r="AB323" s="239"/>
      <c r="AC323" s="239"/>
      <c r="AD323" s="239"/>
      <c r="AE323" s="239"/>
      <c r="AF323" s="239"/>
      <c r="AG323" s="239"/>
    </row>
    <row r="324" spans="8:33" ht="15.75" customHeight="1">
      <c r="H324" s="239"/>
      <c r="I324" s="1110" t="s">
        <v>5151</v>
      </c>
      <c r="J324" s="1106" t="s">
        <v>2074</v>
      </c>
      <c r="K324" s="246">
        <v>3.1599999999999998E-4</v>
      </c>
      <c r="L324" s="246">
        <v>3.1599999999999998E-4</v>
      </c>
      <c r="M324" s="241"/>
      <c r="N324" s="1102">
        <f t="shared" ca="1" si="30"/>
        <v>3.8000000000000002E-4</v>
      </c>
      <c r="O324" s="1102">
        <f t="shared" ca="1" si="31"/>
        <v>3.8000000000000002E-4</v>
      </c>
      <c r="P324" s="1102" cm="1">
        <f t="array" aca="1" ref="P324" ca="1">IFERROR(INDIRECT("K"&amp;V324),"")</f>
        <v>3.8000000000000002E-4</v>
      </c>
      <c r="Q324" s="1102" cm="1">
        <f t="array" aca="1" ref="Q324" ca="1">IFERROR(INDIRECT("L"&amp;V324),"")</f>
        <v>3.8000000000000002E-4</v>
      </c>
      <c r="R324" s="1102" cm="1">
        <f t="array" aca="1" ref="R324" ca="1">IFERROR(INDIRECT("K"&amp;W324),"")</f>
        <v>1.65E-4</v>
      </c>
      <c r="S324" s="1102" cm="1">
        <f t="array" aca="1" ref="S324" ca="1">IFERROR(INDIRECT("L"&amp;W324),"")</f>
        <v>1.65E-4</v>
      </c>
      <c r="T324" s="1103">
        <f t="shared" si="32"/>
        <v>3.1599999999999998E-4</v>
      </c>
      <c r="U324" s="1103">
        <f t="shared" si="33"/>
        <v>3.1599999999999998E-4</v>
      </c>
      <c r="V324" s="1102">
        <f t="shared" si="28"/>
        <v>328</v>
      </c>
      <c r="W324" s="1102">
        <f t="shared" si="29"/>
        <v>329</v>
      </c>
      <c r="X324" s="1102" t="str">
        <f t="shared" si="34"/>
        <v>A0122</v>
      </c>
      <c r="Y324" s="239"/>
      <c r="Z324" s="239"/>
      <c r="AA324" s="239"/>
      <c r="AB324" s="239"/>
      <c r="AC324" s="239"/>
      <c r="AD324" s="239"/>
      <c r="AE324" s="239"/>
      <c r="AF324" s="239"/>
      <c r="AG324" s="239"/>
    </row>
    <row r="325" spans="8:33" ht="15.75" customHeight="1">
      <c r="H325" s="239"/>
      <c r="I325" s="1110" t="s">
        <v>5152</v>
      </c>
      <c r="J325" s="1106" t="s">
        <v>2074</v>
      </c>
      <c r="K325" s="246">
        <v>2.5500000000000002E-4</v>
      </c>
      <c r="L325" s="246">
        <v>2.5500000000000002E-4</v>
      </c>
      <c r="M325" s="241"/>
      <c r="N325" s="1102">
        <f t="shared" ca="1" si="30"/>
        <v>3.8000000000000002E-4</v>
      </c>
      <c r="O325" s="1102">
        <f t="shared" ca="1" si="31"/>
        <v>3.8000000000000002E-4</v>
      </c>
      <c r="P325" s="1102" cm="1">
        <f t="array" aca="1" ref="P325" ca="1">IFERROR(INDIRECT("K"&amp;V325),"")</f>
        <v>3.8000000000000002E-4</v>
      </c>
      <c r="Q325" s="1102" cm="1">
        <f t="array" aca="1" ref="Q325" ca="1">IFERROR(INDIRECT("L"&amp;V325),"")</f>
        <v>3.8000000000000002E-4</v>
      </c>
      <c r="R325" s="1102" cm="1">
        <f t="array" aca="1" ref="R325" ca="1">IFERROR(INDIRECT("K"&amp;W325),"")</f>
        <v>1.65E-4</v>
      </c>
      <c r="S325" s="1102" cm="1">
        <f t="array" aca="1" ref="S325" ca="1">IFERROR(INDIRECT("L"&amp;W325),"")</f>
        <v>1.65E-4</v>
      </c>
      <c r="T325" s="1103">
        <f t="shared" si="32"/>
        <v>2.5500000000000002E-4</v>
      </c>
      <c r="U325" s="1103">
        <f t="shared" si="33"/>
        <v>2.5500000000000002E-4</v>
      </c>
      <c r="V325" s="1102">
        <f t="shared" ref="V325:V388" si="35">_xlfn.IFNA(MATCH(X325&amp;"*残差*",$I:$I,0),"")</f>
        <v>328</v>
      </c>
      <c r="W325" s="1102">
        <f t="shared" ref="W325:W388" si="36">_xlfn.IFNA(MATCH(X325&amp;"*事業者全体*",$I:$I,0),"")</f>
        <v>329</v>
      </c>
      <c r="X325" s="1102" t="str">
        <f t="shared" si="34"/>
        <v>A0122</v>
      </c>
      <c r="Y325" s="239"/>
      <c r="Z325" s="239"/>
      <c r="AA325" s="239"/>
      <c r="AB325" s="239"/>
      <c r="AC325" s="239"/>
      <c r="AD325" s="239"/>
      <c r="AE325" s="239"/>
      <c r="AF325" s="239"/>
      <c r="AG325" s="239"/>
    </row>
    <row r="326" spans="8:33" ht="17.25" customHeight="1">
      <c r="H326" s="239"/>
      <c r="I326" s="1110" t="s">
        <v>5153</v>
      </c>
      <c r="J326" s="1106" t="s">
        <v>2074</v>
      </c>
      <c r="K326" s="246">
        <v>3.7300000000000001E-4</v>
      </c>
      <c r="L326" s="246">
        <v>3.7300000000000001E-4</v>
      </c>
      <c r="M326" s="241"/>
      <c r="N326" s="1102">
        <f t="shared" ref="N326:N389" ca="1" si="37">IF(P326="",IF(R326="",T326,R326),P326)</f>
        <v>3.8000000000000002E-4</v>
      </c>
      <c r="O326" s="1102">
        <f t="shared" ref="O326:O389" ca="1" si="38">IF(Q326="",IF(S326="",U326,S326),Q326)</f>
        <v>3.8000000000000002E-4</v>
      </c>
      <c r="P326" s="1102" cm="1">
        <f t="array" aca="1" ref="P326" ca="1">IFERROR(INDIRECT("K"&amp;V326),"")</f>
        <v>3.8000000000000002E-4</v>
      </c>
      <c r="Q326" s="1102" cm="1">
        <f t="array" aca="1" ref="Q326" ca="1">IFERROR(INDIRECT("L"&amp;V326),"")</f>
        <v>3.8000000000000002E-4</v>
      </c>
      <c r="R326" s="1102" cm="1">
        <f t="array" aca="1" ref="R326" ca="1">IFERROR(INDIRECT("K"&amp;W326),"")</f>
        <v>1.65E-4</v>
      </c>
      <c r="S326" s="1102" cm="1">
        <f t="array" aca="1" ref="S326" ca="1">IFERROR(INDIRECT("L"&amp;W326),"")</f>
        <v>1.65E-4</v>
      </c>
      <c r="T326" s="1103">
        <f t="shared" ref="T326:T389" si="39">K326</f>
        <v>3.7300000000000001E-4</v>
      </c>
      <c r="U326" s="1103">
        <f t="shared" ref="U326:U389" si="40">L326</f>
        <v>3.7300000000000001E-4</v>
      </c>
      <c r="V326" s="1102">
        <f t="shared" si="35"/>
        <v>328</v>
      </c>
      <c r="W326" s="1102">
        <f t="shared" si="36"/>
        <v>329</v>
      </c>
      <c r="X326" s="1102" t="str">
        <f t="shared" ref="X326:X389" si="41">LEFT(I326,5)</f>
        <v>A0122</v>
      </c>
      <c r="Y326" s="239"/>
      <c r="Z326" s="239"/>
      <c r="AA326" s="239"/>
      <c r="AB326" s="239"/>
      <c r="AC326" s="239"/>
      <c r="AD326" s="239"/>
      <c r="AE326" s="239"/>
      <c r="AF326" s="239"/>
      <c r="AG326" s="239"/>
    </row>
    <row r="327" spans="8:33" ht="17.25" customHeight="1">
      <c r="H327" s="239"/>
      <c r="I327" s="1110" t="s">
        <v>5154</v>
      </c>
      <c r="J327" s="1106" t="s">
        <v>2074</v>
      </c>
      <c r="K327" s="246">
        <v>3.6200000000000002E-4</v>
      </c>
      <c r="L327" s="246">
        <v>3.6200000000000002E-4</v>
      </c>
      <c r="M327" s="241"/>
      <c r="N327" s="1102">
        <f t="shared" ca="1" si="37"/>
        <v>3.8000000000000002E-4</v>
      </c>
      <c r="O327" s="1102">
        <f t="shared" ca="1" si="38"/>
        <v>3.8000000000000002E-4</v>
      </c>
      <c r="P327" s="1102" cm="1">
        <f t="array" aca="1" ref="P327" ca="1">IFERROR(INDIRECT("K"&amp;V327),"")</f>
        <v>3.8000000000000002E-4</v>
      </c>
      <c r="Q327" s="1102" cm="1">
        <f t="array" aca="1" ref="Q327" ca="1">IFERROR(INDIRECT("L"&amp;V327),"")</f>
        <v>3.8000000000000002E-4</v>
      </c>
      <c r="R327" s="1102" cm="1">
        <f t="array" aca="1" ref="R327" ca="1">IFERROR(INDIRECT("K"&amp;W327),"")</f>
        <v>1.65E-4</v>
      </c>
      <c r="S327" s="1102" cm="1">
        <f t="array" aca="1" ref="S327" ca="1">IFERROR(INDIRECT("L"&amp;W327),"")</f>
        <v>1.65E-4</v>
      </c>
      <c r="T327" s="1103">
        <f t="shared" si="39"/>
        <v>3.6200000000000002E-4</v>
      </c>
      <c r="U327" s="1103">
        <f t="shared" si="40"/>
        <v>3.6200000000000002E-4</v>
      </c>
      <c r="V327" s="1102">
        <f t="shared" si="35"/>
        <v>328</v>
      </c>
      <c r="W327" s="1102">
        <f t="shared" si="36"/>
        <v>329</v>
      </c>
      <c r="X327" s="1102" t="str">
        <f t="shared" si="41"/>
        <v>A0122</v>
      </c>
      <c r="Y327" s="239"/>
      <c r="Z327" s="239"/>
      <c r="AA327" s="239"/>
      <c r="AB327" s="239"/>
      <c r="AC327" s="239"/>
      <c r="AD327" s="239"/>
      <c r="AE327" s="239"/>
      <c r="AF327" s="239"/>
      <c r="AG327" s="239"/>
    </row>
    <row r="328" spans="8:33">
      <c r="H328" s="239"/>
      <c r="I328" s="1110" t="s">
        <v>5155</v>
      </c>
      <c r="J328" s="1106" t="s">
        <v>2074</v>
      </c>
      <c r="K328" s="246">
        <v>3.8000000000000002E-4</v>
      </c>
      <c r="L328" s="246">
        <v>3.8000000000000002E-4</v>
      </c>
      <c r="M328" s="241"/>
      <c r="N328" s="1102">
        <f t="shared" ca="1" si="37"/>
        <v>3.8000000000000002E-4</v>
      </c>
      <c r="O328" s="1102">
        <f t="shared" ca="1" si="38"/>
        <v>3.8000000000000002E-4</v>
      </c>
      <c r="P328" s="1102" cm="1">
        <f t="array" aca="1" ref="P328" ca="1">IFERROR(INDIRECT("K"&amp;V328),"")</f>
        <v>3.8000000000000002E-4</v>
      </c>
      <c r="Q328" s="1102" cm="1">
        <f t="array" aca="1" ref="Q328" ca="1">IFERROR(INDIRECT("L"&amp;V328),"")</f>
        <v>3.8000000000000002E-4</v>
      </c>
      <c r="R328" s="1102" cm="1">
        <f t="array" aca="1" ref="R328" ca="1">IFERROR(INDIRECT("K"&amp;W328),"")</f>
        <v>1.65E-4</v>
      </c>
      <c r="S328" s="1102" cm="1">
        <f t="array" aca="1" ref="S328" ca="1">IFERROR(INDIRECT("L"&amp;W328),"")</f>
        <v>1.65E-4</v>
      </c>
      <c r="T328" s="1103">
        <f t="shared" si="39"/>
        <v>3.8000000000000002E-4</v>
      </c>
      <c r="U328" s="1103">
        <f t="shared" si="40"/>
        <v>3.8000000000000002E-4</v>
      </c>
      <c r="V328" s="1102">
        <f t="shared" si="35"/>
        <v>328</v>
      </c>
      <c r="W328" s="1102">
        <f t="shared" si="36"/>
        <v>329</v>
      </c>
      <c r="X328" s="1102" t="str">
        <f t="shared" si="41"/>
        <v>A0122</v>
      </c>
      <c r="Y328" s="239"/>
      <c r="Z328" s="239"/>
      <c r="AA328" s="239"/>
      <c r="AB328" s="239"/>
      <c r="AC328" s="239"/>
      <c r="AD328" s="239"/>
      <c r="AE328" s="239"/>
      <c r="AF328" s="239"/>
      <c r="AG328" s="239"/>
    </row>
    <row r="329" spans="8:33" ht="17.25" customHeight="1">
      <c r="H329" s="239"/>
      <c r="I329" s="1110" t="s">
        <v>5156</v>
      </c>
      <c r="J329" s="1106" t="s">
        <v>2074</v>
      </c>
      <c r="K329" s="246">
        <v>1.65E-4</v>
      </c>
      <c r="L329" s="246">
        <v>1.65E-4</v>
      </c>
      <c r="M329" s="241"/>
      <c r="N329" s="1102">
        <f t="shared" ca="1" si="37"/>
        <v>3.8000000000000002E-4</v>
      </c>
      <c r="O329" s="1102">
        <f t="shared" ca="1" si="38"/>
        <v>3.8000000000000002E-4</v>
      </c>
      <c r="P329" s="1102" cm="1">
        <f t="array" aca="1" ref="P329" ca="1">IFERROR(INDIRECT("K"&amp;V329),"")</f>
        <v>3.8000000000000002E-4</v>
      </c>
      <c r="Q329" s="1102" cm="1">
        <f t="array" aca="1" ref="Q329" ca="1">IFERROR(INDIRECT("L"&amp;V329),"")</f>
        <v>3.8000000000000002E-4</v>
      </c>
      <c r="R329" s="1102" cm="1">
        <f t="array" aca="1" ref="R329" ca="1">IFERROR(INDIRECT("K"&amp;W329),"")</f>
        <v>1.65E-4</v>
      </c>
      <c r="S329" s="1102" cm="1">
        <f t="array" aca="1" ref="S329" ca="1">IFERROR(INDIRECT("L"&amp;W329),"")</f>
        <v>1.65E-4</v>
      </c>
      <c r="T329" s="1103">
        <f t="shared" si="39"/>
        <v>1.65E-4</v>
      </c>
      <c r="U329" s="1103">
        <f t="shared" si="40"/>
        <v>1.65E-4</v>
      </c>
      <c r="V329" s="1102">
        <f t="shared" si="35"/>
        <v>328</v>
      </c>
      <c r="W329" s="1102">
        <f t="shared" si="36"/>
        <v>329</v>
      </c>
      <c r="X329" s="1102" t="str">
        <f t="shared" si="41"/>
        <v>A0122</v>
      </c>
      <c r="Y329" s="239"/>
      <c r="Z329" s="239"/>
      <c r="AA329" s="239"/>
      <c r="AB329" s="239"/>
      <c r="AC329" s="239"/>
      <c r="AD329" s="239"/>
      <c r="AE329" s="239"/>
      <c r="AF329" s="239"/>
      <c r="AG329" s="239"/>
    </row>
    <row r="330" spans="8:33" ht="15.75" customHeight="1">
      <c r="H330" s="239"/>
      <c r="I330" s="1110" t="s">
        <v>2075</v>
      </c>
      <c r="J330" s="1106" t="s">
        <v>2076</v>
      </c>
      <c r="K330" s="246">
        <v>1.2019999999999999E-3</v>
      </c>
      <c r="L330" s="246">
        <v>1.2019999999999999E-3</v>
      </c>
      <c r="M330" s="241"/>
      <c r="N330" s="1102">
        <f t="shared" ca="1" si="37"/>
        <v>1.2019999999999999E-3</v>
      </c>
      <c r="O330" s="1102">
        <f t="shared" ca="1" si="38"/>
        <v>1.2019999999999999E-3</v>
      </c>
      <c r="P330" s="1102" t="str" cm="1">
        <f t="array" aca="1" ref="P330" ca="1">IFERROR(INDIRECT("K"&amp;V330),"")</f>
        <v/>
      </c>
      <c r="Q330" s="1102" t="str" cm="1">
        <f t="array" aca="1" ref="Q330" ca="1">IFERROR(INDIRECT("L"&amp;V330),"")</f>
        <v/>
      </c>
      <c r="R330" s="1102" t="str" cm="1">
        <f t="array" aca="1" ref="R330" ca="1">IFERROR(INDIRECT("K"&amp;W330),"")</f>
        <v/>
      </c>
      <c r="S330" s="1102" t="str" cm="1">
        <f t="array" aca="1" ref="S330" ca="1">IFERROR(INDIRECT("L"&amp;W330),"")</f>
        <v/>
      </c>
      <c r="T330" s="1103">
        <f t="shared" si="39"/>
        <v>1.2019999999999999E-3</v>
      </c>
      <c r="U330" s="1103">
        <f t="shared" si="40"/>
        <v>1.2019999999999999E-3</v>
      </c>
      <c r="V330" s="1102" t="str">
        <f t="shared" si="35"/>
        <v/>
      </c>
      <c r="W330" s="1102" t="str">
        <f t="shared" si="36"/>
        <v/>
      </c>
      <c r="X330" s="1102" t="str">
        <f t="shared" si="41"/>
        <v>A0123</v>
      </c>
      <c r="Y330" s="239"/>
      <c r="Z330" s="239"/>
      <c r="AA330" s="239"/>
      <c r="AB330" s="239"/>
      <c r="AC330" s="239"/>
      <c r="AD330" s="239"/>
      <c r="AE330" s="239"/>
      <c r="AF330" s="239"/>
      <c r="AG330" s="239"/>
    </row>
    <row r="331" spans="8:33" ht="15.75" customHeight="1">
      <c r="H331" s="239"/>
      <c r="I331" s="1110" t="s">
        <v>5157</v>
      </c>
      <c r="J331" s="1106" t="s">
        <v>2077</v>
      </c>
      <c r="K331" s="246">
        <v>0</v>
      </c>
      <c r="L331" s="246">
        <v>0</v>
      </c>
      <c r="M331" s="241"/>
      <c r="N331" s="1102">
        <f t="shared" ca="1" si="37"/>
        <v>6.1600000000000001E-4</v>
      </c>
      <c r="O331" s="1102">
        <f t="shared" ca="1" si="38"/>
        <v>6.1600000000000001E-4</v>
      </c>
      <c r="P331" s="1102" cm="1">
        <f t="array" aca="1" ref="P331" ca="1">IFERROR(INDIRECT("K"&amp;V331),"")</f>
        <v>6.1600000000000001E-4</v>
      </c>
      <c r="Q331" s="1102" cm="1">
        <f t="array" aca="1" ref="Q331" ca="1">IFERROR(INDIRECT("L"&amp;V331),"")</f>
        <v>6.1600000000000001E-4</v>
      </c>
      <c r="R331" s="1102" cm="1">
        <f t="array" aca="1" ref="R331" ca="1">IFERROR(INDIRECT("K"&amp;W331),"")</f>
        <v>6.1600000000000001E-4</v>
      </c>
      <c r="S331" s="1102" cm="1">
        <f t="array" aca="1" ref="S331" ca="1">IFERROR(INDIRECT("L"&amp;W331),"")</f>
        <v>6.1600000000000001E-4</v>
      </c>
      <c r="T331" s="1103">
        <f t="shared" si="39"/>
        <v>0</v>
      </c>
      <c r="U331" s="1103">
        <f t="shared" si="40"/>
        <v>0</v>
      </c>
      <c r="V331" s="1102">
        <f t="shared" si="35"/>
        <v>332</v>
      </c>
      <c r="W331" s="1102">
        <f t="shared" si="36"/>
        <v>333</v>
      </c>
      <c r="X331" s="1102" t="str">
        <f t="shared" si="41"/>
        <v>A0124</v>
      </c>
      <c r="Y331" s="239"/>
      <c r="Z331" s="239"/>
      <c r="AA331" s="239"/>
      <c r="AB331" s="239"/>
      <c r="AC331" s="239"/>
      <c r="AD331" s="239"/>
      <c r="AE331" s="239"/>
      <c r="AF331" s="239"/>
      <c r="AG331" s="239"/>
    </row>
    <row r="332" spans="8:33" ht="17.25" customHeight="1">
      <c r="H332" s="239"/>
      <c r="I332" s="1110" t="s">
        <v>5158</v>
      </c>
      <c r="J332" s="1106" t="s">
        <v>2077</v>
      </c>
      <c r="K332" s="246">
        <v>6.1600000000000001E-4</v>
      </c>
      <c r="L332" s="246">
        <v>6.1600000000000001E-4</v>
      </c>
      <c r="M332" s="241"/>
      <c r="N332" s="1102">
        <f t="shared" ca="1" si="37"/>
        <v>6.1600000000000001E-4</v>
      </c>
      <c r="O332" s="1102">
        <f t="shared" ca="1" si="38"/>
        <v>6.1600000000000001E-4</v>
      </c>
      <c r="P332" s="1102" cm="1">
        <f t="array" aca="1" ref="P332" ca="1">IFERROR(INDIRECT("K"&amp;V332),"")</f>
        <v>6.1600000000000001E-4</v>
      </c>
      <c r="Q332" s="1102" cm="1">
        <f t="array" aca="1" ref="Q332" ca="1">IFERROR(INDIRECT("L"&amp;V332),"")</f>
        <v>6.1600000000000001E-4</v>
      </c>
      <c r="R332" s="1102" cm="1">
        <f t="array" aca="1" ref="R332" ca="1">IFERROR(INDIRECT("K"&amp;W332),"")</f>
        <v>6.1600000000000001E-4</v>
      </c>
      <c r="S332" s="1102" cm="1">
        <f t="array" aca="1" ref="S332" ca="1">IFERROR(INDIRECT("L"&amp;W332),"")</f>
        <v>6.1600000000000001E-4</v>
      </c>
      <c r="T332" s="1103">
        <f t="shared" si="39"/>
        <v>6.1600000000000001E-4</v>
      </c>
      <c r="U332" s="1103">
        <f t="shared" si="40"/>
        <v>6.1600000000000001E-4</v>
      </c>
      <c r="V332" s="1102">
        <f t="shared" si="35"/>
        <v>332</v>
      </c>
      <c r="W332" s="1102">
        <f t="shared" si="36"/>
        <v>333</v>
      </c>
      <c r="X332" s="1102" t="str">
        <f t="shared" si="41"/>
        <v>A0124</v>
      </c>
      <c r="Y332" s="239"/>
      <c r="Z332" s="239"/>
      <c r="AA332" s="239"/>
      <c r="AB332" s="239"/>
      <c r="AC332" s="239"/>
      <c r="AD332" s="239"/>
      <c r="AE332" s="239"/>
      <c r="AF332" s="239"/>
      <c r="AG332" s="239"/>
    </row>
    <row r="333" spans="8:33" ht="17.25" customHeight="1">
      <c r="H333" s="239"/>
      <c r="I333" s="1110" t="s">
        <v>5159</v>
      </c>
      <c r="J333" s="1106" t="s">
        <v>2077</v>
      </c>
      <c r="K333" s="246">
        <v>6.1600000000000001E-4</v>
      </c>
      <c r="L333" s="246">
        <v>6.1600000000000001E-4</v>
      </c>
      <c r="M333" s="241"/>
      <c r="N333" s="1102">
        <f t="shared" ca="1" si="37"/>
        <v>6.1600000000000001E-4</v>
      </c>
      <c r="O333" s="1102">
        <f t="shared" ca="1" si="38"/>
        <v>6.1600000000000001E-4</v>
      </c>
      <c r="P333" s="1102" cm="1">
        <f t="array" aca="1" ref="P333" ca="1">IFERROR(INDIRECT("K"&amp;V333),"")</f>
        <v>6.1600000000000001E-4</v>
      </c>
      <c r="Q333" s="1102" cm="1">
        <f t="array" aca="1" ref="Q333" ca="1">IFERROR(INDIRECT("L"&amp;V333),"")</f>
        <v>6.1600000000000001E-4</v>
      </c>
      <c r="R333" s="1102" cm="1">
        <f t="array" aca="1" ref="R333" ca="1">IFERROR(INDIRECT("K"&amp;W333),"")</f>
        <v>6.1600000000000001E-4</v>
      </c>
      <c r="S333" s="1102" cm="1">
        <f t="array" aca="1" ref="S333" ca="1">IFERROR(INDIRECT("L"&amp;W333),"")</f>
        <v>6.1600000000000001E-4</v>
      </c>
      <c r="T333" s="1103">
        <f t="shared" si="39"/>
        <v>6.1600000000000001E-4</v>
      </c>
      <c r="U333" s="1103">
        <f t="shared" si="40"/>
        <v>6.1600000000000001E-4</v>
      </c>
      <c r="V333" s="1102">
        <f t="shared" si="35"/>
        <v>332</v>
      </c>
      <c r="W333" s="1102">
        <f t="shared" si="36"/>
        <v>333</v>
      </c>
      <c r="X333" s="1102" t="str">
        <f t="shared" si="41"/>
        <v>A0124</v>
      </c>
      <c r="Y333" s="239"/>
      <c r="Z333" s="239"/>
      <c r="AA333" s="239"/>
      <c r="AB333" s="239"/>
      <c r="AC333" s="239"/>
      <c r="AD333" s="239"/>
      <c r="AE333" s="239"/>
      <c r="AF333" s="239"/>
      <c r="AG333" s="239"/>
    </row>
    <row r="334" spans="8:33" ht="17.25" customHeight="1">
      <c r="H334" s="239"/>
      <c r="I334" s="1110" t="s">
        <v>5160</v>
      </c>
      <c r="J334" s="1106" t="s">
        <v>2078</v>
      </c>
      <c r="K334" s="246">
        <v>0</v>
      </c>
      <c r="L334" s="246">
        <v>0</v>
      </c>
      <c r="M334" s="241"/>
      <c r="N334" s="1102">
        <f t="shared" ca="1" si="37"/>
        <v>7.7300000000000003E-4</v>
      </c>
      <c r="O334" s="1102">
        <f t="shared" ca="1" si="38"/>
        <v>7.7300000000000003E-4</v>
      </c>
      <c r="P334" s="1102" cm="1">
        <f t="array" aca="1" ref="P334" ca="1">IFERROR(INDIRECT("K"&amp;V334),"")</f>
        <v>7.7300000000000003E-4</v>
      </c>
      <c r="Q334" s="1102" cm="1">
        <f t="array" aca="1" ref="Q334" ca="1">IFERROR(INDIRECT("L"&amp;V334),"")</f>
        <v>7.7300000000000003E-4</v>
      </c>
      <c r="R334" s="1102" cm="1">
        <f t="array" aca="1" ref="R334" ca="1">IFERROR(INDIRECT("K"&amp;W334),"")</f>
        <v>3.5199999999999999E-4</v>
      </c>
      <c r="S334" s="1102" cm="1">
        <f t="array" aca="1" ref="S334" ca="1">IFERROR(INDIRECT("L"&amp;W334),"")</f>
        <v>3.5199999999999999E-4</v>
      </c>
      <c r="T334" s="1103">
        <f t="shared" si="39"/>
        <v>0</v>
      </c>
      <c r="U334" s="1103">
        <f t="shared" si="40"/>
        <v>0</v>
      </c>
      <c r="V334" s="1102">
        <f t="shared" si="35"/>
        <v>343</v>
      </c>
      <c r="W334" s="1102">
        <f t="shared" si="36"/>
        <v>344</v>
      </c>
      <c r="X334" s="1102" t="str">
        <f t="shared" si="41"/>
        <v>A0126</v>
      </c>
      <c r="Y334" s="239"/>
      <c r="Z334" s="239"/>
      <c r="AA334" s="239"/>
      <c r="AB334" s="239"/>
      <c r="AC334" s="239"/>
      <c r="AD334" s="239"/>
      <c r="AE334" s="239"/>
      <c r="AF334" s="239"/>
      <c r="AG334" s="239"/>
    </row>
    <row r="335" spans="8:33" ht="17.25" customHeight="1">
      <c r="H335" s="239"/>
      <c r="I335" s="1110" t="s">
        <v>5161</v>
      </c>
      <c r="J335" s="1106" t="s">
        <v>2078</v>
      </c>
      <c r="K335" s="246">
        <v>0</v>
      </c>
      <c r="L335" s="246">
        <v>0</v>
      </c>
      <c r="M335" s="241"/>
      <c r="N335" s="1102">
        <f t="shared" ca="1" si="37"/>
        <v>7.7300000000000003E-4</v>
      </c>
      <c r="O335" s="1102">
        <f t="shared" ca="1" si="38"/>
        <v>7.7300000000000003E-4</v>
      </c>
      <c r="P335" s="1102" cm="1">
        <f t="array" aca="1" ref="P335" ca="1">IFERROR(INDIRECT("K"&amp;V335),"")</f>
        <v>7.7300000000000003E-4</v>
      </c>
      <c r="Q335" s="1102" cm="1">
        <f t="array" aca="1" ref="Q335" ca="1">IFERROR(INDIRECT("L"&amp;V335),"")</f>
        <v>7.7300000000000003E-4</v>
      </c>
      <c r="R335" s="1102" cm="1">
        <f t="array" aca="1" ref="R335" ca="1">IFERROR(INDIRECT("K"&amp;W335),"")</f>
        <v>3.5199999999999999E-4</v>
      </c>
      <c r="S335" s="1102" cm="1">
        <f t="array" aca="1" ref="S335" ca="1">IFERROR(INDIRECT("L"&amp;W335),"")</f>
        <v>3.5199999999999999E-4</v>
      </c>
      <c r="T335" s="1103">
        <f t="shared" si="39"/>
        <v>0</v>
      </c>
      <c r="U335" s="1103">
        <f t="shared" si="40"/>
        <v>0</v>
      </c>
      <c r="V335" s="1102">
        <f t="shared" si="35"/>
        <v>343</v>
      </c>
      <c r="W335" s="1102">
        <f t="shared" si="36"/>
        <v>344</v>
      </c>
      <c r="X335" s="1102" t="str">
        <f t="shared" si="41"/>
        <v>A0126</v>
      </c>
      <c r="Y335" s="239"/>
      <c r="Z335" s="239"/>
      <c r="AA335" s="239"/>
      <c r="AB335" s="239"/>
      <c r="AC335" s="239"/>
      <c r="AD335" s="239"/>
      <c r="AE335" s="239"/>
      <c r="AF335" s="239"/>
      <c r="AG335" s="239"/>
    </row>
    <row r="336" spans="8:33" ht="17.25" customHeight="1">
      <c r="H336" s="239"/>
      <c r="I336" s="1110" t="s">
        <v>5162</v>
      </c>
      <c r="J336" s="1106" t="s">
        <v>2078</v>
      </c>
      <c r="K336" s="246">
        <v>0</v>
      </c>
      <c r="L336" s="246">
        <v>0</v>
      </c>
      <c r="M336" s="241"/>
      <c r="N336" s="1102">
        <f t="shared" ca="1" si="37"/>
        <v>7.7300000000000003E-4</v>
      </c>
      <c r="O336" s="1102">
        <f t="shared" ca="1" si="38"/>
        <v>7.7300000000000003E-4</v>
      </c>
      <c r="P336" s="1102" cm="1">
        <f t="array" aca="1" ref="P336" ca="1">IFERROR(INDIRECT("K"&amp;V336),"")</f>
        <v>7.7300000000000003E-4</v>
      </c>
      <c r="Q336" s="1102" cm="1">
        <f t="array" aca="1" ref="Q336" ca="1">IFERROR(INDIRECT("L"&amp;V336),"")</f>
        <v>7.7300000000000003E-4</v>
      </c>
      <c r="R336" s="1102" cm="1">
        <f t="array" aca="1" ref="R336" ca="1">IFERROR(INDIRECT("K"&amp;W336),"")</f>
        <v>3.5199999999999999E-4</v>
      </c>
      <c r="S336" s="1102" cm="1">
        <f t="array" aca="1" ref="S336" ca="1">IFERROR(INDIRECT("L"&amp;W336),"")</f>
        <v>3.5199999999999999E-4</v>
      </c>
      <c r="T336" s="1103">
        <f t="shared" si="39"/>
        <v>0</v>
      </c>
      <c r="U336" s="1103">
        <f t="shared" si="40"/>
        <v>0</v>
      </c>
      <c r="V336" s="1102">
        <f t="shared" si="35"/>
        <v>343</v>
      </c>
      <c r="W336" s="1102">
        <f t="shared" si="36"/>
        <v>344</v>
      </c>
      <c r="X336" s="1102" t="str">
        <f t="shared" si="41"/>
        <v>A0126</v>
      </c>
      <c r="Y336" s="239"/>
      <c r="Z336" s="239"/>
      <c r="AA336" s="239"/>
      <c r="AB336" s="239"/>
      <c r="AC336" s="239"/>
      <c r="AD336" s="239"/>
      <c r="AE336" s="239"/>
      <c r="AF336" s="239"/>
      <c r="AG336" s="239"/>
    </row>
    <row r="337" spans="8:33" ht="17.25" customHeight="1">
      <c r="H337" s="239"/>
      <c r="I337" s="1110" t="s">
        <v>5163</v>
      </c>
      <c r="J337" s="1106" t="s">
        <v>2078</v>
      </c>
      <c r="K337" s="246">
        <v>0</v>
      </c>
      <c r="L337" s="246">
        <v>0</v>
      </c>
      <c r="M337" s="241"/>
      <c r="N337" s="1102">
        <f t="shared" ca="1" si="37"/>
        <v>7.7300000000000003E-4</v>
      </c>
      <c r="O337" s="1102">
        <f t="shared" ca="1" si="38"/>
        <v>7.7300000000000003E-4</v>
      </c>
      <c r="P337" s="1102" cm="1">
        <f t="array" aca="1" ref="P337" ca="1">IFERROR(INDIRECT("K"&amp;V337),"")</f>
        <v>7.7300000000000003E-4</v>
      </c>
      <c r="Q337" s="1102" cm="1">
        <f t="array" aca="1" ref="Q337" ca="1">IFERROR(INDIRECT("L"&amp;V337),"")</f>
        <v>7.7300000000000003E-4</v>
      </c>
      <c r="R337" s="1102" cm="1">
        <f t="array" aca="1" ref="R337" ca="1">IFERROR(INDIRECT("K"&amp;W337),"")</f>
        <v>3.5199999999999999E-4</v>
      </c>
      <c r="S337" s="1102" cm="1">
        <f t="array" aca="1" ref="S337" ca="1">IFERROR(INDIRECT("L"&amp;W337),"")</f>
        <v>3.5199999999999999E-4</v>
      </c>
      <c r="T337" s="1103">
        <f t="shared" si="39"/>
        <v>0</v>
      </c>
      <c r="U337" s="1103">
        <f t="shared" si="40"/>
        <v>0</v>
      </c>
      <c r="V337" s="1102">
        <f t="shared" si="35"/>
        <v>343</v>
      </c>
      <c r="W337" s="1102">
        <f t="shared" si="36"/>
        <v>344</v>
      </c>
      <c r="X337" s="1102" t="str">
        <f t="shared" si="41"/>
        <v>A0126</v>
      </c>
      <c r="Y337" s="239"/>
      <c r="Z337" s="239"/>
      <c r="AA337" s="239"/>
      <c r="AB337" s="239"/>
      <c r="AC337" s="239"/>
      <c r="AD337" s="239"/>
      <c r="AE337" s="239"/>
      <c r="AF337" s="239"/>
      <c r="AG337" s="239"/>
    </row>
    <row r="338" spans="8:33" ht="17.25" customHeight="1">
      <c r="H338" s="239"/>
      <c r="I338" s="1110" t="s">
        <v>5164</v>
      </c>
      <c r="J338" s="1106" t="s">
        <v>2078</v>
      </c>
      <c r="K338" s="246">
        <v>0</v>
      </c>
      <c r="L338" s="246">
        <v>0</v>
      </c>
      <c r="M338" s="241"/>
      <c r="N338" s="1102">
        <f t="shared" ca="1" si="37"/>
        <v>7.7300000000000003E-4</v>
      </c>
      <c r="O338" s="1102">
        <f t="shared" ca="1" si="38"/>
        <v>7.7300000000000003E-4</v>
      </c>
      <c r="P338" s="1102" cm="1">
        <f t="array" aca="1" ref="P338" ca="1">IFERROR(INDIRECT("K"&amp;V338),"")</f>
        <v>7.7300000000000003E-4</v>
      </c>
      <c r="Q338" s="1102" cm="1">
        <f t="array" aca="1" ref="Q338" ca="1">IFERROR(INDIRECT("L"&amp;V338),"")</f>
        <v>7.7300000000000003E-4</v>
      </c>
      <c r="R338" s="1102" cm="1">
        <f t="array" aca="1" ref="R338" ca="1">IFERROR(INDIRECT("K"&amp;W338),"")</f>
        <v>3.5199999999999999E-4</v>
      </c>
      <c r="S338" s="1102" cm="1">
        <f t="array" aca="1" ref="S338" ca="1">IFERROR(INDIRECT("L"&amp;W338),"")</f>
        <v>3.5199999999999999E-4</v>
      </c>
      <c r="T338" s="1103">
        <f t="shared" si="39"/>
        <v>0</v>
      </c>
      <c r="U338" s="1103">
        <f t="shared" si="40"/>
        <v>0</v>
      </c>
      <c r="V338" s="1102">
        <f t="shared" si="35"/>
        <v>343</v>
      </c>
      <c r="W338" s="1102">
        <f t="shared" si="36"/>
        <v>344</v>
      </c>
      <c r="X338" s="1102" t="str">
        <f t="shared" si="41"/>
        <v>A0126</v>
      </c>
      <c r="Y338" s="239"/>
      <c r="Z338" s="239"/>
      <c r="AA338" s="239"/>
      <c r="AB338" s="239"/>
      <c r="AC338" s="239"/>
      <c r="AD338" s="239"/>
      <c r="AE338" s="239"/>
      <c r="AF338" s="239"/>
      <c r="AG338" s="239"/>
    </row>
    <row r="339" spans="8:33" ht="17.25" customHeight="1">
      <c r="H339" s="239"/>
      <c r="I339" s="1110" t="s">
        <v>5165</v>
      </c>
      <c r="J339" s="1106" t="s">
        <v>2078</v>
      </c>
      <c r="K339" s="246">
        <v>0</v>
      </c>
      <c r="L339" s="246">
        <v>0</v>
      </c>
      <c r="M339" s="241"/>
      <c r="N339" s="1102">
        <f t="shared" ca="1" si="37"/>
        <v>7.7300000000000003E-4</v>
      </c>
      <c r="O339" s="1102">
        <f t="shared" ca="1" si="38"/>
        <v>7.7300000000000003E-4</v>
      </c>
      <c r="P339" s="1102" cm="1">
        <f t="array" aca="1" ref="P339" ca="1">IFERROR(INDIRECT("K"&amp;V339),"")</f>
        <v>7.7300000000000003E-4</v>
      </c>
      <c r="Q339" s="1102" cm="1">
        <f t="array" aca="1" ref="Q339" ca="1">IFERROR(INDIRECT("L"&amp;V339),"")</f>
        <v>7.7300000000000003E-4</v>
      </c>
      <c r="R339" s="1102" cm="1">
        <f t="array" aca="1" ref="R339" ca="1">IFERROR(INDIRECT("K"&amp;W339),"")</f>
        <v>3.5199999999999999E-4</v>
      </c>
      <c r="S339" s="1102" cm="1">
        <f t="array" aca="1" ref="S339" ca="1">IFERROR(INDIRECT("L"&amp;W339),"")</f>
        <v>3.5199999999999999E-4</v>
      </c>
      <c r="T339" s="1103">
        <f t="shared" si="39"/>
        <v>0</v>
      </c>
      <c r="U339" s="1103">
        <f t="shared" si="40"/>
        <v>0</v>
      </c>
      <c r="V339" s="1102">
        <f t="shared" si="35"/>
        <v>343</v>
      </c>
      <c r="W339" s="1102">
        <f t="shared" si="36"/>
        <v>344</v>
      </c>
      <c r="X339" s="1102" t="str">
        <f t="shared" si="41"/>
        <v>A0126</v>
      </c>
      <c r="Y339" s="239"/>
      <c r="Z339" s="239"/>
      <c r="AA339" s="239"/>
      <c r="AB339" s="239"/>
      <c r="AC339" s="239"/>
      <c r="AD339" s="239"/>
      <c r="AE339" s="239"/>
      <c r="AF339" s="239"/>
      <c r="AG339" s="239"/>
    </row>
    <row r="340" spans="8:33" ht="17.25" customHeight="1">
      <c r="H340" s="239"/>
      <c r="I340" s="1110" t="s">
        <v>5166</v>
      </c>
      <c r="J340" s="1106" t="s">
        <v>2078</v>
      </c>
      <c r="K340" s="246">
        <v>0</v>
      </c>
      <c r="L340" s="246">
        <v>0</v>
      </c>
      <c r="M340" s="241"/>
      <c r="N340" s="1102">
        <f t="shared" ca="1" si="37"/>
        <v>7.7300000000000003E-4</v>
      </c>
      <c r="O340" s="1102">
        <f t="shared" ca="1" si="38"/>
        <v>7.7300000000000003E-4</v>
      </c>
      <c r="P340" s="1102" cm="1">
        <f t="array" aca="1" ref="P340" ca="1">IFERROR(INDIRECT("K"&amp;V340),"")</f>
        <v>7.7300000000000003E-4</v>
      </c>
      <c r="Q340" s="1102" cm="1">
        <f t="array" aca="1" ref="Q340" ca="1">IFERROR(INDIRECT("L"&amp;V340),"")</f>
        <v>7.7300000000000003E-4</v>
      </c>
      <c r="R340" s="1102" cm="1">
        <f t="array" aca="1" ref="R340" ca="1">IFERROR(INDIRECT("K"&amp;W340),"")</f>
        <v>3.5199999999999999E-4</v>
      </c>
      <c r="S340" s="1102" cm="1">
        <f t="array" aca="1" ref="S340" ca="1">IFERROR(INDIRECT("L"&amp;W340),"")</f>
        <v>3.5199999999999999E-4</v>
      </c>
      <c r="T340" s="1103">
        <f t="shared" si="39"/>
        <v>0</v>
      </c>
      <c r="U340" s="1103">
        <f t="shared" si="40"/>
        <v>0</v>
      </c>
      <c r="V340" s="1102">
        <f t="shared" si="35"/>
        <v>343</v>
      </c>
      <c r="W340" s="1102">
        <f t="shared" si="36"/>
        <v>344</v>
      </c>
      <c r="X340" s="1102" t="str">
        <f t="shared" si="41"/>
        <v>A0126</v>
      </c>
      <c r="Y340" s="239"/>
      <c r="Z340" s="239"/>
      <c r="AA340" s="239"/>
      <c r="AB340" s="239"/>
      <c r="AC340" s="239"/>
      <c r="AD340" s="239"/>
      <c r="AE340" s="239"/>
      <c r="AF340" s="239"/>
      <c r="AG340" s="239"/>
    </row>
    <row r="341" spans="8:33" ht="17.25" customHeight="1">
      <c r="H341" s="239"/>
      <c r="I341" s="1110" t="s">
        <v>5167</v>
      </c>
      <c r="J341" s="1106" t="s">
        <v>2078</v>
      </c>
      <c r="K341" s="246">
        <v>0</v>
      </c>
      <c r="L341" s="246">
        <v>0</v>
      </c>
      <c r="M341" s="241"/>
      <c r="N341" s="1102">
        <f t="shared" ca="1" si="37"/>
        <v>7.7300000000000003E-4</v>
      </c>
      <c r="O341" s="1102">
        <f t="shared" ca="1" si="38"/>
        <v>7.7300000000000003E-4</v>
      </c>
      <c r="P341" s="1102" cm="1">
        <f t="array" aca="1" ref="P341" ca="1">IFERROR(INDIRECT("K"&amp;V341),"")</f>
        <v>7.7300000000000003E-4</v>
      </c>
      <c r="Q341" s="1102" cm="1">
        <f t="array" aca="1" ref="Q341" ca="1">IFERROR(INDIRECT("L"&amp;V341),"")</f>
        <v>7.7300000000000003E-4</v>
      </c>
      <c r="R341" s="1102" cm="1">
        <f t="array" aca="1" ref="R341" ca="1">IFERROR(INDIRECT("K"&amp;W341),"")</f>
        <v>3.5199999999999999E-4</v>
      </c>
      <c r="S341" s="1102" cm="1">
        <f t="array" aca="1" ref="S341" ca="1">IFERROR(INDIRECT("L"&amp;W341),"")</f>
        <v>3.5199999999999999E-4</v>
      </c>
      <c r="T341" s="1103">
        <f t="shared" si="39"/>
        <v>0</v>
      </c>
      <c r="U341" s="1103">
        <f t="shared" si="40"/>
        <v>0</v>
      </c>
      <c r="V341" s="1102">
        <f t="shared" si="35"/>
        <v>343</v>
      </c>
      <c r="W341" s="1102">
        <f t="shared" si="36"/>
        <v>344</v>
      </c>
      <c r="X341" s="1102" t="str">
        <f t="shared" si="41"/>
        <v>A0126</v>
      </c>
      <c r="Y341" s="239"/>
      <c r="Z341" s="239"/>
      <c r="AA341" s="239"/>
      <c r="AB341" s="239"/>
      <c r="AC341" s="239"/>
      <c r="AD341" s="239"/>
      <c r="AE341" s="239"/>
      <c r="AF341" s="239"/>
      <c r="AG341" s="239"/>
    </row>
    <row r="342" spans="8:33">
      <c r="H342" s="239"/>
      <c r="I342" s="1110" t="s">
        <v>5168</v>
      </c>
      <c r="J342" s="1106" t="s">
        <v>2078</v>
      </c>
      <c r="K342" s="246">
        <v>0</v>
      </c>
      <c r="L342" s="246">
        <v>0</v>
      </c>
      <c r="M342" s="241"/>
      <c r="N342" s="1102">
        <f t="shared" ca="1" si="37"/>
        <v>7.7300000000000003E-4</v>
      </c>
      <c r="O342" s="1102">
        <f t="shared" ca="1" si="38"/>
        <v>7.7300000000000003E-4</v>
      </c>
      <c r="P342" s="1102" cm="1">
        <f t="array" aca="1" ref="P342" ca="1">IFERROR(INDIRECT("K"&amp;V342),"")</f>
        <v>7.7300000000000003E-4</v>
      </c>
      <c r="Q342" s="1102" cm="1">
        <f t="array" aca="1" ref="Q342" ca="1">IFERROR(INDIRECT("L"&amp;V342),"")</f>
        <v>7.7300000000000003E-4</v>
      </c>
      <c r="R342" s="1102" cm="1">
        <f t="array" aca="1" ref="R342" ca="1">IFERROR(INDIRECT("K"&amp;W342),"")</f>
        <v>3.5199999999999999E-4</v>
      </c>
      <c r="S342" s="1102" cm="1">
        <f t="array" aca="1" ref="S342" ca="1">IFERROR(INDIRECT("L"&amp;W342),"")</f>
        <v>3.5199999999999999E-4</v>
      </c>
      <c r="T342" s="1103">
        <f t="shared" si="39"/>
        <v>0</v>
      </c>
      <c r="U342" s="1103">
        <f t="shared" si="40"/>
        <v>0</v>
      </c>
      <c r="V342" s="1102">
        <f t="shared" si="35"/>
        <v>343</v>
      </c>
      <c r="W342" s="1102">
        <f t="shared" si="36"/>
        <v>344</v>
      </c>
      <c r="X342" s="1102" t="str">
        <f t="shared" si="41"/>
        <v>A0126</v>
      </c>
      <c r="Y342" s="239"/>
      <c r="Z342" s="239"/>
      <c r="AA342" s="239"/>
      <c r="AB342" s="239"/>
      <c r="AC342" s="239"/>
      <c r="AD342" s="239"/>
      <c r="AE342" s="239"/>
      <c r="AF342" s="239"/>
      <c r="AG342" s="239"/>
    </row>
    <row r="343" spans="8:33" ht="15.75" customHeight="1">
      <c r="H343" s="239"/>
      <c r="I343" s="1110" t="s">
        <v>5169</v>
      </c>
      <c r="J343" s="1106" t="s">
        <v>2078</v>
      </c>
      <c r="K343" s="246">
        <v>7.7300000000000003E-4</v>
      </c>
      <c r="L343" s="246">
        <v>7.7300000000000003E-4</v>
      </c>
      <c r="M343" s="241"/>
      <c r="N343" s="1102">
        <f t="shared" ca="1" si="37"/>
        <v>7.7300000000000003E-4</v>
      </c>
      <c r="O343" s="1102">
        <f t="shared" ca="1" si="38"/>
        <v>7.7300000000000003E-4</v>
      </c>
      <c r="P343" s="1102" cm="1">
        <f t="array" aca="1" ref="P343" ca="1">IFERROR(INDIRECT("K"&amp;V343),"")</f>
        <v>7.7300000000000003E-4</v>
      </c>
      <c r="Q343" s="1102" cm="1">
        <f t="array" aca="1" ref="Q343" ca="1">IFERROR(INDIRECT("L"&amp;V343),"")</f>
        <v>7.7300000000000003E-4</v>
      </c>
      <c r="R343" s="1102" cm="1">
        <f t="array" aca="1" ref="R343" ca="1">IFERROR(INDIRECT("K"&amp;W343),"")</f>
        <v>3.5199999999999999E-4</v>
      </c>
      <c r="S343" s="1102" cm="1">
        <f t="array" aca="1" ref="S343" ca="1">IFERROR(INDIRECT("L"&amp;W343),"")</f>
        <v>3.5199999999999999E-4</v>
      </c>
      <c r="T343" s="1103">
        <f t="shared" si="39"/>
        <v>7.7300000000000003E-4</v>
      </c>
      <c r="U343" s="1103">
        <f t="shared" si="40"/>
        <v>7.7300000000000003E-4</v>
      </c>
      <c r="V343" s="1102">
        <f t="shared" si="35"/>
        <v>343</v>
      </c>
      <c r="W343" s="1102">
        <f t="shared" si="36"/>
        <v>344</v>
      </c>
      <c r="X343" s="1102" t="str">
        <f t="shared" si="41"/>
        <v>A0126</v>
      </c>
      <c r="Y343" s="239"/>
      <c r="Z343" s="239"/>
      <c r="AA343" s="239"/>
      <c r="AB343" s="239"/>
      <c r="AC343" s="239"/>
      <c r="AD343" s="239"/>
      <c r="AE343" s="239"/>
      <c r="AF343" s="239"/>
      <c r="AG343" s="239"/>
    </row>
    <row r="344" spans="8:33" ht="15.75" customHeight="1">
      <c r="H344" s="239"/>
      <c r="I344" s="1110" t="s">
        <v>5170</v>
      </c>
      <c r="J344" s="1106" t="s">
        <v>2078</v>
      </c>
      <c r="K344" s="246">
        <v>3.5199999999999999E-4</v>
      </c>
      <c r="L344" s="246">
        <v>3.5199999999999999E-4</v>
      </c>
      <c r="M344" s="241"/>
      <c r="N344" s="1102">
        <f t="shared" ca="1" si="37"/>
        <v>7.7300000000000003E-4</v>
      </c>
      <c r="O344" s="1102">
        <f t="shared" ca="1" si="38"/>
        <v>7.7300000000000003E-4</v>
      </c>
      <c r="P344" s="1102" cm="1">
        <f t="array" aca="1" ref="P344" ca="1">IFERROR(INDIRECT("K"&amp;V344),"")</f>
        <v>7.7300000000000003E-4</v>
      </c>
      <c r="Q344" s="1102" cm="1">
        <f t="array" aca="1" ref="Q344" ca="1">IFERROR(INDIRECT("L"&amp;V344),"")</f>
        <v>7.7300000000000003E-4</v>
      </c>
      <c r="R344" s="1102" cm="1">
        <f t="array" aca="1" ref="R344" ca="1">IFERROR(INDIRECT("K"&amp;W344),"")</f>
        <v>3.5199999999999999E-4</v>
      </c>
      <c r="S344" s="1102" cm="1">
        <f t="array" aca="1" ref="S344" ca="1">IFERROR(INDIRECT("L"&amp;W344),"")</f>
        <v>3.5199999999999999E-4</v>
      </c>
      <c r="T344" s="1103">
        <f t="shared" si="39"/>
        <v>3.5199999999999999E-4</v>
      </c>
      <c r="U344" s="1103">
        <f t="shared" si="40"/>
        <v>3.5199999999999999E-4</v>
      </c>
      <c r="V344" s="1102">
        <f t="shared" si="35"/>
        <v>343</v>
      </c>
      <c r="W344" s="1102">
        <f t="shared" si="36"/>
        <v>344</v>
      </c>
      <c r="X344" s="1102" t="str">
        <f t="shared" si="41"/>
        <v>A0126</v>
      </c>
      <c r="Y344" s="239"/>
      <c r="Z344" s="239"/>
      <c r="AA344" s="239"/>
      <c r="AB344" s="239"/>
      <c r="AC344" s="239"/>
      <c r="AD344" s="239"/>
      <c r="AE344" s="239"/>
      <c r="AF344" s="239"/>
      <c r="AG344" s="239"/>
    </row>
    <row r="345" spans="8:33" ht="17.25" customHeight="1">
      <c r="H345" s="239"/>
      <c r="I345" s="1110" t="s">
        <v>5171</v>
      </c>
      <c r="J345" s="1106" t="s">
        <v>2079</v>
      </c>
      <c r="K345" s="246">
        <v>0</v>
      </c>
      <c r="L345" s="246">
        <v>0</v>
      </c>
      <c r="M345" s="241"/>
      <c r="N345" s="1102">
        <f t="shared" ca="1" si="37"/>
        <v>6.5700000000000003E-4</v>
      </c>
      <c r="O345" s="1102">
        <f t="shared" ca="1" si="38"/>
        <v>6.5700000000000003E-4</v>
      </c>
      <c r="P345" s="1102" cm="1">
        <f t="array" aca="1" ref="P345" ca="1">IFERROR(INDIRECT("K"&amp;V345),"")</f>
        <v>6.5700000000000003E-4</v>
      </c>
      <c r="Q345" s="1102" cm="1">
        <f t="array" aca="1" ref="Q345" ca="1">IFERROR(INDIRECT("L"&amp;V345),"")</f>
        <v>6.5700000000000003E-4</v>
      </c>
      <c r="R345" s="1102" cm="1">
        <f t="array" aca="1" ref="R345" ca="1">IFERROR(INDIRECT("K"&amp;W345),"")</f>
        <v>4.5399999999999998E-4</v>
      </c>
      <c r="S345" s="1102" cm="1">
        <f t="array" aca="1" ref="S345" ca="1">IFERROR(INDIRECT("L"&amp;W345),"")</f>
        <v>4.5399999999999998E-4</v>
      </c>
      <c r="T345" s="1103">
        <f t="shared" si="39"/>
        <v>0</v>
      </c>
      <c r="U345" s="1103">
        <f t="shared" si="40"/>
        <v>0</v>
      </c>
      <c r="V345" s="1102">
        <f t="shared" si="35"/>
        <v>355</v>
      </c>
      <c r="W345" s="1102">
        <f t="shared" si="36"/>
        <v>356</v>
      </c>
      <c r="X345" s="1102" t="str">
        <f t="shared" si="41"/>
        <v>A0130</v>
      </c>
      <c r="Y345" s="239"/>
      <c r="Z345" s="239"/>
      <c r="AA345" s="239"/>
      <c r="AB345" s="239"/>
      <c r="AC345" s="239"/>
      <c r="AD345" s="239"/>
      <c r="AE345" s="239"/>
      <c r="AF345" s="239"/>
      <c r="AG345" s="239"/>
    </row>
    <row r="346" spans="8:33" ht="17.25" customHeight="1">
      <c r="H346" s="239"/>
      <c r="I346" s="1110" t="s">
        <v>5172</v>
      </c>
      <c r="J346" s="1106" t="s">
        <v>2079</v>
      </c>
      <c r="K346" s="246">
        <v>1.6699999999999999E-4</v>
      </c>
      <c r="L346" s="246">
        <v>1.6699999999999999E-4</v>
      </c>
      <c r="M346" s="241"/>
      <c r="N346" s="1102">
        <f t="shared" ca="1" si="37"/>
        <v>6.5700000000000003E-4</v>
      </c>
      <c r="O346" s="1102">
        <f t="shared" ca="1" si="38"/>
        <v>6.5700000000000003E-4</v>
      </c>
      <c r="P346" s="1102" cm="1">
        <f t="array" aca="1" ref="P346" ca="1">IFERROR(INDIRECT("K"&amp;V346),"")</f>
        <v>6.5700000000000003E-4</v>
      </c>
      <c r="Q346" s="1102" cm="1">
        <f t="array" aca="1" ref="Q346" ca="1">IFERROR(INDIRECT("L"&amp;V346),"")</f>
        <v>6.5700000000000003E-4</v>
      </c>
      <c r="R346" s="1102" cm="1">
        <f t="array" aca="1" ref="R346" ca="1">IFERROR(INDIRECT("K"&amp;W346),"")</f>
        <v>4.5399999999999998E-4</v>
      </c>
      <c r="S346" s="1102" cm="1">
        <f t="array" aca="1" ref="S346" ca="1">IFERROR(INDIRECT("L"&amp;W346),"")</f>
        <v>4.5399999999999998E-4</v>
      </c>
      <c r="T346" s="1103">
        <f t="shared" si="39"/>
        <v>1.6699999999999999E-4</v>
      </c>
      <c r="U346" s="1103">
        <f t="shared" si="40"/>
        <v>1.6699999999999999E-4</v>
      </c>
      <c r="V346" s="1102">
        <f t="shared" si="35"/>
        <v>355</v>
      </c>
      <c r="W346" s="1102">
        <f t="shared" si="36"/>
        <v>356</v>
      </c>
      <c r="X346" s="1102" t="str">
        <f t="shared" si="41"/>
        <v>A0130</v>
      </c>
      <c r="Y346" s="239"/>
      <c r="Z346" s="239"/>
      <c r="AA346" s="239"/>
      <c r="AB346" s="239"/>
      <c r="AC346" s="239"/>
      <c r="AD346" s="239"/>
      <c r="AE346" s="239"/>
      <c r="AF346" s="239"/>
      <c r="AG346" s="239"/>
    </row>
    <row r="347" spans="8:33" ht="15.75" customHeight="1">
      <c r="H347" s="239"/>
      <c r="I347" s="1110" t="s">
        <v>5173</v>
      </c>
      <c r="J347" s="1106" t="s">
        <v>2079</v>
      </c>
      <c r="K347" s="246">
        <v>2.5300000000000002E-4</v>
      </c>
      <c r="L347" s="246">
        <v>2.5300000000000002E-4</v>
      </c>
      <c r="M347" s="241"/>
      <c r="N347" s="1102">
        <f t="shared" ca="1" si="37"/>
        <v>6.5700000000000003E-4</v>
      </c>
      <c r="O347" s="1102">
        <f t="shared" ca="1" si="38"/>
        <v>6.5700000000000003E-4</v>
      </c>
      <c r="P347" s="1102" cm="1">
        <f t="array" aca="1" ref="P347" ca="1">IFERROR(INDIRECT("K"&amp;V347),"")</f>
        <v>6.5700000000000003E-4</v>
      </c>
      <c r="Q347" s="1102" cm="1">
        <f t="array" aca="1" ref="Q347" ca="1">IFERROR(INDIRECT("L"&amp;V347),"")</f>
        <v>6.5700000000000003E-4</v>
      </c>
      <c r="R347" s="1102" cm="1">
        <f t="array" aca="1" ref="R347" ca="1">IFERROR(INDIRECT("K"&amp;W347),"")</f>
        <v>4.5399999999999998E-4</v>
      </c>
      <c r="S347" s="1102" cm="1">
        <f t="array" aca="1" ref="S347" ca="1">IFERROR(INDIRECT("L"&amp;W347),"")</f>
        <v>4.5399999999999998E-4</v>
      </c>
      <c r="T347" s="1103">
        <f t="shared" si="39"/>
        <v>2.5300000000000002E-4</v>
      </c>
      <c r="U347" s="1103">
        <f t="shared" si="40"/>
        <v>2.5300000000000002E-4</v>
      </c>
      <c r="V347" s="1102">
        <f t="shared" si="35"/>
        <v>355</v>
      </c>
      <c r="W347" s="1102">
        <f t="shared" si="36"/>
        <v>356</v>
      </c>
      <c r="X347" s="1102" t="str">
        <f t="shared" si="41"/>
        <v>A0130</v>
      </c>
      <c r="Y347" s="239"/>
      <c r="Z347" s="239"/>
      <c r="AA347" s="239"/>
      <c r="AB347" s="239"/>
      <c r="AC347" s="239"/>
      <c r="AD347" s="239"/>
      <c r="AE347" s="239"/>
      <c r="AF347" s="239"/>
      <c r="AG347" s="239"/>
    </row>
    <row r="348" spans="8:33" ht="15.75" customHeight="1">
      <c r="H348" s="239"/>
      <c r="I348" s="1110" t="s">
        <v>5174</v>
      </c>
      <c r="J348" s="1106" t="s">
        <v>2079</v>
      </c>
      <c r="K348" s="246">
        <v>2.7399999999999999E-4</v>
      </c>
      <c r="L348" s="246">
        <v>2.7399999999999999E-4</v>
      </c>
      <c r="M348" s="241"/>
      <c r="N348" s="1102">
        <f t="shared" ca="1" si="37"/>
        <v>6.5700000000000003E-4</v>
      </c>
      <c r="O348" s="1102">
        <f t="shared" ca="1" si="38"/>
        <v>6.5700000000000003E-4</v>
      </c>
      <c r="P348" s="1102" cm="1">
        <f t="array" aca="1" ref="P348" ca="1">IFERROR(INDIRECT("K"&amp;V348),"")</f>
        <v>6.5700000000000003E-4</v>
      </c>
      <c r="Q348" s="1102" cm="1">
        <f t="array" aca="1" ref="Q348" ca="1">IFERROR(INDIRECT("L"&amp;V348),"")</f>
        <v>6.5700000000000003E-4</v>
      </c>
      <c r="R348" s="1102" cm="1">
        <f t="array" aca="1" ref="R348" ca="1">IFERROR(INDIRECT("K"&amp;W348),"")</f>
        <v>4.5399999999999998E-4</v>
      </c>
      <c r="S348" s="1102" cm="1">
        <f t="array" aca="1" ref="S348" ca="1">IFERROR(INDIRECT("L"&amp;W348),"")</f>
        <v>4.5399999999999998E-4</v>
      </c>
      <c r="T348" s="1103">
        <f t="shared" si="39"/>
        <v>2.7399999999999999E-4</v>
      </c>
      <c r="U348" s="1103">
        <f t="shared" si="40"/>
        <v>2.7399999999999999E-4</v>
      </c>
      <c r="V348" s="1102">
        <f t="shared" si="35"/>
        <v>355</v>
      </c>
      <c r="W348" s="1102">
        <f t="shared" si="36"/>
        <v>356</v>
      </c>
      <c r="X348" s="1102" t="str">
        <f t="shared" si="41"/>
        <v>A0130</v>
      </c>
      <c r="Y348" s="239"/>
      <c r="Z348" s="239"/>
      <c r="AA348" s="239"/>
      <c r="AB348" s="239"/>
      <c r="AC348" s="239"/>
      <c r="AD348" s="239"/>
      <c r="AE348" s="239"/>
      <c r="AF348" s="239"/>
      <c r="AG348" s="239"/>
    </row>
    <row r="349" spans="8:33" ht="15.75" customHeight="1">
      <c r="H349" s="239"/>
      <c r="I349" s="1110" t="s">
        <v>5175</v>
      </c>
      <c r="J349" s="1106" t="s">
        <v>2079</v>
      </c>
      <c r="K349" s="246">
        <v>2.9500000000000001E-4</v>
      </c>
      <c r="L349" s="246">
        <v>2.9500000000000001E-4</v>
      </c>
      <c r="M349" s="241"/>
      <c r="N349" s="1102">
        <f t="shared" ca="1" si="37"/>
        <v>6.5700000000000003E-4</v>
      </c>
      <c r="O349" s="1102">
        <f t="shared" ca="1" si="38"/>
        <v>6.5700000000000003E-4</v>
      </c>
      <c r="P349" s="1102" cm="1">
        <f t="array" aca="1" ref="P349" ca="1">IFERROR(INDIRECT("K"&amp;V349),"")</f>
        <v>6.5700000000000003E-4</v>
      </c>
      <c r="Q349" s="1102" cm="1">
        <f t="array" aca="1" ref="Q349" ca="1">IFERROR(INDIRECT("L"&amp;V349),"")</f>
        <v>6.5700000000000003E-4</v>
      </c>
      <c r="R349" s="1102" cm="1">
        <f t="array" aca="1" ref="R349" ca="1">IFERROR(INDIRECT("K"&amp;W349),"")</f>
        <v>4.5399999999999998E-4</v>
      </c>
      <c r="S349" s="1102" cm="1">
        <f t="array" aca="1" ref="S349" ca="1">IFERROR(INDIRECT("L"&amp;W349),"")</f>
        <v>4.5399999999999998E-4</v>
      </c>
      <c r="T349" s="1103">
        <f t="shared" si="39"/>
        <v>2.9500000000000001E-4</v>
      </c>
      <c r="U349" s="1103">
        <f t="shared" si="40"/>
        <v>2.9500000000000001E-4</v>
      </c>
      <c r="V349" s="1102">
        <f t="shared" si="35"/>
        <v>355</v>
      </c>
      <c r="W349" s="1102">
        <f t="shared" si="36"/>
        <v>356</v>
      </c>
      <c r="X349" s="1102" t="str">
        <f t="shared" si="41"/>
        <v>A0130</v>
      </c>
      <c r="Y349" s="239"/>
      <c r="Z349" s="239"/>
      <c r="AA349" s="239"/>
      <c r="AB349" s="239"/>
      <c r="AC349" s="239"/>
      <c r="AD349" s="239"/>
      <c r="AE349" s="239"/>
      <c r="AF349" s="239"/>
      <c r="AG349" s="239"/>
    </row>
    <row r="350" spans="8:33">
      <c r="H350" s="239"/>
      <c r="I350" s="1110" t="s">
        <v>5176</v>
      </c>
      <c r="J350" s="1106" t="s">
        <v>2079</v>
      </c>
      <c r="K350" s="246">
        <v>3.8699999999999997E-4</v>
      </c>
      <c r="L350" s="246">
        <v>3.8699999999999997E-4</v>
      </c>
      <c r="M350" s="241"/>
      <c r="N350" s="1102">
        <f t="shared" ca="1" si="37"/>
        <v>6.5700000000000003E-4</v>
      </c>
      <c r="O350" s="1102">
        <f t="shared" ca="1" si="38"/>
        <v>6.5700000000000003E-4</v>
      </c>
      <c r="P350" s="1102" cm="1">
        <f t="array" aca="1" ref="P350" ca="1">IFERROR(INDIRECT("K"&amp;V350),"")</f>
        <v>6.5700000000000003E-4</v>
      </c>
      <c r="Q350" s="1102" cm="1">
        <f t="array" aca="1" ref="Q350" ca="1">IFERROR(INDIRECT("L"&amp;V350),"")</f>
        <v>6.5700000000000003E-4</v>
      </c>
      <c r="R350" s="1102" cm="1">
        <f t="array" aca="1" ref="R350" ca="1">IFERROR(INDIRECT("K"&amp;W350),"")</f>
        <v>4.5399999999999998E-4</v>
      </c>
      <c r="S350" s="1102" cm="1">
        <f t="array" aca="1" ref="S350" ca="1">IFERROR(INDIRECT("L"&amp;W350),"")</f>
        <v>4.5399999999999998E-4</v>
      </c>
      <c r="T350" s="1103">
        <f t="shared" si="39"/>
        <v>3.8699999999999997E-4</v>
      </c>
      <c r="U350" s="1103">
        <f t="shared" si="40"/>
        <v>3.8699999999999997E-4</v>
      </c>
      <c r="V350" s="1102">
        <f t="shared" si="35"/>
        <v>355</v>
      </c>
      <c r="W350" s="1102">
        <f t="shared" si="36"/>
        <v>356</v>
      </c>
      <c r="X350" s="1102" t="str">
        <f t="shared" si="41"/>
        <v>A0130</v>
      </c>
      <c r="Y350" s="239"/>
      <c r="Z350" s="239"/>
      <c r="AA350" s="239"/>
      <c r="AB350" s="239"/>
      <c r="AC350" s="239"/>
      <c r="AD350" s="239"/>
      <c r="AE350" s="239"/>
      <c r="AF350" s="239"/>
      <c r="AG350" s="239"/>
    </row>
    <row r="351" spans="8:33" ht="17.25" customHeight="1">
      <c r="H351" s="239"/>
      <c r="I351" s="1110" t="s">
        <v>5177</v>
      </c>
      <c r="J351" s="1106" t="s">
        <v>2079</v>
      </c>
      <c r="K351" s="246">
        <v>0</v>
      </c>
      <c r="L351" s="246">
        <v>0</v>
      </c>
      <c r="M351" s="241"/>
      <c r="N351" s="1102">
        <f t="shared" ca="1" si="37"/>
        <v>6.5700000000000003E-4</v>
      </c>
      <c r="O351" s="1102">
        <f t="shared" ca="1" si="38"/>
        <v>6.5700000000000003E-4</v>
      </c>
      <c r="P351" s="1102" cm="1">
        <f t="array" aca="1" ref="P351" ca="1">IFERROR(INDIRECT("K"&amp;V351),"")</f>
        <v>6.5700000000000003E-4</v>
      </c>
      <c r="Q351" s="1102" cm="1">
        <f t="array" aca="1" ref="Q351" ca="1">IFERROR(INDIRECT("L"&amp;V351),"")</f>
        <v>6.5700000000000003E-4</v>
      </c>
      <c r="R351" s="1102" cm="1">
        <f t="array" aca="1" ref="R351" ca="1">IFERROR(INDIRECT("K"&amp;W351),"")</f>
        <v>4.5399999999999998E-4</v>
      </c>
      <c r="S351" s="1102" cm="1">
        <f t="array" aca="1" ref="S351" ca="1">IFERROR(INDIRECT("L"&amp;W351),"")</f>
        <v>4.5399999999999998E-4</v>
      </c>
      <c r="T351" s="1103">
        <f t="shared" si="39"/>
        <v>0</v>
      </c>
      <c r="U351" s="1103">
        <f t="shared" si="40"/>
        <v>0</v>
      </c>
      <c r="V351" s="1102">
        <f t="shared" si="35"/>
        <v>355</v>
      </c>
      <c r="W351" s="1102">
        <f t="shared" si="36"/>
        <v>356</v>
      </c>
      <c r="X351" s="1102" t="str">
        <f t="shared" si="41"/>
        <v>A0130</v>
      </c>
      <c r="Y351" s="239"/>
      <c r="Z351" s="239"/>
      <c r="AA351" s="239"/>
      <c r="AB351" s="239"/>
      <c r="AC351" s="239"/>
      <c r="AD351" s="239"/>
      <c r="AE351" s="239"/>
      <c r="AF351" s="239"/>
      <c r="AG351" s="239"/>
    </row>
    <row r="352" spans="8:33" ht="15.75" customHeight="1">
      <c r="H352" s="239"/>
      <c r="I352" s="1110" t="s">
        <v>5178</v>
      </c>
      <c r="J352" s="1106" t="s">
        <v>2079</v>
      </c>
      <c r="K352" s="246">
        <v>0</v>
      </c>
      <c r="L352" s="246">
        <v>0</v>
      </c>
      <c r="M352" s="241"/>
      <c r="N352" s="1102">
        <f t="shared" ca="1" si="37"/>
        <v>6.5700000000000003E-4</v>
      </c>
      <c r="O352" s="1102">
        <f t="shared" ca="1" si="38"/>
        <v>6.5700000000000003E-4</v>
      </c>
      <c r="P352" s="1102" cm="1">
        <f t="array" aca="1" ref="P352" ca="1">IFERROR(INDIRECT("K"&amp;V352),"")</f>
        <v>6.5700000000000003E-4</v>
      </c>
      <c r="Q352" s="1102" cm="1">
        <f t="array" aca="1" ref="Q352" ca="1">IFERROR(INDIRECT("L"&amp;V352),"")</f>
        <v>6.5700000000000003E-4</v>
      </c>
      <c r="R352" s="1102" cm="1">
        <f t="array" aca="1" ref="R352" ca="1">IFERROR(INDIRECT("K"&amp;W352),"")</f>
        <v>4.5399999999999998E-4</v>
      </c>
      <c r="S352" s="1102" cm="1">
        <f t="array" aca="1" ref="S352" ca="1">IFERROR(INDIRECT("L"&amp;W352),"")</f>
        <v>4.5399999999999998E-4</v>
      </c>
      <c r="T352" s="1103">
        <f t="shared" si="39"/>
        <v>0</v>
      </c>
      <c r="U352" s="1103">
        <f t="shared" si="40"/>
        <v>0</v>
      </c>
      <c r="V352" s="1102">
        <f t="shared" si="35"/>
        <v>355</v>
      </c>
      <c r="W352" s="1102">
        <f t="shared" si="36"/>
        <v>356</v>
      </c>
      <c r="X352" s="1102" t="str">
        <f t="shared" si="41"/>
        <v>A0130</v>
      </c>
      <c r="Y352" s="239"/>
      <c r="Z352" s="239"/>
      <c r="AA352" s="239"/>
      <c r="AB352" s="239"/>
      <c r="AC352" s="239"/>
      <c r="AD352" s="239"/>
      <c r="AE352" s="239"/>
      <c r="AF352" s="239"/>
      <c r="AG352" s="239"/>
    </row>
    <row r="353" spans="8:33" ht="15.75" customHeight="1">
      <c r="H353" s="239"/>
      <c r="I353" s="1110" t="s">
        <v>5179</v>
      </c>
      <c r="J353" s="1106" t="s">
        <v>2079</v>
      </c>
      <c r="K353" s="246">
        <v>3.3E-4</v>
      </c>
      <c r="L353" s="246">
        <v>3.3E-4</v>
      </c>
      <c r="M353" s="241"/>
      <c r="N353" s="1102">
        <f t="shared" ca="1" si="37"/>
        <v>6.5700000000000003E-4</v>
      </c>
      <c r="O353" s="1102">
        <f t="shared" ca="1" si="38"/>
        <v>6.5700000000000003E-4</v>
      </c>
      <c r="P353" s="1102" cm="1">
        <f t="array" aca="1" ref="P353" ca="1">IFERROR(INDIRECT("K"&amp;V353),"")</f>
        <v>6.5700000000000003E-4</v>
      </c>
      <c r="Q353" s="1102" cm="1">
        <f t="array" aca="1" ref="Q353" ca="1">IFERROR(INDIRECT("L"&amp;V353),"")</f>
        <v>6.5700000000000003E-4</v>
      </c>
      <c r="R353" s="1102" cm="1">
        <f t="array" aca="1" ref="R353" ca="1">IFERROR(INDIRECT("K"&amp;W353),"")</f>
        <v>4.5399999999999998E-4</v>
      </c>
      <c r="S353" s="1102" cm="1">
        <f t="array" aca="1" ref="S353" ca="1">IFERROR(INDIRECT("L"&amp;W353),"")</f>
        <v>4.5399999999999998E-4</v>
      </c>
      <c r="T353" s="1103">
        <f t="shared" si="39"/>
        <v>3.3E-4</v>
      </c>
      <c r="U353" s="1103">
        <f t="shared" si="40"/>
        <v>3.3E-4</v>
      </c>
      <c r="V353" s="1102">
        <f t="shared" si="35"/>
        <v>355</v>
      </c>
      <c r="W353" s="1102">
        <f t="shared" si="36"/>
        <v>356</v>
      </c>
      <c r="X353" s="1102" t="str">
        <f t="shared" si="41"/>
        <v>A0130</v>
      </c>
      <c r="Y353" s="239"/>
      <c r="Z353" s="239"/>
      <c r="AA353" s="239"/>
      <c r="AB353" s="239"/>
      <c r="AC353" s="239"/>
      <c r="AD353" s="239"/>
      <c r="AE353" s="239"/>
      <c r="AF353" s="239"/>
      <c r="AG353" s="239"/>
    </row>
    <row r="354" spans="8:33" ht="15.75" customHeight="1">
      <c r="H354" s="239"/>
      <c r="I354" s="1110" t="s">
        <v>5180</v>
      </c>
      <c r="J354" s="1106" t="s">
        <v>2079</v>
      </c>
      <c r="K354" s="246">
        <v>0</v>
      </c>
      <c r="L354" s="246">
        <v>0</v>
      </c>
      <c r="M354" s="241"/>
      <c r="N354" s="1102">
        <f t="shared" ca="1" si="37"/>
        <v>6.5700000000000003E-4</v>
      </c>
      <c r="O354" s="1102">
        <f t="shared" ca="1" si="38"/>
        <v>6.5700000000000003E-4</v>
      </c>
      <c r="P354" s="1102" cm="1">
        <f t="array" aca="1" ref="P354" ca="1">IFERROR(INDIRECT("K"&amp;V354),"")</f>
        <v>6.5700000000000003E-4</v>
      </c>
      <c r="Q354" s="1102" cm="1">
        <f t="array" aca="1" ref="Q354" ca="1">IFERROR(INDIRECT("L"&amp;V354),"")</f>
        <v>6.5700000000000003E-4</v>
      </c>
      <c r="R354" s="1102" cm="1">
        <f t="array" aca="1" ref="R354" ca="1">IFERROR(INDIRECT("K"&amp;W354),"")</f>
        <v>4.5399999999999998E-4</v>
      </c>
      <c r="S354" s="1102" cm="1">
        <f t="array" aca="1" ref="S354" ca="1">IFERROR(INDIRECT("L"&amp;W354),"")</f>
        <v>4.5399999999999998E-4</v>
      </c>
      <c r="T354" s="1103">
        <f t="shared" si="39"/>
        <v>0</v>
      </c>
      <c r="U354" s="1103">
        <f t="shared" si="40"/>
        <v>0</v>
      </c>
      <c r="V354" s="1102">
        <f t="shared" si="35"/>
        <v>355</v>
      </c>
      <c r="W354" s="1102">
        <f t="shared" si="36"/>
        <v>356</v>
      </c>
      <c r="X354" s="1102" t="str">
        <f t="shared" si="41"/>
        <v>A0130</v>
      </c>
      <c r="Y354" s="239"/>
      <c r="Z354" s="239"/>
      <c r="AA354" s="239"/>
      <c r="AB354" s="239"/>
      <c r="AC354" s="239"/>
      <c r="AD354" s="239"/>
      <c r="AE354" s="239"/>
      <c r="AF354" s="239"/>
      <c r="AG354" s="239"/>
    </row>
    <row r="355" spans="8:33" ht="15.75" customHeight="1">
      <c r="H355" s="239"/>
      <c r="I355" s="1110" t="s">
        <v>5181</v>
      </c>
      <c r="J355" s="1106" t="s">
        <v>2079</v>
      </c>
      <c r="K355" s="246">
        <v>6.5700000000000003E-4</v>
      </c>
      <c r="L355" s="246">
        <v>6.5700000000000003E-4</v>
      </c>
      <c r="M355" s="241"/>
      <c r="N355" s="1102">
        <f t="shared" ca="1" si="37"/>
        <v>6.5700000000000003E-4</v>
      </c>
      <c r="O355" s="1102">
        <f t="shared" ca="1" si="38"/>
        <v>6.5700000000000003E-4</v>
      </c>
      <c r="P355" s="1102" cm="1">
        <f t="array" aca="1" ref="P355" ca="1">IFERROR(INDIRECT("K"&amp;V355),"")</f>
        <v>6.5700000000000003E-4</v>
      </c>
      <c r="Q355" s="1102" cm="1">
        <f t="array" aca="1" ref="Q355" ca="1">IFERROR(INDIRECT("L"&amp;V355),"")</f>
        <v>6.5700000000000003E-4</v>
      </c>
      <c r="R355" s="1102" cm="1">
        <f t="array" aca="1" ref="R355" ca="1">IFERROR(INDIRECT("K"&amp;W355),"")</f>
        <v>4.5399999999999998E-4</v>
      </c>
      <c r="S355" s="1102" cm="1">
        <f t="array" aca="1" ref="S355" ca="1">IFERROR(INDIRECT("L"&amp;W355),"")</f>
        <v>4.5399999999999998E-4</v>
      </c>
      <c r="T355" s="1103">
        <f t="shared" si="39"/>
        <v>6.5700000000000003E-4</v>
      </c>
      <c r="U355" s="1103">
        <f t="shared" si="40"/>
        <v>6.5700000000000003E-4</v>
      </c>
      <c r="V355" s="1102">
        <f t="shared" si="35"/>
        <v>355</v>
      </c>
      <c r="W355" s="1102">
        <f t="shared" si="36"/>
        <v>356</v>
      </c>
      <c r="X355" s="1102" t="str">
        <f t="shared" si="41"/>
        <v>A0130</v>
      </c>
      <c r="Y355" s="239"/>
      <c r="Z355" s="239"/>
      <c r="AA355" s="239"/>
      <c r="AB355" s="239"/>
      <c r="AC355" s="239"/>
      <c r="AD355" s="239"/>
      <c r="AE355" s="239"/>
      <c r="AF355" s="239"/>
      <c r="AG355" s="239"/>
    </row>
    <row r="356" spans="8:33" ht="15.75" customHeight="1">
      <c r="H356" s="239"/>
      <c r="I356" s="1110" t="s">
        <v>5182</v>
      </c>
      <c r="J356" s="1106" t="s">
        <v>2079</v>
      </c>
      <c r="K356" s="246">
        <v>4.5399999999999998E-4</v>
      </c>
      <c r="L356" s="246">
        <v>4.5399999999999998E-4</v>
      </c>
      <c r="M356" s="241"/>
      <c r="N356" s="1102">
        <f t="shared" ca="1" si="37"/>
        <v>6.5700000000000003E-4</v>
      </c>
      <c r="O356" s="1102">
        <f t="shared" ca="1" si="38"/>
        <v>6.5700000000000003E-4</v>
      </c>
      <c r="P356" s="1102" cm="1">
        <f t="array" aca="1" ref="P356" ca="1">IFERROR(INDIRECT("K"&amp;V356),"")</f>
        <v>6.5700000000000003E-4</v>
      </c>
      <c r="Q356" s="1102" cm="1">
        <f t="array" aca="1" ref="Q356" ca="1">IFERROR(INDIRECT("L"&amp;V356),"")</f>
        <v>6.5700000000000003E-4</v>
      </c>
      <c r="R356" s="1102" cm="1">
        <f t="array" aca="1" ref="R356" ca="1">IFERROR(INDIRECT("K"&amp;W356),"")</f>
        <v>4.5399999999999998E-4</v>
      </c>
      <c r="S356" s="1102" cm="1">
        <f t="array" aca="1" ref="S356" ca="1">IFERROR(INDIRECT("L"&amp;W356),"")</f>
        <v>4.5399999999999998E-4</v>
      </c>
      <c r="T356" s="1103">
        <f t="shared" si="39"/>
        <v>4.5399999999999998E-4</v>
      </c>
      <c r="U356" s="1103">
        <f t="shared" si="40"/>
        <v>4.5399999999999998E-4</v>
      </c>
      <c r="V356" s="1102">
        <f t="shared" si="35"/>
        <v>355</v>
      </c>
      <c r="W356" s="1102">
        <f t="shared" si="36"/>
        <v>356</v>
      </c>
      <c r="X356" s="1102" t="str">
        <f t="shared" si="41"/>
        <v>A0130</v>
      </c>
      <c r="Y356" s="239"/>
      <c r="Z356" s="239"/>
      <c r="AA356" s="239"/>
      <c r="AB356" s="239"/>
      <c r="AC356" s="239"/>
      <c r="AD356" s="239"/>
      <c r="AE356" s="239"/>
      <c r="AF356" s="239"/>
      <c r="AG356" s="239"/>
    </row>
    <row r="357" spans="8:33" ht="17.25" customHeight="1">
      <c r="H357" s="239"/>
      <c r="I357" s="1110" t="s">
        <v>2080</v>
      </c>
      <c r="J357" s="1106" t="s">
        <v>2081</v>
      </c>
      <c r="K357" s="246">
        <v>6.29E-4</v>
      </c>
      <c r="L357" s="246">
        <v>6.29E-4</v>
      </c>
      <c r="M357" s="241"/>
      <c r="N357" s="1102">
        <f t="shared" ca="1" si="37"/>
        <v>6.29E-4</v>
      </c>
      <c r="O357" s="1102">
        <f t="shared" ca="1" si="38"/>
        <v>6.29E-4</v>
      </c>
      <c r="P357" s="1102" t="str" cm="1">
        <f t="array" aca="1" ref="P357" ca="1">IFERROR(INDIRECT("K"&amp;V357),"")</f>
        <v/>
      </c>
      <c r="Q357" s="1102" t="str" cm="1">
        <f t="array" aca="1" ref="Q357" ca="1">IFERROR(INDIRECT("L"&amp;V357),"")</f>
        <v/>
      </c>
      <c r="R357" s="1102" t="str" cm="1">
        <f t="array" aca="1" ref="R357" ca="1">IFERROR(INDIRECT("K"&amp;W357),"")</f>
        <v/>
      </c>
      <c r="S357" s="1102" t="str" cm="1">
        <f t="array" aca="1" ref="S357" ca="1">IFERROR(INDIRECT("L"&amp;W357),"")</f>
        <v/>
      </c>
      <c r="T357" s="1103">
        <f t="shared" si="39"/>
        <v>6.29E-4</v>
      </c>
      <c r="U357" s="1103">
        <f t="shared" si="40"/>
        <v>6.29E-4</v>
      </c>
      <c r="V357" s="1102" t="str">
        <f t="shared" si="35"/>
        <v/>
      </c>
      <c r="W357" s="1102" t="str">
        <f t="shared" si="36"/>
        <v/>
      </c>
      <c r="X357" s="1102" t="str">
        <f t="shared" si="41"/>
        <v>A0133</v>
      </c>
      <c r="Y357" s="239"/>
      <c r="Z357" s="239"/>
      <c r="AA357" s="239"/>
      <c r="AB357" s="239"/>
      <c r="AC357" s="239"/>
      <c r="AD357" s="239"/>
      <c r="AE357" s="239"/>
      <c r="AF357" s="239"/>
      <c r="AG357" s="239"/>
    </row>
    <row r="358" spans="8:33" ht="15.75" customHeight="1">
      <c r="H358" s="239"/>
      <c r="I358" s="1110" t="s">
        <v>5183</v>
      </c>
      <c r="J358" s="1106" t="s">
        <v>5184</v>
      </c>
      <c r="K358" s="246">
        <v>0</v>
      </c>
      <c r="L358" s="246">
        <v>0</v>
      </c>
      <c r="M358" s="241"/>
      <c r="N358" s="1102">
        <f t="shared" ca="1" si="37"/>
        <v>2.0000000000000001E-4</v>
      </c>
      <c r="O358" s="1102">
        <f t="shared" ca="1" si="38"/>
        <v>2.0000000000000001E-4</v>
      </c>
      <c r="P358" s="1102" cm="1">
        <f t="array" aca="1" ref="P358" ca="1">IFERROR(INDIRECT("K"&amp;V358),"")</f>
        <v>2.0000000000000001E-4</v>
      </c>
      <c r="Q358" s="1102" cm="1">
        <f t="array" aca="1" ref="Q358" ca="1">IFERROR(INDIRECT("L"&amp;V358),"")</f>
        <v>2.0000000000000001E-4</v>
      </c>
      <c r="R358" s="1102" cm="1">
        <f t="array" aca="1" ref="R358" ca="1">IFERROR(INDIRECT("K"&amp;W358),"")</f>
        <v>1.18E-4</v>
      </c>
      <c r="S358" s="1102" cm="1">
        <f t="array" aca="1" ref="S358" ca="1">IFERROR(INDIRECT("L"&amp;W358),"")</f>
        <v>1.18E-4</v>
      </c>
      <c r="T358" s="1103">
        <f t="shared" si="39"/>
        <v>0</v>
      </c>
      <c r="U358" s="1103">
        <f t="shared" si="40"/>
        <v>0</v>
      </c>
      <c r="V358" s="1102">
        <f t="shared" si="35"/>
        <v>360</v>
      </c>
      <c r="W358" s="1102">
        <f t="shared" si="36"/>
        <v>361</v>
      </c>
      <c r="X358" s="1102" t="str">
        <f t="shared" si="41"/>
        <v>A0134</v>
      </c>
      <c r="Y358" s="239"/>
      <c r="Z358" s="239"/>
      <c r="AA358" s="239"/>
      <c r="AB358" s="239"/>
      <c r="AC358" s="239"/>
      <c r="AD358" s="239"/>
      <c r="AE358" s="239"/>
      <c r="AF358" s="239"/>
      <c r="AG358" s="239"/>
    </row>
    <row r="359" spans="8:33" ht="15.75" customHeight="1">
      <c r="H359" s="239"/>
      <c r="I359" s="1110" t="s">
        <v>5185</v>
      </c>
      <c r="J359" s="1106" t="s">
        <v>5184</v>
      </c>
      <c r="K359" s="246">
        <v>0</v>
      </c>
      <c r="L359" s="246">
        <v>0</v>
      </c>
      <c r="M359" s="241"/>
      <c r="N359" s="1102">
        <f t="shared" ca="1" si="37"/>
        <v>2.0000000000000001E-4</v>
      </c>
      <c r="O359" s="1102">
        <f t="shared" ca="1" si="38"/>
        <v>2.0000000000000001E-4</v>
      </c>
      <c r="P359" s="1102" cm="1">
        <f t="array" aca="1" ref="P359" ca="1">IFERROR(INDIRECT("K"&amp;V359),"")</f>
        <v>2.0000000000000001E-4</v>
      </c>
      <c r="Q359" s="1102" cm="1">
        <f t="array" aca="1" ref="Q359" ca="1">IFERROR(INDIRECT("L"&amp;V359),"")</f>
        <v>2.0000000000000001E-4</v>
      </c>
      <c r="R359" s="1102" cm="1">
        <f t="array" aca="1" ref="R359" ca="1">IFERROR(INDIRECT("K"&amp;W359),"")</f>
        <v>1.18E-4</v>
      </c>
      <c r="S359" s="1102" cm="1">
        <f t="array" aca="1" ref="S359" ca="1">IFERROR(INDIRECT("L"&amp;W359),"")</f>
        <v>1.18E-4</v>
      </c>
      <c r="T359" s="1103">
        <f t="shared" si="39"/>
        <v>0</v>
      </c>
      <c r="U359" s="1103">
        <f t="shared" si="40"/>
        <v>0</v>
      </c>
      <c r="V359" s="1102">
        <f t="shared" si="35"/>
        <v>360</v>
      </c>
      <c r="W359" s="1102">
        <f t="shared" si="36"/>
        <v>361</v>
      </c>
      <c r="X359" s="1102" t="str">
        <f t="shared" si="41"/>
        <v>A0134</v>
      </c>
      <c r="Y359" s="239"/>
      <c r="Z359" s="239"/>
      <c r="AA359" s="239"/>
      <c r="AB359" s="239"/>
      <c r="AC359" s="239"/>
      <c r="AD359" s="239"/>
      <c r="AE359" s="239"/>
      <c r="AF359" s="239"/>
      <c r="AG359" s="239"/>
    </row>
    <row r="360" spans="8:33" ht="17.25" customHeight="1">
      <c r="H360" s="239"/>
      <c r="I360" s="1110" t="s">
        <v>5186</v>
      </c>
      <c r="J360" s="1106" t="s">
        <v>5184</v>
      </c>
      <c r="K360" s="246">
        <v>2.0000000000000001E-4</v>
      </c>
      <c r="L360" s="246">
        <v>2.0000000000000001E-4</v>
      </c>
      <c r="M360" s="241"/>
      <c r="N360" s="1102">
        <f t="shared" ca="1" si="37"/>
        <v>2.0000000000000001E-4</v>
      </c>
      <c r="O360" s="1102">
        <f t="shared" ca="1" si="38"/>
        <v>2.0000000000000001E-4</v>
      </c>
      <c r="P360" s="1102" cm="1">
        <f t="array" aca="1" ref="P360" ca="1">IFERROR(INDIRECT("K"&amp;V360),"")</f>
        <v>2.0000000000000001E-4</v>
      </c>
      <c r="Q360" s="1102" cm="1">
        <f t="array" aca="1" ref="Q360" ca="1">IFERROR(INDIRECT("L"&amp;V360),"")</f>
        <v>2.0000000000000001E-4</v>
      </c>
      <c r="R360" s="1102" cm="1">
        <f t="array" aca="1" ref="R360" ca="1">IFERROR(INDIRECT("K"&amp;W360),"")</f>
        <v>1.18E-4</v>
      </c>
      <c r="S360" s="1102" cm="1">
        <f t="array" aca="1" ref="S360" ca="1">IFERROR(INDIRECT("L"&amp;W360),"")</f>
        <v>1.18E-4</v>
      </c>
      <c r="T360" s="1103">
        <f t="shared" si="39"/>
        <v>2.0000000000000001E-4</v>
      </c>
      <c r="U360" s="1103">
        <f t="shared" si="40"/>
        <v>2.0000000000000001E-4</v>
      </c>
      <c r="V360" s="1102">
        <f t="shared" si="35"/>
        <v>360</v>
      </c>
      <c r="W360" s="1102">
        <f t="shared" si="36"/>
        <v>361</v>
      </c>
      <c r="X360" s="1102" t="str">
        <f t="shared" si="41"/>
        <v>A0134</v>
      </c>
      <c r="Y360" s="239"/>
      <c r="Z360" s="239"/>
      <c r="AA360" s="239"/>
      <c r="AB360" s="239"/>
      <c r="AC360" s="239"/>
      <c r="AD360" s="239"/>
      <c r="AE360" s="239"/>
      <c r="AF360" s="239"/>
      <c r="AG360" s="239"/>
    </row>
    <row r="361" spans="8:33" ht="17.25" customHeight="1">
      <c r="H361" s="239"/>
      <c r="I361" s="1110" t="s">
        <v>5187</v>
      </c>
      <c r="J361" s="1106" t="s">
        <v>5184</v>
      </c>
      <c r="K361" s="246">
        <v>1.18E-4</v>
      </c>
      <c r="L361" s="246">
        <v>1.18E-4</v>
      </c>
      <c r="M361" s="241"/>
      <c r="N361" s="1102">
        <f t="shared" ca="1" si="37"/>
        <v>2.0000000000000001E-4</v>
      </c>
      <c r="O361" s="1102">
        <f t="shared" ca="1" si="38"/>
        <v>2.0000000000000001E-4</v>
      </c>
      <c r="P361" s="1102" cm="1">
        <f t="array" aca="1" ref="P361" ca="1">IFERROR(INDIRECT("K"&amp;V361),"")</f>
        <v>2.0000000000000001E-4</v>
      </c>
      <c r="Q361" s="1102" cm="1">
        <f t="array" aca="1" ref="Q361" ca="1">IFERROR(INDIRECT("L"&amp;V361),"")</f>
        <v>2.0000000000000001E-4</v>
      </c>
      <c r="R361" s="1102" cm="1">
        <f t="array" aca="1" ref="R361" ca="1">IFERROR(INDIRECT("K"&amp;W361),"")</f>
        <v>1.18E-4</v>
      </c>
      <c r="S361" s="1102" cm="1">
        <f t="array" aca="1" ref="S361" ca="1">IFERROR(INDIRECT("L"&amp;W361),"")</f>
        <v>1.18E-4</v>
      </c>
      <c r="T361" s="1103">
        <f t="shared" si="39"/>
        <v>1.18E-4</v>
      </c>
      <c r="U361" s="1103">
        <f t="shared" si="40"/>
        <v>1.18E-4</v>
      </c>
      <c r="V361" s="1102">
        <f t="shared" si="35"/>
        <v>360</v>
      </c>
      <c r="W361" s="1102">
        <f t="shared" si="36"/>
        <v>361</v>
      </c>
      <c r="X361" s="1102" t="str">
        <f t="shared" si="41"/>
        <v>A0134</v>
      </c>
      <c r="Y361" s="239"/>
      <c r="Z361" s="239"/>
      <c r="AA361" s="239"/>
      <c r="AB361" s="239"/>
      <c r="AC361" s="239"/>
      <c r="AD361" s="239"/>
      <c r="AE361" s="239"/>
      <c r="AF361" s="239"/>
      <c r="AG361" s="239"/>
    </row>
    <row r="362" spans="8:33" ht="17.25" customHeight="1">
      <c r="H362" s="239"/>
      <c r="I362" s="1110" t="s">
        <v>5188</v>
      </c>
      <c r="J362" s="1106" t="s">
        <v>2082</v>
      </c>
      <c r="K362" s="246">
        <v>0</v>
      </c>
      <c r="L362" s="246">
        <v>0</v>
      </c>
      <c r="M362" s="241"/>
      <c r="N362" s="1102">
        <f t="shared" ca="1" si="37"/>
        <v>4.17E-4</v>
      </c>
      <c r="O362" s="1102">
        <f t="shared" ca="1" si="38"/>
        <v>4.17E-4</v>
      </c>
      <c r="P362" s="1102" cm="1">
        <f t="array" aca="1" ref="P362" ca="1">IFERROR(INDIRECT("K"&amp;V362),"")</f>
        <v>4.17E-4</v>
      </c>
      <c r="Q362" s="1102" cm="1">
        <f t="array" aca="1" ref="Q362" ca="1">IFERROR(INDIRECT("L"&amp;V362),"")</f>
        <v>4.17E-4</v>
      </c>
      <c r="R362" s="1102" cm="1">
        <f t="array" aca="1" ref="R362" ca="1">IFERROR(INDIRECT("K"&amp;W362),"")</f>
        <v>3.6900000000000002E-4</v>
      </c>
      <c r="S362" s="1102" cm="1">
        <f t="array" aca="1" ref="S362" ca="1">IFERROR(INDIRECT("L"&amp;W362),"")</f>
        <v>3.6900000000000002E-4</v>
      </c>
      <c r="T362" s="1103">
        <f t="shared" si="39"/>
        <v>0</v>
      </c>
      <c r="U362" s="1103">
        <f t="shared" si="40"/>
        <v>0</v>
      </c>
      <c r="V362" s="1102">
        <f t="shared" si="35"/>
        <v>363</v>
      </c>
      <c r="W362" s="1102">
        <f t="shared" si="36"/>
        <v>364</v>
      </c>
      <c r="X362" s="1102" t="str">
        <f t="shared" si="41"/>
        <v>A0135</v>
      </c>
      <c r="Y362" s="239"/>
      <c r="Z362" s="239"/>
      <c r="AA362" s="239"/>
      <c r="AB362" s="239"/>
      <c r="AC362" s="239"/>
      <c r="AD362" s="239"/>
      <c r="AE362" s="239"/>
      <c r="AF362" s="239"/>
      <c r="AG362" s="239"/>
    </row>
    <row r="363" spans="8:33">
      <c r="H363" s="239"/>
      <c r="I363" s="1110" t="s">
        <v>5189</v>
      </c>
      <c r="J363" s="1106" t="s">
        <v>2082</v>
      </c>
      <c r="K363" s="246">
        <v>4.17E-4</v>
      </c>
      <c r="L363" s="246">
        <v>4.17E-4</v>
      </c>
      <c r="M363" s="241"/>
      <c r="N363" s="1102">
        <f t="shared" ca="1" si="37"/>
        <v>4.17E-4</v>
      </c>
      <c r="O363" s="1102">
        <f t="shared" ca="1" si="38"/>
        <v>4.17E-4</v>
      </c>
      <c r="P363" s="1102" cm="1">
        <f t="array" aca="1" ref="P363" ca="1">IFERROR(INDIRECT("K"&amp;V363),"")</f>
        <v>4.17E-4</v>
      </c>
      <c r="Q363" s="1102" cm="1">
        <f t="array" aca="1" ref="Q363" ca="1">IFERROR(INDIRECT("L"&amp;V363),"")</f>
        <v>4.17E-4</v>
      </c>
      <c r="R363" s="1102" cm="1">
        <f t="array" aca="1" ref="R363" ca="1">IFERROR(INDIRECT("K"&amp;W363),"")</f>
        <v>3.6900000000000002E-4</v>
      </c>
      <c r="S363" s="1102" cm="1">
        <f t="array" aca="1" ref="S363" ca="1">IFERROR(INDIRECT("L"&amp;W363),"")</f>
        <v>3.6900000000000002E-4</v>
      </c>
      <c r="T363" s="1103">
        <f t="shared" si="39"/>
        <v>4.17E-4</v>
      </c>
      <c r="U363" s="1103">
        <f t="shared" si="40"/>
        <v>4.17E-4</v>
      </c>
      <c r="V363" s="1102">
        <f t="shared" si="35"/>
        <v>363</v>
      </c>
      <c r="W363" s="1102">
        <f t="shared" si="36"/>
        <v>364</v>
      </c>
      <c r="X363" s="1102" t="str">
        <f t="shared" si="41"/>
        <v>A0135</v>
      </c>
      <c r="Y363" s="239"/>
      <c r="Z363" s="239"/>
      <c r="AA363" s="239"/>
      <c r="AB363" s="239"/>
      <c r="AC363" s="239"/>
      <c r="AD363" s="239"/>
      <c r="AE363" s="239"/>
      <c r="AF363" s="239"/>
      <c r="AG363" s="239"/>
    </row>
    <row r="364" spans="8:33" ht="17.25" customHeight="1">
      <c r="H364" s="239"/>
      <c r="I364" s="1110" t="s">
        <v>5190</v>
      </c>
      <c r="J364" s="1106" t="s">
        <v>2082</v>
      </c>
      <c r="K364" s="246">
        <v>3.6900000000000002E-4</v>
      </c>
      <c r="L364" s="246">
        <v>3.6900000000000002E-4</v>
      </c>
      <c r="M364" s="241"/>
      <c r="N364" s="1102">
        <f t="shared" ca="1" si="37"/>
        <v>4.17E-4</v>
      </c>
      <c r="O364" s="1102">
        <f t="shared" ca="1" si="38"/>
        <v>4.17E-4</v>
      </c>
      <c r="P364" s="1102" cm="1">
        <f t="array" aca="1" ref="P364" ca="1">IFERROR(INDIRECT("K"&amp;V364),"")</f>
        <v>4.17E-4</v>
      </c>
      <c r="Q364" s="1102" cm="1">
        <f t="array" aca="1" ref="Q364" ca="1">IFERROR(INDIRECT("L"&amp;V364),"")</f>
        <v>4.17E-4</v>
      </c>
      <c r="R364" s="1102" cm="1">
        <f t="array" aca="1" ref="R364" ca="1">IFERROR(INDIRECT("K"&amp;W364),"")</f>
        <v>3.6900000000000002E-4</v>
      </c>
      <c r="S364" s="1102" cm="1">
        <f t="array" aca="1" ref="S364" ca="1">IFERROR(INDIRECT("L"&amp;W364),"")</f>
        <v>3.6900000000000002E-4</v>
      </c>
      <c r="T364" s="1103">
        <f t="shared" si="39"/>
        <v>3.6900000000000002E-4</v>
      </c>
      <c r="U364" s="1103">
        <f t="shared" si="40"/>
        <v>3.6900000000000002E-4</v>
      </c>
      <c r="V364" s="1102">
        <f t="shared" si="35"/>
        <v>363</v>
      </c>
      <c r="W364" s="1102">
        <f t="shared" si="36"/>
        <v>364</v>
      </c>
      <c r="X364" s="1102" t="str">
        <f t="shared" si="41"/>
        <v>A0135</v>
      </c>
      <c r="Y364" s="239"/>
      <c r="Z364" s="239"/>
      <c r="AA364" s="239"/>
      <c r="AB364" s="239"/>
      <c r="AC364" s="239"/>
      <c r="AD364" s="239"/>
      <c r="AE364" s="239"/>
      <c r="AF364" s="239"/>
      <c r="AG364" s="239"/>
    </row>
    <row r="365" spans="8:33" ht="17.25" customHeight="1">
      <c r="H365" s="239"/>
      <c r="I365" s="1110" t="s">
        <v>5191</v>
      </c>
      <c r="J365" s="1106" t="s">
        <v>3950</v>
      </c>
      <c r="K365" s="246">
        <v>0</v>
      </c>
      <c r="L365" s="246">
        <v>0</v>
      </c>
      <c r="M365" s="241"/>
      <c r="N365" s="1102">
        <f t="shared" ca="1" si="37"/>
        <v>5.3899999999999998E-4</v>
      </c>
      <c r="O365" s="1102">
        <f t="shared" ca="1" si="38"/>
        <v>5.3899999999999998E-4</v>
      </c>
      <c r="P365" s="1102" cm="1">
        <f t="array" aca="1" ref="P365" ca="1">IFERROR(INDIRECT("K"&amp;V365),"")</f>
        <v>5.3899999999999998E-4</v>
      </c>
      <c r="Q365" s="1102" cm="1">
        <f t="array" aca="1" ref="Q365" ca="1">IFERROR(INDIRECT("L"&amp;V365),"")</f>
        <v>5.3899999999999998E-4</v>
      </c>
      <c r="R365" s="1102" cm="1">
        <f t="array" aca="1" ref="R365" ca="1">IFERROR(INDIRECT("K"&amp;W365),"")</f>
        <v>3.9100000000000002E-4</v>
      </c>
      <c r="S365" s="1102" cm="1">
        <f t="array" aca="1" ref="S365" ca="1">IFERROR(INDIRECT("L"&amp;W365),"")</f>
        <v>3.9100000000000002E-4</v>
      </c>
      <c r="T365" s="1103">
        <f t="shared" si="39"/>
        <v>0</v>
      </c>
      <c r="U365" s="1103">
        <f t="shared" si="40"/>
        <v>0</v>
      </c>
      <c r="V365" s="1102">
        <f t="shared" si="35"/>
        <v>367</v>
      </c>
      <c r="W365" s="1102">
        <f t="shared" si="36"/>
        <v>368</v>
      </c>
      <c r="X365" s="1102" t="str">
        <f t="shared" si="41"/>
        <v>A0136</v>
      </c>
      <c r="Y365" s="239"/>
      <c r="Z365" s="239"/>
      <c r="AA365" s="239"/>
      <c r="AB365" s="239"/>
      <c r="AC365" s="239"/>
      <c r="AD365" s="239"/>
      <c r="AE365" s="239"/>
      <c r="AF365" s="239"/>
      <c r="AG365" s="239"/>
    </row>
    <row r="366" spans="8:33" ht="17.25" customHeight="1">
      <c r="H366" s="239"/>
      <c r="I366" s="1110" t="s">
        <v>5192</v>
      </c>
      <c r="J366" s="1106" t="s">
        <v>3950</v>
      </c>
      <c r="K366" s="246">
        <v>0</v>
      </c>
      <c r="L366" s="246">
        <v>0</v>
      </c>
      <c r="M366" s="241"/>
      <c r="N366" s="1102">
        <f t="shared" ca="1" si="37"/>
        <v>5.3899999999999998E-4</v>
      </c>
      <c r="O366" s="1102">
        <f t="shared" ca="1" si="38"/>
        <v>5.3899999999999998E-4</v>
      </c>
      <c r="P366" s="1102" cm="1">
        <f t="array" aca="1" ref="P366" ca="1">IFERROR(INDIRECT("K"&amp;V366),"")</f>
        <v>5.3899999999999998E-4</v>
      </c>
      <c r="Q366" s="1102" cm="1">
        <f t="array" aca="1" ref="Q366" ca="1">IFERROR(INDIRECT("L"&amp;V366),"")</f>
        <v>5.3899999999999998E-4</v>
      </c>
      <c r="R366" s="1102" cm="1">
        <f t="array" aca="1" ref="R366" ca="1">IFERROR(INDIRECT("K"&amp;W366),"")</f>
        <v>3.9100000000000002E-4</v>
      </c>
      <c r="S366" s="1102" cm="1">
        <f t="array" aca="1" ref="S366" ca="1">IFERROR(INDIRECT("L"&amp;W366),"")</f>
        <v>3.9100000000000002E-4</v>
      </c>
      <c r="T366" s="1103">
        <f t="shared" si="39"/>
        <v>0</v>
      </c>
      <c r="U366" s="1103">
        <f t="shared" si="40"/>
        <v>0</v>
      </c>
      <c r="V366" s="1102">
        <f t="shared" si="35"/>
        <v>367</v>
      </c>
      <c r="W366" s="1102">
        <f t="shared" si="36"/>
        <v>368</v>
      </c>
      <c r="X366" s="1102" t="str">
        <f t="shared" si="41"/>
        <v>A0136</v>
      </c>
      <c r="Y366" s="239"/>
      <c r="Z366" s="239"/>
      <c r="AA366" s="239"/>
      <c r="AB366" s="239"/>
      <c r="AC366" s="239"/>
      <c r="AD366" s="239"/>
      <c r="AE366" s="239"/>
      <c r="AF366" s="239"/>
      <c r="AG366" s="239"/>
    </row>
    <row r="367" spans="8:33" ht="17.25" customHeight="1">
      <c r="H367" s="239"/>
      <c r="I367" s="1110" t="s">
        <v>5193</v>
      </c>
      <c r="J367" s="1106" t="s">
        <v>3950</v>
      </c>
      <c r="K367" s="246">
        <v>5.3899999999999998E-4</v>
      </c>
      <c r="L367" s="246">
        <v>5.3899999999999998E-4</v>
      </c>
      <c r="M367" s="241"/>
      <c r="N367" s="1102">
        <f t="shared" ca="1" si="37"/>
        <v>5.3899999999999998E-4</v>
      </c>
      <c r="O367" s="1102">
        <f t="shared" ca="1" si="38"/>
        <v>5.3899999999999998E-4</v>
      </c>
      <c r="P367" s="1102" cm="1">
        <f t="array" aca="1" ref="P367" ca="1">IFERROR(INDIRECT("K"&amp;V367),"")</f>
        <v>5.3899999999999998E-4</v>
      </c>
      <c r="Q367" s="1102" cm="1">
        <f t="array" aca="1" ref="Q367" ca="1">IFERROR(INDIRECT("L"&amp;V367),"")</f>
        <v>5.3899999999999998E-4</v>
      </c>
      <c r="R367" s="1102" cm="1">
        <f t="array" aca="1" ref="R367" ca="1">IFERROR(INDIRECT("K"&amp;W367),"")</f>
        <v>3.9100000000000002E-4</v>
      </c>
      <c r="S367" s="1102" cm="1">
        <f t="array" aca="1" ref="S367" ca="1">IFERROR(INDIRECT("L"&amp;W367),"")</f>
        <v>3.9100000000000002E-4</v>
      </c>
      <c r="T367" s="1103">
        <f t="shared" si="39"/>
        <v>5.3899999999999998E-4</v>
      </c>
      <c r="U367" s="1103">
        <f t="shared" si="40"/>
        <v>5.3899999999999998E-4</v>
      </c>
      <c r="V367" s="1102">
        <f t="shared" si="35"/>
        <v>367</v>
      </c>
      <c r="W367" s="1102">
        <f t="shared" si="36"/>
        <v>368</v>
      </c>
      <c r="X367" s="1102" t="str">
        <f t="shared" si="41"/>
        <v>A0136</v>
      </c>
      <c r="Y367" s="239"/>
      <c r="Z367" s="239"/>
      <c r="AA367" s="239"/>
      <c r="AB367" s="239"/>
      <c r="AC367" s="239"/>
      <c r="AD367" s="239"/>
      <c r="AE367" s="239"/>
      <c r="AF367" s="239"/>
      <c r="AG367" s="239"/>
    </row>
    <row r="368" spans="8:33" ht="15.75" customHeight="1">
      <c r="H368" s="239"/>
      <c r="I368" s="1110" t="s">
        <v>5194</v>
      </c>
      <c r="J368" s="1106" t="s">
        <v>3950</v>
      </c>
      <c r="K368" s="246">
        <v>3.9100000000000002E-4</v>
      </c>
      <c r="L368" s="246">
        <v>3.9100000000000002E-4</v>
      </c>
      <c r="M368" s="241"/>
      <c r="N368" s="1102">
        <f t="shared" ca="1" si="37"/>
        <v>5.3899999999999998E-4</v>
      </c>
      <c r="O368" s="1102">
        <f t="shared" ca="1" si="38"/>
        <v>5.3899999999999998E-4</v>
      </c>
      <c r="P368" s="1102" cm="1">
        <f t="array" aca="1" ref="P368" ca="1">IFERROR(INDIRECT("K"&amp;V368),"")</f>
        <v>5.3899999999999998E-4</v>
      </c>
      <c r="Q368" s="1102" cm="1">
        <f t="array" aca="1" ref="Q368" ca="1">IFERROR(INDIRECT("L"&amp;V368),"")</f>
        <v>5.3899999999999998E-4</v>
      </c>
      <c r="R368" s="1102" cm="1">
        <f t="array" aca="1" ref="R368" ca="1">IFERROR(INDIRECT("K"&amp;W368),"")</f>
        <v>3.9100000000000002E-4</v>
      </c>
      <c r="S368" s="1102" cm="1">
        <f t="array" aca="1" ref="S368" ca="1">IFERROR(INDIRECT("L"&amp;W368),"")</f>
        <v>3.9100000000000002E-4</v>
      </c>
      <c r="T368" s="1103">
        <f t="shared" si="39"/>
        <v>3.9100000000000002E-4</v>
      </c>
      <c r="U368" s="1103">
        <f t="shared" si="40"/>
        <v>3.9100000000000002E-4</v>
      </c>
      <c r="V368" s="1102">
        <f t="shared" si="35"/>
        <v>367</v>
      </c>
      <c r="W368" s="1102">
        <f t="shared" si="36"/>
        <v>368</v>
      </c>
      <c r="X368" s="1102" t="str">
        <f t="shared" si="41"/>
        <v>A0136</v>
      </c>
      <c r="Y368" s="239"/>
      <c r="Z368" s="239"/>
      <c r="AA368" s="239"/>
      <c r="AB368" s="239"/>
      <c r="AC368" s="239"/>
      <c r="AD368" s="239"/>
      <c r="AE368" s="239"/>
      <c r="AF368" s="239"/>
      <c r="AG368" s="239"/>
    </row>
    <row r="369" spans="8:33" ht="15.75" customHeight="1">
      <c r="H369" s="239"/>
      <c r="I369" s="1110" t="s">
        <v>2083</v>
      </c>
      <c r="J369" s="1106" t="s">
        <v>2084</v>
      </c>
      <c r="K369" s="246">
        <v>3.2299999999999999E-4</v>
      </c>
      <c r="L369" s="246">
        <v>3.2299999999999999E-4</v>
      </c>
      <c r="M369" s="241"/>
      <c r="N369" s="1102">
        <f t="shared" ca="1" si="37"/>
        <v>3.2299999999999999E-4</v>
      </c>
      <c r="O369" s="1102">
        <f t="shared" ca="1" si="38"/>
        <v>3.2299999999999999E-4</v>
      </c>
      <c r="P369" s="1102" t="str" cm="1">
        <f t="array" aca="1" ref="P369" ca="1">IFERROR(INDIRECT("K"&amp;V369),"")</f>
        <v/>
      </c>
      <c r="Q369" s="1102" t="str" cm="1">
        <f t="array" aca="1" ref="Q369" ca="1">IFERROR(INDIRECT("L"&amp;V369),"")</f>
        <v/>
      </c>
      <c r="R369" s="1102" t="str" cm="1">
        <f t="array" aca="1" ref="R369" ca="1">IFERROR(INDIRECT("K"&amp;W369),"")</f>
        <v/>
      </c>
      <c r="S369" s="1102" t="str" cm="1">
        <f t="array" aca="1" ref="S369" ca="1">IFERROR(INDIRECT("L"&amp;W369),"")</f>
        <v/>
      </c>
      <c r="T369" s="1103">
        <f t="shared" si="39"/>
        <v>3.2299999999999999E-4</v>
      </c>
      <c r="U369" s="1103">
        <f t="shared" si="40"/>
        <v>3.2299999999999999E-4</v>
      </c>
      <c r="V369" s="1102" t="str">
        <f t="shared" si="35"/>
        <v/>
      </c>
      <c r="W369" s="1102" t="str">
        <f t="shared" si="36"/>
        <v/>
      </c>
      <c r="X369" s="1102" t="str">
        <f t="shared" si="41"/>
        <v>A0137</v>
      </c>
      <c r="Y369" s="239"/>
      <c r="Z369" s="239"/>
      <c r="AA369" s="239"/>
      <c r="AB369" s="239"/>
      <c r="AC369" s="239"/>
      <c r="AD369" s="239"/>
      <c r="AE369" s="239"/>
      <c r="AF369" s="239"/>
      <c r="AG369" s="239"/>
    </row>
    <row r="370" spans="8:33" ht="17.25" customHeight="1">
      <c r="H370" s="239"/>
      <c r="I370" s="1110" t="s">
        <v>5195</v>
      </c>
      <c r="J370" s="1106" t="s">
        <v>2085</v>
      </c>
      <c r="K370" s="246">
        <v>0</v>
      </c>
      <c r="L370" s="246">
        <v>0</v>
      </c>
      <c r="M370" s="241"/>
      <c r="N370" s="1102">
        <f t="shared" ca="1" si="37"/>
        <v>6.38E-4</v>
      </c>
      <c r="O370" s="1102">
        <f t="shared" ca="1" si="38"/>
        <v>6.38E-4</v>
      </c>
      <c r="P370" s="1102" cm="1">
        <f t="array" aca="1" ref="P370" ca="1">IFERROR(INDIRECT("K"&amp;V370),"")</f>
        <v>6.38E-4</v>
      </c>
      <c r="Q370" s="1102" cm="1">
        <f t="array" aca="1" ref="Q370" ca="1">IFERROR(INDIRECT("L"&amp;V370),"")</f>
        <v>6.38E-4</v>
      </c>
      <c r="R370" s="1102" cm="1">
        <f t="array" aca="1" ref="R370" ca="1">IFERROR(INDIRECT("K"&amp;W370),"")</f>
        <v>5.6800000000000004E-4</v>
      </c>
      <c r="S370" s="1102" cm="1">
        <f t="array" aca="1" ref="S370" ca="1">IFERROR(INDIRECT("L"&amp;W370),"")</f>
        <v>5.6800000000000004E-4</v>
      </c>
      <c r="T370" s="1103">
        <f t="shared" si="39"/>
        <v>0</v>
      </c>
      <c r="U370" s="1103">
        <f t="shared" si="40"/>
        <v>0</v>
      </c>
      <c r="V370" s="1102">
        <f t="shared" si="35"/>
        <v>371</v>
      </c>
      <c r="W370" s="1102">
        <f t="shared" si="36"/>
        <v>372</v>
      </c>
      <c r="X370" s="1102" t="str">
        <f t="shared" si="41"/>
        <v>A0138</v>
      </c>
      <c r="Y370" s="239"/>
      <c r="Z370" s="239"/>
      <c r="AA370" s="239"/>
      <c r="AB370" s="239"/>
      <c r="AC370" s="239"/>
      <c r="AD370" s="239"/>
      <c r="AE370" s="239"/>
      <c r="AF370" s="239"/>
      <c r="AG370" s="239"/>
    </row>
    <row r="371" spans="8:33">
      <c r="H371" s="239"/>
      <c r="I371" s="1110" t="s">
        <v>5196</v>
      </c>
      <c r="J371" s="1106" t="s">
        <v>2085</v>
      </c>
      <c r="K371" s="246">
        <v>6.38E-4</v>
      </c>
      <c r="L371" s="246">
        <v>6.38E-4</v>
      </c>
      <c r="M371" s="241"/>
      <c r="N371" s="1102">
        <f t="shared" ca="1" si="37"/>
        <v>6.38E-4</v>
      </c>
      <c r="O371" s="1102">
        <f t="shared" ca="1" si="38"/>
        <v>6.38E-4</v>
      </c>
      <c r="P371" s="1102" cm="1">
        <f t="array" aca="1" ref="P371" ca="1">IFERROR(INDIRECT("K"&amp;V371),"")</f>
        <v>6.38E-4</v>
      </c>
      <c r="Q371" s="1102" cm="1">
        <f t="array" aca="1" ref="Q371" ca="1">IFERROR(INDIRECT("L"&amp;V371),"")</f>
        <v>6.38E-4</v>
      </c>
      <c r="R371" s="1102" cm="1">
        <f t="array" aca="1" ref="R371" ca="1">IFERROR(INDIRECT("K"&amp;W371),"")</f>
        <v>5.6800000000000004E-4</v>
      </c>
      <c r="S371" s="1102" cm="1">
        <f t="array" aca="1" ref="S371" ca="1">IFERROR(INDIRECT("L"&amp;W371),"")</f>
        <v>5.6800000000000004E-4</v>
      </c>
      <c r="T371" s="1103">
        <f t="shared" si="39"/>
        <v>6.38E-4</v>
      </c>
      <c r="U371" s="1103">
        <f t="shared" si="40"/>
        <v>6.38E-4</v>
      </c>
      <c r="V371" s="1102">
        <f t="shared" si="35"/>
        <v>371</v>
      </c>
      <c r="W371" s="1102">
        <f t="shared" si="36"/>
        <v>372</v>
      </c>
      <c r="X371" s="1102" t="str">
        <f t="shared" si="41"/>
        <v>A0138</v>
      </c>
      <c r="Y371" s="239"/>
      <c r="Z371" s="239"/>
      <c r="AA371" s="239"/>
      <c r="AB371" s="239"/>
      <c r="AC371" s="239"/>
      <c r="AD371" s="239"/>
      <c r="AE371" s="239"/>
      <c r="AF371" s="239"/>
      <c r="AG371" s="239"/>
    </row>
    <row r="372" spans="8:33">
      <c r="H372" s="239"/>
      <c r="I372" s="1110" t="s">
        <v>5197</v>
      </c>
      <c r="J372" s="1106" t="s">
        <v>2085</v>
      </c>
      <c r="K372" s="246">
        <v>5.6800000000000004E-4</v>
      </c>
      <c r="L372" s="246">
        <v>5.6800000000000004E-4</v>
      </c>
      <c r="M372" s="241"/>
      <c r="N372" s="1102">
        <f t="shared" ca="1" si="37"/>
        <v>6.38E-4</v>
      </c>
      <c r="O372" s="1102">
        <f t="shared" ca="1" si="38"/>
        <v>6.38E-4</v>
      </c>
      <c r="P372" s="1102" cm="1">
        <f t="array" aca="1" ref="P372" ca="1">IFERROR(INDIRECT("K"&amp;V372),"")</f>
        <v>6.38E-4</v>
      </c>
      <c r="Q372" s="1102" cm="1">
        <f t="array" aca="1" ref="Q372" ca="1">IFERROR(INDIRECT("L"&amp;V372),"")</f>
        <v>6.38E-4</v>
      </c>
      <c r="R372" s="1102" cm="1">
        <f t="array" aca="1" ref="R372" ca="1">IFERROR(INDIRECT("K"&amp;W372),"")</f>
        <v>5.6800000000000004E-4</v>
      </c>
      <c r="S372" s="1102" cm="1">
        <f t="array" aca="1" ref="S372" ca="1">IFERROR(INDIRECT("L"&amp;W372),"")</f>
        <v>5.6800000000000004E-4</v>
      </c>
      <c r="T372" s="1103">
        <f t="shared" si="39"/>
        <v>5.6800000000000004E-4</v>
      </c>
      <c r="U372" s="1103">
        <f t="shared" si="40"/>
        <v>5.6800000000000004E-4</v>
      </c>
      <c r="V372" s="1102">
        <f t="shared" si="35"/>
        <v>371</v>
      </c>
      <c r="W372" s="1102">
        <f t="shared" si="36"/>
        <v>372</v>
      </c>
      <c r="X372" s="1102" t="str">
        <f t="shared" si="41"/>
        <v>A0138</v>
      </c>
      <c r="Y372" s="239"/>
      <c r="Z372" s="239"/>
      <c r="AA372" s="239"/>
      <c r="AB372" s="239"/>
      <c r="AC372" s="239"/>
      <c r="AD372" s="239"/>
      <c r="AE372" s="239"/>
      <c r="AF372" s="239"/>
      <c r="AG372" s="239"/>
    </row>
    <row r="373" spans="8:33" ht="17.25" customHeight="1">
      <c r="H373" s="239"/>
      <c r="I373" s="1110" t="s">
        <v>5198</v>
      </c>
      <c r="J373" s="1106" t="s">
        <v>3951</v>
      </c>
      <c r="K373" s="246">
        <v>0</v>
      </c>
      <c r="L373" s="246">
        <v>0</v>
      </c>
      <c r="M373" s="241"/>
      <c r="N373" s="1102">
        <f t="shared" ca="1" si="37"/>
        <v>5.0500000000000002E-4</v>
      </c>
      <c r="O373" s="1102">
        <f t="shared" ca="1" si="38"/>
        <v>5.0500000000000002E-4</v>
      </c>
      <c r="P373" s="1102" cm="1">
        <f t="array" aca="1" ref="P373" ca="1">IFERROR(INDIRECT("K"&amp;V373),"")</f>
        <v>5.0500000000000002E-4</v>
      </c>
      <c r="Q373" s="1102" cm="1">
        <f t="array" aca="1" ref="Q373" ca="1">IFERROR(INDIRECT("L"&amp;V373),"")</f>
        <v>5.0500000000000002E-4</v>
      </c>
      <c r="R373" s="1102" cm="1">
        <f t="array" aca="1" ref="R373" ca="1">IFERROR(INDIRECT("K"&amp;W373),"")</f>
        <v>4.8700000000000002E-4</v>
      </c>
      <c r="S373" s="1102" cm="1">
        <f t="array" aca="1" ref="S373" ca="1">IFERROR(INDIRECT("L"&amp;W373),"")</f>
        <v>4.8700000000000002E-4</v>
      </c>
      <c r="T373" s="1103">
        <f t="shared" si="39"/>
        <v>0</v>
      </c>
      <c r="U373" s="1103">
        <f t="shared" si="40"/>
        <v>0</v>
      </c>
      <c r="V373" s="1102">
        <f t="shared" si="35"/>
        <v>375</v>
      </c>
      <c r="W373" s="1102">
        <f t="shared" si="36"/>
        <v>376</v>
      </c>
      <c r="X373" s="1102" t="str">
        <f t="shared" si="41"/>
        <v>A0140</v>
      </c>
      <c r="Y373" s="239"/>
      <c r="Z373" s="239"/>
      <c r="AA373" s="239"/>
      <c r="AB373" s="239"/>
      <c r="AC373" s="239"/>
      <c r="AD373" s="239"/>
      <c r="AE373" s="239"/>
      <c r="AF373" s="239"/>
      <c r="AG373" s="239"/>
    </row>
    <row r="374" spans="8:33" ht="17.25" customHeight="1">
      <c r="H374" s="239"/>
      <c r="I374" s="1110" t="s">
        <v>5199</v>
      </c>
      <c r="J374" s="1106" t="s">
        <v>3951</v>
      </c>
      <c r="K374" s="246">
        <v>0</v>
      </c>
      <c r="L374" s="246">
        <v>0</v>
      </c>
      <c r="M374" s="241"/>
      <c r="N374" s="1102">
        <f t="shared" ca="1" si="37"/>
        <v>5.0500000000000002E-4</v>
      </c>
      <c r="O374" s="1102">
        <f t="shared" ca="1" si="38"/>
        <v>5.0500000000000002E-4</v>
      </c>
      <c r="P374" s="1102" cm="1">
        <f t="array" aca="1" ref="P374" ca="1">IFERROR(INDIRECT("K"&amp;V374),"")</f>
        <v>5.0500000000000002E-4</v>
      </c>
      <c r="Q374" s="1102" cm="1">
        <f t="array" aca="1" ref="Q374" ca="1">IFERROR(INDIRECT("L"&amp;V374),"")</f>
        <v>5.0500000000000002E-4</v>
      </c>
      <c r="R374" s="1102" cm="1">
        <f t="array" aca="1" ref="R374" ca="1">IFERROR(INDIRECT("K"&amp;W374),"")</f>
        <v>4.8700000000000002E-4</v>
      </c>
      <c r="S374" s="1102" cm="1">
        <f t="array" aca="1" ref="S374" ca="1">IFERROR(INDIRECT("L"&amp;W374),"")</f>
        <v>4.8700000000000002E-4</v>
      </c>
      <c r="T374" s="1103">
        <f t="shared" si="39"/>
        <v>0</v>
      </c>
      <c r="U374" s="1103">
        <f t="shared" si="40"/>
        <v>0</v>
      </c>
      <c r="V374" s="1102">
        <f t="shared" si="35"/>
        <v>375</v>
      </c>
      <c r="W374" s="1102">
        <f t="shared" si="36"/>
        <v>376</v>
      </c>
      <c r="X374" s="1102" t="str">
        <f t="shared" si="41"/>
        <v>A0140</v>
      </c>
      <c r="Y374" s="239"/>
      <c r="Z374" s="239"/>
      <c r="AA374" s="239"/>
      <c r="AB374" s="239"/>
      <c r="AC374" s="239"/>
      <c r="AD374" s="239"/>
      <c r="AE374" s="239"/>
      <c r="AF374" s="239"/>
      <c r="AG374" s="239"/>
    </row>
    <row r="375" spans="8:33" ht="17.25" customHeight="1">
      <c r="H375" s="239"/>
      <c r="I375" s="1110" t="s">
        <v>5200</v>
      </c>
      <c r="J375" s="1106" t="s">
        <v>3951</v>
      </c>
      <c r="K375" s="246">
        <v>5.0500000000000002E-4</v>
      </c>
      <c r="L375" s="246">
        <v>5.0500000000000002E-4</v>
      </c>
      <c r="M375" s="241"/>
      <c r="N375" s="1102">
        <f t="shared" ca="1" si="37"/>
        <v>5.0500000000000002E-4</v>
      </c>
      <c r="O375" s="1102">
        <f t="shared" ca="1" si="38"/>
        <v>5.0500000000000002E-4</v>
      </c>
      <c r="P375" s="1102" cm="1">
        <f t="array" aca="1" ref="P375" ca="1">IFERROR(INDIRECT("K"&amp;V375),"")</f>
        <v>5.0500000000000002E-4</v>
      </c>
      <c r="Q375" s="1102" cm="1">
        <f t="array" aca="1" ref="Q375" ca="1">IFERROR(INDIRECT("L"&amp;V375),"")</f>
        <v>5.0500000000000002E-4</v>
      </c>
      <c r="R375" s="1102" cm="1">
        <f t="array" aca="1" ref="R375" ca="1">IFERROR(INDIRECT("K"&amp;W375),"")</f>
        <v>4.8700000000000002E-4</v>
      </c>
      <c r="S375" s="1102" cm="1">
        <f t="array" aca="1" ref="S375" ca="1">IFERROR(INDIRECT("L"&amp;W375),"")</f>
        <v>4.8700000000000002E-4</v>
      </c>
      <c r="T375" s="1103">
        <f t="shared" si="39"/>
        <v>5.0500000000000002E-4</v>
      </c>
      <c r="U375" s="1103">
        <f t="shared" si="40"/>
        <v>5.0500000000000002E-4</v>
      </c>
      <c r="V375" s="1102">
        <f t="shared" si="35"/>
        <v>375</v>
      </c>
      <c r="W375" s="1102">
        <f t="shared" si="36"/>
        <v>376</v>
      </c>
      <c r="X375" s="1102" t="str">
        <f t="shared" si="41"/>
        <v>A0140</v>
      </c>
      <c r="Y375" s="239"/>
      <c r="Z375" s="239"/>
      <c r="AA375" s="239"/>
      <c r="AB375" s="239"/>
      <c r="AC375" s="239"/>
      <c r="AD375" s="239"/>
      <c r="AE375" s="239"/>
      <c r="AF375" s="239"/>
      <c r="AG375" s="239"/>
    </row>
    <row r="376" spans="8:33" ht="17.25" customHeight="1">
      <c r="H376" s="239"/>
      <c r="I376" s="1110" t="s">
        <v>5201</v>
      </c>
      <c r="J376" s="1106" t="s">
        <v>3951</v>
      </c>
      <c r="K376" s="246">
        <v>4.8700000000000002E-4</v>
      </c>
      <c r="L376" s="246">
        <v>4.8700000000000002E-4</v>
      </c>
      <c r="M376" s="241"/>
      <c r="N376" s="1102">
        <f t="shared" ca="1" si="37"/>
        <v>5.0500000000000002E-4</v>
      </c>
      <c r="O376" s="1102">
        <f t="shared" ca="1" si="38"/>
        <v>5.0500000000000002E-4</v>
      </c>
      <c r="P376" s="1102" cm="1">
        <f t="array" aca="1" ref="P376" ca="1">IFERROR(INDIRECT("K"&amp;V376),"")</f>
        <v>5.0500000000000002E-4</v>
      </c>
      <c r="Q376" s="1102" cm="1">
        <f t="array" aca="1" ref="Q376" ca="1">IFERROR(INDIRECT("L"&amp;V376),"")</f>
        <v>5.0500000000000002E-4</v>
      </c>
      <c r="R376" s="1102" cm="1">
        <f t="array" aca="1" ref="R376" ca="1">IFERROR(INDIRECT("K"&amp;W376),"")</f>
        <v>4.8700000000000002E-4</v>
      </c>
      <c r="S376" s="1102" cm="1">
        <f t="array" aca="1" ref="S376" ca="1">IFERROR(INDIRECT("L"&amp;W376),"")</f>
        <v>4.8700000000000002E-4</v>
      </c>
      <c r="T376" s="1103">
        <f t="shared" si="39"/>
        <v>4.8700000000000002E-4</v>
      </c>
      <c r="U376" s="1103">
        <f t="shared" si="40"/>
        <v>4.8700000000000002E-4</v>
      </c>
      <c r="V376" s="1102">
        <f t="shared" si="35"/>
        <v>375</v>
      </c>
      <c r="W376" s="1102">
        <f t="shared" si="36"/>
        <v>376</v>
      </c>
      <c r="X376" s="1102" t="str">
        <f t="shared" si="41"/>
        <v>A0140</v>
      </c>
      <c r="Y376" s="239"/>
      <c r="Z376" s="239"/>
      <c r="AA376" s="239"/>
      <c r="AB376" s="239"/>
      <c r="AC376" s="239"/>
      <c r="AD376" s="239"/>
      <c r="AE376" s="239"/>
      <c r="AF376" s="239"/>
      <c r="AG376" s="239"/>
    </row>
    <row r="377" spans="8:33" ht="17.25" customHeight="1">
      <c r="H377" s="239"/>
      <c r="I377" s="1110" t="s">
        <v>5202</v>
      </c>
      <c r="J377" s="1106" t="s">
        <v>2086</v>
      </c>
      <c r="K377" s="246">
        <v>0</v>
      </c>
      <c r="L377" s="246">
        <v>0</v>
      </c>
      <c r="M377" s="241"/>
      <c r="N377" s="1102">
        <f t="shared" ca="1" si="37"/>
        <v>2.23E-4</v>
      </c>
      <c r="O377" s="1102">
        <f t="shared" ca="1" si="38"/>
        <v>2.23E-4</v>
      </c>
      <c r="P377" s="1102" cm="1">
        <f t="array" aca="1" ref="P377" ca="1">IFERROR(INDIRECT("K"&amp;V377),"")</f>
        <v>2.23E-4</v>
      </c>
      <c r="Q377" s="1102" cm="1">
        <f t="array" aca="1" ref="Q377" ca="1">IFERROR(INDIRECT("L"&amp;V377),"")</f>
        <v>2.23E-4</v>
      </c>
      <c r="R377" s="1102" cm="1">
        <f t="array" aca="1" ref="R377" ca="1">IFERROR(INDIRECT("K"&amp;W377),"")</f>
        <v>6.0000000000000002E-5</v>
      </c>
      <c r="S377" s="1102" cm="1">
        <f t="array" aca="1" ref="S377" ca="1">IFERROR(INDIRECT("L"&amp;W377),"")</f>
        <v>6.0000000000000002E-5</v>
      </c>
      <c r="T377" s="1103">
        <f t="shared" si="39"/>
        <v>0</v>
      </c>
      <c r="U377" s="1103">
        <f t="shared" si="40"/>
        <v>0</v>
      </c>
      <c r="V377" s="1102">
        <f t="shared" si="35"/>
        <v>379</v>
      </c>
      <c r="W377" s="1102">
        <f t="shared" si="36"/>
        <v>380</v>
      </c>
      <c r="X377" s="1102" t="str">
        <f t="shared" si="41"/>
        <v>A0141</v>
      </c>
      <c r="Y377" s="239"/>
      <c r="Z377" s="239"/>
      <c r="AA377" s="239"/>
      <c r="AB377" s="239"/>
      <c r="AC377" s="239"/>
      <c r="AD377" s="239"/>
      <c r="AE377" s="239"/>
      <c r="AF377" s="239"/>
      <c r="AG377" s="239"/>
    </row>
    <row r="378" spans="8:33" ht="17.25" customHeight="1">
      <c r="H378" s="239"/>
      <c r="I378" s="1110" t="s">
        <v>5203</v>
      </c>
      <c r="J378" s="1106" t="s">
        <v>2086</v>
      </c>
      <c r="K378" s="246">
        <v>0</v>
      </c>
      <c r="L378" s="246">
        <v>0</v>
      </c>
      <c r="M378" s="241"/>
      <c r="N378" s="1102">
        <f t="shared" ca="1" si="37"/>
        <v>2.23E-4</v>
      </c>
      <c r="O378" s="1102">
        <f t="shared" ca="1" si="38"/>
        <v>2.23E-4</v>
      </c>
      <c r="P378" s="1102" cm="1">
        <f t="array" aca="1" ref="P378" ca="1">IFERROR(INDIRECT("K"&amp;V378),"")</f>
        <v>2.23E-4</v>
      </c>
      <c r="Q378" s="1102" cm="1">
        <f t="array" aca="1" ref="Q378" ca="1">IFERROR(INDIRECT("L"&amp;V378),"")</f>
        <v>2.23E-4</v>
      </c>
      <c r="R378" s="1102" cm="1">
        <f t="array" aca="1" ref="R378" ca="1">IFERROR(INDIRECT("K"&amp;W378),"")</f>
        <v>6.0000000000000002E-5</v>
      </c>
      <c r="S378" s="1102" cm="1">
        <f t="array" aca="1" ref="S378" ca="1">IFERROR(INDIRECT("L"&amp;W378),"")</f>
        <v>6.0000000000000002E-5</v>
      </c>
      <c r="T378" s="1103">
        <f t="shared" si="39"/>
        <v>0</v>
      </c>
      <c r="U378" s="1103">
        <f t="shared" si="40"/>
        <v>0</v>
      </c>
      <c r="V378" s="1102">
        <f t="shared" si="35"/>
        <v>379</v>
      </c>
      <c r="W378" s="1102">
        <f t="shared" si="36"/>
        <v>380</v>
      </c>
      <c r="X378" s="1102" t="str">
        <f t="shared" si="41"/>
        <v>A0141</v>
      </c>
      <c r="Y378" s="239"/>
      <c r="Z378" s="239"/>
      <c r="AA378" s="239"/>
      <c r="AB378" s="239"/>
      <c r="AC378" s="239"/>
      <c r="AD378" s="239"/>
      <c r="AE378" s="239"/>
      <c r="AF378" s="239"/>
      <c r="AG378" s="239"/>
    </row>
    <row r="379" spans="8:33" ht="17.25" customHeight="1">
      <c r="H379" s="239"/>
      <c r="I379" s="1110" t="s">
        <v>5204</v>
      </c>
      <c r="J379" s="1106" t="s">
        <v>2086</v>
      </c>
      <c r="K379" s="246">
        <v>2.23E-4</v>
      </c>
      <c r="L379" s="246">
        <v>2.23E-4</v>
      </c>
      <c r="M379" s="241"/>
      <c r="N379" s="1102">
        <f t="shared" ca="1" si="37"/>
        <v>2.23E-4</v>
      </c>
      <c r="O379" s="1102">
        <f t="shared" ca="1" si="38"/>
        <v>2.23E-4</v>
      </c>
      <c r="P379" s="1102" cm="1">
        <f t="array" aca="1" ref="P379" ca="1">IFERROR(INDIRECT("K"&amp;V379),"")</f>
        <v>2.23E-4</v>
      </c>
      <c r="Q379" s="1102" cm="1">
        <f t="array" aca="1" ref="Q379" ca="1">IFERROR(INDIRECT("L"&amp;V379),"")</f>
        <v>2.23E-4</v>
      </c>
      <c r="R379" s="1102" cm="1">
        <f t="array" aca="1" ref="R379" ca="1">IFERROR(INDIRECT("K"&amp;W379),"")</f>
        <v>6.0000000000000002E-5</v>
      </c>
      <c r="S379" s="1102" cm="1">
        <f t="array" aca="1" ref="S379" ca="1">IFERROR(INDIRECT("L"&amp;W379),"")</f>
        <v>6.0000000000000002E-5</v>
      </c>
      <c r="T379" s="1103">
        <f t="shared" si="39"/>
        <v>2.23E-4</v>
      </c>
      <c r="U379" s="1103">
        <f t="shared" si="40"/>
        <v>2.23E-4</v>
      </c>
      <c r="V379" s="1102">
        <f t="shared" si="35"/>
        <v>379</v>
      </c>
      <c r="W379" s="1102">
        <f t="shared" si="36"/>
        <v>380</v>
      </c>
      <c r="X379" s="1102" t="str">
        <f t="shared" si="41"/>
        <v>A0141</v>
      </c>
      <c r="Y379" s="239"/>
      <c r="Z379" s="239"/>
      <c r="AA379" s="239"/>
      <c r="AB379" s="239"/>
      <c r="AC379" s="239"/>
      <c r="AD379" s="239"/>
      <c r="AE379" s="239"/>
      <c r="AF379" s="239"/>
      <c r="AG379" s="239"/>
    </row>
    <row r="380" spans="8:33" ht="17.25" customHeight="1">
      <c r="H380" s="239"/>
      <c r="I380" s="1110" t="s">
        <v>5205</v>
      </c>
      <c r="J380" s="1106" t="s">
        <v>2086</v>
      </c>
      <c r="K380" s="246">
        <v>6.0000000000000002E-5</v>
      </c>
      <c r="L380" s="246">
        <v>6.0000000000000002E-5</v>
      </c>
      <c r="M380" s="241"/>
      <c r="N380" s="1102">
        <f t="shared" ca="1" si="37"/>
        <v>2.23E-4</v>
      </c>
      <c r="O380" s="1102">
        <f t="shared" ca="1" si="38"/>
        <v>2.23E-4</v>
      </c>
      <c r="P380" s="1102" cm="1">
        <f t="array" aca="1" ref="P380" ca="1">IFERROR(INDIRECT("K"&amp;V380),"")</f>
        <v>2.23E-4</v>
      </c>
      <c r="Q380" s="1102" cm="1">
        <f t="array" aca="1" ref="Q380" ca="1">IFERROR(INDIRECT("L"&amp;V380),"")</f>
        <v>2.23E-4</v>
      </c>
      <c r="R380" s="1102" cm="1">
        <f t="array" aca="1" ref="R380" ca="1">IFERROR(INDIRECT("K"&amp;W380),"")</f>
        <v>6.0000000000000002E-5</v>
      </c>
      <c r="S380" s="1102" cm="1">
        <f t="array" aca="1" ref="S380" ca="1">IFERROR(INDIRECT("L"&amp;W380),"")</f>
        <v>6.0000000000000002E-5</v>
      </c>
      <c r="T380" s="1103">
        <f t="shared" si="39"/>
        <v>6.0000000000000002E-5</v>
      </c>
      <c r="U380" s="1103">
        <f t="shared" si="40"/>
        <v>6.0000000000000002E-5</v>
      </c>
      <c r="V380" s="1102">
        <f t="shared" si="35"/>
        <v>379</v>
      </c>
      <c r="W380" s="1102">
        <f t="shared" si="36"/>
        <v>380</v>
      </c>
      <c r="X380" s="1102" t="str">
        <f t="shared" si="41"/>
        <v>A0141</v>
      </c>
      <c r="Y380" s="239"/>
      <c r="Z380" s="239"/>
      <c r="AA380" s="239"/>
      <c r="AB380" s="239"/>
      <c r="AC380" s="239"/>
      <c r="AD380" s="239"/>
      <c r="AE380" s="239"/>
      <c r="AF380" s="239"/>
      <c r="AG380" s="239"/>
    </row>
    <row r="381" spans="8:33" ht="17.25" customHeight="1">
      <c r="H381" s="239"/>
      <c r="I381" s="1110" t="s">
        <v>5206</v>
      </c>
      <c r="J381" s="1106" t="s">
        <v>2087</v>
      </c>
      <c r="K381" s="246">
        <v>0</v>
      </c>
      <c r="L381" s="246">
        <v>0</v>
      </c>
      <c r="M381" s="241"/>
      <c r="N381" s="1102">
        <f t="shared" ca="1" si="37"/>
        <v>4.2000000000000002E-4</v>
      </c>
      <c r="O381" s="1102">
        <f t="shared" ca="1" si="38"/>
        <v>4.2000000000000002E-4</v>
      </c>
      <c r="P381" s="1102" cm="1">
        <f t="array" aca="1" ref="P381" ca="1">IFERROR(INDIRECT("K"&amp;V381),"")</f>
        <v>4.2000000000000002E-4</v>
      </c>
      <c r="Q381" s="1102" cm="1">
        <f t="array" aca="1" ref="Q381" ca="1">IFERROR(INDIRECT("L"&amp;V381),"")</f>
        <v>4.2000000000000002E-4</v>
      </c>
      <c r="R381" s="1102" cm="1">
        <f t="array" aca="1" ref="R381" ca="1">IFERROR(INDIRECT("K"&amp;W381),"")</f>
        <v>4.1599999999999997E-4</v>
      </c>
      <c r="S381" s="1102" cm="1">
        <f t="array" aca="1" ref="S381" ca="1">IFERROR(INDIRECT("L"&amp;W381),"")</f>
        <v>4.1599999999999997E-4</v>
      </c>
      <c r="T381" s="1103">
        <f t="shared" si="39"/>
        <v>0</v>
      </c>
      <c r="U381" s="1103">
        <f t="shared" si="40"/>
        <v>0</v>
      </c>
      <c r="V381" s="1102">
        <f t="shared" si="35"/>
        <v>382</v>
      </c>
      <c r="W381" s="1102">
        <f t="shared" si="36"/>
        <v>383</v>
      </c>
      <c r="X381" s="1102" t="str">
        <f t="shared" si="41"/>
        <v>A0142</v>
      </c>
      <c r="Y381" s="239"/>
      <c r="Z381" s="239"/>
      <c r="AA381" s="239"/>
      <c r="AB381" s="239"/>
      <c r="AC381" s="239"/>
      <c r="AD381" s="239"/>
      <c r="AE381" s="239"/>
      <c r="AF381" s="239"/>
      <c r="AG381" s="239"/>
    </row>
    <row r="382" spans="8:33">
      <c r="H382" s="239"/>
      <c r="I382" s="1110" t="s">
        <v>5207</v>
      </c>
      <c r="J382" s="1106" t="s">
        <v>2087</v>
      </c>
      <c r="K382" s="246">
        <v>4.2000000000000002E-4</v>
      </c>
      <c r="L382" s="246">
        <v>4.2000000000000002E-4</v>
      </c>
      <c r="M382" s="241"/>
      <c r="N382" s="1102">
        <f t="shared" ca="1" si="37"/>
        <v>4.2000000000000002E-4</v>
      </c>
      <c r="O382" s="1102">
        <f t="shared" ca="1" si="38"/>
        <v>4.2000000000000002E-4</v>
      </c>
      <c r="P382" s="1102" cm="1">
        <f t="array" aca="1" ref="P382" ca="1">IFERROR(INDIRECT("K"&amp;V382),"")</f>
        <v>4.2000000000000002E-4</v>
      </c>
      <c r="Q382" s="1102" cm="1">
        <f t="array" aca="1" ref="Q382" ca="1">IFERROR(INDIRECT("L"&amp;V382),"")</f>
        <v>4.2000000000000002E-4</v>
      </c>
      <c r="R382" s="1102" cm="1">
        <f t="array" aca="1" ref="R382" ca="1">IFERROR(INDIRECT("K"&amp;W382),"")</f>
        <v>4.1599999999999997E-4</v>
      </c>
      <c r="S382" s="1102" cm="1">
        <f t="array" aca="1" ref="S382" ca="1">IFERROR(INDIRECT("L"&amp;W382),"")</f>
        <v>4.1599999999999997E-4</v>
      </c>
      <c r="T382" s="1103">
        <f t="shared" si="39"/>
        <v>4.2000000000000002E-4</v>
      </c>
      <c r="U382" s="1103">
        <f t="shared" si="40"/>
        <v>4.2000000000000002E-4</v>
      </c>
      <c r="V382" s="1102">
        <f t="shared" si="35"/>
        <v>382</v>
      </c>
      <c r="W382" s="1102">
        <f t="shared" si="36"/>
        <v>383</v>
      </c>
      <c r="X382" s="1102" t="str">
        <f t="shared" si="41"/>
        <v>A0142</v>
      </c>
      <c r="Y382" s="239"/>
      <c r="Z382" s="239"/>
      <c r="AA382" s="239"/>
      <c r="AB382" s="239"/>
      <c r="AC382" s="239"/>
      <c r="AD382" s="239"/>
      <c r="AE382" s="239"/>
      <c r="AF382" s="239"/>
      <c r="AG382" s="239"/>
    </row>
    <row r="383" spans="8:33" ht="17.25" customHeight="1">
      <c r="H383" s="239"/>
      <c r="I383" s="1110" t="s">
        <v>5208</v>
      </c>
      <c r="J383" s="1106" t="s">
        <v>2087</v>
      </c>
      <c r="K383" s="246">
        <v>4.1599999999999997E-4</v>
      </c>
      <c r="L383" s="246">
        <v>4.1599999999999997E-4</v>
      </c>
      <c r="M383" s="241"/>
      <c r="N383" s="1102">
        <f t="shared" ca="1" si="37"/>
        <v>4.2000000000000002E-4</v>
      </c>
      <c r="O383" s="1102">
        <f t="shared" ca="1" si="38"/>
        <v>4.2000000000000002E-4</v>
      </c>
      <c r="P383" s="1102" cm="1">
        <f t="array" aca="1" ref="P383" ca="1">IFERROR(INDIRECT("K"&amp;V383),"")</f>
        <v>4.2000000000000002E-4</v>
      </c>
      <c r="Q383" s="1102" cm="1">
        <f t="array" aca="1" ref="Q383" ca="1">IFERROR(INDIRECT("L"&amp;V383),"")</f>
        <v>4.2000000000000002E-4</v>
      </c>
      <c r="R383" s="1102" cm="1">
        <f t="array" aca="1" ref="R383" ca="1">IFERROR(INDIRECT("K"&amp;W383),"")</f>
        <v>4.1599999999999997E-4</v>
      </c>
      <c r="S383" s="1102" cm="1">
        <f t="array" aca="1" ref="S383" ca="1">IFERROR(INDIRECT("L"&amp;W383),"")</f>
        <v>4.1599999999999997E-4</v>
      </c>
      <c r="T383" s="1103">
        <f t="shared" si="39"/>
        <v>4.1599999999999997E-4</v>
      </c>
      <c r="U383" s="1103">
        <f t="shared" si="40"/>
        <v>4.1599999999999997E-4</v>
      </c>
      <c r="V383" s="1102">
        <f t="shared" si="35"/>
        <v>382</v>
      </c>
      <c r="W383" s="1102">
        <f t="shared" si="36"/>
        <v>383</v>
      </c>
      <c r="X383" s="1102" t="str">
        <f t="shared" si="41"/>
        <v>A0142</v>
      </c>
      <c r="Y383" s="239"/>
      <c r="Z383" s="239"/>
      <c r="AA383" s="239"/>
      <c r="AB383" s="239"/>
      <c r="AC383" s="239"/>
      <c r="AD383" s="239"/>
      <c r="AE383" s="239"/>
      <c r="AF383" s="239"/>
      <c r="AG383" s="239"/>
    </row>
    <row r="384" spans="8:33" ht="17.25" customHeight="1">
      <c r="H384" s="239"/>
      <c r="I384" s="1110" t="s">
        <v>5209</v>
      </c>
      <c r="J384" s="1106" t="s">
        <v>3952</v>
      </c>
      <c r="K384" s="246">
        <v>0</v>
      </c>
      <c r="L384" s="246">
        <v>0</v>
      </c>
      <c r="M384" s="241"/>
      <c r="N384" s="1102">
        <f t="shared" ca="1" si="37"/>
        <v>0</v>
      </c>
      <c r="O384" s="1102">
        <f t="shared" ca="1" si="38"/>
        <v>0</v>
      </c>
      <c r="P384" s="1102" t="str" cm="1">
        <f t="array" aca="1" ref="P384" ca="1">IFERROR(INDIRECT("K"&amp;V384),"")</f>
        <v/>
      </c>
      <c r="Q384" s="1102" t="str" cm="1">
        <f t="array" aca="1" ref="Q384" ca="1">IFERROR(INDIRECT("L"&amp;V384),"")</f>
        <v/>
      </c>
      <c r="R384" s="1102" cm="1">
        <f t="array" aca="1" ref="R384" ca="1">IFERROR(INDIRECT("K"&amp;W384),"")</f>
        <v>0</v>
      </c>
      <c r="S384" s="1102" cm="1">
        <f t="array" aca="1" ref="S384" ca="1">IFERROR(INDIRECT("L"&amp;W384),"")</f>
        <v>0</v>
      </c>
      <c r="T384" s="1103">
        <f t="shared" si="39"/>
        <v>0</v>
      </c>
      <c r="U384" s="1103">
        <f t="shared" si="40"/>
        <v>0</v>
      </c>
      <c r="V384" s="1102" t="str">
        <f t="shared" si="35"/>
        <v/>
      </c>
      <c r="W384" s="1102">
        <f t="shared" si="36"/>
        <v>385</v>
      </c>
      <c r="X384" s="1102" t="str">
        <f t="shared" si="41"/>
        <v>A0143</v>
      </c>
      <c r="Y384" s="239"/>
      <c r="Z384" s="239"/>
      <c r="AA384" s="239"/>
      <c r="AB384" s="239"/>
      <c r="AC384" s="239"/>
      <c r="AD384" s="239"/>
      <c r="AE384" s="239"/>
      <c r="AF384" s="239"/>
      <c r="AG384" s="239"/>
    </row>
    <row r="385" spans="8:33" ht="17.25" customHeight="1">
      <c r="H385" s="239"/>
      <c r="I385" s="1110" t="s">
        <v>5210</v>
      </c>
      <c r="J385" s="1106" t="s">
        <v>3952</v>
      </c>
      <c r="K385" s="246">
        <v>0</v>
      </c>
      <c r="L385" s="246">
        <v>0</v>
      </c>
      <c r="M385" s="241"/>
      <c r="N385" s="1102">
        <f t="shared" ca="1" si="37"/>
        <v>0</v>
      </c>
      <c r="O385" s="1102">
        <f t="shared" ca="1" si="38"/>
        <v>0</v>
      </c>
      <c r="P385" s="1102" t="str" cm="1">
        <f t="array" aca="1" ref="P385" ca="1">IFERROR(INDIRECT("K"&amp;V385),"")</f>
        <v/>
      </c>
      <c r="Q385" s="1102" t="str" cm="1">
        <f t="array" aca="1" ref="Q385" ca="1">IFERROR(INDIRECT("L"&amp;V385),"")</f>
        <v/>
      </c>
      <c r="R385" s="1102" cm="1">
        <f t="array" aca="1" ref="R385" ca="1">IFERROR(INDIRECT("K"&amp;W385),"")</f>
        <v>0</v>
      </c>
      <c r="S385" s="1102" cm="1">
        <f t="array" aca="1" ref="S385" ca="1">IFERROR(INDIRECT("L"&amp;W385),"")</f>
        <v>0</v>
      </c>
      <c r="T385" s="1103">
        <f t="shared" si="39"/>
        <v>0</v>
      </c>
      <c r="U385" s="1103">
        <f t="shared" si="40"/>
        <v>0</v>
      </c>
      <c r="V385" s="1102" t="str">
        <f t="shared" si="35"/>
        <v/>
      </c>
      <c r="W385" s="1102">
        <f t="shared" si="36"/>
        <v>385</v>
      </c>
      <c r="X385" s="1102" t="str">
        <f t="shared" si="41"/>
        <v>A0143</v>
      </c>
      <c r="Y385" s="239"/>
      <c r="Z385" s="239"/>
      <c r="AA385" s="239"/>
      <c r="AB385" s="239"/>
      <c r="AC385" s="239"/>
      <c r="AD385" s="239"/>
      <c r="AE385" s="239"/>
      <c r="AF385" s="239"/>
      <c r="AG385" s="239"/>
    </row>
    <row r="386" spans="8:33" ht="15.75" customHeight="1">
      <c r="H386" s="239"/>
      <c r="I386" s="1110" t="s">
        <v>2088</v>
      </c>
      <c r="J386" s="1106" t="s">
        <v>2089</v>
      </c>
      <c r="K386" s="246">
        <v>4.1899999999999999E-4</v>
      </c>
      <c r="L386" s="246">
        <v>4.1899999999999999E-4</v>
      </c>
      <c r="M386" s="241"/>
      <c r="N386" s="1102">
        <f t="shared" ca="1" si="37"/>
        <v>4.1899999999999999E-4</v>
      </c>
      <c r="O386" s="1102">
        <f t="shared" ca="1" si="38"/>
        <v>4.1899999999999999E-4</v>
      </c>
      <c r="P386" s="1102" t="str" cm="1">
        <f t="array" aca="1" ref="P386" ca="1">IFERROR(INDIRECT("K"&amp;V386),"")</f>
        <v/>
      </c>
      <c r="Q386" s="1102" t="str" cm="1">
        <f t="array" aca="1" ref="Q386" ca="1">IFERROR(INDIRECT("L"&amp;V386),"")</f>
        <v/>
      </c>
      <c r="R386" s="1102" t="str" cm="1">
        <f t="array" aca="1" ref="R386" ca="1">IFERROR(INDIRECT("K"&amp;W386),"")</f>
        <v/>
      </c>
      <c r="S386" s="1102" t="str" cm="1">
        <f t="array" aca="1" ref="S386" ca="1">IFERROR(INDIRECT("L"&amp;W386),"")</f>
        <v/>
      </c>
      <c r="T386" s="1103">
        <f t="shared" si="39"/>
        <v>4.1899999999999999E-4</v>
      </c>
      <c r="U386" s="1103">
        <f t="shared" si="40"/>
        <v>4.1899999999999999E-4</v>
      </c>
      <c r="V386" s="1102" t="str">
        <f t="shared" si="35"/>
        <v/>
      </c>
      <c r="W386" s="1102" t="str">
        <f t="shared" si="36"/>
        <v/>
      </c>
      <c r="X386" s="1102" t="str">
        <f t="shared" si="41"/>
        <v>A0144</v>
      </c>
      <c r="Y386" s="239"/>
      <c r="Z386" s="239"/>
      <c r="AA386" s="239"/>
      <c r="AB386" s="239"/>
      <c r="AC386" s="239"/>
      <c r="AD386" s="239"/>
      <c r="AE386" s="239"/>
      <c r="AF386" s="239"/>
      <c r="AG386" s="239"/>
    </row>
    <row r="387" spans="8:33" ht="15.75" customHeight="1">
      <c r="H387" s="239"/>
      <c r="I387" s="1110" t="s">
        <v>5211</v>
      </c>
      <c r="J387" s="1106" t="s">
        <v>2090</v>
      </c>
      <c r="K387" s="246">
        <v>2.0599999999999999E-4</v>
      </c>
      <c r="L387" s="246">
        <v>2.0599999999999999E-4</v>
      </c>
      <c r="M387" s="241"/>
      <c r="N387" s="1102">
        <f t="shared" ca="1" si="37"/>
        <v>5.2999999999999998E-4</v>
      </c>
      <c r="O387" s="1102">
        <f t="shared" ca="1" si="38"/>
        <v>5.2999999999999998E-4</v>
      </c>
      <c r="P387" s="1102" cm="1">
        <f t="array" aca="1" ref="P387" ca="1">IFERROR(INDIRECT("K"&amp;V387),"")</f>
        <v>5.2999999999999998E-4</v>
      </c>
      <c r="Q387" s="1102" cm="1">
        <f t="array" aca="1" ref="Q387" ca="1">IFERROR(INDIRECT("L"&amp;V387),"")</f>
        <v>5.2999999999999998E-4</v>
      </c>
      <c r="R387" s="1102" cm="1">
        <f t="array" aca="1" ref="R387" ca="1">IFERROR(INDIRECT("K"&amp;W387),"")</f>
        <v>4.8999999999999998E-4</v>
      </c>
      <c r="S387" s="1102" cm="1">
        <f t="array" aca="1" ref="S387" ca="1">IFERROR(INDIRECT("L"&amp;W387),"")</f>
        <v>4.8999999999999998E-4</v>
      </c>
      <c r="T387" s="1103">
        <f t="shared" si="39"/>
        <v>2.0599999999999999E-4</v>
      </c>
      <c r="U387" s="1103">
        <f t="shared" si="40"/>
        <v>2.0599999999999999E-4</v>
      </c>
      <c r="V387" s="1102">
        <f t="shared" si="35"/>
        <v>389</v>
      </c>
      <c r="W387" s="1102">
        <f t="shared" si="36"/>
        <v>390</v>
      </c>
      <c r="X387" s="1102" t="str">
        <f t="shared" si="41"/>
        <v>A0145</v>
      </c>
      <c r="Y387" s="239"/>
      <c r="Z387" s="239"/>
      <c r="AA387" s="239"/>
      <c r="AB387" s="239"/>
      <c r="AC387" s="239"/>
      <c r="AD387" s="239"/>
      <c r="AE387" s="239"/>
      <c r="AF387" s="239"/>
      <c r="AG387" s="239"/>
    </row>
    <row r="388" spans="8:33" ht="15.75" customHeight="1">
      <c r="H388" s="239"/>
      <c r="I388" s="1110" t="s">
        <v>5212</v>
      </c>
      <c r="J388" s="1106" t="s">
        <v>2090</v>
      </c>
      <c r="K388" s="246">
        <v>3.2499999999999999E-4</v>
      </c>
      <c r="L388" s="246">
        <v>3.2499999999999999E-4</v>
      </c>
      <c r="M388" s="241"/>
      <c r="N388" s="1102">
        <f t="shared" ca="1" si="37"/>
        <v>5.2999999999999998E-4</v>
      </c>
      <c r="O388" s="1102">
        <f t="shared" ca="1" si="38"/>
        <v>5.2999999999999998E-4</v>
      </c>
      <c r="P388" s="1102" cm="1">
        <f t="array" aca="1" ref="P388" ca="1">IFERROR(INDIRECT("K"&amp;V388),"")</f>
        <v>5.2999999999999998E-4</v>
      </c>
      <c r="Q388" s="1102" cm="1">
        <f t="array" aca="1" ref="Q388" ca="1">IFERROR(INDIRECT("L"&amp;V388),"")</f>
        <v>5.2999999999999998E-4</v>
      </c>
      <c r="R388" s="1102" cm="1">
        <f t="array" aca="1" ref="R388" ca="1">IFERROR(INDIRECT("K"&amp;W388),"")</f>
        <v>4.8999999999999998E-4</v>
      </c>
      <c r="S388" s="1102" cm="1">
        <f t="array" aca="1" ref="S388" ca="1">IFERROR(INDIRECT("L"&amp;W388),"")</f>
        <v>4.8999999999999998E-4</v>
      </c>
      <c r="T388" s="1103">
        <f t="shared" si="39"/>
        <v>3.2499999999999999E-4</v>
      </c>
      <c r="U388" s="1103">
        <f t="shared" si="40"/>
        <v>3.2499999999999999E-4</v>
      </c>
      <c r="V388" s="1102">
        <f t="shared" si="35"/>
        <v>389</v>
      </c>
      <c r="W388" s="1102">
        <f t="shared" si="36"/>
        <v>390</v>
      </c>
      <c r="X388" s="1102" t="str">
        <f t="shared" si="41"/>
        <v>A0145</v>
      </c>
      <c r="Y388" s="239"/>
      <c r="Z388" s="239"/>
      <c r="AA388" s="239"/>
      <c r="AB388" s="239"/>
      <c r="AC388" s="239"/>
      <c r="AD388" s="239"/>
      <c r="AE388" s="239"/>
      <c r="AF388" s="239"/>
      <c r="AG388" s="239"/>
    </row>
    <row r="389" spans="8:33" ht="15.75" customHeight="1">
      <c r="H389" s="239"/>
      <c r="I389" s="1110" t="s">
        <v>5213</v>
      </c>
      <c r="J389" s="1106" t="s">
        <v>2090</v>
      </c>
      <c r="K389" s="246">
        <v>5.2999999999999998E-4</v>
      </c>
      <c r="L389" s="246">
        <v>5.2999999999999998E-4</v>
      </c>
      <c r="M389" s="241"/>
      <c r="N389" s="1102">
        <f t="shared" ca="1" si="37"/>
        <v>5.2999999999999998E-4</v>
      </c>
      <c r="O389" s="1102">
        <f t="shared" ca="1" si="38"/>
        <v>5.2999999999999998E-4</v>
      </c>
      <c r="P389" s="1102" cm="1">
        <f t="array" aca="1" ref="P389" ca="1">IFERROR(INDIRECT("K"&amp;V389),"")</f>
        <v>5.2999999999999998E-4</v>
      </c>
      <c r="Q389" s="1102" cm="1">
        <f t="array" aca="1" ref="Q389" ca="1">IFERROR(INDIRECT("L"&amp;V389),"")</f>
        <v>5.2999999999999998E-4</v>
      </c>
      <c r="R389" s="1102" cm="1">
        <f t="array" aca="1" ref="R389" ca="1">IFERROR(INDIRECT("K"&amp;W389),"")</f>
        <v>4.8999999999999998E-4</v>
      </c>
      <c r="S389" s="1102" cm="1">
        <f t="array" aca="1" ref="S389" ca="1">IFERROR(INDIRECT("L"&amp;W389),"")</f>
        <v>4.8999999999999998E-4</v>
      </c>
      <c r="T389" s="1103">
        <f t="shared" si="39"/>
        <v>5.2999999999999998E-4</v>
      </c>
      <c r="U389" s="1103">
        <f t="shared" si="40"/>
        <v>5.2999999999999998E-4</v>
      </c>
      <c r="V389" s="1102">
        <f t="shared" ref="V389:V452" si="42">_xlfn.IFNA(MATCH(X389&amp;"*残差*",$I:$I,0),"")</f>
        <v>389</v>
      </c>
      <c r="W389" s="1102">
        <f t="shared" ref="W389:W452" si="43">_xlfn.IFNA(MATCH(X389&amp;"*事業者全体*",$I:$I,0),"")</f>
        <v>390</v>
      </c>
      <c r="X389" s="1102" t="str">
        <f t="shared" si="41"/>
        <v>A0145</v>
      </c>
      <c r="Y389" s="239"/>
      <c r="Z389" s="239"/>
      <c r="AA389" s="239"/>
      <c r="AB389" s="239"/>
      <c r="AC389" s="239"/>
      <c r="AD389" s="239"/>
      <c r="AE389" s="239"/>
      <c r="AF389" s="239"/>
      <c r="AG389" s="239"/>
    </row>
    <row r="390" spans="8:33" ht="15.75" customHeight="1">
      <c r="H390" s="239"/>
      <c r="I390" s="1110" t="s">
        <v>5214</v>
      </c>
      <c r="J390" s="1106" t="s">
        <v>2090</v>
      </c>
      <c r="K390" s="246">
        <v>4.8999999999999998E-4</v>
      </c>
      <c r="L390" s="246">
        <v>4.8999999999999998E-4</v>
      </c>
      <c r="M390" s="241"/>
      <c r="N390" s="1102">
        <f t="shared" ref="N390:N453" ca="1" si="44">IF(P390="",IF(R390="",T390,R390),P390)</f>
        <v>5.2999999999999998E-4</v>
      </c>
      <c r="O390" s="1102">
        <f t="shared" ref="O390:O453" ca="1" si="45">IF(Q390="",IF(S390="",U390,S390),Q390)</f>
        <v>5.2999999999999998E-4</v>
      </c>
      <c r="P390" s="1102" cm="1">
        <f t="array" aca="1" ref="P390" ca="1">IFERROR(INDIRECT("K"&amp;V390),"")</f>
        <v>5.2999999999999998E-4</v>
      </c>
      <c r="Q390" s="1102" cm="1">
        <f t="array" aca="1" ref="Q390" ca="1">IFERROR(INDIRECT("L"&amp;V390),"")</f>
        <v>5.2999999999999998E-4</v>
      </c>
      <c r="R390" s="1102" cm="1">
        <f t="array" aca="1" ref="R390" ca="1">IFERROR(INDIRECT("K"&amp;W390),"")</f>
        <v>4.8999999999999998E-4</v>
      </c>
      <c r="S390" s="1102" cm="1">
        <f t="array" aca="1" ref="S390" ca="1">IFERROR(INDIRECT("L"&amp;W390),"")</f>
        <v>4.8999999999999998E-4</v>
      </c>
      <c r="T390" s="1103">
        <f t="shared" ref="T390:T453" si="46">K390</f>
        <v>4.8999999999999998E-4</v>
      </c>
      <c r="U390" s="1103">
        <f t="shared" ref="U390:U453" si="47">L390</f>
        <v>4.8999999999999998E-4</v>
      </c>
      <c r="V390" s="1102">
        <f t="shared" si="42"/>
        <v>389</v>
      </c>
      <c r="W390" s="1102">
        <f t="shared" si="43"/>
        <v>390</v>
      </c>
      <c r="X390" s="1102" t="str">
        <f t="shared" ref="X390:X453" si="48">LEFT(I390,5)</f>
        <v>A0145</v>
      </c>
      <c r="Y390" s="239"/>
      <c r="Z390" s="239"/>
      <c r="AA390" s="239"/>
      <c r="AB390" s="239"/>
      <c r="AC390" s="239"/>
      <c r="AD390" s="239"/>
      <c r="AE390" s="239"/>
      <c r="AF390" s="239"/>
      <c r="AG390" s="239"/>
    </row>
    <row r="391" spans="8:33" ht="15.75" customHeight="1">
      <c r="H391" s="239"/>
      <c r="I391" s="1110" t="s">
        <v>5215</v>
      </c>
      <c r="J391" s="1106" t="s">
        <v>2091</v>
      </c>
      <c r="K391" s="246">
        <v>0</v>
      </c>
      <c r="L391" s="246">
        <v>0</v>
      </c>
      <c r="M391" s="241"/>
      <c r="N391" s="1102">
        <f t="shared" ca="1" si="44"/>
        <v>4.5199999999999998E-4</v>
      </c>
      <c r="O391" s="1102">
        <f t="shared" ca="1" si="45"/>
        <v>4.5199999999999998E-4</v>
      </c>
      <c r="P391" s="1102" cm="1">
        <f t="array" aca="1" ref="P391" ca="1">IFERROR(INDIRECT("K"&amp;V391),"")</f>
        <v>4.5199999999999998E-4</v>
      </c>
      <c r="Q391" s="1102" cm="1">
        <f t="array" aca="1" ref="Q391" ca="1">IFERROR(INDIRECT("L"&amp;V391),"")</f>
        <v>4.5199999999999998E-4</v>
      </c>
      <c r="R391" s="1102" cm="1">
        <f t="array" aca="1" ref="R391" ca="1">IFERROR(INDIRECT("K"&amp;W391),"")</f>
        <v>4.1899999999999999E-4</v>
      </c>
      <c r="S391" s="1102" cm="1">
        <f t="array" aca="1" ref="S391" ca="1">IFERROR(INDIRECT("L"&amp;W391),"")</f>
        <v>4.1899999999999999E-4</v>
      </c>
      <c r="T391" s="1103">
        <f t="shared" si="46"/>
        <v>0</v>
      </c>
      <c r="U391" s="1103">
        <f t="shared" si="47"/>
        <v>0</v>
      </c>
      <c r="V391" s="1102">
        <f t="shared" si="42"/>
        <v>393</v>
      </c>
      <c r="W391" s="1102">
        <f t="shared" si="43"/>
        <v>394</v>
      </c>
      <c r="X391" s="1102" t="str">
        <f t="shared" si="48"/>
        <v>A0149</v>
      </c>
      <c r="Y391" s="239"/>
      <c r="Z391" s="239"/>
      <c r="AA391" s="239"/>
      <c r="AB391" s="239"/>
      <c r="AC391" s="239"/>
      <c r="AD391" s="239"/>
      <c r="AE391" s="239"/>
      <c r="AF391" s="239"/>
      <c r="AG391" s="239"/>
    </row>
    <row r="392" spans="8:33" ht="15.75" customHeight="1">
      <c r="H392" s="239"/>
      <c r="I392" s="1110" t="s">
        <v>5216</v>
      </c>
      <c r="J392" s="1106" t="s">
        <v>2091</v>
      </c>
      <c r="K392" s="246">
        <v>0</v>
      </c>
      <c r="L392" s="246">
        <v>0</v>
      </c>
      <c r="M392" s="241"/>
      <c r="N392" s="1102">
        <f t="shared" ca="1" si="44"/>
        <v>4.5199999999999998E-4</v>
      </c>
      <c r="O392" s="1102">
        <f t="shared" ca="1" si="45"/>
        <v>4.5199999999999998E-4</v>
      </c>
      <c r="P392" s="1102" cm="1">
        <f t="array" aca="1" ref="P392" ca="1">IFERROR(INDIRECT("K"&amp;V392),"")</f>
        <v>4.5199999999999998E-4</v>
      </c>
      <c r="Q392" s="1102" cm="1">
        <f t="array" aca="1" ref="Q392" ca="1">IFERROR(INDIRECT("L"&amp;V392),"")</f>
        <v>4.5199999999999998E-4</v>
      </c>
      <c r="R392" s="1102" cm="1">
        <f t="array" aca="1" ref="R392" ca="1">IFERROR(INDIRECT("K"&amp;W392),"")</f>
        <v>4.1899999999999999E-4</v>
      </c>
      <c r="S392" s="1102" cm="1">
        <f t="array" aca="1" ref="S392" ca="1">IFERROR(INDIRECT("L"&amp;W392),"")</f>
        <v>4.1899999999999999E-4</v>
      </c>
      <c r="T392" s="1103">
        <f t="shared" si="46"/>
        <v>0</v>
      </c>
      <c r="U392" s="1103">
        <f t="shared" si="47"/>
        <v>0</v>
      </c>
      <c r="V392" s="1102">
        <f t="shared" si="42"/>
        <v>393</v>
      </c>
      <c r="W392" s="1102">
        <f t="shared" si="43"/>
        <v>394</v>
      </c>
      <c r="X392" s="1102" t="str">
        <f t="shared" si="48"/>
        <v>A0149</v>
      </c>
      <c r="Y392" s="239"/>
      <c r="Z392" s="239"/>
      <c r="AA392" s="239"/>
      <c r="AB392" s="239"/>
      <c r="AC392" s="239"/>
      <c r="AD392" s="239"/>
      <c r="AE392" s="239"/>
      <c r="AF392" s="239"/>
      <c r="AG392" s="239"/>
    </row>
    <row r="393" spans="8:33" ht="15.75" customHeight="1">
      <c r="H393" s="239"/>
      <c r="I393" s="1110" t="s">
        <v>5217</v>
      </c>
      <c r="J393" s="1106" t="s">
        <v>2091</v>
      </c>
      <c r="K393" s="246">
        <v>4.5199999999999998E-4</v>
      </c>
      <c r="L393" s="246">
        <v>4.5199999999999998E-4</v>
      </c>
      <c r="M393" s="241"/>
      <c r="N393" s="1102">
        <f t="shared" ca="1" si="44"/>
        <v>4.5199999999999998E-4</v>
      </c>
      <c r="O393" s="1102">
        <f t="shared" ca="1" si="45"/>
        <v>4.5199999999999998E-4</v>
      </c>
      <c r="P393" s="1102" cm="1">
        <f t="array" aca="1" ref="P393" ca="1">IFERROR(INDIRECT("K"&amp;V393),"")</f>
        <v>4.5199999999999998E-4</v>
      </c>
      <c r="Q393" s="1102" cm="1">
        <f t="array" aca="1" ref="Q393" ca="1">IFERROR(INDIRECT("L"&amp;V393),"")</f>
        <v>4.5199999999999998E-4</v>
      </c>
      <c r="R393" s="1102" cm="1">
        <f t="array" aca="1" ref="R393" ca="1">IFERROR(INDIRECT("K"&amp;W393),"")</f>
        <v>4.1899999999999999E-4</v>
      </c>
      <c r="S393" s="1102" cm="1">
        <f t="array" aca="1" ref="S393" ca="1">IFERROR(INDIRECT("L"&amp;W393),"")</f>
        <v>4.1899999999999999E-4</v>
      </c>
      <c r="T393" s="1103">
        <f t="shared" si="46"/>
        <v>4.5199999999999998E-4</v>
      </c>
      <c r="U393" s="1103">
        <f t="shared" si="47"/>
        <v>4.5199999999999998E-4</v>
      </c>
      <c r="V393" s="1102">
        <f t="shared" si="42"/>
        <v>393</v>
      </c>
      <c r="W393" s="1102">
        <f t="shared" si="43"/>
        <v>394</v>
      </c>
      <c r="X393" s="1102" t="str">
        <f t="shared" si="48"/>
        <v>A0149</v>
      </c>
      <c r="Y393" s="239"/>
      <c r="Z393" s="239"/>
      <c r="AA393" s="239"/>
      <c r="AB393" s="239"/>
      <c r="AC393" s="239"/>
      <c r="AD393" s="239"/>
      <c r="AE393" s="239"/>
      <c r="AF393" s="239"/>
      <c r="AG393" s="239"/>
    </row>
    <row r="394" spans="8:33" ht="15.75" customHeight="1">
      <c r="H394" s="239"/>
      <c r="I394" s="1110" t="s">
        <v>5218</v>
      </c>
      <c r="J394" s="1106" t="s">
        <v>2091</v>
      </c>
      <c r="K394" s="246">
        <v>4.1899999999999999E-4</v>
      </c>
      <c r="L394" s="246">
        <v>4.1899999999999999E-4</v>
      </c>
      <c r="M394" s="241"/>
      <c r="N394" s="1102">
        <f t="shared" ca="1" si="44"/>
        <v>4.5199999999999998E-4</v>
      </c>
      <c r="O394" s="1102">
        <f t="shared" ca="1" si="45"/>
        <v>4.5199999999999998E-4</v>
      </c>
      <c r="P394" s="1102" cm="1">
        <f t="array" aca="1" ref="P394" ca="1">IFERROR(INDIRECT("K"&amp;V394),"")</f>
        <v>4.5199999999999998E-4</v>
      </c>
      <c r="Q394" s="1102" cm="1">
        <f t="array" aca="1" ref="Q394" ca="1">IFERROR(INDIRECT("L"&amp;V394),"")</f>
        <v>4.5199999999999998E-4</v>
      </c>
      <c r="R394" s="1102" cm="1">
        <f t="array" aca="1" ref="R394" ca="1">IFERROR(INDIRECT("K"&amp;W394),"")</f>
        <v>4.1899999999999999E-4</v>
      </c>
      <c r="S394" s="1102" cm="1">
        <f t="array" aca="1" ref="S394" ca="1">IFERROR(INDIRECT("L"&amp;W394),"")</f>
        <v>4.1899999999999999E-4</v>
      </c>
      <c r="T394" s="1103">
        <f t="shared" si="46"/>
        <v>4.1899999999999999E-4</v>
      </c>
      <c r="U394" s="1103">
        <f t="shared" si="47"/>
        <v>4.1899999999999999E-4</v>
      </c>
      <c r="V394" s="1102">
        <f t="shared" si="42"/>
        <v>393</v>
      </c>
      <c r="W394" s="1102">
        <f t="shared" si="43"/>
        <v>394</v>
      </c>
      <c r="X394" s="1102" t="str">
        <f t="shared" si="48"/>
        <v>A0149</v>
      </c>
      <c r="Y394" s="239"/>
      <c r="Z394" s="239"/>
      <c r="AA394" s="239"/>
      <c r="AB394" s="239"/>
      <c r="AC394" s="239"/>
      <c r="AD394" s="239"/>
      <c r="AE394" s="239"/>
      <c r="AF394" s="239"/>
      <c r="AG394" s="239"/>
    </row>
    <row r="395" spans="8:33" ht="15.75" customHeight="1">
      <c r="H395" s="239"/>
      <c r="I395" s="1110" t="s">
        <v>5219</v>
      </c>
      <c r="J395" s="1106" t="s">
        <v>2092</v>
      </c>
      <c r="K395" s="246">
        <v>0</v>
      </c>
      <c r="L395" s="246">
        <v>0</v>
      </c>
      <c r="M395" s="241"/>
      <c r="N395" s="1102">
        <f t="shared" ca="1" si="44"/>
        <v>2.1800000000000001E-4</v>
      </c>
      <c r="O395" s="1102">
        <f t="shared" ca="1" si="45"/>
        <v>2.1800000000000001E-4</v>
      </c>
      <c r="P395" s="1102" cm="1">
        <f t="array" aca="1" ref="P395" ca="1">IFERROR(INDIRECT("K"&amp;V395),"")</f>
        <v>2.1800000000000001E-4</v>
      </c>
      <c r="Q395" s="1102" cm="1">
        <f t="array" aca="1" ref="Q395" ca="1">IFERROR(INDIRECT("L"&amp;V395),"")</f>
        <v>2.1800000000000001E-4</v>
      </c>
      <c r="R395" s="1102" cm="1">
        <f t="array" aca="1" ref="R395" ca="1">IFERROR(INDIRECT("K"&amp;W395),"")</f>
        <v>2.13E-4</v>
      </c>
      <c r="S395" s="1102" cm="1">
        <f t="array" aca="1" ref="S395" ca="1">IFERROR(INDIRECT("L"&amp;W395),"")</f>
        <v>2.13E-4</v>
      </c>
      <c r="T395" s="1103">
        <f t="shared" si="46"/>
        <v>0</v>
      </c>
      <c r="U395" s="1103">
        <f t="shared" si="47"/>
        <v>0</v>
      </c>
      <c r="V395" s="1102">
        <f t="shared" si="42"/>
        <v>396</v>
      </c>
      <c r="W395" s="1102">
        <f t="shared" si="43"/>
        <v>397</v>
      </c>
      <c r="X395" s="1102" t="str">
        <f t="shared" si="48"/>
        <v>A0150</v>
      </c>
      <c r="Y395" s="239"/>
      <c r="Z395" s="239"/>
      <c r="AA395" s="239"/>
      <c r="AB395" s="239"/>
      <c r="AC395" s="239"/>
      <c r="AD395" s="239"/>
      <c r="AE395" s="239"/>
      <c r="AF395" s="239"/>
      <c r="AG395" s="239"/>
    </row>
    <row r="396" spans="8:33" ht="15.75" customHeight="1">
      <c r="H396" s="239"/>
      <c r="I396" s="1110" t="s">
        <v>5220</v>
      </c>
      <c r="J396" s="1106" t="s">
        <v>2092</v>
      </c>
      <c r="K396" s="246">
        <v>2.1800000000000001E-4</v>
      </c>
      <c r="L396" s="246">
        <v>2.1800000000000001E-4</v>
      </c>
      <c r="M396" s="241"/>
      <c r="N396" s="1102">
        <f t="shared" ca="1" si="44"/>
        <v>2.1800000000000001E-4</v>
      </c>
      <c r="O396" s="1102">
        <f t="shared" ca="1" si="45"/>
        <v>2.1800000000000001E-4</v>
      </c>
      <c r="P396" s="1102" cm="1">
        <f t="array" aca="1" ref="P396" ca="1">IFERROR(INDIRECT("K"&amp;V396),"")</f>
        <v>2.1800000000000001E-4</v>
      </c>
      <c r="Q396" s="1102" cm="1">
        <f t="array" aca="1" ref="Q396" ca="1">IFERROR(INDIRECT("L"&amp;V396),"")</f>
        <v>2.1800000000000001E-4</v>
      </c>
      <c r="R396" s="1102" cm="1">
        <f t="array" aca="1" ref="R396" ca="1">IFERROR(INDIRECT("K"&amp;W396),"")</f>
        <v>2.13E-4</v>
      </c>
      <c r="S396" s="1102" cm="1">
        <f t="array" aca="1" ref="S396" ca="1">IFERROR(INDIRECT("L"&amp;W396),"")</f>
        <v>2.13E-4</v>
      </c>
      <c r="T396" s="1103">
        <f t="shared" si="46"/>
        <v>2.1800000000000001E-4</v>
      </c>
      <c r="U396" s="1103">
        <f t="shared" si="47"/>
        <v>2.1800000000000001E-4</v>
      </c>
      <c r="V396" s="1102">
        <f t="shared" si="42"/>
        <v>396</v>
      </c>
      <c r="W396" s="1102">
        <f t="shared" si="43"/>
        <v>397</v>
      </c>
      <c r="X396" s="1102" t="str">
        <f t="shared" si="48"/>
        <v>A0150</v>
      </c>
      <c r="Y396" s="239"/>
      <c r="Z396" s="239"/>
      <c r="AA396" s="239"/>
      <c r="AB396" s="239"/>
      <c r="AC396" s="239"/>
      <c r="AD396" s="239"/>
      <c r="AE396" s="239"/>
      <c r="AF396" s="239"/>
      <c r="AG396" s="239"/>
    </row>
    <row r="397" spans="8:33" ht="15.75" customHeight="1">
      <c r="H397" s="239"/>
      <c r="I397" s="1110" t="s">
        <v>5221</v>
      </c>
      <c r="J397" s="1106" t="s">
        <v>2092</v>
      </c>
      <c r="K397" s="246">
        <v>2.13E-4</v>
      </c>
      <c r="L397" s="246">
        <v>2.13E-4</v>
      </c>
      <c r="M397" s="241"/>
      <c r="N397" s="1102">
        <f t="shared" ca="1" si="44"/>
        <v>2.1800000000000001E-4</v>
      </c>
      <c r="O397" s="1102">
        <f t="shared" ca="1" si="45"/>
        <v>2.1800000000000001E-4</v>
      </c>
      <c r="P397" s="1102" cm="1">
        <f t="array" aca="1" ref="P397" ca="1">IFERROR(INDIRECT("K"&amp;V397),"")</f>
        <v>2.1800000000000001E-4</v>
      </c>
      <c r="Q397" s="1102" cm="1">
        <f t="array" aca="1" ref="Q397" ca="1">IFERROR(INDIRECT("L"&amp;V397),"")</f>
        <v>2.1800000000000001E-4</v>
      </c>
      <c r="R397" s="1102" cm="1">
        <f t="array" aca="1" ref="R397" ca="1">IFERROR(INDIRECT("K"&amp;W397),"")</f>
        <v>2.13E-4</v>
      </c>
      <c r="S397" s="1102" cm="1">
        <f t="array" aca="1" ref="S397" ca="1">IFERROR(INDIRECT("L"&amp;W397),"")</f>
        <v>2.13E-4</v>
      </c>
      <c r="T397" s="1103">
        <f t="shared" si="46"/>
        <v>2.13E-4</v>
      </c>
      <c r="U397" s="1103">
        <f t="shared" si="47"/>
        <v>2.13E-4</v>
      </c>
      <c r="V397" s="1102">
        <f t="shared" si="42"/>
        <v>396</v>
      </c>
      <c r="W397" s="1102">
        <f t="shared" si="43"/>
        <v>397</v>
      </c>
      <c r="X397" s="1102" t="str">
        <f t="shared" si="48"/>
        <v>A0150</v>
      </c>
      <c r="Y397" s="239"/>
      <c r="Z397" s="239"/>
      <c r="AA397" s="239"/>
      <c r="AB397" s="239"/>
      <c r="AC397" s="239"/>
      <c r="AD397" s="239"/>
      <c r="AE397" s="239"/>
      <c r="AF397" s="239"/>
      <c r="AG397" s="239"/>
    </row>
    <row r="398" spans="8:33" ht="15.75" customHeight="1">
      <c r="H398" s="239"/>
      <c r="I398" s="1110" t="s">
        <v>5222</v>
      </c>
      <c r="J398" s="1106" t="s">
        <v>2093</v>
      </c>
      <c r="K398" s="246">
        <v>0</v>
      </c>
      <c r="L398" s="246">
        <v>0</v>
      </c>
      <c r="M398" s="241"/>
      <c r="N398" s="1102">
        <f t="shared" ca="1" si="44"/>
        <v>4.8999999999999998E-4</v>
      </c>
      <c r="O398" s="1102">
        <f t="shared" ca="1" si="45"/>
        <v>4.8999999999999998E-4</v>
      </c>
      <c r="P398" s="1102" cm="1">
        <f t="array" aca="1" ref="P398" ca="1">IFERROR(INDIRECT("K"&amp;V398),"")</f>
        <v>4.8999999999999998E-4</v>
      </c>
      <c r="Q398" s="1102" cm="1">
        <f t="array" aca="1" ref="Q398" ca="1">IFERROR(INDIRECT("L"&amp;V398),"")</f>
        <v>4.8999999999999998E-4</v>
      </c>
      <c r="R398" s="1102" cm="1">
        <f t="array" aca="1" ref="R398" ca="1">IFERROR(INDIRECT("K"&amp;W398),"")</f>
        <v>4.8299999999999998E-4</v>
      </c>
      <c r="S398" s="1102" cm="1">
        <f t="array" aca="1" ref="S398" ca="1">IFERROR(INDIRECT("L"&amp;W398),"")</f>
        <v>4.8299999999999998E-4</v>
      </c>
      <c r="T398" s="1103">
        <f t="shared" si="46"/>
        <v>0</v>
      </c>
      <c r="U398" s="1103">
        <f t="shared" si="47"/>
        <v>0</v>
      </c>
      <c r="V398" s="1102">
        <f t="shared" si="42"/>
        <v>399</v>
      </c>
      <c r="W398" s="1102">
        <f t="shared" si="43"/>
        <v>400</v>
      </c>
      <c r="X398" s="1102" t="str">
        <f t="shared" si="48"/>
        <v>A0151</v>
      </c>
      <c r="Y398" s="239"/>
      <c r="Z398" s="239"/>
      <c r="AA398" s="239"/>
      <c r="AB398" s="239"/>
      <c r="AC398" s="239"/>
      <c r="AD398" s="239"/>
      <c r="AE398" s="239"/>
      <c r="AF398" s="239"/>
      <c r="AG398" s="239"/>
    </row>
    <row r="399" spans="8:33" ht="15.75" customHeight="1">
      <c r="H399" s="239"/>
      <c r="I399" s="1110" t="s">
        <v>5223</v>
      </c>
      <c r="J399" s="1106" t="s">
        <v>2093</v>
      </c>
      <c r="K399" s="246">
        <v>4.8999999999999998E-4</v>
      </c>
      <c r="L399" s="246">
        <v>4.8999999999999998E-4</v>
      </c>
      <c r="M399" s="241"/>
      <c r="N399" s="1102">
        <f t="shared" ca="1" si="44"/>
        <v>4.8999999999999998E-4</v>
      </c>
      <c r="O399" s="1102">
        <f t="shared" ca="1" si="45"/>
        <v>4.8999999999999998E-4</v>
      </c>
      <c r="P399" s="1102" cm="1">
        <f t="array" aca="1" ref="P399" ca="1">IFERROR(INDIRECT("K"&amp;V399),"")</f>
        <v>4.8999999999999998E-4</v>
      </c>
      <c r="Q399" s="1102" cm="1">
        <f t="array" aca="1" ref="Q399" ca="1">IFERROR(INDIRECT("L"&amp;V399),"")</f>
        <v>4.8999999999999998E-4</v>
      </c>
      <c r="R399" s="1102" cm="1">
        <f t="array" aca="1" ref="R399" ca="1">IFERROR(INDIRECT("K"&amp;W399),"")</f>
        <v>4.8299999999999998E-4</v>
      </c>
      <c r="S399" s="1102" cm="1">
        <f t="array" aca="1" ref="S399" ca="1">IFERROR(INDIRECT("L"&amp;W399),"")</f>
        <v>4.8299999999999998E-4</v>
      </c>
      <c r="T399" s="1103">
        <f t="shared" si="46"/>
        <v>4.8999999999999998E-4</v>
      </c>
      <c r="U399" s="1103">
        <f t="shared" si="47"/>
        <v>4.8999999999999998E-4</v>
      </c>
      <c r="V399" s="1102">
        <f t="shared" si="42"/>
        <v>399</v>
      </c>
      <c r="W399" s="1102">
        <f t="shared" si="43"/>
        <v>400</v>
      </c>
      <c r="X399" s="1102" t="str">
        <f t="shared" si="48"/>
        <v>A0151</v>
      </c>
      <c r="Y399" s="239"/>
      <c r="Z399" s="239"/>
      <c r="AA399" s="239"/>
      <c r="AB399" s="239"/>
      <c r="AC399" s="239"/>
      <c r="AD399" s="239"/>
      <c r="AE399" s="239"/>
      <c r="AF399" s="239"/>
      <c r="AG399" s="239"/>
    </row>
    <row r="400" spans="8:33" ht="15.75" customHeight="1">
      <c r="H400" s="239"/>
      <c r="I400" s="1110" t="s">
        <v>5224</v>
      </c>
      <c r="J400" s="1106" t="s">
        <v>2093</v>
      </c>
      <c r="K400" s="246">
        <v>4.8299999999999998E-4</v>
      </c>
      <c r="L400" s="246">
        <v>4.8299999999999998E-4</v>
      </c>
      <c r="M400" s="241"/>
      <c r="N400" s="1102">
        <f t="shared" ca="1" si="44"/>
        <v>4.8999999999999998E-4</v>
      </c>
      <c r="O400" s="1102">
        <f t="shared" ca="1" si="45"/>
        <v>4.8999999999999998E-4</v>
      </c>
      <c r="P400" s="1102" cm="1">
        <f t="array" aca="1" ref="P400" ca="1">IFERROR(INDIRECT("K"&amp;V400),"")</f>
        <v>4.8999999999999998E-4</v>
      </c>
      <c r="Q400" s="1102" cm="1">
        <f t="array" aca="1" ref="Q400" ca="1">IFERROR(INDIRECT("L"&amp;V400),"")</f>
        <v>4.8999999999999998E-4</v>
      </c>
      <c r="R400" s="1102" cm="1">
        <f t="array" aca="1" ref="R400" ca="1">IFERROR(INDIRECT("K"&amp;W400),"")</f>
        <v>4.8299999999999998E-4</v>
      </c>
      <c r="S400" s="1102" cm="1">
        <f t="array" aca="1" ref="S400" ca="1">IFERROR(INDIRECT("L"&amp;W400),"")</f>
        <v>4.8299999999999998E-4</v>
      </c>
      <c r="T400" s="1103">
        <f t="shared" si="46"/>
        <v>4.8299999999999998E-4</v>
      </c>
      <c r="U400" s="1103">
        <f t="shared" si="47"/>
        <v>4.8299999999999998E-4</v>
      </c>
      <c r="V400" s="1102">
        <f t="shared" si="42"/>
        <v>399</v>
      </c>
      <c r="W400" s="1102">
        <f t="shared" si="43"/>
        <v>400</v>
      </c>
      <c r="X400" s="1102" t="str">
        <f t="shared" si="48"/>
        <v>A0151</v>
      </c>
      <c r="Y400" s="239"/>
      <c r="Z400" s="239"/>
      <c r="AA400" s="239"/>
      <c r="AB400" s="239"/>
      <c r="AC400" s="239"/>
      <c r="AD400" s="239"/>
      <c r="AE400" s="239"/>
      <c r="AF400" s="239"/>
      <c r="AG400" s="239"/>
    </row>
    <row r="401" spans="8:33" ht="15.75" customHeight="1">
      <c r="H401" s="239"/>
      <c r="I401" s="1110" t="s">
        <v>5225</v>
      </c>
      <c r="J401" s="1106" t="s">
        <v>2094</v>
      </c>
      <c r="K401" s="246">
        <v>0</v>
      </c>
      <c r="L401" s="246">
        <v>0</v>
      </c>
      <c r="M401" s="241"/>
      <c r="N401" s="1102">
        <f t="shared" ca="1" si="44"/>
        <v>4.2200000000000001E-4</v>
      </c>
      <c r="O401" s="1102">
        <f t="shared" ca="1" si="45"/>
        <v>4.2200000000000001E-4</v>
      </c>
      <c r="P401" s="1102" cm="1">
        <f t="array" aca="1" ref="P401" ca="1">IFERROR(INDIRECT("K"&amp;V401),"")</f>
        <v>4.2200000000000001E-4</v>
      </c>
      <c r="Q401" s="1102" cm="1">
        <f t="array" aca="1" ref="Q401" ca="1">IFERROR(INDIRECT("L"&amp;V401),"")</f>
        <v>4.2200000000000001E-4</v>
      </c>
      <c r="R401" s="1102" cm="1">
        <f t="array" aca="1" ref="R401" ca="1">IFERROR(INDIRECT("K"&amp;W401),"")</f>
        <v>4.57E-4</v>
      </c>
      <c r="S401" s="1102" cm="1">
        <f t="array" aca="1" ref="S401" ca="1">IFERROR(INDIRECT("L"&amp;W401),"")</f>
        <v>4.57E-4</v>
      </c>
      <c r="T401" s="1103">
        <f t="shared" si="46"/>
        <v>0</v>
      </c>
      <c r="U401" s="1103">
        <f t="shared" si="47"/>
        <v>0</v>
      </c>
      <c r="V401" s="1102">
        <f t="shared" si="42"/>
        <v>405</v>
      </c>
      <c r="W401" s="1102">
        <f t="shared" si="43"/>
        <v>406</v>
      </c>
      <c r="X401" s="1102" t="str">
        <f t="shared" si="48"/>
        <v>A0153</v>
      </c>
      <c r="Y401" s="239"/>
      <c r="Z401" s="239"/>
      <c r="AA401" s="239"/>
      <c r="AB401" s="239"/>
      <c r="AC401" s="239"/>
      <c r="AD401" s="239"/>
      <c r="AE401" s="239"/>
      <c r="AF401" s="239"/>
      <c r="AG401" s="239"/>
    </row>
    <row r="402" spans="8:33" ht="15.75" customHeight="1">
      <c r="H402" s="239"/>
      <c r="I402" s="1110" t="s">
        <v>5226</v>
      </c>
      <c r="J402" s="1106" t="s">
        <v>2094</v>
      </c>
      <c r="K402" s="246">
        <v>0</v>
      </c>
      <c r="L402" s="246">
        <v>0</v>
      </c>
      <c r="M402" s="241"/>
      <c r="N402" s="1102">
        <f t="shared" ca="1" si="44"/>
        <v>4.2200000000000001E-4</v>
      </c>
      <c r="O402" s="1102">
        <f t="shared" ca="1" si="45"/>
        <v>4.2200000000000001E-4</v>
      </c>
      <c r="P402" s="1102" cm="1">
        <f t="array" aca="1" ref="P402" ca="1">IFERROR(INDIRECT("K"&amp;V402),"")</f>
        <v>4.2200000000000001E-4</v>
      </c>
      <c r="Q402" s="1102" cm="1">
        <f t="array" aca="1" ref="Q402" ca="1">IFERROR(INDIRECT("L"&amp;V402),"")</f>
        <v>4.2200000000000001E-4</v>
      </c>
      <c r="R402" s="1102" cm="1">
        <f t="array" aca="1" ref="R402" ca="1">IFERROR(INDIRECT("K"&amp;W402),"")</f>
        <v>4.57E-4</v>
      </c>
      <c r="S402" s="1102" cm="1">
        <f t="array" aca="1" ref="S402" ca="1">IFERROR(INDIRECT("L"&amp;W402),"")</f>
        <v>4.57E-4</v>
      </c>
      <c r="T402" s="1103">
        <f t="shared" si="46"/>
        <v>0</v>
      </c>
      <c r="U402" s="1103">
        <f t="shared" si="47"/>
        <v>0</v>
      </c>
      <c r="V402" s="1102">
        <f t="shared" si="42"/>
        <v>405</v>
      </c>
      <c r="W402" s="1102">
        <f t="shared" si="43"/>
        <v>406</v>
      </c>
      <c r="X402" s="1102" t="str">
        <f t="shared" si="48"/>
        <v>A0153</v>
      </c>
      <c r="Y402" s="239"/>
      <c r="Z402" s="239"/>
      <c r="AA402" s="239"/>
      <c r="AB402" s="239"/>
      <c r="AC402" s="239"/>
      <c r="AD402" s="239"/>
      <c r="AE402" s="239"/>
      <c r="AF402" s="239"/>
      <c r="AG402" s="239"/>
    </row>
    <row r="403" spans="8:33" ht="15.75" customHeight="1">
      <c r="H403" s="239"/>
      <c r="I403" s="1110" t="s">
        <v>5227</v>
      </c>
      <c r="J403" s="1106" t="s">
        <v>2094</v>
      </c>
      <c r="K403" s="246">
        <v>4.0000000000000002E-4</v>
      </c>
      <c r="L403" s="246">
        <v>4.0000000000000002E-4</v>
      </c>
      <c r="M403" s="241"/>
      <c r="N403" s="1102">
        <f t="shared" ca="1" si="44"/>
        <v>4.2200000000000001E-4</v>
      </c>
      <c r="O403" s="1102">
        <f t="shared" ca="1" si="45"/>
        <v>4.2200000000000001E-4</v>
      </c>
      <c r="P403" s="1102" cm="1">
        <f t="array" aca="1" ref="P403" ca="1">IFERROR(INDIRECT("K"&amp;V403),"")</f>
        <v>4.2200000000000001E-4</v>
      </c>
      <c r="Q403" s="1102" cm="1">
        <f t="array" aca="1" ref="Q403" ca="1">IFERROR(INDIRECT("L"&amp;V403),"")</f>
        <v>4.2200000000000001E-4</v>
      </c>
      <c r="R403" s="1102" cm="1">
        <f t="array" aca="1" ref="R403" ca="1">IFERROR(INDIRECT("K"&amp;W403),"")</f>
        <v>4.57E-4</v>
      </c>
      <c r="S403" s="1102" cm="1">
        <f t="array" aca="1" ref="S403" ca="1">IFERROR(INDIRECT("L"&amp;W403),"")</f>
        <v>4.57E-4</v>
      </c>
      <c r="T403" s="1103">
        <f t="shared" si="46"/>
        <v>4.0000000000000002E-4</v>
      </c>
      <c r="U403" s="1103">
        <f t="shared" si="47"/>
        <v>4.0000000000000002E-4</v>
      </c>
      <c r="V403" s="1102">
        <f t="shared" si="42"/>
        <v>405</v>
      </c>
      <c r="W403" s="1102">
        <f t="shared" si="43"/>
        <v>406</v>
      </c>
      <c r="X403" s="1102" t="str">
        <f t="shared" si="48"/>
        <v>A0153</v>
      </c>
      <c r="Y403" s="239"/>
      <c r="Z403" s="239"/>
      <c r="AA403" s="239"/>
      <c r="AB403" s="239"/>
      <c r="AC403" s="239"/>
      <c r="AD403" s="239"/>
      <c r="AE403" s="239"/>
      <c r="AF403" s="239"/>
      <c r="AG403" s="239"/>
    </row>
    <row r="404" spans="8:33" ht="15.75" customHeight="1">
      <c r="H404" s="239"/>
      <c r="I404" s="1110" t="s">
        <v>5228</v>
      </c>
      <c r="J404" s="1106" t="s">
        <v>2094</v>
      </c>
      <c r="K404" s="246">
        <v>0</v>
      </c>
      <c r="L404" s="246">
        <v>0</v>
      </c>
      <c r="M404" s="241"/>
      <c r="N404" s="1102">
        <f t="shared" ca="1" si="44"/>
        <v>4.2200000000000001E-4</v>
      </c>
      <c r="O404" s="1102">
        <f t="shared" ca="1" si="45"/>
        <v>4.2200000000000001E-4</v>
      </c>
      <c r="P404" s="1102" cm="1">
        <f t="array" aca="1" ref="P404" ca="1">IFERROR(INDIRECT("K"&amp;V404),"")</f>
        <v>4.2200000000000001E-4</v>
      </c>
      <c r="Q404" s="1102" cm="1">
        <f t="array" aca="1" ref="Q404" ca="1">IFERROR(INDIRECT("L"&amp;V404),"")</f>
        <v>4.2200000000000001E-4</v>
      </c>
      <c r="R404" s="1102" cm="1">
        <f t="array" aca="1" ref="R404" ca="1">IFERROR(INDIRECT("K"&amp;W404),"")</f>
        <v>4.57E-4</v>
      </c>
      <c r="S404" s="1102" cm="1">
        <f t="array" aca="1" ref="S404" ca="1">IFERROR(INDIRECT("L"&amp;W404),"")</f>
        <v>4.57E-4</v>
      </c>
      <c r="T404" s="1103">
        <f t="shared" si="46"/>
        <v>0</v>
      </c>
      <c r="U404" s="1103">
        <f t="shared" si="47"/>
        <v>0</v>
      </c>
      <c r="V404" s="1102">
        <f t="shared" si="42"/>
        <v>405</v>
      </c>
      <c r="W404" s="1102">
        <f t="shared" si="43"/>
        <v>406</v>
      </c>
      <c r="X404" s="1102" t="str">
        <f t="shared" si="48"/>
        <v>A0153</v>
      </c>
      <c r="Y404" s="239"/>
      <c r="Z404" s="239"/>
      <c r="AA404" s="239"/>
      <c r="AB404" s="239"/>
      <c r="AC404" s="239"/>
      <c r="AD404" s="239"/>
      <c r="AE404" s="239"/>
      <c r="AF404" s="239"/>
      <c r="AG404" s="239"/>
    </row>
    <row r="405" spans="8:33" ht="15.75" customHeight="1">
      <c r="H405" s="239"/>
      <c r="I405" s="1110" t="s">
        <v>5229</v>
      </c>
      <c r="J405" s="1106" t="s">
        <v>2094</v>
      </c>
      <c r="K405" s="246">
        <v>4.2200000000000001E-4</v>
      </c>
      <c r="L405" s="246">
        <v>4.2200000000000001E-4</v>
      </c>
      <c r="M405" s="241"/>
      <c r="N405" s="1102">
        <f t="shared" ca="1" si="44"/>
        <v>4.2200000000000001E-4</v>
      </c>
      <c r="O405" s="1102">
        <f t="shared" ca="1" si="45"/>
        <v>4.2200000000000001E-4</v>
      </c>
      <c r="P405" s="1102" cm="1">
        <f t="array" aca="1" ref="P405" ca="1">IFERROR(INDIRECT("K"&amp;V405),"")</f>
        <v>4.2200000000000001E-4</v>
      </c>
      <c r="Q405" s="1102" cm="1">
        <f t="array" aca="1" ref="Q405" ca="1">IFERROR(INDIRECT("L"&amp;V405),"")</f>
        <v>4.2200000000000001E-4</v>
      </c>
      <c r="R405" s="1102" cm="1">
        <f t="array" aca="1" ref="R405" ca="1">IFERROR(INDIRECT("K"&amp;W405),"")</f>
        <v>4.57E-4</v>
      </c>
      <c r="S405" s="1102" cm="1">
        <f t="array" aca="1" ref="S405" ca="1">IFERROR(INDIRECT("L"&amp;W405),"")</f>
        <v>4.57E-4</v>
      </c>
      <c r="T405" s="1103">
        <f t="shared" si="46"/>
        <v>4.2200000000000001E-4</v>
      </c>
      <c r="U405" s="1103">
        <f t="shared" si="47"/>
        <v>4.2200000000000001E-4</v>
      </c>
      <c r="V405" s="1102">
        <f t="shared" si="42"/>
        <v>405</v>
      </c>
      <c r="W405" s="1102">
        <f t="shared" si="43"/>
        <v>406</v>
      </c>
      <c r="X405" s="1102" t="str">
        <f t="shared" si="48"/>
        <v>A0153</v>
      </c>
      <c r="Y405" s="239"/>
      <c r="Z405" s="239"/>
      <c r="AA405" s="239"/>
      <c r="AB405" s="239"/>
      <c r="AC405" s="239"/>
      <c r="AD405" s="239"/>
      <c r="AE405" s="239"/>
      <c r="AF405" s="239"/>
      <c r="AG405" s="239"/>
    </row>
    <row r="406" spans="8:33" ht="15.75" customHeight="1">
      <c r="H406" s="239"/>
      <c r="I406" s="1110" t="s">
        <v>5230</v>
      </c>
      <c r="J406" s="1106" t="s">
        <v>2094</v>
      </c>
      <c r="K406" s="246">
        <v>4.57E-4</v>
      </c>
      <c r="L406" s="246">
        <v>4.57E-4</v>
      </c>
      <c r="M406" s="241"/>
      <c r="N406" s="1102">
        <f t="shared" ca="1" si="44"/>
        <v>4.2200000000000001E-4</v>
      </c>
      <c r="O406" s="1102">
        <f t="shared" ca="1" si="45"/>
        <v>4.2200000000000001E-4</v>
      </c>
      <c r="P406" s="1102" cm="1">
        <f t="array" aca="1" ref="P406" ca="1">IFERROR(INDIRECT("K"&amp;V406),"")</f>
        <v>4.2200000000000001E-4</v>
      </c>
      <c r="Q406" s="1102" cm="1">
        <f t="array" aca="1" ref="Q406" ca="1">IFERROR(INDIRECT("L"&amp;V406),"")</f>
        <v>4.2200000000000001E-4</v>
      </c>
      <c r="R406" s="1102" cm="1">
        <f t="array" aca="1" ref="R406" ca="1">IFERROR(INDIRECT("K"&amp;W406),"")</f>
        <v>4.57E-4</v>
      </c>
      <c r="S406" s="1102" cm="1">
        <f t="array" aca="1" ref="S406" ca="1">IFERROR(INDIRECT("L"&amp;W406),"")</f>
        <v>4.57E-4</v>
      </c>
      <c r="T406" s="1103">
        <f t="shared" si="46"/>
        <v>4.57E-4</v>
      </c>
      <c r="U406" s="1103">
        <f t="shared" si="47"/>
        <v>4.57E-4</v>
      </c>
      <c r="V406" s="1102">
        <f t="shared" si="42"/>
        <v>405</v>
      </c>
      <c r="W406" s="1102">
        <f t="shared" si="43"/>
        <v>406</v>
      </c>
      <c r="X406" s="1102" t="str">
        <f t="shared" si="48"/>
        <v>A0153</v>
      </c>
      <c r="Y406" s="239"/>
      <c r="Z406" s="239"/>
      <c r="AA406" s="239"/>
      <c r="AB406" s="239"/>
      <c r="AC406" s="239"/>
      <c r="AD406" s="239"/>
      <c r="AE406" s="239"/>
      <c r="AF406" s="239"/>
      <c r="AG406" s="239"/>
    </row>
    <row r="407" spans="8:33" ht="15.75" customHeight="1">
      <c r="H407" s="239"/>
      <c r="I407" s="1110" t="s">
        <v>2498</v>
      </c>
      <c r="J407" s="1106" t="s">
        <v>2499</v>
      </c>
      <c r="K407" s="246">
        <v>5.7700000000000004E-4</v>
      </c>
      <c r="L407" s="246">
        <v>5.7700000000000004E-4</v>
      </c>
      <c r="M407" s="241"/>
      <c r="N407" s="1102">
        <f t="shared" ca="1" si="44"/>
        <v>5.7700000000000004E-4</v>
      </c>
      <c r="O407" s="1102">
        <f t="shared" ca="1" si="45"/>
        <v>5.7700000000000004E-4</v>
      </c>
      <c r="P407" s="1102" t="str" cm="1">
        <f t="array" aca="1" ref="P407" ca="1">IFERROR(INDIRECT("K"&amp;V407),"")</f>
        <v/>
      </c>
      <c r="Q407" s="1102" t="str" cm="1">
        <f t="array" aca="1" ref="Q407" ca="1">IFERROR(INDIRECT("L"&amp;V407),"")</f>
        <v/>
      </c>
      <c r="R407" s="1102" t="str" cm="1">
        <f t="array" aca="1" ref="R407" ca="1">IFERROR(INDIRECT("K"&amp;W407),"")</f>
        <v/>
      </c>
      <c r="S407" s="1102" t="str" cm="1">
        <f t="array" aca="1" ref="S407" ca="1">IFERROR(INDIRECT("L"&amp;W407),"")</f>
        <v/>
      </c>
      <c r="T407" s="1103">
        <f t="shared" si="46"/>
        <v>5.7700000000000004E-4</v>
      </c>
      <c r="U407" s="1103">
        <f t="shared" si="47"/>
        <v>5.7700000000000004E-4</v>
      </c>
      <c r="V407" s="1102" t="str">
        <f t="shared" si="42"/>
        <v/>
      </c>
      <c r="W407" s="1102" t="str">
        <f t="shared" si="43"/>
        <v/>
      </c>
      <c r="X407" s="1102" t="str">
        <f t="shared" si="48"/>
        <v>A0154</v>
      </c>
      <c r="Y407" s="239"/>
      <c r="Z407" s="239"/>
      <c r="AA407" s="239"/>
      <c r="AB407" s="239"/>
      <c r="AC407" s="239"/>
      <c r="AD407" s="239"/>
      <c r="AE407" s="239"/>
      <c r="AF407" s="239"/>
      <c r="AG407" s="239"/>
    </row>
    <row r="408" spans="8:33" ht="15.75" customHeight="1">
      <c r="H408" s="239"/>
      <c r="I408" s="1110" t="s">
        <v>5231</v>
      </c>
      <c r="J408" s="1106" t="s">
        <v>2095</v>
      </c>
      <c r="K408" s="246">
        <v>0</v>
      </c>
      <c r="L408" s="246">
        <v>0</v>
      </c>
      <c r="M408" s="241"/>
      <c r="N408" s="1102">
        <f t="shared" ca="1" si="44"/>
        <v>4.4499999999999997E-4</v>
      </c>
      <c r="O408" s="1102">
        <f t="shared" ca="1" si="45"/>
        <v>4.4499999999999997E-4</v>
      </c>
      <c r="P408" s="1102" cm="1">
        <f t="array" aca="1" ref="P408" ca="1">IFERROR(INDIRECT("K"&amp;V408),"")</f>
        <v>4.4499999999999997E-4</v>
      </c>
      <c r="Q408" s="1102" cm="1">
        <f t="array" aca="1" ref="Q408" ca="1">IFERROR(INDIRECT("L"&amp;V408),"")</f>
        <v>4.4499999999999997E-4</v>
      </c>
      <c r="R408" s="1102" cm="1">
        <f t="array" aca="1" ref="R408" ca="1">IFERROR(INDIRECT("K"&amp;W408),"")</f>
        <v>4.37E-4</v>
      </c>
      <c r="S408" s="1102" cm="1">
        <f t="array" aca="1" ref="S408" ca="1">IFERROR(INDIRECT("L"&amp;W408),"")</f>
        <v>4.37E-4</v>
      </c>
      <c r="T408" s="1103">
        <f t="shared" si="46"/>
        <v>0</v>
      </c>
      <c r="U408" s="1103">
        <f t="shared" si="47"/>
        <v>0</v>
      </c>
      <c r="V408" s="1102">
        <f t="shared" si="42"/>
        <v>409</v>
      </c>
      <c r="W408" s="1102">
        <f t="shared" si="43"/>
        <v>410</v>
      </c>
      <c r="X408" s="1102" t="str">
        <f t="shared" si="48"/>
        <v>A0155</v>
      </c>
      <c r="Y408" s="239"/>
      <c r="Z408" s="239"/>
      <c r="AA408" s="239"/>
      <c r="AB408" s="239"/>
      <c r="AC408" s="239"/>
      <c r="AD408" s="239"/>
      <c r="AE408" s="239"/>
      <c r="AF408" s="239"/>
      <c r="AG408" s="239"/>
    </row>
    <row r="409" spans="8:33" ht="15.75" customHeight="1">
      <c r="H409" s="239"/>
      <c r="I409" s="1110" t="s">
        <v>5232</v>
      </c>
      <c r="J409" s="1106" t="s">
        <v>2095</v>
      </c>
      <c r="K409" s="246">
        <v>4.4499999999999997E-4</v>
      </c>
      <c r="L409" s="246">
        <v>4.4499999999999997E-4</v>
      </c>
      <c r="M409" s="241"/>
      <c r="N409" s="1102">
        <f t="shared" ca="1" si="44"/>
        <v>4.4499999999999997E-4</v>
      </c>
      <c r="O409" s="1102">
        <f t="shared" ca="1" si="45"/>
        <v>4.4499999999999997E-4</v>
      </c>
      <c r="P409" s="1102" cm="1">
        <f t="array" aca="1" ref="P409" ca="1">IFERROR(INDIRECT("K"&amp;V409),"")</f>
        <v>4.4499999999999997E-4</v>
      </c>
      <c r="Q409" s="1102" cm="1">
        <f t="array" aca="1" ref="Q409" ca="1">IFERROR(INDIRECT("L"&amp;V409),"")</f>
        <v>4.4499999999999997E-4</v>
      </c>
      <c r="R409" s="1102" cm="1">
        <f t="array" aca="1" ref="R409" ca="1">IFERROR(INDIRECT("K"&amp;W409),"")</f>
        <v>4.37E-4</v>
      </c>
      <c r="S409" s="1102" cm="1">
        <f t="array" aca="1" ref="S409" ca="1">IFERROR(INDIRECT("L"&amp;W409),"")</f>
        <v>4.37E-4</v>
      </c>
      <c r="T409" s="1103">
        <f t="shared" si="46"/>
        <v>4.4499999999999997E-4</v>
      </c>
      <c r="U409" s="1103">
        <f t="shared" si="47"/>
        <v>4.4499999999999997E-4</v>
      </c>
      <c r="V409" s="1102">
        <f t="shared" si="42"/>
        <v>409</v>
      </c>
      <c r="W409" s="1102">
        <f t="shared" si="43"/>
        <v>410</v>
      </c>
      <c r="X409" s="1102" t="str">
        <f t="shared" si="48"/>
        <v>A0155</v>
      </c>
      <c r="Y409" s="239"/>
      <c r="Z409" s="239"/>
      <c r="AA409" s="239"/>
      <c r="AB409" s="239"/>
      <c r="AC409" s="239"/>
      <c r="AD409" s="239"/>
      <c r="AE409" s="239"/>
      <c r="AF409" s="239"/>
      <c r="AG409" s="239"/>
    </row>
    <row r="410" spans="8:33" ht="15.75" customHeight="1">
      <c r="H410" s="239"/>
      <c r="I410" s="1110" t="s">
        <v>5233</v>
      </c>
      <c r="J410" s="1106" t="s">
        <v>2095</v>
      </c>
      <c r="K410" s="246">
        <v>4.37E-4</v>
      </c>
      <c r="L410" s="246">
        <v>4.37E-4</v>
      </c>
      <c r="M410" s="241"/>
      <c r="N410" s="1102">
        <f t="shared" ca="1" si="44"/>
        <v>4.4499999999999997E-4</v>
      </c>
      <c r="O410" s="1102">
        <f t="shared" ca="1" si="45"/>
        <v>4.4499999999999997E-4</v>
      </c>
      <c r="P410" s="1102" cm="1">
        <f t="array" aca="1" ref="P410" ca="1">IFERROR(INDIRECT("K"&amp;V410),"")</f>
        <v>4.4499999999999997E-4</v>
      </c>
      <c r="Q410" s="1102" cm="1">
        <f t="array" aca="1" ref="Q410" ca="1">IFERROR(INDIRECT("L"&amp;V410),"")</f>
        <v>4.4499999999999997E-4</v>
      </c>
      <c r="R410" s="1102" cm="1">
        <f t="array" aca="1" ref="R410" ca="1">IFERROR(INDIRECT("K"&amp;W410),"")</f>
        <v>4.37E-4</v>
      </c>
      <c r="S410" s="1102" cm="1">
        <f t="array" aca="1" ref="S410" ca="1">IFERROR(INDIRECT("L"&amp;W410),"")</f>
        <v>4.37E-4</v>
      </c>
      <c r="T410" s="1103">
        <f t="shared" si="46"/>
        <v>4.37E-4</v>
      </c>
      <c r="U410" s="1103">
        <f t="shared" si="47"/>
        <v>4.37E-4</v>
      </c>
      <c r="V410" s="1102">
        <f t="shared" si="42"/>
        <v>409</v>
      </c>
      <c r="W410" s="1102">
        <f t="shared" si="43"/>
        <v>410</v>
      </c>
      <c r="X410" s="1102" t="str">
        <f t="shared" si="48"/>
        <v>A0155</v>
      </c>
      <c r="Y410" s="239"/>
      <c r="Z410" s="239"/>
      <c r="AA410" s="239"/>
      <c r="AB410" s="239"/>
      <c r="AC410" s="239"/>
      <c r="AD410" s="239"/>
      <c r="AE410" s="239"/>
      <c r="AF410" s="239"/>
      <c r="AG410" s="239"/>
    </row>
    <row r="411" spans="8:33" ht="15.75" customHeight="1">
      <c r="H411" s="239"/>
      <c r="I411" s="1110" t="s">
        <v>2096</v>
      </c>
      <c r="J411" s="1106" t="s">
        <v>2097</v>
      </c>
      <c r="K411" s="246">
        <v>4.2200000000000001E-4</v>
      </c>
      <c r="L411" s="246">
        <v>4.2200000000000001E-4</v>
      </c>
      <c r="M411" s="241"/>
      <c r="N411" s="1102">
        <f t="shared" ca="1" si="44"/>
        <v>4.2200000000000001E-4</v>
      </c>
      <c r="O411" s="1102">
        <f t="shared" ca="1" si="45"/>
        <v>4.2200000000000001E-4</v>
      </c>
      <c r="P411" s="1102" t="str" cm="1">
        <f t="array" aca="1" ref="P411" ca="1">IFERROR(INDIRECT("K"&amp;V411),"")</f>
        <v/>
      </c>
      <c r="Q411" s="1102" t="str" cm="1">
        <f t="array" aca="1" ref="Q411" ca="1">IFERROR(INDIRECT("L"&amp;V411),"")</f>
        <v/>
      </c>
      <c r="R411" s="1102" t="str" cm="1">
        <f t="array" aca="1" ref="R411" ca="1">IFERROR(INDIRECT("K"&amp;W411),"")</f>
        <v/>
      </c>
      <c r="S411" s="1102" t="str" cm="1">
        <f t="array" aca="1" ref="S411" ca="1">IFERROR(INDIRECT("L"&amp;W411),"")</f>
        <v/>
      </c>
      <c r="T411" s="1103">
        <f t="shared" si="46"/>
        <v>4.2200000000000001E-4</v>
      </c>
      <c r="U411" s="1103">
        <f t="shared" si="47"/>
        <v>4.2200000000000001E-4</v>
      </c>
      <c r="V411" s="1102" t="str">
        <f t="shared" si="42"/>
        <v/>
      </c>
      <c r="W411" s="1102" t="str">
        <f t="shared" si="43"/>
        <v/>
      </c>
      <c r="X411" s="1102" t="str">
        <f t="shared" si="48"/>
        <v>A0156</v>
      </c>
      <c r="Y411" s="239"/>
      <c r="Z411" s="239"/>
      <c r="AA411" s="239"/>
      <c r="AB411" s="239"/>
      <c r="AC411" s="239"/>
      <c r="AD411" s="239"/>
      <c r="AE411" s="239"/>
      <c r="AF411" s="239"/>
      <c r="AG411" s="239"/>
    </row>
    <row r="412" spans="8:33" ht="15.75" customHeight="1">
      <c r="H412" s="239"/>
      <c r="I412" s="1110" t="s">
        <v>5234</v>
      </c>
      <c r="J412" s="1106" t="s">
        <v>2098</v>
      </c>
      <c r="K412" s="246">
        <v>2.8299999999999999E-4</v>
      </c>
      <c r="L412" s="246">
        <v>2.8299999999999999E-4</v>
      </c>
      <c r="M412" s="241"/>
      <c r="N412" s="1102">
        <f t="shared" ca="1" si="44"/>
        <v>5.5500000000000005E-4</v>
      </c>
      <c r="O412" s="1102">
        <f t="shared" ca="1" si="45"/>
        <v>5.5500000000000005E-4</v>
      </c>
      <c r="P412" s="1102" cm="1">
        <f t="array" aca="1" ref="P412" ca="1">IFERROR(INDIRECT("K"&amp;V412),"")</f>
        <v>5.5500000000000005E-4</v>
      </c>
      <c r="Q412" s="1102" cm="1">
        <f t="array" aca="1" ref="Q412" ca="1">IFERROR(INDIRECT("L"&amp;V412),"")</f>
        <v>5.5500000000000005E-4</v>
      </c>
      <c r="R412" s="1102" cm="1">
        <f t="array" aca="1" ref="R412" ca="1">IFERROR(INDIRECT("K"&amp;W412),"")</f>
        <v>5.2099999999999998E-4</v>
      </c>
      <c r="S412" s="1102" cm="1">
        <f t="array" aca="1" ref="S412" ca="1">IFERROR(INDIRECT("L"&amp;W412),"")</f>
        <v>5.2099999999999998E-4</v>
      </c>
      <c r="T412" s="1103">
        <f t="shared" si="46"/>
        <v>2.8299999999999999E-4</v>
      </c>
      <c r="U412" s="1103">
        <f t="shared" si="47"/>
        <v>2.8299999999999999E-4</v>
      </c>
      <c r="V412" s="1102">
        <f t="shared" si="42"/>
        <v>414</v>
      </c>
      <c r="W412" s="1102">
        <f t="shared" si="43"/>
        <v>415</v>
      </c>
      <c r="X412" s="1102" t="str">
        <f t="shared" si="48"/>
        <v>A0157</v>
      </c>
      <c r="Y412" s="239"/>
      <c r="Z412" s="239"/>
      <c r="AA412" s="239"/>
      <c r="AB412" s="239"/>
      <c r="AC412" s="239"/>
      <c r="AD412" s="239"/>
      <c r="AE412" s="239"/>
      <c r="AF412" s="239"/>
      <c r="AG412" s="239"/>
    </row>
    <row r="413" spans="8:33" ht="15.75" customHeight="1">
      <c r="H413" s="239"/>
      <c r="I413" s="1110" t="s">
        <v>5235</v>
      </c>
      <c r="J413" s="1106" t="s">
        <v>2098</v>
      </c>
      <c r="K413" s="246">
        <v>0</v>
      </c>
      <c r="L413" s="246">
        <v>0</v>
      </c>
      <c r="M413" s="241"/>
      <c r="N413" s="1102">
        <f t="shared" ca="1" si="44"/>
        <v>5.5500000000000005E-4</v>
      </c>
      <c r="O413" s="1102">
        <f t="shared" ca="1" si="45"/>
        <v>5.5500000000000005E-4</v>
      </c>
      <c r="P413" s="1102" cm="1">
        <f t="array" aca="1" ref="P413" ca="1">IFERROR(INDIRECT("K"&amp;V413),"")</f>
        <v>5.5500000000000005E-4</v>
      </c>
      <c r="Q413" s="1102" cm="1">
        <f t="array" aca="1" ref="Q413" ca="1">IFERROR(INDIRECT("L"&amp;V413),"")</f>
        <v>5.5500000000000005E-4</v>
      </c>
      <c r="R413" s="1102" cm="1">
        <f t="array" aca="1" ref="R413" ca="1">IFERROR(INDIRECT("K"&amp;W413),"")</f>
        <v>5.2099999999999998E-4</v>
      </c>
      <c r="S413" s="1102" cm="1">
        <f t="array" aca="1" ref="S413" ca="1">IFERROR(INDIRECT("L"&amp;W413),"")</f>
        <v>5.2099999999999998E-4</v>
      </c>
      <c r="T413" s="1103">
        <f t="shared" si="46"/>
        <v>0</v>
      </c>
      <c r="U413" s="1103">
        <f t="shared" si="47"/>
        <v>0</v>
      </c>
      <c r="V413" s="1102">
        <f t="shared" si="42"/>
        <v>414</v>
      </c>
      <c r="W413" s="1102">
        <f t="shared" si="43"/>
        <v>415</v>
      </c>
      <c r="X413" s="1102" t="str">
        <f t="shared" si="48"/>
        <v>A0157</v>
      </c>
      <c r="Y413" s="239"/>
      <c r="Z413" s="239"/>
      <c r="AA413" s="239"/>
      <c r="AB413" s="239"/>
      <c r="AC413" s="239"/>
      <c r="AD413" s="239"/>
      <c r="AE413" s="239"/>
      <c r="AF413" s="239"/>
      <c r="AG413" s="239"/>
    </row>
    <row r="414" spans="8:33" ht="15.75" customHeight="1">
      <c r="H414" s="239"/>
      <c r="I414" s="1110" t="s">
        <v>5236</v>
      </c>
      <c r="J414" s="1106" t="s">
        <v>2098</v>
      </c>
      <c r="K414" s="246">
        <v>5.5500000000000005E-4</v>
      </c>
      <c r="L414" s="246">
        <v>5.5500000000000005E-4</v>
      </c>
      <c r="M414" s="241"/>
      <c r="N414" s="1102">
        <f t="shared" ca="1" si="44"/>
        <v>5.5500000000000005E-4</v>
      </c>
      <c r="O414" s="1102">
        <f t="shared" ca="1" si="45"/>
        <v>5.5500000000000005E-4</v>
      </c>
      <c r="P414" s="1102" cm="1">
        <f t="array" aca="1" ref="P414" ca="1">IFERROR(INDIRECT("K"&amp;V414),"")</f>
        <v>5.5500000000000005E-4</v>
      </c>
      <c r="Q414" s="1102" cm="1">
        <f t="array" aca="1" ref="Q414" ca="1">IFERROR(INDIRECT("L"&amp;V414),"")</f>
        <v>5.5500000000000005E-4</v>
      </c>
      <c r="R414" s="1102" cm="1">
        <f t="array" aca="1" ref="R414" ca="1">IFERROR(INDIRECT("K"&amp;W414),"")</f>
        <v>5.2099999999999998E-4</v>
      </c>
      <c r="S414" s="1102" cm="1">
        <f t="array" aca="1" ref="S414" ca="1">IFERROR(INDIRECT("L"&amp;W414),"")</f>
        <v>5.2099999999999998E-4</v>
      </c>
      <c r="T414" s="1103">
        <f t="shared" si="46"/>
        <v>5.5500000000000005E-4</v>
      </c>
      <c r="U414" s="1103">
        <f t="shared" si="47"/>
        <v>5.5500000000000005E-4</v>
      </c>
      <c r="V414" s="1102">
        <f t="shared" si="42"/>
        <v>414</v>
      </c>
      <c r="W414" s="1102">
        <f t="shared" si="43"/>
        <v>415</v>
      </c>
      <c r="X414" s="1102" t="str">
        <f t="shared" si="48"/>
        <v>A0157</v>
      </c>
      <c r="Y414" s="239"/>
      <c r="Z414" s="239"/>
      <c r="AA414" s="239"/>
      <c r="AB414" s="239"/>
      <c r="AC414" s="239"/>
      <c r="AD414" s="239"/>
      <c r="AE414" s="239"/>
      <c r="AF414" s="239"/>
      <c r="AG414" s="239"/>
    </row>
    <row r="415" spans="8:33" ht="17.25" customHeight="1">
      <c r="H415" s="239"/>
      <c r="I415" s="1110" t="s">
        <v>5237</v>
      </c>
      <c r="J415" s="1106" t="s">
        <v>2098</v>
      </c>
      <c r="K415" s="246">
        <v>5.2099999999999998E-4</v>
      </c>
      <c r="L415" s="246">
        <v>5.2099999999999998E-4</v>
      </c>
      <c r="M415" s="241"/>
      <c r="N415" s="1102">
        <f t="shared" ca="1" si="44"/>
        <v>5.5500000000000005E-4</v>
      </c>
      <c r="O415" s="1102">
        <f t="shared" ca="1" si="45"/>
        <v>5.5500000000000005E-4</v>
      </c>
      <c r="P415" s="1102" cm="1">
        <f t="array" aca="1" ref="P415" ca="1">IFERROR(INDIRECT("K"&amp;V415),"")</f>
        <v>5.5500000000000005E-4</v>
      </c>
      <c r="Q415" s="1102" cm="1">
        <f t="array" aca="1" ref="Q415" ca="1">IFERROR(INDIRECT("L"&amp;V415),"")</f>
        <v>5.5500000000000005E-4</v>
      </c>
      <c r="R415" s="1102" cm="1">
        <f t="array" aca="1" ref="R415" ca="1">IFERROR(INDIRECT("K"&amp;W415),"")</f>
        <v>5.2099999999999998E-4</v>
      </c>
      <c r="S415" s="1102" cm="1">
        <f t="array" aca="1" ref="S415" ca="1">IFERROR(INDIRECT("L"&amp;W415),"")</f>
        <v>5.2099999999999998E-4</v>
      </c>
      <c r="T415" s="1103">
        <f t="shared" si="46"/>
        <v>5.2099999999999998E-4</v>
      </c>
      <c r="U415" s="1103">
        <f t="shared" si="47"/>
        <v>5.2099999999999998E-4</v>
      </c>
      <c r="V415" s="1102">
        <f t="shared" si="42"/>
        <v>414</v>
      </c>
      <c r="W415" s="1102">
        <f t="shared" si="43"/>
        <v>415</v>
      </c>
      <c r="X415" s="1102" t="str">
        <f t="shared" si="48"/>
        <v>A0157</v>
      </c>
      <c r="Y415" s="239"/>
      <c r="Z415" s="239"/>
      <c r="AA415" s="239"/>
      <c r="AB415" s="239"/>
      <c r="AC415" s="239"/>
      <c r="AD415" s="239"/>
      <c r="AE415" s="239"/>
      <c r="AF415" s="239"/>
      <c r="AG415" s="239"/>
    </row>
    <row r="416" spans="8:33" ht="17.25" customHeight="1">
      <c r="H416" s="239"/>
      <c r="I416" s="1110" t="s">
        <v>5238</v>
      </c>
      <c r="J416" s="1106" t="s">
        <v>2099</v>
      </c>
      <c r="K416" s="246">
        <v>3.8699999999999997E-4</v>
      </c>
      <c r="L416" s="246">
        <v>3.8699999999999997E-4</v>
      </c>
      <c r="M416" s="241"/>
      <c r="N416" s="1102">
        <f t="shared" ca="1" si="44"/>
        <v>3.9500000000000001E-4</v>
      </c>
      <c r="O416" s="1102">
        <f t="shared" ca="1" si="45"/>
        <v>3.9500000000000001E-4</v>
      </c>
      <c r="P416" s="1102" cm="1">
        <f t="array" aca="1" ref="P416" ca="1">IFERROR(INDIRECT("K"&amp;V416),"")</f>
        <v>3.9500000000000001E-4</v>
      </c>
      <c r="Q416" s="1102" cm="1">
        <f t="array" aca="1" ref="Q416" ca="1">IFERROR(INDIRECT("L"&amp;V416),"")</f>
        <v>3.9500000000000001E-4</v>
      </c>
      <c r="R416" s="1102" cm="1">
        <f t="array" aca="1" ref="R416" ca="1">IFERROR(INDIRECT("K"&amp;W416),"")</f>
        <v>3.8699999999999997E-4</v>
      </c>
      <c r="S416" s="1102" cm="1">
        <f t="array" aca="1" ref="S416" ca="1">IFERROR(INDIRECT("L"&amp;W416),"")</f>
        <v>3.8699999999999997E-4</v>
      </c>
      <c r="T416" s="1103">
        <f t="shared" si="46"/>
        <v>3.8699999999999997E-4</v>
      </c>
      <c r="U416" s="1103">
        <f t="shared" si="47"/>
        <v>3.8699999999999997E-4</v>
      </c>
      <c r="V416" s="1102">
        <f t="shared" si="42"/>
        <v>418</v>
      </c>
      <c r="W416" s="1102">
        <f t="shared" si="43"/>
        <v>419</v>
      </c>
      <c r="X416" s="1102" t="str">
        <f t="shared" si="48"/>
        <v>A0158</v>
      </c>
      <c r="Y416" s="239"/>
      <c r="Z416" s="239"/>
      <c r="AA416" s="239"/>
      <c r="AB416" s="239"/>
      <c r="AC416" s="239"/>
      <c r="AD416" s="239"/>
      <c r="AE416" s="239"/>
      <c r="AF416" s="239"/>
      <c r="AG416" s="239"/>
    </row>
    <row r="417" spans="8:33" ht="17.25" customHeight="1">
      <c r="H417" s="239"/>
      <c r="I417" s="1110" t="s">
        <v>5239</v>
      </c>
      <c r="J417" s="1106" t="s">
        <v>2099</v>
      </c>
      <c r="K417" s="246">
        <v>3.6299999999999999E-4</v>
      </c>
      <c r="L417" s="246">
        <v>3.6299999999999999E-4</v>
      </c>
      <c r="M417" s="241"/>
      <c r="N417" s="1102">
        <f t="shared" ca="1" si="44"/>
        <v>3.9500000000000001E-4</v>
      </c>
      <c r="O417" s="1102">
        <f t="shared" ca="1" si="45"/>
        <v>3.9500000000000001E-4</v>
      </c>
      <c r="P417" s="1102" cm="1">
        <f t="array" aca="1" ref="P417" ca="1">IFERROR(INDIRECT("K"&amp;V417),"")</f>
        <v>3.9500000000000001E-4</v>
      </c>
      <c r="Q417" s="1102" cm="1">
        <f t="array" aca="1" ref="Q417" ca="1">IFERROR(INDIRECT("L"&amp;V417),"")</f>
        <v>3.9500000000000001E-4</v>
      </c>
      <c r="R417" s="1102" cm="1">
        <f t="array" aca="1" ref="R417" ca="1">IFERROR(INDIRECT("K"&amp;W417),"")</f>
        <v>3.8699999999999997E-4</v>
      </c>
      <c r="S417" s="1102" cm="1">
        <f t="array" aca="1" ref="S417" ca="1">IFERROR(INDIRECT("L"&amp;W417),"")</f>
        <v>3.8699999999999997E-4</v>
      </c>
      <c r="T417" s="1103">
        <f t="shared" si="46"/>
        <v>3.6299999999999999E-4</v>
      </c>
      <c r="U417" s="1103">
        <f t="shared" si="47"/>
        <v>3.6299999999999999E-4</v>
      </c>
      <c r="V417" s="1102">
        <f t="shared" si="42"/>
        <v>418</v>
      </c>
      <c r="W417" s="1102">
        <f t="shared" si="43"/>
        <v>419</v>
      </c>
      <c r="X417" s="1102" t="str">
        <f t="shared" si="48"/>
        <v>A0158</v>
      </c>
      <c r="Y417" s="239"/>
      <c r="Z417" s="239"/>
      <c r="AA417" s="239"/>
      <c r="AB417" s="239"/>
      <c r="AC417" s="239"/>
      <c r="AD417" s="239"/>
      <c r="AE417" s="239"/>
      <c r="AF417" s="239"/>
      <c r="AG417" s="239"/>
    </row>
    <row r="418" spans="8:33" ht="17.25" customHeight="1">
      <c r="H418" s="239"/>
      <c r="I418" s="1110" t="s">
        <v>5240</v>
      </c>
      <c r="J418" s="1106" t="s">
        <v>2099</v>
      </c>
      <c r="K418" s="246">
        <v>3.9500000000000001E-4</v>
      </c>
      <c r="L418" s="246">
        <v>3.9500000000000001E-4</v>
      </c>
      <c r="M418" s="241"/>
      <c r="N418" s="1102">
        <f t="shared" ca="1" si="44"/>
        <v>3.9500000000000001E-4</v>
      </c>
      <c r="O418" s="1102">
        <f t="shared" ca="1" si="45"/>
        <v>3.9500000000000001E-4</v>
      </c>
      <c r="P418" s="1102" cm="1">
        <f t="array" aca="1" ref="P418" ca="1">IFERROR(INDIRECT("K"&amp;V418),"")</f>
        <v>3.9500000000000001E-4</v>
      </c>
      <c r="Q418" s="1102" cm="1">
        <f t="array" aca="1" ref="Q418" ca="1">IFERROR(INDIRECT("L"&amp;V418),"")</f>
        <v>3.9500000000000001E-4</v>
      </c>
      <c r="R418" s="1102" cm="1">
        <f t="array" aca="1" ref="R418" ca="1">IFERROR(INDIRECT("K"&amp;W418),"")</f>
        <v>3.8699999999999997E-4</v>
      </c>
      <c r="S418" s="1102" cm="1">
        <f t="array" aca="1" ref="S418" ca="1">IFERROR(INDIRECT("L"&amp;W418),"")</f>
        <v>3.8699999999999997E-4</v>
      </c>
      <c r="T418" s="1103">
        <f t="shared" si="46"/>
        <v>3.9500000000000001E-4</v>
      </c>
      <c r="U418" s="1103">
        <f t="shared" si="47"/>
        <v>3.9500000000000001E-4</v>
      </c>
      <c r="V418" s="1102">
        <f t="shared" si="42"/>
        <v>418</v>
      </c>
      <c r="W418" s="1102">
        <f t="shared" si="43"/>
        <v>419</v>
      </c>
      <c r="X418" s="1102" t="str">
        <f t="shared" si="48"/>
        <v>A0158</v>
      </c>
      <c r="Y418" s="239"/>
      <c r="Z418" s="239"/>
      <c r="AA418" s="239"/>
      <c r="AB418" s="239"/>
      <c r="AC418" s="239"/>
      <c r="AD418" s="239"/>
      <c r="AE418" s="239"/>
      <c r="AF418" s="239"/>
      <c r="AG418" s="239"/>
    </row>
    <row r="419" spans="8:33">
      <c r="H419" s="239"/>
      <c r="I419" s="1110" t="s">
        <v>5241</v>
      </c>
      <c r="J419" s="1106" t="s">
        <v>2099</v>
      </c>
      <c r="K419" s="246">
        <v>3.8699999999999997E-4</v>
      </c>
      <c r="L419" s="246">
        <v>3.8699999999999997E-4</v>
      </c>
      <c r="M419" s="241"/>
      <c r="N419" s="1102">
        <f t="shared" ca="1" si="44"/>
        <v>3.9500000000000001E-4</v>
      </c>
      <c r="O419" s="1102">
        <f t="shared" ca="1" si="45"/>
        <v>3.9500000000000001E-4</v>
      </c>
      <c r="P419" s="1102" cm="1">
        <f t="array" aca="1" ref="P419" ca="1">IFERROR(INDIRECT("K"&amp;V419),"")</f>
        <v>3.9500000000000001E-4</v>
      </c>
      <c r="Q419" s="1102" cm="1">
        <f t="array" aca="1" ref="Q419" ca="1">IFERROR(INDIRECT("L"&amp;V419),"")</f>
        <v>3.9500000000000001E-4</v>
      </c>
      <c r="R419" s="1102" cm="1">
        <f t="array" aca="1" ref="R419" ca="1">IFERROR(INDIRECT("K"&amp;W419),"")</f>
        <v>3.8699999999999997E-4</v>
      </c>
      <c r="S419" s="1102" cm="1">
        <f t="array" aca="1" ref="S419" ca="1">IFERROR(INDIRECT("L"&amp;W419),"")</f>
        <v>3.8699999999999997E-4</v>
      </c>
      <c r="T419" s="1103">
        <f t="shared" si="46"/>
        <v>3.8699999999999997E-4</v>
      </c>
      <c r="U419" s="1103">
        <f t="shared" si="47"/>
        <v>3.8699999999999997E-4</v>
      </c>
      <c r="V419" s="1102">
        <f t="shared" si="42"/>
        <v>418</v>
      </c>
      <c r="W419" s="1102">
        <f t="shared" si="43"/>
        <v>419</v>
      </c>
      <c r="X419" s="1102" t="str">
        <f t="shared" si="48"/>
        <v>A0158</v>
      </c>
      <c r="Y419" s="239"/>
      <c r="Z419" s="239"/>
      <c r="AA419" s="239"/>
      <c r="AB419" s="239"/>
      <c r="AC419" s="239"/>
      <c r="AD419" s="239"/>
      <c r="AE419" s="239"/>
      <c r="AF419" s="239"/>
      <c r="AG419" s="239"/>
    </row>
    <row r="420" spans="8:33" ht="17.25" customHeight="1">
      <c r="H420" s="239"/>
      <c r="I420" s="1110" t="s">
        <v>2100</v>
      </c>
      <c r="J420" s="1106" t="s">
        <v>2101</v>
      </c>
      <c r="K420" s="246">
        <v>4.1899999999999999E-4</v>
      </c>
      <c r="L420" s="246">
        <v>4.1899999999999999E-4</v>
      </c>
      <c r="M420" s="241"/>
      <c r="N420" s="1102">
        <f t="shared" ca="1" si="44"/>
        <v>4.1899999999999999E-4</v>
      </c>
      <c r="O420" s="1102">
        <f t="shared" ca="1" si="45"/>
        <v>4.1899999999999999E-4</v>
      </c>
      <c r="P420" s="1102" t="str" cm="1">
        <f t="array" aca="1" ref="P420" ca="1">IFERROR(INDIRECT("K"&amp;V420),"")</f>
        <v/>
      </c>
      <c r="Q420" s="1102" t="str" cm="1">
        <f t="array" aca="1" ref="Q420" ca="1">IFERROR(INDIRECT("L"&amp;V420),"")</f>
        <v/>
      </c>
      <c r="R420" s="1102" t="str" cm="1">
        <f t="array" aca="1" ref="R420" ca="1">IFERROR(INDIRECT("K"&amp;W420),"")</f>
        <v/>
      </c>
      <c r="S420" s="1102" t="str" cm="1">
        <f t="array" aca="1" ref="S420" ca="1">IFERROR(INDIRECT("L"&amp;W420),"")</f>
        <v/>
      </c>
      <c r="T420" s="1103">
        <f t="shared" si="46"/>
        <v>4.1899999999999999E-4</v>
      </c>
      <c r="U420" s="1103">
        <f t="shared" si="47"/>
        <v>4.1899999999999999E-4</v>
      </c>
      <c r="V420" s="1102" t="str">
        <f t="shared" si="42"/>
        <v/>
      </c>
      <c r="W420" s="1102" t="str">
        <f t="shared" si="43"/>
        <v/>
      </c>
      <c r="X420" s="1102" t="str">
        <f t="shared" si="48"/>
        <v>A0159</v>
      </c>
      <c r="Y420" s="239"/>
      <c r="Z420" s="239"/>
      <c r="AA420" s="239"/>
      <c r="AB420" s="239"/>
      <c r="AC420" s="239"/>
      <c r="AD420" s="239"/>
      <c r="AE420" s="239"/>
      <c r="AF420" s="239"/>
      <c r="AG420" s="239"/>
    </row>
    <row r="421" spans="8:33" ht="17.25" customHeight="1">
      <c r="H421" s="239"/>
      <c r="I421" s="1110" t="s">
        <v>2102</v>
      </c>
      <c r="J421" s="1106" t="s">
        <v>2103</v>
      </c>
      <c r="K421" s="246">
        <v>4.1899999999999999E-4</v>
      </c>
      <c r="L421" s="246">
        <v>4.1899999999999999E-4</v>
      </c>
      <c r="M421" s="241"/>
      <c r="N421" s="1102">
        <f t="shared" ca="1" si="44"/>
        <v>4.1899999999999999E-4</v>
      </c>
      <c r="O421" s="1102">
        <f t="shared" ca="1" si="45"/>
        <v>4.1899999999999999E-4</v>
      </c>
      <c r="P421" s="1102" t="str" cm="1">
        <f t="array" aca="1" ref="P421" ca="1">IFERROR(INDIRECT("K"&amp;V421),"")</f>
        <v/>
      </c>
      <c r="Q421" s="1102" t="str" cm="1">
        <f t="array" aca="1" ref="Q421" ca="1">IFERROR(INDIRECT("L"&amp;V421),"")</f>
        <v/>
      </c>
      <c r="R421" s="1102" t="str" cm="1">
        <f t="array" aca="1" ref="R421" ca="1">IFERROR(INDIRECT("K"&amp;W421),"")</f>
        <v/>
      </c>
      <c r="S421" s="1102" t="str" cm="1">
        <f t="array" aca="1" ref="S421" ca="1">IFERROR(INDIRECT("L"&amp;W421),"")</f>
        <v/>
      </c>
      <c r="T421" s="1103">
        <f t="shared" si="46"/>
        <v>4.1899999999999999E-4</v>
      </c>
      <c r="U421" s="1103">
        <f t="shared" si="47"/>
        <v>4.1899999999999999E-4</v>
      </c>
      <c r="V421" s="1102" t="str">
        <f t="shared" si="42"/>
        <v/>
      </c>
      <c r="W421" s="1102" t="str">
        <f t="shared" si="43"/>
        <v/>
      </c>
      <c r="X421" s="1102" t="str">
        <f t="shared" si="48"/>
        <v>A0160</v>
      </c>
      <c r="Y421" s="239"/>
      <c r="Z421" s="239"/>
      <c r="AA421" s="239"/>
      <c r="AB421" s="239"/>
      <c r="AC421" s="239"/>
      <c r="AD421" s="239"/>
      <c r="AE421" s="239"/>
      <c r="AF421" s="239"/>
      <c r="AG421" s="239"/>
    </row>
    <row r="422" spans="8:33" ht="17.25" customHeight="1">
      <c r="H422" s="239"/>
      <c r="I422" s="1110" t="s">
        <v>5242</v>
      </c>
      <c r="J422" s="1106" t="s">
        <v>2104</v>
      </c>
      <c r="K422" s="246">
        <v>0</v>
      </c>
      <c r="L422" s="246">
        <v>0</v>
      </c>
      <c r="M422" s="241"/>
      <c r="N422" s="1102">
        <f t="shared" ca="1" si="44"/>
        <v>5.4600000000000004E-4</v>
      </c>
      <c r="O422" s="1102">
        <f t="shared" ca="1" si="45"/>
        <v>5.4600000000000004E-4</v>
      </c>
      <c r="P422" s="1102" cm="1">
        <f t="array" aca="1" ref="P422" ca="1">IFERROR(INDIRECT("K"&amp;V422),"")</f>
        <v>5.4600000000000004E-4</v>
      </c>
      <c r="Q422" s="1102" cm="1">
        <f t="array" aca="1" ref="Q422" ca="1">IFERROR(INDIRECT("L"&amp;V422),"")</f>
        <v>5.4600000000000004E-4</v>
      </c>
      <c r="R422" s="1102" cm="1">
        <f t="array" aca="1" ref="R422" ca="1">IFERROR(INDIRECT("K"&amp;W422),"")</f>
        <v>5.4100000000000003E-4</v>
      </c>
      <c r="S422" s="1102" cm="1">
        <f t="array" aca="1" ref="S422" ca="1">IFERROR(INDIRECT("L"&amp;W422),"")</f>
        <v>5.4100000000000003E-4</v>
      </c>
      <c r="T422" s="1103">
        <f t="shared" si="46"/>
        <v>0</v>
      </c>
      <c r="U422" s="1103">
        <f t="shared" si="47"/>
        <v>0</v>
      </c>
      <c r="V422" s="1102">
        <f t="shared" si="42"/>
        <v>423</v>
      </c>
      <c r="W422" s="1102">
        <f t="shared" si="43"/>
        <v>424</v>
      </c>
      <c r="X422" s="1102" t="str">
        <f t="shared" si="48"/>
        <v>A0161</v>
      </c>
      <c r="Y422" s="239"/>
      <c r="Z422" s="239"/>
      <c r="AA422" s="239"/>
      <c r="AB422" s="239"/>
      <c r="AC422" s="239"/>
      <c r="AD422" s="239"/>
      <c r="AE422" s="239"/>
      <c r="AF422" s="239"/>
      <c r="AG422" s="239"/>
    </row>
    <row r="423" spans="8:33" ht="17.25" customHeight="1">
      <c r="H423" s="239"/>
      <c r="I423" s="1110" t="s">
        <v>5243</v>
      </c>
      <c r="J423" s="1106" t="s">
        <v>2104</v>
      </c>
      <c r="K423" s="246">
        <v>5.4600000000000004E-4</v>
      </c>
      <c r="L423" s="246">
        <v>5.4600000000000004E-4</v>
      </c>
      <c r="M423" s="241"/>
      <c r="N423" s="1102">
        <f t="shared" ca="1" si="44"/>
        <v>5.4600000000000004E-4</v>
      </c>
      <c r="O423" s="1102">
        <f t="shared" ca="1" si="45"/>
        <v>5.4600000000000004E-4</v>
      </c>
      <c r="P423" s="1102" cm="1">
        <f t="array" aca="1" ref="P423" ca="1">IFERROR(INDIRECT("K"&amp;V423),"")</f>
        <v>5.4600000000000004E-4</v>
      </c>
      <c r="Q423" s="1102" cm="1">
        <f t="array" aca="1" ref="Q423" ca="1">IFERROR(INDIRECT("L"&amp;V423),"")</f>
        <v>5.4600000000000004E-4</v>
      </c>
      <c r="R423" s="1102" cm="1">
        <f t="array" aca="1" ref="R423" ca="1">IFERROR(INDIRECT("K"&amp;W423),"")</f>
        <v>5.4100000000000003E-4</v>
      </c>
      <c r="S423" s="1102" cm="1">
        <f t="array" aca="1" ref="S423" ca="1">IFERROR(INDIRECT("L"&amp;W423),"")</f>
        <v>5.4100000000000003E-4</v>
      </c>
      <c r="T423" s="1103">
        <f t="shared" si="46"/>
        <v>5.4600000000000004E-4</v>
      </c>
      <c r="U423" s="1103">
        <f t="shared" si="47"/>
        <v>5.4600000000000004E-4</v>
      </c>
      <c r="V423" s="1102">
        <f t="shared" si="42"/>
        <v>423</v>
      </c>
      <c r="W423" s="1102">
        <f t="shared" si="43"/>
        <v>424</v>
      </c>
      <c r="X423" s="1102" t="str">
        <f t="shared" si="48"/>
        <v>A0161</v>
      </c>
      <c r="Y423" s="239"/>
      <c r="Z423" s="239"/>
      <c r="AA423" s="239"/>
      <c r="AB423" s="239"/>
      <c r="AC423" s="239"/>
      <c r="AD423" s="239"/>
      <c r="AE423" s="239"/>
      <c r="AF423" s="239"/>
      <c r="AG423" s="239"/>
    </row>
    <row r="424" spans="8:33">
      <c r="H424" s="239"/>
      <c r="I424" s="1110" t="s">
        <v>5244</v>
      </c>
      <c r="J424" s="1106" t="s">
        <v>2104</v>
      </c>
      <c r="K424" s="246">
        <v>5.4100000000000003E-4</v>
      </c>
      <c r="L424" s="246">
        <v>5.4100000000000003E-4</v>
      </c>
      <c r="M424" s="241"/>
      <c r="N424" s="1102">
        <f t="shared" ca="1" si="44"/>
        <v>5.4600000000000004E-4</v>
      </c>
      <c r="O424" s="1102">
        <f t="shared" ca="1" si="45"/>
        <v>5.4600000000000004E-4</v>
      </c>
      <c r="P424" s="1102" cm="1">
        <f t="array" aca="1" ref="P424" ca="1">IFERROR(INDIRECT("K"&amp;V424),"")</f>
        <v>5.4600000000000004E-4</v>
      </c>
      <c r="Q424" s="1102" cm="1">
        <f t="array" aca="1" ref="Q424" ca="1">IFERROR(INDIRECT("L"&amp;V424),"")</f>
        <v>5.4600000000000004E-4</v>
      </c>
      <c r="R424" s="1102" cm="1">
        <f t="array" aca="1" ref="R424" ca="1">IFERROR(INDIRECT("K"&amp;W424),"")</f>
        <v>5.4100000000000003E-4</v>
      </c>
      <c r="S424" s="1102" cm="1">
        <f t="array" aca="1" ref="S424" ca="1">IFERROR(INDIRECT("L"&amp;W424),"")</f>
        <v>5.4100000000000003E-4</v>
      </c>
      <c r="T424" s="1103">
        <f t="shared" si="46"/>
        <v>5.4100000000000003E-4</v>
      </c>
      <c r="U424" s="1103">
        <f t="shared" si="47"/>
        <v>5.4100000000000003E-4</v>
      </c>
      <c r="V424" s="1102">
        <f t="shared" si="42"/>
        <v>423</v>
      </c>
      <c r="W424" s="1102">
        <f t="shared" si="43"/>
        <v>424</v>
      </c>
      <c r="X424" s="1102" t="str">
        <f t="shared" si="48"/>
        <v>A0161</v>
      </c>
      <c r="Y424" s="239"/>
      <c r="Z424" s="239"/>
      <c r="AA424" s="239"/>
      <c r="AB424" s="239"/>
      <c r="AC424" s="239"/>
      <c r="AD424" s="239"/>
      <c r="AE424" s="239"/>
      <c r="AF424" s="239"/>
      <c r="AG424" s="239"/>
    </row>
    <row r="425" spans="8:33" ht="17.25" customHeight="1">
      <c r="H425" s="239"/>
      <c r="I425" s="1110" t="s">
        <v>5245</v>
      </c>
      <c r="J425" s="1106" t="s">
        <v>5246</v>
      </c>
      <c r="K425" s="246">
        <v>8.3999999999999995E-5</v>
      </c>
      <c r="L425" s="246">
        <v>8.3999999999999995E-5</v>
      </c>
      <c r="M425" s="241"/>
      <c r="N425" s="1102">
        <f t="shared" ca="1" si="44"/>
        <v>5.04E-4</v>
      </c>
      <c r="O425" s="1102">
        <f t="shared" ca="1" si="45"/>
        <v>5.04E-4</v>
      </c>
      <c r="P425" s="1102" cm="1">
        <f t="array" aca="1" ref="P425" ca="1">IFERROR(INDIRECT("K"&amp;V425),"")</f>
        <v>5.04E-4</v>
      </c>
      <c r="Q425" s="1102" cm="1">
        <f t="array" aca="1" ref="Q425" ca="1">IFERROR(INDIRECT("L"&amp;V425),"")</f>
        <v>5.04E-4</v>
      </c>
      <c r="R425" s="1102" cm="1">
        <f t="array" aca="1" ref="R425" ca="1">IFERROR(INDIRECT("K"&amp;W425),"")</f>
        <v>4.5399999999999998E-4</v>
      </c>
      <c r="S425" s="1102" cm="1">
        <f t="array" aca="1" ref="S425" ca="1">IFERROR(INDIRECT("L"&amp;W425),"")</f>
        <v>4.5399999999999998E-4</v>
      </c>
      <c r="T425" s="1103">
        <f t="shared" si="46"/>
        <v>8.3999999999999995E-5</v>
      </c>
      <c r="U425" s="1103">
        <f t="shared" si="47"/>
        <v>8.3999999999999995E-5</v>
      </c>
      <c r="V425" s="1102">
        <f t="shared" si="42"/>
        <v>428</v>
      </c>
      <c r="W425" s="1102">
        <f t="shared" si="43"/>
        <v>429</v>
      </c>
      <c r="X425" s="1102" t="str">
        <f t="shared" si="48"/>
        <v>A0162</v>
      </c>
      <c r="Y425" s="239"/>
      <c r="Z425" s="239"/>
      <c r="AA425" s="239"/>
      <c r="AB425" s="239"/>
      <c r="AC425" s="239"/>
      <c r="AD425" s="239"/>
      <c r="AE425" s="239"/>
      <c r="AF425" s="239"/>
      <c r="AG425" s="239"/>
    </row>
    <row r="426" spans="8:33" ht="17.25" customHeight="1">
      <c r="H426" s="239"/>
      <c r="I426" s="1110" t="s">
        <v>5247</v>
      </c>
      <c r="J426" s="1106" t="s">
        <v>5246</v>
      </c>
      <c r="K426" s="246">
        <v>1.7200000000000001E-4</v>
      </c>
      <c r="L426" s="246">
        <v>1.7200000000000001E-4</v>
      </c>
      <c r="M426" s="241"/>
      <c r="N426" s="1102">
        <f t="shared" ca="1" si="44"/>
        <v>5.04E-4</v>
      </c>
      <c r="O426" s="1102">
        <f t="shared" ca="1" si="45"/>
        <v>5.04E-4</v>
      </c>
      <c r="P426" s="1102" cm="1">
        <f t="array" aca="1" ref="P426" ca="1">IFERROR(INDIRECT("K"&amp;V426),"")</f>
        <v>5.04E-4</v>
      </c>
      <c r="Q426" s="1102" cm="1">
        <f t="array" aca="1" ref="Q426" ca="1">IFERROR(INDIRECT("L"&amp;V426),"")</f>
        <v>5.04E-4</v>
      </c>
      <c r="R426" s="1102" cm="1">
        <f t="array" aca="1" ref="R426" ca="1">IFERROR(INDIRECT("K"&amp;W426),"")</f>
        <v>4.5399999999999998E-4</v>
      </c>
      <c r="S426" s="1102" cm="1">
        <f t="array" aca="1" ref="S426" ca="1">IFERROR(INDIRECT("L"&amp;W426),"")</f>
        <v>4.5399999999999998E-4</v>
      </c>
      <c r="T426" s="1103">
        <f t="shared" si="46"/>
        <v>1.7200000000000001E-4</v>
      </c>
      <c r="U426" s="1103">
        <f t="shared" si="47"/>
        <v>1.7200000000000001E-4</v>
      </c>
      <c r="V426" s="1102">
        <f t="shared" si="42"/>
        <v>428</v>
      </c>
      <c r="W426" s="1102">
        <f t="shared" si="43"/>
        <v>429</v>
      </c>
      <c r="X426" s="1102" t="str">
        <f t="shared" si="48"/>
        <v>A0162</v>
      </c>
      <c r="Y426" s="239"/>
      <c r="Z426" s="239"/>
      <c r="AA426" s="239"/>
      <c r="AB426" s="239"/>
      <c r="AC426" s="239"/>
      <c r="AD426" s="239"/>
      <c r="AE426" s="239"/>
      <c r="AF426" s="239"/>
      <c r="AG426" s="239"/>
    </row>
    <row r="427" spans="8:33" ht="17.25" customHeight="1">
      <c r="H427" s="239"/>
      <c r="I427" s="1110" t="s">
        <v>5248</v>
      </c>
      <c r="J427" s="1106" t="s">
        <v>5246</v>
      </c>
      <c r="K427" s="246">
        <v>1.8000000000000001E-4</v>
      </c>
      <c r="L427" s="246">
        <v>1.8000000000000001E-4</v>
      </c>
      <c r="M427" s="241"/>
      <c r="N427" s="1102">
        <f t="shared" ca="1" si="44"/>
        <v>5.04E-4</v>
      </c>
      <c r="O427" s="1102">
        <f t="shared" ca="1" si="45"/>
        <v>5.04E-4</v>
      </c>
      <c r="P427" s="1102" cm="1">
        <f t="array" aca="1" ref="P427" ca="1">IFERROR(INDIRECT("K"&amp;V427),"")</f>
        <v>5.04E-4</v>
      </c>
      <c r="Q427" s="1102" cm="1">
        <f t="array" aca="1" ref="Q427" ca="1">IFERROR(INDIRECT("L"&amp;V427),"")</f>
        <v>5.04E-4</v>
      </c>
      <c r="R427" s="1102" cm="1">
        <f t="array" aca="1" ref="R427" ca="1">IFERROR(INDIRECT("K"&amp;W427),"")</f>
        <v>4.5399999999999998E-4</v>
      </c>
      <c r="S427" s="1102" cm="1">
        <f t="array" aca="1" ref="S427" ca="1">IFERROR(INDIRECT("L"&amp;W427),"")</f>
        <v>4.5399999999999998E-4</v>
      </c>
      <c r="T427" s="1103">
        <f t="shared" si="46"/>
        <v>1.8000000000000001E-4</v>
      </c>
      <c r="U427" s="1103">
        <f t="shared" si="47"/>
        <v>1.8000000000000001E-4</v>
      </c>
      <c r="V427" s="1102">
        <f t="shared" si="42"/>
        <v>428</v>
      </c>
      <c r="W427" s="1102">
        <f t="shared" si="43"/>
        <v>429</v>
      </c>
      <c r="X427" s="1102" t="str">
        <f t="shared" si="48"/>
        <v>A0162</v>
      </c>
      <c r="Y427" s="239"/>
      <c r="Z427" s="239"/>
      <c r="AA427" s="239"/>
      <c r="AB427" s="239"/>
      <c r="AC427" s="239"/>
      <c r="AD427" s="239"/>
      <c r="AE427" s="239"/>
      <c r="AF427" s="239"/>
      <c r="AG427" s="239"/>
    </row>
    <row r="428" spans="8:33">
      <c r="H428" s="239"/>
      <c r="I428" s="1110" t="s">
        <v>5249</v>
      </c>
      <c r="J428" s="1106" t="s">
        <v>5246</v>
      </c>
      <c r="K428" s="246">
        <v>5.04E-4</v>
      </c>
      <c r="L428" s="246">
        <v>5.04E-4</v>
      </c>
      <c r="M428" s="241"/>
      <c r="N428" s="1102">
        <f t="shared" ca="1" si="44"/>
        <v>5.04E-4</v>
      </c>
      <c r="O428" s="1102">
        <f t="shared" ca="1" si="45"/>
        <v>5.04E-4</v>
      </c>
      <c r="P428" s="1102" cm="1">
        <f t="array" aca="1" ref="P428" ca="1">IFERROR(INDIRECT("K"&amp;V428),"")</f>
        <v>5.04E-4</v>
      </c>
      <c r="Q428" s="1102" cm="1">
        <f t="array" aca="1" ref="Q428" ca="1">IFERROR(INDIRECT("L"&amp;V428),"")</f>
        <v>5.04E-4</v>
      </c>
      <c r="R428" s="1102" cm="1">
        <f t="array" aca="1" ref="R428" ca="1">IFERROR(INDIRECT("K"&amp;W428),"")</f>
        <v>4.5399999999999998E-4</v>
      </c>
      <c r="S428" s="1102" cm="1">
        <f t="array" aca="1" ref="S428" ca="1">IFERROR(INDIRECT("L"&amp;W428),"")</f>
        <v>4.5399999999999998E-4</v>
      </c>
      <c r="T428" s="1103">
        <f t="shared" si="46"/>
        <v>5.04E-4</v>
      </c>
      <c r="U428" s="1103">
        <f t="shared" si="47"/>
        <v>5.04E-4</v>
      </c>
      <c r="V428" s="1102">
        <f t="shared" si="42"/>
        <v>428</v>
      </c>
      <c r="W428" s="1102">
        <f t="shared" si="43"/>
        <v>429</v>
      </c>
      <c r="X428" s="1102" t="str">
        <f t="shared" si="48"/>
        <v>A0162</v>
      </c>
      <c r="Y428" s="239"/>
      <c r="Z428" s="239"/>
      <c r="AA428" s="239"/>
      <c r="AB428" s="239"/>
      <c r="AC428" s="239"/>
      <c r="AD428" s="239"/>
      <c r="AE428" s="239"/>
      <c r="AF428" s="239"/>
      <c r="AG428" s="239"/>
    </row>
    <row r="429" spans="8:33" ht="17.25" customHeight="1">
      <c r="H429" s="239"/>
      <c r="I429" s="1110" t="s">
        <v>5250</v>
      </c>
      <c r="J429" s="1106" t="s">
        <v>5246</v>
      </c>
      <c r="K429" s="246">
        <v>4.5399999999999998E-4</v>
      </c>
      <c r="L429" s="246">
        <v>4.5399999999999998E-4</v>
      </c>
      <c r="M429" s="241"/>
      <c r="N429" s="1102">
        <f t="shared" ca="1" si="44"/>
        <v>5.04E-4</v>
      </c>
      <c r="O429" s="1102">
        <f t="shared" ca="1" si="45"/>
        <v>5.04E-4</v>
      </c>
      <c r="P429" s="1102" cm="1">
        <f t="array" aca="1" ref="P429" ca="1">IFERROR(INDIRECT("K"&amp;V429),"")</f>
        <v>5.04E-4</v>
      </c>
      <c r="Q429" s="1102" cm="1">
        <f t="array" aca="1" ref="Q429" ca="1">IFERROR(INDIRECT("L"&amp;V429),"")</f>
        <v>5.04E-4</v>
      </c>
      <c r="R429" s="1102" cm="1">
        <f t="array" aca="1" ref="R429" ca="1">IFERROR(INDIRECT("K"&amp;W429),"")</f>
        <v>4.5399999999999998E-4</v>
      </c>
      <c r="S429" s="1102" cm="1">
        <f t="array" aca="1" ref="S429" ca="1">IFERROR(INDIRECT("L"&amp;W429),"")</f>
        <v>4.5399999999999998E-4</v>
      </c>
      <c r="T429" s="1103">
        <f t="shared" si="46"/>
        <v>4.5399999999999998E-4</v>
      </c>
      <c r="U429" s="1103">
        <f t="shared" si="47"/>
        <v>4.5399999999999998E-4</v>
      </c>
      <c r="V429" s="1102">
        <f t="shared" si="42"/>
        <v>428</v>
      </c>
      <c r="W429" s="1102">
        <f t="shared" si="43"/>
        <v>429</v>
      </c>
      <c r="X429" s="1102" t="str">
        <f t="shared" si="48"/>
        <v>A0162</v>
      </c>
      <c r="Y429" s="239"/>
      <c r="Z429" s="239"/>
      <c r="AA429" s="239"/>
      <c r="AB429" s="239"/>
      <c r="AC429" s="239"/>
      <c r="AD429" s="239"/>
      <c r="AE429" s="239"/>
      <c r="AF429" s="239"/>
      <c r="AG429" s="239"/>
    </row>
    <row r="430" spans="8:33" ht="17.25" customHeight="1">
      <c r="H430" s="239"/>
      <c r="I430" s="1110" t="s">
        <v>5251</v>
      </c>
      <c r="J430" s="1106" t="s">
        <v>2105</v>
      </c>
      <c r="K430" s="246">
        <v>0</v>
      </c>
      <c r="L430" s="246">
        <v>0</v>
      </c>
      <c r="M430" s="241"/>
      <c r="N430" s="1102">
        <f t="shared" ca="1" si="44"/>
        <v>4.2000000000000002E-4</v>
      </c>
      <c r="O430" s="1102">
        <f t="shared" ca="1" si="45"/>
        <v>4.2000000000000002E-4</v>
      </c>
      <c r="P430" s="1102" cm="1">
        <f t="array" aca="1" ref="P430" ca="1">IFERROR(INDIRECT("K"&amp;V430),"")</f>
        <v>4.2000000000000002E-4</v>
      </c>
      <c r="Q430" s="1102" cm="1">
        <f t="array" aca="1" ref="Q430" ca="1">IFERROR(INDIRECT("L"&amp;V430),"")</f>
        <v>4.2000000000000002E-4</v>
      </c>
      <c r="R430" s="1102" cm="1">
        <f t="array" aca="1" ref="R430" ca="1">IFERROR(INDIRECT("K"&amp;W430),"")</f>
        <v>4.1300000000000001E-4</v>
      </c>
      <c r="S430" s="1102" cm="1">
        <f t="array" aca="1" ref="S430" ca="1">IFERROR(INDIRECT("L"&amp;W430),"")</f>
        <v>4.1300000000000001E-4</v>
      </c>
      <c r="T430" s="1103">
        <f t="shared" si="46"/>
        <v>0</v>
      </c>
      <c r="U430" s="1103">
        <f t="shared" si="47"/>
        <v>0</v>
      </c>
      <c r="V430" s="1102">
        <f t="shared" si="42"/>
        <v>431</v>
      </c>
      <c r="W430" s="1102">
        <f t="shared" si="43"/>
        <v>432</v>
      </c>
      <c r="X430" s="1102" t="str">
        <f t="shared" si="48"/>
        <v>A0163</v>
      </c>
      <c r="Y430" s="239"/>
      <c r="Z430" s="239"/>
      <c r="AA430" s="239"/>
      <c r="AB430" s="239"/>
      <c r="AC430" s="239"/>
      <c r="AD430" s="239"/>
      <c r="AE430" s="239"/>
      <c r="AF430" s="239"/>
      <c r="AG430" s="239"/>
    </row>
    <row r="431" spans="8:33">
      <c r="H431" s="239"/>
      <c r="I431" s="1110" t="s">
        <v>5252</v>
      </c>
      <c r="J431" s="1106" t="s">
        <v>2105</v>
      </c>
      <c r="K431" s="246">
        <v>4.2000000000000002E-4</v>
      </c>
      <c r="L431" s="246">
        <v>4.2000000000000002E-4</v>
      </c>
      <c r="M431" s="241"/>
      <c r="N431" s="1102">
        <f t="shared" ca="1" si="44"/>
        <v>4.2000000000000002E-4</v>
      </c>
      <c r="O431" s="1102">
        <f t="shared" ca="1" si="45"/>
        <v>4.2000000000000002E-4</v>
      </c>
      <c r="P431" s="1102" cm="1">
        <f t="array" aca="1" ref="P431" ca="1">IFERROR(INDIRECT("K"&amp;V431),"")</f>
        <v>4.2000000000000002E-4</v>
      </c>
      <c r="Q431" s="1102" cm="1">
        <f t="array" aca="1" ref="Q431" ca="1">IFERROR(INDIRECT("L"&amp;V431),"")</f>
        <v>4.2000000000000002E-4</v>
      </c>
      <c r="R431" s="1102" cm="1">
        <f t="array" aca="1" ref="R431" ca="1">IFERROR(INDIRECT("K"&amp;W431),"")</f>
        <v>4.1300000000000001E-4</v>
      </c>
      <c r="S431" s="1102" cm="1">
        <f t="array" aca="1" ref="S431" ca="1">IFERROR(INDIRECT("L"&amp;W431),"")</f>
        <v>4.1300000000000001E-4</v>
      </c>
      <c r="T431" s="1103">
        <f t="shared" si="46"/>
        <v>4.2000000000000002E-4</v>
      </c>
      <c r="U431" s="1103">
        <f t="shared" si="47"/>
        <v>4.2000000000000002E-4</v>
      </c>
      <c r="V431" s="1102">
        <f t="shared" si="42"/>
        <v>431</v>
      </c>
      <c r="W431" s="1102">
        <f t="shared" si="43"/>
        <v>432</v>
      </c>
      <c r="X431" s="1102" t="str">
        <f t="shared" si="48"/>
        <v>A0163</v>
      </c>
      <c r="Y431" s="239"/>
      <c r="Z431" s="239"/>
      <c r="AA431" s="239"/>
      <c r="AB431" s="239"/>
      <c r="AC431" s="239"/>
      <c r="AD431" s="239"/>
      <c r="AE431" s="239"/>
      <c r="AF431" s="239"/>
      <c r="AG431" s="239"/>
    </row>
    <row r="432" spans="8:33" ht="17.25" customHeight="1">
      <c r="H432" s="239"/>
      <c r="I432" s="1110" t="s">
        <v>5253</v>
      </c>
      <c r="J432" s="1106" t="s">
        <v>2105</v>
      </c>
      <c r="K432" s="246">
        <v>4.1300000000000001E-4</v>
      </c>
      <c r="L432" s="246">
        <v>4.1300000000000001E-4</v>
      </c>
      <c r="M432" s="241"/>
      <c r="N432" s="1102">
        <f t="shared" ca="1" si="44"/>
        <v>4.2000000000000002E-4</v>
      </c>
      <c r="O432" s="1102">
        <f t="shared" ca="1" si="45"/>
        <v>4.2000000000000002E-4</v>
      </c>
      <c r="P432" s="1102" cm="1">
        <f t="array" aca="1" ref="P432" ca="1">IFERROR(INDIRECT("K"&amp;V432),"")</f>
        <v>4.2000000000000002E-4</v>
      </c>
      <c r="Q432" s="1102" cm="1">
        <f t="array" aca="1" ref="Q432" ca="1">IFERROR(INDIRECT("L"&amp;V432),"")</f>
        <v>4.2000000000000002E-4</v>
      </c>
      <c r="R432" s="1102" cm="1">
        <f t="array" aca="1" ref="R432" ca="1">IFERROR(INDIRECT("K"&amp;W432),"")</f>
        <v>4.1300000000000001E-4</v>
      </c>
      <c r="S432" s="1102" cm="1">
        <f t="array" aca="1" ref="S432" ca="1">IFERROR(INDIRECT("L"&amp;W432),"")</f>
        <v>4.1300000000000001E-4</v>
      </c>
      <c r="T432" s="1103">
        <f t="shared" si="46"/>
        <v>4.1300000000000001E-4</v>
      </c>
      <c r="U432" s="1103">
        <f t="shared" si="47"/>
        <v>4.1300000000000001E-4</v>
      </c>
      <c r="V432" s="1102">
        <f t="shared" si="42"/>
        <v>431</v>
      </c>
      <c r="W432" s="1102">
        <f t="shared" si="43"/>
        <v>432</v>
      </c>
      <c r="X432" s="1102" t="str">
        <f t="shared" si="48"/>
        <v>A0163</v>
      </c>
      <c r="Y432" s="239"/>
      <c r="Z432" s="239"/>
      <c r="AA432" s="239"/>
      <c r="AB432" s="239"/>
      <c r="AC432" s="239"/>
      <c r="AD432" s="239"/>
      <c r="AE432" s="239"/>
      <c r="AF432" s="239"/>
      <c r="AG432" s="239"/>
    </row>
    <row r="433" spans="8:33" ht="17.25" customHeight="1">
      <c r="H433" s="239"/>
      <c r="I433" s="1110" t="s">
        <v>2106</v>
      </c>
      <c r="J433" s="1106" t="s">
        <v>2107</v>
      </c>
      <c r="K433" s="246">
        <v>4.1899999999999999E-4</v>
      </c>
      <c r="L433" s="246">
        <v>4.1899999999999999E-4</v>
      </c>
      <c r="M433" s="241"/>
      <c r="N433" s="1102">
        <f t="shared" ca="1" si="44"/>
        <v>4.1899999999999999E-4</v>
      </c>
      <c r="O433" s="1102">
        <f t="shared" ca="1" si="45"/>
        <v>4.1899999999999999E-4</v>
      </c>
      <c r="P433" s="1102" t="str" cm="1">
        <f t="array" aca="1" ref="P433" ca="1">IFERROR(INDIRECT("K"&amp;V433),"")</f>
        <v/>
      </c>
      <c r="Q433" s="1102" t="str" cm="1">
        <f t="array" aca="1" ref="Q433" ca="1">IFERROR(INDIRECT("L"&amp;V433),"")</f>
        <v/>
      </c>
      <c r="R433" s="1102" t="str" cm="1">
        <f t="array" aca="1" ref="R433" ca="1">IFERROR(INDIRECT("K"&amp;W433),"")</f>
        <v/>
      </c>
      <c r="S433" s="1102" t="str" cm="1">
        <f t="array" aca="1" ref="S433" ca="1">IFERROR(INDIRECT("L"&amp;W433),"")</f>
        <v/>
      </c>
      <c r="T433" s="1103">
        <f t="shared" si="46"/>
        <v>4.1899999999999999E-4</v>
      </c>
      <c r="U433" s="1103">
        <f t="shared" si="47"/>
        <v>4.1899999999999999E-4</v>
      </c>
      <c r="V433" s="1102" t="str">
        <f t="shared" si="42"/>
        <v/>
      </c>
      <c r="W433" s="1102" t="str">
        <f t="shared" si="43"/>
        <v/>
      </c>
      <c r="X433" s="1102" t="str">
        <f t="shared" si="48"/>
        <v>A0164</v>
      </c>
      <c r="Y433" s="239"/>
      <c r="Z433" s="239"/>
      <c r="AA433" s="239"/>
      <c r="AB433" s="239"/>
      <c r="AC433" s="239"/>
      <c r="AD433" s="239"/>
      <c r="AE433" s="239"/>
      <c r="AF433" s="239"/>
      <c r="AG433" s="239"/>
    </row>
    <row r="434" spans="8:33" ht="17.25" customHeight="1">
      <c r="H434" s="239"/>
      <c r="I434" s="1110" t="s">
        <v>5254</v>
      </c>
      <c r="J434" s="1106" t="s">
        <v>2108</v>
      </c>
      <c r="K434" s="246">
        <v>0</v>
      </c>
      <c r="L434" s="246">
        <v>0</v>
      </c>
      <c r="M434" s="241"/>
      <c r="N434" s="1102">
        <f t="shared" ca="1" si="44"/>
        <v>2.9599999999999998E-4</v>
      </c>
      <c r="O434" s="1102">
        <f t="shared" ca="1" si="45"/>
        <v>2.9599999999999998E-4</v>
      </c>
      <c r="P434" s="1102" cm="1">
        <f t="array" aca="1" ref="P434" ca="1">IFERROR(INDIRECT("K"&amp;V434),"")</f>
        <v>2.9599999999999998E-4</v>
      </c>
      <c r="Q434" s="1102" cm="1">
        <f t="array" aca="1" ref="Q434" ca="1">IFERROR(INDIRECT("L"&amp;V434),"")</f>
        <v>2.9599999999999998E-4</v>
      </c>
      <c r="R434" s="1102" cm="1">
        <f t="array" aca="1" ref="R434" ca="1">IFERROR(INDIRECT("K"&amp;W434),"")</f>
        <v>2.9100000000000003E-4</v>
      </c>
      <c r="S434" s="1102" cm="1">
        <f t="array" aca="1" ref="S434" ca="1">IFERROR(INDIRECT("L"&amp;W434),"")</f>
        <v>2.9100000000000003E-4</v>
      </c>
      <c r="T434" s="1103">
        <f t="shared" si="46"/>
        <v>0</v>
      </c>
      <c r="U434" s="1103">
        <f t="shared" si="47"/>
        <v>0</v>
      </c>
      <c r="V434" s="1102">
        <f t="shared" si="42"/>
        <v>435</v>
      </c>
      <c r="W434" s="1102">
        <f t="shared" si="43"/>
        <v>436</v>
      </c>
      <c r="X434" s="1102" t="str">
        <f t="shared" si="48"/>
        <v>A0165</v>
      </c>
      <c r="Y434" s="239"/>
      <c r="Z434" s="239"/>
      <c r="AA434" s="239"/>
      <c r="AB434" s="239"/>
      <c r="AC434" s="239"/>
      <c r="AD434" s="239"/>
      <c r="AE434" s="239"/>
      <c r="AF434" s="239"/>
      <c r="AG434" s="239"/>
    </row>
    <row r="435" spans="8:33" ht="15.75" customHeight="1">
      <c r="H435" s="239"/>
      <c r="I435" s="1110" t="s">
        <v>5255</v>
      </c>
      <c r="J435" s="1106" t="s">
        <v>2108</v>
      </c>
      <c r="K435" s="246">
        <v>2.9599999999999998E-4</v>
      </c>
      <c r="L435" s="246">
        <v>2.9599999999999998E-4</v>
      </c>
      <c r="M435" s="241"/>
      <c r="N435" s="1102">
        <f t="shared" ca="1" si="44"/>
        <v>2.9599999999999998E-4</v>
      </c>
      <c r="O435" s="1102">
        <f t="shared" ca="1" si="45"/>
        <v>2.9599999999999998E-4</v>
      </c>
      <c r="P435" s="1102" cm="1">
        <f t="array" aca="1" ref="P435" ca="1">IFERROR(INDIRECT("K"&amp;V435),"")</f>
        <v>2.9599999999999998E-4</v>
      </c>
      <c r="Q435" s="1102" cm="1">
        <f t="array" aca="1" ref="Q435" ca="1">IFERROR(INDIRECT("L"&amp;V435),"")</f>
        <v>2.9599999999999998E-4</v>
      </c>
      <c r="R435" s="1102" cm="1">
        <f t="array" aca="1" ref="R435" ca="1">IFERROR(INDIRECT("K"&amp;W435),"")</f>
        <v>2.9100000000000003E-4</v>
      </c>
      <c r="S435" s="1102" cm="1">
        <f t="array" aca="1" ref="S435" ca="1">IFERROR(INDIRECT("L"&amp;W435),"")</f>
        <v>2.9100000000000003E-4</v>
      </c>
      <c r="T435" s="1103">
        <f t="shared" si="46"/>
        <v>2.9599999999999998E-4</v>
      </c>
      <c r="U435" s="1103">
        <f t="shared" si="47"/>
        <v>2.9599999999999998E-4</v>
      </c>
      <c r="V435" s="1102">
        <f t="shared" si="42"/>
        <v>435</v>
      </c>
      <c r="W435" s="1102">
        <f t="shared" si="43"/>
        <v>436</v>
      </c>
      <c r="X435" s="1102" t="str">
        <f t="shared" si="48"/>
        <v>A0165</v>
      </c>
      <c r="Y435" s="239"/>
      <c r="Z435" s="239"/>
      <c r="AA435" s="239"/>
      <c r="AB435" s="239"/>
      <c r="AC435" s="239"/>
      <c r="AD435" s="239"/>
      <c r="AE435" s="239"/>
      <c r="AF435" s="239"/>
      <c r="AG435" s="239"/>
    </row>
    <row r="436" spans="8:33" ht="15.75" customHeight="1">
      <c r="H436" s="239"/>
      <c r="I436" s="1110" t="s">
        <v>5256</v>
      </c>
      <c r="J436" s="1106" t="s">
        <v>2108</v>
      </c>
      <c r="K436" s="246">
        <v>2.9100000000000003E-4</v>
      </c>
      <c r="L436" s="246">
        <v>2.9100000000000003E-4</v>
      </c>
      <c r="M436" s="241"/>
      <c r="N436" s="1102">
        <f t="shared" ca="1" si="44"/>
        <v>2.9599999999999998E-4</v>
      </c>
      <c r="O436" s="1102">
        <f t="shared" ca="1" si="45"/>
        <v>2.9599999999999998E-4</v>
      </c>
      <c r="P436" s="1102" cm="1">
        <f t="array" aca="1" ref="P436" ca="1">IFERROR(INDIRECT("K"&amp;V436),"")</f>
        <v>2.9599999999999998E-4</v>
      </c>
      <c r="Q436" s="1102" cm="1">
        <f t="array" aca="1" ref="Q436" ca="1">IFERROR(INDIRECT("L"&amp;V436),"")</f>
        <v>2.9599999999999998E-4</v>
      </c>
      <c r="R436" s="1102" cm="1">
        <f t="array" aca="1" ref="R436" ca="1">IFERROR(INDIRECT("K"&amp;W436),"")</f>
        <v>2.9100000000000003E-4</v>
      </c>
      <c r="S436" s="1102" cm="1">
        <f t="array" aca="1" ref="S436" ca="1">IFERROR(INDIRECT("L"&amp;W436),"")</f>
        <v>2.9100000000000003E-4</v>
      </c>
      <c r="T436" s="1103">
        <f t="shared" si="46"/>
        <v>2.9100000000000003E-4</v>
      </c>
      <c r="U436" s="1103">
        <f t="shared" si="47"/>
        <v>2.9100000000000003E-4</v>
      </c>
      <c r="V436" s="1102">
        <f t="shared" si="42"/>
        <v>435</v>
      </c>
      <c r="W436" s="1102">
        <f t="shared" si="43"/>
        <v>436</v>
      </c>
      <c r="X436" s="1102" t="str">
        <f t="shared" si="48"/>
        <v>A0165</v>
      </c>
      <c r="Y436" s="239"/>
      <c r="Z436" s="239"/>
      <c r="AA436" s="239"/>
      <c r="AB436" s="239"/>
      <c r="AC436" s="239"/>
      <c r="AD436" s="239"/>
      <c r="AE436" s="239"/>
      <c r="AF436" s="239"/>
      <c r="AG436" s="239"/>
    </row>
    <row r="437" spans="8:33" ht="17.25" customHeight="1">
      <c r="H437" s="239"/>
      <c r="I437" s="1110" t="s">
        <v>2109</v>
      </c>
      <c r="J437" s="1106" t="s">
        <v>5257</v>
      </c>
      <c r="K437" s="246">
        <v>7.1599999999999995E-4</v>
      </c>
      <c r="L437" s="246">
        <v>7.1599999999999995E-4</v>
      </c>
      <c r="M437" s="241"/>
      <c r="N437" s="1102">
        <f t="shared" ca="1" si="44"/>
        <v>7.1599999999999995E-4</v>
      </c>
      <c r="O437" s="1102">
        <f t="shared" ca="1" si="45"/>
        <v>7.1599999999999995E-4</v>
      </c>
      <c r="P437" s="1102" t="str" cm="1">
        <f t="array" aca="1" ref="P437" ca="1">IFERROR(INDIRECT("K"&amp;V437),"")</f>
        <v/>
      </c>
      <c r="Q437" s="1102" t="str" cm="1">
        <f t="array" aca="1" ref="Q437" ca="1">IFERROR(INDIRECT("L"&amp;V437),"")</f>
        <v/>
      </c>
      <c r="R437" s="1102" t="str" cm="1">
        <f t="array" aca="1" ref="R437" ca="1">IFERROR(INDIRECT("K"&amp;W437),"")</f>
        <v/>
      </c>
      <c r="S437" s="1102" t="str" cm="1">
        <f t="array" aca="1" ref="S437" ca="1">IFERROR(INDIRECT("L"&amp;W437),"")</f>
        <v/>
      </c>
      <c r="T437" s="1103">
        <f t="shared" si="46"/>
        <v>7.1599999999999995E-4</v>
      </c>
      <c r="U437" s="1103">
        <f t="shared" si="47"/>
        <v>7.1599999999999995E-4</v>
      </c>
      <c r="V437" s="1102" t="str">
        <f t="shared" si="42"/>
        <v/>
      </c>
      <c r="W437" s="1102" t="str">
        <f t="shared" si="43"/>
        <v/>
      </c>
      <c r="X437" s="1102" t="str">
        <f t="shared" si="48"/>
        <v>A0166</v>
      </c>
      <c r="Y437" s="239"/>
      <c r="Z437" s="239"/>
      <c r="AA437" s="239"/>
      <c r="AB437" s="239"/>
      <c r="AC437" s="239"/>
      <c r="AD437" s="239"/>
      <c r="AE437" s="239"/>
      <c r="AF437" s="239"/>
      <c r="AG437" s="239"/>
    </row>
    <row r="438" spans="8:33">
      <c r="H438" s="239"/>
      <c r="I438" s="1110" t="s">
        <v>5258</v>
      </c>
      <c r="J438" s="1106" t="s">
        <v>2110</v>
      </c>
      <c r="K438" s="246">
        <v>0</v>
      </c>
      <c r="L438" s="246">
        <v>0</v>
      </c>
      <c r="M438" s="241"/>
      <c r="N438" s="1102">
        <f t="shared" ca="1" si="44"/>
        <v>4.0999999999999999E-4</v>
      </c>
      <c r="O438" s="1102">
        <f t="shared" ca="1" si="45"/>
        <v>4.0999999999999999E-4</v>
      </c>
      <c r="P438" s="1102" cm="1">
        <f t="array" aca="1" ref="P438" ca="1">IFERROR(INDIRECT("K"&amp;V438),"")</f>
        <v>4.0999999999999999E-4</v>
      </c>
      <c r="Q438" s="1102" cm="1">
        <f t="array" aca="1" ref="Q438" ca="1">IFERROR(INDIRECT("L"&amp;V438),"")</f>
        <v>4.0999999999999999E-4</v>
      </c>
      <c r="R438" s="1102" cm="1">
        <f t="array" aca="1" ref="R438" ca="1">IFERROR(INDIRECT("K"&amp;W438),"")</f>
        <v>3.8299999999999999E-4</v>
      </c>
      <c r="S438" s="1102" cm="1">
        <f t="array" aca="1" ref="S438" ca="1">IFERROR(INDIRECT("L"&amp;W438),"")</f>
        <v>3.8299999999999999E-4</v>
      </c>
      <c r="T438" s="1103">
        <f t="shared" si="46"/>
        <v>0</v>
      </c>
      <c r="U438" s="1103">
        <f t="shared" si="47"/>
        <v>0</v>
      </c>
      <c r="V438" s="1102">
        <f t="shared" si="42"/>
        <v>439</v>
      </c>
      <c r="W438" s="1102">
        <f t="shared" si="43"/>
        <v>440</v>
      </c>
      <c r="X438" s="1102" t="str">
        <f t="shared" si="48"/>
        <v>A0167</v>
      </c>
      <c r="Y438" s="239"/>
      <c r="Z438" s="239"/>
      <c r="AA438" s="239"/>
      <c r="AB438" s="239"/>
      <c r="AC438" s="239"/>
      <c r="AD438" s="239"/>
      <c r="AE438" s="239"/>
      <c r="AF438" s="239"/>
      <c r="AG438" s="239"/>
    </row>
    <row r="439" spans="8:33">
      <c r="H439" s="239"/>
      <c r="I439" s="1110" t="s">
        <v>5259</v>
      </c>
      <c r="J439" s="1106" t="s">
        <v>2110</v>
      </c>
      <c r="K439" s="246">
        <v>4.0999999999999999E-4</v>
      </c>
      <c r="L439" s="246">
        <v>4.0999999999999999E-4</v>
      </c>
      <c r="M439" s="241"/>
      <c r="N439" s="1102">
        <f t="shared" ca="1" si="44"/>
        <v>4.0999999999999999E-4</v>
      </c>
      <c r="O439" s="1102">
        <f t="shared" ca="1" si="45"/>
        <v>4.0999999999999999E-4</v>
      </c>
      <c r="P439" s="1102" cm="1">
        <f t="array" aca="1" ref="P439" ca="1">IFERROR(INDIRECT("K"&amp;V439),"")</f>
        <v>4.0999999999999999E-4</v>
      </c>
      <c r="Q439" s="1102" cm="1">
        <f t="array" aca="1" ref="Q439" ca="1">IFERROR(INDIRECT("L"&amp;V439),"")</f>
        <v>4.0999999999999999E-4</v>
      </c>
      <c r="R439" s="1102" cm="1">
        <f t="array" aca="1" ref="R439" ca="1">IFERROR(INDIRECT("K"&amp;W439),"")</f>
        <v>3.8299999999999999E-4</v>
      </c>
      <c r="S439" s="1102" cm="1">
        <f t="array" aca="1" ref="S439" ca="1">IFERROR(INDIRECT("L"&amp;W439),"")</f>
        <v>3.8299999999999999E-4</v>
      </c>
      <c r="T439" s="1103">
        <f t="shared" si="46"/>
        <v>4.0999999999999999E-4</v>
      </c>
      <c r="U439" s="1103">
        <f t="shared" si="47"/>
        <v>4.0999999999999999E-4</v>
      </c>
      <c r="V439" s="1102">
        <f t="shared" si="42"/>
        <v>439</v>
      </c>
      <c r="W439" s="1102">
        <f t="shared" si="43"/>
        <v>440</v>
      </c>
      <c r="X439" s="1102" t="str">
        <f t="shared" si="48"/>
        <v>A0167</v>
      </c>
      <c r="Y439" s="239"/>
      <c r="Z439" s="239"/>
      <c r="AA439" s="239"/>
      <c r="AB439" s="239"/>
      <c r="AC439" s="239"/>
      <c r="AD439" s="239"/>
      <c r="AE439" s="239"/>
      <c r="AF439" s="239"/>
      <c r="AG439" s="239"/>
    </row>
    <row r="440" spans="8:33" ht="15.75" customHeight="1">
      <c r="H440" s="239"/>
      <c r="I440" s="1110" t="s">
        <v>5260</v>
      </c>
      <c r="J440" s="1106" t="s">
        <v>2110</v>
      </c>
      <c r="K440" s="246">
        <v>3.8299999999999999E-4</v>
      </c>
      <c r="L440" s="246">
        <v>3.8299999999999999E-4</v>
      </c>
      <c r="M440" s="241"/>
      <c r="N440" s="1102">
        <f t="shared" ca="1" si="44"/>
        <v>4.0999999999999999E-4</v>
      </c>
      <c r="O440" s="1102">
        <f t="shared" ca="1" si="45"/>
        <v>4.0999999999999999E-4</v>
      </c>
      <c r="P440" s="1102" cm="1">
        <f t="array" aca="1" ref="P440" ca="1">IFERROR(INDIRECT("K"&amp;V440),"")</f>
        <v>4.0999999999999999E-4</v>
      </c>
      <c r="Q440" s="1102" cm="1">
        <f t="array" aca="1" ref="Q440" ca="1">IFERROR(INDIRECT("L"&amp;V440),"")</f>
        <v>4.0999999999999999E-4</v>
      </c>
      <c r="R440" s="1102" cm="1">
        <f t="array" aca="1" ref="R440" ca="1">IFERROR(INDIRECT("K"&amp;W440),"")</f>
        <v>3.8299999999999999E-4</v>
      </c>
      <c r="S440" s="1102" cm="1">
        <f t="array" aca="1" ref="S440" ca="1">IFERROR(INDIRECT("L"&amp;W440),"")</f>
        <v>3.8299999999999999E-4</v>
      </c>
      <c r="T440" s="1103">
        <f t="shared" si="46"/>
        <v>3.8299999999999999E-4</v>
      </c>
      <c r="U440" s="1103">
        <f t="shared" si="47"/>
        <v>3.8299999999999999E-4</v>
      </c>
      <c r="V440" s="1102">
        <f t="shared" si="42"/>
        <v>439</v>
      </c>
      <c r="W440" s="1102">
        <f t="shared" si="43"/>
        <v>440</v>
      </c>
      <c r="X440" s="1102" t="str">
        <f t="shared" si="48"/>
        <v>A0167</v>
      </c>
      <c r="Y440" s="239"/>
      <c r="Z440" s="239"/>
      <c r="AA440" s="239"/>
      <c r="AB440" s="239"/>
      <c r="AC440" s="239"/>
      <c r="AD440" s="239"/>
      <c r="AE440" s="239"/>
      <c r="AF440" s="239"/>
      <c r="AG440" s="239"/>
    </row>
    <row r="441" spans="8:33" ht="15.75" customHeight="1">
      <c r="H441" s="239"/>
      <c r="I441" s="1110" t="s">
        <v>2111</v>
      </c>
      <c r="J441" s="1106" t="s">
        <v>2112</v>
      </c>
      <c r="K441" s="246">
        <v>4.1899999999999999E-4</v>
      </c>
      <c r="L441" s="246">
        <v>4.1899999999999999E-4</v>
      </c>
      <c r="M441" s="241"/>
      <c r="N441" s="1102">
        <f t="shared" ca="1" si="44"/>
        <v>4.1899999999999999E-4</v>
      </c>
      <c r="O441" s="1102">
        <f t="shared" ca="1" si="45"/>
        <v>4.1899999999999999E-4</v>
      </c>
      <c r="P441" s="1102" t="str" cm="1">
        <f t="array" aca="1" ref="P441" ca="1">IFERROR(INDIRECT("K"&amp;V441),"")</f>
        <v/>
      </c>
      <c r="Q441" s="1102" t="str" cm="1">
        <f t="array" aca="1" ref="Q441" ca="1">IFERROR(INDIRECT("L"&amp;V441),"")</f>
        <v/>
      </c>
      <c r="R441" s="1102" t="str" cm="1">
        <f t="array" aca="1" ref="R441" ca="1">IFERROR(INDIRECT("K"&amp;W441),"")</f>
        <v/>
      </c>
      <c r="S441" s="1102" t="str" cm="1">
        <f t="array" aca="1" ref="S441" ca="1">IFERROR(INDIRECT("L"&amp;W441),"")</f>
        <v/>
      </c>
      <c r="T441" s="1103">
        <f t="shared" si="46"/>
        <v>4.1899999999999999E-4</v>
      </c>
      <c r="U441" s="1103">
        <f t="shared" si="47"/>
        <v>4.1899999999999999E-4</v>
      </c>
      <c r="V441" s="1102" t="str">
        <f t="shared" si="42"/>
        <v/>
      </c>
      <c r="W441" s="1102" t="str">
        <f t="shared" si="43"/>
        <v/>
      </c>
      <c r="X441" s="1102" t="str">
        <f t="shared" si="48"/>
        <v>A0168</v>
      </c>
      <c r="Y441" s="239"/>
      <c r="Z441" s="239"/>
      <c r="AA441" s="239"/>
      <c r="AB441" s="239"/>
      <c r="AC441" s="239"/>
      <c r="AD441" s="239"/>
      <c r="AE441" s="239"/>
      <c r="AF441" s="239"/>
      <c r="AG441" s="239"/>
    </row>
    <row r="442" spans="8:33" ht="17.25" customHeight="1">
      <c r="H442" s="239"/>
      <c r="I442" s="1110" t="s">
        <v>5261</v>
      </c>
      <c r="J442" s="1106" t="s">
        <v>2113</v>
      </c>
      <c r="K442" s="246">
        <v>0</v>
      </c>
      <c r="L442" s="246">
        <v>0</v>
      </c>
      <c r="M442" s="241"/>
      <c r="N442" s="1102">
        <f t="shared" ca="1" si="44"/>
        <v>5.8399999999999999E-4</v>
      </c>
      <c r="O442" s="1102">
        <f t="shared" ca="1" si="45"/>
        <v>5.8399999999999999E-4</v>
      </c>
      <c r="P442" s="1102" cm="1">
        <f t="array" aca="1" ref="P442" ca="1">IFERROR(INDIRECT("K"&amp;V442),"")</f>
        <v>5.8399999999999999E-4</v>
      </c>
      <c r="Q442" s="1102" cm="1">
        <f t="array" aca="1" ref="Q442" ca="1">IFERROR(INDIRECT("L"&amp;V442),"")</f>
        <v>5.8399999999999999E-4</v>
      </c>
      <c r="R442" s="1102" cm="1">
        <f t="array" aca="1" ref="R442" ca="1">IFERROR(INDIRECT("K"&amp;W442),"")</f>
        <v>0</v>
      </c>
      <c r="S442" s="1102" cm="1">
        <f t="array" aca="1" ref="S442" ca="1">IFERROR(INDIRECT("L"&amp;W442),"")</f>
        <v>0</v>
      </c>
      <c r="T442" s="1103">
        <f t="shared" si="46"/>
        <v>0</v>
      </c>
      <c r="U442" s="1103">
        <f t="shared" si="47"/>
        <v>0</v>
      </c>
      <c r="V442" s="1102">
        <f t="shared" si="42"/>
        <v>443</v>
      </c>
      <c r="W442" s="1102">
        <f t="shared" si="43"/>
        <v>444</v>
      </c>
      <c r="X442" s="1102" t="str">
        <f t="shared" si="48"/>
        <v>A0169</v>
      </c>
      <c r="Y442" s="239"/>
      <c r="Z442" s="239"/>
      <c r="AA442" s="239"/>
      <c r="AB442" s="239"/>
      <c r="AC442" s="239"/>
      <c r="AD442" s="239"/>
      <c r="AE442" s="239"/>
      <c r="AF442" s="239"/>
      <c r="AG442" s="239"/>
    </row>
    <row r="443" spans="8:33" ht="17.25" customHeight="1">
      <c r="H443" s="239"/>
      <c r="I443" s="1110" t="s">
        <v>5262</v>
      </c>
      <c r="J443" s="1106" t="s">
        <v>2113</v>
      </c>
      <c r="K443" s="246">
        <v>5.8399999999999999E-4</v>
      </c>
      <c r="L443" s="246">
        <v>5.8399999999999999E-4</v>
      </c>
      <c r="M443" s="241"/>
      <c r="N443" s="1102">
        <f t="shared" ca="1" si="44"/>
        <v>5.8399999999999999E-4</v>
      </c>
      <c r="O443" s="1102">
        <f t="shared" ca="1" si="45"/>
        <v>5.8399999999999999E-4</v>
      </c>
      <c r="P443" s="1102" cm="1">
        <f t="array" aca="1" ref="P443" ca="1">IFERROR(INDIRECT("K"&amp;V443),"")</f>
        <v>5.8399999999999999E-4</v>
      </c>
      <c r="Q443" s="1102" cm="1">
        <f t="array" aca="1" ref="Q443" ca="1">IFERROR(INDIRECT("L"&amp;V443),"")</f>
        <v>5.8399999999999999E-4</v>
      </c>
      <c r="R443" s="1102" cm="1">
        <f t="array" aca="1" ref="R443" ca="1">IFERROR(INDIRECT("K"&amp;W443),"")</f>
        <v>0</v>
      </c>
      <c r="S443" s="1102" cm="1">
        <f t="array" aca="1" ref="S443" ca="1">IFERROR(INDIRECT("L"&amp;W443),"")</f>
        <v>0</v>
      </c>
      <c r="T443" s="1103">
        <f t="shared" si="46"/>
        <v>5.8399999999999999E-4</v>
      </c>
      <c r="U443" s="1103">
        <f t="shared" si="47"/>
        <v>5.8399999999999999E-4</v>
      </c>
      <c r="V443" s="1102">
        <f t="shared" si="42"/>
        <v>443</v>
      </c>
      <c r="W443" s="1102">
        <f t="shared" si="43"/>
        <v>444</v>
      </c>
      <c r="X443" s="1102" t="str">
        <f t="shared" si="48"/>
        <v>A0169</v>
      </c>
      <c r="Y443" s="239"/>
      <c r="Z443" s="239"/>
      <c r="AA443" s="239"/>
      <c r="AB443" s="239"/>
      <c r="AC443" s="239"/>
      <c r="AD443" s="239"/>
      <c r="AE443" s="239"/>
      <c r="AF443" s="239"/>
      <c r="AG443" s="239"/>
    </row>
    <row r="444" spans="8:33" ht="17.25" customHeight="1">
      <c r="H444" s="239"/>
      <c r="I444" s="1110" t="s">
        <v>5263</v>
      </c>
      <c r="J444" s="1106" t="s">
        <v>2113</v>
      </c>
      <c r="K444" s="246">
        <v>0</v>
      </c>
      <c r="L444" s="246">
        <v>0</v>
      </c>
      <c r="M444" s="241"/>
      <c r="N444" s="1102">
        <f t="shared" ca="1" si="44"/>
        <v>5.8399999999999999E-4</v>
      </c>
      <c r="O444" s="1102">
        <f t="shared" ca="1" si="45"/>
        <v>5.8399999999999999E-4</v>
      </c>
      <c r="P444" s="1102" cm="1">
        <f t="array" aca="1" ref="P444" ca="1">IFERROR(INDIRECT("K"&amp;V444),"")</f>
        <v>5.8399999999999999E-4</v>
      </c>
      <c r="Q444" s="1102" cm="1">
        <f t="array" aca="1" ref="Q444" ca="1">IFERROR(INDIRECT("L"&amp;V444),"")</f>
        <v>5.8399999999999999E-4</v>
      </c>
      <c r="R444" s="1102" cm="1">
        <f t="array" aca="1" ref="R444" ca="1">IFERROR(INDIRECT("K"&amp;W444),"")</f>
        <v>0</v>
      </c>
      <c r="S444" s="1102" cm="1">
        <f t="array" aca="1" ref="S444" ca="1">IFERROR(INDIRECT("L"&amp;W444),"")</f>
        <v>0</v>
      </c>
      <c r="T444" s="1103">
        <f t="shared" si="46"/>
        <v>0</v>
      </c>
      <c r="U444" s="1103">
        <f t="shared" si="47"/>
        <v>0</v>
      </c>
      <c r="V444" s="1102">
        <f t="shared" si="42"/>
        <v>443</v>
      </c>
      <c r="W444" s="1102">
        <f t="shared" si="43"/>
        <v>444</v>
      </c>
      <c r="X444" s="1102" t="str">
        <f t="shared" si="48"/>
        <v>A0169</v>
      </c>
      <c r="Y444" s="239"/>
      <c r="Z444" s="239"/>
      <c r="AA444" s="239"/>
      <c r="AB444" s="239"/>
      <c r="AC444" s="239"/>
      <c r="AD444" s="239"/>
      <c r="AE444" s="239"/>
      <c r="AF444" s="239"/>
      <c r="AG444" s="239"/>
    </row>
    <row r="445" spans="8:33" ht="17.25" customHeight="1">
      <c r="H445" s="239"/>
      <c r="I445" s="1110" t="s">
        <v>5264</v>
      </c>
      <c r="J445" s="1106" t="s">
        <v>5265</v>
      </c>
      <c r="K445" s="246">
        <v>0</v>
      </c>
      <c r="L445" s="246">
        <v>0</v>
      </c>
      <c r="M445" s="241"/>
      <c r="N445" s="1102">
        <f t="shared" ca="1" si="44"/>
        <v>3.7800000000000003E-4</v>
      </c>
      <c r="O445" s="1102">
        <f t="shared" ca="1" si="45"/>
        <v>3.7800000000000003E-4</v>
      </c>
      <c r="P445" s="1102" cm="1">
        <f t="array" aca="1" ref="P445" ca="1">IFERROR(INDIRECT("K"&amp;V445),"")</f>
        <v>3.7800000000000003E-4</v>
      </c>
      <c r="Q445" s="1102" cm="1">
        <f t="array" aca="1" ref="Q445" ca="1">IFERROR(INDIRECT("L"&amp;V445),"")</f>
        <v>3.7800000000000003E-4</v>
      </c>
      <c r="R445" s="1102" cm="1">
        <f t="array" aca="1" ref="R445" ca="1">IFERROR(INDIRECT("K"&amp;W445),"")</f>
        <v>3.2499999999999999E-4</v>
      </c>
      <c r="S445" s="1102" cm="1">
        <f t="array" aca="1" ref="S445" ca="1">IFERROR(INDIRECT("L"&amp;W445),"")</f>
        <v>3.2499999999999999E-4</v>
      </c>
      <c r="T445" s="1103">
        <f t="shared" si="46"/>
        <v>0</v>
      </c>
      <c r="U445" s="1103">
        <f t="shared" si="47"/>
        <v>0</v>
      </c>
      <c r="V445" s="1102">
        <f t="shared" si="42"/>
        <v>450</v>
      </c>
      <c r="W445" s="1102">
        <f t="shared" si="43"/>
        <v>451</v>
      </c>
      <c r="X445" s="1102" t="str">
        <f t="shared" si="48"/>
        <v>A0170</v>
      </c>
      <c r="Y445" s="239"/>
      <c r="Z445" s="239"/>
      <c r="AA445" s="239"/>
      <c r="AB445" s="239"/>
      <c r="AC445" s="239"/>
      <c r="AD445" s="239"/>
      <c r="AE445" s="239"/>
      <c r="AF445" s="239"/>
      <c r="AG445" s="239"/>
    </row>
    <row r="446" spans="8:33" ht="17.25" customHeight="1">
      <c r="H446" s="239"/>
      <c r="I446" s="1110" t="s">
        <v>5266</v>
      </c>
      <c r="J446" s="1106" t="s">
        <v>5265</v>
      </c>
      <c r="K446" s="246">
        <v>0</v>
      </c>
      <c r="L446" s="246">
        <v>0</v>
      </c>
      <c r="M446" s="241"/>
      <c r="N446" s="1102">
        <f t="shared" ca="1" si="44"/>
        <v>3.7800000000000003E-4</v>
      </c>
      <c r="O446" s="1102">
        <f t="shared" ca="1" si="45"/>
        <v>3.7800000000000003E-4</v>
      </c>
      <c r="P446" s="1102" cm="1">
        <f t="array" aca="1" ref="P446" ca="1">IFERROR(INDIRECT("K"&amp;V446),"")</f>
        <v>3.7800000000000003E-4</v>
      </c>
      <c r="Q446" s="1102" cm="1">
        <f t="array" aca="1" ref="Q446" ca="1">IFERROR(INDIRECT("L"&amp;V446),"")</f>
        <v>3.7800000000000003E-4</v>
      </c>
      <c r="R446" s="1102" cm="1">
        <f t="array" aca="1" ref="R446" ca="1">IFERROR(INDIRECT("K"&amp;W446),"")</f>
        <v>3.2499999999999999E-4</v>
      </c>
      <c r="S446" s="1102" cm="1">
        <f t="array" aca="1" ref="S446" ca="1">IFERROR(INDIRECT("L"&amp;W446),"")</f>
        <v>3.2499999999999999E-4</v>
      </c>
      <c r="T446" s="1103">
        <f t="shared" si="46"/>
        <v>0</v>
      </c>
      <c r="U446" s="1103">
        <f t="shared" si="47"/>
        <v>0</v>
      </c>
      <c r="V446" s="1102">
        <f t="shared" si="42"/>
        <v>450</v>
      </c>
      <c r="W446" s="1102">
        <f t="shared" si="43"/>
        <v>451</v>
      </c>
      <c r="X446" s="1102" t="str">
        <f t="shared" si="48"/>
        <v>A0170</v>
      </c>
      <c r="Y446" s="239"/>
      <c r="Z446" s="239"/>
      <c r="AA446" s="239"/>
      <c r="AB446" s="239"/>
      <c r="AC446" s="239"/>
      <c r="AD446" s="239"/>
      <c r="AE446" s="239"/>
      <c r="AF446" s="239"/>
      <c r="AG446" s="239"/>
    </row>
    <row r="447" spans="8:33" ht="17.25" customHeight="1">
      <c r="H447" s="239"/>
      <c r="I447" s="1110" t="s">
        <v>5267</v>
      </c>
      <c r="J447" s="1106" t="s">
        <v>5265</v>
      </c>
      <c r="K447" s="246">
        <v>7.8999999999999996E-5</v>
      </c>
      <c r="L447" s="246">
        <v>7.8999999999999996E-5</v>
      </c>
      <c r="M447" s="241"/>
      <c r="N447" s="1102">
        <f t="shared" ca="1" si="44"/>
        <v>3.7800000000000003E-4</v>
      </c>
      <c r="O447" s="1102">
        <f t="shared" ca="1" si="45"/>
        <v>3.7800000000000003E-4</v>
      </c>
      <c r="P447" s="1102" cm="1">
        <f t="array" aca="1" ref="P447" ca="1">IFERROR(INDIRECT("K"&amp;V447),"")</f>
        <v>3.7800000000000003E-4</v>
      </c>
      <c r="Q447" s="1102" cm="1">
        <f t="array" aca="1" ref="Q447" ca="1">IFERROR(INDIRECT("L"&amp;V447),"")</f>
        <v>3.7800000000000003E-4</v>
      </c>
      <c r="R447" s="1102" cm="1">
        <f t="array" aca="1" ref="R447" ca="1">IFERROR(INDIRECT("K"&amp;W447),"")</f>
        <v>3.2499999999999999E-4</v>
      </c>
      <c r="S447" s="1102" cm="1">
        <f t="array" aca="1" ref="S447" ca="1">IFERROR(INDIRECT("L"&amp;W447),"")</f>
        <v>3.2499999999999999E-4</v>
      </c>
      <c r="T447" s="1103">
        <f t="shared" si="46"/>
        <v>7.8999999999999996E-5</v>
      </c>
      <c r="U447" s="1103">
        <f t="shared" si="47"/>
        <v>7.8999999999999996E-5</v>
      </c>
      <c r="V447" s="1102">
        <f t="shared" si="42"/>
        <v>450</v>
      </c>
      <c r="W447" s="1102">
        <f t="shared" si="43"/>
        <v>451</v>
      </c>
      <c r="X447" s="1102" t="str">
        <f t="shared" si="48"/>
        <v>A0170</v>
      </c>
      <c r="Y447" s="239"/>
      <c r="Z447" s="239"/>
      <c r="AA447" s="239"/>
      <c r="AB447" s="239"/>
      <c r="AC447" s="239"/>
      <c r="AD447" s="239"/>
      <c r="AE447" s="239"/>
      <c r="AF447" s="239"/>
      <c r="AG447" s="239"/>
    </row>
    <row r="448" spans="8:33" ht="17.25" customHeight="1">
      <c r="H448" s="239"/>
      <c r="I448" s="1110" t="s">
        <v>5268</v>
      </c>
      <c r="J448" s="1106" t="s">
        <v>5265</v>
      </c>
      <c r="K448" s="246">
        <v>2.5500000000000002E-4</v>
      </c>
      <c r="L448" s="246">
        <v>2.5500000000000002E-4</v>
      </c>
      <c r="M448" s="241"/>
      <c r="N448" s="1102">
        <f t="shared" ca="1" si="44"/>
        <v>3.7800000000000003E-4</v>
      </c>
      <c r="O448" s="1102">
        <f t="shared" ca="1" si="45"/>
        <v>3.7800000000000003E-4</v>
      </c>
      <c r="P448" s="1102" cm="1">
        <f t="array" aca="1" ref="P448" ca="1">IFERROR(INDIRECT("K"&amp;V448),"")</f>
        <v>3.7800000000000003E-4</v>
      </c>
      <c r="Q448" s="1102" cm="1">
        <f t="array" aca="1" ref="Q448" ca="1">IFERROR(INDIRECT("L"&amp;V448),"")</f>
        <v>3.7800000000000003E-4</v>
      </c>
      <c r="R448" s="1102" cm="1">
        <f t="array" aca="1" ref="R448" ca="1">IFERROR(INDIRECT("K"&amp;W448),"")</f>
        <v>3.2499999999999999E-4</v>
      </c>
      <c r="S448" s="1102" cm="1">
        <f t="array" aca="1" ref="S448" ca="1">IFERROR(INDIRECT("L"&amp;W448),"")</f>
        <v>3.2499999999999999E-4</v>
      </c>
      <c r="T448" s="1103">
        <f t="shared" si="46"/>
        <v>2.5500000000000002E-4</v>
      </c>
      <c r="U448" s="1103">
        <f t="shared" si="47"/>
        <v>2.5500000000000002E-4</v>
      </c>
      <c r="V448" s="1102">
        <f t="shared" si="42"/>
        <v>450</v>
      </c>
      <c r="W448" s="1102">
        <f t="shared" si="43"/>
        <v>451</v>
      </c>
      <c r="X448" s="1102" t="str">
        <f t="shared" si="48"/>
        <v>A0170</v>
      </c>
      <c r="Y448" s="239"/>
      <c r="Z448" s="239"/>
      <c r="AA448" s="239"/>
      <c r="AB448" s="239"/>
      <c r="AC448" s="239"/>
      <c r="AD448" s="239"/>
      <c r="AE448" s="239"/>
      <c r="AF448" s="239"/>
      <c r="AG448" s="239"/>
    </row>
    <row r="449" spans="8:33" ht="17.25" customHeight="1">
      <c r="H449" s="239"/>
      <c r="I449" s="1110" t="s">
        <v>5269</v>
      </c>
      <c r="J449" s="1106" t="s">
        <v>5265</v>
      </c>
      <c r="K449" s="246">
        <v>2.7500000000000002E-4</v>
      </c>
      <c r="L449" s="246">
        <v>2.7500000000000002E-4</v>
      </c>
      <c r="M449" s="241"/>
      <c r="N449" s="1102">
        <f t="shared" ca="1" si="44"/>
        <v>3.7800000000000003E-4</v>
      </c>
      <c r="O449" s="1102">
        <f t="shared" ca="1" si="45"/>
        <v>3.7800000000000003E-4</v>
      </c>
      <c r="P449" s="1102" cm="1">
        <f t="array" aca="1" ref="P449" ca="1">IFERROR(INDIRECT("K"&amp;V449),"")</f>
        <v>3.7800000000000003E-4</v>
      </c>
      <c r="Q449" s="1102" cm="1">
        <f t="array" aca="1" ref="Q449" ca="1">IFERROR(INDIRECT("L"&amp;V449),"")</f>
        <v>3.7800000000000003E-4</v>
      </c>
      <c r="R449" s="1102" cm="1">
        <f t="array" aca="1" ref="R449" ca="1">IFERROR(INDIRECT("K"&amp;W449),"")</f>
        <v>3.2499999999999999E-4</v>
      </c>
      <c r="S449" s="1102" cm="1">
        <f t="array" aca="1" ref="S449" ca="1">IFERROR(INDIRECT("L"&amp;W449),"")</f>
        <v>3.2499999999999999E-4</v>
      </c>
      <c r="T449" s="1103">
        <f t="shared" si="46"/>
        <v>2.7500000000000002E-4</v>
      </c>
      <c r="U449" s="1103">
        <f t="shared" si="47"/>
        <v>2.7500000000000002E-4</v>
      </c>
      <c r="V449" s="1102">
        <f t="shared" si="42"/>
        <v>450</v>
      </c>
      <c r="W449" s="1102">
        <f t="shared" si="43"/>
        <v>451</v>
      </c>
      <c r="X449" s="1102" t="str">
        <f t="shared" si="48"/>
        <v>A0170</v>
      </c>
      <c r="Y449" s="239"/>
      <c r="Z449" s="239"/>
      <c r="AA449" s="239"/>
      <c r="AB449" s="239"/>
      <c r="AC449" s="239"/>
      <c r="AD449" s="239"/>
      <c r="AE449" s="239"/>
      <c r="AF449" s="239"/>
      <c r="AG449" s="239"/>
    </row>
    <row r="450" spans="8:33">
      <c r="H450" s="239"/>
      <c r="I450" s="1110" t="s">
        <v>5270</v>
      </c>
      <c r="J450" s="1106" t="s">
        <v>5265</v>
      </c>
      <c r="K450" s="246">
        <v>3.7800000000000003E-4</v>
      </c>
      <c r="L450" s="246">
        <v>3.7800000000000003E-4</v>
      </c>
      <c r="M450" s="241"/>
      <c r="N450" s="1102">
        <f t="shared" ca="1" si="44"/>
        <v>3.7800000000000003E-4</v>
      </c>
      <c r="O450" s="1102">
        <f t="shared" ca="1" si="45"/>
        <v>3.7800000000000003E-4</v>
      </c>
      <c r="P450" s="1102" cm="1">
        <f t="array" aca="1" ref="P450" ca="1">IFERROR(INDIRECT("K"&amp;V450),"")</f>
        <v>3.7800000000000003E-4</v>
      </c>
      <c r="Q450" s="1102" cm="1">
        <f t="array" aca="1" ref="Q450" ca="1">IFERROR(INDIRECT("L"&amp;V450),"")</f>
        <v>3.7800000000000003E-4</v>
      </c>
      <c r="R450" s="1102" cm="1">
        <f t="array" aca="1" ref="R450" ca="1">IFERROR(INDIRECT("K"&amp;W450),"")</f>
        <v>3.2499999999999999E-4</v>
      </c>
      <c r="S450" s="1102" cm="1">
        <f t="array" aca="1" ref="S450" ca="1">IFERROR(INDIRECT("L"&amp;W450),"")</f>
        <v>3.2499999999999999E-4</v>
      </c>
      <c r="T450" s="1103">
        <f t="shared" si="46"/>
        <v>3.7800000000000003E-4</v>
      </c>
      <c r="U450" s="1103">
        <f t="shared" si="47"/>
        <v>3.7800000000000003E-4</v>
      </c>
      <c r="V450" s="1102">
        <f t="shared" si="42"/>
        <v>450</v>
      </c>
      <c r="W450" s="1102">
        <f t="shared" si="43"/>
        <v>451</v>
      </c>
      <c r="X450" s="1102" t="str">
        <f t="shared" si="48"/>
        <v>A0170</v>
      </c>
      <c r="Y450" s="239"/>
      <c r="Z450" s="239"/>
      <c r="AA450" s="239"/>
      <c r="AB450" s="239"/>
      <c r="AC450" s="239"/>
      <c r="AD450" s="239"/>
      <c r="AE450" s="239"/>
      <c r="AF450" s="239"/>
      <c r="AG450" s="239"/>
    </row>
    <row r="451" spans="8:33" ht="17.25" customHeight="1">
      <c r="H451" s="239"/>
      <c r="I451" s="1110" t="s">
        <v>5271</v>
      </c>
      <c r="J451" s="1106" t="s">
        <v>5265</v>
      </c>
      <c r="K451" s="246">
        <v>3.2499999999999999E-4</v>
      </c>
      <c r="L451" s="246">
        <v>3.2499999999999999E-4</v>
      </c>
      <c r="M451" s="241"/>
      <c r="N451" s="1102">
        <f t="shared" ca="1" si="44"/>
        <v>3.7800000000000003E-4</v>
      </c>
      <c r="O451" s="1102">
        <f t="shared" ca="1" si="45"/>
        <v>3.7800000000000003E-4</v>
      </c>
      <c r="P451" s="1102" cm="1">
        <f t="array" aca="1" ref="P451" ca="1">IFERROR(INDIRECT("K"&amp;V451),"")</f>
        <v>3.7800000000000003E-4</v>
      </c>
      <c r="Q451" s="1102" cm="1">
        <f t="array" aca="1" ref="Q451" ca="1">IFERROR(INDIRECT("L"&amp;V451),"")</f>
        <v>3.7800000000000003E-4</v>
      </c>
      <c r="R451" s="1102" cm="1">
        <f t="array" aca="1" ref="R451" ca="1">IFERROR(INDIRECT("K"&amp;W451),"")</f>
        <v>3.2499999999999999E-4</v>
      </c>
      <c r="S451" s="1102" cm="1">
        <f t="array" aca="1" ref="S451" ca="1">IFERROR(INDIRECT("L"&amp;W451),"")</f>
        <v>3.2499999999999999E-4</v>
      </c>
      <c r="T451" s="1103">
        <f t="shared" si="46"/>
        <v>3.2499999999999999E-4</v>
      </c>
      <c r="U451" s="1103">
        <f t="shared" si="47"/>
        <v>3.2499999999999999E-4</v>
      </c>
      <c r="V451" s="1102">
        <f t="shared" si="42"/>
        <v>450</v>
      </c>
      <c r="W451" s="1102">
        <f t="shared" si="43"/>
        <v>451</v>
      </c>
      <c r="X451" s="1102" t="str">
        <f t="shared" si="48"/>
        <v>A0170</v>
      </c>
      <c r="Y451" s="239"/>
      <c r="Z451" s="239"/>
      <c r="AA451" s="239"/>
      <c r="AB451" s="239"/>
      <c r="AC451" s="239"/>
      <c r="AD451" s="239"/>
      <c r="AE451" s="239"/>
      <c r="AF451" s="239"/>
      <c r="AG451" s="239"/>
    </row>
    <row r="452" spans="8:33" ht="17.25" customHeight="1">
      <c r="H452" s="239"/>
      <c r="I452" s="1110" t="s">
        <v>5272</v>
      </c>
      <c r="J452" s="1106" t="s">
        <v>3953</v>
      </c>
      <c r="K452" s="246">
        <v>0</v>
      </c>
      <c r="L452" s="246">
        <v>0</v>
      </c>
      <c r="M452" s="241"/>
      <c r="N452" s="1102">
        <f t="shared" ca="1" si="44"/>
        <v>3.9599999999999998E-4</v>
      </c>
      <c r="O452" s="1102">
        <f t="shared" ca="1" si="45"/>
        <v>3.9599999999999998E-4</v>
      </c>
      <c r="P452" s="1102" cm="1">
        <f t="array" aca="1" ref="P452" ca="1">IFERROR(INDIRECT("K"&amp;V452),"")</f>
        <v>3.9599999999999998E-4</v>
      </c>
      <c r="Q452" s="1102" cm="1">
        <f t="array" aca="1" ref="Q452" ca="1">IFERROR(INDIRECT("L"&amp;V452),"")</f>
        <v>3.9599999999999998E-4</v>
      </c>
      <c r="R452" s="1102" cm="1">
        <f t="array" aca="1" ref="R452" ca="1">IFERROR(INDIRECT("K"&amp;W452),"")</f>
        <v>3.6299999999999999E-4</v>
      </c>
      <c r="S452" s="1102" cm="1">
        <f t="array" aca="1" ref="S452" ca="1">IFERROR(INDIRECT("L"&amp;W452),"")</f>
        <v>3.6299999999999999E-4</v>
      </c>
      <c r="T452" s="1103">
        <f t="shared" si="46"/>
        <v>0</v>
      </c>
      <c r="U452" s="1103">
        <f t="shared" si="47"/>
        <v>0</v>
      </c>
      <c r="V452" s="1102">
        <f t="shared" si="42"/>
        <v>453</v>
      </c>
      <c r="W452" s="1102">
        <f t="shared" si="43"/>
        <v>454</v>
      </c>
      <c r="X452" s="1102" t="str">
        <f t="shared" si="48"/>
        <v>A0172</v>
      </c>
      <c r="Y452" s="239"/>
      <c r="Z452" s="239"/>
      <c r="AA452" s="239"/>
      <c r="AB452" s="239"/>
      <c r="AC452" s="239"/>
      <c r="AD452" s="239"/>
      <c r="AE452" s="239"/>
      <c r="AF452" s="239"/>
      <c r="AG452" s="239"/>
    </row>
    <row r="453" spans="8:33" ht="17.25" customHeight="1">
      <c r="H453" s="239"/>
      <c r="I453" s="1110" t="s">
        <v>5273</v>
      </c>
      <c r="J453" s="1106" t="s">
        <v>3953</v>
      </c>
      <c r="K453" s="246">
        <v>3.9599999999999998E-4</v>
      </c>
      <c r="L453" s="246">
        <v>3.9599999999999998E-4</v>
      </c>
      <c r="M453" s="241"/>
      <c r="N453" s="1102">
        <f t="shared" ca="1" si="44"/>
        <v>3.9599999999999998E-4</v>
      </c>
      <c r="O453" s="1102">
        <f t="shared" ca="1" si="45"/>
        <v>3.9599999999999998E-4</v>
      </c>
      <c r="P453" s="1102" cm="1">
        <f t="array" aca="1" ref="P453" ca="1">IFERROR(INDIRECT("K"&amp;V453),"")</f>
        <v>3.9599999999999998E-4</v>
      </c>
      <c r="Q453" s="1102" cm="1">
        <f t="array" aca="1" ref="Q453" ca="1">IFERROR(INDIRECT("L"&amp;V453),"")</f>
        <v>3.9599999999999998E-4</v>
      </c>
      <c r="R453" s="1102" cm="1">
        <f t="array" aca="1" ref="R453" ca="1">IFERROR(INDIRECT("K"&amp;W453),"")</f>
        <v>3.6299999999999999E-4</v>
      </c>
      <c r="S453" s="1102" cm="1">
        <f t="array" aca="1" ref="S453" ca="1">IFERROR(INDIRECT("L"&amp;W453),"")</f>
        <v>3.6299999999999999E-4</v>
      </c>
      <c r="T453" s="1103">
        <f t="shared" si="46"/>
        <v>3.9599999999999998E-4</v>
      </c>
      <c r="U453" s="1103">
        <f t="shared" si="47"/>
        <v>3.9599999999999998E-4</v>
      </c>
      <c r="V453" s="1102">
        <f t="shared" ref="V453:V516" si="49">_xlfn.IFNA(MATCH(X453&amp;"*残差*",$I:$I,0),"")</f>
        <v>453</v>
      </c>
      <c r="W453" s="1102">
        <f t="shared" ref="W453:W516" si="50">_xlfn.IFNA(MATCH(X453&amp;"*事業者全体*",$I:$I,0),"")</f>
        <v>454</v>
      </c>
      <c r="X453" s="1102" t="str">
        <f t="shared" si="48"/>
        <v>A0172</v>
      </c>
      <c r="Y453" s="239"/>
      <c r="Z453" s="239"/>
      <c r="AA453" s="239"/>
      <c r="AB453" s="239"/>
      <c r="AC453" s="239"/>
      <c r="AD453" s="239"/>
      <c r="AE453" s="239"/>
      <c r="AF453" s="239"/>
      <c r="AG453" s="239"/>
    </row>
    <row r="454" spans="8:33" ht="15.75" customHeight="1">
      <c r="H454" s="239"/>
      <c r="I454" s="1110" t="s">
        <v>5274</v>
      </c>
      <c r="J454" s="1106" t="s">
        <v>3953</v>
      </c>
      <c r="K454" s="246">
        <v>3.6299999999999999E-4</v>
      </c>
      <c r="L454" s="246">
        <v>3.6299999999999999E-4</v>
      </c>
      <c r="M454" s="241"/>
      <c r="N454" s="1102">
        <f t="shared" ref="N454:N517" ca="1" si="51">IF(P454="",IF(R454="",T454,R454),P454)</f>
        <v>3.9599999999999998E-4</v>
      </c>
      <c r="O454" s="1102">
        <f t="shared" ref="O454:O517" ca="1" si="52">IF(Q454="",IF(S454="",U454,S454),Q454)</f>
        <v>3.9599999999999998E-4</v>
      </c>
      <c r="P454" s="1102" cm="1">
        <f t="array" aca="1" ref="P454" ca="1">IFERROR(INDIRECT("K"&amp;V454),"")</f>
        <v>3.9599999999999998E-4</v>
      </c>
      <c r="Q454" s="1102" cm="1">
        <f t="array" aca="1" ref="Q454" ca="1">IFERROR(INDIRECT("L"&amp;V454),"")</f>
        <v>3.9599999999999998E-4</v>
      </c>
      <c r="R454" s="1102" cm="1">
        <f t="array" aca="1" ref="R454" ca="1">IFERROR(INDIRECT("K"&amp;W454),"")</f>
        <v>3.6299999999999999E-4</v>
      </c>
      <c r="S454" s="1102" cm="1">
        <f t="array" aca="1" ref="S454" ca="1">IFERROR(INDIRECT("L"&amp;W454),"")</f>
        <v>3.6299999999999999E-4</v>
      </c>
      <c r="T454" s="1103">
        <f t="shared" ref="T454:T517" si="53">K454</f>
        <v>3.6299999999999999E-4</v>
      </c>
      <c r="U454" s="1103">
        <f t="shared" ref="U454:U517" si="54">L454</f>
        <v>3.6299999999999999E-4</v>
      </c>
      <c r="V454" s="1102">
        <f t="shared" si="49"/>
        <v>453</v>
      </c>
      <c r="W454" s="1102">
        <f t="shared" si="50"/>
        <v>454</v>
      </c>
      <c r="X454" s="1102" t="str">
        <f t="shared" ref="X454:X517" si="55">LEFT(I454,5)</f>
        <v>A0172</v>
      </c>
      <c r="Y454" s="239"/>
      <c r="Z454" s="239"/>
      <c r="AA454" s="239"/>
      <c r="AB454" s="239"/>
      <c r="AC454" s="239"/>
      <c r="AD454" s="239"/>
      <c r="AE454" s="239"/>
      <c r="AF454" s="239"/>
      <c r="AG454" s="239"/>
    </row>
    <row r="455" spans="8:33" ht="15.75" customHeight="1">
      <c r="H455" s="239"/>
      <c r="I455" s="1110" t="s">
        <v>2114</v>
      </c>
      <c r="J455" s="1106" t="s">
        <v>2115</v>
      </c>
      <c r="K455" s="246">
        <v>6.1600000000000001E-4</v>
      </c>
      <c r="L455" s="246">
        <v>6.1600000000000001E-4</v>
      </c>
      <c r="M455" s="241"/>
      <c r="N455" s="1102">
        <f t="shared" ca="1" si="51"/>
        <v>6.1600000000000001E-4</v>
      </c>
      <c r="O455" s="1102">
        <f t="shared" ca="1" si="52"/>
        <v>6.1600000000000001E-4</v>
      </c>
      <c r="P455" s="1102" t="str" cm="1">
        <f t="array" aca="1" ref="P455" ca="1">IFERROR(INDIRECT("K"&amp;V455),"")</f>
        <v/>
      </c>
      <c r="Q455" s="1102" t="str" cm="1">
        <f t="array" aca="1" ref="Q455" ca="1">IFERROR(INDIRECT("L"&amp;V455),"")</f>
        <v/>
      </c>
      <c r="R455" s="1102" t="str" cm="1">
        <f t="array" aca="1" ref="R455" ca="1">IFERROR(INDIRECT("K"&amp;W455),"")</f>
        <v/>
      </c>
      <c r="S455" s="1102" t="str" cm="1">
        <f t="array" aca="1" ref="S455" ca="1">IFERROR(INDIRECT("L"&amp;W455),"")</f>
        <v/>
      </c>
      <c r="T455" s="1103">
        <f t="shared" si="53"/>
        <v>6.1600000000000001E-4</v>
      </c>
      <c r="U455" s="1103">
        <f t="shared" si="54"/>
        <v>6.1600000000000001E-4</v>
      </c>
      <c r="V455" s="1102" t="str">
        <f t="shared" si="49"/>
        <v/>
      </c>
      <c r="W455" s="1102" t="str">
        <f t="shared" si="50"/>
        <v/>
      </c>
      <c r="X455" s="1102" t="str">
        <f t="shared" si="55"/>
        <v>A0173</v>
      </c>
      <c r="Y455" s="239"/>
      <c r="Z455" s="239"/>
      <c r="AA455" s="239"/>
      <c r="AB455" s="239"/>
      <c r="AC455" s="239"/>
      <c r="AD455" s="239"/>
      <c r="AE455" s="239"/>
      <c r="AF455" s="239"/>
      <c r="AG455" s="239"/>
    </row>
    <row r="456" spans="8:33" ht="15.75" customHeight="1">
      <c r="H456" s="239"/>
      <c r="I456" s="1110" t="s">
        <v>2116</v>
      </c>
      <c r="J456" s="1106" t="s">
        <v>2117</v>
      </c>
      <c r="K456" s="246">
        <v>6.4800000000000003E-4</v>
      </c>
      <c r="L456" s="246">
        <v>6.4800000000000003E-4</v>
      </c>
      <c r="M456" s="241"/>
      <c r="N456" s="1102">
        <f t="shared" ca="1" si="51"/>
        <v>6.4800000000000003E-4</v>
      </c>
      <c r="O456" s="1102">
        <f t="shared" ca="1" si="52"/>
        <v>6.4800000000000003E-4</v>
      </c>
      <c r="P456" s="1102" t="str" cm="1">
        <f t="array" aca="1" ref="P456" ca="1">IFERROR(INDIRECT("K"&amp;V456),"")</f>
        <v/>
      </c>
      <c r="Q456" s="1102" t="str" cm="1">
        <f t="array" aca="1" ref="Q456" ca="1">IFERROR(INDIRECT("L"&amp;V456),"")</f>
        <v/>
      </c>
      <c r="R456" s="1102" t="str" cm="1">
        <f t="array" aca="1" ref="R456" ca="1">IFERROR(INDIRECT("K"&amp;W456),"")</f>
        <v/>
      </c>
      <c r="S456" s="1102" t="str" cm="1">
        <f t="array" aca="1" ref="S456" ca="1">IFERROR(INDIRECT("L"&amp;W456),"")</f>
        <v/>
      </c>
      <c r="T456" s="1103">
        <f t="shared" si="53"/>
        <v>6.4800000000000003E-4</v>
      </c>
      <c r="U456" s="1103">
        <f t="shared" si="54"/>
        <v>6.4800000000000003E-4</v>
      </c>
      <c r="V456" s="1102" t="str">
        <f t="shared" si="49"/>
        <v/>
      </c>
      <c r="W456" s="1102" t="str">
        <f t="shared" si="50"/>
        <v/>
      </c>
      <c r="X456" s="1102" t="str">
        <f t="shared" si="55"/>
        <v>A0175</v>
      </c>
      <c r="Y456" s="239"/>
      <c r="Z456" s="239"/>
      <c r="AA456" s="239"/>
      <c r="AB456" s="239"/>
      <c r="AC456" s="239"/>
      <c r="AD456" s="239"/>
      <c r="AE456" s="239"/>
      <c r="AF456" s="239"/>
      <c r="AG456" s="239"/>
    </row>
    <row r="457" spans="8:33" ht="15.75" customHeight="1">
      <c r="H457" s="239"/>
      <c r="I457" s="1110" t="s">
        <v>5275</v>
      </c>
      <c r="J457" s="1106" t="s">
        <v>2118</v>
      </c>
      <c r="K457" s="246">
        <v>0</v>
      </c>
      <c r="L457" s="246">
        <v>0</v>
      </c>
      <c r="M457" s="241"/>
      <c r="N457" s="1102">
        <f t="shared" ca="1" si="51"/>
        <v>5.4699999999999996E-4</v>
      </c>
      <c r="O457" s="1102">
        <f t="shared" ca="1" si="52"/>
        <v>5.4699999999999996E-4</v>
      </c>
      <c r="P457" s="1102" cm="1">
        <f t="array" aca="1" ref="P457" ca="1">IFERROR(INDIRECT("K"&amp;V457),"")</f>
        <v>5.4699999999999996E-4</v>
      </c>
      <c r="Q457" s="1102" cm="1">
        <f t="array" aca="1" ref="Q457" ca="1">IFERROR(INDIRECT("L"&amp;V457),"")</f>
        <v>5.4699999999999996E-4</v>
      </c>
      <c r="R457" s="1102" cm="1">
        <f t="array" aca="1" ref="R457" ca="1">IFERROR(INDIRECT("K"&amp;W457),"")</f>
        <v>5.0600000000000005E-4</v>
      </c>
      <c r="S457" s="1102" cm="1">
        <f t="array" aca="1" ref="S457" ca="1">IFERROR(INDIRECT("L"&amp;W457),"")</f>
        <v>5.0600000000000005E-4</v>
      </c>
      <c r="T457" s="1103">
        <f t="shared" si="53"/>
        <v>0</v>
      </c>
      <c r="U457" s="1103">
        <f t="shared" si="54"/>
        <v>0</v>
      </c>
      <c r="V457" s="1102">
        <f t="shared" si="49"/>
        <v>458</v>
      </c>
      <c r="W457" s="1102">
        <f t="shared" si="50"/>
        <v>459</v>
      </c>
      <c r="X457" s="1102" t="str">
        <f t="shared" si="55"/>
        <v>A0177</v>
      </c>
      <c r="Y457" s="239"/>
      <c r="Z457" s="239"/>
      <c r="AA457" s="239"/>
      <c r="AB457" s="239"/>
      <c r="AC457" s="239"/>
      <c r="AD457" s="239"/>
      <c r="AE457" s="239"/>
      <c r="AF457" s="239"/>
      <c r="AG457" s="239"/>
    </row>
    <row r="458" spans="8:33" ht="17.25" customHeight="1">
      <c r="H458" s="239"/>
      <c r="I458" s="1110" t="s">
        <v>5276</v>
      </c>
      <c r="J458" s="1106" t="s">
        <v>2118</v>
      </c>
      <c r="K458" s="246">
        <v>5.4699999999999996E-4</v>
      </c>
      <c r="L458" s="246">
        <v>5.4699999999999996E-4</v>
      </c>
      <c r="M458" s="241"/>
      <c r="N458" s="1102">
        <f t="shared" ca="1" si="51"/>
        <v>5.4699999999999996E-4</v>
      </c>
      <c r="O458" s="1102">
        <f t="shared" ca="1" si="52"/>
        <v>5.4699999999999996E-4</v>
      </c>
      <c r="P458" s="1102" cm="1">
        <f t="array" aca="1" ref="P458" ca="1">IFERROR(INDIRECT("K"&amp;V458),"")</f>
        <v>5.4699999999999996E-4</v>
      </c>
      <c r="Q458" s="1102" cm="1">
        <f t="array" aca="1" ref="Q458" ca="1">IFERROR(INDIRECT("L"&amp;V458),"")</f>
        <v>5.4699999999999996E-4</v>
      </c>
      <c r="R458" s="1102" cm="1">
        <f t="array" aca="1" ref="R458" ca="1">IFERROR(INDIRECT("K"&amp;W458),"")</f>
        <v>5.0600000000000005E-4</v>
      </c>
      <c r="S458" s="1102" cm="1">
        <f t="array" aca="1" ref="S458" ca="1">IFERROR(INDIRECT("L"&amp;W458),"")</f>
        <v>5.0600000000000005E-4</v>
      </c>
      <c r="T458" s="1103">
        <f t="shared" si="53"/>
        <v>5.4699999999999996E-4</v>
      </c>
      <c r="U458" s="1103">
        <f t="shared" si="54"/>
        <v>5.4699999999999996E-4</v>
      </c>
      <c r="V458" s="1102">
        <f t="shared" si="49"/>
        <v>458</v>
      </c>
      <c r="W458" s="1102">
        <f t="shared" si="50"/>
        <v>459</v>
      </c>
      <c r="X458" s="1102" t="str">
        <f t="shared" si="55"/>
        <v>A0177</v>
      </c>
      <c r="Y458" s="239"/>
      <c r="Z458" s="239"/>
      <c r="AA458" s="239"/>
      <c r="AB458" s="239"/>
      <c r="AC458" s="239"/>
      <c r="AD458" s="239"/>
      <c r="AE458" s="239"/>
      <c r="AF458" s="239"/>
      <c r="AG458" s="239"/>
    </row>
    <row r="459" spans="8:33" ht="17.25" customHeight="1">
      <c r="H459" s="239"/>
      <c r="I459" s="1110" t="s">
        <v>5277</v>
      </c>
      <c r="J459" s="1106" t="s">
        <v>2118</v>
      </c>
      <c r="K459" s="246">
        <v>5.0600000000000005E-4</v>
      </c>
      <c r="L459" s="246">
        <v>5.0600000000000005E-4</v>
      </c>
      <c r="M459" s="241"/>
      <c r="N459" s="1102">
        <f t="shared" ca="1" si="51"/>
        <v>5.4699999999999996E-4</v>
      </c>
      <c r="O459" s="1102">
        <f t="shared" ca="1" si="52"/>
        <v>5.4699999999999996E-4</v>
      </c>
      <c r="P459" s="1102" cm="1">
        <f t="array" aca="1" ref="P459" ca="1">IFERROR(INDIRECT("K"&amp;V459),"")</f>
        <v>5.4699999999999996E-4</v>
      </c>
      <c r="Q459" s="1102" cm="1">
        <f t="array" aca="1" ref="Q459" ca="1">IFERROR(INDIRECT("L"&amp;V459),"")</f>
        <v>5.4699999999999996E-4</v>
      </c>
      <c r="R459" s="1102" cm="1">
        <f t="array" aca="1" ref="R459" ca="1">IFERROR(INDIRECT("K"&amp;W459),"")</f>
        <v>5.0600000000000005E-4</v>
      </c>
      <c r="S459" s="1102" cm="1">
        <f t="array" aca="1" ref="S459" ca="1">IFERROR(INDIRECT("L"&amp;W459),"")</f>
        <v>5.0600000000000005E-4</v>
      </c>
      <c r="T459" s="1103">
        <f t="shared" si="53"/>
        <v>5.0600000000000005E-4</v>
      </c>
      <c r="U459" s="1103">
        <f t="shared" si="54"/>
        <v>5.0600000000000005E-4</v>
      </c>
      <c r="V459" s="1102">
        <f t="shared" si="49"/>
        <v>458</v>
      </c>
      <c r="W459" s="1102">
        <f t="shared" si="50"/>
        <v>459</v>
      </c>
      <c r="X459" s="1102" t="str">
        <f t="shared" si="55"/>
        <v>A0177</v>
      </c>
      <c r="Y459" s="239"/>
      <c r="Z459" s="239"/>
      <c r="AA459" s="239"/>
      <c r="AB459" s="239"/>
      <c r="AC459" s="239"/>
      <c r="AD459" s="239"/>
      <c r="AE459" s="239"/>
      <c r="AF459" s="239"/>
      <c r="AG459" s="239"/>
    </row>
    <row r="460" spans="8:33" ht="17.25" customHeight="1">
      <c r="H460" s="239"/>
      <c r="I460" s="1110" t="s">
        <v>2119</v>
      </c>
      <c r="J460" s="1106" t="s">
        <v>2120</v>
      </c>
      <c r="K460" s="246">
        <v>5.7600000000000001E-4</v>
      </c>
      <c r="L460" s="246">
        <v>5.7600000000000001E-4</v>
      </c>
      <c r="M460" s="241"/>
      <c r="N460" s="1102">
        <f t="shared" ca="1" si="51"/>
        <v>5.7600000000000001E-4</v>
      </c>
      <c r="O460" s="1102">
        <f t="shared" ca="1" si="52"/>
        <v>5.7600000000000001E-4</v>
      </c>
      <c r="P460" s="1102" t="str" cm="1">
        <f t="array" aca="1" ref="P460" ca="1">IFERROR(INDIRECT("K"&amp;V460),"")</f>
        <v/>
      </c>
      <c r="Q460" s="1102" t="str" cm="1">
        <f t="array" aca="1" ref="Q460" ca="1">IFERROR(INDIRECT("L"&amp;V460),"")</f>
        <v/>
      </c>
      <c r="R460" s="1102" t="str" cm="1">
        <f t="array" aca="1" ref="R460" ca="1">IFERROR(INDIRECT("K"&amp;W460),"")</f>
        <v/>
      </c>
      <c r="S460" s="1102" t="str" cm="1">
        <f t="array" aca="1" ref="S460" ca="1">IFERROR(INDIRECT("L"&amp;W460),"")</f>
        <v/>
      </c>
      <c r="T460" s="1103">
        <f t="shared" si="53"/>
        <v>5.7600000000000001E-4</v>
      </c>
      <c r="U460" s="1103">
        <f t="shared" si="54"/>
        <v>5.7600000000000001E-4</v>
      </c>
      <c r="V460" s="1102" t="str">
        <f t="shared" si="49"/>
        <v/>
      </c>
      <c r="W460" s="1102" t="str">
        <f t="shared" si="50"/>
        <v/>
      </c>
      <c r="X460" s="1102" t="str">
        <f t="shared" si="55"/>
        <v>A0178</v>
      </c>
      <c r="Y460" s="239"/>
      <c r="Z460" s="239"/>
      <c r="AA460" s="239"/>
      <c r="AB460" s="239"/>
      <c r="AC460" s="239"/>
      <c r="AD460" s="239"/>
      <c r="AE460" s="239"/>
      <c r="AF460" s="239"/>
      <c r="AG460" s="239"/>
    </row>
    <row r="461" spans="8:33" ht="16.5" customHeight="1">
      <c r="H461" s="239"/>
      <c r="I461" s="1110" t="s">
        <v>5278</v>
      </c>
      <c r="J461" s="1106" t="s">
        <v>3954</v>
      </c>
      <c r="K461" s="246">
        <v>0</v>
      </c>
      <c r="L461" s="246">
        <v>0</v>
      </c>
      <c r="M461" s="241"/>
      <c r="N461" s="1102">
        <f t="shared" ca="1" si="51"/>
        <v>4.2099999999999999E-4</v>
      </c>
      <c r="O461" s="1102">
        <f t="shared" ca="1" si="52"/>
        <v>4.2099999999999999E-4</v>
      </c>
      <c r="P461" s="1102" cm="1">
        <f t="array" aca="1" ref="P461" ca="1">IFERROR(INDIRECT("K"&amp;V461),"")</f>
        <v>4.2099999999999999E-4</v>
      </c>
      <c r="Q461" s="1102" cm="1">
        <f t="array" aca="1" ref="Q461" ca="1">IFERROR(INDIRECT("L"&amp;V461),"")</f>
        <v>4.2099999999999999E-4</v>
      </c>
      <c r="R461" s="1102" cm="1">
        <f t="array" aca="1" ref="R461" ca="1">IFERROR(INDIRECT("K"&amp;W461),"")</f>
        <v>3.9199999999999999E-4</v>
      </c>
      <c r="S461" s="1102" cm="1">
        <f t="array" aca="1" ref="S461" ca="1">IFERROR(INDIRECT("L"&amp;W461),"")</f>
        <v>3.9199999999999999E-4</v>
      </c>
      <c r="T461" s="1103">
        <f t="shared" si="53"/>
        <v>0</v>
      </c>
      <c r="U461" s="1103">
        <f t="shared" si="54"/>
        <v>0</v>
      </c>
      <c r="V461" s="1102">
        <f t="shared" si="49"/>
        <v>462</v>
      </c>
      <c r="W461" s="1102">
        <f t="shared" si="50"/>
        <v>463</v>
      </c>
      <c r="X461" s="1102" t="str">
        <f t="shared" si="55"/>
        <v>A0179</v>
      </c>
      <c r="Y461" s="239"/>
      <c r="Z461" s="239"/>
      <c r="AA461" s="239"/>
      <c r="AB461" s="239"/>
      <c r="AC461" s="239"/>
      <c r="AD461" s="239"/>
      <c r="AE461" s="239"/>
      <c r="AF461" s="239"/>
      <c r="AG461" s="239"/>
    </row>
    <row r="462" spans="8:33" ht="17.25" customHeight="1">
      <c r="H462" s="239"/>
      <c r="I462" s="1110" t="s">
        <v>5279</v>
      </c>
      <c r="J462" s="1106" t="s">
        <v>3954</v>
      </c>
      <c r="K462" s="246">
        <v>4.2099999999999999E-4</v>
      </c>
      <c r="L462" s="246">
        <v>4.2099999999999999E-4</v>
      </c>
      <c r="M462" s="241"/>
      <c r="N462" s="1102">
        <f t="shared" ca="1" si="51"/>
        <v>4.2099999999999999E-4</v>
      </c>
      <c r="O462" s="1102">
        <f t="shared" ca="1" si="52"/>
        <v>4.2099999999999999E-4</v>
      </c>
      <c r="P462" s="1102" cm="1">
        <f t="array" aca="1" ref="P462" ca="1">IFERROR(INDIRECT("K"&amp;V462),"")</f>
        <v>4.2099999999999999E-4</v>
      </c>
      <c r="Q462" s="1102" cm="1">
        <f t="array" aca="1" ref="Q462" ca="1">IFERROR(INDIRECT("L"&amp;V462),"")</f>
        <v>4.2099999999999999E-4</v>
      </c>
      <c r="R462" s="1102" cm="1">
        <f t="array" aca="1" ref="R462" ca="1">IFERROR(INDIRECT("K"&amp;W462),"")</f>
        <v>3.9199999999999999E-4</v>
      </c>
      <c r="S462" s="1102" cm="1">
        <f t="array" aca="1" ref="S462" ca="1">IFERROR(INDIRECT("L"&amp;W462),"")</f>
        <v>3.9199999999999999E-4</v>
      </c>
      <c r="T462" s="1103">
        <f t="shared" si="53"/>
        <v>4.2099999999999999E-4</v>
      </c>
      <c r="U462" s="1103">
        <f t="shared" si="54"/>
        <v>4.2099999999999999E-4</v>
      </c>
      <c r="V462" s="1102">
        <f t="shared" si="49"/>
        <v>462</v>
      </c>
      <c r="W462" s="1102">
        <f t="shared" si="50"/>
        <v>463</v>
      </c>
      <c r="X462" s="1102" t="str">
        <f t="shared" si="55"/>
        <v>A0179</v>
      </c>
      <c r="Y462" s="239"/>
      <c r="Z462" s="239"/>
      <c r="AA462" s="239"/>
      <c r="AB462" s="239"/>
      <c r="AC462" s="239"/>
      <c r="AD462" s="239"/>
      <c r="AE462" s="239"/>
      <c r="AF462" s="239"/>
      <c r="AG462" s="239"/>
    </row>
    <row r="463" spans="8:33" ht="17.25" customHeight="1">
      <c r="H463" s="239"/>
      <c r="I463" s="1110" t="s">
        <v>5280</v>
      </c>
      <c r="J463" s="1106" t="s">
        <v>3954</v>
      </c>
      <c r="K463" s="246">
        <v>3.9199999999999999E-4</v>
      </c>
      <c r="L463" s="246">
        <v>3.9199999999999999E-4</v>
      </c>
      <c r="M463" s="241"/>
      <c r="N463" s="1102">
        <f t="shared" ca="1" si="51"/>
        <v>4.2099999999999999E-4</v>
      </c>
      <c r="O463" s="1102">
        <f t="shared" ca="1" si="52"/>
        <v>4.2099999999999999E-4</v>
      </c>
      <c r="P463" s="1102" cm="1">
        <f t="array" aca="1" ref="P463" ca="1">IFERROR(INDIRECT("K"&amp;V463),"")</f>
        <v>4.2099999999999999E-4</v>
      </c>
      <c r="Q463" s="1102" cm="1">
        <f t="array" aca="1" ref="Q463" ca="1">IFERROR(INDIRECT("L"&amp;V463),"")</f>
        <v>4.2099999999999999E-4</v>
      </c>
      <c r="R463" s="1102" cm="1">
        <f t="array" aca="1" ref="R463" ca="1">IFERROR(INDIRECT("K"&amp;W463),"")</f>
        <v>3.9199999999999999E-4</v>
      </c>
      <c r="S463" s="1102" cm="1">
        <f t="array" aca="1" ref="S463" ca="1">IFERROR(INDIRECT("L"&amp;W463),"")</f>
        <v>3.9199999999999999E-4</v>
      </c>
      <c r="T463" s="1103">
        <f t="shared" si="53"/>
        <v>3.9199999999999999E-4</v>
      </c>
      <c r="U463" s="1103">
        <f t="shared" si="54"/>
        <v>3.9199999999999999E-4</v>
      </c>
      <c r="V463" s="1102">
        <f t="shared" si="49"/>
        <v>462</v>
      </c>
      <c r="W463" s="1102">
        <f t="shared" si="50"/>
        <v>463</v>
      </c>
      <c r="X463" s="1102" t="str">
        <f t="shared" si="55"/>
        <v>A0179</v>
      </c>
      <c r="Y463" s="239"/>
      <c r="Z463" s="239"/>
      <c r="AA463" s="239"/>
      <c r="AB463" s="239"/>
      <c r="AC463" s="239"/>
      <c r="AD463" s="239"/>
      <c r="AE463" s="239"/>
      <c r="AF463" s="239"/>
      <c r="AG463" s="239"/>
    </row>
    <row r="464" spans="8:33" ht="17.25" customHeight="1">
      <c r="H464" s="239"/>
      <c r="I464" s="1110" t="s">
        <v>5281</v>
      </c>
      <c r="J464" s="1106" t="s">
        <v>2500</v>
      </c>
      <c r="K464" s="246">
        <v>4.2499999999999998E-4</v>
      </c>
      <c r="L464" s="246">
        <v>4.2499999999999998E-4</v>
      </c>
      <c r="M464" s="241"/>
      <c r="N464" s="1102">
        <f t="shared" ca="1" si="51"/>
        <v>4.2200000000000001E-4</v>
      </c>
      <c r="O464" s="1102">
        <f t="shared" ca="1" si="52"/>
        <v>4.2200000000000001E-4</v>
      </c>
      <c r="P464" s="1102" cm="1">
        <f t="array" aca="1" ref="P464" ca="1">IFERROR(INDIRECT("K"&amp;V464),"")</f>
        <v>4.2200000000000001E-4</v>
      </c>
      <c r="Q464" s="1102" cm="1">
        <f t="array" aca="1" ref="Q464" ca="1">IFERROR(INDIRECT("L"&amp;V464),"")</f>
        <v>4.2200000000000001E-4</v>
      </c>
      <c r="R464" s="1102" cm="1">
        <f t="array" aca="1" ref="R464" ca="1">IFERROR(INDIRECT("K"&amp;W464),"")</f>
        <v>4.2200000000000001E-4</v>
      </c>
      <c r="S464" s="1102" cm="1">
        <f t="array" aca="1" ref="S464" ca="1">IFERROR(INDIRECT("L"&amp;W464),"")</f>
        <v>4.2200000000000001E-4</v>
      </c>
      <c r="T464" s="1103">
        <f t="shared" si="53"/>
        <v>4.2499999999999998E-4</v>
      </c>
      <c r="U464" s="1103">
        <f t="shared" si="54"/>
        <v>4.2499999999999998E-4</v>
      </c>
      <c r="V464" s="1102">
        <f t="shared" si="49"/>
        <v>465</v>
      </c>
      <c r="W464" s="1102">
        <f t="shared" si="50"/>
        <v>466</v>
      </c>
      <c r="X464" s="1102" t="str">
        <f t="shared" si="55"/>
        <v>A0180</v>
      </c>
      <c r="Y464" s="239"/>
      <c r="Z464" s="239"/>
      <c r="AA464" s="239"/>
      <c r="AB464" s="239"/>
      <c r="AC464" s="239"/>
      <c r="AD464" s="239"/>
      <c r="AE464" s="239"/>
      <c r="AF464" s="239"/>
      <c r="AG464" s="239"/>
    </row>
    <row r="465" spans="8:33" ht="17.25" customHeight="1">
      <c r="H465" s="239"/>
      <c r="I465" s="1110" t="s">
        <v>5282</v>
      </c>
      <c r="J465" s="1106" t="s">
        <v>2500</v>
      </c>
      <c r="K465" s="246">
        <v>4.2200000000000001E-4</v>
      </c>
      <c r="L465" s="246">
        <v>4.2200000000000001E-4</v>
      </c>
      <c r="M465" s="241"/>
      <c r="N465" s="1102">
        <f t="shared" ca="1" si="51"/>
        <v>4.2200000000000001E-4</v>
      </c>
      <c r="O465" s="1102">
        <f t="shared" ca="1" si="52"/>
        <v>4.2200000000000001E-4</v>
      </c>
      <c r="P465" s="1102" cm="1">
        <f t="array" aca="1" ref="P465" ca="1">IFERROR(INDIRECT("K"&amp;V465),"")</f>
        <v>4.2200000000000001E-4</v>
      </c>
      <c r="Q465" s="1102" cm="1">
        <f t="array" aca="1" ref="Q465" ca="1">IFERROR(INDIRECT("L"&amp;V465),"")</f>
        <v>4.2200000000000001E-4</v>
      </c>
      <c r="R465" s="1102" cm="1">
        <f t="array" aca="1" ref="R465" ca="1">IFERROR(INDIRECT("K"&amp;W465),"")</f>
        <v>4.2200000000000001E-4</v>
      </c>
      <c r="S465" s="1102" cm="1">
        <f t="array" aca="1" ref="S465" ca="1">IFERROR(INDIRECT("L"&amp;W465),"")</f>
        <v>4.2200000000000001E-4</v>
      </c>
      <c r="T465" s="1103">
        <f t="shared" si="53"/>
        <v>4.2200000000000001E-4</v>
      </c>
      <c r="U465" s="1103">
        <f t="shared" si="54"/>
        <v>4.2200000000000001E-4</v>
      </c>
      <c r="V465" s="1102">
        <f t="shared" si="49"/>
        <v>465</v>
      </c>
      <c r="W465" s="1102">
        <f t="shared" si="50"/>
        <v>466</v>
      </c>
      <c r="X465" s="1102" t="str">
        <f t="shared" si="55"/>
        <v>A0180</v>
      </c>
      <c r="Y465" s="239"/>
      <c r="Z465" s="239"/>
      <c r="AA465" s="239"/>
      <c r="AB465" s="239"/>
      <c r="AC465" s="239"/>
      <c r="AD465" s="239"/>
      <c r="AE465" s="239"/>
      <c r="AF465" s="239"/>
      <c r="AG465" s="239"/>
    </row>
    <row r="466" spans="8:33" ht="17.25" customHeight="1">
      <c r="H466" s="239"/>
      <c r="I466" s="1110" t="s">
        <v>5283</v>
      </c>
      <c r="J466" s="1106" t="s">
        <v>2500</v>
      </c>
      <c r="K466" s="246">
        <v>4.2200000000000001E-4</v>
      </c>
      <c r="L466" s="246">
        <v>4.2200000000000001E-4</v>
      </c>
      <c r="M466" s="241"/>
      <c r="N466" s="1102">
        <f t="shared" ca="1" si="51"/>
        <v>4.2200000000000001E-4</v>
      </c>
      <c r="O466" s="1102">
        <f t="shared" ca="1" si="52"/>
        <v>4.2200000000000001E-4</v>
      </c>
      <c r="P466" s="1102" cm="1">
        <f t="array" aca="1" ref="P466" ca="1">IFERROR(INDIRECT("K"&amp;V466),"")</f>
        <v>4.2200000000000001E-4</v>
      </c>
      <c r="Q466" s="1102" cm="1">
        <f t="array" aca="1" ref="Q466" ca="1">IFERROR(INDIRECT("L"&amp;V466),"")</f>
        <v>4.2200000000000001E-4</v>
      </c>
      <c r="R466" s="1102" cm="1">
        <f t="array" aca="1" ref="R466" ca="1">IFERROR(INDIRECT("K"&amp;W466),"")</f>
        <v>4.2200000000000001E-4</v>
      </c>
      <c r="S466" s="1102" cm="1">
        <f t="array" aca="1" ref="S466" ca="1">IFERROR(INDIRECT("L"&amp;W466),"")</f>
        <v>4.2200000000000001E-4</v>
      </c>
      <c r="T466" s="1103">
        <f t="shared" si="53"/>
        <v>4.2200000000000001E-4</v>
      </c>
      <c r="U466" s="1103">
        <f t="shared" si="54"/>
        <v>4.2200000000000001E-4</v>
      </c>
      <c r="V466" s="1102">
        <f t="shared" si="49"/>
        <v>465</v>
      </c>
      <c r="W466" s="1102">
        <f t="shared" si="50"/>
        <v>466</v>
      </c>
      <c r="X466" s="1102" t="str">
        <f t="shared" si="55"/>
        <v>A0180</v>
      </c>
      <c r="Y466" s="239"/>
      <c r="Z466" s="239"/>
      <c r="AA466" s="239"/>
      <c r="AB466" s="239"/>
      <c r="AC466" s="239"/>
      <c r="AD466" s="239"/>
      <c r="AE466" s="239"/>
      <c r="AF466" s="239"/>
      <c r="AG466" s="239"/>
    </row>
    <row r="467" spans="8:33" ht="17.25" customHeight="1">
      <c r="H467" s="239"/>
      <c r="I467" s="1110" t="s">
        <v>5284</v>
      </c>
      <c r="J467" s="1106" t="s">
        <v>2121</v>
      </c>
      <c r="K467" s="246">
        <v>2.9599999999999998E-4</v>
      </c>
      <c r="L467" s="246">
        <v>2.9599999999999998E-4</v>
      </c>
      <c r="M467" s="241"/>
      <c r="N467" s="1102">
        <f t="shared" ca="1" si="51"/>
        <v>6.4899999999999995E-4</v>
      </c>
      <c r="O467" s="1102">
        <f t="shared" ca="1" si="52"/>
        <v>6.3900000000000003E-4</v>
      </c>
      <c r="P467" s="1102" cm="1">
        <f t="array" aca="1" ref="P467" ca="1">IFERROR(INDIRECT("K"&amp;V467),"")</f>
        <v>6.4899999999999995E-4</v>
      </c>
      <c r="Q467" s="1102" cm="1">
        <f t="array" aca="1" ref="Q467" ca="1">IFERROR(INDIRECT("L"&amp;V467),"")</f>
        <v>6.3900000000000003E-4</v>
      </c>
      <c r="R467" s="1102" cm="1">
        <f t="array" aca="1" ref="R467" ca="1">IFERROR(INDIRECT("K"&amp;W467),"")</f>
        <v>4.7699999999999999E-4</v>
      </c>
      <c r="S467" s="1102" cm="1">
        <f t="array" aca="1" ref="S467" ca="1">IFERROR(INDIRECT("L"&amp;W467),"")</f>
        <v>4.73E-4</v>
      </c>
      <c r="T467" s="1103">
        <f t="shared" si="53"/>
        <v>2.9599999999999998E-4</v>
      </c>
      <c r="U467" s="1103">
        <f t="shared" si="54"/>
        <v>2.9599999999999998E-4</v>
      </c>
      <c r="V467" s="1102">
        <f t="shared" si="49"/>
        <v>474</v>
      </c>
      <c r="W467" s="1102">
        <f t="shared" si="50"/>
        <v>475</v>
      </c>
      <c r="X467" s="1102" t="str">
        <f t="shared" si="55"/>
        <v>A0181</v>
      </c>
      <c r="Y467" s="239"/>
      <c r="Z467" s="239"/>
      <c r="AA467" s="239"/>
      <c r="AB467" s="239"/>
      <c r="AC467" s="239"/>
      <c r="AD467" s="239"/>
      <c r="AE467" s="239"/>
      <c r="AF467" s="239"/>
      <c r="AG467" s="239"/>
    </row>
    <row r="468" spans="8:33" ht="17.25" customHeight="1">
      <c r="H468" s="239"/>
      <c r="I468" s="1110" t="s">
        <v>5285</v>
      </c>
      <c r="J468" s="1106" t="s">
        <v>2121</v>
      </c>
      <c r="K468" s="246">
        <v>0</v>
      </c>
      <c r="L468" s="246">
        <v>0</v>
      </c>
      <c r="M468" s="241"/>
      <c r="N468" s="1102">
        <f t="shared" ca="1" si="51"/>
        <v>6.4899999999999995E-4</v>
      </c>
      <c r="O468" s="1102">
        <f t="shared" ca="1" si="52"/>
        <v>6.3900000000000003E-4</v>
      </c>
      <c r="P468" s="1102" cm="1">
        <f t="array" aca="1" ref="P468" ca="1">IFERROR(INDIRECT("K"&amp;V468),"")</f>
        <v>6.4899999999999995E-4</v>
      </c>
      <c r="Q468" s="1102" cm="1">
        <f t="array" aca="1" ref="Q468" ca="1">IFERROR(INDIRECT("L"&amp;V468),"")</f>
        <v>6.3900000000000003E-4</v>
      </c>
      <c r="R468" s="1102" cm="1">
        <f t="array" aca="1" ref="R468" ca="1">IFERROR(INDIRECT("K"&amp;W468),"")</f>
        <v>4.7699999999999999E-4</v>
      </c>
      <c r="S468" s="1102" cm="1">
        <f t="array" aca="1" ref="S468" ca="1">IFERROR(INDIRECT("L"&amp;W468),"")</f>
        <v>4.73E-4</v>
      </c>
      <c r="T468" s="1103">
        <f t="shared" si="53"/>
        <v>0</v>
      </c>
      <c r="U468" s="1103">
        <f t="shared" si="54"/>
        <v>0</v>
      </c>
      <c r="V468" s="1102">
        <f t="shared" si="49"/>
        <v>474</v>
      </c>
      <c r="W468" s="1102">
        <f t="shared" si="50"/>
        <v>475</v>
      </c>
      <c r="X468" s="1102" t="str">
        <f t="shared" si="55"/>
        <v>A0181</v>
      </c>
      <c r="Y468" s="239"/>
      <c r="Z468" s="239"/>
      <c r="AA468" s="239"/>
      <c r="AB468" s="239"/>
      <c r="AC468" s="239"/>
      <c r="AD468" s="239"/>
      <c r="AE468" s="239"/>
      <c r="AF468" s="239"/>
      <c r="AG468" s="239"/>
    </row>
    <row r="469" spans="8:33">
      <c r="H469" s="239"/>
      <c r="I469" s="1110" t="s">
        <v>5286</v>
      </c>
      <c r="J469" s="1106" t="s">
        <v>2121</v>
      </c>
      <c r="K469" s="246">
        <v>0</v>
      </c>
      <c r="L469" s="246">
        <v>0</v>
      </c>
      <c r="M469" s="241"/>
      <c r="N469" s="1102">
        <f t="shared" ca="1" si="51"/>
        <v>6.4899999999999995E-4</v>
      </c>
      <c r="O469" s="1102">
        <f t="shared" ca="1" si="52"/>
        <v>6.3900000000000003E-4</v>
      </c>
      <c r="P469" s="1102" cm="1">
        <f t="array" aca="1" ref="P469" ca="1">IFERROR(INDIRECT("K"&amp;V469),"")</f>
        <v>6.4899999999999995E-4</v>
      </c>
      <c r="Q469" s="1102" cm="1">
        <f t="array" aca="1" ref="Q469" ca="1">IFERROR(INDIRECT("L"&amp;V469),"")</f>
        <v>6.3900000000000003E-4</v>
      </c>
      <c r="R469" s="1102" cm="1">
        <f t="array" aca="1" ref="R469" ca="1">IFERROR(INDIRECT("K"&amp;W469),"")</f>
        <v>4.7699999999999999E-4</v>
      </c>
      <c r="S469" s="1102" cm="1">
        <f t="array" aca="1" ref="S469" ca="1">IFERROR(INDIRECT("L"&amp;W469),"")</f>
        <v>4.73E-4</v>
      </c>
      <c r="T469" s="1103">
        <f t="shared" si="53"/>
        <v>0</v>
      </c>
      <c r="U469" s="1103">
        <f t="shared" si="54"/>
        <v>0</v>
      </c>
      <c r="V469" s="1102">
        <f t="shared" si="49"/>
        <v>474</v>
      </c>
      <c r="W469" s="1102">
        <f t="shared" si="50"/>
        <v>475</v>
      </c>
      <c r="X469" s="1102" t="str">
        <f t="shared" si="55"/>
        <v>A0181</v>
      </c>
      <c r="Y469" s="239"/>
      <c r="Z469" s="239"/>
      <c r="AA469" s="239"/>
      <c r="AB469" s="239"/>
      <c r="AC469" s="239"/>
      <c r="AD469" s="239"/>
      <c r="AE469" s="239"/>
      <c r="AF469" s="239"/>
      <c r="AG469" s="239"/>
    </row>
    <row r="470" spans="8:33" ht="17.25" customHeight="1">
      <c r="H470" s="239"/>
      <c r="I470" s="1110" t="s">
        <v>5287</v>
      </c>
      <c r="J470" s="1106" t="s">
        <v>2121</v>
      </c>
      <c r="K470" s="246">
        <v>5.2999999999999998E-4</v>
      </c>
      <c r="L470" s="246">
        <v>5.2999999999999998E-4</v>
      </c>
      <c r="M470" s="241"/>
      <c r="N470" s="1102">
        <f t="shared" ca="1" si="51"/>
        <v>6.4899999999999995E-4</v>
      </c>
      <c r="O470" s="1102">
        <f t="shared" ca="1" si="52"/>
        <v>6.3900000000000003E-4</v>
      </c>
      <c r="P470" s="1102" cm="1">
        <f t="array" aca="1" ref="P470" ca="1">IFERROR(INDIRECT("K"&amp;V470),"")</f>
        <v>6.4899999999999995E-4</v>
      </c>
      <c r="Q470" s="1102" cm="1">
        <f t="array" aca="1" ref="Q470" ca="1">IFERROR(INDIRECT("L"&amp;V470),"")</f>
        <v>6.3900000000000003E-4</v>
      </c>
      <c r="R470" s="1102" cm="1">
        <f t="array" aca="1" ref="R470" ca="1">IFERROR(INDIRECT("K"&amp;W470),"")</f>
        <v>4.7699999999999999E-4</v>
      </c>
      <c r="S470" s="1102" cm="1">
        <f t="array" aca="1" ref="S470" ca="1">IFERROR(INDIRECT("L"&amp;W470),"")</f>
        <v>4.73E-4</v>
      </c>
      <c r="T470" s="1103">
        <f t="shared" si="53"/>
        <v>5.2999999999999998E-4</v>
      </c>
      <c r="U470" s="1103">
        <f t="shared" si="54"/>
        <v>5.2999999999999998E-4</v>
      </c>
      <c r="V470" s="1102">
        <f t="shared" si="49"/>
        <v>474</v>
      </c>
      <c r="W470" s="1102">
        <f t="shared" si="50"/>
        <v>475</v>
      </c>
      <c r="X470" s="1102" t="str">
        <f t="shared" si="55"/>
        <v>A0181</v>
      </c>
      <c r="Y470" s="239"/>
      <c r="Z470" s="239"/>
      <c r="AA470" s="239"/>
      <c r="AB470" s="239"/>
      <c r="AC470" s="239"/>
      <c r="AD470" s="239"/>
      <c r="AE470" s="239"/>
      <c r="AF470" s="239"/>
      <c r="AG470" s="239"/>
    </row>
    <row r="471" spans="8:33" ht="17.25" customHeight="1">
      <c r="H471" s="239"/>
      <c r="I471" s="1110" t="s">
        <v>5288</v>
      </c>
      <c r="J471" s="1106" t="s">
        <v>2121</v>
      </c>
      <c r="K471" s="246">
        <v>5.1999999999999995E-4</v>
      </c>
      <c r="L471" s="246">
        <v>5.1999999999999995E-4</v>
      </c>
      <c r="M471" s="241"/>
      <c r="N471" s="1102">
        <f t="shared" ca="1" si="51"/>
        <v>6.4899999999999995E-4</v>
      </c>
      <c r="O471" s="1102">
        <f t="shared" ca="1" si="52"/>
        <v>6.3900000000000003E-4</v>
      </c>
      <c r="P471" s="1102" cm="1">
        <f t="array" aca="1" ref="P471" ca="1">IFERROR(INDIRECT("K"&amp;V471),"")</f>
        <v>6.4899999999999995E-4</v>
      </c>
      <c r="Q471" s="1102" cm="1">
        <f t="array" aca="1" ref="Q471" ca="1">IFERROR(INDIRECT("L"&amp;V471),"")</f>
        <v>6.3900000000000003E-4</v>
      </c>
      <c r="R471" s="1102" cm="1">
        <f t="array" aca="1" ref="R471" ca="1">IFERROR(INDIRECT("K"&amp;W471),"")</f>
        <v>4.7699999999999999E-4</v>
      </c>
      <c r="S471" s="1102" cm="1">
        <f t="array" aca="1" ref="S471" ca="1">IFERROR(INDIRECT("L"&amp;W471),"")</f>
        <v>4.73E-4</v>
      </c>
      <c r="T471" s="1103">
        <f t="shared" si="53"/>
        <v>5.1999999999999995E-4</v>
      </c>
      <c r="U471" s="1103">
        <f t="shared" si="54"/>
        <v>5.1999999999999995E-4</v>
      </c>
      <c r="V471" s="1102">
        <f t="shared" si="49"/>
        <v>474</v>
      </c>
      <c r="W471" s="1102">
        <f t="shared" si="50"/>
        <v>475</v>
      </c>
      <c r="X471" s="1102" t="str">
        <f t="shared" si="55"/>
        <v>A0181</v>
      </c>
      <c r="Y471" s="239"/>
      <c r="Z471" s="239"/>
      <c r="AA471" s="239"/>
      <c r="AB471" s="239"/>
      <c r="AC471" s="239"/>
      <c r="AD471" s="239"/>
      <c r="AE471" s="239"/>
      <c r="AF471" s="239"/>
      <c r="AG471" s="239"/>
    </row>
    <row r="472" spans="8:33" ht="17.25" customHeight="1">
      <c r="H472" s="239"/>
      <c r="I472" s="1110" t="s">
        <v>5289</v>
      </c>
      <c r="J472" s="1106" t="s">
        <v>2121</v>
      </c>
      <c r="K472" s="246">
        <v>4.6999999999999999E-4</v>
      </c>
      <c r="L472" s="246">
        <v>4.6999999999999999E-4</v>
      </c>
      <c r="M472" s="241"/>
      <c r="N472" s="1102">
        <f t="shared" ca="1" si="51"/>
        <v>6.4899999999999995E-4</v>
      </c>
      <c r="O472" s="1102">
        <f t="shared" ca="1" si="52"/>
        <v>6.3900000000000003E-4</v>
      </c>
      <c r="P472" s="1102" cm="1">
        <f t="array" aca="1" ref="P472" ca="1">IFERROR(INDIRECT("K"&amp;V472),"")</f>
        <v>6.4899999999999995E-4</v>
      </c>
      <c r="Q472" s="1102" cm="1">
        <f t="array" aca="1" ref="Q472" ca="1">IFERROR(INDIRECT("L"&amp;V472),"")</f>
        <v>6.3900000000000003E-4</v>
      </c>
      <c r="R472" s="1102" cm="1">
        <f t="array" aca="1" ref="R472" ca="1">IFERROR(INDIRECT("K"&amp;W472),"")</f>
        <v>4.7699999999999999E-4</v>
      </c>
      <c r="S472" s="1102" cm="1">
        <f t="array" aca="1" ref="S472" ca="1">IFERROR(INDIRECT("L"&amp;W472),"")</f>
        <v>4.73E-4</v>
      </c>
      <c r="T472" s="1103">
        <f t="shared" si="53"/>
        <v>4.6999999999999999E-4</v>
      </c>
      <c r="U472" s="1103">
        <f t="shared" si="54"/>
        <v>4.6999999999999999E-4</v>
      </c>
      <c r="V472" s="1102">
        <f t="shared" si="49"/>
        <v>474</v>
      </c>
      <c r="W472" s="1102">
        <f t="shared" si="50"/>
        <v>475</v>
      </c>
      <c r="X472" s="1102" t="str">
        <f t="shared" si="55"/>
        <v>A0181</v>
      </c>
      <c r="Y472" s="239"/>
      <c r="Z472" s="239"/>
      <c r="AA472" s="239"/>
      <c r="AB472" s="239"/>
      <c r="AC472" s="239"/>
      <c r="AD472" s="239"/>
      <c r="AE472" s="239"/>
      <c r="AF472" s="239"/>
      <c r="AG472" s="239"/>
    </row>
    <row r="473" spans="8:33" ht="17.25" customHeight="1">
      <c r="H473" s="239"/>
      <c r="I473" s="1110" t="s">
        <v>5290</v>
      </c>
      <c r="J473" s="1106" t="s">
        <v>2121</v>
      </c>
      <c r="K473" s="246">
        <v>0</v>
      </c>
      <c r="L473" s="246">
        <v>0</v>
      </c>
      <c r="M473" s="241"/>
      <c r="N473" s="1102">
        <f t="shared" ca="1" si="51"/>
        <v>6.4899999999999995E-4</v>
      </c>
      <c r="O473" s="1102">
        <f t="shared" ca="1" si="52"/>
        <v>6.3900000000000003E-4</v>
      </c>
      <c r="P473" s="1102" cm="1">
        <f t="array" aca="1" ref="P473" ca="1">IFERROR(INDIRECT("K"&amp;V473),"")</f>
        <v>6.4899999999999995E-4</v>
      </c>
      <c r="Q473" s="1102" cm="1">
        <f t="array" aca="1" ref="Q473" ca="1">IFERROR(INDIRECT("L"&amp;V473),"")</f>
        <v>6.3900000000000003E-4</v>
      </c>
      <c r="R473" s="1102" cm="1">
        <f t="array" aca="1" ref="R473" ca="1">IFERROR(INDIRECT("K"&amp;W473),"")</f>
        <v>4.7699999999999999E-4</v>
      </c>
      <c r="S473" s="1102" cm="1">
        <f t="array" aca="1" ref="S473" ca="1">IFERROR(INDIRECT("L"&amp;W473),"")</f>
        <v>4.73E-4</v>
      </c>
      <c r="T473" s="1103">
        <f t="shared" si="53"/>
        <v>0</v>
      </c>
      <c r="U473" s="1103">
        <f t="shared" si="54"/>
        <v>0</v>
      </c>
      <c r="V473" s="1102">
        <f t="shared" si="49"/>
        <v>474</v>
      </c>
      <c r="W473" s="1102">
        <f t="shared" si="50"/>
        <v>475</v>
      </c>
      <c r="X473" s="1102" t="str">
        <f t="shared" si="55"/>
        <v>A0181</v>
      </c>
      <c r="Y473" s="239"/>
      <c r="Z473" s="239"/>
      <c r="AA473" s="239"/>
      <c r="AB473" s="239"/>
      <c r="AC473" s="239"/>
      <c r="AD473" s="239"/>
      <c r="AE473" s="239"/>
      <c r="AF473" s="239"/>
      <c r="AG473" s="239"/>
    </row>
    <row r="474" spans="8:33" ht="15.75" customHeight="1">
      <c r="H474" s="239"/>
      <c r="I474" s="1110" t="s">
        <v>5291</v>
      </c>
      <c r="J474" s="1106" t="s">
        <v>2121</v>
      </c>
      <c r="K474" s="246">
        <v>6.4899999999999995E-4</v>
      </c>
      <c r="L474" s="246">
        <v>6.3900000000000003E-4</v>
      </c>
      <c r="M474" s="241"/>
      <c r="N474" s="1102">
        <f t="shared" ca="1" si="51"/>
        <v>6.4899999999999995E-4</v>
      </c>
      <c r="O474" s="1102">
        <f t="shared" ca="1" si="52"/>
        <v>6.3900000000000003E-4</v>
      </c>
      <c r="P474" s="1102" cm="1">
        <f t="array" aca="1" ref="P474" ca="1">IFERROR(INDIRECT("K"&amp;V474),"")</f>
        <v>6.4899999999999995E-4</v>
      </c>
      <c r="Q474" s="1102" cm="1">
        <f t="array" aca="1" ref="Q474" ca="1">IFERROR(INDIRECT("L"&amp;V474),"")</f>
        <v>6.3900000000000003E-4</v>
      </c>
      <c r="R474" s="1102" cm="1">
        <f t="array" aca="1" ref="R474" ca="1">IFERROR(INDIRECT("K"&amp;W474),"")</f>
        <v>4.7699999999999999E-4</v>
      </c>
      <c r="S474" s="1102" cm="1">
        <f t="array" aca="1" ref="S474" ca="1">IFERROR(INDIRECT("L"&amp;W474),"")</f>
        <v>4.73E-4</v>
      </c>
      <c r="T474" s="1103">
        <f t="shared" si="53"/>
        <v>6.4899999999999995E-4</v>
      </c>
      <c r="U474" s="1103">
        <f t="shared" si="54"/>
        <v>6.3900000000000003E-4</v>
      </c>
      <c r="V474" s="1102">
        <f t="shared" si="49"/>
        <v>474</v>
      </c>
      <c r="W474" s="1102">
        <f t="shared" si="50"/>
        <v>475</v>
      </c>
      <c r="X474" s="1102" t="str">
        <f t="shared" si="55"/>
        <v>A0181</v>
      </c>
      <c r="Y474" s="239"/>
      <c r="Z474" s="239"/>
      <c r="AA474" s="239"/>
      <c r="AB474" s="239"/>
      <c r="AC474" s="239"/>
      <c r="AD474" s="239"/>
      <c r="AE474" s="239"/>
      <c r="AF474" s="239"/>
      <c r="AG474" s="239"/>
    </row>
    <row r="475" spans="8:33" ht="15.75" customHeight="1">
      <c r="H475" s="239"/>
      <c r="I475" s="1110" t="s">
        <v>5292</v>
      </c>
      <c r="J475" s="1106" t="s">
        <v>2121</v>
      </c>
      <c r="K475" s="246">
        <v>4.7699999999999999E-4</v>
      </c>
      <c r="L475" s="246">
        <v>4.73E-4</v>
      </c>
      <c r="M475" s="241"/>
      <c r="N475" s="1102">
        <f t="shared" ca="1" si="51"/>
        <v>6.4899999999999995E-4</v>
      </c>
      <c r="O475" s="1102">
        <f t="shared" ca="1" si="52"/>
        <v>6.3900000000000003E-4</v>
      </c>
      <c r="P475" s="1102" cm="1">
        <f t="array" aca="1" ref="P475" ca="1">IFERROR(INDIRECT("K"&amp;V475),"")</f>
        <v>6.4899999999999995E-4</v>
      </c>
      <c r="Q475" s="1102" cm="1">
        <f t="array" aca="1" ref="Q475" ca="1">IFERROR(INDIRECT("L"&amp;V475),"")</f>
        <v>6.3900000000000003E-4</v>
      </c>
      <c r="R475" s="1102" cm="1">
        <f t="array" aca="1" ref="R475" ca="1">IFERROR(INDIRECT("K"&amp;W475),"")</f>
        <v>4.7699999999999999E-4</v>
      </c>
      <c r="S475" s="1102" cm="1">
        <f t="array" aca="1" ref="S475" ca="1">IFERROR(INDIRECT("L"&amp;W475),"")</f>
        <v>4.73E-4</v>
      </c>
      <c r="T475" s="1103">
        <f t="shared" si="53"/>
        <v>4.7699999999999999E-4</v>
      </c>
      <c r="U475" s="1103">
        <f t="shared" si="54"/>
        <v>4.73E-4</v>
      </c>
      <c r="V475" s="1102">
        <f t="shared" si="49"/>
        <v>474</v>
      </c>
      <c r="W475" s="1102">
        <f t="shared" si="50"/>
        <v>475</v>
      </c>
      <c r="X475" s="1102" t="str">
        <f t="shared" si="55"/>
        <v>A0181</v>
      </c>
      <c r="Y475" s="239"/>
      <c r="Z475" s="239"/>
      <c r="AA475" s="239"/>
      <c r="AB475" s="239"/>
      <c r="AC475" s="239"/>
      <c r="AD475" s="239"/>
      <c r="AE475" s="239"/>
      <c r="AF475" s="239"/>
      <c r="AG475" s="239"/>
    </row>
    <row r="476" spans="8:33" ht="17.25" customHeight="1">
      <c r="H476" s="239"/>
      <c r="I476" s="1110" t="s">
        <v>5293</v>
      </c>
      <c r="J476" s="1106" t="s">
        <v>2122</v>
      </c>
      <c r="K476" s="246">
        <v>0</v>
      </c>
      <c r="L476" s="246">
        <v>0</v>
      </c>
      <c r="M476" s="241"/>
      <c r="N476" s="1102">
        <f t="shared" ca="1" si="51"/>
        <v>6.2799999999999998E-4</v>
      </c>
      <c r="O476" s="1102">
        <f t="shared" ca="1" si="52"/>
        <v>6.2799999999999998E-4</v>
      </c>
      <c r="P476" s="1102" cm="1">
        <f t="array" aca="1" ref="P476" ca="1">IFERROR(INDIRECT("K"&amp;V476),"")</f>
        <v>6.2799999999999998E-4</v>
      </c>
      <c r="Q476" s="1102" cm="1">
        <f t="array" aca="1" ref="Q476" ca="1">IFERROR(INDIRECT("L"&amp;V476),"")</f>
        <v>6.2799999999999998E-4</v>
      </c>
      <c r="R476" s="1102" cm="1">
        <f t="array" aca="1" ref="R476" ca="1">IFERROR(INDIRECT("K"&amp;W476),"")</f>
        <v>4.95E-4</v>
      </c>
      <c r="S476" s="1102" cm="1">
        <f t="array" aca="1" ref="S476" ca="1">IFERROR(INDIRECT("L"&amp;W476),"")</f>
        <v>4.95E-4</v>
      </c>
      <c r="T476" s="1103">
        <f t="shared" si="53"/>
        <v>0</v>
      </c>
      <c r="U476" s="1103">
        <f t="shared" si="54"/>
        <v>0</v>
      </c>
      <c r="V476" s="1102">
        <f t="shared" si="49"/>
        <v>477</v>
      </c>
      <c r="W476" s="1102">
        <f t="shared" si="50"/>
        <v>478</v>
      </c>
      <c r="X476" s="1102" t="str">
        <f t="shared" si="55"/>
        <v>A0184</v>
      </c>
      <c r="Y476" s="239"/>
      <c r="Z476" s="239"/>
      <c r="AA476" s="239"/>
      <c r="AB476" s="239"/>
      <c r="AC476" s="239"/>
      <c r="AD476" s="239"/>
      <c r="AE476" s="239"/>
      <c r="AF476" s="239"/>
      <c r="AG476" s="239"/>
    </row>
    <row r="477" spans="8:33">
      <c r="H477" s="239"/>
      <c r="I477" s="1110" t="s">
        <v>5294</v>
      </c>
      <c r="J477" s="1106" t="s">
        <v>2122</v>
      </c>
      <c r="K477" s="246">
        <v>6.2799999999999998E-4</v>
      </c>
      <c r="L477" s="246">
        <v>6.2799999999999998E-4</v>
      </c>
      <c r="M477" s="241"/>
      <c r="N477" s="1102">
        <f t="shared" ca="1" si="51"/>
        <v>6.2799999999999998E-4</v>
      </c>
      <c r="O477" s="1102">
        <f t="shared" ca="1" si="52"/>
        <v>6.2799999999999998E-4</v>
      </c>
      <c r="P477" s="1102" cm="1">
        <f t="array" aca="1" ref="P477" ca="1">IFERROR(INDIRECT("K"&amp;V477),"")</f>
        <v>6.2799999999999998E-4</v>
      </c>
      <c r="Q477" s="1102" cm="1">
        <f t="array" aca="1" ref="Q477" ca="1">IFERROR(INDIRECT("L"&amp;V477),"")</f>
        <v>6.2799999999999998E-4</v>
      </c>
      <c r="R477" s="1102" cm="1">
        <f t="array" aca="1" ref="R477" ca="1">IFERROR(INDIRECT("K"&amp;W477),"")</f>
        <v>4.95E-4</v>
      </c>
      <c r="S477" s="1102" cm="1">
        <f t="array" aca="1" ref="S477" ca="1">IFERROR(INDIRECT("L"&amp;W477),"")</f>
        <v>4.95E-4</v>
      </c>
      <c r="T477" s="1103">
        <f t="shared" si="53"/>
        <v>6.2799999999999998E-4</v>
      </c>
      <c r="U477" s="1103">
        <f t="shared" si="54"/>
        <v>6.2799999999999998E-4</v>
      </c>
      <c r="V477" s="1102">
        <f t="shared" si="49"/>
        <v>477</v>
      </c>
      <c r="W477" s="1102">
        <f t="shared" si="50"/>
        <v>478</v>
      </c>
      <c r="X477" s="1102" t="str">
        <f t="shared" si="55"/>
        <v>A0184</v>
      </c>
      <c r="Y477" s="239"/>
      <c r="Z477" s="239"/>
      <c r="AA477" s="239"/>
      <c r="AB477" s="239"/>
      <c r="AC477" s="239"/>
      <c r="AD477" s="239"/>
      <c r="AE477" s="239"/>
      <c r="AF477" s="239"/>
      <c r="AG477" s="239"/>
    </row>
    <row r="478" spans="8:33" ht="17.25" customHeight="1">
      <c r="H478" s="239"/>
      <c r="I478" s="1110" t="s">
        <v>5295</v>
      </c>
      <c r="J478" s="1106" t="s">
        <v>2122</v>
      </c>
      <c r="K478" s="246">
        <v>4.95E-4</v>
      </c>
      <c r="L478" s="246">
        <v>4.95E-4</v>
      </c>
      <c r="M478" s="241"/>
      <c r="N478" s="1102">
        <f t="shared" ca="1" si="51"/>
        <v>6.2799999999999998E-4</v>
      </c>
      <c r="O478" s="1102">
        <f t="shared" ca="1" si="52"/>
        <v>6.2799999999999998E-4</v>
      </c>
      <c r="P478" s="1102" cm="1">
        <f t="array" aca="1" ref="P478" ca="1">IFERROR(INDIRECT("K"&amp;V478),"")</f>
        <v>6.2799999999999998E-4</v>
      </c>
      <c r="Q478" s="1102" cm="1">
        <f t="array" aca="1" ref="Q478" ca="1">IFERROR(INDIRECT("L"&amp;V478),"")</f>
        <v>6.2799999999999998E-4</v>
      </c>
      <c r="R478" s="1102" cm="1">
        <f t="array" aca="1" ref="R478" ca="1">IFERROR(INDIRECT("K"&amp;W478),"")</f>
        <v>4.95E-4</v>
      </c>
      <c r="S478" s="1102" cm="1">
        <f t="array" aca="1" ref="S478" ca="1">IFERROR(INDIRECT("L"&amp;W478),"")</f>
        <v>4.95E-4</v>
      </c>
      <c r="T478" s="1103">
        <f t="shared" si="53"/>
        <v>4.95E-4</v>
      </c>
      <c r="U478" s="1103">
        <f t="shared" si="54"/>
        <v>4.95E-4</v>
      </c>
      <c r="V478" s="1102">
        <f t="shared" si="49"/>
        <v>477</v>
      </c>
      <c r="W478" s="1102">
        <f t="shared" si="50"/>
        <v>478</v>
      </c>
      <c r="X478" s="1102" t="str">
        <f t="shared" si="55"/>
        <v>A0184</v>
      </c>
      <c r="Y478" s="239"/>
      <c r="Z478" s="239"/>
      <c r="AA478" s="239"/>
      <c r="AB478" s="239"/>
      <c r="AC478" s="239"/>
      <c r="AD478" s="239"/>
      <c r="AE478" s="239"/>
      <c r="AF478" s="239"/>
      <c r="AG478" s="239"/>
    </row>
    <row r="479" spans="8:33" ht="17.25" customHeight="1">
      <c r="H479" s="239"/>
      <c r="I479" s="1110" t="s">
        <v>2123</v>
      </c>
      <c r="J479" s="1106" t="s">
        <v>2124</v>
      </c>
      <c r="K479" s="246">
        <v>3.7100000000000002E-4</v>
      </c>
      <c r="L479" s="246">
        <v>3.7100000000000002E-4</v>
      </c>
      <c r="M479" s="241"/>
      <c r="N479" s="1102">
        <f t="shared" ca="1" si="51"/>
        <v>3.7100000000000002E-4</v>
      </c>
      <c r="O479" s="1102">
        <f t="shared" ca="1" si="52"/>
        <v>3.7100000000000002E-4</v>
      </c>
      <c r="P479" s="1102" t="str" cm="1">
        <f t="array" aca="1" ref="P479" ca="1">IFERROR(INDIRECT("K"&amp;V479),"")</f>
        <v/>
      </c>
      <c r="Q479" s="1102" t="str" cm="1">
        <f t="array" aca="1" ref="Q479" ca="1">IFERROR(INDIRECT("L"&amp;V479),"")</f>
        <v/>
      </c>
      <c r="R479" s="1102" t="str" cm="1">
        <f t="array" aca="1" ref="R479" ca="1">IFERROR(INDIRECT("K"&amp;W479),"")</f>
        <v/>
      </c>
      <c r="S479" s="1102" t="str" cm="1">
        <f t="array" aca="1" ref="S479" ca="1">IFERROR(INDIRECT("L"&amp;W479),"")</f>
        <v/>
      </c>
      <c r="T479" s="1103">
        <f t="shared" si="53"/>
        <v>3.7100000000000002E-4</v>
      </c>
      <c r="U479" s="1103">
        <f t="shared" si="54"/>
        <v>3.7100000000000002E-4</v>
      </c>
      <c r="V479" s="1102" t="str">
        <f t="shared" si="49"/>
        <v/>
      </c>
      <c r="W479" s="1102" t="str">
        <f t="shared" si="50"/>
        <v/>
      </c>
      <c r="X479" s="1102" t="str">
        <f t="shared" si="55"/>
        <v>A0185</v>
      </c>
      <c r="Y479" s="239"/>
      <c r="Z479" s="239"/>
      <c r="AA479" s="239"/>
      <c r="AB479" s="239"/>
      <c r="AC479" s="239"/>
      <c r="AD479" s="239"/>
      <c r="AE479" s="239"/>
      <c r="AF479" s="239"/>
      <c r="AG479" s="239"/>
    </row>
    <row r="480" spans="8:33">
      <c r="H480" s="239"/>
      <c r="I480" s="1110" t="s">
        <v>5296</v>
      </c>
      <c r="J480" s="1106" t="s">
        <v>3955</v>
      </c>
      <c r="K480" s="246">
        <v>0</v>
      </c>
      <c r="L480" s="246">
        <v>0</v>
      </c>
      <c r="M480" s="241"/>
      <c r="N480" s="1102">
        <f t="shared" ca="1" si="51"/>
        <v>6.5899999999999997E-4</v>
      </c>
      <c r="O480" s="1102">
        <f t="shared" ca="1" si="52"/>
        <v>6.5899999999999997E-4</v>
      </c>
      <c r="P480" s="1102" cm="1">
        <f t="array" aca="1" ref="P480" ca="1">IFERROR(INDIRECT("K"&amp;V480),"")</f>
        <v>6.5899999999999997E-4</v>
      </c>
      <c r="Q480" s="1102" cm="1">
        <f t="array" aca="1" ref="Q480" ca="1">IFERROR(INDIRECT("L"&amp;V480),"")</f>
        <v>6.5899999999999997E-4</v>
      </c>
      <c r="R480" s="1102" cm="1">
        <f t="array" aca="1" ref="R480" ca="1">IFERROR(INDIRECT("K"&amp;W480),"")</f>
        <v>6.2E-4</v>
      </c>
      <c r="S480" s="1102" cm="1">
        <f t="array" aca="1" ref="S480" ca="1">IFERROR(INDIRECT("L"&amp;W480),"")</f>
        <v>6.2E-4</v>
      </c>
      <c r="T480" s="1103">
        <f t="shared" si="53"/>
        <v>0</v>
      </c>
      <c r="U480" s="1103">
        <f t="shared" si="54"/>
        <v>0</v>
      </c>
      <c r="V480" s="1102">
        <f t="shared" si="49"/>
        <v>484</v>
      </c>
      <c r="W480" s="1102">
        <f t="shared" si="50"/>
        <v>485</v>
      </c>
      <c r="X480" s="1102" t="str">
        <f t="shared" si="55"/>
        <v>A0186</v>
      </c>
      <c r="Y480" s="239"/>
      <c r="Z480" s="239"/>
      <c r="AA480" s="239"/>
      <c r="AB480" s="239"/>
      <c r="AC480" s="239"/>
      <c r="AD480" s="239"/>
      <c r="AE480" s="239"/>
      <c r="AF480" s="239"/>
      <c r="AG480" s="239"/>
    </row>
    <row r="481" spans="8:33" ht="17.25" customHeight="1">
      <c r="H481" s="239"/>
      <c r="I481" s="1110" t="s">
        <v>5297</v>
      </c>
      <c r="J481" s="1106" t="s">
        <v>3955</v>
      </c>
      <c r="K481" s="246">
        <v>0</v>
      </c>
      <c r="L481" s="246">
        <v>0</v>
      </c>
      <c r="M481" s="241"/>
      <c r="N481" s="1102">
        <f t="shared" ca="1" si="51"/>
        <v>6.5899999999999997E-4</v>
      </c>
      <c r="O481" s="1102">
        <f t="shared" ca="1" si="52"/>
        <v>6.5899999999999997E-4</v>
      </c>
      <c r="P481" s="1102" cm="1">
        <f t="array" aca="1" ref="P481" ca="1">IFERROR(INDIRECT("K"&amp;V481),"")</f>
        <v>6.5899999999999997E-4</v>
      </c>
      <c r="Q481" s="1102" cm="1">
        <f t="array" aca="1" ref="Q481" ca="1">IFERROR(INDIRECT("L"&amp;V481),"")</f>
        <v>6.5899999999999997E-4</v>
      </c>
      <c r="R481" s="1102" cm="1">
        <f t="array" aca="1" ref="R481" ca="1">IFERROR(INDIRECT("K"&amp;W481),"")</f>
        <v>6.2E-4</v>
      </c>
      <c r="S481" s="1102" cm="1">
        <f t="array" aca="1" ref="S481" ca="1">IFERROR(INDIRECT("L"&amp;W481),"")</f>
        <v>6.2E-4</v>
      </c>
      <c r="T481" s="1103">
        <f t="shared" si="53"/>
        <v>0</v>
      </c>
      <c r="U481" s="1103">
        <f t="shared" si="54"/>
        <v>0</v>
      </c>
      <c r="V481" s="1102">
        <f t="shared" si="49"/>
        <v>484</v>
      </c>
      <c r="W481" s="1102">
        <f t="shared" si="50"/>
        <v>485</v>
      </c>
      <c r="X481" s="1102" t="str">
        <f t="shared" si="55"/>
        <v>A0186</v>
      </c>
      <c r="Y481" s="239"/>
      <c r="Z481" s="239"/>
      <c r="AA481" s="239"/>
      <c r="AB481" s="239"/>
      <c r="AC481" s="239"/>
      <c r="AD481" s="239"/>
      <c r="AE481" s="239"/>
      <c r="AF481" s="239"/>
      <c r="AG481" s="239"/>
    </row>
    <row r="482" spans="8:33" ht="17.25" customHeight="1">
      <c r="H482" s="239"/>
      <c r="I482" s="1110" t="s">
        <v>5298</v>
      </c>
      <c r="J482" s="1106" t="s">
        <v>3955</v>
      </c>
      <c r="K482" s="246">
        <v>1.66E-4</v>
      </c>
      <c r="L482" s="246">
        <v>1.66E-4</v>
      </c>
      <c r="M482" s="241"/>
      <c r="N482" s="1102">
        <f t="shared" ca="1" si="51"/>
        <v>6.5899999999999997E-4</v>
      </c>
      <c r="O482" s="1102">
        <f t="shared" ca="1" si="52"/>
        <v>6.5899999999999997E-4</v>
      </c>
      <c r="P482" s="1102" cm="1">
        <f t="array" aca="1" ref="P482" ca="1">IFERROR(INDIRECT("K"&amp;V482),"")</f>
        <v>6.5899999999999997E-4</v>
      </c>
      <c r="Q482" s="1102" cm="1">
        <f t="array" aca="1" ref="Q482" ca="1">IFERROR(INDIRECT("L"&amp;V482),"")</f>
        <v>6.5899999999999997E-4</v>
      </c>
      <c r="R482" s="1102" cm="1">
        <f t="array" aca="1" ref="R482" ca="1">IFERROR(INDIRECT("K"&amp;W482),"")</f>
        <v>6.2E-4</v>
      </c>
      <c r="S482" s="1102" cm="1">
        <f t="array" aca="1" ref="S482" ca="1">IFERROR(INDIRECT("L"&amp;W482),"")</f>
        <v>6.2E-4</v>
      </c>
      <c r="T482" s="1103">
        <f t="shared" si="53"/>
        <v>1.66E-4</v>
      </c>
      <c r="U482" s="1103">
        <f t="shared" si="54"/>
        <v>1.66E-4</v>
      </c>
      <c r="V482" s="1102">
        <f t="shared" si="49"/>
        <v>484</v>
      </c>
      <c r="W482" s="1102">
        <f t="shared" si="50"/>
        <v>485</v>
      </c>
      <c r="X482" s="1102" t="str">
        <f t="shared" si="55"/>
        <v>A0186</v>
      </c>
      <c r="Y482" s="239"/>
      <c r="Z482" s="239"/>
      <c r="AA482" s="239"/>
      <c r="AB482" s="239"/>
      <c r="AC482" s="239"/>
      <c r="AD482" s="239"/>
      <c r="AE482" s="239"/>
      <c r="AF482" s="239"/>
      <c r="AG482" s="239"/>
    </row>
    <row r="483" spans="8:33" ht="17.25" customHeight="1">
      <c r="H483" s="239"/>
      <c r="I483" s="1110" t="s">
        <v>5299</v>
      </c>
      <c r="J483" s="1106" t="s">
        <v>3955</v>
      </c>
      <c r="K483" s="246">
        <v>3.8999999999999999E-4</v>
      </c>
      <c r="L483" s="246">
        <v>3.8999999999999999E-4</v>
      </c>
      <c r="M483" s="241"/>
      <c r="N483" s="1102">
        <f t="shared" ca="1" si="51"/>
        <v>6.5899999999999997E-4</v>
      </c>
      <c r="O483" s="1102">
        <f t="shared" ca="1" si="52"/>
        <v>6.5899999999999997E-4</v>
      </c>
      <c r="P483" s="1102" cm="1">
        <f t="array" aca="1" ref="P483" ca="1">IFERROR(INDIRECT("K"&amp;V483),"")</f>
        <v>6.5899999999999997E-4</v>
      </c>
      <c r="Q483" s="1102" cm="1">
        <f t="array" aca="1" ref="Q483" ca="1">IFERROR(INDIRECT("L"&amp;V483),"")</f>
        <v>6.5899999999999997E-4</v>
      </c>
      <c r="R483" s="1102" cm="1">
        <f t="array" aca="1" ref="R483" ca="1">IFERROR(INDIRECT("K"&amp;W483),"")</f>
        <v>6.2E-4</v>
      </c>
      <c r="S483" s="1102" cm="1">
        <f t="array" aca="1" ref="S483" ca="1">IFERROR(INDIRECT("L"&amp;W483),"")</f>
        <v>6.2E-4</v>
      </c>
      <c r="T483" s="1103">
        <f t="shared" si="53"/>
        <v>3.8999999999999999E-4</v>
      </c>
      <c r="U483" s="1103">
        <f t="shared" si="54"/>
        <v>3.8999999999999999E-4</v>
      </c>
      <c r="V483" s="1102">
        <f t="shared" si="49"/>
        <v>484</v>
      </c>
      <c r="W483" s="1102">
        <f t="shared" si="50"/>
        <v>485</v>
      </c>
      <c r="X483" s="1102" t="str">
        <f t="shared" si="55"/>
        <v>A0186</v>
      </c>
      <c r="Y483" s="239"/>
      <c r="Z483" s="239"/>
      <c r="AA483" s="239"/>
      <c r="AB483" s="239"/>
      <c r="AC483" s="239"/>
      <c r="AD483" s="239"/>
      <c r="AE483" s="239"/>
      <c r="AF483" s="239"/>
      <c r="AG483" s="239"/>
    </row>
    <row r="484" spans="8:33" ht="15.75" customHeight="1">
      <c r="H484" s="239"/>
      <c r="I484" s="1110" t="s">
        <v>5300</v>
      </c>
      <c r="J484" s="1106" t="s">
        <v>3955</v>
      </c>
      <c r="K484" s="246">
        <v>6.5899999999999997E-4</v>
      </c>
      <c r="L484" s="246">
        <v>6.5899999999999997E-4</v>
      </c>
      <c r="M484" s="241"/>
      <c r="N484" s="1102">
        <f t="shared" ca="1" si="51"/>
        <v>6.5899999999999997E-4</v>
      </c>
      <c r="O484" s="1102">
        <f t="shared" ca="1" si="52"/>
        <v>6.5899999999999997E-4</v>
      </c>
      <c r="P484" s="1102" cm="1">
        <f t="array" aca="1" ref="P484" ca="1">IFERROR(INDIRECT("K"&amp;V484),"")</f>
        <v>6.5899999999999997E-4</v>
      </c>
      <c r="Q484" s="1102" cm="1">
        <f t="array" aca="1" ref="Q484" ca="1">IFERROR(INDIRECT("L"&amp;V484),"")</f>
        <v>6.5899999999999997E-4</v>
      </c>
      <c r="R484" s="1102" cm="1">
        <f t="array" aca="1" ref="R484" ca="1">IFERROR(INDIRECT("K"&amp;W484),"")</f>
        <v>6.2E-4</v>
      </c>
      <c r="S484" s="1102" cm="1">
        <f t="array" aca="1" ref="S484" ca="1">IFERROR(INDIRECT("L"&amp;W484),"")</f>
        <v>6.2E-4</v>
      </c>
      <c r="T484" s="1103">
        <f t="shared" si="53"/>
        <v>6.5899999999999997E-4</v>
      </c>
      <c r="U484" s="1103">
        <f t="shared" si="54"/>
        <v>6.5899999999999997E-4</v>
      </c>
      <c r="V484" s="1102">
        <f t="shared" si="49"/>
        <v>484</v>
      </c>
      <c r="W484" s="1102">
        <f t="shared" si="50"/>
        <v>485</v>
      </c>
      <c r="X484" s="1102" t="str">
        <f t="shared" si="55"/>
        <v>A0186</v>
      </c>
      <c r="Y484" s="239"/>
      <c r="Z484" s="239"/>
      <c r="AA484" s="239"/>
      <c r="AB484" s="239"/>
      <c r="AC484" s="239"/>
      <c r="AD484" s="239"/>
      <c r="AE484" s="239"/>
      <c r="AF484" s="239"/>
      <c r="AG484" s="239"/>
    </row>
    <row r="485" spans="8:33" ht="15.75" customHeight="1">
      <c r="H485" s="239"/>
      <c r="I485" s="1110" t="s">
        <v>5301</v>
      </c>
      <c r="J485" s="1106" t="s">
        <v>3955</v>
      </c>
      <c r="K485" s="246">
        <v>6.2E-4</v>
      </c>
      <c r="L485" s="246">
        <v>6.2E-4</v>
      </c>
      <c r="M485" s="241"/>
      <c r="N485" s="1102">
        <f t="shared" ca="1" si="51"/>
        <v>6.5899999999999997E-4</v>
      </c>
      <c r="O485" s="1102">
        <f t="shared" ca="1" si="52"/>
        <v>6.5899999999999997E-4</v>
      </c>
      <c r="P485" s="1102" cm="1">
        <f t="array" aca="1" ref="P485" ca="1">IFERROR(INDIRECT("K"&amp;V485),"")</f>
        <v>6.5899999999999997E-4</v>
      </c>
      <c r="Q485" s="1102" cm="1">
        <f t="array" aca="1" ref="Q485" ca="1">IFERROR(INDIRECT("L"&amp;V485),"")</f>
        <v>6.5899999999999997E-4</v>
      </c>
      <c r="R485" s="1102" cm="1">
        <f t="array" aca="1" ref="R485" ca="1">IFERROR(INDIRECT("K"&amp;W485),"")</f>
        <v>6.2E-4</v>
      </c>
      <c r="S485" s="1102" cm="1">
        <f t="array" aca="1" ref="S485" ca="1">IFERROR(INDIRECT("L"&amp;W485),"")</f>
        <v>6.2E-4</v>
      </c>
      <c r="T485" s="1103">
        <f t="shared" si="53"/>
        <v>6.2E-4</v>
      </c>
      <c r="U485" s="1103">
        <f t="shared" si="54"/>
        <v>6.2E-4</v>
      </c>
      <c r="V485" s="1102">
        <f t="shared" si="49"/>
        <v>484</v>
      </c>
      <c r="W485" s="1102">
        <f t="shared" si="50"/>
        <v>485</v>
      </c>
      <c r="X485" s="1102" t="str">
        <f t="shared" si="55"/>
        <v>A0186</v>
      </c>
      <c r="Y485" s="239"/>
      <c r="Z485" s="239"/>
      <c r="AA485" s="239"/>
      <c r="AB485" s="239"/>
      <c r="AC485" s="239"/>
      <c r="AD485" s="239"/>
      <c r="AE485" s="239"/>
      <c r="AF485" s="239"/>
      <c r="AG485" s="239"/>
    </row>
    <row r="486" spans="8:33">
      <c r="H486" s="239"/>
      <c r="I486" s="1110" t="s">
        <v>5302</v>
      </c>
      <c r="J486" s="1106" t="s">
        <v>3956</v>
      </c>
      <c r="K486" s="246">
        <v>0</v>
      </c>
      <c r="L486" s="246">
        <v>0</v>
      </c>
      <c r="M486" s="241"/>
      <c r="N486" s="1102">
        <f t="shared" ca="1" si="51"/>
        <v>3.8699999999999997E-4</v>
      </c>
      <c r="O486" s="1102">
        <f t="shared" ca="1" si="52"/>
        <v>3.8699999999999997E-4</v>
      </c>
      <c r="P486" s="1102" cm="1">
        <f t="array" aca="1" ref="P486" ca="1">IFERROR(INDIRECT("K"&amp;V486),"")</f>
        <v>3.8699999999999997E-4</v>
      </c>
      <c r="Q486" s="1102" cm="1">
        <f t="array" aca="1" ref="Q486" ca="1">IFERROR(INDIRECT("L"&amp;V486),"")</f>
        <v>3.8699999999999997E-4</v>
      </c>
      <c r="R486" s="1102" cm="1">
        <f t="array" aca="1" ref="R486" ca="1">IFERROR(INDIRECT("K"&amp;W486),"")</f>
        <v>2.9300000000000002E-4</v>
      </c>
      <c r="S486" s="1102" cm="1">
        <f t="array" aca="1" ref="S486" ca="1">IFERROR(INDIRECT("L"&amp;W486),"")</f>
        <v>2.9300000000000002E-4</v>
      </c>
      <c r="T486" s="1103">
        <f t="shared" si="53"/>
        <v>0</v>
      </c>
      <c r="U486" s="1103">
        <f t="shared" si="54"/>
        <v>0</v>
      </c>
      <c r="V486" s="1102">
        <f t="shared" si="49"/>
        <v>487</v>
      </c>
      <c r="W486" s="1102">
        <f t="shared" si="50"/>
        <v>488</v>
      </c>
      <c r="X486" s="1102" t="str">
        <f t="shared" si="55"/>
        <v>A0187</v>
      </c>
      <c r="Y486" s="239"/>
      <c r="Z486" s="239"/>
      <c r="AA486" s="239"/>
      <c r="AB486" s="239"/>
      <c r="AC486" s="239"/>
      <c r="AD486" s="239"/>
      <c r="AE486" s="239"/>
      <c r="AF486" s="239"/>
      <c r="AG486" s="239"/>
    </row>
    <row r="487" spans="8:33">
      <c r="H487" s="239"/>
      <c r="I487" s="1110" t="s">
        <v>5303</v>
      </c>
      <c r="J487" s="1106" t="s">
        <v>3956</v>
      </c>
      <c r="K487" s="246">
        <v>3.8699999999999997E-4</v>
      </c>
      <c r="L487" s="246">
        <v>3.8699999999999997E-4</v>
      </c>
      <c r="M487" s="241"/>
      <c r="N487" s="1102">
        <f t="shared" ca="1" si="51"/>
        <v>3.8699999999999997E-4</v>
      </c>
      <c r="O487" s="1102">
        <f t="shared" ca="1" si="52"/>
        <v>3.8699999999999997E-4</v>
      </c>
      <c r="P487" s="1102" cm="1">
        <f t="array" aca="1" ref="P487" ca="1">IFERROR(INDIRECT("K"&amp;V487),"")</f>
        <v>3.8699999999999997E-4</v>
      </c>
      <c r="Q487" s="1102" cm="1">
        <f t="array" aca="1" ref="Q487" ca="1">IFERROR(INDIRECT("L"&amp;V487),"")</f>
        <v>3.8699999999999997E-4</v>
      </c>
      <c r="R487" s="1102" cm="1">
        <f t="array" aca="1" ref="R487" ca="1">IFERROR(INDIRECT("K"&amp;W487),"")</f>
        <v>2.9300000000000002E-4</v>
      </c>
      <c r="S487" s="1102" cm="1">
        <f t="array" aca="1" ref="S487" ca="1">IFERROR(INDIRECT("L"&amp;W487),"")</f>
        <v>2.9300000000000002E-4</v>
      </c>
      <c r="T487" s="1103">
        <f t="shared" si="53"/>
        <v>3.8699999999999997E-4</v>
      </c>
      <c r="U487" s="1103">
        <f t="shared" si="54"/>
        <v>3.8699999999999997E-4</v>
      </c>
      <c r="V487" s="1102">
        <f t="shared" si="49"/>
        <v>487</v>
      </c>
      <c r="W487" s="1102">
        <f t="shared" si="50"/>
        <v>488</v>
      </c>
      <c r="X487" s="1102" t="str">
        <f t="shared" si="55"/>
        <v>A0187</v>
      </c>
      <c r="Y487" s="239"/>
      <c r="Z487" s="239"/>
      <c r="AA487" s="239"/>
      <c r="AB487" s="239"/>
      <c r="AC487" s="239"/>
      <c r="AD487" s="239"/>
      <c r="AE487" s="239"/>
      <c r="AF487" s="239"/>
      <c r="AG487" s="239"/>
    </row>
    <row r="488" spans="8:33" ht="17.25" customHeight="1">
      <c r="H488" s="239"/>
      <c r="I488" s="1110" t="s">
        <v>5304</v>
      </c>
      <c r="J488" s="1106" t="s">
        <v>3956</v>
      </c>
      <c r="K488" s="246">
        <v>2.9300000000000002E-4</v>
      </c>
      <c r="L488" s="246">
        <v>2.9300000000000002E-4</v>
      </c>
      <c r="M488" s="241"/>
      <c r="N488" s="1102">
        <f t="shared" ca="1" si="51"/>
        <v>3.8699999999999997E-4</v>
      </c>
      <c r="O488" s="1102">
        <f t="shared" ca="1" si="52"/>
        <v>3.8699999999999997E-4</v>
      </c>
      <c r="P488" s="1102" cm="1">
        <f t="array" aca="1" ref="P488" ca="1">IFERROR(INDIRECT("K"&amp;V488),"")</f>
        <v>3.8699999999999997E-4</v>
      </c>
      <c r="Q488" s="1102" cm="1">
        <f t="array" aca="1" ref="Q488" ca="1">IFERROR(INDIRECT("L"&amp;V488),"")</f>
        <v>3.8699999999999997E-4</v>
      </c>
      <c r="R488" s="1102" cm="1">
        <f t="array" aca="1" ref="R488" ca="1">IFERROR(INDIRECT("K"&amp;W488),"")</f>
        <v>2.9300000000000002E-4</v>
      </c>
      <c r="S488" s="1102" cm="1">
        <f t="array" aca="1" ref="S488" ca="1">IFERROR(INDIRECT("L"&amp;W488),"")</f>
        <v>2.9300000000000002E-4</v>
      </c>
      <c r="T488" s="1103">
        <f t="shared" si="53"/>
        <v>2.9300000000000002E-4</v>
      </c>
      <c r="U488" s="1103">
        <f t="shared" si="54"/>
        <v>2.9300000000000002E-4</v>
      </c>
      <c r="V488" s="1102">
        <f t="shared" si="49"/>
        <v>487</v>
      </c>
      <c r="W488" s="1102">
        <f t="shared" si="50"/>
        <v>488</v>
      </c>
      <c r="X488" s="1102" t="str">
        <f t="shared" si="55"/>
        <v>A0187</v>
      </c>
      <c r="Y488" s="239"/>
      <c r="Z488" s="239"/>
      <c r="AA488" s="239"/>
      <c r="AB488" s="239"/>
      <c r="AC488" s="239"/>
      <c r="AD488" s="239"/>
      <c r="AE488" s="239"/>
      <c r="AF488" s="239"/>
      <c r="AG488" s="239"/>
    </row>
    <row r="489" spans="8:33" ht="17.25" customHeight="1">
      <c r="H489" s="239"/>
      <c r="I489" s="1110" t="s">
        <v>5305</v>
      </c>
      <c r="J489" s="1106" t="s">
        <v>2125</v>
      </c>
      <c r="K489" s="246">
        <v>2.9300000000000002E-4</v>
      </c>
      <c r="L489" s="246">
        <v>2.9300000000000002E-4</v>
      </c>
      <c r="M489" s="241"/>
      <c r="N489" s="1102">
        <f t="shared" ca="1" si="51"/>
        <v>4.1399999999999998E-4</v>
      </c>
      <c r="O489" s="1102">
        <f t="shared" ca="1" si="52"/>
        <v>4.1399999999999998E-4</v>
      </c>
      <c r="P489" s="1102" cm="1">
        <f t="array" aca="1" ref="P489" ca="1">IFERROR(INDIRECT("K"&amp;V489),"")</f>
        <v>4.1399999999999998E-4</v>
      </c>
      <c r="Q489" s="1102" cm="1">
        <f t="array" aca="1" ref="Q489" ca="1">IFERROR(INDIRECT("L"&amp;V489),"")</f>
        <v>4.1399999999999998E-4</v>
      </c>
      <c r="R489" s="1102" cm="1">
        <f t="array" aca="1" ref="R489" ca="1">IFERROR(INDIRECT("K"&amp;W489),"")</f>
        <v>3.7300000000000001E-4</v>
      </c>
      <c r="S489" s="1102" cm="1">
        <f t="array" aca="1" ref="S489" ca="1">IFERROR(INDIRECT("L"&amp;W489),"")</f>
        <v>3.7300000000000001E-4</v>
      </c>
      <c r="T489" s="1103">
        <f t="shared" si="53"/>
        <v>2.9300000000000002E-4</v>
      </c>
      <c r="U489" s="1103">
        <f t="shared" si="54"/>
        <v>2.9300000000000002E-4</v>
      </c>
      <c r="V489" s="1102">
        <f t="shared" si="49"/>
        <v>493</v>
      </c>
      <c r="W489" s="1102">
        <f t="shared" si="50"/>
        <v>494</v>
      </c>
      <c r="X489" s="1102" t="str">
        <f t="shared" si="55"/>
        <v>A0188</v>
      </c>
      <c r="Y489" s="239"/>
      <c r="Z489" s="239"/>
      <c r="AA489" s="239"/>
      <c r="AB489" s="239"/>
      <c r="AC489" s="239"/>
      <c r="AD489" s="239"/>
      <c r="AE489" s="239"/>
      <c r="AF489" s="239"/>
      <c r="AG489" s="239"/>
    </row>
    <row r="490" spans="8:33">
      <c r="H490" s="239"/>
      <c r="I490" s="1110" t="s">
        <v>5306</v>
      </c>
      <c r="J490" s="1106" t="s">
        <v>2125</v>
      </c>
      <c r="K490" s="246">
        <v>3.4000000000000002E-4</v>
      </c>
      <c r="L490" s="246">
        <v>3.4000000000000002E-4</v>
      </c>
      <c r="M490" s="241"/>
      <c r="N490" s="1102">
        <f t="shared" ca="1" si="51"/>
        <v>4.1399999999999998E-4</v>
      </c>
      <c r="O490" s="1102">
        <f t="shared" ca="1" si="52"/>
        <v>4.1399999999999998E-4</v>
      </c>
      <c r="P490" s="1102" cm="1">
        <f t="array" aca="1" ref="P490" ca="1">IFERROR(INDIRECT("K"&amp;V490),"")</f>
        <v>4.1399999999999998E-4</v>
      </c>
      <c r="Q490" s="1102" cm="1">
        <f t="array" aca="1" ref="Q490" ca="1">IFERROR(INDIRECT("L"&amp;V490),"")</f>
        <v>4.1399999999999998E-4</v>
      </c>
      <c r="R490" s="1102" cm="1">
        <f t="array" aca="1" ref="R490" ca="1">IFERROR(INDIRECT("K"&amp;W490),"")</f>
        <v>3.7300000000000001E-4</v>
      </c>
      <c r="S490" s="1102" cm="1">
        <f t="array" aca="1" ref="S490" ca="1">IFERROR(INDIRECT("L"&amp;W490),"")</f>
        <v>3.7300000000000001E-4</v>
      </c>
      <c r="T490" s="1103">
        <f t="shared" si="53"/>
        <v>3.4000000000000002E-4</v>
      </c>
      <c r="U490" s="1103">
        <f t="shared" si="54"/>
        <v>3.4000000000000002E-4</v>
      </c>
      <c r="V490" s="1102">
        <f t="shared" si="49"/>
        <v>493</v>
      </c>
      <c r="W490" s="1102">
        <f t="shared" si="50"/>
        <v>494</v>
      </c>
      <c r="X490" s="1102" t="str">
        <f t="shared" si="55"/>
        <v>A0188</v>
      </c>
      <c r="Y490" s="239"/>
      <c r="Z490" s="239"/>
      <c r="AA490" s="239"/>
      <c r="AB490" s="239"/>
      <c r="AC490" s="239"/>
      <c r="AD490" s="239"/>
      <c r="AE490" s="239"/>
      <c r="AF490" s="239"/>
      <c r="AG490" s="239"/>
    </row>
    <row r="491" spans="8:33" ht="15.75" customHeight="1">
      <c r="H491" s="239"/>
      <c r="I491" s="1110" t="s">
        <v>5307</v>
      </c>
      <c r="J491" s="1106" t="s">
        <v>2125</v>
      </c>
      <c r="K491" s="246">
        <v>2.0599999999999999E-4</v>
      </c>
      <c r="L491" s="246">
        <v>2.0599999999999999E-4</v>
      </c>
      <c r="M491" s="241"/>
      <c r="N491" s="1102">
        <f t="shared" ca="1" si="51"/>
        <v>4.1399999999999998E-4</v>
      </c>
      <c r="O491" s="1102">
        <f t="shared" ca="1" si="52"/>
        <v>4.1399999999999998E-4</v>
      </c>
      <c r="P491" s="1102" cm="1">
        <f t="array" aca="1" ref="P491" ca="1">IFERROR(INDIRECT("K"&amp;V491),"")</f>
        <v>4.1399999999999998E-4</v>
      </c>
      <c r="Q491" s="1102" cm="1">
        <f t="array" aca="1" ref="Q491" ca="1">IFERROR(INDIRECT("L"&amp;V491),"")</f>
        <v>4.1399999999999998E-4</v>
      </c>
      <c r="R491" s="1102" cm="1">
        <f t="array" aca="1" ref="R491" ca="1">IFERROR(INDIRECT("K"&amp;W491),"")</f>
        <v>3.7300000000000001E-4</v>
      </c>
      <c r="S491" s="1102" cm="1">
        <f t="array" aca="1" ref="S491" ca="1">IFERROR(INDIRECT("L"&amp;W491),"")</f>
        <v>3.7300000000000001E-4</v>
      </c>
      <c r="T491" s="1103">
        <f t="shared" si="53"/>
        <v>2.0599999999999999E-4</v>
      </c>
      <c r="U491" s="1103">
        <f t="shared" si="54"/>
        <v>2.0599999999999999E-4</v>
      </c>
      <c r="V491" s="1102">
        <f t="shared" si="49"/>
        <v>493</v>
      </c>
      <c r="W491" s="1102">
        <f t="shared" si="50"/>
        <v>494</v>
      </c>
      <c r="X491" s="1102" t="str">
        <f t="shared" si="55"/>
        <v>A0188</v>
      </c>
      <c r="Y491" s="239"/>
      <c r="Z491" s="239"/>
      <c r="AA491" s="239"/>
      <c r="AB491" s="239"/>
      <c r="AC491" s="239"/>
      <c r="AD491" s="239"/>
      <c r="AE491" s="239"/>
      <c r="AF491" s="239"/>
      <c r="AG491" s="239"/>
    </row>
    <row r="492" spans="8:33" ht="15.75" customHeight="1">
      <c r="H492" s="239"/>
      <c r="I492" s="1110" t="s">
        <v>5308</v>
      </c>
      <c r="J492" s="1106" t="s">
        <v>2125</v>
      </c>
      <c r="K492" s="246">
        <v>0</v>
      </c>
      <c r="L492" s="246">
        <v>0</v>
      </c>
      <c r="M492" s="241"/>
      <c r="N492" s="1102">
        <f t="shared" ca="1" si="51"/>
        <v>4.1399999999999998E-4</v>
      </c>
      <c r="O492" s="1102">
        <f t="shared" ca="1" si="52"/>
        <v>4.1399999999999998E-4</v>
      </c>
      <c r="P492" s="1102" cm="1">
        <f t="array" aca="1" ref="P492" ca="1">IFERROR(INDIRECT("K"&amp;V492),"")</f>
        <v>4.1399999999999998E-4</v>
      </c>
      <c r="Q492" s="1102" cm="1">
        <f t="array" aca="1" ref="Q492" ca="1">IFERROR(INDIRECT("L"&amp;V492),"")</f>
        <v>4.1399999999999998E-4</v>
      </c>
      <c r="R492" s="1102" cm="1">
        <f t="array" aca="1" ref="R492" ca="1">IFERROR(INDIRECT("K"&amp;W492),"")</f>
        <v>3.7300000000000001E-4</v>
      </c>
      <c r="S492" s="1102" cm="1">
        <f t="array" aca="1" ref="S492" ca="1">IFERROR(INDIRECT("L"&amp;W492),"")</f>
        <v>3.7300000000000001E-4</v>
      </c>
      <c r="T492" s="1103">
        <f t="shared" si="53"/>
        <v>0</v>
      </c>
      <c r="U492" s="1103">
        <f t="shared" si="54"/>
        <v>0</v>
      </c>
      <c r="V492" s="1102">
        <f t="shared" si="49"/>
        <v>493</v>
      </c>
      <c r="W492" s="1102">
        <f t="shared" si="50"/>
        <v>494</v>
      </c>
      <c r="X492" s="1102" t="str">
        <f t="shared" si="55"/>
        <v>A0188</v>
      </c>
      <c r="Y492" s="239"/>
      <c r="Z492" s="239"/>
      <c r="AA492" s="239"/>
      <c r="AB492" s="239"/>
      <c r="AC492" s="239"/>
      <c r="AD492" s="239"/>
      <c r="AE492" s="239"/>
      <c r="AF492" s="239"/>
      <c r="AG492" s="239"/>
    </row>
    <row r="493" spans="8:33" ht="15.75" customHeight="1">
      <c r="H493" s="239"/>
      <c r="I493" s="1110" t="s">
        <v>5309</v>
      </c>
      <c r="J493" s="1106" t="s">
        <v>2125</v>
      </c>
      <c r="K493" s="246">
        <v>4.1399999999999998E-4</v>
      </c>
      <c r="L493" s="246">
        <v>4.1399999999999998E-4</v>
      </c>
      <c r="M493" s="241"/>
      <c r="N493" s="1102">
        <f t="shared" ca="1" si="51"/>
        <v>4.1399999999999998E-4</v>
      </c>
      <c r="O493" s="1102">
        <f t="shared" ca="1" si="52"/>
        <v>4.1399999999999998E-4</v>
      </c>
      <c r="P493" s="1102" cm="1">
        <f t="array" aca="1" ref="P493" ca="1">IFERROR(INDIRECT("K"&amp;V493),"")</f>
        <v>4.1399999999999998E-4</v>
      </c>
      <c r="Q493" s="1102" cm="1">
        <f t="array" aca="1" ref="Q493" ca="1">IFERROR(INDIRECT("L"&amp;V493),"")</f>
        <v>4.1399999999999998E-4</v>
      </c>
      <c r="R493" s="1102" cm="1">
        <f t="array" aca="1" ref="R493" ca="1">IFERROR(INDIRECT("K"&amp;W493),"")</f>
        <v>3.7300000000000001E-4</v>
      </c>
      <c r="S493" s="1102" cm="1">
        <f t="array" aca="1" ref="S493" ca="1">IFERROR(INDIRECT("L"&amp;W493),"")</f>
        <v>3.7300000000000001E-4</v>
      </c>
      <c r="T493" s="1103">
        <f t="shared" si="53"/>
        <v>4.1399999999999998E-4</v>
      </c>
      <c r="U493" s="1103">
        <f t="shared" si="54"/>
        <v>4.1399999999999998E-4</v>
      </c>
      <c r="V493" s="1102">
        <f t="shared" si="49"/>
        <v>493</v>
      </c>
      <c r="W493" s="1102">
        <f t="shared" si="50"/>
        <v>494</v>
      </c>
      <c r="X493" s="1102" t="str">
        <f t="shared" si="55"/>
        <v>A0188</v>
      </c>
      <c r="Y493" s="239"/>
      <c r="Z493" s="239"/>
      <c r="AA493" s="239"/>
      <c r="AB493" s="239"/>
      <c r="AC493" s="239"/>
      <c r="AD493" s="239"/>
      <c r="AE493" s="239"/>
      <c r="AF493" s="239"/>
      <c r="AG493" s="239"/>
    </row>
    <row r="494" spans="8:33" ht="15.75" customHeight="1">
      <c r="H494" s="239"/>
      <c r="I494" s="1110" t="s">
        <v>5310</v>
      </c>
      <c r="J494" s="1106" t="s">
        <v>2125</v>
      </c>
      <c r="K494" s="246">
        <v>3.7300000000000001E-4</v>
      </c>
      <c r="L494" s="246">
        <v>3.7300000000000001E-4</v>
      </c>
      <c r="M494" s="241"/>
      <c r="N494" s="1102">
        <f t="shared" ca="1" si="51"/>
        <v>4.1399999999999998E-4</v>
      </c>
      <c r="O494" s="1102">
        <f t="shared" ca="1" si="52"/>
        <v>4.1399999999999998E-4</v>
      </c>
      <c r="P494" s="1102" cm="1">
        <f t="array" aca="1" ref="P494" ca="1">IFERROR(INDIRECT("K"&amp;V494),"")</f>
        <v>4.1399999999999998E-4</v>
      </c>
      <c r="Q494" s="1102" cm="1">
        <f t="array" aca="1" ref="Q494" ca="1">IFERROR(INDIRECT("L"&amp;V494),"")</f>
        <v>4.1399999999999998E-4</v>
      </c>
      <c r="R494" s="1102" cm="1">
        <f t="array" aca="1" ref="R494" ca="1">IFERROR(INDIRECT("K"&amp;W494),"")</f>
        <v>3.7300000000000001E-4</v>
      </c>
      <c r="S494" s="1102" cm="1">
        <f t="array" aca="1" ref="S494" ca="1">IFERROR(INDIRECT("L"&amp;W494),"")</f>
        <v>3.7300000000000001E-4</v>
      </c>
      <c r="T494" s="1103">
        <f t="shared" si="53"/>
        <v>3.7300000000000001E-4</v>
      </c>
      <c r="U494" s="1103">
        <f t="shared" si="54"/>
        <v>3.7300000000000001E-4</v>
      </c>
      <c r="V494" s="1102">
        <f t="shared" si="49"/>
        <v>493</v>
      </c>
      <c r="W494" s="1102">
        <f t="shared" si="50"/>
        <v>494</v>
      </c>
      <c r="X494" s="1102" t="str">
        <f t="shared" si="55"/>
        <v>A0188</v>
      </c>
      <c r="Y494" s="239"/>
      <c r="Z494" s="239"/>
      <c r="AA494" s="239"/>
      <c r="AB494" s="239"/>
      <c r="AC494" s="239"/>
      <c r="AD494" s="239"/>
      <c r="AE494" s="239"/>
      <c r="AF494" s="239"/>
      <c r="AG494" s="239"/>
    </row>
    <row r="495" spans="8:33" ht="15.75" customHeight="1">
      <c r="H495" s="239"/>
      <c r="I495" s="1110" t="s">
        <v>2126</v>
      </c>
      <c r="J495" s="1106" t="s">
        <v>2127</v>
      </c>
      <c r="K495" s="246">
        <v>6.2200000000000005E-4</v>
      </c>
      <c r="L495" s="246">
        <v>6.2200000000000005E-4</v>
      </c>
      <c r="M495" s="241"/>
      <c r="N495" s="1102">
        <f t="shared" ca="1" si="51"/>
        <v>6.2200000000000005E-4</v>
      </c>
      <c r="O495" s="1102">
        <f t="shared" ca="1" si="52"/>
        <v>6.2200000000000005E-4</v>
      </c>
      <c r="P495" s="1102" t="str" cm="1">
        <f t="array" aca="1" ref="P495" ca="1">IFERROR(INDIRECT("K"&amp;V495),"")</f>
        <v/>
      </c>
      <c r="Q495" s="1102" t="str" cm="1">
        <f t="array" aca="1" ref="Q495" ca="1">IFERROR(INDIRECT("L"&amp;V495),"")</f>
        <v/>
      </c>
      <c r="R495" s="1102" t="str" cm="1">
        <f t="array" aca="1" ref="R495" ca="1">IFERROR(INDIRECT("K"&amp;W495),"")</f>
        <v/>
      </c>
      <c r="S495" s="1102" t="str" cm="1">
        <f t="array" aca="1" ref="S495" ca="1">IFERROR(INDIRECT("L"&amp;W495),"")</f>
        <v/>
      </c>
      <c r="T495" s="1103">
        <f t="shared" si="53"/>
        <v>6.2200000000000005E-4</v>
      </c>
      <c r="U495" s="1103">
        <f t="shared" si="54"/>
        <v>6.2200000000000005E-4</v>
      </c>
      <c r="V495" s="1102" t="str">
        <f t="shared" si="49"/>
        <v/>
      </c>
      <c r="W495" s="1102" t="str">
        <f t="shared" si="50"/>
        <v/>
      </c>
      <c r="X495" s="1102" t="str">
        <f t="shared" si="55"/>
        <v>A0189</v>
      </c>
      <c r="Y495" s="239"/>
      <c r="Z495" s="239"/>
      <c r="AA495" s="239"/>
      <c r="AB495" s="239"/>
      <c r="AC495" s="239"/>
      <c r="AD495" s="239"/>
      <c r="AE495" s="239"/>
      <c r="AF495" s="239"/>
      <c r="AG495" s="239"/>
    </row>
    <row r="496" spans="8:33" ht="15.75" customHeight="1">
      <c r="H496" s="239"/>
      <c r="I496" s="1110" t="s">
        <v>2128</v>
      </c>
      <c r="J496" s="1106" t="s">
        <v>3957</v>
      </c>
      <c r="K496" s="246">
        <v>3.7199999999999999E-4</v>
      </c>
      <c r="L496" s="246">
        <v>3.7199999999999999E-4</v>
      </c>
      <c r="M496" s="241"/>
      <c r="N496" s="1102">
        <f t="shared" ca="1" si="51"/>
        <v>3.7199999999999999E-4</v>
      </c>
      <c r="O496" s="1102">
        <f t="shared" ca="1" si="52"/>
        <v>3.7199999999999999E-4</v>
      </c>
      <c r="P496" s="1102" t="str" cm="1">
        <f t="array" aca="1" ref="P496" ca="1">IFERROR(INDIRECT("K"&amp;V496),"")</f>
        <v/>
      </c>
      <c r="Q496" s="1102" t="str" cm="1">
        <f t="array" aca="1" ref="Q496" ca="1">IFERROR(INDIRECT("L"&amp;V496),"")</f>
        <v/>
      </c>
      <c r="R496" s="1102" t="str" cm="1">
        <f t="array" aca="1" ref="R496" ca="1">IFERROR(INDIRECT("K"&amp;W496),"")</f>
        <v/>
      </c>
      <c r="S496" s="1102" t="str" cm="1">
        <f t="array" aca="1" ref="S496" ca="1">IFERROR(INDIRECT("L"&amp;W496),"")</f>
        <v/>
      </c>
      <c r="T496" s="1103">
        <f t="shared" si="53"/>
        <v>3.7199999999999999E-4</v>
      </c>
      <c r="U496" s="1103">
        <f t="shared" si="54"/>
        <v>3.7199999999999999E-4</v>
      </c>
      <c r="V496" s="1102" t="str">
        <f t="shared" si="49"/>
        <v/>
      </c>
      <c r="W496" s="1102" t="str">
        <f t="shared" si="50"/>
        <v/>
      </c>
      <c r="X496" s="1102" t="str">
        <f t="shared" si="55"/>
        <v>A0190</v>
      </c>
      <c r="Y496" s="239"/>
      <c r="Z496" s="239"/>
      <c r="AA496" s="239"/>
      <c r="AB496" s="239"/>
      <c r="AC496" s="239"/>
      <c r="AD496" s="239"/>
      <c r="AE496" s="239"/>
      <c r="AF496" s="239"/>
      <c r="AG496" s="239"/>
    </row>
    <row r="497" spans="8:33" ht="15.75" customHeight="1">
      <c r="H497" s="239"/>
      <c r="I497" s="1110" t="s">
        <v>5311</v>
      </c>
      <c r="J497" s="1106" t="s">
        <v>2129</v>
      </c>
      <c r="K497" s="246">
        <v>0</v>
      </c>
      <c r="L497" s="246">
        <v>0</v>
      </c>
      <c r="M497" s="241"/>
      <c r="N497" s="1102">
        <f t="shared" ca="1" si="51"/>
        <v>4.5100000000000001E-4</v>
      </c>
      <c r="O497" s="1102">
        <f t="shared" ca="1" si="52"/>
        <v>4.5100000000000001E-4</v>
      </c>
      <c r="P497" s="1102" cm="1">
        <f t="array" aca="1" ref="P497" ca="1">IFERROR(INDIRECT("K"&amp;V497),"")</f>
        <v>4.5100000000000001E-4</v>
      </c>
      <c r="Q497" s="1102" cm="1">
        <f t="array" aca="1" ref="Q497" ca="1">IFERROR(INDIRECT("L"&amp;V497),"")</f>
        <v>4.5100000000000001E-4</v>
      </c>
      <c r="R497" s="1102" cm="1">
        <f t="array" aca="1" ref="R497" ca="1">IFERROR(INDIRECT("K"&amp;W497),"")</f>
        <v>4.3600000000000003E-4</v>
      </c>
      <c r="S497" s="1102" cm="1">
        <f t="array" aca="1" ref="S497" ca="1">IFERROR(INDIRECT("L"&amp;W497),"")</f>
        <v>4.3600000000000003E-4</v>
      </c>
      <c r="T497" s="1103">
        <f t="shared" si="53"/>
        <v>0</v>
      </c>
      <c r="U497" s="1103">
        <f t="shared" si="54"/>
        <v>0</v>
      </c>
      <c r="V497" s="1102">
        <f t="shared" si="49"/>
        <v>498</v>
      </c>
      <c r="W497" s="1102">
        <f t="shared" si="50"/>
        <v>499</v>
      </c>
      <c r="X497" s="1102" t="str">
        <f t="shared" si="55"/>
        <v>A0193</v>
      </c>
      <c r="Y497" s="239"/>
      <c r="Z497" s="239"/>
      <c r="AA497" s="239"/>
      <c r="AB497" s="239"/>
      <c r="AC497" s="239"/>
      <c r="AD497" s="239"/>
      <c r="AE497" s="239"/>
      <c r="AF497" s="239"/>
      <c r="AG497" s="239"/>
    </row>
    <row r="498" spans="8:33" ht="17.25" customHeight="1">
      <c r="H498" s="239"/>
      <c r="I498" s="1110" t="s">
        <v>5312</v>
      </c>
      <c r="J498" s="1106" t="s">
        <v>2129</v>
      </c>
      <c r="K498" s="246">
        <v>4.5100000000000001E-4</v>
      </c>
      <c r="L498" s="246">
        <v>4.5100000000000001E-4</v>
      </c>
      <c r="M498" s="241"/>
      <c r="N498" s="1102">
        <f t="shared" ca="1" si="51"/>
        <v>4.5100000000000001E-4</v>
      </c>
      <c r="O498" s="1102">
        <f t="shared" ca="1" si="52"/>
        <v>4.5100000000000001E-4</v>
      </c>
      <c r="P498" s="1102" cm="1">
        <f t="array" aca="1" ref="P498" ca="1">IFERROR(INDIRECT("K"&amp;V498),"")</f>
        <v>4.5100000000000001E-4</v>
      </c>
      <c r="Q498" s="1102" cm="1">
        <f t="array" aca="1" ref="Q498" ca="1">IFERROR(INDIRECT("L"&amp;V498),"")</f>
        <v>4.5100000000000001E-4</v>
      </c>
      <c r="R498" s="1102" cm="1">
        <f t="array" aca="1" ref="R498" ca="1">IFERROR(INDIRECT("K"&amp;W498),"")</f>
        <v>4.3600000000000003E-4</v>
      </c>
      <c r="S498" s="1102" cm="1">
        <f t="array" aca="1" ref="S498" ca="1">IFERROR(INDIRECT("L"&amp;W498),"")</f>
        <v>4.3600000000000003E-4</v>
      </c>
      <c r="T498" s="1103">
        <f t="shared" si="53"/>
        <v>4.5100000000000001E-4</v>
      </c>
      <c r="U498" s="1103">
        <f t="shared" si="54"/>
        <v>4.5100000000000001E-4</v>
      </c>
      <c r="V498" s="1102">
        <f t="shared" si="49"/>
        <v>498</v>
      </c>
      <c r="W498" s="1102">
        <f t="shared" si="50"/>
        <v>499</v>
      </c>
      <c r="X498" s="1102" t="str">
        <f t="shared" si="55"/>
        <v>A0193</v>
      </c>
      <c r="Y498" s="239"/>
      <c r="Z498" s="239"/>
      <c r="AA498" s="239"/>
      <c r="AB498" s="239"/>
      <c r="AC498" s="239"/>
      <c r="AD498" s="239"/>
      <c r="AE498" s="239"/>
      <c r="AF498" s="239"/>
      <c r="AG498" s="239"/>
    </row>
    <row r="499" spans="8:33" ht="17.25" customHeight="1">
      <c r="H499" s="239"/>
      <c r="I499" s="1110" t="s">
        <v>5313</v>
      </c>
      <c r="J499" s="1106" t="s">
        <v>2129</v>
      </c>
      <c r="K499" s="246">
        <v>4.3600000000000003E-4</v>
      </c>
      <c r="L499" s="246">
        <v>4.3600000000000003E-4</v>
      </c>
      <c r="M499" s="241"/>
      <c r="N499" s="1102">
        <f t="shared" ca="1" si="51"/>
        <v>4.5100000000000001E-4</v>
      </c>
      <c r="O499" s="1102">
        <f t="shared" ca="1" si="52"/>
        <v>4.5100000000000001E-4</v>
      </c>
      <c r="P499" s="1102" cm="1">
        <f t="array" aca="1" ref="P499" ca="1">IFERROR(INDIRECT("K"&amp;V499),"")</f>
        <v>4.5100000000000001E-4</v>
      </c>
      <c r="Q499" s="1102" cm="1">
        <f t="array" aca="1" ref="Q499" ca="1">IFERROR(INDIRECT("L"&amp;V499),"")</f>
        <v>4.5100000000000001E-4</v>
      </c>
      <c r="R499" s="1102" cm="1">
        <f t="array" aca="1" ref="R499" ca="1">IFERROR(INDIRECT("K"&amp;W499),"")</f>
        <v>4.3600000000000003E-4</v>
      </c>
      <c r="S499" s="1102" cm="1">
        <f t="array" aca="1" ref="S499" ca="1">IFERROR(INDIRECT("L"&amp;W499),"")</f>
        <v>4.3600000000000003E-4</v>
      </c>
      <c r="T499" s="1103">
        <f t="shared" si="53"/>
        <v>4.3600000000000003E-4</v>
      </c>
      <c r="U499" s="1103">
        <f t="shared" si="54"/>
        <v>4.3600000000000003E-4</v>
      </c>
      <c r="V499" s="1102">
        <f t="shared" si="49"/>
        <v>498</v>
      </c>
      <c r="W499" s="1102">
        <f t="shared" si="50"/>
        <v>499</v>
      </c>
      <c r="X499" s="1102" t="str">
        <f t="shared" si="55"/>
        <v>A0193</v>
      </c>
      <c r="Y499" s="239"/>
      <c r="Z499" s="239"/>
      <c r="AA499" s="239"/>
      <c r="AB499" s="239"/>
      <c r="AC499" s="239"/>
      <c r="AD499" s="239"/>
      <c r="AE499" s="239"/>
      <c r="AF499" s="239"/>
      <c r="AG499" s="239"/>
    </row>
    <row r="500" spans="8:33" ht="17.25" customHeight="1">
      <c r="H500" s="239"/>
      <c r="I500" s="1110" t="s">
        <v>2130</v>
      </c>
      <c r="J500" s="1106" t="s">
        <v>2131</v>
      </c>
      <c r="K500" s="246">
        <v>4.46E-4</v>
      </c>
      <c r="L500" s="246">
        <v>4.46E-4</v>
      </c>
      <c r="M500" s="241"/>
      <c r="N500" s="1102">
        <f t="shared" ca="1" si="51"/>
        <v>4.46E-4</v>
      </c>
      <c r="O500" s="1102">
        <f t="shared" ca="1" si="52"/>
        <v>4.46E-4</v>
      </c>
      <c r="P500" s="1102" t="str" cm="1">
        <f t="array" aca="1" ref="P500" ca="1">IFERROR(INDIRECT("K"&amp;V500),"")</f>
        <v/>
      </c>
      <c r="Q500" s="1102" t="str" cm="1">
        <f t="array" aca="1" ref="Q500" ca="1">IFERROR(INDIRECT("L"&amp;V500),"")</f>
        <v/>
      </c>
      <c r="R500" s="1102" t="str" cm="1">
        <f t="array" aca="1" ref="R500" ca="1">IFERROR(INDIRECT("K"&amp;W500),"")</f>
        <v/>
      </c>
      <c r="S500" s="1102" t="str" cm="1">
        <f t="array" aca="1" ref="S500" ca="1">IFERROR(INDIRECT("L"&amp;W500),"")</f>
        <v/>
      </c>
      <c r="T500" s="1103">
        <f t="shared" si="53"/>
        <v>4.46E-4</v>
      </c>
      <c r="U500" s="1103">
        <f t="shared" si="54"/>
        <v>4.46E-4</v>
      </c>
      <c r="V500" s="1102" t="str">
        <f t="shared" si="49"/>
        <v/>
      </c>
      <c r="W500" s="1102" t="str">
        <f t="shared" si="50"/>
        <v/>
      </c>
      <c r="X500" s="1102" t="str">
        <f t="shared" si="55"/>
        <v>A0195</v>
      </c>
      <c r="Y500" s="239"/>
      <c r="Z500" s="239"/>
      <c r="AA500" s="239"/>
      <c r="AB500" s="239"/>
      <c r="AC500" s="239"/>
      <c r="AD500" s="239"/>
      <c r="AE500" s="239"/>
      <c r="AF500" s="239"/>
      <c r="AG500" s="239"/>
    </row>
    <row r="501" spans="8:33" ht="17.25" customHeight="1">
      <c r="H501" s="239"/>
      <c r="I501" s="1110" t="s">
        <v>2132</v>
      </c>
      <c r="J501" s="1106" t="s">
        <v>2133</v>
      </c>
      <c r="K501" s="246">
        <v>4.1899999999999999E-4</v>
      </c>
      <c r="L501" s="246">
        <v>4.1899999999999999E-4</v>
      </c>
      <c r="M501" s="241"/>
      <c r="N501" s="1102">
        <f t="shared" ca="1" si="51"/>
        <v>4.1899999999999999E-4</v>
      </c>
      <c r="O501" s="1102">
        <f t="shared" ca="1" si="52"/>
        <v>4.1899999999999999E-4</v>
      </c>
      <c r="P501" s="1102" t="str" cm="1">
        <f t="array" aca="1" ref="P501" ca="1">IFERROR(INDIRECT("K"&amp;V501),"")</f>
        <v/>
      </c>
      <c r="Q501" s="1102" t="str" cm="1">
        <f t="array" aca="1" ref="Q501" ca="1">IFERROR(INDIRECT("L"&amp;V501),"")</f>
        <v/>
      </c>
      <c r="R501" s="1102" t="str" cm="1">
        <f t="array" aca="1" ref="R501" ca="1">IFERROR(INDIRECT("K"&amp;W501),"")</f>
        <v/>
      </c>
      <c r="S501" s="1102" t="str" cm="1">
        <f t="array" aca="1" ref="S501" ca="1">IFERROR(INDIRECT("L"&amp;W501),"")</f>
        <v/>
      </c>
      <c r="T501" s="1103">
        <f t="shared" si="53"/>
        <v>4.1899999999999999E-4</v>
      </c>
      <c r="U501" s="1103">
        <f t="shared" si="54"/>
        <v>4.1899999999999999E-4</v>
      </c>
      <c r="V501" s="1102" t="str">
        <f t="shared" si="49"/>
        <v/>
      </c>
      <c r="W501" s="1102" t="str">
        <f t="shared" si="50"/>
        <v/>
      </c>
      <c r="X501" s="1102" t="str">
        <f t="shared" si="55"/>
        <v>A0196</v>
      </c>
      <c r="Y501" s="239"/>
      <c r="Z501" s="239"/>
      <c r="AA501" s="239"/>
      <c r="AB501" s="239"/>
      <c r="AC501" s="239"/>
      <c r="AD501" s="239"/>
      <c r="AE501" s="239"/>
      <c r="AF501" s="239"/>
      <c r="AG501" s="239"/>
    </row>
    <row r="502" spans="8:33" ht="17.25" customHeight="1">
      <c r="H502" s="239"/>
      <c r="I502" s="1110" t="s">
        <v>5314</v>
      </c>
      <c r="J502" s="1106" t="s">
        <v>2134</v>
      </c>
      <c r="K502" s="246">
        <v>0</v>
      </c>
      <c r="L502" s="246">
        <v>0</v>
      </c>
      <c r="M502" s="241"/>
      <c r="N502" s="1102">
        <f t="shared" ca="1" si="51"/>
        <v>1.07E-4</v>
      </c>
      <c r="O502" s="1102">
        <f t="shared" ca="1" si="52"/>
        <v>1.07E-4</v>
      </c>
      <c r="P502" s="1102" t="str" cm="1">
        <f t="array" aca="1" ref="P502" ca="1">IFERROR(INDIRECT("K"&amp;V502),"")</f>
        <v/>
      </c>
      <c r="Q502" s="1102" t="str" cm="1">
        <f t="array" aca="1" ref="Q502" ca="1">IFERROR(INDIRECT("L"&amp;V502),"")</f>
        <v/>
      </c>
      <c r="R502" s="1102" cm="1">
        <f t="array" aca="1" ref="R502" ca="1">IFERROR(INDIRECT("K"&amp;W502),"")</f>
        <v>1.07E-4</v>
      </c>
      <c r="S502" s="1102" cm="1">
        <f t="array" aca="1" ref="S502" ca="1">IFERROR(INDIRECT("L"&amp;W502),"")</f>
        <v>1.07E-4</v>
      </c>
      <c r="T502" s="1103">
        <f t="shared" si="53"/>
        <v>0</v>
      </c>
      <c r="U502" s="1103">
        <f t="shared" si="54"/>
        <v>0</v>
      </c>
      <c r="V502" s="1102" t="str">
        <f t="shared" si="49"/>
        <v/>
      </c>
      <c r="W502" s="1102">
        <f t="shared" si="50"/>
        <v>503</v>
      </c>
      <c r="X502" s="1102" t="str">
        <f t="shared" si="55"/>
        <v>A0197</v>
      </c>
      <c r="Y502" s="239"/>
      <c r="Z502" s="239"/>
      <c r="AA502" s="239"/>
      <c r="AB502" s="239"/>
      <c r="AC502" s="239"/>
      <c r="AD502" s="239"/>
      <c r="AE502" s="239"/>
      <c r="AF502" s="239"/>
      <c r="AG502" s="239"/>
    </row>
    <row r="503" spans="8:33" ht="15.75" customHeight="1">
      <c r="H503" s="239"/>
      <c r="I503" s="1110" t="s">
        <v>5315</v>
      </c>
      <c r="J503" s="1106" t="s">
        <v>2134</v>
      </c>
      <c r="K503" s="246">
        <v>1.07E-4</v>
      </c>
      <c r="L503" s="246">
        <v>1.07E-4</v>
      </c>
      <c r="M503" s="241"/>
      <c r="N503" s="1102">
        <f t="shared" ca="1" si="51"/>
        <v>1.07E-4</v>
      </c>
      <c r="O503" s="1102">
        <f t="shared" ca="1" si="52"/>
        <v>1.07E-4</v>
      </c>
      <c r="P503" s="1102" t="str" cm="1">
        <f t="array" aca="1" ref="P503" ca="1">IFERROR(INDIRECT("K"&amp;V503),"")</f>
        <v/>
      </c>
      <c r="Q503" s="1102" t="str" cm="1">
        <f t="array" aca="1" ref="Q503" ca="1">IFERROR(INDIRECT("L"&amp;V503),"")</f>
        <v/>
      </c>
      <c r="R503" s="1102" cm="1">
        <f t="array" aca="1" ref="R503" ca="1">IFERROR(INDIRECT("K"&amp;W503),"")</f>
        <v>1.07E-4</v>
      </c>
      <c r="S503" s="1102" cm="1">
        <f t="array" aca="1" ref="S503" ca="1">IFERROR(INDIRECT("L"&amp;W503),"")</f>
        <v>1.07E-4</v>
      </c>
      <c r="T503" s="1103">
        <f t="shared" si="53"/>
        <v>1.07E-4</v>
      </c>
      <c r="U503" s="1103">
        <f t="shared" si="54"/>
        <v>1.07E-4</v>
      </c>
      <c r="V503" s="1102" t="str">
        <f t="shared" si="49"/>
        <v/>
      </c>
      <c r="W503" s="1102">
        <f t="shared" si="50"/>
        <v>503</v>
      </c>
      <c r="X503" s="1102" t="str">
        <f t="shared" si="55"/>
        <v>A0197</v>
      </c>
      <c r="Y503" s="239"/>
      <c r="Z503" s="239"/>
      <c r="AA503" s="239"/>
      <c r="AB503" s="239"/>
      <c r="AC503" s="239"/>
      <c r="AD503" s="239"/>
      <c r="AE503" s="239"/>
      <c r="AF503" s="239"/>
      <c r="AG503" s="239"/>
    </row>
    <row r="504" spans="8:33" ht="15.75" customHeight="1">
      <c r="H504" s="239"/>
      <c r="I504" s="1110" t="s">
        <v>5316</v>
      </c>
      <c r="J504" s="1106" t="s">
        <v>2135</v>
      </c>
      <c r="K504" s="246">
        <v>0</v>
      </c>
      <c r="L504" s="246">
        <v>0</v>
      </c>
      <c r="M504" s="241"/>
      <c r="N504" s="1102">
        <f t="shared" ca="1" si="51"/>
        <v>3.9300000000000001E-4</v>
      </c>
      <c r="O504" s="1102">
        <f t="shared" ca="1" si="52"/>
        <v>3.9300000000000001E-4</v>
      </c>
      <c r="P504" s="1102" cm="1">
        <f t="array" aca="1" ref="P504" ca="1">IFERROR(INDIRECT("K"&amp;V504),"")</f>
        <v>3.9300000000000001E-4</v>
      </c>
      <c r="Q504" s="1102" cm="1">
        <f t="array" aca="1" ref="Q504" ca="1">IFERROR(INDIRECT("L"&amp;V504),"")</f>
        <v>3.9300000000000001E-4</v>
      </c>
      <c r="R504" s="1102" cm="1">
        <f t="array" aca="1" ref="R504" ca="1">IFERROR(INDIRECT("K"&amp;W504),"")</f>
        <v>3.88E-4</v>
      </c>
      <c r="S504" s="1102" cm="1">
        <f t="array" aca="1" ref="S504" ca="1">IFERROR(INDIRECT("L"&amp;W504),"")</f>
        <v>3.88E-4</v>
      </c>
      <c r="T504" s="1103">
        <f t="shared" si="53"/>
        <v>0</v>
      </c>
      <c r="U504" s="1103">
        <f t="shared" si="54"/>
        <v>0</v>
      </c>
      <c r="V504" s="1102">
        <f t="shared" si="49"/>
        <v>505</v>
      </c>
      <c r="W504" s="1102">
        <f t="shared" si="50"/>
        <v>506</v>
      </c>
      <c r="X504" s="1102" t="str">
        <f t="shared" si="55"/>
        <v>A0199</v>
      </c>
      <c r="Y504" s="239"/>
      <c r="Z504" s="239"/>
      <c r="AA504" s="239"/>
      <c r="AB504" s="239"/>
      <c r="AC504" s="239"/>
      <c r="AD504" s="239"/>
      <c r="AE504" s="239"/>
      <c r="AF504" s="239"/>
      <c r="AG504" s="239"/>
    </row>
    <row r="505" spans="8:33" ht="17.25" customHeight="1">
      <c r="H505" s="239"/>
      <c r="I505" s="1110" t="s">
        <v>5317</v>
      </c>
      <c r="J505" s="1106" t="s">
        <v>2135</v>
      </c>
      <c r="K505" s="246">
        <v>3.9300000000000001E-4</v>
      </c>
      <c r="L505" s="246">
        <v>3.9300000000000001E-4</v>
      </c>
      <c r="M505" s="241"/>
      <c r="N505" s="1102">
        <f t="shared" ca="1" si="51"/>
        <v>3.9300000000000001E-4</v>
      </c>
      <c r="O505" s="1102">
        <f t="shared" ca="1" si="52"/>
        <v>3.9300000000000001E-4</v>
      </c>
      <c r="P505" s="1102" cm="1">
        <f t="array" aca="1" ref="P505" ca="1">IFERROR(INDIRECT("K"&amp;V505),"")</f>
        <v>3.9300000000000001E-4</v>
      </c>
      <c r="Q505" s="1102" cm="1">
        <f t="array" aca="1" ref="Q505" ca="1">IFERROR(INDIRECT("L"&amp;V505),"")</f>
        <v>3.9300000000000001E-4</v>
      </c>
      <c r="R505" s="1102" cm="1">
        <f t="array" aca="1" ref="R505" ca="1">IFERROR(INDIRECT("K"&amp;W505),"")</f>
        <v>3.88E-4</v>
      </c>
      <c r="S505" s="1102" cm="1">
        <f t="array" aca="1" ref="S505" ca="1">IFERROR(INDIRECT("L"&amp;W505),"")</f>
        <v>3.88E-4</v>
      </c>
      <c r="T505" s="1103">
        <f t="shared" si="53"/>
        <v>3.9300000000000001E-4</v>
      </c>
      <c r="U505" s="1103">
        <f t="shared" si="54"/>
        <v>3.9300000000000001E-4</v>
      </c>
      <c r="V505" s="1102">
        <f t="shared" si="49"/>
        <v>505</v>
      </c>
      <c r="W505" s="1102">
        <f t="shared" si="50"/>
        <v>506</v>
      </c>
      <c r="X505" s="1102" t="str">
        <f t="shared" si="55"/>
        <v>A0199</v>
      </c>
      <c r="Y505" s="239"/>
      <c r="Z505" s="239"/>
      <c r="AA505" s="239"/>
      <c r="AB505" s="239"/>
      <c r="AC505" s="239"/>
      <c r="AD505" s="239"/>
      <c r="AE505" s="239"/>
      <c r="AF505" s="239"/>
      <c r="AG505" s="239"/>
    </row>
    <row r="506" spans="8:33">
      <c r="H506" s="239"/>
      <c r="I506" s="1110" t="s">
        <v>5318</v>
      </c>
      <c r="J506" s="1106" t="s">
        <v>2135</v>
      </c>
      <c r="K506" s="246">
        <v>3.88E-4</v>
      </c>
      <c r="L506" s="246">
        <v>3.88E-4</v>
      </c>
      <c r="M506" s="241"/>
      <c r="N506" s="1102">
        <f t="shared" ca="1" si="51"/>
        <v>3.9300000000000001E-4</v>
      </c>
      <c r="O506" s="1102">
        <f t="shared" ca="1" si="52"/>
        <v>3.9300000000000001E-4</v>
      </c>
      <c r="P506" s="1102" cm="1">
        <f t="array" aca="1" ref="P506" ca="1">IFERROR(INDIRECT("K"&amp;V506),"")</f>
        <v>3.9300000000000001E-4</v>
      </c>
      <c r="Q506" s="1102" cm="1">
        <f t="array" aca="1" ref="Q506" ca="1">IFERROR(INDIRECT("L"&amp;V506),"")</f>
        <v>3.9300000000000001E-4</v>
      </c>
      <c r="R506" s="1102" cm="1">
        <f t="array" aca="1" ref="R506" ca="1">IFERROR(INDIRECT("K"&amp;W506),"")</f>
        <v>3.88E-4</v>
      </c>
      <c r="S506" s="1102" cm="1">
        <f t="array" aca="1" ref="S506" ca="1">IFERROR(INDIRECT("L"&amp;W506),"")</f>
        <v>3.88E-4</v>
      </c>
      <c r="T506" s="1103">
        <f t="shared" si="53"/>
        <v>3.88E-4</v>
      </c>
      <c r="U506" s="1103">
        <f t="shared" si="54"/>
        <v>3.88E-4</v>
      </c>
      <c r="V506" s="1102">
        <f t="shared" si="49"/>
        <v>505</v>
      </c>
      <c r="W506" s="1102">
        <f t="shared" si="50"/>
        <v>506</v>
      </c>
      <c r="X506" s="1102" t="str">
        <f t="shared" si="55"/>
        <v>A0199</v>
      </c>
      <c r="Y506" s="239"/>
      <c r="Z506" s="239"/>
      <c r="AA506" s="239"/>
      <c r="AB506" s="239"/>
      <c r="AC506" s="239"/>
      <c r="AD506" s="239"/>
      <c r="AE506" s="239"/>
      <c r="AF506" s="239"/>
      <c r="AG506" s="239"/>
    </row>
    <row r="507" spans="8:33" ht="17.25" customHeight="1">
      <c r="H507" s="239"/>
      <c r="I507" s="1110" t="s">
        <v>5319</v>
      </c>
      <c r="J507" s="1106" t="s">
        <v>2136</v>
      </c>
      <c r="K507" s="246">
        <v>0</v>
      </c>
      <c r="L507" s="246">
        <v>0</v>
      </c>
      <c r="M507" s="241"/>
      <c r="N507" s="1102">
        <f t="shared" ca="1" si="51"/>
        <v>3.97E-4</v>
      </c>
      <c r="O507" s="1102">
        <f t="shared" ca="1" si="52"/>
        <v>3.97E-4</v>
      </c>
      <c r="P507" s="1102" t="str" cm="1">
        <f t="array" aca="1" ref="P507" ca="1">IFERROR(INDIRECT("K"&amp;V507),"")</f>
        <v/>
      </c>
      <c r="Q507" s="1102" t="str" cm="1">
        <f t="array" aca="1" ref="Q507" ca="1">IFERROR(INDIRECT("L"&amp;V507),"")</f>
        <v/>
      </c>
      <c r="R507" s="1102" cm="1">
        <f t="array" aca="1" ref="R507" ca="1">IFERROR(INDIRECT("K"&amp;W507),"")</f>
        <v>3.97E-4</v>
      </c>
      <c r="S507" s="1102" cm="1">
        <f t="array" aca="1" ref="S507" ca="1">IFERROR(INDIRECT("L"&amp;W507),"")</f>
        <v>3.97E-4</v>
      </c>
      <c r="T507" s="1103">
        <f t="shared" si="53"/>
        <v>0</v>
      </c>
      <c r="U507" s="1103">
        <f t="shared" si="54"/>
        <v>0</v>
      </c>
      <c r="V507" s="1102" t="str">
        <f t="shared" si="49"/>
        <v/>
      </c>
      <c r="W507" s="1102">
        <f t="shared" si="50"/>
        <v>509</v>
      </c>
      <c r="X507" s="1102" t="str">
        <f t="shared" si="55"/>
        <v>A0200</v>
      </c>
      <c r="Y507" s="239"/>
      <c r="Z507" s="239"/>
      <c r="AA507" s="239"/>
      <c r="AB507" s="239"/>
      <c r="AC507" s="239"/>
      <c r="AD507" s="239"/>
      <c r="AE507" s="239"/>
      <c r="AF507" s="239"/>
      <c r="AG507" s="239"/>
    </row>
    <row r="508" spans="8:33" ht="17.25" customHeight="1">
      <c r="H508" s="239"/>
      <c r="I508" s="1110" t="s">
        <v>5320</v>
      </c>
      <c r="J508" s="1106" t="s">
        <v>2136</v>
      </c>
      <c r="K508" s="246">
        <v>4.3800000000000002E-4</v>
      </c>
      <c r="L508" s="246">
        <v>4.3800000000000002E-4</v>
      </c>
      <c r="M508" s="241"/>
      <c r="N508" s="1102">
        <f t="shared" ca="1" si="51"/>
        <v>3.97E-4</v>
      </c>
      <c r="O508" s="1102">
        <f t="shared" ca="1" si="52"/>
        <v>3.97E-4</v>
      </c>
      <c r="P508" s="1102" t="str" cm="1">
        <f t="array" aca="1" ref="P508" ca="1">IFERROR(INDIRECT("K"&amp;V508),"")</f>
        <v/>
      </c>
      <c r="Q508" s="1102" t="str" cm="1">
        <f t="array" aca="1" ref="Q508" ca="1">IFERROR(INDIRECT("L"&amp;V508),"")</f>
        <v/>
      </c>
      <c r="R508" s="1102" cm="1">
        <f t="array" aca="1" ref="R508" ca="1">IFERROR(INDIRECT("K"&amp;W508),"")</f>
        <v>3.97E-4</v>
      </c>
      <c r="S508" s="1102" cm="1">
        <f t="array" aca="1" ref="S508" ca="1">IFERROR(INDIRECT("L"&amp;W508),"")</f>
        <v>3.97E-4</v>
      </c>
      <c r="T508" s="1103">
        <f t="shared" si="53"/>
        <v>4.3800000000000002E-4</v>
      </c>
      <c r="U508" s="1103">
        <f t="shared" si="54"/>
        <v>4.3800000000000002E-4</v>
      </c>
      <c r="V508" s="1102" t="str">
        <f t="shared" si="49"/>
        <v/>
      </c>
      <c r="W508" s="1102">
        <f t="shared" si="50"/>
        <v>509</v>
      </c>
      <c r="X508" s="1102" t="str">
        <f t="shared" si="55"/>
        <v>A0200</v>
      </c>
      <c r="Y508" s="239"/>
      <c r="Z508" s="239"/>
      <c r="AA508" s="239"/>
      <c r="AB508" s="239"/>
      <c r="AC508" s="239"/>
      <c r="AD508" s="239"/>
      <c r="AE508" s="239"/>
      <c r="AF508" s="239"/>
      <c r="AG508" s="239"/>
    </row>
    <row r="509" spans="8:33" ht="15.75" customHeight="1">
      <c r="H509" s="239"/>
      <c r="I509" s="1110" t="s">
        <v>5321</v>
      </c>
      <c r="J509" s="1106" t="s">
        <v>2136</v>
      </c>
      <c r="K509" s="246">
        <v>3.97E-4</v>
      </c>
      <c r="L509" s="246">
        <v>3.97E-4</v>
      </c>
      <c r="M509" s="241"/>
      <c r="N509" s="1102">
        <f t="shared" ca="1" si="51"/>
        <v>3.97E-4</v>
      </c>
      <c r="O509" s="1102">
        <f t="shared" ca="1" si="52"/>
        <v>3.97E-4</v>
      </c>
      <c r="P509" s="1102" t="str" cm="1">
        <f t="array" aca="1" ref="P509" ca="1">IFERROR(INDIRECT("K"&amp;V509),"")</f>
        <v/>
      </c>
      <c r="Q509" s="1102" t="str" cm="1">
        <f t="array" aca="1" ref="Q509" ca="1">IFERROR(INDIRECT("L"&amp;V509),"")</f>
        <v/>
      </c>
      <c r="R509" s="1102" cm="1">
        <f t="array" aca="1" ref="R509" ca="1">IFERROR(INDIRECT("K"&amp;W509),"")</f>
        <v>3.97E-4</v>
      </c>
      <c r="S509" s="1102" cm="1">
        <f t="array" aca="1" ref="S509" ca="1">IFERROR(INDIRECT("L"&amp;W509),"")</f>
        <v>3.97E-4</v>
      </c>
      <c r="T509" s="1103">
        <f t="shared" si="53"/>
        <v>3.97E-4</v>
      </c>
      <c r="U509" s="1103">
        <f t="shared" si="54"/>
        <v>3.97E-4</v>
      </c>
      <c r="V509" s="1102" t="str">
        <f t="shared" si="49"/>
        <v/>
      </c>
      <c r="W509" s="1102">
        <f t="shared" si="50"/>
        <v>509</v>
      </c>
      <c r="X509" s="1102" t="str">
        <f t="shared" si="55"/>
        <v>A0200</v>
      </c>
      <c r="Y509" s="239"/>
      <c r="Z509" s="239"/>
      <c r="AA509" s="239"/>
      <c r="AB509" s="239"/>
      <c r="AC509" s="239"/>
      <c r="AD509" s="239"/>
      <c r="AE509" s="239"/>
      <c r="AF509" s="239"/>
      <c r="AG509" s="239"/>
    </row>
    <row r="510" spans="8:33" ht="15.75" customHeight="1">
      <c r="H510" s="239"/>
      <c r="I510" s="1110" t="s">
        <v>2137</v>
      </c>
      <c r="J510" s="1106" t="s">
        <v>2501</v>
      </c>
      <c r="K510" s="246">
        <v>4.4900000000000002E-4</v>
      </c>
      <c r="L510" s="246">
        <v>4.4900000000000002E-4</v>
      </c>
      <c r="M510" s="241"/>
      <c r="N510" s="1102">
        <f t="shared" ca="1" si="51"/>
        <v>4.4900000000000002E-4</v>
      </c>
      <c r="O510" s="1102">
        <f t="shared" ca="1" si="52"/>
        <v>4.4900000000000002E-4</v>
      </c>
      <c r="P510" s="1102" t="str" cm="1">
        <f t="array" aca="1" ref="P510" ca="1">IFERROR(INDIRECT("K"&amp;V510),"")</f>
        <v/>
      </c>
      <c r="Q510" s="1102" t="str" cm="1">
        <f t="array" aca="1" ref="Q510" ca="1">IFERROR(INDIRECT("L"&amp;V510),"")</f>
        <v/>
      </c>
      <c r="R510" s="1102" t="str" cm="1">
        <f t="array" aca="1" ref="R510" ca="1">IFERROR(INDIRECT("K"&amp;W510),"")</f>
        <v/>
      </c>
      <c r="S510" s="1102" t="str" cm="1">
        <f t="array" aca="1" ref="S510" ca="1">IFERROR(INDIRECT("L"&amp;W510),"")</f>
        <v/>
      </c>
      <c r="T510" s="1103">
        <f t="shared" si="53"/>
        <v>4.4900000000000002E-4</v>
      </c>
      <c r="U510" s="1103">
        <f t="shared" si="54"/>
        <v>4.4900000000000002E-4</v>
      </c>
      <c r="V510" s="1102" t="str">
        <f t="shared" si="49"/>
        <v/>
      </c>
      <c r="W510" s="1102" t="str">
        <f t="shared" si="50"/>
        <v/>
      </c>
      <c r="X510" s="1102" t="str">
        <f t="shared" si="55"/>
        <v>A0203</v>
      </c>
      <c r="Y510" s="239"/>
      <c r="Z510" s="239"/>
      <c r="AA510" s="239"/>
      <c r="AB510" s="239"/>
      <c r="AC510" s="239"/>
      <c r="AD510" s="239"/>
      <c r="AE510" s="239"/>
      <c r="AF510" s="239"/>
      <c r="AG510" s="239"/>
    </row>
    <row r="511" spans="8:33" ht="17.25" customHeight="1">
      <c r="H511" s="239"/>
      <c r="I511" s="1110" t="s">
        <v>5322</v>
      </c>
      <c r="J511" s="1106" t="s">
        <v>2138</v>
      </c>
      <c r="K511" s="246">
        <v>0</v>
      </c>
      <c r="L511" s="246">
        <v>0</v>
      </c>
      <c r="M511" s="241"/>
      <c r="N511" s="1102">
        <f t="shared" ca="1" si="51"/>
        <v>5.0199999999999995E-4</v>
      </c>
      <c r="O511" s="1102">
        <f t="shared" ca="1" si="52"/>
        <v>5.0199999999999995E-4</v>
      </c>
      <c r="P511" s="1102" cm="1">
        <f t="array" aca="1" ref="P511" ca="1">IFERROR(INDIRECT("K"&amp;V511),"")</f>
        <v>5.0199999999999995E-4</v>
      </c>
      <c r="Q511" s="1102" cm="1">
        <f t="array" aca="1" ref="Q511" ca="1">IFERROR(INDIRECT("L"&amp;V511),"")</f>
        <v>5.0199999999999995E-4</v>
      </c>
      <c r="R511" s="1102" cm="1">
        <f t="array" aca="1" ref="R511" ca="1">IFERROR(INDIRECT("K"&amp;W511),"")</f>
        <v>1.1E-4</v>
      </c>
      <c r="S511" s="1102" cm="1">
        <f t="array" aca="1" ref="S511" ca="1">IFERROR(INDIRECT("L"&amp;W511),"")</f>
        <v>1.1E-4</v>
      </c>
      <c r="T511" s="1103">
        <f t="shared" si="53"/>
        <v>0</v>
      </c>
      <c r="U511" s="1103">
        <f t="shared" si="54"/>
        <v>0</v>
      </c>
      <c r="V511" s="1102">
        <f t="shared" si="49"/>
        <v>512</v>
      </c>
      <c r="W511" s="1102">
        <f t="shared" si="50"/>
        <v>513</v>
      </c>
      <c r="X511" s="1102" t="str">
        <f t="shared" si="55"/>
        <v>A0204</v>
      </c>
      <c r="Y511" s="239"/>
      <c r="Z511" s="239"/>
      <c r="AA511" s="239"/>
      <c r="AB511" s="239"/>
      <c r="AC511" s="239"/>
      <c r="AD511" s="239"/>
      <c r="AE511" s="239"/>
      <c r="AF511" s="239"/>
      <c r="AG511" s="239"/>
    </row>
    <row r="512" spans="8:33" ht="17.25" customHeight="1">
      <c r="H512" s="239"/>
      <c r="I512" s="1110" t="s">
        <v>5323</v>
      </c>
      <c r="J512" s="1106" t="s">
        <v>2138</v>
      </c>
      <c r="K512" s="246">
        <v>5.0199999999999995E-4</v>
      </c>
      <c r="L512" s="246">
        <v>5.0199999999999995E-4</v>
      </c>
      <c r="M512" s="241"/>
      <c r="N512" s="1102">
        <f t="shared" ca="1" si="51"/>
        <v>5.0199999999999995E-4</v>
      </c>
      <c r="O512" s="1102">
        <f t="shared" ca="1" si="52"/>
        <v>5.0199999999999995E-4</v>
      </c>
      <c r="P512" s="1102" cm="1">
        <f t="array" aca="1" ref="P512" ca="1">IFERROR(INDIRECT("K"&amp;V512),"")</f>
        <v>5.0199999999999995E-4</v>
      </c>
      <c r="Q512" s="1102" cm="1">
        <f t="array" aca="1" ref="Q512" ca="1">IFERROR(INDIRECT("L"&amp;V512),"")</f>
        <v>5.0199999999999995E-4</v>
      </c>
      <c r="R512" s="1102" cm="1">
        <f t="array" aca="1" ref="R512" ca="1">IFERROR(INDIRECT("K"&amp;W512),"")</f>
        <v>1.1E-4</v>
      </c>
      <c r="S512" s="1102" cm="1">
        <f t="array" aca="1" ref="S512" ca="1">IFERROR(INDIRECT("L"&amp;W512),"")</f>
        <v>1.1E-4</v>
      </c>
      <c r="T512" s="1103">
        <f t="shared" si="53"/>
        <v>5.0199999999999995E-4</v>
      </c>
      <c r="U512" s="1103">
        <f t="shared" si="54"/>
        <v>5.0199999999999995E-4</v>
      </c>
      <c r="V512" s="1102">
        <f t="shared" si="49"/>
        <v>512</v>
      </c>
      <c r="W512" s="1102">
        <f t="shared" si="50"/>
        <v>513</v>
      </c>
      <c r="X512" s="1102" t="str">
        <f t="shared" si="55"/>
        <v>A0204</v>
      </c>
      <c r="Y512" s="239"/>
      <c r="Z512" s="239"/>
      <c r="AA512" s="239"/>
      <c r="AB512" s="239"/>
      <c r="AC512" s="239"/>
      <c r="AD512" s="239"/>
      <c r="AE512" s="239"/>
      <c r="AF512" s="239"/>
      <c r="AG512" s="239"/>
    </row>
    <row r="513" spans="8:33">
      <c r="H513" s="239"/>
      <c r="I513" s="1110" t="s">
        <v>5324</v>
      </c>
      <c r="J513" s="1106" t="s">
        <v>2138</v>
      </c>
      <c r="K513" s="246">
        <v>1.1E-4</v>
      </c>
      <c r="L513" s="246">
        <v>1.1E-4</v>
      </c>
      <c r="M513" s="241"/>
      <c r="N513" s="1102">
        <f t="shared" ca="1" si="51"/>
        <v>5.0199999999999995E-4</v>
      </c>
      <c r="O513" s="1102">
        <f t="shared" ca="1" si="52"/>
        <v>5.0199999999999995E-4</v>
      </c>
      <c r="P513" s="1102" cm="1">
        <f t="array" aca="1" ref="P513" ca="1">IFERROR(INDIRECT("K"&amp;V513),"")</f>
        <v>5.0199999999999995E-4</v>
      </c>
      <c r="Q513" s="1102" cm="1">
        <f t="array" aca="1" ref="Q513" ca="1">IFERROR(INDIRECT("L"&amp;V513),"")</f>
        <v>5.0199999999999995E-4</v>
      </c>
      <c r="R513" s="1102" cm="1">
        <f t="array" aca="1" ref="R513" ca="1">IFERROR(INDIRECT("K"&amp;W513),"")</f>
        <v>1.1E-4</v>
      </c>
      <c r="S513" s="1102" cm="1">
        <f t="array" aca="1" ref="S513" ca="1">IFERROR(INDIRECT("L"&amp;W513),"")</f>
        <v>1.1E-4</v>
      </c>
      <c r="T513" s="1103">
        <f t="shared" si="53"/>
        <v>1.1E-4</v>
      </c>
      <c r="U513" s="1103">
        <f t="shared" si="54"/>
        <v>1.1E-4</v>
      </c>
      <c r="V513" s="1102">
        <f t="shared" si="49"/>
        <v>512</v>
      </c>
      <c r="W513" s="1102">
        <f t="shared" si="50"/>
        <v>513</v>
      </c>
      <c r="X513" s="1102" t="str">
        <f t="shared" si="55"/>
        <v>A0204</v>
      </c>
      <c r="Y513" s="239"/>
      <c r="Z513" s="239"/>
      <c r="AA513" s="239"/>
      <c r="AB513" s="239"/>
      <c r="AC513" s="239"/>
      <c r="AD513" s="239"/>
      <c r="AE513" s="239"/>
      <c r="AF513" s="239"/>
      <c r="AG513" s="239"/>
    </row>
    <row r="514" spans="8:33" ht="17.25" customHeight="1">
      <c r="H514" s="239"/>
      <c r="I514" s="1110" t="s">
        <v>5325</v>
      </c>
      <c r="J514" s="1106" t="s">
        <v>2139</v>
      </c>
      <c r="K514" s="246">
        <v>0</v>
      </c>
      <c r="L514" s="246">
        <v>0</v>
      </c>
      <c r="M514" s="241"/>
      <c r="N514" s="1102">
        <f t="shared" ca="1" si="51"/>
        <v>4.2900000000000002E-4</v>
      </c>
      <c r="O514" s="1102">
        <f t="shared" ca="1" si="52"/>
        <v>4.2900000000000002E-4</v>
      </c>
      <c r="P514" s="1102" cm="1">
        <f t="array" aca="1" ref="P514" ca="1">IFERROR(INDIRECT("K"&amp;V514),"")</f>
        <v>4.2900000000000002E-4</v>
      </c>
      <c r="Q514" s="1102" cm="1">
        <f t="array" aca="1" ref="Q514" ca="1">IFERROR(INDIRECT("L"&amp;V514),"")</f>
        <v>4.2900000000000002E-4</v>
      </c>
      <c r="R514" s="1102" cm="1">
        <f t="array" aca="1" ref="R514" ca="1">IFERROR(INDIRECT("K"&amp;W514),"")</f>
        <v>4.2700000000000002E-4</v>
      </c>
      <c r="S514" s="1102" cm="1">
        <f t="array" aca="1" ref="S514" ca="1">IFERROR(INDIRECT("L"&amp;W514),"")</f>
        <v>4.2700000000000002E-4</v>
      </c>
      <c r="T514" s="1103">
        <f t="shared" si="53"/>
        <v>0</v>
      </c>
      <c r="U514" s="1103">
        <f t="shared" si="54"/>
        <v>0</v>
      </c>
      <c r="V514" s="1102">
        <f t="shared" si="49"/>
        <v>515</v>
      </c>
      <c r="W514" s="1102">
        <f t="shared" si="50"/>
        <v>516</v>
      </c>
      <c r="X514" s="1102" t="str">
        <f t="shared" si="55"/>
        <v>A0206</v>
      </c>
      <c r="Y514" s="239"/>
      <c r="Z514" s="239"/>
      <c r="AA514" s="239"/>
      <c r="AB514" s="239"/>
      <c r="AC514" s="239"/>
      <c r="AD514" s="239"/>
      <c r="AE514" s="239"/>
      <c r="AF514" s="239"/>
      <c r="AG514" s="239"/>
    </row>
    <row r="515" spans="8:33" ht="17.25" customHeight="1">
      <c r="H515" s="239"/>
      <c r="I515" s="1110" t="s">
        <v>5326</v>
      </c>
      <c r="J515" s="1106" t="s">
        <v>2139</v>
      </c>
      <c r="K515" s="246">
        <v>4.2900000000000002E-4</v>
      </c>
      <c r="L515" s="246">
        <v>4.2900000000000002E-4</v>
      </c>
      <c r="M515" s="241"/>
      <c r="N515" s="1102">
        <f t="shared" ca="1" si="51"/>
        <v>4.2900000000000002E-4</v>
      </c>
      <c r="O515" s="1102">
        <f t="shared" ca="1" si="52"/>
        <v>4.2900000000000002E-4</v>
      </c>
      <c r="P515" s="1102" cm="1">
        <f t="array" aca="1" ref="P515" ca="1">IFERROR(INDIRECT("K"&amp;V515),"")</f>
        <v>4.2900000000000002E-4</v>
      </c>
      <c r="Q515" s="1102" cm="1">
        <f t="array" aca="1" ref="Q515" ca="1">IFERROR(INDIRECT("L"&amp;V515),"")</f>
        <v>4.2900000000000002E-4</v>
      </c>
      <c r="R515" s="1102" cm="1">
        <f t="array" aca="1" ref="R515" ca="1">IFERROR(INDIRECT("K"&amp;W515),"")</f>
        <v>4.2700000000000002E-4</v>
      </c>
      <c r="S515" s="1102" cm="1">
        <f t="array" aca="1" ref="S515" ca="1">IFERROR(INDIRECT("L"&amp;W515),"")</f>
        <v>4.2700000000000002E-4</v>
      </c>
      <c r="T515" s="1103">
        <f t="shared" si="53"/>
        <v>4.2900000000000002E-4</v>
      </c>
      <c r="U515" s="1103">
        <f t="shared" si="54"/>
        <v>4.2900000000000002E-4</v>
      </c>
      <c r="V515" s="1102">
        <f t="shared" si="49"/>
        <v>515</v>
      </c>
      <c r="W515" s="1102">
        <f t="shared" si="50"/>
        <v>516</v>
      </c>
      <c r="X515" s="1102" t="str">
        <f t="shared" si="55"/>
        <v>A0206</v>
      </c>
      <c r="Y515" s="239"/>
      <c r="Z515" s="239"/>
      <c r="AA515" s="239"/>
      <c r="AB515" s="239"/>
      <c r="AC515" s="239"/>
      <c r="AD515" s="239"/>
      <c r="AE515" s="239"/>
      <c r="AF515" s="239"/>
      <c r="AG515" s="239"/>
    </row>
    <row r="516" spans="8:33" ht="17.25" customHeight="1">
      <c r="H516" s="239"/>
      <c r="I516" s="1110" t="s">
        <v>5327</v>
      </c>
      <c r="J516" s="1106" t="s">
        <v>2139</v>
      </c>
      <c r="K516" s="246">
        <v>4.2700000000000002E-4</v>
      </c>
      <c r="L516" s="246">
        <v>4.2700000000000002E-4</v>
      </c>
      <c r="M516" s="241"/>
      <c r="N516" s="1102">
        <f t="shared" ca="1" si="51"/>
        <v>4.2900000000000002E-4</v>
      </c>
      <c r="O516" s="1102">
        <f t="shared" ca="1" si="52"/>
        <v>4.2900000000000002E-4</v>
      </c>
      <c r="P516" s="1102" cm="1">
        <f t="array" aca="1" ref="P516" ca="1">IFERROR(INDIRECT("K"&amp;V516),"")</f>
        <v>4.2900000000000002E-4</v>
      </c>
      <c r="Q516" s="1102" cm="1">
        <f t="array" aca="1" ref="Q516" ca="1">IFERROR(INDIRECT("L"&amp;V516),"")</f>
        <v>4.2900000000000002E-4</v>
      </c>
      <c r="R516" s="1102" cm="1">
        <f t="array" aca="1" ref="R516" ca="1">IFERROR(INDIRECT("K"&amp;W516),"")</f>
        <v>4.2700000000000002E-4</v>
      </c>
      <c r="S516" s="1102" cm="1">
        <f t="array" aca="1" ref="S516" ca="1">IFERROR(INDIRECT("L"&amp;W516),"")</f>
        <v>4.2700000000000002E-4</v>
      </c>
      <c r="T516" s="1103">
        <f t="shared" si="53"/>
        <v>4.2700000000000002E-4</v>
      </c>
      <c r="U516" s="1103">
        <f t="shared" si="54"/>
        <v>4.2700000000000002E-4</v>
      </c>
      <c r="V516" s="1102">
        <f t="shared" si="49"/>
        <v>515</v>
      </c>
      <c r="W516" s="1102">
        <f t="shared" si="50"/>
        <v>516</v>
      </c>
      <c r="X516" s="1102" t="str">
        <f t="shared" si="55"/>
        <v>A0206</v>
      </c>
      <c r="Y516" s="239"/>
      <c r="Z516" s="239"/>
      <c r="AA516" s="239"/>
      <c r="AB516" s="239"/>
      <c r="AC516" s="239"/>
      <c r="AD516" s="239"/>
      <c r="AE516" s="239"/>
      <c r="AF516" s="239"/>
      <c r="AG516" s="239"/>
    </row>
    <row r="517" spans="8:33">
      <c r="H517" s="239"/>
      <c r="I517" s="1110" t="s">
        <v>2140</v>
      </c>
      <c r="J517" s="1106" t="s">
        <v>2141</v>
      </c>
      <c r="K517" s="246">
        <v>4.1899999999999999E-4</v>
      </c>
      <c r="L517" s="246">
        <v>4.1899999999999999E-4</v>
      </c>
      <c r="M517" s="241"/>
      <c r="N517" s="1102">
        <f t="shared" ca="1" si="51"/>
        <v>4.1899999999999999E-4</v>
      </c>
      <c r="O517" s="1102">
        <f t="shared" ca="1" si="52"/>
        <v>4.1899999999999999E-4</v>
      </c>
      <c r="P517" s="1102" t="str" cm="1">
        <f t="array" aca="1" ref="P517" ca="1">IFERROR(INDIRECT("K"&amp;V517),"")</f>
        <v/>
      </c>
      <c r="Q517" s="1102" t="str" cm="1">
        <f t="array" aca="1" ref="Q517" ca="1">IFERROR(INDIRECT("L"&amp;V517),"")</f>
        <v/>
      </c>
      <c r="R517" s="1102" t="str" cm="1">
        <f t="array" aca="1" ref="R517" ca="1">IFERROR(INDIRECT("K"&amp;W517),"")</f>
        <v/>
      </c>
      <c r="S517" s="1102" t="str" cm="1">
        <f t="array" aca="1" ref="S517" ca="1">IFERROR(INDIRECT("L"&amp;W517),"")</f>
        <v/>
      </c>
      <c r="T517" s="1103">
        <f t="shared" si="53"/>
        <v>4.1899999999999999E-4</v>
      </c>
      <c r="U517" s="1103">
        <f t="shared" si="54"/>
        <v>4.1899999999999999E-4</v>
      </c>
      <c r="V517" s="1102" t="str">
        <f t="shared" ref="V517:V580" si="56">_xlfn.IFNA(MATCH(X517&amp;"*残差*",$I:$I,0),"")</f>
        <v/>
      </c>
      <c r="W517" s="1102" t="str">
        <f t="shared" ref="W517:W580" si="57">_xlfn.IFNA(MATCH(X517&amp;"*事業者全体*",$I:$I,0),"")</f>
        <v/>
      </c>
      <c r="X517" s="1102" t="str">
        <f t="shared" si="55"/>
        <v>A0209</v>
      </c>
      <c r="Y517" s="239"/>
      <c r="Z517" s="239"/>
      <c r="AA517" s="239"/>
      <c r="AB517" s="239"/>
      <c r="AC517" s="239"/>
      <c r="AD517" s="239"/>
      <c r="AE517" s="239"/>
      <c r="AF517" s="239"/>
      <c r="AG517" s="239"/>
    </row>
    <row r="518" spans="8:33" ht="17.25" customHeight="1">
      <c r="H518" s="239"/>
      <c r="I518" s="1110" t="s">
        <v>2142</v>
      </c>
      <c r="J518" s="1106" t="s">
        <v>2143</v>
      </c>
      <c r="K518" s="246">
        <v>4.08E-4</v>
      </c>
      <c r="L518" s="246">
        <v>4.08E-4</v>
      </c>
      <c r="M518" s="241"/>
      <c r="N518" s="1102">
        <f t="shared" ref="N518:N581" ca="1" si="58">IF(P518="",IF(R518="",T518,R518),P518)</f>
        <v>4.08E-4</v>
      </c>
      <c r="O518" s="1102">
        <f t="shared" ref="O518:O581" ca="1" si="59">IF(Q518="",IF(S518="",U518,S518),Q518)</f>
        <v>4.08E-4</v>
      </c>
      <c r="P518" s="1102" t="str" cm="1">
        <f t="array" aca="1" ref="P518" ca="1">IFERROR(INDIRECT("K"&amp;V518),"")</f>
        <v/>
      </c>
      <c r="Q518" s="1102" t="str" cm="1">
        <f t="array" aca="1" ref="Q518" ca="1">IFERROR(INDIRECT("L"&amp;V518),"")</f>
        <v/>
      </c>
      <c r="R518" s="1102" t="str" cm="1">
        <f t="array" aca="1" ref="R518" ca="1">IFERROR(INDIRECT("K"&amp;W518),"")</f>
        <v/>
      </c>
      <c r="S518" s="1102" t="str" cm="1">
        <f t="array" aca="1" ref="S518" ca="1">IFERROR(INDIRECT("L"&amp;W518),"")</f>
        <v/>
      </c>
      <c r="T518" s="1103">
        <f t="shared" ref="T518:T581" si="60">K518</f>
        <v>4.08E-4</v>
      </c>
      <c r="U518" s="1103">
        <f t="shared" ref="U518:U581" si="61">L518</f>
        <v>4.08E-4</v>
      </c>
      <c r="V518" s="1102" t="str">
        <f t="shared" si="56"/>
        <v/>
      </c>
      <c r="W518" s="1102" t="str">
        <f t="shared" si="57"/>
        <v/>
      </c>
      <c r="X518" s="1102" t="str">
        <f t="shared" ref="X518:X581" si="62">LEFT(I518,5)</f>
        <v>A0210</v>
      </c>
      <c r="Y518" s="239"/>
      <c r="Z518" s="239"/>
      <c r="AA518" s="239"/>
      <c r="AB518" s="239"/>
      <c r="AC518" s="239"/>
      <c r="AD518" s="239"/>
      <c r="AE518" s="239"/>
      <c r="AF518" s="239"/>
      <c r="AG518" s="239"/>
    </row>
    <row r="519" spans="8:33" ht="17.25" customHeight="1">
      <c r="H519" s="239"/>
      <c r="I519" s="1110" t="s">
        <v>2144</v>
      </c>
      <c r="J519" s="1106" t="s">
        <v>2145</v>
      </c>
      <c r="K519" s="246">
        <v>4.7199999999999998E-4</v>
      </c>
      <c r="L519" s="246">
        <v>4.7199999999999998E-4</v>
      </c>
      <c r="M519" s="241"/>
      <c r="N519" s="1102">
        <f t="shared" ca="1" si="58"/>
        <v>4.7199999999999998E-4</v>
      </c>
      <c r="O519" s="1102">
        <f t="shared" ca="1" si="59"/>
        <v>4.7199999999999998E-4</v>
      </c>
      <c r="P519" s="1102" t="str" cm="1">
        <f t="array" aca="1" ref="P519" ca="1">IFERROR(INDIRECT("K"&amp;V519),"")</f>
        <v/>
      </c>
      <c r="Q519" s="1102" t="str" cm="1">
        <f t="array" aca="1" ref="Q519" ca="1">IFERROR(INDIRECT("L"&amp;V519),"")</f>
        <v/>
      </c>
      <c r="R519" s="1102" t="str" cm="1">
        <f t="array" aca="1" ref="R519" ca="1">IFERROR(INDIRECT("K"&amp;W519),"")</f>
        <v/>
      </c>
      <c r="S519" s="1102" t="str" cm="1">
        <f t="array" aca="1" ref="S519" ca="1">IFERROR(INDIRECT("L"&amp;W519),"")</f>
        <v/>
      </c>
      <c r="T519" s="1103">
        <f t="shared" si="60"/>
        <v>4.7199999999999998E-4</v>
      </c>
      <c r="U519" s="1103">
        <f t="shared" si="61"/>
        <v>4.7199999999999998E-4</v>
      </c>
      <c r="V519" s="1102" t="str">
        <f t="shared" si="56"/>
        <v/>
      </c>
      <c r="W519" s="1102" t="str">
        <f t="shared" si="57"/>
        <v/>
      </c>
      <c r="X519" s="1102" t="str">
        <f t="shared" si="62"/>
        <v>A0211</v>
      </c>
      <c r="Y519" s="239"/>
      <c r="Z519" s="239"/>
      <c r="AA519" s="239"/>
      <c r="AB519" s="239"/>
      <c r="AC519" s="239"/>
      <c r="AD519" s="239"/>
      <c r="AE519" s="239"/>
      <c r="AF519" s="239"/>
      <c r="AG519" s="239"/>
    </row>
    <row r="520" spans="8:33">
      <c r="H520" s="239"/>
      <c r="I520" s="1110" t="s">
        <v>5328</v>
      </c>
      <c r="J520" s="1106" t="s">
        <v>5329</v>
      </c>
      <c r="K520" s="246">
        <v>0</v>
      </c>
      <c r="L520" s="246">
        <v>0</v>
      </c>
      <c r="M520" s="241"/>
      <c r="N520" s="1102">
        <f t="shared" ca="1" si="58"/>
        <v>4.8299999999999998E-4</v>
      </c>
      <c r="O520" s="1102">
        <f t="shared" ca="1" si="59"/>
        <v>4.8299999999999998E-4</v>
      </c>
      <c r="P520" s="1102" cm="1">
        <f t="array" aca="1" ref="P520" ca="1">IFERROR(INDIRECT("K"&amp;V520),"")</f>
        <v>4.8299999999999998E-4</v>
      </c>
      <c r="Q520" s="1102" cm="1">
        <f t="array" aca="1" ref="Q520" ca="1">IFERROR(INDIRECT("L"&amp;V520),"")</f>
        <v>4.8299999999999998E-4</v>
      </c>
      <c r="R520" s="1102" cm="1">
        <f t="array" aca="1" ref="R520" ca="1">IFERROR(INDIRECT("K"&amp;W520),"")</f>
        <v>4.6799999999999999E-4</v>
      </c>
      <c r="S520" s="1102" cm="1">
        <f t="array" aca="1" ref="S520" ca="1">IFERROR(INDIRECT("L"&amp;W520),"")</f>
        <v>4.6799999999999999E-4</v>
      </c>
      <c r="T520" s="1103">
        <f t="shared" si="60"/>
        <v>0</v>
      </c>
      <c r="U520" s="1103">
        <f t="shared" si="61"/>
        <v>0</v>
      </c>
      <c r="V520" s="1102">
        <f t="shared" si="56"/>
        <v>524</v>
      </c>
      <c r="W520" s="1102">
        <f t="shared" si="57"/>
        <v>525</v>
      </c>
      <c r="X520" s="1102" t="str">
        <f t="shared" si="62"/>
        <v>A0213</v>
      </c>
      <c r="Y520" s="239"/>
      <c r="Z520" s="239"/>
      <c r="AA520" s="239"/>
      <c r="AB520" s="239"/>
      <c r="AC520" s="239"/>
      <c r="AD520" s="239"/>
      <c r="AE520" s="239"/>
      <c r="AF520" s="239"/>
      <c r="AG520" s="239"/>
    </row>
    <row r="521" spans="8:33" ht="17.25" customHeight="1">
      <c r="H521" s="239"/>
      <c r="I521" s="1110" t="s">
        <v>5330</v>
      </c>
      <c r="J521" s="1106" t="s">
        <v>5329</v>
      </c>
      <c r="K521" s="246">
        <v>4.9600000000000002E-4</v>
      </c>
      <c r="L521" s="246">
        <v>4.9600000000000002E-4</v>
      </c>
      <c r="M521" s="241"/>
      <c r="N521" s="1102">
        <f t="shared" ca="1" si="58"/>
        <v>4.8299999999999998E-4</v>
      </c>
      <c r="O521" s="1102">
        <f t="shared" ca="1" si="59"/>
        <v>4.8299999999999998E-4</v>
      </c>
      <c r="P521" s="1102" cm="1">
        <f t="array" aca="1" ref="P521" ca="1">IFERROR(INDIRECT("K"&amp;V521),"")</f>
        <v>4.8299999999999998E-4</v>
      </c>
      <c r="Q521" s="1102" cm="1">
        <f t="array" aca="1" ref="Q521" ca="1">IFERROR(INDIRECT("L"&amp;V521),"")</f>
        <v>4.8299999999999998E-4</v>
      </c>
      <c r="R521" s="1102" cm="1">
        <f t="array" aca="1" ref="R521" ca="1">IFERROR(INDIRECT("K"&amp;W521),"")</f>
        <v>4.6799999999999999E-4</v>
      </c>
      <c r="S521" s="1102" cm="1">
        <f t="array" aca="1" ref="S521" ca="1">IFERROR(INDIRECT("L"&amp;W521),"")</f>
        <v>4.6799999999999999E-4</v>
      </c>
      <c r="T521" s="1103">
        <f t="shared" si="60"/>
        <v>4.9600000000000002E-4</v>
      </c>
      <c r="U521" s="1103">
        <f t="shared" si="61"/>
        <v>4.9600000000000002E-4</v>
      </c>
      <c r="V521" s="1102">
        <f t="shared" si="56"/>
        <v>524</v>
      </c>
      <c r="W521" s="1102">
        <f t="shared" si="57"/>
        <v>525</v>
      </c>
      <c r="X521" s="1102" t="str">
        <f t="shared" si="62"/>
        <v>A0213</v>
      </c>
      <c r="Y521" s="239"/>
      <c r="Z521" s="239"/>
      <c r="AA521" s="239"/>
      <c r="AB521" s="239"/>
      <c r="AC521" s="239"/>
      <c r="AD521" s="239"/>
      <c r="AE521" s="239"/>
      <c r="AF521" s="239"/>
      <c r="AG521" s="239"/>
    </row>
    <row r="522" spans="8:33" ht="17.25" customHeight="1">
      <c r="H522" s="239"/>
      <c r="I522" s="1110" t="s">
        <v>5331</v>
      </c>
      <c r="J522" s="1106" t="s">
        <v>5329</v>
      </c>
      <c r="K522" s="246">
        <v>5.4100000000000003E-4</v>
      </c>
      <c r="L522" s="246">
        <v>5.4100000000000003E-4</v>
      </c>
      <c r="M522" s="241"/>
      <c r="N522" s="1102">
        <f t="shared" ca="1" si="58"/>
        <v>4.8299999999999998E-4</v>
      </c>
      <c r="O522" s="1102">
        <f t="shared" ca="1" si="59"/>
        <v>4.8299999999999998E-4</v>
      </c>
      <c r="P522" s="1102" cm="1">
        <f t="array" aca="1" ref="P522" ca="1">IFERROR(INDIRECT("K"&amp;V522),"")</f>
        <v>4.8299999999999998E-4</v>
      </c>
      <c r="Q522" s="1102" cm="1">
        <f t="array" aca="1" ref="Q522" ca="1">IFERROR(INDIRECT("L"&amp;V522),"")</f>
        <v>4.8299999999999998E-4</v>
      </c>
      <c r="R522" s="1102" cm="1">
        <f t="array" aca="1" ref="R522" ca="1">IFERROR(INDIRECT("K"&amp;W522),"")</f>
        <v>4.6799999999999999E-4</v>
      </c>
      <c r="S522" s="1102" cm="1">
        <f t="array" aca="1" ref="S522" ca="1">IFERROR(INDIRECT("L"&amp;W522),"")</f>
        <v>4.6799999999999999E-4</v>
      </c>
      <c r="T522" s="1103">
        <f t="shared" si="60"/>
        <v>5.4100000000000003E-4</v>
      </c>
      <c r="U522" s="1103">
        <f t="shared" si="61"/>
        <v>5.4100000000000003E-4</v>
      </c>
      <c r="V522" s="1102">
        <f t="shared" si="56"/>
        <v>524</v>
      </c>
      <c r="W522" s="1102">
        <f t="shared" si="57"/>
        <v>525</v>
      </c>
      <c r="X522" s="1102" t="str">
        <f t="shared" si="62"/>
        <v>A0213</v>
      </c>
      <c r="Y522" s="239"/>
      <c r="Z522" s="239"/>
      <c r="AA522" s="239"/>
      <c r="AB522" s="239"/>
      <c r="AC522" s="239"/>
      <c r="AD522" s="239"/>
      <c r="AE522" s="239"/>
      <c r="AF522" s="239"/>
      <c r="AG522" s="239"/>
    </row>
    <row r="523" spans="8:33" ht="17.25" customHeight="1">
      <c r="H523" s="239"/>
      <c r="I523" s="1110" t="s">
        <v>5332</v>
      </c>
      <c r="J523" s="1106" t="s">
        <v>5329</v>
      </c>
      <c r="K523" s="246">
        <v>0</v>
      </c>
      <c r="L523" s="246">
        <v>0</v>
      </c>
      <c r="M523" s="241"/>
      <c r="N523" s="1102">
        <f t="shared" ca="1" si="58"/>
        <v>4.8299999999999998E-4</v>
      </c>
      <c r="O523" s="1102">
        <f t="shared" ca="1" si="59"/>
        <v>4.8299999999999998E-4</v>
      </c>
      <c r="P523" s="1102" cm="1">
        <f t="array" aca="1" ref="P523" ca="1">IFERROR(INDIRECT("K"&amp;V523),"")</f>
        <v>4.8299999999999998E-4</v>
      </c>
      <c r="Q523" s="1102" cm="1">
        <f t="array" aca="1" ref="Q523" ca="1">IFERROR(INDIRECT("L"&amp;V523),"")</f>
        <v>4.8299999999999998E-4</v>
      </c>
      <c r="R523" s="1102" cm="1">
        <f t="array" aca="1" ref="R523" ca="1">IFERROR(INDIRECT("K"&amp;W523),"")</f>
        <v>4.6799999999999999E-4</v>
      </c>
      <c r="S523" s="1102" cm="1">
        <f t="array" aca="1" ref="S523" ca="1">IFERROR(INDIRECT("L"&amp;W523),"")</f>
        <v>4.6799999999999999E-4</v>
      </c>
      <c r="T523" s="1103">
        <f t="shared" si="60"/>
        <v>0</v>
      </c>
      <c r="U523" s="1103">
        <f t="shared" si="61"/>
        <v>0</v>
      </c>
      <c r="V523" s="1102">
        <f t="shared" si="56"/>
        <v>524</v>
      </c>
      <c r="W523" s="1102">
        <f t="shared" si="57"/>
        <v>525</v>
      </c>
      <c r="X523" s="1102" t="str">
        <f t="shared" si="62"/>
        <v>A0213</v>
      </c>
      <c r="Y523" s="239"/>
      <c r="Z523" s="239"/>
      <c r="AA523" s="239"/>
      <c r="AB523" s="239"/>
      <c r="AC523" s="239"/>
      <c r="AD523" s="239"/>
      <c r="AE523" s="239"/>
      <c r="AF523" s="239"/>
      <c r="AG523" s="239"/>
    </row>
    <row r="524" spans="8:33" ht="17.25" customHeight="1">
      <c r="H524" s="239"/>
      <c r="I524" s="1110" t="s">
        <v>5333</v>
      </c>
      <c r="J524" s="1106" t="s">
        <v>5329</v>
      </c>
      <c r="K524" s="246">
        <v>4.8299999999999998E-4</v>
      </c>
      <c r="L524" s="246">
        <v>4.8299999999999998E-4</v>
      </c>
      <c r="M524" s="241"/>
      <c r="N524" s="1102">
        <f t="shared" ca="1" si="58"/>
        <v>4.8299999999999998E-4</v>
      </c>
      <c r="O524" s="1102">
        <f t="shared" ca="1" si="59"/>
        <v>4.8299999999999998E-4</v>
      </c>
      <c r="P524" s="1102" cm="1">
        <f t="array" aca="1" ref="P524" ca="1">IFERROR(INDIRECT("K"&amp;V524),"")</f>
        <v>4.8299999999999998E-4</v>
      </c>
      <c r="Q524" s="1102" cm="1">
        <f t="array" aca="1" ref="Q524" ca="1">IFERROR(INDIRECT("L"&amp;V524),"")</f>
        <v>4.8299999999999998E-4</v>
      </c>
      <c r="R524" s="1102" cm="1">
        <f t="array" aca="1" ref="R524" ca="1">IFERROR(INDIRECT("K"&amp;W524),"")</f>
        <v>4.6799999999999999E-4</v>
      </c>
      <c r="S524" s="1102" cm="1">
        <f t="array" aca="1" ref="S524" ca="1">IFERROR(INDIRECT("L"&amp;W524),"")</f>
        <v>4.6799999999999999E-4</v>
      </c>
      <c r="T524" s="1103">
        <f t="shared" si="60"/>
        <v>4.8299999999999998E-4</v>
      </c>
      <c r="U524" s="1103">
        <f t="shared" si="61"/>
        <v>4.8299999999999998E-4</v>
      </c>
      <c r="V524" s="1102">
        <f t="shared" si="56"/>
        <v>524</v>
      </c>
      <c r="W524" s="1102">
        <f t="shared" si="57"/>
        <v>525</v>
      </c>
      <c r="X524" s="1102" t="str">
        <f t="shared" si="62"/>
        <v>A0213</v>
      </c>
      <c r="Y524" s="239"/>
      <c r="Z524" s="239"/>
      <c r="AA524" s="239"/>
      <c r="AB524" s="239"/>
      <c r="AC524" s="239"/>
      <c r="AD524" s="239"/>
      <c r="AE524" s="239"/>
      <c r="AF524" s="239"/>
      <c r="AG524" s="239"/>
    </row>
    <row r="525" spans="8:33" ht="17.25" customHeight="1">
      <c r="H525" s="239"/>
      <c r="I525" s="1110" t="s">
        <v>5334</v>
      </c>
      <c r="J525" s="1106" t="s">
        <v>5329</v>
      </c>
      <c r="K525" s="246">
        <v>4.6799999999999999E-4</v>
      </c>
      <c r="L525" s="246">
        <v>4.6799999999999999E-4</v>
      </c>
      <c r="M525" s="241"/>
      <c r="N525" s="1102">
        <f t="shared" ca="1" si="58"/>
        <v>4.8299999999999998E-4</v>
      </c>
      <c r="O525" s="1102">
        <f t="shared" ca="1" si="59"/>
        <v>4.8299999999999998E-4</v>
      </c>
      <c r="P525" s="1102" cm="1">
        <f t="array" aca="1" ref="P525" ca="1">IFERROR(INDIRECT("K"&amp;V525),"")</f>
        <v>4.8299999999999998E-4</v>
      </c>
      <c r="Q525" s="1102" cm="1">
        <f t="array" aca="1" ref="Q525" ca="1">IFERROR(INDIRECT("L"&amp;V525),"")</f>
        <v>4.8299999999999998E-4</v>
      </c>
      <c r="R525" s="1102" cm="1">
        <f t="array" aca="1" ref="R525" ca="1">IFERROR(INDIRECT("K"&amp;W525),"")</f>
        <v>4.6799999999999999E-4</v>
      </c>
      <c r="S525" s="1102" cm="1">
        <f t="array" aca="1" ref="S525" ca="1">IFERROR(INDIRECT("L"&amp;W525),"")</f>
        <v>4.6799999999999999E-4</v>
      </c>
      <c r="T525" s="1103">
        <f t="shared" si="60"/>
        <v>4.6799999999999999E-4</v>
      </c>
      <c r="U525" s="1103">
        <f t="shared" si="61"/>
        <v>4.6799999999999999E-4</v>
      </c>
      <c r="V525" s="1102">
        <f t="shared" si="56"/>
        <v>524</v>
      </c>
      <c r="W525" s="1102">
        <f t="shared" si="57"/>
        <v>525</v>
      </c>
      <c r="X525" s="1102" t="str">
        <f t="shared" si="62"/>
        <v>A0213</v>
      </c>
      <c r="Y525" s="239"/>
      <c r="Z525" s="239"/>
      <c r="AA525" s="239"/>
      <c r="AB525" s="239"/>
      <c r="AC525" s="239"/>
      <c r="AD525" s="239"/>
      <c r="AE525" s="239"/>
      <c r="AF525" s="239"/>
      <c r="AG525" s="239"/>
    </row>
    <row r="526" spans="8:33" ht="17.25" customHeight="1">
      <c r="H526" s="239"/>
      <c r="I526" s="1110" t="s">
        <v>2146</v>
      </c>
      <c r="J526" s="1106" t="s">
        <v>3958</v>
      </c>
      <c r="K526" s="246">
        <v>4.5100000000000001E-4</v>
      </c>
      <c r="L526" s="246">
        <v>4.5100000000000001E-4</v>
      </c>
      <c r="M526" s="241"/>
      <c r="N526" s="1102">
        <f t="shared" ca="1" si="58"/>
        <v>4.5100000000000001E-4</v>
      </c>
      <c r="O526" s="1102">
        <f t="shared" ca="1" si="59"/>
        <v>4.5100000000000001E-4</v>
      </c>
      <c r="P526" s="1102" t="str" cm="1">
        <f t="array" aca="1" ref="P526" ca="1">IFERROR(INDIRECT("K"&amp;V526),"")</f>
        <v/>
      </c>
      <c r="Q526" s="1102" t="str" cm="1">
        <f t="array" aca="1" ref="Q526" ca="1">IFERROR(INDIRECT("L"&amp;V526),"")</f>
        <v/>
      </c>
      <c r="R526" s="1102" t="str" cm="1">
        <f t="array" aca="1" ref="R526" ca="1">IFERROR(INDIRECT("K"&amp;W526),"")</f>
        <v/>
      </c>
      <c r="S526" s="1102" t="str" cm="1">
        <f t="array" aca="1" ref="S526" ca="1">IFERROR(INDIRECT("L"&amp;W526),"")</f>
        <v/>
      </c>
      <c r="T526" s="1103">
        <f t="shared" si="60"/>
        <v>4.5100000000000001E-4</v>
      </c>
      <c r="U526" s="1103">
        <f t="shared" si="61"/>
        <v>4.5100000000000001E-4</v>
      </c>
      <c r="V526" s="1102" t="str">
        <f t="shared" si="56"/>
        <v/>
      </c>
      <c r="W526" s="1102" t="str">
        <f t="shared" si="57"/>
        <v/>
      </c>
      <c r="X526" s="1102" t="str">
        <f t="shared" si="62"/>
        <v>A0214</v>
      </c>
      <c r="Y526" s="239"/>
      <c r="Z526" s="239"/>
      <c r="AA526" s="239"/>
      <c r="AB526" s="239"/>
      <c r="AC526" s="239"/>
      <c r="AD526" s="239"/>
      <c r="AE526" s="239"/>
      <c r="AF526" s="239"/>
      <c r="AG526" s="239"/>
    </row>
    <row r="527" spans="8:33" ht="17.25" customHeight="1">
      <c r="H527" s="239"/>
      <c r="I527" s="1110" t="s">
        <v>5335</v>
      </c>
      <c r="J527" s="1106" t="s">
        <v>2147</v>
      </c>
      <c r="K527" s="246">
        <v>0</v>
      </c>
      <c r="L527" s="246">
        <v>0</v>
      </c>
      <c r="M527" s="241"/>
      <c r="N527" s="1102">
        <f t="shared" ca="1" si="58"/>
        <v>5.6999999999999998E-4</v>
      </c>
      <c r="O527" s="1102">
        <f t="shared" ca="1" si="59"/>
        <v>5.6999999999999998E-4</v>
      </c>
      <c r="P527" s="1102" cm="1">
        <f t="array" aca="1" ref="P527" ca="1">IFERROR(INDIRECT("K"&amp;V527),"")</f>
        <v>5.6999999999999998E-4</v>
      </c>
      <c r="Q527" s="1102" cm="1">
        <f t="array" aca="1" ref="Q527" ca="1">IFERROR(INDIRECT("L"&amp;V527),"")</f>
        <v>5.6999999999999998E-4</v>
      </c>
      <c r="R527" s="1102" cm="1">
        <f t="array" aca="1" ref="R527" ca="1">IFERROR(INDIRECT("K"&amp;W527),"")</f>
        <v>2.43E-4</v>
      </c>
      <c r="S527" s="1102" cm="1">
        <f t="array" aca="1" ref="S527" ca="1">IFERROR(INDIRECT("L"&amp;W527),"")</f>
        <v>2.43E-4</v>
      </c>
      <c r="T527" s="1103">
        <f t="shared" si="60"/>
        <v>0</v>
      </c>
      <c r="U527" s="1103">
        <f t="shared" si="61"/>
        <v>0</v>
      </c>
      <c r="V527" s="1102">
        <f t="shared" si="56"/>
        <v>528</v>
      </c>
      <c r="W527" s="1102">
        <f t="shared" si="57"/>
        <v>529</v>
      </c>
      <c r="X527" s="1102" t="str">
        <f t="shared" si="62"/>
        <v>A0216</v>
      </c>
      <c r="Y527" s="239"/>
      <c r="Z527" s="239"/>
      <c r="AA527" s="239"/>
      <c r="AB527" s="239"/>
      <c r="AC527" s="239"/>
      <c r="AD527" s="239"/>
      <c r="AE527" s="239"/>
      <c r="AF527" s="239"/>
      <c r="AG527" s="239"/>
    </row>
    <row r="528" spans="8:33" ht="17.25" customHeight="1">
      <c r="H528" s="239"/>
      <c r="I528" s="1110" t="s">
        <v>5336</v>
      </c>
      <c r="J528" s="1106" t="s">
        <v>2147</v>
      </c>
      <c r="K528" s="246">
        <v>5.6999999999999998E-4</v>
      </c>
      <c r="L528" s="246">
        <v>5.6999999999999998E-4</v>
      </c>
      <c r="M528" s="241"/>
      <c r="N528" s="1102">
        <f t="shared" ca="1" si="58"/>
        <v>5.6999999999999998E-4</v>
      </c>
      <c r="O528" s="1102">
        <f t="shared" ca="1" si="59"/>
        <v>5.6999999999999998E-4</v>
      </c>
      <c r="P528" s="1102" cm="1">
        <f t="array" aca="1" ref="P528" ca="1">IFERROR(INDIRECT("K"&amp;V528),"")</f>
        <v>5.6999999999999998E-4</v>
      </c>
      <c r="Q528" s="1102" cm="1">
        <f t="array" aca="1" ref="Q528" ca="1">IFERROR(INDIRECT("L"&amp;V528),"")</f>
        <v>5.6999999999999998E-4</v>
      </c>
      <c r="R528" s="1102" cm="1">
        <f t="array" aca="1" ref="R528" ca="1">IFERROR(INDIRECT("K"&amp;W528),"")</f>
        <v>2.43E-4</v>
      </c>
      <c r="S528" s="1102" cm="1">
        <f t="array" aca="1" ref="S528" ca="1">IFERROR(INDIRECT("L"&amp;W528),"")</f>
        <v>2.43E-4</v>
      </c>
      <c r="T528" s="1103">
        <f t="shared" si="60"/>
        <v>5.6999999999999998E-4</v>
      </c>
      <c r="U528" s="1103">
        <f t="shared" si="61"/>
        <v>5.6999999999999998E-4</v>
      </c>
      <c r="V528" s="1102">
        <f t="shared" si="56"/>
        <v>528</v>
      </c>
      <c r="W528" s="1102">
        <f t="shared" si="57"/>
        <v>529</v>
      </c>
      <c r="X528" s="1102" t="str">
        <f t="shared" si="62"/>
        <v>A0216</v>
      </c>
      <c r="Y528" s="239"/>
      <c r="Z528" s="239"/>
      <c r="AA528" s="239"/>
      <c r="AB528" s="239"/>
      <c r="AC528" s="239"/>
      <c r="AD528" s="239"/>
      <c r="AE528" s="239"/>
      <c r="AF528" s="239"/>
      <c r="AG528" s="239"/>
    </row>
    <row r="529" spans="8:33" ht="17.25" customHeight="1">
      <c r="H529" s="239"/>
      <c r="I529" s="1110" t="s">
        <v>5337</v>
      </c>
      <c r="J529" s="1106" t="s">
        <v>2147</v>
      </c>
      <c r="K529" s="246">
        <v>2.43E-4</v>
      </c>
      <c r="L529" s="246">
        <v>2.43E-4</v>
      </c>
      <c r="M529" s="241"/>
      <c r="N529" s="1102">
        <f t="shared" ca="1" si="58"/>
        <v>5.6999999999999998E-4</v>
      </c>
      <c r="O529" s="1102">
        <f t="shared" ca="1" si="59"/>
        <v>5.6999999999999998E-4</v>
      </c>
      <c r="P529" s="1102" cm="1">
        <f t="array" aca="1" ref="P529" ca="1">IFERROR(INDIRECT("K"&amp;V529),"")</f>
        <v>5.6999999999999998E-4</v>
      </c>
      <c r="Q529" s="1102" cm="1">
        <f t="array" aca="1" ref="Q529" ca="1">IFERROR(INDIRECT("L"&amp;V529),"")</f>
        <v>5.6999999999999998E-4</v>
      </c>
      <c r="R529" s="1102" cm="1">
        <f t="array" aca="1" ref="R529" ca="1">IFERROR(INDIRECT("K"&amp;W529),"")</f>
        <v>2.43E-4</v>
      </c>
      <c r="S529" s="1102" cm="1">
        <f t="array" aca="1" ref="S529" ca="1">IFERROR(INDIRECT("L"&amp;W529),"")</f>
        <v>2.43E-4</v>
      </c>
      <c r="T529" s="1103">
        <f t="shared" si="60"/>
        <v>2.43E-4</v>
      </c>
      <c r="U529" s="1103">
        <f t="shared" si="61"/>
        <v>2.43E-4</v>
      </c>
      <c r="V529" s="1102">
        <f t="shared" si="56"/>
        <v>528</v>
      </c>
      <c r="W529" s="1102">
        <f t="shared" si="57"/>
        <v>529</v>
      </c>
      <c r="X529" s="1102" t="str">
        <f t="shared" si="62"/>
        <v>A0216</v>
      </c>
      <c r="Y529" s="239"/>
      <c r="Z529" s="239"/>
      <c r="AA529" s="239"/>
      <c r="AB529" s="239"/>
      <c r="AC529" s="239"/>
      <c r="AD529" s="239"/>
      <c r="AE529" s="239"/>
      <c r="AF529" s="239"/>
      <c r="AG529" s="239"/>
    </row>
    <row r="530" spans="8:33" ht="17.25" customHeight="1">
      <c r="H530" s="239"/>
      <c r="I530" s="1110" t="s">
        <v>5338</v>
      </c>
      <c r="J530" s="1106" t="s">
        <v>2148</v>
      </c>
      <c r="K530" s="246">
        <v>0</v>
      </c>
      <c r="L530" s="246">
        <v>0</v>
      </c>
      <c r="M530" s="241"/>
      <c r="N530" s="1102">
        <f t="shared" ca="1" si="58"/>
        <v>5.3700000000000004E-4</v>
      </c>
      <c r="O530" s="1102">
        <f t="shared" ca="1" si="59"/>
        <v>5.3700000000000004E-4</v>
      </c>
      <c r="P530" s="1102" cm="1">
        <f t="array" aca="1" ref="P530" ca="1">IFERROR(INDIRECT("K"&amp;V530),"")</f>
        <v>5.3700000000000004E-4</v>
      </c>
      <c r="Q530" s="1102" cm="1">
        <f t="array" aca="1" ref="Q530" ca="1">IFERROR(INDIRECT("L"&amp;V530),"")</f>
        <v>5.3700000000000004E-4</v>
      </c>
      <c r="R530" s="1102" cm="1">
        <f t="array" aca="1" ref="R530" ca="1">IFERROR(INDIRECT("K"&amp;W530),"")</f>
        <v>4.0400000000000001E-4</v>
      </c>
      <c r="S530" s="1102" cm="1">
        <f t="array" aca="1" ref="S530" ca="1">IFERROR(INDIRECT("L"&amp;W530),"")</f>
        <v>4.0400000000000001E-4</v>
      </c>
      <c r="T530" s="1103">
        <f t="shared" si="60"/>
        <v>0</v>
      </c>
      <c r="U530" s="1103">
        <f t="shared" si="61"/>
        <v>0</v>
      </c>
      <c r="V530" s="1102">
        <f t="shared" si="56"/>
        <v>531</v>
      </c>
      <c r="W530" s="1102">
        <f t="shared" si="57"/>
        <v>532</v>
      </c>
      <c r="X530" s="1102" t="str">
        <f t="shared" si="62"/>
        <v>A0217</v>
      </c>
      <c r="Y530" s="239"/>
      <c r="Z530" s="239"/>
      <c r="AA530" s="239"/>
      <c r="AB530" s="239"/>
      <c r="AC530" s="239"/>
      <c r="AD530" s="239"/>
      <c r="AE530" s="239"/>
      <c r="AF530" s="239"/>
      <c r="AG530" s="239"/>
    </row>
    <row r="531" spans="8:33" ht="17.25" customHeight="1">
      <c r="H531" s="239"/>
      <c r="I531" s="1110" t="s">
        <v>5339</v>
      </c>
      <c r="J531" s="1106" t="s">
        <v>2148</v>
      </c>
      <c r="K531" s="246">
        <v>5.3700000000000004E-4</v>
      </c>
      <c r="L531" s="246">
        <v>5.3700000000000004E-4</v>
      </c>
      <c r="M531" s="241"/>
      <c r="N531" s="1102">
        <f t="shared" ca="1" si="58"/>
        <v>5.3700000000000004E-4</v>
      </c>
      <c r="O531" s="1102">
        <f t="shared" ca="1" si="59"/>
        <v>5.3700000000000004E-4</v>
      </c>
      <c r="P531" s="1102" cm="1">
        <f t="array" aca="1" ref="P531" ca="1">IFERROR(INDIRECT("K"&amp;V531),"")</f>
        <v>5.3700000000000004E-4</v>
      </c>
      <c r="Q531" s="1102" cm="1">
        <f t="array" aca="1" ref="Q531" ca="1">IFERROR(INDIRECT("L"&amp;V531),"")</f>
        <v>5.3700000000000004E-4</v>
      </c>
      <c r="R531" s="1102" cm="1">
        <f t="array" aca="1" ref="R531" ca="1">IFERROR(INDIRECT("K"&amp;W531),"")</f>
        <v>4.0400000000000001E-4</v>
      </c>
      <c r="S531" s="1102" cm="1">
        <f t="array" aca="1" ref="S531" ca="1">IFERROR(INDIRECT("L"&amp;W531),"")</f>
        <v>4.0400000000000001E-4</v>
      </c>
      <c r="T531" s="1103">
        <f t="shared" si="60"/>
        <v>5.3700000000000004E-4</v>
      </c>
      <c r="U531" s="1103">
        <f t="shared" si="61"/>
        <v>5.3700000000000004E-4</v>
      </c>
      <c r="V531" s="1102">
        <f t="shared" si="56"/>
        <v>531</v>
      </c>
      <c r="W531" s="1102">
        <f t="shared" si="57"/>
        <v>532</v>
      </c>
      <c r="X531" s="1102" t="str">
        <f t="shared" si="62"/>
        <v>A0217</v>
      </c>
      <c r="Y531" s="239"/>
      <c r="Z531" s="239"/>
      <c r="AA531" s="239"/>
      <c r="AB531" s="239"/>
      <c r="AC531" s="239"/>
      <c r="AD531" s="239"/>
      <c r="AE531" s="239"/>
      <c r="AF531" s="239"/>
      <c r="AG531" s="239"/>
    </row>
    <row r="532" spans="8:33" ht="17.25" customHeight="1">
      <c r="H532" s="239"/>
      <c r="I532" s="1110" t="s">
        <v>5340</v>
      </c>
      <c r="J532" s="1106" t="s">
        <v>2148</v>
      </c>
      <c r="K532" s="246">
        <v>4.0400000000000001E-4</v>
      </c>
      <c r="L532" s="246">
        <v>4.0400000000000001E-4</v>
      </c>
      <c r="M532" s="241"/>
      <c r="N532" s="1102">
        <f t="shared" ca="1" si="58"/>
        <v>5.3700000000000004E-4</v>
      </c>
      <c r="O532" s="1102">
        <f t="shared" ca="1" si="59"/>
        <v>5.3700000000000004E-4</v>
      </c>
      <c r="P532" s="1102" cm="1">
        <f t="array" aca="1" ref="P532" ca="1">IFERROR(INDIRECT("K"&amp;V532),"")</f>
        <v>5.3700000000000004E-4</v>
      </c>
      <c r="Q532" s="1102" cm="1">
        <f t="array" aca="1" ref="Q532" ca="1">IFERROR(INDIRECT("L"&amp;V532),"")</f>
        <v>5.3700000000000004E-4</v>
      </c>
      <c r="R532" s="1102" cm="1">
        <f t="array" aca="1" ref="R532" ca="1">IFERROR(INDIRECT("K"&amp;W532),"")</f>
        <v>4.0400000000000001E-4</v>
      </c>
      <c r="S532" s="1102" cm="1">
        <f t="array" aca="1" ref="S532" ca="1">IFERROR(INDIRECT("L"&amp;W532),"")</f>
        <v>4.0400000000000001E-4</v>
      </c>
      <c r="T532" s="1103">
        <f t="shared" si="60"/>
        <v>4.0400000000000001E-4</v>
      </c>
      <c r="U532" s="1103">
        <f t="shared" si="61"/>
        <v>4.0400000000000001E-4</v>
      </c>
      <c r="V532" s="1102">
        <f t="shared" si="56"/>
        <v>531</v>
      </c>
      <c r="W532" s="1102">
        <f t="shared" si="57"/>
        <v>532</v>
      </c>
      <c r="X532" s="1102" t="str">
        <f t="shared" si="62"/>
        <v>A0217</v>
      </c>
      <c r="Y532" s="239"/>
      <c r="Z532" s="239"/>
      <c r="AA532" s="239"/>
      <c r="AB532" s="239"/>
      <c r="AC532" s="239"/>
      <c r="AD532" s="239"/>
      <c r="AE532" s="239"/>
      <c r="AF532" s="239"/>
      <c r="AG532" s="239"/>
    </row>
    <row r="533" spans="8:33" ht="17.25" customHeight="1">
      <c r="H533" s="239"/>
      <c r="I533" s="1110" t="s">
        <v>5341</v>
      </c>
      <c r="J533" s="1106" t="s">
        <v>2149</v>
      </c>
      <c r="K533" s="246">
        <v>0</v>
      </c>
      <c r="L533" s="246">
        <v>0</v>
      </c>
      <c r="M533" s="241"/>
      <c r="N533" s="1102">
        <f t="shared" ca="1" si="58"/>
        <v>1.6200000000000001E-4</v>
      </c>
      <c r="O533" s="1102">
        <f t="shared" ca="1" si="59"/>
        <v>1.6200000000000001E-4</v>
      </c>
      <c r="P533" s="1102" cm="1">
        <f t="array" aca="1" ref="P533" ca="1">IFERROR(INDIRECT("K"&amp;V533),"")</f>
        <v>1.6200000000000001E-4</v>
      </c>
      <c r="Q533" s="1102" cm="1">
        <f t="array" aca="1" ref="Q533" ca="1">IFERROR(INDIRECT("L"&amp;V533),"")</f>
        <v>1.6200000000000001E-4</v>
      </c>
      <c r="R533" s="1102" cm="1">
        <f t="array" aca="1" ref="R533" ca="1">IFERROR(INDIRECT("K"&amp;W533),"")</f>
        <v>1.4899999999999999E-4</v>
      </c>
      <c r="S533" s="1102" cm="1">
        <f t="array" aca="1" ref="S533" ca="1">IFERROR(INDIRECT("L"&amp;W533),"")</f>
        <v>1.4899999999999999E-4</v>
      </c>
      <c r="T533" s="1103">
        <f t="shared" si="60"/>
        <v>0</v>
      </c>
      <c r="U533" s="1103">
        <f t="shared" si="61"/>
        <v>0</v>
      </c>
      <c r="V533" s="1102">
        <f t="shared" si="56"/>
        <v>534</v>
      </c>
      <c r="W533" s="1102">
        <f t="shared" si="57"/>
        <v>535</v>
      </c>
      <c r="X533" s="1102" t="str">
        <f t="shared" si="62"/>
        <v>A0218</v>
      </c>
      <c r="Y533" s="239"/>
      <c r="Z533" s="239"/>
      <c r="AA533" s="239"/>
      <c r="AB533" s="239"/>
      <c r="AC533" s="239"/>
      <c r="AD533" s="239"/>
      <c r="AE533" s="239"/>
      <c r="AF533" s="239"/>
      <c r="AG533" s="239"/>
    </row>
    <row r="534" spans="8:33" ht="15.75" customHeight="1">
      <c r="H534" s="239"/>
      <c r="I534" s="1110" t="s">
        <v>5342</v>
      </c>
      <c r="J534" s="1106" t="s">
        <v>2149</v>
      </c>
      <c r="K534" s="246">
        <v>1.6200000000000001E-4</v>
      </c>
      <c r="L534" s="246">
        <v>1.6200000000000001E-4</v>
      </c>
      <c r="M534" s="241"/>
      <c r="N534" s="1102">
        <f t="shared" ca="1" si="58"/>
        <v>1.6200000000000001E-4</v>
      </c>
      <c r="O534" s="1102">
        <f t="shared" ca="1" si="59"/>
        <v>1.6200000000000001E-4</v>
      </c>
      <c r="P534" s="1102" cm="1">
        <f t="array" aca="1" ref="P534" ca="1">IFERROR(INDIRECT("K"&amp;V534),"")</f>
        <v>1.6200000000000001E-4</v>
      </c>
      <c r="Q534" s="1102" cm="1">
        <f t="array" aca="1" ref="Q534" ca="1">IFERROR(INDIRECT("L"&amp;V534),"")</f>
        <v>1.6200000000000001E-4</v>
      </c>
      <c r="R534" s="1102" cm="1">
        <f t="array" aca="1" ref="R534" ca="1">IFERROR(INDIRECT("K"&amp;W534),"")</f>
        <v>1.4899999999999999E-4</v>
      </c>
      <c r="S534" s="1102" cm="1">
        <f t="array" aca="1" ref="S534" ca="1">IFERROR(INDIRECT("L"&amp;W534),"")</f>
        <v>1.4899999999999999E-4</v>
      </c>
      <c r="T534" s="1103">
        <f t="shared" si="60"/>
        <v>1.6200000000000001E-4</v>
      </c>
      <c r="U534" s="1103">
        <f t="shared" si="61"/>
        <v>1.6200000000000001E-4</v>
      </c>
      <c r="V534" s="1102">
        <f t="shared" si="56"/>
        <v>534</v>
      </c>
      <c r="W534" s="1102">
        <f t="shared" si="57"/>
        <v>535</v>
      </c>
      <c r="X534" s="1102" t="str">
        <f t="shared" si="62"/>
        <v>A0218</v>
      </c>
      <c r="Y534" s="239"/>
      <c r="Z534" s="239"/>
      <c r="AA534" s="239"/>
      <c r="AB534" s="239"/>
      <c r="AC534" s="239"/>
      <c r="AD534" s="239"/>
      <c r="AE534" s="239"/>
      <c r="AF534" s="239"/>
      <c r="AG534" s="239"/>
    </row>
    <row r="535" spans="8:33" ht="15.75" customHeight="1">
      <c r="H535" s="239"/>
      <c r="I535" s="1110" t="s">
        <v>5343</v>
      </c>
      <c r="J535" s="1106" t="s">
        <v>2149</v>
      </c>
      <c r="K535" s="246">
        <v>1.4899999999999999E-4</v>
      </c>
      <c r="L535" s="246">
        <v>1.4899999999999999E-4</v>
      </c>
      <c r="M535" s="241"/>
      <c r="N535" s="1102">
        <f t="shared" ca="1" si="58"/>
        <v>1.6200000000000001E-4</v>
      </c>
      <c r="O535" s="1102">
        <f t="shared" ca="1" si="59"/>
        <v>1.6200000000000001E-4</v>
      </c>
      <c r="P535" s="1102" cm="1">
        <f t="array" aca="1" ref="P535" ca="1">IFERROR(INDIRECT("K"&amp;V535),"")</f>
        <v>1.6200000000000001E-4</v>
      </c>
      <c r="Q535" s="1102" cm="1">
        <f t="array" aca="1" ref="Q535" ca="1">IFERROR(INDIRECT("L"&amp;V535),"")</f>
        <v>1.6200000000000001E-4</v>
      </c>
      <c r="R535" s="1102" cm="1">
        <f t="array" aca="1" ref="R535" ca="1">IFERROR(INDIRECT("K"&amp;W535),"")</f>
        <v>1.4899999999999999E-4</v>
      </c>
      <c r="S535" s="1102" cm="1">
        <f t="array" aca="1" ref="S535" ca="1">IFERROR(INDIRECT("L"&amp;W535),"")</f>
        <v>1.4899999999999999E-4</v>
      </c>
      <c r="T535" s="1103">
        <f t="shared" si="60"/>
        <v>1.4899999999999999E-4</v>
      </c>
      <c r="U535" s="1103">
        <f t="shared" si="61"/>
        <v>1.4899999999999999E-4</v>
      </c>
      <c r="V535" s="1102">
        <f t="shared" si="56"/>
        <v>534</v>
      </c>
      <c r="W535" s="1102">
        <f t="shared" si="57"/>
        <v>535</v>
      </c>
      <c r="X535" s="1102" t="str">
        <f t="shared" si="62"/>
        <v>A0218</v>
      </c>
      <c r="Y535" s="239"/>
      <c r="Z535" s="239"/>
      <c r="AA535" s="239"/>
      <c r="AB535" s="239"/>
      <c r="AC535" s="239"/>
      <c r="AD535" s="239"/>
      <c r="AE535" s="239"/>
      <c r="AF535" s="239"/>
      <c r="AG535" s="239"/>
    </row>
    <row r="536" spans="8:33" ht="17.25" customHeight="1">
      <c r="H536" s="239"/>
      <c r="I536" s="1110" t="s">
        <v>5344</v>
      </c>
      <c r="J536" s="1106" t="s">
        <v>2150</v>
      </c>
      <c r="K536" s="246">
        <v>0</v>
      </c>
      <c r="L536" s="246">
        <v>0</v>
      </c>
      <c r="M536" s="241"/>
      <c r="N536" s="1102">
        <f t="shared" ca="1" si="58"/>
        <v>0</v>
      </c>
      <c r="O536" s="1102">
        <f t="shared" ca="1" si="59"/>
        <v>0</v>
      </c>
      <c r="P536" s="1102" cm="1">
        <f t="array" aca="1" ref="P536" ca="1">IFERROR(INDIRECT("K"&amp;V536),"")</f>
        <v>0</v>
      </c>
      <c r="Q536" s="1102" cm="1">
        <f t="array" aca="1" ref="Q536" ca="1">IFERROR(INDIRECT("L"&amp;V536),"")</f>
        <v>0</v>
      </c>
      <c r="R536" s="1102" cm="1">
        <f t="array" aca="1" ref="R536" ca="1">IFERROR(INDIRECT("K"&amp;W536),"")</f>
        <v>0</v>
      </c>
      <c r="S536" s="1102" cm="1">
        <f t="array" aca="1" ref="S536" ca="1">IFERROR(INDIRECT("L"&amp;W536),"")</f>
        <v>0</v>
      </c>
      <c r="T536" s="1103">
        <f t="shared" si="60"/>
        <v>0</v>
      </c>
      <c r="U536" s="1103">
        <f t="shared" si="61"/>
        <v>0</v>
      </c>
      <c r="V536" s="1102">
        <f t="shared" si="56"/>
        <v>537</v>
      </c>
      <c r="W536" s="1102">
        <f t="shared" si="57"/>
        <v>538</v>
      </c>
      <c r="X536" s="1102" t="str">
        <f t="shared" si="62"/>
        <v>A0220</v>
      </c>
      <c r="Y536" s="239"/>
      <c r="Z536" s="239"/>
      <c r="AA536" s="239"/>
      <c r="AB536" s="239"/>
      <c r="AC536" s="239"/>
      <c r="AD536" s="239"/>
      <c r="AE536" s="239"/>
      <c r="AF536" s="239"/>
      <c r="AG536" s="239"/>
    </row>
    <row r="537" spans="8:33" ht="17.25" customHeight="1">
      <c r="H537" s="239"/>
      <c r="I537" s="1110" t="s">
        <v>5345</v>
      </c>
      <c r="J537" s="1106" t="s">
        <v>2150</v>
      </c>
      <c r="K537" s="246">
        <v>0</v>
      </c>
      <c r="L537" s="246">
        <v>0</v>
      </c>
      <c r="M537" s="241"/>
      <c r="N537" s="1102">
        <f t="shared" ca="1" si="58"/>
        <v>0</v>
      </c>
      <c r="O537" s="1102">
        <f t="shared" ca="1" si="59"/>
        <v>0</v>
      </c>
      <c r="P537" s="1102" cm="1">
        <f t="array" aca="1" ref="P537" ca="1">IFERROR(INDIRECT("K"&amp;V537),"")</f>
        <v>0</v>
      </c>
      <c r="Q537" s="1102" cm="1">
        <f t="array" aca="1" ref="Q537" ca="1">IFERROR(INDIRECT("L"&amp;V537),"")</f>
        <v>0</v>
      </c>
      <c r="R537" s="1102" cm="1">
        <f t="array" aca="1" ref="R537" ca="1">IFERROR(INDIRECT("K"&amp;W537),"")</f>
        <v>0</v>
      </c>
      <c r="S537" s="1102" cm="1">
        <f t="array" aca="1" ref="S537" ca="1">IFERROR(INDIRECT("L"&amp;W537),"")</f>
        <v>0</v>
      </c>
      <c r="T537" s="1103">
        <f t="shared" si="60"/>
        <v>0</v>
      </c>
      <c r="U537" s="1103">
        <f t="shared" si="61"/>
        <v>0</v>
      </c>
      <c r="V537" s="1102">
        <f t="shared" si="56"/>
        <v>537</v>
      </c>
      <c r="W537" s="1102">
        <f t="shared" si="57"/>
        <v>538</v>
      </c>
      <c r="X537" s="1102" t="str">
        <f t="shared" si="62"/>
        <v>A0220</v>
      </c>
      <c r="Y537" s="239"/>
      <c r="Z537" s="239"/>
      <c r="AA537" s="239"/>
      <c r="AB537" s="239"/>
      <c r="AC537" s="239"/>
      <c r="AD537" s="239"/>
      <c r="AE537" s="239"/>
      <c r="AF537" s="239"/>
      <c r="AG537" s="239"/>
    </row>
    <row r="538" spans="8:33" ht="17.25" customHeight="1">
      <c r="H538" s="239"/>
      <c r="I538" s="1110" t="s">
        <v>5346</v>
      </c>
      <c r="J538" s="1106" t="s">
        <v>2150</v>
      </c>
      <c r="K538" s="246">
        <v>0</v>
      </c>
      <c r="L538" s="246">
        <v>0</v>
      </c>
      <c r="M538" s="241"/>
      <c r="N538" s="1102">
        <f t="shared" ca="1" si="58"/>
        <v>0</v>
      </c>
      <c r="O538" s="1102">
        <f t="shared" ca="1" si="59"/>
        <v>0</v>
      </c>
      <c r="P538" s="1102" cm="1">
        <f t="array" aca="1" ref="P538" ca="1">IFERROR(INDIRECT("K"&amp;V538),"")</f>
        <v>0</v>
      </c>
      <c r="Q538" s="1102" cm="1">
        <f t="array" aca="1" ref="Q538" ca="1">IFERROR(INDIRECT("L"&amp;V538),"")</f>
        <v>0</v>
      </c>
      <c r="R538" s="1102" cm="1">
        <f t="array" aca="1" ref="R538" ca="1">IFERROR(INDIRECT("K"&amp;W538),"")</f>
        <v>0</v>
      </c>
      <c r="S538" s="1102" cm="1">
        <f t="array" aca="1" ref="S538" ca="1">IFERROR(INDIRECT("L"&amp;W538),"")</f>
        <v>0</v>
      </c>
      <c r="T538" s="1103">
        <f t="shared" si="60"/>
        <v>0</v>
      </c>
      <c r="U538" s="1103">
        <f t="shared" si="61"/>
        <v>0</v>
      </c>
      <c r="V538" s="1102">
        <f t="shared" si="56"/>
        <v>537</v>
      </c>
      <c r="W538" s="1102">
        <f t="shared" si="57"/>
        <v>538</v>
      </c>
      <c r="X538" s="1102" t="str">
        <f t="shared" si="62"/>
        <v>A0220</v>
      </c>
      <c r="Y538" s="239"/>
      <c r="Z538" s="239"/>
      <c r="AA538" s="239"/>
      <c r="AB538" s="239"/>
      <c r="AC538" s="239"/>
      <c r="AD538" s="239"/>
      <c r="AE538" s="239"/>
      <c r="AF538" s="239"/>
      <c r="AG538" s="239"/>
    </row>
    <row r="539" spans="8:33" ht="17.25" customHeight="1">
      <c r="H539" s="239"/>
      <c r="I539" s="1110" t="s">
        <v>5347</v>
      </c>
      <c r="J539" s="1106" t="s">
        <v>3040</v>
      </c>
      <c r="K539" s="246">
        <v>0</v>
      </c>
      <c r="L539" s="246">
        <v>0</v>
      </c>
      <c r="M539" s="241"/>
      <c r="N539" s="1102">
        <f t="shared" ca="1" si="58"/>
        <v>4.2200000000000001E-4</v>
      </c>
      <c r="O539" s="1102">
        <f t="shared" ca="1" si="59"/>
        <v>4.2200000000000001E-4</v>
      </c>
      <c r="P539" s="1102" cm="1">
        <f t="array" aca="1" ref="P539" ca="1">IFERROR(INDIRECT("K"&amp;V539),"")</f>
        <v>4.2200000000000001E-4</v>
      </c>
      <c r="Q539" s="1102" cm="1">
        <f t="array" aca="1" ref="Q539" ca="1">IFERROR(INDIRECT("L"&amp;V539),"")</f>
        <v>4.2200000000000001E-4</v>
      </c>
      <c r="R539" s="1102" cm="1">
        <f t="array" aca="1" ref="R539" ca="1">IFERROR(INDIRECT("K"&amp;W539),"")</f>
        <v>1.3749999999999999E-3</v>
      </c>
      <c r="S539" s="1102" cm="1">
        <f t="array" aca="1" ref="S539" ca="1">IFERROR(INDIRECT("L"&amp;W539),"")</f>
        <v>1.3749999999999999E-3</v>
      </c>
      <c r="T539" s="1103">
        <f t="shared" si="60"/>
        <v>0</v>
      </c>
      <c r="U539" s="1103">
        <f t="shared" si="61"/>
        <v>0</v>
      </c>
      <c r="V539" s="1102">
        <f t="shared" si="56"/>
        <v>540</v>
      </c>
      <c r="W539" s="1102">
        <f t="shared" si="57"/>
        <v>541</v>
      </c>
      <c r="X539" s="1102" t="str">
        <f t="shared" si="62"/>
        <v>A0221</v>
      </c>
      <c r="Y539" s="239"/>
      <c r="Z539" s="239"/>
      <c r="AA539" s="239"/>
      <c r="AB539" s="239"/>
      <c r="AC539" s="239"/>
      <c r="AD539" s="239"/>
      <c r="AE539" s="239"/>
      <c r="AF539" s="239"/>
      <c r="AG539" s="239"/>
    </row>
    <row r="540" spans="8:33" ht="17.25" customHeight="1">
      <c r="H540" s="239"/>
      <c r="I540" s="1110" t="s">
        <v>5348</v>
      </c>
      <c r="J540" s="1106" t="s">
        <v>3040</v>
      </c>
      <c r="K540" s="246">
        <v>4.2200000000000001E-4</v>
      </c>
      <c r="L540" s="246">
        <v>4.2200000000000001E-4</v>
      </c>
      <c r="M540" s="241"/>
      <c r="N540" s="1102">
        <f t="shared" ca="1" si="58"/>
        <v>4.2200000000000001E-4</v>
      </c>
      <c r="O540" s="1102">
        <f t="shared" ca="1" si="59"/>
        <v>4.2200000000000001E-4</v>
      </c>
      <c r="P540" s="1102" cm="1">
        <f t="array" aca="1" ref="P540" ca="1">IFERROR(INDIRECT("K"&amp;V540),"")</f>
        <v>4.2200000000000001E-4</v>
      </c>
      <c r="Q540" s="1102" cm="1">
        <f t="array" aca="1" ref="Q540" ca="1">IFERROR(INDIRECT("L"&amp;V540),"")</f>
        <v>4.2200000000000001E-4</v>
      </c>
      <c r="R540" s="1102" cm="1">
        <f t="array" aca="1" ref="R540" ca="1">IFERROR(INDIRECT("K"&amp;W540),"")</f>
        <v>1.3749999999999999E-3</v>
      </c>
      <c r="S540" s="1102" cm="1">
        <f t="array" aca="1" ref="S540" ca="1">IFERROR(INDIRECT("L"&amp;W540),"")</f>
        <v>1.3749999999999999E-3</v>
      </c>
      <c r="T540" s="1103">
        <f t="shared" si="60"/>
        <v>4.2200000000000001E-4</v>
      </c>
      <c r="U540" s="1103">
        <f t="shared" si="61"/>
        <v>4.2200000000000001E-4</v>
      </c>
      <c r="V540" s="1102">
        <f t="shared" si="56"/>
        <v>540</v>
      </c>
      <c r="W540" s="1102">
        <f t="shared" si="57"/>
        <v>541</v>
      </c>
      <c r="X540" s="1102" t="str">
        <f t="shared" si="62"/>
        <v>A0221</v>
      </c>
      <c r="Y540" s="239"/>
      <c r="Z540" s="239"/>
      <c r="AA540" s="239"/>
      <c r="AB540" s="239"/>
      <c r="AC540" s="239"/>
      <c r="AD540" s="239"/>
      <c r="AE540" s="239"/>
      <c r="AF540" s="239"/>
      <c r="AG540" s="239"/>
    </row>
    <row r="541" spans="8:33" ht="17.25" customHeight="1">
      <c r="H541" s="239"/>
      <c r="I541" s="1110" t="s">
        <v>5349</v>
      </c>
      <c r="J541" s="1106" t="s">
        <v>3040</v>
      </c>
      <c r="K541" s="246">
        <v>1.3749999999999999E-3</v>
      </c>
      <c r="L541" s="246">
        <v>1.3749999999999999E-3</v>
      </c>
      <c r="M541" s="241"/>
      <c r="N541" s="1102">
        <f t="shared" ca="1" si="58"/>
        <v>4.2200000000000001E-4</v>
      </c>
      <c r="O541" s="1102">
        <f t="shared" ca="1" si="59"/>
        <v>4.2200000000000001E-4</v>
      </c>
      <c r="P541" s="1102" cm="1">
        <f t="array" aca="1" ref="P541" ca="1">IFERROR(INDIRECT("K"&amp;V541),"")</f>
        <v>4.2200000000000001E-4</v>
      </c>
      <c r="Q541" s="1102" cm="1">
        <f t="array" aca="1" ref="Q541" ca="1">IFERROR(INDIRECT("L"&amp;V541),"")</f>
        <v>4.2200000000000001E-4</v>
      </c>
      <c r="R541" s="1102" cm="1">
        <f t="array" aca="1" ref="R541" ca="1">IFERROR(INDIRECT("K"&amp;W541),"")</f>
        <v>1.3749999999999999E-3</v>
      </c>
      <c r="S541" s="1102" cm="1">
        <f t="array" aca="1" ref="S541" ca="1">IFERROR(INDIRECT("L"&amp;W541),"")</f>
        <v>1.3749999999999999E-3</v>
      </c>
      <c r="T541" s="1103">
        <f t="shared" si="60"/>
        <v>1.3749999999999999E-3</v>
      </c>
      <c r="U541" s="1103">
        <f t="shared" si="61"/>
        <v>1.3749999999999999E-3</v>
      </c>
      <c r="V541" s="1102">
        <f t="shared" si="56"/>
        <v>540</v>
      </c>
      <c r="W541" s="1102">
        <f t="shared" si="57"/>
        <v>541</v>
      </c>
      <c r="X541" s="1102" t="str">
        <f t="shared" si="62"/>
        <v>A0221</v>
      </c>
      <c r="Y541" s="239"/>
      <c r="Z541" s="239"/>
      <c r="AA541" s="239"/>
      <c r="AB541" s="239"/>
      <c r="AC541" s="239"/>
      <c r="AD541" s="239"/>
      <c r="AE541" s="239"/>
      <c r="AF541" s="239"/>
      <c r="AG541" s="239"/>
    </row>
    <row r="542" spans="8:33" ht="17.25" customHeight="1">
      <c r="H542" s="239"/>
      <c r="I542" s="1110" t="s">
        <v>2151</v>
      </c>
      <c r="J542" s="1106" t="s">
        <v>3959</v>
      </c>
      <c r="K542" s="246">
        <v>6.0499999999999996E-4</v>
      </c>
      <c r="L542" s="246">
        <v>6.0499999999999996E-4</v>
      </c>
      <c r="M542" s="241"/>
      <c r="N542" s="1102">
        <f t="shared" ca="1" si="58"/>
        <v>6.0499999999999996E-4</v>
      </c>
      <c r="O542" s="1102">
        <f t="shared" ca="1" si="59"/>
        <v>6.0499999999999996E-4</v>
      </c>
      <c r="P542" s="1102" t="str" cm="1">
        <f t="array" aca="1" ref="P542" ca="1">IFERROR(INDIRECT("K"&amp;V542),"")</f>
        <v/>
      </c>
      <c r="Q542" s="1102" t="str" cm="1">
        <f t="array" aca="1" ref="Q542" ca="1">IFERROR(INDIRECT("L"&amp;V542),"")</f>
        <v/>
      </c>
      <c r="R542" s="1102" t="str" cm="1">
        <f t="array" aca="1" ref="R542" ca="1">IFERROR(INDIRECT("K"&amp;W542),"")</f>
        <v/>
      </c>
      <c r="S542" s="1102" t="str" cm="1">
        <f t="array" aca="1" ref="S542" ca="1">IFERROR(INDIRECT("L"&amp;W542),"")</f>
        <v/>
      </c>
      <c r="T542" s="1103">
        <f t="shared" si="60"/>
        <v>6.0499999999999996E-4</v>
      </c>
      <c r="U542" s="1103">
        <f t="shared" si="61"/>
        <v>6.0499999999999996E-4</v>
      </c>
      <c r="V542" s="1102" t="str">
        <f t="shared" si="56"/>
        <v/>
      </c>
      <c r="W542" s="1102" t="str">
        <f t="shared" si="57"/>
        <v/>
      </c>
      <c r="X542" s="1102" t="str">
        <f t="shared" si="62"/>
        <v>A0222</v>
      </c>
      <c r="Y542" s="239"/>
      <c r="Z542" s="239"/>
      <c r="AA542" s="239"/>
      <c r="AB542" s="239"/>
      <c r="AC542" s="239"/>
      <c r="AD542" s="239"/>
      <c r="AE542" s="239"/>
      <c r="AF542" s="239"/>
      <c r="AG542" s="239"/>
    </row>
    <row r="543" spans="8:33" ht="17.25" customHeight="1">
      <c r="H543" s="239"/>
      <c r="I543" s="1110" t="s">
        <v>5350</v>
      </c>
      <c r="J543" s="1106" t="s">
        <v>2152</v>
      </c>
      <c r="K543" s="246">
        <v>0</v>
      </c>
      <c r="L543" s="246">
        <v>0</v>
      </c>
      <c r="M543" s="241"/>
      <c r="N543" s="1102">
        <f t="shared" ca="1" si="58"/>
        <v>5.9400000000000002E-4</v>
      </c>
      <c r="O543" s="1102">
        <f t="shared" ca="1" si="59"/>
        <v>5.9400000000000002E-4</v>
      </c>
      <c r="P543" s="1102" cm="1">
        <f t="array" aca="1" ref="P543" ca="1">IFERROR(INDIRECT("K"&amp;V543),"")</f>
        <v>5.9400000000000002E-4</v>
      </c>
      <c r="Q543" s="1102" cm="1">
        <f t="array" aca="1" ref="Q543" ca="1">IFERROR(INDIRECT("L"&amp;V543),"")</f>
        <v>5.9400000000000002E-4</v>
      </c>
      <c r="R543" s="1102" cm="1">
        <f t="array" aca="1" ref="R543" ca="1">IFERROR(INDIRECT("K"&amp;W543),"")</f>
        <v>5.7899999999999998E-4</v>
      </c>
      <c r="S543" s="1102" cm="1">
        <f t="array" aca="1" ref="S543" ca="1">IFERROR(INDIRECT("L"&amp;W543),"")</f>
        <v>5.7899999999999998E-4</v>
      </c>
      <c r="T543" s="1103">
        <f t="shared" si="60"/>
        <v>0</v>
      </c>
      <c r="U543" s="1103">
        <f t="shared" si="61"/>
        <v>0</v>
      </c>
      <c r="V543" s="1102">
        <f t="shared" si="56"/>
        <v>544</v>
      </c>
      <c r="W543" s="1102">
        <f t="shared" si="57"/>
        <v>545</v>
      </c>
      <c r="X543" s="1102" t="str">
        <f t="shared" si="62"/>
        <v>A0227</v>
      </c>
      <c r="Y543" s="239"/>
      <c r="Z543" s="239"/>
      <c r="AA543" s="239"/>
      <c r="AB543" s="239"/>
      <c r="AC543" s="239"/>
      <c r="AD543" s="239"/>
      <c r="AE543" s="239"/>
      <c r="AF543" s="239"/>
      <c r="AG543" s="239"/>
    </row>
    <row r="544" spans="8:33" ht="17.25" customHeight="1">
      <c r="H544" s="239"/>
      <c r="I544" s="1110" t="s">
        <v>5351</v>
      </c>
      <c r="J544" s="1106" t="s">
        <v>2152</v>
      </c>
      <c r="K544" s="246">
        <v>5.9400000000000002E-4</v>
      </c>
      <c r="L544" s="246">
        <v>5.9400000000000002E-4</v>
      </c>
      <c r="M544" s="241"/>
      <c r="N544" s="1102">
        <f t="shared" ca="1" si="58"/>
        <v>5.9400000000000002E-4</v>
      </c>
      <c r="O544" s="1102">
        <f t="shared" ca="1" si="59"/>
        <v>5.9400000000000002E-4</v>
      </c>
      <c r="P544" s="1102" cm="1">
        <f t="array" aca="1" ref="P544" ca="1">IFERROR(INDIRECT("K"&amp;V544),"")</f>
        <v>5.9400000000000002E-4</v>
      </c>
      <c r="Q544" s="1102" cm="1">
        <f t="array" aca="1" ref="Q544" ca="1">IFERROR(INDIRECT("L"&amp;V544),"")</f>
        <v>5.9400000000000002E-4</v>
      </c>
      <c r="R544" s="1102" cm="1">
        <f t="array" aca="1" ref="R544" ca="1">IFERROR(INDIRECT("K"&amp;W544),"")</f>
        <v>5.7899999999999998E-4</v>
      </c>
      <c r="S544" s="1102" cm="1">
        <f t="array" aca="1" ref="S544" ca="1">IFERROR(INDIRECT("L"&amp;W544),"")</f>
        <v>5.7899999999999998E-4</v>
      </c>
      <c r="T544" s="1103">
        <f t="shared" si="60"/>
        <v>5.9400000000000002E-4</v>
      </c>
      <c r="U544" s="1103">
        <f t="shared" si="61"/>
        <v>5.9400000000000002E-4</v>
      </c>
      <c r="V544" s="1102">
        <f t="shared" si="56"/>
        <v>544</v>
      </c>
      <c r="W544" s="1102">
        <f t="shared" si="57"/>
        <v>545</v>
      </c>
      <c r="X544" s="1102" t="str">
        <f t="shared" si="62"/>
        <v>A0227</v>
      </c>
      <c r="Y544" s="239"/>
      <c r="Z544" s="239"/>
      <c r="AA544" s="239"/>
      <c r="AB544" s="239"/>
      <c r="AC544" s="239"/>
      <c r="AD544" s="239"/>
      <c r="AE544" s="239"/>
      <c r="AF544" s="239"/>
      <c r="AG544" s="239"/>
    </row>
    <row r="545" spans="8:33" ht="17.25" customHeight="1">
      <c r="H545" s="239"/>
      <c r="I545" s="1110" t="s">
        <v>5352</v>
      </c>
      <c r="J545" s="1106" t="s">
        <v>2152</v>
      </c>
      <c r="K545" s="246">
        <v>5.7899999999999998E-4</v>
      </c>
      <c r="L545" s="246">
        <v>5.7899999999999998E-4</v>
      </c>
      <c r="M545" s="241"/>
      <c r="N545" s="1102">
        <f t="shared" ca="1" si="58"/>
        <v>5.9400000000000002E-4</v>
      </c>
      <c r="O545" s="1102">
        <f t="shared" ca="1" si="59"/>
        <v>5.9400000000000002E-4</v>
      </c>
      <c r="P545" s="1102" cm="1">
        <f t="array" aca="1" ref="P545" ca="1">IFERROR(INDIRECT("K"&amp;V545),"")</f>
        <v>5.9400000000000002E-4</v>
      </c>
      <c r="Q545" s="1102" cm="1">
        <f t="array" aca="1" ref="Q545" ca="1">IFERROR(INDIRECT("L"&amp;V545),"")</f>
        <v>5.9400000000000002E-4</v>
      </c>
      <c r="R545" s="1102" cm="1">
        <f t="array" aca="1" ref="R545" ca="1">IFERROR(INDIRECT("K"&amp;W545),"")</f>
        <v>5.7899999999999998E-4</v>
      </c>
      <c r="S545" s="1102" cm="1">
        <f t="array" aca="1" ref="S545" ca="1">IFERROR(INDIRECT("L"&amp;W545),"")</f>
        <v>5.7899999999999998E-4</v>
      </c>
      <c r="T545" s="1103">
        <f t="shared" si="60"/>
        <v>5.7899999999999998E-4</v>
      </c>
      <c r="U545" s="1103">
        <f t="shared" si="61"/>
        <v>5.7899999999999998E-4</v>
      </c>
      <c r="V545" s="1102">
        <f t="shared" si="56"/>
        <v>544</v>
      </c>
      <c r="W545" s="1102">
        <f t="shared" si="57"/>
        <v>545</v>
      </c>
      <c r="X545" s="1102" t="str">
        <f t="shared" si="62"/>
        <v>A0227</v>
      </c>
      <c r="Y545" s="239"/>
      <c r="Z545" s="239"/>
      <c r="AA545" s="239"/>
      <c r="AB545" s="239"/>
      <c r="AC545" s="239"/>
      <c r="AD545" s="239"/>
      <c r="AE545" s="239"/>
      <c r="AF545" s="239"/>
      <c r="AG545" s="239"/>
    </row>
    <row r="546" spans="8:33" ht="17.25" customHeight="1">
      <c r="H546" s="239"/>
      <c r="I546" s="1110" t="s">
        <v>5353</v>
      </c>
      <c r="J546" s="1106" t="s">
        <v>2153</v>
      </c>
      <c r="K546" s="246">
        <v>0</v>
      </c>
      <c r="L546" s="246">
        <v>0</v>
      </c>
      <c r="M546" s="241"/>
      <c r="N546" s="1102">
        <f t="shared" ca="1" si="58"/>
        <v>1.2400000000000001E-4</v>
      </c>
      <c r="O546" s="1102">
        <f t="shared" ca="1" si="59"/>
        <v>1.2400000000000001E-4</v>
      </c>
      <c r="P546" s="1102" t="str" cm="1">
        <f t="array" aca="1" ref="P546" ca="1">IFERROR(INDIRECT("K"&amp;V546),"")</f>
        <v/>
      </c>
      <c r="Q546" s="1102" t="str" cm="1">
        <f t="array" aca="1" ref="Q546" ca="1">IFERROR(INDIRECT("L"&amp;V546),"")</f>
        <v/>
      </c>
      <c r="R546" s="1102" cm="1">
        <f t="array" aca="1" ref="R546" ca="1">IFERROR(INDIRECT("K"&amp;W546),"")</f>
        <v>1.2400000000000001E-4</v>
      </c>
      <c r="S546" s="1102" cm="1">
        <f t="array" aca="1" ref="S546" ca="1">IFERROR(INDIRECT("L"&amp;W546),"")</f>
        <v>1.2400000000000001E-4</v>
      </c>
      <c r="T546" s="1103">
        <f t="shared" si="60"/>
        <v>0</v>
      </c>
      <c r="U546" s="1103">
        <f t="shared" si="61"/>
        <v>0</v>
      </c>
      <c r="V546" s="1102" t="str">
        <f t="shared" si="56"/>
        <v/>
      </c>
      <c r="W546" s="1102">
        <f t="shared" si="57"/>
        <v>547</v>
      </c>
      <c r="X546" s="1102" t="str">
        <f t="shared" si="62"/>
        <v>A0228</v>
      </c>
      <c r="Y546" s="239"/>
      <c r="Z546" s="239"/>
      <c r="AA546" s="239"/>
      <c r="AB546" s="239"/>
      <c r="AC546" s="239"/>
      <c r="AD546" s="239"/>
      <c r="AE546" s="239"/>
      <c r="AF546" s="239"/>
      <c r="AG546" s="239"/>
    </row>
    <row r="547" spans="8:33" ht="17.25" customHeight="1">
      <c r="H547" s="239"/>
      <c r="I547" s="1110" t="s">
        <v>5354</v>
      </c>
      <c r="J547" s="1106" t="s">
        <v>2153</v>
      </c>
      <c r="K547" s="246">
        <v>1.2400000000000001E-4</v>
      </c>
      <c r="L547" s="246">
        <v>1.2400000000000001E-4</v>
      </c>
      <c r="M547" s="241"/>
      <c r="N547" s="1102">
        <f t="shared" ca="1" si="58"/>
        <v>1.2400000000000001E-4</v>
      </c>
      <c r="O547" s="1102">
        <f t="shared" ca="1" si="59"/>
        <v>1.2400000000000001E-4</v>
      </c>
      <c r="P547" s="1102" t="str" cm="1">
        <f t="array" aca="1" ref="P547" ca="1">IFERROR(INDIRECT("K"&amp;V547),"")</f>
        <v/>
      </c>
      <c r="Q547" s="1102" t="str" cm="1">
        <f t="array" aca="1" ref="Q547" ca="1">IFERROR(INDIRECT("L"&amp;V547),"")</f>
        <v/>
      </c>
      <c r="R547" s="1102" cm="1">
        <f t="array" aca="1" ref="R547" ca="1">IFERROR(INDIRECT("K"&amp;W547),"")</f>
        <v>1.2400000000000001E-4</v>
      </c>
      <c r="S547" s="1102" cm="1">
        <f t="array" aca="1" ref="S547" ca="1">IFERROR(INDIRECT("L"&amp;W547),"")</f>
        <v>1.2400000000000001E-4</v>
      </c>
      <c r="T547" s="1103">
        <f t="shared" si="60"/>
        <v>1.2400000000000001E-4</v>
      </c>
      <c r="U547" s="1103">
        <f t="shared" si="61"/>
        <v>1.2400000000000001E-4</v>
      </c>
      <c r="V547" s="1102" t="str">
        <f t="shared" si="56"/>
        <v/>
      </c>
      <c r="W547" s="1102">
        <f t="shared" si="57"/>
        <v>547</v>
      </c>
      <c r="X547" s="1102" t="str">
        <f t="shared" si="62"/>
        <v>A0228</v>
      </c>
      <c r="Y547" s="239"/>
      <c r="Z547" s="239"/>
      <c r="AA547" s="239"/>
      <c r="AB547" s="239"/>
      <c r="AC547" s="239"/>
      <c r="AD547" s="239"/>
      <c r="AE547" s="239"/>
      <c r="AF547" s="239"/>
      <c r="AG547" s="239"/>
    </row>
    <row r="548" spans="8:33" ht="17.25" customHeight="1">
      <c r="H548" s="239"/>
      <c r="I548" s="1110" t="s">
        <v>5355</v>
      </c>
      <c r="J548" s="1106" t="s">
        <v>2154</v>
      </c>
      <c r="K548" s="246">
        <v>0</v>
      </c>
      <c r="L548" s="246">
        <v>0</v>
      </c>
      <c r="M548" s="241"/>
      <c r="N548" s="1102">
        <f t="shared" ca="1" si="58"/>
        <v>6.3E-5</v>
      </c>
      <c r="O548" s="1102">
        <f t="shared" ca="1" si="59"/>
        <v>6.3E-5</v>
      </c>
      <c r="P548" s="1102" cm="1">
        <f t="array" aca="1" ref="P548" ca="1">IFERROR(INDIRECT("K"&amp;V548),"")</f>
        <v>6.3E-5</v>
      </c>
      <c r="Q548" s="1102" cm="1">
        <f t="array" aca="1" ref="Q548" ca="1">IFERROR(INDIRECT("L"&amp;V548),"")</f>
        <v>6.3E-5</v>
      </c>
      <c r="R548" s="1102" cm="1">
        <f t="array" aca="1" ref="R548" ca="1">IFERROR(INDIRECT("K"&amp;W548),"")</f>
        <v>7.9999999999999996E-6</v>
      </c>
      <c r="S548" s="1102" cm="1">
        <f t="array" aca="1" ref="S548" ca="1">IFERROR(INDIRECT("L"&amp;W548),"")</f>
        <v>7.9999999999999996E-6</v>
      </c>
      <c r="T548" s="1103">
        <f t="shared" si="60"/>
        <v>0</v>
      </c>
      <c r="U548" s="1103">
        <f t="shared" si="61"/>
        <v>0</v>
      </c>
      <c r="V548" s="1102">
        <f t="shared" si="56"/>
        <v>556</v>
      </c>
      <c r="W548" s="1102">
        <f t="shared" si="57"/>
        <v>557</v>
      </c>
      <c r="X548" s="1102" t="str">
        <f t="shared" si="62"/>
        <v>A0229</v>
      </c>
      <c r="Y548" s="239"/>
      <c r="Z548" s="239"/>
      <c r="AA548" s="239"/>
      <c r="AB548" s="239"/>
      <c r="AC548" s="239"/>
      <c r="AD548" s="239"/>
      <c r="AE548" s="239"/>
      <c r="AF548" s="239"/>
      <c r="AG548" s="239"/>
    </row>
    <row r="549" spans="8:33" ht="17.25" customHeight="1">
      <c r="H549" s="239"/>
      <c r="I549" s="1110" t="s">
        <v>5356</v>
      </c>
      <c r="J549" s="1106" t="s">
        <v>2154</v>
      </c>
      <c r="K549" s="246">
        <v>0</v>
      </c>
      <c r="L549" s="246">
        <v>0</v>
      </c>
      <c r="M549" s="241"/>
      <c r="N549" s="1102">
        <f t="shared" ca="1" si="58"/>
        <v>6.3E-5</v>
      </c>
      <c r="O549" s="1102">
        <f t="shared" ca="1" si="59"/>
        <v>6.3E-5</v>
      </c>
      <c r="P549" s="1102" cm="1">
        <f t="array" aca="1" ref="P549" ca="1">IFERROR(INDIRECT("K"&amp;V549),"")</f>
        <v>6.3E-5</v>
      </c>
      <c r="Q549" s="1102" cm="1">
        <f t="array" aca="1" ref="Q549" ca="1">IFERROR(INDIRECT("L"&amp;V549),"")</f>
        <v>6.3E-5</v>
      </c>
      <c r="R549" s="1102" cm="1">
        <f t="array" aca="1" ref="R549" ca="1">IFERROR(INDIRECT("K"&amp;W549),"")</f>
        <v>7.9999999999999996E-6</v>
      </c>
      <c r="S549" s="1102" cm="1">
        <f t="array" aca="1" ref="S549" ca="1">IFERROR(INDIRECT("L"&amp;W549),"")</f>
        <v>7.9999999999999996E-6</v>
      </c>
      <c r="T549" s="1103">
        <f t="shared" si="60"/>
        <v>0</v>
      </c>
      <c r="U549" s="1103">
        <f t="shared" si="61"/>
        <v>0</v>
      </c>
      <c r="V549" s="1102">
        <f t="shared" si="56"/>
        <v>556</v>
      </c>
      <c r="W549" s="1102">
        <f t="shared" si="57"/>
        <v>557</v>
      </c>
      <c r="X549" s="1102" t="str">
        <f t="shared" si="62"/>
        <v>A0229</v>
      </c>
      <c r="Y549" s="239"/>
      <c r="Z549" s="239"/>
      <c r="AA549" s="239"/>
      <c r="AB549" s="239"/>
      <c r="AC549" s="239"/>
      <c r="AD549" s="239"/>
      <c r="AE549" s="239"/>
      <c r="AF549" s="239"/>
      <c r="AG549" s="239"/>
    </row>
    <row r="550" spans="8:33" ht="17.25" customHeight="1">
      <c r="H550" s="239"/>
      <c r="I550" s="1110" t="s">
        <v>5357</v>
      </c>
      <c r="J550" s="1106" t="s">
        <v>2154</v>
      </c>
      <c r="K550" s="246">
        <v>0</v>
      </c>
      <c r="L550" s="246">
        <v>0</v>
      </c>
      <c r="M550" s="241"/>
      <c r="N550" s="1102">
        <f t="shared" ca="1" si="58"/>
        <v>6.3E-5</v>
      </c>
      <c r="O550" s="1102">
        <f t="shared" ca="1" si="59"/>
        <v>6.3E-5</v>
      </c>
      <c r="P550" s="1102" cm="1">
        <f t="array" aca="1" ref="P550" ca="1">IFERROR(INDIRECT("K"&amp;V550),"")</f>
        <v>6.3E-5</v>
      </c>
      <c r="Q550" s="1102" cm="1">
        <f t="array" aca="1" ref="Q550" ca="1">IFERROR(INDIRECT("L"&amp;V550),"")</f>
        <v>6.3E-5</v>
      </c>
      <c r="R550" s="1102" cm="1">
        <f t="array" aca="1" ref="R550" ca="1">IFERROR(INDIRECT("K"&amp;W550),"")</f>
        <v>7.9999999999999996E-6</v>
      </c>
      <c r="S550" s="1102" cm="1">
        <f t="array" aca="1" ref="S550" ca="1">IFERROR(INDIRECT("L"&amp;W550),"")</f>
        <v>7.9999999999999996E-6</v>
      </c>
      <c r="T550" s="1103">
        <f t="shared" si="60"/>
        <v>0</v>
      </c>
      <c r="U550" s="1103">
        <f t="shared" si="61"/>
        <v>0</v>
      </c>
      <c r="V550" s="1102">
        <f t="shared" si="56"/>
        <v>556</v>
      </c>
      <c r="W550" s="1102">
        <f t="shared" si="57"/>
        <v>557</v>
      </c>
      <c r="X550" s="1102" t="str">
        <f t="shared" si="62"/>
        <v>A0229</v>
      </c>
      <c r="Y550" s="239"/>
      <c r="Z550" s="239"/>
      <c r="AA550" s="239"/>
      <c r="AB550" s="239"/>
      <c r="AC550" s="239"/>
      <c r="AD550" s="239"/>
      <c r="AE550" s="239"/>
      <c r="AF550" s="239"/>
      <c r="AG550" s="239"/>
    </row>
    <row r="551" spans="8:33" ht="17.25" customHeight="1">
      <c r="H551" s="239"/>
      <c r="I551" s="1110" t="s">
        <v>5358</v>
      </c>
      <c r="J551" s="1106" t="s">
        <v>2154</v>
      </c>
      <c r="K551" s="246">
        <v>0</v>
      </c>
      <c r="L551" s="246">
        <v>0</v>
      </c>
      <c r="M551" s="241"/>
      <c r="N551" s="1102">
        <f t="shared" ca="1" si="58"/>
        <v>6.3E-5</v>
      </c>
      <c r="O551" s="1102">
        <f t="shared" ca="1" si="59"/>
        <v>6.3E-5</v>
      </c>
      <c r="P551" s="1102" cm="1">
        <f t="array" aca="1" ref="P551" ca="1">IFERROR(INDIRECT("K"&amp;V551),"")</f>
        <v>6.3E-5</v>
      </c>
      <c r="Q551" s="1102" cm="1">
        <f t="array" aca="1" ref="Q551" ca="1">IFERROR(INDIRECT("L"&amp;V551),"")</f>
        <v>6.3E-5</v>
      </c>
      <c r="R551" s="1102" cm="1">
        <f t="array" aca="1" ref="R551" ca="1">IFERROR(INDIRECT("K"&amp;W551),"")</f>
        <v>7.9999999999999996E-6</v>
      </c>
      <c r="S551" s="1102" cm="1">
        <f t="array" aca="1" ref="S551" ca="1">IFERROR(INDIRECT("L"&amp;W551),"")</f>
        <v>7.9999999999999996E-6</v>
      </c>
      <c r="T551" s="1103">
        <f t="shared" si="60"/>
        <v>0</v>
      </c>
      <c r="U551" s="1103">
        <f t="shared" si="61"/>
        <v>0</v>
      </c>
      <c r="V551" s="1102">
        <f t="shared" si="56"/>
        <v>556</v>
      </c>
      <c r="W551" s="1102">
        <f t="shared" si="57"/>
        <v>557</v>
      </c>
      <c r="X551" s="1102" t="str">
        <f t="shared" si="62"/>
        <v>A0229</v>
      </c>
      <c r="Y551" s="239"/>
      <c r="Z551" s="239"/>
      <c r="AA551" s="239"/>
      <c r="AB551" s="239"/>
      <c r="AC551" s="239"/>
      <c r="AD551" s="239"/>
      <c r="AE551" s="239"/>
      <c r="AF551" s="239"/>
      <c r="AG551" s="239"/>
    </row>
    <row r="552" spans="8:33" ht="17.25" customHeight="1">
      <c r="H552" s="239"/>
      <c r="I552" s="1110" t="s">
        <v>5359</v>
      </c>
      <c r="J552" s="1106" t="s">
        <v>2154</v>
      </c>
      <c r="K552" s="246">
        <v>0</v>
      </c>
      <c r="L552" s="246">
        <v>0</v>
      </c>
      <c r="M552" s="241"/>
      <c r="N552" s="1102">
        <f t="shared" ca="1" si="58"/>
        <v>6.3E-5</v>
      </c>
      <c r="O552" s="1102">
        <f t="shared" ca="1" si="59"/>
        <v>6.3E-5</v>
      </c>
      <c r="P552" s="1102" cm="1">
        <f t="array" aca="1" ref="P552" ca="1">IFERROR(INDIRECT("K"&amp;V552),"")</f>
        <v>6.3E-5</v>
      </c>
      <c r="Q552" s="1102" cm="1">
        <f t="array" aca="1" ref="Q552" ca="1">IFERROR(INDIRECT("L"&amp;V552),"")</f>
        <v>6.3E-5</v>
      </c>
      <c r="R552" s="1102" cm="1">
        <f t="array" aca="1" ref="R552" ca="1">IFERROR(INDIRECT("K"&amp;W552),"")</f>
        <v>7.9999999999999996E-6</v>
      </c>
      <c r="S552" s="1102" cm="1">
        <f t="array" aca="1" ref="S552" ca="1">IFERROR(INDIRECT("L"&amp;W552),"")</f>
        <v>7.9999999999999996E-6</v>
      </c>
      <c r="T552" s="1103">
        <f t="shared" si="60"/>
        <v>0</v>
      </c>
      <c r="U552" s="1103">
        <f t="shared" si="61"/>
        <v>0</v>
      </c>
      <c r="V552" s="1102">
        <f t="shared" si="56"/>
        <v>556</v>
      </c>
      <c r="W552" s="1102">
        <f t="shared" si="57"/>
        <v>557</v>
      </c>
      <c r="X552" s="1102" t="str">
        <f t="shared" si="62"/>
        <v>A0229</v>
      </c>
      <c r="Y552" s="239"/>
      <c r="Z552" s="239"/>
      <c r="AA552" s="239"/>
      <c r="AB552" s="239"/>
      <c r="AC552" s="239"/>
      <c r="AD552" s="239"/>
      <c r="AE552" s="239"/>
      <c r="AF552" s="239"/>
      <c r="AG552" s="239"/>
    </row>
    <row r="553" spans="8:33" ht="17.25" customHeight="1">
      <c r="H553" s="239"/>
      <c r="I553" s="1110" t="s">
        <v>5360</v>
      </c>
      <c r="J553" s="1106" t="s">
        <v>2154</v>
      </c>
      <c r="K553" s="246">
        <v>0</v>
      </c>
      <c r="L553" s="246">
        <v>0</v>
      </c>
      <c r="M553" s="241"/>
      <c r="N553" s="1102">
        <f t="shared" ca="1" si="58"/>
        <v>6.3E-5</v>
      </c>
      <c r="O553" s="1102">
        <f t="shared" ca="1" si="59"/>
        <v>6.3E-5</v>
      </c>
      <c r="P553" s="1102" cm="1">
        <f t="array" aca="1" ref="P553" ca="1">IFERROR(INDIRECT("K"&amp;V553),"")</f>
        <v>6.3E-5</v>
      </c>
      <c r="Q553" s="1102" cm="1">
        <f t="array" aca="1" ref="Q553" ca="1">IFERROR(INDIRECT("L"&amp;V553),"")</f>
        <v>6.3E-5</v>
      </c>
      <c r="R553" s="1102" cm="1">
        <f t="array" aca="1" ref="R553" ca="1">IFERROR(INDIRECT("K"&amp;W553),"")</f>
        <v>7.9999999999999996E-6</v>
      </c>
      <c r="S553" s="1102" cm="1">
        <f t="array" aca="1" ref="S553" ca="1">IFERROR(INDIRECT("L"&amp;W553),"")</f>
        <v>7.9999999999999996E-6</v>
      </c>
      <c r="T553" s="1103">
        <f t="shared" si="60"/>
        <v>0</v>
      </c>
      <c r="U553" s="1103">
        <f t="shared" si="61"/>
        <v>0</v>
      </c>
      <c r="V553" s="1102">
        <f t="shared" si="56"/>
        <v>556</v>
      </c>
      <c r="W553" s="1102">
        <f t="shared" si="57"/>
        <v>557</v>
      </c>
      <c r="X553" s="1102" t="str">
        <f t="shared" si="62"/>
        <v>A0229</v>
      </c>
      <c r="Y553" s="239"/>
      <c r="Z553" s="239"/>
      <c r="AA553" s="239"/>
      <c r="AB553" s="239"/>
      <c r="AC553" s="239"/>
      <c r="AD553" s="239"/>
      <c r="AE553" s="239"/>
      <c r="AF553" s="239"/>
      <c r="AG553" s="239"/>
    </row>
    <row r="554" spans="8:33">
      <c r="H554" s="239"/>
      <c r="I554" s="1110" t="s">
        <v>5361</v>
      </c>
      <c r="J554" s="1106" t="s">
        <v>2154</v>
      </c>
      <c r="K554" s="246">
        <v>0</v>
      </c>
      <c r="L554" s="246">
        <v>0</v>
      </c>
      <c r="M554" s="241"/>
      <c r="N554" s="1102">
        <f t="shared" ca="1" si="58"/>
        <v>6.3E-5</v>
      </c>
      <c r="O554" s="1102">
        <f t="shared" ca="1" si="59"/>
        <v>6.3E-5</v>
      </c>
      <c r="P554" s="1102" cm="1">
        <f t="array" aca="1" ref="P554" ca="1">IFERROR(INDIRECT("K"&amp;V554),"")</f>
        <v>6.3E-5</v>
      </c>
      <c r="Q554" s="1102" cm="1">
        <f t="array" aca="1" ref="Q554" ca="1">IFERROR(INDIRECT("L"&amp;V554),"")</f>
        <v>6.3E-5</v>
      </c>
      <c r="R554" s="1102" cm="1">
        <f t="array" aca="1" ref="R554" ca="1">IFERROR(INDIRECT("K"&amp;W554),"")</f>
        <v>7.9999999999999996E-6</v>
      </c>
      <c r="S554" s="1102" cm="1">
        <f t="array" aca="1" ref="S554" ca="1">IFERROR(INDIRECT("L"&amp;W554),"")</f>
        <v>7.9999999999999996E-6</v>
      </c>
      <c r="T554" s="1103">
        <f t="shared" si="60"/>
        <v>0</v>
      </c>
      <c r="U554" s="1103">
        <f t="shared" si="61"/>
        <v>0</v>
      </c>
      <c r="V554" s="1102">
        <f t="shared" si="56"/>
        <v>556</v>
      </c>
      <c r="W554" s="1102">
        <f t="shared" si="57"/>
        <v>557</v>
      </c>
      <c r="X554" s="1102" t="str">
        <f t="shared" si="62"/>
        <v>A0229</v>
      </c>
      <c r="Y554" s="239"/>
      <c r="Z554" s="239"/>
      <c r="AA554" s="239"/>
      <c r="AB554" s="239"/>
      <c r="AC554" s="239"/>
      <c r="AD554" s="239"/>
      <c r="AE554" s="239"/>
      <c r="AF554" s="239"/>
      <c r="AG554" s="239"/>
    </row>
    <row r="555" spans="8:33">
      <c r="H555" s="239"/>
      <c r="I555" s="1110" t="s">
        <v>5362</v>
      </c>
      <c r="J555" s="1106" t="s">
        <v>2154</v>
      </c>
      <c r="K555" s="246">
        <v>0</v>
      </c>
      <c r="L555" s="246">
        <v>0</v>
      </c>
      <c r="M555" s="241"/>
      <c r="N555" s="1102">
        <f t="shared" ca="1" si="58"/>
        <v>6.3E-5</v>
      </c>
      <c r="O555" s="1102">
        <f t="shared" ca="1" si="59"/>
        <v>6.3E-5</v>
      </c>
      <c r="P555" s="1102" cm="1">
        <f t="array" aca="1" ref="P555" ca="1">IFERROR(INDIRECT("K"&amp;V555),"")</f>
        <v>6.3E-5</v>
      </c>
      <c r="Q555" s="1102" cm="1">
        <f t="array" aca="1" ref="Q555" ca="1">IFERROR(INDIRECT("L"&amp;V555),"")</f>
        <v>6.3E-5</v>
      </c>
      <c r="R555" s="1102" cm="1">
        <f t="array" aca="1" ref="R555" ca="1">IFERROR(INDIRECT("K"&amp;W555),"")</f>
        <v>7.9999999999999996E-6</v>
      </c>
      <c r="S555" s="1102" cm="1">
        <f t="array" aca="1" ref="S555" ca="1">IFERROR(INDIRECT("L"&amp;W555),"")</f>
        <v>7.9999999999999996E-6</v>
      </c>
      <c r="T555" s="1103">
        <f t="shared" si="60"/>
        <v>0</v>
      </c>
      <c r="U555" s="1103">
        <f t="shared" si="61"/>
        <v>0</v>
      </c>
      <c r="V555" s="1102">
        <f t="shared" si="56"/>
        <v>556</v>
      </c>
      <c r="W555" s="1102">
        <f t="shared" si="57"/>
        <v>557</v>
      </c>
      <c r="X555" s="1102" t="str">
        <f t="shared" si="62"/>
        <v>A0229</v>
      </c>
      <c r="Y555" s="239"/>
      <c r="Z555" s="239"/>
      <c r="AA555" s="239"/>
      <c r="AB555" s="239"/>
      <c r="AC555" s="239"/>
      <c r="AD555" s="239"/>
      <c r="AE555" s="239"/>
      <c r="AF555" s="239"/>
      <c r="AG555" s="239"/>
    </row>
    <row r="556" spans="8:33" ht="17.25" customHeight="1">
      <c r="H556" s="239"/>
      <c r="I556" s="1110" t="s">
        <v>5363</v>
      </c>
      <c r="J556" s="1106" t="s">
        <v>2154</v>
      </c>
      <c r="K556" s="246">
        <v>6.3E-5</v>
      </c>
      <c r="L556" s="246">
        <v>6.3E-5</v>
      </c>
      <c r="M556" s="241"/>
      <c r="N556" s="1102">
        <f t="shared" ca="1" si="58"/>
        <v>6.3E-5</v>
      </c>
      <c r="O556" s="1102">
        <f t="shared" ca="1" si="59"/>
        <v>6.3E-5</v>
      </c>
      <c r="P556" s="1102" cm="1">
        <f t="array" aca="1" ref="P556" ca="1">IFERROR(INDIRECT("K"&amp;V556),"")</f>
        <v>6.3E-5</v>
      </c>
      <c r="Q556" s="1102" cm="1">
        <f t="array" aca="1" ref="Q556" ca="1">IFERROR(INDIRECT("L"&amp;V556),"")</f>
        <v>6.3E-5</v>
      </c>
      <c r="R556" s="1102" cm="1">
        <f t="array" aca="1" ref="R556" ca="1">IFERROR(INDIRECT("K"&amp;W556),"")</f>
        <v>7.9999999999999996E-6</v>
      </c>
      <c r="S556" s="1102" cm="1">
        <f t="array" aca="1" ref="S556" ca="1">IFERROR(INDIRECT("L"&amp;W556),"")</f>
        <v>7.9999999999999996E-6</v>
      </c>
      <c r="T556" s="1103">
        <f t="shared" si="60"/>
        <v>6.3E-5</v>
      </c>
      <c r="U556" s="1103">
        <f t="shared" si="61"/>
        <v>6.3E-5</v>
      </c>
      <c r="V556" s="1102">
        <f t="shared" si="56"/>
        <v>556</v>
      </c>
      <c r="W556" s="1102">
        <f t="shared" si="57"/>
        <v>557</v>
      </c>
      <c r="X556" s="1102" t="str">
        <f t="shared" si="62"/>
        <v>A0229</v>
      </c>
      <c r="Y556" s="239"/>
      <c r="Z556" s="239"/>
      <c r="AA556" s="239"/>
      <c r="AB556" s="239"/>
      <c r="AC556" s="239"/>
      <c r="AD556" s="239"/>
      <c r="AE556" s="239"/>
      <c r="AF556" s="239"/>
      <c r="AG556" s="239"/>
    </row>
    <row r="557" spans="8:33" ht="17.25" customHeight="1">
      <c r="H557" s="239"/>
      <c r="I557" s="1110" t="s">
        <v>5364</v>
      </c>
      <c r="J557" s="1106" t="s">
        <v>2154</v>
      </c>
      <c r="K557" s="246">
        <v>7.9999999999999996E-6</v>
      </c>
      <c r="L557" s="246">
        <v>7.9999999999999996E-6</v>
      </c>
      <c r="M557" s="241"/>
      <c r="N557" s="1102">
        <f t="shared" ca="1" si="58"/>
        <v>6.3E-5</v>
      </c>
      <c r="O557" s="1102">
        <f t="shared" ca="1" si="59"/>
        <v>6.3E-5</v>
      </c>
      <c r="P557" s="1102" cm="1">
        <f t="array" aca="1" ref="P557" ca="1">IFERROR(INDIRECT("K"&amp;V557),"")</f>
        <v>6.3E-5</v>
      </c>
      <c r="Q557" s="1102" cm="1">
        <f t="array" aca="1" ref="Q557" ca="1">IFERROR(INDIRECT("L"&amp;V557),"")</f>
        <v>6.3E-5</v>
      </c>
      <c r="R557" s="1102" cm="1">
        <f t="array" aca="1" ref="R557" ca="1">IFERROR(INDIRECT("K"&amp;W557),"")</f>
        <v>7.9999999999999996E-6</v>
      </c>
      <c r="S557" s="1102" cm="1">
        <f t="array" aca="1" ref="S557" ca="1">IFERROR(INDIRECT("L"&amp;W557),"")</f>
        <v>7.9999999999999996E-6</v>
      </c>
      <c r="T557" s="1103">
        <f t="shared" si="60"/>
        <v>7.9999999999999996E-6</v>
      </c>
      <c r="U557" s="1103">
        <f t="shared" si="61"/>
        <v>7.9999999999999996E-6</v>
      </c>
      <c r="V557" s="1102">
        <f t="shared" si="56"/>
        <v>556</v>
      </c>
      <c r="W557" s="1102">
        <f t="shared" si="57"/>
        <v>557</v>
      </c>
      <c r="X557" s="1102" t="str">
        <f t="shared" si="62"/>
        <v>A0229</v>
      </c>
      <c r="Y557" s="239"/>
      <c r="Z557" s="239"/>
      <c r="AA557" s="239"/>
      <c r="AB557" s="239"/>
      <c r="AC557" s="239"/>
      <c r="AD557" s="239"/>
      <c r="AE557" s="239"/>
      <c r="AF557" s="239"/>
      <c r="AG557" s="239"/>
    </row>
    <row r="558" spans="8:33" ht="17.25" customHeight="1">
      <c r="H558" s="239"/>
      <c r="I558" s="1110" t="s">
        <v>5365</v>
      </c>
      <c r="J558" s="1106" t="s">
        <v>2502</v>
      </c>
      <c r="K558" s="246">
        <v>0</v>
      </c>
      <c r="L558" s="246">
        <v>0</v>
      </c>
      <c r="M558" s="241"/>
      <c r="N558" s="1102">
        <f t="shared" ca="1" si="58"/>
        <v>7.7700000000000002E-4</v>
      </c>
      <c r="O558" s="1102">
        <f t="shared" ca="1" si="59"/>
        <v>7.7700000000000002E-4</v>
      </c>
      <c r="P558" s="1102" cm="1">
        <f t="array" aca="1" ref="P558" ca="1">IFERROR(INDIRECT("K"&amp;V558),"")</f>
        <v>7.7700000000000002E-4</v>
      </c>
      <c r="Q558" s="1102" cm="1">
        <f t="array" aca="1" ref="Q558" ca="1">IFERROR(INDIRECT("L"&amp;V558),"")</f>
        <v>7.7700000000000002E-4</v>
      </c>
      <c r="R558" s="1102" cm="1">
        <f t="array" aca="1" ref="R558" ca="1">IFERROR(INDIRECT("K"&amp;W558),"")</f>
        <v>7.5299999999999998E-4</v>
      </c>
      <c r="S558" s="1102" cm="1">
        <f t="array" aca="1" ref="S558" ca="1">IFERROR(INDIRECT("L"&amp;W558),"")</f>
        <v>7.5299999999999998E-4</v>
      </c>
      <c r="T558" s="1103">
        <f t="shared" si="60"/>
        <v>0</v>
      </c>
      <c r="U558" s="1103">
        <f t="shared" si="61"/>
        <v>0</v>
      </c>
      <c r="V558" s="1102">
        <f t="shared" si="56"/>
        <v>561</v>
      </c>
      <c r="W558" s="1102">
        <f t="shared" si="57"/>
        <v>562</v>
      </c>
      <c r="X558" s="1102" t="str">
        <f t="shared" si="62"/>
        <v>A0230</v>
      </c>
      <c r="Y558" s="239"/>
      <c r="Z558" s="239"/>
      <c r="AA558" s="239"/>
      <c r="AB558" s="239"/>
      <c r="AC558" s="239"/>
      <c r="AD558" s="239"/>
      <c r="AE558" s="239"/>
      <c r="AF558" s="239"/>
      <c r="AG558" s="239"/>
    </row>
    <row r="559" spans="8:33" ht="17.25" customHeight="1">
      <c r="H559" s="239"/>
      <c r="I559" s="1110" t="s">
        <v>5366</v>
      </c>
      <c r="J559" s="1106" t="s">
        <v>2502</v>
      </c>
      <c r="K559" s="246">
        <v>0</v>
      </c>
      <c r="L559" s="246">
        <v>0</v>
      </c>
      <c r="M559" s="241"/>
      <c r="N559" s="1102">
        <f t="shared" ca="1" si="58"/>
        <v>7.7700000000000002E-4</v>
      </c>
      <c r="O559" s="1102">
        <f t="shared" ca="1" si="59"/>
        <v>7.7700000000000002E-4</v>
      </c>
      <c r="P559" s="1102" cm="1">
        <f t="array" aca="1" ref="P559" ca="1">IFERROR(INDIRECT("K"&amp;V559),"")</f>
        <v>7.7700000000000002E-4</v>
      </c>
      <c r="Q559" s="1102" cm="1">
        <f t="array" aca="1" ref="Q559" ca="1">IFERROR(INDIRECT("L"&amp;V559),"")</f>
        <v>7.7700000000000002E-4</v>
      </c>
      <c r="R559" s="1102" cm="1">
        <f t="array" aca="1" ref="R559" ca="1">IFERROR(INDIRECT("K"&amp;W559),"")</f>
        <v>7.5299999999999998E-4</v>
      </c>
      <c r="S559" s="1102" cm="1">
        <f t="array" aca="1" ref="S559" ca="1">IFERROR(INDIRECT("L"&amp;W559),"")</f>
        <v>7.5299999999999998E-4</v>
      </c>
      <c r="T559" s="1103">
        <f t="shared" si="60"/>
        <v>0</v>
      </c>
      <c r="U559" s="1103">
        <f t="shared" si="61"/>
        <v>0</v>
      </c>
      <c r="V559" s="1102">
        <f t="shared" si="56"/>
        <v>561</v>
      </c>
      <c r="W559" s="1102">
        <f t="shared" si="57"/>
        <v>562</v>
      </c>
      <c r="X559" s="1102" t="str">
        <f t="shared" si="62"/>
        <v>A0230</v>
      </c>
      <c r="Y559" s="239"/>
      <c r="Z559" s="239"/>
      <c r="AA559" s="239"/>
      <c r="AB559" s="239"/>
      <c r="AC559" s="239"/>
      <c r="AD559" s="239"/>
      <c r="AE559" s="239"/>
      <c r="AF559" s="239"/>
      <c r="AG559" s="239"/>
    </row>
    <row r="560" spans="8:33" ht="17.25" customHeight="1">
      <c r="H560" s="239"/>
      <c r="I560" s="1110" t="s">
        <v>5367</v>
      </c>
      <c r="J560" s="1106" t="s">
        <v>2502</v>
      </c>
      <c r="K560" s="246">
        <v>4.1399999999999998E-4</v>
      </c>
      <c r="L560" s="246">
        <v>4.1399999999999998E-4</v>
      </c>
      <c r="M560" s="241"/>
      <c r="N560" s="1102">
        <f t="shared" ca="1" si="58"/>
        <v>7.7700000000000002E-4</v>
      </c>
      <c r="O560" s="1102">
        <f t="shared" ca="1" si="59"/>
        <v>7.7700000000000002E-4</v>
      </c>
      <c r="P560" s="1102" cm="1">
        <f t="array" aca="1" ref="P560" ca="1">IFERROR(INDIRECT("K"&amp;V560),"")</f>
        <v>7.7700000000000002E-4</v>
      </c>
      <c r="Q560" s="1102" cm="1">
        <f t="array" aca="1" ref="Q560" ca="1">IFERROR(INDIRECT("L"&amp;V560),"")</f>
        <v>7.7700000000000002E-4</v>
      </c>
      <c r="R560" s="1102" cm="1">
        <f t="array" aca="1" ref="R560" ca="1">IFERROR(INDIRECT("K"&amp;W560),"")</f>
        <v>7.5299999999999998E-4</v>
      </c>
      <c r="S560" s="1102" cm="1">
        <f t="array" aca="1" ref="S560" ca="1">IFERROR(INDIRECT("L"&amp;W560),"")</f>
        <v>7.5299999999999998E-4</v>
      </c>
      <c r="T560" s="1103">
        <f t="shared" si="60"/>
        <v>4.1399999999999998E-4</v>
      </c>
      <c r="U560" s="1103">
        <f t="shared" si="61"/>
        <v>4.1399999999999998E-4</v>
      </c>
      <c r="V560" s="1102">
        <f t="shared" si="56"/>
        <v>561</v>
      </c>
      <c r="W560" s="1102">
        <f t="shared" si="57"/>
        <v>562</v>
      </c>
      <c r="X560" s="1102" t="str">
        <f t="shared" si="62"/>
        <v>A0230</v>
      </c>
      <c r="Y560" s="239"/>
      <c r="Z560" s="239"/>
      <c r="AA560" s="239"/>
      <c r="AB560" s="239"/>
      <c r="AC560" s="239"/>
      <c r="AD560" s="239"/>
      <c r="AE560" s="239"/>
      <c r="AF560" s="239"/>
      <c r="AG560" s="239"/>
    </row>
    <row r="561" spans="8:33" ht="17.25" customHeight="1">
      <c r="H561" s="239"/>
      <c r="I561" s="1110" t="s">
        <v>5368</v>
      </c>
      <c r="J561" s="1106" t="s">
        <v>2502</v>
      </c>
      <c r="K561" s="246">
        <v>7.7700000000000002E-4</v>
      </c>
      <c r="L561" s="246">
        <v>7.7700000000000002E-4</v>
      </c>
      <c r="M561" s="241"/>
      <c r="N561" s="1102">
        <f t="shared" ca="1" si="58"/>
        <v>7.7700000000000002E-4</v>
      </c>
      <c r="O561" s="1102">
        <f t="shared" ca="1" si="59"/>
        <v>7.7700000000000002E-4</v>
      </c>
      <c r="P561" s="1102" cm="1">
        <f t="array" aca="1" ref="P561" ca="1">IFERROR(INDIRECT("K"&amp;V561),"")</f>
        <v>7.7700000000000002E-4</v>
      </c>
      <c r="Q561" s="1102" cm="1">
        <f t="array" aca="1" ref="Q561" ca="1">IFERROR(INDIRECT("L"&amp;V561),"")</f>
        <v>7.7700000000000002E-4</v>
      </c>
      <c r="R561" s="1102" cm="1">
        <f t="array" aca="1" ref="R561" ca="1">IFERROR(INDIRECT("K"&amp;W561),"")</f>
        <v>7.5299999999999998E-4</v>
      </c>
      <c r="S561" s="1102" cm="1">
        <f t="array" aca="1" ref="S561" ca="1">IFERROR(INDIRECT("L"&amp;W561),"")</f>
        <v>7.5299999999999998E-4</v>
      </c>
      <c r="T561" s="1103">
        <f t="shared" si="60"/>
        <v>7.7700000000000002E-4</v>
      </c>
      <c r="U561" s="1103">
        <f t="shared" si="61"/>
        <v>7.7700000000000002E-4</v>
      </c>
      <c r="V561" s="1102">
        <f t="shared" si="56"/>
        <v>561</v>
      </c>
      <c r="W561" s="1102">
        <f t="shared" si="57"/>
        <v>562</v>
      </c>
      <c r="X561" s="1102" t="str">
        <f t="shared" si="62"/>
        <v>A0230</v>
      </c>
      <c r="Y561" s="239"/>
      <c r="Z561" s="239"/>
      <c r="AA561" s="239"/>
      <c r="AB561" s="239"/>
      <c r="AC561" s="239"/>
      <c r="AD561" s="239"/>
      <c r="AE561" s="239"/>
      <c r="AF561" s="239"/>
      <c r="AG561" s="239"/>
    </row>
    <row r="562" spans="8:33" ht="17.25" customHeight="1">
      <c r="H562" s="239"/>
      <c r="I562" s="1110" t="s">
        <v>5369</v>
      </c>
      <c r="J562" s="1106" t="s">
        <v>2502</v>
      </c>
      <c r="K562" s="246">
        <v>7.5299999999999998E-4</v>
      </c>
      <c r="L562" s="246">
        <v>7.5299999999999998E-4</v>
      </c>
      <c r="M562" s="241"/>
      <c r="N562" s="1102">
        <f t="shared" ca="1" si="58"/>
        <v>7.7700000000000002E-4</v>
      </c>
      <c r="O562" s="1102">
        <f t="shared" ca="1" si="59"/>
        <v>7.7700000000000002E-4</v>
      </c>
      <c r="P562" s="1102" cm="1">
        <f t="array" aca="1" ref="P562" ca="1">IFERROR(INDIRECT("K"&amp;V562),"")</f>
        <v>7.7700000000000002E-4</v>
      </c>
      <c r="Q562" s="1102" cm="1">
        <f t="array" aca="1" ref="Q562" ca="1">IFERROR(INDIRECT("L"&amp;V562),"")</f>
        <v>7.7700000000000002E-4</v>
      </c>
      <c r="R562" s="1102" cm="1">
        <f t="array" aca="1" ref="R562" ca="1">IFERROR(INDIRECT("K"&amp;W562),"")</f>
        <v>7.5299999999999998E-4</v>
      </c>
      <c r="S562" s="1102" cm="1">
        <f t="array" aca="1" ref="S562" ca="1">IFERROR(INDIRECT("L"&amp;W562),"")</f>
        <v>7.5299999999999998E-4</v>
      </c>
      <c r="T562" s="1103">
        <f t="shared" si="60"/>
        <v>7.5299999999999998E-4</v>
      </c>
      <c r="U562" s="1103">
        <f t="shared" si="61"/>
        <v>7.5299999999999998E-4</v>
      </c>
      <c r="V562" s="1102">
        <f t="shared" si="56"/>
        <v>561</v>
      </c>
      <c r="W562" s="1102">
        <f t="shared" si="57"/>
        <v>562</v>
      </c>
      <c r="X562" s="1102" t="str">
        <f t="shared" si="62"/>
        <v>A0230</v>
      </c>
      <c r="Y562" s="239"/>
      <c r="Z562" s="239"/>
      <c r="AA562" s="239"/>
      <c r="AB562" s="239"/>
      <c r="AC562" s="239"/>
      <c r="AD562" s="239"/>
      <c r="AE562" s="239"/>
      <c r="AF562" s="239"/>
      <c r="AG562" s="239"/>
    </row>
    <row r="563" spans="8:33" ht="17.25" customHeight="1">
      <c r="H563" s="239"/>
      <c r="I563" s="1110" t="s">
        <v>5370</v>
      </c>
      <c r="J563" s="1106" t="s">
        <v>2155</v>
      </c>
      <c r="K563" s="246">
        <v>0</v>
      </c>
      <c r="L563" s="246">
        <v>0</v>
      </c>
      <c r="M563" s="241"/>
      <c r="N563" s="1102">
        <f t="shared" ca="1" si="58"/>
        <v>4.2200000000000001E-4</v>
      </c>
      <c r="O563" s="1102">
        <f t="shared" ca="1" si="59"/>
        <v>4.2200000000000001E-4</v>
      </c>
      <c r="P563" s="1102" cm="1">
        <f t="array" aca="1" ref="P563" ca="1">IFERROR(INDIRECT("K"&amp;V563),"")</f>
        <v>4.2200000000000001E-4</v>
      </c>
      <c r="Q563" s="1102" cm="1">
        <f t="array" aca="1" ref="Q563" ca="1">IFERROR(INDIRECT("L"&amp;V563),"")</f>
        <v>4.2200000000000001E-4</v>
      </c>
      <c r="R563" s="1102" cm="1">
        <f t="array" aca="1" ref="R563" ca="1">IFERROR(INDIRECT("K"&amp;W563),"")</f>
        <v>1.2999999999999999E-4</v>
      </c>
      <c r="S563" s="1102" cm="1">
        <f t="array" aca="1" ref="S563" ca="1">IFERROR(INDIRECT("L"&amp;W563),"")</f>
        <v>1.2999999999999999E-4</v>
      </c>
      <c r="T563" s="1103">
        <f t="shared" si="60"/>
        <v>0</v>
      </c>
      <c r="U563" s="1103">
        <f t="shared" si="61"/>
        <v>0</v>
      </c>
      <c r="V563" s="1102">
        <f t="shared" si="56"/>
        <v>566</v>
      </c>
      <c r="W563" s="1102">
        <f t="shared" si="57"/>
        <v>567</v>
      </c>
      <c r="X563" s="1102" t="str">
        <f t="shared" si="62"/>
        <v>A0231</v>
      </c>
      <c r="Y563" s="239"/>
      <c r="Z563" s="239"/>
      <c r="AA563" s="239"/>
      <c r="AB563" s="239"/>
      <c r="AC563" s="239"/>
      <c r="AD563" s="239"/>
      <c r="AE563" s="239"/>
      <c r="AF563" s="239"/>
      <c r="AG563" s="239"/>
    </row>
    <row r="564" spans="8:33" ht="17.25" customHeight="1">
      <c r="H564" s="239"/>
      <c r="I564" s="1110" t="s">
        <v>5371</v>
      </c>
      <c r="J564" s="1106" t="s">
        <v>2155</v>
      </c>
      <c r="K564" s="246">
        <v>5.0000000000000004E-6</v>
      </c>
      <c r="L564" s="246">
        <v>5.0000000000000004E-6</v>
      </c>
      <c r="M564" s="241"/>
      <c r="N564" s="1102">
        <f t="shared" ca="1" si="58"/>
        <v>4.2200000000000001E-4</v>
      </c>
      <c r="O564" s="1102">
        <f t="shared" ca="1" si="59"/>
        <v>4.2200000000000001E-4</v>
      </c>
      <c r="P564" s="1102" cm="1">
        <f t="array" aca="1" ref="P564" ca="1">IFERROR(INDIRECT("K"&amp;V564),"")</f>
        <v>4.2200000000000001E-4</v>
      </c>
      <c r="Q564" s="1102" cm="1">
        <f t="array" aca="1" ref="Q564" ca="1">IFERROR(INDIRECT("L"&amp;V564),"")</f>
        <v>4.2200000000000001E-4</v>
      </c>
      <c r="R564" s="1102" cm="1">
        <f t="array" aca="1" ref="R564" ca="1">IFERROR(INDIRECT("K"&amp;W564),"")</f>
        <v>1.2999999999999999E-4</v>
      </c>
      <c r="S564" s="1102" cm="1">
        <f t="array" aca="1" ref="S564" ca="1">IFERROR(INDIRECT("L"&amp;W564),"")</f>
        <v>1.2999999999999999E-4</v>
      </c>
      <c r="T564" s="1103">
        <f t="shared" si="60"/>
        <v>5.0000000000000004E-6</v>
      </c>
      <c r="U564" s="1103">
        <f t="shared" si="61"/>
        <v>5.0000000000000004E-6</v>
      </c>
      <c r="V564" s="1102">
        <f t="shared" si="56"/>
        <v>566</v>
      </c>
      <c r="W564" s="1102">
        <f t="shared" si="57"/>
        <v>567</v>
      </c>
      <c r="X564" s="1102" t="str">
        <f t="shared" si="62"/>
        <v>A0231</v>
      </c>
      <c r="Y564" s="239"/>
      <c r="Z564" s="239"/>
      <c r="AA564" s="239"/>
      <c r="AB564" s="239"/>
      <c r="AC564" s="239"/>
      <c r="AD564" s="239"/>
      <c r="AE564" s="239"/>
      <c r="AF564" s="239"/>
      <c r="AG564" s="239"/>
    </row>
    <row r="565" spans="8:33" ht="17.25" customHeight="1">
      <c r="H565" s="239"/>
      <c r="I565" s="1110" t="s">
        <v>5372</v>
      </c>
      <c r="J565" s="1106" t="s">
        <v>2155</v>
      </c>
      <c r="K565" s="246">
        <v>1.17E-4</v>
      </c>
      <c r="L565" s="246">
        <v>1.17E-4</v>
      </c>
      <c r="M565" s="241"/>
      <c r="N565" s="1102">
        <f t="shared" ca="1" si="58"/>
        <v>4.2200000000000001E-4</v>
      </c>
      <c r="O565" s="1102">
        <f t="shared" ca="1" si="59"/>
        <v>4.2200000000000001E-4</v>
      </c>
      <c r="P565" s="1102" cm="1">
        <f t="array" aca="1" ref="P565" ca="1">IFERROR(INDIRECT("K"&amp;V565),"")</f>
        <v>4.2200000000000001E-4</v>
      </c>
      <c r="Q565" s="1102" cm="1">
        <f t="array" aca="1" ref="Q565" ca="1">IFERROR(INDIRECT("L"&amp;V565),"")</f>
        <v>4.2200000000000001E-4</v>
      </c>
      <c r="R565" s="1102" cm="1">
        <f t="array" aca="1" ref="R565" ca="1">IFERROR(INDIRECT("K"&amp;W565),"")</f>
        <v>1.2999999999999999E-4</v>
      </c>
      <c r="S565" s="1102" cm="1">
        <f t="array" aca="1" ref="S565" ca="1">IFERROR(INDIRECT("L"&amp;W565),"")</f>
        <v>1.2999999999999999E-4</v>
      </c>
      <c r="T565" s="1103">
        <f t="shared" si="60"/>
        <v>1.17E-4</v>
      </c>
      <c r="U565" s="1103">
        <f t="shared" si="61"/>
        <v>1.17E-4</v>
      </c>
      <c r="V565" s="1102">
        <f t="shared" si="56"/>
        <v>566</v>
      </c>
      <c r="W565" s="1102">
        <f t="shared" si="57"/>
        <v>567</v>
      </c>
      <c r="X565" s="1102" t="str">
        <f t="shared" si="62"/>
        <v>A0231</v>
      </c>
      <c r="Y565" s="239"/>
      <c r="Z565" s="239"/>
      <c r="AA565" s="239"/>
      <c r="AB565" s="239"/>
      <c r="AC565" s="239"/>
      <c r="AD565" s="239"/>
      <c r="AE565" s="239"/>
      <c r="AF565" s="239"/>
      <c r="AG565" s="239"/>
    </row>
    <row r="566" spans="8:33" ht="17.25" customHeight="1">
      <c r="H566" s="239"/>
      <c r="I566" s="1110" t="s">
        <v>5373</v>
      </c>
      <c r="J566" s="1106" t="s">
        <v>2155</v>
      </c>
      <c r="K566" s="246">
        <v>4.2200000000000001E-4</v>
      </c>
      <c r="L566" s="246">
        <v>4.2200000000000001E-4</v>
      </c>
      <c r="M566" s="241"/>
      <c r="N566" s="1102">
        <f t="shared" ca="1" si="58"/>
        <v>4.2200000000000001E-4</v>
      </c>
      <c r="O566" s="1102">
        <f t="shared" ca="1" si="59"/>
        <v>4.2200000000000001E-4</v>
      </c>
      <c r="P566" s="1102" cm="1">
        <f t="array" aca="1" ref="P566" ca="1">IFERROR(INDIRECT("K"&amp;V566),"")</f>
        <v>4.2200000000000001E-4</v>
      </c>
      <c r="Q566" s="1102" cm="1">
        <f t="array" aca="1" ref="Q566" ca="1">IFERROR(INDIRECT("L"&amp;V566),"")</f>
        <v>4.2200000000000001E-4</v>
      </c>
      <c r="R566" s="1102" cm="1">
        <f t="array" aca="1" ref="R566" ca="1">IFERROR(INDIRECT("K"&amp;W566),"")</f>
        <v>1.2999999999999999E-4</v>
      </c>
      <c r="S566" s="1102" cm="1">
        <f t="array" aca="1" ref="S566" ca="1">IFERROR(INDIRECT("L"&amp;W566),"")</f>
        <v>1.2999999999999999E-4</v>
      </c>
      <c r="T566" s="1103">
        <f t="shared" si="60"/>
        <v>4.2200000000000001E-4</v>
      </c>
      <c r="U566" s="1103">
        <f t="shared" si="61"/>
        <v>4.2200000000000001E-4</v>
      </c>
      <c r="V566" s="1102">
        <f t="shared" si="56"/>
        <v>566</v>
      </c>
      <c r="W566" s="1102">
        <f t="shared" si="57"/>
        <v>567</v>
      </c>
      <c r="X566" s="1102" t="str">
        <f t="shared" si="62"/>
        <v>A0231</v>
      </c>
      <c r="Y566" s="239"/>
      <c r="Z566" s="239"/>
      <c r="AA566" s="239"/>
      <c r="AB566" s="239"/>
      <c r="AC566" s="239"/>
      <c r="AD566" s="239"/>
      <c r="AE566" s="239"/>
      <c r="AF566" s="239"/>
      <c r="AG566" s="239"/>
    </row>
    <row r="567" spans="8:33" ht="15.75" customHeight="1">
      <c r="H567" s="239"/>
      <c r="I567" s="1110" t="s">
        <v>5374</v>
      </c>
      <c r="J567" s="1106" t="s">
        <v>2155</v>
      </c>
      <c r="K567" s="246">
        <v>1.2999999999999999E-4</v>
      </c>
      <c r="L567" s="246">
        <v>1.2999999999999999E-4</v>
      </c>
      <c r="M567" s="241"/>
      <c r="N567" s="1102">
        <f t="shared" ca="1" si="58"/>
        <v>4.2200000000000001E-4</v>
      </c>
      <c r="O567" s="1102">
        <f t="shared" ca="1" si="59"/>
        <v>4.2200000000000001E-4</v>
      </c>
      <c r="P567" s="1102" cm="1">
        <f t="array" aca="1" ref="P567" ca="1">IFERROR(INDIRECT("K"&amp;V567),"")</f>
        <v>4.2200000000000001E-4</v>
      </c>
      <c r="Q567" s="1102" cm="1">
        <f t="array" aca="1" ref="Q567" ca="1">IFERROR(INDIRECT("L"&amp;V567),"")</f>
        <v>4.2200000000000001E-4</v>
      </c>
      <c r="R567" s="1102" cm="1">
        <f t="array" aca="1" ref="R567" ca="1">IFERROR(INDIRECT("K"&amp;W567),"")</f>
        <v>1.2999999999999999E-4</v>
      </c>
      <c r="S567" s="1102" cm="1">
        <f t="array" aca="1" ref="S567" ca="1">IFERROR(INDIRECT("L"&amp;W567),"")</f>
        <v>1.2999999999999999E-4</v>
      </c>
      <c r="T567" s="1103">
        <f t="shared" si="60"/>
        <v>1.2999999999999999E-4</v>
      </c>
      <c r="U567" s="1103">
        <f t="shared" si="61"/>
        <v>1.2999999999999999E-4</v>
      </c>
      <c r="V567" s="1102">
        <f t="shared" si="56"/>
        <v>566</v>
      </c>
      <c r="W567" s="1102">
        <f t="shared" si="57"/>
        <v>567</v>
      </c>
      <c r="X567" s="1102" t="str">
        <f t="shared" si="62"/>
        <v>A0231</v>
      </c>
      <c r="Y567" s="239"/>
      <c r="Z567" s="239"/>
      <c r="AA567" s="239"/>
      <c r="AB567" s="239"/>
      <c r="AC567" s="239"/>
      <c r="AD567" s="239"/>
      <c r="AE567" s="239"/>
      <c r="AF567" s="239"/>
      <c r="AG567" s="239"/>
    </row>
    <row r="568" spans="8:33" ht="15.75" customHeight="1">
      <c r="H568" s="239"/>
      <c r="I568" s="1110" t="s">
        <v>5375</v>
      </c>
      <c r="J568" s="1106" t="s">
        <v>2156</v>
      </c>
      <c r="K568" s="246">
        <v>9.0000000000000002E-6</v>
      </c>
      <c r="L568" s="246">
        <v>9.0000000000000002E-6</v>
      </c>
      <c r="M568" s="241"/>
      <c r="N568" s="1102">
        <f t="shared" ca="1" si="58"/>
        <v>4.75E-4</v>
      </c>
      <c r="O568" s="1102">
        <f t="shared" ca="1" si="59"/>
        <v>4.75E-4</v>
      </c>
      <c r="P568" s="1102" cm="1">
        <f t="array" aca="1" ref="P568" ca="1">IFERROR(INDIRECT("K"&amp;V568),"")</f>
        <v>4.75E-4</v>
      </c>
      <c r="Q568" s="1102" cm="1">
        <f t="array" aca="1" ref="Q568" ca="1">IFERROR(INDIRECT("L"&amp;V568),"")</f>
        <v>4.75E-4</v>
      </c>
      <c r="R568" s="1102" cm="1">
        <f t="array" aca="1" ref="R568" ca="1">IFERROR(INDIRECT("K"&amp;W568),"")</f>
        <v>4.6500000000000003E-4</v>
      </c>
      <c r="S568" s="1102" cm="1">
        <f t="array" aca="1" ref="S568" ca="1">IFERROR(INDIRECT("L"&amp;W568),"")</f>
        <v>4.6500000000000003E-4</v>
      </c>
      <c r="T568" s="1103">
        <f t="shared" si="60"/>
        <v>9.0000000000000002E-6</v>
      </c>
      <c r="U568" s="1103">
        <f t="shared" si="61"/>
        <v>9.0000000000000002E-6</v>
      </c>
      <c r="V568" s="1102">
        <f t="shared" si="56"/>
        <v>569</v>
      </c>
      <c r="W568" s="1102">
        <f t="shared" si="57"/>
        <v>570</v>
      </c>
      <c r="X568" s="1102" t="str">
        <f t="shared" si="62"/>
        <v>A0232</v>
      </c>
      <c r="Y568" s="239"/>
      <c r="Z568" s="239"/>
      <c r="AA568" s="239"/>
      <c r="AB568" s="239"/>
      <c r="AC568" s="239"/>
      <c r="AD568" s="239"/>
      <c r="AE568" s="239"/>
      <c r="AF568" s="239"/>
      <c r="AG568" s="239"/>
    </row>
    <row r="569" spans="8:33" ht="17.25" customHeight="1">
      <c r="H569" s="239"/>
      <c r="I569" s="1110" t="s">
        <v>5376</v>
      </c>
      <c r="J569" s="1106" t="s">
        <v>2156</v>
      </c>
      <c r="K569" s="246">
        <v>4.75E-4</v>
      </c>
      <c r="L569" s="246">
        <v>4.75E-4</v>
      </c>
      <c r="M569" s="241"/>
      <c r="N569" s="1102">
        <f t="shared" ca="1" si="58"/>
        <v>4.75E-4</v>
      </c>
      <c r="O569" s="1102">
        <f t="shared" ca="1" si="59"/>
        <v>4.75E-4</v>
      </c>
      <c r="P569" s="1102" cm="1">
        <f t="array" aca="1" ref="P569" ca="1">IFERROR(INDIRECT("K"&amp;V569),"")</f>
        <v>4.75E-4</v>
      </c>
      <c r="Q569" s="1102" cm="1">
        <f t="array" aca="1" ref="Q569" ca="1">IFERROR(INDIRECT("L"&amp;V569),"")</f>
        <v>4.75E-4</v>
      </c>
      <c r="R569" s="1102" cm="1">
        <f t="array" aca="1" ref="R569" ca="1">IFERROR(INDIRECT("K"&amp;W569),"")</f>
        <v>4.6500000000000003E-4</v>
      </c>
      <c r="S569" s="1102" cm="1">
        <f t="array" aca="1" ref="S569" ca="1">IFERROR(INDIRECT("L"&amp;W569),"")</f>
        <v>4.6500000000000003E-4</v>
      </c>
      <c r="T569" s="1103">
        <f t="shared" si="60"/>
        <v>4.75E-4</v>
      </c>
      <c r="U569" s="1103">
        <f t="shared" si="61"/>
        <v>4.75E-4</v>
      </c>
      <c r="V569" s="1102">
        <f t="shared" si="56"/>
        <v>569</v>
      </c>
      <c r="W569" s="1102">
        <f t="shared" si="57"/>
        <v>570</v>
      </c>
      <c r="X569" s="1102" t="str">
        <f t="shared" si="62"/>
        <v>A0232</v>
      </c>
      <c r="Y569" s="239"/>
      <c r="Z569" s="239"/>
      <c r="AA569" s="239"/>
      <c r="AB569" s="239"/>
      <c r="AC569" s="239"/>
      <c r="AD569" s="239"/>
      <c r="AE569" s="239"/>
      <c r="AF569" s="239"/>
      <c r="AG569" s="239"/>
    </row>
    <row r="570" spans="8:33" ht="17.25" customHeight="1">
      <c r="H570" s="239"/>
      <c r="I570" s="1110" t="s">
        <v>5377</v>
      </c>
      <c r="J570" s="1106" t="s">
        <v>2156</v>
      </c>
      <c r="K570" s="246">
        <v>4.6500000000000003E-4</v>
      </c>
      <c r="L570" s="246">
        <v>4.6500000000000003E-4</v>
      </c>
      <c r="M570" s="241"/>
      <c r="N570" s="1102">
        <f t="shared" ca="1" si="58"/>
        <v>4.75E-4</v>
      </c>
      <c r="O570" s="1102">
        <f t="shared" ca="1" si="59"/>
        <v>4.75E-4</v>
      </c>
      <c r="P570" s="1102" cm="1">
        <f t="array" aca="1" ref="P570" ca="1">IFERROR(INDIRECT("K"&amp;V570),"")</f>
        <v>4.75E-4</v>
      </c>
      <c r="Q570" s="1102" cm="1">
        <f t="array" aca="1" ref="Q570" ca="1">IFERROR(INDIRECT("L"&amp;V570),"")</f>
        <v>4.75E-4</v>
      </c>
      <c r="R570" s="1102" cm="1">
        <f t="array" aca="1" ref="R570" ca="1">IFERROR(INDIRECT("K"&amp;W570),"")</f>
        <v>4.6500000000000003E-4</v>
      </c>
      <c r="S570" s="1102" cm="1">
        <f t="array" aca="1" ref="S570" ca="1">IFERROR(INDIRECT("L"&amp;W570),"")</f>
        <v>4.6500000000000003E-4</v>
      </c>
      <c r="T570" s="1103">
        <f t="shared" si="60"/>
        <v>4.6500000000000003E-4</v>
      </c>
      <c r="U570" s="1103">
        <f t="shared" si="61"/>
        <v>4.6500000000000003E-4</v>
      </c>
      <c r="V570" s="1102">
        <f t="shared" si="56"/>
        <v>569</v>
      </c>
      <c r="W570" s="1102">
        <f t="shared" si="57"/>
        <v>570</v>
      </c>
      <c r="X570" s="1102" t="str">
        <f t="shared" si="62"/>
        <v>A0232</v>
      </c>
      <c r="Y570" s="239"/>
      <c r="Z570" s="239"/>
      <c r="AA570" s="239"/>
      <c r="AB570" s="239"/>
      <c r="AC570" s="239"/>
      <c r="AD570" s="239"/>
      <c r="AE570" s="239"/>
      <c r="AF570" s="239"/>
      <c r="AG570" s="239"/>
    </row>
    <row r="571" spans="8:33" ht="17.25" customHeight="1">
      <c r="H571" s="239"/>
      <c r="I571" s="1110" t="s">
        <v>5378</v>
      </c>
      <c r="J571" s="1106" t="s">
        <v>2157</v>
      </c>
      <c r="K571" s="246">
        <v>0</v>
      </c>
      <c r="L571" s="246">
        <v>0</v>
      </c>
      <c r="M571" s="241"/>
      <c r="N571" s="1102">
        <f t="shared" ca="1" si="58"/>
        <v>2.1800000000000001E-4</v>
      </c>
      <c r="O571" s="1102">
        <f t="shared" ca="1" si="59"/>
        <v>2.1800000000000001E-4</v>
      </c>
      <c r="P571" s="1102" cm="1">
        <f t="array" aca="1" ref="P571" ca="1">IFERROR(INDIRECT("K"&amp;V571),"")</f>
        <v>2.1800000000000001E-4</v>
      </c>
      <c r="Q571" s="1102" cm="1">
        <f t="array" aca="1" ref="Q571" ca="1">IFERROR(INDIRECT("L"&amp;V571),"")</f>
        <v>2.1800000000000001E-4</v>
      </c>
      <c r="R571" s="1102" cm="1">
        <f t="array" aca="1" ref="R571" ca="1">IFERROR(INDIRECT("K"&amp;W571),"")</f>
        <v>1.17E-4</v>
      </c>
      <c r="S571" s="1102" cm="1">
        <f t="array" aca="1" ref="S571" ca="1">IFERROR(INDIRECT("L"&amp;W571),"")</f>
        <v>1.17E-4</v>
      </c>
      <c r="T571" s="1103">
        <f t="shared" si="60"/>
        <v>0</v>
      </c>
      <c r="U571" s="1103">
        <f t="shared" si="61"/>
        <v>0</v>
      </c>
      <c r="V571" s="1102">
        <f t="shared" si="56"/>
        <v>573</v>
      </c>
      <c r="W571" s="1102">
        <f t="shared" si="57"/>
        <v>574</v>
      </c>
      <c r="X571" s="1102" t="str">
        <f t="shared" si="62"/>
        <v>A0234</v>
      </c>
      <c r="Y571" s="239"/>
      <c r="Z571" s="239"/>
      <c r="AA571" s="239"/>
      <c r="AB571" s="239"/>
      <c r="AC571" s="239"/>
      <c r="AD571" s="239"/>
      <c r="AE571" s="239"/>
      <c r="AF571" s="239"/>
      <c r="AG571" s="239"/>
    </row>
    <row r="572" spans="8:33" ht="17.25" customHeight="1">
      <c r="H572" s="239"/>
      <c r="I572" s="1110" t="s">
        <v>5379</v>
      </c>
      <c r="J572" s="1106" t="s">
        <v>2157</v>
      </c>
      <c r="K572" s="246">
        <v>1.2E-4</v>
      </c>
      <c r="L572" s="246">
        <v>1.2E-4</v>
      </c>
      <c r="M572" s="241"/>
      <c r="N572" s="1102">
        <f t="shared" ca="1" si="58"/>
        <v>2.1800000000000001E-4</v>
      </c>
      <c r="O572" s="1102">
        <f t="shared" ca="1" si="59"/>
        <v>2.1800000000000001E-4</v>
      </c>
      <c r="P572" s="1102" cm="1">
        <f t="array" aca="1" ref="P572" ca="1">IFERROR(INDIRECT("K"&amp;V572),"")</f>
        <v>2.1800000000000001E-4</v>
      </c>
      <c r="Q572" s="1102" cm="1">
        <f t="array" aca="1" ref="Q572" ca="1">IFERROR(INDIRECT("L"&amp;V572),"")</f>
        <v>2.1800000000000001E-4</v>
      </c>
      <c r="R572" s="1102" cm="1">
        <f t="array" aca="1" ref="R572" ca="1">IFERROR(INDIRECT("K"&amp;W572),"")</f>
        <v>1.17E-4</v>
      </c>
      <c r="S572" s="1102" cm="1">
        <f t="array" aca="1" ref="S572" ca="1">IFERROR(INDIRECT("L"&amp;W572),"")</f>
        <v>1.17E-4</v>
      </c>
      <c r="T572" s="1103">
        <f t="shared" si="60"/>
        <v>1.2E-4</v>
      </c>
      <c r="U572" s="1103">
        <f t="shared" si="61"/>
        <v>1.2E-4</v>
      </c>
      <c r="V572" s="1102">
        <f t="shared" si="56"/>
        <v>573</v>
      </c>
      <c r="W572" s="1102">
        <f t="shared" si="57"/>
        <v>574</v>
      </c>
      <c r="X572" s="1102" t="str">
        <f t="shared" si="62"/>
        <v>A0234</v>
      </c>
      <c r="Y572" s="239"/>
      <c r="Z572" s="239"/>
      <c r="AA572" s="239"/>
      <c r="AB572" s="239"/>
      <c r="AC572" s="239"/>
      <c r="AD572" s="239"/>
      <c r="AE572" s="239"/>
      <c r="AF572" s="239"/>
      <c r="AG572" s="239"/>
    </row>
    <row r="573" spans="8:33" ht="17.25" customHeight="1">
      <c r="H573" s="239"/>
      <c r="I573" s="1110" t="s">
        <v>5380</v>
      </c>
      <c r="J573" s="1106" t="s">
        <v>2157</v>
      </c>
      <c r="K573" s="246">
        <v>2.1800000000000001E-4</v>
      </c>
      <c r="L573" s="246">
        <v>2.1800000000000001E-4</v>
      </c>
      <c r="M573" s="241"/>
      <c r="N573" s="1102">
        <f t="shared" ca="1" si="58"/>
        <v>2.1800000000000001E-4</v>
      </c>
      <c r="O573" s="1102">
        <f t="shared" ca="1" si="59"/>
        <v>2.1800000000000001E-4</v>
      </c>
      <c r="P573" s="1102" cm="1">
        <f t="array" aca="1" ref="P573" ca="1">IFERROR(INDIRECT("K"&amp;V573),"")</f>
        <v>2.1800000000000001E-4</v>
      </c>
      <c r="Q573" s="1102" cm="1">
        <f t="array" aca="1" ref="Q573" ca="1">IFERROR(INDIRECT("L"&amp;V573),"")</f>
        <v>2.1800000000000001E-4</v>
      </c>
      <c r="R573" s="1102" cm="1">
        <f t="array" aca="1" ref="R573" ca="1">IFERROR(INDIRECT("K"&amp;W573),"")</f>
        <v>1.17E-4</v>
      </c>
      <c r="S573" s="1102" cm="1">
        <f t="array" aca="1" ref="S573" ca="1">IFERROR(INDIRECT("L"&amp;W573),"")</f>
        <v>1.17E-4</v>
      </c>
      <c r="T573" s="1103">
        <f t="shared" si="60"/>
        <v>2.1800000000000001E-4</v>
      </c>
      <c r="U573" s="1103">
        <f t="shared" si="61"/>
        <v>2.1800000000000001E-4</v>
      </c>
      <c r="V573" s="1102">
        <f t="shared" si="56"/>
        <v>573</v>
      </c>
      <c r="W573" s="1102">
        <f t="shared" si="57"/>
        <v>574</v>
      </c>
      <c r="X573" s="1102" t="str">
        <f t="shared" si="62"/>
        <v>A0234</v>
      </c>
      <c r="Y573" s="239"/>
      <c r="Z573" s="239"/>
      <c r="AA573" s="239"/>
      <c r="AB573" s="239"/>
      <c r="AC573" s="239"/>
      <c r="AD573" s="239"/>
      <c r="AE573" s="239"/>
      <c r="AF573" s="239"/>
      <c r="AG573" s="239"/>
    </row>
    <row r="574" spans="8:33" ht="17.25" customHeight="1">
      <c r="H574" s="239"/>
      <c r="I574" s="1110" t="s">
        <v>5381</v>
      </c>
      <c r="J574" s="1106" t="s">
        <v>2157</v>
      </c>
      <c r="K574" s="246">
        <v>1.17E-4</v>
      </c>
      <c r="L574" s="246">
        <v>1.17E-4</v>
      </c>
      <c r="M574" s="241"/>
      <c r="N574" s="1102">
        <f t="shared" ca="1" si="58"/>
        <v>2.1800000000000001E-4</v>
      </c>
      <c r="O574" s="1102">
        <f t="shared" ca="1" si="59"/>
        <v>2.1800000000000001E-4</v>
      </c>
      <c r="P574" s="1102" cm="1">
        <f t="array" aca="1" ref="P574" ca="1">IFERROR(INDIRECT("K"&amp;V574),"")</f>
        <v>2.1800000000000001E-4</v>
      </c>
      <c r="Q574" s="1102" cm="1">
        <f t="array" aca="1" ref="Q574" ca="1">IFERROR(INDIRECT("L"&amp;V574),"")</f>
        <v>2.1800000000000001E-4</v>
      </c>
      <c r="R574" s="1102" cm="1">
        <f t="array" aca="1" ref="R574" ca="1">IFERROR(INDIRECT("K"&amp;W574),"")</f>
        <v>1.17E-4</v>
      </c>
      <c r="S574" s="1102" cm="1">
        <f t="array" aca="1" ref="S574" ca="1">IFERROR(INDIRECT("L"&amp;W574),"")</f>
        <v>1.17E-4</v>
      </c>
      <c r="T574" s="1103">
        <f t="shared" si="60"/>
        <v>1.17E-4</v>
      </c>
      <c r="U574" s="1103">
        <f t="shared" si="61"/>
        <v>1.17E-4</v>
      </c>
      <c r="V574" s="1102">
        <f t="shared" si="56"/>
        <v>573</v>
      </c>
      <c r="W574" s="1102">
        <f t="shared" si="57"/>
        <v>574</v>
      </c>
      <c r="X574" s="1102" t="str">
        <f t="shared" si="62"/>
        <v>A0234</v>
      </c>
      <c r="Y574" s="239"/>
      <c r="Z574" s="239"/>
      <c r="AA574" s="239"/>
      <c r="AB574" s="239"/>
      <c r="AC574" s="239"/>
      <c r="AD574" s="239"/>
      <c r="AE574" s="239"/>
      <c r="AF574" s="239"/>
      <c r="AG574" s="239"/>
    </row>
    <row r="575" spans="8:33" ht="15.75" customHeight="1">
      <c r="H575" s="239"/>
      <c r="I575" s="1110" t="s">
        <v>5382</v>
      </c>
      <c r="J575" s="1106" t="s">
        <v>5383</v>
      </c>
      <c r="K575" s="246">
        <v>5.6800000000000004E-4</v>
      </c>
      <c r="L575" s="246">
        <v>5.6800000000000004E-4</v>
      </c>
      <c r="M575" s="241"/>
      <c r="N575" s="1102">
        <f t="shared" ca="1" si="58"/>
        <v>5.6800000000000004E-4</v>
      </c>
      <c r="O575" s="1102">
        <f t="shared" ca="1" si="59"/>
        <v>5.6800000000000004E-4</v>
      </c>
      <c r="P575" s="1102" t="str" cm="1">
        <f t="array" aca="1" ref="P575" ca="1">IFERROR(INDIRECT("K"&amp;V575),"")</f>
        <v/>
      </c>
      <c r="Q575" s="1102" t="str" cm="1">
        <f t="array" aca="1" ref="Q575" ca="1">IFERROR(INDIRECT("L"&amp;V575),"")</f>
        <v/>
      </c>
      <c r="R575" s="1102" t="str" cm="1">
        <f t="array" aca="1" ref="R575" ca="1">IFERROR(INDIRECT("K"&amp;W575),"")</f>
        <v/>
      </c>
      <c r="S575" s="1102" t="str" cm="1">
        <f t="array" aca="1" ref="S575" ca="1">IFERROR(INDIRECT("L"&amp;W575),"")</f>
        <v/>
      </c>
      <c r="T575" s="1103">
        <f t="shared" si="60"/>
        <v>5.6800000000000004E-4</v>
      </c>
      <c r="U575" s="1103">
        <f t="shared" si="61"/>
        <v>5.6800000000000004E-4</v>
      </c>
      <c r="V575" s="1102" t="str">
        <f t="shared" si="56"/>
        <v/>
      </c>
      <c r="W575" s="1102" t="str">
        <f t="shared" si="57"/>
        <v/>
      </c>
      <c r="X575" s="1102" t="str">
        <f t="shared" si="62"/>
        <v>A0236</v>
      </c>
      <c r="Y575" s="239"/>
      <c r="Z575" s="239"/>
      <c r="AA575" s="239"/>
      <c r="AB575" s="239"/>
      <c r="AC575" s="239"/>
      <c r="AD575" s="239"/>
      <c r="AE575" s="239"/>
      <c r="AF575" s="239"/>
      <c r="AG575" s="239"/>
    </row>
    <row r="576" spans="8:33" ht="15.75" customHeight="1">
      <c r="H576" s="239"/>
      <c r="I576" s="1110" t="s">
        <v>2158</v>
      </c>
      <c r="J576" s="1106" t="s">
        <v>2159</v>
      </c>
      <c r="K576" s="246">
        <v>4.8000000000000001E-4</v>
      </c>
      <c r="L576" s="246">
        <v>4.8000000000000001E-4</v>
      </c>
      <c r="M576" s="241"/>
      <c r="N576" s="1102">
        <f t="shared" ca="1" si="58"/>
        <v>4.8000000000000001E-4</v>
      </c>
      <c r="O576" s="1102">
        <f t="shared" ca="1" si="59"/>
        <v>4.8000000000000001E-4</v>
      </c>
      <c r="P576" s="1102" t="str" cm="1">
        <f t="array" aca="1" ref="P576" ca="1">IFERROR(INDIRECT("K"&amp;V576),"")</f>
        <v/>
      </c>
      <c r="Q576" s="1102" t="str" cm="1">
        <f t="array" aca="1" ref="Q576" ca="1">IFERROR(INDIRECT("L"&amp;V576),"")</f>
        <v/>
      </c>
      <c r="R576" s="1102" t="str" cm="1">
        <f t="array" aca="1" ref="R576" ca="1">IFERROR(INDIRECT("K"&amp;W576),"")</f>
        <v/>
      </c>
      <c r="S576" s="1102" t="str" cm="1">
        <f t="array" aca="1" ref="S576" ca="1">IFERROR(INDIRECT("L"&amp;W576),"")</f>
        <v/>
      </c>
      <c r="T576" s="1103">
        <f t="shared" si="60"/>
        <v>4.8000000000000001E-4</v>
      </c>
      <c r="U576" s="1103">
        <f t="shared" si="61"/>
        <v>4.8000000000000001E-4</v>
      </c>
      <c r="V576" s="1102" t="str">
        <f t="shared" si="56"/>
        <v/>
      </c>
      <c r="W576" s="1102" t="str">
        <f t="shared" si="57"/>
        <v/>
      </c>
      <c r="X576" s="1102" t="str">
        <f t="shared" si="62"/>
        <v>A0237</v>
      </c>
      <c r="Y576" s="239"/>
      <c r="Z576" s="239"/>
      <c r="AA576" s="239"/>
      <c r="AB576" s="239"/>
      <c r="AC576" s="239"/>
      <c r="AD576" s="239"/>
      <c r="AE576" s="239"/>
      <c r="AF576" s="239"/>
      <c r="AG576" s="239"/>
    </row>
    <row r="577" spans="8:33" ht="17.25" customHeight="1">
      <c r="H577" s="239"/>
      <c r="I577" s="1110" t="s">
        <v>5384</v>
      </c>
      <c r="J577" s="1106" t="s">
        <v>3960</v>
      </c>
      <c r="K577" s="246">
        <v>0</v>
      </c>
      <c r="L577" s="246">
        <v>0</v>
      </c>
      <c r="M577" s="241"/>
      <c r="N577" s="1102">
        <f t="shared" ca="1" si="58"/>
        <v>3.8299999999999999E-4</v>
      </c>
      <c r="O577" s="1102">
        <f t="shared" ca="1" si="59"/>
        <v>3.8299999999999999E-4</v>
      </c>
      <c r="P577" s="1102" cm="1">
        <f t="array" aca="1" ref="P577" ca="1">IFERROR(INDIRECT("K"&amp;V577),"")</f>
        <v>3.8299999999999999E-4</v>
      </c>
      <c r="Q577" s="1102" cm="1">
        <f t="array" aca="1" ref="Q577" ca="1">IFERROR(INDIRECT("L"&amp;V577),"")</f>
        <v>3.8299999999999999E-4</v>
      </c>
      <c r="R577" s="1102" cm="1">
        <f t="array" aca="1" ref="R577" ca="1">IFERROR(INDIRECT("K"&amp;W577),"")</f>
        <v>2.5799999999999998E-4</v>
      </c>
      <c r="S577" s="1102" cm="1">
        <f t="array" aca="1" ref="S577" ca="1">IFERROR(INDIRECT("L"&amp;W577),"")</f>
        <v>2.5799999999999998E-4</v>
      </c>
      <c r="T577" s="1103">
        <f t="shared" si="60"/>
        <v>0</v>
      </c>
      <c r="U577" s="1103">
        <f t="shared" si="61"/>
        <v>0</v>
      </c>
      <c r="V577" s="1102">
        <f t="shared" si="56"/>
        <v>578</v>
      </c>
      <c r="W577" s="1102">
        <f t="shared" si="57"/>
        <v>579</v>
      </c>
      <c r="X577" s="1102" t="str">
        <f t="shared" si="62"/>
        <v>A0238</v>
      </c>
      <c r="Y577" s="239"/>
      <c r="Z577" s="239"/>
      <c r="AA577" s="239"/>
      <c r="AB577" s="239"/>
      <c r="AC577" s="239"/>
      <c r="AD577" s="239"/>
      <c r="AE577" s="239"/>
      <c r="AF577" s="239"/>
      <c r="AG577" s="239"/>
    </row>
    <row r="578" spans="8:33" ht="17.25" customHeight="1">
      <c r="H578" s="239"/>
      <c r="I578" s="1110" t="s">
        <v>5385</v>
      </c>
      <c r="J578" s="1106" t="s">
        <v>3960</v>
      </c>
      <c r="K578" s="246">
        <v>3.8299999999999999E-4</v>
      </c>
      <c r="L578" s="246">
        <v>3.8299999999999999E-4</v>
      </c>
      <c r="M578" s="241"/>
      <c r="N578" s="1102">
        <f t="shared" ca="1" si="58"/>
        <v>3.8299999999999999E-4</v>
      </c>
      <c r="O578" s="1102">
        <f t="shared" ca="1" si="59"/>
        <v>3.8299999999999999E-4</v>
      </c>
      <c r="P578" s="1102" cm="1">
        <f t="array" aca="1" ref="P578" ca="1">IFERROR(INDIRECT("K"&amp;V578),"")</f>
        <v>3.8299999999999999E-4</v>
      </c>
      <c r="Q578" s="1102" cm="1">
        <f t="array" aca="1" ref="Q578" ca="1">IFERROR(INDIRECT("L"&amp;V578),"")</f>
        <v>3.8299999999999999E-4</v>
      </c>
      <c r="R578" s="1102" cm="1">
        <f t="array" aca="1" ref="R578" ca="1">IFERROR(INDIRECT("K"&amp;W578),"")</f>
        <v>2.5799999999999998E-4</v>
      </c>
      <c r="S578" s="1102" cm="1">
        <f t="array" aca="1" ref="S578" ca="1">IFERROR(INDIRECT("L"&amp;W578),"")</f>
        <v>2.5799999999999998E-4</v>
      </c>
      <c r="T578" s="1103">
        <f t="shared" si="60"/>
        <v>3.8299999999999999E-4</v>
      </c>
      <c r="U578" s="1103">
        <f t="shared" si="61"/>
        <v>3.8299999999999999E-4</v>
      </c>
      <c r="V578" s="1102">
        <f t="shared" si="56"/>
        <v>578</v>
      </c>
      <c r="W578" s="1102">
        <f t="shared" si="57"/>
        <v>579</v>
      </c>
      <c r="X578" s="1102" t="str">
        <f t="shared" si="62"/>
        <v>A0238</v>
      </c>
      <c r="Y578" s="239"/>
      <c r="Z578" s="239"/>
      <c r="AA578" s="239"/>
      <c r="AB578" s="239"/>
      <c r="AC578" s="239"/>
      <c r="AD578" s="239"/>
      <c r="AE578" s="239"/>
      <c r="AF578" s="239"/>
      <c r="AG578" s="239"/>
    </row>
    <row r="579" spans="8:33" ht="17.25" customHeight="1">
      <c r="H579" s="239"/>
      <c r="I579" s="1110" t="s">
        <v>5386</v>
      </c>
      <c r="J579" s="1106" t="s">
        <v>3960</v>
      </c>
      <c r="K579" s="246">
        <v>2.5799999999999998E-4</v>
      </c>
      <c r="L579" s="246">
        <v>2.5799999999999998E-4</v>
      </c>
      <c r="M579" s="241"/>
      <c r="N579" s="1102">
        <f t="shared" ca="1" si="58"/>
        <v>3.8299999999999999E-4</v>
      </c>
      <c r="O579" s="1102">
        <f t="shared" ca="1" si="59"/>
        <v>3.8299999999999999E-4</v>
      </c>
      <c r="P579" s="1102" cm="1">
        <f t="array" aca="1" ref="P579" ca="1">IFERROR(INDIRECT("K"&amp;V579),"")</f>
        <v>3.8299999999999999E-4</v>
      </c>
      <c r="Q579" s="1102" cm="1">
        <f t="array" aca="1" ref="Q579" ca="1">IFERROR(INDIRECT("L"&amp;V579),"")</f>
        <v>3.8299999999999999E-4</v>
      </c>
      <c r="R579" s="1102" cm="1">
        <f t="array" aca="1" ref="R579" ca="1">IFERROR(INDIRECT("K"&amp;W579),"")</f>
        <v>2.5799999999999998E-4</v>
      </c>
      <c r="S579" s="1102" cm="1">
        <f t="array" aca="1" ref="S579" ca="1">IFERROR(INDIRECT("L"&amp;W579),"")</f>
        <v>2.5799999999999998E-4</v>
      </c>
      <c r="T579" s="1103">
        <f t="shared" si="60"/>
        <v>2.5799999999999998E-4</v>
      </c>
      <c r="U579" s="1103">
        <f t="shared" si="61"/>
        <v>2.5799999999999998E-4</v>
      </c>
      <c r="V579" s="1102">
        <f t="shared" si="56"/>
        <v>578</v>
      </c>
      <c r="W579" s="1102">
        <f t="shared" si="57"/>
        <v>579</v>
      </c>
      <c r="X579" s="1102" t="str">
        <f t="shared" si="62"/>
        <v>A0238</v>
      </c>
      <c r="Y579" s="239"/>
      <c r="Z579" s="239"/>
      <c r="AA579" s="239"/>
      <c r="AB579" s="239"/>
      <c r="AC579" s="239"/>
      <c r="AD579" s="239"/>
      <c r="AE579" s="239"/>
      <c r="AF579" s="239"/>
      <c r="AG579" s="239"/>
    </row>
    <row r="580" spans="8:33" ht="17.25" customHeight="1">
      <c r="H580" s="239"/>
      <c r="I580" s="1110" t="s">
        <v>5387</v>
      </c>
      <c r="J580" s="1106" t="s">
        <v>2160</v>
      </c>
      <c r="K580" s="246">
        <v>0</v>
      </c>
      <c r="L580" s="246">
        <v>0</v>
      </c>
      <c r="M580" s="241"/>
      <c r="N580" s="1102">
        <f t="shared" ca="1" si="58"/>
        <v>4.5899999999999999E-4</v>
      </c>
      <c r="O580" s="1102">
        <f t="shared" ca="1" si="59"/>
        <v>4.5899999999999999E-4</v>
      </c>
      <c r="P580" s="1102" cm="1">
        <f t="array" aca="1" ref="P580" ca="1">IFERROR(INDIRECT("K"&amp;V580),"")</f>
        <v>4.5899999999999999E-4</v>
      </c>
      <c r="Q580" s="1102" cm="1">
        <f t="array" aca="1" ref="Q580" ca="1">IFERROR(INDIRECT("L"&amp;V580),"")</f>
        <v>4.5899999999999999E-4</v>
      </c>
      <c r="R580" s="1102" cm="1">
        <f t="array" aca="1" ref="R580" ca="1">IFERROR(INDIRECT("K"&amp;W580),"")</f>
        <v>4.5899999999999999E-4</v>
      </c>
      <c r="S580" s="1102" cm="1">
        <f t="array" aca="1" ref="S580" ca="1">IFERROR(INDIRECT("L"&amp;W580),"")</f>
        <v>4.5899999999999999E-4</v>
      </c>
      <c r="T580" s="1103">
        <f t="shared" si="60"/>
        <v>0</v>
      </c>
      <c r="U580" s="1103">
        <f t="shared" si="61"/>
        <v>0</v>
      </c>
      <c r="V580" s="1102">
        <f t="shared" si="56"/>
        <v>581</v>
      </c>
      <c r="W580" s="1102">
        <f t="shared" si="57"/>
        <v>582</v>
      </c>
      <c r="X580" s="1102" t="str">
        <f t="shared" si="62"/>
        <v>A0239</v>
      </c>
      <c r="Y580" s="239"/>
      <c r="Z580" s="239"/>
      <c r="AA580" s="239"/>
      <c r="AB580" s="239"/>
      <c r="AC580" s="239"/>
      <c r="AD580" s="239"/>
      <c r="AE580" s="239"/>
      <c r="AF580" s="239"/>
      <c r="AG580" s="239"/>
    </row>
    <row r="581" spans="8:33" ht="17.25" customHeight="1">
      <c r="H581" s="239"/>
      <c r="I581" s="1110" t="s">
        <v>5388</v>
      </c>
      <c r="J581" s="1106" t="s">
        <v>2160</v>
      </c>
      <c r="K581" s="246">
        <v>4.5899999999999999E-4</v>
      </c>
      <c r="L581" s="246">
        <v>4.5899999999999999E-4</v>
      </c>
      <c r="M581" s="241"/>
      <c r="N581" s="1102">
        <f t="shared" ca="1" si="58"/>
        <v>4.5899999999999999E-4</v>
      </c>
      <c r="O581" s="1102">
        <f t="shared" ca="1" si="59"/>
        <v>4.5899999999999999E-4</v>
      </c>
      <c r="P581" s="1102" cm="1">
        <f t="array" aca="1" ref="P581" ca="1">IFERROR(INDIRECT("K"&amp;V581),"")</f>
        <v>4.5899999999999999E-4</v>
      </c>
      <c r="Q581" s="1102" cm="1">
        <f t="array" aca="1" ref="Q581" ca="1">IFERROR(INDIRECT("L"&amp;V581),"")</f>
        <v>4.5899999999999999E-4</v>
      </c>
      <c r="R581" s="1102" cm="1">
        <f t="array" aca="1" ref="R581" ca="1">IFERROR(INDIRECT("K"&amp;W581),"")</f>
        <v>4.5899999999999999E-4</v>
      </c>
      <c r="S581" s="1102" cm="1">
        <f t="array" aca="1" ref="S581" ca="1">IFERROR(INDIRECT("L"&amp;W581),"")</f>
        <v>4.5899999999999999E-4</v>
      </c>
      <c r="T581" s="1103">
        <f t="shared" si="60"/>
        <v>4.5899999999999999E-4</v>
      </c>
      <c r="U581" s="1103">
        <f t="shared" si="61"/>
        <v>4.5899999999999999E-4</v>
      </c>
      <c r="V581" s="1102">
        <f t="shared" ref="V581:V644" si="63">_xlfn.IFNA(MATCH(X581&amp;"*残差*",$I:$I,0),"")</f>
        <v>581</v>
      </c>
      <c r="W581" s="1102">
        <f t="shared" ref="W581:W644" si="64">_xlfn.IFNA(MATCH(X581&amp;"*事業者全体*",$I:$I,0),"")</f>
        <v>582</v>
      </c>
      <c r="X581" s="1102" t="str">
        <f t="shared" si="62"/>
        <v>A0239</v>
      </c>
      <c r="Y581" s="239"/>
      <c r="Z581" s="239"/>
      <c r="AA581" s="239"/>
      <c r="AB581" s="239"/>
      <c r="AC581" s="239"/>
      <c r="AD581" s="239"/>
      <c r="AE581" s="239"/>
      <c r="AF581" s="239"/>
      <c r="AG581" s="239"/>
    </row>
    <row r="582" spans="8:33" ht="17.25" customHeight="1">
      <c r="H582" s="239"/>
      <c r="I582" s="1110" t="s">
        <v>5389</v>
      </c>
      <c r="J582" s="1106" t="s">
        <v>2160</v>
      </c>
      <c r="K582" s="246">
        <v>4.5899999999999999E-4</v>
      </c>
      <c r="L582" s="246">
        <v>4.5899999999999999E-4</v>
      </c>
      <c r="M582" s="241"/>
      <c r="N582" s="1102">
        <f t="shared" ref="N582:N645" ca="1" si="65">IF(P582="",IF(R582="",T582,R582),P582)</f>
        <v>4.5899999999999999E-4</v>
      </c>
      <c r="O582" s="1102">
        <f t="shared" ref="O582:O645" ca="1" si="66">IF(Q582="",IF(S582="",U582,S582),Q582)</f>
        <v>4.5899999999999999E-4</v>
      </c>
      <c r="P582" s="1102" cm="1">
        <f t="array" aca="1" ref="P582" ca="1">IFERROR(INDIRECT("K"&amp;V582),"")</f>
        <v>4.5899999999999999E-4</v>
      </c>
      <c r="Q582" s="1102" cm="1">
        <f t="array" aca="1" ref="Q582" ca="1">IFERROR(INDIRECT("L"&amp;V582),"")</f>
        <v>4.5899999999999999E-4</v>
      </c>
      <c r="R582" s="1102" cm="1">
        <f t="array" aca="1" ref="R582" ca="1">IFERROR(INDIRECT("K"&amp;W582),"")</f>
        <v>4.5899999999999999E-4</v>
      </c>
      <c r="S582" s="1102" cm="1">
        <f t="array" aca="1" ref="S582" ca="1">IFERROR(INDIRECT("L"&amp;W582),"")</f>
        <v>4.5899999999999999E-4</v>
      </c>
      <c r="T582" s="1103">
        <f t="shared" ref="T582:T645" si="67">K582</f>
        <v>4.5899999999999999E-4</v>
      </c>
      <c r="U582" s="1103">
        <f t="shared" ref="U582:U645" si="68">L582</f>
        <v>4.5899999999999999E-4</v>
      </c>
      <c r="V582" s="1102">
        <f t="shared" si="63"/>
        <v>581</v>
      </c>
      <c r="W582" s="1102">
        <f t="shared" si="64"/>
        <v>582</v>
      </c>
      <c r="X582" s="1102" t="str">
        <f t="shared" ref="X582:X645" si="69">LEFT(I582,5)</f>
        <v>A0239</v>
      </c>
      <c r="Y582" s="239"/>
      <c r="Z582" s="239"/>
      <c r="AA582" s="239"/>
      <c r="AB582" s="239"/>
      <c r="AC582" s="239"/>
      <c r="AD582" s="239"/>
      <c r="AE582" s="239"/>
      <c r="AF582" s="239"/>
      <c r="AG582" s="239"/>
    </row>
    <row r="583" spans="8:33">
      <c r="H583" s="239"/>
      <c r="I583" s="1110" t="s">
        <v>2161</v>
      </c>
      <c r="J583" s="1106" t="s">
        <v>2162</v>
      </c>
      <c r="K583" s="246">
        <v>5.8699999999999996E-4</v>
      </c>
      <c r="L583" s="246">
        <v>5.8699999999999996E-4</v>
      </c>
      <c r="M583" s="241"/>
      <c r="N583" s="1102">
        <f t="shared" ca="1" si="65"/>
        <v>5.8699999999999996E-4</v>
      </c>
      <c r="O583" s="1102">
        <f t="shared" ca="1" si="66"/>
        <v>5.8699999999999996E-4</v>
      </c>
      <c r="P583" s="1102" t="str" cm="1">
        <f t="array" aca="1" ref="P583" ca="1">IFERROR(INDIRECT("K"&amp;V583),"")</f>
        <v/>
      </c>
      <c r="Q583" s="1102" t="str" cm="1">
        <f t="array" aca="1" ref="Q583" ca="1">IFERROR(INDIRECT("L"&amp;V583),"")</f>
        <v/>
      </c>
      <c r="R583" s="1102" t="str" cm="1">
        <f t="array" aca="1" ref="R583" ca="1">IFERROR(INDIRECT("K"&amp;W583),"")</f>
        <v/>
      </c>
      <c r="S583" s="1102" t="str" cm="1">
        <f t="array" aca="1" ref="S583" ca="1">IFERROR(INDIRECT("L"&amp;W583),"")</f>
        <v/>
      </c>
      <c r="T583" s="1103">
        <f t="shared" si="67"/>
        <v>5.8699999999999996E-4</v>
      </c>
      <c r="U583" s="1103">
        <f t="shared" si="68"/>
        <v>5.8699999999999996E-4</v>
      </c>
      <c r="V583" s="1102" t="str">
        <f t="shared" si="63"/>
        <v/>
      </c>
      <c r="W583" s="1102" t="str">
        <f t="shared" si="64"/>
        <v/>
      </c>
      <c r="X583" s="1102" t="str">
        <f t="shared" si="69"/>
        <v>A0240</v>
      </c>
      <c r="Y583" s="239"/>
      <c r="Z583" s="239"/>
      <c r="AA583" s="239"/>
      <c r="AB583" s="239"/>
      <c r="AC583" s="239"/>
      <c r="AD583" s="239"/>
      <c r="AE583" s="239"/>
      <c r="AF583" s="239"/>
      <c r="AG583" s="239"/>
    </row>
    <row r="584" spans="8:33" ht="17.25" customHeight="1">
      <c r="H584" s="239"/>
      <c r="I584" s="1110" t="s">
        <v>2163</v>
      </c>
      <c r="J584" s="1106" t="s">
        <v>2164</v>
      </c>
      <c r="K584" s="246">
        <v>3.7800000000000003E-4</v>
      </c>
      <c r="L584" s="246">
        <v>3.7800000000000003E-4</v>
      </c>
      <c r="M584" s="241"/>
      <c r="N584" s="1102">
        <f t="shared" ca="1" si="65"/>
        <v>3.7800000000000003E-4</v>
      </c>
      <c r="O584" s="1102">
        <f t="shared" ca="1" si="66"/>
        <v>3.7800000000000003E-4</v>
      </c>
      <c r="P584" s="1102" t="str" cm="1">
        <f t="array" aca="1" ref="P584" ca="1">IFERROR(INDIRECT("K"&amp;V584),"")</f>
        <v/>
      </c>
      <c r="Q584" s="1102" t="str" cm="1">
        <f t="array" aca="1" ref="Q584" ca="1">IFERROR(INDIRECT("L"&amp;V584),"")</f>
        <v/>
      </c>
      <c r="R584" s="1102" t="str" cm="1">
        <f t="array" aca="1" ref="R584" ca="1">IFERROR(INDIRECT("K"&amp;W584),"")</f>
        <v/>
      </c>
      <c r="S584" s="1102" t="str" cm="1">
        <f t="array" aca="1" ref="S584" ca="1">IFERROR(INDIRECT("L"&amp;W584),"")</f>
        <v/>
      </c>
      <c r="T584" s="1103">
        <f t="shared" si="67"/>
        <v>3.7800000000000003E-4</v>
      </c>
      <c r="U584" s="1103">
        <f t="shared" si="68"/>
        <v>3.7800000000000003E-4</v>
      </c>
      <c r="V584" s="1102" t="str">
        <f t="shared" si="63"/>
        <v/>
      </c>
      <c r="W584" s="1102" t="str">
        <f t="shared" si="64"/>
        <v/>
      </c>
      <c r="X584" s="1102" t="str">
        <f t="shared" si="69"/>
        <v>A0241</v>
      </c>
      <c r="Y584" s="239"/>
      <c r="Z584" s="239"/>
      <c r="AA584" s="239"/>
      <c r="AB584" s="239"/>
      <c r="AC584" s="239"/>
      <c r="AD584" s="239"/>
      <c r="AE584" s="239"/>
      <c r="AF584" s="239"/>
      <c r="AG584" s="239"/>
    </row>
    <row r="585" spans="8:33">
      <c r="H585" s="239"/>
      <c r="I585" s="1110" t="s">
        <v>2165</v>
      </c>
      <c r="J585" s="1106" t="s">
        <v>2166</v>
      </c>
      <c r="K585" s="246">
        <v>3.8299999999999999E-4</v>
      </c>
      <c r="L585" s="246">
        <v>3.8299999999999999E-4</v>
      </c>
      <c r="M585" s="241"/>
      <c r="N585" s="1102">
        <f t="shared" ca="1" si="65"/>
        <v>3.8299999999999999E-4</v>
      </c>
      <c r="O585" s="1102">
        <f t="shared" ca="1" si="66"/>
        <v>3.8299999999999999E-4</v>
      </c>
      <c r="P585" s="1102" t="str" cm="1">
        <f t="array" aca="1" ref="P585" ca="1">IFERROR(INDIRECT("K"&amp;V585),"")</f>
        <v/>
      </c>
      <c r="Q585" s="1102" t="str" cm="1">
        <f t="array" aca="1" ref="Q585" ca="1">IFERROR(INDIRECT("L"&amp;V585),"")</f>
        <v/>
      </c>
      <c r="R585" s="1102" t="str" cm="1">
        <f t="array" aca="1" ref="R585" ca="1">IFERROR(INDIRECT("K"&amp;W585),"")</f>
        <v/>
      </c>
      <c r="S585" s="1102" t="str" cm="1">
        <f t="array" aca="1" ref="S585" ca="1">IFERROR(INDIRECT("L"&amp;W585),"")</f>
        <v/>
      </c>
      <c r="T585" s="1103">
        <f t="shared" si="67"/>
        <v>3.8299999999999999E-4</v>
      </c>
      <c r="U585" s="1103">
        <f t="shared" si="68"/>
        <v>3.8299999999999999E-4</v>
      </c>
      <c r="V585" s="1102" t="str">
        <f t="shared" si="63"/>
        <v/>
      </c>
      <c r="W585" s="1102" t="str">
        <f t="shared" si="64"/>
        <v/>
      </c>
      <c r="X585" s="1102" t="str">
        <f t="shared" si="69"/>
        <v>A0243</v>
      </c>
      <c r="Y585" s="239"/>
      <c r="Z585" s="239"/>
      <c r="AA585" s="239"/>
      <c r="AB585" s="239"/>
      <c r="AC585" s="239"/>
      <c r="AD585" s="239"/>
      <c r="AE585" s="239"/>
      <c r="AF585" s="239"/>
      <c r="AG585" s="239"/>
    </row>
    <row r="586" spans="8:33" ht="17.25" customHeight="1">
      <c r="H586" s="239"/>
      <c r="I586" s="1110" t="s">
        <v>5390</v>
      </c>
      <c r="J586" s="1106" t="s">
        <v>2167</v>
      </c>
      <c r="K586" s="246">
        <v>0</v>
      </c>
      <c r="L586" s="246">
        <v>0</v>
      </c>
      <c r="M586" s="241"/>
      <c r="N586" s="1102">
        <f t="shared" ca="1" si="65"/>
        <v>3.7500000000000001E-4</v>
      </c>
      <c r="O586" s="1102">
        <f t="shared" ca="1" si="66"/>
        <v>3.7500000000000001E-4</v>
      </c>
      <c r="P586" s="1102" cm="1">
        <f t="array" aca="1" ref="P586" ca="1">IFERROR(INDIRECT("K"&amp;V586),"")</f>
        <v>3.7500000000000001E-4</v>
      </c>
      <c r="Q586" s="1102" cm="1">
        <f t="array" aca="1" ref="Q586" ca="1">IFERROR(INDIRECT("L"&amp;V586),"")</f>
        <v>3.7500000000000001E-4</v>
      </c>
      <c r="R586" s="1102" cm="1">
        <f t="array" aca="1" ref="R586" ca="1">IFERROR(INDIRECT("K"&amp;W586),"")</f>
        <v>3.5100000000000002E-4</v>
      </c>
      <c r="S586" s="1102" cm="1">
        <f t="array" aca="1" ref="S586" ca="1">IFERROR(INDIRECT("L"&amp;W586),"")</f>
        <v>3.5100000000000002E-4</v>
      </c>
      <c r="T586" s="1103">
        <f t="shared" si="67"/>
        <v>0</v>
      </c>
      <c r="U586" s="1103">
        <f t="shared" si="68"/>
        <v>0</v>
      </c>
      <c r="V586" s="1102">
        <f t="shared" si="63"/>
        <v>587</v>
      </c>
      <c r="W586" s="1102">
        <f t="shared" si="64"/>
        <v>588</v>
      </c>
      <c r="X586" s="1102" t="str">
        <f t="shared" si="69"/>
        <v>A0245</v>
      </c>
      <c r="Y586" s="239"/>
      <c r="Z586" s="239"/>
      <c r="AA586" s="239"/>
      <c r="AB586" s="239"/>
      <c r="AC586" s="239"/>
      <c r="AD586" s="239"/>
      <c r="AE586" s="239"/>
      <c r="AF586" s="239"/>
      <c r="AG586" s="239"/>
    </row>
    <row r="587" spans="8:33" ht="17.25" customHeight="1">
      <c r="H587" s="239"/>
      <c r="I587" s="1110" t="s">
        <v>5391</v>
      </c>
      <c r="J587" s="1106" t="s">
        <v>2167</v>
      </c>
      <c r="K587" s="246">
        <v>3.7500000000000001E-4</v>
      </c>
      <c r="L587" s="246">
        <v>3.7500000000000001E-4</v>
      </c>
      <c r="M587" s="241"/>
      <c r="N587" s="1102">
        <f t="shared" ca="1" si="65"/>
        <v>3.7500000000000001E-4</v>
      </c>
      <c r="O587" s="1102">
        <f t="shared" ca="1" si="66"/>
        <v>3.7500000000000001E-4</v>
      </c>
      <c r="P587" s="1102" cm="1">
        <f t="array" aca="1" ref="P587" ca="1">IFERROR(INDIRECT("K"&amp;V587),"")</f>
        <v>3.7500000000000001E-4</v>
      </c>
      <c r="Q587" s="1102" cm="1">
        <f t="array" aca="1" ref="Q587" ca="1">IFERROR(INDIRECT("L"&amp;V587),"")</f>
        <v>3.7500000000000001E-4</v>
      </c>
      <c r="R587" s="1102" cm="1">
        <f t="array" aca="1" ref="R587" ca="1">IFERROR(INDIRECT("K"&amp;W587),"")</f>
        <v>3.5100000000000002E-4</v>
      </c>
      <c r="S587" s="1102" cm="1">
        <f t="array" aca="1" ref="S587" ca="1">IFERROR(INDIRECT("L"&amp;W587),"")</f>
        <v>3.5100000000000002E-4</v>
      </c>
      <c r="T587" s="1103">
        <f t="shared" si="67"/>
        <v>3.7500000000000001E-4</v>
      </c>
      <c r="U587" s="1103">
        <f t="shared" si="68"/>
        <v>3.7500000000000001E-4</v>
      </c>
      <c r="V587" s="1102">
        <f t="shared" si="63"/>
        <v>587</v>
      </c>
      <c r="W587" s="1102">
        <f t="shared" si="64"/>
        <v>588</v>
      </c>
      <c r="X587" s="1102" t="str">
        <f t="shared" si="69"/>
        <v>A0245</v>
      </c>
      <c r="Y587" s="239"/>
      <c r="Z587" s="239"/>
      <c r="AA587" s="239"/>
      <c r="AB587" s="239"/>
      <c r="AC587" s="239"/>
      <c r="AD587" s="239"/>
      <c r="AE587" s="239"/>
      <c r="AF587" s="239"/>
      <c r="AG587" s="239"/>
    </row>
    <row r="588" spans="8:33" ht="17.25" customHeight="1">
      <c r="H588" s="239"/>
      <c r="I588" s="1110" t="s">
        <v>5392</v>
      </c>
      <c r="J588" s="1106" t="s">
        <v>2167</v>
      </c>
      <c r="K588" s="246">
        <v>3.5100000000000002E-4</v>
      </c>
      <c r="L588" s="246">
        <v>3.5100000000000002E-4</v>
      </c>
      <c r="M588" s="241"/>
      <c r="N588" s="1102">
        <f t="shared" ca="1" si="65"/>
        <v>3.7500000000000001E-4</v>
      </c>
      <c r="O588" s="1102">
        <f t="shared" ca="1" si="66"/>
        <v>3.7500000000000001E-4</v>
      </c>
      <c r="P588" s="1102" cm="1">
        <f t="array" aca="1" ref="P588" ca="1">IFERROR(INDIRECT("K"&amp;V588),"")</f>
        <v>3.7500000000000001E-4</v>
      </c>
      <c r="Q588" s="1102" cm="1">
        <f t="array" aca="1" ref="Q588" ca="1">IFERROR(INDIRECT("L"&amp;V588),"")</f>
        <v>3.7500000000000001E-4</v>
      </c>
      <c r="R588" s="1102" cm="1">
        <f t="array" aca="1" ref="R588" ca="1">IFERROR(INDIRECT("K"&amp;W588),"")</f>
        <v>3.5100000000000002E-4</v>
      </c>
      <c r="S588" s="1102" cm="1">
        <f t="array" aca="1" ref="S588" ca="1">IFERROR(INDIRECT("L"&amp;W588),"")</f>
        <v>3.5100000000000002E-4</v>
      </c>
      <c r="T588" s="1103">
        <f t="shared" si="67"/>
        <v>3.5100000000000002E-4</v>
      </c>
      <c r="U588" s="1103">
        <f t="shared" si="68"/>
        <v>3.5100000000000002E-4</v>
      </c>
      <c r="V588" s="1102">
        <f t="shared" si="63"/>
        <v>587</v>
      </c>
      <c r="W588" s="1102">
        <f t="shared" si="64"/>
        <v>588</v>
      </c>
      <c r="X588" s="1102" t="str">
        <f t="shared" si="69"/>
        <v>A0245</v>
      </c>
      <c r="Y588" s="239"/>
      <c r="Z588" s="239"/>
      <c r="AA588" s="239"/>
      <c r="AB588" s="239"/>
      <c r="AC588" s="239"/>
      <c r="AD588" s="239"/>
      <c r="AE588" s="239"/>
      <c r="AF588" s="239"/>
      <c r="AG588" s="239"/>
    </row>
    <row r="589" spans="8:33" ht="17.25" customHeight="1">
      <c r="H589" s="239"/>
      <c r="I589" s="1110" t="s">
        <v>2168</v>
      </c>
      <c r="J589" s="1106" t="s">
        <v>2169</v>
      </c>
      <c r="K589" s="246">
        <v>5.6700000000000001E-4</v>
      </c>
      <c r="L589" s="246">
        <v>5.6700000000000001E-4</v>
      </c>
      <c r="M589" s="241"/>
      <c r="N589" s="1102">
        <f t="shared" ca="1" si="65"/>
        <v>5.6700000000000001E-4</v>
      </c>
      <c r="O589" s="1102">
        <f t="shared" ca="1" si="66"/>
        <v>5.6700000000000001E-4</v>
      </c>
      <c r="P589" s="1102" t="str" cm="1">
        <f t="array" aca="1" ref="P589" ca="1">IFERROR(INDIRECT("K"&amp;V589),"")</f>
        <v/>
      </c>
      <c r="Q589" s="1102" t="str" cm="1">
        <f t="array" aca="1" ref="Q589" ca="1">IFERROR(INDIRECT("L"&amp;V589),"")</f>
        <v/>
      </c>
      <c r="R589" s="1102" t="str" cm="1">
        <f t="array" aca="1" ref="R589" ca="1">IFERROR(INDIRECT("K"&amp;W589),"")</f>
        <v/>
      </c>
      <c r="S589" s="1102" t="str" cm="1">
        <f t="array" aca="1" ref="S589" ca="1">IFERROR(INDIRECT("L"&amp;W589),"")</f>
        <v/>
      </c>
      <c r="T589" s="1103">
        <f t="shared" si="67"/>
        <v>5.6700000000000001E-4</v>
      </c>
      <c r="U589" s="1103">
        <f t="shared" si="68"/>
        <v>5.6700000000000001E-4</v>
      </c>
      <c r="V589" s="1102" t="str">
        <f t="shared" si="63"/>
        <v/>
      </c>
      <c r="W589" s="1102" t="str">
        <f t="shared" si="64"/>
        <v/>
      </c>
      <c r="X589" s="1102" t="str">
        <f t="shared" si="69"/>
        <v>A0246</v>
      </c>
      <c r="Y589" s="239"/>
      <c r="Z589" s="239"/>
      <c r="AA589" s="239"/>
      <c r="AB589" s="239"/>
      <c r="AC589" s="239"/>
      <c r="AD589" s="239"/>
      <c r="AE589" s="239"/>
      <c r="AF589" s="239"/>
      <c r="AG589" s="239"/>
    </row>
    <row r="590" spans="8:33" ht="17.25" customHeight="1">
      <c r="H590" s="239"/>
      <c r="I590" s="1110" t="s">
        <v>2170</v>
      </c>
      <c r="J590" s="1106" t="s">
        <v>2171</v>
      </c>
      <c r="K590" s="246">
        <v>6.4700000000000001E-4</v>
      </c>
      <c r="L590" s="246">
        <v>6.4700000000000001E-4</v>
      </c>
      <c r="M590" s="241"/>
      <c r="N590" s="1102">
        <f t="shared" ca="1" si="65"/>
        <v>6.4700000000000001E-4</v>
      </c>
      <c r="O590" s="1102">
        <f t="shared" ca="1" si="66"/>
        <v>6.4700000000000001E-4</v>
      </c>
      <c r="P590" s="1102" t="str" cm="1">
        <f t="array" aca="1" ref="P590" ca="1">IFERROR(INDIRECT("K"&amp;V590),"")</f>
        <v/>
      </c>
      <c r="Q590" s="1102" t="str" cm="1">
        <f t="array" aca="1" ref="Q590" ca="1">IFERROR(INDIRECT("L"&amp;V590),"")</f>
        <v/>
      </c>
      <c r="R590" s="1102" t="str" cm="1">
        <f t="array" aca="1" ref="R590" ca="1">IFERROR(INDIRECT("K"&amp;W590),"")</f>
        <v/>
      </c>
      <c r="S590" s="1102" t="str" cm="1">
        <f t="array" aca="1" ref="S590" ca="1">IFERROR(INDIRECT("L"&amp;W590),"")</f>
        <v/>
      </c>
      <c r="T590" s="1103">
        <f t="shared" si="67"/>
        <v>6.4700000000000001E-4</v>
      </c>
      <c r="U590" s="1103">
        <f t="shared" si="68"/>
        <v>6.4700000000000001E-4</v>
      </c>
      <c r="V590" s="1102" t="str">
        <f t="shared" si="63"/>
        <v/>
      </c>
      <c r="W590" s="1102" t="str">
        <f t="shared" si="64"/>
        <v/>
      </c>
      <c r="X590" s="1102" t="str">
        <f t="shared" si="69"/>
        <v>A0248</v>
      </c>
      <c r="Y590" s="239"/>
      <c r="Z590" s="239"/>
      <c r="AA590" s="239"/>
      <c r="AB590" s="239"/>
      <c r="AC590" s="239"/>
      <c r="AD590" s="239"/>
      <c r="AE590" s="239"/>
      <c r="AF590" s="239"/>
      <c r="AG590" s="239"/>
    </row>
    <row r="591" spans="8:33">
      <c r="H591" s="239"/>
      <c r="I591" s="1110" t="s">
        <v>5393</v>
      </c>
      <c r="J591" s="1106" t="s">
        <v>2172</v>
      </c>
      <c r="K591" s="246">
        <v>0</v>
      </c>
      <c r="L591" s="246">
        <v>0</v>
      </c>
      <c r="M591" s="241"/>
      <c r="N591" s="1102">
        <f t="shared" ca="1" si="65"/>
        <v>5.4299999999999997E-4</v>
      </c>
      <c r="O591" s="1102">
        <f t="shared" ca="1" si="66"/>
        <v>5.4299999999999997E-4</v>
      </c>
      <c r="P591" s="1102" cm="1">
        <f t="array" aca="1" ref="P591" ca="1">IFERROR(INDIRECT("K"&amp;V591),"")</f>
        <v>5.4299999999999997E-4</v>
      </c>
      <c r="Q591" s="1102" cm="1">
        <f t="array" aca="1" ref="Q591" ca="1">IFERROR(INDIRECT("L"&amp;V591),"")</f>
        <v>5.4299999999999997E-4</v>
      </c>
      <c r="R591" s="1102" cm="1">
        <f t="array" aca="1" ref="R591" ca="1">IFERROR(INDIRECT("K"&amp;W591),"")</f>
        <v>4.9399999999999997E-4</v>
      </c>
      <c r="S591" s="1102" cm="1">
        <f t="array" aca="1" ref="S591" ca="1">IFERROR(INDIRECT("L"&amp;W591),"")</f>
        <v>4.9399999999999997E-4</v>
      </c>
      <c r="T591" s="1103">
        <f t="shared" si="67"/>
        <v>0</v>
      </c>
      <c r="U591" s="1103">
        <f t="shared" si="68"/>
        <v>0</v>
      </c>
      <c r="V591" s="1102">
        <f t="shared" si="63"/>
        <v>592</v>
      </c>
      <c r="W591" s="1102">
        <f t="shared" si="64"/>
        <v>593</v>
      </c>
      <c r="X591" s="1102" t="str">
        <f t="shared" si="69"/>
        <v>A0250</v>
      </c>
      <c r="Y591" s="239"/>
      <c r="Z591" s="239"/>
      <c r="AA591" s="239"/>
      <c r="AB591" s="239"/>
      <c r="AC591" s="239"/>
      <c r="AD591" s="239"/>
      <c r="AE591" s="239"/>
      <c r="AF591" s="239"/>
      <c r="AG591" s="239"/>
    </row>
    <row r="592" spans="8:33">
      <c r="H592" s="239"/>
      <c r="I592" s="1110" t="s">
        <v>5394</v>
      </c>
      <c r="J592" s="1106" t="s">
        <v>2172</v>
      </c>
      <c r="K592" s="246">
        <v>5.4299999999999997E-4</v>
      </c>
      <c r="L592" s="246">
        <v>5.4299999999999997E-4</v>
      </c>
      <c r="M592" s="241"/>
      <c r="N592" s="1102">
        <f t="shared" ca="1" si="65"/>
        <v>5.4299999999999997E-4</v>
      </c>
      <c r="O592" s="1102">
        <f t="shared" ca="1" si="66"/>
        <v>5.4299999999999997E-4</v>
      </c>
      <c r="P592" s="1102" cm="1">
        <f t="array" aca="1" ref="P592" ca="1">IFERROR(INDIRECT("K"&amp;V592),"")</f>
        <v>5.4299999999999997E-4</v>
      </c>
      <c r="Q592" s="1102" cm="1">
        <f t="array" aca="1" ref="Q592" ca="1">IFERROR(INDIRECT("L"&amp;V592),"")</f>
        <v>5.4299999999999997E-4</v>
      </c>
      <c r="R592" s="1102" cm="1">
        <f t="array" aca="1" ref="R592" ca="1">IFERROR(INDIRECT("K"&amp;W592),"")</f>
        <v>4.9399999999999997E-4</v>
      </c>
      <c r="S592" s="1102" cm="1">
        <f t="array" aca="1" ref="S592" ca="1">IFERROR(INDIRECT("L"&amp;W592),"")</f>
        <v>4.9399999999999997E-4</v>
      </c>
      <c r="T592" s="1103">
        <f t="shared" si="67"/>
        <v>5.4299999999999997E-4</v>
      </c>
      <c r="U592" s="1103">
        <f t="shared" si="68"/>
        <v>5.4299999999999997E-4</v>
      </c>
      <c r="V592" s="1102">
        <f t="shared" si="63"/>
        <v>592</v>
      </c>
      <c r="W592" s="1102">
        <f t="shared" si="64"/>
        <v>593</v>
      </c>
      <c r="X592" s="1102" t="str">
        <f t="shared" si="69"/>
        <v>A0250</v>
      </c>
      <c r="Y592" s="239"/>
      <c r="Z592" s="239"/>
      <c r="AA592" s="239"/>
      <c r="AB592" s="239"/>
      <c r="AC592" s="239"/>
      <c r="AD592" s="239"/>
      <c r="AE592" s="239"/>
      <c r="AF592" s="239"/>
      <c r="AG592" s="239"/>
    </row>
    <row r="593" spans="8:33" ht="15.75" customHeight="1">
      <c r="H593" s="239"/>
      <c r="I593" s="1110" t="s">
        <v>5395</v>
      </c>
      <c r="J593" s="1106" t="s">
        <v>2172</v>
      </c>
      <c r="K593" s="246">
        <v>4.9399999999999997E-4</v>
      </c>
      <c r="L593" s="246">
        <v>4.9399999999999997E-4</v>
      </c>
      <c r="M593" s="241"/>
      <c r="N593" s="1102">
        <f t="shared" ca="1" si="65"/>
        <v>5.4299999999999997E-4</v>
      </c>
      <c r="O593" s="1102">
        <f t="shared" ca="1" si="66"/>
        <v>5.4299999999999997E-4</v>
      </c>
      <c r="P593" s="1102" cm="1">
        <f t="array" aca="1" ref="P593" ca="1">IFERROR(INDIRECT("K"&amp;V593),"")</f>
        <v>5.4299999999999997E-4</v>
      </c>
      <c r="Q593" s="1102" cm="1">
        <f t="array" aca="1" ref="Q593" ca="1">IFERROR(INDIRECT("L"&amp;V593),"")</f>
        <v>5.4299999999999997E-4</v>
      </c>
      <c r="R593" s="1102" cm="1">
        <f t="array" aca="1" ref="R593" ca="1">IFERROR(INDIRECT("K"&amp;W593),"")</f>
        <v>4.9399999999999997E-4</v>
      </c>
      <c r="S593" s="1102" cm="1">
        <f t="array" aca="1" ref="S593" ca="1">IFERROR(INDIRECT("L"&amp;W593),"")</f>
        <v>4.9399999999999997E-4</v>
      </c>
      <c r="T593" s="1103">
        <f t="shared" si="67"/>
        <v>4.9399999999999997E-4</v>
      </c>
      <c r="U593" s="1103">
        <f t="shared" si="68"/>
        <v>4.9399999999999997E-4</v>
      </c>
      <c r="V593" s="1102">
        <f t="shared" si="63"/>
        <v>592</v>
      </c>
      <c r="W593" s="1102">
        <f t="shared" si="64"/>
        <v>593</v>
      </c>
      <c r="X593" s="1102" t="str">
        <f t="shared" si="69"/>
        <v>A0250</v>
      </c>
      <c r="Y593" s="239"/>
      <c r="Z593" s="239"/>
      <c r="AA593" s="239"/>
      <c r="AB593" s="239"/>
      <c r="AC593" s="239"/>
      <c r="AD593" s="239"/>
      <c r="AE593" s="239"/>
      <c r="AF593" s="239"/>
      <c r="AG593" s="239"/>
    </row>
    <row r="594" spans="8:33" ht="15.75" customHeight="1">
      <c r="H594" s="239"/>
      <c r="I594" s="1110" t="s">
        <v>2173</v>
      </c>
      <c r="J594" s="1106" t="s">
        <v>2503</v>
      </c>
      <c r="K594" s="246">
        <v>4.2299999999999998E-4</v>
      </c>
      <c r="L594" s="246">
        <v>4.2299999999999998E-4</v>
      </c>
      <c r="M594" s="241"/>
      <c r="N594" s="1102">
        <f t="shared" ca="1" si="65"/>
        <v>4.2299999999999998E-4</v>
      </c>
      <c r="O594" s="1102">
        <f t="shared" ca="1" si="66"/>
        <v>4.2299999999999998E-4</v>
      </c>
      <c r="P594" s="1102" t="str" cm="1">
        <f t="array" aca="1" ref="P594" ca="1">IFERROR(INDIRECT("K"&amp;V594),"")</f>
        <v/>
      </c>
      <c r="Q594" s="1102" t="str" cm="1">
        <f t="array" aca="1" ref="Q594" ca="1">IFERROR(INDIRECT("L"&amp;V594),"")</f>
        <v/>
      </c>
      <c r="R594" s="1102" t="str" cm="1">
        <f t="array" aca="1" ref="R594" ca="1">IFERROR(INDIRECT("K"&amp;W594),"")</f>
        <v/>
      </c>
      <c r="S594" s="1102" t="str" cm="1">
        <f t="array" aca="1" ref="S594" ca="1">IFERROR(INDIRECT("L"&amp;W594),"")</f>
        <v/>
      </c>
      <c r="T594" s="1103">
        <f t="shared" si="67"/>
        <v>4.2299999999999998E-4</v>
      </c>
      <c r="U594" s="1103">
        <f t="shared" si="68"/>
        <v>4.2299999999999998E-4</v>
      </c>
      <c r="V594" s="1102" t="str">
        <f t="shared" si="63"/>
        <v/>
      </c>
      <c r="W594" s="1102" t="str">
        <f t="shared" si="64"/>
        <v/>
      </c>
      <c r="X594" s="1102" t="str">
        <f t="shared" si="69"/>
        <v>A0253</v>
      </c>
      <c r="Y594" s="239"/>
      <c r="Z594" s="239"/>
      <c r="AA594" s="239"/>
      <c r="AB594" s="239"/>
      <c r="AC594" s="239"/>
      <c r="AD594" s="239"/>
      <c r="AE594" s="239"/>
      <c r="AF594" s="239"/>
      <c r="AG594" s="239"/>
    </row>
    <row r="595" spans="8:33">
      <c r="H595" s="239"/>
      <c r="I595" s="1110" t="s">
        <v>2174</v>
      </c>
      <c r="J595" s="1106" t="s">
        <v>2175</v>
      </c>
      <c r="K595" s="246">
        <v>4.06E-4</v>
      </c>
      <c r="L595" s="246">
        <v>4.06E-4</v>
      </c>
      <c r="M595" s="241"/>
      <c r="N595" s="1102">
        <f t="shared" ca="1" si="65"/>
        <v>4.06E-4</v>
      </c>
      <c r="O595" s="1102">
        <f t="shared" ca="1" si="66"/>
        <v>4.06E-4</v>
      </c>
      <c r="P595" s="1102" t="str" cm="1">
        <f t="array" aca="1" ref="P595" ca="1">IFERROR(INDIRECT("K"&amp;V595),"")</f>
        <v/>
      </c>
      <c r="Q595" s="1102" t="str" cm="1">
        <f t="array" aca="1" ref="Q595" ca="1">IFERROR(INDIRECT("L"&amp;V595),"")</f>
        <v/>
      </c>
      <c r="R595" s="1102" t="str" cm="1">
        <f t="array" aca="1" ref="R595" ca="1">IFERROR(INDIRECT("K"&amp;W595),"")</f>
        <v/>
      </c>
      <c r="S595" s="1102" t="str" cm="1">
        <f t="array" aca="1" ref="S595" ca="1">IFERROR(INDIRECT("L"&amp;W595),"")</f>
        <v/>
      </c>
      <c r="T595" s="1103">
        <f t="shared" si="67"/>
        <v>4.06E-4</v>
      </c>
      <c r="U595" s="1103">
        <f t="shared" si="68"/>
        <v>4.06E-4</v>
      </c>
      <c r="V595" s="1102" t="str">
        <f t="shared" si="63"/>
        <v/>
      </c>
      <c r="W595" s="1102" t="str">
        <f t="shared" si="64"/>
        <v/>
      </c>
      <c r="X595" s="1102" t="str">
        <f t="shared" si="69"/>
        <v>A0256</v>
      </c>
      <c r="Y595" s="239"/>
      <c r="Z595" s="239"/>
      <c r="AA595" s="239"/>
      <c r="AB595" s="239"/>
      <c r="AC595" s="239"/>
      <c r="AD595" s="239"/>
      <c r="AE595" s="239"/>
      <c r="AF595" s="239"/>
      <c r="AG595" s="239"/>
    </row>
    <row r="596" spans="8:33">
      <c r="H596" s="239"/>
      <c r="I596" s="1110" t="s">
        <v>2176</v>
      </c>
      <c r="J596" s="1106" t="s">
        <v>5396</v>
      </c>
      <c r="K596" s="246">
        <v>4.5600000000000003E-4</v>
      </c>
      <c r="L596" s="246">
        <v>4.5600000000000003E-4</v>
      </c>
      <c r="M596" s="241"/>
      <c r="N596" s="1102">
        <f t="shared" ca="1" si="65"/>
        <v>4.5600000000000003E-4</v>
      </c>
      <c r="O596" s="1102">
        <f t="shared" ca="1" si="66"/>
        <v>4.5600000000000003E-4</v>
      </c>
      <c r="P596" s="1102" t="str" cm="1">
        <f t="array" aca="1" ref="P596" ca="1">IFERROR(INDIRECT("K"&amp;V596),"")</f>
        <v/>
      </c>
      <c r="Q596" s="1102" t="str" cm="1">
        <f t="array" aca="1" ref="Q596" ca="1">IFERROR(INDIRECT("L"&amp;V596),"")</f>
        <v/>
      </c>
      <c r="R596" s="1102" t="str" cm="1">
        <f t="array" aca="1" ref="R596" ca="1">IFERROR(INDIRECT("K"&amp;W596),"")</f>
        <v/>
      </c>
      <c r="S596" s="1102" t="str" cm="1">
        <f t="array" aca="1" ref="S596" ca="1">IFERROR(INDIRECT("L"&amp;W596),"")</f>
        <v/>
      </c>
      <c r="T596" s="1103">
        <f t="shared" si="67"/>
        <v>4.5600000000000003E-4</v>
      </c>
      <c r="U596" s="1103">
        <f t="shared" si="68"/>
        <v>4.5600000000000003E-4</v>
      </c>
      <c r="V596" s="1102" t="str">
        <f t="shared" si="63"/>
        <v/>
      </c>
      <c r="W596" s="1102" t="str">
        <f t="shared" si="64"/>
        <v/>
      </c>
      <c r="X596" s="1102" t="str">
        <f t="shared" si="69"/>
        <v>A0258</v>
      </c>
      <c r="Y596" s="239"/>
      <c r="Z596" s="239"/>
      <c r="AA596" s="239"/>
      <c r="AB596" s="239"/>
      <c r="AC596" s="239"/>
      <c r="AD596" s="239"/>
      <c r="AE596" s="239"/>
      <c r="AF596" s="239"/>
      <c r="AG596" s="239"/>
    </row>
    <row r="597" spans="8:33" ht="17.25" customHeight="1">
      <c r="H597" s="239"/>
      <c r="I597" s="1110" t="s">
        <v>2177</v>
      </c>
      <c r="J597" s="1106" t="s">
        <v>2178</v>
      </c>
      <c r="K597" s="246">
        <v>4.3800000000000002E-4</v>
      </c>
      <c r="L597" s="246">
        <v>4.3800000000000002E-4</v>
      </c>
      <c r="M597" s="241"/>
      <c r="N597" s="1102">
        <f t="shared" ca="1" si="65"/>
        <v>4.3800000000000002E-4</v>
      </c>
      <c r="O597" s="1102">
        <f t="shared" ca="1" si="66"/>
        <v>4.3800000000000002E-4</v>
      </c>
      <c r="P597" s="1102" t="str" cm="1">
        <f t="array" aca="1" ref="P597" ca="1">IFERROR(INDIRECT("K"&amp;V597),"")</f>
        <v/>
      </c>
      <c r="Q597" s="1102" t="str" cm="1">
        <f t="array" aca="1" ref="Q597" ca="1">IFERROR(INDIRECT("L"&amp;V597),"")</f>
        <v/>
      </c>
      <c r="R597" s="1102" t="str" cm="1">
        <f t="array" aca="1" ref="R597" ca="1">IFERROR(INDIRECT("K"&amp;W597),"")</f>
        <v/>
      </c>
      <c r="S597" s="1102" t="str" cm="1">
        <f t="array" aca="1" ref="S597" ca="1">IFERROR(INDIRECT("L"&amp;W597),"")</f>
        <v/>
      </c>
      <c r="T597" s="1103">
        <f t="shared" si="67"/>
        <v>4.3800000000000002E-4</v>
      </c>
      <c r="U597" s="1103">
        <f t="shared" si="68"/>
        <v>4.3800000000000002E-4</v>
      </c>
      <c r="V597" s="1102" t="str">
        <f t="shared" si="63"/>
        <v/>
      </c>
      <c r="W597" s="1102" t="str">
        <f t="shared" si="64"/>
        <v/>
      </c>
      <c r="X597" s="1102" t="str">
        <f t="shared" si="69"/>
        <v>A0259</v>
      </c>
      <c r="Y597" s="239"/>
      <c r="Z597" s="239"/>
      <c r="AA597" s="239"/>
      <c r="AB597" s="239"/>
      <c r="AC597" s="239"/>
      <c r="AD597" s="239"/>
      <c r="AE597" s="239"/>
      <c r="AF597" s="239"/>
      <c r="AG597" s="239"/>
    </row>
    <row r="598" spans="8:33" ht="17.25" customHeight="1">
      <c r="H598" s="239"/>
      <c r="I598" s="1110" t="s">
        <v>3961</v>
      </c>
      <c r="J598" s="1106" t="s">
        <v>3962</v>
      </c>
      <c r="K598" s="246">
        <v>4.5399999999999998E-4</v>
      </c>
      <c r="L598" s="246">
        <v>4.5399999999999998E-4</v>
      </c>
      <c r="M598" s="241"/>
      <c r="N598" s="1102">
        <f t="shared" ca="1" si="65"/>
        <v>4.5399999999999998E-4</v>
      </c>
      <c r="O598" s="1102">
        <f t="shared" ca="1" si="66"/>
        <v>4.5399999999999998E-4</v>
      </c>
      <c r="P598" s="1102" t="str" cm="1">
        <f t="array" aca="1" ref="P598" ca="1">IFERROR(INDIRECT("K"&amp;V598),"")</f>
        <v/>
      </c>
      <c r="Q598" s="1102" t="str" cm="1">
        <f t="array" aca="1" ref="Q598" ca="1">IFERROR(INDIRECT("L"&amp;V598),"")</f>
        <v/>
      </c>
      <c r="R598" s="1102" t="str" cm="1">
        <f t="array" aca="1" ref="R598" ca="1">IFERROR(INDIRECT("K"&amp;W598),"")</f>
        <v/>
      </c>
      <c r="S598" s="1102" t="str" cm="1">
        <f t="array" aca="1" ref="S598" ca="1">IFERROR(INDIRECT("L"&amp;W598),"")</f>
        <v/>
      </c>
      <c r="T598" s="1103">
        <f t="shared" si="67"/>
        <v>4.5399999999999998E-4</v>
      </c>
      <c r="U598" s="1103">
        <f t="shared" si="68"/>
        <v>4.5399999999999998E-4</v>
      </c>
      <c r="V598" s="1102" t="str">
        <f t="shared" si="63"/>
        <v/>
      </c>
      <c r="W598" s="1102" t="str">
        <f t="shared" si="64"/>
        <v/>
      </c>
      <c r="X598" s="1102" t="str">
        <f t="shared" si="69"/>
        <v>A0260</v>
      </c>
      <c r="Y598" s="239"/>
      <c r="Z598" s="239"/>
      <c r="AA598" s="239"/>
      <c r="AB598" s="239"/>
      <c r="AC598" s="239"/>
      <c r="AD598" s="239"/>
      <c r="AE598" s="239"/>
      <c r="AF598" s="239"/>
      <c r="AG598" s="239"/>
    </row>
    <row r="599" spans="8:33" ht="17.25" customHeight="1">
      <c r="H599" s="239"/>
      <c r="I599" s="1110" t="s">
        <v>5397</v>
      </c>
      <c r="J599" s="1106" t="s">
        <v>5398</v>
      </c>
      <c r="K599" s="246">
        <v>0</v>
      </c>
      <c r="L599" s="246">
        <v>0</v>
      </c>
      <c r="M599" s="241"/>
      <c r="N599" s="1102">
        <f t="shared" ca="1" si="65"/>
        <v>4.1899999999999999E-4</v>
      </c>
      <c r="O599" s="1102">
        <f t="shared" ca="1" si="66"/>
        <v>4.1899999999999999E-4</v>
      </c>
      <c r="P599" s="1102" cm="1">
        <f t="array" aca="1" ref="P599" ca="1">IFERROR(INDIRECT("K"&amp;V599),"")</f>
        <v>4.1899999999999999E-4</v>
      </c>
      <c r="Q599" s="1102" cm="1">
        <f t="array" aca="1" ref="Q599" ca="1">IFERROR(INDIRECT("L"&amp;V599),"")</f>
        <v>4.1899999999999999E-4</v>
      </c>
      <c r="R599" s="1102" cm="1">
        <f t="array" aca="1" ref="R599" ca="1">IFERROR(INDIRECT("K"&amp;W599),"")</f>
        <v>4.1899999999999999E-4</v>
      </c>
      <c r="S599" s="1102" cm="1">
        <f t="array" aca="1" ref="S599" ca="1">IFERROR(INDIRECT("L"&amp;W599),"")</f>
        <v>4.1899999999999999E-4</v>
      </c>
      <c r="T599" s="1103">
        <f t="shared" si="67"/>
        <v>0</v>
      </c>
      <c r="U599" s="1103">
        <f t="shared" si="68"/>
        <v>0</v>
      </c>
      <c r="V599" s="1102">
        <f t="shared" si="63"/>
        <v>600</v>
      </c>
      <c r="W599" s="1102">
        <f t="shared" si="64"/>
        <v>601</v>
      </c>
      <c r="X599" s="1102" t="str">
        <f t="shared" si="69"/>
        <v>A0261</v>
      </c>
      <c r="Y599" s="239"/>
      <c r="Z599" s="239"/>
      <c r="AA599" s="239"/>
      <c r="AB599" s="239"/>
      <c r="AC599" s="239"/>
      <c r="AD599" s="239"/>
      <c r="AE599" s="239"/>
      <c r="AF599" s="239"/>
      <c r="AG599" s="239"/>
    </row>
    <row r="600" spans="8:33" ht="17.25" customHeight="1">
      <c r="H600" s="239"/>
      <c r="I600" s="1110" t="s">
        <v>5399</v>
      </c>
      <c r="J600" s="1106" t="s">
        <v>5398</v>
      </c>
      <c r="K600" s="246">
        <v>4.1899999999999999E-4</v>
      </c>
      <c r="L600" s="246">
        <v>4.1899999999999999E-4</v>
      </c>
      <c r="M600" s="241"/>
      <c r="N600" s="1102">
        <f t="shared" ca="1" si="65"/>
        <v>4.1899999999999999E-4</v>
      </c>
      <c r="O600" s="1102">
        <f t="shared" ca="1" si="66"/>
        <v>4.1899999999999999E-4</v>
      </c>
      <c r="P600" s="1102" cm="1">
        <f t="array" aca="1" ref="P600" ca="1">IFERROR(INDIRECT("K"&amp;V600),"")</f>
        <v>4.1899999999999999E-4</v>
      </c>
      <c r="Q600" s="1102" cm="1">
        <f t="array" aca="1" ref="Q600" ca="1">IFERROR(INDIRECT("L"&amp;V600),"")</f>
        <v>4.1899999999999999E-4</v>
      </c>
      <c r="R600" s="1102" cm="1">
        <f t="array" aca="1" ref="R600" ca="1">IFERROR(INDIRECT("K"&amp;W600),"")</f>
        <v>4.1899999999999999E-4</v>
      </c>
      <c r="S600" s="1102" cm="1">
        <f t="array" aca="1" ref="S600" ca="1">IFERROR(INDIRECT("L"&amp;W600),"")</f>
        <v>4.1899999999999999E-4</v>
      </c>
      <c r="T600" s="1103">
        <f t="shared" si="67"/>
        <v>4.1899999999999999E-4</v>
      </c>
      <c r="U600" s="1103">
        <f t="shared" si="68"/>
        <v>4.1899999999999999E-4</v>
      </c>
      <c r="V600" s="1102">
        <f t="shared" si="63"/>
        <v>600</v>
      </c>
      <c r="W600" s="1102">
        <f t="shared" si="64"/>
        <v>601</v>
      </c>
      <c r="X600" s="1102" t="str">
        <f t="shared" si="69"/>
        <v>A0261</v>
      </c>
      <c r="Y600" s="239"/>
      <c r="Z600" s="239"/>
      <c r="AA600" s="239"/>
      <c r="AB600" s="239"/>
      <c r="AC600" s="239"/>
      <c r="AD600" s="239"/>
      <c r="AE600" s="239"/>
      <c r="AF600" s="239"/>
      <c r="AG600" s="239"/>
    </row>
    <row r="601" spans="8:33" ht="17.25" customHeight="1">
      <c r="H601" s="239"/>
      <c r="I601" s="1110" t="s">
        <v>5400</v>
      </c>
      <c r="J601" s="1106" t="s">
        <v>5398</v>
      </c>
      <c r="K601" s="246">
        <v>4.1899999999999999E-4</v>
      </c>
      <c r="L601" s="246">
        <v>4.1899999999999999E-4</v>
      </c>
      <c r="M601" s="241"/>
      <c r="N601" s="1102">
        <f t="shared" ca="1" si="65"/>
        <v>4.1899999999999999E-4</v>
      </c>
      <c r="O601" s="1102">
        <f t="shared" ca="1" si="66"/>
        <v>4.1899999999999999E-4</v>
      </c>
      <c r="P601" s="1102" cm="1">
        <f t="array" aca="1" ref="P601" ca="1">IFERROR(INDIRECT("K"&amp;V601),"")</f>
        <v>4.1899999999999999E-4</v>
      </c>
      <c r="Q601" s="1102" cm="1">
        <f t="array" aca="1" ref="Q601" ca="1">IFERROR(INDIRECT("L"&amp;V601),"")</f>
        <v>4.1899999999999999E-4</v>
      </c>
      <c r="R601" s="1102" cm="1">
        <f t="array" aca="1" ref="R601" ca="1">IFERROR(INDIRECT("K"&amp;W601),"")</f>
        <v>4.1899999999999999E-4</v>
      </c>
      <c r="S601" s="1102" cm="1">
        <f t="array" aca="1" ref="S601" ca="1">IFERROR(INDIRECT("L"&amp;W601),"")</f>
        <v>4.1899999999999999E-4</v>
      </c>
      <c r="T601" s="1103">
        <f t="shared" si="67"/>
        <v>4.1899999999999999E-4</v>
      </c>
      <c r="U601" s="1103">
        <f t="shared" si="68"/>
        <v>4.1899999999999999E-4</v>
      </c>
      <c r="V601" s="1102">
        <f t="shared" si="63"/>
        <v>600</v>
      </c>
      <c r="W601" s="1102">
        <f t="shared" si="64"/>
        <v>601</v>
      </c>
      <c r="X601" s="1102" t="str">
        <f t="shared" si="69"/>
        <v>A0261</v>
      </c>
      <c r="Y601" s="239"/>
      <c r="Z601" s="239"/>
      <c r="AA601" s="239"/>
      <c r="AB601" s="239"/>
      <c r="AC601" s="239"/>
      <c r="AD601" s="239"/>
      <c r="AE601" s="239"/>
      <c r="AF601" s="239"/>
      <c r="AG601" s="239"/>
    </row>
    <row r="602" spans="8:33" ht="17.25" customHeight="1">
      <c r="H602" s="239"/>
      <c r="I602" s="1110" t="s">
        <v>2179</v>
      </c>
      <c r="J602" s="1106" t="s">
        <v>2180</v>
      </c>
      <c r="K602" s="246">
        <v>4.3800000000000002E-4</v>
      </c>
      <c r="L602" s="246">
        <v>4.3800000000000002E-4</v>
      </c>
      <c r="M602" s="241"/>
      <c r="N602" s="1102">
        <f t="shared" ca="1" si="65"/>
        <v>4.3800000000000002E-4</v>
      </c>
      <c r="O602" s="1102">
        <f t="shared" ca="1" si="66"/>
        <v>4.3800000000000002E-4</v>
      </c>
      <c r="P602" s="1102" t="str" cm="1">
        <f t="array" aca="1" ref="P602" ca="1">IFERROR(INDIRECT("K"&amp;V602),"")</f>
        <v/>
      </c>
      <c r="Q602" s="1102" t="str" cm="1">
        <f t="array" aca="1" ref="Q602" ca="1">IFERROR(INDIRECT("L"&amp;V602),"")</f>
        <v/>
      </c>
      <c r="R602" s="1102" t="str" cm="1">
        <f t="array" aca="1" ref="R602" ca="1">IFERROR(INDIRECT("K"&amp;W602),"")</f>
        <v/>
      </c>
      <c r="S602" s="1102" t="str" cm="1">
        <f t="array" aca="1" ref="S602" ca="1">IFERROR(INDIRECT("L"&amp;W602),"")</f>
        <v/>
      </c>
      <c r="T602" s="1103">
        <f t="shared" si="67"/>
        <v>4.3800000000000002E-4</v>
      </c>
      <c r="U602" s="1103">
        <f t="shared" si="68"/>
        <v>4.3800000000000002E-4</v>
      </c>
      <c r="V602" s="1102" t="str">
        <f t="shared" si="63"/>
        <v/>
      </c>
      <c r="W602" s="1102" t="str">
        <f t="shared" si="64"/>
        <v/>
      </c>
      <c r="X602" s="1102" t="str">
        <f t="shared" si="69"/>
        <v>A0264</v>
      </c>
      <c r="Y602" s="239"/>
      <c r="Z602" s="239"/>
      <c r="AA602" s="239"/>
      <c r="AB602" s="239"/>
      <c r="AC602" s="239"/>
      <c r="AD602" s="239"/>
      <c r="AE602" s="239"/>
      <c r="AF602" s="239"/>
      <c r="AG602" s="239"/>
    </row>
    <row r="603" spans="8:33" ht="17.25" customHeight="1">
      <c r="H603" s="239"/>
      <c r="I603" s="1110" t="s">
        <v>5401</v>
      </c>
      <c r="J603" s="1106" t="s">
        <v>2181</v>
      </c>
      <c r="K603" s="246">
        <v>0</v>
      </c>
      <c r="L603" s="246">
        <v>0</v>
      </c>
      <c r="M603" s="241"/>
      <c r="N603" s="1102">
        <f t="shared" ca="1" si="65"/>
        <v>4.2099999999999999E-4</v>
      </c>
      <c r="O603" s="1102">
        <f t="shared" ca="1" si="66"/>
        <v>4.2099999999999999E-4</v>
      </c>
      <c r="P603" s="1102" cm="1">
        <f t="array" aca="1" ref="P603" ca="1">IFERROR(INDIRECT("K"&amp;V603),"")</f>
        <v>4.2099999999999999E-4</v>
      </c>
      <c r="Q603" s="1102" cm="1">
        <f t="array" aca="1" ref="Q603" ca="1">IFERROR(INDIRECT("L"&amp;V603),"")</f>
        <v>4.2099999999999999E-4</v>
      </c>
      <c r="R603" s="1102" cm="1">
        <f t="array" aca="1" ref="R603" ca="1">IFERROR(INDIRECT("K"&amp;W603),"")</f>
        <v>4.1199999999999999E-4</v>
      </c>
      <c r="S603" s="1102" cm="1">
        <f t="array" aca="1" ref="S603" ca="1">IFERROR(INDIRECT("L"&amp;W603),"")</f>
        <v>4.1199999999999999E-4</v>
      </c>
      <c r="T603" s="1103">
        <f t="shared" si="67"/>
        <v>0</v>
      </c>
      <c r="U603" s="1103">
        <f t="shared" si="68"/>
        <v>0</v>
      </c>
      <c r="V603" s="1102">
        <f t="shared" si="63"/>
        <v>605</v>
      </c>
      <c r="W603" s="1102">
        <f t="shared" si="64"/>
        <v>606</v>
      </c>
      <c r="X603" s="1102" t="str">
        <f t="shared" si="69"/>
        <v>A0265</v>
      </c>
      <c r="Y603" s="239"/>
      <c r="Z603" s="239"/>
      <c r="AA603" s="239"/>
      <c r="AB603" s="239"/>
      <c r="AC603" s="239"/>
      <c r="AD603" s="239"/>
      <c r="AE603" s="239"/>
      <c r="AF603" s="239"/>
      <c r="AG603" s="239"/>
    </row>
    <row r="604" spans="8:33" ht="17.25" customHeight="1">
      <c r="H604" s="239"/>
      <c r="I604" s="1110" t="s">
        <v>5402</v>
      </c>
      <c r="J604" s="1106" t="s">
        <v>2181</v>
      </c>
      <c r="K604" s="246">
        <v>2.05E-4</v>
      </c>
      <c r="L604" s="246">
        <v>2.05E-4</v>
      </c>
      <c r="M604" s="241"/>
      <c r="N604" s="1102">
        <f t="shared" ca="1" si="65"/>
        <v>4.2099999999999999E-4</v>
      </c>
      <c r="O604" s="1102">
        <f t="shared" ca="1" si="66"/>
        <v>4.2099999999999999E-4</v>
      </c>
      <c r="P604" s="1102" cm="1">
        <f t="array" aca="1" ref="P604" ca="1">IFERROR(INDIRECT("K"&amp;V604),"")</f>
        <v>4.2099999999999999E-4</v>
      </c>
      <c r="Q604" s="1102" cm="1">
        <f t="array" aca="1" ref="Q604" ca="1">IFERROR(INDIRECT("L"&amp;V604),"")</f>
        <v>4.2099999999999999E-4</v>
      </c>
      <c r="R604" s="1102" cm="1">
        <f t="array" aca="1" ref="R604" ca="1">IFERROR(INDIRECT("K"&amp;W604),"")</f>
        <v>4.1199999999999999E-4</v>
      </c>
      <c r="S604" s="1102" cm="1">
        <f t="array" aca="1" ref="S604" ca="1">IFERROR(INDIRECT("L"&amp;W604),"")</f>
        <v>4.1199999999999999E-4</v>
      </c>
      <c r="T604" s="1103">
        <f t="shared" si="67"/>
        <v>2.05E-4</v>
      </c>
      <c r="U604" s="1103">
        <f t="shared" si="68"/>
        <v>2.05E-4</v>
      </c>
      <c r="V604" s="1102">
        <f t="shared" si="63"/>
        <v>605</v>
      </c>
      <c r="W604" s="1102">
        <f t="shared" si="64"/>
        <v>606</v>
      </c>
      <c r="X604" s="1102" t="str">
        <f t="shared" si="69"/>
        <v>A0265</v>
      </c>
      <c r="Y604" s="239"/>
      <c r="Z604" s="239"/>
      <c r="AA604" s="239"/>
      <c r="AB604" s="239"/>
      <c r="AC604" s="239"/>
      <c r="AD604" s="239"/>
      <c r="AE604" s="239"/>
      <c r="AF604" s="239"/>
      <c r="AG604" s="239"/>
    </row>
    <row r="605" spans="8:33" ht="17.25" customHeight="1">
      <c r="H605" s="239"/>
      <c r="I605" s="1110" t="s">
        <v>5403</v>
      </c>
      <c r="J605" s="1106" t="s">
        <v>2181</v>
      </c>
      <c r="K605" s="246">
        <v>4.2099999999999999E-4</v>
      </c>
      <c r="L605" s="246">
        <v>4.2099999999999999E-4</v>
      </c>
      <c r="M605" s="241"/>
      <c r="N605" s="1102">
        <f t="shared" ca="1" si="65"/>
        <v>4.2099999999999999E-4</v>
      </c>
      <c r="O605" s="1102">
        <f t="shared" ca="1" si="66"/>
        <v>4.2099999999999999E-4</v>
      </c>
      <c r="P605" s="1102" cm="1">
        <f t="array" aca="1" ref="P605" ca="1">IFERROR(INDIRECT("K"&amp;V605),"")</f>
        <v>4.2099999999999999E-4</v>
      </c>
      <c r="Q605" s="1102" cm="1">
        <f t="array" aca="1" ref="Q605" ca="1">IFERROR(INDIRECT("L"&amp;V605),"")</f>
        <v>4.2099999999999999E-4</v>
      </c>
      <c r="R605" s="1102" cm="1">
        <f t="array" aca="1" ref="R605" ca="1">IFERROR(INDIRECT("K"&amp;W605),"")</f>
        <v>4.1199999999999999E-4</v>
      </c>
      <c r="S605" s="1102" cm="1">
        <f t="array" aca="1" ref="S605" ca="1">IFERROR(INDIRECT("L"&amp;W605),"")</f>
        <v>4.1199999999999999E-4</v>
      </c>
      <c r="T605" s="1103">
        <f t="shared" si="67"/>
        <v>4.2099999999999999E-4</v>
      </c>
      <c r="U605" s="1103">
        <f t="shared" si="68"/>
        <v>4.2099999999999999E-4</v>
      </c>
      <c r="V605" s="1102">
        <f t="shared" si="63"/>
        <v>605</v>
      </c>
      <c r="W605" s="1102">
        <f t="shared" si="64"/>
        <v>606</v>
      </c>
      <c r="X605" s="1102" t="str">
        <f t="shared" si="69"/>
        <v>A0265</v>
      </c>
      <c r="Y605" s="239"/>
      <c r="Z605" s="239"/>
      <c r="AA605" s="239"/>
      <c r="AB605" s="239"/>
      <c r="AC605" s="239"/>
      <c r="AD605" s="239"/>
      <c r="AE605" s="239"/>
      <c r="AF605" s="239"/>
      <c r="AG605" s="239"/>
    </row>
    <row r="606" spans="8:33" ht="15.75" customHeight="1">
      <c r="H606" s="239"/>
      <c r="I606" s="1110" t="s">
        <v>5404</v>
      </c>
      <c r="J606" s="1106" t="s">
        <v>2181</v>
      </c>
      <c r="K606" s="246">
        <v>4.1199999999999999E-4</v>
      </c>
      <c r="L606" s="246">
        <v>4.1199999999999999E-4</v>
      </c>
      <c r="M606" s="241"/>
      <c r="N606" s="1102">
        <f t="shared" ca="1" si="65"/>
        <v>4.2099999999999999E-4</v>
      </c>
      <c r="O606" s="1102">
        <f t="shared" ca="1" si="66"/>
        <v>4.2099999999999999E-4</v>
      </c>
      <c r="P606" s="1102" cm="1">
        <f t="array" aca="1" ref="P606" ca="1">IFERROR(INDIRECT("K"&amp;V606),"")</f>
        <v>4.2099999999999999E-4</v>
      </c>
      <c r="Q606" s="1102" cm="1">
        <f t="array" aca="1" ref="Q606" ca="1">IFERROR(INDIRECT("L"&amp;V606),"")</f>
        <v>4.2099999999999999E-4</v>
      </c>
      <c r="R606" s="1102" cm="1">
        <f t="array" aca="1" ref="R606" ca="1">IFERROR(INDIRECT("K"&amp;W606),"")</f>
        <v>4.1199999999999999E-4</v>
      </c>
      <c r="S606" s="1102" cm="1">
        <f t="array" aca="1" ref="S606" ca="1">IFERROR(INDIRECT("L"&amp;W606),"")</f>
        <v>4.1199999999999999E-4</v>
      </c>
      <c r="T606" s="1103">
        <f t="shared" si="67"/>
        <v>4.1199999999999999E-4</v>
      </c>
      <c r="U606" s="1103">
        <f t="shared" si="68"/>
        <v>4.1199999999999999E-4</v>
      </c>
      <c r="V606" s="1102">
        <f t="shared" si="63"/>
        <v>605</v>
      </c>
      <c r="W606" s="1102">
        <f t="shared" si="64"/>
        <v>606</v>
      </c>
      <c r="X606" s="1102" t="str">
        <f t="shared" si="69"/>
        <v>A0265</v>
      </c>
      <c r="Y606" s="239"/>
      <c r="Z606" s="239"/>
      <c r="AA606" s="239"/>
      <c r="AB606" s="239"/>
      <c r="AC606" s="239"/>
      <c r="AD606" s="239"/>
      <c r="AE606" s="239"/>
      <c r="AF606" s="239"/>
      <c r="AG606" s="239"/>
    </row>
    <row r="607" spans="8:33" ht="15.75" customHeight="1">
      <c r="H607" s="239"/>
      <c r="I607" s="1110" t="s">
        <v>5405</v>
      </c>
      <c r="J607" s="1106" t="s">
        <v>5406</v>
      </c>
      <c r="K607" s="246">
        <v>5.5800000000000001E-4</v>
      </c>
      <c r="L607" s="246">
        <v>5.5800000000000001E-4</v>
      </c>
      <c r="M607" s="241"/>
      <c r="N607" s="1102">
        <f t="shared" ca="1" si="65"/>
        <v>5.5800000000000001E-4</v>
      </c>
      <c r="O607" s="1102">
        <f t="shared" ca="1" si="66"/>
        <v>5.5800000000000001E-4</v>
      </c>
      <c r="P607" s="1102" t="str" cm="1">
        <f t="array" aca="1" ref="P607" ca="1">IFERROR(INDIRECT("K"&amp;V607),"")</f>
        <v/>
      </c>
      <c r="Q607" s="1102" t="str" cm="1">
        <f t="array" aca="1" ref="Q607" ca="1">IFERROR(INDIRECT("L"&amp;V607),"")</f>
        <v/>
      </c>
      <c r="R607" s="1102" t="str" cm="1">
        <f t="array" aca="1" ref="R607" ca="1">IFERROR(INDIRECT("K"&amp;W607),"")</f>
        <v/>
      </c>
      <c r="S607" s="1102" t="str" cm="1">
        <f t="array" aca="1" ref="S607" ca="1">IFERROR(INDIRECT("L"&amp;W607),"")</f>
        <v/>
      </c>
      <c r="T607" s="1103">
        <f t="shared" si="67"/>
        <v>5.5800000000000001E-4</v>
      </c>
      <c r="U607" s="1103">
        <f t="shared" si="68"/>
        <v>5.5800000000000001E-4</v>
      </c>
      <c r="V607" s="1102" t="str">
        <f t="shared" si="63"/>
        <v/>
      </c>
      <c r="W607" s="1102" t="str">
        <f t="shared" si="64"/>
        <v/>
      </c>
      <c r="X607" s="1102" t="str">
        <f t="shared" si="69"/>
        <v>A0266</v>
      </c>
      <c r="Y607" s="239"/>
      <c r="Z607" s="239"/>
      <c r="AA607" s="239"/>
      <c r="AB607" s="239"/>
      <c r="AC607" s="239"/>
      <c r="AD607" s="239"/>
      <c r="AE607" s="239"/>
      <c r="AF607" s="239"/>
      <c r="AG607" s="239"/>
    </row>
    <row r="608" spans="8:33" ht="17.25" customHeight="1">
      <c r="H608" s="239"/>
      <c r="I608" s="1110" t="s">
        <v>5407</v>
      </c>
      <c r="J608" s="1106" t="s">
        <v>5408</v>
      </c>
      <c r="K608" s="246">
        <v>0</v>
      </c>
      <c r="L608" s="246">
        <v>0</v>
      </c>
      <c r="M608" s="241"/>
      <c r="N608" s="1102">
        <f t="shared" ca="1" si="65"/>
        <v>5.2599999999999999E-4</v>
      </c>
      <c r="O608" s="1102">
        <f t="shared" ca="1" si="66"/>
        <v>5.2599999999999999E-4</v>
      </c>
      <c r="P608" s="1102" cm="1">
        <f t="array" aca="1" ref="P608" ca="1">IFERROR(INDIRECT("K"&amp;V608),"")</f>
        <v>5.2599999999999999E-4</v>
      </c>
      <c r="Q608" s="1102" cm="1">
        <f t="array" aca="1" ref="Q608" ca="1">IFERROR(INDIRECT("L"&amp;V608),"")</f>
        <v>5.2599999999999999E-4</v>
      </c>
      <c r="R608" s="1102" cm="1">
        <f t="array" aca="1" ref="R608" ca="1">IFERROR(INDIRECT("K"&amp;W608),"")</f>
        <v>5.1800000000000001E-4</v>
      </c>
      <c r="S608" s="1102" cm="1">
        <f t="array" aca="1" ref="S608" ca="1">IFERROR(INDIRECT("L"&amp;W608),"")</f>
        <v>5.1800000000000001E-4</v>
      </c>
      <c r="T608" s="1103">
        <f t="shared" si="67"/>
        <v>0</v>
      </c>
      <c r="U608" s="1103">
        <f t="shared" si="68"/>
        <v>0</v>
      </c>
      <c r="V608" s="1102">
        <f t="shared" si="63"/>
        <v>613</v>
      </c>
      <c r="W608" s="1102">
        <f t="shared" si="64"/>
        <v>614</v>
      </c>
      <c r="X608" s="1102" t="str">
        <f t="shared" si="69"/>
        <v>A0267</v>
      </c>
      <c r="Y608" s="239"/>
      <c r="Z608" s="239"/>
      <c r="AA608" s="239"/>
      <c r="AB608" s="239"/>
      <c r="AC608" s="239"/>
      <c r="AD608" s="239"/>
      <c r="AE608" s="239"/>
      <c r="AF608" s="239"/>
      <c r="AG608" s="239"/>
    </row>
    <row r="609" spans="8:33" ht="17.25" customHeight="1">
      <c r="H609" s="239"/>
      <c r="I609" s="1110" t="s">
        <v>5409</v>
      </c>
      <c r="J609" s="1106" t="s">
        <v>5408</v>
      </c>
      <c r="K609" s="246">
        <v>0</v>
      </c>
      <c r="L609" s="246">
        <v>0</v>
      </c>
      <c r="M609" s="241"/>
      <c r="N609" s="1102">
        <f t="shared" ca="1" si="65"/>
        <v>5.2599999999999999E-4</v>
      </c>
      <c r="O609" s="1102">
        <f t="shared" ca="1" si="66"/>
        <v>5.2599999999999999E-4</v>
      </c>
      <c r="P609" s="1102" cm="1">
        <f t="array" aca="1" ref="P609" ca="1">IFERROR(INDIRECT("K"&amp;V609),"")</f>
        <v>5.2599999999999999E-4</v>
      </c>
      <c r="Q609" s="1102" cm="1">
        <f t="array" aca="1" ref="Q609" ca="1">IFERROR(INDIRECT("L"&amp;V609),"")</f>
        <v>5.2599999999999999E-4</v>
      </c>
      <c r="R609" s="1102" cm="1">
        <f t="array" aca="1" ref="R609" ca="1">IFERROR(INDIRECT("K"&amp;W609),"")</f>
        <v>5.1800000000000001E-4</v>
      </c>
      <c r="S609" s="1102" cm="1">
        <f t="array" aca="1" ref="S609" ca="1">IFERROR(INDIRECT("L"&amp;W609),"")</f>
        <v>5.1800000000000001E-4</v>
      </c>
      <c r="T609" s="1103">
        <f t="shared" si="67"/>
        <v>0</v>
      </c>
      <c r="U609" s="1103">
        <f t="shared" si="68"/>
        <v>0</v>
      </c>
      <c r="V609" s="1102">
        <f t="shared" si="63"/>
        <v>613</v>
      </c>
      <c r="W609" s="1102">
        <f t="shared" si="64"/>
        <v>614</v>
      </c>
      <c r="X609" s="1102" t="str">
        <f t="shared" si="69"/>
        <v>A0267</v>
      </c>
      <c r="Y609" s="239"/>
      <c r="Z609" s="239"/>
      <c r="AA609" s="239"/>
      <c r="AB609" s="239"/>
      <c r="AC609" s="239"/>
      <c r="AD609" s="239"/>
      <c r="AE609" s="239"/>
      <c r="AF609" s="239"/>
      <c r="AG609" s="239"/>
    </row>
    <row r="610" spans="8:33" ht="17.25" customHeight="1">
      <c r="H610" s="239"/>
      <c r="I610" s="1110" t="s">
        <v>5410</v>
      </c>
      <c r="J610" s="1106" t="s">
        <v>5408</v>
      </c>
      <c r="K610" s="246">
        <v>0</v>
      </c>
      <c r="L610" s="246">
        <v>0</v>
      </c>
      <c r="M610" s="241"/>
      <c r="N610" s="1102">
        <f t="shared" ca="1" si="65"/>
        <v>5.2599999999999999E-4</v>
      </c>
      <c r="O610" s="1102">
        <f t="shared" ca="1" si="66"/>
        <v>5.2599999999999999E-4</v>
      </c>
      <c r="P610" s="1102" cm="1">
        <f t="array" aca="1" ref="P610" ca="1">IFERROR(INDIRECT("K"&amp;V610),"")</f>
        <v>5.2599999999999999E-4</v>
      </c>
      <c r="Q610" s="1102" cm="1">
        <f t="array" aca="1" ref="Q610" ca="1">IFERROR(INDIRECT("L"&amp;V610),"")</f>
        <v>5.2599999999999999E-4</v>
      </c>
      <c r="R610" s="1102" cm="1">
        <f t="array" aca="1" ref="R610" ca="1">IFERROR(INDIRECT("K"&amp;W610),"")</f>
        <v>5.1800000000000001E-4</v>
      </c>
      <c r="S610" s="1102" cm="1">
        <f t="array" aca="1" ref="S610" ca="1">IFERROR(INDIRECT("L"&amp;W610),"")</f>
        <v>5.1800000000000001E-4</v>
      </c>
      <c r="T610" s="1103">
        <f t="shared" si="67"/>
        <v>0</v>
      </c>
      <c r="U610" s="1103">
        <f t="shared" si="68"/>
        <v>0</v>
      </c>
      <c r="V610" s="1102">
        <f t="shared" si="63"/>
        <v>613</v>
      </c>
      <c r="W610" s="1102">
        <f t="shared" si="64"/>
        <v>614</v>
      </c>
      <c r="X610" s="1102" t="str">
        <f t="shared" si="69"/>
        <v>A0267</v>
      </c>
      <c r="Y610" s="239"/>
      <c r="Z610" s="239"/>
      <c r="AA610" s="239"/>
      <c r="AB610" s="239"/>
      <c r="AC610" s="239"/>
      <c r="AD610" s="239"/>
      <c r="AE610" s="239"/>
      <c r="AF610" s="239"/>
      <c r="AG610" s="239"/>
    </row>
    <row r="611" spans="8:33" ht="17.25" customHeight="1">
      <c r="H611" s="239"/>
      <c r="I611" s="1110" t="s">
        <v>5411</v>
      </c>
      <c r="J611" s="1106" t="s">
        <v>5408</v>
      </c>
      <c r="K611" s="246">
        <v>0</v>
      </c>
      <c r="L611" s="246">
        <v>0</v>
      </c>
      <c r="M611" s="241"/>
      <c r="N611" s="1102">
        <f t="shared" ca="1" si="65"/>
        <v>5.2599999999999999E-4</v>
      </c>
      <c r="O611" s="1102">
        <f t="shared" ca="1" si="66"/>
        <v>5.2599999999999999E-4</v>
      </c>
      <c r="P611" s="1102" cm="1">
        <f t="array" aca="1" ref="P611" ca="1">IFERROR(INDIRECT("K"&amp;V611),"")</f>
        <v>5.2599999999999999E-4</v>
      </c>
      <c r="Q611" s="1102" cm="1">
        <f t="array" aca="1" ref="Q611" ca="1">IFERROR(INDIRECT("L"&amp;V611),"")</f>
        <v>5.2599999999999999E-4</v>
      </c>
      <c r="R611" s="1102" cm="1">
        <f t="array" aca="1" ref="R611" ca="1">IFERROR(INDIRECT("K"&amp;W611),"")</f>
        <v>5.1800000000000001E-4</v>
      </c>
      <c r="S611" s="1102" cm="1">
        <f t="array" aca="1" ref="S611" ca="1">IFERROR(INDIRECT("L"&amp;W611),"")</f>
        <v>5.1800000000000001E-4</v>
      </c>
      <c r="T611" s="1103">
        <f t="shared" si="67"/>
        <v>0</v>
      </c>
      <c r="U611" s="1103">
        <f t="shared" si="68"/>
        <v>0</v>
      </c>
      <c r="V611" s="1102">
        <f t="shared" si="63"/>
        <v>613</v>
      </c>
      <c r="W611" s="1102">
        <f t="shared" si="64"/>
        <v>614</v>
      </c>
      <c r="X611" s="1102" t="str">
        <f t="shared" si="69"/>
        <v>A0267</v>
      </c>
      <c r="Y611" s="239"/>
      <c r="Z611" s="239"/>
      <c r="AA611" s="239"/>
      <c r="AB611" s="239"/>
      <c r="AC611" s="239"/>
      <c r="AD611" s="239"/>
      <c r="AE611" s="239"/>
      <c r="AF611" s="239"/>
      <c r="AG611" s="239"/>
    </row>
    <row r="612" spans="8:33" ht="17.25" customHeight="1">
      <c r="H612" s="239"/>
      <c r="I612" s="1110" t="s">
        <v>5412</v>
      </c>
      <c r="J612" s="1106" t="s">
        <v>5408</v>
      </c>
      <c r="K612" s="246">
        <v>0</v>
      </c>
      <c r="L612" s="246">
        <v>0</v>
      </c>
      <c r="M612" s="241"/>
      <c r="N612" s="1102">
        <f t="shared" ca="1" si="65"/>
        <v>5.2599999999999999E-4</v>
      </c>
      <c r="O612" s="1102">
        <f t="shared" ca="1" si="66"/>
        <v>5.2599999999999999E-4</v>
      </c>
      <c r="P612" s="1102" cm="1">
        <f t="array" aca="1" ref="P612" ca="1">IFERROR(INDIRECT("K"&amp;V612),"")</f>
        <v>5.2599999999999999E-4</v>
      </c>
      <c r="Q612" s="1102" cm="1">
        <f t="array" aca="1" ref="Q612" ca="1">IFERROR(INDIRECT("L"&amp;V612),"")</f>
        <v>5.2599999999999999E-4</v>
      </c>
      <c r="R612" s="1102" cm="1">
        <f t="array" aca="1" ref="R612" ca="1">IFERROR(INDIRECT("K"&amp;W612),"")</f>
        <v>5.1800000000000001E-4</v>
      </c>
      <c r="S612" s="1102" cm="1">
        <f t="array" aca="1" ref="S612" ca="1">IFERROR(INDIRECT("L"&amp;W612),"")</f>
        <v>5.1800000000000001E-4</v>
      </c>
      <c r="T612" s="1103">
        <f t="shared" si="67"/>
        <v>0</v>
      </c>
      <c r="U612" s="1103">
        <f t="shared" si="68"/>
        <v>0</v>
      </c>
      <c r="V612" s="1102">
        <f t="shared" si="63"/>
        <v>613</v>
      </c>
      <c r="W612" s="1102">
        <f t="shared" si="64"/>
        <v>614</v>
      </c>
      <c r="X612" s="1102" t="str">
        <f t="shared" si="69"/>
        <v>A0267</v>
      </c>
      <c r="Y612" s="239"/>
      <c r="Z612" s="239"/>
      <c r="AA612" s="239"/>
      <c r="AB612" s="239"/>
      <c r="AC612" s="239"/>
      <c r="AD612" s="239"/>
      <c r="AE612" s="239"/>
      <c r="AF612" s="239"/>
      <c r="AG612" s="239"/>
    </row>
    <row r="613" spans="8:33" ht="17.25" customHeight="1">
      <c r="H613" s="239"/>
      <c r="I613" s="1110" t="s">
        <v>5413</v>
      </c>
      <c r="J613" s="1106" t="s">
        <v>5408</v>
      </c>
      <c r="K613" s="246">
        <v>5.2599999999999999E-4</v>
      </c>
      <c r="L613" s="246">
        <v>5.2599999999999999E-4</v>
      </c>
      <c r="M613" s="241"/>
      <c r="N613" s="1102">
        <f t="shared" ca="1" si="65"/>
        <v>5.2599999999999999E-4</v>
      </c>
      <c r="O613" s="1102">
        <f t="shared" ca="1" si="66"/>
        <v>5.2599999999999999E-4</v>
      </c>
      <c r="P613" s="1102" cm="1">
        <f t="array" aca="1" ref="P613" ca="1">IFERROR(INDIRECT("K"&amp;V613),"")</f>
        <v>5.2599999999999999E-4</v>
      </c>
      <c r="Q613" s="1102" cm="1">
        <f t="array" aca="1" ref="Q613" ca="1">IFERROR(INDIRECT("L"&amp;V613),"")</f>
        <v>5.2599999999999999E-4</v>
      </c>
      <c r="R613" s="1102" cm="1">
        <f t="array" aca="1" ref="R613" ca="1">IFERROR(INDIRECT("K"&amp;W613),"")</f>
        <v>5.1800000000000001E-4</v>
      </c>
      <c r="S613" s="1102" cm="1">
        <f t="array" aca="1" ref="S613" ca="1">IFERROR(INDIRECT("L"&amp;W613),"")</f>
        <v>5.1800000000000001E-4</v>
      </c>
      <c r="T613" s="1103">
        <f t="shared" si="67"/>
        <v>5.2599999999999999E-4</v>
      </c>
      <c r="U613" s="1103">
        <f t="shared" si="68"/>
        <v>5.2599999999999999E-4</v>
      </c>
      <c r="V613" s="1102">
        <f t="shared" si="63"/>
        <v>613</v>
      </c>
      <c r="W613" s="1102">
        <f t="shared" si="64"/>
        <v>614</v>
      </c>
      <c r="X613" s="1102" t="str">
        <f t="shared" si="69"/>
        <v>A0267</v>
      </c>
      <c r="Y613" s="239"/>
      <c r="Z613" s="239"/>
      <c r="AA613" s="239"/>
      <c r="AB613" s="239"/>
      <c r="AC613" s="239"/>
      <c r="AD613" s="239"/>
      <c r="AE613" s="239"/>
      <c r="AF613" s="239"/>
      <c r="AG613" s="239"/>
    </row>
    <row r="614" spans="8:33" ht="17.25" customHeight="1">
      <c r="H614" s="239"/>
      <c r="I614" s="1110" t="s">
        <v>5414</v>
      </c>
      <c r="J614" s="1106" t="s">
        <v>5408</v>
      </c>
      <c r="K614" s="246">
        <v>5.1800000000000001E-4</v>
      </c>
      <c r="L614" s="246">
        <v>5.1800000000000001E-4</v>
      </c>
      <c r="M614" s="241"/>
      <c r="N614" s="1102">
        <f t="shared" ca="1" si="65"/>
        <v>5.2599999999999999E-4</v>
      </c>
      <c r="O614" s="1102">
        <f t="shared" ca="1" si="66"/>
        <v>5.2599999999999999E-4</v>
      </c>
      <c r="P614" s="1102" cm="1">
        <f t="array" aca="1" ref="P614" ca="1">IFERROR(INDIRECT("K"&amp;V614),"")</f>
        <v>5.2599999999999999E-4</v>
      </c>
      <c r="Q614" s="1102" cm="1">
        <f t="array" aca="1" ref="Q614" ca="1">IFERROR(INDIRECT("L"&amp;V614),"")</f>
        <v>5.2599999999999999E-4</v>
      </c>
      <c r="R614" s="1102" cm="1">
        <f t="array" aca="1" ref="R614" ca="1">IFERROR(INDIRECT("K"&amp;W614),"")</f>
        <v>5.1800000000000001E-4</v>
      </c>
      <c r="S614" s="1102" cm="1">
        <f t="array" aca="1" ref="S614" ca="1">IFERROR(INDIRECT("L"&amp;W614),"")</f>
        <v>5.1800000000000001E-4</v>
      </c>
      <c r="T614" s="1103">
        <f t="shared" si="67"/>
        <v>5.1800000000000001E-4</v>
      </c>
      <c r="U614" s="1103">
        <f t="shared" si="68"/>
        <v>5.1800000000000001E-4</v>
      </c>
      <c r="V614" s="1102">
        <f t="shared" si="63"/>
        <v>613</v>
      </c>
      <c r="W614" s="1102">
        <f t="shared" si="64"/>
        <v>614</v>
      </c>
      <c r="X614" s="1102" t="str">
        <f t="shared" si="69"/>
        <v>A0267</v>
      </c>
      <c r="Y614" s="239"/>
      <c r="Z614" s="239"/>
      <c r="AA614" s="239"/>
      <c r="AB614" s="239"/>
      <c r="AC614" s="239"/>
      <c r="AD614" s="239"/>
      <c r="AE614" s="239"/>
      <c r="AF614" s="239"/>
      <c r="AG614" s="239"/>
    </row>
    <row r="615" spans="8:33" ht="15.75" customHeight="1">
      <c r="H615" s="239"/>
      <c r="I615" s="1110" t="s">
        <v>5415</v>
      </c>
      <c r="J615" s="1106" t="s">
        <v>2182</v>
      </c>
      <c r="K615" s="246">
        <v>0</v>
      </c>
      <c r="L615" s="246">
        <v>0</v>
      </c>
      <c r="M615" s="241"/>
      <c r="N615" s="1102">
        <f t="shared" ca="1" si="65"/>
        <v>4.2099999999999999E-4</v>
      </c>
      <c r="O615" s="1102">
        <f t="shared" ca="1" si="66"/>
        <v>4.2099999999999999E-4</v>
      </c>
      <c r="P615" s="1102" cm="1">
        <f t="array" aca="1" ref="P615" ca="1">IFERROR(INDIRECT("K"&amp;V615),"")</f>
        <v>4.2099999999999999E-4</v>
      </c>
      <c r="Q615" s="1102" cm="1">
        <f t="array" aca="1" ref="Q615" ca="1">IFERROR(INDIRECT("L"&amp;V615),"")</f>
        <v>4.2099999999999999E-4</v>
      </c>
      <c r="R615" s="1102" cm="1">
        <f t="array" aca="1" ref="R615" ca="1">IFERROR(INDIRECT("K"&amp;W615),"")</f>
        <v>4.0000000000000002E-4</v>
      </c>
      <c r="S615" s="1102" cm="1">
        <f t="array" aca="1" ref="S615" ca="1">IFERROR(INDIRECT("L"&amp;W615),"")</f>
        <v>4.0000000000000002E-4</v>
      </c>
      <c r="T615" s="1103">
        <f t="shared" si="67"/>
        <v>0</v>
      </c>
      <c r="U615" s="1103">
        <f t="shared" si="68"/>
        <v>0</v>
      </c>
      <c r="V615" s="1102">
        <f t="shared" si="63"/>
        <v>618</v>
      </c>
      <c r="W615" s="1102">
        <f t="shared" si="64"/>
        <v>619</v>
      </c>
      <c r="X615" s="1102" t="str">
        <f t="shared" si="69"/>
        <v>A0268</v>
      </c>
      <c r="Y615" s="239"/>
      <c r="Z615" s="239"/>
      <c r="AA615" s="239"/>
      <c r="AB615" s="239"/>
      <c r="AC615" s="239"/>
      <c r="AD615" s="239"/>
      <c r="AE615" s="239"/>
      <c r="AF615" s="239"/>
      <c r="AG615" s="239"/>
    </row>
    <row r="616" spans="8:33" ht="15.75" customHeight="1">
      <c r="H616" s="239"/>
      <c r="I616" s="1110" t="s">
        <v>5416</v>
      </c>
      <c r="J616" s="1106" t="s">
        <v>2182</v>
      </c>
      <c r="K616" s="246">
        <v>0</v>
      </c>
      <c r="L616" s="246">
        <v>0</v>
      </c>
      <c r="M616" s="241"/>
      <c r="N616" s="1102">
        <f t="shared" ca="1" si="65"/>
        <v>4.2099999999999999E-4</v>
      </c>
      <c r="O616" s="1102">
        <f t="shared" ca="1" si="66"/>
        <v>4.2099999999999999E-4</v>
      </c>
      <c r="P616" s="1102" cm="1">
        <f t="array" aca="1" ref="P616" ca="1">IFERROR(INDIRECT("K"&amp;V616),"")</f>
        <v>4.2099999999999999E-4</v>
      </c>
      <c r="Q616" s="1102" cm="1">
        <f t="array" aca="1" ref="Q616" ca="1">IFERROR(INDIRECT("L"&amp;V616),"")</f>
        <v>4.2099999999999999E-4</v>
      </c>
      <c r="R616" s="1102" cm="1">
        <f t="array" aca="1" ref="R616" ca="1">IFERROR(INDIRECT("K"&amp;W616),"")</f>
        <v>4.0000000000000002E-4</v>
      </c>
      <c r="S616" s="1102" cm="1">
        <f t="array" aca="1" ref="S616" ca="1">IFERROR(INDIRECT("L"&amp;W616),"")</f>
        <v>4.0000000000000002E-4</v>
      </c>
      <c r="T616" s="1103">
        <f t="shared" si="67"/>
        <v>0</v>
      </c>
      <c r="U616" s="1103">
        <f t="shared" si="68"/>
        <v>0</v>
      </c>
      <c r="V616" s="1102">
        <f t="shared" si="63"/>
        <v>618</v>
      </c>
      <c r="W616" s="1102">
        <f t="shared" si="64"/>
        <v>619</v>
      </c>
      <c r="X616" s="1102" t="str">
        <f t="shared" si="69"/>
        <v>A0268</v>
      </c>
      <c r="Y616" s="239"/>
      <c r="Z616" s="239"/>
      <c r="AA616" s="239"/>
      <c r="AB616" s="239"/>
      <c r="AC616" s="239"/>
      <c r="AD616" s="239"/>
      <c r="AE616" s="239"/>
      <c r="AF616" s="239"/>
      <c r="AG616" s="239"/>
    </row>
    <row r="617" spans="8:33" ht="17.25" customHeight="1">
      <c r="H617" s="239"/>
      <c r="I617" s="1110" t="s">
        <v>5417</v>
      </c>
      <c r="J617" s="1106" t="s">
        <v>2182</v>
      </c>
      <c r="K617" s="246">
        <v>0</v>
      </c>
      <c r="L617" s="246">
        <v>0</v>
      </c>
      <c r="M617" s="241"/>
      <c r="N617" s="1102">
        <f t="shared" ca="1" si="65"/>
        <v>4.2099999999999999E-4</v>
      </c>
      <c r="O617" s="1102">
        <f t="shared" ca="1" si="66"/>
        <v>4.2099999999999999E-4</v>
      </c>
      <c r="P617" s="1102" cm="1">
        <f t="array" aca="1" ref="P617" ca="1">IFERROR(INDIRECT("K"&amp;V617),"")</f>
        <v>4.2099999999999999E-4</v>
      </c>
      <c r="Q617" s="1102" cm="1">
        <f t="array" aca="1" ref="Q617" ca="1">IFERROR(INDIRECT("L"&amp;V617),"")</f>
        <v>4.2099999999999999E-4</v>
      </c>
      <c r="R617" s="1102" cm="1">
        <f t="array" aca="1" ref="R617" ca="1">IFERROR(INDIRECT("K"&amp;W617),"")</f>
        <v>4.0000000000000002E-4</v>
      </c>
      <c r="S617" s="1102" cm="1">
        <f t="array" aca="1" ref="S617" ca="1">IFERROR(INDIRECT("L"&amp;W617),"")</f>
        <v>4.0000000000000002E-4</v>
      </c>
      <c r="T617" s="1103">
        <f t="shared" si="67"/>
        <v>0</v>
      </c>
      <c r="U617" s="1103">
        <f t="shared" si="68"/>
        <v>0</v>
      </c>
      <c r="V617" s="1102">
        <f t="shared" si="63"/>
        <v>618</v>
      </c>
      <c r="W617" s="1102">
        <f t="shared" si="64"/>
        <v>619</v>
      </c>
      <c r="X617" s="1102" t="str">
        <f t="shared" si="69"/>
        <v>A0268</v>
      </c>
      <c r="Y617" s="239"/>
      <c r="Z617" s="239"/>
      <c r="AA617" s="239"/>
      <c r="AB617" s="239"/>
      <c r="AC617" s="239"/>
      <c r="AD617" s="239"/>
      <c r="AE617" s="239"/>
      <c r="AF617" s="239"/>
      <c r="AG617" s="239"/>
    </row>
    <row r="618" spans="8:33" ht="17.25" customHeight="1">
      <c r="H618" s="239"/>
      <c r="I618" s="1110" t="s">
        <v>5418</v>
      </c>
      <c r="J618" s="1106" t="s">
        <v>2182</v>
      </c>
      <c r="K618" s="246">
        <v>4.2099999999999999E-4</v>
      </c>
      <c r="L618" s="246">
        <v>4.2099999999999999E-4</v>
      </c>
      <c r="M618" s="241"/>
      <c r="N618" s="1102">
        <f t="shared" ca="1" si="65"/>
        <v>4.2099999999999999E-4</v>
      </c>
      <c r="O618" s="1102">
        <f t="shared" ca="1" si="66"/>
        <v>4.2099999999999999E-4</v>
      </c>
      <c r="P618" s="1102" cm="1">
        <f t="array" aca="1" ref="P618" ca="1">IFERROR(INDIRECT("K"&amp;V618),"")</f>
        <v>4.2099999999999999E-4</v>
      </c>
      <c r="Q618" s="1102" cm="1">
        <f t="array" aca="1" ref="Q618" ca="1">IFERROR(INDIRECT("L"&amp;V618),"")</f>
        <v>4.2099999999999999E-4</v>
      </c>
      <c r="R618" s="1102" cm="1">
        <f t="array" aca="1" ref="R618" ca="1">IFERROR(INDIRECT("K"&amp;W618),"")</f>
        <v>4.0000000000000002E-4</v>
      </c>
      <c r="S618" s="1102" cm="1">
        <f t="array" aca="1" ref="S618" ca="1">IFERROR(INDIRECT("L"&amp;W618),"")</f>
        <v>4.0000000000000002E-4</v>
      </c>
      <c r="T618" s="1103">
        <f t="shared" si="67"/>
        <v>4.2099999999999999E-4</v>
      </c>
      <c r="U618" s="1103">
        <f t="shared" si="68"/>
        <v>4.2099999999999999E-4</v>
      </c>
      <c r="V618" s="1102">
        <f t="shared" si="63"/>
        <v>618</v>
      </c>
      <c r="W618" s="1102">
        <f t="shared" si="64"/>
        <v>619</v>
      </c>
      <c r="X618" s="1102" t="str">
        <f t="shared" si="69"/>
        <v>A0268</v>
      </c>
      <c r="Y618" s="239"/>
      <c r="Z618" s="239"/>
      <c r="AA618" s="239"/>
      <c r="AB618" s="239"/>
      <c r="AC618" s="239"/>
      <c r="AD618" s="239"/>
      <c r="AE618" s="239"/>
      <c r="AF618" s="239"/>
      <c r="AG618" s="239"/>
    </row>
    <row r="619" spans="8:33" ht="15.75" customHeight="1">
      <c r="H619" s="239"/>
      <c r="I619" s="1110" t="s">
        <v>5419</v>
      </c>
      <c r="J619" s="1106" t="s">
        <v>2182</v>
      </c>
      <c r="K619" s="246">
        <v>4.0000000000000002E-4</v>
      </c>
      <c r="L619" s="246">
        <v>4.0000000000000002E-4</v>
      </c>
      <c r="M619" s="241"/>
      <c r="N619" s="1102">
        <f t="shared" ca="1" si="65"/>
        <v>4.2099999999999999E-4</v>
      </c>
      <c r="O619" s="1102">
        <f t="shared" ca="1" si="66"/>
        <v>4.2099999999999999E-4</v>
      </c>
      <c r="P619" s="1102" cm="1">
        <f t="array" aca="1" ref="P619" ca="1">IFERROR(INDIRECT("K"&amp;V619),"")</f>
        <v>4.2099999999999999E-4</v>
      </c>
      <c r="Q619" s="1102" cm="1">
        <f t="array" aca="1" ref="Q619" ca="1">IFERROR(INDIRECT("L"&amp;V619),"")</f>
        <v>4.2099999999999999E-4</v>
      </c>
      <c r="R619" s="1102" cm="1">
        <f t="array" aca="1" ref="R619" ca="1">IFERROR(INDIRECT("K"&amp;W619),"")</f>
        <v>4.0000000000000002E-4</v>
      </c>
      <c r="S619" s="1102" cm="1">
        <f t="array" aca="1" ref="S619" ca="1">IFERROR(INDIRECT("L"&amp;W619),"")</f>
        <v>4.0000000000000002E-4</v>
      </c>
      <c r="T619" s="1103">
        <f t="shared" si="67"/>
        <v>4.0000000000000002E-4</v>
      </c>
      <c r="U619" s="1103">
        <f t="shared" si="68"/>
        <v>4.0000000000000002E-4</v>
      </c>
      <c r="V619" s="1102">
        <f t="shared" si="63"/>
        <v>618</v>
      </c>
      <c r="W619" s="1102">
        <f t="shared" si="64"/>
        <v>619</v>
      </c>
      <c r="X619" s="1102" t="str">
        <f t="shared" si="69"/>
        <v>A0268</v>
      </c>
      <c r="Y619" s="239"/>
      <c r="Z619" s="239"/>
      <c r="AA619" s="239"/>
      <c r="AB619" s="239"/>
      <c r="AC619" s="239"/>
      <c r="AD619" s="239"/>
      <c r="AE619" s="239"/>
      <c r="AF619" s="239"/>
      <c r="AG619" s="239"/>
    </row>
    <row r="620" spans="8:33" ht="15.75" customHeight="1">
      <c r="H620" s="239"/>
      <c r="I620" s="1110" t="s">
        <v>5420</v>
      </c>
      <c r="J620" s="1106" t="s">
        <v>2183</v>
      </c>
      <c r="K620" s="246">
        <v>0</v>
      </c>
      <c r="L620" s="246">
        <v>0</v>
      </c>
      <c r="M620" s="241"/>
      <c r="N620" s="1102">
        <f t="shared" ca="1" si="65"/>
        <v>4.5199999999999998E-4</v>
      </c>
      <c r="O620" s="1102">
        <f t="shared" ca="1" si="66"/>
        <v>4.5199999999999998E-4</v>
      </c>
      <c r="P620" s="1102" cm="1">
        <f t="array" aca="1" ref="P620" ca="1">IFERROR(INDIRECT("K"&amp;V620),"")</f>
        <v>4.5199999999999998E-4</v>
      </c>
      <c r="Q620" s="1102" cm="1">
        <f t="array" aca="1" ref="Q620" ca="1">IFERROR(INDIRECT("L"&amp;V620),"")</f>
        <v>4.5199999999999998E-4</v>
      </c>
      <c r="R620" s="1102" cm="1">
        <f t="array" aca="1" ref="R620" ca="1">IFERROR(INDIRECT("K"&amp;W620),"")</f>
        <v>4.2099999999999999E-4</v>
      </c>
      <c r="S620" s="1102" cm="1">
        <f t="array" aca="1" ref="S620" ca="1">IFERROR(INDIRECT("L"&amp;W620),"")</f>
        <v>4.2099999999999999E-4</v>
      </c>
      <c r="T620" s="1103">
        <f t="shared" si="67"/>
        <v>0</v>
      </c>
      <c r="U620" s="1103">
        <f t="shared" si="68"/>
        <v>0</v>
      </c>
      <c r="V620" s="1102">
        <f t="shared" si="63"/>
        <v>632</v>
      </c>
      <c r="W620" s="1102">
        <f t="shared" si="64"/>
        <v>633</v>
      </c>
      <c r="X620" s="1102" t="str">
        <f t="shared" si="69"/>
        <v>A0269</v>
      </c>
      <c r="Y620" s="239"/>
      <c r="Z620" s="239"/>
      <c r="AA620" s="239"/>
      <c r="AB620" s="239"/>
      <c r="AC620" s="239"/>
      <c r="AD620" s="239"/>
      <c r="AE620" s="239"/>
      <c r="AF620" s="239"/>
      <c r="AG620" s="239"/>
    </row>
    <row r="621" spans="8:33" ht="17.25" customHeight="1">
      <c r="H621" s="239"/>
      <c r="I621" s="1110" t="s">
        <v>5421</v>
      </c>
      <c r="J621" s="1106" t="s">
        <v>2183</v>
      </c>
      <c r="K621" s="246">
        <v>0</v>
      </c>
      <c r="L621" s="246">
        <v>0</v>
      </c>
      <c r="M621" s="241"/>
      <c r="N621" s="1102">
        <f t="shared" ca="1" si="65"/>
        <v>4.5199999999999998E-4</v>
      </c>
      <c r="O621" s="1102">
        <f t="shared" ca="1" si="66"/>
        <v>4.5199999999999998E-4</v>
      </c>
      <c r="P621" s="1102" cm="1">
        <f t="array" aca="1" ref="P621" ca="1">IFERROR(INDIRECT("K"&amp;V621),"")</f>
        <v>4.5199999999999998E-4</v>
      </c>
      <c r="Q621" s="1102" cm="1">
        <f t="array" aca="1" ref="Q621" ca="1">IFERROR(INDIRECT("L"&amp;V621),"")</f>
        <v>4.5199999999999998E-4</v>
      </c>
      <c r="R621" s="1102" cm="1">
        <f t="array" aca="1" ref="R621" ca="1">IFERROR(INDIRECT("K"&amp;W621),"")</f>
        <v>4.2099999999999999E-4</v>
      </c>
      <c r="S621" s="1102" cm="1">
        <f t="array" aca="1" ref="S621" ca="1">IFERROR(INDIRECT("L"&amp;W621),"")</f>
        <v>4.2099999999999999E-4</v>
      </c>
      <c r="T621" s="1103">
        <f t="shared" si="67"/>
        <v>0</v>
      </c>
      <c r="U621" s="1103">
        <f t="shared" si="68"/>
        <v>0</v>
      </c>
      <c r="V621" s="1102">
        <f t="shared" si="63"/>
        <v>632</v>
      </c>
      <c r="W621" s="1102">
        <f t="shared" si="64"/>
        <v>633</v>
      </c>
      <c r="X621" s="1102" t="str">
        <f t="shared" si="69"/>
        <v>A0269</v>
      </c>
      <c r="Y621" s="239"/>
      <c r="Z621" s="239"/>
      <c r="AA621" s="239"/>
      <c r="AB621" s="239"/>
      <c r="AC621" s="239"/>
      <c r="AD621" s="239"/>
      <c r="AE621" s="239"/>
      <c r="AF621" s="239"/>
      <c r="AG621" s="239"/>
    </row>
    <row r="622" spans="8:33" ht="17.25" customHeight="1">
      <c r="H622" s="239"/>
      <c r="I622" s="1110" t="s">
        <v>5422</v>
      </c>
      <c r="J622" s="1106" t="s">
        <v>2183</v>
      </c>
      <c r="K622" s="246">
        <v>0</v>
      </c>
      <c r="L622" s="246">
        <v>0</v>
      </c>
      <c r="M622" s="241"/>
      <c r="N622" s="1102">
        <f t="shared" ca="1" si="65"/>
        <v>4.5199999999999998E-4</v>
      </c>
      <c r="O622" s="1102">
        <f t="shared" ca="1" si="66"/>
        <v>4.5199999999999998E-4</v>
      </c>
      <c r="P622" s="1102" cm="1">
        <f t="array" aca="1" ref="P622" ca="1">IFERROR(INDIRECT("K"&amp;V622),"")</f>
        <v>4.5199999999999998E-4</v>
      </c>
      <c r="Q622" s="1102" cm="1">
        <f t="array" aca="1" ref="Q622" ca="1">IFERROR(INDIRECT("L"&amp;V622),"")</f>
        <v>4.5199999999999998E-4</v>
      </c>
      <c r="R622" s="1102" cm="1">
        <f t="array" aca="1" ref="R622" ca="1">IFERROR(INDIRECT("K"&amp;W622),"")</f>
        <v>4.2099999999999999E-4</v>
      </c>
      <c r="S622" s="1102" cm="1">
        <f t="array" aca="1" ref="S622" ca="1">IFERROR(INDIRECT("L"&amp;W622),"")</f>
        <v>4.2099999999999999E-4</v>
      </c>
      <c r="T622" s="1103">
        <f t="shared" si="67"/>
        <v>0</v>
      </c>
      <c r="U622" s="1103">
        <f t="shared" si="68"/>
        <v>0</v>
      </c>
      <c r="V622" s="1102">
        <f t="shared" si="63"/>
        <v>632</v>
      </c>
      <c r="W622" s="1102">
        <f t="shared" si="64"/>
        <v>633</v>
      </c>
      <c r="X622" s="1102" t="str">
        <f t="shared" si="69"/>
        <v>A0269</v>
      </c>
      <c r="Y622" s="239"/>
      <c r="Z622" s="239"/>
      <c r="AA622" s="239"/>
      <c r="AB622" s="239"/>
      <c r="AC622" s="239"/>
      <c r="AD622" s="239"/>
      <c r="AE622" s="239"/>
      <c r="AF622" s="239"/>
      <c r="AG622" s="239"/>
    </row>
    <row r="623" spans="8:33" ht="17.25" customHeight="1">
      <c r="H623" s="239"/>
      <c r="I623" s="1110" t="s">
        <v>5423</v>
      </c>
      <c r="J623" s="1106" t="s">
        <v>2183</v>
      </c>
      <c r="K623" s="246">
        <v>0</v>
      </c>
      <c r="L623" s="246">
        <v>0</v>
      </c>
      <c r="M623" s="241"/>
      <c r="N623" s="1102">
        <f t="shared" ca="1" si="65"/>
        <v>4.5199999999999998E-4</v>
      </c>
      <c r="O623" s="1102">
        <f t="shared" ca="1" si="66"/>
        <v>4.5199999999999998E-4</v>
      </c>
      <c r="P623" s="1102" cm="1">
        <f t="array" aca="1" ref="P623" ca="1">IFERROR(INDIRECT("K"&amp;V623),"")</f>
        <v>4.5199999999999998E-4</v>
      </c>
      <c r="Q623" s="1102" cm="1">
        <f t="array" aca="1" ref="Q623" ca="1">IFERROR(INDIRECT("L"&amp;V623),"")</f>
        <v>4.5199999999999998E-4</v>
      </c>
      <c r="R623" s="1102" cm="1">
        <f t="array" aca="1" ref="R623" ca="1">IFERROR(INDIRECT("K"&amp;W623),"")</f>
        <v>4.2099999999999999E-4</v>
      </c>
      <c r="S623" s="1102" cm="1">
        <f t="array" aca="1" ref="S623" ca="1">IFERROR(INDIRECT("L"&amp;W623),"")</f>
        <v>4.2099999999999999E-4</v>
      </c>
      <c r="T623" s="1103">
        <f t="shared" si="67"/>
        <v>0</v>
      </c>
      <c r="U623" s="1103">
        <f t="shared" si="68"/>
        <v>0</v>
      </c>
      <c r="V623" s="1102">
        <f t="shared" si="63"/>
        <v>632</v>
      </c>
      <c r="W623" s="1102">
        <f t="shared" si="64"/>
        <v>633</v>
      </c>
      <c r="X623" s="1102" t="str">
        <f t="shared" si="69"/>
        <v>A0269</v>
      </c>
      <c r="Y623" s="239"/>
      <c r="Z623" s="239"/>
      <c r="AA623" s="239"/>
      <c r="AB623" s="239"/>
      <c r="AC623" s="239"/>
      <c r="AD623" s="239"/>
      <c r="AE623" s="239"/>
      <c r="AF623" s="239"/>
      <c r="AG623" s="239"/>
    </row>
    <row r="624" spans="8:33" ht="15.75" customHeight="1">
      <c r="H624" s="239"/>
      <c r="I624" s="1110" t="s">
        <v>5424</v>
      </c>
      <c r="J624" s="1106" t="s">
        <v>2183</v>
      </c>
      <c r="K624" s="246">
        <v>0</v>
      </c>
      <c r="L624" s="246">
        <v>0</v>
      </c>
      <c r="M624" s="241"/>
      <c r="N624" s="1102">
        <f t="shared" ca="1" si="65"/>
        <v>4.5199999999999998E-4</v>
      </c>
      <c r="O624" s="1102">
        <f t="shared" ca="1" si="66"/>
        <v>4.5199999999999998E-4</v>
      </c>
      <c r="P624" s="1102" cm="1">
        <f t="array" aca="1" ref="P624" ca="1">IFERROR(INDIRECT("K"&amp;V624),"")</f>
        <v>4.5199999999999998E-4</v>
      </c>
      <c r="Q624" s="1102" cm="1">
        <f t="array" aca="1" ref="Q624" ca="1">IFERROR(INDIRECT("L"&amp;V624),"")</f>
        <v>4.5199999999999998E-4</v>
      </c>
      <c r="R624" s="1102" cm="1">
        <f t="array" aca="1" ref="R624" ca="1">IFERROR(INDIRECT("K"&amp;W624),"")</f>
        <v>4.2099999999999999E-4</v>
      </c>
      <c r="S624" s="1102" cm="1">
        <f t="array" aca="1" ref="S624" ca="1">IFERROR(INDIRECT("L"&amp;W624),"")</f>
        <v>4.2099999999999999E-4</v>
      </c>
      <c r="T624" s="1103">
        <f t="shared" si="67"/>
        <v>0</v>
      </c>
      <c r="U624" s="1103">
        <f t="shared" si="68"/>
        <v>0</v>
      </c>
      <c r="V624" s="1102">
        <f t="shared" si="63"/>
        <v>632</v>
      </c>
      <c r="W624" s="1102">
        <f t="shared" si="64"/>
        <v>633</v>
      </c>
      <c r="X624" s="1102" t="str">
        <f t="shared" si="69"/>
        <v>A0269</v>
      </c>
      <c r="Y624" s="239"/>
      <c r="Z624" s="239"/>
      <c r="AA624" s="239"/>
      <c r="AB624" s="239"/>
      <c r="AC624" s="239"/>
      <c r="AD624" s="239"/>
      <c r="AE624" s="239"/>
      <c r="AF624" s="239"/>
      <c r="AG624" s="239"/>
    </row>
    <row r="625" spans="8:33" ht="15.75" customHeight="1">
      <c r="H625" s="239"/>
      <c r="I625" s="1110" t="s">
        <v>5425</v>
      </c>
      <c r="J625" s="1106" t="s">
        <v>2183</v>
      </c>
      <c r="K625" s="246">
        <v>0</v>
      </c>
      <c r="L625" s="246">
        <v>0</v>
      </c>
      <c r="M625" s="241"/>
      <c r="N625" s="1102">
        <f t="shared" ca="1" si="65"/>
        <v>4.5199999999999998E-4</v>
      </c>
      <c r="O625" s="1102">
        <f t="shared" ca="1" si="66"/>
        <v>4.5199999999999998E-4</v>
      </c>
      <c r="P625" s="1102" cm="1">
        <f t="array" aca="1" ref="P625" ca="1">IFERROR(INDIRECT("K"&amp;V625),"")</f>
        <v>4.5199999999999998E-4</v>
      </c>
      <c r="Q625" s="1102" cm="1">
        <f t="array" aca="1" ref="Q625" ca="1">IFERROR(INDIRECT("L"&amp;V625),"")</f>
        <v>4.5199999999999998E-4</v>
      </c>
      <c r="R625" s="1102" cm="1">
        <f t="array" aca="1" ref="R625" ca="1">IFERROR(INDIRECT("K"&amp;W625),"")</f>
        <v>4.2099999999999999E-4</v>
      </c>
      <c r="S625" s="1102" cm="1">
        <f t="array" aca="1" ref="S625" ca="1">IFERROR(INDIRECT("L"&amp;W625),"")</f>
        <v>4.2099999999999999E-4</v>
      </c>
      <c r="T625" s="1103">
        <f t="shared" si="67"/>
        <v>0</v>
      </c>
      <c r="U625" s="1103">
        <f t="shared" si="68"/>
        <v>0</v>
      </c>
      <c r="V625" s="1102">
        <f t="shared" si="63"/>
        <v>632</v>
      </c>
      <c r="W625" s="1102">
        <f t="shared" si="64"/>
        <v>633</v>
      </c>
      <c r="X625" s="1102" t="str">
        <f t="shared" si="69"/>
        <v>A0269</v>
      </c>
      <c r="Y625" s="239"/>
      <c r="Z625" s="239"/>
      <c r="AA625" s="239"/>
      <c r="AB625" s="239"/>
      <c r="AC625" s="239"/>
      <c r="AD625" s="239"/>
      <c r="AE625" s="239"/>
      <c r="AF625" s="239"/>
      <c r="AG625" s="239"/>
    </row>
    <row r="626" spans="8:33" ht="17.25" customHeight="1">
      <c r="H626" s="239"/>
      <c r="I626" s="1110" t="s">
        <v>5426</v>
      </c>
      <c r="J626" s="1106" t="s">
        <v>2183</v>
      </c>
      <c r="K626" s="246">
        <v>0</v>
      </c>
      <c r="L626" s="246">
        <v>0</v>
      </c>
      <c r="M626" s="241"/>
      <c r="N626" s="1102">
        <f t="shared" ca="1" si="65"/>
        <v>4.5199999999999998E-4</v>
      </c>
      <c r="O626" s="1102">
        <f t="shared" ca="1" si="66"/>
        <v>4.5199999999999998E-4</v>
      </c>
      <c r="P626" s="1102" cm="1">
        <f t="array" aca="1" ref="P626" ca="1">IFERROR(INDIRECT("K"&amp;V626),"")</f>
        <v>4.5199999999999998E-4</v>
      </c>
      <c r="Q626" s="1102" cm="1">
        <f t="array" aca="1" ref="Q626" ca="1">IFERROR(INDIRECT("L"&amp;V626),"")</f>
        <v>4.5199999999999998E-4</v>
      </c>
      <c r="R626" s="1102" cm="1">
        <f t="array" aca="1" ref="R626" ca="1">IFERROR(INDIRECT("K"&amp;W626),"")</f>
        <v>4.2099999999999999E-4</v>
      </c>
      <c r="S626" s="1102" cm="1">
        <f t="array" aca="1" ref="S626" ca="1">IFERROR(INDIRECT("L"&amp;W626),"")</f>
        <v>4.2099999999999999E-4</v>
      </c>
      <c r="T626" s="1103">
        <f t="shared" si="67"/>
        <v>0</v>
      </c>
      <c r="U626" s="1103">
        <f t="shared" si="68"/>
        <v>0</v>
      </c>
      <c r="V626" s="1102">
        <f t="shared" si="63"/>
        <v>632</v>
      </c>
      <c r="W626" s="1102">
        <f t="shared" si="64"/>
        <v>633</v>
      </c>
      <c r="X626" s="1102" t="str">
        <f t="shared" si="69"/>
        <v>A0269</v>
      </c>
      <c r="Y626" s="239"/>
      <c r="Z626" s="239"/>
      <c r="AA626" s="239"/>
      <c r="AB626" s="239"/>
      <c r="AC626" s="239"/>
      <c r="AD626" s="239"/>
      <c r="AE626" s="239"/>
      <c r="AF626" s="239"/>
      <c r="AG626" s="239"/>
    </row>
    <row r="627" spans="8:33" ht="15.75" customHeight="1">
      <c r="H627" s="239"/>
      <c r="I627" s="1110" t="s">
        <v>5427</v>
      </c>
      <c r="J627" s="1106" t="s">
        <v>2183</v>
      </c>
      <c r="K627" s="246">
        <v>0</v>
      </c>
      <c r="L627" s="246">
        <v>0</v>
      </c>
      <c r="M627" s="241"/>
      <c r="N627" s="1102">
        <f t="shared" ca="1" si="65"/>
        <v>4.5199999999999998E-4</v>
      </c>
      <c r="O627" s="1102">
        <f t="shared" ca="1" si="66"/>
        <v>4.5199999999999998E-4</v>
      </c>
      <c r="P627" s="1102" cm="1">
        <f t="array" aca="1" ref="P627" ca="1">IFERROR(INDIRECT("K"&amp;V627),"")</f>
        <v>4.5199999999999998E-4</v>
      </c>
      <c r="Q627" s="1102" cm="1">
        <f t="array" aca="1" ref="Q627" ca="1">IFERROR(INDIRECT("L"&amp;V627),"")</f>
        <v>4.5199999999999998E-4</v>
      </c>
      <c r="R627" s="1102" cm="1">
        <f t="array" aca="1" ref="R627" ca="1">IFERROR(INDIRECT("K"&amp;W627),"")</f>
        <v>4.2099999999999999E-4</v>
      </c>
      <c r="S627" s="1102" cm="1">
        <f t="array" aca="1" ref="S627" ca="1">IFERROR(INDIRECT("L"&amp;W627),"")</f>
        <v>4.2099999999999999E-4</v>
      </c>
      <c r="T627" s="1103">
        <f t="shared" si="67"/>
        <v>0</v>
      </c>
      <c r="U627" s="1103">
        <f t="shared" si="68"/>
        <v>0</v>
      </c>
      <c r="V627" s="1102">
        <f t="shared" si="63"/>
        <v>632</v>
      </c>
      <c r="W627" s="1102">
        <f t="shared" si="64"/>
        <v>633</v>
      </c>
      <c r="X627" s="1102" t="str">
        <f t="shared" si="69"/>
        <v>A0269</v>
      </c>
      <c r="Y627" s="239"/>
      <c r="Z627" s="239"/>
      <c r="AA627" s="239"/>
      <c r="AB627" s="239"/>
      <c r="AC627" s="239"/>
      <c r="AD627" s="239"/>
      <c r="AE627" s="239"/>
      <c r="AF627" s="239"/>
      <c r="AG627" s="239"/>
    </row>
    <row r="628" spans="8:33" ht="15.75" customHeight="1">
      <c r="H628" s="239"/>
      <c r="I628" s="1110" t="s">
        <v>5428</v>
      </c>
      <c r="J628" s="1106" t="s">
        <v>2183</v>
      </c>
      <c r="K628" s="246">
        <v>0</v>
      </c>
      <c r="L628" s="246">
        <v>0</v>
      </c>
      <c r="M628" s="241"/>
      <c r="N628" s="1102">
        <f t="shared" ca="1" si="65"/>
        <v>4.5199999999999998E-4</v>
      </c>
      <c r="O628" s="1102">
        <f t="shared" ca="1" si="66"/>
        <v>4.5199999999999998E-4</v>
      </c>
      <c r="P628" s="1102" cm="1">
        <f t="array" aca="1" ref="P628" ca="1">IFERROR(INDIRECT("K"&amp;V628),"")</f>
        <v>4.5199999999999998E-4</v>
      </c>
      <c r="Q628" s="1102" cm="1">
        <f t="array" aca="1" ref="Q628" ca="1">IFERROR(INDIRECT("L"&amp;V628),"")</f>
        <v>4.5199999999999998E-4</v>
      </c>
      <c r="R628" s="1102" cm="1">
        <f t="array" aca="1" ref="R628" ca="1">IFERROR(INDIRECT("K"&amp;W628),"")</f>
        <v>4.2099999999999999E-4</v>
      </c>
      <c r="S628" s="1102" cm="1">
        <f t="array" aca="1" ref="S628" ca="1">IFERROR(INDIRECT("L"&amp;W628),"")</f>
        <v>4.2099999999999999E-4</v>
      </c>
      <c r="T628" s="1103">
        <f t="shared" si="67"/>
        <v>0</v>
      </c>
      <c r="U628" s="1103">
        <f t="shared" si="68"/>
        <v>0</v>
      </c>
      <c r="V628" s="1102">
        <f t="shared" si="63"/>
        <v>632</v>
      </c>
      <c r="W628" s="1102">
        <f t="shared" si="64"/>
        <v>633</v>
      </c>
      <c r="X628" s="1102" t="str">
        <f t="shared" si="69"/>
        <v>A0269</v>
      </c>
      <c r="Y628" s="239"/>
      <c r="Z628" s="239"/>
      <c r="AA628" s="239"/>
      <c r="AB628" s="239"/>
      <c r="AC628" s="239"/>
      <c r="AD628" s="239"/>
      <c r="AE628" s="239"/>
      <c r="AF628" s="239"/>
      <c r="AG628" s="239"/>
    </row>
    <row r="629" spans="8:33" ht="15.75" customHeight="1">
      <c r="H629" s="239"/>
      <c r="I629" s="1110" t="s">
        <v>5429</v>
      </c>
      <c r="J629" s="1106" t="s">
        <v>2183</v>
      </c>
      <c r="K629" s="246">
        <v>0</v>
      </c>
      <c r="L629" s="246">
        <v>0</v>
      </c>
      <c r="M629" s="241"/>
      <c r="N629" s="1102">
        <f t="shared" ca="1" si="65"/>
        <v>4.5199999999999998E-4</v>
      </c>
      <c r="O629" s="1102">
        <f t="shared" ca="1" si="66"/>
        <v>4.5199999999999998E-4</v>
      </c>
      <c r="P629" s="1102" cm="1">
        <f t="array" aca="1" ref="P629" ca="1">IFERROR(INDIRECT("K"&amp;V629),"")</f>
        <v>4.5199999999999998E-4</v>
      </c>
      <c r="Q629" s="1102" cm="1">
        <f t="array" aca="1" ref="Q629" ca="1">IFERROR(INDIRECT("L"&amp;V629),"")</f>
        <v>4.5199999999999998E-4</v>
      </c>
      <c r="R629" s="1102" cm="1">
        <f t="array" aca="1" ref="R629" ca="1">IFERROR(INDIRECT("K"&amp;W629),"")</f>
        <v>4.2099999999999999E-4</v>
      </c>
      <c r="S629" s="1102" cm="1">
        <f t="array" aca="1" ref="S629" ca="1">IFERROR(INDIRECT("L"&amp;W629),"")</f>
        <v>4.2099999999999999E-4</v>
      </c>
      <c r="T629" s="1103">
        <f t="shared" si="67"/>
        <v>0</v>
      </c>
      <c r="U629" s="1103">
        <f t="shared" si="68"/>
        <v>0</v>
      </c>
      <c r="V629" s="1102">
        <f t="shared" si="63"/>
        <v>632</v>
      </c>
      <c r="W629" s="1102">
        <f t="shared" si="64"/>
        <v>633</v>
      </c>
      <c r="X629" s="1102" t="str">
        <f t="shared" si="69"/>
        <v>A0269</v>
      </c>
      <c r="Y629" s="239"/>
      <c r="Z629" s="239"/>
      <c r="AA629" s="239"/>
      <c r="AB629" s="239"/>
      <c r="AC629" s="239"/>
      <c r="AD629" s="239"/>
      <c r="AE629" s="239"/>
      <c r="AF629" s="239"/>
      <c r="AG629" s="239"/>
    </row>
    <row r="630" spans="8:33" ht="17.25" customHeight="1">
      <c r="H630" s="239"/>
      <c r="I630" s="1110" t="s">
        <v>5430</v>
      </c>
      <c r="J630" s="1106" t="s">
        <v>2183</v>
      </c>
      <c r="K630" s="246">
        <v>0</v>
      </c>
      <c r="L630" s="246">
        <v>0</v>
      </c>
      <c r="M630" s="241"/>
      <c r="N630" s="1102">
        <f t="shared" ca="1" si="65"/>
        <v>4.5199999999999998E-4</v>
      </c>
      <c r="O630" s="1102">
        <f t="shared" ca="1" si="66"/>
        <v>4.5199999999999998E-4</v>
      </c>
      <c r="P630" s="1102" cm="1">
        <f t="array" aca="1" ref="P630" ca="1">IFERROR(INDIRECT("K"&amp;V630),"")</f>
        <v>4.5199999999999998E-4</v>
      </c>
      <c r="Q630" s="1102" cm="1">
        <f t="array" aca="1" ref="Q630" ca="1">IFERROR(INDIRECT("L"&amp;V630),"")</f>
        <v>4.5199999999999998E-4</v>
      </c>
      <c r="R630" s="1102" cm="1">
        <f t="array" aca="1" ref="R630" ca="1">IFERROR(INDIRECT("K"&amp;W630),"")</f>
        <v>4.2099999999999999E-4</v>
      </c>
      <c r="S630" s="1102" cm="1">
        <f t="array" aca="1" ref="S630" ca="1">IFERROR(INDIRECT("L"&amp;W630),"")</f>
        <v>4.2099999999999999E-4</v>
      </c>
      <c r="T630" s="1103">
        <f t="shared" si="67"/>
        <v>0</v>
      </c>
      <c r="U630" s="1103">
        <f t="shared" si="68"/>
        <v>0</v>
      </c>
      <c r="V630" s="1102">
        <f t="shared" si="63"/>
        <v>632</v>
      </c>
      <c r="W630" s="1102">
        <f t="shared" si="64"/>
        <v>633</v>
      </c>
      <c r="X630" s="1102" t="str">
        <f t="shared" si="69"/>
        <v>A0269</v>
      </c>
      <c r="Y630" s="239"/>
      <c r="Z630" s="239"/>
      <c r="AA630" s="239"/>
      <c r="AB630" s="239"/>
      <c r="AC630" s="239"/>
      <c r="AD630" s="239"/>
      <c r="AE630" s="239"/>
      <c r="AF630" s="239"/>
      <c r="AG630" s="239"/>
    </row>
    <row r="631" spans="8:33" ht="17.25" customHeight="1">
      <c r="H631" s="239"/>
      <c r="I631" s="1110" t="s">
        <v>5431</v>
      </c>
      <c r="J631" s="1106" t="s">
        <v>2183</v>
      </c>
      <c r="K631" s="246">
        <v>0</v>
      </c>
      <c r="L631" s="246">
        <v>0</v>
      </c>
      <c r="M631" s="241"/>
      <c r="N631" s="1102">
        <f t="shared" ca="1" si="65"/>
        <v>4.5199999999999998E-4</v>
      </c>
      <c r="O631" s="1102">
        <f t="shared" ca="1" si="66"/>
        <v>4.5199999999999998E-4</v>
      </c>
      <c r="P631" s="1102" cm="1">
        <f t="array" aca="1" ref="P631" ca="1">IFERROR(INDIRECT("K"&amp;V631),"")</f>
        <v>4.5199999999999998E-4</v>
      </c>
      <c r="Q631" s="1102" cm="1">
        <f t="array" aca="1" ref="Q631" ca="1">IFERROR(INDIRECT("L"&amp;V631),"")</f>
        <v>4.5199999999999998E-4</v>
      </c>
      <c r="R631" s="1102" cm="1">
        <f t="array" aca="1" ref="R631" ca="1">IFERROR(INDIRECT("K"&amp;W631),"")</f>
        <v>4.2099999999999999E-4</v>
      </c>
      <c r="S631" s="1102" cm="1">
        <f t="array" aca="1" ref="S631" ca="1">IFERROR(INDIRECT("L"&amp;W631),"")</f>
        <v>4.2099999999999999E-4</v>
      </c>
      <c r="T631" s="1103">
        <f t="shared" si="67"/>
        <v>0</v>
      </c>
      <c r="U631" s="1103">
        <f t="shared" si="68"/>
        <v>0</v>
      </c>
      <c r="V631" s="1102">
        <f t="shared" si="63"/>
        <v>632</v>
      </c>
      <c r="W631" s="1102">
        <f t="shared" si="64"/>
        <v>633</v>
      </c>
      <c r="X631" s="1102" t="str">
        <f t="shared" si="69"/>
        <v>A0269</v>
      </c>
      <c r="Y631" s="239"/>
      <c r="Z631" s="239"/>
      <c r="AA631" s="239"/>
      <c r="AB631" s="239"/>
      <c r="AC631" s="239"/>
      <c r="AD631" s="239"/>
      <c r="AE631" s="239"/>
      <c r="AF631" s="239"/>
      <c r="AG631" s="239"/>
    </row>
    <row r="632" spans="8:33" ht="15.75" customHeight="1">
      <c r="H632" s="239"/>
      <c r="I632" s="1110" t="s">
        <v>5432</v>
      </c>
      <c r="J632" s="1106" t="s">
        <v>2183</v>
      </c>
      <c r="K632" s="246">
        <v>4.5199999999999998E-4</v>
      </c>
      <c r="L632" s="246">
        <v>4.5199999999999998E-4</v>
      </c>
      <c r="M632" s="241"/>
      <c r="N632" s="1102">
        <f t="shared" ca="1" si="65"/>
        <v>4.5199999999999998E-4</v>
      </c>
      <c r="O632" s="1102">
        <f t="shared" ca="1" si="66"/>
        <v>4.5199999999999998E-4</v>
      </c>
      <c r="P632" s="1102" cm="1">
        <f t="array" aca="1" ref="P632" ca="1">IFERROR(INDIRECT("K"&amp;V632),"")</f>
        <v>4.5199999999999998E-4</v>
      </c>
      <c r="Q632" s="1102" cm="1">
        <f t="array" aca="1" ref="Q632" ca="1">IFERROR(INDIRECT("L"&amp;V632),"")</f>
        <v>4.5199999999999998E-4</v>
      </c>
      <c r="R632" s="1102" cm="1">
        <f t="array" aca="1" ref="R632" ca="1">IFERROR(INDIRECT("K"&amp;W632),"")</f>
        <v>4.2099999999999999E-4</v>
      </c>
      <c r="S632" s="1102" cm="1">
        <f t="array" aca="1" ref="S632" ca="1">IFERROR(INDIRECT("L"&amp;W632),"")</f>
        <v>4.2099999999999999E-4</v>
      </c>
      <c r="T632" s="1103">
        <f t="shared" si="67"/>
        <v>4.5199999999999998E-4</v>
      </c>
      <c r="U632" s="1103">
        <f t="shared" si="68"/>
        <v>4.5199999999999998E-4</v>
      </c>
      <c r="V632" s="1102">
        <f t="shared" si="63"/>
        <v>632</v>
      </c>
      <c r="W632" s="1102">
        <f t="shared" si="64"/>
        <v>633</v>
      </c>
      <c r="X632" s="1102" t="str">
        <f t="shared" si="69"/>
        <v>A0269</v>
      </c>
      <c r="Y632" s="239"/>
      <c r="Z632" s="239"/>
      <c r="AA632" s="239"/>
      <c r="AB632" s="239"/>
      <c r="AC632" s="239"/>
      <c r="AD632" s="239"/>
      <c r="AE632" s="239"/>
      <c r="AF632" s="239"/>
      <c r="AG632" s="239"/>
    </row>
    <row r="633" spans="8:33" ht="15.75" customHeight="1">
      <c r="H633" s="239"/>
      <c r="I633" s="1110" t="s">
        <v>5433</v>
      </c>
      <c r="J633" s="1106" t="s">
        <v>2183</v>
      </c>
      <c r="K633" s="246">
        <v>4.2099999999999999E-4</v>
      </c>
      <c r="L633" s="246">
        <v>4.2099999999999999E-4</v>
      </c>
      <c r="M633" s="241"/>
      <c r="N633" s="1102">
        <f t="shared" ca="1" si="65"/>
        <v>4.5199999999999998E-4</v>
      </c>
      <c r="O633" s="1102">
        <f t="shared" ca="1" si="66"/>
        <v>4.5199999999999998E-4</v>
      </c>
      <c r="P633" s="1102" cm="1">
        <f t="array" aca="1" ref="P633" ca="1">IFERROR(INDIRECT("K"&amp;V633),"")</f>
        <v>4.5199999999999998E-4</v>
      </c>
      <c r="Q633" s="1102" cm="1">
        <f t="array" aca="1" ref="Q633" ca="1">IFERROR(INDIRECT("L"&amp;V633),"")</f>
        <v>4.5199999999999998E-4</v>
      </c>
      <c r="R633" s="1102" cm="1">
        <f t="array" aca="1" ref="R633" ca="1">IFERROR(INDIRECT("K"&amp;W633),"")</f>
        <v>4.2099999999999999E-4</v>
      </c>
      <c r="S633" s="1102" cm="1">
        <f t="array" aca="1" ref="S633" ca="1">IFERROR(INDIRECT("L"&amp;W633),"")</f>
        <v>4.2099999999999999E-4</v>
      </c>
      <c r="T633" s="1103">
        <f t="shared" si="67"/>
        <v>4.2099999999999999E-4</v>
      </c>
      <c r="U633" s="1103">
        <f t="shared" si="68"/>
        <v>4.2099999999999999E-4</v>
      </c>
      <c r="V633" s="1102">
        <f t="shared" si="63"/>
        <v>632</v>
      </c>
      <c r="W633" s="1102">
        <f t="shared" si="64"/>
        <v>633</v>
      </c>
      <c r="X633" s="1102" t="str">
        <f t="shared" si="69"/>
        <v>A0269</v>
      </c>
      <c r="Y633" s="239"/>
      <c r="Z633" s="239"/>
      <c r="AA633" s="239"/>
      <c r="AB633" s="239"/>
      <c r="AC633" s="239"/>
      <c r="AD633" s="239"/>
      <c r="AE633" s="239"/>
      <c r="AF633" s="239"/>
      <c r="AG633" s="239"/>
    </row>
    <row r="634" spans="8:33" ht="15.75" customHeight="1">
      <c r="H634" s="239"/>
      <c r="I634" s="1110" t="s">
        <v>5434</v>
      </c>
      <c r="J634" s="1106" t="s">
        <v>2184</v>
      </c>
      <c r="K634" s="246">
        <v>0</v>
      </c>
      <c r="L634" s="246">
        <v>0</v>
      </c>
      <c r="M634" s="241"/>
      <c r="N634" s="1102">
        <f t="shared" ca="1" si="65"/>
        <v>4.1100000000000002E-4</v>
      </c>
      <c r="O634" s="1102">
        <f t="shared" ca="1" si="66"/>
        <v>4.1100000000000002E-4</v>
      </c>
      <c r="P634" s="1102" cm="1">
        <f t="array" aca="1" ref="P634" ca="1">IFERROR(INDIRECT("K"&amp;V634),"")</f>
        <v>4.1100000000000002E-4</v>
      </c>
      <c r="Q634" s="1102" cm="1">
        <f t="array" aca="1" ref="Q634" ca="1">IFERROR(INDIRECT("L"&amp;V634),"")</f>
        <v>4.1100000000000002E-4</v>
      </c>
      <c r="R634" s="1102" cm="1">
        <f t="array" aca="1" ref="R634" ca="1">IFERROR(INDIRECT("K"&amp;W634),"")</f>
        <v>3.7599999999999998E-4</v>
      </c>
      <c r="S634" s="1102" cm="1">
        <f t="array" aca="1" ref="S634" ca="1">IFERROR(INDIRECT("L"&amp;W634),"")</f>
        <v>3.7599999999999998E-4</v>
      </c>
      <c r="T634" s="1103">
        <f t="shared" si="67"/>
        <v>0</v>
      </c>
      <c r="U634" s="1103">
        <f t="shared" si="68"/>
        <v>0</v>
      </c>
      <c r="V634" s="1102">
        <f t="shared" si="63"/>
        <v>635</v>
      </c>
      <c r="W634" s="1102">
        <f t="shared" si="64"/>
        <v>636</v>
      </c>
      <c r="X634" s="1102" t="str">
        <f t="shared" si="69"/>
        <v>A0270</v>
      </c>
      <c r="Y634" s="239"/>
      <c r="Z634" s="239"/>
      <c r="AA634" s="239"/>
      <c r="AB634" s="239"/>
      <c r="AC634" s="239"/>
      <c r="AD634" s="239"/>
      <c r="AE634" s="239"/>
      <c r="AF634" s="239"/>
      <c r="AG634" s="239"/>
    </row>
    <row r="635" spans="8:33" ht="17.25" customHeight="1">
      <c r="H635" s="239"/>
      <c r="I635" s="1110" t="s">
        <v>5435</v>
      </c>
      <c r="J635" s="1106" t="s">
        <v>2184</v>
      </c>
      <c r="K635" s="246">
        <v>4.1100000000000002E-4</v>
      </c>
      <c r="L635" s="246">
        <v>4.1100000000000002E-4</v>
      </c>
      <c r="M635" s="241"/>
      <c r="N635" s="1102">
        <f t="shared" ca="1" si="65"/>
        <v>4.1100000000000002E-4</v>
      </c>
      <c r="O635" s="1102">
        <f t="shared" ca="1" si="66"/>
        <v>4.1100000000000002E-4</v>
      </c>
      <c r="P635" s="1102" cm="1">
        <f t="array" aca="1" ref="P635" ca="1">IFERROR(INDIRECT("K"&amp;V635),"")</f>
        <v>4.1100000000000002E-4</v>
      </c>
      <c r="Q635" s="1102" cm="1">
        <f t="array" aca="1" ref="Q635" ca="1">IFERROR(INDIRECT("L"&amp;V635),"")</f>
        <v>4.1100000000000002E-4</v>
      </c>
      <c r="R635" s="1102" cm="1">
        <f t="array" aca="1" ref="R635" ca="1">IFERROR(INDIRECT("K"&amp;W635),"")</f>
        <v>3.7599999999999998E-4</v>
      </c>
      <c r="S635" s="1102" cm="1">
        <f t="array" aca="1" ref="S635" ca="1">IFERROR(INDIRECT("L"&amp;W635),"")</f>
        <v>3.7599999999999998E-4</v>
      </c>
      <c r="T635" s="1103">
        <f t="shared" si="67"/>
        <v>4.1100000000000002E-4</v>
      </c>
      <c r="U635" s="1103">
        <f t="shared" si="68"/>
        <v>4.1100000000000002E-4</v>
      </c>
      <c r="V635" s="1102">
        <f t="shared" si="63"/>
        <v>635</v>
      </c>
      <c r="W635" s="1102">
        <f t="shared" si="64"/>
        <v>636</v>
      </c>
      <c r="X635" s="1102" t="str">
        <f t="shared" si="69"/>
        <v>A0270</v>
      </c>
      <c r="Y635" s="239"/>
      <c r="Z635" s="239"/>
      <c r="AA635" s="239"/>
      <c r="AB635" s="239"/>
      <c r="AC635" s="239"/>
      <c r="AD635" s="239"/>
      <c r="AE635" s="239"/>
      <c r="AF635" s="239"/>
      <c r="AG635" s="239"/>
    </row>
    <row r="636" spans="8:33" ht="17.25" customHeight="1">
      <c r="H636" s="239"/>
      <c r="I636" s="1110" t="s">
        <v>5436</v>
      </c>
      <c r="J636" s="1106" t="s">
        <v>2184</v>
      </c>
      <c r="K636" s="246">
        <v>3.7599999999999998E-4</v>
      </c>
      <c r="L636" s="246">
        <v>3.7599999999999998E-4</v>
      </c>
      <c r="M636" s="241"/>
      <c r="N636" s="1102">
        <f t="shared" ca="1" si="65"/>
        <v>4.1100000000000002E-4</v>
      </c>
      <c r="O636" s="1102">
        <f t="shared" ca="1" si="66"/>
        <v>4.1100000000000002E-4</v>
      </c>
      <c r="P636" s="1102" cm="1">
        <f t="array" aca="1" ref="P636" ca="1">IFERROR(INDIRECT("K"&amp;V636),"")</f>
        <v>4.1100000000000002E-4</v>
      </c>
      <c r="Q636" s="1102" cm="1">
        <f t="array" aca="1" ref="Q636" ca="1">IFERROR(INDIRECT("L"&amp;V636),"")</f>
        <v>4.1100000000000002E-4</v>
      </c>
      <c r="R636" s="1102" cm="1">
        <f t="array" aca="1" ref="R636" ca="1">IFERROR(INDIRECT("K"&amp;W636),"")</f>
        <v>3.7599999999999998E-4</v>
      </c>
      <c r="S636" s="1102" cm="1">
        <f t="array" aca="1" ref="S636" ca="1">IFERROR(INDIRECT("L"&amp;W636),"")</f>
        <v>3.7599999999999998E-4</v>
      </c>
      <c r="T636" s="1103">
        <f t="shared" si="67"/>
        <v>3.7599999999999998E-4</v>
      </c>
      <c r="U636" s="1103">
        <f t="shared" si="68"/>
        <v>3.7599999999999998E-4</v>
      </c>
      <c r="V636" s="1102">
        <f t="shared" si="63"/>
        <v>635</v>
      </c>
      <c r="W636" s="1102">
        <f t="shared" si="64"/>
        <v>636</v>
      </c>
      <c r="X636" s="1102" t="str">
        <f t="shared" si="69"/>
        <v>A0270</v>
      </c>
      <c r="Y636" s="239"/>
      <c r="Z636" s="239"/>
      <c r="AA636" s="239"/>
      <c r="AB636" s="239"/>
      <c r="AC636" s="239"/>
      <c r="AD636" s="239"/>
      <c r="AE636" s="239"/>
      <c r="AF636" s="239"/>
      <c r="AG636" s="239"/>
    </row>
    <row r="637" spans="8:33" ht="17.25" customHeight="1">
      <c r="H637" s="239"/>
      <c r="I637" s="1110" t="s">
        <v>5437</v>
      </c>
      <c r="J637" s="1106" t="s">
        <v>2185</v>
      </c>
      <c r="K637" s="246">
        <v>0</v>
      </c>
      <c r="L637" s="246">
        <v>0</v>
      </c>
      <c r="M637" s="241"/>
      <c r="N637" s="1102">
        <f t="shared" ca="1" si="65"/>
        <v>4.55E-4</v>
      </c>
      <c r="O637" s="1102">
        <f t="shared" ca="1" si="66"/>
        <v>4.55E-4</v>
      </c>
      <c r="P637" s="1102" cm="1">
        <f t="array" aca="1" ref="P637" ca="1">IFERROR(INDIRECT("K"&amp;V637),"")</f>
        <v>4.55E-4</v>
      </c>
      <c r="Q637" s="1102" cm="1">
        <f t="array" aca="1" ref="Q637" ca="1">IFERROR(INDIRECT("L"&amp;V637),"")</f>
        <v>4.55E-4</v>
      </c>
      <c r="R637" s="1102" cm="1">
        <f t="array" aca="1" ref="R637" ca="1">IFERROR(INDIRECT("K"&amp;W637),"")</f>
        <v>4.3100000000000001E-4</v>
      </c>
      <c r="S637" s="1102" cm="1">
        <f t="array" aca="1" ref="S637" ca="1">IFERROR(INDIRECT("L"&amp;W637),"")</f>
        <v>4.3100000000000001E-4</v>
      </c>
      <c r="T637" s="1103">
        <f t="shared" si="67"/>
        <v>0</v>
      </c>
      <c r="U637" s="1103">
        <f t="shared" si="68"/>
        <v>0</v>
      </c>
      <c r="V637" s="1102">
        <f t="shared" si="63"/>
        <v>638</v>
      </c>
      <c r="W637" s="1102">
        <f t="shared" si="64"/>
        <v>639</v>
      </c>
      <c r="X637" s="1102" t="str">
        <f t="shared" si="69"/>
        <v>A0271</v>
      </c>
      <c r="Y637" s="239"/>
      <c r="Z637" s="239"/>
      <c r="AA637" s="239"/>
      <c r="AB637" s="239"/>
      <c r="AC637" s="239"/>
      <c r="AD637" s="239"/>
      <c r="AE637" s="239"/>
      <c r="AF637" s="239"/>
      <c r="AG637" s="239"/>
    </row>
    <row r="638" spans="8:33" ht="17.25" customHeight="1">
      <c r="H638" s="239"/>
      <c r="I638" s="1110" t="s">
        <v>5438</v>
      </c>
      <c r="J638" s="1106" t="s">
        <v>2185</v>
      </c>
      <c r="K638" s="246">
        <v>4.55E-4</v>
      </c>
      <c r="L638" s="246">
        <v>4.55E-4</v>
      </c>
      <c r="M638" s="241"/>
      <c r="N638" s="1102">
        <f t="shared" ca="1" si="65"/>
        <v>4.55E-4</v>
      </c>
      <c r="O638" s="1102">
        <f t="shared" ca="1" si="66"/>
        <v>4.55E-4</v>
      </c>
      <c r="P638" s="1102" cm="1">
        <f t="array" aca="1" ref="P638" ca="1">IFERROR(INDIRECT("K"&amp;V638),"")</f>
        <v>4.55E-4</v>
      </c>
      <c r="Q638" s="1102" cm="1">
        <f t="array" aca="1" ref="Q638" ca="1">IFERROR(INDIRECT("L"&amp;V638),"")</f>
        <v>4.55E-4</v>
      </c>
      <c r="R638" s="1102" cm="1">
        <f t="array" aca="1" ref="R638" ca="1">IFERROR(INDIRECT("K"&amp;W638),"")</f>
        <v>4.3100000000000001E-4</v>
      </c>
      <c r="S638" s="1102" cm="1">
        <f t="array" aca="1" ref="S638" ca="1">IFERROR(INDIRECT("L"&amp;W638),"")</f>
        <v>4.3100000000000001E-4</v>
      </c>
      <c r="T638" s="1103">
        <f t="shared" si="67"/>
        <v>4.55E-4</v>
      </c>
      <c r="U638" s="1103">
        <f t="shared" si="68"/>
        <v>4.55E-4</v>
      </c>
      <c r="V638" s="1102">
        <f t="shared" si="63"/>
        <v>638</v>
      </c>
      <c r="W638" s="1102">
        <f t="shared" si="64"/>
        <v>639</v>
      </c>
      <c r="X638" s="1102" t="str">
        <f t="shared" si="69"/>
        <v>A0271</v>
      </c>
      <c r="Y638" s="239"/>
      <c r="Z638" s="239"/>
      <c r="AA638" s="239"/>
      <c r="AB638" s="239"/>
      <c r="AC638" s="239"/>
      <c r="AD638" s="239"/>
      <c r="AE638" s="239"/>
      <c r="AF638" s="239"/>
      <c r="AG638" s="239"/>
    </row>
    <row r="639" spans="8:33" ht="17.25" customHeight="1">
      <c r="H639" s="239"/>
      <c r="I639" s="1110" t="s">
        <v>5439</v>
      </c>
      <c r="J639" s="1106" t="s">
        <v>2185</v>
      </c>
      <c r="K639" s="246">
        <v>4.3100000000000001E-4</v>
      </c>
      <c r="L639" s="246">
        <v>4.3100000000000001E-4</v>
      </c>
      <c r="M639" s="241"/>
      <c r="N639" s="1102">
        <f t="shared" ca="1" si="65"/>
        <v>4.55E-4</v>
      </c>
      <c r="O639" s="1102">
        <f t="shared" ca="1" si="66"/>
        <v>4.55E-4</v>
      </c>
      <c r="P639" s="1102" cm="1">
        <f t="array" aca="1" ref="P639" ca="1">IFERROR(INDIRECT("K"&amp;V639),"")</f>
        <v>4.55E-4</v>
      </c>
      <c r="Q639" s="1102" cm="1">
        <f t="array" aca="1" ref="Q639" ca="1">IFERROR(INDIRECT("L"&amp;V639),"")</f>
        <v>4.55E-4</v>
      </c>
      <c r="R639" s="1102" cm="1">
        <f t="array" aca="1" ref="R639" ca="1">IFERROR(INDIRECT("K"&amp;W639),"")</f>
        <v>4.3100000000000001E-4</v>
      </c>
      <c r="S639" s="1102" cm="1">
        <f t="array" aca="1" ref="S639" ca="1">IFERROR(INDIRECT("L"&amp;W639),"")</f>
        <v>4.3100000000000001E-4</v>
      </c>
      <c r="T639" s="1103">
        <f t="shared" si="67"/>
        <v>4.3100000000000001E-4</v>
      </c>
      <c r="U639" s="1103">
        <f t="shared" si="68"/>
        <v>4.3100000000000001E-4</v>
      </c>
      <c r="V639" s="1102">
        <f t="shared" si="63"/>
        <v>638</v>
      </c>
      <c r="W639" s="1102">
        <f t="shared" si="64"/>
        <v>639</v>
      </c>
      <c r="X639" s="1102" t="str">
        <f t="shared" si="69"/>
        <v>A0271</v>
      </c>
      <c r="Y639" s="239"/>
      <c r="Z639" s="239"/>
      <c r="AA639" s="239"/>
      <c r="AB639" s="239"/>
      <c r="AC639" s="239"/>
      <c r="AD639" s="239"/>
      <c r="AE639" s="239"/>
      <c r="AF639" s="239"/>
      <c r="AG639" s="239"/>
    </row>
    <row r="640" spans="8:33" ht="17.25" customHeight="1">
      <c r="H640" s="239"/>
      <c r="I640" s="1110" t="s">
        <v>5440</v>
      </c>
      <c r="J640" s="1106" t="s">
        <v>5441</v>
      </c>
      <c r="K640" s="246">
        <v>0</v>
      </c>
      <c r="L640" s="246">
        <v>0</v>
      </c>
      <c r="M640" s="241"/>
      <c r="N640" s="1102">
        <f t="shared" ca="1" si="65"/>
        <v>4.15E-4</v>
      </c>
      <c r="O640" s="1102">
        <f t="shared" ca="1" si="66"/>
        <v>4.15E-4</v>
      </c>
      <c r="P640" s="1102" cm="1">
        <f t="array" aca="1" ref="P640" ca="1">IFERROR(INDIRECT("K"&amp;V640),"")</f>
        <v>4.15E-4</v>
      </c>
      <c r="Q640" s="1102" cm="1">
        <f t="array" aca="1" ref="Q640" ca="1">IFERROR(INDIRECT("L"&amp;V640),"")</f>
        <v>4.15E-4</v>
      </c>
      <c r="R640" s="1102" cm="1">
        <f t="array" aca="1" ref="R640" ca="1">IFERROR(INDIRECT("K"&amp;W640),"")</f>
        <v>3.9599999999999998E-4</v>
      </c>
      <c r="S640" s="1102" cm="1">
        <f t="array" aca="1" ref="S640" ca="1">IFERROR(INDIRECT("L"&amp;W640),"")</f>
        <v>3.9599999999999998E-4</v>
      </c>
      <c r="T640" s="1103">
        <f t="shared" si="67"/>
        <v>0</v>
      </c>
      <c r="U640" s="1103">
        <f t="shared" si="68"/>
        <v>0</v>
      </c>
      <c r="V640" s="1102">
        <f t="shared" si="63"/>
        <v>649</v>
      </c>
      <c r="W640" s="1102">
        <f t="shared" si="64"/>
        <v>650</v>
      </c>
      <c r="X640" s="1102" t="str">
        <f t="shared" si="69"/>
        <v>A0272</v>
      </c>
      <c r="Y640" s="239"/>
      <c r="Z640" s="239"/>
      <c r="AA640" s="239"/>
      <c r="AB640" s="239"/>
      <c r="AC640" s="239"/>
      <c r="AD640" s="239"/>
      <c r="AE640" s="239"/>
      <c r="AF640" s="239"/>
      <c r="AG640" s="239"/>
    </row>
    <row r="641" spans="8:33" ht="17.25" customHeight="1">
      <c r="H641" s="239"/>
      <c r="I641" s="1110" t="s">
        <v>5442</v>
      </c>
      <c r="J641" s="1106" t="s">
        <v>5441</v>
      </c>
      <c r="K641" s="246">
        <v>0</v>
      </c>
      <c r="L641" s="246">
        <v>0</v>
      </c>
      <c r="M641" s="241"/>
      <c r="N641" s="1102">
        <f t="shared" ca="1" si="65"/>
        <v>4.15E-4</v>
      </c>
      <c r="O641" s="1102">
        <f t="shared" ca="1" si="66"/>
        <v>4.15E-4</v>
      </c>
      <c r="P641" s="1102" cm="1">
        <f t="array" aca="1" ref="P641" ca="1">IFERROR(INDIRECT("K"&amp;V641),"")</f>
        <v>4.15E-4</v>
      </c>
      <c r="Q641" s="1102" cm="1">
        <f t="array" aca="1" ref="Q641" ca="1">IFERROR(INDIRECT("L"&amp;V641),"")</f>
        <v>4.15E-4</v>
      </c>
      <c r="R641" s="1102" cm="1">
        <f t="array" aca="1" ref="R641" ca="1">IFERROR(INDIRECT("K"&amp;W641),"")</f>
        <v>3.9599999999999998E-4</v>
      </c>
      <c r="S641" s="1102" cm="1">
        <f t="array" aca="1" ref="S641" ca="1">IFERROR(INDIRECT("L"&amp;W641),"")</f>
        <v>3.9599999999999998E-4</v>
      </c>
      <c r="T641" s="1103">
        <f t="shared" si="67"/>
        <v>0</v>
      </c>
      <c r="U641" s="1103">
        <f t="shared" si="68"/>
        <v>0</v>
      </c>
      <c r="V641" s="1102">
        <f t="shared" si="63"/>
        <v>649</v>
      </c>
      <c r="W641" s="1102">
        <f t="shared" si="64"/>
        <v>650</v>
      </c>
      <c r="X641" s="1102" t="str">
        <f t="shared" si="69"/>
        <v>A0272</v>
      </c>
      <c r="Y641" s="239"/>
      <c r="Z641" s="239"/>
      <c r="AA641" s="239"/>
      <c r="AB641" s="239"/>
      <c r="AC641" s="239"/>
      <c r="AD641" s="239"/>
      <c r="AE641" s="239"/>
      <c r="AF641" s="239"/>
      <c r="AG641" s="239"/>
    </row>
    <row r="642" spans="8:33" ht="17.25" customHeight="1">
      <c r="H642" s="239"/>
      <c r="I642" s="1110" t="s">
        <v>5443</v>
      </c>
      <c r="J642" s="1106" t="s">
        <v>5441</v>
      </c>
      <c r="K642" s="246">
        <v>0</v>
      </c>
      <c r="L642" s="246">
        <v>0</v>
      </c>
      <c r="M642" s="241"/>
      <c r="N642" s="1102">
        <f t="shared" ca="1" si="65"/>
        <v>4.15E-4</v>
      </c>
      <c r="O642" s="1102">
        <f t="shared" ca="1" si="66"/>
        <v>4.15E-4</v>
      </c>
      <c r="P642" s="1102" cm="1">
        <f t="array" aca="1" ref="P642" ca="1">IFERROR(INDIRECT("K"&amp;V642),"")</f>
        <v>4.15E-4</v>
      </c>
      <c r="Q642" s="1102" cm="1">
        <f t="array" aca="1" ref="Q642" ca="1">IFERROR(INDIRECT("L"&amp;V642),"")</f>
        <v>4.15E-4</v>
      </c>
      <c r="R642" s="1102" cm="1">
        <f t="array" aca="1" ref="R642" ca="1">IFERROR(INDIRECT("K"&amp;W642),"")</f>
        <v>3.9599999999999998E-4</v>
      </c>
      <c r="S642" s="1102" cm="1">
        <f t="array" aca="1" ref="S642" ca="1">IFERROR(INDIRECT("L"&amp;W642),"")</f>
        <v>3.9599999999999998E-4</v>
      </c>
      <c r="T642" s="1103">
        <f t="shared" si="67"/>
        <v>0</v>
      </c>
      <c r="U642" s="1103">
        <f t="shared" si="68"/>
        <v>0</v>
      </c>
      <c r="V642" s="1102">
        <f t="shared" si="63"/>
        <v>649</v>
      </c>
      <c r="W642" s="1102">
        <f t="shared" si="64"/>
        <v>650</v>
      </c>
      <c r="X642" s="1102" t="str">
        <f t="shared" si="69"/>
        <v>A0272</v>
      </c>
      <c r="Y642" s="239"/>
      <c r="Z642" s="239"/>
      <c r="AA642" s="239"/>
      <c r="AB642" s="239"/>
      <c r="AC642" s="239"/>
      <c r="AD642" s="239"/>
      <c r="AE642" s="239"/>
      <c r="AF642" s="239"/>
      <c r="AG642" s="239"/>
    </row>
    <row r="643" spans="8:33" ht="17.25" customHeight="1">
      <c r="H643" s="239"/>
      <c r="I643" s="1110" t="s">
        <v>5444</v>
      </c>
      <c r="J643" s="1106" t="s">
        <v>5441</v>
      </c>
      <c r="K643" s="246">
        <v>0</v>
      </c>
      <c r="L643" s="246">
        <v>0</v>
      </c>
      <c r="M643" s="241"/>
      <c r="N643" s="1102">
        <f t="shared" ca="1" si="65"/>
        <v>4.15E-4</v>
      </c>
      <c r="O643" s="1102">
        <f t="shared" ca="1" si="66"/>
        <v>4.15E-4</v>
      </c>
      <c r="P643" s="1102" cm="1">
        <f t="array" aca="1" ref="P643" ca="1">IFERROR(INDIRECT("K"&amp;V643),"")</f>
        <v>4.15E-4</v>
      </c>
      <c r="Q643" s="1102" cm="1">
        <f t="array" aca="1" ref="Q643" ca="1">IFERROR(INDIRECT("L"&amp;V643),"")</f>
        <v>4.15E-4</v>
      </c>
      <c r="R643" s="1102" cm="1">
        <f t="array" aca="1" ref="R643" ca="1">IFERROR(INDIRECT("K"&amp;W643),"")</f>
        <v>3.9599999999999998E-4</v>
      </c>
      <c r="S643" s="1102" cm="1">
        <f t="array" aca="1" ref="S643" ca="1">IFERROR(INDIRECT("L"&amp;W643),"")</f>
        <v>3.9599999999999998E-4</v>
      </c>
      <c r="T643" s="1103">
        <f t="shared" si="67"/>
        <v>0</v>
      </c>
      <c r="U643" s="1103">
        <f t="shared" si="68"/>
        <v>0</v>
      </c>
      <c r="V643" s="1102">
        <f t="shared" si="63"/>
        <v>649</v>
      </c>
      <c r="W643" s="1102">
        <f t="shared" si="64"/>
        <v>650</v>
      </c>
      <c r="X643" s="1102" t="str">
        <f t="shared" si="69"/>
        <v>A0272</v>
      </c>
      <c r="Y643" s="239"/>
      <c r="Z643" s="239"/>
      <c r="AA643" s="239"/>
      <c r="AB643" s="239"/>
      <c r="AC643" s="239"/>
      <c r="AD643" s="239"/>
      <c r="AE643" s="239"/>
      <c r="AF643" s="239"/>
      <c r="AG643" s="239"/>
    </row>
    <row r="644" spans="8:33" ht="17.25" customHeight="1">
      <c r="H644" s="239"/>
      <c r="I644" s="1110" t="s">
        <v>5445</v>
      </c>
      <c r="J644" s="1106" t="s">
        <v>5441</v>
      </c>
      <c r="K644" s="246">
        <v>0</v>
      </c>
      <c r="L644" s="246">
        <v>0</v>
      </c>
      <c r="M644" s="241"/>
      <c r="N644" s="1102">
        <f t="shared" ca="1" si="65"/>
        <v>4.15E-4</v>
      </c>
      <c r="O644" s="1102">
        <f t="shared" ca="1" si="66"/>
        <v>4.15E-4</v>
      </c>
      <c r="P644" s="1102" cm="1">
        <f t="array" aca="1" ref="P644" ca="1">IFERROR(INDIRECT("K"&amp;V644),"")</f>
        <v>4.15E-4</v>
      </c>
      <c r="Q644" s="1102" cm="1">
        <f t="array" aca="1" ref="Q644" ca="1">IFERROR(INDIRECT("L"&amp;V644),"")</f>
        <v>4.15E-4</v>
      </c>
      <c r="R644" s="1102" cm="1">
        <f t="array" aca="1" ref="R644" ca="1">IFERROR(INDIRECT("K"&amp;W644),"")</f>
        <v>3.9599999999999998E-4</v>
      </c>
      <c r="S644" s="1102" cm="1">
        <f t="array" aca="1" ref="S644" ca="1">IFERROR(INDIRECT("L"&amp;W644),"")</f>
        <v>3.9599999999999998E-4</v>
      </c>
      <c r="T644" s="1103">
        <f t="shared" si="67"/>
        <v>0</v>
      </c>
      <c r="U644" s="1103">
        <f t="shared" si="68"/>
        <v>0</v>
      </c>
      <c r="V644" s="1102">
        <f t="shared" si="63"/>
        <v>649</v>
      </c>
      <c r="W644" s="1102">
        <f t="shared" si="64"/>
        <v>650</v>
      </c>
      <c r="X644" s="1102" t="str">
        <f t="shared" si="69"/>
        <v>A0272</v>
      </c>
      <c r="Y644" s="239"/>
      <c r="Z644" s="239"/>
      <c r="AA644" s="239"/>
      <c r="AB644" s="239"/>
      <c r="AC644" s="239"/>
      <c r="AD644" s="239"/>
      <c r="AE644" s="239"/>
      <c r="AF644" s="239"/>
      <c r="AG644" s="239"/>
    </row>
    <row r="645" spans="8:33" ht="17.25" customHeight="1">
      <c r="H645" s="239"/>
      <c r="I645" s="1110" t="s">
        <v>5446</v>
      </c>
      <c r="J645" s="1106" t="s">
        <v>5441</v>
      </c>
      <c r="K645" s="246">
        <v>0</v>
      </c>
      <c r="L645" s="246">
        <v>0</v>
      </c>
      <c r="M645" s="241"/>
      <c r="N645" s="1102">
        <f t="shared" ca="1" si="65"/>
        <v>4.15E-4</v>
      </c>
      <c r="O645" s="1102">
        <f t="shared" ca="1" si="66"/>
        <v>4.15E-4</v>
      </c>
      <c r="P645" s="1102" cm="1">
        <f t="array" aca="1" ref="P645" ca="1">IFERROR(INDIRECT("K"&amp;V645),"")</f>
        <v>4.15E-4</v>
      </c>
      <c r="Q645" s="1102" cm="1">
        <f t="array" aca="1" ref="Q645" ca="1">IFERROR(INDIRECT("L"&amp;V645),"")</f>
        <v>4.15E-4</v>
      </c>
      <c r="R645" s="1102" cm="1">
        <f t="array" aca="1" ref="R645" ca="1">IFERROR(INDIRECT("K"&amp;W645),"")</f>
        <v>3.9599999999999998E-4</v>
      </c>
      <c r="S645" s="1102" cm="1">
        <f t="array" aca="1" ref="S645" ca="1">IFERROR(INDIRECT("L"&amp;W645),"")</f>
        <v>3.9599999999999998E-4</v>
      </c>
      <c r="T645" s="1103">
        <f t="shared" si="67"/>
        <v>0</v>
      </c>
      <c r="U645" s="1103">
        <f t="shared" si="68"/>
        <v>0</v>
      </c>
      <c r="V645" s="1102">
        <f t="shared" ref="V645:V708" si="70">_xlfn.IFNA(MATCH(X645&amp;"*残差*",$I:$I,0),"")</f>
        <v>649</v>
      </c>
      <c r="W645" s="1102">
        <f t="shared" ref="W645:W708" si="71">_xlfn.IFNA(MATCH(X645&amp;"*事業者全体*",$I:$I,0),"")</f>
        <v>650</v>
      </c>
      <c r="X645" s="1102" t="str">
        <f t="shared" si="69"/>
        <v>A0272</v>
      </c>
      <c r="Y645" s="239"/>
      <c r="Z645" s="239"/>
      <c r="AA645" s="239"/>
      <c r="AB645" s="239"/>
      <c r="AC645" s="239"/>
      <c r="AD645" s="239"/>
      <c r="AE645" s="239"/>
      <c r="AF645" s="239"/>
      <c r="AG645" s="239"/>
    </row>
    <row r="646" spans="8:33" ht="17.25" customHeight="1">
      <c r="H646" s="239"/>
      <c r="I646" s="1110" t="s">
        <v>5447</v>
      </c>
      <c r="J646" s="1106" t="s">
        <v>5441</v>
      </c>
      <c r="K646" s="246">
        <v>0</v>
      </c>
      <c r="L646" s="246">
        <v>0</v>
      </c>
      <c r="M646" s="241"/>
      <c r="N646" s="1102">
        <f t="shared" ref="N646:N709" ca="1" si="72">IF(P646="",IF(R646="",T646,R646),P646)</f>
        <v>4.15E-4</v>
      </c>
      <c r="O646" s="1102">
        <f t="shared" ref="O646:O709" ca="1" si="73">IF(Q646="",IF(S646="",U646,S646),Q646)</f>
        <v>4.15E-4</v>
      </c>
      <c r="P646" s="1102" cm="1">
        <f t="array" aca="1" ref="P646" ca="1">IFERROR(INDIRECT("K"&amp;V646),"")</f>
        <v>4.15E-4</v>
      </c>
      <c r="Q646" s="1102" cm="1">
        <f t="array" aca="1" ref="Q646" ca="1">IFERROR(INDIRECT("L"&amp;V646),"")</f>
        <v>4.15E-4</v>
      </c>
      <c r="R646" s="1102" cm="1">
        <f t="array" aca="1" ref="R646" ca="1">IFERROR(INDIRECT("K"&amp;W646),"")</f>
        <v>3.9599999999999998E-4</v>
      </c>
      <c r="S646" s="1102" cm="1">
        <f t="array" aca="1" ref="S646" ca="1">IFERROR(INDIRECT("L"&amp;W646),"")</f>
        <v>3.9599999999999998E-4</v>
      </c>
      <c r="T646" s="1103">
        <f t="shared" ref="T646:T709" si="74">K646</f>
        <v>0</v>
      </c>
      <c r="U646" s="1103">
        <f t="shared" ref="U646:U709" si="75">L646</f>
        <v>0</v>
      </c>
      <c r="V646" s="1102">
        <f t="shared" si="70"/>
        <v>649</v>
      </c>
      <c r="W646" s="1102">
        <f t="shared" si="71"/>
        <v>650</v>
      </c>
      <c r="X646" s="1102" t="str">
        <f t="shared" ref="X646:X709" si="76">LEFT(I646,5)</f>
        <v>A0272</v>
      </c>
      <c r="Y646" s="239"/>
      <c r="Z646" s="239"/>
      <c r="AA646" s="239"/>
      <c r="AB646" s="239"/>
      <c r="AC646" s="239"/>
      <c r="AD646" s="239"/>
      <c r="AE646" s="239"/>
      <c r="AF646" s="239"/>
      <c r="AG646" s="239"/>
    </row>
    <row r="647" spans="8:33" ht="17.25" customHeight="1">
      <c r="H647" s="239"/>
      <c r="I647" s="1110" t="s">
        <v>5448</v>
      </c>
      <c r="J647" s="1106" t="s">
        <v>5441</v>
      </c>
      <c r="K647" s="246">
        <v>0</v>
      </c>
      <c r="L647" s="246">
        <v>0</v>
      </c>
      <c r="M647" s="241"/>
      <c r="N647" s="1102">
        <f t="shared" ca="1" si="72"/>
        <v>4.15E-4</v>
      </c>
      <c r="O647" s="1102">
        <f t="shared" ca="1" si="73"/>
        <v>4.15E-4</v>
      </c>
      <c r="P647" s="1102" cm="1">
        <f t="array" aca="1" ref="P647" ca="1">IFERROR(INDIRECT("K"&amp;V647),"")</f>
        <v>4.15E-4</v>
      </c>
      <c r="Q647" s="1102" cm="1">
        <f t="array" aca="1" ref="Q647" ca="1">IFERROR(INDIRECT("L"&amp;V647),"")</f>
        <v>4.15E-4</v>
      </c>
      <c r="R647" s="1102" cm="1">
        <f t="array" aca="1" ref="R647" ca="1">IFERROR(INDIRECT("K"&amp;W647),"")</f>
        <v>3.9599999999999998E-4</v>
      </c>
      <c r="S647" s="1102" cm="1">
        <f t="array" aca="1" ref="S647" ca="1">IFERROR(INDIRECT("L"&amp;W647),"")</f>
        <v>3.9599999999999998E-4</v>
      </c>
      <c r="T647" s="1103">
        <f t="shared" si="74"/>
        <v>0</v>
      </c>
      <c r="U647" s="1103">
        <f t="shared" si="75"/>
        <v>0</v>
      </c>
      <c r="V647" s="1102">
        <f t="shared" si="70"/>
        <v>649</v>
      </c>
      <c r="W647" s="1102">
        <f t="shared" si="71"/>
        <v>650</v>
      </c>
      <c r="X647" s="1102" t="str">
        <f t="shared" si="76"/>
        <v>A0272</v>
      </c>
      <c r="Y647" s="239"/>
      <c r="Z647" s="239"/>
      <c r="AA647" s="239"/>
      <c r="AB647" s="239"/>
      <c r="AC647" s="239"/>
      <c r="AD647" s="239"/>
      <c r="AE647" s="239"/>
      <c r="AF647" s="239"/>
      <c r="AG647" s="239"/>
    </row>
    <row r="648" spans="8:33" ht="17.25" customHeight="1">
      <c r="H648" s="239"/>
      <c r="I648" s="1110" t="s">
        <v>5449</v>
      </c>
      <c r="J648" s="1106" t="s">
        <v>5441</v>
      </c>
      <c r="K648" s="246">
        <v>0</v>
      </c>
      <c r="L648" s="246">
        <v>0</v>
      </c>
      <c r="M648" s="241"/>
      <c r="N648" s="1102">
        <f t="shared" ca="1" si="72"/>
        <v>4.15E-4</v>
      </c>
      <c r="O648" s="1102">
        <f t="shared" ca="1" si="73"/>
        <v>4.15E-4</v>
      </c>
      <c r="P648" s="1102" cm="1">
        <f t="array" aca="1" ref="P648" ca="1">IFERROR(INDIRECT("K"&amp;V648),"")</f>
        <v>4.15E-4</v>
      </c>
      <c r="Q648" s="1102" cm="1">
        <f t="array" aca="1" ref="Q648" ca="1">IFERROR(INDIRECT("L"&amp;V648),"")</f>
        <v>4.15E-4</v>
      </c>
      <c r="R648" s="1102" cm="1">
        <f t="array" aca="1" ref="R648" ca="1">IFERROR(INDIRECT("K"&amp;W648),"")</f>
        <v>3.9599999999999998E-4</v>
      </c>
      <c r="S648" s="1102" cm="1">
        <f t="array" aca="1" ref="S648" ca="1">IFERROR(INDIRECT("L"&amp;W648),"")</f>
        <v>3.9599999999999998E-4</v>
      </c>
      <c r="T648" s="1103">
        <f t="shared" si="74"/>
        <v>0</v>
      </c>
      <c r="U648" s="1103">
        <f t="shared" si="75"/>
        <v>0</v>
      </c>
      <c r="V648" s="1102">
        <f t="shared" si="70"/>
        <v>649</v>
      </c>
      <c r="W648" s="1102">
        <f t="shared" si="71"/>
        <v>650</v>
      </c>
      <c r="X648" s="1102" t="str">
        <f t="shared" si="76"/>
        <v>A0272</v>
      </c>
      <c r="Y648" s="239"/>
      <c r="Z648" s="239"/>
      <c r="AA648" s="239"/>
      <c r="AB648" s="239"/>
      <c r="AC648" s="239"/>
      <c r="AD648" s="239"/>
      <c r="AE648" s="239"/>
      <c r="AF648" s="239"/>
      <c r="AG648" s="239"/>
    </row>
    <row r="649" spans="8:33" ht="15.75" customHeight="1">
      <c r="H649" s="239"/>
      <c r="I649" s="1110" t="s">
        <v>5450</v>
      </c>
      <c r="J649" s="1106" t="s">
        <v>5441</v>
      </c>
      <c r="K649" s="246">
        <v>4.15E-4</v>
      </c>
      <c r="L649" s="246">
        <v>4.15E-4</v>
      </c>
      <c r="M649" s="241"/>
      <c r="N649" s="1102">
        <f t="shared" ca="1" si="72"/>
        <v>4.15E-4</v>
      </c>
      <c r="O649" s="1102">
        <f t="shared" ca="1" si="73"/>
        <v>4.15E-4</v>
      </c>
      <c r="P649" s="1102" cm="1">
        <f t="array" aca="1" ref="P649" ca="1">IFERROR(INDIRECT("K"&amp;V649),"")</f>
        <v>4.15E-4</v>
      </c>
      <c r="Q649" s="1102" cm="1">
        <f t="array" aca="1" ref="Q649" ca="1">IFERROR(INDIRECT("L"&amp;V649),"")</f>
        <v>4.15E-4</v>
      </c>
      <c r="R649" s="1102" cm="1">
        <f t="array" aca="1" ref="R649" ca="1">IFERROR(INDIRECT("K"&amp;W649),"")</f>
        <v>3.9599999999999998E-4</v>
      </c>
      <c r="S649" s="1102" cm="1">
        <f t="array" aca="1" ref="S649" ca="1">IFERROR(INDIRECT("L"&amp;W649),"")</f>
        <v>3.9599999999999998E-4</v>
      </c>
      <c r="T649" s="1103">
        <f t="shared" si="74"/>
        <v>4.15E-4</v>
      </c>
      <c r="U649" s="1103">
        <f t="shared" si="75"/>
        <v>4.15E-4</v>
      </c>
      <c r="V649" s="1102">
        <f t="shared" si="70"/>
        <v>649</v>
      </c>
      <c r="W649" s="1102">
        <f t="shared" si="71"/>
        <v>650</v>
      </c>
      <c r="X649" s="1102" t="str">
        <f t="shared" si="76"/>
        <v>A0272</v>
      </c>
      <c r="Y649" s="239"/>
      <c r="Z649" s="239"/>
      <c r="AA649" s="239"/>
      <c r="AB649" s="239"/>
      <c r="AC649" s="239"/>
      <c r="AD649" s="239"/>
      <c r="AE649" s="239"/>
      <c r="AF649" s="239"/>
      <c r="AG649" s="239"/>
    </row>
    <row r="650" spans="8:33" ht="15.75" customHeight="1">
      <c r="H650" s="239"/>
      <c r="I650" s="1110" t="s">
        <v>5451</v>
      </c>
      <c r="J650" s="1106" t="s">
        <v>5441</v>
      </c>
      <c r="K650" s="246">
        <v>3.9599999999999998E-4</v>
      </c>
      <c r="L650" s="246">
        <v>3.9599999999999998E-4</v>
      </c>
      <c r="M650" s="241"/>
      <c r="N650" s="1102">
        <f t="shared" ca="1" si="72"/>
        <v>4.15E-4</v>
      </c>
      <c r="O650" s="1102">
        <f t="shared" ca="1" si="73"/>
        <v>4.15E-4</v>
      </c>
      <c r="P650" s="1102" cm="1">
        <f t="array" aca="1" ref="P650" ca="1">IFERROR(INDIRECT("K"&amp;V650),"")</f>
        <v>4.15E-4</v>
      </c>
      <c r="Q650" s="1102" cm="1">
        <f t="array" aca="1" ref="Q650" ca="1">IFERROR(INDIRECT("L"&amp;V650),"")</f>
        <v>4.15E-4</v>
      </c>
      <c r="R650" s="1102" cm="1">
        <f t="array" aca="1" ref="R650" ca="1">IFERROR(INDIRECT("K"&amp;W650),"")</f>
        <v>3.9599999999999998E-4</v>
      </c>
      <c r="S650" s="1102" cm="1">
        <f t="array" aca="1" ref="S650" ca="1">IFERROR(INDIRECT("L"&amp;W650),"")</f>
        <v>3.9599999999999998E-4</v>
      </c>
      <c r="T650" s="1103">
        <f t="shared" si="74"/>
        <v>3.9599999999999998E-4</v>
      </c>
      <c r="U650" s="1103">
        <f t="shared" si="75"/>
        <v>3.9599999999999998E-4</v>
      </c>
      <c r="V650" s="1102">
        <f t="shared" si="70"/>
        <v>649</v>
      </c>
      <c r="W650" s="1102">
        <f t="shared" si="71"/>
        <v>650</v>
      </c>
      <c r="X650" s="1102" t="str">
        <f t="shared" si="76"/>
        <v>A0272</v>
      </c>
      <c r="Y650" s="239"/>
      <c r="Z650" s="239"/>
      <c r="AA650" s="239"/>
      <c r="AB650" s="239"/>
      <c r="AC650" s="239"/>
      <c r="AD650" s="239"/>
      <c r="AE650" s="239"/>
      <c r="AF650" s="239"/>
      <c r="AG650" s="239"/>
    </row>
    <row r="651" spans="8:33" ht="17.25" customHeight="1">
      <c r="H651" s="239"/>
      <c r="I651" s="1110" t="s">
        <v>5452</v>
      </c>
      <c r="J651" s="1106" t="s">
        <v>2186</v>
      </c>
      <c r="K651" s="246">
        <v>0</v>
      </c>
      <c r="L651" s="246">
        <v>0</v>
      </c>
      <c r="M651" s="241"/>
      <c r="N651" s="1102">
        <f t="shared" ca="1" si="72"/>
        <v>4.84E-4</v>
      </c>
      <c r="O651" s="1102">
        <f t="shared" ca="1" si="73"/>
        <v>4.84E-4</v>
      </c>
      <c r="P651" s="1102" cm="1">
        <f t="array" aca="1" ref="P651" ca="1">IFERROR(INDIRECT("K"&amp;V651),"")</f>
        <v>4.84E-4</v>
      </c>
      <c r="Q651" s="1102" cm="1">
        <f t="array" aca="1" ref="Q651" ca="1">IFERROR(INDIRECT("L"&amp;V651),"")</f>
        <v>4.84E-4</v>
      </c>
      <c r="R651" s="1102" cm="1">
        <f t="array" aca="1" ref="R651" ca="1">IFERROR(INDIRECT("K"&amp;W651),"")</f>
        <v>4.7199999999999998E-4</v>
      </c>
      <c r="S651" s="1102" cm="1">
        <f t="array" aca="1" ref="S651" ca="1">IFERROR(INDIRECT("L"&amp;W651),"")</f>
        <v>4.7199999999999998E-4</v>
      </c>
      <c r="T651" s="1103">
        <f t="shared" si="74"/>
        <v>0</v>
      </c>
      <c r="U651" s="1103">
        <f t="shared" si="75"/>
        <v>0</v>
      </c>
      <c r="V651" s="1102">
        <f t="shared" si="70"/>
        <v>658</v>
      </c>
      <c r="W651" s="1102">
        <f t="shared" si="71"/>
        <v>659</v>
      </c>
      <c r="X651" s="1102" t="str">
        <f t="shared" si="76"/>
        <v>A0273</v>
      </c>
      <c r="Y651" s="239"/>
      <c r="Z651" s="239"/>
      <c r="AA651" s="239"/>
      <c r="AB651" s="239"/>
      <c r="AC651" s="239"/>
      <c r="AD651" s="239"/>
      <c r="AE651" s="239"/>
      <c r="AF651" s="239"/>
      <c r="AG651" s="239"/>
    </row>
    <row r="652" spans="8:33" ht="17.25" customHeight="1">
      <c r="H652" s="239"/>
      <c r="I652" s="1110" t="s">
        <v>5453</v>
      </c>
      <c r="J652" s="1106" t="s">
        <v>2186</v>
      </c>
      <c r="K652" s="246">
        <v>0</v>
      </c>
      <c r="L652" s="246">
        <v>0</v>
      </c>
      <c r="M652" s="241"/>
      <c r="N652" s="1102">
        <f t="shared" ca="1" si="72"/>
        <v>4.84E-4</v>
      </c>
      <c r="O652" s="1102">
        <f t="shared" ca="1" si="73"/>
        <v>4.84E-4</v>
      </c>
      <c r="P652" s="1102" cm="1">
        <f t="array" aca="1" ref="P652" ca="1">IFERROR(INDIRECT("K"&amp;V652),"")</f>
        <v>4.84E-4</v>
      </c>
      <c r="Q652" s="1102" cm="1">
        <f t="array" aca="1" ref="Q652" ca="1">IFERROR(INDIRECT("L"&amp;V652),"")</f>
        <v>4.84E-4</v>
      </c>
      <c r="R652" s="1102" cm="1">
        <f t="array" aca="1" ref="R652" ca="1">IFERROR(INDIRECT("K"&amp;W652),"")</f>
        <v>4.7199999999999998E-4</v>
      </c>
      <c r="S652" s="1102" cm="1">
        <f t="array" aca="1" ref="S652" ca="1">IFERROR(INDIRECT("L"&amp;W652),"")</f>
        <v>4.7199999999999998E-4</v>
      </c>
      <c r="T652" s="1103">
        <f t="shared" si="74"/>
        <v>0</v>
      </c>
      <c r="U652" s="1103">
        <f t="shared" si="75"/>
        <v>0</v>
      </c>
      <c r="V652" s="1102">
        <f t="shared" si="70"/>
        <v>658</v>
      </c>
      <c r="W652" s="1102">
        <f t="shared" si="71"/>
        <v>659</v>
      </c>
      <c r="X652" s="1102" t="str">
        <f t="shared" si="76"/>
        <v>A0273</v>
      </c>
      <c r="Y652" s="239"/>
      <c r="Z652" s="239"/>
      <c r="AA652" s="239"/>
      <c r="AB652" s="239"/>
      <c r="AC652" s="239"/>
      <c r="AD652" s="239"/>
      <c r="AE652" s="239"/>
      <c r="AF652" s="239"/>
      <c r="AG652" s="239"/>
    </row>
    <row r="653" spans="8:33" ht="17.25" customHeight="1">
      <c r="H653" s="239"/>
      <c r="I653" s="1110" t="s">
        <v>5454</v>
      </c>
      <c r="J653" s="1106" t="s">
        <v>2186</v>
      </c>
      <c r="K653" s="246">
        <v>0</v>
      </c>
      <c r="L653" s="246">
        <v>0</v>
      </c>
      <c r="M653" s="241"/>
      <c r="N653" s="1102">
        <f t="shared" ca="1" si="72"/>
        <v>4.84E-4</v>
      </c>
      <c r="O653" s="1102">
        <f t="shared" ca="1" si="73"/>
        <v>4.84E-4</v>
      </c>
      <c r="P653" s="1102" cm="1">
        <f t="array" aca="1" ref="P653" ca="1">IFERROR(INDIRECT("K"&amp;V653),"")</f>
        <v>4.84E-4</v>
      </c>
      <c r="Q653" s="1102" cm="1">
        <f t="array" aca="1" ref="Q653" ca="1">IFERROR(INDIRECT("L"&amp;V653),"")</f>
        <v>4.84E-4</v>
      </c>
      <c r="R653" s="1102" cm="1">
        <f t="array" aca="1" ref="R653" ca="1">IFERROR(INDIRECT("K"&amp;W653),"")</f>
        <v>4.7199999999999998E-4</v>
      </c>
      <c r="S653" s="1102" cm="1">
        <f t="array" aca="1" ref="S653" ca="1">IFERROR(INDIRECT("L"&amp;W653),"")</f>
        <v>4.7199999999999998E-4</v>
      </c>
      <c r="T653" s="1103">
        <f t="shared" si="74"/>
        <v>0</v>
      </c>
      <c r="U653" s="1103">
        <f t="shared" si="75"/>
        <v>0</v>
      </c>
      <c r="V653" s="1102">
        <f t="shared" si="70"/>
        <v>658</v>
      </c>
      <c r="W653" s="1102">
        <f t="shared" si="71"/>
        <v>659</v>
      </c>
      <c r="X653" s="1102" t="str">
        <f t="shared" si="76"/>
        <v>A0273</v>
      </c>
      <c r="Y653" s="239"/>
      <c r="Z653" s="239"/>
      <c r="AA653" s="239"/>
      <c r="AB653" s="239"/>
      <c r="AC653" s="239"/>
      <c r="AD653" s="239"/>
      <c r="AE653" s="239"/>
      <c r="AF653" s="239"/>
      <c r="AG653" s="239"/>
    </row>
    <row r="654" spans="8:33" ht="17.25" customHeight="1">
      <c r="H654" s="239"/>
      <c r="I654" s="1110" t="s">
        <v>5455</v>
      </c>
      <c r="J654" s="1106" t="s">
        <v>2186</v>
      </c>
      <c r="K654" s="246">
        <v>0</v>
      </c>
      <c r="L654" s="246">
        <v>0</v>
      </c>
      <c r="M654" s="241"/>
      <c r="N654" s="1102">
        <f t="shared" ca="1" si="72"/>
        <v>4.84E-4</v>
      </c>
      <c r="O654" s="1102">
        <f t="shared" ca="1" si="73"/>
        <v>4.84E-4</v>
      </c>
      <c r="P654" s="1102" cm="1">
        <f t="array" aca="1" ref="P654" ca="1">IFERROR(INDIRECT("K"&amp;V654),"")</f>
        <v>4.84E-4</v>
      </c>
      <c r="Q654" s="1102" cm="1">
        <f t="array" aca="1" ref="Q654" ca="1">IFERROR(INDIRECT("L"&amp;V654),"")</f>
        <v>4.84E-4</v>
      </c>
      <c r="R654" s="1102" cm="1">
        <f t="array" aca="1" ref="R654" ca="1">IFERROR(INDIRECT("K"&amp;W654),"")</f>
        <v>4.7199999999999998E-4</v>
      </c>
      <c r="S654" s="1102" cm="1">
        <f t="array" aca="1" ref="S654" ca="1">IFERROR(INDIRECT("L"&amp;W654),"")</f>
        <v>4.7199999999999998E-4</v>
      </c>
      <c r="T654" s="1103">
        <f t="shared" si="74"/>
        <v>0</v>
      </c>
      <c r="U654" s="1103">
        <f t="shared" si="75"/>
        <v>0</v>
      </c>
      <c r="V654" s="1102">
        <f t="shared" si="70"/>
        <v>658</v>
      </c>
      <c r="W654" s="1102">
        <f t="shared" si="71"/>
        <v>659</v>
      </c>
      <c r="X654" s="1102" t="str">
        <f t="shared" si="76"/>
        <v>A0273</v>
      </c>
      <c r="Y654" s="239"/>
      <c r="Z654" s="239"/>
      <c r="AA654" s="239"/>
      <c r="AB654" s="239"/>
      <c r="AC654" s="239"/>
      <c r="AD654" s="239"/>
      <c r="AE654" s="239"/>
      <c r="AF654" s="239"/>
      <c r="AG654" s="239"/>
    </row>
    <row r="655" spans="8:33" ht="17.25" customHeight="1">
      <c r="H655" s="239"/>
      <c r="I655" s="1110" t="s">
        <v>5456</v>
      </c>
      <c r="J655" s="1106" t="s">
        <v>2186</v>
      </c>
      <c r="K655" s="246">
        <v>0</v>
      </c>
      <c r="L655" s="246">
        <v>0</v>
      </c>
      <c r="M655" s="241"/>
      <c r="N655" s="1102">
        <f t="shared" ca="1" si="72"/>
        <v>4.84E-4</v>
      </c>
      <c r="O655" s="1102">
        <f t="shared" ca="1" si="73"/>
        <v>4.84E-4</v>
      </c>
      <c r="P655" s="1102" cm="1">
        <f t="array" aca="1" ref="P655" ca="1">IFERROR(INDIRECT("K"&amp;V655),"")</f>
        <v>4.84E-4</v>
      </c>
      <c r="Q655" s="1102" cm="1">
        <f t="array" aca="1" ref="Q655" ca="1">IFERROR(INDIRECT("L"&amp;V655),"")</f>
        <v>4.84E-4</v>
      </c>
      <c r="R655" s="1102" cm="1">
        <f t="array" aca="1" ref="R655" ca="1">IFERROR(INDIRECT("K"&amp;W655),"")</f>
        <v>4.7199999999999998E-4</v>
      </c>
      <c r="S655" s="1102" cm="1">
        <f t="array" aca="1" ref="S655" ca="1">IFERROR(INDIRECT("L"&amp;W655),"")</f>
        <v>4.7199999999999998E-4</v>
      </c>
      <c r="T655" s="1103">
        <f t="shared" si="74"/>
        <v>0</v>
      </c>
      <c r="U655" s="1103">
        <f t="shared" si="75"/>
        <v>0</v>
      </c>
      <c r="V655" s="1102">
        <f t="shared" si="70"/>
        <v>658</v>
      </c>
      <c r="W655" s="1102">
        <f t="shared" si="71"/>
        <v>659</v>
      </c>
      <c r="X655" s="1102" t="str">
        <f t="shared" si="76"/>
        <v>A0273</v>
      </c>
      <c r="Y655" s="239"/>
      <c r="Z655" s="239"/>
      <c r="AA655" s="239"/>
      <c r="AB655" s="239"/>
      <c r="AC655" s="239"/>
      <c r="AD655" s="239"/>
      <c r="AE655" s="239"/>
      <c r="AF655" s="239"/>
      <c r="AG655" s="239"/>
    </row>
    <row r="656" spans="8:33" ht="17.25" customHeight="1">
      <c r="H656" s="239"/>
      <c r="I656" s="1110" t="s">
        <v>5457</v>
      </c>
      <c r="J656" s="1106" t="s">
        <v>2186</v>
      </c>
      <c r="K656" s="246">
        <v>0</v>
      </c>
      <c r="L656" s="246">
        <v>0</v>
      </c>
      <c r="M656" s="241"/>
      <c r="N656" s="1102">
        <f t="shared" ca="1" si="72"/>
        <v>4.84E-4</v>
      </c>
      <c r="O656" s="1102">
        <f t="shared" ca="1" si="73"/>
        <v>4.84E-4</v>
      </c>
      <c r="P656" s="1102" cm="1">
        <f t="array" aca="1" ref="P656" ca="1">IFERROR(INDIRECT("K"&amp;V656),"")</f>
        <v>4.84E-4</v>
      </c>
      <c r="Q656" s="1102" cm="1">
        <f t="array" aca="1" ref="Q656" ca="1">IFERROR(INDIRECT("L"&amp;V656),"")</f>
        <v>4.84E-4</v>
      </c>
      <c r="R656" s="1102" cm="1">
        <f t="array" aca="1" ref="R656" ca="1">IFERROR(INDIRECT("K"&amp;W656),"")</f>
        <v>4.7199999999999998E-4</v>
      </c>
      <c r="S656" s="1102" cm="1">
        <f t="array" aca="1" ref="S656" ca="1">IFERROR(INDIRECT("L"&amp;W656),"")</f>
        <v>4.7199999999999998E-4</v>
      </c>
      <c r="T656" s="1103">
        <f t="shared" si="74"/>
        <v>0</v>
      </c>
      <c r="U656" s="1103">
        <f t="shared" si="75"/>
        <v>0</v>
      </c>
      <c r="V656" s="1102">
        <f t="shared" si="70"/>
        <v>658</v>
      </c>
      <c r="W656" s="1102">
        <f t="shared" si="71"/>
        <v>659</v>
      </c>
      <c r="X656" s="1102" t="str">
        <f t="shared" si="76"/>
        <v>A0273</v>
      </c>
      <c r="Y656" s="239"/>
      <c r="Z656" s="239"/>
      <c r="AA656" s="239"/>
      <c r="AB656" s="239"/>
      <c r="AC656" s="239"/>
      <c r="AD656" s="239"/>
      <c r="AE656" s="239"/>
      <c r="AF656" s="239"/>
      <c r="AG656" s="239"/>
    </row>
    <row r="657" spans="8:33" ht="30.2" customHeight="1">
      <c r="H657" s="239"/>
      <c r="I657" s="1110" t="s">
        <v>5458</v>
      </c>
      <c r="J657" s="1106" t="s">
        <v>2186</v>
      </c>
      <c r="K657" s="246">
        <v>3.8699999999999997E-4</v>
      </c>
      <c r="L657" s="246">
        <v>3.8699999999999997E-4</v>
      </c>
      <c r="M657" s="241"/>
      <c r="N657" s="1102">
        <f t="shared" ca="1" si="72"/>
        <v>4.84E-4</v>
      </c>
      <c r="O657" s="1102">
        <f t="shared" ca="1" si="73"/>
        <v>4.84E-4</v>
      </c>
      <c r="P657" s="1102" cm="1">
        <f t="array" aca="1" ref="P657" ca="1">IFERROR(INDIRECT("K"&amp;V657),"")</f>
        <v>4.84E-4</v>
      </c>
      <c r="Q657" s="1102" cm="1">
        <f t="array" aca="1" ref="Q657" ca="1">IFERROR(INDIRECT("L"&amp;V657),"")</f>
        <v>4.84E-4</v>
      </c>
      <c r="R657" s="1102" cm="1">
        <f t="array" aca="1" ref="R657" ca="1">IFERROR(INDIRECT("K"&amp;W657),"")</f>
        <v>4.7199999999999998E-4</v>
      </c>
      <c r="S657" s="1102" cm="1">
        <f t="array" aca="1" ref="S657" ca="1">IFERROR(INDIRECT("L"&amp;W657),"")</f>
        <v>4.7199999999999998E-4</v>
      </c>
      <c r="T657" s="1103">
        <f t="shared" si="74"/>
        <v>3.8699999999999997E-4</v>
      </c>
      <c r="U657" s="1103">
        <f t="shared" si="75"/>
        <v>3.8699999999999997E-4</v>
      </c>
      <c r="V657" s="1102">
        <f t="shared" si="70"/>
        <v>658</v>
      </c>
      <c r="W657" s="1102">
        <f t="shared" si="71"/>
        <v>659</v>
      </c>
      <c r="X657" s="1102" t="str">
        <f t="shared" si="76"/>
        <v>A0273</v>
      </c>
      <c r="Y657" s="239"/>
      <c r="Z657" s="239"/>
      <c r="AA657" s="239"/>
      <c r="AB657" s="239"/>
      <c r="AC657" s="239"/>
      <c r="AD657" s="239"/>
      <c r="AE657" s="239"/>
      <c r="AF657" s="239"/>
      <c r="AG657" s="239"/>
    </row>
    <row r="658" spans="8:33" ht="30.2" customHeight="1">
      <c r="H658" s="239"/>
      <c r="I658" s="1110" t="s">
        <v>5459</v>
      </c>
      <c r="J658" s="1106" t="s">
        <v>2186</v>
      </c>
      <c r="K658" s="246">
        <v>4.84E-4</v>
      </c>
      <c r="L658" s="246">
        <v>4.84E-4</v>
      </c>
      <c r="M658" s="241"/>
      <c r="N658" s="1102">
        <f t="shared" ca="1" si="72"/>
        <v>4.84E-4</v>
      </c>
      <c r="O658" s="1102">
        <f t="shared" ca="1" si="73"/>
        <v>4.84E-4</v>
      </c>
      <c r="P658" s="1102" cm="1">
        <f t="array" aca="1" ref="P658" ca="1">IFERROR(INDIRECT("K"&amp;V658),"")</f>
        <v>4.84E-4</v>
      </c>
      <c r="Q658" s="1102" cm="1">
        <f t="array" aca="1" ref="Q658" ca="1">IFERROR(INDIRECT("L"&amp;V658),"")</f>
        <v>4.84E-4</v>
      </c>
      <c r="R658" s="1102" cm="1">
        <f t="array" aca="1" ref="R658" ca="1">IFERROR(INDIRECT("K"&amp;W658),"")</f>
        <v>4.7199999999999998E-4</v>
      </c>
      <c r="S658" s="1102" cm="1">
        <f t="array" aca="1" ref="S658" ca="1">IFERROR(INDIRECT("L"&amp;W658),"")</f>
        <v>4.7199999999999998E-4</v>
      </c>
      <c r="T658" s="1103">
        <f t="shared" si="74"/>
        <v>4.84E-4</v>
      </c>
      <c r="U658" s="1103">
        <f t="shared" si="75"/>
        <v>4.84E-4</v>
      </c>
      <c r="V658" s="1102">
        <f t="shared" si="70"/>
        <v>658</v>
      </c>
      <c r="W658" s="1102">
        <f t="shared" si="71"/>
        <v>659</v>
      </c>
      <c r="X658" s="1102" t="str">
        <f t="shared" si="76"/>
        <v>A0273</v>
      </c>
      <c r="Y658" s="239"/>
      <c r="Z658" s="239"/>
      <c r="AA658" s="239"/>
      <c r="AB658" s="239"/>
      <c r="AC658" s="239"/>
      <c r="AD658" s="239"/>
      <c r="AE658" s="239"/>
      <c r="AF658" s="239"/>
      <c r="AG658" s="239"/>
    </row>
    <row r="659" spans="8:33" ht="30.2" customHeight="1">
      <c r="H659" s="239"/>
      <c r="I659" s="1110" t="s">
        <v>5460</v>
      </c>
      <c r="J659" s="1106" t="s">
        <v>2186</v>
      </c>
      <c r="K659" s="246">
        <v>4.7199999999999998E-4</v>
      </c>
      <c r="L659" s="246">
        <v>4.7199999999999998E-4</v>
      </c>
      <c r="M659" s="241"/>
      <c r="N659" s="1102">
        <f t="shared" ca="1" si="72"/>
        <v>4.84E-4</v>
      </c>
      <c r="O659" s="1102">
        <f t="shared" ca="1" si="73"/>
        <v>4.84E-4</v>
      </c>
      <c r="P659" s="1102" cm="1">
        <f t="array" aca="1" ref="P659" ca="1">IFERROR(INDIRECT("K"&amp;V659),"")</f>
        <v>4.84E-4</v>
      </c>
      <c r="Q659" s="1102" cm="1">
        <f t="array" aca="1" ref="Q659" ca="1">IFERROR(INDIRECT("L"&amp;V659),"")</f>
        <v>4.84E-4</v>
      </c>
      <c r="R659" s="1102" cm="1">
        <f t="array" aca="1" ref="R659" ca="1">IFERROR(INDIRECT("K"&amp;W659),"")</f>
        <v>4.7199999999999998E-4</v>
      </c>
      <c r="S659" s="1102" cm="1">
        <f t="array" aca="1" ref="S659" ca="1">IFERROR(INDIRECT("L"&amp;W659),"")</f>
        <v>4.7199999999999998E-4</v>
      </c>
      <c r="T659" s="1103">
        <f t="shared" si="74"/>
        <v>4.7199999999999998E-4</v>
      </c>
      <c r="U659" s="1103">
        <f t="shared" si="75"/>
        <v>4.7199999999999998E-4</v>
      </c>
      <c r="V659" s="1102">
        <f t="shared" si="70"/>
        <v>658</v>
      </c>
      <c r="W659" s="1102">
        <f t="shared" si="71"/>
        <v>659</v>
      </c>
      <c r="X659" s="1102" t="str">
        <f t="shared" si="76"/>
        <v>A0273</v>
      </c>
      <c r="Y659" s="239"/>
      <c r="Z659" s="239"/>
      <c r="AA659" s="239"/>
      <c r="AB659" s="239"/>
      <c r="AC659" s="239"/>
      <c r="AD659" s="239"/>
      <c r="AE659" s="239"/>
      <c r="AF659" s="239"/>
      <c r="AG659" s="239"/>
    </row>
    <row r="660" spans="8:33" ht="17.25" customHeight="1">
      <c r="H660" s="239"/>
      <c r="I660" s="1110" t="s">
        <v>5461</v>
      </c>
      <c r="J660" s="1106" t="s">
        <v>2187</v>
      </c>
      <c r="K660" s="246">
        <v>0</v>
      </c>
      <c r="L660" s="246">
        <v>0</v>
      </c>
      <c r="M660" s="241"/>
      <c r="N660" s="1102">
        <f t="shared" ca="1" si="72"/>
        <v>4.57E-4</v>
      </c>
      <c r="O660" s="1102">
        <f t="shared" ca="1" si="73"/>
        <v>4.57E-4</v>
      </c>
      <c r="P660" s="1102" cm="1">
        <f t="array" aca="1" ref="P660" ca="1">IFERROR(INDIRECT("K"&amp;V660),"")</f>
        <v>4.57E-4</v>
      </c>
      <c r="Q660" s="1102" cm="1">
        <f t="array" aca="1" ref="Q660" ca="1">IFERROR(INDIRECT("L"&amp;V660),"")</f>
        <v>4.57E-4</v>
      </c>
      <c r="R660" s="1102" cm="1">
        <f t="array" aca="1" ref="R660" ca="1">IFERROR(INDIRECT("K"&amp;W660),"")</f>
        <v>4.4799999999999999E-4</v>
      </c>
      <c r="S660" s="1102" cm="1">
        <f t="array" aca="1" ref="S660" ca="1">IFERROR(INDIRECT("L"&amp;W660),"")</f>
        <v>4.4799999999999999E-4</v>
      </c>
      <c r="T660" s="1103">
        <f t="shared" si="74"/>
        <v>0</v>
      </c>
      <c r="U660" s="1103">
        <f t="shared" si="75"/>
        <v>0</v>
      </c>
      <c r="V660" s="1102">
        <f t="shared" si="70"/>
        <v>662</v>
      </c>
      <c r="W660" s="1102">
        <f t="shared" si="71"/>
        <v>663</v>
      </c>
      <c r="X660" s="1102" t="str">
        <f t="shared" si="76"/>
        <v>A0274</v>
      </c>
      <c r="Y660" s="239"/>
      <c r="Z660" s="239"/>
      <c r="AA660" s="239"/>
      <c r="AB660" s="239"/>
      <c r="AC660" s="239"/>
      <c r="AD660" s="239"/>
      <c r="AE660" s="239"/>
      <c r="AF660" s="239"/>
      <c r="AG660" s="239"/>
    </row>
    <row r="661" spans="8:33" ht="17.25" customHeight="1">
      <c r="H661" s="239"/>
      <c r="I661" s="1110" t="s">
        <v>5462</v>
      </c>
      <c r="J661" s="1106" t="s">
        <v>2187</v>
      </c>
      <c r="K661" s="246">
        <v>0</v>
      </c>
      <c r="L661" s="246">
        <v>0</v>
      </c>
      <c r="M661" s="241"/>
      <c r="N661" s="1102">
        <f t="shared" ca="1" si="72"/>
        <v>4.57E-4</v>
      </c>
      <c r="O661" s="1102">
        <f t="shared" ca="1" si="73"/>
        <v>4.57E-4</v>
      </c>
      <c r="P661" s="1102" cm="1">
        <f t="array" aca="1" ref="P661" ca="1">IFERROR(INDIRECT("K"&amp;V661),"")</f>
        <v>4.57E-4</v>
      </c>
      <c r="Q661" s="1102" cm="1">
        <f t="array" aca="1" ref="Q661" ca="1">IFERROR(INDIRECT("L"&amp;V661),"")</f>
        <v>4.57E-4</v>
      </c>
      <c r="R661" s="1102" cm="1">
        <f t="array" aca="1" ref="R661" ca="1">IFERROR(INDIRECT("K"&amp;W661),"")</f>
        <v>4.4799999999999999E-4</v>
      </c>
      <c r="S661" s="1102" cm="1">
        <f t="array" aca="1" ref="S661" ca="1">IFERROR(INDIRECT("L"&amp;W661),"")</f>
        <v>4.4799999999999999E-4</v>
      </c>
      <c r="T661" s="1103">
        <f t="shared" si="74"/>
        <v>0</v>
      </c>
      <c r="U661" s="1103">
        <f t="shared" si="75"/>
        <v>0</v>
      </c>
      <c r="V661" s="1102">
        <f t="shared" si="70"/>
        <v>662</v>
      </c>
      <c r="W661" s="1102">
        <f t="shared" si="71"/>
        <v>663</v>
      </c>
      <c r="X661" s="1102" t="str">
        <f t="shared" si="76"/>
        <v>A0274</v>
      </c>
      <c r="Y661" s="239"/>
      <c r="Z661" s="239"/>
      <c r="AA661" s="239"/>
      <c r="AB661" s="239"/>
      <c r="AC661" s="239"/>
      <c r="AD661" s="239"/>
      <c r="AE661" s="239"/>
      <c r="AF661" s="239"/>
      <c r="AG661" s="239"/>
    </row>
    <row r="662" spans="8:33" ht="17.25" customHeight="1">
      <c r="H662" s="239"/>
      <c r="I662" s="1110" t="s">
        <v>5463</v>
      </c>
      <c r="J662" s="1106" t="s">
        <v>2187</v>
      </c>
      <c r="K662" s="246">
        <v>4.57E-4</v>
      </c>
      <c r="L662" s="246">
        <v>4.57E-4</v>
      </c>
      <c r="M662" s="241"/>
      <c r="N662" s="1102">
        <f t="shared" ca="1" si="72"/>
        <v>4.57E-4</v>
      </c>
      <c r="O662" s="1102">
        <f t="shared" ca="1" si="73"/>
        <v>4.57E-4</v>
      </c>
      <c r="P662" s="1102" cm="1">
        <f t="array" aca="1" ref="P662" ca="1">IFERROR(INDIRECT("K"&amp;V662),"")</f>
        <v>4.57E-4</v>
      </c>
      <c r="Q662" s="1102" cm="1">
        <f t="array" aca="1" ref="Q662" ca="1">IFERROR(INDIRECT("L"&amp;V662),"")</f>
        <v>4.57E-4</v>
      </c>
      <c r="R662" s="1102" cm="1">
        <f t="array" aca="1" ref="R662" ca="1">IFERROR(INDIRECT("K"&amp;W662),"")</f>
        <v>4.4799999999999999E-4</v>
      </c>
      <c r="S662" s="1102" cm="1">
        <f t="array" aca="1" ref="S662" ca="1">IFERROR(INDIRECT("L"&amp;W662),"")</f>
        <v>4.4799999999999999E-4</v>
      </c>
      <c r="T662" s="1103">
        <f t="shared" si="74"/>
        <v>4.57E-4</v>
      </c>
      <c r="U662" s="1103">
        <f t="shared" si="75"/>
        <v>4.57E-4</v>
      </c>
      <c r="V662" s="1102">
        <f t="shared" si="70"/>
        <v>662</v>
      </c>
      <c r="W662" s="1102">
        <f t="shared" si="71"/>
        <v>663</v>
      </c>
      <c r="X662" s="1102" t="str">
        <f t="shared" si="76"/>
        <v>A0274</v>
      </c>
      <c r="Y662" s="239"/>
      <c r="Z662" s="239"/>
      <c r="AA662" s="239"/>
      <c r="AB662" s="239"/>
      <c r="AC662" s="239"/>
      <c r="AD662" s="239"/>
      <c r="AE662" s="239"/>
      <c r="AF662" s="239"/>
      <c r="AG662" s="239"/>
    </row>
    <row r="663" spans="8:33" ht="17.25" customHeight="1">
      <c r="H663" s="239"/>
      <c r="I663" s="1110" t="s">
        <v>5464</v>
      </c>
      <c r="J663" s="1106" t="s">
        <v>2187</v>
      </c>
      <c r="K663" s="246">
        <v>4.4799999999999999E-4</v>
      </c>
      <c r="L663" s="246">
        <v>4.4799999999999999E-4</v>
      </c>
      <c r="M663" s="241"/>
      <c r="N663" s="1102">
        <f t="shared" ca="1" si="72"/>
        <v>4.57E-4</v>
      </c>
      <c r="O663" s="1102">
        <f t="shared" ca="1" si="73"/>
        <v>4.57E-4</v>
      </c>
      <c r="P663" s="1102" cm="1">
        <f t="array" aca="1" ref="P663" ca="1">IFERROR(INDIRECT("K"&amp;V663),"")</f>
        <v>4.57E-4</v>
      </c>
      <c r="Q663" s="1102" cm="1">
        <f t="array" aca="1" ref="Q663" ca="1">IFERROR(INDIRECT("L"&amp;V663),"")</f>
        <v>4.57E-4</v>
      </c>
      <c r="R663" s="1102" cm="1">
        <f t="array" aca="1" ref="R663" ca="1">IFERROR(INDIRECT("K"&amp;W663),"")</f>
        <v>4.4799999999999999E-4</v>
      </c>
      <c r="S663" s="1102" cm="1">
        <f t="array" aca="1" ref="S663" ca="1">IFERROR(INDIRECT("L"&amp;W663),"")</f>
        <v>4.4799999999999999E-4</v>
      </c>
      <c r="T663" s="1103">
        <f t="shared" si="74"/>
        <v>4.4799999999999999E-4</v>
      </c>
      <c r="U663" s="1103">
        <f t="shared" si="75"/>
        <v>4.4799999999999999E-4</v>
      </c>
      <c r="V663" s="1102">
        <f t="shared" si="70"/>
        <v>662</v>
      </c>
      <c r="W663" s="1102">
        <f t="shared" si="71"/>
        <v>663</v>
      </c>
      <c r="X663" s="1102" t="str">
        <f t="shared" si="76"/>
        <v>A0274</v>
      </c>
      <c r="Y663" s="239"/>
      <c r="Z663" s="239"/>
      <c r="AA663" s="239"/>
      <c r="AB663" s="239"/>
      <c r="AC663" s="239"/>
      <c r="AD663" s="239"/>
      <c r="AE663" s="239"/>
      <c r="AF663" s="239"/>
      <c r="AG663" s="239"/>
    </row>
    <row r="664" spans="8:33" ht="17.25" customHeight="1">
      <c r="H664" s="239"/>
      <c r="I664" s="1110" t="s">
        <v>5465</v>
      </c>
      <c r="J664" s="1106" t="s">
        <v>2188</v>
      </c>
      <c r="K664" s="246">
        <v>0</v>
      </c>
      <c r="L664" s="246">
        <v>0</v>
      </c>
      <c r="M664" s="241"/>
      <c r="N664" s="1102">
        <f t="shared" ca="1" si="72"/>
        <v>4.7199999999999998E-4</v>
      </c>
      <c r="O664" s="1102">
        <f t="shared" ca="1" si="73"/>
        <v>4.7199999999999998E-4</v>
      </c>
      <c r="P664" s="1102" cm="1">
        <f t="array" aca="1" ref="P664" ca="1">IFERROR(INDIRECT("K"&amp;V664),"")</f>
        <v>4.7199999999999998E-4</v>
      </c>
      <c r="Q664" s="1102" cm="1">
        <f t="array" aca="1" ref="Q664" ca="1">IFERROR(INDIRECT("L"&amp;V664),"")</f>
        <v>4.7199999999999998E-4</v>
      </c>
      <c r="R664" s="1102" cm="1">
        <f t="array" aca="1" ref="R664" ca="1">IFERROR(INDIRECT("K"&amp;W664),"")</f>
        <v>4.4900000000000002E-4</v>
      </c>
      <c r="S664" s="1102" cm="1">
        <f t="array" aca="1" ref="S664" ca="1">IFERROR(INDIRECT("L"&amp;W664),"")</f>
        <v>4.4900000000000002E-4</v>
      </c>
      <c r="T664" s="1103">
        <f t="shared" si="74"/>
        <v>0</v>
      </c>
      <c r="U664" s="1103">
        <f t="shared" si="75"/>
        <v>0</v>
      </c>
      <c r="V664" s="1102">
        <f t="shared" si="70"/>
        <v>665</v>
      </c>
      <c r="W664" s="1102">
        <f t="shared" si="71"/>
        <v>666</v>
      </c>
      <c r="X664" s="1102" t="str">
        <f t="shared" si="76"/>
        <v>A0275</v>
      </c>
      <c r="Y664" s="239"/>
      <c r="Z664" s="239"/>
      <c r="AA664" s="239"/>
      <c r="AB664" s="239"/>
      <c r="AC664" s="239"/>
      <c r="AD664" s="239"/>
      <c r="AE664" s="239"/>
      <c r="AF664" s="239"/>
      <c r="AG664" s="239"/>
    </row>
    <row r="665" spans="8:33" ht="17.25" customHeight="1">
      <c r="H665" s="239"/>
      <c r="I665" s="1110" t="s">
        <v>5466</v>
      </c>
      <c r="J665" s="1106" t="s">
        <v>2188</v>
      </c>
      <c r="K665" s="246">
        <v>4.7199999999999998E-4</v>
      </c>
      <c r="L665" s="246">
        <v>4.7199999999999998E-4</v>
      </c>
      <c r="M665" s="241"/>
      <c r="N665" s="1102">
        <f t="shared" ca="1" si="72"/>
        <v>4.7199999999999998E-4</v>
      </c>
      <c r="O665" s="1102">
        <f t="shared" ca="1" si="73"/>
        <v>4.7199999999999998E-4</v>
      </c>
      <c r="P665" s="1102" cm="1">
        <f t="array" aca="1" ref="P665" ca="1">IFERROR(INDIRECT("K"&amp;V665),"")</f>
        <v>4.7199999999999998E-4</v>
      </c>
      <c r="Q665" s="1102" cm="1">
        <f t="array" aca="1" ref="Q665" ca="1">IFERROR(INDIRECT("L"&amp;V665),"")</f>
        <v>4.7199999999999998E-4</v>
      </c>
      <c r="R665" s="1102" cm="1">
        <f t="array" aca="1" ref="R665" ca="1">IFERROR(INDIRECT("K"&amp;W665),"")</f>
        <v>4.4900000000000002E-4</v>
      </c>
      <c r="S665" s="1102" cm="1">
        <f t="array" aca="1" ref="S665" ca="1">IFERROR(INDIRECT("L"&amp;W665),"")</f>
        <v>4.4900000000000002E-4</v>
      </c>
      <c r="T665" s="1103">
        <f t="shared" si="74"/>
        <v>4.7199999999999998E-4</v>
      </c>
      <c r="U665" s="1103">
        <f t="shared" si="75"/>
        <v>4.7199999999999998E-4</v>
      </c>
      <c r="V665" s="1102">
        <f t="shared" si="70"/>
        <v>665</v>
      </c>
      <c r="W665" s="1102">
        <f t="shared" si="71"/>
        <v>666</v>
      </c>
      <c r="X665" s="1102" t="str">
        <f t="shared" si="76"/>
        <v>A0275</v>
      </c>
      <c r="Y665" s="239"/>
      <c r="Z665" s="239"/>
      <c r="AA665" s="239"/>
      <c r="AB665" s="239"/>
      <c r="AC665" s="239"/>
      <c r="AD665" s="239"/>
      <c r="AE665" s="239"/>
      <c r="AF665" s="239"/>
      <c r="AG665" s="239"/>
    </row>
    <row r="666" spans="8:33">
      <c r="H666" s="239"/>
      <c r="I666" s="1110" t="s">
        <v>5467</v>
      </c>
      <c r="J666" s="1106" t="s">
        <v>2188</v>
      </c>
      <c r="K666" s="246">
        <v>4.4900000000000002E-4</v>
      </c>
      <c r="L666" s="246">
        <v>4.4900000000000002E-4</v>
      </c>
      <c r="M666" s="241"/>
      <c r="N666" s="1102">
        <f t="shared" ca="1" si="72"/>
        <v>4.7199999999999998E-4</v>
      </c>
      <c r="O666" s="1102">
        <f t="shared" ca="1" si="73"/>
        <v>4.7199999999999998E-4</v>
      </c>
      <c r="P666" s="1102" cm="1">
        <f t="array" aca="1" ref="P666" ca="1">IFERROR(INDIRECT("K"&amp;V666),"")</f>
        <v>4.7199999999999998E-4</v>
      </c>
      <c r="Q666" s="1102" cm="1">
        <f t="array" aca="1" ref="Q666" ca="1">IFERROR(INDIRECT("L"&amp;V666),"")</f>
        <v>4.7199999999999998E-4</v>
      </c>
      <c r="R666" s="1102" cm="1">
        <f t="array" aca="1" ref="R666" ca="1">IFERROR(INDIRECT("K"&amp;W666),"")</f>
        <v>4.4900000000000002E-4</v>
      </c>
      <c r="S666" s="1102" cm="1">
        <f t="array" aca="1" ref="S666" ca="1">IFERROR(INDIRECT("L"&amp;W666),"")</f>
        <v>4.4900000000000002E-4</v>
      </c>
      <c r="T666" s="1103">
        <f t="shared" si="74"/>
        <v>4.4900000000000002E-4</v>
      </c>
      <c r="U666" s="1103">
        <f t="shared" si="75"/>
        <v>4.4900000000000002E-4</v>
      </c>
      <c r="V666" s="1102">
        <f t="shared" si="70"/>
        <v>665</v>
      </c>
      <c r="W666" s="1102">
        <f t="shared" si="71"/>
        <v>666</v>
      </c>
      <c r="X666" s="1102" t="str">
        <f t="shared" si="76"/>
        <v>A0275</v>
      </c>
      <c r="Y666" s="239"/>
      <c r="Z666" s="239"/>
      <c r="AA666" s="239"/>
      <c r="AB666" s="239"/>
      <c r="AC666" s="239"/>
      <c r="AD666" s="239"/>
      <c r="AE666" s="239"/>
      <c r="AF666" s="239"/>
      <c r="AG666" s="239"/>
    </row>
    <row r="667" spans="8:33" ht="15.75" customHeight="1">
      <c r="H667" s="239"/>
      <c r="I667" s="1110" t="s">
        <v>5468</v>
      </c>
      <c r="J667" s="1106" t="s">
        <v>2189</v>
      </c>
      <c r="K667" s="246">
        <v>0</v>
      </c>
      <c r="L667" s="246">
        <v>0</v>
      </c>
      <c r="M667" s="241"/>
      <c r="N667" s="1102">
        <f t="shared" ca="1" si="72"/>
        <v>6.8499999999999995E-4</v>
      </c>
      <c r="O667" s="1102">
        <f t="shared" ca="1" si="73"/>
        <v>6.8499999999999995E-4</v>
      </c>
      <c r="P667" s="1102" cm="1">
        <f t="array" aca="1" ref="P667" ca="1">IFERROR(INDIRECT("K"&amp;V667),"")</f>
        <v>6.8499999999999995E-4</v>
      </c>
      <c r="Q667" s="1102" cm="1">
        <f t="array" aca="1" ref="Q667" ca="1">IFERROR(INDIRECT("L"&amp;V667),"")</f>
        <v>6.8499999999999995E-4</v>
      </c>
      <c r="R667" s="1102" cm="1">
        <f t="array" aca="1" ref="R667" ca="1">IFERROR(INDIRECT("K"&amp;W667),"")</f>
        <v>6.7699999999999998E-4</v>
      </c>
      <c r="S667" s="1102" cm="1">
        <f t="array" aca="1" ref="S667" ca="1">IFERROR(INDIRECT("L"&amp;W667),"")</f>
        <v>6.7699999999999998E-4</v>
      </c>
      <c r="T667" s="1103">
        <f t="shared" si="74"/>
        <v>0</v>
      </c>
      <c r="U667" s="1103">
        <f t="shared" si="75"/>
        <v>0</v>
      </c>
      <c r="V667" s="1102">
        <f t="shared" si="70"/>
        <v>668</v>
      </c>
      <c r="W667" s="1102">
        <f t="shared" si="71"/>
        <v>669</v>
      </c>
      <c r="X667" s="1102" t="str">
        <f t="shared" si="76"/>
        <v>A0276</v>
      </c>
      <c r="Y667" s="239"/>
      <c r="Z667" s="239"/>
      <c r="AA667" s="239"/>
      <c r="AB667" s="239"/>
      <c r="AC667" s="239"/>
      <c r="AD667" s="239"/>
      <c r="AE667" s="239"/>
      <c r="AF667" s="239"/>
      <c r="AG667" s="239"/>
    </row>
    <row r="668" spans="8:33" ht="15.75" customHeight="1">
      <c r="H668" s="239"/>
      <c r="I668" s="1110" t="s">
        <v>5469</v>
      </c>
      <c r="J668" s="1106" t="s">
        <v>2189</v>
      </c>
      <c r="K668" s="246">
        <v>6.8499999999999995E-4</v>
      </c>
      <c r="L668" s="246">
        <v>6.8499999999999995E-4</v>
      </c>
      <c r="M668" s="241"/>
      <c r="N668" s="1102">
        <f t="shared" ca="1" si="72"/>
        <v>6.8499999999999995E-4</v>
      </c>
      <c r="O668" s="1102">
        <f t="shared" ca="1" si="73"/>
        <v>6.8499999999999995E-4</v>
      </c>
      <c r="P668" s="1102" cm="1">
        <f t="array" aca="1" ref="P668" ca="1">IFERROR(INDIRECT("K"&amp;V668),"")</f>
        <v>6.8499999999999995E-4</v>
      </c>
      <c r="Q668" s="1102" cm="1">
        <f t="array" aca="1" ref="Q668" ca="1">IFERROR(INDIRECT("L"&amp;V668),"")</f>
        <v>6.8499999999999995E-4</v>
      </c>
      <c r="R668" s="1102" cm="1">
        <f t="array" aca="1" ref="R668" ca="1">IFERROR(INDIRECT("K"&amp;W668),"")</f>
        <v>6.7699999999999998E-4</v>
      </c>
      <c r="S668" s="1102" cm="1">
        <f t="array" aca="1" ref="S668" ca="1">IFERROR(INDIRECT("L"&amp;W668),"")</f>
        <v>6.7699999999999998E-4</v>
      </c>
      <c r="T668" s="1103">
        <f t="shared" si="74"/>
        <v>6.8499999999999995E-4</v>
      </c>
      <c r="U668" s="1103">
        <f t="shared" si="75"/>
        <v>6.8499999999999995E-4</v>
      </c>
      <c r="V668" s="1102">
        <f t="shared" si="70"/>
        <v>668</v>
      </c>
      <c r="W668" s="1102">
        <f t="shared" si="71"/>
        <v>669</v>
      </c>
      <c r="X668" s="1102" t="str">
        <f t="shared" si="76"/>
        <v>A0276</v>
      </c>
      <c r="Y668" s="239"/>
      <c r="Z668" s="239"/>
      <c r="AA668" s="239"/>
      <c r="AB668" s="239"/>
      <c r="AC668" s="239"/>
      <c r="AD668" s="239"/>
      <c r="AE668" s="239"/>
      <c r="AF668" s="239"/>
      <c r="AG668" s="239"/>
    </row>
    <row r="669" spans="8:33" ht="17.25" customHeight="1">
      <c r="H669" s="239"/>
      <c r="I669" s="1110" t="s">
        <v>5470</v>
      </c>
      <c r="J669" s="1106" t="s">
        <v>2189</v>
      </c>
      <c r="K669" s="246">
        <v>6.7699999999999998E-4</v>
      </c>
      <c r="L669" s="246">
        <v>6.7699999999999998E-4</v>
      </c>
      <c r="M669" s="241"/>
      <c r="N669" s="1102">
        <f t="shared" ca="1" si="72"/>
        <v>6.8499999999999995E-4</v>
      </c>
      <c r="O669" s="1102">
        <f t="shared" ca="1" si="73"/>
        <v>6.8499999999999995E-4</v>
      </c>
      <c r="P669" s="1102" cm="1">
        <f t="array" aca="1" ref="P669" ca="1">IFERROR(INDIRECT("K"&amp;V669),"")</f>
        <v>6.8499999999999995E-4</v>
      </c>
      <c r="Q669" s="1102" cm="1">
        <f t="array" aca="1" ref="Q669" ca="1">IFERROR(INDIRECT("L"&amp;V669),"")</f>
        <v>6.8499999999999995E-4</v>
      </c>
      <c r="R669" s="1102" cm="1">
        <f t="array" aca="1" ref="R669" ca="1">IFERROR(INDIRECT("K"&amp;W669),"")</f>
        <v>6.7699999999999998E-4</v>
      </c>
      <c r="S669" s="1102" cm="1">
        <f t="array" aca="1" ref="S669" ca="1">IFERROR(INDIRECT("L"&amp;W669),"")</f>
        <v>6.7699999999999998E-4</v>
      </c>
      <c r="T669" s="1103">
        <f t="shared" si="74"/>
        <v>6.7699999999999998E-4</v>
      </c>
      <c r="U669" s="1103">
        <f t="shared" si="75"/>
        <v>6.7699999999999998E-4</v>
      </c>
      <c r="V669" s="1102">
        <f t="shared" si="70"/>
        <v>668</v>
      </c>
      <c r="W669" s="1102">
        <f t="shared" si="71"/>
        <v>669</v>
      </c>
      <c r="X669" s="1102" t="str">
        <f t="shared" si="76"/>
        <v>A0276</v>
      </c>
      <c r="Y669" s="239"/>
      <c r="Z669" s="239"/>
      <c r="AA669" s="239"/>
      <c r="AB669" s="239"/>
      <c r="AC669" s="239"/>
      <c r="AD669" s="239"/>
      <c r="AE669" s="239"/>
      <c r="AF669" s="239"/>
      <c r="AG669" s="239"/>
    </row>
    <row r="670" spans="8:33" ht="17.25" customHeight="1">
      <c r="H670" s="239"/>
      <c r="I670" s="1110" t="s">
        <v>2190</v>
      </c>
      <c r="J670" s="1106" t="s">
        <v>2191</v>
      </c>
      <c r="K670" s="246">
        <v>4.8999999999999998E-4</v>
      </c>
      <c r="L670" s="246">
        <v>4.8999999999999998E-4</v>
      </c>
      <c r="M670" s="241"/>
      <c r="N670" s="1102">
        <f t="shared" ca="1" si="72"/>
        <v>4.8999999999999998E-4</v>
      </c>
      <c r="O670" s="1102">
        <f t="shared" ca="1" si="73"/>
        <v>4.8999999999999998E-4</v>
      </c>
      <c r="P670" s="1102" t="str" cm="1">
        <f t="array" aca="1" ref="P670" ca="1">IFERROR(INDIRECT("K"&amp;V670),"")</f>
        <v/>
      </c>
      <c r="Q670" s="1102" t="str" cm="1">
        <f t="array" aca="1" ref="Q670" ca="1">IFERROR(INDIRECT("L"&amp;V670),"")</f>
        <v/>
      </c>
      <c r="R670" s="1102" t="str" cm="1">
        <f t="array" aca="1" ref="R670" ca="1">IFERROR(INDIRECT("K"&amp;W670),"")</f>
        <v/>
      </c>
      <c r="S670" s="1102" t="str" cm="1">
        <f t="array" aca="1" ref="S670" ca="1">IFERROR(INDIRECT("L"&amp;W670),"")</f>
        <v/>
      </c>
      <c r="T670" s="1103">
        <f t="shared" si="74"/>
        <v>4.8999999999999998E-4</v>
      </c>
      <c r="U670" s="1103">
        <f t="shared" si="75"/>
        <v>4.8999999999999998E-4</v>
      </c>
      <c r="V670" s="1102" t="str">
        <f t="shared" si="70"/>
        <v/>
      </c>
      <c r="W670" s="1102" t="str">
        <f t="shared" si="71"/>
        <v/>
      </c>
      <c r="X670" s="1102" t="str">
        <f t="shared" si="76"/>
        <v>A0277</v>
      </c>
      <c r="Y670" s="239"/>
      <c r="Z670" s="239"/>
      <c r="AA670" s="239"/>
      <c r="AB670" s="239"/>
      <c r="AC670" s="239"/>
      <c r="AD670" s="239"/>
      <c r="AE670" s="239"/>
      <c r="AF670" s="239"/>
      <c r="AG670" s="239"/>
    </row>
    <row r="671" spans="8:33" ht="17.25" customHeight="1">
      <c r="H671" s="239"/>
      <c r="I671" s="1110" t="s">
        <v>2192</v>
      </c>
      <c r="J671" s="1106" t="s">
        <v>2193</v>
      </c>
      <c r="K671" s="246">
        <v>4.64E-4</v>
      </c>
      <c r="L671" s="246">
        <v>4.64E-4</v>
      </c>
      <c r="M671" s="241"/>
      <c r="N671" s="1102">
        <f t="shared" ca="1" si="72"/>
        <v>4.64E-4</v>
      </c>
      <c r="O671" s="1102">
        <f t="shared" ca="1" si="73"/>
        <v>4.64E-4</v>
      </c>
      <c r="P671" s="1102" t="str" cm="1">
        <f t="array" aca="1" ref="P671" ca="1">IFERROR(INDIRECT("K"&amp;V671),"")</f>
        <v/>
      </c>
      <c r="Q671" s="1102" t="str" cm="1">
        <f t="array" aca="1" ref="Q671" ca="1">IFERROR(INDIRECT("L"&amp;V671),"")</f>
        <v/>
      </c>
      <c r="R671" s="1102" t="str" cm="1">
        <f t="array" aca="1" ref="R671" ca="1">IFERROR(INDIRECT("K"&amp;W671),"")</f>
        <v/>
      </c>
      <c r="S671" s="1102" t="str" cm="1">
        <f t="array" aca="1" ref="S671" ca="1">IFERROR(INDIRECT("L"&amp;W671),"")</f>
        <v/>
      </c>
      <c r="T671" s="1103">
        <f t="shared" si="74"/>
        <v>4.64E-4</v>
      </c>
      <c r="U671" s="1103">
        <f t="shared" si="75"/>
        <v>4.64E-4</v>
      </c>
      <c r="V671" s="1102" t="str">
        <f t="shared" si="70"/>
        <v/>
      </c>
      <c r="W671" s="1102" t="str">
        <f t="shared" si="71"/>
        <v/>
      </c>
      <c r="X671" s="1102" t="str">
        <f t="shared" si="76"/>
        <v>A0278</v>
      </c>
      <c r="Y671" s="239"/>
      <c r="Z671" s="239"/>
      <c r="AA671" s="239"/>
      <c r="AB671" s="239"/>
      <c r="AC671" s="239"/>
      <c r="AD671" s="239"/>
      <c r="AE671" s="239"/>
      <c r="AF671" s="239"/>
      <c r="AG671" s="239"/>
    </row>
    <row r="672" spans="8:33" ht="15.75" customHeight="1">
      <c r="H672" s="239"/>
      <c r="I672" s="1110" t="s">
        <v>2194</v>
      </c>
      <c r="J672" s="1106" t="s">
        <v>2195</v>
      </c>
      <c r="K672" s="246">
        <v>4.26E-4</v>
      </c>
      <c r="L672" s="246">
        <v>4.26E-4</v>
      </c>
      <c r="M672" s="241"/>
      <c r="N672" s="1102">
        <f t="shared" ca="1" si="72"/>
        <v>4.26E-4</v>
      </c>
      <c r="O672" s="1102">
        <f t="shared" ca="1" si="73"/>
        <v>4.26E-4</v>
      </c>
      <c r="P672" s="1102" t="str" cm="1">
        <f t="array" aca="1" ref="P672" ca="1">IFERROR(INDIRECT("K"&amp;V672),"")</f>
        <v/>
      </c>
      <c r="Q672" s="1102" t="str" cm="1">
        <f t="array" aca="1" ref="Q672" ca="1">IFERROR(INDIRECT("L"&amp;V672),"")</f>
        <v/>
      </c>
      <c r="R672" s="1102" t="str" cm="1">
        <f t="array" aca="1" ref="R672" ca="1">IFERROR(INDIRECT("K"&amp;W672),"")</f>
        <v/>
      </c>
      <c r="S672" s="1102" t="str" cm="1">
        <f t="array" aca="1" ref="S672" ca="1">IFERROR(INDIRECT("L"&amp;W672),"")</f>
        <v/>
      </c>
      <c r="T672" s="1103">
        <f t="shared" si="74"/>
        <v>4.26E-4</v>
      </c>
      <c r="U672" s="1103">
        <f t="shared" si="75"/>
        <v>4.26E-4</v>
      </c>
      <c r="V672" s="1102" t="str">
        <f t="shared" si="70"/>
        <v/>
      </c>
      <c r="W672" s="1102" t="str">
        <f t="shared" si="71"/>
        <v/>
      </c>
      <c r="X672" s="1102" t="str">
        <f t="shared" si="76"/>
        <v>A0280</v>
      </c>
      <c r="Y672" s="239"/>
      <c r="Z672" s="239"/>
      <c r="AA672" s="239"/>
      <c r="AB672" s="239"/>
      <c r="AC672" s="239"/>
      <c r="AD672" s="239"/>
      <c r="AE672" s="239"/>
      <c r="AF672" s="239"/>
      <c r="AG672" s="239"/>
    </row>
    <row r="673" spans="8:33" ht="15.75" customHeight="1">
      <c r="H673" s="239"/>
      <c r="I673" s="1110" t="s">
        <v>2196</v>
      </c>
      <c r="J673" s="1106" t="s">
        <v>2197</v>
      </c>
      <c r="K673" s="246">
        <v>6.78E-4</v>
      </c>
      <c r="L673" s="246">
        <v>6.78E-4</v>
      </c>
      <c r="M673" s="241"/>
      <c r="N673" s="1102">
        <f t="shared" ca="1" si="72"/>
        <v>6.78E-4</v>
      </c>
      <c r="O673" s="1102">
        <f t="shared" ca="1" si="73"/>
        <v>6.78E-4</v>
      </c>
      <c r="P673" s="1102" t="str" cm="1">
        <f t="array" aca="1" ref="P673" ca="1">IFERROR(INDIRECT("K"&amp;V673),"")</f>
        <v/>
      </c>
      <c r="Q673" s="1102" t="str" cm="1">
        <f t="array" aca="1" ref="Q673" ca="1">IFERROR(INDIRECT("L"&amp;V673),"")</f>
        <v/>
      </c>
      <c r="R673" s="1102" t="str" cm="1">
        <f t="array" aca="1" ref="R673" ca="1">IFERROR(INDIRECT("K"&amp;W673),"")</f>
        <v/>
      </c>
      <c r="S673" s="1102" t="str" cm="1">
        <f t="array" aca="1" ref="S673" ca="1">IFERROR(INDIRECT("L"&amp;W673),"")</f>
        <v/>
      </c>
      <c r="T673" s="1103">
        <f t="shared" si="74"/>
        <v>6.78E-4</v>
      </c>
      <c r="U673" s="1103">
        <f t="shared" si="75"/>
        <v>6.78E-4</v>
      </c>
      <c r="V673" s="1102" t="str">
        <f t="shared" si="70"/>
        <v/>
      </c>
      <c r="W673" s="1102" t="str">
        <f t="shared" si="71"/>
        <v/>
      </c>
      <c r="X673" s="1102" t="str">
        <f t="shared" si="76"/>
        <v>A0281</v>
      </c>
      <c r="Y673" s="239"/>
      <c r="Z673" s="239"/>
      <c r="AA673" s="239"/>
      <c r="AB673" s="239"/>
      <c r="AC673" s="239"/>
      <c r="AD673" s="239"/>
      <c r="AE673" s="239"/>
      <c r="AF673" s="239"/>
      <c r="AG673" s="239"/>
    </row>
    <row r="674" spans="8:33" ht="17.25" customHeight="1">
      <c r="H674" s="239"/>
      <c r="I674" s="1110" t="s">
        <v>2198</v>
      </c>
      <c r="J674" s="1106" t="s">
        <v>2199</v>
      </c>
      <c r="K674" s="246">
        <v>4.1899999999999999E-4</v>
      </c>
      <c r="L674" s="246">
        <v>4.1899999999999999E-4</v>
      </c>
      <c r="M674" s="241"/>
      <c r="N674" s="1102">
        <f t="shared" ca="1" si="72"/>
        <v>4.1899999999999999E-4</v>
      </c>
      <c r="O674" s="1102">
        <f t="shared" ca="1" si="73"/>
        <v>4.1899999999999999E-4</v>
      </c>
      <c r="P674" s="1102" t="str" cm="1">
        <f t="array" aca="1" ref="P674" ca="1">IFERROR(INDIRECT("K"&amp;V674),"")</f>
        <v/>
      </c>
      <c r="Q674" s="1102" t="str" cm="1">
        <f t="array" aca="1" ref="Q674" ca="1">IFERROR(INDIRECT("L"&amp;V674),"")</f>
        <v/>
      </c>
      <c r="R674" s="1102" t="str" cm="1">
        <f t="array" aca="1" ref="R674" ca="1">IFERROR(INDIRECT("K"&amp;W674),"")</f>
        <v/>
      </c>
      <c r="S674" s="1102" t="str" cm="1">
        <f t="array" aca="1" ref="S674" ca="1">IFERROR(INDIRECT("L"&amp;W674),"")</f>
        <v/>
      </c>
      <c r="T674" s="1103">
        <f t="shared" si="74"/>
        <v>4.1899999999999999E-4</v>
      </c>
      <c r="U674" s="1103">
        <f t="shared" si="75"/>
        <v>4.1899999999999999E-4</v>
      </c>
      <c r="V674" s="1102" t="str">
        <f t="shared" si="70"/>
        <v/>
      </c>
      <c r="W674" s="1102" t="str">
        <f t="shared" si="71"/>
        <v/>
      </c>
      <c r="X674" s="1102" t="str">
        <f t="shared" si="76"/>
        <v>A0283</v>
      </c>
      <c r="Y674" s="239"/>
      <c r="Z674" s="239"/>
      <c r="AA674" s="239"/>
      <c r="AB674" s="239"/>
      <c r="AC674" s="239"/>
      <c r="AD674" s="239"/>
      <c r="AE674" s="239"/>
      <c r="AF674" s="239"/>
      <c r="AG674" s="239"/>
    </row>
    <row r="675" spans="8:33" ht="17.25" customHeight="1">
      <c r="H675" s="239"/>
      <c r="I675" s="1110" t="s">
        <v>2200</v>
      </c>
      <c r="J675" s="1106" t="s">
        <v>3963</v>
      </c>
      <c r="K675" s="246">
        <v>3.2400000000000001E-4</v>
      </c>
      <c r="L675" s="246">
        <v>3.2400000000000001E-4</v>
      </c>
      <c r="M675" s="241"/>
      <c r="N675" s="1102">
        <f t="shared" ca="1" si="72"/>
        <v>3.2400000000000001E-4</v>
      </c>
      <c r="O675" s="1102">
        <f t="shared" ca="1" si="73"/>
        <v>3.2400000000000001E-4</v>
      </c>
      <c r="P675" s="1102" t="str" cm="1">
        <f t="array" aca="1" ref="P675" ca="1">IFERROR(INDIRECT("K"&amp;V675),"")</f>
        <v/>
      </c>
      <c r="Q675" s="1102" t="str" cm="1">
        <f t="array" aca="1" ref="Q675" ca="1">IFERROR(INDIRECT("L"&amp;V675),"")</f>
        <v/>
      </c>
      <c r="R675" s="1102" t="str" cm="1">
        <f t="array" aca="1" ref="R675" ca="1">IFERROR(INDIRECT("K"&amp;W675),"")</f>
        <v/>
      </c>
      <c r="S675" s="1102" t="str" cm="1">
        <f t="array" aca="1" ref="S675" ca="1">IFERROR(INDIRECT("L"&amp;W675),"")</f>
        <v/>
      </c>
      <c r="T675" s="1103">
        <f t="shared" si="74"/>
        <v>3.2400000000000001E-4</v>
      </c>
      <c r="U675" s="1103">
        <f t="shared" si="75"/>
        <v>3.2400000000000001E-4</v>
      </c>
      <c r="V675" s="1102" t="str">
        <f t="shared" si="70"/>
        <v/>
      </c>
      <c r="W675" s="1102" t="str">
        <f t="shared" si="71"/>
        <v/>
      </c>
      <c r="X675" s="1102" t="str">
        <f t="shared" si="76"/>
        <v>A0284</v>
      </c>
      <c r="Y675" s="239"/>
      <c r="Z675" s="239"/>
      <c r="AA675" s="239"/>
      <c r="AB675" s="239"/>
      <c r="AC675" s="239"/>
      <c r="AD675" s="239"/>
      <c r="AE675" s="239"/>
      <c r="AF675" s="239"/>
      <c r="AG675" s="239"/>
    </row>
    <row r="676" spans="8:33" ht="17.25" customHeight="1">
      <c r="H676" s="239"/>
      <c r="I676" s="1110" t="s">
        <v>2201</v>
      </c>
      <c r="J676" s="1106" t="s">
        <v>2202</v>
      </c>
      <c r="K676" s="246">
        <v>4.3899999999999999E-4</v>
      </c>
      <c r="L676" s="246">
        <v>4.3899999999999999E-4</v>
      </c>
      <c r="M676" s="241"/>
      <c r="N676" s="1102">
        <f t="shared" ca="1" si="72"/>
        <v>4.3899999999999999E-4</v>
      </c>
      <c r="O676" s="1102">
        <f t="shared" ca="1" si="73"/>
        <v>4.3899999999999999E-4</v>
      </c>
      <c r="P676" s="1102" t="str" cm="1">
        <f t="array" aca="1" ref="P676" ca="1">IFERROR(INDIRECT("K"&amp;V676),"")</f>
        <v/>
      </c>
      <c r="Q676" s="1102" t="str" cm="1">
        <f t="array" aca="1" ref="Q676" ca="1">IFERROR(INDIRECT("L"&amp;V676),"")</f>
        <v/>
      </c>
      <c r="R676" s="1102" t="str" cm="1">
        <f t="array" aca="1" ref="R676" ca="1">IFERROR(INDIRECT("K"&amp;W676),"")</f>
        <v/>
      </c>
      <c r="S676" s="1102" t="str" cm="1">
        <f t="array" aca="1" ref="S676" ca="1">IFERROR(INDIRECT("L"&amp;W676),"")</f>
        <v/>
      </c>
      <c r="T676" s="1103">
        <f t="shared" si="74"/>
        <v>4.3899999999999999E-4</v>
      </c>
      <c r="U676" s="1103">
        <f t="shared" si="75"/>
        <v>4.3899999999999999E-4</v>
      </c>
      <c r="V676" s="1102" t="str">
        <f t="shared" si="70"/>
        <v/>
      </c>
      <c r="W676" s="1102" t="str">
        <f t="shared" si="71"/>
        <v/>
      </c>
      <c r="X676" s="1102" t="str">
        <f t="shared" si="76"/>
        <v>A0285</v>
      </c>
      <c r="Y676" s="239"/>
      <c r="Z676" s="239"/>
      <c r="AA676" s="239"/>
      <c r="AB676" s="239"/>
      <c r="AC676" s="239"/>
      <c r="AD676" s="239"/>
      <c r="AE676" s="239"/>
      <c r="AF676" s="239"/>
      <c r="AG676" s="239"/>
    </row>
    <row r="677" spans="8:33" ht="17.25" customHeight="1">
      <c r="H677" s="239"/>
      <c r="I677" s="1110" t="s">
        <v>5471</v>
      </c>
      <c r="J677" s="1106" t="s">
        <v>2203</v>
      </c>
      <c r="K677" s="246">
        <v>0</v>
      </c>
      <c r="L677" s="246">
        <v>0</v>
      </c>
      <c r="M677" s="241"/>
      <c r="N677" s="1102">
        <f t="shared" ca="1" si="72"/>
        <v>0</v>
      </c>
      <c r="O677" s="1102">
        <f t="shared" ca="1" si="73"/>
        <v>0</v>
      </c>
      <c r="P677" s="1102" cm="1">
        <f t="array" aca="1" ref="P677" ca="1">IFERROR(INDIRECT("K"&amp;V677),"")</f>
        <v>0</v>
      </c>
      <c r="Q677" s="1102" cm="1">
        <f t="array" aca="1" ref="Q677" ca="1">IFERROR(INDIRECT("L"&amp;V677),"")</f>
        <v>0</v>
      </c>
      <c r="R677" s="1102" cm="1">
        <f t="array" aca="1" ref="R677" ca="1">IFERROR(INDIRECT("K"&amp;W677),"")</f>
        <v>0</v>
      </c>
      <c r="S677" s="1102" cm="1">
        <f t="array" aca="1" ref="S677" ca="1">IFERROR(INDIRECT("L"&amp;W677),"")</f>
        <v>0</v>
      </c>
      <c r="T677" s="1103">
        <f t="shared" si="74"/>
        <v>0</v>
      </c>
      <c r="U677" s="1103">
        <f t="shared" si="75"/>
        <v>0</v>
      </c>
      <c r="V677" s="1102">
        <f t="shared" si="70"/>
        <v>678</v>
      </c>
      <c r="W677" s="1102">
        <f t="shared" si="71"/>
        <v>679</v>
      </c>
      <c r="X677" s="1102" t="str">
        <f t="shared" si="76"/>
        <v>A0286</v>
      </c>
      <c r="Y677" s="239"/>
      <c r="Z677" s="239"/>
      <c r="AA677" s="239"/>
      <c r="AB677" s="239"/>
      <c r="AC677" s="239"/>
      <c r="AD677" s="239"/>
      <c r="AE677" s="239"/>
      <c r="AF677" s="239"/>
      <c r="AG677" s="239"/>
    </row>
    <row r="678" spans="8:33" ht="17.25" customHeight="1">
      <c r="H678" s="239"/>
      <c r="I678" s="1110" t="s">
        <v>5472</v>
      </c>
      <c r="J678" s="1106" t="s">
        <v>2203</v>
      </c>
      <c r="K678" s="246">
        <v>0</v>
      </c>
      <c r="L678" s="246">
        <v>0</v>
      </c>
      <c r="M678" s="241"/>
      <c r="N678" s="1102">
        <f t="shared" ca="1" si="72"/>
        <v>0</v>
      </c>
      <c r="O678" s="1102">
        <f t="shared" ca="1" si="73"/>
        <v>0</v>
      </c>
      <c r="P678" s="1102" cm="1">
        <f t="array" aca="1" ref="P678" ca="1">IFERROR(INDIRECT("K"&amp;V678),"")</f>
        <v>0</v>
      </c>
      <c r="Q678" s="1102" cm="1">
        <f t="array" aca="1" ref="Q678" ca="1">IFERROR(INDIRECT("L"&amp;V678),"")</f>
        <v>0</v>
      </c>
      <c r="R678" s="1102" cm="1">
        <f t="array" aca="1" ref="R678" ca="1">IFERROR(INDIRECT("K"&amp;W678),"")</f>
        <v>0</v>
      </c>
      <c r="S678" s="1102" cm="1">
        <f t="array" aca="1" ref="S678" ca="1">IFERROR(INDIRECT("L"&amp;W678),"")</f>
        <v>0</v>
      </c>
      <c r="T678" s="1103">
        <f t="shared" si="74"/>
        <v>0</v>
      </c>
      <c r="U678" s="1103">
        <f t="shared" si="75"/>
        <v>0</v>
      </c>
      <c r="V678" s="1102">
        <f t="shared" si="70"/>
        <v>678</v>
      </c>
      <c r="W678" s="1102">
        <f t="shared" si="71"/>
        <v>679</v>
      </c>
      <c r="X678" s="1102" t="str">
        <f t="shared" si="76"/>
        <v>A0286</v>
      </c>
      <c r="Y678" s="239"/>
      <c r="Z678" s="239"/>
      <c r="AA678" s="239"/>
      <c r="AB678" s="239"/>
      <c r="AC678" s="239"/>
      <c r="AD678" s="239"/>
      <c r="AE678" s="239"/>
      <c r="AF678" s="239"/>
      <c r="AG678" s="239"/>
    </row>
    <row r="679" spans="8:33" ht="17.25" customHeight="1">
      <c r="H679" s="239"/>
      <c r="I679" s="1110" t="s">
        <v>5473</v>
      </c>
      <c r="J679" s="1106" t="s">
        <v>2203</v>
      </c>
      <c r="K679" s="246">
        <v>0</v>
      </c>
      <c r="L679" s="246">
        <v>0</v>
      </c>
      <c r="M679" s="241"/>
      <c r="N679" s="1102">
        <f t="shared" ca="1" si="72"/>
        <v>0</v>
      </c>
      <c r="O679" s="1102">
        <f t="shared" ca="1" si="73"/>
        <v>0</v>
      </c>
      <c r="P679" s="1102" cm="1">
        <f t="array" aca="1" ref="P679" ca="1">IFERROR(INDIRECT("K"&amp;V679),"")</f>
        <v>0</v>
      </c>
      <c r="Q679" s="1102" cm="1">
        <f t="array" aca="1" ref="Q679" ca="1">IFERROR(INDIRECT("L"&amp;V679),"")</f>
        <v>0</v>
      </c>
      <c r="R679" s="1102" cm="1">
        <f t="array" aca="1" ref="R679" ca="1">IFERROR(INDIRECT("K"&amp;W679),"")</f>
        <v>0</v>
      </c>
      <c r="S679" s="1102" cm="1">
        <f t="array" aca="1" ref="S679" ca="1">IFERROR(INDIRECT("L"&amp;W679),"")</f>
        <v>0</v>
      </c>
      <c r="T679" s="1103">
        <f t="shared" si="74"/>
        <v>0</v>
      </c>
      <c r="U679" s="1103">
        <f t="shared" si="75"/>
        <v>0</v>
      </c>
      <c r="V679" s="1102">
        <f t="shared" si="70"/>
        <v>678</v>
      </c>
      <c r="W679" s="1102">
        <f t="shared" si="71"/>
        <v>679</v>
      </c>
      <c r="X679" s="1102" t="str">
        <f t="shared" si="76"/>
        <v>A0286</v>
      </c>
      <c r="Y679" s="239"/>
      <c r="Z679" s="239"/>
      <c r="AA679" s="239"/>
      <c r="AB679" s="239"/>
      <c r="AC679" s="239"/>
      <c r="AD679" s="239"/>
      <c r="AE679" s="239"/>
      <c r="AF679" s="239"/>
      <c r="AG679" s="239"/>
    </row>
    <row r="680" spans="8:33" ht="17.25" customHeight="1">
      <c r="H680" s="239"/>
      <c r="I680" s="1110" t="s">
        <v>2204</v>
      </c>
      <c r="J680" s="1106" t="s">
        <v>2205</v>
      </c>
      <c r="K680" s="246">
        <v>4.3800000000000002E-4</v>
      </c>
      <c r="L680" s="246">
        <v>4.3800000000000002E-4</v>
      </c>
      <c r="M680" s="241"/>
      <c r="N680" s="1102">
        <f t="shared" ca="1" si="72"/>
        <v>4.3800000000000002E-4</v>
      </c>
      <c r="O680" s="1102">
        <f t="shared" ca="1" si="73"/>
        <v>4.3800000000000002E-4</v>
      </c>
      <c r="P680" s="1102" t="str" cm="1">
        <f t="array" aca="1" ref="P680" ca="1">IFERROR(INDIRECT("K"&amp;V680),"")</f>
        <v/>
      </c>
      <c r="Q680" s="1102" t="str" cm="1">
        <f t="array" aca="1" ref="Q680" ca="1">IFERROR(INDIRECT("L"&amp;V680),"")</f>
        <v/>
      </c>
      <c r="R680" s="1102" t="str" cm="1">
        <f t="array" aca="1" ref="R680" ca="1">IFERROR(INDIRECT("K"&amp;W680),"")</f>
        <v/>
      </c>
      <c r="S680" s="1102" t="str" cm="1">
        <f t="array" aca="1" ref="S680" ca="1">IFERROR(INDIRECT("L"&amp;W680),"")</f>
        <v/>
      </c>
      <c r="T680" s="1103">
        <f t="shared" si="74"/>
        <v>4.3800000000000002E-4</v>
      </c>
      <c r="U680" s="1103">
        <f t="shared" si="75"/>
        <v>4.3800000000000002E-4</v>
      </c>
      <c r="V680" s="1102" t="str">
        <f t="shared" si="70"/>
        <v/>
      </c>
      <c r="W680" s="1102" t="str">
        <f t="shared" si="71"/>
        <v/>
      </c>
      <c r="X680" s="1102" t="str">
        <f t="shared" si="76"/>
        <v>A0287</v>
      </c>
      <c r="Y680" s="239"/>
      <c r="Z680" s="239"/>
      <c r="AA680" s="239"/>
      <c r="AB680" s="239"/>
      <c r="AC680" s="239"/>
      <c r="AD680" s="239"/>
      <c r="AE680" s="239"/>
      <c r="AF680" s="239"/>
      <c r="AG680" s="239"/>
    </row>
    <row r="681" spans="8:33" ht="17.25" customHeight="1">
      <c r="H681" s="239"/>
      <c r="I681" s="1110" t="s">
        <v>5474</v>
      </c>
      <c r="J681" s="1106" t="s">
        <v>2206</v>
      </c>
      <c r="K681" s="246">
        <v>6.1300000000000005E-4</v>
      </c>
      <c r="L681" s="246">
        <v>6.1300000000000005E-4</v>
      </c>
      <c r="M681" s="241"/>
      <c r="N681" s="1102">
        <f t="shared" ca="1" si="72"/>
        <v>6.1300000000000005E-4</v>
      </c>
      <c r="O681" s="1102">
        <f t="shared" ca="1" si="73"/>
        <v>6.1300000000000005E-4</v>
      </c>
      <c r="P681" s="1102" t="str" cm="1">
        <f t="array" aca="1" ref="P681" ca="1">IFERROR(INDIRECT("K"&amp;V681),"")</f>
        <v/>
      </c>
      <c r="Q681" s="1102" t="str" cm="1">
        <f t="array" aca="1" ref="Q681" ca="1">IFERROR(INDIRECT("L"&amp;V681),"")</f>
        <v/>
      </c>
      <c r="R681" s="1102" t="str" cm="1">
        <f t="array" aca="1" ref="R681" ca="1">IFERROR(INDIRECT("K"&amp;W681),"")</f>
        <v/>
      </c>
      <c r="S681" s="1102" t="str" cm="1">
        <f t="array" aca="1" ref="S681" ca="1">IFERROR(INDIRECT("L"&amp;W681),"")</f>
        <v/>
      </c>
      <c r="T681" s="1103">
        <f t="shared" si="74"/>
        <v>6.1300000000000005E-4</v>
      </c>
      <c r="U681" s="1103">
        <f t="shared" si="75"/>
        <v>6.1300000000000005E-4</v>
      </c>
      <c r="V681" s="1102" t="str">
        <f t="shared" si="70"/>
        <v/>
      </c>
      <c r="W681" s="1102" t="str">
        <f t="shared" si="71"/>
        <v/>
      </c>
      <c r="X681" s="1102" t="str">
        <f t="shared" si="76"/>
        <v>A0288</v>
      </c>
      <c r="Y681" s="239"/>
      <c r="Z681" s="239"/>
      <c r="AA681" s="239"/>
      <c r="AB681" s="239"/>
      <c r="AC681" s="239"/>
      <c r="AD681" s="239"/>
      <c r="AE681" s="239"/>
      <c r="AF681" s="239"/>
      <c r="AG681" s="239"/>
    </row>
    <row r="682" spans="8:33" ht="17.25" customHeight="1">
      <c r="H682" s="239"/>
      <c r="I682" s="1110" t="s">
        <v>2207</v>
      </c>
      <c r="J682" s="1106" t="s">
        <v>2208</v>
      </c>
      <c r="K682" s="246">
        <v>6.1200000000000002E-4</v>
      </c>
      <c r="L682" s="246">
        <v>6.1200000000000002E-4</v>
      </c>
      <c r="M682" s="241"/>
      <c r="N682" s="1102">
        <f t="shared" ca="1" si="72"/>
        <v>6.1200000000000002E-4</v>
      </c>
      <c r="O682" s="1102">
        <f t="shared" ca="1" si="73"/>
        <v>6.1200000000000002E-4</v>
      </c>
      <c r="P682" s="1102" t="str" cm="1">
        <f t="array" aca="1" ref="P682" ca="1">IFERROR(INDIRECT("K"&amp;V682),"")</f>
        <v/>
      </c>
      <c r="Q682" s="1102" t="str" cm="1">
        <f t="array" aca="1" ref="Q682" ca="1">IFERROR(INDIRECT("L"&amp;V682),"")</f>
        <v/>
      </c>
      <c r="R682" s="1102" t="str" cm="1">
        <f t="array" aca="1" ref="R682" ca="1">IFERROR(INDIRECT("K"&amp;W682),"")</f>
        <v/>
      </c>
      <c r="S682" s="1102" t="str" cm="1">
        <f t="array" aca="1" ref="S682" ca="1">IFERROR(INDIRECT("L"&amp;W682),"")</f>
        <v/>
      </c>
      <c r="T682" s="1103">
        <f t="shared" si="74"/>
        <v>6.1200000000000002E-4</v>
      </c>
      <c r="U682" s="1103">
        <f t="shared" si="75"/>
        <v>6.1200000000000002E-4</v>
      </c>
      <c r="V682" s="1102" t="str">
        <f t="shared" si="70"/>
        <v/>
      </c>
      <c r="W682" s="1102" t="str">
        <f t="shared" si="71"/>
        <v/>
      </c>
      <c r="X682" s="1102" t="str">
        <f t="shared" si="76"/>
        <v>A0292</v>
      </c>
      <c r="Y682" s="239"/>
      <c r="Z682" s="239"/>
      <c r="AA682" s="239"/>
      <c r="AB682" s="239"/>
      <c r="AC682" s="239"/>
      <c r="AD682" s="239"/>
      <c r="AE682" s="239"/>
      <c r="AF682" s="239"/>
      <c r="AG682" s="239"/>
    </row>
    <row r="683" spans="8:33" ht="17.25" customHeight="1">
      <c r="H683" s="239"/>
      <c r="I683" s="1110" t="s">
        <v>2209</v>
      </c>
      <c r="J683" s="1106" t="s">
        <v>2210</v>
      </c>
      <c r="K683" s="246">
        <v>4.08E-4</v>
      </c>
      <c r="L683" s="246">
        <v>4.08E-4</v>
      </c>
      <c r="M683" s="241"/>
      <c r="N683" s="1102">
        <f t="shared" ca="1" si="72"/>
        <v>4.08E-4</v>
      </c>
      <c r="O683" s="1102">
        <f t="shared" ca="1" si="73"/>
        <v>4.08E-4</v>
      </c>
      <c r="P683" s="1102" t="str" cm="1">
        <f t="array" aca="1" ref="P683" ca="1">IFERROR(INDIRECT("K"&amp;V683),"")</f>
        <v/>
      </c>
      <c r="Q683" s="1102" t="str" cm="1">
        <f t="array" aca="1" ref="Q683" ca="1">IFERROR(INDIRECT("L"&amp;V683),"")</f>
        <v/>
      </c>
      <c r="R683" s="1102" t="str" cm="1">
        <f t="array" aca="1" ref="R683" ca="1">IFERROR(INDIRECT("K"&amp;W683),"")</f>
        <v/>
      </c>
      <c r="S683" s="1102" t="str" cm="1">
        <f t="array" aca="1" ref="S683" ca="1">IFERROR(INDIRECT("L"&amp;W683),"")</f>
        <v/>
      </c>
      <c r="T683" s="1103">
        <f t="shared" si="74"/>
        <v>4.08E-4</v>
      </c>
      <c r="U683" s="1103">
        <f t="shared" si="75"/>
        <v>4.08E-4</v>
      </c>
      <c r="V683" s="1102" t="str">
        <f t="shared" si="70"/>
        <v/>
      </c>
      <c r="W683" s="1102" t="str">
        <f t="shared" si="71"/>
        <v/>
      </c>
      <c r="X683" s="1102" t="str">
        <f t="shared" si="76"/>
        <v>A0293</v>
      </c>
      <c r="Y683" s="239"/>
      <c r="Z683" s="239"/>
      <c r="AA683" s="239"/>
      <c r="AB683" s="239"/>
      <c r="AC683" s="239"/>
      <c r="AD683" s="239"/>
      <c r="AE683" s="239"/>
      <c r="AF683" s="239"/>
      <c r="AG683" s="239"/>
    </row>
    <row r="684" spans="8:33" ht="17.25" customHeight="1">
      <c r="H684" s="239"/>
      <c r="I684" s="1110" t="s">
        <v>5475</v>
      </c>
      <c r="J684" s="1106" t="s">
        <v>2211</v>
      </c>
      <c r="K684" s="246">
        <v>0</v>
      </c>
      <c r="L684" s="246">
        <v>0</v>
      </c>
      <c r="M684" s="241"/>
      <c r="N684" s="1102">
        <f t="shared" ca="1" si="72"/>
        <v>5.9400000000000002E-4</v>
      </c>
      <c r="O684" s="1102">
        <f t="shared" ca="1" si="73"/>
        <v>5.9400000000000002E-4</v>
      </c>
      <c r="P684" s="1102" cm="1">
        <f t="array" aca="1" ref="P684" ca="1">IFERROR(INDIRECT("K"&amp;V684),"")</f>
        <v>5.9400000000000002E-4</v>
      </c>
      <c r="Q684" s="1102" cm="1">
        <f t="array" aca="1" ref="Q684" ca="1">IFERROR(INDIRECT("L"&amp;V684),"")</f>
        <v>5.9400000000000002E-4</v>
      </c>
      <c r="R684" s="1102" cm="1">
        <f t="array" aca="1" ref="R684" ca="1">IFERROR(INDIRECT("K"&amp;W684),"")</f>
        <v>2.02E-4</v>
      </c>
      <c r="S684" s="1102" cm="1">
        <f t="array" aca="1" ref="S684" ca="1">IFERROR(INDIRECT("L"&amp;W684),"")</f>
        <v>2.02E-4</v>
      </c>
      <c r="T684" s="1103">
        <f t="shared" si="74"/>
        <v>0</v>
      </c>
      <c r="U684" s="1103">
        <f t="shared" si="75"/>
        <v>0</v>
      </c>
      <c r="V684" s="1102">
        <f t="shared" si="70"/>
        <v>686</v>
      </c>
      <c r="W684" s="1102">
        <f t="shared" si="71"/>
        <v>687</v>
      </c>
      <c r="X684" s="1102" t="str">
        <f t="shared" si="76"/>
        <v>A0295</v>
      </c>
      <c r="Y684" s="239"/>
      <c r="Z684" s="239"/>
      <c r="AA684" s="239"/>
      <c r="AB684" s="239"/>
      <c r="AC684" s="239"/>
      <c r="AD684" s="239"/>
      <c r="AE684" s="239"/>
      <c r="AF684" s="239"/>
      <c r="AG684" s="239"/>
    </row>
    <row r="685" spans="8:33" ht="17.25" customHeight="1">
      <c r="H685" s="239"/>
      <c r="I685" s="1110" t="s">
        <v>5476</v>
      </c>
      <c r="J685" s="1106" t="s">
        <v>2211</v>
      </c>
      <c r="K685" s="246">
        <v>0</v>
      </c>
      <c r="L685" s="246">
        <v>0</v>
      </c>
      <c r="M685" s="241"/>
      <c r="N685" s="1102">
        <f t="shared" ca="1" si="72"/>
        <v>5.9400000000000002E-4</v>
      </c>
      <c r="O685" s="1102">
        <f t="shared" ca="1" si="73"/>
        <v>5.9400000000000002E-4</v>
      </c>
      <c r="P685" s="1102" cm="1">
        <f t="array" aca="1" ref="P685" ca="1">IFERROR(INDIRECT("K"&amp;V685),"")</f>
        <v>5.9400000000000002E-4</v>
      </c>
      <c r="Q685" s="1102" cm="1">
        <f t="array" aca="1" ref="Q685" ca="1">IFERROR(INDIRECT("L"&amp;V685),"")</f>
        <v>5.9400000000000002E-4</v>
      </c>
      <c r="R685" s="1102" cm="1">
        <f t="array" aca="1" ref="R685" ca="1">IFERROR(INDIRECT("K"&amp;W685),"")</f>
        <v>2.02E-4</v>
      </c>
      <c r="S685" s="1102" cm="1">
        <f t="array" aca="1" ref="S685" ca="1">IFERROR(INDIRECT("L"&amp;W685),"")</f>
        <v>2.02E-4</v>
      </c>
      <c r="T685" s="1103">
        <f t="shared" si="74"/>
        <v>0</v>
      </c>
      <c r="U685" s="1103">
        <f t="shared" si="75"/>
        <v>0</v>
      </c>
      <c r="V685" s="1102">
        <f t="shared" si="70"/>
        <v>686</v>
      </c>
      <c r="W685" s="1102">
        <f t="shared" si="71"/>
        <v>687</v>
      </c>
      <c r="X685" s="1102" t="str">
        <f t="shared" si="76"/>
        <v>A0295</v>
      </c>
      <c r="Y685" s="239"/>
      <c r="Z685" s="239"/>
      <c r="AA685" s="239"/>
      <c r="AB685" s="239"/>
      <c r="AC685" s="239"/>
      <c r="AD685" s="239"/>
      <c r="AE685" s="239"/>
      <c r="AF685" s="239"/>
      <c r="AG685" s="239"/>
    </row>
    <row r="686" spans="8:33" ht="17.25" customHeight="1">
      <c r="H686" s="239"/>
      <c r="I686" s="1110" t="s">
        <v>5477</v>
      </c>
      <c r="J686" s="1106" t="s">
        <v>2211</v>
      </c>
      <c r="K686" s="246">
        <v>5.9400000000000002E-4</v>
      </c>
      <c r="L686" s="246">
        <v>5.9400000000000002E-4</v>
      </c>
      <c r="M686" s="241"/>
      <c r="N686" s="1102">
        <f t="shared" ca="1" si="72"/>
        <v>5.9400000000000002E-4</v>
      </c>
      <c r="O686" s="1102">
        <f t="shared" ca="1" si="73"/>
        <v>5.9400000000000002E-4</v>
      </c>
      <c r="P686" s="1102" cm="1">
        <f t="array" aca="1" ref="P686" ca="1">IFERROR(INDIRECT("K"&amp;V686),"")</f>
        <v>5.9400000000000002E-4</v>
      </c>
      <c r="Q686" s="1102" cm="1">
        <f t="array" aca="1" ref="Q686" ca="1">IFERROR(INDIRECT("L"&amp;V686),"")</f>
        <v>5.9400000000000002E-4</v>
      </c>
      <c r="R686" s="1102" cm="1">
        <f t="array" aca="1" ref="R686" ca="1">IFERROR(INDIRECT("K"&amp;W686),"")</f>
        <v>2.02E-4</v>
      </c>
      <c r="S686" s="1102" cm="1">
        <f t="array" aca="1" ref="S686" ca="1">IFERROR(INDIRECT("L"&amp;W686),"")</f>
        <v>2.02E-4</v>
      </c>
      <c r="T686" s="1103">
        <f t="shared" si="74"/>
        <v>5.9400000000000002E-4</v>
      </c>
      <c r="U686" s="1103">
        <f t="shared" si="75"/>
        <v>5.9400000000000002E-4</v>
      </c>
      <c r="V686" s="1102">
        <f t="shared" si="70"/>
        <v>686</v>
      </c>
      <c r="W686" s="1102">
        <f t="shared" si="71"/>
        <v>687</v>
      </c>
      <c r="X686" s="1102" t="str">
        <f t="shared" si="76"/>
        <v>A0295</v>
      </c>
      <c r="Y686" s="239"/>
      <c r="Z686" s="239"/>
      <c r="AA686" s="239"/>
      <c r="AB686" s="239"/>
      <c r="AC686" s="239"/>
      <c r="AD686" s="239"/>
      <c r="AE686" s="239"/>
      <c r="AF686" s="239"/>
      <c r="AG686" s="239"/>
    </row>
    <row r="687" spans="8:33" ht="17.25" customHeight="1">
      <c r="H687" s="239"/>
      <c r="I687" s="1110" t="s">
        <v>5478</v>
      </c>
      <c r="J687" s="1106" t="s">
        <v>2211</v>
      </c>
      <c r="K687" s="246">
        <v>2.02E-4</v>
      </c>
      <c r="L687" s="246">
        <v>2.02E-4</v>
      </c>
      <c r="M687" s="241"/>
      <c r="N687" s="1102">
        <f t="shared" ca="1" si="72"/>
        <v>5.9400000000000002E-4</v>
      </c>
      <c r="O687" s="1102">
        <f t="shared" ca="1" si="73"/>
        <v>5.9400000000000002E-4</v>
      </c>
      <c r="P687" s="1102" cm="1">
        <f t="array" aca="1" ref="P687" ca="1">IFERROR(INDIRECT("K"&amp;V687),"")</f>
        <v>5.9400000000000002E-4</v>
      </c>
      <c r="Q687" s="1102" cm="1">
        <f t="array" aca="1" ref="Q687" ca="1">IFERROR(INDIRECT("L"&amp;V687),"")</f>
        <v>5.9400000000000002E-4</v>
      </c>
      <c r="R687" s="1102" cm="1">
        <f t="array" aca="1" ref="R687" ca="1">IFERROR(INDIRECT("K"&amp;W687),"")</f>
        <v>2.02E-4</v>
      </c>
      <c r="S687" s="1102" cm="1">
        <f t="array" aca="1" ref="S687" ca="1">IFERROR(INDIRECT("L"&amp;W687),"")</f>
        <v>2.02E-4</v>
      </c>
      <c r="T687" s="1103">
        <f t="shared" si="74"/>
        <v>2.02E-4</v>
      </c>
      <c r="U687" s="1103">
        <f t="shared" si="75"/>
        <v>2.02E-4</v>
      </c>
      <c r="V687" s="1102">
        <f t="shared" si="70"/>
        <v>686</v>
      </c>
      <c r="W687" s="1102">
        <f t="shared" si="71"/>
        <v>687</v>
      </c>
      <c r="X687" s="1102" t="str">
        <f t="shared" si="76"/>
        <v>A0295</v>
      </c>
      <c r="Y687" s="239"/>
      <c r="Z687" s="239"/>
      <c r="AA687" s="239"/>
      <c r="AB687" s="239"/>
      <c r="AC687" s="239"/>
      <c r="AD687" s="239"/>
      <c r="AE687" s="239"/>
      <c r="AF687" s="239"/>
      <c r="AG687" s="239"/>
    </row>
    <row r="688" spans="8:33" ht="17.25" customHeight="1">
      <c r="H688" s="239"/>
      <c r="I688" s="1110" t="s">
        <v>5479</v>
      </c>
      <c r="J688" s="1106" t="s">
        <v>2212</v>
      </c>
      <c r="K688" s="246">
        <v>4.4799999999999999E-4</v>
      </c>
      <c r="L688" s="246">
        <v>4.4799999999999999E-4</v>
      </c>
      <c r="M688" s="241"/>
      <c r="N688" s="1102">
        <f t="shared" ca="1" si="72"/>
        <v>4.2400000000000001E-4</v>
      </c>
      <c r="O688" s="1102">
        <f t="shared" ca="1" si="73"/>
        <v>4.2400000000000001E-4</v>
      </c>
      <c r="P688" s="1102" t="str" cm="1">
        <f t="array" aca="1" ref="P688" ca="1">IFERROR(INDIRECT("K"&amp;V688),"")</f>
        <v/>
      </c>
      <c r="Q688" s="1102" t="str" cm="1">
        <f t="array" aca="1" ref="Q688" ca="1">IFERROR(INDIRECT("L"&amp;V688),"")</f>
        <v/>
      </c>
      <c r="R688" s="1102" cm="1">
        <f t="array" aca="1" ref="R688" ca="1">IFERROR(INDIRECT("K"&amp;W688),"")</f>
        <v>4.2400000000000001E-4</v>
      </c>
      <c r="S688" s="1102" cm="1">
        <f t="array" aca="1" ref="S688" ca="1">IFERROR(INDIRECT("L"&amp;W688),"")</f>
        <v>4.2400000000000001E-4</v>
      </c>
      <c r="T688" s="1103">
        <f t="shared" si="74"/>
        <v>4.4799999999999999E-4</v>
      </c>
      <c r="U688" s="1103">
        <f t="shared" si="75"/>
        <v>4.4799999999999999E-4</v>
      </c>
      <c r="V688" s="1102" t="str">
        <f t="shared" si="70"/>
        <v/>
      </c>
      <c r="W688" s="1102">
        <f t="shared" si="71"/>
        <v>691</v>
      </c>
      <c r="X688" s="1102" t="str">
        <f t="shared" si="76"/>
        <v>A0296</v>
      </c>
      <c r="Y688" s="239"/>
      <c r="Z688" s="239"/>
      <c r="AA688" s="239"/>
      <c r="AB688" s="239"/>
      <c r="AC688" s="239"/>
      <c r="AD688" s="239"/>
      <c r="AE688" s="239"/>
      <c r="AF688" s="239"/>
      <c r="AG688" s="239"/>
    </row>
    <row r="689" spans="8:33" ht="17.25" customHeight="1">
      <c r="H689" s="239"/>
      <c r="I689" s="1110" t="s">
        <v>5480</v>
      </c>
      <c r="J689" s="1106" t="s">
        <v>2212</v>
      </c>
      <c r="K689" s="246">
        <v>4.4799999999999999E-4</v>
      </c>
      <c r="L689" s="246">
        <v>4.4799999999999999E-4</v>
      </c>
      <c r="M689" s="241"/>
      <c r="N689" s="1102">
        <f t="shared" ca="1" si="72"/>
        <v>4.2400000000000001E-4</v>
      </c>
      <c r="O689" s="1102">
        <f t="shared" ca="1" si="73"/>
        <v>4.2400000000000001E-4</v>
      </c>
      <c r="P689" s="1102" t="str" cm="1">
        <f t="array" aca="1" ref="P689" ca="1">IFERROR(INDIRECT("K"&amp;V689),"")</f>
        <v/>
      </c>
      <c r="Q689" s="1102" t="str" cm="1">
        <f t="array" aca="1" ref="Q689" ca="1">IFERROR(INDIRECT("L"&amp;V689),"")</f>
        <v/>
      </c>
      <c r="R689" s="1102" cm="1">
        <f t="array" aca="1" ref="R689" ca="1">IFERROR(INDIRECT("K"&amp;W689),"")</f>
        <v>4.2400000000000001E-4</v>
      </c>
      <c r="S689" s="1102" cm="1">
        <f t="array" aca="1" ref="S689" ca="1">IFERROR(INDIRECT("L"&amp;W689),"")</f>
        <v>4.2400000000000001E-4</v>
      </c>
      <c r="T689" s="1103">
        <f t="shared" si="74"/>
        <v>4.4799999999999999E-4</v>
      </c>
      <c r="U689" s="1103">
        <f t="shared" si="75"/>
        <v>4.4799999999999999E-4</v>
      </c>
      <c r="V689" s="1102" t="str">
        <f t="shared" si="70"/>
        <v/>
      </c>
      <c r="W689" s="1102">
        <f t="shared" si="71"/>
        <v>691</v>
      </c>
      <c r="X689" s="1102" t="str">
        <f t="shared" si="76"/>
        <v>A0296</v>
      </c>
      <c r="Y689" s="239"/>
      <c r="Z689" s="239"/>
      <c r="AA689" s="239"/>
      <c r="AB689" s="239"/>
      <c r="AC689" s="239"/>
      <c r="AD689" s="239"/>
      <c r="AE689" s="239"/>
      <c r="AF689" s="239"/>
      <c r="AG689" s="239"/>
    </row>
    <row r="690" spans="8:33" ht="17.25" customHeight="1">
      <c r="H690" s="239"/>
      <c r="I690" s="1110" t="s">
        <v>5481</v>
      </c>
      <c r="J690" s="1106" t="s">
        <v>2212</v>
      </c>
      <c r="K690" s="246">
        <v>4.0700000000000003E-4</v>
      </c>
      <c r="L690" s="246">
        <v>4.0700000000000003E-4</v>
      </c>
      <c r="M690" s="241"/>
      <c r="N690" s="1102">
        <f t="shared" ca="1" si="72"/>
        <v>4.2400000000000001E-4</v>
      </c>
      <c r="O690" s="1102">
        <f t="shared" ca="1" si="73"/>
        <v>4.2400000000000001E-4</v>
      </c>
      <c r="P690" s="1102" t="str" cm="1">
        <f t="array" aca="1" ref="P690" ca="1">IFERROR(INDIRECT("K"&amp;V690),"")</f>
        <v/>
      </c>
      <c r="Q690" s="1102" t="str" cm="1">
        <f t="array" aca="1" ref="Q690" ca="1">IFERROR(INDIRECT("L"&amp;V690),"")</f>
        <v/>
      </c>
      <c r="R690" s="1102" cm="1">
        <f t="array" aca="1" ref="R690" ca="1">IFERROR(INDIRECT("K"&amp;W690),"")</f>
        <v>4.2400000000000001E-4</v>
      </c>
      <c r="S690" s="1102" cm="1">
        <f t="array" aca="1" ref="S690" ca="1">IFERROR(INDIRECT("L"&amp;W690),"")</f>
        <v>4.2400000000000001E-4</v>
      </c>
      <c r="T690" s="1103">
        <f t="shared" si="74"/>
        <v>4.0700000000000003E-4</v>
      </c>
      <c r="U690" s="1103">
        <f t="shared" si="75"/>
        <v>4.0700000000000003E-4</v>
      </c>
      <c r="V690" s="1102" t="str">
        <f t="shared" si="70"/>
        <v/>
      </c>
      <c r="W690" s="1102">
        <f t="shared" si="71"/>
        <v>691</v>
      </c>
      <c r="X690" s="1102" t="str">
        <f t="shared" si="76"/>
        <v>A0296</v>
      </c>
      <c r="Y690" s="239"/>
      <c r="Z690" s="239"/>
      <c r="AA690" s="239"/>
      <c r="AB690" s="239"/>
      <c r="AC690" s="239"/>
      <c r="AD690" s="239"/>
      <c r="AE690" s="239"/>
      <c r="AF690" s="239"/>
      <c r="AG690" s="239"/>
    </row>
    <row r="691" spans="8:33" ht="17.25" customHeight="1">
      <c r="H691" s="239"/>
      <c r="I691" s="1110" t="s">
        <v>5482</v>
      </c>
      <c r="J691" s="1106" t="s">
        <v>2212</v>
      </c>
      <c r="K691" s="246">
        <v>4.2400000000000001E-4</v>
      </c>
      <c r="L691" s="246">
        <v>4.2400000000000001E-4</v>
      </c>
      <c r="M691" s="241"/>
      <c r="N691" s="1102">
        <f t="shared" ca="1" si="72"/>
        <v>4.2400000000000001E-4</v>
      </c>
      <c r="O691" s="1102">
        <f t="shared" ca="1" si="73"/>
        <v>4.2400000000000001E-4</v>
      </c>
      <c r="P691" s="1102" t="str" cm="1">
        <f t="array" aca="1" ref="P691" ca="1">IFERROR(INDIRECT("K"&amp;V691),"")</f>
        <v/>
      </c>
      <c r="Q691" s="1102" t="str" cm="1">
        <f t="array" aca="1" ref="Q691" ca="1">IFERROR(INDIRECT("L"&amp;V691),"")</f>
        <v/>
      </c>
      <c r="R691" s="1102" cm="1">
        <f t="array" aca="1" ref="R691" ca="1">IFERROR(INDIRECT("K"&amp;W691),"")</f>
        <v>4.2400000000000001E-4</v>
      </c>
      <c r="S691" s="1102" cm="1">
        <f t="array" aca="1" ref="S691" ca="1">IFERROR(INDIRECT("L"&amp;W691),"")</f>
        <v>4.2400000000000001E-4</v>
      </c>
      <c r="T691" s="1103">
        <f t="shared" si="74"/>
        <v>4.2400000000000001E-4</v>
      </c>
      <c r="U691" s="1103">
        <f t="shared" si="75"/>
        <v>4.2400000000000001E-4</v>
      </c>
      <c r="V691" s="1102" t="str">
        <f t="shared" si="70"/>
        <v/>
      </c>
      <c r="W691" s="1102">
        <f t="shared" si="71"/>
        <v>691</v>
      </c>
      <c r="X691" s="1102" t="str">
        <f t="shared" si="76"/>
        <v>A0296</v>
      </c>
      <c r="Y691" s="239"/>
      <c r="Z691" s="239"/>
      <c r="AA691" s="239"/>
      <c r="AB691" s="239"/>
      <c r="AC691" s="239"/>
      <c r="AD691" s="239"/>
      <c r="AE691" s="239"/>
      <c r="AF691" s="239"/>
      <c r="AG691" s="239"/>
    </row>
    <row r="692" spans="8:33" ht="17.25" customHeight="1">
      <c r="H692" s="239"/>
      <c r="I692" s="1110" t="s">
        <v>5483</v>
      </c>
      <c r="J692" s="1106" t="s">
        <v>2213</v>
      </c>
      <c r="K692" s="246">
        <v>0</v>
      </c>
      <c r="L692" s="246">
        <v>0</v>
      </c>
      <c r="M692" s="241"/>
      <c r="N692" s="1102">
        <f t="shared" ca="1" si="72"/>
        <v>3.3799999999999998E-4</v>
      </c>
      <c r="O692" s="1102">
        <f t="shared" ca="1" si="73"/>
        <v>3.3799999999999998E-4</v>
      </c>
      <c r="P692" s="1102" cm="1">
        <f t="array" aca="1" ref="P692" ca="1">IFERROR(INDIRECT("K"&amp;V692),"")</f>
        <v>3.3799999999999998E-4</v>
      </c>
      <c r="Q692" s="1102" cm="1">
        <f t="array" aca="1" ref="Q692" ca="1">IFERROR(INDIRECT("L"&amp;V692),"")</f>
        <v>3.3799999999999998E-4</v>
      </c>
      <c r="R692" s="1102" cm="1">
        <f t="array" aca="1" ref="R692" ca="1">IFERROR(INDIRECT("K"&amp;W692),"")</f>
        <v>2.9999999999999997E-4</v>
      </c>
      <c r="S692" s="1102" cm="1">
        <f t="array" aca="1" ref="S692" ca="1">IFERROR(INDIRECT("L"&amp;W692),"")</f>
        <v>2.9999999999999997E-4</v>
      </c>
      <c r="T692" s="1103">
        <f t="shared" si="74"/>
        <v>0</v>
      </c>
      <c r="U692" s="1103">
        <f t="shared" si="75"/>
        <v>0</v>
      </c>
      <c r="V692" s="1102">
        <f t="shared" si="70"/>
        <v>696</v>
      </c>
      <c r="W692" s="1102">
        <f t="shared" si="71"/>
        <v>697</v>
      </c>
      <c r="X692" s="1102" t="str">
        <f t="shared" si="76"/>
        <v>A0300</v>
      </c>
      <c r="Y692" s="239"/>
      <c r="Z692" s="239"/>
      <c r="AA692" s="239"/>
      <c r="AB692" s="239"/>
      <c r="AC692" s="239"/>
      <c r="AD692" s="239"/>
      <c r="AE692" s="239"/>
      <c r="AF692" s="239"/>
      <c r="AG692" s="239"/>
    </row>
    <row r="693" spans="8:33" ht="17.25" customHeight="1">
      <c r="H693" s="239"/>
      <c r="I693" s="1110" t="s">
        <v>5484</v>
      </c>
      <c r="J693" s="1106" t="s">
        <v>2213</v>
      </c>
      <c r="K693" s="246">
        <v>0</v>
      </c>
      <c r="L693" s="246">
        <v>0</v>
      </c>
      <c r="M693" s="241"/>
      <c r="N693" s="1102">
        <f t="shared" ca="1" si="72"/>
        <v>3.3799999999999998E-4</v>
      </c>
      <c r="O693" s="1102">
        <f t="shared" ca="1" si="73"/>
        <v>3.3799999999999998E-4</v>
      </c>
      <c r="P693" s="1102" cm="1">
        <f t="array" aca="1" ref="P693" ca="1">IFERROR(INDIRECT("K"&amp;V693),"")</f>
        <v>3.3799999999999998E-4</v>
      </c>
      <c r="Q693" s="1102" cm="1">
        <f t="array" aca="1" ref="Q693" ca="1">IFERROR(INDIRECT("L"&amp;V693),"")</f>
        <v>3.3799999999999998E-4</v>
      </c>
      <c r="R693" s="1102" cm="1">
        <f t="array" aca="1" ref="R693" ca="1">IFERROR(INDIRECT("K"&amp;W693),"")</f>
        <v>2.9999999999999997E-4</v>
      </c>
      <c r="S693" s="1102" cm="1">
        <f t="array" aca="1" ref="S693" ca="1">IFERROR(INDIRECT("L"&amp;W693),"")</f>
        <v>2.9999999999999997E-4</v>
      </c>
      <c r="T693" s="1103">
        <f t="shared" si="74"/>
        <v>0</v>
      </c>
      <c r="U693" s="1103">
        <f t="shared" si="75"/>
        <v>0</v>
      </c>
      <c r="V693" s="1102">
        <f t="shared" si="70"/>
        <v>696</v>
      </c>
      <c r="W693" s="1102">
        <f t="shared" si="71"/>
        <v>697</v>
      </c>
      <c r="X693" s="1102" t="str">
        <f t="shared" si="76"/>
        <v>A0300</v>
      </c>
      <c r="Y693" s="239"/>
      <c r="Z693" s="239"/>
      <c r="AA693" s="239"/>
      <c r="AB693" s="239"/>
      <c r="AC693" s="239"/>
      <c r="AD693" s="239"/>
      <c r="AE693" s="239"/>
      <c r="AF693" s="239"/>
      <c r="AG693" s="239"/>
    </row>
    <row r="694" spans="8:33" ht="15.75" customHeight="1">
      <c r="H694" s="239"/>
      <c r="I694" s="1110" t="s">
        <v>5485</v>
      </c>
      <c r="J694" s="1106" t="s">
        <v>2213</v>
      </c>
      <c r="K694" s="246">
        <v>0</v>
      </c>
      <c r="L694" s="246">
        <v>0</v>
      </c>
      <c r="M694" s="241"/>
      <c r="N694" s="1102">
        <f t="shared" ca="1" si="72"/>
        <v>3.3799999999999998E-4</v>
      </c>
      <c r="O694" s="1102">
        <f t="shared" ca="1" si="73"/>
        <v>3.3799999999999998E-4</v>
      </c>
      <c r="P694" s="1102" cm="1">
        <f t="array" aca="1" ref="P694" ca="1">IFERROR(INDIRECT("K"&amp;V694),"")</f>
        <v>3.3799999999999998E-4</v>
      </c>
      <c r="Q694" s="1102" cm="1">
        <f t="array" aca="1" ref="Q694" ca="1">IFERROR(INDIRECT("L"&amp;V694),"")</f>
        <v>3.3799999999999998E-4</v>
      </c>
      <c r="R694" s="1102" cm="1">
        <f t="array" aca="1" ref="R694" ca="1">IFERROR(INDIRECT("K"&amp;W694),"")</f>
        <v>2.9999999999999997E-4</v>
      </c>
      <c r="S694" s="1102" cm="1">
        <f t="array" aca="1" ref="S694" ca="1">IFERROR(INDIRECT("L"&amp;W694),"")</f>
        <v>2.9999999999999997E-4</v>
      </c>
      <c r="T694" s="1103">
        <f t="shared" si="74"/>
        <v>0</v>
      </c>
      <c r="U694" s="1103">
        <f t="shared" si="75"/>
        <v>0</v>
      </c>
      <c r="V694" s="1102">
        <f t="shared" si="70"/>
        <v>696</v>
      </c>
      <c r="W694" s="1102">
        <f t="shared" si="71"/>
        <v>697</v>
      </c>
      <c r="X694" s="1102" t="str">
        <f t="shared" si="76"/>
        <v>A0300</v>
      </c>
      <c r="Y694" s="239"/>
      <c r="Z694" s="239"/>
      <c r="AA694" s="239"/>
      <c r="AB694" s="239"/>
      <c r="AC694" s="239"/>
      <c r="AD694" s="239"/>
      <c r="AE694" s="239"/>
      <c r="AF694" s="239"/>
      <c r="AG694" s="239"/>
    </row>
    <row r="695" spans="8:33" ht="15.75" customHeight="1">
      <c r="H695" s="239"/>
      <c r="I695" s="1110" t="s">
        <v>5486</v>
      </c>
      <c r="J695" s="1106" t="s">
        <v>2213</v>
      </c>
      <c r="K695" s="246">
        <v>0</v>
      </c>
      <c r="L695" s="246">
        <v>0</v>
      </c>
      <c r="M695" s="241"/>
      <c r="N695" s="1102">
        <f t="shared" ca="1" si="72"/>
        <v>3.3799999999999998E-4</v>
      </c>
      <c r="O695" s="1102">
        <f t="shared" ca="1" si="73"/>
        <v>3.3799999999999998E-4</v>
      </c>
      <c r="P695" s="1102" cm="1">
        <f t="array" aca="1" ref="P695" ca="1">IFERROR(INDIRECT("K"&amp;V695),"")</f>
        <v>3.3799999999999998E-4</v>
      </c>
      <c r="Q695" s="1102" cm="1">
        <f t="array" aca="1" ref="Q695" ca="1">IFERROR(INDIRECT("L"&amp;V695),"")</f>
        <v>3.3799999999999998E-4</v>
      </c>
      <c r="R695" s="1102" cm="1">
        <f t="array" aca="1" ref="R695" ca="1">IFERROR(INDIRECT("K"&amp;W695),"")</f>
        <v>2.9999999999999997E-4</v>
      </c>
      <c r="S695" s="1102" cm="1">
        <f t="array" aca="1" ref="S695" ca="1">IFERROR(INDIRECT("L"&amp;W695),"")</f>
        <v>2.9999999999999997E-4</v>
      </c>
      <c r="T695" s="1103">
        <f t="shared" si="74"/>
        <v>0</v>
      </c>
      <c r="U695" s="1103">
        <f t="shared" si="75"/>
        <v>0</v>
      </c>
      <c r="V695" s="1102">
        <f t="shared" si="70"/>
        <v>696</v>
      </c>
      <c r="W695" s="1102">
        <f t="shared" si="71"/>
        <v>697</v>
      </c>
      <c r="X695" s="1102" t="str">
        <f t="shared" si="76"/>
        <v>A0300</v>
      </c>
      <c r="Y695" s="239"/>
      <c r="Z695" s="239"/>
      <c r="AA695" s="239"/>
      <c r="AB695" s="239"/>
      <c r="AC695" s="239"/>
      <c r="AD695" s="239"/>
      <c r="AE695" s="239"/>
      <c r="AF695" s="239"/>
      <c r="AG695" s="239"/>
    </row>
    <row r="696" spans="8:33" ht="17.25" customHeight="1">
      <c r="H696" s="239"/>
      <c r="I696" s="1110" t="s">
        <v>5487</v>
      </c>
      <c r="J696" s="1106" t="s">
        <v>2213</v>
      </c>
      <c r="K696" s="246">
        <v>3.3799999999999998E-4</v>
      </c>
      <c r="L696" s="246">
        <v>3.3799999999999998E-4</v>
      </c>
      <c r="M696" s="241"/>
      <c r="N696" s="1102">
        <f t="shared" ca="1" si="72"/>
        <v>3.3799999999999998E-4</v>
      </c>
      <c r="O696" s="1102">
        <f t="shared" ca="1" si="73"/>
        <v>3.3799999999999998E-4</v>
      </c>
      <c r="P696" s="1102" cm="1">
        <f t="array" aca="1" ref="P696" ca="1">IFERROR(INDIRECT("K"&amp;V696),"")</f>
        <v>3.3799999999999998E-4</v>
      </c>
      <c r="Q696" s="1102" cm="1">
        <f t="array" aca="1" ref="Q696" ca="1">IFERROR(INDIRECT("L"&amp;V696),"")</f>
        <v>3.3799999999999998E-4</v>
      </c>
      <c r="R696" s="1102" cm="1">
        <f t="array" aca="1" ref="R696" ca="1">IFERROR(INDIRECT("K"&amp;W696),"")</f>
        <v>2.9999999999999997E-4</v>
      </c>
      <c r="S696" s="1102" cm="1">
        <f t="array" aca="1" ref="S696" ca="1">IFERROR(INDIRECT("L"&amp;W696),"")</f>
        <v>2.9999999999999997E-4</v>
      </c>
      <c r="T696" s="1103">
        <f t="shared" si="74"/>
        <v>3.3799999999999998E-4</v>
      </c>
      <c r="U696" s="1103">
        <f t="shared" si="75"/>
        <v>3.3799999999999998E-4</v>
      </c>
      <c r="V696" s="1102">
        <f t="shared" si="70"/>
        <v>696</v>
      </c>
      <c r="W696" s="1102">
        <f t="shared" si="71"/>
        <v>697</v>
      </c>
      <c r="X696" s="1102" t="str">
        <f t="shared" si="76"/>
        <v>A0300</v>
      </c>
      <c r="Y696" s="239"/>
      <c r="Z696" s="239"/>
      <c r="AA696" s="239"/>
      <c r="AB696" s="239"/>
      <c r="AC696" s="239"/>
      <c r="AD696" s="239"/>
      <c r="AE696" s="239"/>
      <c r="AF696" s="239"/>
      <c r="AG696" s="239"/>
    </row>
    <row r="697" spans="8:33" ht="17.25" customHeight="1">
      <c r="H697" s="239"/>
      <c r="I697" s="1110" t="s">
        <v>5488</v>
      </c>
      <c r="J697" s="1106" t="s">
        <v>2213</v>
      </c>
      <c r="K697" s="246">
        <v>2.9999999999999997E-4</v>
      </c>
      <c r="L697" s="246">
        <v>2.9999999999999997E-4</v>
      </c>
      <c r="M697" s="241"/>
      <c r="N697" s="1102">
        <f t="shared" ca="1" si="72"/>
        <v>3.3799999999999998E-4</v>
      </c>
      <c r="O697" s="1102">
        <f t="shared" ca="1" si="73"/>
        <v>3.3799999999999998E-4</v>
      </c>
      <c r="P697" s="1102" cm="1">
        <f t="array" aca="1" ref="P697" ca="1">IFERROR(INDIRECT("K"&amp;V697),"")</f>
        <v>3.3799999999999998E-4</v>
      </c>
      <c r="Q697" s="1102" cm="1">
        <f t="array" aca="1" ref="Q697" ca="1">IFERROR(INDIRECT("L"&amp;V697),"")</f>
        <v>3.3799999999999998E-4</v>
      </c>
      <c r="R697" s="1102" cm="1">
        <f t="array" aca="1" ref="R697" ca="1">IFERROR(INDIRECT("K"&amp;W697),"")</f>
        <v>2.9999999999999997E-4</v>
      </c>
      <c r="S697" s="1102" cm="1">
        <f t="array" aca="1" ref="S697" ca="1">IFERROR(INDIRECT("L"&amp;W697),"")</f>
        <v>2.9999999999999997E-4</v>
      </c>
      <c r="T697" s="1103">
        <f t="shared" si="74"/>
        <v>2.9999999999999997E-4</v>
      </c>
      <c r="U697" s="1103">
        <f t="shared" si="75"/>
        <v>2.9999999999999997E-4</v>
      </c>
      <c r="V697" s="1102">
        <f t="shared" si="70"/>
        <v>696</v>
      </c>
      <c r="W697" s="1102">
        <f t="shared" si="71"/>
        <v>697</v>
      </c>
      <c r="X697" s="1102" t="str">
        <f t="shared" si="76"/>
        <v>A0300</v>
      </c>
      <c r="Y697" s="239"/>
      <c r="Z697" s="239"/>
      <c r="AA697" s="239"/>
      <c r="AB697" s="239"/>
      <c r="AC697" s="239"/>
      <c r="AD697" s="239"/>
      <c r="AE697" s="239"/>
      <c r="AF697" s="239"/>
      <c r="AG697" s="239"/>
    </row>
    <row r="698" spans="8:33" ht="15.75" customHeight="1">
      <c r="H698" s="239"/>
      <c r="I698" s="1110" t="s">
        <v>2214</v>
      </c>
      <c r="J698" s="1106" t="s">
        <v>3964</v>
      </c>
      <c r="K698" s="246">
        <v>6.1799999999999995E-4</v>
      </c>
      <c r="L698" s="246">
        <v>6.1799999999999995E-4</v>
      </c>
      <c r="M698" s="241"/>
      <c r="N698" s="1102">
        <f t="shared" ca="1" si="72"/>
        <v>6.1799999999999995E-4</v>
      </c>
      <c r="O698" s="1102">
        <f t="shared" ca="1" si="73"/>
        <v>6.1799999999999995E-4</v>
      </c>
      <c r="P698" s="1102" t="str" cm="1">
        <f t="array" aca="1" ref="P698" ca="1">IFERROR(INDIRECT("K"&amp;V698),"")</f>
        <v/>
      </c>
      <c r="Q698" s="1102" t="str" cm="1">
        <f t="array" aca="1" ref="Q698" ca="1">IFERROR(INDIRECT("L"&amp;V698),"")</f>
        <v/>
      </c>
      <c r="R698" s="1102" t="str" cm="1">
        <f t="array" aca="1" ref="R698" ca="1">IFERROR(INDIRECT("K"&amp;W698),"")</f>
        <v/>
      </c>
      <c r="S698" s="1102" t="str" cm="1">
        <f t="array" aca="1" ref="S698" ca="1">IFERROR(INDIRECT("L"&amp;W698),"")</f>
        <v/>
      </c>
      <c r="T698" s="1103">
        <f t="shared" si="74"/>
        <v>6.1799999999999995E-4</v>
      </c>
      <c r="U698" s="1103">
        <f t="shared" si="75"/>
        <v>6.1799999999999995E-4</v>
      </c>
      <c r="V698" s="1102" t="str">
        <f t="shared" si="70"/>
        <v/>
      </c>
      <c r="W698" s="1102" t="str">
        <f t="shared" si="71"/>
        <v/>
      </c>
      <c r="X698" s="1102" t="str">
        <f t="shared" si="76"/>
        <v>A0303</v>
      </c>
      <c r="Y698" s="239"/>
      <c r="Z698" s="239"/>
      <c r="AA698" s="239"/>
      <c r="AB698" s="239"/>
      <c r="AC698" s="239"/>
      <c r="AD698" s="239"/>
      <c r="AE698" s="239"/>
      <c r="AF698" s="239"/>
      <c r="AG698" s="239"/>
    </row>
    <row r="699" spans="8:33" ht="15.75" customHeight="1">
      <c r="H699" s="239"/>
      <c r="I699" s="1110" t="s">
        <v>2215</v>
      </c>
      <c r="J699" s="1106" t="s">
        <v>2216</v>
      </c>
      <c r="K699" s="246">
        <v>6.5099999999999999E-4</v>
      </c>
      <c r="L699" s="246">
        <v>6.5099999999999999E-4</v>
      </c>
      <c r="M699" s="241"/>
      <c r="N699" s="1102">
        <f t="shared" ca="1" si="72"/>
        <v>6.5099999999999999E-4</v>
      </c>
      <c r="O699" s="1102">
        <f t="shared" ca="1" si="73"/>
        <v>6.5099999999999999E-4</v>
      </c>
      <c r="P699" s="1102" t="str" cm="1">
        <f t="array" aca="1" ref="P699" ca="1">IFERROR(INDIRECT("K"&amp;V699),"")</f>
        <v/>
      </c>
      <c r="Q699" s="1102" t="str" cm="1">
        <f t="array" aca="1" ref="Q699" ca="1">IFERROR(INDIRECT("L"&amp;V699),"")</f>
        <v/>
      </c>
      <c r="R699" s="1102" t="str" cm="1">
        <f t="array" aca="1" ref="R699" ca="1">IFERROR(INDIRECT("K"&amp;W699),"")</f>
        <v/>
      </c>
      <c r="S699" s="1102" t="str" cm="1">
        <f t="array" aca="1" ref="S699" ca="1">IFERROR(INDIRECT("L"&amp;W699),"")</f>
        <v/>
      </c>
      <c r="T699" s="1103">
        <f t="shared" si="74"/>
        <v>6.5099999999999999E-4</v>
      </c>
      <c r="U699" s="1103">
        <f t="shared" si="75"/>
        <v>6.5099999999999999E-4</v>
      </c>
      <c r="V699" s="1102" t="str">
        <f t="shared" si="70"/>
        <v/>
      </c>
      <c r="W699" s="1102" t="str">
        <f t="shared" si="71"/>
        <v/>
      </c>
      <c r="X699" s="1102" t="str">
        <f t="shared" si="76"/>
        <v>A0305</v>
      </c>
      <c r="Y699" s="239"/>
      <c r="Z699" s="239"/>
      <c r="AA699" s="239"/>
      <c r="AB699" s="239"/>
      <c r="AC699" s="239"/>
      <c r="AD699" s="239"/>
      <c r="AE699" s="239"/>
      <c r="AF699" s="239"/>
      <c r="AG699" s="239"/>
    </row>
    <row r="700" spans="8:33" ht="17.25" customHeight="1">
      <c r="H700" s="239"/>
      <c r="I700" s="1110" t="s">
        <v>2217</v>
      </c>
      <c r="J700" s="1106" t="s">
        <v>3965</v>
      </c>
      <c r="K700" s="246">
        <v>4.9799999999999996E-4</v>
      </c>
      <c r="L700" s="246">
        <v>4.9799999999999996E-4</v>
      </c>
      <c r="M700" s="241"/>
      <c r="N700" s="1102">
        <f t="shared" ca="1" si="72"/>
        <v>4.9799999999999996E-4</v>
      </c>
      <c r="O700" s="1102">
        <f t="shared" ca="1" si="73"/>
        <v>4.9799999999999996E-4</v>
      </c>
      <c r="P700" s="1102" t="str" cm="1">
        <f t="array" aca="1" ref="P700" ca="1">IFERROR(INDIRECT("K"&amp;V700),"")</f>
        <v/>
      </c>
      <c r="Q700" s="1102" t="str" cm="1">
        <f t="array" aca="1" ref="Q700" ca="1">IFERROR(INDIRECT("L"&amp;V700),"")</f>
        <v/>
      </c>
      <c r="R700" s="1102" t="str" cm="1">
        <f t="array" aca="1" ref="R700" ca="1">IFERROR(INDIRECT("K"&amp;W700),"")</f>
        <v/>
      </c>
      <c r="S700" s="1102" t="str" cm="1">
        <f t="array" aca="1" ref="S700" ca="1">IFERROR(INDIRECT("L"&amp;W700),"")</f>
        <v/>
      </c>
      <c r="T700" s="1103">
        <f t="shared" si="74"/>
        <v>4.9799999999999996E-4</v>
      </c>
      <c r="U700" s="1103">
        <f t="shared" si="75"/>
        <v>4.9799999999999996E-4</v>
      </c>
      <c r="V700" s="1102" t="str">
        <f t="shared" si="70"/>
        <v/>
      </c>
      <c r="W700" s="1102" t="str">
        <f t="shared" si="71"/>
        <v/>
      </c>
      <c r="X700" s="1102" t="str">
        <f t="shared" si="76"/>
        <v>A0306</v>
      </c>
      <c r="Y700" s="239"/>
      <c r="Z700" s="239"/>
      <c r="AA700" s="239"/>
      <c r="AB700" s="239"/>
      <c r="AC700" s="239"/>
      <c r="AD700" s="239"/>
      <c r="AE700" s="239"/>
      <c r="AF700" s="239"/>
      <c r="AG700" s="239"/>
    </row>
    <row r="701" spans="8:33" ht="17.25" customHeight="1">
      <c r="H701" s="239"/>
      <c r="I701" s="1110" t="s">
        <v>5489</v>
      </c>
      <c r="J701" s="1106" t="s">
        <v>2218</v>
      </c>
      <c r="K701" s="246">
        <v>0</v>
      </c>
      <c r="L701" s="246">
        <v>0</v>
      </c>
      <c r="M701" s="241"/>
      <c r="N701" s="1102">
        <f t="shared" ca="1" si="72"/>
        <v>6.0300000000000002E-4</v>
      </c>
      <c r="O701" s="1102">
        <f t="shared" ca="1" si="73"/>
        <v>6.0300000000000002E-4</v>
      </c>
      <c r="P701" s="1102" cm="1">
        <f t="array" aca="1" ref="P701" ca="1">IFERROR(INDIRECT("K"&amp;V701),"")</f>
        <v>6.0300000000000002E-4</v>
      </c>
      <c r="Q701" s="1102" cm="1">
        <f t="array" aca="1" ref="Q701" ca="1">IFERROR(INDIRECT("L"&amp;V701),"")</f>
        <v>6.0300000000000002E-4</v>
      </c>
      <c r="R701" s="1102" cm="1">
        <f t="array" aca="1" ref="R701" ca="1">IFERROR(INDIRECT("K"&amp;W701),"")</f>
        <v>5.9999999999999995E-4</v>
      </c>
      <c r="S701" s="1102" cm="1">
        <f t="array" aca="1" ref="S701" ca="1">IFERROR(INDIRECT("L"&amp;W701),"")</f>
        <v>5.9999999999999995E-4</v>
      </c>
      <c r="T701" s="1103">
        <f t="shared" si="74"/>
        <v>0</v>
      </c>
      <c r="U701" s="1103">
        <f t="shared" si="75"/>
        <v>0</v>
      </c>
      <c r="V701" s="1102">
        <f t="shared" si="70"/>
        <v>702</v>
      </c>
      <c r="W701" s="1102">
        <f t="shared" si="71"/>
        <v>703</v>
      </c>
      <c r="X701" s="1102" t="str">
        <f t="shared" si="76"/>
        <v>A0310</v>
      </c>
      <c r="Y701" s="239"/>
      <c r="Z701" s="239"/>
      <c r="AA701" s="239"/>
      <c r="AB701" s="239"/>
      <c r="AC701" s="239"/>
      <c r="AD701" s="239"/>
      <c r="AE701" s="239"/>
      <c r="AF701" s="239"/>
      <c r="AG701" s="239"/>
    </row>
    <row r="702" spans="8:33" ht="17.25" customHeight="1">
      <c r="H702" s="239"/>
      <c r="I702" s="1110" t="s">
        <v>5490</v>
      </c>
      <c r="J702" s="1106" t="s">
        <v>2218</v>
      </c>
      <c r="K702" s="246">
        <v>6.0300000000000002E-4</v>
      </c>
      <c r="L702" s="246">
        <v>6.0300000000000002E-4</v>
      </c>
      <c r="M702" s="241"/>
      <c r="N702" s="1102">
        <f t="shared" ca="1" si="72"/>
        <v>6.0300000000000002E-4</v>
      </c>
      <c r="O702" s="1102">
        <f t="shared" ca="1" si="73"/>
        <v>6.0300000000000002E-4</v>
      </c>
      <c r="P702" s="1102" cm="1">
        <f t="array" aca="1" ref="P702" ca="1">IFERROR(INDIRECT("K"&amp;V702),"")</f>
        <v>6.0300000000000002E-4</v>
      </c>
      <c r="Q702" s="1102" cm="1">
        <f t="array" aca="1" ref="Q702" ca="1">IFERROR(INDIRECT("L"&amp;V702),"")</f>
        <v>6.0300000000000002E-4</v>
      </c>
      <c r="R702" s="1102" cm="1">
        <f t="array" aca="1" ref="R702" ca="1">IFERROR(INDIRECT("K"&amp;W702),"")</f>
        <v>5.9999999999999995E-4</v>
      </c>
      <c r="S702" s="1102" cm="1">
        <f t="array" aca="1" ref="S702" ca="1">IFERROR(INDIRECT("L"&amp;W702),"")</f>
        <v>5.9999999999999995E-4</v>
      </c>
      <c r="T702" s="1103">
        <f t="shared" si="74"/>
        <v>6.0300000000000002E-4</v>
      </c>
      <c r="U702" s="1103">
        <f t="shared" si="75"/>
        <v>6.0300000000000002E-4</v>
      </c>
      <c r="V702" s="1102">
        <f t="shared" si="70"/>
        <v>702</v>
      </c>
      <c r="W702" s="1102">
        <f t="shared" si="71"/>
        <v>703</v>
      </c>
      <c r="X702" s="1102" t="str">
        <f t="shared" si="76"/>
        <v>A0310</v>
      </c>
      <c r="Y702" s="239"/>
      <c r="Z702" s="239"/>
      <c r="AA702" s="239"/>
      <c r="AB702" s="239"/>
      <c r="AC702" s="239"/>
      <c r="AD702" s="239"/>
      <c r="AE702" s="239"/>
      <c r="AF702" s="239"/>
      <c r="AG702" s="239"/>
    </row>
    <row r="703" spans="8:33" ht="17.25" customHeight="1">
      <c r="H703" s="239"/>
      <c r="I703" s="1110" t="s">
        <v>5491</v>
      </c>
      <c r="J703" s="1106" t="s">
        <v>2218</v>
      </c>
      <c r="K703" s="246">
        <v>5.9999999999999995E-4</v>
      </c>
      <c r="L703" s="246">
        <v>5.9999999999999995E-4</v>
      </c>
      <c r="M703" s="241"/>
      <c r="N703" s="1102">
        <f t="shared" ca="1" si="72"/>
        <v>6.0300000000000002E-4</v>
      </c>
      <c r="O703" s="1102">
        <f t="shared" ca="1" si="73"/>
        <v>6.0300000000000002E-4</v>
      </c>
      <c r="P703" s="1102" cm="1">
        <f t="array" aca="1" ref="P703" ca="1">IFERROR(INDIRECT("K"&amp;V703),"")</f>
        <v>6.0300000000000002E-4</v>
      </c>
      <c r="Q703" s="1102" cm="1">
        <f t="array" aca="1" ref="Q703" ca="1">IFERROR(INDIRECT("L"&amp;V703),"")</f>
        <v>6.0300000000000002E-4</v>
      </c>
      <c r="R703" s="1102" cm="1">
        <f t="array" aca="1" ref="R703" ca="1">IFERROR(INDIRECT("K"&amp;W703),"")</f>
        <v>5.9999999999999995E-4</v>
      </c>
      <c r="S703" s="1102" cm="1">
        <f t="array" aca="1" ref="S703" ca="1">IFERROR(INDIRECT("L"&amp;W703),"")</f>
        <v>5.9999999999999995E-4</v>
      </c>
      <c r="T703" s="1103">
        <f t="shared" si="74"/>
        <v>5.9999999999999995E-4</v>
      </c>
      <c r="U703" s="1103">
        <f t="shared" si="75"/>
        <v>5.9999999999999995E-4</v>
      </c>
      <c r="V703" s="1102">
        <f t="shared" si="70"/>
        <v>702</v>
      </c>
      <c r="W703" s="1102">
        <f t="shared" si="71"/>
        <v>703</v>
      </c>
      <c r="X703" s="1102" t="str">
        <f t="shared" si="76"/>
        <v>A0310</v>
      </c>
      <c r="Y703" s="239"/>
      <c r="Z703" s="239"/>
      <c r="AA703" s="239"/>
      <c r="AB703" s="239"/>
      <c r="AC703" s="239"/>
      <c r="AD703" s="239"/>
      <c r="AE703" s="239"/>
      <c r="AF703" s="239"/>
      <c r="AG703" s="239"/>
    </row>
    <row r="704" spans="8:33" ht="17.25" customHeight="1">
      <c r="H704" s="239"/>
      <c r="I704" s="1110" t="s">
        <v>5492</v>
      </c>
      <c r="J704" s="1106" t="s">
        <v>2219</v>
      </c>
      <c r="K704" s="246">
        <v>0</v>
      </c>
      <c r="L704" s="246">
        <v>0</v>
      </c>
      <c r="M704" s="241"/>
      <c r="N704" s="1102">
        <f t="shared" ca="1" si="72"/>
        <v>3.5300000000000002E-4</v>
      </c>
      <c r="O704" s="1102">
        <f t="shared" ca="1" si="73"/>
        <v>3.5300000000000002E-4</v>
      </c>
      <c r="P704" s="1102" cm="1">
        <f t="array" aca="1" ref="P704" ca="1">IFERROR(INDIRECT("K"&amp;V704),"")</f>
        <v>3.5300000000000002E-4</v>
      </c>
      <c r="Q704" s="1102" cm="1">
        <f t="array" aca="1" ref="Q704" ca="1">IFERROR(INDIRECT("L"&amp;V704),"")</f>
        <v>3.5300000000000002E-4</v>
      </c>
      <c r="R704" s="1102" cm="1">
        <f t="array" aca="1" ref="R704" ca="1">IFERROR(INDIRECT("K"&amp;W704),"")</f>
        <v>3.5300000000000002E-4</v>
      </c>
      <c r="S704" s="1102" cm="1">
        <f t="array" aca="1" ref="S704" ca="1">IFERROR(INDIRECT("L"&amp;W704),"")</f>
        <v>3.5300000000000002E-4</v>
      </c>
      <c r="T704" s="1103">
        <f t="shared" si="74"/>
        <v>0</v>
      </c>
      <c r="U704" s="1103">
        <f t="shared" si="75"/>
        <v>0</v>
      </c>
      <c r="V704" s="1102">
        <f t="shared" si="70"/>
        <v>706</v>
      </c>
      <c r="W704" s="1102">
        <f t="shared" si="71"/>
        <v>707</v>
      </c>
      <c r="X704" s="1102" t="str">
        <f t="shared" si="76"/>
        <v>A0311</v>
      </c>
      <c r="Y704" s="239"/>
      <c r="Z704" s="239"/>
      <c r="AA704" s="239"/>
      <c r="AB704" s="239"/>
      <c r="AC704" s="239"/>
      <c r="AD704" s="239"/>
      <c r="AE704" s="239"/>
      <c r="AF704" s="239"/>
      <c r="AG704" s="239"/>
    </row>
    <row r="705" spans="8:33" ht="17.25" customHeight="1">
      <c r="H705" s="239"/>
      <c r="I705" s="1110" t="s">
        <v>5493</v>
      </c>
      <c r="J705" s="1106" t="s">
        <v>2219</v>
      </c>
      <c r="K705" s="246">
        <v>0</v>
      </c>
      <c r="L705" s="246">
        <v>0</v>
      </c>
      <c r="M705" s="241"/>
      <c r="N705" s="1102">
        <f t="shared" ca="1" si="72"/>
        <v>3.5300000000000002E-4</v>
      </c>
      <c r="O705" s="1102">
        <f t="shared" ca="1" si="73"/>
        <v>3.5300000000000002E-4</v>
      </c>
      <c r="P705" s="1102" cm="1">
        <f t="array" aca="1" ref="P705" ca="1">IFERROR(INDIRECT("K"&amp;V705),"")</f>
        <v>3.5300000000000002E-4</v>
      </c>
      <c r="Q705" s="1102" cm="1">
        <f t="array" aca="1" ref="Q705" ca="1">IFERROR(INDIRECT("L"&amp;V705),"")</f>
        <v>3.5300000000000002E-4</v>
      </c>
      <c r="R705" s="1102" cm="1">
        <f t="array" aca="1" ref="R705" ca="1">IFERROR(INDIRECT("K"&amp;W705),"")</f>
        <v>3.5300000000000002E-4</v>
      </c>
      <c r="S705" s="1102" cm="1">
        <f t="array" aca="1" ref="S705" ca="1">IFERROR(INDIRECT("L"&amp;W705),"")</f>
        <v>3.5300000000000002E-4</v>
      </c>
      <c r="T705" s="1103">
        <f t="shared" si="74"/>
        <v>0</v>
      </c>
      <c r="U705" s="1103">
        <f t="shared" si="75"/>
        <v>0</v>
      </c>
      <c r="V705" s="1102">
        <f t="shared" si="70"/>
        <v>706</v>
      </c>
      <c r="W705" s="1102">
        <f t="shared" si="71"/>
        <v>707</v>
      </c>
      <c r="X705" s="1102" t="str">
        <f t="shared" si="76"/>
        <v>A0311</v>
      </c>
      <c r="Y705" s="239"/>
      <c r="Z705" s="239"/>
      <c r="AA705" s="239"/>
      <c r="AB705" s="239"/>
      <c r="AC705" s="239"/>
      <c r="AD705" s="239"/>
      <c r="AE705" s="239"/>
      <c r="AF705" s="239"/>
      <c r="AG705" s="239"/>
    </row>
    <row r="706" spans="8:33" ht="17.25" customHeight="1">
      <c r="H706" s="239"/>
      <c r="I706" s="1110" t="s">
        <v>5494</v>
      </c>
      <c r="J706" s="1106" t="s">
        <v>2219</v>
      </c>
      <c r="K706" s="246">
        <v>3.5300000000000002E-4</v>
      </c>
      <c r="L706" s="246">
        <v>3.5300000000000002E-4</v>
      </c>
      <c r="M706" s="241"/>
      <c r="N706" s="1102">
        <f t="shared" ca="1" si="72"/>
        <v>3.5300000000000002E-4</v>
      </c>
      <c r="O706" s="1102">
        <f t="shared" ca="1" si="73"/>
        <v>3.5300000000000002E-4</v>
      </c>
      <c r="P706" s="1102" cm="1">
        <f t="array" aca="1" ref="P706" ca="1">IFERROR(INDIRECT("K"&amp;V706),"")</f>
        <v>3.5300000000000002E-4</v>
      </c>
      <c r="Q706" s="1102" cm="1">
        <f t="array" aca="1" ref="Q706" ca="1">IFERROR(INDIRECT("L"&amp;V706),"")</f>
        <v>3.5300000000000002E-4</v>
      </c>
      <c r="R706" s="1102" cm="1">
        <f t="array" aca="1" ref="R706" ca="1">IFERROR(INDIRECT("K"&amp;W706),"")</f>
        <v>3.5300000000000002E-4</v>
      </c>
      <c r="S706" s="1102" cm="1">
        <f t="array" aca="1" ref="S706" ca="1">IFERROR(INDIRECT("L"&amp;W706),"")</f>
        <v>3.5300000000000002E-4</v>
      </c>
      <c r="T706" s="1103">
        <f t="shared" si="74"/>
        <v>3.5300000000000002E-4</v>
      </c>
      <c r="U706" s="1103">
        <f t="shared" si="75"/>
        <v>3.5300000000000002E-4</v>
      </c>
      <c r="V706" s="1102">
        <f t="shared" si="70"/>
        <v>706</v>
      </c>
      <c r="W706" s="1102">
        <f t="shared" si="71"/>
        <v>707</v>
      </c>
      <c r="X706" s="1102" t="str">
        <f t="shared" si="76"/>
        <v>A0311</v>
      </c>
      <c r="Y706" s="239"/>
      <c r="Z706" s="239"/>
      <c r="AA706" s="239"/>
      <c r="AB706" s="239"/>
      <c r="AC706" s="239"/>
      <c r="AD706" s="239"/>
      <c r="AE706" s="239"/>
      <c r="AF706" s="239"/>
      <c r="AG706" s="239"/>
    </row>
    <row r="707" spans="8:33" ht="17.25" customHeight="1">
      <c r="H707" s="239"/>
      <c r="I707" s="1110" t="s">
        <v>5495</v>
      </c>
      <c r="J707" s="1106" t="s">
        <v>2219</v>
      </c>
      <c r="K707" s="246">
        <v>3.5300000000000002E-4</v>
      </c>
      <c r="L707" s="246">
        <v>3.5300000000000002E-4</v>
      </c>
      <c r="M707" s="241"/>
      <c r="N707" s="1102">
        <f t="shared" ca="1" si="72"/>
        <v>3.5300000000000002E-4</v>
      </c>
      <c r="O707" s="1102">
        <f t="shared" ca="1" si="73"/>
        <v>3.5300000000000002E-4</v>
      </c>
      <c r="P707" s="1102" cm="1">
        <f t="array" aca="1" ref="P707" ca="1">IFERROR(INDIRECT("K"&amp;V707),"")</f>
        <v>3.5300000000000002E-4</v>
      </c>
      <c r="Q707" s="1102" cm="1">
        <f t="array" aca="1" ref="Q707" ca="1">IFERROR(INDIRECT("L"&amp;V707),"")</f>
        <v>3.5300000000000002E-4</v>
      </c>
      <c r="R707" s="1102" cm="1">
        <f t="array" aca="1" ref="R707" ca="1">IFERROR(INDIRECT("K"&amp;W707),"")</f>
        <v>3.5300000000000002E-4</v>
      </c>
      <c r="S707" s="1102" cm="1">
        <f t="array" aca="1" ref="S707" ca="1">IFERROR(INDIRECT("L"&amp;W707),"")</f>
        <v>3.5300000000000002E-4</v>
      </c>
      <c r="T707" s="1103">
        <f t="shared" si="74"/>
        <v>3.5300000000000002E-4</v>
      </c>
      <c r="U707" s="1103">
        <f t="shared" si="75"/>
        <v>3.5300000000000002E-4</v>
      </c>
      <c r="V707" s="1102">
        <f t="shared" si="70"/>
        <v>706</v>
      </c>
      <c r="W707" s="1102">
        <f t="shared" si="71"/>
        <v>707</v>
      </c>
      <c r="X707" s="1102" t="str">
        <f t="shared" si="76"/>
        <v>A0311</v>
      </c>
      <c r="Y707" s="239"/>
      <c r="Z707" s="239"/>
      <c r="AA707" s="239"/>
      <c r="AB707" s="239"/>
      <c r="AC707" s="239"/>
      <c r="AD707" s="239"/>
      <c r="AE707" s="239"/>
      <c r="AF707" s="239"/>
      <c r="AG707" s="239"/>
    </row>
    <row r="708" spans="8:33" ht="15.75" customHeight="1">
      <c r="H708" s="239"/>
      <c r="I708" s="1110" t="s">
        <v>2220</v>
      </c>
      <c r="J708" s="1106" t="s">
        <v>2221</v>
      </c>
      <c r="K708" s="246">
        <v>4.3300000000000001E-4</v>
      </c>
      <c r="L708" s="246">
        <v>4.3300000000000001E-4</v>
      </c>
      <c r="M708" s="241"/>
      <c r="N708" s="1102">
        <f t="shared" ca="1" si="72"/>
        <v>4.3300000000000001E-4</v>
      </c>
      <c r="O708" s="1102">
        <f t="shared" ca="1" si="73"/>
        <v>4.3300000000000001E-4</v>
      </c>
      <c r="P708" s="1102" t="str" cm="1">
        <f t="array" aca="1" ref="P708" ca="1">IFERROR(INDIRECT("K"&amp;V708),"")</f>
        <v/>
      </c>
      <c r="Q708" s="1102" t="str" cm="1">
        <f t="array" aca="1" ref="Q708" ca="1">IFERROR(INDIRECT("L"&amp;V708),"")</f>
        <v/>
      </c>
      <c r="R708" s="1102" t="str" cm="1">
        <f t="array" aca="1" ref="R708" ca="1">IFERROR(INDIRECT("K"&amp;W708),"")</f>
        <v/>
      </c>
      <c r="S708" s="1102" t="str" cm="1">
        <f t="array" aca="1" ref="S708" ca="1">IFERROR(INDIRECT("L"&amp;W708),"")</f>
        <v/>
      </c>
      <c r="T708" s="1103">
        <f t="shared" si="74"/>
        <v>4.3300000000000001E-4</v>
      </c>
      <c r="U708" s="1103">
        <f t="shared" si="75"/>
        <v>4.3300000000000001E-4</v>
      </c>
      <c r="V708" s="1102" t="str">
        <f t="shared" si="70"/>
        <v/>
      </c>
      <c r="W708" s="1102" t="str">
        <f t="shared" si="71"/>
        <v/>
      </c>
      <c r="X708" s="1102" t="str">
        <f t="shared" si="76"/>
        <v>A0314</v>
      </c>
      <c r="Y708" s="239"/>
      <c r="Z708" s="239"/>
      <c r="AA708" s="239"/>
      <c r="AB708" s="239"/>
      <c r="AC708" s="239"/>
      <c r="AD708" s="239"/>
      <c r="AE708" s="239"/>
      <c r="AF708" s="239"/>
      <c r="AG708" s="239"/>
    </row>
    <row r="709" spans="8:33" ht="15.75" customHeight="1">
      <c r="H709" s="239"/>
      <c r="I709" s="1110" t="s">
        <v>2222</v>
      </c>
      <c r="J709" s="1106" t="s">
        <v>2223</v>
      </c>
      <c r="K709" s="246">
        <v>4.1899999999999999E-4</v>
      </c>
      <c r="L709" s="246">
        <v>4.1899999999999999E-4</v>
      </c>
      <c r="M709" s="241"/>
      <c r="N709" s="1102">
        <f t="shared" ca="1" si="72"/>
        <v>4.1899999999999999E-4</v>
      </c>
      <c r="O709" s="1102">
        <f t="shared" ca="1" si="73"/>
        <v>4.1899999999999999E-4</v>
      </c>
      <c r="P709" s="1102" t="str" cm="1">
        <f t="array" aca="1" ref="P709" ca="1">IFERROR(INDIRECT("K"&amp;V709),"")</f>
        <v/>
      </c>
      <c r="Q709" s="1102" t="str" cm="1">
        <f t="array" aca="1" ref="Q709" ca="1">IFERROR(INDIRECT("L"&amp;V709),"")</f>
        <v/>
      </c>
      <c r="R709" s="1102" t="str" cm="1">
        <f t="array" aca="1" ref="R709" ca="1">IFERROR(INDIRECT("K"&amp;W709),"")</f>
        <v/>
      </c>
      <c r="S709" s="1102" t="str" cm="1">
        <f t="array" aca="1" ref="S709" ca="1">IFERROR(INDIRECT("L"&amp;W709),"")</f>
        <v/>
      </c>
      <c r="T709" s="1103">
        <f t="shared" si="74"/>
        <v>4.1899999999999999E-4</v>
      </c>
      <c r="U709" s="1103">
        <f t="shared" si="75"/>
        <v>4.1899999999999999E-4</v>
      </c>
      <c r="V709" s="1102" t="str">
        <f t="shared" ref="V709:V772" si="77">_xlfn.IFNA(MATCH(X709&amp;"*残差*",$I:$I,0),"")</f>
        <v/>
      </c>
      <c r="W709" s="1102" t="str">
        <f t="shared" ref="W709:W772" si="78">_xlfn.IFNA(MATCH(X709&amp;"*事業者全体*",$I:$I,0),"")</f>
        <v/>
      </c>
      <c r="X709" s="1102" t="str">
        <f t="shared" si="76"/>
        <v>A0315</v>
      </c>
      <c r="Y709" s="239"/>
      <c r="Z709" s="239"/>
      <c r="AA709" s="239"/>
      <c r="AB709" s="239"/>
      <c r="AC709" s="239"/>
      <c r="AD709" s="239"/>
      <c r="AE709" s="239"/>
      <c r="AF709" s="239"/>
      <c r="AG709" s="239"/>
    </row>
    <row r="710" spans="8:33" ht="17.25" customHeight="1">
      <c r="H710" s="239"/>
      <c r="I710" s="1110" t="s">
        <v>2224</v>
      </c>
      <c r="J710" s="1106" t="s">
        <v>2225</v>
      </c>
      <c r="K710" s="246">
        <v>6.2299999999999996E-4</v>
      </c>
      <c r="L710" s="246">
        <v>6.2299999999999996E-4</v>
      </c>
      <c r="M710" s="241"/>
      <c r="N710" s="1102">
        <f t="shared" ref="N710:N773" ca="1" si="79">IF(P710="",IF(R710="",T710,R710),P710)</f>
        <v>6.2299999999999996E-4</v>
      </c>
      <c r="O710" s="1102">
        <f t="shared" ref="O710:O773" ca="1" si="80">IF(Q710="",IF(S710="",U710,S710),Q710)</f>
        <v>6.2299999999999996E-4</v>
      </c>
      <c r="P710" s="1102" t="str" cm="1">
        <f t="array" aca="1" ref="P710" ca="1">IFERROR(INDIRECT("K"&amp;V710),"")</f>
        <v/>
      </c>
      <c r="Q710" s="1102" t="str" cm="1">
        <f t="array" aca="1" ref="Q710" ca="1">IFERROR(INDIRECT("L"&amp;V710),"")</f>
        <v/>
      </c>
      <c r="R710" s="1102" t="str" cm="1">
        <f t="array" aca="1" ref="R710" ca="1">IFERROR(INDIRECT("K"&amp;W710),"")</f>
        <v/>
      </c>
      <c r="S710" s="1102" t="str" cm="1">
        <f t="array" aca="1" ref="S710" ca="1">IFERROR(INDIRECT("L"&amp;W710),"")</f>
        <v/>
      </c>
      <c r="T710" s="1103">
        <f t="shared" ref="T710:T773" si="81">K710</f>
        <v>6.2299999999999996E-4</v>
      </c>
      <c r="U710" s="1103">
        <f t="shared" ref="U710:U773" si="82">L710</f>
        <v>6.2299999999999996E-4</v>
      </c>
      <c r="V710" s="1102" t="str">
        <f t="shared" si="77"/>
        <v/>
      </c>
      <c r="W710" s="1102" t="str">
        <f t="shared" si="78"/>
        <v/>
      </c>
      <c r="X710" s="1102" t="str">
        <f t="shared" ref="X710:X773" si="83">LEFT(I710,5)</f>
        <v>A0317</v>
      </c>
      <c r="Y710" s="239"/>
      <c r="Z710" s="239"/>
      <c r="AA710" s="239"/>
      <c r="AB710" s="239"/>
      <c r="AC710" s="239"/>
      <c r="AD710" s="239"/>
      <c r="AE710" s="239"/>
      <c r="AF710" s="239"/>
      <c r="AG710" s="239"/>
    </row>
    <row r="711" spans="8:33" ht="17.25" customHeight="1">
      <c r="H711" s="239"/>
      <c r="I711" s="1110" t="s">
        <v>2226</v>
      </c>
      <c r="J711" s="1106" t="s">
        <v>2227</v>
      </c>
      <c r="K711" s="246">
        <v>6.4599999999999998E-4</v>
      </c>
      <c r="L711" s="246">
        <v>6.4599999999999998E-4</v>
      </c>
      <c r="M711" s="241"/>
      <c r="N711" s="1102">
        <f t="shared" ca="1" si="79"/>
        <v>6.4599999999999998E-4</v>
      </c>
      <c r="O711" s="1102">
        <f t="shared" ca="1" si="80"/>
        <v>6.4599999999999998E-4</v>
      </c>
      <c r="P711" s="1102" t="str" cm="1">
        <f t="array" aca="1" ref="P711" ca="1">IFERROR(INDIRECT("K"&amp;V711),"")</f>
        <v/>
      </c>
      <c r="Q711" s="1102" t="str" cm="1">
        <f t="array" aca="1" ref="Q711" ca="1">IFERROR(INDIRECT("L"&amp;V711),"")</f>
        <v/>
      </c>
      <c r="R711" s="1102" t="str" cm="1">
        <f t="array" aca="1" ref="R711" ca="1">IFERROR(INDIRECT("K"&amp;W711),"")</f>
        <v/>
      </c>
      <c r="S711" s="1102" t="str" cm="1">
        <f t="array" aca="1" ref="S711" ca="1">IFERROR(INDIRECT("L"&amp;W711),"")</f>
        <v/>
      </c>
      <c r="T711" s="1103">
        <f t="shared" si="81"/>
        <v>6.4599999999999998E-4</v>
      </c>
      <c r="U711" s="1103">
        <f t="shared" si="82"/>
        <v>6.4599999999999998E-4</v>
      </c>
      <c r="V711" s="1102" t="str">
        <f t="shared" si="77"/>
        <v/>
      </c>
      <c r="W711" s="1102" t="str">
        <f t="shared" si="78"/>
        <v/>
      </c>
      <c r="X711" s="1102" t="str">
        <f t="shared" si="83"/>
        <v>A0318</v>
      </c>
      <c r="Y711" s="239"/>
      <c r="Z711" s="239"/>
      <c r="AA711" s="239"/>
      <c r="AB711" s="239"/>
      <c r="AC711" s="239"/>
      <c r="AD711" s="239"/>
      <c r="AE711" s="239"/>
      <c r="AF711" s="239"/>
      <c r="AG711" s="239"/>
    </row>
    <row r="712" spans="8:33" ht="17.25" customHeight="1">
      <c r="H712" s="239"/>
      <c r="I712" s="1110" t="s">
        <v>2228</v>
      </c>
      <c r="J712" s="1106" t="s">
        <v>2229</v>
      </c>
      <c r="K712" s="246">
        <v>4.0200000000000001E-4</v>
      </c>
      <c r="L712" s="246">
        <v>4.0200000000000001E-4</v>
      </c>
      <c r="M712" s="241"/>
      <c r="N712" s="1102">
        <f t="shared" ca="1" si="79"/>
        <v>4.0200000000000001E-4</v>
      </c>
      <c r="O712" s="1102">
        <f t="shared" ca="1" si="80"/>
        <v>4.0200000000000001E-4</v>
      </c>
      <c r="P712" s="1102" t="str" cm="1">
        <f t="array" aca="1" ref="P712" ca="1">IFERROR(INDIRECT("K"&amp;V712),"")</f>
        <v/>
      </c>
      <c r="Q712" s="1102" t="str" cm="1">
        <f t="array" aca="1" ref="Q712" ca="1">IFERROR(INDIRECT("L"&amp;V712),"")</f>
        <v/>
      </c>
      <c r="R712" s="1102" t="str" cm="1">
        <f t="array" aca="1" ref="R712" ca="1">IFERROR(INDIRECT("K"&amp;W712),"")</f>
        <v/>
      </c>
      <c r="S712" s="1102" t="str" cm="1">
        <f t="array" aca="1" ref="S712" ca="1">IFERROR(INDIRECT("L"&amp;W712),"")</f>
        <v/>
      </c>
      <c r="T712" s="1103">
        <f t="shared" si="81"/>
        <v>4.0200000000000001E-4</v>
      </c>
      <c r="U712" s="1103">
        <f t="shared" si="82"/>
        <v>4.0200000000000001E-4</v>
      </c>
      <c r="V712" s="1102" t="str">
        <f t="shared" si="77"/>
        <v/>
      </c>
      <c r="W712" s="1102" t="str">
        <f t="shared" si="78"/>
        <v/>
      </c>
      <c r="X712" s="1102" t="str">
        <f t="shared" si="83"/>
        <v>A0323</v>
      </c>
      <c r="Y712" s="239"/>
      <c r="Z712" s="239"/>
      <c r="AA712" s="239"/>
      <c r="AB712" s="239"/>
      <c r="AC712" s="239"/>
      <c r="AD712" s="239"/>
      <c r="AE712" s="239"/>
      <c r="AF712" s="239"/>
      <c r="AG712" s="239"/>
    </row>
    <row r="713" spans="8:33" ht="17.25" customHeight="1">
      <c r="H713" s="239"/>
      <c r="I713" s="1110" t="s">
        <v>5496</v>
      </c>
      <c r="J713" s="1106" t="s">
        <v>2504</v>
      </c>
      <c r="K713" s="246">
        <v>0</v>
      </c>
      <c r="L713" s="246">
        <v>0</v>
      </c>
      <c r="M713" s="241"/>
      <c r="N713" s="1102">
        <f t="shared" ca="1" si="79"/>
        <v>6.0599999999999998E-4</v>
      </c>
      <c r="O713" s="1102">
        <f t="shared" ca="1" si="80"/>
        <v>6.0599999999999998E-4</v>
      </c>
      <c r="P713" s="1102" cm="1">
        <f t="array" aca="1" ref="P713" ca="1">IFERROR(INDIRECT("K"&amp;V713),"")</f>
        <v>6.0599999999999998E-4</v>
      </c>
      <c r="Q713" s="1102" cm="1">
        <f t="array" aca="1" ref="Q713" ca="1">IFERROR(INDIRECT("L"&amp;V713),"")</f>
        <v>6.0599999999999998E-4</v>
      </c>
      <c r="R713" s="1102" cm="1">
        <f t="array" aca="1" ref="R713" ca="1">IFERROR(INDIRECT("K"&amp;W713),"")</f>
        <v>5.9400000000000002E-4</v>
      </c>
      <c r="S713" s="1102" cm="1">
        <f t="array" aca="1" ref="S713" ca="1">IFERROR(INDIRECT("L"&amp;W713),"")</f>
        <v>5.9400000000000002E-4</v>
      </c>
      <c r="T713" s="1103">
        <f t="shared" si="81"/>
        <v>0</v>
      </c>
      <c r="U713" s="1103">
        <f t="shared" si="82"/>
        <v>0</v>
      </c>
      <c r="V713" s="1102">
        <f t="shared" si="77"/>
        <v>716</v>
      </c>
      <c r="W713" s="1102">
        <f t="shared" si="78"/>
        <v>717</v>
      </c>
      <c r="X713" s="1102" t="str">
        <f t="shared" si="83"/>
        <v>A0330</v>
      </c>
      <c r="Y713" s="239"/>
      <c r="Z713" s="239"/>
      <c r="AA713" s="239"/>
      <c r="AB713" s="239"/>
      <c r="AC713" s="239"/>
      <c r="AD713" s="239"/>
      <c r="AE713" s="239"/>
      <c r="AF713" s="239"/>
      <c r="AG713" s="239"/>
    </row>
    <row r="714" spans="8:33" ht="17.25" customHeight="1">
      <c r="H714" s="239"/>
      <c r="I714" s="1110" t="s">
        <v>5497</v>
      </c>
      <c r="J714" s="1106" t="s">
        <v>2504</v>
      </c>
      <c r="K714" s="246">
        <v>1.84E-4</v>
      </c>
      <c r="L714" s="246">
        <v>1.84E-4</v>
      </c>
      <c r="M714" s="241"/>
      <c r="N714" s="1102">
        <f t="shared" ca="1" si="79"/>
        <v>6.0599999999999998E-4</v>
      </c>
      <c r="O714" s="1102">
        <f t="shared" ca="1" si="80"/>
        <v>6.0599999999999998E-4</v>
      </c>
      <c r="P714" s="1102" cm="1">
        <f t="array" aca="1" ref="P714" ca="1">IFERROR(INDIRECT("K"&amp;V714),"")</f>
        <v>6.0599999999999998E-4</v>
      </c>
      <c r="Q714" s="1102" cm="1">
        <f t="array" aca="1" ref="Q714" ca="1">IFERROR(INDIRECT("L"&amp;V714),"")</f>
        <v>6.0599999999999998E-4</v>
      </c>
      <c r="R714" s="1102" cm="1">
        <f t="array" aca="1" ref="R714" ca="1">IFERROR(INDIRECT("K"&amp;W714),"")</f>
        <v>5.9400000000000002E-4</v>
      </c>
      <c r="S714" s="1102" cm="1">
        <f t="array" aca="1" ref="S714" ca="1">IFERROR(INDIRECT("L"&amp;W714),"")</f>
        <v>5.9400000000000002E-4</v>
      </c>
      <c r="T714" s="1103">
        <f t="shared" si="81"/>
        <v>1.84E-4</v>
      </c>
      <c r="U714" s="1103">
        <f t="shared" si="82"/>
        <v>1.84E-4</v>
      </c>
      <c r="V714" s="1102">
        <f t="shared" si="77"/>
        <v>716</v>
      </c>
      <c r="W714" s="1102">
        <f t="shared" si="78"/>
        <v>717</v>
      </c>
      <c r="X714" s="1102" t="str">
        <f t="shared" si="83"/>
        <v>A0330</v>
      </c>
      <c r="Y714" s="239"/>
      <c r="Z714" s="239"/>
      <c r="AA714" s="239"/>
      <c r="AB714" s="239"/>
      <c r="AC714" s="239"/>
      <c r="AD714" s="239"/>
      <c r="AE714" s="239"/>
      <c r="AF714" s="239"/>
      <c r="AG714" s="239"/>
    </row>
    <row r="715" spans="8:33" ht="17.25" customHeight="1">
      <c r="H715" s="239"/>
      <c r="I715" s="1110" t="s">
        <v>5498</v>
      </c>
      <c r="J715" s="1106" t="s">
        <v>2504</v>
      </c>
      <c r="K715" s="246">
        <v>3.1199999999999999E-4</v>
      </c>
      <c r="L715" s="246">
        <v>3.1199999999999999E-4</v>
      </c>
      <c r="M715" s="241"/>
      <c r="N715" s="1102">
        <f t="shared" ca="1" si="79"/>
        <v>6.0599999999999998E-4</v>
      </c>
      <c r="O715" s="1102">
        <f t="shared" ca="1" si="80"/>
        <v>6.0599999999999998E-4</v>
      </c>
      <c r="P715" s="1102" cm="1">
        <f t="array" aca="1" ref="P715" ca="1">IFERROR(INDIRECT("K"&amp;V715),"")</f>
        <v>6.0599999999999998E-4</v>
      </c>
      <c r="Q715" s="1102" cm="1">
        <f t="array" aca="1" ref="Q715" ca="1">IFERROR(INDIRECT("L"&amp;V715),"")</f>
        <v>6.0599999999999998E-4</v>
      </c>
      <c r="R715" s="1102" cm="1">
        <f t="array" aca="1" ref="R715" ca="1">IFERROR(INDIRECT("K"&amp;W715),"")</f>
        <v>5.9400000000000002E-4</v>
      </c>
      <c r="S715" s="1102" cm="1">
        <f t="array" aca="1" ref="S715" ca="1">IFERROR(INDIRECT("L"&amp;W715),"")</f>
        <v>5.9400000000000002E-4</v>
      </c>
      <c r="T715" s="1103">
        <f t="shared" si="81"/>
        <v>3.1199999999999999E-4</v>
      </c>
      <c r="U715" s="1103">
        <f t="shared" si="82"/>
        <v>3.1199999999999999E-4</v>
      </c>
      <c r="V715" s="1102">
        <f t="shared" si="77"/>
        <v>716</v>
      </c>
      <c r="W715" s="1102">
        <f t="shared" si="78"/>
        <v>717</v>
      </c>
      <c r="X715" s="1102" t="str">
        <f t="shared" si="83"/>
        <v>A0330</v>
      </c>
      <c r="Y715" s="239"/>
      <c r="Z715" s="239"/>
      <c r="AA715" s="239"/>
      <c r="AB715" s="239"/>
      <c r="AC715" s="239"/>
      <c r="AD715" s="239"/>
      <c r="AE715" s="239"/>
      <c r="AF715" s="239"/>
      <c r="AG715" s="239"/>
    </row>
    <row r="716" spans="8:33" ht="17.25" customHeight="1">
      <c r="H716" s="239"/>
      <c r="I716" s="1110" t="s">
        <v>5499</v>
      </c>
      <c r="J716" s="1106" t="s">
        <v>2504</v>
      </c>
      <c r="K716" s="246">
        <v>6.0599999999999998E-4</v>
      </c>
      <c r="L716" s="246">
        <v>6.0599999999999998E-4</v>
      </c>
      <c r="M716" s="241"/>
      <c r="N716" s="1102">
        <f t="shared" ca="1" si="79"/>
        <v>6.0599999999999998E-4</v>
      </c>
      <c r="O716" s="1102">
        <f t="shared" ca="1" si="80"/>
        <v>6.0599999999999998E-4</v>
      </c>
      <c r="P716" s="1102" cm="1">
        <f t="array" aca="1" ref="P716" ca="1">IFERROR(INDIRECT("K"&amp;V716),"")</f>
        <v>6.0599999999999998E-4</v>
      </c>
      <c r="Q716" s="1102" cm="1">
        <f t="array" aca="1" ref="Q716" ca="1">IFERROR(INDIRECT("L"&amp;V716),"")</f>
        <v>6.0599999999999998E-4</v>
      </c>
      <c r="R716" s="1102" cm="1">
        <f t="array" aca="1" ref="R716" ca="1">IFERROR(INDIRECT("K"&amp;W716),"")</f>
        <v>5.9400000000000002E-4</v>
      </c>
      <c r="S716" s="1102" cm="1">
        <f t="array" aca="1" ref="S716" ca="1">IFERROR(INDIRECT("L"&amp;W716),"")</f>
        <v>5.9400000000000002E-4</v>
      </c>
      <c r="T716" s="1103">
        <f t="shared" si="81"/>
        <v>6.0599999999999998E-4</v>
      </c>
      <c r="U716" s="1103">
        <f t="shared" si="82"/>
        <v>6.0599999999999998E-4</v>
      </c>
      <c r="V716" s="1102">
        <f t="shared" si="77"/>
        <v>716</v>
      </c>
      <c r="W716" s="1102">
        <f t="shared" si="78"/>
        <v>717</v>
      </c>
      <c r="X716" s="1102" t="str">
        <f t="shared" si="83"/>
        <v>A0330</v>
      </c>
      <c r="Y716" s="239"/>
      <c r="Z716" s="239"/>
      <c r="AA716" s="239"/>
      <c r="AB716" s="239"/>
      <c r="AC716" s="239"/>
      <c r="AD716" s="239"/>
      <c r="AE716" s="239"/>
      <c r="AF716" s="239"/>
      <c r="AG716" s="239"/>
    </row>
    <row r="717" spans="8:33" ht="15.75" customHeight="1">
      <c r="H717" s="239"/>
      <c r="I717" s="1110" t="s">
        <v>5500</v>
      </c>
      <c r="J717" s="1106" t="s">
        <v>2504</v>
      </c>
      <c r="K717" s="246">
        <v>5.9400000000000002E-4</v>
      </c>
      <c r="L717" s="246">
        <v>5.9400000000000002E-4</v>
      </c>
      <c r="M717" s="241"/>
      <c r="N717" s="1102">
        <f t="shared" ca="1" si="79"/>
        <v>6.0599999999999998E-4</v>
      </c>
      <c r="O717" s="1102">
        <f t="shared" ca="1" si="80"/>
        <v>6.0599999999999998E-4</v>
      </c>
      <c r="P717" s="1102" cm="1">
        <f t="array" aca="1" ref="P717" ca="1">IFERROR(INDIRECT("K"&amp;V717),"")</f>
        <v>6.0599999999999998E-4</v>
      </c>
      <c r="Q717" s="1102" cm="1">
        <f t="array" aca="1" ref="Q717" ca="1">IFERROR(INDIRECT("L"&amp;V717),"")</f>
        <v>6.0599999999999998E-4</v>
      </c>
      <c r="R717" s="1102" cm="1">
        <f t="array" aca="1" ref="R717" ca="1">IFERROR(INDIRECT("K"&amp;W717),"")</f>
        <v>5.9400000000000002E-4</v>
      </c>
      <c r="S717" s="1102" cm="1">
        <f t="array" aca="1" ref="S717" ca="1">IFERROR(INDIRECT("L"&amp;W717),"")</f>
        <v>5.9400000000000002E-4</v>
      </c>
      <c r="T717" s="1103">
        <f t="shared" si="81"/>
        <v>5.9400000000000002E-4</v>
      </c>
      <c r="U717" s="1103">
        <f t="shared" si="82"/>
        <v>5.9400000000000002E-4</v>
      </c>
      <c r="V717" s="1102">
        <f t="shared" si="77"/>
        <v>716</v>
      </c>
      <c r="W717" s="1102">
        <f t="shared" si="78"/>
        <v>717</v>
      </c>
      <c r="X717" s="1102" t="str">
        <f t="shared" si="83"/>
        <v>A0330</v>
      </c>
      <c r="Y717" s="239"/>
      <c r="Z717" s="239"/>
      <c r="AA717" s="239"/>
      <c r="AB717" s="239"/>
      <c r="AC717" s="239"/>
      <c r="AD717" s="239"/>
      <c r="AE717" s="239"/>
      <c r="AF717" s="239"/>
      <c r="AG717" s="239"/>
    </row>
    <row r="718" spans="8:33" ht="15.75" customHeight="1">
      <c r="H718" s="239"/>
      <c r="I718" s="1110" t="s">
        <v>5501</v>
      </c>
      <c r="J718" s="1106" t="s">
        <v>3966</v>
      </c>
      <c r="K718" s="246">
        <v>0</v>
      </c>
      <c r="L718" s="246">
        <v>0</v>
      </c>
      <c r="M718" s="241"/>
      <c r="N718" s="1102">
        <f t="shared" ca="1" si="79"/>
        <v>4.0499999999999998E-4</v>
      </c>
      <c r="O718" s="1102">
        <f t="shared" ca="1" si="80"/>
        <v>4.0499999999999998E-4</v>
      </c>
      <c r="P718" s="1102" cm="1">
        <f t="array" aca="1" ref="P718" ca="1">IFERROR(INDIRECT("K"&amp;V718),"")</f>
        <v>4.0499999999999998E-4</v>
      </c>
      <c r="Q718" s="1102" cm="1">
        <f t="array" aca="1" ref="Q718" ca="1">IFERROR(INDIRECT("L"&amp;V718),"")</f>
        <v>4.0499999999999998E-4</v>
      </c>
      <c r="R718" s="1102" cm="1">
        <f t="array" aca="1" ref="R718" ca="1">IFERROR(INDIRECT("K"&amp;W718),"")</f>
        <v>4.0000000000000002E-4</v>
      </c>
      <c r="S718" s="1102" cm="1">
        <f t="array" aca="1" ref="S718" ca="1">IFERROR(INDIRECT("L"&amp;W718),"")</f>
        <v>4.0000000000000002E-4</v>
      </c>
      <c r="T718" s="1103">
        <f t="shared" si="81"/>
        <v>0</v>
      </c>
      <c r="U718" s="1103">
        <f t="shared" si="82"/>
        <v>0</v>
      </c>
      <c r="V718" s="1102">
        <f t="shared" si="77"/>
        <v>720</v>
      </c>
      <c r="W718" s="1102">
        <f t="shared" si="78"/>
        <v>721</v>
      </c>
      <c r="X718" s="1102" t="str">
        <f t="shared" si="83"/>
        <v>A0332</v>
      </c>
      <c r="Y718" s="239"/>
      <c r="Z718" s="239"/>
      <c r="AA718" s="239"/>
      <c r="AB718" s="239"/>
      <c r="AC718" s="239"/>
      <c r="AD718" s="239"/>
      <c r="AE718" s="239"/>
      <c r="AF718" s="239"/>
      <c r="AG718" s="239"/>
    </row>
    <row r="719" spans="8:33" ht="15.75" customHeight="1">
      <c r="H719" s="239"/>
      <c r="I719" s="1110" t="s">
        <v>5502</v>
      </c>
      <c r="J719" s="1106" t="s">
        <v>3966</v>
      </c>
      <c r="K719" s="246">
        <v>0</v>
      </c>
      <c r="L719" s="246">
        <v>0</v>
      </c>
      <c r="M719" s="241"/>
      <c r="N719" s="1102">
        <f t="shared" ca="1" si="79"/>
        <v>4.0499999999999998E-4</v>
      </c>
      <c r="O719" s="1102">
        <f t="shared" ca="1" si="80"/>
        <v>4.0499999999999998E-4</v>
      </c>
      <c r="P719" s="1102" cm="1">
        <f t="array" aca="1" ref="P719" ca="1">IFERROR(INDIRECT("K"&amp;V719),"")</f>
        <v>4.0499999999999998E-4</v>
      </c>
      <c r="Q719" s="1102" cm="1">
        <f t="array" aca="1" ref="Q719" ca="1">IFERROR(INDIRECT("L"&amp;V719),"")</f>
        <v>4.0499999999999998E-4</v>
      </c>
      <c r="R719" s="1102" cm="1">
        <f t="array" aca="1" ref="R719" ca="1">IFERROR(INDIRECT("K"&amp;W719),"")</f>
        <v>4.0000000000000002E-4</v>
      </c>
      <c r="S719" s="1102" cm="1">
        <f t="array" aca="1" ref="S719" ca="1">IFERROR(INDIRECT("L"&amp;W719),"")</f>
        <v>4.0000000000000002E-4</v>
      </c>
      <c r="T719" s="1103">
        <f t="shared" si="81"/>
        <v>0</v>
      </c>
      <c r="U719" s="1103">
        <f t="shared" si="82"/>
        <v>0</v>
      </c>
      <c r="V719" s="1102">
        <f t="shared" si="77"/>
        <v>720</v>
      </c>
      <c r="W719" s="1102">
        <f t="shared" si="78"/>
        <v>721</v>
      </c>
      <c r="X719" s="1102" t="str">
        <f t="shared" si="83"/>
        <v>A0332</v>
      </c>
      <c r="Y719" s="239"/>
      <c r="Z719" s="239"/>
      <c r="AA719" s="239"/>
      <c r="AB719" s="239"/>
      <c r="AC719" s="239"/>
      <c r="AD719" s="239"/>
      <c r="AE719" s="239"/>
      <c r="AF719" s="239"/>
      <c r="AG719" s="239"/>
    </row>
    <row r="720" spans="8:33" ht="17.25" customHeight="1">
      <c r="H720" s="239"/>
      <c r="I720" s="1110" t="s">
        <v>5503</v>
      </c>
      <c r="J720" s="1106" t="s">
        <v>3966</v>
      </c>
      <c r="K720" s="246">
        <v>4.0499999999999998E-4</v>
      </c>
      <c r="L720" s="246">
        <v>4.0499999999999998E-4</v>
      </c>
      <c r="M720" s="241"/>
      <c r="N720" s="1102">
        <f t="shared" ca="1" si="79"/>
        <v>4.0499999999999998E-4</v>
      </c>
      <c r="O720" s="1102">
        <f t="shared" ca="1" si="80"/>
        <v>4.0499999999999998E-4</v>
      </c>
      <c r="P720" s="1102" cm="1">
        <f t="array" aca="1" ref="P720" ca="1">IFERROR(INDIRECT("K"&amp;V720),"")</f>
        <v>4.0499999999999998E-4</v>
      </c>
      <c r="Q720" s="1102" cm="1">
        <f t="array" aca="1" ref="Q720" ca="1">IFERROR(INDIRECT("L"&amp;V720),"")</f>
        <v>4.0499999999999998E-4</v>
      </c>
      <c r="R720" s="1102" cm="1">
        <f t="array" aca="1" ref="R720" ca="1">IFERROR(INDIRECT("K"&amp;W720),"")</f>
        <v>4.0000000000000002E-4</v>
      </c>
      <c r="S720" s="1102" cm="1">
        <f t="array" aca="1" ref="S720" ca="1">IFERROR(INDIRECT("L"&amp;W720),"")</f>
        <v>4.0000000000000002E-4</v>
      </c>
      <c r="T720" s="1103">
        <f t="shared" si="81"/>
        <v>4.0499999999999998E-4</v>
      </c>
      <c r="U720" s="1103">
        <f t="shared" si="82"/>
        <v>4.0499999999999998E-4</v>
      </c>
      <c r="V720" s="1102">
        <f t="shared" si="77"/>
        <v>720</v>
      </c>
      <c r="W720" s="1102">
        <f t="shared" si="78"/>
        <v>721</v>
      </c>
      <c r="X720" s="1102" t="str">
        <f t="shared" si="83"/>
        <v>A0332</v>
      </c>
      <c r="Y720" s="239"/>
      <c r="Z720" s="239"/>
      <c r="AA720" s="239"/>
      <c r="AB720" s="239"/>
      <c r="AC720" s="239"/>
      <c r="AD720" s="239"/>
      <c r="AE720" s="239"/>
      <c r="AF720" s="239"/>
      <c r="AG720" s="239"/>
    </row>
    <row r="721" spans="8:33" ht="17.25" customHeight="1">
      <c r="H721" s="239"/>
      <c r="I721" s="1110" t="s">
        <v>5504</v>
      </c>
      <c r="J721" s="1106" t="s">
        <v>3966</v>
      </c>
      <c r="K721" s="246">
        <v>4.0000000000000002E-4</v>
      </c>
      <c r="L721" s="246">
        <v>4.0000000000000002E-4</v>
      </c>
      <c r="M721" s="241"/>
      <c r="N721" s="1102">
        <f t="shared" ca="1" si="79"/>
        <v>4.0499999999999998E-4</v>
      </c>
      <c r="O721" s="1102">
        <f t="shared" ca="1" si="80"/>
        <v>4.0499999999999998E-4</v>
      </c>
      <c r="P721" s="1102" cm="1">
        <f t="array" aca="1" ref="P721" ca="1">IFERROR(INDIRECT("K"&amp;V721),"")</f>
        <v>4.0499999999999998E-4</v>
      </c>
      <c r="Q721" s="1102" cm="1">
        <f t="array" aca="1" ref="Q721" ca="1">IFERROR(INDIRECT("L"&amp;V721),"")</f>
        <v>4.0499999999999998E-4</v>
      </c>
      <c r="R721" s="1102" cm="1">
        <f t="array" aca="1" ref="R721" ca="1">IFERROR(INDIRECT("K"&amp;W721),"")</f>
        <v>4.0000000000000002E-4</v>
      </c>
      <c r="S721" s="1102" cm="1">
        <f t="array" aca="1" ref="S721" ca="1">IFERROR(INDIRECT("L"&amp;W721),"")</f>
        <v>4.0000000000000002E-4</v>
      </c>
      <c r="T721" s="1103">
        <f t="shared" si="81"/>
        <v>4.0000000000000002E-4</v>
      </c>
      <c r="U721" s="1103">
        <f t="shared" si="82"/>
        <v>4.0000000000000002E-4</v>
      </c>
      <c r="V721" s="1102">
        <f t="shared" si="77"/>
        <v>720</v>
      </c>
      <c r="W721" s="1102">
        <f t="shared" si="78"/>
        <v>721</v>
      </c>
      <c r="X721" s="1102" t="str">
        <f t="shared" si="83"/>
        <v>A0332</v>
      </c>
      <c r="Y721" s="239"/>
      <c r="Z721" s="239"/>
      <c r="AA721" s="239"/>
      <c r="AB721" s="239"/>
      <c r="AC721" s="239"/>
      <c r="AD721" s="239"/>
      <c r="AE721" s="239"/>
      <c r="AF721" s="239"/>
      <c r="AG721" s="239"/>
    </row>
    <row r="722" spans="8:33" ht="17.25" customHeight="1">
      <c r="H722" s="239"/>
      <c r="I722" s="1110" t="s">
        <v>5505</v>
      </c>
      <c r="J722" s="1106" t="s">
        <v>2230</v>
      </c>
      <c r="K722" s="246">
        <v>0</v>
      </c>
      <c r="L722" s="246">
        <v>0</v>
      </c>
      <c r="M722" s="241"/>
      <c r="N722" s="1102">
        <f t="shared" ca="1" si="79"/>
        <v>5.4799999999999998E-4</v>
      </c>
      <c r="O722" s="1102">
        <f t="shared" ca="1" si="80"/>
        <v>5.4799999999999998E-4</v>
      </c>
      <c r="P722" s="1102" cm="1">
        <f t="array" aca="1" ref="P722" ca="1">IFERROR(INDIRECT("K"&amp;V722),"")</f>
        <v>5.4799999999999998E-4</v>
      </c>
      <c r="Q722" s="1102" cm="1">
        <f t="array" aca="1" ref="Q722" ca="1">IFERROR(INDIRECT("L"&amp;V722),"")</f>
        <v>5.4799999999999998E-4</v>
      </c>
      <c r="R722" s="1102" cm="1">
        <f t="array" aca="1" ref="R722" ca="1">IFERROR(INDIRECT("K"&amp;W722),"")</f>
        <v>4.7800000000000002E-4</v>
      </c>
      <c r="S722" s="1102" cm="1">
        <f t="array" aca="1" ref="S722" ca="1">IFERROR(INDIRECT("L"&amp;W722),"")</f>
        <v>4.7800000000000002E-4</v>
      </c>
      <c r="T722" s="1103">
        <f t="shared" si="81"/>
        <v>0</v>
      </c>
      <c r="U722" s="1103">
        <f t="shared" si="82"/>
        <v>0</v>
      </c>
      <c r="V722" s="1102">
        <f t="shared" si="77"/>
        <v>723</v>
      </c>
      <c r="W722" s="1102">
        <f t="shared" si="78"/>
        <v>724</v>
      </c>
      <c r="X722" s="1102" t="str">
        <f t="shared" si="83"/>
        <v>A0336</v>
      </c>
      <c r="Y722" s="239"/>
      <c r="Z722" s="239"/>
      <c r="AA722" s="239"/>
      <c r="AB722" s="239"/>
      <c r="AC722" s="239"/>
      <c r="AD722" s="239"/>
      <c r="AE722" s="239"/>
      <c r="AF722" s="239"/>
      <c r="AG722" s="239"/>
    </row>
    <row r="723" spans="8:33">
      <c r="H723" s="239"/>
      <c r="I723" s="1110" t="s">
        <v>5506</v>
      </c>
      <c r="J723" s="1106" t="s">
        <v>2230</v>
      </c>
      <c r="K723" s="246">
        <v>5.4799999999999998E-4</v>
      </c>
      <c r="L723" s="246">
        <v>5.4799999999999998E-4</v>
      </c>
      <c r="M723" s="241"/>
      <c r="N723" s="1102">
        <f t="shared" ca="1" si="79"/>
        <v>5.4799999999999998E-4</v>
      </c>
      <c r="O723" s="1102">
        <f t="shared" ca="1" si="80"/>
        <v>5.4799999999999998E-4</v>
      </c>
      <c r="P723" s="1102" cm="1">
        <f t="array" aca="1" ref="P723" ca="1">IFERROR(INDIRECT("K"&amp;V723),"")</f>
        <v>5.4799999999999998E-4</v>
      </c>
      <c r="Q723" s="1102" cm="1">
        <f t="array" aca="1" ref="Q723" ca="1">IFERROR(INDIRECT("L"&amp;V723),"")</f>
        <v>5.4799999999999998E-4</v>
      </c>
      <c r="R723" s="1102" cm="1">
        <f t="array" aca="1" ref="R723" ca="1">IFERROR(INDIRECT("K"&amp;W723),"")</f>
        <v>4.7800000000000002E-4</v>
      </c>
      <c r="S723" s="1102" cm="1">
        <f t="array" aca="1" ref="S723" ca="1">IFERROR(INDIRECT("L"&amp;W723),"")</f>
        <v>4.7800000000000002E-4</v>
      </c>
      <c r="T723" s="1103">
        <f t="shared" si="81"/>
        <v>5.4799999999999998E-4</v>
      </c>
      <c r="U723" s="1103">
        <f t="shared" si="82"/>
        <v>5.4799999999999998E-4</v>
      </c>
      <c r="V723" s="1102">
        <f t="shared" si="77"/>
        <v>723</v>
      </c>
      <c r="W723" s="1102">
        <f t="shared" si="78"/>
        <v>724</v>
      </c>
      <c r="X723" s="1102" t="str">
        <f t="shared" si="83"/>
        <v>A0336</v>
      </c>
      <c r="Y723" s="239"/>
      <c r="Z723" s="239"/>
      <c r="AA723" s="239"/>
      <c r="AB723" s="239"/>
      <c r="AC723" s="239"/>
      <c r="AD723" s="239"/>
      <c r="AE723" s="239"/>
      <c r="AF723" s="239"/>
      <c r="AG723" s="239"/>
    </row>
    <row r="724" spans="8:33" ht="17.25" customHeight="1">
      <c r="H724" s="239"/>
      <c r="I724" s="1110" t="s">
        <v>5507</v>
      </c>
      <c r="J724" s="1106" t="s">
        <v>2230</v>
      </c>
      <c r="K724" s="246">
        <v>4.7800000000000002E-4</v>
      </c>
      <c r="L724" s="246">
        <v>4.7800000000000002E-4</v>
      </c>
      <c r="M724" s="241"/>
      <c r="N724" s="1102">
        <f t="shared" ca="1" si="79"/>
        <v>5.4799999999999998E-4</v>
      </c>
      <c r="O724" s="1102">
        <f t="shared" ca="1" si="80"/>
        <v>5.4799999999999998E-4</v>
      </c>
      <c r="P724" s="1102" cm="1">
        <f t="array" aca="1" ref="P724" ca="1">IFERROR(INDIRECT("K"&amp;V724),"")</f>
        <v>5.4799999999999998E-4</v>
      </c>
      <c r="Q724" s="1102" cm="1">
        <f t="array" aca="1" ref="Q724" ca="1">IFERROR(INDIRECT("L"&amp;V724),"")</f>
        <v>5.4799999999999998E-4</v>
      </c>
      <c r="R724" s="1102" cm="1">
        <f t="array" aca="1" ref="R724" ca="1">IFERROR(INDIRECT("K"&amp;W724),"")</f>
        <v>4.7800000000000002E-4</v>
      </c>
      <c r="S724" s="1102" cm="1">
        <f t="array" aca="1" ref="S724" ca="1">IFERROR(INDIRECT("L"&amp;W724),"")</f>
        <v>4.7800000000000002E-4</v>
      </c>
      <c r="T724" s="1103">
        <f t="shared" si="81"/>
        <v>4.7800000000000002E-4</v>
      </c>
      <c r="U724" s="1103">
        <f t="shared" si="82"/>
        <v>4.7800000000000002E-4</v>
      </c>
      <c r="V724" s="1102">
        <f t="shared" si="77"/>
        <v>723</v>
      </c>
      <c r="W724" s="1102">
        <f t="shared" si="78"/>
        <v>724</v>
      </c>
      <c r="X724" s="1102" t="str">
        <f t="shared" si="83"/>
        <v>A0336</v>
      </c>
      <c r="Y724" s="239"/>
      <c r="Z724" s="239"/>
      <c r="AA724" s="239"/>
      <c r="AB724" s="239"/>
      <c r="AC724" s="239"/>
      <c r="AD724" s="239"/>
      <c r="AE724" s="239"/>
      <c r="AF724" s="239"/>
      <c r="AG724" s="239"/>
    </row>
    <row r="725" spans="8:33" ht="17.25" customHeight="1">
      <c r="H725" s="239"/>
      <c r="I725" s="1110" t="s">
        <v>2231</v>
      </c>
      <c r="J725" s="1106" t="s">
        <v>2232</v>
      </c>
      <c r="K725" s="246">
        <v>4.1899999999999999E-4</v>
      </c>
      <c r="L725" s="246">
        <v>4.1899999999999999E-4</v>
      </c>
      <c r="M725" s="241"/>
      <c r="N725" s="1102">
        <f t="shared" ca="1" si="79"/>
        <v>4.1899999999999999E-4</v>
      </c>
      <c r="O725" s="1102">
        <f t="shared" ca="1" si="80"/>
        <v>4.1899999999999999E-4</v>
      </c>
      <c r="P725" s="1102" t="str" cm="1">
        <f t="array" aca="1" ref="P725" ca="1">IFERROR(INDIRECT("K"&amp;V725),"")</f>
        <v/>
      </c>
      <c r="Q725" s="1102" t="str" cm="1">
        <f t="array" aca="1" ref="Q725" ca="1">IFERROR(INDIRECT("L"&amp;V725),"")</f>
        <v/>
      </c>
      <c r="R725" s="1102" t="str" cm="1">
        <f t="array" aca="1" ref="R725" ca="1">IFERROR(INDIRECT("K"&amp;W725),"")</f>
        <v/>
      </c>
      <c r="S725" s="1102" t="str" cm="1">
        <f t="array" aca="1" ref="S725" ca="1">IFERROR(INDIRECT("L"&amp;W725),"")</f>
        <v/>
      </c>
      <c r="T725" s="1103">
        <f t="shared" si="81"/>
        <v>4.1899999999999999E-4</v>
      </c>
      <c r="U725" s="1103">
        <f t="shared" si="82"/>
        <v>4.1899999999999999E-4</v>
      </c>
      <c r="V725" s="1102" t="str">
        <f t="shared" si="77"/>
        <v/>
      </c>
      <c r="W725" s="1102" t="str">
        <f t="shared" si="78"/>
        <v/>
      </c>
      <c r="X725" s="1102" t="str">
        <f t="shared" si="83"/>
        <v>A0337</v>
      </c>
      <c r="Y725" s="239"/>
      <c r="Z725" s="239"/>
      <c r="AA725" s="239"/>
      <c r="AB725" s="239"/>
      <c r="AC725" s="239"/>
      <c r="AD725" s="239"/>
      <c r="AE725" s="239"/>
      <c r="AF725" s="239"/>
      <c r="AG725" s="239"/>
    </row>
    <row r="726" spans="8:33" ht="17.25" customHeight="1">
      <c r="H726" s="239"/>
      <c r="I726" s="1110" t="s">
        <v>2233</v>
      </c>
      <c r="J726" s="1106" t="s">
        <v>2505</v>
      </c>
      <c r="K726" s="246">
        <v>5.9400000000000002E-4</v>
      </c>
      <c r="L726" s="246">
        <v>5.9400000000000002E-4</v>
      </c>
      <c r="M726" s="241"/>
      <c r="N726" s="1102">
        <f t="shared" ca="1" si="79"/>
        <v>5.9400000000000002E-4</v>
      </c>
      <c r="O726" s="1102">
        <f t="shared" ca="1" si="80"/>
        <v>5.9400000000000002E-4</v>
      </c>
      <c r="P726" s="1102" t="str" cm="1">
        <f t="array" aca="1" ref="P726" ca="1">IFERROR(INDIRECT("K"&amp;V726),"")</f>
        <v/>
      </c>
      <c r="Q726" s="1102" t="str" cm="1">
        <f t="array" aca="1" ref="Q726" ca="1">IFERROR(INDIRECT("L"&amp;V726),"")</f>
        <v/>
      </c>
      <c r="R726" s="1102" t="str" cm="1">
        <f t="array" aca="1" ref="R726" ca="1">IFERROR(INDIRECT("K"&amp;W726),"")</f>
        <v/>
      </c>
      <c r="S726" s="1102" t="str" cm="1">
        <f t="array" aca="1" ref="S726" ca="1">IFERROR(INDIRECT("L"&amp;W726),"")</f>
        <v/>
      </c>
      <c r="T726" s="1103">
        <f t="shared" si="81"/>
        <v>5.9400000000000002E-4</v>
      </c>
      <c r="U726" s="1103">
        <f t="shared" si="82"/>
        <v>5.9400000000000002E-4</v>
      </c>
      <c r="V726" s="1102" t="str">
        <f t="shared" si="77"/>
        <v/>
      </c>
      <c r="W726" s="1102" t="str">
        <f t="shared" si="78"/>
        <v/>
      </c>
      <c r="X726" s="1102" t="str">
        <f t="shared" si="83"/>
        <v>A0338</v>
      </c>
      <c r="Y726" s="239"/>
      <c r="Z726" s="239"/>
      <c r="AA726" s="239"/>
      <c r="AB726" s="239"/>
      <c r="AC726" s="239"/>
      <c r="AD726" s="239"/>
      <c r="AE726" s="239"/>
      <c r="AF726" s="239"/>
      <c r="AG726" s="239"/>
    </row>
    <row r="727" spans="8:33" ht="17.25" customHeight="1">
      <c r="H727" s="239"/>
      <c r="I727" s="1110" t="s">
        <v>2234</v>
      </c>
      <c r="J727" s="1106" t="s">
        <v>2235</v>
      </c>
      <c r="K727" s="246">
        <v>2.99E-4</v>
      </c>
      <c r="L727" s="246">
        <v>2.99E-4</v>
      </c>
      <c r="M727" s="241"/>
      <c r="N727" s="1102">
        <f t="shared" ca="1" si="79"/>
        <v>2.99E-4</v>
      </c>
      <c r="O727" s="1102">
        <f t="shared" ca="1" si="80"/>
        <v>2.99E-4</v>
      </c>
      <c r="P727" s="1102" t="str" cm="1">
        <f t="array" aca="1" ref="P727" ca="1">IFERROR(INDIRECT("K"&amp;V727),"")</f>
        <v/>
      </c>
      <c r="Q727" s="1102" t="str" cm="1">
        <f t="array" aca="1" ref="Q727" ca="1">IFERROR(INDIRECT("L"&amp;V727),"")</f>
        <v/>
      </c>
      <c r="R727" s="1102" t="str" cm="1">
        <f t="array" aca="1" ref="R727" ca="1">IFERROR(INDIRECT("K"&amp;W727),"")</f>
        <v/>
      </c>
      <c r="S727" s="1102" t="str" cm="1">
        <f t="array" aca="1" ref="S727" ca="1">IFERROR(INDIRECT("L"&amp;W727),"")</f>
        <v/>
      </c>
      <c r="T727" s="1103">
        <f t="shared" si="81"/>
        <v>2.99E-4</v>
      </c>
      <c r="U727" s="1103">
        <f t="shared" si="82"/>
        <v>2.99E-4</v>
      </c>
      <c r="V727" s="1102" t="str">
        <f t="shared" si="77"/>
        <v/>
      </c>
      <c r="W727" s="1102" t="str">
        <f t="shared" si="78"/>
        <v/>
      </c>
      <c r="X727" s="1102" t="str">
        <f t="shared" si="83"/>
        <v>A0342</v>
      </c>
      <c r="Y727" s="239"/>
      <c r="Z727" s="239"/>
      <c r="AA727" s="239"/>
      <c r="AB727" s="239"/>
      <c r="AC727" s="239"/>
      <c r="AD727" s="239"/>
      <c r="AE727" s="239"/>
      <c r="AF727" s="239"/>
      <c r="AG727" s="239"/>
    </row>
    <row r="728" spans="8:33" ht="17.25" customHeight="1">
      <c r="H728" s="239"/>
      <c r="I728" s="1110" t="s">
        <v>2236</v>
      </c>
      <c r="J728" s="1106" t="s">
        <v>3967</v>
      </c>
      <c r="K728" s="246">
        <v>5.7399999999999997E-4</v>
      </c>
      <c r="L728" s="246">
        <v>5.7399999999999997E-4</v>
      </c>
      <c r="M728" s="241"/>
      <c r="N728" s="1102">
        <f t="shared" ca="1" si="79"/>
        <v>5.7399999999999997E-4</v>
      </c>
      <c r="O728" s="1102">
        <f t="shared" ca="1" si="80"/>
        <v>5.7399999999999997E-4</v>
      </c>
      <c r="P728" s="1102" t="str" cm="1">
        <f t="array" aca="1" ref="P728" ca="1">IFERROR(INDIRECT("K"&amp;V728),"")</f>
        <v/>
      </c>
      <c r="Q728" s="1102" t="str" cm="1">
        <f t="array" aca="1" ref="Q728" ca="1">IFERROR(INDIRECT("L"&amp;V728),"")</f>
        <v/>
      </c>
      <c r="R728" s="1102" t="str" cm="1">
        <f t="array" aca="1" ref="R728" ca="1">IFERROR(INDIRECT("K"&amp;W728),"")</f>
        <v/>
      </c>
      <c r="S728" s="1102" t="str" cm="1">
        <f t="array" aca="1" ref="S728" ca="1">IFERROR(INDIRECT("L"&amp;W728),"")</f>
        <v/>
      </c>
      <c r="T728" s="1103">
        <f t="shared" si="81"/>
        <v>5.7399999999999997E-4</v>
      </c>
      <c r="U728" s="1103">
        <f t="shared" si="82"/>
        <v>5.7399999999999997E-4</v>
      </c>
      <c r="V728" s="1102" t="str">
        <f t="shared" si="77"/>
        <v/>
      </c>
      <c r="W728" s="1102" t="str">
        <f t="shared" si="78"/>
        <v/>
      </c>
      <c r="X728" s="1102" t="str">
        <f t="shared" si="83"/>
        <v>A0343</v>
      </c>
      <c r="Y728" s="239"/>
      <c r="Z728" s="239"/>
      <c r="AA728" s="239"/>
      <c r="AB728" s="239"/>
      <c r="AC728" s="239"/>
      <c r="AD728" s="239"/>
      <c r="AE728" s="239"/>
      <c r="AF728" s="239"/>
      <c r="AG728" s="239"/>
    </row>
    <row r="729" spans="8:33" ht="17.25" customHeight="1">
      <c r="H729" s="239"/>
      <c r="I729" s="1110" t="s">
        <v>2237</v>
      </c>
      <c r="J729" s="1106" t="s">
        <v>2238</v>
      </c>
      <c r="K729" s="246">
        <v>4.1899999999999999E-4</v>
      </c>
      <c r="L729" s="246">
        <v>4.1899999999999999E-4</v>
      </c>
      <c r="M729" s="241"/>
      <c r="N729" s="1102">
        <f t="shared" ca="1" si="79"/>
        <v>4.1899999999999999E-4</v>
      </c>
      <c r="O729" s="1102">
        <f t="shared" ca="1" si="80"/>
        <v>4.1899999999999999E-4</v>
      </c>
      <c r="P729" s="1102" t="str" cm="1">
        <f t="array" aca="1" ref="P729" ca="1">IFERROR(INDIRECT("K"&amp;V729),"")</f>
        <v/>
      </c>
      <c r="Q729" s="1102" t="str" cm="1">
        <f t="array" aca="1" ref="Q729" ca="1">IFERROR(INDIRECT("L"&amp;V729),"")</f>
        <v/>
      </c>
      <c r="R729" s="1102" t="str" cm="1">
        <f t="array" aca="1" ref="R729" ca="1">IFERROR(INDIRECT("K"&amp;W729),"")</f>
        <v/>
      </c>
      <c r="S729" s="1102" t="str" cm="1">
        <f t="array" aca="1" ref="S729" ca="1">IFERROR(INDIRECT("L"&amp;W729),"")</f>
        <v/>
      </c>
      <c r="T729" s="1103">
        <f t="shared" si="81"/>
        <v>4.1899999999999999E-4</v>
      </c>
      <c r="U729" s="1103">
        <f t="shared" si="82"/>
        <v>4.1899999999999999E-4</v>
      </c>
      <c r="V729" s="1102" t="str">
        <f t="shared" si="77"/>
        <v/>
      </c>
      <c r="W729" s="1102" t="str">
        <f t="shared" si="78"/>
        <v/>
      </c>
      <c r="X729" s="1102" t="str">
        <f t="shared" si="83"/>
        <v>A0344</v>
      </c>
      <c r="Y729" s="239"/>
      <c r="Z729" s="239"/>
      <c r="AA729" s="239"/>
      <c r="AB729" s="239"/>
      <c r="AC729" s="239"/>
      <c r="AD729" s="239"/>
      <c r="AE729" s="239"/>
      <c r="AF729" s="239"/>
      <c r="AG729" s="239"/>
    </row>
    <row r="730" spans="8:33" ht="15.75" customHeight="1">
      <c r="H730" s="239"/>
      <c r="I730" s="1110" t="s">
        <v>5508</v>
      </c>
      <c r="J730" s="1106" t="s">
        <v>2239</v>
      </c>
      <c r="K730" s="246">
        <v>0</v>
      </c>
      <c r="L730" s="246">
        <v>0</v>
      </c>
      <c r="M730" s="241"/>
      <c r="N730" s="1102">
        <f t="shared" ca="1" si="79"/>
        <v>4.3399999999999998E-4</v>
      </c>
      <c r="O730" s="1102">
        <f t="shared" ca="1" si="80"/>
        <v>4.3399999999999998E-4</v>
      </c>
      <c r="P730" s="1102" cm="1">
        <f t="array" aca="1" ref="P730" ca="1">IFERROR(INDIRECT("K"&amp;V730),"")</f>
        <v>4.3399999999999998E-4</v>
      </c>
      <c r="Q730" s="1102" cm="1">
        <f t="array" aca="1" ref="Q730" ca="1">IFERROR(INDIRECT("L"&amp;V730),"")</f>
        <v>4.3399999999999998E-4</v>
      </c>
      <c r="R730" s="1102" cm="1">
        <f t="array" aca="1" ref="R730" ca="1">IFERROR(INDIRECT("K"&amp;W730),"")</f>
        <v>3.4000000000000002E-4</v>
      </c>
      <c r="S730" s="1102" cm="1">
        <f t="array" aca="1" ref="S730" ca="1">IFERROR(INDIRECT("L"&amp;W730),"")</f>
        <v>3.4000000000000002E-4</v>
      </c>
      <c r="T730" s="1103">
        <f t="shared" si="81"/>
        <v>0</v>
      </c>
      <c r="U730" s="1103">
        <f t="shared" si="82"/>
        <v>0</v>
      </c>
      <c r="V730" s="1102">
        <f t="shared" si="77"/>
        <v>731</v>
      </c>
      <c r="W730" s="1102">
        <f t="shared" si="78"/>
        <v>732</v>
      </c>
      <c r="X730" s="1102" t="str">
        <f t="shared" si="83"/>
        <v>A0345</v>
      </c>
      <c r="Y730" s="239"/>
      <c r="Z730" s="239"/>
      <c r="AA730" s="239"/>
      <c r="AB730" s="239"/>
      <c r="AC730" s="239"/>
      <c r="AD730" s="239"/>
      <c r="AE730" s="239"/>
      <c r="AF730" s="239"/>
      <c r="AG730" s="239"/>
    </row>
    <row r="731" spans="8:33" ht="15.75" customHeight="1">
      <c r="H731" s="239"/>
      <c r="I731" s="1110" t="s">
        <v>5509</v>
      </c>
      <c r="J731" s="1106" t="s">
        <v>2239</v>
      </c>
      <c r="K731" s="246">
        <v>4.3399999999999998E-4</v>
      </c>
      <c r="L731" s="246">
        <v>4.3399999999999998E-4</v>
      </c>
      <c r="M731" s="241"/>
      <c r="N731" s="1102">
        <f t="shared" ca="1" si="79"/>
        <v>4.3399999999999998E-4</v>
      </c>
      <c r="O731" s="1102">
        <f t="shared" ca="1" si="80"/>
        <v>4.3399999999999998E-4</v>
      </c>
      <c r="P731" s="1102" cm="1">
        <f t="array" aca="1" ref="P731" ca="1">IFERROR(INDIRECT("K"&amp;V731),"")</f>
        <v>4.3399999999999998E-4</v>
      </c>
      <c r="Q731" s="1102" cm="1">
        <f t="array" aca="1" ref="Q731" ca="1">IFERROR(INDIRECT("L"&amp;V731),"")</f>
        <v>4.3399999999999998E-4</v>
      </c>
      <c r="R731" s="1102" cm="1">
        <f t="array" aca="1" ref="R731" ca="1">IFERROR(INDIRECT("K"&amp;W731),"")</f>
        <v>3.4000000000000002E-4</v>
      </c>
      <c r="S731" s="1102" cm="1">
        <f t="array" aca="1" ref="S731" ca="1">IFERROR(INDIRECT("L"&amp;W731),"")</f>
        <v>3.4000000000000002E-4</v>
      </c>
      <c r="T731" s="1103">
        <f t="shared" si="81"/>
        <v>4.3399999999999998E-4</v>
      </c>
      <c r="U731" s="1103">
        <f t="shared" si="82"/>
        <v>4.3399999999999998E-4</v>
      </c>
      <c r="V731" s="1102">
        <f t="shared" si="77"/>
        <v>731</v>
      </c>
      <c r="W731" s="1102">
        <f t="shared" si="78"/>
        <v>732</v>
      </c>
      <c r="X731" s="1102" t="str">
        <f t="shared" si="83"/>
        <v>A0345</v>
      </c>
      <c r="Y731" s="239"/>
      <c r="Z731" s="239"/>
      <c r="AA731" s="239"/>
      <c r="AB731" s="239"/>
      <c r="AC731" s="239"/>
      <c r="AD731" s="239"/>
      <c r="AE731" s="239"/>
      <c r="AF731" s="239"/>
      <c r="AG731" s="239"/>
    </row>
    <row r="732" spans="8:33" ht="15.75" customHeight="1">
      <c r="H732" s="239"/>
      <c r="I732" s="1110" t="s">
        <v>5510</v>
      </c>
      <c r="J732" s="1106" t="s">
        <v>2239</v>
      </c>
      <c r="K732" s="246">
        <v>3.4000000000000002E-4</v>
      </c>
      <c r="L732" s="246">
        <v>3.4000000000000002E-4</v>
      </c>
      <c r="M732" s="241"/>
      <c r="N732" s="1102">
        <f t="shared" ca="1" si="79"/>
        <v>4.3399999999999998E-4</v>
      </c>
      <c r="O732" s="1102">
        <f t="shared" ca="1" si="80"/>
        <v>4.3399999999999998E-4</v>
      </c>
      <c r="P732" s="1102" cm="1">
        <f t="array" aca="1" ref="P732" ca="1">IFERROR(INDIRECT("K"&amp;V732),"")</f>
        <v>4.3399999999999998E-4</v>
      </c>
      <c r="Q732" s="1102" cm="1">
        <f t="array" aca="1" ref="Q732" ca="1">IFERROR(INDIRECT("L"&amp;V732),"")</f>
        <v>4.3399999999999998E-4</v>
      </c>
      <c r="R732" s="1102" cm="1">
        <f t="array" aca="1" ref="R732" ca="1">IFERROR(INDIRECT("K"&amp;W732),"")</f>
        <v>3.4000000000000002E-4</v>
      </c>
      <c r="S732" s="1102" cm="1">
        <f t="array" aca="1" ref="S732" ca="1">IFERROR(INDIRECT("L"&amp;W732),"")</f>
        <v>3.4000000000000002E-4</v>
      </c>
      <c r="T732" s="1103">
        <f t="shared" si="81"/>
        <v>3.4000000000000002E-4</v>
      </c>
      <c r="U732" s="1103">
        <f t="shared" si="82"/>
        <v>3.4000000000000002E-4</v>
      </c>
      <c r="V732" s="1102">
        <f t="shared" si="77"/>
        <v>731</v>
      </c>
      <c r="W732" s="1102">
        <f t="shared" si="78"/>
        <v>732</v>
      </c>
      <c r="X732" s="1102" t="str">
        <f t="shared" si="83"/>
        <v>A0345</v>
      </c>
      <c r="Y732" s="239"/>
      <c r="Z732" s="239"/>
      <c r="AA732" s="239"/>
      <c r="AB732" s="239"/>
      <c r="AC732" s="239"/>
      <c r="AD732" s="239"/>
      <c r="AE732" s="239"/>
      <c r="AF732" s="239"/>
      <c r="AG732" s="239"/>
    </row>
    <row r="733" spans="8:33" ht="17.25" customHeight="1">
      <c r="H733" s="239"/>
      <c r="I733" s="1110" t="s">
        <v>2240</v>
      </c>
      <c r="J733" s="1106" t="s">
        <v>2241</v>
      </c>
      <c r="K733" s="246">
        <v>4.7800000000000002E-4</v>
      </c>
      <c r="L733" s="246">
        <v>4.7800000000000002E-4</v>
      </c>
      <c r="M733" s="241"/>
      <c r="N733" s="1102">
        <f t="shared" ca="1" si="79"/>
        <v>4.7800000000000002E-4</v>
      </c>
      <c r="O733" s="1102">
        <f t="shared" ca="1" si="80"/>
        <v>4.7800000000000002E-4</v>
      </c>
      <c r="P733" s="1102" t="str" cm="1">
        <f t="array" aca="1" ref="P733" ca="1">IFERROR(INDIRECT("K"&amp;V733),"")</f>
        <v/>
      </c>
      <c r="Q733" s="1102" t="str" cm="1">
        <f t="array" aca="1" ref="Q733" ca="1">IFERROR(INDIRECT("L"&amp;V733),"")</f>
        <v/>
      </c>
      <c r="R733" s="1102" t="str" cm="1">
        <f t="array" aca="1" ref="R733" ca="1">IFERROR(INDIRECT("K"&amp;W733),"")</f>
        <v/>
      </c>
      <c r="S733" s="1102" t="str" cm="1">
        <f t="array" aca="1" ref="S733" ca="1">IFERROR(INDIRECT("L"&amp;W733),"")</f>
        <v/>
      </c>
      <c r="T733" s="1103">
        <f t="shared" si="81"/>
        <v>4.7800000000000002E-4</v>
      </c>
      <c r="U733" s="1103">
        <f t="shared" si="82"/>
        <v>4.7800000000000002E-4</v>
      </c>
      <c r="V733" s="1102" t="str">
        <f t="shared" si="77"/>
        <v/>
      </c>
      <c r="W733" s="1102" t="str">
        <f t="shared" si="78"/>
        <v/>
      </c>
      <c r="X733" s="1102" t="str">
        <f t="shared" si="83"/>
        <v>A0348</v>
      </c>
      <c r="Y733" s="239"/>
      <c r="Z733" s="239"/>
      <c r="AA733" s="239"/>
      <c r="AB733" s="239"/>
      <c r="AC733" s="239"/>
      <c r="AD733" s="239"/>
      <c r="AE733" s="239"/>
      <c r="AF733" s="239"/>
      <c r="AG733" s="239"/>
    </row>
    <row r="734" spans="8:33" ht="15.75" customHeight="1">
      <c r="H734" s="239"/>
      <c r="I734" s="1110" t="s">
        <v>2242</v>
      </c>
      <c r="J734" s="1106" t="s">
        <v>2243</v>
      </c>
      <c r="K734" s="246">
        <v>5.6499999999999996E-4</v>
      </c>
      <c r="L734" s="246">
        <v>5.6499999999999996E-4</v>
      </c>
      <c r="M734" s="241"/>
      <c r="N734" s="1102">
        <f t="shared" ca="1" si="79"/>
        <v>5.6499999999999996E-4</v>
      </c>
      <c r="O734" s="1102">
        <f t="shared" ca="1" si="80"/>
        <v>5.6499999999999996E-4</v>
      </c>
      <c r="P734" s="1102" t="str" cm="1">
        <f t="array" aca="1" ref="P734" ca="1">IFERROR(INDIRECT("K"&amp;V734),"")</f>
        <v/>
      </c>
      <c r="Q734" s="1102" t="str" cm="1">
        <f t="array" aca="1" ref="Q734" ca="1">IFERROR(INDIRECT("L"&amp;V734),"")</f>
        <v/>
      </c>
      <c r="R734" s="1102" t="str" cm="1">
        <f t="array" aca="1" ref="R734" ca="1">IFERROR(INDIRECT("K"&amp;W734),"")</f>
        <v/>
      </c>
      <c r="S734" s="1102" t="str" cm="1">
        <f t="array" aca="1" ref="S734" ca="1">IFERROR(INDIRECT("L"&amp;W734),"")</f>
        <v/>
      </c>
      <c r="T734" s="1103">
        <f t="shared" si="81"/>
        <v>5.6499999999999996E-4</v>
      </c>
      <c r="U734" s="1103">
        <f t="shared" si="82"/>
        <v>5.6499999999999996E-4</v>
      </c>
      <c r="V734" s="1102" t="str">
        <f t="shared" si="77"/>
        <v/>
      </c>
      <c r="W734" s="1102" t="str">
        <f t="shared" si="78"/>
        <v/>
      </c>
      <c r="X734" s="1102" t="str">
        <f t="shared" si="83"/>
        <v>A0349</v>
      </c>
      <c r="Y734" s="239"/>
      <c r="Z734" s="239"/>
      <c r="AA734" s="239"/>
      <c r="AB734" s="239"/>
      <c r="AC734" s="239"/>
      <c r="AD734" s="239"/>
      <c r="AE734" s="239"/>
      <c r="AF734" s="239"/>
      <c r="AG734" s="239"/>
    </row>
    <row r="735" spans="8:33" ht="15.75" customHeight="1">
      <c r="H735" s="239"/>
      <c r="I735" s="1110" t="s">
        <v>2244</v>
      </c>
      <c r="J735" s="1106" t="s">
        <v>2245</v>
      </c>
      <c r="K735" s="246">
        <v>5.1800000000000001E-4</v>
      </c>
      <c r="L735" s="246">
        <v>5.1800000000000001E-4</v>
      </c>
      <c r="M735" s="241"/>
      <c r="N735" s="1102">
        <f t="shared" ca="1" si="79"/>
        <v>5.1800000000000001E-4</v>
      </c>
      <c r="O735" s="1102">
        <f t="shared" ca="1" si="80"/>
        <v>5.1800000000000001E-4</v>
      </c>
      <c r="P735" s="1102" t="str" cm="1">
        <f t="array" aca="1" ref="P735" ca="1">IFERROR(INDIRECT("K"&amp;V735),"")</f>
        <v/>
      </c>
      <c r="Q735" s="1102" t="str" cm="1">
        <f t="array" aca="1" ref="Q735" ca="1">IFERROR(INDIRECT("L"&amp;V735),"")</f>
        <v/>
      </c>
      <c r="R735" s="1102" t="str" cm="1">
        <f t="array" aca="1" ref="R735" ca="1">IFERROR(INDIRECT("K"&amp;W735),"")</f>
        <v/>
      </c>
      <c r="S735" s="1102" t="str" cm="1">
        <f t="array" aca="1" ref="S735" ca="1">IFERROR(INDIRECT("L"&amp;W735),"")</f>
        <v/>
      </c>
      <c r="T735" s="1103">
        <f t="shared" si="81"/>
        <v>5.1800000000000001E-4</v>
      </c>
      <c r="U735" s="1103">
        <f t="shared" si="82"/>
        <v>5.1800000000000001E-4</v>
      </c>
      <c r="V735" s="1102" t="str">
        <f t="shared" si="77"/>
        <v/>
      </c>
      <c r="W735" s="1102" t="str">
        <f t="shared" si="78"/>
        <v/>
      </c>
      <c r="X735" s="1102" t="str">
        <f t="shared" si="83"/>
        <v>A0350</v>
      </c>
      <c r="Y735" s="239"/>
      <c r="Z735" s="239"/>
      <c r="AA735" s="239"/>
      <c r="AB735" s="239"/>
      <c r="AC735" s="239"/>
      <c r="AD735" s="239"/>
      <c r="AE735" s="239"/>
      <c r="AF735" s="239"/>
      <c r="AG735" s="239"/>
    </row>
    <row r="736" spans="8:33" ht="17.25" customHeight="1">
      <c r="H736" s="239"/>
      <c r="I736" s="1110" t="s">
        <v>2246</v>
      </c>
      <c r="J736" s="1106" t="s">
        <v>3968</v>
      </c>
      <c r="K736" s="246">
        <v>3.9199999999999999E-4</v>
      </c>
      <c r="L736" s="246">
        <v>3.9199999999999999E-4</v>
      </c>
      <c r="M736" s="241"/>
      <c r="N736" s="1102">
        <f t="shared" ca="1" si="79"/>
        <v>3.9199999999999999E-4</v>
      </c>
      <c r="O736" s="1102">
        <f t="shared" ca="1" si="80"/>
        <v>3.9199999999999999E-4</v>
      </c>
      <c r="P736" s="1102" t="str" cm="1">
        <f t="array" aca="1" ref="P736" ca="1">IFERROR(INDIRECT("K"&amp;V736),"")</f>
        <v/>
      </c>
      <c r="Q736" s="1102" t="str" cm="1">
        <f t="array" aca="1" ref="Q736" ca="1">IFERROR(INDIRECT("L"&amp;V736),"")</f>
        <v/>
      </c>
      <c r="R736" s="1102" t="str" cm="1">
        <f t="array" aca="1" ref="R736" ca="1">IFERROR(INDIRECT("K"&amp;W736),"")</f>
        <v/>
      </c>
      <c r="S736" s="1102" t="str" cm="1">
        <f t="array" aca="1" ref="S736" ca="1">IFERROR(INDIRECT("L"&amp;W736),"")</f>
        <v/>
      </c>
      <c r="T736" s="1103">
        <f t="shared" si="81"/>
        <v>3.9199999999999999E-4</v>
      </c>
      <c r="U736" s="1103">
        <f t="shared" si="82"/>
        <v>3.9199999999999999E-4</v>
      </c>
      <c r="V736" s="1102" t="str">
        <f t="shared" si="77"/>
        <v/>
      </c>
      <c r="W736" s="1102" t="str">
        <f t="shared" si="78"/>
        <v/>
      </c>
      <c r="X736" s="1102" t="str">
        <f t="shared" si="83"/>
        <v>A0351</v>
      </c>
      <c r="Y736" s="239"/>
      <c r="Z736" s="239"/>
      <c r="AA736" s="239"/>
      <c r="AB736" s="239"/>
      <c r="AC736" s="239"/>
      <c r="AD736" s="239"/>
      <c r="AE736" s="239"/>
      <c r="AF736" s="239"/>
      <c r="AG736" s="239"/>
    </row>
    <row r="737" spans="8:33" ht="17.25" customHeight="1">
      <c r="H737" s="239"/>
      <c r="I737" s="1110" t="s">
        <v>2247</v>
      </c>
      <c r="J737" s="1106" t="s">
        <v>5511</v>
      </c>
      <c r="K737" s="246">
        <v>5.6400000000000005E-4</v>
      </c>
      <c r="L737" s="246">
        <v>5.6400000000000005E-4</v>
      </c>
      <c r="M737" s="241"/>
      <c r="N737" s="1102">
        <f t="shared" ca="1" si="79"/>
        <v>5.6400000000000005E-4</v>
      </c>
      <c r="O737" s="1102">
        <f t="shared" ca="1" si="80"/>
        <v>5.6400000000000005E-4</v>
      </c>
      <c r="P737" s="1102" t="str" cm="1">
        <f t="array" aca="1" ref="P737" ca="1">IFERROR(INDIRECT("K"&amp;V737),"")</f>
        <v/>
      </c>
      <c r="Q737" s="1102" t="str" cm="1">
        <f t="array" aca="1" ref="Q737" ca="1">IFERROR(INDIRECT("L"&amp;V737),"")</f>
        <v/>
      </c>
      <c r="R737" s="1102" t="str" cm="1">
        <f t="array" aca="1" ref="R737" ca="1">IFERROR(INDIRECT("K"&amp;W737),"")</f>
        <v/>
      </c>
      <c r="S737" s="1102" t="str" cm="1">
        <f t="array" aca="1" ref="S737" ca="1">IFERROR(INDIRECT("L"&amp;W737),"")</f>
        <v/>
      </c>
      <c r="T737" s="1103">
        <f t="shared" si="81"/>
        <v>5.6400000000000005E-4</v>
      </c>
      <c r="U737" s="1103">
        <f t="shared" si="82"/>
        <v>5.6400000000000005E-4</v>
      </c>
      <c r="V737" s="1102" t="str">
        <f t="shared" si="77"/>
        <v/>
      </c>
      <c r="W737" s="1102" t="str">
        <f t="shared" si="78"/>
        <v/>
      </c>
      <c r="X737" s="1102" t="str">
        <f t="shared" si="83"/>
        <v>A0352</v>
      </c>
      <c r="Y737" s="239"/>
      <c r="Z737" s="239"/>
      <c r="AA737" s="239"/>
      <c r="AB737" s="239"/>
      <c r="AC737" s="239"/>
      <c r="AD737" s="239"/>
      <c r="AE737" s="239"/>
      <c r="AF737" s="239"/>
      <c r="AG737" s="239"/>
    </row>
    <row r="738" spans="8:33" ht="17.25" customHeight="1">
      <c r="H738" s="239"/>
      <c r="I738" s="1110" t="s">
        <v>2248</v>
      </c>
      <c r="J738" s="1106" t="s">
        <v>2249</v>
      </c>
      <c r="K738" s="246">
        <v>4.7800000000000002E-4</v>
      </c>
      <c r="L738" s="246">
        <v>4.7800000000000002E-4</v>
      </c>
      <c r="M738" s="241"/>
      <c r="N738" s="1102">
        <f t="shared" ca="1" si="79"/>
        <v>4.7800000000000002E-4</v>
      </c>
      <c r="O738" s="1102">
        <f t="shared" ca="1" si="80"/>
        <v>4.7800000000000002E-4</v>
      </c>
      <c r="P738" s="1102" t="str" cm="1">
        <f t="array" aca="1" ref="P738" ca="1">IFERROR(INDIRECT("K"&amp;V738),"")</f>
        <v/>
      </c>
      <c r="Q738" s="1102" t="str" cm="1">
        <f t="array" aca="1" ref="Q738" ca="1">IFERROR(INDIRECT("L"&amp;V738),"")</f>
        <v/>
      </c>
      <c r="R738" s="1102" t="str" cm="1">
        <f t="array" aca="1" ref="R738" ca="1">IFERROR(INDIRECT("K"&amp;W738),"")</f>
        <v/>
      </c>
      <c r="S738" s="1102" t="str" cm="1">
        <f t="array" aca="1" ref="S738" ca="1">IFERROR(INDIRECT("L"&amp;W738),"")</f>
        <v/>
      </c>
      <c r="T738" s="1103">
        <f t="shared" si="81"/>
        <v>4.7800000000000002E-4</v>
      </c>
      <c r="U738" s="1103">
        <f t="shared" si="82"/>
        <v>4.7800000000000002E-4</v>
      </c>
      <c r="V738" s="1102" t="str">
        <f t="shared" si="77"/>
        <v/>
      </c>
      <c r="W738" s="1102" t="str">
        <f t="shared" si="78"/>
        <v/>
      </c>
      <c r="X738" s="1102" t="str">
        <f t="shared" si="83"/>
        <v>A0353</v>
      </c>
      <c r="Y738" s="239"/>
      <c r="Z738" s="239"/>
      <c r="AA738" s="239"/>
      <c r="AB738" s="239"/>
      <c r="AC738" s="239"/>
      <c r="AD738" s="239"/>
      <c r="AE738" s="239"/>
      <c r="AF738" s="239"/>
      <c r="AG738" s="239"/>
    </row>
    <row r="739" spans="8:33" ht="17.25" customHeight="1">
      <c r="H739" s="239"/>
      <c r="I739" s="1110" t="s">
        <v>5512</v>
      </c>
      <c r="J739" s="1106" t="s">
        <v>5513</v>
      </c>
      <c r="K739" s="246">
        <v>0</v>
      </c>
      <c r="L739" s="246">
        <v>0</v>
      </c>
      <c r="M739" s="241"/>
      <c r="N739" s="1102">
        <f t="shared" ca="1" si="79"/>
        <v>4.2200000000000001E-4</v>
      </c>
      <c r="O739" s="1102">
        <f t="shared" ca="1" si="80"/>
        <v>4.2200000000000001E-4</v>
      </c>
      <c r="P739" s="1102" cm="1">
        <f t="array" aca="1" ref="P739" ca="1">IFERROR(INDIRECT("K"&amp;V739),"")</f>
        <v>4.2200000000000001E-4</v>
      </c>
      <c r="Q739" s="1102" cm="1">
        <f t="array" aca="1" ref="Q739" ca="1">IFERROR(INDIRECT("L"&amp;V739),"")</f>
        <v>4.2200000000000001E-4</v>
      </c>
      <c r="R739" s="1102" cm="1">
        <f t="array" aca="1" ref="R739" ca="1">IFERROR(INDIRECT("K"&amp;W739),"")</f>
        <v>1.6200000000000001E-4</v>
      </c>
      <c r="S739" s="1102" cm="1">
        <f t="array" aca="1" ref="S739" ca="1">IFERROR(INDIRECT("L"&amp;W739),"")</f>
        <v>1.6200000000000001E-4</v>
      </c>
      <c r="T739" s="1103">
        <f t="shared" si="81"/>
        <v>0</v>
      </c>
      <c r="U739" s="1103">
        <f t="shared" si="82"/>
        <v>0</v>
      </c>
      <c r="V739" s="1102">
        <f t="shared" si="77"/>
        <v>742</v>
      </c>
      <c r="W739" s="1102">
        <f t="shared" si="78"/>
        <v>743</v>
      </c>
      <c r="X739" s="1102" t="str">
        <f t="shared" si="83"/>
        <v>A0355</v>
      </c>
      <c r="Y739" s="239"/>
      <c r="Z739" s="239"/>
      <c r="AA739" s="239"/>
      <c r="AB739" s="239"/>
      <c r="AC739" s="239"/>
      <c r="AD739" s="239"/>
      <c r="AE739" s="239"/>
      <c r="AF739" s="239"/>
      <c r="AG739" s="239"/>
    </row>
    <row r="740" spans="8:33" ht="17.25" customHeight="1">
      <c r="H740" s="239"/>
      <c r="I740" s="1110" t="s">
        <v>5514</v>
      </c>
      <c r="J740" s="1106" t="s">
        <v>5513</v>
      </c>
      <c r="K740" s="246">
        <v>0</v>
      </c>
      <c r="L740" s="246">
        <v>0</v>
      </c>
      <c r="M740" s="241"/>
      <c r="N740" s="1102">
        <f t="shared" ca="1" si="79"/>
        <v>4.2200000000000001E-4</v>
      </c>
      <c r="O740" s="1102">
        <f t="shared" ca="1" si="80"/>
        <v>4.2200000000000001E-4</v>
      </c>
      <c r="P740" s="1102" cm="1">
        <f t="array" aca="1" ref="P740" ca="1">IFERROR(INDIRECT("K"&amp;V740),"")</f>
        <v>4.2200000000000001E-4</v>
      </c>
      <c r="Q740" s="1102" cm="1">
        <f t="array" aca="1" ref="Q740" ca="1">IFERROR(INDIRECT("L"&amp;V740),"")</f>
        <v>4.2200000000000001E-4</v>
      </c>
      <c r="R740" s="1102" cm="1">
        <f t="array" aca="1" ref="R740" ca="1">IFERROR(INDIRECT("K"&amp;W740),"")</f>
        <v>1.6200000000000001E-4</v>
      </c>
      <c r="S740" s="1102" cm="1">
        <f t="array" aca="1" ref="S740" ca="1">IFERROR(INDIRECT("L"&amp;W740),"")</f>
        <v>1.6200000000000001E-4</v>
      </c>
      <c r="T740" s="1103">
        <f t="shared" si="81"/>
        <v>0</v>
      </c>
      <c r="U740" s="1103">
        <f t="shared" si="82"/>
        <v>0</v>
      </c>
      <c r="V740" s="1102">
        <f t="shared" si="77"/>
        <v>742</v>
      </c>
      <c r="W740" s="1102">
        <f t="shared" si="78"/>
        <v>743</v>
      </c>
      <c r="X740" s="1102" t="str">
        <f t="shared" si="83"/>
        <v>A0355</v>
      </c>
      <c r="Y740" s="239"/>
      <c r="Z740" s="239"/>
      <c r="AA740" s="239"/>
      <c r="AB740" s="239"/>
      <c r="AC740" s="239"/>
      <c r="AD740" s="239"/>
      <c r="AE740" s="239"/>
      <c r="AF740" s="239"/>
      <c r="AG740" s="239"/>
    </row>
    <row r="741" spans="8:33">
      <c r="H741" s="239"/>
      <c r="I741" s="1110" t="s">
        <v>5515</v>
      </c>
      <c r="J741" s="1106" t="s">
        <v>5513</v>
      </c>
      <c r="K741" s="246">
        <v>0</v>
      </c>
      <c r="L741" s="246">
        <v>0</v>
      </c>
      <c r="M741" s="241"/>
      <c r="N741" s="1102">
        <f t="shared" ca="1" si="79"/>
        <v>4.2200000000000001E-4</v>
      </c>
      <c r="O741" s="1102">
        <f t="shared" ca="1" si="80"/>
        <v>4.2200000000000001E-4</v>
      </c>
      <c r="P741" s="1102" cm="1">
        <f t="array" aca="1" ref="P741" ca="1">IFERROR(INDIRECT("K"&amp;V741),"")</f>
        <v>4.2200000000000001E-4</v>
      </c>
      <c r="Q741" s="1102" cm="1">
        <f t="array" aca="1" ref="Q741" ca="1">IFERROR(INDIRECT("L"&amp;V741),"")</f>
        <v>4.2200000000000001E-4</v>
      </c>
      <c r="R741" s="1102" cm="1">
        <f t="array" aca="1" ref="R741" ca="1">IFERROR(INDIRECT("K"&amp;W741),"")</f>
        <v>1.6200000000000001E-4</v>
      </c>
      <c r="S741" s="1102" cm="1">
        <f t="array" aca="1" ref="S741" ca="1">IFERROR(INDIRECT("L"&amp;W741),"")</f>
        <v>1.6200000000000001E-4</v>
      </c>
      <c r="T741" s="1103">
        <f t="shared" si="81"/>
        <v>0</v>
      </c>
      <c r="U741" s="1103">
        <f t="shared" si="82"/>
        <v>0</v>
      </c>
      <c r="V741" s="1102">
        <f t="shared" si="77"/>
        <v>742</v>
      </c>
      <c r="W741" s="1102">
        <f t="shared" si="78"/>
        <v>743</v>
      </c>
      <c r="X741" s="1102" t="str">
        <f t="shared" si="83"/>
        <v>A0355</v>
      </c>
      <c r="Y741" s="239"/>
      <c r="Z741" s="239"/>
      <c r="AA741" s="239"/>
      <c r="AB741" s="239"/>
      <c r="AC741" s="239"/>
      <c r="AD741" s="239"/>
      <c r="AE741" s="239"/>
      <c r="AF741" s="239"/>
      <c r="AG741" s="239"/>
    </row>
    <row r="742" spans="8:33" ht="17.25" customHeight="1">
      <c r="H742" s="239"/>
      <c r="I742" s="1110" t="s">
        <v>5516</v>
      </c>
      <c r="J742" s="1106" t="s">
        <v>5513</v>
      </c>
      <c r="K742" s="246">
        <v>4.2200000000000001E-4</v>
      </c>
      <c r="L742" s="246">
        <v>4.2200000000000001E-4</v>
      </c>
      <c r="M742" s="241"/>
      <c r="N742" s="1102">
        <f t="shared" ca="1" si="79"/>
        <v>4.2200000000000001E-4</v>
      </c>
      <c r="O742" s="1102">
        <f t="shared" ca="1" si="80"/>
        <v>4.2200000000000001E-4</v>
      </c>
      <c r="P742" s="1102" cm="1">
        <f t="array" aca="1" ref="P742" ca="1">IFERROR(INDIRECT("K"&amp;V742),"")</f>
        <v>4.2200000000000001E-4</v>
      </c>
      <c r="Q742" s="1102" cm="1">
        <f t="array" aca="1" ref="Q742" ca="1">IFERROR(INDIRECT("L"&amp;V742),"")</f>
        <v>4.2200000000000001E-4</v>
      </c>
      <c r="R742" s="1102" cm="1">
        <f t="array" aca="1" ref="R742" ca="1">IFERROR(INDIRECT("K"&amp;W742),"")</f>
        <v>1.6200000000000001E-4</v>
      </c>
      <c r="S742" s="1102" cm="1">
        <f t="array" aca="1" ref="S742" ca="1">IFERROR(INDIRECT("L"&amp;W742),"")</f>
        <v>1.6200000000000001E-4</v>
      </c>
      <c r="T742" s="1103">
        <f t="shared" si="81"/>
        <v>4.2200000000000001E-4</v>
      </c>
      <c r="U742" s="1103">
        <f t="shared" si="82"/>
        <v>4.2200000000000001E-4</v>
      </c>
      <c r="V742" s="1102">
        <f t="shared" si="77"/>
        <v>742</v>
      </c>
      <c r="W742" s="1102">
        <f t="shared" si="78"/>
        <v>743</v>
      </c>
      <c r="X742" s="1102" t="str">
        <f t="shared" si="83"/>
        <v>A0355</v>
      </c>
      <c r="Y742" s="239"/>
      <c r="Z742" s="239"/>
      <c r="AA742" s="239"/>
      <c r="AB742" s="239"/>
      <c r="AC742" s="239"/>
      <c r="AD742" s="239"/>
      <c r="AE742" s="239"/>
      <c r="AF742" s="239"/>
      <c r="AG742" s="239"/>
    </row>
    <row r="743" spans="8:33" ht="15.75" customHeight="1">
      <c r="H743" s="239"/>
      <c r="I743" s="1110" t="s">
        <v>5517</v>
      </c>
      <c r="J743" s="1106" t="s">
        <v>5513</v>
      </c>
      <c r="K743" s="246">
        <v>1.6200000000000001E-4</v>
      </c>
      <c r="L743" s="246">
        <v>1.6200000000000001E-4</v>
      </c>
      <c r="M743" s="241"/>
      <c r="N743" s="1102">
        <f t="shared" ca="1" si="79"/>
        <v>4.2200000000000001E-4</v>
      </c>
      <c r="O743" s="1102">
        <f t="shared" ca="1" si="80"/>
        <v>4.2200000000000001E-4</v>
      </c>
      <c r="P743" s="1102" cm="1">
        <f t="array" aca="1" ref="P743" ca="1">IFERROR(INDIRECT("K"&amp;V743),"")</f>
        <v>4.2200000000000001E-4</v>
      </c>
      <c r="Q743" s="1102" cm="1">
        <f t="array" aca="1" ref="Q743" ca="1">IFERROR(INDIRECT("L"&amp;V743),"")</f>
        <v>4.2200000000000001E-4</v>
      </c>
      <c r="R743" s="1102" cm="1">
        <f t="array" aca="1" ref="R743" ca="1">IFERROR(INDIRECT("K"&amp;W743),"")</f>
        <v>1.6200000000000001E-4</v>
      </c>
      <c r="S743" s="1102" cm="1">
        <f t="array" aca="1" ref="S743" ca="1">IFERROR(INDIRECT("L"&amp;W743),"")</f>
        <v>1.6200000000000001E-4</v>
      </c>
      <c r="T743" s="1103">
        <f t="shared" si="81"/>
        <v>1.6200000000000001E-4</v>
      </c>
      <c r="U743" s="1103">
        <f t="shared" si="82"/>
        <v>1.6200000000000001E-4</v>
      </c>
      <c r="V743" s="1102">
        <f t="shared" si="77"/>
        <v>742</v>
      </c>
      <c r="W743" s="1102">
        <f t="shared" si="78"/>
        <v>743</v>
      </c>
      <c r="X743" s="1102" t="str">
        <f t="shared" si="83"/>
        <v>A0355</v>
      </c>
      <c r="Y743" s="239"/>
      <c r="Z743" s="239"/>
      <c r="AA743" s="239"/>
      <c r="AB743" s="239"/>
      <c r="AC743" s="239"/>
      <c r="AD743" s="239"/>
      <c r="AE743" s="239"/>
      <c r="AF743" s="239"/>
      <c r="AG743" s="239"/>
    </row>
    <row r="744" spans="8:33" ht="15.75" customHeight="1">
      <c r="H744" s="239"/>
      <c r="I744" s="1110" t="s">
        <v>2250</v>
      </c>
      <c r="J744" s="1106" t="s">
        <v>2251</v>
      </c>
      <c r="K744" s="246">
        <v>4.15E-4</v>
      </c>
      <c r="L744" s="246">
        <v>4.15E-4</v>
      </c>
      <c r="M744" s="241"/>
      <c r="N744" s="1102">
        <f t="shared" ca="1" si="79"/>
        <v>4.15E-4</v>
      </c>
      <c r="O744" s="1102">
        <f t="shared" ca="1" si="80"/>
        <v>4.15E-4</v>
      </c>
      <c r="P744" s="1102" t="str" cm="1">
        <f t="array" aca="1" ref="P744" ca="1">IFERROR(INDIRECT("K"&amp;V744),"")</f>
        <v/>
      </c>
      <c r="Q744" s="1102" t="str" cm="1">
        <f t="array" aca="1" ref="Q744" ca="1">IFERROR(INDIRECT("L"&amp;V744),"")</f>
        <v/>
      </c>
      <c r="R744" s="1102" t="str" cm="1">
        <f t="array" aca="1" ref="R744" ca="1">IFERROR(INDIRECT("K"&amp;W744),"")</f>
        <v/>
      </c>
      <c r="S744" s="1102" t="str" cm="1">
        <f t="array" aca="1" ref="S744" ca="1">IFERROR(INDIRECT("L"&amp;W744),"")</f>
        <v/>
      </c>
      <c r="T744" s="1103">
        <f t="shared" si="81"/>
        <v>4.15E-4</v>
      </c>
      <c r="U744" s="1103">
        <f t="shared" si="82"/>
        <v>4.15E-4</v>
      </c>
      <c r="V744" s="1102" t="str">
        <f t="shared" si="77"/>
        <v/>
      </c>
      <c r="W744" s="1102" t="str">
        <f t="shared" si="78"/>
        <v/>
      </c>
      <c r="X744" s="1102" t="str">
        <f t="shared" si="83"/>
        <v>A0356</v>
      </c>
      <c r="Y744" s="239"/>
      <c r="Z744" s="239"/>
      <c r="AA744" s="239"/>
      <c r="AB744" s="239"/>
      <c r="AC744" s="239"/>
      <c r="AD744" s="239"/>
      <c r="AE744" s="239"/>
      <c r="AF744" s="239"/>
      <c r="AG744" s="239"/>
    </row>
    <row r="745" spans="8:33" ht="15.75" customHeight="1">
      <c r="H745" s="239"/>
      <c r="I745" s="1110" t="s">
        <v>2252</v>
      </c>
      <c r="J745" s="1106" t="s">
        <v>3969</v>
      </c>
      <c r="K745" s="246">
        <v>3.4099999999999999E-4</v>
      </c>
      <c r="L745" s="246">
        <v>3.4099999999999999E-4</v>
      </c>
      <c r="M745" s="241"/>
      <c r="N745" s="1102">
        <f t="shared" ca="1" si="79"/>
        <v>3.4099999999999999E-4</v>
      </c>
      <c r="O745" s="1102">
        <f t="shared" ca="1" si="80"/>
        <v>3.4099999999999999E-4</v>
      </c>
      <c r="P745" s="1102" t="str" cm="1">
        <f t="array" aca="1" ref="P745" ca="1">IFERROR(INDIRECT("K"&amp;V745),"")</f>
        <v/>
      </c>
      <c r="Q745" s="1102" t="str" cm="1">
        <f t="array" aca="1" ref="Q745" ca="1">IFERROR(INDIRECT("L"&amp;V745),"")</f>
        <v/>
      </c>
      <c r="R745" s="1102" t="str" cm="1">
        <f t="array" aca="1" ref="R745" ca="1">IFERROR(INDIRECT("K"&amp;W745),"")</f>
        <v/>
      </c>
      <c r="S745" s="1102" t="str" cm="1">
        <f t="array" aca="1" ref="S745" ca="1">IFERROR(INDIRECT("L"&amp;W745),"")</f>
        <v/>
      </c>
      <c r="T745" s="1103">
        <f t="shared" si="81"/>
        <v>3.4099999999999999E-4</v>
      </c>
      <c r="U745" s="1103">
        <f t="shared" si="82"/>
        <v>3.4099999999999999E-4</v>
      </c>
      <c r="V745" s="1102" t="str">
        <f t="shared" si="77"/>
        <v/>
      </c>
      <c r="W745" s="1102" t="str">
        <f t="shared" si="78"/>
        <v/>
      </c>
      <c r="X745" s="1102" t="str">
        <f t="shared" si="83"/>
        <v>A0362</v>
      </c>
      <c r="Y745" s="239"/>
      <c r="Z745" s="239"/>
      <c r="AA745" s="239"/>
      <c r="AB745" s="239"/>
      <c r="AC745" s="239"/>
      <c r="AD745" s="239"/>
      <c r="AE745" s="239"/>
      <c r="AF745" s="239"/>
      <c r="AG745" s="239"/>
    </row>
    <row r="746" spans="8:33" ht="15.75" customHeight="1">
      <c r="H746" s="239"/>
      <c r="I746" s="1110" t="s">
        <v>2253</v>
      </c>
      <c r="J746" s="1106" t="s">
        <v>2254</v>
      </c>
      <c r="K746" s="246">
        <v>3.9800000000000002E-4</v>
      </c>
      <c r="L746" s="246">
        <v>3.9800000000000002E-4</v>
      </c>
      <c r="M746" s="241"/>
      <c r="N746" s="1102">
        <f t="shared" ca="1" si="79"/>
        <v>3.9800000000000002E-4</v>
      </c>
      <c r="O746" s="1102">
        <f t="shared" ca="1" si="80"/>
        <v>3.9800000000000002E-4</v>
      </c>
      <c r="P746" s="1102" t="str" cm="1">
        <f t="array" aca="1" ref="P746" ca="1">IFERROR(INDIRECT("K"&amp;V746),"")</f>
        <v/>
      </c>
      <c r="Q746" s="1102" t="str" cm="1">
        <f t="array" aca="1" ref="Q746" ca="1">IFERROR(INDIRECT("L"&amp;V746),"")</f>
        <v/>
      </c>
      <c r="R746" s="1102" t="str" cm="1">
        <f t="array" aca="1" ref="R746" ca="1">IFERROR(INDIRECT("K"&amp;W746),"")</f>
        <v/>
      </c>
      <c r="S746" s="1102" t="str" cm="1">
        <f t="array" aca="1" ref="S746" ca="1">IFERROR(INDIRECT("L"&amp;W746),"")</f>
        <v/>
      </c>
      <c r="T746" s="1103">
        <f t="shared" si="81"/>
        <v>3.9800000000000002E-4</v>
      </c>
      <c r="U746" s="1103">
        <f t="shared" si="82"/>
        <v>3.9800000000000002E-4</v>
      </c>
      <c r="V746" s="1102" t="str">
        <f t="shared" si="77"/>
        <v/>
      </c>
      <c r="W746" s="1102" t="str">
        <f t="shared" si="78"/>
        <v/>
      </c>
      <c r="X746" s="1102" t="str">
        <f t="shared" si="83"/>
        <v>A0364</v>
      </c>
      <c r="Y746" s="239"/>
      <c r="Z746" s="239"/>
      <c r="AA746" s="239"/>
      <c r="AB746" s="239"/>
      <c r="AC746" s="239"/>
      <c r="AD746" s="239"/>
      <c r="AE746" s="239"/>
      <c r="AF746" s="239"/>
      <c r="AG746" s="239"/>
    </row>
    <row r="747" spans="8:33" ht="17.25" customHeight="1">
      <c r="H747" s="239"/>
      <c r="I747" s="1110" t="s">
        <v>5518</v>
      </c>
      <c r="J747" s="1106" t="s">
        <v>2255</v>
      </c>
      <c r="K747" s="246">
        <v>0</v>
      </c>
      <c r="L747" s="246">
        <v>0</v>
      </c>
      <c r="M747" s="241"/>
      <c r="N747" s="1102">
        <f t="shared" ca="1" si="79"/>
        <v>4.0099999999999999E-4</v>
      </c>
      <c r="O747" s="1102">
        <f t="shared" ca="1" si="80"/>
        <v>4.0099999999999999E-4</v>
      </c>
      <c r="P747" s="1102" cm="1">
        <f t="array" aca="1" ref="P747" ca="1">IFERROR(INDIRECT("K"&amp;V747),"")</f>
        <v>4.0099999999999999E-4</v>
      </c>
      <c r="Q747" s="1102" cm="1">
        <f t="array" aca="1" ref="Q747" ca="1">IFERROR(INDIRECT("L"&amp;V747),"")</f>
        <v>4.0099999999999999E-4</v>
      </c>
      <c r="R747" s="1102" cm="1">
        <f t="array" aca="1" ref="R747" ca="1">IFERROR(INDIRECT("K"&amp;W747),"")</f>
        <v>3.9399999999999998E-4</v>
      </c>
      <c r="S747" s="1102" cm="1">
        <f t="array" aca="1" ref="S747" ca="1">IFERROR(INDIRECT("L"&amp;W747),"")</f>
        <v>3.9399999999999998E-4</v>
      </c>
      <c r="T747" s="1103">
        <f t="shared" si="81"/>
        <v>0</v>
      </c>
      <c r="U747" s="1103">
        <f t="shared" si="82"/>
        <v>0</v>
      </c>
      <c r="V747" s="1102">
        <f t="shared" si="77"/>
        <v>748</v>
      </c>
      <c r="W747" s="1102">
        <f t="shared" si="78"/>
        <v>749</v>
      </c>
      <c r="X747" s="1102" t="str">
        <f t="shared" si="83"/>
        <v>A0365</v>
      </c>
      <c r="Y747" s="239"/>
      <c r="Z747" s="239"/>
      <c r="AA747" s="239"/>
      <c r="AB747" s="239"/>
      <c r="AC747" s="239"/>
      <c r="AD747" s="239"/>
      <c r="AE747" s="239"/>
      <c r="AF747" s="239"/>
      <c r="AG747" s="239"/>
    </row>
    <row r="748" spans="8:33" ht="17.25" customHeight="1">
      <c r="H748" s="239"/>
      <c r="I748" s="1110" t="s">
        <v>5519</v>
      </c>
      <c r="J748" s="1106" t="s">
        <v>2255</v>
      </c>
      <c r="K748" s="246">
        <v>4.0099999999999999E-4</v>
      </c>
      <c r="L748" s="246">
        <v>4.0099999999999999E-4</v>
      </c>
      <c r="M748" s="241"/>
      <c r="N748" s="1102">
        <f t="shared" ca="1" si="79"/>
        <v>4.0099999999999999E-4</v>
      </c>
      <c r="O748" s="1102">
        <f t="shared" ca="1" si="80"/>
        <v>4.0099999999999999E-4</v>
      </c>
      <c r="P748" s="1102" cm="1">
        <f t="array" aca="1" ref="P748" ca="1">IFERROR(INDIRECT("K"&amp;V748),"")</f>
        <v>4.0099999999999999E-4</v>
      </c>
      <c r="Q748" s="1102" cm="1">
        <f t="array" aca="1" ref="Q748" ca="1">IFERROR(INDIRECT("L"&amp;V748),"")</f>
        <v>4.0099999999999999E-4</v>
      </c>
      <c r="R748" s="1102" cm="1">
        <f t="array" aca="1" ref="R748" ca="1">IFERROR(INDIRECT("K"&amp;W748),"")</f>
        <v>3.9399999999999998E-4</v>
      </c>
      <c r="S748" s="1102" cm="1">
        <f t="array" aca="1" ref="S748" ca="1">IFERROR(INDIRECT("L"&amp;W748),"")</f>
        <v>3.9399999999999998E-4</v>
      </c>
      <c r="T748" s="1103">
        <f t="shared" si="81"/>
        <v>4.0099999999999999E-4</v>
      </c>
      <c r="U748" s="1103">
        <f t="shared" si="82"/>
        <v>4.0099999999999999E-4</v>
      </c>
      <c r="V748" s="1102">
        <f t="shared" si="77"/>
        <v>748</v>
      </c>
      <c r="W748" s="1102">
        <f t="shared" si="78"/>
        <v>749</v>
      </c>
      <c r="X748" s="1102" t="str">
        <f t="shared" si="83"/>
        <v>A0365</v>
      </c>
      <c r="Y748" s="239"/>
      <c r="Z748" s="239"/>
      <c r="AA748" s="239"/>
      <c r="AB748" s="239"/>
      <c r="AC748" s="239"/>
      <c r="AD748" s="239"/>
      <c r="AE748" s="239"/>
      <c r="AF748" s="239"/>
      <c r="AG748" s="239"/>
    </row>
    <row r="749" spans="8:33" ht="17.25" customHeight="1">
      <c r="H749" s="239"/>
      <c r="I749" s="1110" t="s">
        <v>5520</v>
      </c>
      <c r="J749" s="1106" t="s">
        <v>2255</v>
      </c>
      <c r="K749" s="246">
        <v>3.9399999999999998E-4</v>
      </c>
      <c r="L749" s="246">
        <v>3.9399999999999998E-4</v>
      </c>
      <c r="M749" s="241"/>
      <c r="N749" s="1102">
        <f t="shared" ca="1" si="79"/>
        <v>4.0099999999999999E-4</v>
      </c>
      <c r="O749" s="1102">
        <f t="shared" ca="1" si="80"/>
        <v>4.0099999999999999E-4</v>
      </c>
      <c r="P749" s="1102" cm="1">
        <f t="array" aca="1" ref="P749" ca="1">IFERROR(INDIRECT("K"&amp;V749),"")</f>
        <v>4.0099999999999999E-4</v>
      </c>
      <c r="Q749" s="1102" cm="1">
        <f t="array" aca="1" ref="Q749" ca="1">IFERROR(INDIRECT("L"&amp;V749),"")</f>
        <v>4.0099999999999999E-4</v>
      </c>
      <c r="R749" s="1102" cm="1">
        <f t="array" aca="1" ref="R749" ca="1">IFERROR(INDIRECT("K"&amp;W749),"")</f>
        <v>3.9399999999999998E-4</v>
      </c>
      <c r="S749" s="1102" cm="1">
        <f t="array" aca="1" ref="S749" ca="1">IFERROR(INDIRECT("L"&amp;W749),"")</f>
        <v>3.9399999999999998E-4</v>
      </c>
      <c r="T749" s="1103">
        <f t="shared" si="81"/>
        <v>3.9399999999999998E-4</v>
      </c>
      <c r="U749" s="1103">
        <f t="shared" si="82"/>
        <v>3.9399999999999998E-4</v>
      </c>
      <c r="V749" s="1102">
        <f t="shared" si="77"/>
        <v>748</v>
      </c>
      <c r="W749" s="1102">
        <f t="shared" si="78"/>
        <v>749</v>
      </c>
      <c r="X749" s="1102" t="str">
        <f t="shared" si="83"/>
        <v>A0365</v>
      </c>
      <c r="Y749" s="239"/>
      <c r="Z749" s="239"/>
      <c r="AA749" s="239"/>
      <c r="AB749" s="239"/>
      <c r="AC749" s="239"/>
      <c r="AD749" s="239"/>
      <c r="AE749" s="239"/>
      <c r="AF749" s="239"/>
      <c r="AG749" s="239"/>
    </row>
    <row r="750" spans="8:33" ht="17.25" customHeight="1">
      <c r="H750" s="239"/>
      <c r="I750" s="1110" t="s">
        <v>2256</v>
      </c>
      <c r="J750" s="1106" t="s">
        <v>2257</v>
      </c>
      <c r="K750" s="246">
        <v>3.3300000000000002E-4</v>
      </c>
      <c r="L750" s="246">
        <v>3.3300000000000002E-4</v>
      </c>
      <c r="M750" s="241"/>
      <c r="N750" s="1102">
        <f t="shared" ca="1" si="79"/>
        <v>3.3300000000000002E-4</v>
      </c>
      <c r="O750" s="1102">
        <f t="shared" ca="1" si="80"/>
        <v>3.3300000000000002E-4</v>
      </c>
      <c r="P750" s="1102" t="str" cm="1">
        <f t="array" aca="1" ref="P750" ca="1">IFERROR(INDIRECT("K"&amp;V750),"")</f>
        <v/>
      </c>
      <c r="Q750" s="1102" t="str" cm="1">
        <f t="array" aca="1" ref="Q750" ca="1">IFERROR(INDIRECT("L"&amp;V750),"")</f>
        <v/>
      </c>
      <c r="R750" s="1102" t="str" cm="1">
        <f t="array" aca="1" ref="R750" ca="1">IFERROR(INDIRECT("K"&amp;W750),"")</f>
        <v/>
      </c>
      <c r="S750" s="1102" t="str" cm="1">
        <f t="array" aca="1" ref="S750" ca="1">IFERROR(INDIRECT("L"&amp;W750),"")</f>
        <v/>
      </c>
      <c r="T750" s="1103">
        <f t="shared" si="81"/>
        <v>3.3300000000000002E-4</v>
      </c>
      <c r="U750" s="1103">
        <f t="shared" si="82"/>
        <v>3.3300000000000002E-4</v>
      </c>
      <c r="V750" s="1102" t="str">
        <f t="shared" si="77"/>
        <v/>
      </c>
      <c r="W750" s="1102" t="str">
        <f t="shared" si="78"/>
        <v/>
      </c>
      <c r="X750" s="1102" t="str">
        <f t="shared" si="83"/>
        <v>A0366</v>
      </c>
      <c r="Y750" s="239"/>
      <c r="Z750" s="239"/>
      <c r="AA750" s="239"/>
      <c r="AB750" s="239"/>
      <c r="AC750" s="239"/>
      <c r="AD750" s="239"/>
      <c r="AE750" s="239"/>
      <c r="AF750" s="239"/>
      <c r="AG750" s="239"/>
    </row>
    <row r="751" spans="8:33" ht="17.25" customHeight="1">
      <c r="H751" s="239"/>
      <c r="I751" s="1110" t="s">
        <v>2258</v>
      </c>
      <c r="J751" s="1106" t="s">
        <v>2259</v>
      </c>
      <c r="K751" s="246">
        <v>4.8200000000000001E-4</v>
      </c>
      <c r="L751" s="246">
        <v>4.8200000000000001E-4</v>
      </c>
      <c r="M751" s="241"/>
      <c r="N751" s="1102">
        <f t="shared" ca="1" si="79"/>
        <v>4.8200000000000001E-4</v>
      </c>
      <c r="O751" s="1102">
        <f t="shared" ca="1" si="80"/>
        <v>4.8200000000000001E-4</v>
      </c>
      <c r="P751" s="1102" t="str" cm="1">
        <f t="array" aca="1" ref="P751" ca="1">IFERROR(INDIRECT("K"&amp;V751),"")</f>
        <v/>
      </c>
      <c r="Q751" s="1102" t="str" cm="1">
        <f t="array" aca="1" ref="Q751" ca="1">IFERROR(INDIRECT("L"&amp;V751),"")</f>
        <v/>
      </c>
      <c r="R751" s="1102" t="str" cm="1">
        <f t="array" aca="1" ref="R751" ca="1">IFERROR(INDIRECT("K"&amp;W751),"")</f>
        <v/>
      </c>
      <c r="S751" s="1102" t="str" cm="1">
        <f t="array" aca="1" ref="S751" ca="1">IFERROR(INDIRECT("L"&amp;W751),"")</f>
        <v/>
      </c>
      <c r="T751" s="1103">
        <f t="shared" si="81"/>
        <v>4.8200000000000001E-4</v>
      </c>
      <c r="U751" s="1103">
        <f t="shared" si="82"/>
        <v>4.8200000000000001E-4</v>
      </c>
      <c r="V751" s="1102" t="str">
        <f t="shared" si="77"/>
        <v/>
      </c>
      <c r="W751" s="1102" t="str">
        <f t="shared" si="78"/>
        <v/>
      </c>
      <c r="X751" s="1102" t="str">
        <f t="shared" si="83"/>
        <v>A0367</v>
      </c>
      <c r="Y751" s="239"/>
      <c r="Z751" s="239"/>
      <c r="AA751" s="239"/>
      <c r="AB751" s="239"/>
      <c r="AC751" s="239"/>
      <c r="AD751" s="239"/>
      <c r="AE751" s="239"/>
      <c r="AF751" s="239"/>
      <c r="AG751" s="239"/>
    </row>
    <row r="752" spans="8:33" ht="17.25" customHeight="1">
      <c r="H752" s="239"/>
      <c r="I752" s="1110" t="s">
        <v>2260</v>
      </c>
      <c r="J752" s="1106" t="s">
        <v>2261</v>
      </c>
      <c r="K752" s="246">
        <v>3.8200000000000002E-4</v>
      </c>
      <c r="L752" s="246">
        <v>3.7399999999999998E-4</v>
      </c>
      <c r="M752" s="241"/>
      <c r="N752" s="1102">
        <f t="shared" ca="1" si="79"/>
        <v>3.8200000000000002E-4</v>
      </c>
      <c r="O752" s="1102">
        <f t="shared" ca="1" si="80"/>
        <v>3.7399999999999998E-4</v>
      </c>
      <c r="P752" s="1102" t="str" cm="1">
        <f t="array" aca="1" ref="P752" ca="1">IFERROR(INDIRECT("K"&amp;V752),"")</f>
        <v/>
      </c>
      <c r="Q752" s="1102" t="str" cm="1">
        <f t="array" aca="1" ref="Q752" ca="1">IFERROR(INDIRECT("L"&amp;V752),"")</f>
        <v/>
      </c>
      <c r="R752" s="1102" t="str" cm="1">
        <f t="array" aca="1" ref="R752" ca="1">IFERROR(INDIRECT("K"&amp;W752),"")</f>
        <v/>
      </c>
      <c r="S752" s="1102" t="str" cm="1">
        <f t="array" aca="1" ref="S752" ca="1">IFERROR(INDIRECT("L"&amp;W752),"")</f>
        <v/>
      </c>
      <c r="T752" s="1103">
        <f t="shared" si="81"/>
        <v>3.8200000000000002E-4</v>
      </c>
      <c r="U752" s="1103">
        <f t="shared" si="82"/>
        <v>3.7399999999999998E-4</v>
      </c>
      <c r="V752" s="1102" t="str">
        <f t="shared" si="77"/>
        <v/>
      </c>
      <c r="W752" s="1102" t="str">
        <f t="shared" si="78"/>
        <v/>
      </c>
      <c r="X752" s="1102" t="str">
        <f t="shared" si="83"/>
        <v>A0368</v>
      </c>
      <c r="Y752" s="239"/>
      <c r="Z752" s="239"/>
      <c r="AA752" s="239"/>
      <c r="AB752" s="239"/>
      <c r="AC752" s="239"/>
      <c r="AD752" s="239"/>
      <c r="AE752" s="239"/>
      <c r="AF752" s="239"/>
      <c r="AG752" s="239"/>
    </row>
    <row r="753" spans="8:33" ht="17.25" customHeight="1">
      <c r="H753" s="239"/>
      <c r="I753" s="1110" t="s">
        <v>3970</v>
      </c>
      <c r="J753" s="1106" t="s">
        <v>2262</v>
      </c>
      <c r="K753" s="246">
        <v>5.6999999999999998E-4</v>
      </c>
      <c r="L753" s="246">
        <v>5.6999999999999998E-4</v>
      </c>
      <c r="M753" s="241"/>
      <c r="N753" s="1102">
        <f t="shared" ca="1" si="79"/>
        <v>5.6999999999999998E-4</v>
      </c>
      <c r="O753" s="1102">
        <f t="shared" ca="1" si="80"/>
        <v>5.6999999999999998E-4</v>
      </c>
      <c r="P753" s="1102" t="str" cm="1">
        <f t="array" aca="1" ref="P753" ca="1">IFERROR(INDIRECT("K"&amp;V753),"")</f>
        <v/>
      </c>
      <c r="Q753" s="1102" t="str" cm="1">
        <f t="array" aca="1" ref="Q753" ca="1">IFERROR(INDIRECT("L"&amp;V753),"")</f>
        <v/>
      </c>
      <c r="R753" s="1102" t="str" cm="1">
        <f t="array" aca="1" ref="R753" ca="1">IFERROR(INDIRECT("K"&amp;W753),"")</f>
        <v/>
      </c>
      <c r="S753" s="1102" t="str" cm="1">
        <f t="array" aca="1" ref="S753" ca="1">IFERROR(INDIRECT("L"&amp;W753),"")</f>
        <v/>
      </c>
      <c r="T753" s="1103">
        <f t="shared" si="81"/>
        <v>5.6999999999999998E-4</v>
      </c>
      <c r="U753" s="1103">
        <f t="shared" si="82"/>
        <v>5.6999999999999998E-4</v>
      </c>
      <c r="V753" s="1102" t="str">
        <f t="shared" si="77"/>
        <v/>
      </c>
      <c r="W753" s="1102" t="str">
        <f t="shared" si="78"/>
        <v/>
      </c>
      <c r="X753" s="1102" t="str">
        <f t="shared" si="83"/>
        <v>A0371</v>
      </c>
      <c r="Y753" s="239"/>
      <c r="Z753" s="239"/>
      <c r="AA753" s="239"/>
      <c r="AB753" s="239"/>
      <c r="AC753" s="239"/>
      <c r="AD753" s="239"/>
      <c r="AE753" s="239"/>
      <c r="AF753" s="239"/>
      <c r="AG753" s="239"/>
    </row>
    <row r="754" spans="8:33" ht="15.75" customHeight="1">
      <c r="H754" s="239"/>
      <c r="I754" s="1110" t="s">
        <v>5521</v>
      </c>
      <c r="J754" s="1106" t="s">
        <v>2263</v>
      </c>
      <c r="K754" s="246">
        <v>0</v>
      </c>
      <c r="L754" s="246">
        <v>0</v>
      </c>
      <c r="M754" s="241"/>
      <c r="N754" s="1102">
        <f t="shared" ca="1" si="79"/>
        <v>5.5199999999999997E-4</v>
      </c>
      <c r="O754" s="1102">
        <f t="shared" ca="1" si="80"/>
        <v>5.5199999999999997E-4</v>
      </c>
      <c r="P754" s="1102" cm="1">
        <f t="array" aca="1" ref="P754" ca="1">IFERROR(INDIRECT("K"&amp;V754),"")</f>
        <v>5.5199999999999997E-4</v>
      </c>
      <c r="Q754" s="1102" cm="1">
        <f t="array" aca="1" ref="Q754" ca="1">IFERROR(INDIRECT("L"&amp;V754),"")</f>
        <v>5.5199999999999997E-4</v>
      </c>
      <c r="R754" s="1102" cm="1">
        <f t="array" aca="1" ref="R754" ca="1">IFERROR(INDIRECT("K"&amp;W754),"")</f>
        <v>5.4699999999999996E-4</v>
      </c>
      <c r="S754" s="1102" cm="1">
        <f t="array" aca="1" ref="S754" ca="1">IFERROR(INDIRECT("L"&amp;W754),"")</f>
        <v>5.4699999999999996E-4</v>
      </c>
      <c r="T754" s="1103">
        <f t="shared" si="81"/>
        <v>0</v>
      </c>
      <c r="U754" s="1103">
        <f t="shared" si="82"/>
        <v>0</v>
      </c>
      <c r="V754" s="1102">
        <f t="shared" si="77"/>
        <v>755</v>
      </c>
      <c r="W754" s="1102">
        <f t="shared" si="78"/>
        <v>756</v>
      </c>
      <c r="X754" s="1102" t="str">
        <f t="shared" si="83"/>
        <v>A0372</v>
      </c>
      <c r="Y754" s="239"/>
      <c r="Z754" s="239"/>
      <c r="AA754" s="239"/>
      <c r="AB754" s="239"/>
      <c r="AC754" s="239"/>
      <c r="AD754" s="239"/>
      <c r="AE754" s="239"/>
      <c r="AF754" s="239"/>
      <c r="AG754" s="239"/>
    </row>
    <row r="755" spans="8:33" ht="15.75" customHeight="1">
      <c r="H755" s="239"/>
      <c r="I755" s="1110" t="s">
        <v>5522</v>
      </c>
      <c r="J755" s="1106" t="s">
        <v>2263</v>
      </c>
      <c r="K755" s="246">
        <v>5.5199999999999997E-4</v>
      </c>
      <c r="L755" s="246">
        <v>5.5199999999999997E-4</v>
      </c>
      <c r="M755" s="241"/>
      <c r="N755" s="1102">
        <f t="shared" ca="1" si="79"/>
        <v>5.5199999999999997E-4</v>
      </c>
      <c r="O755" s="1102">
        <f t="shared" ca="1" si="80"/>
        <v>5.5199999999999997E-4</v>
      </c>
      <c r="P755" s="1102" cm="1">
        <f t="array" aca="1" ref="P755" ca="1">IFERROR(INDIRECT("K"&amp;V755),"")</f>
        <v>5.5199999999999997E-4</v>
      </c>
      <c r="Q755" s="1102" cm="1">
        <f t="array" aca="1" ref="Q755" ca="1">IFERROR(INDIRECT("L"&amp;V755),"")</f>
        <v>5.5199999999999997E-4</v>
      </c>
      <c r="R755" s="1102" cm="1">
        <f t="array" aca="1" ref="R755" ca="1">IFERROR(INDIRECT("K"&amp;W755),"")</f>
        <v>5.4699999999999996E-4</v>
      </c>
      <c r="S755" s="1102" cm="1">
        <f t="array" aca="1" ref="S755" ca="1">IFERROR(INDIRECT("L"&amp;W755),"")</f>
        <v>5.4699999999999996E-4</v>
      </c>
      <c r="T755" s="1103">
        <f t="shared" si="81"/>
        <v>5.5199999999999997E-4</v>
      </c>
      <c r="U755" s="1103">
        <f t="shared" si="82"/>
        <v>5.5199999999999997E-4</v>
      </c>
      <c r="V755" s="1102">
        <f t="shared" si="77"/>
        <v>755</v>
      </c>
      <c r="W755" s="1102">
        <f t="shared" si="78"/>
        <v>756</v>
      </c>
      <c r="X755" s="1102" t="str">
        <f t="shared" si="83"/>
        <v>A0372</v>
      </c>
      <c r="Y755" s="239"/>
      <c r="Z755" s="239"/>
      <c r="AA755" s="239"/>
      <c r="AB755" s="239"/>
      <c r="AC755" s="239"/>
      <c r="AD755" s="239"/>
      <c r="AE755" s="239"/>
      <c r="AF755" s="239"/>
      <c r="AG755" s="239"/>
    </row>
    <row r="756" spans="8:33" ht="17.25" customHeight="1">
      <c r="H756" s="239"/>
      <c r="I756" s="1110" t="s">
        <v>5523</v>
      </c>
      <c r="J756" s="1106" t="s">
        <v>2263</v>
      </c>
      <c r="K756" s="246">
        <v>5.4699999999999996E-4</v>
      </c>
      <c r="L756" s="246">
        <v>5.4699999999999996E-4</v>
      </c>
      <c r="M756" s="241"/>
      <c r="N756" s="1102">
        <f t="shared" ca="1" si="79"/>
        <v>5.5199999999999997E-4</v>
      </c>
      <c r="O756" s="1102">
        <f t="shared" ca="1" si="80"/>
        <v>5.5199999999999997E-4</v>
      </c>
      <c r="P756" s="1102" cm="1">
        <f t="array" aca="1" ref="P756" ca="1">IFERROR(INDIRECT("K"&amp;V756),"")</f>
        <v>5.5199999999999997E-4</v>
      </c>
      <c r="Q756" s="1102" cm="1">
        <f t="array" aca="1" ref="Q756" ca="1">IFERROR(INDIRECT("L"&amp;V756),"")</f>
        <v>5.5199999999999997E-4</v>
      </c>
      <c r="R756" s="1102" cm="1">
        <f t="array" aca="1" ref="R756" ca="1">IFERROR(INDIRECT("K"&amp;W756),"")</f>
        <v>5.4699999999999996E-4</v>
      </c>
      <c r="S756" s="1102" cm="1">
        <f t="array" aca="1" ref="S756" ca="1">IFERROR(INDIRECT("L"&amp;W756),"")</f>
        <v>5.4699999999999996E-4</v>
      </c>
      <c r="T756" s="1103">
        <f t="shared" si="81"/>
        <v>5.4699999999999996E-4</v>
      </c>
      <c r="U756" s="1103">
        <f t="shared" si="82"/>
        <v>5.4699999999999996E-4</v>
      </c>
      <c r="V756" s="1102">
        <f t="shared" si="77"/>
        <v>755</v>
      </c>
      <c r="W756" s="1102">
        <f t="shared" si="78"/>
        <v>756</v>
      </c>
      <c r="X756" s="1102" t="str">
        <f t="shared" si="83"/>
        <v>A0372</v>
      </c>
      <c r="Y756" s="239"/>
      <c r="Z756" s="239"/>
      <c r="AA756" s="239"/>
      <c r="AB756" s="239"/>
      <c r="AC756" s="239"/>
      <c r="AD756" s="239"/>
      <c r="AE756" s="239"/>
      <c r="AF756" s="239"/>
      <c r="AG756" s="239"/>
    </row>
    <row r="757" spans="8:33" ht="17.25" customHeight="1">
      <c r="H757" s="239"/>
      <c r="I757" s="1110" t="s">
        <v>5524</v>
      </c>
      <c r="J757" s="1106" t="s">
        <v>5525</v>
      </c>
      <c r="K757" s="246">
        <v>5.71E-4</v>
      </c>
      <c r="L757" s="246">
        <v>5.71E-4</v>
      </c>
      <c r="M757" s="241"/>
      <c r="N757" s="1102">
        <f t="shared" ca="1" si="79"/>
        <v>5.71E-4</v>
      </c>
      <c r="O757" s="1102">
        <f t="shared" ca="1" si="80"/>
        <v>5.71E-4</v>
      </c>
      <c r="P757" s="1102" t="str" cm="1">
        <f t="array" aca="1" ref="P757" ca="1">IFERROR(INDIRECT("K"&amp;V757),"")</f>
        <v/>
      </c>
      <c r="Q757" s="1102" t="str" cm="1">
        <f t="array" aca="1" ref="Q757" ca="1">IFERROR(INDIRECT("L"&amp;V757),"")</f>
        <v/>
      </c>
      <c r="R757" s="1102" t="str" cm="1">
        <f t="array" aca="1" ref="R757" ca="1">IFERROR(INDIRECT("K"&amp;W757),"")</f>
        <v/>
      </c>
      <c r="S757" s="1102" t="str" cm="1">
        <f t="array" aca="1" ref="S757" ca="1">IFERROR(INDIRECT("L"&amp;W757),"")</f>
        <v/>
      </c>
      <c r="T757" s="1103">
        <f t="shared" si="81"/>
        <v>5.71E-4</v>
      </c>
      <c r="U757" s="1103">
        <f t="shared" si="82"/>
        <v>5.71E-4</v>
      </c>
      <c r="V757" s="1102" t="str">
        <f t="shared" si="77"/>
        <v/>
      </c>
      <c r="W757" s="1102" t="str">
        <f t="shared" si="78"/>
        <v/>
      </c>
      <c r="X757" s="1102" t="str">
        <f t="shared" si="83"/>
        <v>A0376</v>
      </c>
      <c r="Y757" s="239"/>
      <c r="Z757" s="239"/>
      <c r="AA757" s="239"/>
      <c r="AB757" s="239"/>
      <c r="AC757" s="239"/>
      <c r="AD757" s="239"/>
      <c r="AE757" s="239"/>
      <c r="AF757" s="239"/>
      <c r="AG757" s="239"/>
    </row>
    <row r="758" spans="8:33" ht="17.25" customHeight="1">
      <c r="H758" s="239"/>
      <c r="I758" s="1110" t="s">
        <v>2264</v>
      </c>
      <c r="J758" s="1106" t="s">
        <v>2265</v>
      </c>
      <c r="K758" s="246">
        <v>4.1899999999999999E-4</v>
      </c>
      <c r="L758" s="246">
        <v>4.1899999999999999E-4</v>
      </c>
      <c r="M758" s="241"/>
      <c r="N758" s="1102">
        <f t="shared" ca="1" si="79"/>
        <v>4.1899999999999999E-4</v>
      </c>
      <c r="O758" s="1102">
        <f t="shared" ca="1" si="80"/>
        <v>4.1899999999999999E-4</v>
      </c>
      <c r="P758" s="1102" t="str" cm="1">
        <f t="array" aca="1" ref="P758" ca="1">IFERROR(INDIRECT("K"&amp;V758),"")</f>
        <v/>
      </c>
      <c r="Q758" s="1102" t="str" cm="1">
        <f t="array" aca="1" ref="Q758" ca="1">IFERROR(INDIRECT("L"&amp;V758),"")</f>
        <v/>
      </c>
      <c r="R758" s="1102" t="str" cm="1">
        <f t="array" aca="1" ref="R758" ca="1">IFERROR(INDIRECT("K"&amp;W758),"")</f>
        <v/>
      </c>
      <c r="S758" s="1102" t="str" cm="1">
        <f t="array" aca="1" ref="S758" ca="1">IFERROR(INDIRECT("L"&amp;W758),"")</f>
        <v/>
      </c>
      <c r="T758" s="1103">
        <f t="shared" si="81"/>
        <v>4.1899999999999999E-4</v>
      </c>
      <c r="U758" s="1103">
        <f t="shared" si="82"/>
        <v>4.1899999999999999E-4</v>
      </c>
      <c r="V758" s="1102" t="str">
        <f t="shared" si="77"/>
        <v/>
      </c>
      <c r="W758" s="1102" t="str">
        <f t="shared" si="78"/>
        <v/>
      </c>
      <c r="X758" s="1102" t="str">
        <f t="shared" si="83"/>
        <v>A0378</v>
      </c>
      <c r="Y758" s="239"/>
      <c r="Z758" s="239"/>
      <c r="AA758" s="239"/>
      <c r="AB758" s="239"/>
      <c r="AC758" s="239"/>
      <c r="AD758" s="239"/>
      <c r="AE758" s="239"/>
      <c r="AF758" s="239"/>
      <c r="AG758" s="239"/>
    </row>
    <row r="759" spans="8:33" ht="15.75" customHeight="1">
      <c r="H759" s="239"/>
      <c r="I759" s="1110" t="s">
        <v>2266</v>
      </c>
      <c r="J759" s="1106" t="s">
        <v>2267</v>
      </c>
      <c r="K759" s="246">
        <v>4.84E-4</v>
      </c>
      <c r="L759" s="246">
        <v>4.84E-4</v>
      </c>
      <c r="M759" s="241"/>
      <c r="N759" s="1102">
        <f t="shared" ca="1" si="79"/>
        <v>4.84E-4</v>
      </c>
      <c r="O759" s="1102">
        <f t="shared" ca="1" si="80"/>
        <v>4.84E-4</v>
      </c>
      <c r="P759" s="1102" t="str" cm="1">
        <f t="array" aca="1" ref="P759" ca="1">IFERROR(INDIRECT("K"&amp;V759),"")</f>
        <v/>
      </c>
      <c r="Q759" s="1102" t="str" cm="1">
        <f t="array" aca="1" ref="Q759" ca="1">IFERROR(INDIRECT("L"&amp;V759),"")</f>
        <v/>
      </c>
      <c r="R759" s="1102" t="str" cm="1">
        <f t="array" aca="1" ref="R759" ca="1">IFERROR(INDIRECT("K"&amp;W759),"")</f>
        <v/>
      </c>
      <c r="S759" s="1102" t="str" cm="1">
        <f t="array" aca="1" ref="S759" ca="1">IFERROR(INDIRECT("L"&amp;W759),"")</f>
        <v/>
      </c>
      <c r="T759" s="1103">
        <f t="shared" si="81"/>
        <v>4.84E-4</v>
      </c>
      <c r="U759" s="1103">
        <f t="shared" si="82"/>
        <v>4.84E-4</v>
      </c>
      <c r="V759" s="1102" t="str">
        <f t="shared" si="77"/>
        <v/>
      </c>
      <c r="W759" s="1102" t="str">
        <f t="shared" si="78"/>
        <v/>
      </c>
      <c r="X759" s="1102" t="str">
        <f t="shared" si="83"/>
        <v>A0380</v>
      </c>
      <c r="Y759" s="239"/>
      <c r="Z759" s="239"/>
      <c r="AA759" s="239"/>
      <c r="AB759" s="239"/>
      <c r="AC759" s="239"/>
      <c r="AD759" s="239"/>
      <c r="AE759" s="239"/>
      <c r="AF759" s="239"/>
      <c r="AG759" s="239"/>
    </row>
    <row r="760" spans="8:33" ht="15.75" customHeight="1">
      <c r="H760" s="239"/>
      <c r="I760" s="1110" t="s">
        <v>5526</v>
      </c>
      <c r="J760" s="1106" t="s">
        <v>2268</v>
      </c>
      <c r="K760" s="246">
        <v>0</v>
      </c>
      <c r="L760" s="246">
        <v>0</v>
      </c>
      <c r="M760" s="241"/>
      <c r="N760" s="1102">
        <f t="shared" ca="1" si="79"/>
        <v>6.4400000000000004E-4</v>
      </c>
      <c r="O760" s="1102">
        <f t="shared" ca="1" si="80"/>
        <v>6.4400000000000004E-4</v>
      </c>
      <c r="P760" s="1102" cm="1">
        <f t="array" aca="1" ref="P760" ca="1">IFERROR(INDIRECT("K"&amp;V760),"")</f>
        <v>6.4400000000000004E-4</v>
      </c>
      <c r="Q760" s="1102" cm="1">
        <f t="array" aca="1" ref="Q760" ca="1">IFERROR(INDIRECT("L"&amp;V760),"")</f>
        <v>6.4400000000000004E-4</v>
      </c>
      <c r="R760" s="1102" cm="1">
        <f t="array" aca="1" ref="R760" ca="1">IFERROR(INDIRECT("K"&amp;W760),"")</f>
        <v>2.6800000000000001E-4</v>
      </c>
      <c r="S760" s="1102" cm="1">
        <f t="array" aca="1" ref="S760" ca="1">IFERROR(INDIRECT("L"&amp;W760),"")</f>
        <v>2.6800000000000001E-4</v>
      </c>
      <c r="T760" s="1103">
        <f t="shared" si="81"/>
        <v>0</v>
      </c>
      <c r="U760" s="1103">
        <f t="shared" si="82"/>
        <v>0</v>
      </c>
      <c r="V760" s="1102">
        <f t="shared" si="77"/>
        <v>761</v>
      </c>
      <c r="W760" s="1102">
        <f t="shared" si="78"/>
        <v>762</v>
      </c>
      <c r="X760" s="1102" t="str">
        <f t="shared" si="83"/>
        <v>A0381</v>
      </c>
      <c r="Y760" s="239"/>
      <c r="Z760" s="239"/>
      <c r="AA760" s="239"/>
      <c r="AB760" s="239"/>
      <c r="AC760" s="239"/>
      <c r="AD760" s="239"/>
      <c r="AE760" s="239"/>
      <c r="AF760" s="239"/>
      <c r="AG760" s="239"/>
    </row>
    <row r="761" spans="8:33" ht="15.75" customHeight="1">
      <c r="H761" s="239"/>
      <c r="I761" s="1110" t="s">
        <v>5527</v>
      </c>
      <c r="J761" s="1106" t="s">
        <v>2268</v>
      </c>
      <c r="K761" s="246">
        <v>6.4400000000000004E-4</v>
      </c>
      <c r="L761" s="246">
        <v>6.4400000000000004E-4</v>
      </c>
      <c r="M761" s="241"/>
      <c r="N761" s="1102">
        <f t="shared" ca="1" si="79"/>
        <v>6.4400000000000004E-4</v>
      </c>
      <c r="O761" s="1102">
        <f t="shared" ca="1" si="80"/>
        <v>6.4400000000000004E-4</v>
      </c>
      <c r="P761" s="1102" cm="1">
        <f t="array" aca="1" ref="P761" ca="1">IFERROR(INDIRECT("K"&amp;V761),"")</f>
        <v>6.4400000000000004E-4</v>
      </c>
      <c r="Q761" s="1102" cm="1">
        <f t="array" aca="1" ref="Q761" ca="1">IFERROR(INDIRECT("L"&amp;V761),"")</f>
        <v>6.4400000000000004E-4</v>
      </c>
      <c r="R761" s="1102" cm="1">
        <f t="array" aca="1" ref="R761" ca="1">IFERROR(INDIRECT("K"&amp;W761),"")</f>
        <v>2.6800000000000001E-4</v>
      </c>
      <c r="S761" s="1102" cm="1">
        <f t="array" aca="1" ref="S761" ca="1">IFERROR(INDIRECT("L"&amp;W761),"")</f>
        <v>2.6800000000000001E-4</v>
      </c>
      <c r="T761" s="1103">
        <f t="shared" si="81"/>
        <v>6.4400000000000004E-4</v>
      </c>
      <c r="U761" s="1103">
        <f t="shared" si="82"/>
        <v>6.4400000000000004E-4</v>
      </c>
      <c r="V761" s="1102">
        <f t="shared" si="77"/>
        <v>761</v>
      </c>
      <c r="W761" s="1102">
        <f t="shared" si="78"/>
        <v>762</v>
      </c>
      <c r="X761" s="1102" t="str">
        <f t="shared" si="83"/>
        <v>A0381</v>
      </c>
      <c r="Y761" s="239"/>
      <c r="Z761" s="239"/>
      <c r="AA761" s="239"/>
      <c r="AB761" s="239"/>
      <c r="AC761" s="239"/>
      <c r="AD761" s="239"/>
      <c r="AE761" s="239"/>
      <c r="AF761" s="239"/>
      <c r="AG761" s="239"/>
    </row>
    <row r="762" spans="8:33" ht="15.75" customHeight="1">
      <c r="H762" s="239"/>
      <c r="I762" s="1110" t="s">
        <v>5528</v>
      </c>
      <c r="J762" s="1106" t="s">
        <v>2268</v>
      </c>
      <c r="K762" s="246">
        <v>2.6800000000000001E-4</v>
      </c>
      <c r="L762" s="246">
        <v>2.6800000000000001E-4</v>
      </c>
      <c r="M762" s="241"/>
      <c r="N762" s="1102">
        <f t="shared" ca="1" si="79"/>
        <v>6.4400000000000004E-4</v>
      </c>
      <c r="O762" s="1102">
        <f t="shared" ca="1" si="80"/>
        <v>6.4400000000000004E-4</v>
      </c>
      <c r="P762" s="1102" cm="1">
        <f t="array" aca="1" ref="P762" ca="1">IFERROR(INDIRECT("K"&amp;V762),"")</f>
        <v>6.4400000000000004E-4</v>
      </c>
      <c r="Q762" s="1102" cm="1">
        <f t="array" aca="1" ref="Q762" ca="1">IFERROR(INDIRECT("L"&amp;V762),"")</f>
        <v>6.4400000000000004E-4</v>
      </c>
      <c r="R762" s="1102" cm="1">
        <f t="array" aca="1" ref="R762" ca="1">IFERROR(INDIRECT("K"&amp;W762),"")</f>
        <v>2.6800000000000001E-4</v>
      </c>
      <c r="S762" s="1102" cm="1">
        <f t="array" aca="1" ref="S762" ca="1">IFERROR(INDIRECT("L"&amp;W762),"")</f>
        <v>2.6800000000000001E-4</v>
      </c>
      <c r="T762" s="1103">
        <f t="shared" si="81"/>
        <v>2.6800000000000001E-4</v>
      </c>
      <c r="U762" s="1103">
        <f t="shared" si="82"/>
        <v>2.6800000000000001E-4</v>
      </c>
      <c r="V762" s="1102">
        <f t="shared" si="77"/>
        <v>761</v>
      </c>
      <c r="W762" s="1102">
        <f t="shared" si="78"/>
        <v>762</v>
      </c>
      <c r="X762" s="1102" t="str">
        <f t="shared" si="83"/>
        <v>A0381</v>
      </c>
      <c r="Y762" s="239"/>
      <c r="Z762" s="239"/>
      <c r="AA762" s="239"/>
      <c r="AB762" s="239"/>
      <c r="AC762" s="239"/>
      <c r="AD762" s="239"/>
      <c r="AE762" s="239"/>
      <c r="AF762" s="239"/>
      <c r="AG762" s="239"/>
    </row>
    <row r="763" spans="8:33" ht="15.75" customHeight="1">
      <c r="H763" s="239"/>
      <c r="I763" s="1110" t="s">
        <v>5529</v>
      </c>
      <c r="J763" s="1106" t="s">
        <v>2269</v>
      </c>
      <c r="K763" s="246">
        <v>0</v>
      </c>
      <c r="L763" s="246">
        <v>0</v>
      </c>
      <c r="M763" s="241"/>
      <c r="N763" s="1102">
        <f t="shared" ca="1" si="79"/>
        <v>5.4100000000000003E-4</v>
      </c>
      <c r="O763" s="1102">
        <f t="shared" ca="1" si="80"/>
        <v>5.4100000000000003E-4</v>
      </c>
      <c r="P763" s="1102" cm="1">
        <f t="array" aca="1" ref="P763" ca="1">IFERROR(INDIRECT("K"&amp;V763),"")</f>
        <v>5.4100000000000003E-4</v>
      </c>
      <c r="Q763" s="1102" cm="1">
        <f t="array" aca="1" ref="Q763" ca="1">IFERROR(INDIRECT("L"&amp;V763),"")</f>
        <v>5.4100000000000003E-4</v>
      </c>
      <c r="R763" s="1102" cm="1">
        <f t="array" aca="1" ref="R763" ca="1">IFERROR(INDIRECT("K"&amp;W763),"")</f>
        <v>4.7699999999999999E-4</v>
      </c>
      <c r="S763" s="1102" cm="1">
        <f t="array" aca="1" ref="S763" ca="1">IFERROR(INDIRECT("L"&amp;W763),"")</f>
        <v>4.7699999999999999E-4</v>
      </c>
      <c r="T763" s="1103">
        <f t="shared" si="81"/>
        <v>0</v>
      </c>
      <c r="U763" s="1103">
        <f t="shared" si="82"/>
        <v>0</v>
      </c>
      <c r="V763" s="1102">
        <f t="shared" si="77"/>
        <v>764</v>
      </c>
      <c r="W763" s="1102">
        <f t="shared" si="78"/>
        <v>765</v>
      </c>
      <c r="X763" s="1102" t="str">
        <f t="shared" si="83"/>
        <v>A0382</v>
      </c>
      <c r="Y763" s="239"/>
      <c r="Z763" s="239"/>
      <c r="AA763" s="239"/>
      <c r="AB763" s="239"/>
      <c r="AC763" s="239"/>
      <c r="AD763" s="239"/>
      <c r="AE763" s="239"/>
      <c r="AF763" s="239"/>
      <c r="AG763" s="239"/>
    </row>
    <row r="764" spans="8:33" ht="17.25" customHeight="1">
      <c r="H764" s="239"/>
      <c r="I764" s="1110" t="s">
        <v>5530</v>
      </c>
      <c r="J764" s="1106" t="s">
        <v>2269</v>
      </c>
      <c r="K764" s="246">
        <v>5.4100000000000003E-4</v>
      </c>
      <c r="L764" s="246">
        <v>5.4100000000000003E-4</v>
      </c>
      <c r="M764" s="241"/>
      <c r="N764" s="1102">
        <f t="shared" ca="1" si="79"/>
        <v>5.4100000000000003E-4</v>
      </c>
      <c r="O764" s="1102">
        <f t="shared" ca="1" si="80"/>
        <v>5.4100000000000003E-4</v>
      </c>
      <c r="P764" s="1102" cm="1">
        <f t="array" aca="1" ref="P764" ca="1">IFERROR(INDIRECT("K"&amp;V764),"")</f>
        <v>5.4100000000000003E-4</v>
      </c>
      <c r="Q764" s="1102" cm="1">
        <f t="array" aca="1" ref="Q764" ca="1">IFERROR(INDIRECT("L"&amp;V764),"")</f>
        <v>5.4100000000000003E-4</v>
      </c>
      <c r="R764" s="1102" cm="1">
        <f t="array" aca="1" ref="R764" ca="1">IFERROR(INDIRECT("K"&amp;W764),"")</f>
        <v>4.7699999999999999E-4</v>
      </c>
      <c r="S764" s="1102" cm="1">
        <f t="array" aca="1" ref="S764" ca="1">IFERROR(INDIRECT("L"&amp;W764),"")</f>
        <v>4.7699999999999999E-4</v>
      </c>
      <c r="T764" s="1103">
        <f t="shared" si="81"/>
        <v>5.4100000000000003E-4</v>
      </c>
      <c r="U764" s="1103">
        <f t="shared" si="82"/>
        <v>5.4100000000000003E-4</v>
      </c>
      <c r="V764" s="1102">
        <f t="shared" si="77"/>
        <v>764</v>
      </c>
      <c r="W764" s="1102">
        <f t="shared" si="78"/>
        <v>765</v>
      </c>
      <c r="X764" s="1102" t="str">
        <f t="shared" si="83"/>
        <v>A0382</v>
      </c>
      <c r="Y764" s="239"/>
      <c r="Z764" s="239"/>
      <c r="AA764" s="239"/>
      <c r="AB764" s="239"/>
      <c r="AC764" s="239"/>
      <c r="AD764" s="239"/>
      <c r="AE764" s="239"/>
      <c r="AF764" s="239"/>
      <c r="AG764" s="239"/>
    </row>
    <row r="765" spans="8:33" ht="17.25" customHeight="1">
      <c r="H765" s="239"/>
      <c r="I765" s="1110" t="s">
        <v>5531</v>
      </c>
      <c r="J765" s="1106" t="s">
        <v>2269</v>
      </c>
      <c r="K765" s="246">
        <v>4.7699999999999999E-4</v>
      </c>
      <c r="L765" s="246">
        <v>4.7699999999999999E-4</v>
      </c>
      <c r="M765" s="241"/>
      <c r="N765" s="1102">
        <f t="shared" ca="1" si="79"/>
        <v>5.4100000000000003E-4</v>
      </c>
      <c r="O765" s="1102">
        <f t="shared" ca="1" si="80"/>
        <v>5.4100000000000003E-4</v>
      </c>
      <c r="P765" s="1102" cm="1">
        <f t="array" aca="1" ref="P765" ca="1">IFERROR(INDIRECT("K"&amp;V765),"")</f>
        <v>5.4100000000000003E-4</v>
      </c>
      <c r="Q765" s="1102" cm="1">
        <f t="array" aca="1" ref="Q765" ca="1">IFERROR(INDIRECT("L"&amp;V765),"")</f>
        <v>5.4100000000000003E-4</v>
      </c>
      <c r="R765" s="1102" cm="1">
        <f t="array" aca="1" ref="R765" ca="1">IFERROR(INDIRECT("K"&amp;W765),"")</f>
        <v>4.7699999999999999E-4</v>
      </c>
      <c r="S765" s="1102" cm="1">
        <f t="array" aca="1" ref="S765" ca="1">IFERROR(INDIRECT("L"&amp;W765),"")</f>
        <v>4.7699999999999999E-4</v>
      </c>
      <c r="T765" s="1103">
        <f t="shared" si="81"/>
        <v>4.7699999999999999E-4</v>
      </c>
      <c r="U765" s="1103">
        <f t="shared" si="82"/>
        <v>4.7699999999999999E-4</v>
      </c>
      <c r="V765" s="1102">
        <f t="shared" si="77"/>
        <v>764</v>
      </c>
      <c r="W765" s="1102">
        <f t="shared" si="78"/>
        <v>765</v>
      </c>
      <c r="X765" s="1102" t="str">
        <f t="shared" si="83"/>
        <v>A0382</v>
      </c>
      <c r="Y765" s="239"/>
      <c r="Z765" s="239"/>
      <c r="AA765" s="239"/>
      <c r="AB765" s="239"/>
      <c r="AC765" s="239"/>
      <c r="AD765" s="239"/>
      <c r="AE765" s="239"/>
      <c r="AF765" s="239"/>
      <c r="AG765" s="239"/>
    </row>
    <row r="766" spans="8:33" ht="15.75" customHeight="1">
      <c r="H766" s="239"/>
      <c r="I766" s="1110" t="s">
        <v>2270</v>
      </c>
      <c r="J766" s="1106" t="s">
        <v>2271</v>
      </c>
      <c r="K766" s="246">
        <v>4.4099999999999999E-4</v>
      </c>
      <c r="L766" s="246">
        <v>4.4099999999999999E-4</v>
      </c>
      <c r="M766" s="241"/>
      <c r="N766" s="1102">
        <f t="shared" ca="1" si="79"/>
        <v>4.4099999999999999E-4</v>
      </c>
      <c r="O766" s="1102">
        <f t="shared" ca="1" si="80"/>
        <v>4.4099999999999999E-4</v>
      </c>
      <c r="P766" s="1102" t="str" cm="1">
        <f t="array" aca="1" ref="P766" ca="1">IFERROR(INDIRECT("K"&amp;V766),"")</f>
        <v/>
      </c>
      <c r="Q766" s="1102" t="str" cm="1">
        <f t="array" aca="1" ref="Q766" ca="1">IFERROR(INDIRECT("L"&amp;V766),"")</f>
        <v/>
      </c>
      <c r="R766" s="1102" t="str" cm="1">
        <f t="array" aca="1" ref="R766" ca="1">IFERROR(INDIRECT("K"&amp;W766),"")</f>
        <v/>
      </c>
      <c r="S766" s="1102" t="str" cm="1">
        <f t="array" aca="1" ref="S766" ca="1">IFERROR(INDIRECT("L"&amp;W766),"")</f>
        <v/>
      </c>
      <c r="T766" s="1103">
        <f t="shared" si="81"/>
        <v>4.4099999999999999E-4</v>
      </c>
      <c r="U766" s="1103">
        <f t="shared" si="82"/>
        <v>4.4099999999999999E-4</v>
      </c>
      <c r="V766" s="1102" t="str">
        <f t="shared" si="77"/>
        <v/>
      </c>
      <c r="W766" s="1102" t="str">
        <f t="shared" si="78"/>
        <v/>
      </c>
      <c r="X766" s="1102" t="str">
        <f t="shared" si="83"/>
        <v>A0383</v>
      </c>
      <c r="Y766" s="239"/>
      <c r="Z766" s="239"/>
      <c r="AA766" s="239"/>
      <c r="AB766" s="239"/>
      <c r="AC766" s="239"/>
      <c r="AD766" s="239"/>
      <c r="AE766" s="239"/>
      <c r="AF766" s="239"/>
      <c r="AG766" s="239"/>
    </row>
    <row r="767" spans="8:33" ht="17.25" customHeight="1">
      <c r="H767" s="239"/>
      <c r="I767" s="1110" t="s">
        <v>5532</v>
      </c>
      <c r="J767" s="1106" t="s">
        <v>2272</v>
      </c>
      <c r="K767" s="246">
        <v>0</v>
      </c>
      <c r="L767" s="246">
        <v>0</v>
      </c>
      <c r="M767" s="241"/>
      <c r="N767" s="1102">
        <f t="shared" ca="1" si="79"/>
        <v>4.55E-4</v>
      </c>
      <c r="O767" s="1102">
        <f t="shared" ca="1" si="80"/>
        <v>4.55E-4</v>
      </c>
      <c r="P767" s="1102" cm="1">
        <f t="array" aca="1" ref="P767" ca="1">IFERROR(INDIRECT("K"&amp;V767),"")</f>
        <v>4.55E-4</v>
      </c>
      <c r="Q767" s="1102" cm="1">
        <f t="array" aca="1" ref="Q767" ca="1">IFERROR(INDIRECT("L"&amp;V767),"")</f>
        <v>4.55E-4</v>
      </c>
      <c r="R767" s="1102" cm="1">
        <f t="array" aca="1" ref="R767" ca="1">IFERROR(INDIRECT("K"&amp;W767),"")</f>
        <v>4.35E-4</v>
      </c>
      <c r="S767" s="1102" cm="1">
        <f t="array" aca="1" ref="S767" ca="1">IFERROR(INDIRECT("L"&amp;W767),"")</f>
        <v>4.35E-4</v>
      </c>
      <c r="T767" s="1103">
        <f t="shared" si="81"/>
        <v>0</v>
      </c>
      <c r="U767" s="1103">
        <f t="shared" si="82"/>
        <v>0</v>
      </c>
      <c r="V767" s="1102">
        <f t="shared" si="77"/>
        <v>768</v>
      </c>
      <c r="W767" s="1102">
        <f t="shared" si="78"/>
        <v>769</v>
      </c>
      <c r="X767" s="1102" t="str">
        <f t="shared" si="83"/>
        <v>A0385</v>
      </c>
      <c r="Y767" s="239"/>
      <c r="Z767" s="239"/>
      <c r="AA767" s="239"/>
      <c r="AB767" s="239"/>
      <c r="AC767" s="239"/>
      <c r="AD767" s="239"/>
      <c r="AE767" s="239"/>
      <c r="AF767" s="239"/>
      <c r="AG767" s="239"/>
    </row>
    <row r="768" spans="8:33" ht="17.25" customHeight="1">
      <c r="H768" s="239"/>
      <c r="I768" s="1110" t="s">
        <v>5533</v>
      </c>
      <c r="J768" s="1106" t="s">
        <v>2272</v>
      </c>
      <c r="K768" s="246">
        <v>4.55E-4</v>
      </c>
      <c r="L768" s="246">
        <v>4.55E-4</v>
      </c>
      <c r="M768" s="241"/>
      <c r="N768" s="1102">
        <f t="shared" ca="1" si="79"/>
        <v>4.55E-4</v>
      </c>
      <c r="O768" s="1102">
        <f t="shared" ca="1" si="80"/>
        <v>4.55E-4</v>
      </c>
      <c r="P768" s="1102" cm="1">
        <f t="array" aca="1" ref="P768" ca="1">IFERROR(INDIRECT("K"&amp;V768),"")</f>
        <v>4.55E-4</v>
      </c>
      <c r="Q768" s="1102" cm="1">
        <f t="array" aca="1" ref="Q768" ca="1">IFERROR(INDIRECT("L"&amp;V768),"")</f>
        <v>4.55E-4</v>
      </c>
      <c r="R768" s="1102" cm="1">
        <f t="array" aca="1" ref="R768" ca="1">IFERROR(INDIRECT("K"&amp;W768),"")</f>
        <v>4.35E-4</v>
      </c>
      <c r="S768" s="1102" cm="1">
        <f t="array" aca="1" ref="S768" ca="1">IFERROR(INDIRECT("L"&amp;W768),"")</f>
        <v>4.35E-4</v>
      </c>
      <c r="T768" s="1103">
        <f t="shared" si="81"/>
        <v>4.55E-4</v>
      </c>
      <c r="U768" s="1103">
        <f t="shared" si="82"/>
        <v>4.55E-4</v>
      </c>
      <c r="V768" s="1102">
        <f t="shared" si="77"/>
        <v>768</v>
      </c>
      <c r="W768" s="1102">
        <f t="shared" si="78"/>
        <v>769</v>
      </c>
      <c r="X768" s="1102" t="str">
        <f t="shared" si="83"/>
        <v>A0385</v>
      </c>
      <c r="Y768" s="239"/>
      <c r="Z768" s="239"/>
      <c r="AA768" s="239"/>
      <c r="AB768" s="239"/>
      <c r="AC768" s="239"/>
      <c r="AD768" s="239"/>
      <c r="AE768" s="239"/>
      <c r="AF768" s="239"/>
      <c r="AG768" s="239"/>
    </row>
    <row r="769" spans="8:33" ht="15.75" customHeight="1">
      <c r="H769" s="239"/>
      <c r="I769" s="1110" t="s">
        <v>5534</v>
      </c>
      <c r="J769" s="1106" t="s">
        <v>2272</v>
      </c>
      <c r="K769" s="246">
        <v>4.35E-4</v>
      </c>
      <c r="L769" s="246">
        <v>4.35E-4</v>
      </c>
      <c r="M769" s="241"/>
      <c r="N769" s="1102">
        <f t="shared" ca="1" si="79"/>
        <v>4.55E-4</v>
      </c>
      <c r="O769" s="1102">
        <f t="shared" ca="1" si="80"/>
        <v>4.55E-4</v>
      </c>
      <c r="P769" s="1102" cm="1">
        <f t="array" aca="1" ref="P769" ca="1">IFERROR(INDIRECT("K"&amp;V769),"")</f>
        <v>4.55E-4</v>
      </c>
      <c r="Q769" s="1102" cm="1">
        <f t="array" aca="1" ref="Q769" ca="1">IFERROR(INDIRECT("L"&amp;V769),"")</f>
        <v>4.55E-4</v>
      </c>
      <c r="R769" s="1102" cm="1">
        <f t="array" aca="1" ref="R769" ca="1">IFERROR(INDIRECT("K"&amp;W769),"")</f>
        <v>4.35E-4</v>
      </c>
      <c r="S769" s="1102" cm="1">
        <f t="array" aca="1" ref="S769" ca="1">IFERROR(INDIRECT("L"&amp;W769),"")</f>
        <v>4.35E-4</v>
      </c>
      <c r="T769" s="1103">
        <f t="shared" si="81"/>
        <v>4.35E-4</v>
      </c>
      <c r="U769" s="1103">
        <f t="shared" si="82"/>
        <v>4.35E-4</v>
      </c>
      <c r="V769" s="1102">
        <f t="shared" si="77"/>
        <v>768</v>
      </c>
      <c r="W769" s="1102">
        <f t="shared" si="78"/>
        <v>769</v>
      </c>
      <c r="X769" s="1102" t="str">
        <f t="shared" si="83"/>
        <v>A0385</v>
      </c>
      <c r="Y769" s="239"/>
      <c r="Z769" s="239"/>
      <c r="AA769" s="239"/>
      <c r="AB769" s="239"/>
      <c r="AC769" s="239"/>
      <c r="AD769" s="239"/>
      <c r="AE769" s="239"/>
      <c r="AF769" s="239"/>
      <c r="AG769" s="239"/>
    </row>
    <row r="770" spans="8:33" ht="15.75" customHeight="1">
      <c r="H770" s="239"/>
      <c r="I770" s="1110" t="s">
        <v>5535</v>
      </c>
      <c r="J770" s="1106" t="s">
        <v>2273</v>
      </c>
      <c r="K770" s="246">
        <v>0</v>
      </c>
      <c r="L770" s="246">
        <v>0</v>
      </c>
      <c r="M770" s="241"/>
      <c r="N770" s="1102">
        <f t="shared" ca="1" si="79"/>
        <v>4.2000000000000002E-4</v>
      </c>
      <c r="O770" s="1102">
        <f t="shared" ca="1" si="80"/>
        <v>4.2000000000000002E-4</v>
      </c>
      <c r="P770" s="1102" cm="1">
        <f t="array" aca="1" ref="P770" ca="1">IFERROR(INDIRECT("K"&amp;V770),"")</f>
        <v>4.2000000000000002E-4</v>
      </c>
      <c r="Q770" s="1102" cm="1">
        <f t="array" aca="1" ref="Q770" ca="1">IFERROR(INDIRECT("L"&amp;V770),"")</f>
        <v>4.2000000000000002E-4</v>
      </c>
      <c r="R770" s="1102" cm="1">
        <f t="array" aca="1" ref="R770" ca="1">IFERROR(INDIRECT("K"&amp;W770),"")</f>
        <v>4.1599999999999997E-4</v>
      </c>
      <c r="S770" s="1102" cm="1">
        <f t="array" aca="1" ref="S770" ca="1">IFERROR(INDIRECT("L"&amp;W770),"")</f>
        <v>4.1599999999999997E-4</v>
      </c>
      <c r="T770" s="1103">
        <f t="shared" si="81"/>
        <v>0</v>
      </c>
      <c r="U770" s="1103">
        <f t="shared" si="82"/>
        <v>0</v>
      </c>
      <c r="V770" s="1102">
        <f t="shared" si="77"/>
        <v>771</v>
      </c>
      <c r="W770" s="1102">
        <f t="shared" si="78"/>
        <v>772</v>
      </c>
      <c r="X770" s="1102" t="str">
        <f t="shared" si="83"/>
        <v>A0386</v>
      </c>
      <c r="Y770" s="239"/>
      <c r="Z770" s="239"/>
      <c r="AA770" s="239"/>
      <c r="AB770" s="239"/>
      <c r="AC770" s="239"/>
      <c r="AD770" s="239"/>
      <c r="AE770" s="239"/>
      <c r="AF770" s="239"/>
      <c r="AG770" s="239"/>
    </row>
    <row r="771" spans="8:33" ht="17.25" customHeight="1">
      <c r="H771" s="239"/>
      <c r="I771" s="1110" t="s">
        <v>5536</v>
      </c>
      <c r="J771" s="1106" t="s">
        <v>2273</v>
      </c>
      <c r="K771" s="246">
        <v>4.2000000000000002E-4</v>
      </c>
      <c r="L771" s="246">
        <v>4.2000000000000002E-4</v>
      </c>
      <c r="M771" s="241"/>
      <c r="N771" s="1102">
        <f t="shared" ca="1" si="79"/>
        <v>4.2000000000000002E-4</v>
      </c>
      <c r="O771" s="1102">
        <f t="shared" ca="1" si="80"/>
        <v>4.2000000000000002E-4</v>
      </c>
      <c r="P771" s="1102" cm="1">
        <f t="array" aca="1" ref="P771" ca="1">IFERROR(INDIRECT("K"&amp;V771),"")</f>
        <v>4.2000000000000002E-4</v>
      </c>
      <c r="Q771" s="1102" cm="1">
        <f t="array" aca="1" ref="Q771" ca="1">IFERROR(INDIRECT("L"&amp;V771),"")</f>
        <v>4.2000000000000002E-4</v>
      </c>
      <c r="R771" s="1102" cm="1">
        <f t="array" aca="1" ref="R771" ca="1">IFERROR(INDIRECT("K"&amp;W771),"")</f>
        <v>4.1599999999999997E-4</v>
      </c>
      <c r="S771" s="1102" cm="1">
        <f t="array" aca="1" ref="S771" ca="1">IFERROR(INDIRECT("L"&amp;W771),"")</f>
        <v>4.1599999999999997E-4</v>
      </c>
      <c r="T771" s="1103">
        <f t="shared" si="81"/>
        <v>4.2000000000000002E-4</v>
      </c>
      <c r="U771" s="1103">
        <f t="shared" si="82"/>
        <v>4.2000000000000002E-4</v>
      </c>
      <c r="V771" s="1102">
        <f t="shared" si="77"/>
        <v>771</v>
      </c>
      <c r="W771" s="1102">
        <f t="shared" si="78"/>
        <v>772</v>
      </c>
      <c r="X771" s="1102" t="str">
        <f t="shared" si="83"/>
        <v>A0386</v>
      </c>
      <c r="Y771" s="239"/>
      <c r="Z771" s="239"/>
      <c r="AA771" s="239"/>
      <c r="AB771" s="239"/>
      <c r="AC771" s="239"/>
      <c r="AD771" s="239"/>
      <c r="AE771" s="239"/>
      <c r="AF771" s="239"/>
      <c r="AG771" s="239"/>
    </row>
    <row r="772" spans="8:33" ht="17.25" customHeight="1">
      <c r="H772" s="239"/>
      <c r="I772" s="1110" t="s">
        <v>5537</v>
      </c>
      <c r="J772" s="1106" t="s">
        <v>2273</v>
      </c>
      <c r="K772" s="246">
        <v>4.1599999999999997E-4</v>
      </c>
      <c r="L772" s="246">
        <v>4.1599999999999997E-4</v>
      </c>
      <c r="M772" s="241"/>
      <c r="N772" s="1102">
        <f t="shared" ca="1" si="79"/>
        <v>4.2000000000000002E-4</v>
      </c>
      <c r="O772" s="1102">
        <f t="shared" ca="1" si="80"/>
        <v>4.2000000000000002E-4</v>
      </c>
      <c r="P772" s="1102" cm="1">
        <f t="array" aca="1" ref="P772" ca="1">IFERROR(INDIRECT("K"&amp;V772),"")</f>
        <v>4.2000000000000002E-4</v>
      </c>
      <c r="Q772" s="1102" cm="1">
        <f t="array" aca="1" ref="Q772" ca="1">IFERROR(INDIRECT("L"&amp;V772),"")</f>
        <v>4.2000000000000002E-4</v>
      </c>
      <c r="R772" s="1102" cm="1">
        <f t="array" aca="1" ref="R772" ca="1">IFERROR(INDIRECT("K"&amp;W772),"")</f>
        <v>4.1599999999999997E-4</v>
      </c>
      <c r="S772" s="1102" cm="1">
        <f t="array" aca="1" ref="S772" ca="1">IFERROR(INDIRECT("L"&amp;W772),"")</f>
        <v>4.1599999999999997E-4</v>
      </c>
      <c r="T772" s="1103">
        <f t="shared" si="81"/>
        <v>4.1599999999999997E-4</v>
      </c>
      <c r="U772" s="1103">
        <f t="shared" si="82"/>
        <v>4.1599999999999997E-4</v>
      </c>
      <c r="V772" s="1102">
        <f t="shared" si="77"/>
        <v>771</v>
      </c>
      <c r="W772" s="1102">
        <f t="shared" si="78"/>
        <v>772</v>
      </c>
      <c r="X772" s="1102" t="str">
        <f t="shared" si="83"/>
        <v>A0386</v>
      </c>
      <c r="Y772" s="239"/>
      <c r="Z772" s="239"/>
      <c r="AA772" s="239"/>
      <c r="AB772" s="239"/>
      <c r="AC772" s="239"/>
      <c r="AD772" s="239"/>
      <c r="AE772" s="239"/>
      <c r="AF772" s="239"/>
      <c r="AG772" s="239"/>
    </row>
    <row r="773" spans="8:33" ht="17.25" customHeight="1">
      <c r="H773" s="239"/>
      <c r="I773" s="1110" t="s">
        <v>5538</v>
      </c>
      <c r="J773" s="1106" t="s">
        <v>5539</v>
      </c>
      <c r="K773" s="246">
        <v>0</v>
      </c>
      <c r="L773" s="246">
        <v>0</v>
      </c>
      <c r="M773" s="241"/>
      <c r="N773" s="1102">
        <f t="shared" ca="1" si="79"/>
        <v>5.7799999999999995E-4</v>
      </c>
      <c r="O773" s="1102">
        <f t="shared" ca="1" si="80"/>
        <v>5.7799999999999995E-4</v>
      </c>
      <c r="P773" s="1102" cm="1">
        <f t="array" aca="1" ref="P773" ca="1">IFERROR(INDIRECT("K"&amp;V773),"")</f>
        <v>5.7799999999999995E-4</v>
      </c>
      <c r="Q773" s="1102" cm="1">
        <f t="array" aca="1" ref="Q773" ca="1">IFERROR(INDIRECT("L"&amp;V773),"")</f>
        <v>5.7799999999999995E-4</v>
      </c>
      <c r="R773" s="1102" cm="1">
        <f t="array" aca="1" ref="R773" ca="1">IFERROR(INDIRECT("K"&amp;W773),"")</f>
        <v>5.71E-4</v>
      </c>
      <c r="S773" s="1102" cm="1">
        <f t="array" aca="1" ref="S773" ca="1">IFERROR(INDIRECT("L"&amp;W773),"")</f>
        <v>5.71E-4</v>
      </c>
      <c r="T773" s="1103">
        <f t="shared" si="81"/>
        <v>0</v>
      </c>
      <c r="U773" s="1103">
        <f t="shared" si="82"/>
        <v>0</v>
      </c>
      <c r="V773" s="1102">
        <f t="shared" ref="V773:V836" si="84">_xlfn.IFNA(MATCH(X773&amp;"*残差*",$I:$I,0),"")</f>
        <v>775</v>
      </c>
      <c r="W773" s="1102">
        <f t="shared" ref="W773:W836" si="85">_xlfn.IFNA(MATCH(X773&amp;"*事業者全体*",$I:$I,0),"")</f>
        <v>776</v>
      </c>
      <c r="X773" s="1102" t="str">
        <f t="shared" si="83"/>
        <v>A0388</v>
      </c>
      <c r="Y773" s="239"/>
      <c r="Z773" s="239"/>
      <c r="AA773" s="239"/>
      <c r="AB773" s="239"/>
      <c r="AC773" s="239"/>
      <c r="AD773" s="239"/>
      <c r="AE773" s="239"/>
      <c r="AF773" s="239"/>
      <c r="AG773" s="239"/>
    </row>
    <row r="774" spans="8:33" ht="17.25" customHeight="1">
      <c r="H774" s="239"/>
      <c r="I774" s="1110" t="s">
        <v>5540</v>
      </c>
      <c r="J774" s="1106" t="s">
        <v>5539</v>
      </c>
      <c r="K774" s="246">
        <v>0</v>
      </c>
      <c r="L774" s="246">
        <v>0</v>
      </c>
      <c r="M774" s="241"/>
      <c r="N774" s="1102">
        <f t="shared" ref="N774:N837" ca="1" si="86">IF(P774="",IF(R774="",T774,R774),P774)</f>
        <v>5.7799999999999995E-4</v>
      </c>
      <c r="O774" s="1102">
        <f t="shared" ref="O774:O837" ca="1" si="87">IF(Q774="",IF(S774="",U774,S774),Q774)</f>
        <v>5.7799999999999995E-4</v>
      </c>
      <c r="P774" s="1102" cm="1">
        <f t="array" aca="1" ref="P774" ca="1">IFERROR(INDIRECT("K"&amp;V774),"")</f>
        <v>5.7799999999999995E-4</v>
      </c>
      <c r="Q774" s="1102" cm="1">
        <f t="array" aca="1" ref="Q774" ca="1">IFERROR(INDIRECT("L"&amp;V774),"")</f>
        <v>5.7799999999999995E-4</v>
      </c>
      <c r="R774" s="1102" cm="1">
        <f t="array" aca="1" ref="R774" ca="1">IFERROR(INDIRECT("K"&amp;W774),"")</f>
        <v>5.71E-4</v>
      </c>
      <c r="S774" s="1102" cm="1">
        <f t="array" aca="1" ref="S774" ca="1">IFERROR(INDIRECT("L"&amp;W774),"")</f>
        <v>5.71E-4</v>
      </c>
      <c r="T774" s="1103">
        <f t="shared" ref="T774:T837" si="88">K774</f>
        <v>0</v>
      </c>
      <c r="U774" s="1103">
        <f t="shared" ref="U774:U837" si="89">L774</f>
        <v>0</v>
      </c>
      <c r="V774" s="1102">
        <f t="shared" si="84"/>
        <v>775</v>
      </c>
      <c r="W774" s="1102">
        <f t="shared" si="85"/>
        <v>776</v>
      </c>
      <c r="X774" s="1102" t="str">
        <f t="shared" ref="X774:X837" si="90">LEFT(I774,5)</f>
        <v>A0388</v>
      </c>
      <c r="Y774" s="239"/>
      <c r="Z774" s="239"/>
      <c r="AA774" s="239"/>
      <c r="AB774" s="239"/>
      <c r="AC774" s="239"/>
      <c r="AD774" s="239"/>
      <c r="AE774" s="239"/>
      <c r="AF774" s="239"/>
      <c r="AG774" s="239"/>
    </row>
    <row r="775" spans="8:33" ht="17.25" customHeight="1">
      <c r="H775" s="239"/>
      <c r="I775" s="1110" t="s">
        <v>5541</v>
      </c>
      <c r="J775" s="1106" t="s">
        <v>5539</v>
      </c>
      <c r="K775" s="246">
        <v>5.7799999999999995E-4</v>
      </c>
      <c r="L775" s="246">
        <v>5.7799999999999995E-4</v>
      </c>
      <c r="M775" s="241"/>
      <c r="N775" s="1102">
        <f t="shared" ca="1" si="86"/>
        <v>5.7799999999999995E-4</v>
      </c>
      <c r="O775" s="1102">
        <f t="shared" ca="1" si="87"/>
        <v>5.7799999999999995E-4</v>
      </c>
      <c r="P775" s="1102" cm="1">
        <f t="array" aca="1" ref="P775" ca="1">IFERROR(INDIRECT("K"&amp;V775),"")</f>
        <v>5.7799999999999995E-4</v>
      </c>
      <c r="Q775" s="1102" cm="1">
        <f t="array" aca="1" ref="Q775" ca="1">IFERROR(INDIRECT("L"&amp;V775),"")</f>
        <v>5.7799999999999995E-4</v>
      </c>
      <c r="R775" s="1102" cm="1">
        <f t="array" aca="1" ref="R775" ca="1">IFERROR(INDIRECT("K"&amp;W775),"")</f>
        <v>5.71E-4</v>
      </c>
      <c r="S775" s="1102" cm="1">
        <f t="array" aca="1" ref="S775" ca="1">IFERROR(INDIRECT("L"&amp;W775),"")</f>
        <v>5.71E-4</v>
      </c>
      <c r="T775" s="1103">
        <f t="shared" si="88"/>
        <v>5.7799999999999995E-4</v>
      </c>
      <c r="U775" s="1103">
        <f t="shared" si="89"/>
        <v>5.7799999999999995E-4</v>
      </c>
      <c r="V775" s="1102">
        <f t="shared" si="84"/>
        <v>775</v>
      </c>
      <c r="W775" s="1102">
        <f t="shared" si="85"/>
        <v>776</v>
      </c>
      <c r="X775" s="1102" t="str">
        <f t="shared" si="90"/>
        <v>A0388</v>
      </c>
      <c r="Y775" s="239"/>
      <c r="Z775" s="239"/>
      <c r="AA775" s="239"/>
      <c r="AB775" s="239"/>
      <c r="AC775" s="239"/>
      <c r="AD775" s="239"/>
      <c r="AE775" s="239"/>
      <c r="AF775" s="239"/>
      <c r="AG775" s="239"/>
    </row>
    <row r="776" spans="8:33" ht="17.25" customHeight="1">
      <c r="H776" s="239"/>
      <c r="I776" s="1110" t="s">
        <v>5542</v>
      </c>
      <c r="J776" s="1106" t="s">
        <v>5539</v>
      </c>
      <c r="K776" s="246">
        <v>5.71E-4</v>
      </c>
      <c r="L776" s="246">
        <v>5.71E-4</v>
      </c>
      <c r="M776" s="241"/>
      <c r="N776" s="1102">
        <f t="shared" ca="1" si="86"/>
        <v>5.7799999999999995E-4</v>
      </c>
      <c r="O776" s="1102">
        <f t="shared" ca="1" si="87"/>
        <v>5.7799999999999995E-4</v>
      </c>
      <c r="P776" s="1102" cm="1">
        <f t="array" aca="1" ref="P776" ca="1">IFERROR(INDIRECT("K"&amp;V776),"")</f>
        <v>5.7799999999999995E-4</v>
      </c>
      <c r="Q776" s="1102" cm="1">
        <f t="array" aca="1" ref="Q776" ca="1">IFERROR(INDIRECT("L"&amp;V776),"")</f>
        <v>5.7799999999999995E-4</v>
      </c>
      <c r="R776" s="1102" cm="1">
        <f t="array" aca="1" ref="R776" ca="1">IFERROR(INDIRECT("K"&amp;W776),"")</f>
        <v>5.71E-4</v>
      </c>
      <c r="S776" s="1102" cm="1">
        <f t="array" aca="1" ref="S776" ca="1">IFERROR(INDIRECT("L"&amp;W776),"")</f>
        <v>5.71E-4</v>
      </c>
      <c r="T776" s="1103">
        <f t="shared" si="88"/>
        <v>5.71E-4</v>
      </c>
      <c r="U776" s="1103">
        <f t="shared" si="89"/>
        <v>5.71E-4</v>
      </c>
      <c r="V776" s="1102">
        <f t="shared" si="84"/>
        <v>775</v>
      </c>
      <c r="W776" s="1102">
        <f t="shared" si="85"/>
        <v>776</v>
      </c>
      <c r="X776" s="1102" t="str">
        <f t="shared" si="90"/>
        <v>A0388</v>
      </c>
      <c r="Y776" s="239"/>
      <c r="Z776" s="239"/>
      <c r="AA776" s="239"/>
      <c r="AB776" s="239"/>
      <c r="AC776" s="239"/>
      <c r="AD776" s="239"/>
      <c r="AE776" s="239"/>
      <c r="AF776" s="239"/>
      <c r="AG776" s="239"/>
    </row>
    <row r="777" spans="8:33" ht="17.25" customHeight="1">
      <c r="H777" s="239"/>
      <c r="I777" s="1110" t="s">
        <v>2274</v>
      </c>
      <c r="J777" s="1106" t="s">
        <v>2275</v>
      </c>
      <c r="K777" s="246">
        <v>5.5500000000000005E-4</v>
      </c>
      <c r="L777" s="246">
        <v>5.5500000000000005E-4</v>
      </c>
      <c r="M777" s="241"/>
      <c r="N777" s="1102">
        <f t="shared" ca="1" si="86"/>
        <v>5.5500000000000005E-4</v>
      </c>
      <c r="O777" s="1102">
        <f t="shared" ca="1" si="87"/>
        <v>5.5500000000000005E-4</v>
      </c>
      <c r="P777" s="1102" t="str" cm="1">
        <f t="array" aca="1" ref="P777" ca="1">IFERROR(INDIRECT("K"&amp;V777),"")</f>
        <v/>
      </c>
      <c r="Q777" s="1102" t="str" cm="1">
        <f t="array" aca="1" ref="Q777" ca="1">IFERROR(INDIRECT("L"&amp;V777),"")</f>
        <v/>
      </c>
      <c r="R777" s="1102" t="str" cm="1">
        <f t="array" aca="1" ref="R777" ca="1">IFERROR(INDIRECT("K"&amp;W777),"")</f>
        <v/>
      </c>
      <c r="S777" s="1102" t="str" cm="1">
        <f t="array" aca="1" ref="S777" ca="1">IFERROR(INDIRECT("L"&amp;W777),"")</f>
        <v/>
      </c>
      <c r="T777" s="1103">
        <f t="shared" si="88"/>
        <v>5.5500000000000005E-4</v>
      </c>
      <c r="U777" s="1103">
        <f t="shared" si="89"/>
        <v>5.5500000000000005E-4</v>
      </c>
      <c r="V777" s="1102" t="str">
        <f t="shared" si="84"/>
        <v/>
      </c>
      <c r="W777" s="1102" t="str">
        <f t="shared" si="85"/>
        <v/>
      </c>
      <c r="X777" s="1102" t="str">
        <f t="shared" si="90"/>
        <v>A0389</v>
      </c>
      <c r="Y777" s="239"/>
      <c r="Z777" s="239"/>
      <c r="AA777" s="239"/>
      <c r="AB777" s="239"/>
      <c r="AC777" s="239"/>
      <c r="AD777" s="239"/>
      <c r="AE777" s="239"/>
      <c r="AF777" s="239"/>
      <c r="AG777" s="239"/>
    </row>
    <row r="778" spans="8:33" ht="17.25" customHeight="1">
      <c r="H778" s="239"/>
      <c r="I778" s="1110" t="s">
        <v>2276</v>
      </c>
      <c r="J778" s="1106" t="s">
        <v>2277</v>
      </c>
      <c r="K778" s="246">
        <v>5.6300000000000002E-4</v>
      </c>
      <c r="L778" s="246">
        <v>5.6300000000000002E-4</v>
      </c>
      <c r="M778" s="241"/>
      <c r="N778" s="1102">
        <f t="shared" ca="1" si="86"/>
        <v>5.6300000000000002E-4</v>
      </c>
      <c r="O778" s="1102">
        <f t="shared" ca="1" si="87"/>
        <v>5.6300000000000002E-4</v>
      </c>
      <c r="P778" s="1102" t="str" cm="1">
        <f t="array" aca="1" ref="P778" ca="1">IFERROR(INDIRECT("K"&amp;V778),"")</f>
        <v/>
      </c>
      <c r="Q778" s="1102" t="str" cm="1">
        <f t="array" aca="1" ref="Q778" ca="1">IFERROR(INDIRECT("L"&amp;V778),"")</f>
        <v/>
      </c>
      <c r="R778" s="1102" t="str" cm="1">
        <f t="array" aca="1" ref="R778" ca="1">IFERROR(INDIRECT("K"&amp;W778),"")</f>
        <v/>
      </c>
      <c r="S778" s="1102" t="str" cm="1">
        <f t="array" aca="1" ref="S778" ca="1">IFERROR(INDIRECT("L"&amp;W778),"")</f>
        <v/>
      </c>
      <c r="T778" s="1103">
        <f t="shared" si="88"/>
        <v>5.6300000000000002E-4</v>
      </c>
      <c r="U778" s="1103">
        <f t="shared" si="89"/>
        <v>5.6300000000000002E-4</v>
      </c>
      <c r="V778" s="1102" t="str">
        <f t="shared" si="84"/>
        <v/>
      </c>
      <c r="W778" s="1102" t="str">
        <f t="shared" si="85"/>
        <v/>
      </c>
      <c r="X778" s="1102" t="str">
        <f t="shared" si="90"/>
        <v>A0391</v>
      </c>
      <c r="Y778" s="239"/>
      <c r="Z778" s="239"/>
      <c r="AA778" s="239"/>
      <c r="AB778" s="239"/>
      <c r="AC778" s="239"/>
      <c r="AD778" s="239"/>
      <c r="AE778" s="239"/>
      <c r="AF778" s="239"/>
      <c r="AG778" s="239"/>
    </row>
    <row r="779" spans="8:33" ht="17.25" customHeight="1">
      <c r="H779" s="239"/>
      <c r="I779" s="1110" t="s">
        <v>5543</v>
      </c>
      <c r="J779" s="1106" t="s">
        <v>2278</v>
      </c>
      <c r="K779" s="246">
        <v>1.5999999999999999E-5</v>
      </c>
      <c r="L779" s="246">
        <v>0</v>
      </c>
      <c r="M779" s="241"/>
      <c r="N779" s="1102">
        <f t="shared" ca="1" si="86"/>
        <v>1.5999999999999999E-5</v>
      </c>
      <c r="O779" s="1102">
        <f t="shared" ca="1" si="87"/>
        <v>0</v>
      </c>
      <c r="P779" s="1102" t="str" cm="1">
        <f t="array" aca="1" ref="P779" ca="1">IFERROR(INDIRECT("K"&amp;V779),"")</f>
        <v/>
      </c>
      <c r="Q779" s="1102" t="str" cm="1">
        <f t="array" aca="1" ref="Q779" ca="1">IFERROR(INDIRECT("L"&amp;V779),"")</f>
        <v/>
      </c>
      <c r="R779" s="1102" cm="1">
        <f t="array" aca="1" ref="R779" ca="1">IFERROR(INDIRECT("K"&amp;W779),"")</f>
        <v>1.5999999999999999E-5</v>
      </c>
      <c r="S779" s="1102" cm="1">
        <f t="array" aca="1" ref="S779" ca="1">IFERROR(INDIRECT("L"&amp;W779),"")</f>
        <v>0</v>
      </c>
      <c r="T779" s="1103">
        <f t="shared" si="88"/>
        <v>1.5999999999999999E-5</v>
      </c>
      <c r="U779" s="1103">
        <f t="shared" si="89"/>
        <v>0</v>
      </c>
      <c r="V779" s="1102" t="str">
        <f t="shared" si="84"/>
        <v/>
      </c>
      <c r="W779" s="1102">
        <f t="shared" si="85"/>
        <v>780</v>
      </c>
      <c r="X779" s="1102" t="str">
        <f t="shared" si="90"/>
        <v>A0392</v>
      </c>
      <c r="Y779" s="239"/>
      <c r="Z779" s="239"/>
      <c r="AA779" s="239"/>
      <c r="AB779" s="239"/>
      <c r="AC779" s="239"/>
      <c r="AD779" s="239"/>
      <c r="AE779" s="239"/>
      <c r="AF779" s="239"/>
      <c r="AG779" s="239"/>
    </row>
    <row r="780" spans="8:33" ht="17.25" customHeight="1">
      <c r="H780" s="239"/>
      <c r="I780" s="1110" t="s">
        <v>5544</v>
      </c>
      <c r="J780" s="1106" t="s">
        <v>2278</v>
      </c>
      <c r="K780" s="246">
        <v>1.5999999999999999E-5</v>
      </c>
      <c r="L780" s="246">
        <v>0</v>
      </c>
      <c r="M780" s="241"/>
      <c r="N780" s="1102">
        <f t="shared" ca="1" si="86"/>
        <v>1.5999999999999999E-5</v>
      </c>
      <c r="O780" s="1102">
        <f t="shared" ca="1" si="87"/>
        <v>0</v>
      </c>
      <c r="P780" s="1102" t="str" cm="1">
        <f t="array" aca="1" ref="P780" ca="1">IFERROR(INDIRECT("K"&amp;V780),"")</f>
        <v/>
      </c>
      <c r="Q780" s="1102" t="str" cm="1">
        <f t="array" aca="1" ref="Q780" ca="1">IFERROR(INDIRECT("L"&amp;V780),"")</f>
        <v/>
      </c>
      <c r="R780" s="1102" cm="1">
        <f t="array" aca="1" ref="R780" ca="1">IFERROR(INDIRECT("K"&amp;W780),"")</f>
        <v>1.5999999999999999E-5</v>
      </c>
      <c r="S780" s="1102" cm="1">
        <f t="array" aca="1" ref="S780" ca="1">IFERROR(INDIRECT("L"&amp;W780),"")</f>
        <v>0</v>
      </c>
      <c r="T780" s="1103">
        <f t="shared" si="88"/>
        <v>1.5999999999999999E-5</v>
      </c>
      <c r="U780" s="1103">
        <f t="shared" si="89"/>
        <v>0</v>
      </c>
      <c r="V780" s="1102" t="str">
        <f t="shared" si="84"/>
        <v/>
      </c>
      <c r="W780" s="1102">
        <f t="shared" si="85"/>
        <v>780</v>
      </c>
      <c r="X780" s="1102" t="str">
        <f t="shared" si="90"/>
        <v>A0392</v>
      </c>
      <c r="Y780" s="239"/>
      <c r="Z780" s="239"/>
      <c r="AA780" s="239"/>
      <c r="AB780" s="239"/>
      <c r="AC780" s="239"/>
      <c r="AD780" s="239"/>
      <c r="AE780" s="239"/>
      <c r="AF780" s="239"/>
      <c r="AG780" s="239"/>
    </row>
    <row r="781" spans="8:33" ht="17.25" customHeight="1">
      <c r="H781" s="239"/>
      <c r="I781" s="1110" t="s">
        <v>2279</v>
      </c>
      <c r="J781" s="1106" t="s">
        <v>2280</v>
      </c>
      <c r="K781" s="246">
        <v>4.1899999999999999E-4</v>
      </c>
      <c r="L781" s="246">
        <v>4.1899999999999999E-4</v>
      </c>
      <c r="M781" s="241"/>
      <c r="N781" s="1102">
        <f t="shared" ca="1" si="86"/>
        <v>4.1899999999999999E-4</v>
      </c>
      <c r="O781" s="1102">
        <f t="shared" ca="1" si="87"/>
        <v>4.1899999999999999E-4</v>
      </c>
      <c r="P781" s="1102" t="str" cm="1">
        <f t="array" aca="1" ref="P781" ca="1">IFERROR(INDIRECT("K"&amp;V781),"")</f>
        <v/>
      </c>
      <c r="Q781" s="1102" t="str" cm="1">
        <f t="array" aca="1" ref="Q781" ca="1">IFERROR(INDIRECT("L"&amp;V781),"")</f>
        <v/>
      </c>
      <c r="R781" s="1102" t="str" cm="1">
        <f t="array" aca="1" ref="R781" ca="1">IFERROR(INDIRECT("K"&amp;W781),"")</f>
        <v/>
      </c>
      <c r="S781" s="1102" t="str" cm="1">
        <f t="array" aca="1" ref="S781" ca="1">IFERROR(INDIRECT("L"&amp;W781),"")</f>
        <v/>
      </c>
      <c r="T781" s="1103">
        <f t="shared" si="88"/>
        <v>4.1899999999999999E-4</v>
      </c>
      <c r="U781" s="1103">
        <f t="shared" si="89"/>
        <v>4.1899999999999999E-4</v>
      </c>
      <c r="V781" s="1102" t="str">
        <f t="shared" si="84"/>
        <v/>
      </c>
      <c r="W781" s="1102" t="str">
        <f t="shared" si="85"/>
        <v/>
      </c>
      <c r="X781" s="1102" t="str">
        <f t="shared" si="90"/>
        <v>A0397</v>
      </c>
      <c r="Y781" s="239"/>
      <c r="Z781" s="239"/>
      <c r="AA781" s="239"/>
      <c r="AB781" s="239"/>
      <c r="AC781" s="239"/>
      <c r="AD781" s="239"/>
      <c r="AE781" s="239"/>
      <c r="AF781" s="239"/>
      <c r="AG781" s="239"/>
    </row>
    <row r="782" spans="8:33" ht="17.25" customHeight="1">
      <c r="H782" s="239"/>
      <c r="I782" s="1110" t="s">
        <v>2281</v>
      </c>
      <c r="J782" s="1106" t="s">
        <v>3971</v>
      </c>
      <c r="K782" s="246">
        <v>6.3699999999999998E-4</v>
      </c>
      <c r="L782" s="246">
        <v>6.3699999999999998E-4</v>
      </c>
      <c r="M782" s="241"/>
      <c r="N782" s="1102">
        <f t="shared" ca="1" si="86"/>
        <v>6.3699999999999998E-4</v>
      </c>
      <c r="O782" s="1102">
        <f t="shared" ca="1" si="87"/>
        <v>6.3699999999999998E-4</v>
      </c>
      <c r="P782" s="1102" t="str" cm="1">
        <f t="array" aca="1" ref="P782" ca="1">IFERROR(INDIRECT("K"&amp;V782),"")</f>
        <v/>
      </c>
      <c r="Q782" s="1102" t="str" cm="1">
        <f t="array" aca="1" ref="Q782" ca="1">IFERROR(INDIRECT("L"&amp;V782),"")</f>
        <v/>
      </c>
      <c r="R782" s="1102" t="str" cm="1">
        <f t="array" aca="1" ref="R782" ca="1">IFERROR(INDIRECT("K"&amp;W782),"")</f>
        <v/>
      </c>
      <c r="S782" s="1102" t="str" cm="1">
        <f t="array" aca="1" ref="S782" ca="1">IFERROR(INDIRECT("L"&amp;W782),"")</f>
        <v/>
      </c>
      <c r="T782" s="1103">
        <f t="shared" si="88"/>
        <v>6.3699999999999998E-4</v>
      </c>
      <c r="U782" s="1103">
        <f t="shared" si="89"/>
        <v>6.3699999999999998E-4</v>
      </c>
      <c r="V782" s="1102" t="str">
        <f t="shared" si="84"/>
        <v/>
      </c>
      <c r="W782" s="1102" t="str">
        <f t="shared" si="85"/>
        <v/>
      </c>
      <c r="X782" s="1102" t="str">
        <f t="shared" si="90"/>
        <v>A0398</v>
      </c>
      <c r="Y782" s="239"/>
      <c r="Z782" s="239"/>
      <c r="AA782" s="239"/>
      <c r="AB782" s="239"/>
      <c r="AC782" s="239"/>
      <c r="AD782" s="239"/>
      <c r="AE782" s="239"/>
      <c r="AF782" s="239"/>
      <c r="AG782" s="239"/>
    </row>
    <row r="783" spans="8:33" ht="17.25" customHeight="1">
      <c r="H783" s="239"/>
      <c r="I783" s="1110" t="s">
        <v>5545</v>
      </c>
      <c r="J783" s="1106" t="s">
        <v>3972</v>
      </c>
      <c r="K783" s="246">
        <v>0</v>
      </c>
      <c r="L783" s="246">
        <v>0</v>
      </c>
      <c r="M783" s="241"/>
      <c r="N783" s="1102">
        <f t="shared" ca="1" si="86"/>
        <v>6.4199999999999999E-4</v>
      </c>
      <c r="O783" s="1102">
        <f t="shared" ca="1" si="87"/>
        <v>6.4199999999999999E-4</v>
      </c>
      <c r="P783" s="1102" cm="1">
        <f t="array" aca="1" ref="P783" ca="1">IFERROR(INDIRECT("K"&amp;V783),"")</f>
        <v>6.4199999999999999E-4</v>
      </c>
      <c r="Q783" s="1102" cm="1">
        <f t="array" aca="1" ref="Q783" ca="1">IFERROR(INDIRECT("L"&amp;V783),"")</f>
        <v>6.4199999999999999E-4</v>
      </c>
      <c r="R783" s="1102" cm="1">
        <f t="array" aca="1" ref="R783" ca="1">IFERROR(INDIRECT("K"&amp;W783),"")</f>
        <v>6.2299999999999996E-4</v>
      </c>
      <c r="S783" s="1102" cm="1">
        <f t="array" aca="1" ref="S783" ca="1">IFERROR(INDIRECT("L"&amp;W783),"")</f>
        <v>6.2299999999999996E-4</v>
      </c>
      <c r="T783" s="1103">
        <f t="shared" si="88"/>
        <v>0</v>
      </c>
      <c r="U783" s="1103">
        <f t="shared" si="89"/>
        <v>0</v>
      </c>
      <c r="V783" s="1102">
        <f t="shared" si="84"/>
        <v>786</v>
      </c>
      <c r="W783" s="1102">
        <f t="shared" si="85"/>
        <v>787</v>
      </c>
      <c r="X783" s="1102" t="str">
        <f t="shared" si="90"/>
        <v>A0405</v>
      </c>
      <c r="Y783" s="239"/>
      <c r="Z783" s="239"/>
      <c r="AA783" s="239"/>
      <c r="AB783" s="239"/>
      <c r="AC783" s="239"/>
      <c r="AD783" s="239"/>
      <c r="AE783" s="239"/>
      <c r="AF783" s="239"/>
      <c r="AG783" s="239"/>
    </row>
    <row r="784" spans="8:33" ht="17.25" customHeight="1">
      <c r="H784" s="239"/>
      <c r="I784" s="1110" t="s">
        <v>5546</v>
      </c>
      <c r="J784" s="1106" t="s">
        <v>3972</v>
      </c>
      <c r="K784" s="246">
        <v>0</v>
      </c>
      <c r="L784" s="246">
        <v>0</v>
      </c>
      <c r="M784" s="241"/>
      <c r="N784" s="1102">
        <f t="shared" ca="1" si="86"/>
        <v>6.4199999999999999E-4</v>
      </c>
      <c r="O784" s="1102">
        <f t="shared" ca="1" si="87"/>
        <v>6.4199999999999999E-4</v>
      </c>
      <c r="P784" s="1102" cm="1">
        <f t="array" aca="1" ref="P784" ca="1">IFERROR(INDIRECT("K"&amp;V784),"")</f>
        <v>6.4199999999999999E-4</v>
      </c>
      <c r="Q784" s="1102" cm="1">
        <f t="array" aca="1" ref="Q784" ca="1">IFERROR(INDIRECT("L"&amp;V784),"")</f>
        <v>6.4199999999999999E-4</v>
      </c>
      <c r="R784" s="1102" cm="1">
        <f t="array" aca="1" ref="R784" ca="1">IFERROR(INDIRECT("K"&amp;W784),"")</f>
        <v>6.2299999999999996E-4</v>
      </c>
      <c r="S784" s="1102" cm="1">
        <f t="array" aca="1" ref="S784" ca="1">IFERROR(INDIRECT("L"&amp;W784),"")</f>
        <v>6.2299999999999996E-4</v>
      </c>
      <c r="T784" s="1103">
        <f t="shared" si="88"/>
        <v>0</v>
      </c>
      <c r="U784" s="1103">
        <f t="shared" si="89"/>
        <v>0</v>
      </c>
      <c r="V784" s="1102">
        <f t="shared" si="84"/>
        <v>786</v>
      </c>
      <c r="W784" s="1102">
        <f t="shared" si="85"/>
        <v>787</v>
      </c>
      <c r="X784" s="1102" t="str">
        <f t="shared" si="90"/>
        <v>A0405</v>
      </c>
      <c r="Y784" s="239"/>
      <c r="Z784" s="239"/>
      <c r="AA784" s="239"/>
      <c r="AB784" s="239"/>
      <c r="AC784" s="239"/>
      <c r="AD784" s="239"/>
      <c r="AE784" s="239"/>
      <c r="AF784" s="239"/>
      <c r="AG784" s="239"/>
    </row>
    <row r="785" spans="8:33" ht="17.25" customHeight="1">
      <c r="H785" s="239"/>
      <c r="I785" s="1110" t="s">
        <v>5547</v>
      </c>
      <c r="J785" s="1106" t="s">
        <v>3972</v>
      </c>
      <c r="K785" s="246">
        <v>0</v>
      </c>
      <c r="L785" s="246">
        <v>0</v>
      </c>
      <c r="M785" s="241"/>
      <c r="N785" s="1102">
        <f t="shared" ca="1" si="86"/>
        <v>6.4199999999999999E-4</v>
      </c>
      <c r="O785" s="1102">
        <f t="shared" ca="1" si="87"/>
        <v>6.4199999999999999E-4</v>
      </c>
      <c r="P785" s="1102" cm="1">
        <f t="array" aca="1" ref="P785" ca="1">IFERROR(INDIRECT("K"&amp;V785),"")</f>
        <v>6.4199999999999999E-4</v>
      </c>
      <c r="Q785" s="1102" cm="1">
        <f t="array" aca="1" ref="Q785" ca="1">IFERROR(INDIRECT("L"&amp;V785),"")</f>
        <v>6.4199999999999999E-4</v>
      </c>
      <c r="R785" s="1102" cm="1">
        <f t="array" aca="1" ref="R785" ca="1">IFERROR(INDIRECT("K"&amp;W785),"")</f>
        <v>6.2299999999999996E-4</v>
      </c>
      <c r="S785" s="1102" cm="1">
        <f t="array" aca="1" ref="S785" ca="1">IFERROR(INDIRECT("L"&amp;W785),"")</f>
        <v>6.2299999999999996E-4</v>
      </c>
      <c r="T785" s="1103">
        <f t="shared" si="88"/>
        <v>0</v>
      </c>
      <c r="U785" s="1103">
        <f t="shared" si="89"/>
        <v>0</v>
      </c>
      <c r="V785" s="1102">
        <f t="shared" si="84"/>
        <v>786</v>
      </c>
      <c r="W785" s="1102">
        <f t="shared" si="85"/>
        <v>787</v>
      </c>
      <c r="X785" s="1102" t="str">
        <f t="shared" si="90"/>
        <v>A0405</v>
      </c>
      <c r="Y785" s="239"/>
      <c r="Z785" s="239"/>
      <c r="AA785" s="239"/>
      <c r="AB785" s="239"/>
      <c r="AC785" s="239"/>
      <c r="AD785" s="239"/>
      <c r="AE785" s="239"/>
      <c r="AF785" s="239"/>
      <c r="AG785" s="239"/>
    </row>
    <row r="786" spans="8:33" ht="17.25" customHeight="1">
      <c r="H786" s="239"/>
      <c r="I786" s="1110" t="s">
        <v>5548</v>
      </c>
      <c r="J786" s="1106" t="s">
        <v>3972</v>
      </c>
      <c r="K786" s="246">
        <v>6.4199999999999999E-4</v>
      </c>
      <c r="L786" s="246">
        <v>6.4199999999999999E-4</v>
      </c>
      <c r="M786" s="241"/>
      <c r="N786" s="1102">
        <f t="shared" ca="1" si="86"/>
        <v>6.4199999999999999E-4</v>
      </c>
      <c r="O786" s="1102">
        <f t="shared" ca="1" si="87"/>
        <v>6.4199999999999999E-4</v>
      </c>
      <c r="P786" s="1102" cm="1">
        <f t="array" aca="1" ref="P786" ca="1">IFERROR(INDIRECT("K"&amp;V786),"")</f>
        <v>6.4199999999999999E-4</v>
      </c>
      <c r="Q786" s="1102" cm="1">
        <f t="array" aca="1" ref="Q786" ca="1">IFERROR(INDIRECT("L"&amp;V786),"")</f>
        <v>6.4199999999999999E-4</v>
      </c>
      <c r="R786" s="1102" cm="1">
        <f t="array" aca="1" ref="R786" ca="1">IFERROR(INDIRECT("K"&amp;W786),"")</f>
        <v>6.2299999999999996E-4</v>
      </c>
      <c r="S786" s="1102" cm="1">
        <f t="array" aca="1" ref="S786" ca="1">IFERROR(INDIRECT("L"&amp;W786),"")</f>
        <v>6.2299999999999996E-4</v>
      </c>
      <c r="T786" s="1103">
        <f t="shared" si="88"/>
        <v>6.4199999999999999E-4</v>
      </c>
      <c r="U786" s="1103">
        <f t="shared" si="89"/>
        <v>6.4199999999999999E-4</v>
      </c>
      <c r="V786" s="1102">
        <f t="shared" si="84"/>
        <v>786</v>
      </c>
      <c r="W786" s="1102">
        <f t="shared" si="85"/>
        <v>787</v>
      </c>
      <c r="X786" s="1102" t="str">
        <f t="shared" si="90"/>
        <v>A0405</v>
      </c>
      <c r="Y786" s="239"/>
      <c r="Z786" s="239"/>
      <c r="AA786" s="239"/>
      <c r="AB786" s="239"/>
      <c r="AC786" s="239"/>
      <c r="AD786" s="239"/>
      <c r="AE786" s="239"/>
      <c r="AF786" s="239"/>
      <c r="AG786" s="239"/>
    </row>
    <row r="787" spans="8:33" ht="17.25" customHeight="1">
      <c r="H787" s="239"/>
      <c r="I787" s="1110" t="s">
        <v>5549</v>
      </c>
      <c r="J787" s="1106" t="s">
        <v>3972</v>
      </c>
      <c r="K787" s="246">
        <v>6.2299999999999996E-4</v>
      </c>
      <c r="L787" s="246">
        <v>6.2299999999999996E-4</v>
      </c>
      <c r="M787" s="241"/>
      <c r="N787" s="1102">
        <f t="shared" ca="1" si="86"/>
        <v>6.4199999999999999E-4</v>
      </c>
      <c r="O787" s="1102">
        <f t="shared" ca="1" si="87"/>
        <v>6.4199999999999999E-4</v>
      </c>
      <c r="P787" s="1102" cm="1">
        <f t="array" aca="1" ref="P787" ca="1">IFERROR(INDIRECT("K"&amp;V787),"")</f>
        <v>6.4199999999999999E-4</v>
      </c>
      <c r="Q787" s="1102" cm="1">
        <f t="array" aca="1" ref="Q787" ca="1">IFERROR(INDIRECT("L"&amp;V787),"")</f>
        <v>6.4199999999999999E-4</v>
      </c>
      <c r="R787" s="1102" cm="1">
        <f t="array" aca="1" ref="R787" ca="1">IFERROR(INDIRECT("K"&amp;W787),"")</f>
        <v>6.2299999999999996E-4</v>
      </c>
      <c r="S787" s="1102" cm="1">
        <f t="array" aca="1" ref="S787" ca="1">IFERROR(INDIRECT("L"&amp;W787),"")</f>
        <v>6.2299999999999996E-4</v>
      </c>
      <c r="T787" s="1103">
        <f t="shared" si="88"/>
        <v>6.2299999999999996E-4</v>
      </c>
      <c r="U787" s="1103">
        <f t="shared" si="89"/>
        <v>6.2299999999999996E-4</v>
      </c>
      <c r="V787" s="1102">
        <f t="shared" si="84"/>
        <v>786</v>
      </c>
      <c r="W787" s="1102">
        <f t="shared" si="85"/>
        <v>787</v>
      </c>
      <c r="X787" s="1102" t="str">
        <f t="shared" si="90"/>
        <v>A0405</v>
      </c>
      <c r="Y787" s="239"/>
      <c r="Z787" s="239"/>
      <c r="AA787" s="239"/>
      <c r="AB787" s="239"/>
      <c r="AC787" s="239"/>
      <c r="AD787" s="239"/>
      <c r="AE787" s="239"/>
      <c r="AF787" s="239"/>
      <c r="AG787" s="239"/>
    </row>
    <row r="788" spans="8:33" ht="17.25" customHeight="1">
      <c r="H788" s="239"/>
      <c r="I788" s="1110" t="s">
        <v>3973</v>
      </c>
      <c r="J788" s="1106" t="s">
        <v>3974</v>
      </c>
      <c r="K788" s="246">
        <v>4.2200000000000001E-4</v>
      </c>
      <c r="L788" s="246">
        <v>4.2200000000000001E-4</v>
      </c>
      <c r="M788" s="241"/>
      <c r="N788" s="1102">
        <f t="shared" ca="1" si="86"/>
        <v>4.2200000000000001E-4</v>
      </c>
      <c r="O788" s="1102">
        <f t="shared" ca="1" si="87"/>
        <v>4.2200000000000001E-4</v>
      </c>
      <c r="P788" s="1102" t="str" cm="1">
        <f t="array" aca="1" ref="P788" ca="1">IFERROR(INDIRECT("K"&amp;V788),"")</f>
        <v/>
      </c>
      <c r="Q788" s="1102" t="str" cm="1">
        <f t="array" aca="1" ref="Q788" ca="1">IFERROR(INDIRECT("L"&amp;V788),"")</f>
        <v/>
      </c>
      <c r="R788" s="1102" t="str" cm="1">
        <f t="array" aca="1" ref="R788" ca="1">IFERROR(INDIRECT("K"&amp;W788),"")</f>
        <v/>
      </c>
      <c r="S788" s="1102" t="str" cm="1">
        <f t="array" aca="1" ref="S788" ca="1">IFERROR(INDIRECT("L"&amp;W788),"")</f>
        <v/>
      </c>
      <c r="T788" s="1103">
        <f t="shared" si="88"/>
        <v>4.2200000000000001E-4</v>
      </c>
      <c r="U788" s="1103">
        <f t="shared" si="89"/>
        <v>4.2200000000000001E-4</v>
      </c>
      <c r="V788" s="1102" t="str">
        <f t="shared" si="84"/>
        <v/>
      </c>
      <c r="W788" s="1102" t="str">
        <f t="shared" si="85"/>
        <v/>
      </c>
      <c r="X788" s="1102" t="str">
        <f t="shared" si="90"/>
        <v>A0407</v>
      </c>
      <c r="Y788" s="239"/>
      <c r="Z788" s="239"/>
      <c r="AA788" s="239"/>
      <c r="AB788" s="239"/>
      <c r="AC788" s="239"/>
      <c r="AD788" s="239"/>
      <c r="AE788" s="239"/>
      <c r="AF788" s="239"/>
      <c r="AG788" s="239"/>
    </row>
    <row r="789" spans="8:33" ht="17.25" customHeight="1">
      <c r="H789" s="239"/>
      <c r="I789" s="1110" t="s">
        <v>2282</v>
      </c>
      <c r="J789" s="1106" t="s">
        <v>2283</v>
      </c>
      <c r="K789" s="246">
        <v>6.11E-4</v>
      </c>
      <c r="L789" s="246">
        <v>6.11E-4</v>
      </c>
      <c r="M789" s="241"/>
      <c r="N789" s="1102">
        <f t="shared" ca="1" si="86"/>
        <v>6.11E-4</v>
      </c>
      <c r="O789" s="1102">
        <f t="shared" ca="1" si="87"/>
        <v>6.11E-4</v>
      </c>
      <c r="P789" s="1102" t="str" cm="1">
        <f t="array" aca="1" ref="P789" ca="1">IFERROR(INDIRECT("K"&amp;V789),"")</f>
        <v/>
      </c>
      <c r="Q789" s="1102" t="str" cm="1">
        <f t="array" aca="1" ref="Q789" ca="1">IFERROR(INDIRECT("L"&amp;V789),"")</f>
        <v/>
      </c>
      <c r="R789" s="1102" t="str" cm="1">
        <f t="array" aca="1" ref="R789" ca="1">IFERROR(INDIRECT("K"&amp;W789),"")</f>
        <v/>
      </c>
      <c r="S789" s="1102" t="str" cm="1">
        <f t="array" aca="1" ref="S789" ca="1">IFERROR(INDIRECT("L"&amp;W789),"")</f>
        <v/>
      </c>
      <c r="T789" s="1103">
        <f t="shared" si="88"/>
        <v>6.11E-4</v>
      </c>
      <c r="U789" s="1103">
        <f t="shared" si="89"/>
        <v>6.11E-4</v>
      </c>
      <c r="V789" s="1102" t="str">
        <f t="shared" si="84"/>
        <v/>
      </c>
      <c r="W789" s="1102" t="str">
        <f t="shared" si="85"/>
        <v/>
      </c>
      <c r="X789" s="1102" t="str">
        <f t="shared" si="90"/>
        <v>A0411</v>
      </c>
      <c r="Y789" s="239"/>
      <c r="Z789" s="239"/>
      <c r="AA789" s="239"/>
      <c r="AB789" s="239"/>
      <c r="AC789" s="239"/>
      <c r="AD789" s="239"/>
      <c r="AE789" s="239"/>
      <c r="AF789" s="239"/>
      <c r="AG789" s="239"/>
    </row>
    <row r="790" spans="8:33" ht="17.25" customHeight="1">
      <c r="H790" s="239"/>
      <c r="I790" s="1110" t="s">
        <v>2284</v>
      </c>
      <c r="J790" s="1106" t="s">
        <v>3975</v>
      </c>
      <c r="K790" s="246">
        <v>6.2600000000000004E-4</v>
      </c>
      <c r="L790" s="246">
        <v>6.2600000000000004E-4</v>
      </c>
      <c r="M790" s="241"/>
      <c r="N790" s="1102">
        <f t="shared" ca="1" si="86"/>
        <v>6.2600000000000004E-4</v>
      </c>
      <c r="O790" s="1102">
        <f t="shared" ca="1" si="87"/>
        <v>6.2600000000000004E-4</v>
      </c>
      <c r="P790" s="1102" t="str" cm="1">
        <f t="array" aca="1" ref="P790" ca="1">IFERROR(INDIRECT("K"&amp;V790),"")</f>
        <v/>
      </c>
      <c r="Q790" s="1102" t="str" cm="1">
        <f t="array" aca="1" ref="Q790" ca="1">IFERROR(INDIRECT("L"&amp;V790),"")</f>
        <v/>
      </c>
      <c r="R790" s="1102" t="str" cm="1">
        <f t="array" aca="1" ref="R790" ca="1">IFERROR(INDIRECT("K"&amp;W790),"")</f>
        <v/>
      </c>
      <c r="S790" s="1102" t="str" cm="1">
        <f t="array" aca="1" ref="S790" ca="1">IFERROR(INDIRECT("L"&amp;W790),"")</f>
        <v/>
      </c>
      <c r="T790" s="1103">
        <f t="shared" si="88"/>
        <v>6.2600000000000004E-4</v>
      </c>
      <c r="U790" s="1103">
        <f t="shared" si="89"/>
        <v>6.2600000000000004E-4</v>
      </c>
      <c r="V790" s="1102" t="str">
        <f t="shared" si="84"/>
        <v/>
      </c>
      <c r="W790" s="1102" t="str">
        <f t="shared" si="85"/>
        <v/>
      </c>
      <c r="X790" s="1102" t="str">
        <f t="shared" si="90"/>
        <v>A0413</v>
      </c>
      <c r="Y790" s="239"/>
      <c r="Z790" s="239"/>
      <c r="AA790" s="239"/>
      <c r="AB790" s="239"/>
      <c r="AC790" s="239"/>
      <c r="AD790" s="239"/>
      <c r="AE790" s="239"/>
      <c r="AF790" s="239"/>
      <c r="AG790" s="239"/>
    </row>
    <row r="791" spans="8:33" ht="17.25" customHeight="1">
      <c r="H791" s="239"/>
      <c r="I791" s="1110" t="s">
        <v>5550</v>
      </c>
      <c r="J791" s="1106" t="s">
        <v>2285</v>
      </c>
      <c r="K791" s="246">
        <v>4.3199999999999998E-4</v>
      </c>
      <c r="L791" s="246">
        <v>0</v>
      </c>
      <c r="M791" s="241"/>
      <c r="N791" s="1102">
        <f t="shared" ca="1" si="86"/>
        <v>4.5800000000000002E-4</v>
      </c>
      <c r="O791" s="1102">
        <f t="shared" ca="1" si="87"/>
        <v>4.5800000000000002E-4</v>
      </c>
      <c r="P791" s="1102" cm="1">
        <f t="array" aca="1" ref="P791" ca="1">IFERROR(INDIRECT("K"&amp;V791),"")</f>
        <v>4.5800000000000002E-4</v>
      </c>
      <c r="Q791" s="1102" cm="1">
        <f t="array" aca="1" ref="Q791" ca="1">IFERROR(INDIRECT("L"&amp;V791),"")</f>
        <v>4.5800000000000002E-4</v>
      </c>
      <c r="R791" s="1102" cm="1">
        <f t="array" aca="1" ref="R791" ca="1">IFERROR(INDIRECT("K"&amp;W791),"")</f>
        <v>4.5800000000000002E-4</v>
      </c>
      <c r="S791" s="1102" cm="1">
        <f t="array" aca="1" ref="S791" ca="1">IFERROR(INDIRECT("L"&amp;W791),"")</f>
        <v>4.5800000000000002E-4</v>
      </c>
      <c r="T791" s="1103">
        <f t="shared" si="88"/>
        <v>4.3199999999999998E-4</v>
      </c>
      <c r="U791" s="1103">
        <f t="shared" si="89"/>
        <v>0</v>
      </c>
      <c r="V791" s="1102">
        <f t="shared" si="84"/>
        <v>792</v>
      </c>
      <c r="W791" s="1102">
        <f t="shared" si="85"/>
        <v>793</v>
      </c>
      <c r="X791" s="1102" t="str">
        <f t="shared" si="90"/>
        <v>A0415</v>
      </c>
      <c r="Y791" s="239"/>
      <c r="Z791" s="239"/>
      <c r="AA791" s="239"/>
      <c r="AB791" s="239"/>
      <c r="AC791" s="239"/>
      <c r="AD791" s="239"/>
      <c r="AE791" s="239"/>
      <c r="AF791" s="239"/>
      <c r="AG791" s="239"/>
    </row>
    <row r="792" spans="8:33" ht="17.25" customHeight="1">
      <c r="H792" s="239"/>
      <c r="I792" s="1110" t="s">
        <v>5551</v>
      </c>
      <c r="J792" s="1106" t="s">
        <v>2285</v>
      </c>
      <c r="K792" s="246">
        <v>4.5800000000000002E-4</v>
      </c>
      <c r="L792" s="246">
        <v>4.5800000000000002E-4</v>
      </c>
      <c r="M792" s="241"/>
      <c r="N792" s="1102">
        <f t="shared" ca="1" si="86"/>
        <v>4.5800000000000002E-4</v>
      </c>
      <c r="O792" s="1102">
        <f t="shared" ca="1" si="87"/>
        <v>4.5800000000000002E-4</v>
      </c>
      <c r="P792" s="1102" cm="1">
        <f t="array" aca="1" ref="P792" ca="1">IFERROR(INDIRECT("K"&amp;V792),"")</f>
        <v>4.5800000000000002E-4</v>
      </c>
      <c r="Q792" s="1102" cm="1">
        <f t="array" aca="1" ref="Q792" ca="1">IFERROR(INDIRECT("L"&amp;V792),"")</f>
        <v>4.5800000000000002E-4</v>
      </c>
      <c r="R792" s="1102" cm="1">
        <f t="array" aca="1" ref="R792" ca="1">IFERROR(INDIRECT("K"&amp;W792),"")</f>
        <v>4.5800000000000002E-4</v>
      </c>
      <c r="S792" s="1102" cm="1">
        <f t="array" aca="1" ref="S792" ca="1">IFERROR(INDIRECT("L"&amp;W792),"")</f>
        <v>4.5800000000000002E-4</v>
      </c>
      <c r="T792" s="1103">
        <f t="shared" si="88"/>
        <v>4.5800000000000002E-4</v>
      </c>
      <c r="U792" s="1103">
        <f t="shared" si="89"/>
        <v>4.5800000000000002E-4</v>
      </c>
      <c r="V792" s="1102">
        <f t="shared" si="84"/>
        <v>792</v>
      </c>
      <c r="W792" s="1102">
        <f t="shared" si="85"/>
        <v>793</v>
      </c>
      <c r="X792" s="1102" t="str">
        <f t="shared" si="90"/>
        <v>A0415</v>
      </c>
      <c r="Y792" s="239"/>
      <c r="Z792" s="239"/>
      <c r="AA792" s="239"/>
      <c r="AB792" s="239"/>
      <c r="AC792" s="239"/>
      <c r="AD792" s="239"/>
      <c r="AE792" s="239"/>
      <c r="AF792" s="239"/>
      <c r="AG792" s="239"/>
    </row>
    <row r="793" spans="8:33" ht="17.25" customHeight="1">
      <c r="H793" s="239"/>
      <c r="I793" s="1110" t="s">
        <v>5552</v>
      </c>
      <c r="J793" s="1106" t="s">
        <v>2285</v>
      </c>
      <c r="K793" s="246">
        <v>4.5800000000000002E-4</v>
      </c>
      <c r="L793" s="246">
        <v>4.5800000000000002E-4</v>
      </c>
      <c r="M793" s="241"/>
      <c r="N793" s="1102">
        <f t="shared" ca="1" si="86"/>
        <v>4.5800000000000002E-4</v>
      </c>
      <c r="O793" s="1102">
        <f t="shared" ca="1" si="87"/>
        <v>4.5800000000000002E-4</v>
      </c>
      <c r="P793" s="1102" cm="1">
        <f t="array" aca="1" ref="P793" ca="1">IFERROR(INDIRECT("K"&amp;V793),"")</f>
        <v>4.5800000000000002E-4</v>
      </c>
      <c r="Q793" s="1102" cm="1">
        <f t="array" aca="1" ref="Q793" ca="1">IFERROR(INDIRECT("L"&amp;V793),"")</f>
        <v>4.5800000000000002E-4</v>
      </c>
      <c r="R793" s="1102" cm="1">
        <f t="array" aca="1" ref="R793" ca="1">IFERROR(INDIRECT("K"&amp;W793),"")</f>
        <v>4.5800000000000002E-4</v>
      </c>
      <c r="S793" s="1102" cm="1">
        <f t="array" aca="1" ref="S793" ca="1">IFERROR(INDIRECT("L"&amp;W793),"")</f>
        <v>4.5800000000000002E-4</v>
      </c>
      <c r="T793" s="1103">
        <f t="shared" si="88"/>
        <v>4.5800000000000002E-4</v>
      </c>
      <c r="U793" s="1103">
        <f t="shared" si="89"/>
        <v>4.5800000000000002E-4</v>
      </c>
      <c r="V793" s="1102">
        <f t="shared" si="84"/>
        <v>792</v>
      </c>
      <c r="W793" s="1102">
        <f t="shared" si="85"/>
        <v>793</v>
      </c>
      <c r="X793" s="1102" t="str">
        <f t="shared" si="90"/>
        <v>A0415</v>
      </c>
      <c r="Y793" s="239"/>
      <c r="Z793" s="239"/>
      <c r="AA793" s="239"/>
      <c r="AB793" s="239"/>
      <c r="AC793" s="239"/>
      <c r="AD793" s="239"/>
      <c r="AE793" s="239"/>
      <c r="AF793" s="239"/>
      <c r="AG793" s="239"/>
    </row>
    <row r="794" spans="8:33" ht="17.25" customHeight="1">
      <c r="H794" s="239"/>
      <c r="I794" s="1110" t="s">
        <v>5553</v>
      </c>
      <c r="J794" s="1106" t="s">
        <v>2286</v>
      </c>
      <c r="K794" s="246">
        <v>0</v>
      </c>
      <c r="L794" s="246">
        <v>0</v>
      </c>
      <c r="M794" s="241"/>
      <c r="N794" s="1102">
        <f t="shared" ca="1" si="86"/>
        <v>3.6900000000000002E-4</v>
      </c>
      <c r="O794" s="1102">
        <f t="shared" ca="1" si="87"/>
        <v>3.6900000000000002E-4</v>
      </c>
      <c r="P794" s="1102" cm="1">
        <f t="array" aca="1" ref="P794" ca="1">IFERROR(INDIRECT("K"&amp;V794),"")</f>
        <v>3.6900000000000002E-4</v>
      </c>
      <c r="Q794" s="1102" cm="1">
        <f t="array" aca="1" ref="Q794" ca="1">IFERROR(INDIRECT("L"&amp;V794),"")</f>
        <v>3.6900000000000002E-4</v>
      </c>
      <c r="R794" s="1102" cm="1">
        <f t="array" aca="1" ref="R794" ca="1">IFERROR(INDIRECT("K"&amp;W794),"")</f>
        <v>3.59E-4</v>
      </c>
      <c r="S794" s="1102" cm="1">
        <f t="array" aca="1" ref="S794" ca="1">IFERROR(INDIRECT("L"&amp;W794),"")</f>
        <v>3.59E-4</v>
      </c>
      <c r="T794" s="1103">
        <f t="shared" si="88"/>
        <v>0</v>
      </c>
      <c r="U794" s="1103">
        <f t="shared" si="89"/>
        <v>0</v>
      </c>
      <c r="V794" s="1102">
        <f t="shared" si="84"/>
        <v>796</v>
      </c>
      <c r="W794" s="1102">
        <f t="shared" si="85"/>
        <v>797</v>
      </c>
      <c r="X794" s="1102" t="str">
        <f t="shared" si="90"/>
        <v>A0419</v>
      </c>
      <c r="Y794" s="239"/>
      <c r="Z794" s="239"/>
      <c r="AA794" s="239"/>
      <c r="AB794" s="239"/>
      <c r="AC794" s="239"/>
      <c r="AD794" s="239"/>
      <c r="AE794" s="239"/>
      <c r="AF794" s="239"/>
      <c r="AG794" s="239"/>
    </row>
    <row r="795" spans="8:33" ht="17.25" customHeight="1">
      <c r="H795" s="239"/>
      <c r="I795" s="1110" t="s">
        <v>5554</v>
      </c>
      <c r="J795" s="1106" t="s">
        <v>2286</v>
      </c>
      <c r="K795" s="246">
        <v>3.0600000000000001E-4</v>
      </c>
      <c r="L795" s="246">
        <v>3.0600000000000001E-4</v>
      </c>
      <c r="M795" s="241"/>
      <c r="N795" s="1102">
        <f t="shared" ca="1" si="86"/>
        <v>3.6900000000000002E-4</v>
      </c>
      <c r="O795" s="1102">
        <f t="shared" ca="1" si="87"/>
        <v>3.6900000000000002E-4</v>
      </c>
      <c r="P795" s="1102" cm="1">
        <f t="array" aca="1" ref="P795" ca="1">IFERROR(INDIRECT("K"&amp;V795),"")</f>
        <v>3.6900000000000002E-4</v>
      </c>
      <c r="Q795" s="1102" cm="1">
        <f t="array" aca="1" ref="Q795" ca="1">IFERROR(INDIRECT("L"&amp;V795),"")</f>
        <v>3.6900000000000002E-4</v>
      </c>
      <c r="R795" s="1102" cm="1">
        <f t="array" aca="1" ref="R795" ca="1">IFERROR(INDIRECT("K"&amp;W795),"")</f>
        <v>3.59E-4</v>
      </c>
      <c r="S795" s="1102" cm="1">
        <f t="array" aca="1" ref="S795" ca="1">IFERROR(INDIRECT("L"&amp;W795),"")</f>
        <v>3.59E-4</v>
      </c>
      <c r="T795" s="1103">
        <f t="shared" si="88"/>
        <v>3.0600000000000001E-4</v>
      </c>
      <c r="U795" s="1103">
        <f t="shared" si="89"/>
        <v>3.0600000000000001E-4</v>
      </c>
      <c r="V795" s="1102">
        <f t="shared" si="84"/>
        <v>796</v>
      </c>
      <c r="W795" s="1102">
        <f t="shared" si="85"/>
        <v>797</v>
      </c>
      <c r="X795" s="1102" t="str">
        <f t="shared" si="90"/>
        <v>A0419</v>
      </c>
      <c r="Y795" s="239"/>
      <c r="Z795" s="239"/>
      <c r="AA795" s="239"/>
      <c r="AB795" s="239"/>
      <c r="AC795" s="239"/>
      <c r="AD795" s="239"/>
      <c r="AE795" s="239"/>
      <c r="AF795" s="239"/>
      <c r="AG795" s="239"/>
    </row>
    <row r="796" spans="8:33" ht="17.25" customHeight="1">
      <c r="H796" s="239"/>
      <c r="I796" s="1110" t="s">
        <v>5555</v>
      </c>
      <c r="J796" s="1106" t="s">
        <v>2286</v>
      </c>
      <c r="K796" s="246">
        <v>3.6900000000000002E-4</v>
      </c>
      <c r="L796" s="246">
        <v>3.6900000000000002E-4</v>
      </c>
      <c r="M796" s="241"/>
      <c r="N796" s="1102">
        <f t="shared" ca="1" si="86"/>
        <v>3.6900000000000002E-4</v>
      </c>
      <c r="O796" s="1102">
        <f t="shared" ca="1" si="87"/>
        <v>3.6900000000000002E-4</v>
      </c>
      <c r="P796" s="1102" cm="1">
        <f t="array" aca="1" ref="P796" ca="1">IFERROR(INDIRECT("K"&amp;V796),"")</f>
        <v>3.6900000000000002E-4</v>
      </c>
      <c r="Q796" s="1102" cm="1">
        <f t="array" aca="1" ref="Q796" ca="1">IFERROR(INDIRECT("L"&amp;V796),"")</f>
        <v>3.6900000000000002E-4</v>
      </c>
      <c r="R796" s="1102" cm="1">
        <f t="array" aca="1" ref="R796" ca="1">IFERROR(INDIRECT("K"&amp;W796),"")</f>
        <v>3.59E-4</v>
      </c>
      <c r="S796" s="1102" cm="1">
        <f t="array" aca="1" ref="S796" ca="1">IFERROR(INDIRECT("L"&amp;W796),"")</f>
        <v>3.59E-4</v>
      </c>
      <c r="T796" s="1103">
        <f t="shared" si="88"/>
        <v>3.6900000000000002E-4</v>
      </c>
      <c r="U796" s="1103">
        <f t="shared" si="89"/>
        <v>3.6900000000000002E-4</v>
      </c>
      <c r="V796" s="1102">
        <f t="shared" si="84"/>
        <v>796</v>
      </c>
      <c r="W796" s="1102">
        <f t="shared" si="85"/>
        <v>797</v>
      </c>
      <c r="X796" s="1102" t="str">
        <f t="shared" si="90"/>
        <v>A0419</v>
      </c>
      <c r="Y796" s="239"/>
      <c r="Z796" s="239"/>
      <c r="AA796" s="239"/>
      <c r="AB796" s="239"/>
      <c r="AC796" s="239"/>
      <c r="AD796" s="239"/>
      <c r="AE796" s="239"/>
      <c r="AF796" s="239"/>
      <c r="AG796" s="239"/>
    </row>
    <row r="797" spans="8:33">
      <c r="H797" s="239"/>
      <c r="I797" s="1110" t="s">
        <v>5556</v>
      </c>
      <c r="J797" s="1106" t="s">
        <v>2286</v>
      </c>
      <c r="K797" s="246">
        <v>3.59E-4</v>
      </c>
      <c r="L797" s="246">
        <v>3.59E-4</v>
      </c>
      <c r="M797" s="241"/>
      <c r="N797" s="1102">
        <f t="shared" ca="1" si="86"/>
        <v>3.6900000000000002E-4</v>
      </c>
      <c r="O797" s="1102">
        <f t="shared" ca="1" si="87"/>
        <v>3.6900000000000002E-4</v>
      </c>
      <c r="P797" s="1102" cm="1">
        <f t="array" aca="1" ref="P797" ca="1">IFERROR(INDIRECT("K"&amp;V797),"")</f>
        <v>3.6900000000000002E-4</v>
      </c>
      <c r="Q797" s="1102" cm="1">
        <f t="array" aca="1" ref="Q797" ca="1">IFERROR(INDIRECT("L"&amp;V797),"")</f>
        <v>3.6900000000000002E-4</v>
      </c>
      <c r="R797" s="1102" cm="1">
        <f t="array" aca="1" ref="R797" ca="1">IFERROR(INDIRECT("K"&amp;W797),"")</f>
        <v>3.59E-4</v>
      </c>
      <c r="S797" s="1102" cm="1">
        <f t="array" aca="1" ref="S797" ca="1">IFERROR(INDIRECT("L"&amp;W797),"")</f>
        <v>3.59E-4</v>
      </c>
      <c r="T797" s="1103">
        <f t="shared" si="88"/>
        <v>3.59E-4</v>
      </c>
      <c r="U797" s="1103">
        <f t="shared" si="89"/>
        <v>3.59E-4</v>
      </c>
      <c r="V797" s="1102">
        <f t="shared" si="84"/>
        <v>796</v>
      </c>
      <c r="W797" s="1102">
        <f t="shared" si="85"/>
        <v>797</v>
      </c>
      <c r="X797" s="1102" t="str">
        <f t="shared" si="90"/>
        <v>A0419</v>
      </c>
      <c r="Y797" s="239"/>
      <c r="Z797" s="239"/>
      <c r="AA797" s="239"/>
      <c r="AB797" s="239"/>
      <c r="AC797" s="239"/>
      <c r="AD797" s="239"/>
      <c r="AE797" s="239"/>
      <c r="AF797" s="239"/>
      <c r="AG797" s="239"/>
    </row>
    <row r="798" spans="8:33">
      <c r="H798" s="239"/>
      <c r="I798" s="1110" t="s">
        <v>2287</v>
      </c>
      <c r="J798" s="1106" t="s">
        <v>3976</v>
      </c>
      <c r="K798" s="246">
        <v>4.8799999999999999E-4</v>
      </c>
      <c r="L798" s="246">
        <v>4.8799999999999999E-4</v>
      </c>
      <c r="M798" s="241"/>
      <c r="N798" s="1102">
        <f t="shared" ca="1" si="86"/>
        <v>4.8799999999999999E-4</v>
      </c>
      <c r="O798" s="1102">
        <f t="shared" ca="1" si="87"/>
        <v>4.8799999999999999E-4</v>
      </c>
      <c r="P798" s="1102" t="str" cm="1">
        <f t="array" aca="1" ref="P798" ca="1">IFERROR(INDIRECT("K"&amp;V798),"")</f>
        <v/>
      </c>
      <c r="Q798" s="1102" t="str" cm="1">
        <f t="array" aca="1" ref="Q798" ca="1">IFERROR(INDIRECT("L"&amp;V798),"")</f>
        <v/>
      </c>
      <c r="R798" s="1102" t="str" cm="1">
        <f t="array" aca="1" ref="R798" ca="1">IFERROR(INDIRECT("K"&amp;W798),"")</f>
        <v/>
      </c>
      <c r="S798" s="1102" t="str" cm="1">
        <f t="array" aca="1" ref="S798" ca="1">IFERROR(INDIRECT("L"&amp;W798),"")</f>
        <v/>
      </c>
      <c r="T798" s="1103">
        <f t="shared" si="88"/>
        <v>4.8799999999999999E-4</v>
      </c>
      <c r="U798" s="1103">
        <f t="shared" si="89"/>
        <v>4.8799999999999999E-4</v>
      </c>
      <c r="V798" s="1102" t="str">
        <f t="shared" si="84"/>
        <v/>
      </c>
      <c r="W798" s="1102" t="str">
        <f t="shared" si="85"/>
        <v/>
      </c>
      <c r="X798" s="1102" t="str">
        <f t="shared" si="90"/>
        <v>A0420</v>
      </c>
      <c r="Y798" s="239"/>
      <c r="Z798" s="239"/>
      <c r="AA798" s="239"/>
      <c r="AB798" s="239"/>
      <c r="AC798" s="239"/>
      <c r="AD798" s="239"/>
      <c r="AE798" s="239"/>
      <c r="AF798" s="239"/>
      <c r="AG798" s="239"/>
    </row>
    <row r="799" spans="8:33">
      <c r="H799" s="239"/>
      <c r="I799" s="1110" t="s">
        <v>2288</v>
      </c>
      <c r="J799" s="1106" t="s">
        <v>2289</v>
      </c>
      <c r="K799" s="246">
        <v>4.2200000000000001E-4</v>
      </c>
      <c r="L799" s="246">
        <v>4.2200000000000001E-4</v>
      </c>
      <c r="M799" s="241"/>
      <c r="N799" s="1102">
        <f t="shared" ca="1" si="86"/>
        <v>4.2200000000000001E-4</v>
      </c>
      <c r="O799" s="1102">
        <f t="shared" ca="1" si="87"/>
        <v>4.2200000000000001E-4</v>
      </c>
      <c r="P799" s="1102" t="str" cm="1">
        <f t="array" aca="1" ref="P799" ca="1">IFERROR(INDIRECT("K"&amp;V799),"")</f>
        <v/>
      </c>
      <c r="Q799" s="1102" t="str" cm="1">
        <f t="array" aca="1" ref="Q799" ca="1">IFERROR(INDIRECT("L"&amp;V799),"")</f>
        <v/>
      </c>
      <c r="R799" s="1102" t="str" cm="1">
        <f t="array" aca="1" ref="R799" ca="1">IFERROR(INDIRECT("K"&amp;W799),"")</f>
        <v/>
      </c>
      <c r="S799" s="1102" t="str" cm="1">
        <f t="array" aca="1" ref="S799" ca="1">IFERROR(INDIRECT("L"&amp;W799),"")</f>
        <v/>
      </c>
      <c r="T799" s="1103">
        <f t="shared" si="88"/>
        <v>4.2200000000000001E-4</v>
      </c>
      <c r="U799" s="1103">
        <f t="shared" si="89"/>
        <v>4.2200000000000001E-4</v>
      </c>
      <c r="V799" s="1102" t="str">
        <f t="shared" si="84"/>
        <v/>
      </c>
      <c r="W799" s="1102" t="str">
        <f t="shared" si="85"/>
        <v/>
      </c>
      <c r="X799" s="1102" t="str">
        <f t="shared" si="90"/>
        <v>A0425</v>
      </c>
      <c r="Y799" s="239"/>
      <c r="Z799" s="239"/>
      <c r="AA799" s="239"/>
      <c r="AB799" s="239"/>
      <c r="AC799" s="239"/>
      <c r="AD799" s="239"/>
      <c r="AE799" s="239"/>
      <c r="AF799" s="239"/>
      <c r="AG799" s="239"/>
    </row>
    <row r="800" spans="8:33">
      <c r="H800" s="239"/>
      <c r="I800" s="1110" t="s">
        <v>2290</v>
      </c>
      <c r="J800" s="1106" t="s">
        <v>2291</v>
      </c>
      <c r="K800" s="246">
        <v>6.1899999999999998E-4</v>
      </c>
      <c r="L800" s="246">
        <v>6.1899999999999998E-4</v>
      </c>
      <c r="M800" s="241"/>
      <c r="N800" s="1102">
        <f t="shared" ca="1" si="86"/>
        <v>6.1899999999999998E-4</v>
      </c>
      <c r="O800" s="1102">
        <f t="shared" ca="1" si="87"/>
        <v>6.1899999999999998E-4</v>
      </c>
      <c r="P800" s="1102" t="str" cm="1">
        <f t="array" aca="1" ref="P800" ca="1">IFERROR(INDIRECT("K"&amp;V800),"")</f>
        <v/>
      </c>
      <c r="Q800" s="1102" t="str" cm="1">
        <f t="array" aca="1" ref="Q800" ca="1">IFERROR(INDIRECT("L"&amp;V800),"")</f>
        <v/>
      </c>
      <c r="R800" s="1102" t="str" cm="1">
        <f t="array" aca="1" ref="R800" ca="1">IFERROR(INDIRECT("K"&amp;W800),"")</f>
        <v/>
      </c>
      <c r="S800" s="1102" t="str" cm="1">
        <f t="array" aca="1" ref="S800" ca="1">IFERROR(INDIRECT("L"&amp;W800),"")</f>
        <v/>
      </c>
      <c r="T800" s="1103">
        <f t="shared" si="88"/>
        <v>6.1899999999999998E-4</v>
      </c>
      <c r="U800" s="1103">
        <f t="shared" si="89"/>
        <v>6.1899999999999998E-4</v>
      </c>
      <c r="V800" s="1102" t="str">
        <f t="shared" si="84"/>
        <v/>
      </c>
      <c r="W800" s="1102" t="str">
        <f t="shared" si="85"/>
        <v/>
      </c>
      <c r="X800" s="1102" t="str">
        <f t="shared" si="90"/>
        <v>A0429</v>
      </c>
      <c r="Y800" s="239"/>
      <c r="Z800" s="239"/>
      <c r="AA800" s="239"/>
      <c r="AB800" s="239"/>
      <c r="AC800" s="239"/>
      <c r="AD800" s="239"/>
      <c r="AE800" s="239"/>
      <c r="AF800" s="239"/>
      <c r="AG800" s="239"/>
    </row>
    <row r="801" spans="8:33">
      <c r="H801" s="239"/>
      <c r="I801" s="1110" t="s">
        <v>5557</v>
      </c>
      <c r="J801" s="1106" t="s">
        <v>2292</v>
      </c>
      <c r="K801" s="246">
        <v>0</v>
      </c>
      <c r="L801" s="246">
        <v>0</v>
      </c>
      <c r="M801" s="241"/>
      <c r="N801" s="1102">
        <f t="shared" ca="1" si="86"/>
        <v>4.8299999999999998E-4</v>
      </c>
      <c r="O801" s="1102">
        <f t="shared" ca="1" si="87"/>
        <v>4.8299999999999998E-4</v>
      </c>
      <c r="P801" s="1102" cm="1">
        <f t="array" aca="1" ref="P801" ca="1">IFERROR(INDIRECT("K"&amp;V801),"")</f>
        <v>4.8299999999999998E-4</v>
      </c>
      <c r="Q801" s="1102" cm="1">
        <f t="array" aca="1" ref="Q801" ca="1">IFERROR(INDIRECT("L"&amp;V801),"")</f>
        <v>4.8299999999999998E-4</v>
      </c>
      <c r="R801" s="1102" cm="1">
        <f t="array" aca="1" ref="R801" ca="1">IFERROR(INDIRECT("K"&amp;W801),"")</f>
        <v>4.44E-4</v>
      </c>
      <c r="S801" s="1102" cm="1">
        <f t="array" aca="1" ref="S801" ca="1">IFERROR(INDIRECT("L"&amp;W801),"")</f>
        <v>4.44E-4</v>
      </c>
      <c r="T801" s="1103">
        <f t="shared" si="88"/>
        <v>0</v>
      </c>
      <c r="U801" s="1103">
        <f t="shared" si="89"/>
        <v>0</v>
      </c>
      <c r="V801" s="1102">
        <f t="shared" si="84"/>
        <v>802</v>
      </c>
      <c r="W801" s="1102">
        <f t="shared" si="85"/>
        <v>803</v>
      </c>
      <c r="X801" s="1102" t="str">
        <f t="shared" si="90"/>
        <v>A0430</v>
      </c>
      <c r="Y801" s="239"/>
      <c r="Z801" s="239"/>
      <c r="AA801" s="239"/>
      <c r="AB801" s="239"/>
      <c r="AC801" s="239"/>
      <c r="AD801" s="239"/>
      <c r="AE801" s="239"/>
      <c r="AF801" s="239"/>
      <c r="AG801" s="239"/>
    </row>
    <row r="802" spans="8:33">
      <c r="H802" s="239"/>
      <c r="I802" s="1110" t="s">
        <v>5558</v>
      </c>
      <c r="J802" s="1106" t="s">
        <v>2292</v>
      </c>
      <c r="K802" s="246">
        <v>4.8299999999999998E-4</v>
      </c>
      <c r="L802" s="246">
        <v>4.8299999999999998E-4</v>
      </c>
      <c r="M802" s="241"/>
      <c r="N802" s="1102">
        <f t="shared" ca="1" si="86"/>
        <v>4.8299999999999998E-4</v>
      </c>
      <c r="O802" s="1102">
        <f t="shared" ca="1" si="87"/>
        <v>4.8299999999999998E-4</v>
      </c>
      <c r="P802" s="1102" cm="1">
        <f t="array" aca="1" ref="P802" ca="1">IFERROR(INDIRECT("K"&amp;V802),"")</f>
        <v>4.8299999999999998E-4</v>
      </c>
      <c r="Q802" s="1102" cm="1">
        <f t="array" aca="1" ref="Q802" ca="1">IFERROR(INDIRECT("L"&amp;V802),"")</f>
        <v>4.8299999999999998E-4</v>
      </c>
      <c r="R802" s="1102" cm="1">
        <f t="array" aca="1" ref="R802" ca="1">IFERROR(INDIRECT("K"&amp;W802),"")</f>
        <v>4.44E-4</v>
      </c>
      <c r="S802" s="1102" cm="1">
        <f t="array" aca="1" ref="S802" ca="1">IFERROR(INDIRECT("L"&amp;W802),"")</f>
        <v>4.44E-4</v>
      </c>
      <c r="T802" s="1103">
        <f t="shared" si="88"/>
        <v>4.8299999999999998E-4</v>
      </c>
      <c r="U802" s="1103">
        <f t="shared" si="89"/>
        <v>4.8299999999999998E-4</v>
      </c>
      <c r="V802" s="1102">
        <f t="shared" si="84"/>
        <v>802</v>
      </c>
      <c r="W802" s="1102">
        <f t="shared" si="85"/>
        <v>803</v>
      </c>
      <c r="X802" s="1102" t="str">
        <f t="shared" si="90"/>
        <v>A0430</v>
      </c>
      <c r="Y802" s="239"/>
      <c r="Z802" s="239"/>
      <c r="AA802" s="239"/>
      <c r="AB802" s="239"/>
      <c r="AC802" s="239"/>
      <c r="AD802" s="239"/>
      <c r="AE802" s="239"/>
      <c r="AF802" s="239"/>
      <c r="AG802" s="239"/>
    </row>
    <row r="803" spans="8:33">
      <c r="H803" s="239"/>
      <c r="I803" s="1110" t="s">
        <v>5559</v>
      </c>
      <c r="J803" s="1106" t="s">
        <v>2292</v>
      </c>
      <c r="K803" s="246">
        <v>4.44E-4</v>
      </c>
      <c r="L803" s="246">
        <v>4.44E-4</v>
      </c>
      <c r="M803" s="241"/>
      <c r="N803" s="1102">
        <f t="shared" ca="1" si="86"/>
        <v>4.8299999999999998E-4</v>
      </c>
      <c r="O803" s="1102">
        <f t="shared" ca="1" si="87"/>
        <v>4.8299999999999998E-4</v>
      </c>
      <c r="P803" s="1102" cm="1">
        <f t="array" aca="1" ref="P803" ca="1">IFERROR(INDIRECT("K"&amp;V803),"")</f>
        <v>4.8299999999999998E-4</v>
      </c>
      <c r="Q803" s="1102" cm="1">
        <f t="array" aca="1" ref="Q803" ca="1">IFERROR(INDIRECT("L"&amp;V803),"")</f>
        <v>4.8299999999999998E-4</v>
      </c>
      <c r="R803" s="1102" cm="1">
        <f t="array" aca="1" ref="R803" ca="1">IFERROR(INDIRECT("K"&amp;W803),"")</f>
        <v>4.44E-4</v>
      </c>
      <c r="S803" s="1102" cm="1">
        <f t="array" aca="1" ref="S803" ca="1">IFERROR(INDIRECT("L"&amp;W803),"")</f>
        <v>4.44E-4</v>
      </c>
      <c r="T803" s="1103">
        <f t="shared" si="88"/>
        <v>4.44E-4</v>
      </c>
      <c r="U803" s="1103">
        <f t="shared" si="89"/>
        <v>4.44E-4</v>
      </c>
      <c r="V803" s="1102">
        <f t="shared" si="84"/>
        <v>802</v>
      </c>
      <c r="W803" s="1102">
        <f t="shared" si="85"/>
        <v>803</v>
      </c>
      <c r="X803" s="1102" t="str">
        <f t="shared" si="90"/>
        <v>A0430</v>
      </c>
      <c r="Y803" s="239"/>
      <c r="Z803" s="239"/>
      <c r="AA803" s="239"/>
      <c r="AB803" s="239"/>
      <c r="AC803" s="239"/>
      <c r="AD803" s="239"/>
      <c r="AE803" s="239"/>
      <c r="AF803" s="239"/>
      <c r="AG803" s="239"/>
    </row>
    <row r="804" spans="8:33">
      <c r="H804" s="239"/>
      <c r="I804" s="1110" t="s">
        <v>2293</v>
      </c>
      <c r="J804" s="1106" t="s">
        <v>2294</v>
      </c>
      <c r="K804" s="246">
        <v>3.1399999999999999E-4</v>
      </c>
      <c r="L804" s="246">
        <v>3.1399999999999999E-4</v>
      </c>
      <c r="M804" s="241"/>
      <c r="N804" s="1102">
        <f t="shared" ca="1" si="86"/>
        <v>3.1399999999999999E-4</v>
      </c>
      <c r="O804" s="1102">
        <f t="shared" ca="1" si="87"/>
        <v>3.1399999999999999E-4</v>
      </c>
      <c r="P804" s="1102" t="str" cm="1">
        <f t="array" aca="1" ref="P804" ca="1">IFERROR(INDIRECT("K"&amp;V804),"")</f>
        <v/>
      </c>
      <c r="Q804" s="1102" t="str" cm="1">
        <f t="array" aca="1" ref="Q804" ca="1">IFERROR(INDIRECT("L"&amp;V804),"")</f>
        <v/>
      </c>
      <c r="R804" s="1102" t="str" cm="1">
        <f t="array" aca="1" ref="R804" ca="1">IFERROR(INDIRECT("K"&amp;W804),"")</f>
        <v/>
      </c>
      <c r="S804" s="1102" t="str" cm="1">
        <f t="array" aca="1" ref="S804" ca="1">IFERROR(INDIRECT("L"&amp;W804),"")</f>
        <v/>
      </c>
      <c r="T804" s="1103">
        <f t="shared" si="88"/>
        <v>3.1399999999999999E-4</v>
      </c>
      <c r="U804" s="1103">
        <f t="shared" si="89"/>
        <v>3.1399999999999999E-4</v>
      </c>
      <c r="V804" s="1102" t="str">
        <f t="shared" si="84"/>
        <v/>
      </c>
      <c r="W804" s="1102" t="str">
        <f t="shared" si="85"/>
        <v/>
      </c>
      <c r="X804" s="1102" t="str">
        <f t="shared" si="90"/>
        <v>A0431</v>
      </c>
      <c r="Y804" s="239"/>
      <c r="Z804" s="239"/>
      <c r="AA804" s="239"/>
      <c r="AB804" s="239"/>
      <c r="AC804" s="239"/>
      <c r="AD804" s="239"/>
      <c r="AE804" s="239"/>
      <c r="AF804" s="239"/>
      <c r="AG804" s="239"/>
    </row>
    <row r="805" spans="8:33">
      <c r="H805" s="239"/>
      <c r="I805" s="1110" t="s">
        <v>2295</v>
      </c>
      <c r="J805" s="1106" t="s">
        <v>2296</v>
      </c>
      <c r="K805" s="246">
        <v>4.0499999999999998E-4</v>
      </c>
      <c r="L805" s="246">
        <v>4.0499999999999998E-4</v>
      </c>
      <c r="M805" s="241"/>
      <c r="N805" s="1102">
        <f t="shared" ca="1" si="86"/>
        <v>4.0499999999999998E-4</v>
      </c>
      <c r="O805" s="1102">
        <f t="shared" ca="1" si="87"/>
        <v>4.0499999999999998E-4</v>
      </c>
      <c r="P805" s="1102" t="str" cm="1">
        <f t="array" aca="1" ref="P805" ca="1">IFERROR(INDIRECT("K"&amp;V805),"")</f>
        <v/>
      </c>
      <c r="Q805" s="1102" t="str" cm="1">
        <f t="array" aca="1" ref="Q805" ca="1">IFERROR(INDIRECT("L"&amp;V805),"")</f>
        <v/>
      </c>
      <c r="R805" s="1102" t="str" cm="1">
        <f t="array" aca="1" ref="R805" ca="1">IFERROR(INDIRECT("K"&amp;W805),"")</f>
        <v/>
      </c>
      <c r="S805" s="1102" t="str" cm="1">
        <f t="array" aca="1" ref="S805" ca="1">IFERROR(INDIRECT("L"&amp;W805),"")</f>
        <v/>
      </c>
      <c r="T805" s="1103">
        <f t="shared" si="88"/>
        <v>4.0499999999999998E-4</v>
      </c>
      <c r="U805" s="1103">
        <f t="shared" si="89"/>
        <v>4.0499999999999998E-4</v>
      </c>
      <c r="V805" s="1102" t="str">
        <f t="shared" si="84"/>
        <v/>
      </c>
      <c r="W805" s="1102" t="str">
        <f t="shared" si="85"/>
        <v/>
      </c>
      <c r="X805" s="1102" t="str">
        <f t="shared" si="90"/>
        <v>A0435</v>
      </c>
      <c r="Y805" s="239"/>
      <c r="Z805" s="239"/>
      <c r="AA805" s="239"/>
      <c r="AB805" s="239"/>
      <c r="AC805" s="239"/>
      <c r="AD805" s="239"/>
      <c r="AE805" s="239"/>
      <c r="AF805" s="239"/>
      <c r="AG805" s="239"/>
    </row>
    <row r="806" spans="8:33">
      <c r="H806" s="239"/>
      <c r="I806" s="1110" t="s">
        <v>5560</v>
      </c>
      <c r="J806" s="1106" t="s">
        <v>2297</v>
      </c>
      <c r="K806" s="246">
        <v>0</v>
      </c>
      <c r="L806" s="246">
        <v>0</v>
      </c>
      <c r="M806" s="241"/>
      <c r="N806" s="1102">
        <f t="shared" ca="1" si="86"/>
        <v>4.3100000000000001E-4</v>
      </c>
      <c r="O806" s="1102">
        <f t="shared" ca="1" si="87"/>
        <v>4.3100000000000001E-4</v>
      </c>
      <c r="P806" s="1102" cm="1">
        <f t="array" aca="1" ref="P806" ca="1">IFERROR(INDIRECT("K"&amp;V806),"")</f>
        <v>4.3100000000000001E-4</v>
      </c>
      <c r="Q806" s="1102" cm="1">
        <f t="array" aca="1" ref="Q806" ca="1">IFERROR(INDIRECT("L"&amp;V806),"")</f>
        <v>4.3100000000000001E-4</v>
      </c>
      <c r="R806" s="1102" cm="1">
        <f t="array" aca="1" ref="R806" ca="1">IFERROR(INDIRECT("K"&amp;W806),"")</f>
        <v>6.7000000000000002E-5</v>
      </c>
      <c r="S806" s="1102" cm="1">
        <f t="array" aca="1" ref="S806" ca="1">IFERROR(INDIRECT("L"&amp;W806),"")</f>
        <v>6.7000000000000002E-5</v>
      </c>
      <c r="T806" s="1103">
        <f t="shared" si="88"/>
        <v>0</v>
      </c>
      <c r="U806" s="1103">
        <f t="shared" si="89"/>
        <v>0</v>
      </c>
      <c r="V806" s="1102">
        <f t="shared" si="84"/>
        <v>807</v>
      </c>
      <c r="W806" s="1102">
        <f t="shared" si="85"/>
        <v>808</v>
      </c>
      <c r="X806" s="1102" t="str">
        <f t="shared" si="90"/>
        <v>A0437</v>
      </c>
      <c r="Y806" s="239"/>
      <c r="Z806" s="239"/>
      <c r="AA806" s="239"/>
      <c r="AB806" s="239"/>
      <c r="AC806" s="239"/>
      <c r="AD806" s="239"/>
      <c r="AE806" s="239"/>
      <c r="AF806" s="239"/>
      <c r="AG806" s="239"/>
    </row>
    <row r="807" spans="8:33">
      <c r="H807" s="239"/>
      <c r="I807" s="1110" t="s">
        <v>5561</v>
      </c>
      <c r="J807" s="1106" t="s">
        <v>2297</v>
      </c>
      <c r="K807" s="246">
        <v>4.3100000000000001E-4</v>
      </c>
      <c r="L807" s="246">
        <v>4.3100000000000001E-4</v>
      </c>
      <c r="M807" s="241"/>
      <c r="N807" s="1102">
        <f t="shared" ca="1" si="86"/>
        <v>4.3100000000000001E-4</v>
      </c>
      <c r="O807" s="1102">
        <f t="shared" ca="1" si="87"/>
        <v>4.3100000000000001E-4</v>
      </c>
      <c r="P807" s="1102" cm="1">
        <f t="array" aca="1" ref="P807" ca="1">IFERROR(INDIRECT("K"&amp;V807),"")</f>
        <v>4.3100000000000001E-4</v>
      </c>
      <c r="Q807" s="1102" cm="1">
        <f t="array" aca="1" ref="Q807" ca="1">IFERROR(INDIRECT("L"&amp;V807),"")</f>
        <v>4.3100000000000001E-4</v>
      </c>
      <c r="R807" s="1102" cm="1">
        <f t="array" aca="1" ref="R807" ca="1">IFERROR(INDIRECT("K"&amp;W807),"")</f>
        <v>6.7000000000000002E-5</v>
      </c>
      <c r="S807" s="1102" cm="1">
        <f t="array" aca="1" ref="S807" ca="1">IFERROR(INDIRECT("L"&amp;W807),"")</f>
        <v>6.7000000000000002E-5</v>
      </c>
      <c r="T807" s="1103">
        <f t="shared" si="88"/>
        <v>4.3100000000000001E-4</v>
      </c>
      <c r="U807" s="1103">
        <f t="shared" si="89"/>
        <v>4.3100000000000001E-4</v>
      </c>
      <c r="V807" s="1102">
        <f t="shared" si="84"/>
        <v>807</v>
      </c>
      <c r="W807" s="1102">
        <f t="shared" si="85"/>
        <v>808</v>
      </c>
      <c r="X807" s="1102" t="str">
        <f t="shared" si="90"/>
        <v>A0437</v>
      </c>
      <c r="Y807" s="239"/>
      <c r="Z807" s="239"/>
      <c r="AA807" s="239"/>
      <c r="AB807" s="239"/>
      <c r="AC807" s="239"/>
      <c r="AD807" s="239"/>
      <c r="AE807" s="239"/>
      <c r="AF807" s="239"/>
      <c r="AG807" s="239"/>
    </row>
    <row r="808" spans="8:33">
      <c r="H808" s="239"/>
      <c r="I808" s="1110" t="s">
        <v>5562</v>
      </c>
      <c r="J808" s="1106" t="s">
        <v>2297</v>
      </c>
      <c r="K808" s="246">
        <v>6.7000000000000002E-5</v>
      </c>
      <c r="L808" s="246">
        <v>6.7000000000000002E-5</v>
      </c>
      <c r="M808" s="241"/>
      <c r="N808" s="1102">
        <f t="shared" ca="1" si="86"/>
        <v>4.3100000000000001E-4</v>
      </c>
      <c r="O808" s="1102">
        <f t="shared" ca="1" si="87"/>
        <v>4.3100000000000001E-4</v>
      </c>
      <c r="P808" s="1102" cm="1">
        <f t="array" aca="1" ref="P808" ca="1">IFERROR(INDIRECT("K"&amp;V808),"")</f>
        <v>4.3100000000000001E-4</v>
      </c>
      <c r="Q808" s="1102" cm="1">
        <f t="array" aca="1" ref="Q808" ca="1">IFERROR(INDIRECT("L"&amp;V808),"")</f>
        <v>4.3100000000000001E-4</v>
      </c>
      <c r="R808" s="1102" cm="1">
        <f t="array" aca="1" ref="R808" ca="1">IFERROR(INDIRECT("K"&amp;W808),"")</f>
        <v>6.7000000000000002E-5</v>
      </c>
      <c r="S808" s="1102" cm="1">
        <f t="array" aca="1" ref="S808" ca="1">IFERROR(INDIRECT("L"&amp;W808),"")</f>
        <v>6.7000000000000002E-5</v>
      </c>
      <c r="T808" s="1103">
        <f t="shared" si="88"/>
        <v>6.7000000000000002E-5</v>
      </c>
      <c r="U808" s="1103">
        <f t="shared" si="89"/>
        <v>6.7000000000000002E-5</v>
      </c>
      <c r="V808" s="1102">
        <f t="shared" si="84"/>
        <v>807</v>
      </c>
      <c r="W808" s="1102">
        <f t="shared" si="85"/>
        <v>808</v>
      </c>
      <c r="X808" s="1102" t="str">
        <f t="shared" si="90"/>
        <v>A0437</v>
      </c>
      <c r="Y808" s="239"/>
      <c r="Z808" s="239"/>
      <c r="AA808" s="239"/>
      <c r="AB808" s="239"/>
      <c r="AC808" s="239"/>
      <c r="AD808" s="239"/>
      <c r="AE808" s="239"/>
      <c r="AF808" s="239"/>
      <c r="AG808" s="239"/>
    </row>
    <row r="809" spans="8:33">
      <c r="H809" s="239"/>
      <c r="I809" s="1110" t="s">
        <v>2298</v>
      </c>
      <c r="J809" s="1106" t="s">
        <v>2299</v>
      </c>
      <c r="K809" s="246">
        <v>4.06E-4</v>
      </c>
      <c r="L809" s="246">
        <v>4.06E-4</v>
      </c>
      <c r="M809" s="241"/>
      <c r="N809" s="1102">
        <f t="shared" ca="1" si="86"/>
        <v>4.06E-4</v>
      </c>
      <c r="O809" s="1102">
        <f t="shared" ca="1" si="87"/>
        <v>4.06E-4</v>
      </c>
      <c r="P809" s="1102" t="str" cm="1">
        <f t="array" aca="1" ref="P809" ca="1">IFERROR(INDIRECT("K"&amp;V809),"")</f>
        <v/>
      </c>
      <c r="Q809" s="1102" t="str" cm="1">
        <f t="array" aca="1" ref="Q809" ca="1">IFERROR(INDIRECT("L"&amp;V809),"")</f>
        <v/>
      </c>
      <c r="R809" s="1102" t="str" cm="1">
        <f t="array" aca="1" ref="R809" ca="1">IFERROR(INDIRECT("K"&amp;W809),"")</f>
        <v/>
      </c>
      <c r="S809" s="1102" t="str" cm="1">
        <f t="array" aca="1" ref="S809" ca="1">IFERROR(INDIRECT("L"&amp;W809),"")</f>
        <v/>
      </c>
      <c r="T809" s="1103">
        <f t="shared" si="88"/>
        <v>4.06E-4</v>
      </c>
      <c r="U809" s="1103">
        <f t="shared" si="89"/>
        <v>4.06E-4</v>
      </c>
      <c r="V809" s="1102" t="str">
        <f t="shared" si="84"/>
        <v/>
      </c>
      <c r="W809" s="1102" t="str">
        <f t="shared" si="85"/>
        <v/>
      </c>
      <c r="X809" s="1102" t="str">
        <f t="shared" si="90"/>
        <v>A0438</v>
      </c>
      <c r="Y809" s="239"/>
      <c r="Z809" s="239"/>
      <c r="AA809" s="239"/>
      <c r="AB809" s="239"/>
      <c r="AC809" s="239"/>
      <c r="AD809" s="239"/>
      <c r="AE809" s="239"/>
      <c r="AF809" s="239"/>
      <c r="AG809" s="239"/>
    </row>
    <row r="810" spans="8:33">
      <c r="H810" s="239"/>
      <c r="I810" s="1110" t="s">
        <v>2300</v>
      </c>
      <c r="J810" s="1106" t="s">
        <v>2301</v>
      </c>
      <c r="K810" s="246">
        <v>4.1899999999999999E-4</v>
      </c>
      <c r="L810" s="246">
        <v>4.1899999999999999E-4</v>
      </c>
      <c r="M810" s="241"/>
      <c r="N810" s="1102">
        <f t="shared" ca="1" si="86"/>
        <v>4.1899999999999999E-4</v>
      </c>
      <c r="O810" s="1102">
        <f t="shared" ca="1" si="87"/>
        <v>4.1899999999999999E-4</v>
      </c>
      <c r="P810" s="1102" t="str" cm="1">
        <f t="array" aca="1" ref="P810" ca="1">IFERROR(INDIRECT("K"&amp;V810),"")</f>
        <v/>
      </c>
      <c r="Q810" s="1102" t="str" cm="1">
        <f t="array" aca="1" ref="Q810" ca="1">IFERROR(INDIRECT("L"&amp;V810),"")</f>
        <v/>
      </c>
      <c r="R810" s="1102" t="str" cm="1">
        <f t="array" aca="1" ref="R810" ca="1">IFERROR(INDIRECT("K"&amp;W810),"")</f>
        <v/>
      </c>
      <c r="S810" s="1102" t="str" cm="1">
        <f t="array" aca="1" ref="S810" ca="1">IFERROR(INDIRECT("L"&amp;W810),"")</f>
        <v/>
      </c>
      <c r="T810" s="1103">
        <f t="shared" si="88"/>
        <v>4.1899999999999999E-4</v>
      </c>
      <c r="U810" s="1103">
        <f t="shared" si="89"/>
        <v>4.1899999999999999E-4</v>
      </c>
      <c r="V810" s="1102" t="str">
        <f t="shared" si="84"/>
        <v/>
      </c>
      <c r="W810" s="1102" t="str">
        <f t="shared" si="85"/>
        <v/>
      </c>
      <c r="X810" s="1102" t="str">
        <f t="shared" si="90"/>
        <v>A0439</v>
      </c>
      <c r="Y810" s="239"/>
      <c r="Z810" s="239"/>
      <c r="AA810" s="239"/>
      <c r="AB810" s="239"/>
      <c r="AC810" s="239"/>
      <c r="AD810" s="239"/>
      <c r="AE810" s="239"/>
      <c r="AF810" s="239"/>
      <c r="AG810" s="239"/>
    </row>
    <row r="811" spans="8:33">
      <c r="H811" s="239"/>
      <c r="I811" s="1110" t="s">
        <v>5563</v>
      </c>
      <c r="J811" s="1106" t="s">
        <v>5564</v>
      </c>
      <c r="K811" s="246">
        <v>0</v>
      </c>
      <c r="L811" s="246">
        <v>0</v>
      </c>
      <c r="M811" s="241"/>
      <c r="N811" s="1102">
        <f t="shared" ca="1" si="86"/>
        <v>3.9100000000000002E-4</v>
      </c>
      <c r="O811" s="1102">
        <f t="shared" ca="1" si="87"/>
        <v>3.9100000000000002E-4</v>
      </c>
      <c r="P811" s="1102" cm="1">
        <f t="array" aca="1" ref="P811" ca="1">IFERROR(INDIRECT("K"&amp;V811),"")</f>
        <v>3.9100000000000002E-4</v>
      </c>
      <c r="Q811" s="1102" cm="1">
        <f t="array" aca="1" ref="Q811" ca="1">IFERROR(INDIRECT("L"&amp;V811),"")</f>
        <v>3.9100000000000002E-4</v>
      </c>
      <c r="R811" s="1102" cm="1">
        <f t="array" aca="1" ref="R811" ca="1">IFERROR(INDIRECT("K"&amp;W811),"")</f>
        <v>3.8400000000000001E-4</v>
      </c>
      <c r="S811" s="1102" cm="1">
        <f t="array" aca="1" ref="S811" ca="1">IFERROR(INDIRECT("L"&amp;W811),"")</f>
        <v>3.8400000000000001E-4</v>
      </c>
      <c r="T811" s="1103">
        <f t="shared" si="88"/>
        <v>0</v>
      </c>
      <c r="U811" s="1103">
        <f t="shared" si="89"/>
        <v>0</v>
      </c>
      <c r="V811" s="1102">
        <f t="shared" si="84"/>
        <v>812</v>
      </c>
      <c r="W811" s="1102">
        <f t="shared" si="85"/>
        <v>813</v>
      </c>
      <c r="X811" s="1102" t="str">
        <f t="shared" si="90"/>
        <v>A0440</v>
      </c>
      <c r="Y811" s="239"/>
      <c r="Z811" s="239"/>
      <c r="AA811" s="239"/>
      <c r="AB811" s="239"/>
      <c r="AC811" s="239"/>
      <c r="AD811" s="239"/>
      <c r="AE811" s="239"/>
      <c r="AF811" s="239"/>
      <c r="AG811" s="239"/>
    </row>
    <row r="812" spans="8:33">
      <c r="H812" s="239"/>
      <c r="I812" s="1110" t="s">
        <v>5565</v>
      </c>
      <c r="J812" s="1106" t="s">
        <v>5564</v>
      </c>
      <c r="K812" s="246">
        <v>3.9100000000000002E-4</v>
      </c>
      <c r="L812" s="246">
        <v>3.9100000000000002E-4</v>
      </c>
      <c r="M812" s="241"/>
      <c r="N812" s="1102">
        <f t="shared" ca="1" si="86"/>
        <v>3.9100000000000002E-4</v>
      </c>
      <c r="O812" s="1102">
        <f t="shared" ca="1" si="87"/>
        <v>3.9100000000000002E-4</v>
      </c>
      <c r="P812" s="1102" cm="1">
        <f t="array" aca="1" ref="P812" ca="1">IFERROR(INDIRECT("K"&amp;V812),"")</f>
        <v>3.9100000000000002E-4</v>
      </c>
      <c r="Q812" s="1102" cm="1">
        <f t="array" aca="1" ref="Q812" ca="1">IFERROR(INDIRECT("L"&amp;V812),"")</f>
        <v>3.9100000000000002E-4</v>
      </c>
      <c r="R812" s="1102" cm="1">
        <f t="array" aca="1" ref="R812" ca="1">IFERROR(INDIRECT("K"&amp;W812),"")</f>
        <v>3.8400000000000001E-4</v>
      </c>
      <c r="S812" s="1102" cm="1">
        <f t="array" aca="1" ref="S812" ca="1">IFERROR(INDIRECT("L"&amp;W812),"")</f>
        <v>3.8400000000000001E-4</v>
      </c>
      <c r="T812" s="1103">
        <f t="shared" si="88"/>
        <v>3.9100000000000002E-4</v>
      </c>
      <c r="U812" s="1103">
        <f t="shared" si="89"/>
        <v>3.9100000000000002E-4</v>
      </c>
      <c r="V812" s="1102">
        <f t="shared" si="84"/>
        <v>812</v>
      </c>
      <c r="W812" s="1102">
        <f t="shared" si="85"/>
        <v>813</v>
      </c>
      <c r="X812" s="1102" t="str">
        <f t="shared" si="90"/>
        <v>A0440</v>
      </c>
      <c r="Y812" s="239"/>
      <c r="Z812" s="239"/>
      <c r="AA812" s="239"/>
      <c r="AB812" s="239"/>
      <c r="AC812" s="239"/>
      <c r="AD812" s="239"/>
      <c r="AE812" s="239"/>
      <c r="AF812" s="239"/>
      <c r="AG812" s="239"/>
    </row>
    <row r="813" spans="8:33">
      <c r="H813" s="239"/>
      <c r="I813" s="1110" t="s">
        <v>5566</v>
      </c>
      <c r="J813" s="1106" t="s">
        <v>5564</v>
      </c>
      <c r="K813" s="246">
        <v>3.8400000000000001E-4</v>
      </c>
      <c r="L813" s="246">
        <v>3.8400000000000001E-4</v>
      </c>
      <c r="M813" s="241"/>
      <c r="N813" s="1102">
        <f t="shared" ca="1" si="86"/>
        <v>3.9100000000000002E-4</v>
      </c>
      <c r="O813" s="1102">
        <f t="shared" ca="1" si="87"/>
        <v>3.9100000000000002E-4</v>
      </c>
      <c r="P813" s="1102" cm="1">
        <f t="array" aca="1" ref="P813" ca="1">IFERROR(INDIRECT("K"&amp;V813),"")</f>
        <v>3.9100000000000002E-4</v>
      </c>
      <c r="Q813" s="1102" cm="1">
        <f t="array" aca="1" ref="Q813" ca="1">IFERROR(INDIRECT("L"&amp;V813),"")</f>
        <v>3.9100000000000002E-4</v>
      </c>
      <c r="R813" s="1102" cm="1">
        <f t="array" aca="1" ref="R813" ca="1">IFERROR(INDIRECT("K"&amp;W813),"")</f>
        <v>3.8400000000000001E-4</v>
      </c>
      <c r="S813" s="1102" cm="1">
        <f t="array" aca="1" ref="S813" ca="1">IFERROR(INDIRECT("L"&amp;W813),"")</f>
        <v>3.8400000000000001E-4</v>
      </c>
      <c r="T813" s="1103">
        <f t="shared" si="88"/>
        <v>3.8400000000000001E-4</v>
      </c>
      <c r="U813" s="1103">
        <f t="shared" si="89"/>
        <v>3.8400000000000001E-4</v>
      </c>
      <c r="V813" s="1102">
        <f t="shared" si="84"/>
        <v>812</v>
      </c>
      <c r="W813" s="1102">
        <f t="shared" si="85"/>
        <v>813</v>
      </c>
      <c r="X813" s="1102" t="str">
        <f t="shared" si="90"/>
        <v>A0440</v>
      </c>
      <c r="Y813" s="239"/>
      <c r="Z813" s="239"/>
      <c r="AA813" s="239"/>
      <c r="AB813" s="239"/>
      <c r="AC813" s="239"/>
      <c r="AD813" s="239"/>
      <c r="AE813" s="239"/>
      <c r="AF813" s="239"/>
      <c r="AG813" s="239"/>
    </row>
    <row r="814" spans="8:33">
      <c r="H814" s="239"/>
      <c r="I814" s="1110" t="s">
        <v>2302</v>
      </c>
      <c r="J814" s="1106" t="s">
        <v>2303</v>
      </c>
      <c r="K814" s="246">
        <v>4.6299999999999998E-4</v>
      </c>
      <c r="L814" s="246">
        <v>4.6299999999999998E-4</v>
      </c>
      <c r="M814" s="241"/>
      <c r="N814" s="1102">
        <f t="shared" ca="1" si="86"/>
        <v>4.6299999999999998E-4</v>
      </c>
      <c r="O814" s="1102">
        <f t="shared" ca="1" si="87"/>
        <v>4.6299999999999998E-4</v>
      </c>
      <c r="P814" s="1102" t="str" cm="1">
        <f t="array" aca="1" ref="P814" ca="1">IFERROR(INDIRECT("K"&amp;V814),"")</f>
        <v/>
      </c>
      <c r="Q814" s="1102" t="str" cm="1">
        <f t="array" aca="1" ref="Q814" ca="1">IFERROR(INDIRECT("L"&amp;V814),"")</f>
        <v/>
      </c>
      <c r="R814" s="1102" t="str" cm="1">
        <f t="array" aca="1" ref="R814" ca="1">IFERROR(INDIRECT("K"&amp;W814),"")</f>
        <v/>
      </c>
      <c r="S814" s="1102" t="str" cm="1">
        <f t="array" aca="1" ref="S814" ca="1">IFERROR(INDIRECT("L"&amp;W814),"")</f>
        <v/>
      </c>
      <c r="T814" s="1103">
        <f t="shared" si="88"/>
        <v>4.6299999999999998E-4</v>
      </c>
      <c r="U814" s="1103">
        <f t="shared" si="89"/>
        <v>4.6299999999999998E-4</v>
      </c>
      <c r="V814" s="1102" t="str">
        <f t="shared" si="84"/>
        <v/>
      </c>
      <c r="W814" s="1102" t="str">
        <f t="shared" si="85"/>
        <v/>
      </c>
      <c r="X814" s="1102" t="str">
        <f t="shared" si="90"/>
        <v>A0442</v>
      </c>
      <c r="Y814" s="239"/>
      <c r="Z814" s="239"/>
      <c r="AA814" s="239"/>
      <c r="AB814" s="239"/>
      <c r="AC814" s="239"/>
      <c r="AD814" s="239"/>
      <c r="AE814" s="239"/>
      <c r="AF814" s="239"/>
      <c r="AG814" s="239"/>
    </row>
    <row r="815" spans="8:33">
      <c r="H815" s="239"/>
      <c r="I815" s="1110" t="s">
        <v>2304</v>
      </c>
      <c r="J815" s="1106" t="s">
        <v>2305</v>
      </c>
      <c r="K815" s="246">
        <v>5.0600000000000005E-4</v>
      </c>
      <c r="L815" s="246">
        <v>5.0600000000000005E-4</v>
      </c>
      <c r="M815" s="241"/>
      <c r="N815" s="1102">
        <f t="shared" ca="1" si="86"/>
        <v>5.0600000000000005E-4</v>
      </c>
      <c r="O815" s="1102">
        <f t="shared" ca="1" si="87"/>
        <v>5.0600000000000005E-4</v>
      </c>
      <c r="P815" s="1102" t="str" cm="1">
        <f t="array" aca="1" ref="P815" ca="1">IFERROR(INDIRECT("K"&amp;V815),"")</f>
        <v/>
      </c>
      <c r="Q815" s="1102" t="str" cm="1">
        <f t="array" aca="1" ref="Q815" ca="1">IFERROR(INDIRECT("L"&amp;V815),"")</f>
        <v/>
      </c>
      <c r="R815" s="1102" t="str" cm="1">
        <f t="array" aca="1" ref="R815" ca="1">IFERROR(INDIRECT("K"&amp;W815),"")</f>
        <v/>
      </c>
      <c r="S815" s="1102" t="str" cm="1">
        <f t="array" aca="1" ref="S815" ca="1">IFERROR(INDIRECT("L"&amp;W815),"")</f>
        <v/>
      </c>
      <c r="T815" s="1103">
        <f t="shared" si="88"/>
        <v>5.0600000000000005E-4</v>
      </c>
      <c r="U815" s="1103">
        <f t="shared" si="89"/>
        <v>5.0600000000000005E-4</v>
      </c>
      <c r="V815" s="1102" t="str">
        <f t="shared" si="84"/>
        <v/>
      </c>
      <c r="W815" s="1102" t="str">
        <f t="shared" si="85"/>
        <v/>
      </c>
      <c r="X815" s="1102" t="str">
        <f t="shared" si="90"/>
        <v>A0443</v>
      </c>
      <c r="Y815" s="239"/>
      <c r="Z815" s="239"/>
      <c r="AA815" s="239"/>
      <c r="AB815" s="239"/>
      <c r="AC815" s="239"/>
      <c r="AD815" s="239"/>
      <c r="AE815" s="239"/>
      <c r="AF815" s="239"/>
      <c r="AG815" s="239"/>
    </row>
    <row r="816" spans="8:33">
      <c r="H816" s="239"/>
      <c r="I816" s="1110" t="s">
        <v>2306</v>
      </c>
      <c r="J816" s="1106" t="s">
        <v>3977</v>
      </c>
      <c r="K816" s="246">
        <v>6.1700000000000004E-4</v>
      </c>
      <c r="L816" s="246">
        <v>6.1700000000000004E-4</v>
      </c>
      <c r="M816" s="241"/>
      <c r="N816" s="1102">
        <f t="shared" ca="1" si="86"/>
        <v>6.1700000000000004E-4</v>
      </c>
      <c r="O816" s="1102">
        <f t="shared" ca="1" si="87"/>
        <v>6.1700000000000004E-4</v>
      </c>
      <c r="P816" s="1102" t="str" cm="1">
        <f t="array" aca="1" ref="P816" ca="1">IFERROR(INDIRECT("K"&amp;V816),"")</f>
        <v/>
      </c>
      <c r="Q816" s="1102" t="str" cm="1">
        <f t="array" aca="1" ref="Q816" ca="1">IFERROR(INDIRECT("L"&amp;V816),"")</f>
        <v/>
      </c>
      <c r="R816" s="1102" t="str" cm="1">
        <f t="array" aca="1" ref="R816" ca="1">IFERROR(INDIRECT("K"&amp;W816),"")</f>
        <v/>
      </c>
      <c r="S816" s="1102" t="str" cm="1">
        <f t="array" aca="1" ref="S816" ca="1">IFERROR(INDIRECT("L"&amp;W816),"")</f>
        <v/>
      </c>
      <c r="T816" s="1103">
        <f t="shared" si="88"/>
        <v>6.1700000000000004E-4</v>
      </c>
      <c r="U816" s="1103">
        <f t="shared" si="89"/>
        <v>6.1700000000000004E-4</v>
      </c>
      <c r="V816" s="1102" t="str">
        <f t="shared" si="84"/>
        <v/>
      </c>
      <c r="W816" s="1102" t="str">
        <f t="shared" si="85"/>
        <v/>
      </c>
      <c r="X816" s="1102" t="str">
        <f t="shared" si="90"/>
        <v>A0446</v>
      </c>
      <c r="Y816" s="239"/>
      <c r="Z816" s="239"/>
      <c r="AA816" s="239"/>
      <c r="AB816" s="239"/>
      <c r="AC816" s="239"/>
      <c r="AD816" s="239"/>
      <c r="AE816" s="239"/>
      <c r="AF816" s="239"/>
      <c r="AG816" s="239"/>
    </row>
    <row r="817" spans="8:33">
      <c r="H817" s="239"/>
      <c r="I817" s="1110" t="s">
        <v>2307</v>
      </c>
      <c r="J817" s="1106" t="s">
        <v>2308</v>
      </c>
      <c r="K817" s="246">
        <v>6.2299999999999996E-4</v>
      </c>
      <c r="L817" s="246">
        <v>6.2299999999999996E-4</v>
      </c>
      <c r="M817" s="241"/>
      <c r="N817" s="1102">
        <f t="shared" ca="1" si="86"/>
        <v>6.2299999999999996E-4</v>
      </c>
      <c r="O817" s="1102">
        <f t="shared" ca="1" si="87"/>
        <v>6.2299999999999996E-4</v>
      </c>
      <c r="P817" s="1102" t="str" cm="1">
        <f t="array" aca="1" ref="P817" ca="1">IFERROR(INDIRECT("K"&amp;V817),"")</f>
        <v/>
      </c>
      <c r="Q817" s="1102" t="str" cm="1">
        <f t="array" aca="1" ref="Q817" ca="1">IFERROR(INDIRECT("L"&amp;V817),"")</f>
        <v/>
      </c>
      <c r="R817" s="1102" t="str" cm="1">
        <f t="array" aca="1" ref="R817" ca="1">IFERROR(INDIRECT("K"&amp;W817),"")</f>
        <v/>
      </c>
      <c r="S817" s="1102" t="str" cm="1">
        <f t="array" aca="1" ref="S817" ca="1">IFERROR(INDIRECT("L"&amp;W817),"")</f>
        <v/>
      </c>
      <c r="T817" s="1103">
        <f t="shared" si="88"/>
        <v>6.2299999999999996E-4</v>
      </c>
      <c r="U817" s="1103">
        <f t="shared" si="89"/>
        <v>6.2299999999999996E-4</v>
      </c>
      <c r="V817" s="1102" t="str">
        <f t="shared" si="84"/>
        <v/>
      </c>
      <c r="W817" s="1102" t="str">
        <f t="shared" si="85"/>
        <v/>
      </c>
      <c r="X817" s="1102" t="str">
        <f t="shared" si="90"/>
        <v>A0447</v>
      </c>
      <c r="Y817" s="239"/>
      <c r="Z817" s="239"/>
      <c r="AA817" s="239"/>
      <c r="AB817" s="239"/>
      <c r="AC817" s="239"/>
      <c r="AD817" s="239"/>
      <c r="AE817" s="239"/>
      <c r="AF817" s="239"/>
      <c r="AG817" s="239"/>
    </row>
    <row r="818" spans="8:33">
      <c r="H818" s="239"/>
      <c r="I818" s="1110" t="s">
        <v>2309</v>
      </c>
      <c r="J818" s="1106" t="s">
        <v>3978</v>
      </c>
      <c r="K818" s="246">
        <v>5.1900000000000004E-4</v>
      </c>
      <c r="L818" s="246">
        <v>5.1900000000000004E-4</v>
      </c>
      <c r="M818" s="241"/>
      <c r="N818" s="1102">
        <f t="shared" ca="1" si="86"/>
        <v>5.1900000000000004E-4</v>
      </c>
      <c r="O818" s="1102">
        <f t="shared" ca="1" si="87"/>
        <v>5.1900000000000004E-4</v>
      </c>
      <c r="P818" s="1102" t="str" cm="1">
        <f t="array" aca="1" ref="P818" ca="1">IFERROR(INDIRECT("K"&amp;V818),"")</f>
        <v/>
      </c>
      <c r="Q818" s="1102" t="str" cm="1">
        <f t="array" aca="1" ref="Q818" ca="1">IFERROR(INDIRECT("L"&amp;V818),"")</f>
        <v/>
      </c>
      <c r="R818" s="1102" t="str" cm="1">
        <f t="array" aca="1" ref="R818" ca="1">IFERROR(INDIRECT("K"&amp;W818),"")</f>
        <v/>
      </c>
      <c r="S818" s="1102" t="str" cm="1">
        <f t="array" aca="1" ref="S818" ca="1">IFERROR(INDIRECT("L"&amp;W818),"")</f>
        <v/>
      </c>
      <c r="T818" s="1103">
        <f t="shared" si="88"/>
        <v>5.1900000000000004E-4</v>
      </c>
      <c r="U818" s="1103">
        <f t="shared" si="89"/>
        <v>5.1900000000000004E-4</v>
      </c>
      <c r="V818" s="1102" t="str">
        <f t="shared" si="84"/>
        <v/>
      </c>
      <c r="W818" s="1102" t="str">
        <f t="shared" si="85"/>
        <v/>
      </c>
      <c r="X818" s="1102" t="str">
        <f t="shared" si="90"/>
        <v>A0451</v>
      </c>
      <c r="Y818" s="239"/>
      <c r="Z818" s="239"/>
      <c r="AA818" s="239"/>
      <c r="AB818" s="239"/>
      <c r="AC818" s="239"/>
      <c r="AD818" s="239"/>
      <c r="AE818" s="239"/>
      <c r="AF818" s="239"/>
      <c r="AG818" s="239"/>
    </row>
    <row r="819" spans="8:33">
      <c r="H819" s="239"/>
      <c r="I819" s="1110" t="s">
        <v>2310</v>
      </c>
      <c r="J819" s="1106" t="s">
        <v>2311</v>
      </c>
      <c r="K819" s="246">
        <v>4.2200000000000001E-4</v>
      </c>
      <c r="L819" s="246">
        <v>4.2200000000000001E-4</v>
      </c>
      <c r="M819" s="241"/>
      <c r="N819" s="1102">
        <f t="shared" ca="1" si="86"/>
        <v>4.2200000000000001E-4</v>
      </c>
      <c r="O819" s="1102">
        <f t="shared" ca="1" si="87"/>
        <v>4.2200000000000001E-4</v>
      </c>
      <c r="P819" s="1102" t="str" cm="1">
        <f t="array" aca="1" ref="P819" ca="1">IFERROR(INDIRECT("K"&amp;V819),"")</f>
        <v/>
      </c>
      <c r="Q819" s="1102" t="str" cm="1">
        <f t="array" aca="1" ref="Q819" ca="1">IFERROR(INDIRECT("L"&amp;V819),"")</f>
        <v/>
      </c>
      <c r="R819" s="1102" t="str" cm="1">
        <f t="array" aca="1" ref="R819" ca="1">IFERROR(INDIRECT("K"&amp;W819),"")</f>
        <v/>
      </c>
      <c r="S819" s="1102" t="str" cm="1">
        <f t="array" aca="1" ref="S819" ca="1">IFERROR(INDIRECT("L"&amp;W819),"")</f>
        <v/>
      </c>
      <c r="T819" s="1103">
        <f t="shared" si="88"/>
        <v>4.2200000000000001E-4</v>
      </c>
      <c r="U819" s="1103">
        <f t="shared" si="89"/>
        <v>4.2200000000000001E-4</v>
      </c>
      <c r="V819" s="1102" t="str">
        <f t="shared" si="84"/>
        <v/>
      </c>
      <c r="W819" s="1102" t="str">
        <f t="shared" si="85"/>
        <v/>
      </c>
      <c r="X819" s="1102" t="str">
        <f t="shared" si="90"/>
        <v>A0452</v>
      </c>
      <c r="Y819" s="239"/>
      <c r="Z819" s="239"/>
      <c r="AA819" s="239"/>
      <c r="AB819" s="239"/>
      <c r="AC819" s="239"/>
      <c r="AD819" s="239"/>
      <c r="AE819" s="239"/>
      <c r="AF819" s="239"/>
      <c r="AG819" s="239"/>
    </row>
    <row r="820" spans="8:33">
      <c r="H820" s="239"/>
      <c r="I820" s="1110" t="s">
        <v>5567</v>
      </c>
      <c r="J820" s="1106" t="s">
        <v>2312</v>
      </c>
      <c r="K820" s="246">
        <v>0</v>
      </c>
      <c r="L820" s="246">
        <v>0</v>
      </c>
      <c r="M820" s="241"/>
      <c r="N820" s="1102">
        <f t="shared" ca="1" si="86"/>
        <v>5.4699999999999996E-4</v>
      </c>
      <c r="O820" s="1102">
        <f t="shared" ca="1" si="87"/>
        <v>5.4699999999999996E-4</v>
      </c>
      <c r="P820" s="1102" cm="1">
        <f t="array" aca="1" ref="P820" ca="1">IFERROR(INDIRECT("K"&amp;V820),"")</f>
        <v>5.4699999999999996E-4</v>
      </c>
      <c r="Q820" s="1102" cm="1">
        <f t="array" aca="1" ref="Q820" ca="1">IFERROR(INDIRECT("L"&amp;V820),"")</f>
        <v>5.4699999999999996E-4</v>
      </c>
      <c r="R820" s="1102" cm="1">
        <f t="array" aca="1" ref="R820" ca="1">IFERROR(INDIRECT("K"&amp;W820),"")</f>
        <v>4.2499999999999998E-4</v>
      </c>
      <c r="S820" s="1102" cm="1">
        <f t="array" aca="1" ref="S820" ca="1">IFERROR(INDIRECT("L"&amp;W820),"")</f>
        <v>4.2499999999999998E-4</v>
      </c>
      <c r="T820" s="1103">
        <f t="shared" si="88"/>
        <v>0</v>
      </c>
      <c r="U820" s="1103">
        <f t="shared" si="89"/>
        <v>0</v>
      </c>
      <c r="V820" s="1102">
        <f t="shared" si="84"/>
        <v>821</v>
      </c>
      <c r="W820" s="1102">
        <f t="shared" si="85"/>
        <v>822</v>
      </c>
      <c r="X820" s="1102" t="str">
        <f t="shared" si="90"/>
        <v>A0454</v>
      </c>
      <c r="Y820" s="239"/>
      <c r="Z820" s="239"/>
      <c r="AA820" s="239"/>
      <c r="AB820" s="239"/>
      <c r="AC820" s="239"/>
      <c r="AD820" s="239"/>
      <c r="AE820" s="239"/>
      <c r="AF820" s="239"/>
      <c r="AG820" s="239"/>
    </row>
    <row r="821" spans="8:33">
      <c r="H821" s="239"/>
      <c r="I821" s="1110" t="s">
        <v>5568</v>
      </c>
      <c r="J821" s="1106" t="s">
        <v>2312</v>
      </c>
      <c r="K821" s="246">
        <v>5.4699999999999996E-4</v>
      </c>
      <c r="L821" s="246">
        <v>5.4699999999999996E-4</v>
      </c>
      <c r="M821" s="241"/>
      <c r="N821" s="1102">
        <f t="shared" ca="1" si="86"/>
        <v>5.4699999999999996E-4</v>
      </c>
      <c r="O821" s="1102">
        <f t="shared" ca="1" si="87"/>
        <v>5.4699999999999996E-4</v>
      </c>
      <c r="P821" s="1102" cm="1">
        <f t="array" aca="1" ref="P821" ca="1">IFERROR(INDIRECT("K"&amp;V821),"")</f>
        <v>5.4699999999999996E-4</v>
      </c>
      <c r="Q821" s="1102" cm="1">
        <f t="array" aca="1" ref="Q821" ca="1">IFERROR(INDIRECT("L"&amp;V821),"")</f>
        <v>5.4699999999999996E-4</v>
      </c>
      <c r="R821" s="1102" cm="1">
        <f t="array" aca="1" ref="R821" ca="1">IFERROR(INDIRECT("K"&amp;W821),"")</f>
        <v>4.2499999999999998E-4</v>
      </c>
      <c r="S821" s="1102" cm="1">
        <f t="array" aca="1" ref="S821" ca="1">IFERROR(INDIRECT("L"&amp;W821),"")</f>
        <v>4.2499999999999998E-4</v>
      </c>
      <c r="T821" s="1103">
        <f t="shared" si="88"/>
        <v>5.4699999999999996E-4</v>
      </c>
      <c r="U821" s="1103">
        <f t="shared" si="89"/>
        <v>5.4699999999999996E-4</v>
      </c>
      <c r="V821" s="1102">
        <f t="shared" si="84"/>
        <v>821</v>
      </c>
      <c r="W821" s="1102">
        <f t="shared" si="85"/>
        <v>822</v>
      </c>
      <c r="X821" s="1102" t="str">
        <f t="shared" si="90"/>
        <v>A0454</v>
      </c>
      <c r="Y821" s="239"/>
      <c r="Z821" s="239"/>
      <c r="AA821" s="239"/>
      <c r="AB821" s="239"/>
      <c r="AC821" s="239"/>
      <c r="AD821" s="239"/>
      <c r="AE821" s="239"/>
      <c r="AF821" s="239"/>
      <c r="AG821" s="239"/>
    </row>
    <row r="822" spans="8:33">
      <c r="H822" s="239"/>
      <c r="I822" s="1110" t="s">
        <v>5569</v>
      </c>
      <c r="J822" s="1106" t="s">
        <v>2312</v>
      </c>
      <c r="K822" s="246">
        <v>4.2499999999999998E-4</v>
      </c>
      <c r="L822" s="246">
        <v>4.2499999999999998E-4</v>
      </c>
      <c r="M822" s="241"/>
      <c r="N822" s="1102">
        <f t="shared" ca="1" si="86"/>
        <v>5.4699999999999996E-4</v>
      </c>
      <c r="O822" s="1102">
        <f t="shared" ca="1" si="87"/>
        <v>5.4699999999999996E-4</v>
      </c>
      <c r="P822" s="1102" cm="1">
        <f t="array" aca="1" ref="P822" ca="1">IFERROR(INDIRECT("K"&amp;V822),"")</f>
        <v>5.4699999999999996E-4</v>
      </c>
      <c r="Q822" s="1102" cm="1">
        <f t="array" aca="1" ref="Q822" ca="1">IFERROR(INDIRECT("L"&amp;V822),"")</f>
        <v>5.4699999999999996E-4</v>
      </c>
      <c r="R822" s="1102" cm="1">
        <f t="array" aca="1" ref="R822" ca="1">IFERROR(INDIRECT("K"&amp;W822),"")</f>
        <v>4.2499999999999998E-4</v>
      </c>
      <c r="S822" s="1102" cm="1">
        <f t="array" aca="1" ref="S822" ca="1">IFERROR(INDIRECT("L"&amp;W822),"")</f>
        <v>4.2499999999999998E-4</v>
      </c>
      <c r="T822" s="1103">
        <f t="shared" si="88"/>
        <v>4.2499999999999998E-4</v>
      </c>
      <c r="U822" s="1103">
        <f t="shared" si="89"/>
        <v>4.2499999999999998E-4</v>
      </c>
      <c r="V822" s="1102">
        <f t="shared" si="84"/>
        <v>821</v>
      </c>
      <c r="W822" s="1102">
        <f t="shared" si="85"/>
        <v>822</v>
      </c>
      <c r="X822" s="1102" t="str">
        <f t="shared" si="90"/>
        <v>A0454</v>
      </c>
      <c r="Y822" s="239"/>
      <c r="Z822" s="239"/>
      <c r="AA822" s="239"/>
      <c r="AB822" s="239"/>
      <c r="AC822" s="239"/>
      <c r="AD822" s="239"/>
      <c r="AE822" s="239"/>
      <c r="AF822" s="239"/>
      <c r="AG822" s="239"/>
    </row>
    <row r="823" spans="8:33">
      <c r="H823" s="239"/>
      <c r="I823" s="1110" t="s">
        <v>5570</v>
      </c>
      <c r="J823" s="1106" t="s">
        <v>2313</v>
      </c>
      <c r="K823" s="246">
        <v>6.3599999999999996E-4</v>
      </c>
      <c r="L823" s="246">
        <v>6.3599999999999996E-4</v>
      </c>
      <c r="M823" s="241"/>
      <c r="N823" s="1102">
        <f t="shared" ca="1" si="86"/>
        <v>6.3599999999999996E-4</v>
      </c>
      <c r="O823" s="1102">
        <f t="shared" ca="1" si="87"/>
        <v>6.3599999999999996E-4</v>
      </c>
      <c r="P823" s="1102" t="str" cm="1">
        <f t="array" aca="1" ref="P823" ca="1">IFERROR(INDIRECT("K"&amp;V823),"")</f>
        <v/>
      </c>
      <c r="Q823" s="1102" t="str" cm="1">
        <f t="array" aca="1" ref="Q823" ca="1">IFERROR(INDIRECT("L"&amp;V823),"")</f>
        <v/>
      </c>
      <c r="R823" s="1102" t="str" cm="1">
        <f t="array" aca="1" ref="R823" ca="1">IFERROR(INDIRECT("K"&amp;W823),"")</f>
        <v/>
      </c>
      <c r="S823" s="1102" t="str" cm="1">
        <f t="array" aca="1" ref="S823" ca="1">IFERROR(INDIRECT("L"&amp;W823),"")</f>
        <v/>
      </c>
      <c r="T823" s="1103">
        <f t="shared" si="88"/>
        <v>6.3599999999999996E-4</v>
      </c>
      <c r="U823" s="1103">
        <f t="shared" si="89"/>
        <v>6.3599999999999996E-4</v>
      </c>
      <c r="V823" s="1102" t="str">
        <f t="shared" si="84"/>
        <v/>
      </c>
      <c r="W823" s="1102" t="str">
        <f t="shared" si="85"/>
        <v/>
      </c>
      <c r="X823" s="1102" t="str">
        <f t="shared" si="90"/>
        <v>A0456</v>
      </c>
      <c r="Y823" s="239"/>
      <c r="Z823" s="239"/>
      <c r="AA823" s="239"/>
      <c r="AB823" s="239"/>
      <c r="AC823" s="239"/>
      <c r="AD823" s="239"/>
      <c r="AE823" s="239"/>
      <c r="AF823" s="239"/>
      <c r="AG823" s="239"/>
    </row>
    <row r="824" spans="8:33">
      <c r="H824" s="239"/>
      <c r="I824" s="1110" t="s">
        <v>2506</v>
      </c>
      <c r="J824" s="1106" t="s">
        <v>2507</v>
      </c>
      <c r="K824" s="246">
        <v>5.8100000000000003E-4</v>
      </c>
      <c r="L824" s="246">
        <v>5.8100000000000003E-4</v>
      </c>
      <c r="M824" s="241"/>
      <c r="N824" s="1102">
        <f t="shared" ca="1" si="86"/>
        <v>5.8100000000000003E-4</v>
      </c>
      <c r="O824" s="1102">
        <f t="shared" ca="1" si="87"/>
        <v>5.8100000000000003E-4</v>
      </c>
      <c r="P824" s="1102" t="str" cm="1">
        <f t="array" aca="1" ref="P824" ca="1">IFERROR(INDIRECT("K"&amp;V824),"")</f>
        <v/>
      </c>
      <c r="Q824" s="1102" t="str" cm="1">
        <f t="array" aca="1" ref="Q824" ca="1">IFERROR(INDIRECT("L"&amp;V824),"")</f>
        <v/>
      </c>
      <c r="R824" s="1102" t="str" cm="1">
        <f t="array" aca="1" ref="R824" ca="1">IFERROR(INDIRECT("K"&amp;W824),"")</f>
        <v/>
      </c>
      <c r="S824" s="1102" t="str" cm="1">
        <f t="array" aca="1" ref="S824" ca="1">IFERROR(INDIRECT("L"&amp;W824),"")</f>
        <v/>
      </c>
      <c r="T824" s="1103">
        <f t="shared" si="88"/>
        <v>5.8100000000000003E-4</v>
      </c>
      <c r="U824" s="1103">
        <f t="shared" si="89"/>
        <v>5.8100000000000003E-4</v>
      </c>
      <c r="V824" s="1102" t="str">
        <f t="shared" si="84"/>
        <v/>
      </c>
      <c r="W824" s="1102" t="str">
        <f t="shared" si="85"/>
        <v/>
      </c>
      <c r="X824" s="1102" t="str">
        <f t="shared" si="90"/>
        <v>A0457</v>
      </c>
      <c r="Y824" s="239"/>
      <c r="Z824" s="239"/>
      <c r="AA824" s="239"/>
      <c r="AB824" s="239"/>
      <c r="AC824" s="239"/>
      <c r="AD824" s="239"/>
      <c r="AE824" s="239"/>
      <c r="AF824" s="239"/>
      <c r="AG824" s="239"/>
    </row>
    <row r="825" spans="8:33">
      <c r="H825" s="239"/>
      <c r="I825" s="1110" t="s">
        <v>3979</v>
      </c>
      <c r="J825" s="1106" t="s">
        <v>3980</v>
      </c>
      <c r="K825" s="246">
        <v>4.2200000000000001E-4</v>
      </c>
      <c r="L825" s="246">
        <v>4.2200000000000001E-4</v>
      </c>
      <c r="M825" s="241"/>
      <c r="N825" s="1102">
        <f t="shared" ca="1" si="86"/>
        <v>4.2200000000000001E-4</v>
      </c>
      <c r="O825" s="1102">
        <f t="shared" ca="1" si="87"/>
        <v>4.2200000000000001E-4</v>
      </c>
      <c r="P825" s="1102" t="str" cm="1">
        <f t="array" aca="1" ref="P825" ca="1">IFERROR(INDIRECT("K"&amp;V825),"")</f>
        <v/>
      </c>
      <c r="Q825" s="1102" t="str" cm="1">
        <f t="array" aca="1" ref="Q825" ca="1">IFERROR(INDIRECT("L"&amp;V825),"")</f>
        <v/>
      </c>
      <c r="R825" s="1102" t="str" cm="1">
        <f t="array" aca="1" ref="R825" ca="1">IFERROR(INDIRECT("K"&amp;W825),"")</f>
        <v/>
      </c>
      <c r="S825" s="1102" t="str" cm="1">
        <f t="array" aca="1" ref="S825" ca="1">IFERROR(INDIRECT("L"&amp;W825),"")</f>
        <v/>
      </c>
      <c r="T825" s="1103">
        <f t="shared" si="88"/>
        <v>4.2200000000000001E-4</v>
      </c>
      <c r="U825" s="1103">
        <f t="shared" si="89"/>
        <v>4.2200000000000001E-4</v>
      </c>
      <c r="V825" s="1102" t="str">
        <f t="shared" si="84"/>
        <v/>
      </c>
      <c r="W825" s="1102" t="str">
        <f t="shared" si="85"/>
        <v/>
      </c>
      <c r="X825" s="1102" t="str">
        <f t="shared" si="90"/>
        <v>A0461</v>
      </c>
      <c r="Y825" s="239"/>
      <c r="Z825" s="239"/>
      <c r="AA825" s="239"/>
      <c r="AB825" s="239"/>
      <c r="AC825" s="239"/>
      <c r="AD825" s="239"/>
      <c r="AE825" s="239"/>
      <c r="AF825" s="239"/>
      <c r="AG825" s="239"/>
    </row>
    <row r="826" spans="8:33">
      <c r="H826" s="239"/>
      <c r="I826" s="1110" t="s">
        <v>3981</v>
      </c>
      <c r="J826" s="1106" t="s">
        <v>3982</v>
      </c>
      <c r="K826" s="246">
        <v>4.6900000000000002E-4</v>
      </c>
      <c r="L826" s="246">
        <v>4.6900000000000002E-4</v>
      </c>
      <c r="M826" s="241"/>
      <c r="N826" s="1102">
        <f t="shared" ca="1" si="86"/>
        <v>4.6900000000000002E-4</v>
      </c>
      <c r="O826" s="1102">
        <f t="shared" ca="1" si="87"/>
        <v>4.6900000000000002E-4</v>
      </c>
      <c r="P826" s="1102" t="str" cm="1">
        <f t="array" aca="1" ref="P826" ca="1">IFERROR(INDIRECT("K"&amp;V826),"")</f>
        <v/>
      </c>
      <c r="Q826" s="1102" t="str" cm="1">
        <f t="array" aca="1" ref="Q826" ca="1">IFERROR(INDIRECT("L"&amp;V826),"")</f>
        <v/>
      </c>
      <c r="R826" s="1102" t="str" cm="1">
        <f t="array" aca="1" ref="R826" ca="1">IFERROR(INDIRECT("K"&amp;W826),"")</f>
        <v/>
      </c>
      <c r="S826" s="1102" t="str" cm="1">
        <f t="array" aca="1" ref="S826" ca="1">IFERROR(INDIRECT("L"&amp;W826),"")</f>
        <v/>
      </c>
      <c r="T826" s="1103">
        <f t="shared" si="88"/>
        <v>4.6900000000000002E-4</v>
      </c>
      <c r="U826" s="1103">
        <f t="shared" si="89"/>
        <v>4.6900000000000002E-4</v>
      </c>
      <c r="V826" s="1102" t="str">
        <f t="shared" si="84"/>
        <v/>
      </c>
      <c r="W826" s="1102" t="str">
        <f t="shared" si="85"/>
        <v/>
      </c>
      <c r="X826" s="1102" t="str">
        <f t="shared" si="90"/>
        <v>A0463</v>
      </c>
      <c r="Y826" s="239"/>
      <c r="Z826" s="239"/>
      <c r="AA826" s="239"/>
      <c r="AB826" s="239"/>
      <c r="AC826" s="239"/>
      <c r="AD826" s="239"/>
      <c r="AE826" s="239"/>
      <c r="AF826" s="239"/>
      <c r="AG826" s="239"/>
    </row>
    <row r="827" spans="8:33">
      <c r="H827" s="239"/>
      <c r="I827" s="1110" t="s">
        <v>2314</v>
      </c>
      <c r="J827" s="1106" t="s">
        <v>5571</v>
      </c>
      <c r="K827" s="246">
        <v>5.0500000000000002E-4</v>
      </c>
      <c r="L827" s="246">
        <v>5.0500000000000002E-4</v>
      </c>
      <c r="M827" s="241"/>
      <c r="N827" s="1102">
        <f t="shared" ca="1" si="86"/>
        <v>5.0500000000000002E-4</v>
      </c>
      <c r="O827" s="1102">
        <f t="shared" ca="1" si="87"/>
        <v>5.0500000000000002E-4</v>
      </c>
      <c r="P827" s="1102" t="str" cm="1">
        <f t="array" aca="1" ref="P827" ca="1">IFERROR(INDIRECT("K"&amp;V827),"")</f>
        <v/>
      </c>
      <c r="Q827" s="1102" t="str" cm="1">
        <f t="array" aca="1" ref="Q827" ca="1">IFERROR(INDIRECT("L"&amp;V827),"")</f>
        <v/>
      </c>
      <c r="R827" s="1102" t="str" cm="1">
        <f t="array" aca="1" ref="R827" ca="1">IFERROR(INDIRECT("K"&amp;W827),"")</f>
        <v/>
      </c>
      <c r="S827" s="1102" t="str" cm="1">
        <f t="array" aca="1" ref="S827" ca="1">IFERROR(INDIRECT("L"&amp;W827),"")</f>
        <v/>
      </c>
      <c r="T827" s="1103">
        <f t="shared" si="88"/>
        <v>5.0500000000000002E-4</v>
      </c>
      <c r="U827" s="1103">
        <f t="shared" si="89"/>
        <v>5.0500000000000002E-4</v>
      </c>
      <c r="V827" s="1102" t="str">
        <f t="shared" si="84"/>
        <v/>
      </c>
      <c r="W827" s="1102" t="str">
        <f t="shared" si="85"/>
        <v/>
      </c>
      <c r="X827" s="1102" t="str">
        <f t="shared" si="90"/>
        <v>A0465</v>
      </c>
      <c r="Y827" s="239"/>
      <c r="Z827" s="239"/>
      <c r="AA827" s="239"/>
      <c r="AB827" s="239"/>
      <c r="AC827" s="239"/>
      <c r="AD827" s="239"/>
      <c r="AE827" s="239"/>
      <c r="AF827" s="239"/>
      <c r="AG827" s="239"/>
    </row>
    <row r="828" spans="8:33">
      <c r="H828" s="239"/>
      <c r="I828" s="1110" t="s">
        <v>2315</v>
      </c>
      <c r="J828" s="1106" t="s">
        <v>5572</v>
      </c>
      <c r="K828" s="246">
        <v>7.0899999999999999E-4</v>
      </c>
      <c r="L828" s="246">
        <v>7.0899999999999999E-4</v>
      </c>
      <c r="M828" s="241"/>
      <c r="N828" s="1102">
        <f t="shared" ca="1" si="86"/>
        <v>7.0899999999999999E-4</v>
      </c>
      <c r="O828" s="1102">
        <f t="shared" ca="1" si="87"/>
        <v>7.0899999999999999E-4</v>
      </c>
      <c r="P828" s="1102" t="str" cm="1">
        <f t="array" aca="1" ref="P828" ca="1">IFERROR(INDIRECT("K"&amp;V828),"")</f>
        <v/>
      </c>
      <c r="Q828" s="1102" t="str" cm="1">
        <f t="array" aca="1" ref="Q828" ca="1">IFERROR(INDIRECT("L"&amp;V828),"")</f>
        <v/>
      </c>
      <c r="R828" s="1102" t="str" cm="1">
        <f t="array" aca="1" ref="R828" ca="1">IFERROR(INDIRECT("K"&amp;W828),"")</f>
        <v/>
      </c>
      <c r="S828" s="1102" t="str" cm="1">
        <f t="array" aca="1" ref="S828" ca="1">IFERROR(INDIRECT("L"&amp;W828),"")</f>
        <v/>
      </c>
      <c r="T828" s="1103">
        <f t="shared" si="88"/>
        <v>7.0899999999999999E-4</v>
      </c>
      <c r="U828" s="1103">
        <f t="shared" si="89"/>
        <v>7.0899999999999999E-4</v>
      </c>
      <c r="V828" s="1102" t="str">
        <f t="shared" si="84"/>
        <v/>
      </c>
      <c r="W828" s="1102" t="str">
        <f t="shared" si="85"/>
        <v/>
      </c>
      <c r="X828" s="1102" t="str">
        <f t="shared" si="90"/>
        <v>A0467</v>
      </c>
      <c r="Y828" s="239"/>
      <c r="Z828" s="239"/>
      <c r="AA828" s="239"/>
      <c r="AB828" s="239"/>
      <c r="AC828" s="239"/>
      <c r="AD828" s="239"/>
      <c r="AE828" s="239"/>
      <c r="AF828" s="239"/>
      <c r="AG828" s="239"/>
    </row>
    <row r="829" spans="8:33">
      <c r="H829" s="239"/>
      <c r="I829" s="1110" t="s">
        <v>2316</v>
      </c>
      <c r="J829" s="1106" t="s">
        <v>2317</v>
      </c>
      <c r="K829" s="246">
        <v>5.8699999999999996E-4</v>
      </c>
      <c r="L829" s="246">
        <v>5.8699999999999996E-4</v>
      </c>
      <c r="M829" s="241"/>
      <c r="N829" s="1102">
        <f t="shared" ca="1" si="86"/>
        <v>5.8699999999999996E-4</v>
      </c>
      <c r="O829" s="1102">
        <f t="shared" ca="1" si="87"/>
        <v>5.8699999999999996E-4</v>
      </c>
      <c r="P829" s="1102" t="str" cm="1">
        <f t="array" aca="1" ref="P829" ca="1">IFERROR(INDIRECT("K"&amp;V829),"")</f>
        <v/>
      </c>
      <c r="Q829" s="1102" t="str" cm="1">
        <f t="array" aca="1" ref="Q829" ca="1">IFERROR(INDIRECT("L"&amp;V829),"")</f>
        <v/>
      </c>
      <c r="R829" s="1102" t="str" cm="1">
        <f t="array" aca="1" ref="R829" ca="1">IFERROR(INDIRECT("K"&amp;W829),"")</f>
        <v/>
      </c>
      <c r="S829" s="1102" t="str" cm="1">
        <f t="array" aca="1" ref="S829" ca="1">IFERROR(INDIRECT("L"&amp;W829),"")</f>
        <v/>
      </c>
      <c r="T829" s="1103">
        <f t="shared" si="88"/>
        <v>5.8699999999999996E-4</v>
      </c>
      <c r="U829" s="1103">
        <f t="shared" si="89"/>
        <v>5.8699999999999996E-4</v>
      </c>
      <c r="V829" s="1102" t="str">
        <f t="shared" si="84"/>
        <v/>
      </c>
      <c r="W829" s="1102" t="str">
        <f t="shared" si="85"/>
        <v/>
      </c>
      <c r="X829" s="1102" t="str">
        <f t="shared" si="90"/>
        <v>A0468</v>
      </c>
      <c r="Y829" s="239"/>
      <c r="Z829" s="239"/>
      <c r="AA829" s="239"/>
      <c r="AB829" s="239"/>
      <c r="AC829" s="239"/>
      <c r="AD829" s="239"/>
      <c r="AE829" s="239"/>
      <c r="AF829" s="239"/>
      <c r="AG829" s="239"/>
    </row>
    <row r="830" spans="8:33">
      <c r="H830" s="239"/>
      <c r="I830" s="1110" t="s">
        <v>2318</v>
      </c>
      <c r="J830" s="1106" t="s">
        <v>2319</v>
      </c>
      <c r="K830" s="246">
        <v>6.5600000000000001E-4</v>
      </c>
      <c r="L830" s="246">
        <v>6.5600000000000001E-4</v>
      </c>
      <c r="M830" s="241"/>
      <c r="N830" s="1102">
        <f t="shared" ca="1" si="86"/>
        <v>6.5600000000000001E-4</v>
      </c>
      <c r="O830" s="1102">
        <f t="shared" ca="1" si="87"/>
        <v>6.5600000000000001E-4</v>
      </c>
      <c r="P830" s="1102" t="str" cm="1">
        <f t="array" aca="1" ref="P830" ca="1">IFERROR(INDIRECT("K"&amp;V830),"")</f>
        <v/>
      </c>
      <c r="Q830" s="1102" t="str" cm="1">
        <f t="array" aca="1" ref="Q830" ca="1">IFERROR(INDIRECT("L"&amp;V830),"")</f>
        <v/>
      </c>
      <c r="R830" s="1102" t="str" cm="1">
        <f t="array" aca="1" ref="R830" ca="1">IFERROR(INDIRECT("K"&amp;W830),"")</f>
        <v/>
      </c>
      <c r="S830" s="1102" t="str" cm="1">
        <f t="array" aca="1" ref="S830" ca="1">IFERROR(INDIRECT("L"&amp;W830),"")</f>
        <v/>
      </c>
      <c r="T830" s="1103">
        <f t="shared" si="88"/>
        <v>6.5600000000000001E-4</v>
      </c>
      <c r="U830" s="1103">
        <f t="shared" si="89"/>
        <v>6.5600000000000001E-4</v>
      </c>
      <c r="V830" s="1102" t="str">
        <f t="shared" si="84"/>
        <v/>
      </c>
      <c r="W830" s="1102" t="str">
        <f t="shared" si="85"/>
        <v/>
      </c>
      <c r="X830" s="1102" t="str">
        <f t="shared" si="90"/>
        <v>A0470</v>
      </c>
      <c r="Y830" s="239"/>
      <c r="Z830" s="239"/>
      <c r="AA830" s="239"/>
      <c r="AB830" s="239"/>
      <c r="AC830" s="239"/>
      <c r="AD830" s="239"/>
      <c r="AE830" s="239"/>
      <c r="AF830" s="239"/>
      <c r="AG830" s="239"/>
    </row>
    <row r="831" spans="8:33">
      <c r="H831" s="239"/>
      <c r="I831" s="1110" t="s">
        <v>5573</v>
      </c>
      <c r="J831" s="1106" t="s">
        <v>2320</v>
      </c>
      <c r="K831" s="246">
        <v>0</v>
      </c>
      <c r="L831" s="246">
        <v>0</v>
      </c>
      <c r="M831" s="241"/>
      <c r="N831" s="1102">
        <f t="shared" ca="1" si="86"/>
        <v>4.08E-4</v>
      </c>
      <c r="O831" s="1102">
        <f t="shared" ca="1" si="87"/>
        <v>4.0700000000000003E-4</v>
      </c>
      <c r="P831" s="1102" cm="1">
        <f t="array" aca="1" ref="P831" ca="1">IFERROR(INDIRECT("K"&amp;V831),"")</f>
        <v>4.08E-4</v>
      </c>
      <c r="Q831" s="1102" cm="1">
        <f t="array" aca="1" ref="Q831" ca="1">IFERROR(INDIRECT("L"&amp;V831),"")</f>
        <v>4.0700000000000003E-4</v>
      </c>
      <c r="R831" s="1102" cm="1">
        <f t="array" aca="1" ref="R831" ca="1">IFERROR(INDIRECT("K"&amp;W831),"")</f>
        <v>3.1500000000000001E-4</v>
      </c>
      <c r="S831" s="1102" cm="1">
        <f t="array" aca="1" ref="S831" ca="1">IFERROR(INDIRECT("L"&amp;W831),"")</f>
        <v>3.1399999999999999E-4</v>
      </c>
      <c r="T831" s="1103">
        <f t="shared" si="88"/>
        <v>0</v>
      </c>
      <c r="U831" s="1103">
        <f t="shared" si="89"/>
        <v>0</v>
      </c>
      <c r="V831" s="1102">
        <f t="shared" si="84"/>
        <v>832</v>
      </c>
      <c r="W831" s="1102">
        <f t="shared" si="85"/>
        <v>833</v>
      </c>
      <c r="X831" s="1102" t="str">
        <f t="shared" si="90"/>
        <v>A0471</v>
      </c>
      <c r="Y831" s="239"/>
      <c r="Z831" s="239"/>
      <c r="AA831" s="239"/>
      <c r="AB831" s="239"/>
      <c r="AC831" s="239"/>
      <c r="AD831" s="239"/>
      <c r="AE831" s="239"/>
      <c r="AF831" s="239"/>
      <c r="AG831" s="239"/>
    </row>
    <row r="832" spans="8:33">
      <c r="H832" s="239"/>
      <c r="I832" s="1110" t="s">
        <v>5574</v>
      </c>
      <c r="J832" s="1106" t="s">
        <v>2320</v>
      </c>
      <c r="K832" s="246">
        <v>4.08E-4</v>
      </c>
      <c r="L832" s="246">
        <v>4.0700000000000003E-4</v>
      </c>
      <c r="M832" s="241"/>
      <c r="N832" s="1102">
        <f t="shared" ca="1" si="86"/>
        <v>4.08E-4</v>
      </c>
      <c r="O832" s="1102">
        <f t="shared" ca="1" si="87"/>
        <v>4.0700000000000003E-4</v>
      </c>
      <c r="P832" s="1102" cm="1">
        <f t="array" aca="1" ref="P832" ca="1">IFERROR(INDIRECT("K"&amp;V832),"")</f>
        <v>4.08E-4</v>
      </c>
      <c r="Q832" s="1102" cm="1">
        <f t="array" aca="1" ref="Q832" ca="1">IFERROR(INDIRECT("L"&amp;V832),"")</f>
        <v>4.0700000000000003E-4</v>
      </c>
      <c r="R832" s="1102" cm="1">
        <f t="array" aca="1" ref="R832" ca="1">IFERROR(INDIRECT("K"&amp;W832),"")</f>
        <v>3.1500000000000001E-4</v>
      </c>
      <c r="S832" s="1102" cm="1">
        <f t="array" aca="1" ref="S832" ca="1">IFERROR(INDIRECT("L"&amp;W832),"")</f>
        <v>3.1399999999999999E-4</v>
      </c>
      <c r="T832" s="1103">
        <f t="shared" si="88"/>
        <v>4.08E-4</v>
      </c>
      <c r="U832" s="1103">
        <f t="shared" si="89"/>
        <v>4.0700000000000003E-4</v>
      </c>
      <c r="V832" s="1102">
        <f t="shared" si="84"/>
        <v>832</v>
      </c>
      <c r="W832" s="1102">
        <f t="shared" si="85"/>
        <v>833</v>
      </c>
      <c r="X832" s="1102" t="str">
        <f t="shared" si="90"/>
        <v>A0471</v>
      </c>
      <c r="Y832" s="239"/>
      <c r="Z832" s="239"/>
      <c r="AA832" s="239"/>
      <c r="AB832" s="239"/>
      <c r="AC832" s="239"/>
      <c r="AD832" s="239"/>
      <c r="AE832" s="239"/>
      <c r="AF832" s="239"/>
      <c r="AG832" s="239"/>
    </row>
    <row r="833" spans="8:33">
      <c r="H833" s="239"/>
      <c r="I833" s="1110" t="s">
        <v>5575</v>
      </c>
      <c r="J833" s="1106" t="s">
        <v>2320</v>
      </c>
      <c r="K833" s="246">
        <v>3.1500000000000001E-4</v>
      </c>
      <c r="L833" s="246">
        <v>3.1399999999999999E-4</v>
      </c>
      <c r="M833" s="241"/>
      <c r="N833" s="1102">
        <f t="shared" ca="1" si="86"/>
        <v>4.08E-4</v>
      </c>
      <c r="O833" s="1102">
        <f t="shared" ca="1" si="87"/>
        <v>4.0700000000000003E-4</v>
      </c>
      <c r="P833" s="1102" cm="1">
        <f t="array" aca="1" ref="P833" ca="1">IFERROR(INDIRECT("K"&amp;V833),"")</f>
        <v>4.08E-4</v>
      </c>
      <c r="Q833" s="1102" cm="1">
        <f t="array" aca="1" ref="Q833" ca="1">IFERROR(INDIRECT("L"&amp;V833),"")</f>
        <v>4.0700000000000003E-4</v>
      </c>
      <c r="R833" s="1102" cm="1">
        <f t="array" aca="1" ref="R833" ca="1">IFERROR(INDIRECT("K"&amp;W833),"")</f>
        <v>3.1500000000000001E-4</v>
      </c>
      <c r="S833" s="1102" cm="1">
        <f t="array" aca="1" ref="S833" ca="1">IFERROR(INDIRECT("L"&amp;W833),"")</f>
        <v>3.1399999999999999E-4</v>
      </c>
      <c r="T833" s="1103">
        <f t="shared" si="88"/>
        <v>3.1500000000000001E-4</v>
      </c>
      <c r="U833" s="1103">
        <f t="shared" si="89"/>
        <v>3.1399999999999999E-4</v>
      </c>
      <c r="V833" s="1102">
        <f t="shared" si="84"/>
        <v>832</v>
      </c>
      <c r="W833" s="1102">
        <f t="shared" si="85"/>
        <v>833</v>
      </c>
      <c r="X833" s="1102" t="str">
        <f t="shared" si="90"/>
        <v>A0471</v>
      </c>
      <c r="Y833" s="239"/>
      <c r="Z833" s="239"/>
      <c r="AA833" s="239"/>
      <c r="AB833" s="239"/>
      <c r="AC833" s="239"/>
      <c r="AD833" s="239"/>
      <c r="AE833" s="239"/>
      <c r="AF833" s="239"/>
      <c r="AG833" s="239"/>
    </row>
    <row r="834" spans="8:33">
      <c r="H834" s="239"/>
      <c r="I834" s="1110" t="s">
        <v>2321</v>
      </c>
      <c r="J834" s="1106" t="s">
        <v>2322</v>
      </c>
      <c r="K834" s="246">
        <v>5.9000000000000003E-4</v>
      </c>
      <c r="L834" s="246">
        <v>5.9000000000000003E-4</v>
      </c>
      <c r="M834" s="241"/>
      <c r="N834" s="1102">
        <f t="shared" ca="1" si="86"/>
        <v>5.9000000000000003E-4</v>
      </c>
      <c r="O834" s="1102">
        <f t="shared" ca="1" si="87"/>
        <v>5.9000000000000003E-4</v>
      </c>
      <c r="P834" s="1102" t="str" cm="1">
        <f t="array" aca="1" ref="P834" ca="1">IFERROR(INDIRECT("K"&amp;V834),"")</f>
        <v/>
      </c>
      <c r="Q834" s="1102" t="str" cm="1">
        <f t="array" aca="1" ref="Q834" ca="1">IFERROR(INDIRECT("L"&amp;V834),"")</f>
        <v/>
      </c>
      <c r="R834" s="1102" t="str" cm="1">
        <f t="array" aca="1" ref="R834" ca="1">IFERROR(INDIRECT("K"&amp;W834),"")</f>
        <v/>
      </c>
      <c r="S834" s="1102" t="str" cm="1">
        <f t="array" aca="1" ref="S834" ca="1">IFERROR(INDIRECT("L"&amp;W834),"")</f>
        <v/>
      </c>
      <c r="T834" s="1103">
        <f t="shared" si="88"/>
        <v>5.9000000000000003E-4</v>
      </c>
      <c r="U834" s="1103">
        <f t="shared" si="89"/>
        <v>5.9000000000000003E-4</v>
      </c>
      <c r="V834" s="1102" t="str">
        <f t="shared" si="84"/>
        <v/>
      </c>
      <c r="W834" s="1102" t="str">
        <f t="shared" si="85"/>
        <v/>
      </c>
      <c r="X834" s="1102" t="str">
        <f t="shared" si="90"/>
        <v>A0472</v>
      </c>
      <c r="Y834" s="239"/>
      <c r="Z834" s="239"/>
      <c r="AA834" s="239"/>
      <c r="AB834" s="239"/>
      <c r="AC834" s="239"/>
      <c r="AD834" s="239"/>
      <c r="AE834" s="239"/>
      <c r="AF834" s="239"/>
      <c r="AG834" s="239"/>
    </row>
    <row r="835" spans="8:33">
      <c r="H835" s="239"/>
      <c r="I835" s="1110" t="s">
        <v>5576</v>
      </c>
      <c r="J835" s="1106" t="s">
        <v>5577</v>
      </c>
      <c r="K835" s="246">
        <v>0</v>
      </c>
      <c r="L835" s="246">
        <v>0</v>
      </c>
      <c r="M835" s="241"/>
      <c r="N835" s="1102">
        <f t="shared" ca="1" si="86"/>
        <v>4.7199999999999998E-4</v>
      </c>
      <c r="O835" s="1102">
        <f t="shared" ca="1" si="87"/>
        <v>4.7199999999999998E-4</v>
      </c>
      <c r="P835" s="1102" cm="1">
        <f t="array" aca="1" ref="P835" ca="1">IFERROR(INDIRECT("K"&amp;V835),"")</f>
        <v>4.7199999999999998E-4</v>
      </c>
      <c r="Q835" s="1102" cm="1">
        <f t="array" aca="1" ref="Q835" ca="1">IFERROR(INDIRECT("L"&amp;V835),"")</f>
        <v>4.7199999999999998E-4</v>
      </c>
      <c r="R835" s="1102" cm="1">
        <f t="array" aca="1" ref="R835" ca="1">IFERROR(INDIRECT("K"&amp;W835),"")</f>
        <v>4.66E-4</v>
      </c>
      <c r="S835" s="1102" cm="1">
        <f t="array" aca="1" ref="S835" ca="1">IFERROR(INDIRECT("L"&amp;W835),"")</f>
        <v>4.66E-4</v>
      </c>
      <c r="T835" s="1103">
        <f t="shared" si="88"/>
        <v>0</v>
      </c>
      <c r="U835" s="1103">
        <f t="shared" si="89"/>
        <v>0</v>
      </c>
      <c r="V835" s="1102">
        <f t="shared" si="84"/>
        <v>836</v>
      </c>
      <c r="W835" s="1102">
        <f t="shared" si="85"/>
        <v>837</v>
      </c>
      <c r="X835" s="1102" t="str">
        <f t="shared" si="90"/>
        <v>A0473</v>
      </c>
      <c r="Y835" s="239"/>
      <c r="Z835" s="239"/>
      <c r="AA835" s="239"/>
      <c r="AB835" s="239"/>
      <c r="AC835" s="239"/>
      <c r="AD835" s="239"/>
      <c r="AE835" s="239"/>
      <c r="AF835" s="239"/>
      <c r="AG835" s="239"/>
    </row>
    <row r="836" spans="8:33">
      <c r="H836" s="239"/>
      <c r="I836" s="1110" t="s">
        <v>5578</v>
      </c>
      <c r="J836" s="1106" t="s">
        <v>5577</v>
      </c>
      <c r="K836" s="246">
        <v>4.7199999999999998E-4</v>
      </c>
      <c r="L836" s="246">
        <v>4.7199999999999998E-4</v>
      </c>
      <c r="M836" s="241"/>
      <c r="N836" s="1102">
        <f t="shared" ca="1" si="86"/>
        <v>4.7199999999999998E-4</v>
      </c>
      <c r="O836" s="1102">
        <f t="shared" ca="1" si="87"/>
        <v>4.7199999999999998E-4</v>
      </c>
      <c r="P836" s="1102" cm="1">
        <f t="array" aca="1" ref="P836" ca="1">IFERROR(INDIRECT("K"&amp;V836),"")</f>
        <v>4.7199999999999998E-4</v>
      </c>
      <c r="Q836" s="1102" cm="1">
        <f t="array" aca="1" ref="Q836" ca="1">IFERROR(INDIRECT("L"&amp;V836),"")</f>
        <v>4.7199999999999998E-4</v>
      </c>
      <c r="R836" s="1102" cm="1">
        <f t="array" aca="1" ref="R836" ca="1">IFERROR(INDIRECT("K"&amp;W836),"")</f>
        <v>4.66E-4</v>
      </c>
      <c r="S836" s="1102" cm="1">
        <f t="array" aca="1" ref="S836" ca="1">IFERROR(INDIRECT("L"&amp;W836),"")</f>
        <v>4.66E-4</v>
      </c>
      <c r="T836" s="1103">
        <f t="shared" si="88"/>
        <v>4.7199999999999998E-4</v>
      </c>
      <c r="U836" s="1103">
        <f t="shared" si="89"/>
        <v>4.7199999999999998E-4</v>
      </c>
      <c r="V836" s="1102">
        <f t="shared" si="84"/>
        <v>836</v>
      </c>
      <c r="W836" s="1102">
        <f t="shared" si="85"/>
        <v>837</v>
      </c>
      <c r="X836" s="1102" t="str">
        <f t="shared" si="90"/>
        <v>A0473</v>
      </c>
      <c r="Y836" s="239"/>
      <c r="Z836" s="239"/>
      <c r="AA836" s="239"/>
      <c r="AB836" s="239"/>
      <c r="AC836" s="239"/>
      <c r="AD836" s="239"/>
      <c r="AE836" s="239"/>
      <c r="AF836" s="239"/>
      <c r="AG836" s="239"/>
    </row>
    <row r="837" spans="8:33">
      <c r="H837" s="239"/>
      <c r="I837" s="1110" t="s">
        <v>5579</v>
      </c>
      <c r="J837" s="1106" t="s">
        <v>5577</v>
      </c>
      <c r="K837" s="246">
        <v>4.66E-4</v>
      </c>
      <c r="L837" s="246">
        <v>4.66E-4</v>
      </c>
      <c r="M837" s="241"/>
      <c r="N837" s="1102">
        <f t="shared" ca="1" si="86"/>
        <v>4.7199999999999998E-4</v>
      </c>
      <c r="O837" s="1102">
        <f t="shared" ca="1" si="87"/>
        <v>4.7199999999999998E-4</v>
      </c>
      <c r="P837" s="1102" cm="1">
        <f t="array" aca="1" ref="P837" ca="1">IFERROR(INDIRECT("K"&amp;V837),"")</f>
        <v>4.7199999999999998E-4</v>
      </c>
      <c r="Q837" s="1102" cm="1">
        <f t="array" aca="1" ref="Q837" ca="1">IFERROR(INDIRECT("L"&amp;V837),"")</f>
        <v>4.7199999999999998E-4</v>
      </c>
      <c r="R837" s="1102" cm="1">
        <f t="array" aca="1" ref="R837" ca="1">IFERROR(INDIRECT("K"&amp;W837),"")</f>
        <v>4.66E-4</v>
      </c>
      <c r="S837" s="1102" cm="1">
        <f t="array" aca="1" ref="S837" ca="1">IFERROR(INDIRECT("L"&amp;W837),"")</f>
        <v>4.66E-4</v>
      </c>
      <c r="T837" s="1103">
        <f t="shared" si="88"/>
        <v>4.66E-4</v>
      </c>
      <c r="U837" s="1103">
        <f t="shared" si="89"/>
        <v>4.66E-4</v>
      </c>
      <c r="V837" s="1102">
        <f t="shared" ref="V837:V900" si="91">_xlfn.IFNA(MATCH(X837&amp;"*残差*",$I:$I,0),"")</f>
        <v>836</v>
      </c>
      <c r="W837" s="1102">
        <f t="shared" ref="W837:W900" si="92">_xlfn.IFNA(MATCH(X837&amp;"*事業者全体*",$I:$I,0),"")</f>
        <v>837</v>
      </c>
      <c r="X837" s="1102" t="str">
        <f t="shared" si="90"/>
        <v>A0473</v>
      </c>
      <c r="Y837" s="239"/>
      <c r="Z837" s="239"/>
      <c r="AA837" s="239"/>
      <c r="AB837" s="239"/>
      <c r="AC837" s="239"/>
      <c r="AD837" s="239"/>
      <c r="AE837" s="239"/>
      <c r="AF837" s="239"/>
      <c r="AG837" s="239"/>
    </row>
    <row r="838" spans="8:33">
      <c r="H838" s="239"/>
      <c r="I838" s="1110" t="s">
        <v>2323</v>
      </c>
      <c r="J838" s="1106" t="s">
        <v>5580</v>
      </c>
      <c r="K838" s="246">
        <v>3.3399999999999999E-4</v>
      </c>
      <c r="L838" s="246">
        <v>3.3399999999999999E-4</v>
      </c>
      <c r="M838" s="241"/>
      <c r="N838" s="1102">
        <f t="shared" ref="N838:N901" ca="1" si="93">IF(P838="",IF(R838="",T838,R838),P838)</f>
        <v>3.3399999999999999E-4</v>
      </c>
      <c r="O838" s="1102">
        <f t="shared" ref="O838:O901" ca="1" si="94">IF(Q838="",IF(S838="",U838,S838),Q838)</f>
        <v>3.3399999999999999E-4</v>
      </c>
      <c r="P838" s="1102" t="str" cm="1">
        <f t="array" aca="1" ref="P838" ca="1">IFERROR(INDIRECT("K"&amp;V838),"")</f>
        <v/>
      </c>
      <c r="Q838" s="1102" t="str" cm="1">
        <f t="array" aca="1" ref="Q838" ca="1">IFERROR(INDIRECT("L"&amp;V838),"")</f>
        <v/>
      </c>
      <c r="R838" s="1102" t="str" cm="1">
        <f t="array" aca="1" ref="R838" ca="1">IFERROR(INDIRECT("K"&amp;W838),"")</f>
        <v/>
      </c>
      <c r="S838" s="1102" t="str" cm="1">
        <f t="array" aca="1" ref="S838" ca="1">IFERROR(INDIRECT("L"&amp;W838),"")</f>
        <v/>
      </c>
      <c r="T838" s="1103">
        <f t="shared" ref="T838:T901" si="95">K838</f>
        <v>3.3399999999999999E-4</v>
      </c>
      <c r="U838" s="1103">
        <f t="shared" ref="U838:U901" si="96">L838</f>
        <v>3.3399999999999999E-4</v>
      </c>
      <c r="V838" s="1102" t="str">
        <f t="shared" si="91"/>
        <v/>
      </c>
      <c r="W838" s="1102" t="str">
        <f t="shared" si="92"/>
        <v/>
      </c>
      <c r="X838" s="1102" t="str">
        <f t="shared" ref="X838:X901" si="97">LEFT(I838,5)</f>
        <v>A0476</v>
      </c>
      <c r="Y838" s="239"/>
      <c r="Z838" s="239"/>
      <c r="AA838" s="239"/>
      <c r="AB838" s="239"/>
      <c r="AC838" s="239"/>
      <c r="AD838" s="239"/>
      <c r="AE838" s="239"/>
      <c r="AF838" s="239"/>
      <c r="AG838" s="239"/>
    </row>
    <row r="839" spans="8:33">
      <c r="H839" s="239"/>
      <c r="I839" s="1110" t="s">
        <v>2324</v>
      </c>
      <c r="J839" s="1106" t="s">
        <v>2325</v>
      </c>
      <c r="K839" s="246">
        <v>5.8600000000000004E-4</v>
      </c>
      <c r="L839" s="246">
        <v>5.8600000000000004E-4</v>
      </c>
      <c r="M839" s="241"/>
      <c r="N839" s="1102">
        <f t="shared" ca="1" si="93"/>
        <v>5.8600000000000004E-4</v>
      </c>
      <c r="O839" s="1102">
        <f t="shared" ca="1" si="94"/>
        <v>5.8600000000000004E-4</v>
      </c>
      <c r="P839" s="1102" t="str" cm="1">
        <f t="array" aca="1" ref="P839" ca="1">IFERROR(INDIRECT("K"&amp;V839),"")</f>
        <v/>
      </c>
      <c r="Q839" s="1102" t="str" cm="1">
        <f t="array" aca="1" ref="Q839" ca="1">IFERROR(INDIRECT("L"&amp;V839),"")</f>
        <v/>
      </c>
      <c r="R839" s="1102" t="str" cm="1">
        <f t="array" aca="1" ref="R839" ca="1">IFERROR(INDIRECT("K"&amp;W839),"")</f>
        <v/>
      </c>
      <c r="S839" s="1102" t="str" cm="1">
        <f t="array" aca="1" ref="S839" ca="1">IFERROR(INDIRECT("L"&amp;W839),"")</f>
        <v/>
      </c>
      <c r="T839" s="1103">
        <f t="shared" si="95"/>
        <v>5.8600000000000004E-4</v>
      </c>
      <c r="U839" s="1103">
        <f t="shared" si="96"/>
        <v>5.8600000000000004E-4</v>
      </c>
      <c r="V839" s="1102" t="str">
        <f t="shared" si="91"/>
        <v/>
      </c>
      <c r="W839" s="1102" t="str">
        <f t="shared" si="92"/>
        <v/>
      </c>
      <c r="X839" s="1102" t="str">
        <f t="shared" si="97"/>
        <v>A0477</v>
      </c>
      <c r="Y839" s="239"/>
      <c r="Z839" s="239"/>
      <c r="AA839" s="239"/>
      <c r="AB839" s="239"/>
      <c r="AC839" s="239"/>
      <c r="AD839" s="239"/>
      <c r="AE839" s="239"/>
      <c r="AF839" s="239"/>
      <c r="AG839" s="239"/>
    </row>
    <row r="840" spans="8:33">
      <c r="H840" s="239"/>
      <c r="I840" s="1110" t="s">
        <v>2326</v>
      </c>
      <c r="J840" s="1106" t="s">
        <v>2327</v>
      </c>
      <c r="K840" s="246">
        <v>4.1100000000000002E-4</v>
      </c>
      <c r="L840" s="246">
        <v>2.9300000000000002E-4</v>
      </c>
      <c r="M840" s="241"/>
      <c r="N840" s="1102">
        <f t="shared" ca="1" si="93"/>
        <v>4.1100000000000002E-4</v>
      </c>
      <c r="O840" s="1102">
        <f t="shared" ca="1" si="94"/>
        <v>2.9300000000000002E-4</v>
      </c>
      <c r="P840" s="1102" t="str" cm="1">
        <f t="array" aca="1" ref="P840" ca="1">IFERROR(INDIRECT("K"&amp;V840),"")</f>
        <v/>
      </c>
      <c r="Q840" s="1102" t="str" cm="1">
        <f t="array" aca="1" ref="Q840" ca="1">IFERROR(INDIRECT("L"&amp;V840),"")</f>
        <v/>
      </c>
      <c r="R840" s="1102" t="str" cm="1">
        <f t="array" aca="1" ref="R840" ca="1">IFERROR(INDIRECT("K"&amp;W840),"")</f>
        <v/>
      </c>
      <c r="S840" s="1102" t="str" cm="1">
        <f t="array" aca="1" ref="S840" ca="1">IFERROR(INDIRECT("L"&amp;W840),"")</f>
        <v/>
      </c>
      <c r="T840" s="1103">
        <f t="shared" si="95"/>
        <v>4.1100000000000002E-4</v>
      </c>
      <c r="U840" s="1103">
        <f t="shared" si="96"/>
        <v>2.9300000000000002E-4</v>
      </c>
      <c r="V840" s="1102" t="str">
        <f t="shared" si="91"/>
        <v/>
      </c>
      <c r="W840" s="1102" t="str">
        <f t="shared" si="92"/>
        <v/>
      </c>
      <c r="X840" s="1102" t="str">
        <f t="shared" si="97"/>
        <v>A0480</v>
      </c>
      <c r="Y840" s="239"/>
      <c r="Z840" s="239"/>
      <c r="AA840" s="239"/>
      <c r="AB840" s="239"/>
      <c r="AC840" s="239"/>
      <c r="AD840" s="239"/>
      <c r="AE840" s="239"/>
      <c r="AF840" s="239"/>
      <c r="AG840" s="239"/>
    </row>
    <row r="841" spans="8:33">
      <c r="H841" s="239"/>
      <c r="I841" s="1110" t="s">
        <v>5581</v>
      </c>
      <c r="J841" s="1106" t="s">
        <v>2328</v>
      </c>
      <c r="K841" s="246">
        <v>0</v>
      </c>
      <c r="L841" s="246">
        <v>0</v>
      </c>
      <c r="M841" s="241"/>
      <c r="N841" s="1102">
        <f t="shared" ca="1" si="93"/>
        <v>4.6000000000000001E-4</v>
      </c>
      <c r="O841" s="1102">
        <f t="shared" ca="1" si="94"/>
        <v>4.6000000000000001E-4</v>
      </c>
      <c r="P841" s="1102" cm="1">
        <f t="array" aca="1" ref="P841" ca="1">IFERROR(INDIRECT("K"&amp;V841),"")</f>
        <v>4.6000000000000001E-4</v>
      </c>
      <c r="Q841" s="1102" cm="1">
        <f t="array" aca="1" ref="Q841" ca="1">IFERROR(INDIRECT("L"&amp;V841),"")</f>
        <v>4.6000000000000001E-4</v>
      </c>
      <c r="R841" s="1102" cm="1">
        <f t="array" aca="1" ref="R841" ca="1">IFERROR(INDIRECT("K"&amp;W841),"")</f>
        <v>3.1599999999999998E-4</v>
      </c>
      <c r="S841" s="1102" cm="1">
        <f t="array" aca="1" ref="S841" ca="1">IFERROR(INDIRECT("L"&amp;W841),"")</f>
        <v>3.1599999999999998E-4</v>
      </c>
      <c r="T841" s="1103">
        <f t="shared" si="95"/>
        <v>0</v>
      </c>
      <c r="U841" s="1103">
        <f t="shared" si="96"/>
        <v>0</v>
      </c>
      <c r="V841" s="1102">
        <f t="shared" si="91"/>
        <v>842</v>
      </c>
      <c r="W841" s="1102">
        <f t="shared" si="92"/>
        <v>843</v>
      </c>
      <c r="X841" s="1102" t="str">
        <f t="shared" si="97"/>
        <v>A0481</v>
      </c>
      <c r="Y841" s="239"/>
      <c r="Z841" s="239"/>
      <c r="AA841" s="239"/>
      <c r="AB841" s="239"/>
      <c r="AC841" s="239"/>
      <c r="AD841" s="239"/>
      <c r="AE841" s="239"/>
      <c r="AF841" s="239"/>
      <c r="AG841" s="239"/>
    </row>
    <row r="842" spans="8:33">
      <c r="H842" s="239"/>
      <c r="I842" s="1110" t="s">
        <v>5582</v>
      </c>
      <c r="J842" s="1106" t="s">
        <v>2328</v>
      </c>
      <c r="K842" s="246">
        <v>4.6000000000000001E-4</v>
      </c>
      <c r="L842" s="246">
        <v>4.6000000000000001E-4</v>
      </c>
      <c r="M842" s="241"/>
      <c r="N842" s="1102">
        <f t="shared" ca="1" si="93"/>
        <v>4.6000000000000001E-4</v>
      </c>
      <c r="O842" s="1102">
        <f t="shared" ca="1" si="94"/>
        <v>4.6000000000000001E-4</v>
      </c>
      <c r="P842" s="1102" cm="1">
        <f t="array" aca="1" ref="P842" ca="1">IFERROR(INDIRECT("K"&amp;V842),"")</f>
        <v>4.6000000000000001E-4</v>
      </c>
      <c r="Q842" s="1102" cm="1">
        <f t="array" aca="1" ref="Q842" ca="1">IFERROR(INDIRECT("L"&amp;V842),"")</f>
        <v>4.6000000000000001E-4</v>
      </c>
      <c r="R842" s="1102" cm="1">
        <f t="array" aca="1" ref="R842" ca="1">IFERROR(INDIRECT("K"&amp;W842),"")</f>
        <v>3.1599999999999998E-4</v>
      </c>
      <c r="S842" s="1102" cm="1">
        <f t="array" aca="1" ref="S842" ca="1">IFERROR(INDIRECT("L"&amp;W842),"")</f>
        <v>3.1599999999999998E-4</v>
      </c>
      <c r="T842" s="1103">
        <f t="shared" si="95"/>
        <v>4.6000000000000001E-4</v>
      </c>
      <c r="U842" s="1103">
        <f t="shared" si="96"/>
        <v>4.6000000000000001E-4</v>
      </c>
      <c r="V842" s="1102">
        <f t="shared" si="91"/>
        <v>842</v>
      </c>
      <c r="W842" s="1102">
        <f t="shared" si="92"/>
        <v>843</v>
      </c>
      <c r="X842" s="1102" t="str">
        <f t="shared" si="97"/>
        <v>A0481</v>
      </c>
      <c r="Y842" s="239"/>
      <c r="Z842" s="239"/>
      <c r="AA842" s="239"/>
      <c r="AB842" s="239"/>
      <c r="AC842" s="239"/>
      <c r="AD842" s="239"/>
      <c r="AE842" s="239"/>
      <c r="AF842" s="239"/>
      <c r="AG842" s="239"/>
    </row>
    <row r="843" spans="8:33">
      <c r="H843" s="239"/>
      <c r="I843" s="1110" t="s">
        <v>5583</v>
      </c>
      <c r="J843" s="1106" t="s">
        <v>2328</v>
      </c>
      <c r="K843" s="246">
        <v>3.1599999999999998E-4</v>
      </c>
      <c r="L843" s="246">
        <v>3.1599999999999998E-4</v>
      </c>
      <c r="M843" s="241"/>
      <c r="N843" s="1102">
        <f t="shared" ca="1" si="93"/>
        <v>4.6000000000000001E-4</v>
      </c>
      <c r="O843" s="1102">
        <f t="shared" ca="1" si="94"/>
        <v>4.6000000000000001E-4</v>
      </c>
      <c r="P843" s="1102" cm="1">
        <f t="array" aca="1" ref="P843" ca="1">IFERROR(INDIRECT("K"&amp;V843),"")</f>
        <v>4.6000000000000001E-4</v>
      </c>
      <c r="Q843" s="1102" cm="1">
        <f t="array" aca="1" ref="Q843" ca="1">IFERROR(INDIRECT("L"&amp;V843),"")</f>
        <v>4.6000000000000001E-4</v>
      </c>
      <c r="R843" s="1102" cm="1">
        <f t="array" aca="1" ref="R843" ca="1">IFERROR(INDIRECT("K"&amp;W843),"")</f>
        <v>3.1599999999999998E-4</v>
      </c>
      <c r="S843" s="1102" cm="1">
        <f t="array" aca="1" ref="S843" ca="1">IFERROR(INDIRECT("L"&amp;W843),"")</f>
        <v>3.1599999999999998E-4</v>
      </c>
      <c r="T843" s="1103">
        <f t="shared" si="95"/>
        <v>3.1599999999999998E-4</v>
      </c>
      <c r="U843" s="1103">
        <f t="shared" si="96"/>
        <v>3.1599999999999998E-4</v>
      </c>
      <c r="V843" s="1102">
        <f t="shared" si="91"/>
        <v>842</v>
      </c>
      <c r="W843" s="1102">
        <f t="shared" si="92"/>
        <v>843</v>
      </c>
      <c r="X843" s="1102" t="str">
        <f t="shared" si="97"/>
        <v>A0481</v>
      </c>
      <c r="Y843" s="239"/>
      <c r="Z843" s="239"/>
      <c r="AA843" s="239"/>
      <c r="AB843" s="239"/>
      <c r="AC843" s="239"/>
      <c r="AD843" s="239"/>
      <c r="AE843" s="239"/>
      <c r="AF843" s="239"/>
      <c r="AG843" s="239"/>
    </row>
    <row r="844" spans="8:33">
      <c r="H844" s="239"/>
      <c r="I844" s="1110" t="s">
        <v>2329</v>
      </c>
      <c r="J844" s="1106" t="s">
        <v>2330</v>
      </c>
      <c r="K844" s="246">
        <v>4.9200000000000003E-4</v>
      </c>
      <c r="L844" s="246">
        <v>4.9200000000000003E-4</v>
      </c>
      <c r="M844" s="241"/>
      <c r="N844" s="1102">
        <f t="shared" ca="1" si="93"/>
        <v>4.9200000000000003E-4</v>
      </c>
      <c r="O844" s="1102">
        <f t="shared" ca="1" si="94"/>
        <v>4.9200000000000003E-4</v>
      </c>
      <c r="P844" s="1102" t="str" cm="1">
        <f t="array" aca="1" ref="P844" ca="1">IFERROR(INDIRECT("K"&amp;V844),"")</f>
        <v/>
      </c>
      <c r="Q844" s="1102" t="str" cm="1">
        <f t="array" aca="1" ref="Q844" ca="1">IFERROR(INDIRECT("L"&amp;V844),"")</f>
        <v/>
      </c>
      <c r="R844" s="1102" t="str" cm="1">
        <f t="array" aca="1" ref="R844" ca="1">IFERROR(INDIRECT("K"&amp;W844),"")</f>
        <v/>
      </c>
      <c r="S844" s="1102" t="str" cm="1">
        <f t="array" aca="1" ref="S844" ca="1">IFERROR(INDIRECT("L"&amp;W844),"")</f>
        <v/>
      </c>
      <c r="T844" s="1103">
        <f t="shared" si="95"/>
        <v>4.9200000000000003E-4</v>
      </c>
      <c r="U844" s="1103">
        <f t="shared" si="96"/>
        <v>4.9200000000000003E-4</v>
      </c>
      <c r="V844" s="1102" t="str">
        <f t="shared" si="91"/>
        <v/>
      </c>
      <c r="W844" s="1102" t="str">
        <f t="shared" si="92"/>
        <v/>
      </c>
      <c r="X844" s="1102" t="str">
        <f t="shared" si="97"/>
        <v>A0482</v>
      </c>
      <c r="Y844" s="239"/>
      <c r="Z844" s="239"/>
      <c r="AA844" s="239"/>
      <c r="AB844" s="239"/>
      <c r="AC844" s="239"/>
      <c r="AD844" s="239"/>
      <c r="AE844" s="239"/>
      <c r="AF844" s="239"/>
      <c r="AG844" s="239"/>
    </row>
    <row r="845" spans="8:33">
      <c r="H845" s="239"/>
      <c r="I845" s="1110" t="s">
        <v>5584</v>
      </c>
      <c r="J845" s="1106" t="s">
        <v>3983</v>
      </c>
      <c r="K845" s="246">
        <v>0</v>
      </c>
      <c r="L845" s="246">
        <v>0</v>
      </c>
      <c r="M845" s="241"/>
      <c r="N845" s="1102">
        <f t="shared" ca="1" si="93"/>
        <v>4.6500000000000003E-4</v>
      </c>
      <c r="O845" s="1102">
        <f t="shared" ca="1" si="94"/>
        <v>4.6500000000000003E-4</v>
      </c>
      <c r="P845" s="1102" cm="1">
        <f t="array" aca="1" ref="P845" ca="1">IFERROR(INDIRECT("K"&amp;V845),"")</f>
        <v>4.6500000000000003E-4</v>
      </c>
      <c r="Q845" s="1102" cm="1">
        <f t="array" aca="1" ref="Q845" ca="1">IFERROR(INDIRECT("L"&amp;V845),"")</f>
        <v>4.6500000000000003E-4</v>
      </c>
      <c r="R845" s="1102" cm="1">
        <f t="array" aca="1" ref="R845" ca="1">IFERROR(INDIRECT("K"&amp;W845),"")</f>
        <v>4.28E-4</v>
      </c>
      <c r="S845" s="1102" cm="1">
        <f t="array" aca="1" ref="S845" ca="1">IFERROR(INDIRECT("L"&amp;W845),"")</f>
        <v>4.28E-4</v>
      </c>
      <c r="T845" s="1103">
        <f t="shared" si="95"/>
        <v>0</v>
      </c>
      <c r="U845" s="1103">
        <f t="shared" si="96"/>
        <v>0</v>
      </c>
      <c r="V845" s="1102">
        <f t="shared" si="91"/>
        <v>846</v>
      </c>
      <c r="W845" s="1102">
        <f t="shared" si="92"/>
        <v>847</v>
      </c>
      <c r="X845" s="1102" t="str">
        <f t="shared" si="97"/>
        <v>A0490</v>
      </c>
      <c r="Y845" s="239"/>
      <c r="Z845" s="239"/>
      <c r="AA845" s="239"/>
      <c r="AB845" s="239"/>
      <c r="AC845" s="239"/>
      <c r="AD845" s="239"/>
      <c r="AE845" s="239"/>
      <c r="AF845" s="239"/>
      <c r="AG845" s="239"/>
    </row>
    <row r="846" spans="8:33">
      <c r="H846" s="239"/>
      <c r="I846" s="1110" t="s">
        <v>5585</v>
      </c>
      <c r="J846" s="1106" t="s">
        <v>3983</v>
      </c>
      <c r="K846" s="246">
        <v>4.6500000000000003E-4</v>
      </c>
      <c r="L846" s="246">
        <v>4.6500000000000003E-4</v>
      </c>
      <c r="M846" s="241"/>
      <c r="N846" s="1102">
        <f t="shared" ca="1" si="93"/>
        <v>4.6500000000000003E-4</v>
      </c>
      <c r="O846" s="1102">
        <f t="shared" ca="1" si="94"/>
        <v>4.6500000000000003E-4</v>
      </c>
      <c r="P846" s="1102" cm="1">
        <f t="array" aca="1" ref="P846" ca="1">IFERROR(INDIRECT("K"&amp;V846),"")</f>
        <v>4.6500000000000003E-4</v>
      </c>
      <c r="Q846" s="1102" cm="1">
        <f t="array" aca="1" ref="Q846" ca="1">IFERROR(INDIRECT("L"&amp;V846),"")</f>
        <v>4.6500000000000003E-4</v>
      </c>
      <c r="R846" s="1102" cm="1">
        <f t="array" aca="1" ref="R846" ca="1">IFERROR(INDIRECT("K"&amp;W846),"")</f>
        <v>4.28E-4</v>
      </c>
      <c r="S846" s="1102" cm="1">
        <f t="array" aca="1" ref="S846" ca="1">IFERROR(INDIRECT("L"&amp;W846),"")</f>
        <v>4.28E-4</v>
      </c>
      <c r="T846" s="1103">
        <f t="shared" si="95"/>
        <v>4.6500000000000003E-4</v>
      </c>
      <c r="U846" s="1103">
        <f t="shared" si="96"/>
        <v>4.6500000000000003E-4</v>
      </c>
      <c r="V846" s="1102">
        <f t="shared" si="91"/>
        <v>846</v>
      </c>
      <c r="W846" s="1102">
        <f t="shared" si="92"/>
        <v>847</v>
      </c>
      <c r="X846" s="1102" t="str">
        <f t="shared" si="97"/>
        <v>A0490</v>
      </c>
      <c r="Y846" s="239"/>
      <c r="Z846" s="239"/>
      <c r="AA846" s="239"/>
      <c r="AB846" s="239"/>
      <c r="AC846" s="239"/>
      <c r="AD846" s="239"/>
      <c r="AE846" s="239"/>
      <c r="AF846" s="239"/>
      <c r="AG846" s="239"/>
    </row>
    <row r="847" spans="8:33">
      <c r="H847" s="239"/>
      <c r="I847" s="1110" t="s">
        <v>5586</v>
      </c>
      <c r="J847" s="1106" t="s">
        <v>3983</v>
      </c>
      <c r="K847" s="246">
        <v>4.28E-4</v>
      </c>
      <c r="L847" s="246">
        <v>4.28E-4</v>
      </c>
      <c r="M847" s="241"/>
      <c r="N847" s="1102">
        <f t="shared" ca="1" si="93"/>
        <v>4.6500000000000003E-4</v>
      </c>
      <c r="O847" s="1102">
        <f t="shared" ca="1" si="94"/>
        <v>4.6500000000000003E-4</v>
      </c>
      <c r="P847" s="1102" cm="1">
        <f t="array" aca="1" ref="P847" ca="1">IFERROR(INDIRECT("K"&amp;V847),"")</f>
        <v>4.6500000000000003E-4</v>
      </c>
      <c r="Q847" s="1102" cm="1">
        <f t="array" aca="1" ref="Q847" ca="1">IFERROR(INDIRECT("L"&amp;V847),"")</f>
        <v>4.6500000000000003E-4</v>
      </c>
      <c r="R847" s="1102" cm="1">
        <f t="array" aca="1" ref="R847" ca="1">IFERROR(INDIRECT("K"&amp;W847),"")</f>
        <v>4.28E-4</v>
      </c>
      <c r="S847" s="1102" cm="1">
        <f t="array" aca="1" ref="S847" ca="1">IFERROR(INDIRECT("L"&amp;W847),"")</f>
        <v>4.28E-4</v>
      </c>
      <c r="T847" s="1103">
        <f t="shared" si="95"/>
        <v>4.28E-4</v>
      </c>
      <c r="U847" s="1103">
        <f t="shared" si="96"/>
        <v>4.28E-4</v>
      </c>
      <c r="V847" s="1102">
        <f t="shared" si="91"/>
        <v>846</v>
      </c>
      <c r="W847" s="1102">
        <f t="shared" si="92"/>
        <v>847</v>
      </c>
      <c r="X847" s="1102" t="str">
        <f t="shared" si="97"/>
        <v>A0490</v>
      </c>
      <c r="Y847" s="239"/>
      <c r="Z847" s="239"/>
      <c r="AA847" s="239"/>
      <c r="AB847" s="239"/>
      <c r="AC847" s="239"/>
      <c r="AD847" s="239"/>
      <c r="AE847" s="239"/>
      <c r="AF847" s="239"/>
      <c r="AG847" s="239"/>
    </row>
    <row r="848" spans="8:33">
      <c r="H848" s="239"/>
      <c r="I848" s="1110" t="s">
        <v>5587</v>
      </c>
      <c r="J848" s="1106" t="s">
        <v>3984</v>
      </c>
      <c r="K848" s="246">
        <v>0</v>
      </c>
      <c r="L848" s="246">
        <v>0</v>
      </c>
      <c r="M848" s="241"/>
      <c r="N848" s="1102">
        <f t="shared" ca="1" si="93"/>
        <v>3.2600000000000001E-4</v>
      </c>
      <c r="O848" s="1102">
        <f t="shared" ca="1" si="94"/>
        <v>3.2600000000000001E-4</v>
      </c>
      <c r="P848" s="1102" t="str" cm="1">
        <f t="array" aca="1" ref="P848" ca="1">IFERROR(INDIRECT("K"&amp;V848),"")</f>
        <v/>
      </c>
      <c r="Q848" s="1102" t="str" cm="1">
        <f t="array" aca="1" ref="Q848" ca="1">IFERROR(INDIRECT("L"&amp;V848),"")</f>
        <v/>
      </c>
      <c r="R848" s="1102" cm="1">
        <f t="array" aca="1" ref="R848" ca="1">IFERROR(INDIRECT("K"&amp;W848),"")</f>
        <v>3.2600000000000001E-4</v>
      </c>
      <c r="S848" s="1102" cm="1">
        <f t="array" aca="1" ref="S848" ca="1">IFERROR(INDIRECT("L"&amp;W848),"")</f>
        <v>3.2600000000000001E-4</v>
      </c>
      <c r="T848" s="1103">
        <f t="shared" si="95"/>
        <v>0</v>
      </c>
      <c r="U848" s="1103">
        <f t="shared" si="96"/>
        <v>0</v>
      </c>
      <c r="V848" s="1102" t="str">
        <f t="shared" si="91"/>
        <v/>
      </c>
      <c r="W848" s="1102">
        <f t="shared" si="92"/>
        <v>851</v>
      </c>
      <c r="X848" s="1102" t="str">
        <f t="shared" si="97"/>
        <v>A0491</v>
      </c>
      <c r="Y848" s="239"/>
      <c r="Z848" s="239"/>
      <c r="AA848" s="239"/>
      <c r="AB848" s="239"/>
      <c r="AC848" s="239"/>
      <c r="AD848" s="239"/>
      <c r="AE848" s="239"/>
      <c r="AF848" s="239"/>
      <c r="AG848" s="239"/>
    </row>
    <row r="849" spans="8:33">
      <c r="H849" s="239"/>
      <c r="I849" s="1110" t="s">
        <v>5588</v>
      </c>
      <c r="J849" s="1106" t="s">
        <v>3984</v>
      </c>
      <c r="K849" s="246">
        <v>3.19E-4</v>
      </c>
      <c r="L849" s="246">
        <v>3.19E-4</v>
      </c>
      <c r="M849" s="241"/>
      <c r="N849" s="1102">
        <f t="shared" ca="1" si="93"/>
        <v>3.2600000000000001E-4</v>
      </c>
      <c r="O849" s="1102">
        <f t="shared" ca="1" si="94"/>
        <v>3.2600000000000001E-4</v>
      </c>
      <c r="P849" s="1102" t="str" cm="1">
        <f t="array" aca="1" ref="P849" ca="1">IFERROR(INDIRECT("K"&amp;V849),"")</f>
        <v/>
      </c>
      <c r="Q849" s="1102" t="str" cm="1">
        <f t="array" aca="1" ref="Q849" ca="1">IFERROR(INDIRECT("L"&amp;V849),"")</f>
        <v/>
      </c>
      <c r="R849" s="1102" cm="1">
        <f t="array" aca="1" ref="R849" ca="1">IFERROR(INDIRECT("K"&amp;W849),"")</f>
        <v>3.2600000000000001E-4</v>
      </c>
      <c r="S849" s="1102" cm="1">
        <f t="array" aca="1" ref="S849" ca="1">IFERROR(INDIRECT("L"&amp;W849),"")</f>
        <v>3.2600000000000001E-4</v>
      </c>
      <c r="T849" s="1103">
        <f t="shared" si="95"/>
        <v>3.19E-4</v>
      </c>
      <c r="U849" s="1103">
        <f t="shared" si="96"/>
        <v>3.19E-4</v>
      </c>
      <c r="V849" s="1102" t="str">
        <f t="shared" si="91"/>
        <v/>
      </c>
      <c r="W849" s="1102">
        <f t="shared" si="92"/>
        <v>851</v>
      </c>
      <c r="X849" s="1102" t="str">
        <f t="shared" si="97"/>
        <v>A0491</v>
      </c>
      <c r="Y849" s="239"/>
      <c r="Z849" s="239"/>
      <c r="AA849" s="239"/>
      <c r="AB849" s="239"/>
      <c r="AC849" s="239"/>
      <c r="AD849" s="239"/>
      <c r="AE849" s="239"/>
      <c r="AF849" s="239"/>
      <c r="AG849" s="239"/>
    </row>
    <row r="850" spans="8:33">
      <c r="H850" s="239"/>
      <c r="I850" s="1110" t="s">
        <v>5589</v>
      </c>
      <c r="J850" s="1106" t="s">
        <v>3984</v>
      </c>
      <c r="K850" s="246">
        <v>4.95E-4</v>
      </c>
      <c r="L850" s="246">
        <v>4.95E-4</v>
      </c>
      <c r="M850" s="241"/>
      <c r="N850" s="1102">
        <f t="shared" ca="1" si="93"/>
        <v>3.2600000000000001E-4</v>
      </c>
      <c r="O850" s="1102">
        <f t="shared" ca="1" si="94"/>
        <v>3.2600000000000001E-4</v>
      </c>
      <c r="P850" s="1102" t="str" cm="1">
        <f t="array" aca="1" ref="P850" ca="1">IFERROR(INDIRECT("K"&amp;V850),"")</f>
        <v/>
      </c>
      <c r="Q850" s="1102" t="str" cm="1">
        <f t="array" aca="1" ref="Q850" ca="1">IFERROR(INDIRECT("L"&amp;V850),"")</f>
        <v/>
      </c>
      <c r="R850" s="1102" cm="1">
        <f t="array" aca="1" ref="R850" ca="1">IFERROR(INDIRECT("K"&amp;W850),"")</f>
        <v>3.2600000000000001E-4</v>
      </c>
      <c r="S850" s="1102" cm="1">
        <f t="array" aca="1" ref="S850" ca="1">IFERROR(INDIRECT("L"&amp;W850),"")</f>
        <v>3.2600000000000001E-4</v>
      </c>
      <c r="T850" s="1103">
        <f t="shared" si="95"/>
        <v>4.95E-4</v>
      </c>
      <c r="U850" s="1103">
        <f t="shared" si="96"/>
        <v>4.95E-4</v>
      </c>
      <c r="V850" s="1102" t="str">
        <f t="shared" si="91"/>
        <v/>
      </c>
      <c r="W850" s="1102">
        <f t="shared" si="92"/>
        <v>851</v>
      </c>
      <c r="X850" s="1102" t="str">
        <f t="shared" si="97"/>
        <v>A0491</v>
      </c>
      <c r="Y850" s="239"/>
      <c r="Z850" s="239"/>
      <c r="AA850" s="239"/>
      <c r="AB850" s="239"/>
      <c r="AC850" s="239"/>
      <c r="AD850" s="239"/>
      <c r="AE850" s="239"/>
      <c r="AF850" s="239"/>
      <c r="AG850" s="239"/>
    </row>
    <row r="851" spans="8:33">
      <c r="H851" s="239"/>
      <c r="I851" s="1110" t="s">
        <v>5590</v>
      </c>
      <c r="J851" s="1106" t="s">
        <v>3984</v>
      </c>
      <c r="K851" s="246">
        <v>3.2600000000000001E-4</v>
      </c>
      <c r="L851" s="246">
        <v>3.2600000000000001E-4</v>
      </c>
      <c r="M851" s="241"/>
      <c r="N851" s="1102">
        <f t="shared" ca="1" si="93"/>
        <v>3.2600000000000001E-4</v>
      </c>
      <c r="O851" s="1102">
        <f t="shared" ca="1" si="94"/>
        <v>3.2600000000000001E-4</v>
      </c>
      <c r="P851" s="1102" t="str" cm="1">
        <f t="array" aca="1" ref="P851" ca="1">IFERROR(INDIRECT("K"&amp;V851),"")</f>
        <v/>
      </c>
      <c r="Q851" s="1102" t="str" cm="1">
        <f t="array" aca="1" ref="Q851" ca="1">IFERROR(INDIRECT("L"&amp;V851),"")</f>
        <v/>
      </c>
      <c r="R851" s="1102" cm="1">
        <f t="array" aca="1" ref="R851" ca="1">IFERROR(INDIRECT("K"&amp;W851),"")</f>
        <v>3.2600000000000001E-4</v>
      </c>
      <c r="S851" s="1102" cm="1">
        <f t="array" aca="1" ref="S851" ca="1">IFERROR(INDIRECT("L"&amp;W851),"")</f>
        <v>3.2600000000000001E-4</v>
      </c>
      <c r="T851" s="1103">
        <f t="shared" si="95"/>
        <v>3.2600000000000001E-4</v>
      </c>
      <c r="U851" s="1103">
        <f t="shared" si="96"/>
        <v>3.2600000000000001E-4</v>
      </c>
      <c r="V851" s="1102" t="str">
        <f t="shared" si="91"/>
        <v/>
      </c>
      <c r="W851" s="1102">
        <f t="shared" si="92"/>
        <v>851</v>
      </c>
      <c r="X851" s="1102" t="str">
        <f t="shared" si="97"/>
        <v>A0491</v>
      </c>
      <c r="Y851" s="239"/>
      <c r="Z851" s="239"/>
      <c r="AA851" s="239"/>
      <c r="AB851" s="239"/>
      <c r="AC851" s="239"/>
      <c r="AD851" s="239"/>
      <c r="AE851" s="239"/>
      <c r="AF851" s="239"/>
      <c r="AG851" s="239"/>
    </row>
    <row r="852" spans="8:33">
      <c r="H852" s="239"/>
      <c r="I852" s="1110" t="s">
        <v>5591</v>
      </c>
      <c r="J852" s="1106" t="s">
        <v>2331</v>
      </c>
      <c r="K852" s="246">
        <v>0</v>
      </c>
      <c r="L852" s="246">
        <v>0</v>
      </c>
      <c r="M852" s="241"/>
      <c r="N852" s="1102">
        <f t="shared" ca="1" si="93"/>
        <v>3.8200000000000002E-4</v>
      </c>
      <c r="O852" s="1102">
        <f t="shared" ca="1" si="94"/>
        <v>3.8200000000000002E-4</v>
      </c>
      <c r="P852" s="1102" t="str" cm="1">
        <f t="array" aca="1" ref="P852" ca="1">IFERROR(INDIRECT("K"&amp;V852),"")</f>
        <v/>
      </c>
      <c r="Q852" s="1102" t="str" cm="1">
        <f t="array" aca="1" ref="Q852" ca="1">IFERROR(INDIRECT("L"&amp;V852),"")</f>
        <v/>
      </c>
      <c r="R852" s="1102" cm="1">
        <f t="array" aca="1" ref="R852" ca="1">IFERROR(INDIRECT("K"&amp;W852),"")</f>
        <v>3.8200000000000002E-4</v>
      </c>
      <c r="S852" s="1102" cm="1">
        <f t="array" aca="1" ref="S852" ca="1">IFERROR(INDIRECT("L"&amp;W852),"")</f>
        <v>3.8200000000000002E-4</v>
      </c>
      <c r="T852" s="1103">
        <f t="shared" si="95"/>
        <v>0</v>
      </c>
      <c r="U852" s="1103">
        <f t="shared" si="96"/>
        <v>0</v>
      </c>
      <c r="V852" s="1102" t="str">
        <f t="shared" si="91"/>
        <v/>
      </c>
      <c r="W852" s="1102">
        <f t="shared" si="92"/>
        <v>854</v>
      </c>
      <c r="X852" s="1102" t="str">
        <f t="shared" si="97"/>
        <v>A0493</v>
      </c>
      <c r="Y852" s="239"/>
      <c r="Z852" s="239"/>
      <c r="AA852" s="239"/>
      <c r="AB852" s="239"/>
      <c r="AC852" s="239"/>
      <c r="AD852" s="239"/>
      <c r="AE852" s="239"/>
      <c r="AF852" s="239"/>
      <c r="AG852" s="239"/>
    </row>
    <row r="853" spans="8:33">
      <c r="H853" s="239"/>
      <c r="I853" s="1110" t="s">
        <v>5592</v>
      </c>
      <c r="J853" s="1106" t="s">
        <v>2331</v>
      </c>
      <c r="K853" s="246">
        <v>3.8499999999999998E-4</v>
      </c>
      <c r="L853" s="246">
        <v>3.8499999999999998E-4</v>
      </c>
      <c r="M853" s="241"/>
      <c r="N853" s="1102">
        <f t="shared" ca="1" si="93"/>
        <v>3.8200000000000002E-4</v>
      </c>
      <c r="O853" s="1102">
        <f t="shared" ca="1" si="94"/>
        <v>3.8200000000000002E-4</v>
      </c>
      <c r="P853" s="1102" t="str" cm="1">
        <f t="array" aca="1" ref="P853" ca="1">IFERROR(INDIRECT("K"&amp;V853),"")</f>
        <v/>
      </c>
      <c r="Q853" s="1102" t="str" cm="1">
        <f t="array" aca="1" ref="Q853" ca="1">IFERROR(INDIRECT("L"&amp;V853),"")</f>
        <v/>
      </c>
      <c r="R853" s="1102" cm="1">
        <f t="array" aca="1" ref="R853" ca="1">IFERROR(INDIRECT("K"&amp;W853),"")</f>
        <v>3.8200000000000002E-4</v>
      </c>
      <c r="S853" s="1102" cm="1">
        <f t="array" aca="1" ref="S853" ca="1">IFERROR(INDIRECT("L"&amp;W853),"")</f>
        <v>3.8200000000000002E-4</v>
      </c>
      <c r="T853" s="1103">
        <f t="shared" si="95"/>
        <v>3.8499999999999998E-4</v>
      </c>
      <c r="U853" s="1103">
        <f t="shared" si="96"/>
        <v>3.8499999999999998E-4</v>
      </c>
      <c r="V853" s="1102" t="str">
        <f t="shared" si="91"/>
        <v/>
      </c>
      <c r="W853" s="1102">
        <f t="shared" si="92"/>
        <v>854</v>
      </c>
      <c r="X853" s="1102" t="str">
        <f t="shared" si="97"/>
        <v>A0493</v>
      </c>
      <c r="Y853" s="239"/>
      <c r="Z853" s="239"/>
      <c r="AA853" s="239"/>
      <c r="AB853" s="239"/>
      <c r="AC853" s="239"/>
      <c r="AD853" s="239"/>
      <c r="AE853" s="239"/>
      <c r="AF853" s="239"/>
      <c r="AG853" s="239"/>
    </row>
    <row r="854" spans="8:33">
      <c r="H854" s="239"/>
      <c r="I854" s="1110" t="s">
        <v>5593</v>
      </c>
      <c r="J854" s="1106" t="s">
        <v>2331</v>
      </c>
      <c r="K854" s="246">
        <v>3.8200000000000002E-4</v>
      </c>
      <c r="L854" s="246">
        <v>3.8200000000000002E-4</v>
      </c>
      <c r="M854" s="241"/>
      <c r="N854" s="1102">
        <f t="shared" ca="1" si="93"/>
        <v>3.8200000000000002E-4</v>
      </c>
      <c r="O854" s="1102">
        <f t="shared" ca="1" si="94"/>
        <v>3.8200000000000002E-4</v>
      </c>
      <c r="P854" s="1102" t="str" cm="1">
        <f t="array" aca="1" ref="P854" ca="1">IFERROR(INDIRECT("K"&amp;V854),"")</f>
        <v/>
      </c>
      <c r="Q854" s="1102" t="str" cm="1">
        <f t="array" aca="1" ref="Q854" ca="1">IFERROR(INDIRECT("L"&amp;V854),"")</f>
        <v/>
      </c>
      <c r="R854" s="1102" cm="1">
        <f t="array" aca="1" ref="R854" ca="1">IFERROR(INDIRECT("K"&amp;W854),"")</f>
        <v>3.8200000000000002E-4</v>
      </c>
      <c r="S854" s="1102" cm="1">
        <f t="array" aca="1" ref="S854" ca="1">IFERROR(INDIRECT("L"&amp;W854),"")</f>
        <v>3.8200000000000002E-4</v>
      </c>
      <c r="T854" s="1103">
        <f t="shared" si="95"/>
        <v>3.8200000000000002E-4</v>
      </c>
      <c r="U854" s="1103">
        <f t="shared" si="96"/>
        <v>3.8200000000000002E-4</v>
      </c>
      <c r="V854" s="1102" t="str">
        <f t="shared" si="91"/>
        <v/>
      </c>
      <c r="W854" s="1102">
        <f t="shared" si="92"/>
        <v>854</v>
      </c>
      <c r="X854" s="1102" t="str">
        <f t="shared" si="97"/>
        <v>A0493</v>
      </c>
      <c r="Y854" s="239"/>
      <c r="Z854" s="239"/>
      <c r="AA854" s="239"/>
      <c r="AB854" s="239"/>
      <c r="AC854" s="239"/>
      <c r="AD854" s="239"/>
      <c r="AE854" s="239"/>
      <c r="AF854" s="239"/>
      <c r="AG854" s="239"/>
    </row>
    <row r="855" spans="8:33">
      <c r="H855" s="239"/>
      <c r="I855" s="1110" t="s">
        <v>2332</v>
      </c>
      <c r="J855" s="1106" t="s">
        <v>2333</v>
      </c>
      <c r="K855" s="246">
        <v>2.5300000000000002E-4</v>
      </c>
      <c r="L855" s="246">
        <v>2.5300000000000002E-4</v>
      </c>
      <c r="M855" s="241"/>
      <c r="N855" s="1102">
        <f t="shared" ca="1" si="93"/>
        <v>2.5300000000000002E-4</v>
      </c>
      <c r="O855" s="1102">
        <f t="shared" ca="1" si="94"/>
        <v>2.5300000000000002E-4</v>
      </c>
      <c r="P855" s="1102" t="str" cm="1">
        <f t="array" aca="1" ref="P855" ca="1">IFERROR(INDIRECT("K"&amp;V855),"")</f>
        <v/>
      </c>
      <c r="Q855" s="1102" t="str" cm="1">
        <f t="array" aca="1" ref="Q855" ca="1">IFERROR(INDIRECT("L"&amp;V855),"")</f>
        <v/>
      </c>
      <c r="R855" s="1102" t="str" cm="1">
        <f t="array" aca="1" ref="R855" ca="1">IFERROR(INDIRECT("K"&amp;W855),"")</f>
        <v/>
      </c>
      <c r="S855" s="1102" t="str" cm="1">
        <f t="array" aca="1" ref="S855" ca="1">IFERROR(INDIRECT("L"&amp;W855),"")</f>
        <v/>
      </c>
      <c r="T855" s="1103">
        <f t="shared" si="95"/>
        <v>2.5300000000000002E-4</v>
      </c>
      <c r="U855" s="1103">
        <f t="shared" si="96"/>
        <v>2.5300000000000002E-4</v>
      </c>
      <c r="V855" s="1102" t="str">
        <f t="shared" si="91"/>
        <v/>
      </c>
      <c r="W855" s="1102" t="str">
        <f t="shared" si="92"/>
        <v/>
      </c>
      <c r="X855" s="1102" t="str">
        <f t="shared" si="97"/>
        <v>A0494</v>
      </c>
      <c r="Y855" s="239"/>
      <c r="Z855" s="239"/>
      <c r="AA855" s="239"/>
      <c r="AB855" s="239"/>
      <c r="AC855" s="239"/>
      <c r="AD855" s="239"/>
      <c r="AE855" s="239"/>
      <c r="AF855" s="239"/>
      <c r="AG855" s="239"/>
    </row>
    <row r="856" spans="8:33">
      <c r="H856" s="239"/>
      <c r="I856" s="1110" t="s">
        <v>2334</v>
      </c>
      <c r="J856" s="1106" t="s">
        <v>2335</v>
      </c>
      <c r="K856" s="246">
        <v>6.2299999999999996E-4</v>
      </c>
      <c r="L856" s="246">
        <v>6.2299999999999996E-4</v>
      </c>
      <c r="M856" s="241"/>
      <c r="N856" s="1102">
        <f t="shared" ca="1" si="93"/>
        <v>6.2299999999999996E-4</v>
      </c>
      <c r="O856" s="1102">
        <f t="shared" ca="1" si="94"/>
        <v>6.2299999999999996E-4</v>
      </c>
      <c r="P856" s="1102" t="str" cm="1">
        <f t="array" aca="1" ref="P856" ca="1">IFERROR(INDIRECT("K"&amp;V856),"")</f>
        <v/>
      </c>
      <c r="Q856" s="1102" t="str" cm="1">
        <f t="array" aca="1" ref="Q856" ca="1">IFERROR(INDIRECT("L"&amp;V856),"")</f>
        <v/>
      </c>
      <c r="R856" s="1102" t="str" cm="1">
        <f t="array" aca="1" ref="R856" ca="1">IFERROR(INDIRECT("K"&amp;W856),"")</f>
        <v/>
      </c>
      <c r="S856" s="1102" t="str" cm="1">
        <f t="array" aca="1" ref="S856" ca="1">IFERROR(INDIRECT("L"&amp;W856),"")</f>
        <v/>
      </c>
      <c r="T856" s="1103">
        <f t="shared" si="95"/>
        <v>6.2299999999999996E-4</v>
      </c>
      <c r="U856" s="1103">
        <f t="shared" si="96"/>
        <v>6.2299999999999996E-4</v>
      </c>
      <c r="V856" s="1102" t="str">
        <f t="shared" si="91"/>
        <v/>
      </c>
      <c r="W856" s="1102" t="str">
        <f t="shared" si="92"/>
        <v/>
      </c>
      <c r="X856" s="1102" t="str">
        <f t="shared" si="97"/>
        <v>A0495</v>
      </c>
      <c r="Y856" s="239"/>
      <c r="Z856" s="239"/>
      <c r="AA856" s="239"/>
      <c r="AB856" s="239"/>
      <c r="AC856" s="239"/>
      <c r="AD856" s="239"/>
      <c r="AE856" s="239"/>
      <c r="AF856" s="239"/>
      <c r="AG856" s="239"/>
    </row>
    <row r="857" spans="8:33">
      <c r="H857" s="239"/>
      <c r="I857" s="1110" t="s">
        <v>5594</v>
      </c>
      <c r="J857" s="1106" t="s">
        <v>2336</v>
      </c>
      <c r="K857" s="246">
        <v>0</v>
      </c>
      <c r="L857" s="246">
        <v>0</v>
      </c>
      <c r="M857" s="241"/>
      <c r="N857" s="1102">
        <f t="shared" ca="1" si="93"/>
        <v>4.2000000000000002E-4</v>
      </c>
      <c r="O857" s="1102">
        <f t="shared" ca="1" si="94"/>
        <v>4.2000000000000002E-4</v>
      </c>
      <c r="P857" s="1102" cm="1">
        <f t="array" aca="1" ref="P857" ca="1">IFERROR(INDIRECT("K"&amp;V857),"")</f>
        <v>4.2000000000000002E-4</v>
      </c>
      <c r="Q857" s="1102" cm="1">
        <f t="array" aca="1" ref="Q857" ca="1">IFERROR(INDIRECT("L"&amp;V857),"")</f>
        <v>4.2000000000000002E-4</v>
      </c>
      <c r="R857" s="1102" cm="1">
        <f t="array" aca="1" ref="R857" ca="1">IFERROR(INDIRECT("K"&amp;W857),"")</f>
        <v>4.1399999999999998E-4</v>
      </c>
      <c r="S857" s="1102" cm="1">
        <f t="array" aca="1" ref="S857" ca="1">IFERROR(INDIRECT("L"&amp;W857),"")</f>
        <v>4.1399999999999998E-4</v>
      </c>
      <c r="T857" s="1103">
        <f t="shared" si="95"/>
        <v>0</v>
      </c>
      <c r="U857" s="1103">
        <f t="shared" si="96"/>
        <v>0</v>
      </c>
      <c r="V857" s="1102">
        <f t="shared" si="91"/>
        <v>858</v>
      </c>
      <c r="W857" s="1102">
        <f t="shared" si="92"/>
        <v>859</v>
      </c>
      <c r="X857" s="1102" t="str">
        <f t="shared" si="97"/>
        <v>A0499</v>
      </c>
      <c r="Y857" s="239"/>
      <c r="Z857" s="239"/>
      <c r="AA857" s="239"/>
      <c r="AB857" s="239"/>
      <c r="AC857" s="239"/>
      <c r="AD857" s="239"/>
      <c r="AE857" s="239"/>
      <c r="AF857" s="239"/>
      <c r="AG857" s="239"/>
    </row>
    <row r="858" spans="8:33">
      <c r="H858" s="239"/>
      <c r="I858" s="1110" t="s">
        <v>5595</v>
      </c>
      <c r="J858" s="1106" t="s">
        <v>2336</v>
      </c>
      <c r="K858" s="246">
        <v>4.2000000000000002E-4</v>
      </c>
      <c r="L858" s="246">
        <v>4.2000000000000002E-4</v>
      </c>
      <c r="M858" s="241"/>
      <c r="N858" s="1102">
        <f t="shared" ca="1" si="93"/>
        <v>4.2000000000000002E-4</v>
      </c>
      <c r="O858" s="1102">
        <f t="shared" ca="1" si="94"/>
        <v>4.2000000000000002E-4</v>
      </c>
      <c r="P858" s="1102" cm="1">
        <f t="array" aca="1" ref="P858" ca="1">IFERROR(INDIRECT("K"&amp;V858),"")</f>
        <v>4.2000000000000002E-4</v>
      </c>
      <c r="Q858" s="1102" cm="1">
        <f t="array" aca="1" ref="Q858" ca="1">IFERROR(INDIRECT("L"&amp;V858),"")</f>
        <v>4.2000000000000002E-4</v>
      </c>
      <c r="R858" s="1102" cm="1">
        <f t="array" aca="1" ref="R858" ca="1">IFERROR(INDIRECT("K"&amp;W858),"")</f>
        <v>4.1399999999999998E-4</v>
      </c>
      <c r="S858" s="1102" cm="1">
        <f t="array" aca="1" ref="S858" ca="1">IFERROR(INDIRECT("L"&amp;W858),"")</f>
        <v>4.1399999999999998E-4</v>
      </c>
      <c r="T858" s="1103">
        <f t="shared" si="95"/>
        <v>4.2000000000000002E-4</v>
      </c>
      <c r="U858" s="1103">
        <f t="shared" si="96"/>
        <v>4.2000000000000002E-4</v>
      </c>
      <c r="V858" s="1102">
        <f t="shared" si="91"/>
        <v>858</v>
      </c>
      <c r="W858" s="1102">
        <f t="shared" si="92"/>
        <v>859</v>
      </c>
      <c r="X858" s="1102" t="str">
        <f t="shared" si="97"/>
        <v>A0499</v>
      </c>
      <c r="Y858" s="239"/>
      <c r="Z858" s="239"/>
      <c r="AA858" s="239"/>
      <c r="AB858" s="239"/>
      <c r="AC858" s="239"/>
      <c r="AD858" s="239"/>
      <c r="AE858" s="239"/>
      <c r="AF858" s="239"/>
      <c r="AG858" s="239"/>
    </row>
    <row r="859" spans="8:33">
      <c r="H859" s="239"/>
      <c r="I859" s="1110" t="s">
        <v>5596</v>
      </c>
      <c r="J859" s="1106" t="s">
        <v>2336</v>
      </c>
      <c r="K859" s="246">
        <v>4.1399999999999998E-4</v>
      </c>
      <c r="L859" s="246">
        <v>4.1399999999999998E-4</v>
      </c>
      <c r="M859" s="241"/>
      <c r="N859" s="1102">
        <f t="shared" ca="1" si="93"/>
        <v>4.2000000000000002E-4</v>
      </c>
      <c r="O859" s="1102">
        <f t="shared" ca="1" si="94"/>
        <v>4.2000000000000002E-4</v>
      </c>
      <c r="P859" s="1102" cm="1">
        <f t="array" aca="1" ref="P859" ca="1">IFERROR(INDIRECT("K"&amp;V859),"")</f>
        <v>4.2000000000000002E-4</v>
      </c>
      <c r="Q859" s="1102" cm="1">
        <f t="array" aca="1" ref="Q859" ca="1">IFERROR(INDIRECT("L"&amp;V859),"")</f>
        <v>4.2000000000000002E-4</v>
      </c>
      <c r="R859" s="1102" cm="1">
        <f t="array" aca="1" ref="R859" ca="1">IFERROR(INDIRECT("K"&amp;W859),"")</f>
        <v>4.1399999999999998E-4</v>
      </c>
      <c r="S859" s="1102" cm="1">
        <f t="array" aca="1" ref="S859" ca="1">IFERROR(INDIRECT("L"&amp;W859),"")</f>
        <v>4.1399999999999998E-4</v>
      </c>
      <c r="T859" s="1103">
        <f t="shared" si="95"/>
        <v>4.1399999999999998E-4</v>
      </c>
      <c r="U859" s="1103">
        <f t="shared" si="96"/>
        <v>4.1399999999999998E-4</v>
      </c>
      <c r="V859" s="1102">
        <f t="shared" si="91"/>
        <v>858</v>
      </c>
      <c r="W859" s="1102">
        <f t="shared" si="92"/>
        <v>859</v>
      </c>
      <c r="X859" s="1102" t="str">
        <f t="shared" si="97"/>
        <v>A0499</v>
      </c>
      <c r="Y859" s="239"/>
      <c r="Z859" s="239"/>
      <c r="AA859" s="239"/>
      <c r="AB859" s="239"/>
      <c r="AC859" s="239"/>
      <c r="AD859" s="239"/>
      <c r="AE859" s="239"/>
      <c r="AF859" s="239"/>
      <c r="AG859" s="239"/>
    </row>
    <row r="860" spans="8:33">
      <c r="H860" s="239"/>
      <c r="I860" s="1110" t="s">
        <v>5597</v>
      </c>
      <c r="J860" s="1106" t="s">
        <v>2337</v>
      </c>
      <c r="K860" s="246">
        <v>6.4000000000000005E-4</v>
      </c>
      <c r="L860" s="246">
        <v>6.4000000000000005E-4</v>
      </c>
      <c r="M860" s="241"/>
      <c r="N860" s="1102">
        <f t="shared" ca="1" si="93"/>
        <v>6.4000000000000005E-4</v>
      </c>
      <c r="O860" s="1102">
        <f t="shared" ca="1" si="94"/>
        <v>6.4000000000000005E-4</v>
      </c>
      <c r="P860" s="1102" t="str" cm="1">
        <f t="array" aca="1" ref="P860" ca="1">IFERROR(INDIRECT("K"&amp;V860),"")</f>
        <v/>
      </c>
      <c r="Q860" s="1102" t="str" cm="1">
        <f t="array" aca="1" ref="Q860" ca="1">IFERROR(INDIRECT("L"&amp;V860),"")</f>
        <v/>
      </c>
      <c r="R860" s="1102" t="str" cm="1">
        <f t="array" aca="1" ref="R860" ca="1">IFERROR(INDIRECT("K"&amp;W860),"")</f>
        <v/>
      </c>
      <c r="S860" s="1102" t="str" cm="1">
        <f t="array" aca="1" ref="S860" ca="1">IFERROR(INDIRECT("L"&amp;W860),"")</f>
        <v/>
      </c>
      <c r="T860" s="1103">
        <f t="shared" si="95"/>
        <v>6.4000000000000005E-4</v>
      </c>
      <c r="U860" s="1103">
        <f t="shared" si="96"/>
        <v>6.4000000000000005E-4</v>
      </c>
      <c r="V860" s="1102" t="str">
        <f t="shared" si="91"/>
        <v/>
      </c>
      <c r="W860" s="1102" t="str">
        <f t="shared" si="92"/>
        <v/>
      </c>
      <c r="X860" s="1102" t="str">
        <f t="shared" si="97"/>
        <v>A0500</v>
      </c>
      <c r="Y860" s="239"/>
      <c r="Z860" s="239"/>
      <c r="AA860" s="239"/>
      <c r="AB860" s="239"/>
      <c r="AC860" s="239"/>
      <c r="AD860" s="239"/>
      <c r="AE860" s="239"/>
      <c r="AF860" s="239"/>
      <c r="AG860" s="239"/>
    </row>
    <row r="861" spans="8:33">
      <c r="H861" s="239"/>
      <c r="I861" s="1110" t="s">
        <v>2338</v>
      </c>
      <c r="J861" s="1106" t="s">
        <v>2339</v>
      </c>
      <c r="K861" s="246">
        <v>4.1899999999999999E-4</v>
      </c>
      <c r="L861" s="246">
        <v>4.1899999999999999E-4</v>
      </c>
      <c r="M861" s="241"/>
      <c r="N861" s="1102">
        <f t="shared" ca="1" si="93"/>
        <v>4.1899999999999999E-4</v>
      </c>
      <c r="O861" s="1102">
        <f t="shared" ca="1" si="94"/>
        <v>4.1899999999999999E-4</v>
      </c>
      <c r="P861" s="1102" t="str" cm="1">
        <f t="array" aca="1" ref="P861" ca="1">IFERROR(INDIRECT("K"&amp;V861),"")</f>
        <v/>
      </c>
      <c r="Q861" s="1102" t="str" cm="1">
        <f t="array" aca="1" ref="Q861" ca="1">IFERROR(INDIRECT("L"&amp;V861),"")</f>
        <v/>
      </c>
      <c r="R861" s="1102" t="str" cm="1">
        <f t="array" aca="1" ref="R861" ca="1">IFERROR(INDIRECT("K"&amp;W861),"")</f>
        <v/>
      </c>
      <c r="S861" s="1102" t="str" cm="1">
        <f t="array" aca="1" ref="S861" ca="1">IFERROR(INDIRECT("L"&amp;W861),"")</f>
        <v/>
      </c>
      <c r="T861" s="1103">
        <f t="shared" si="95"/>
        <v>4.1899999999999999E-4</v>
      </c>
      <c r="U861" s="1103">
        <f t="shared" si="96"/>
        <v>4.1899999999999999E-4</v>
      </c>
      <c r="V861" s="1102" t="str">
        <f t="shared" si="91"/>
        <v/>
      </c>
      <c r="W861" s="1102" t="str">
        <f t="shared" si="92"/>
        <v/>
      </c>
      <c r="X861" s="1102" t="str">
        <f t="shared" si="97"/>
        <v>A0501</v>
      </c>
      <c r="Y861" s="239"/>
      <c r="Z861" s="239"/>
      <c r="AA861" s="239"/>
      <c r="AB861" s="239"/>
      <c r="AC861" s="239"/>
      <c r="AD861" s="239"/>
      <c r="AE861" s="239"/>
      <c r="AF861" s="239"/>
      <c r="AG861" s="239"/>
    </row>
    <row r="862" spans="8:33">
      <c r="H862" s="239"/>
      <c r="I862" s="1110" t="s">
        <v>2340</v>
      </c>
      <c r="J862" s="1106" t="s">
        <v>2341</v>
      </c>
      <c r="K862" s="246">
        <v>5.4900000000000001E-4</v>
      </c>
      <c r="L862" s="246">
        <v>5.4900000000000001E-4</v>
      </c>
      <c r="M862" s="241"/>
      <c r="N862" s="1102">
        <f t="shared" ca="1" si="93"/>
        <v>5.4900000000000001E-4</v>
      </c>
      <c r="O862" s="1102">
        <f t="shared" ca="1" si="94"/>
        <v>5.4900000000000001E-4</v>
      </c>
      <c r="P862" s="1102" t="str" cm="1">
        <f t="array" aca="1" ref="P862" ca="1">IFERROR(INDIRECT("K"&amp;V862),"")</f>
        <v/>
      </c>
      <c r="Q862" s="1102" t="str" cm="1">
        <f t="array" aca="1" ref="Q862" ca="1">IFERROR(INDIRECT("L"&amp;V862),"")</f>
        <v/>
      </c>
      <c r="R862" s="1102" t="str" cm="1">
        <f t="array" aca="1" ref="R862" ca="1">IFERROR(INDIRECT("K"&amp;W862),"")</f>
        <v/>
      </c>
      <c r="S862" s="1102" t="str" cm="1">
        <f t="array" aca="1" ref="S862" ca="1">IFERROR(INDIRECT("L"&amp;W862),"")</f>
        <v/>
      </c>
      <c r="T862" s="1103">
        <f t="shared" si="95"/>
        <v>5.4900000000000001E-4</v>
      </c>
      <c r="U862" s="1103">
        <f t="shared" si="96"/>
        <v>5.4900000000000001E-4</v>
      </c>
      <c r="V862" s="1102" t="str">
        <f t="shared" si="91"/>
        <v/>
      </c>
      <c r="W862" s="1102" t="str">
        <f t="shared" si="92"/>
        <v/>
      </c>
      <c r="X862" s="1102" t="str">
        <f t="shared" si="97"/>
        <v>A0502</v>
      </c>
      <c r="Y862" s="239"/>
      <c r="Z862" s="239"/>
      <c r="AA862" s="239"/>
      <c r="AB862" s="239"/>
      <c r="AC862" s="239"/>
      <c r="AD862" s="239"/>
      <c r="AE862" s="239"/>
      <c r="AF862" s="239"/>
      <c r="AG862" s="239"/>
    </row>
    <row r="863" spans="8:33">
      <c r="H863" s="239"/>
      <c r="I863" s="1110" t="s">
        <v>5598</v>
      </c>
      <c r="J863" s="1106" t="s">
        <v>2342</v>
      </c>
      <c r="K863" s="246">
        <v>0</v>
      </c>
      <c r="L863" s="246">
        <v>0</v>
      </c>
      <c r="M863" s="241"/>
      <c r="N863" s="1102">
        <f t="shared" ca="1" si="93"/>
        <v>4.3199999999999998E-4</v>
      </c>
      <c r="O863" s="1102">
        <f t="shared" ca="1" si="94"/>
        <v>4.3199999999999998E-4</v>
      </c>
      <c r="P863" s="1102" cm="1">
        <f t="array" aca="1" ref="P863" ca="1">IFERROR(INDIRECT("K"&amp;V863),"")</f>
        <v>4.3199999999999998E-4</v>
      </c>
      <c r="Q863" s="1102" cm="1">
        <f t="array" aca="1" ref="Q863" ca="1">IFERROR(INDIRECT("L"&amp;V863),"")</f>
        <v>4.3199999999999998E-4</v>
      </c>
      <c r="R863" s="1102" cm="1">
        <f t="array" aca="1" ref="R863" ca="1">IFERROR(INDIRECT("K"&amp;W863),"")</f>
        <v>4.28E-4</v>
      </c>
      <c r="S863" s="1102" cm="1">
        <f t="array" aca="1" ref="S863" ca="1">IFERROR(INDIRECT("L"&amp;W863),"")</f>
        <v>4.28E-4</v>
      </c>
      <c r="T863" s="1103">
        <f t="shared" si="95"/>
        <v>0</v>
      </c>
      <c r="U863" s="1103">
        <f t="shared" si="96"/>
        <v>0</v>
      </c>
      <c r="V863" s="1102">
        <f t="shared" si="91"/>
        <v>864</v>
      </c>
      <c r="W863" s="1102">
        <f t="shared" si="92"/>
        <v>865</v>
      </c>
      <c r="X863" s="1102" t="str">
        <f t="shared" si="97"/>
        <v>A0503</v>
      </c>
      <c r="Y863" s="239"/>
      <c r="Z863" s="239"/>
      <c r="AA863" s="239"/>
      <c r="AB863" s="239"/>
      <c r="AC863" s="239"/>
      <c r="AD863" s="239"/>
      <c r="AE863" s="239"/>
      <c r="AF863" s="239"/>
      <c r="AG863" s="239"/>
    </row>
    <row r="864" spans="8:33">
      <c r="H864" s="239"/>
      <c r="I864" s="1110" t="s">
        <v>5599</v>
      </c>
      <c r="J864" s="1106" t="s">
        <v>2342</v>
      </c>
      <c r="K864" s="246">
        <v>4.3199999999999998E-4</v>
      </c>
      <c r="L864" s="246">
        <v>4.3199999999999998E-4</v>
      </c>
      <c r="M864" s="241"/>
      <c r="N864" s="1102">
        <f t="shared" ca="1" si="93"/>
        <v>4.3199999999999998E-4</v>
      </c>
      <c r="O864" s="1102">
        <f t="shared" ca="1" si="94"/>
        <v>4.3199999999999998E-4</v>
      </c>
      <c r="P864" s="1102" cm="1">
        <f t="array" aca="1" ref="P864" ca="1">IFERROR(INDIRECT("K"&amp;V864),"")</f>
        <v>4.3199999999999998E-4</v>
      </c>
      <c r="Q864" s="1102" cm="1">
        <f t="array" aca="1" ref="Q864" ca="1">IFERROR(INDIRECT("L"&amp;V864),"")</f>
        <v>4.3199999999999998E-4</v>
      </c>
      <c r="R864" s="1102" cm="1">
        <f t="array" aca="1" ref="R864" ca="1">IFERROR(INDIRECT("K"&amp;W864),"")</f>
        <v>4.28E-4</v>
      </c>
      <c r="S864" s="1102" cm="1">
        <f t="array" aca="1" ref="S864" ca="1">IFERROR(INDIRECT("L"&amp;W864),"")</f>
        <v>4.28E-4</v>
      </c>
      <c r="T864" s="1103">
        <f t="shared" si="95"/>
        <v>4.3199999999999998E-4</v>
      </c>
      <c r="U864" s="1103">
        <f t="shared" si="96"/>
        <v>4.3199999999999998E-4</v>
      </c>
      <c r="V864" s="1102">
        <f t="shared" si="91"/>
        <v>864</v>
      </c>
      <c r="W864" s="1102">
        <f t="shared" si="92"/>
        <v>865</v>
      </c>
      <c r="X864" s="1102" t="str">
        <f t="shared" si="97"/>
        <v>A0503</v>
      </c>
      <c r="Y864" s="239"/>
      <c r="Z864" s="239"/>
      <c r="AA864" s="239"/>
      <c r="AB864" s="239"/>
      <c r="AC864" s="239"/>
      <c r="AD864" s="239"/>
      <c r="AE864" s="239"/>
      <c r="AF864" s="239"/>
      <c r="AG864" s="239"/>
    </row>
    <row r="865" spans="8:33">
      <c r="H865" s="239"/>
      <c r="I865" s="1110" t="s">
        <v>5600</v>
      </c>
      <c r="J865" s="1106" t="s">
        <v>2342</v>
      </c>
      <c r="K865" s="246">
        <v>4.28E-4</v>
      </c>
      <c r="L865" s="246">
        <v>4.28E-4</v>
      </c>
      <c r="M865" s="241"/>
      <c r="N865" s="1102">
        <f t="shared" ca="1" si="93"/>
        <v>4.3199999999999998E-4</v>
      </c>
      <c r="O865" s="1102">
        <f t="shared" ca="1" si="94"/>
        <v>4.3199999999999998E-4</v>
      </c>
      <c r="P865" s="1102" cm="1">
        <f t="array" aca="1" ref="P865" ca="1">IFERROR(INDIRECT("K"&amp;V865),"")</f>
        <v>4.3199999999999998E-4</v>
      </c>
      <c r="Q865" s="1102" cm="1">
        <f t="array" aca="1" ref="Q865" ca="1">IFERROR(INDIRECT("L"&amp;V865),"")</f>
        <v>4.3199999999999998E-4</v>
      </c>
      <c r="R865" s="1102" cm="1">
        <f t="array" aca="1" ref="R865" ca="1">IFERROR(INDIRECT("K"&amp;W865),"")</f>
        <v>4.28E-4</v>
      </c>
      <c r="S865" s="1102" cm="1">
        <f t="array" aca="1" ref="S865" ca="1">IFERROR(INDIRECT("L"&amp;W865),"")</f>
        <v>4.28E-4</v>
      </c>
      <c r="T865" s="1103">
        <f t="shared" si="95"/>
        <v>4.28E-4</v>
      </c>
      <c r="U865" s="1103">
        <f t="shared" si="96"/>
        <v>4.28E-4</v>
      </c>
      <c r="V865" s="1102">
        <f t="shared" si="91"/>
        <v>864</v>
      </c>
      <c r="W865" s="1102">
        <f t="shared" si="92"/>
        <v>865</v>
      </c>
      <c r="X865" s="1102" t="str">
        <f t="shared" si="97"/>
        <v>A0503</v>
      </c>
      <c r="Y865" s="239"/>
      <c r="Z865" s="239"/>
      <c r="AA865" s="239"/>
      <c r="AB865" s="239"/>
      <c r="AC865" s="239"/>
      <c r="AD865" s="239"/>
      <c r="AE865" s="239"/>
      <c r="AF865" s="239"/>
      <c r="AG865" s="239"/>
    </row>
    <row r="866" spans="8:33">
      <c r="H866" s="239"/>
      <c r="I866" s="1110" t="s">
        <v>5601</v>
      </c>
      <c r="J866" s="1106" t="s">
        <v>2343</v>
      </c>
      <c r="K866" s="246">
        <v>0</v>
      </c>
      <c r="L866" s="246">
        <v>0</v>
      </c>
      <c r="M866" s="241"/>
      <c r="N866" s="1102">
        <f t="shared" ca="1" si="93"/>
        <v>6.2200000000000005E-4</v>
      </c>
      <c r="O866" s="1102">
        <f t="shared" ca="1" si="94"/>
        <v>6.2200000000000005E-4</v>
      </c>
      <c r="P866" s="1102" cm="1">
        <f t="array" aca="1" ref="P866" ca="1">IFERROR(INDIRECT("K"&amp;V866),"")</f>
        <v>6.2200000000000005E-4</v>
      </c>
      <c r="Q866" s="1102" cm="1">
        <f t="array" aca="1" ref="Q866" ca="1">IFERROR(INDIRECT("L"&amp;V866),"")</f>
        <v>6.2200000000000005E-4</v>
      </c>
      <c r="R866" s="1102" cm="1">
        <f t="array" aca="1" ref="R866" ca="1">IFERROR(INDIRECT("K"&amp;W866),"")</f>
        <v>5.2499999999999997E-4</v>
      </c>
      <c r="S866" s="1102" cm="1">
        <f t="array" aca="1" ref="S866" ca="1">IFERROR(INDIRECT("L"&amp;W866),"")</f>
        <v>5.2499999999999997E-4</v>
      </c>
      <c r="T866" s="1103">
        <f t="shared" si="95"/>
        <v>0</v>
      </c>
      <c r="U866" s="1103">
        <f t="shared" si="96"/>
        <v>0</v>
      </c>
      <c r="V866" s="1102">
        <f t="shared" si="91"/>
        <v>877</v>
      </c>
      <c r="W866" s="1102">
        <f t="shared" si="92"/>
        <v>878</v>
      </c>
      <c r="X866" s="1102" t="str">
        <f t="shared" si="97"/>
        <v>A0506</v>
      </c>
      <c r="Y866" s="239"/>
      <c r="Z866" s="239"/>
      <c r="AA866" s="239"/>
      <c r="AB866" s="239"/>
      <c r="AC866" s="239"/>
      <c r="AD866" s="239"/>
      <c r="AE866" s="239"/>
      <c r="AF866" s="239"/>
      <c r="AG866" s="239"/>
    </row>
    <row r="867" spans="8:33">
      <c r="H867" s="239"/>
      <c r="I867" s="1110" t="s">
        <v>5602</v>
      </c>
      <c r="J867" s="1106" t="s">
        <v>2343</v>
      </c>
      <c r="K867" s="246">
        <v>0</v>
      </c>
      <c r="L867" s="246">
        <v>0</v>
      </c>
      <c r="M867" s="241"/>
      <c r="N867" s="1102">
        <f t="shared" ca="1" si="93"/>
        <v>6.2200000000000005E-4</v>
      </c>
      <c r="O867" s="1102">
        <f t="shared" ca="1" si="94"/>
        <v>6.2200000000000005E-4</v>
      </c>
      <c r="P867" s="1102" cm="1">
        <f t="array" aca="1" ref="P867" ca="1">IFERROR(INDIRECT("K"&amp;V867),"")</f>
        <v>6.2200000000000005E-4</v>
      </c>
      <c r="Q867" s="1102" cm="1">
        <f t="array" aca="1" ref="Q867" ca="1">IFERROR(INDIRECT("L"&amp;V867),"")</f>
        <v>6.2200000000000005E-4</v>
      </c>
      <c r="R867" s="1102" cm="1">
        <f t="array" aca="1" ref="R867" ca="1">IFERROR(INDIRECT("K"&amp;W867),"")</f>
        <v>5.2499999999999997E-4</v>
      </c>
      <c r="S867" s="1102" cm="1">
        <f t="array" aca="1" ref="S867" ca="1">IFERROR(INDIRECT("L"&amp;W867),"")</f>
        <v>5.2499999999999997E-4</v>
      </c>
      <c r="T867" s="1103">
        <f t="shared" si="95"/>
        <v>0</v>
      </c>
      <c r="U867" s="1103">
        <f t="shared" si="96"/>
        <v>0</v>
      </c>
      <c r="V867" s="1102">
        <f t="shared" si="91"/>
        <v>877</v>
      </c>
      <c r="W867" s="1102">
        <f t="shared" si="92"/>
        <v>878</v>
      </c>
      <c r="X867" s="1102" t="str">
        <f t="shared" si="97"/>
        <v>A0506</v>
      </c>
      <c r="Y867" s="239"/>
      <c r="Z867" s="239"/>
      <c r="AA867" s="239"/>
      <c r="AB867" s="239"/>
      <c r="AC867" s="239"/>
      <c r="AD867" s="239"/>
      <c r="AE867" s="239"/>
      <c r="AF867" s="239"/>
      <c r="AG867" s="239"/>
    </row>
    <row r="868" spans="8:33">
      <c r="H868" s="239"/>
      <c r="I868" s="1110" t="s">
        <v>5603</v>
      </c>
      <c r="J868" s="1106" t="s">
        <v>2343</v>
      </c>
      <c r="K868" s="246">
        <v>0</v>
      </c>
      <c r="L868" s="246">
        <v>0</v>
      </c>
      <c r="M868" s="241"/>
      <c r="N868" s="1102">
        <f t="shared" ca="1" si="93"/>
        <v>6.2200000000000005E-4</v>
      </c>
      <c r="O868" s="1102">
        <f t="shared" ca="1" si="94"/>
        <v>6.2200000000000005E-4</v>
      </c>
      <c r="P868" s="1102" cm="1">
        <f t="array" aca="1" ref="P868" ca="1">IFERROR(INDIRECT("K"&amp;V868),"")</f>
        <v>6.2200000000000005E-4</v>
      </c>
      <c r="Q868" s="1102" cm="1">
        <f t="array" aca="1" ref="Q868" ca="1">IFERROR(INDIRECT("L"&amp;V868),"")</f>
        <v>6.2200000000000005E-4</v>
      </c>
      <c r="R868" s="1102" cm="1">
        <f t="array" aca="1" ref="R868" ca="1">IFERROR(INDIRECT("K"&amp;W868),"")</f>
        <v>5.2499999999999997E-4</v>
      </c>
      <c r="S868" s="1102" cm="1">
        <f t="array" aca="1" ref="S868" ca="1">IFERROR(INDIRECT("L"&amp;W868),"")</f>
        <v>5.2499999999999997E-4</v>
      </c>
      <c r="T868" s="1103">
        <f t="shared" si="95"/>
        <v>0</v>
      </c>
      <c r="U868" s="1103">
        <f t="shared" si="96"/>
        <v>0</v>
      </c>
      <c r="V868" s="1102">
        <f t="shared" si="91"/>
        <v>877</v>
      </c>
      <c r="W868" s="1102">
        <f t="shared" si="92"/>
        <v>878</v>
      </c>
      <c r="X868" s="1102" t="str">
        <f t="shared" si="97"/>
        <v>A0506</v>
      </c>
      <c r="Y868" s="239"/>
      <c r="Z868" s="239"/>
      <c r="AA868" s="239"/>
      <c r="AB868" s="239"/>
      <c r="AC868" s="239"/>
      <c r="AD868" s="239"/>
      <c r="AE868" s="239"/>
      <c r="AF868" s="239"/>
      <c r="AG868" s="239"/>
    </row>
    <row r="869" spans="8:33">
      <c r="H869" s="239"/>
      <c r="I869" s="1110" t="s">
        <v>5604</v>
      </c>
      <c r="J869" s="1106" t="s">
        <v>2343</v>
      </c>
      <c r="K869" s="246">
        <v>0</v>
      </c>
      <c r="L869" s="246">
        <v>0</v>
      </c>
      <c r="M869" s="241"/>
      <c r="N869" s="1102">
        <f t="shared" ca="1" si="93"/>
        <v>6.2200000000000005E-4</v>
      </c>
      <c r="O869" s="1102">
        <f t="shared" ca="1" si="94"/>
        <v>6.2200000000000005E-4</v>
      </c>
      <c r="P869" s="1102" cm="1">
        <f t="array" aca="1" ref="P869" ca="1">IFERROR(INDIRECT("K"&amp;V869),"")</f>
        <v>6.2200000000000005E-4</v>
      </c>
      <c r="Q869" s="1102" cm="1">
        <f t="array" aca="1" ref="Q869" ca="1">IFERROR(INDIRECT("L"&amp;V869),"")</f>
        <v>6.2200000000000005E-4</v>
      </c>
      <c r="R869" s="1102" cm="1">
        <f t="array" aca="1" ref="R869" ca="1">IFERROR(INDIRECT("K"&amp;W869),"")</f>
        <v>5.2499999999999997E-4</v>
      </c>
      <c r="S869" s="1102" cm="1">
        <f t="array" aca="1" ref="S869" ca="1">IFERROR(INDIRECT("L"&amp;W869),"")</f>
        <v>5.2499999999999997E-4</v>
      </c>
      <c r="T869" s="1103">
        <f t="shared" si="95"/>
        <v>0</v>
      </c>
      <c r="U869" s="1103">
        <f t="shared" si="96"/>
        <v>0</v>
      </c>
      <c r="V869" s="1102">
        <f t="shared" si="91"/>
        <v>877</v>
      </c>
      <c r="W869" s="1102">
        <f t="shared" si="92"/>
        <v>878</v>
      </c>
      <c r="X869" s="1102" t="str">
        <f t="shared" si="97"/>
        <v>A0506</v>
      </c>
      <c r="Y869" s="239"/>
      <c r="Z869" s="239"/>
      <c r="AA869" s="239"/>
      <c r="AB869" s="239"/>
      <c r="AC869" s="239"/>
      <c r="AD869" s="239"/>
      <c r="AE869" s="239"/>
      <c r="AF869" s="239"/>
      <c r="AG869" s="239"/>
    </row>
    <row r="870" spans="8:33">
      <c r="H870" s="239"/>
      <c r="I870" s="1110" t="s">
        <v>5605</v>
      </c>
      <c r="J870" s="1106" t="s">
        <v>2343</v>
      </c>
      <c r="K870" s="246">
        <v>0</v>
      </c>
      <c r="L870" s="246">
        <v>0</v>
      </c>
      <c r="M870" s="241"/>
      <c r="N870" s="1102">
        <f t="shared" ca="1" si="93"/>
        <v>6.2200000000000005E-4</v>
      </c>
      <c r="O870" s="1102">
        <f t="shared" ca="1" si="94"/>
        <v>6.2200000000000005E-4</v>
      </c>
      <c r="P870" s="1102" cm="1">
        <f t="array" aca="1" ref="P870" ca="1">IFERROR(INDIRECT("K"&amp;V870),"")</f>
        <v>6.2200000000000005E-4</v>
      </c>
      <c r="Q870" s="1102" cm="1">
        <f t="array" aca="1" ref="Q870" ca="1">IFERROR(INDIRECT("L"&amp;V870),"")</f>
        <v>6.2200000000000005E-4</v>
      </c>
      <c r="R870" s="1102" cm="1">
        <f t="array" aca="1" ref="R870" ca="1">IFERROR(INDIRECT("K"&amp;W870),"")</f>
        <v>5.2499999999999997E-4</v>
      </c>
      <c r="S870" s="1102" cm="1">
        <f t="array" aca="1" ref="S870" ca="1">IFERROR(INDIRECT("L"&amp;W870),"")</f>
        <v>5.2499999999999997E-4</v>
      </c>
      <c r="T870" s="1103">
        <f t="shared" si="95"/>
        <v>0</v>
      </c>
      <c r="U870" s="1103">
        <f t="shared" si="96"/>
        <v>0</v>
      </c>
      <c r="V870" s="1102">
        <f t="shared" si="91"/>
        <v>877</v>
      </c>
      <c r="W870" s="1102">
        <f t="shared" si="92"/>
        <v>878</v>
      </c>
      <c r="X870" s="1102" t="str">
        <f t="shared" si="97"/>
        <v>A0506</v>
      </c>
      <c r="Y870" s="239"/>
      <c r="Z870" s="239"/>
      <c r="AA870" s="239"/>
      <c r="AB870" s="239"/>
      <c r="AC870" s="239"/>
      <c r="AD870" s="239"/>
      <c r="AE870" s="239"/>
      <c r="AF870" s="239"/>
      <c r="AG870" s="239"/>
    </row>
    <row r="871" spans="8:33">
      <c r="H871" s="239"/>
      <c r="I871" s="1110" t="s">
        <v>5606</v>
      </c>
      <c r="J871" s="1106" t="s">
        <v>2343</v>
      </c>
      <c r="K871" s="246">
        <v>0</v>
      </c>
      <c r="L871" s="246">
        <v>0</v>
      </c>
      <c r="M871" s="241"/>
      <c r="N871" s="1102">
        <f t="shared" ca="1" si="93"/>
        <v>6.2200000000000005E-4</v>
      </c>
      <c r="O871" s="1102">
        <f t="shared" ca="1" si="94"/>
        <v>6.2200000000000005E-4</v>
      </c>
      <c r="P871" s="1102" cm="1">
        <f t="array" aca="1" ref="P871" ca="1">IFERROR(INDIRECT("K"&amp;V871),"")</f>
        <v>6.2200000000000005E-4</v>
      </c>
      <c r="Q871" s="1102" cm="1">
        <f t="array" aca="1" ref="Q871" ca="1">IFERROR(INDIRECT("L"&amp;V871),"")</f>
        <v>6.2200000000000005E-4</v>
      </c>
      <c r="R871" s="1102" cm="1">
        <f t="array" aca="1" ref="R871" ca="1">IFERROR(INDIRECT("K"&amp;W871),"")</f>
        <v>5.2499999999999997E-4</v>
      </c>
      <c r="S871" s="1102" cm="1">
        <f t="array" aca="1" ref="S871" ca="1">IFERROR(INDIRECT("L"&amp;W871),"")</f>
        <v>5.2499999999999997E-4</v>
      </c>
      <c r="T871" s="1103">
        <f t="shared" si="95"/>
        <v>0</v>
      </c>
      <c r="U871" s="1103">
        <f t="shared" si="96"/>
        <v>0</v>
      </c>
      <c r="V871" s="1102">
        <f t="shared" si="91"/>
        <v>877</v>
      </c>
      <c r="W871" s="1102">
        <f t="shared" si="92"/>
        <v>878</v>
      </c>
      <c r="X871" s="1102" t="str">
        <f t="shared" si="97"/>
        <v>A0506</v>
      </c>
      <c r="Y871" s="239"/>
      <c r="Z871" s="239"/>
      <c r="AA871" s="239"/>
      <c r="AB871" s="239"/>
      <c r="AC871" s="239"/>
      <c r="AD871" s="239"/>
      <c r="AE871" s="239"/>
      <c r="AF871" s="239"/>
      <c r="AG871" s="239"/>
    </row>
    <row r="872" spans="8:33">
      <c r="H872" s="239"/>
      <c r="I872" s="1110" t="s">
        <v>5607</v>
      </c>
      <c r="J872" s="1106" t="s">
        <v>2343</v>
      </c>
      <c r="K872" s="246">
        <v>5.8799999999999998E-4</v>
      </c>
      <c r="L872" s="246">
        <v>5.8799999999999998E-4</v>
      </c>
      <c r="M872" s="241"/>
      <c r="N872" s="1102">
        <f t="shared" ca="1" si="93"/>
        <v>6.2200000000000005E-4</v>
      </c>
      <c r="O872" s="1102">
        <f t="shared" ca="1" si="94"/>
        <v>6.2200000000000005E-4</v>
      </c>
      <c r="P872" s="1102" cm="1">
        <f t="array" aca="1" ref="P872" ca="1">IFERROR(INDIRECT("K"&amp;V872),"")</f>
        <v>6.2200000000000005E-4</v>
      </c>
      <c r="Q872" s="1102" cm="1">
        <f t="array" aca="1" ref="Q872" ca="1">IFERROR(INDIRECT("L"&amp;V872),"")</f>
        <v>6.2200000000000005E-4</v>
      </c>
      <c r="R872" s="1102" cm="1">
        <f t="array" aca="1" ref="R872" ca="1">IFERROR(INDIRECT("K"&amp;W872),"")</f>
        <v>5.2499999999999997E-4</v>
      </c>
      <c r="S872" s="1102" cm="1">
        <f t="array" aca="1" ref="S872" ca="1">IFERROR(INDIRECT("L"&amp;W872),"")</f>
        <v>5.2499999999999997E-4</v>
      </c>
      <c r="T872" s="1103">
        <f t="shared" si="95"/>
        <v>5.8799999999999998E-4</v>
      </c>
      <c r="U872" s="1103">
        <f t="shared" si="96"/>
        <v>5.8799999999999998E-4</v>
      </c>
      <c r="V872" s="1102">
        <f t="shared" si="91"/>
        <v>877</v>
      </c>
      <c r="W872" s="1102">
        <f t="shared" si="92"/>
        <v>878</v>
      </c>
      <c r="X872" s="1102" t="str">
        <f t="shared" si="97"/>
        <v>A0506</v>
      </c>
      <c r="Y872" s="239"/>
      <c r="Z872" s="239"/>
      <c r="AA872" s="239"/>
      <c r="AB872" s="239"/>
      <c r="AC872" s="239"/>
      <c r="AD872" s="239"/>
      <c r="AE872" s="239"/>
      <c r="AF872" s="239"/>
      <c r="AG872" s="239"/>
    </row>
    <row r="873" spans="8:33">
      <c r="H873" s="239"/>
      <c r="I873" s="1110" t="s">
        <v>5608</v>
      </c>
      <c r="J873" s="1106" t="s">
        <v>2343</v>
      </c>
      <c r="K873" s="246">
        <v>5.8500000000000002E-4</v>
      </c>
      <c r="L873" s="246">
        <v>5.8500000000000002E-4</v>
      </c>
      <c r="M873" s="241"/>
      <c r="N873" s="1102">
        <f t="shared" ca="1" si="93"/>
        <v>6.2200000000000005E-4</v>
      </c>
      <c r="O873" s="1102">
        <f t="shared" ca="1" si="94"/>
        <v>6.2200000000000005E-4</v>
      </c>
      <c r="P873" s="1102" cm="1">
        <f t="array" aca="1" ref="P873" ca="1">IFERROR(INDIRECT("K"&amp;V873),"")</f>
        <v>6.2200000000000005E-4</v>
      </c>
      <c r="Q873" s="1102" cm="1">
        <f t="array" aca="1" ref="Q873" ca="1">IFERROR(INDIRECT("L"&amp;V873),"")</f>
        <v>6.2200000000000005E-4</v>
      </c>
      <c r="R873" s="1102" cm="1">
        <f t="array" aca="1" ref="R873" ca="1">IFERROR(INDIRECT("K"&amp;W873),"")</f>
        <v>5.2499999999999997E-4</v>
      </c>
      <c r="S873" s="1102" cm="1">
        <f t="array" aca="1" ref="S873" ca="1">IFERROR(INDIRECT("L"&amp;W873),"")</f>
        <v>5.2499999999999997E-4</v>
      </c>
      <c r="T873" s="1103">
        <f t="shared" si="95"/>
        <v>5.8500000000000002E-4</v>
      </c>
      <c r="U873" s="1103">
        <f t="shared" si="96"/>
        <v>5.8500000000000002E-4</v>
      </c>
      <c r="V873" s="1102">
        <f t="shared" si="91"/>
        <v>877</v>
      </c>
      <c r="W873" s="1102">
        <f t="shared" si="92"/>
        <v>878</v>
      </c>
      <c r="X873" s="1102" t="str">
        <f t="shared" si="97"/>
        <v>A0506</v>
      </c>
      <c r="Y873" s="239"/>
      <c r="Z873" s="239"/>
      <c r="AA873" s="239"/>
      <c r="AB873" s="239"/>
      <c r="AC873" s="239"/>
      <c r="AD873" s="239"/>
      <c r="AE873" s="239"/>
      <c r="AF873" s="239"/>
      <c r="AG873" s="239"/>
    </row>
    <row r="874" spans="8:33">
      <c r="H874" s="239"/>
      <c r="I874" s="1110" t="s">
        <v>5609</v>
      </c>
      <c r="J874" s="1106" t="s">
        <v>2343</v>
      </c>
      <c r="K874" s="246">
        <v>5.8399999999999999E-4</v>
      </c>
      <c r="L874" s="246">
        <v>5.8399999999999999E-4</v>
      </c>
      <c r="M874" s="241"/>
      <c r="N874" s="1102">
        <f t="shared" ca="1" si="93"/>
        <v>6.2200000000000005E-4</v>
      </c>
      <c r="O874" s="1102">
        <f t="shared" ca="1" si="94"/>
        <v>6.2200000000000005E-4</v>
      </c>
      <c r="P874" s="1102" cm="1">
        <f t="array" aca="1" ref="P874" ca="1">IFERROR(INDIRECT("K"&amp;V874),"")</f>
        <v>6.2200000000000005E-4</v>
      </c>
      <c r="Q874" s="1102" cm="1">
        <f t="array" aca="1" ref="Q874" ca="1">IFERROR(INDIRECT("L"&amp;V874),"")</f>
        <v>6.2200000000000005E-4</v>
      </c>
      <c r="R874" s="1102" cm="1">
        <f t="array" aca="1" ref="R874" ca="1">IFERROR(INDIRECT("K"&amp;W874),"")</f>
        <v>5.2499999999999997E-4</v>
      </c>
      <c r="S874" s="1102" cm="1">
        <f t="array" aca="1" ref="S874" ca="1">IFERROR(INDIRECT("L"&amp;W874),"")</f>
        <v>5.2499999999999997E-4</v>
      </c>
      <c r="T874" s="1103">
        <f t="shared" si="95"/>
        <v>5.8399999999999999E-4</v>
      </c>
      <c r="U874" s="1103">
        <f t="shared" si="96"/>
        <v>5.8399999999999999E-4</v>
      </c>
      <c r="V874" s="1102">
        <f t="shared" si="91"/>
        <v>877</v>
      </c>
      <c r="W874" s="1102">
        <f t="shared" si="92"/>
        <v>878</v>
      </c>
      <c r="X874" s="1102" t="str">
        <f t="shared" si="97"/>
        <v>A0506</v>
      </c>
      <c r="Y874" s="239"/>
      <c r="Z874" s="239"/>
      <c r="AA874" s="239"/>
      <c r="AB874" s="239"/>
      <c r="AC874" s="239"/>
      <c r="AD874" s="239"/>
      <c r="AE874" s="239"/>
      <c r="AF874" s="239"/>
      <c r="AG874" s="239"/>
    </row>
    <row r="875" spans="8:33">
      <c r="H875" s="239"/>
      <c r="I875" s="1110" t="s">
        <v>5610</v>
      </c>
      <c r="J875" s="1106" t="s">
        <v>2343</v>
      </c>
      <c r="K875" s="246">
        <v>5.8E-4</v>
      </c>
      <c r="L875" s="246">
        <v>5.8E-4</v>
      </c>
      <c r="M875" s="241"/>
      <c r="N875" s="1102">
        <f t="shared" ca="1" si="93"/>
        <v>6.2200000000000005E-4</v>
      </c>
      <c r="O875" s="1102">
        <f t="shared" ca="1" si="94"/>
        <v>6.2200000000000005E-4</v>
      </c>
      <c r="P875" s="1102" cm="1">
        <f t="array" aca="1" ref="P875" ca="1">IFERROR(INDIRECT("K"&amp;V875),"")</f>
        <v>6.2200000000000005E-4</v>
      </c>
      <c r="Q875" s="1102" cm="1">
        <f t="array" aca="1" ref="Q875" ca="1">IFERROR(INDIRECT("L"&amp;V875),"")</f>
        <v>6.2200000000000005E-4</v>
      </c>
      <c r="R875" s="1102" cm="1">
        <f t="array" aca="1" ref="R875" ca="1">IFERROR(INDIRECT("K"&amp;W875),"")</f>
        <v>5.2499999999999997E-4</v>
      </c>
      <c r="S875" s="1102" cm="1">
        <f t="array" aca="1" ref="S875" ca="1">IFERROR(INDIRECT("L"&amp;W875),"")</f>
        <v>5.2499999999999997E-4</v>
      </c>
      <c r="T875" s="1103">
        <f t="shared" si="95"/>
        <v>5.8E-4</v>
      </c>
      <c r="U875" s="1103">
        <f t="shared" si="96"/>
        <v>5.8E-4</v>
      </c>
      <c r="V875" s="1102">
        <f t="shared" si="91"/>
        <v>877</v>
      </c>
      <c r="W875" s="1102">
        <f t="shared" si="92"/>
        <v>878</v>
      </c>
      <c r="X875" s="1102" t="str">
        <f t="shared" si="97"/>
        <v>A0506</v>
      </c>
      <c r="Y875" s="239"/>
      <c r="Z875" s="239"/>
      <c r="AA875" s="239"/>
      <c r="AB875" s="239"/>
      <c r="AC875" s="239"/>
      <c r="AD875" s="239"/>
      <c r="AE875" s="239"/>
      <c r="AF875" s="239"/>
      <c r="AG875" s="239"/>
    </row>
    <row r="876" spans="8:33">
      <c r="H876" s="239"/>
      <c r="I876" s="1110" t="s">
        <v>5611</v>
      </c>
      <c r="J876" s="1106" t="s">
        <v>2343</v>
      </c>
      <c r="K876" s="246">
        <v>0</v>
      </c>
      <c r="L876" s="246">
        <v>0</v>
      </c>
      <c r="M876" s="241"/>
      <c r="N876" s="1102">
        <f t="shared" ca="1" si="93"/>
        <v>6.2200000000000005E-4</v>
      </c>
      <c r="O876" s="1102">
        <f t="shared" ca="1" si="94"/>
        <v>6.2200000000000005E-4</v>
      </c>
      <c r="P876" s="1102" cm="1">
        <f t="array" aca="1" ref="P876" ca="1">IFERROR(INDIRECT("K"&amp;V876),"")</f>
        <v>6.2200000000000005E-4</v>
      </c>
      <c r="Q876" s="1102" cm="1">
        <f t="array" aca="1" ref="Q876" ca="1">IFERROR(INDIRECT("L"&amp;V876),"")</f>
        <v>6.2200000000000005E-4</v>
      </c>
      <c r="R876" s="1102" cm="1">
        <f t="array" aca="1" ref="R876" ca="1">IFERROR(INDIRECT("K"&amp;W876),"")</f>
        <v>5.2499999999999997E-4</v>
      </c>
      <c r="S876" s="1102" cm="1">
        <f t="array" aca="1" ref="S876" ca="1">IFERROR(INDIRECT("L"&amp;W876),"")</f>
        <v>5.2499999999999997E-4</v>
      </c>
      <c r="T876" s="1103">
        <f t="shared" si="95"/>
        <v>0</v>
      </c>
      <c r="U876" s="1103">
        <f t="shared" si="96"/>
        <v>0</v>
      </c>
      <c r="V876" s="1102">
        <f t="shared" si="91"/>
        <v>877</v>
      </c>
      <c r="W876" s="1102">
        <f t="shared" si="92"/>
        <v>878</v>
      </c>
      <c r="X876" s="1102" t="str">
        <f t="shared" si="97"/>
        <v>A0506</v>
      </c>
      <c r="Y876" s="239"/>
      <c r="Z876" s="239"/>
      <c r="AA876" s="239"/>
      <c r="AB876" s="239"/>
      <c r="AC876" s="239"/>
      <c r="AD876" s="239"/>
      <c r="AE876" s="239"/>
      <c r="AF876" s="239"/>
      <c r="AG876" s="239"/>
    </row>
    <row r="877" spans="8:33">
      <c r="H877" s="239"/>
      <c r="I877" s="1110" t="s">
        <v>5612</v>
      </c>
      <c r="J877" s="1106" t="s">
        <v>2343</v>
      </c>
      <c r="K877" s="246">
        <v>6.2200000000000005E-4</v>
      </c>
      <c r="L877" s="246">
        <v>6.2200000000000005E-4</v>
      </c>
      <c r="M877" s="241"/>
      <c r="N877" s="1102">
        <f t="shared" ca="1" si="93"/>
        <v>6.2200000000000005E-4</v>
      </c>
      <c r="O877" s="1102">
        <f t="shared" ca="1" si="94"/>
        <v>6.2200000000000005E-4</v>
      </c>
      <c r="P877" s="1102" cm="1">
        <f t="array" aca="1" ref="P877" ca="1">IFERROR(INDIRECT("K"&amp;V877),"")</f>
        <v>6.2200000000000005E-4</v>
      </c>
      <c r="Q877" s="1102" cm="1">
        <f t="array" aca="1" ref="Q877" ca="1">IFERROR(INDIRECT("L"&amp;V877),"")</f>
        <v>6.2200000000000005E-4</v>
      </c>
      <c r="R877" s="1102" cm="1">
        <f t="array" aca="1" ref="R877" ca="1">IFERROR(INDIRECT("K"&amp;W877),"")</f>
        <v>5.2499999999999997E-4</v>
      </c>
      <c r="S877" s="1102" cm="1">
        <f t="array" aca="1" ref="S877" ca="1">IFERROR(INDIRECT("L"&amp;W877),"")</f>
        <v>5.2499999999999997E-4</v>
      </c>
      <c r="T877" s="1103">
        <f t="shared" si="95"/>
        <v>6.2200000000000005E-4</v>
      </c>
      <c r="U877" s="1103">
        <f t="shared" si="96"/>
        <v>6.2200000000000005E-4</v>
      </c>
      <c r="V877" s="1102">
        <f t="shared" si="91"/>
        <v>877</v>
      </c>
      <c r="W877" s="1102">
        <f t="shared" si="92"/>
        <v>878</v>
      </c>
      <c r="X877" s="1102" t="str">
        <f t="shared" si="97"/>
        <v>A0506</v>
      </c>
      <c r="Y877" s="239"/>
      <c r="Z877" s="239"/>
      <c r="AA877" s="239"/>
      <c r="AB877" s="239"/>
      <c r="AC877" s="239"/>
      <c r="AD877" s="239"/>
      <c r="AE877" s="239"/>
      <c r="AF877" s="239"/>
      <c r="AG877" s="239"/>
    </row>
    <row r="878" spans="8:33">
      <c r="H878" s="239"/>
      <c r="I878" s="1110" t="s">
        <v>5613</v>
      </c>
      <c r="J878" s="1106" t="s">
        <v>2343</v>
      </c>
      <c r="K878" s="246">
        <v>5.2499999999999997E-4</v>
      </c>
      <c r="L878" s="246">
        <v>5.2499999999999997E-4</v>
      </c>
      <c r="M878" s="241"/>
      <c r="N878" s="1102">
        <f t="shared" ca="1" si="93"/>
        <v>6.2200000000000005E-4</v>
      </c>
      <c r="O878" s="1102">
        <f t="shared" ca="1" si="94"/>
        <v>6.2200000000000005E-4</v>
      </c>
      <c r="P878" s="1102" cm="1">
        <f t="array" aca="1" ref="P878" ca="1">IFERROR(INDIRECT("K"&amp;V878),"")</f>
        <v>6.2200000000000005E-4</v>
      </c>
      <c r="Q878" s="1102" cm="1">
        <f t="array" aca="1" ref="Q878" ca="1">IFERROR(INDIRECT("L"&amp;V878),"")</f>
        <v>6.2200000000000005E-4</v>
      </c>
      <c r="R878" s="1102" cm="1">
        <f t="array" aca="1" ref="R878" ca="1">IFERROR(INDIRECT("K"&amp;W878),"")</f>
        <v>5.2499999999999997E-4</v>
      </c>
      <c r="S878" s="1102" cm="1">
        <f t="array" aca="1" ref="S878" ca="1">IFERROR(INDIRECT("L"&amp;W878),"")</f>
        <v>5.2499999999999997E-4</v>
      </c>
      <c r="T878" s="1103">
        <f t="shared" si="95"/>
        <v>5.2499999999999997E-4</v>
      </c>
      <c r="U878" s="1103">
        <f t="shared" si="96"/>
        <v>5.2499999999999997E-4</v>
      </c>
      <c r="V878" s="1102">
        <f t="shared" si="91"/>
        <v>877</v>
      </c>
      <c r="W878" s="1102">
        <f t="shared" si="92"/>
        <v>878</v>
      </c>
      <c r="X878" s="1102" t="str">
        <f t="shared" si="97"/>
        <v>A0506</v>
      </c>
      <c r="Y878" s="239"/>
      <c r="Z878" s="239"/>
      <c r="AA878" s="239"/>
      <c r="AB878" s="239"/>
      <c r="AC878" s="239"/>
      <c r="AD878" s="239"/>
      <c r="AE878" s="239"/>
      <c r="AF878" s="239"/>
      <c r="AG878" s="239"/>
    </row>
    <row r="879" spans="8:33">
      <c r="H879" s="239"/>
      <c r="I879" s="1110" t="s">
        <v>5614</v>
      </c>
      <c r="J879" s="1106" t="s">
        <v>2344</v>
      </c>
      <c r="K879" s="246">
        <v>0</v>
      </c>
      <c r="L879" s="246">
        <v>0</v>
      </c>
      <c r="M879" s="241"/>
      <c r="N879" s="1102">
        <f t="shared" ca="1" si="93"/>
        <v>4.2999999999999999E-4</v>
      </c>
      <c r="O879" s="1102">
        <f t="shared" ca="1" si="94"/>
        <v>4.2999999999999999E-4</v>
      </c>
      <c r="P879" s="1102" cm="1">
        <f t="array" aca="1" ref="P879" ca="1">IFERROR(INDIRECT("K"&amp;V879),"")</f>
        <v>4.2999999999999999E-4</v>
      </c>
      <c r="Q879" s="1102" cm="1">
        <f t="array" aca="1" ref="Q879" ca="1">IFERROR(INDIRECT("L"&amp;V879),"")</f>
        <v>4.2999999999999999E-4</v>
      </c>
      <c r="R879" s="1102" cm="1">
        <f t="array" aca="1" ref="R879" ca="1">IFERROR(INDIRECT("K"&amp;W879),"")</f>
        <v>4.2000000000000002E-4</v>
      </c>
      <c r="S879" s="1102" cm="1">
        <f t="array" aca="1" ref="S879" ca="1">IFERROR(INDIRECT("L"&amp;W879),"")</f>
        <v>4.2000000000000002E-4</v>
      </c>
      <c r="T879" s="1103">
        <f t="shared" si="95"/>
        <v>0</v>
      </c>
      <c r="U879" s="1103">
        <f t="shared" si="96"/>
        <v>0</v>
      </c>
      <c r="V879" s="1102">
        <f t="shared" si="91"/>
        <v>880</v>
      </c>
      <c r="W879" s="1102">
        <f t="shared" si="92"/>
        <v>881</v>
      </c>
      <c r="X879" s="1102" t="str">
        <f t="shared" si="97"/>
        <v>A0507</v>
      </c>
      <c r="Y879" s="239"/>
      <c r="Z879" s="239"/>
      <c r="AA879" s="239"/>
      <c r="AB879" s="239"/>
      <c r="AC879" s="239"/>
      <c r="AD879" s="239"/>
      <c r="AE879" s="239"/>
      <c r="AF879" s="239"/>
      <c r="AG879" s="239"/>
    </row>
    <row r="880" spans="8:33">
      <c r="H880" s="239"/>
      <c r="I880" s="1110" t="s">
        <v>5615</v>
      </c>
      <c r="J880" s="1106" t="s">
        <v>2344</v>
      </c>
      <c r="K880" s="246">
        <v>4.2999999999999999E-4</v>
      </c>
      <c r="L880" s="246">
        <v>4.2999999999999999E-4</v>
      </c>
      <c r="M880" s="241"/>
      <c r="N880" s="1102">
        <f t="shared" ca="1" si="93"/>
        <v>4.2999999999999999E-4</v>
      </c>
      <c r="O880" s="1102">
        <f t="shared" ca="1" si="94"/>
        <v>4.2999999999999999E-4</v>
      </c>
      <c r="P880" s="1102" cm="1">
        <f t="array" aca="1" ref="P880" ca="1">IFERROR(INDIRECT("K"&amp;V880),"")</f>
        <v>4.2999999999999999E-4</v>
      </c>
      <c r="Q880" s="1102" cm="1">
        <f t="array" aca="1" ref="Q880" ca="1">IFERROR(INDIRECT("L"&amp;V880),"")</f>
        <v>4.2999999999999999E-4</v>
      </c>
      <c r="R880" s="1102" cm="1">
        <f t="array" aca="1" ref="R880" ca="1">IFERROR(INDIRECT("K"&amp;W880),"")</f>
        <v>4.2000000000000002E-4</v>
      </c>
      <c r="S880" s="1102" cm="1">
        <f t="array" aca="1" ref="S880" ca="1">IFERROR(INDIRECT("L"&amp;W880),"")</f>
        <v>4.2000000000000002E-4</v>
      </c>
      <c r="T880" s="1103">
        <f t="shared" si="95"/>
        <v>4.2999999999999999E-4</v>
      </c>
      <c r="U880" s="1103">
        <f t="shared" si="96"/>
        <v>4.2999999999999999E-4</v>
      </c>
      <c r="V880" s="1102">
        <f t="shared" si="91"/>
        <v>880</v>
      </c>
      <c r="W880" s="1102">
        <f t="shared" si="92"/>
        <v>881</v>
      </c>
      <c r="X880" s="1102" t="str">
        <f t="shared" si="97"/>
        <v>A0507</v>
      </c>
      <c r="Y880" s="239"/>
      <c r="Z880" s="239"/>
      <c r="AA880" s="239"/>
      <c r="AB880" s="239"/>
      <c r="AC880" s="239"/>
      <c r="AD880" s="239"/>
      <c r="AE880" s="239"/>
      <c r="AF880" s="239"/>
      <c r="AG880" s="239"/>
    </row>
    <row r="881" spans="8:33">
      <c r="H881" s="239"/>
      <c r="I881" s="1110" t="s">
        <v>5616</v>
      </c>
      <c r="J881" s="1106" t="s">
        <v>2344</v>
      </c>
      <c r="K881" s="246">
        <v>4.2000000000000002E-4</v>
      </c>
      <c r="L881" s="246">
        <v>4.2000000000000002E-4</v>
      </c>
      <c r="M881" s="241"/>
      <c r="N881" s="1102">
        <f t="shared" ca="1" si="93"/>
        <v>4.2999999999999999E-4</v>
      </c>
      <c r="O881" s="1102">
        <f t="shared" ca="1" si="94"/>
        <v>4.2999999999999999E-4</v>
      </c>
      <c r="P881" s="1102" cm="1">
        <f t="array" aca="1" ref="P881" ca="1">IFERROR(INDIRECT("K"&amp;V881),"")</f>
        <v>4.2999999999999999E-4</v>
      </c>
      <c r="Q881" s="1102" cm="1">
        <f t="array" aca="1" ref="Q881" ca="1">IFERROR(INDIRECT("L"&amp;V881),"")</f>
        <v>4.2999999999999999E-4</v>
      </c>
      <c r="R881" s="1102" cm="1">
        <f t="array" aca="1" ref="R881" ca="1">IFERROR(INDIRECT("K"&amp;W881),"")</f>
        <v>4.2000000000000002E-4</v>
      </c>
      <c r="S881" s="1102" cm="1">
        <f t="array" aca="1" ref="S881" ca="1">IFERROR(INDIRECT("L"&amp;W881),"")</f>
        <v>4.2000000000000002E-4</v>
      </c>
      <c r="T881" s="1103">
        <f t="shared" si="95"/>
        <v>4.2000000000000002E-4</v>
      </c>
      <c r="U881" s="1103">
        <f t="shared" si="96"/>
        <v>4.2000000000000002E-4</v>
      </c>
      <c r="V881" s="1102">
        <f t="shared" si="91"/>
        <v>880</v>
      </c>
      <c r="W881" s="1102">
        <f t="shared" si="92"/>
        <v>881</v>
      </c>
      <c r="X881" s="1102" t="str">
        <f t="shared" si="97"/>
        <v>A0507</v>
      </c>
      <c r="Y881" s="239"/>
      <c r="Z881" s="239"/>
      <c r="AA881" s="239"/>
      <c r="AB881" s="239"/>
      <c r="AC881" s="239"/>
      <c r="AD881" s="239"/>
      <c r="AE881" s="239"/>
      <c r="AF881" s="239"/>
      <c r="AG881" s="239"/>
    </row>
    <row r="882" spans="8:33">
      <c r="H882" s="239"/>
      <c r="I882" s="1110" t="s">
        <v>2345</v>
      </c>
      <c r="J882" s="1106" t="s">
        <v>2346</v>
      </c>
      <c r="K882" s="246">
        <v>6.3500000000000004E-4</v>
      </c>
      <c r="L882" s="246">
        <v>6.3500000000000004E-4</v>
      </c>
      <c r="M882" s="241"/>
      <c r="N882" s="1102">
        <f t="shared" ca="1" si="93"/>
        <v>6.3500000000000004E-4</v>
      </c>
      <c r="O882" s="1102">
        <f t="shared" ca="1" si="94"/>
        <v>6.3500000000000004E-4</v>
      </c>
      <c r="P882" s="1102" t="str" cm="1">
        <f t="array" aca="1" ref="P882" ca="1">IFERROR(INDIRECT("K"&amp;V882),"")</f>
        <v/>
      </c>
      <c r="Q882" s="1102" t="str" cm="1">
        <f t="array" aca="1" ref="Q882" ca="1">IFERROR(INDIRECT("L"&amp;V882),"")</f>
        <v/>
      </c>
      <c r="R882" s="1102" t="str" cm="1">
        <f t="array" aca="1" ref="R882" ca="1">IFERROR(INDIRECT("K"&amp;W882),"")</f>
        <v/>
      </c>
      <c r="S882" s="1102" t="str" cm="1">
        <f t="array" aca="1" ref="S882" ca="1">IFERROR(INDIRECT("L"&amp;W882),"")</f>
        <v/>
      </c>
      <c r="T882" s="1103">
        <f t="shared" si="95"/>
        <v>6.3500000000000004E-4</v>
      </c>
      <c r="U882" s="1103">
        <f t="shared" si="96"/>
        <v>6.3500000000000004E-4</v>
      </c>
      <c r="V882" s="1102" t="str">
        <f t="shared" si="91"/>
        <v/>
      </c>
      <c r="W882" s="1102" t="str">
        <f t="shared" si="92"/>
        <v/>
      </c>
      <c r="X882" s="1102" t="str">
        <f t="shared" si="97"/>
        <v>A0511</v>
      </c>
      <c r="Y882" s="239"/>
      <c r="Z882" s="239"/>
      <c r="AA882" s="239"/>
      <c r="AB882" s="239"/>
      <c r="AC882" s="239"/>
      <c r="AD882" s="239"/>
      <c r="AE882" s="239"/>
      <c r="AF882" s="239"/>
      <c r="AG882" s="239"/>
    </row>
    <row r="883" spans="8:33">
      <c r="H883" s="239"/>
      <c r="I883" s="1110" t="s">
        <v>5617</v>
      </c>
      <c r="J883" s="1106" t="s">
        <v>2347</v>
      </c>
      <c r="K883" s="246">
        <v>4.2400000000000001E-4</v>
      </c>
      <c r="L883" s="246">
        <v>4.2400000000000001E-4</v>
      </c>
      <c r="M883" s="241"/>
      <c r="N883" s="1102">
        <f t="shared" ca="1" si="93"/>
        <v>4.2400000000000001E-4</v>
      </c>
      <c r="O883" s="1102">
        <f t="shared" ca="1" si="94"/>
        <v>4.2400000000000001E-4</v>
      </c>
      <c r="P883" s="1102" t="str" cm="1">
        <f t="array" aca="1" ref="P883" ca="1">IFERROR(INDIRECT("K"&amp;V883),"")</f>
        <v/>
      </c>
      <c r="Q883" s="1102" t="str" cm="1">
        <f t="array" aca="1" ref="Q883" ca="1">IFERROR(INDIRECT("L"&amp;V883),"")</f>
        <v/>
      </c>
      <c r="R883" s="1102" cm="1">
        <f t="array" aca="1" ref="R883" ca="1">IFERROR(INDIRECT("K"&amp;W883),"")</f>
        <v>4.2400000000000001E-4</v>
      </c>
      <c r="S883" s="1102" cm="1">
        <f t="array" aca="1" ref="S883" ca="1">IFERROR(INDIRECT("L"&amp;W883),"")</f>
        <v>4.2400000000000001E-4</v>
      </c>
      <c r="T883" s="1103">
        <f t="shared" si="95"/>
        <v>4.2400000000000001E-4</v>
      </c>
      <c r="U883" s="1103">
        <f t="shared" si="96"/>
        <v>4.2400000000000001E-4</v>
      </c>
      <c r="V883" s="1102" t="str">
        <f t="shared" si="91"/>
        <v/>
      </c>
      <c r="W883" s="1102">
        <f t="shared" si="92"/>
        <v>884</v>
      </c>
      <c r="X883" s="1102" t="str">
        <f t="shared" si="97"/>
        <v>A0513</v>
      </c>
      <c r="Y883" s="239"/>
      <c r="Z883" s="239"/>
      <c r="AA883" s="239"/>
      <c r="AB883" s="239"/>
      <c r="AC883" s="239"/>
      <c r="AD883" s="239"/>
      <c r="AE883" s="239"/>
      <c r="AF883" s="239"/>
      <c r="AG883" s="239"/>
    </row>
    <row r="884" spans="8:33">
      <c r="H884" s="239"/>
      <c r="I884" s="1110" t="s">
        <v>5618</v>
      </c>
      <c r="J884" s="1106" t="s">
        <v>2347</v>
      </c>
      <c r="K884" s="246">
        <v>4.2400000000000001E-4</v>
      </c>
      <c r="L884" s="246">
        <v>4.2400000000000001E-4</v>
      </c>
      <c r="M884" s="241"/>
      <c r="N884" s="1102">
        <f t="shared" ca="1" si="93"/>
        <v>4.2400000000000001E-4</v>
      </c>
      <c r="O884" s="1102">
        <f t="shared" ca="1" si="94"/>
        <v>4.2400000000000001E-4</v>
      </c>
      <c r="P884" s="1102" t="str" cm="1">
        <f t="array" aca="1" ref="P884" ca="1">IFERROR(INDIRECT("K"&amp;V884),"")</f>
        <v/>
      </c>
      <c r="Q884" s="1102" t="str" cm="1">
        <f t="array" aca="1" ref="Q884" ca="1">IFERROR(INDIRECT("L"&amp;V884),"")</f>
        <v/>
      </c>
      <c r="R884" s="1102" cm="1">
        <f t="array" aca="1" ref="R884" ca="1">IFERROR(INDIRECT("K"&amp;W884),"")</f>
        <v>4.2400000000000001E-4</v>
      </c>
      <c r="S884" s="1102" cm="1">
        <f t="array" aca="1" ref="S884" ca="1">IFERROR(INDIRECT("L"&amp;W884),"")</f>
        <v>4.2400000000000001E-4</v>
      </c>
      <c r="T884" s="1103">
        <f t="shared" si="95"/>
        <v>4.2400000000000001E-4</v>
      </c>
      <c r="U884" s="1103">
        <f t="shared" si="96"/>
        <v>4.2400000000000001E-4</v>
      </c>
      <c r="V884" s="1102" t="str">
        <f t="shared" si="91"/>
        <v/>
      </c>
      <c r="W884" s="1102">
        <f t="shared" si="92"/>
        <v>884</v>
      </c>
      <c r="X884" s="1102" t="str">
        <f t="shared" si="97"/>
        <v>A0513</v>
      </c>
      <c r="Y884" s="239"/>
      <c r="Z884" s="239"/>
      <c r="AA884" s="239"/>
      <c r="AB884" s="239"/>
      <c r="AC884" s="239"/>
      <c r="AD884" s="239"/>
      <c r="AE884" s="239"/>
      <c r="AF884" s="239"/>
      <c r="AG884" s="239"/>
    </row>
    <row r="885" spans="8:33">
      <c r="H885" s="239"/>
      <c r="I885" s="1110" t="s">
        <v>5619</v>
      </c>
      <c r="J885" s="1106" t="s">
        <v>3985</v>
      </c>
      <c r="K885" s="246">
        <v>0</v>
      </c>
      <c r="L885" s="246">
        <v>0</v>
      </c>
      <c r="M885" s="241"/>
      <c r="N885" s="1102">
        <f t="shared" ca="1" si="93"/>
        <v>3.9199999999999999E-4</v>
      </c>
      <c r="O885" s="1102">
        <f t="shared" ca="1" si="94"/>
        <v>3.9199999999999999E-4</v>
      </c>
      <c r="P885" s="1102" cm="1">
        <f t="array" aca="1" ref="P885" ca="1">IFERROR(INDIRECT("K"&amp;V885),"")</f>
        <v>3.9199999999999999E-4</v>
      </c>
      <c r="Q885" s="1102" cm="1">
        <f t="array" aca="1" ref="Q885" ca="1">IFERROR(INDIRECT("L"&amp;V885),"")</f>
        <v>3.9199999999999999E-4</v>
      </c>
      <c r="R885" s="1102" cm="1">
        <f t="array" aca="1" ref="R885" ca="1">IFERROR(INDIRECT("K"&amp;W885),"")</f>
        <v>3.6299999999999999E-4</v>
      </c>
      <c r="S885" s="1102" cm="1">
        <f t="array" aca="1" ref="S885" ca="1">IFERROR(INDIRECT("L"&amp;W885),"")</f>
        <v>3.6299999999999999E-4</v>
      </c>
      <c r="T885" s="1103">
        <f t="shared" si="95"/>
        <v>0</v>
      </c>
      <c r="U885" s="1103">
        <f t="shared" si="96"/>
        <v>0</v>
      </c>
      <c r="V885" s="1102">
        <f t="shared" si="91"/>
        <v>886</v>
      </c>
      <c r="W885" s="1102">
        <f t="shared" si="92"/>
        <v>887</v>
      </c>
      <c r="X885" s="1102" t="str">
        <f t="shared" si="97"/>
        <v>A0514</v>
      </c>
      <c r="Y885" s="239"/>
      <c r="Z885" s="239"/>
      <c r="AA885" s="239"/>
      <c r="AB885" s="239"/>
      <c r="AC885" s="239"/>
      <c r="AD885" s="239"/>
      <c r="AE885" s="239"/>
      <c r="AF885" s="239"/>
      <c r="AG885" s="239"/>
    </row>
    <row r="886" spans="8:33">
      <c r="H886" s="239"/>
      <c r="I886" s="1110" t="s">
        <v>5620</v>
      </c>
      <c r="J886" s="1106" t="s">
        <v>3985</v>
      </c>
      <c r="K886" s="246">
        <v>3.9199999999999999E-4</v>
      </c>
      <c r="L886" s="246">
        <v>3.9199999999999999E-4</v>
      </c>
      <c r="M886" s="241"/>
      <c r="N886" s="1102">
        <f t="shared" ca="1" si="93"/>
        <v>3.9199999999999999E-4</v>
      </c>
      <c r="O886" s="1102">
        <f t="shared" ca="1" si="94"/>
        <v>3.9199999999999999E-4</v>
      </c>
      <c r="P886" s="1102" cm="1">
        <f t="array" aca="1" ref="P886" ca="1">IFERROR(INDIRECT("K"&amp;V886),"")</f>
        <v>3.9199999999999999E-4</v>
      </c>
      <c r="Q886" s="1102" cm="1">
        <f t="array" aca="1" ref="Q886" ca="1">IFERROR(INDIRECT("L"&amp;V886),"")</f>
        <v>3.9199999999999999E-4</v>
      </c>
      <c r="R886" s="1102" cm="1">
        <f t="array" aca="1" ref="R886" ca="1">IFERROR(INDIRECT("K"&amp;W886),"")</f>
        <v>3.6299999999999999E-4</v>
      </c>
      <c r="S886" s="1102" cm="1">
        <f t="array" aca="1" ref="S886" ca="1">IFERROR(INDIRECT("L"&amp;W886),"")</f>
        <v>3.6299999999999999E-4</v>
      </c>
      <c r="T886" s="1103">
        <f t="shared" si="95"/>
        <v>3.9199999999999999E-4</v>
      </c>
      <c r="U886" s="1103">
        <f t="shared" si="96"/>
        <v>3.9199999999999999E-4</v>
      </c>
      <c r="V886" s="1102">
        <f t="shared" si="91"/>
        <v>886</v>
      </c>
      <c r="W886" s="1102">
        <f t="shared" si="92"/>
        <v>887</v>
      </c>
      <c r="X886" s="1102" t="str">
        <f t="shared" si="97"/>
        <v>A0514</v>
      </c>
      <c r="Y886" s="239"/>
      <c r="Z886" s="239"/>
      <c r="AA886" s="239"/>
      <c r="AB886" s="239"/>
      <c r="AC886" s="239"/>
      <c r="AD886" s="239"/>
      <c r="AE886" s="239"/>
      <c r="AF886" s="239"/>
      <c r="AG886" s="239"/>
    </row>
    <row r="887" spans="8:33">
      <c r="H887" s="239"/>
      <c r="I887" s="1110" t="s">
        <v>5621</v>
      </c>
      <c r="J887" s="1106" t="s">
        <v>3985</v>
      </c>
      <c r="K887" s="246">
        <v>3.6299999999999999E-4</v>
      </c>
      <c r="L887" s="246">
        <v>3.6299999999999999E-4</v>
      </c>
      <c r="M887" s="241"/>
      <c r="N887" s="1102">
        <f t="shared" ca="1" si="93"/>
        <v>3.9199999999999999E-4</v>
      </c>
      <c r="O887" s="1102">
        <f t="shared" ca="1" si="94"/>
        <v>3.9199999999999999E-4</v>
      </c>
      <c r="P887" s="1102" cm="1">
        <f t="array" aca="1" ref="P887" ca="1">IFERROR(INDIRECT("K"&amp;V887),"")</f>
        <v>3.9199999999999999E-4</v>
      </c>
      <c r="Q887" s="1102" cm="1">
        <f t="array" aca="1" ref="Q887" ca="1">IFERROR(INDIRECT("L"&amp;V887),"")</f>
        <v>3.9199999999999999E-4</v>
      </c>
      <c r="R887" s="1102" cm="1">
        <f t="array" aca="1" ref="R887" ca="1">IFERROR(INDIRECT("K"&amp;W887),"")</f>
        <v>3.6299999999999999E-4</v>
      </c>
      <c r="S887" s="1102" cm="1">
        <f t="array" aca="1" ref="S887" ca="1">IFERROR(INDIRECT("L"&amp;W887),"")</f>
        <v>3.6299999999999999E-4</v>
      </c>
      <c r="T887" s="1103">
        <f t="shared" si="95"/>
        <v>3.6299999999999999E-4</v>
      </c>
      <c r="U887" s="1103">
        <f t="shared" si="96"/>
        <v>3.6299999999999999E-4</v>
      </c>
      <c r="V887" s="1102">
        <f t="shared" si="91"/>
        <v>886</v>
      </c>
      <c r="W887" s="1102">
        <f t="shared" si="92"/>
        <v>887</v>
      </c>
      <c r="X887" s="1102" t="str">
        <f t="shared" si="97"/>
        <v>A0514</v>
      </c>
      <c r="Y887" s="239"/>
      <c r="Z887" s="239"/>
      <c r="AA887" s="239"/>
      <c r="AB887" s="239"/>
      <c r="AC887" s="239"/>
      <c r="AD887" s="239"/>
      <c r="AE887" s="239"/>
      <c r="AF887" s="239"/>
      <c r="AG887" s="239"/>
    </row>
    <row r="888" spans="8:33">
      <c r="H888" s="239"/>
      <c r="I888" s="1110" t="s">
        <v>2348</v>
      </c>
      <c r="J888" s="1106" t="s">
        <v>3986</v>
      </c>
      <c r="K888" s="246">
        <v>4.6299999999999998E-4</v>
      </c>
      <c r="L888" s="246">
        <v>4.6299999999999998E-4</v>
      </c>
      <c r="M888" s="241"/>
      <c r="N888" s="1102">
        <f t="shared" ca="1" si="93"/>
        <v>4.6299999999999998E-4</v>
      </c>
      <c r="O888" s="1102">
        <f t="shared" ca="1" si="94"/>
        <v>4.6299999999999998E-4</v>
      </c>
      <c r="P888" s="1102" t="str" cm="1">
        <f t="array" aca="1" ref="P888" ca="1">IFERROR(INDIRECT("K"&amp;V888),"")</f>
        <v/>
      </c>
      <c r="Q888" s="1102" t="str" cm="1">
        <f t="array" aca="1" ref="Q888" ca="1">IFERROR(INDIRECT("L"&amp;V888),"")</f>
        <v/>
      </c>
      <c r="R888" s="1102" t="str" cm="1">
        <f t="array" aca="1" ref="R888" ca="1">IFERROR(INDIRECT("K"&amp;W888),"")</f>
        <v/>
      </c>
      <c r="S888" s="1102" t="str" cm="1">
        <f t="array" aca="1" ref="S888" ca="1">IFERROR(INDIRECT("L"&amp;W888),"")</f>
        <v/>
      </c>
      <c r="T888" s="1103">
        <f t="shared" si="95"/>
        <v>4.6299999999999998E-4</v>
      </c>
      <c r="U888" s="1103">
        <f t="shared" si="96"/>
        <v>4.6299999999999998E-4</v>
      </c>
      <c r="V888" s="1102" t="str">
        <f t="shared" si="91"/>
        <v/>
      </c>
      <c r="W888" s="1102" t="str">
        <f t="shared" si="92"/>
        <v/>
      </c>
      <c r="X888" s="1102" t="str">
        <f t="shared" si="97"/>
        <v>A0515</v>
      </c>
      <c r="Y888" s="239"/>
      <c r="Z888" s="239"/>
      <c r="AA888" s="239"/>
      <c r="AB888" s="239"/>
      <c r="AC888" s="239"/>
      <c r="AD888" s="239"/>
      <c r="AE888" s="239"/>
      <c r="AF888" s="239"/>
      <c r="AG888" s="239"/>
    </row>
    <row r="889" spans="8:33">
      <c r="H889" s="239"/>
      <c r="I889" s="1110" t="s">
        <v>2349</v>
      </c>
      <c r="J889" s="1106" t="s">
        <v>2350</v>
      </c>
      <c r="K889" s="246">
        <v>4.1899999999999999E-4</v>
      </c>
      <c r="L889" s="246">
        <v>4.1899999999999999E-4</v>
      </c>
      <c r="M889" s="241"/>
      <c r="N889" s="1102">
        <f t="shared" ca="1" si="93"/>
        <v>4.1899999999999999E-4</v>
      </c>
      <c r="O889" s="1102">
        <f t="shared" ca="1" si="94"/>
        <v>4.1899999999999999E-4</v>
      </c>
      <c r="P889" s="1102" t="str" cm="1">
        <f t="array" aca="1" ref="P889" ca="1">IFERROR(INDIRECT("K"&amp;V889),"")</f>
        <v/>
      </c>
      <c r="Q889" s="1102" t="str" cm="1">
        <f t="array" aca="1" ref="Q889" ca="1">IFERROR(INDIRECT("L"&amp;V889),"")</f>
        <v/>
      </c>
      <c r="R889" s="1102" t="str" cm="1">
        <f t="array" aca="1" ref="R889" ca="1">IFERROR(INDIRECT("K"&amp;W889),"")</f>
        <v/>
      </c>
      <c r="S889" s="1102" t="str" cm="1">
        <f t="array" aca="1" ref="S889" ca="1">IFERROR(INDIRECT("L"&amp;W889),"")</f>
        <v/>
      </c>
      <c r="T889" s="1103">
        <f t="shared" si="95"/>
        <v>4.1899999999999999E-4</v>
      </c>
      <c r="U889" s="1103">
        <f t="shared" si="96"/>
        <v>4.1899999999999999E-4</v>
      </c>
      <c r="V889" s="1102" t="str">
        <f t="shared" si="91"/>
        <v/>
      </c>
      <c r="W889" s="1102" t="str">
        <f t="shared" si="92"/>
        <v/>
      </c>
      <c r="X889" s="1102" t="str">
        <f t="shared" si="97"/>
        <v>A0518</v>
      </c>
      <c r="Y889" s="239"/>
      <c r="Z889" s="239"/>
      <c r="AA889" s="239"/>
      <c r="AB889" s="239"/>
      <c r="AC889" s="239"/>
      <c r="AD889" s="239"/>
      <c r="AE889" s="239"/>
      <c r="AF889" s="239"/>
      <c r="AG889" s="239"/>
    </row>
    <row r="890" spans="8:33">
      <c r="H890" s="239"/>
      <c r="I890" s="1110" t="s">
        <v>5622</v>
      </c>
      <c r="J890" s="1106" t="s">
        <v>2351</v>
      </c>
      <c r="K890" s="246">
        <v>0</v>
      </c>
      <c r="L890" s="246">
        <v>0</v>
      </c>
      <c r="M890" s="241"/>
      <c r="N890" s="1102">
        <f t="shared" ca="1" si="93"/>
        <v>4.64E-4</v>
      </c>
      <c r="O890" s="1102">
        <f t="shared" ca="1" si="94"/>
        <v>4.64E-4</v>
      </c>
      <c r="P890" s="1102" cm="1">
        <f t="array" aca="1" ref="P890" ca="1">IFERROR(INDIRECT("K"&amp;V890),"")</f>
        <v>4.64E-4</v>
      </c>
      <c r="Q890" s="1102" cm="1">
        <f t="array" aca="1" ref="Q890" ca="1">IFERROR(INDIRECT("L"&amp;V890),"")</f>
        <v>4.64E-4</v>
      </c>
      <c r="R890" s="1102" cm="1">
        <f t="array" aca="1" ref="R890" ca="1">IFERROR(INDIRECT("K"&amp;W890),"")</f>
        <v>3.9899999999999999E-4</v>
      </c>
      <c r="S890" s="1102" cm="1">
        <f t="array" aca="1" ref="S890" ca="1">IFERROR(INDIRECT("L"&amp;W890),"")</f>
        <v>3.9899999999999999E-4</v>
      </c>
      <c r="T890" s="1103">
        <f t="shared" si="95"/>
        <v>0</v>
      </c>
      <c r="U890" s="1103">
        <f t="shared" si="96"/>
        <v>0</v>
      </c>
      <c r="V890" s="1102">
        <f t="shared" si="91"/>
        <v>896</v>
      </c>
      <c r="W890" s="1102">
        <f t="shared" si="92"/>
        <v>897</v>
      </c>
      <c r="X890" s="1102" t="str">
        <f t="shared" si="97"/>
        <v>A0519</v>
      </c>
      <c r="Y890" s="239"/>
      <c r="Z890" s="239"/>
      <c r="AA890" s="239"/>
      <c r="AB890" s="239"/>
      <c r="AC890" s="239"/>
      <c r="AD890" s="239"/>
      <c r="AE890" s="239"/>
      <c r="AF890" s="239"/>
      <c r="AG890" s="239"/>
    </row>
    <row r="891" spans="8:33">
      <c r="H891" s="239"/>
      <c r="I891" s="1110" t="s">
        <v>5623</v>
      </c>
      <c r="J891" s="1106" t="s">
        <v>2351</v>
      </c>
      <c r="K891" s="246">
        <v>1.6699999999999999E-4</v>
      </c>
      <c r="L891" s="246">
        <v>1.6699999999999999E-4</v>
      </c>
      <c r="M891" s="241"/>
      <c r="N891" s="1102">
        <f t="shared" ca="1" si="93"/>
        <v>4.64E-4</v>
      </c>
      <c r="O891" s="1102">
        <f t="shared" ca="1" si="94"/>
        <v>4.64E-4</v>
      </c>
      <c r="P891" s="1102" cm="1">
        <f t="array" aca="1" ref="P891" ca="1">IFERROR(INDIRECT("K"&amp;V891),"")</f>
        <v>4.64E-4</v>
      </c>
      <c r="Q891" s="1102" cm="1">
        <f t="array" aca="1" ref="Q891" ca="1">IFERROR(INDIRECT("L"&amp;V891),"")</f>
        <v>4.64E-4</v>
      </c>
      <c r="R891" s="1102" cm="1">
        <f t="array" aca="1" ref="R891" ca="1">IFERROR(INDIRECT("K"&amp;W891),"")</f>
        <v>3.9899999999999999E-4</v>
      </c>
      <c r="S891" s="1102" cm="1">
        <f t="array" aca="1" ref="S891" ca="1">IFERROR(INDIRECT("L"&amp;W891),"")</f>
        <v>3.9899999999999999E-4</v>
      </c>
      <c r="T891" s="1103">
        <f t="shared" si="95"/>
        <v>1.6699999999999999E-4</v>
      </c>
      <c r="U891" s="1103">
        <f t="shared" si="96"/>
        <v>1.6699999999999999E-4</v>
      </c>
      <c r="V891" s="1102">
        <f t="shared" si="91"/>
        <v>896</v>
      </c>
      <c r="W891" s="1102">
        <f t="shared" si="92"/>
        <v>897</v>
      </c>
      <c r="X891" s="1102" t="str">
        <f t="shared" si="97"/>
        <v>A0519</v>
      </c>
      <c r="Y891" s="239"/>
      <c r="Z891" s="239"/>
      <c r="AA891" s="239"/>
      <c r="AB891" s="239"/>
      <c r="AC891" s="239"/>
      <c r="AD891" s="239"/>
      <c r="AE891" s="239"/>
      <c r="AF891" s="239"/>
      <c r="AG891" s="239"/>
    </row>
    <row r="892" spans="8:33">
      <c r="H892" s="239"/>
      <c r="I892" s="1110" t="s">
        <v>5624</v>
      </c>
      <c r="J892" s="1106" t="s">
        <v>2351</v>
      </c>
      <c r="K892" s="246">
        <v>2.1000000000000001E-4</v>
      </c>
      <c r="L892" s="246">
        <v>2.1000000000000001E-4</v>
      </c>
      <c r="M892" s="241"/>
      <c r="N892" s="1102">
        <f t="shared" ca="1" si="93"/>
        <v>4.64E-4</v>
      </c>
      <c r="O892" s="1102">
        <f t="shared" ca="1" si="94"/>
        <v>4.64E-4</v>
      </c>
      <c r="P892" s="1102" cm="1">
        <f t="array" aca="1" ref="P892" ca="1">IFERROR(INDIRECT("K"&amp;V892),"")</f>
        <v>4.64E-4</v>
      </c>
      <c r="Q892" s="1102" cm="1">
        <f t="array" aca="1" ref="Q892" ca="1">IFERROR(INDIRECT("L"&amp;V892),"")</f>
        <v>4.64E-4</v>
      </c>
      <c r="R892" s="1102" cm="1">
        <f t="array" aca="1" ref="R892" ca="1">IFERROR(INDIRECT("K"&amp;W892),"")</f>
        <v>3.9899999999999999E-4</v>
      </c>
      <c r="S892" s="1102" cm="1">
        <f t="array" aca="1" ref="S892" ca="1">IFERROR(INDIRECT("L"&amp;W892),"")</f>
        <v>3.9899999999999999E-4</v>
      </c>
      <c r="T892" s="1103">
        <f t="shared" si="95"/>
        <v>2.1000000000000001E-4</v>
      </c>
      <c r="U892" s="1103">
        <f t="shared" si="96"/>
        <v>2.1000000000000001E-4</v>
      </c>
      <c r="V892" s="1102">
        <f t="shared" si="91"/>
        <v>896</v>
      </c>
      <c r="W892" s="1102">
        <f t="shared" si="92"/>
        <v>897</v>
      </c>
      <c r="X892" s="1102" t="str">
        <f t="shared" si="97"/>
        <v>A0519</v>
      </c>
      <c r="Y892" s="239"/>
      <c r="Z892" s="239"/>
      <c r="AA892" s="239"/>
      <c r="AB892" s="239"/>
      <c r="AC892" s="239"/>
      <c r="AD892" s="239"/>
      <c r="AE892" s="239"/>
      <c r="AF892" s="239"/>
      <c r="AG892" s="239"/>
    </row>
    <row r="893" spans="8:33">
      <c r="H893" s="239"/>
      <c r="I893" s="1110" t="s">
        <v>5625</v>
      </c>
      <c r="J893" s="1106" t="s">
        <v>2351</v>
      </c>
      <c r="K893" s="246">
        <v>2.7399999999999999E-4</v>
      </c>
      <c r="L893" s="246">
        <v>2.7399999999999999E-4</v>
      </c>
      <c r="M893" s="241"/>
      <c r="N893" s="1102">
        <f t="shared" ca="1" si="93"/>
        <v>4.64E-4</v>
      </c>
      <c r="O893" s="1102">
        <f t="shared" ca="1" si="94"/>
        <v>4.64E-4</v>
      </c>
      <c r="P893" s="1102" cm="1">
        <f t="array" aca="1" ref="P893" ca="1">IFERROR(INDIRECT("K"&amp;V893),"")</f>
        <v>4.64E-4</v>
      </c>
      <c r="Q893" s="1102" cm="1">
        <f t="array" aca="1" ref="Q893" ca="1">IFERROR(INDIRECT("L"&amp;V893),"")</f>
        <v>4.64E-4</v>
      </c>
      <c r="R893" s="1102" cm="1">
        <f t="array" aca="1" ref="R893" ca="1">IFERROR(INDIRECT("K"&amp;W893),"")</f>
        <v>3.9899999999999999E-4</v>
      </c>
      <c r="S893" s="1102" cm="1">
        <f t="array" aca="1" ref="S893" ca="1">IFERROR(INDIRECT("L"&amp;W893),"")</f>
        <v>3.9899999999999999E-4</v>
      </c>
      <c r="T893" s="1103">
        <f t="shared" si="95"/>
        <v>2.7399999999999999E-4</v>
      </c>
      <c r="U893" s="1103">
        <f t="shared" si="96"/>
        <v>2.7399999999999999E-4</v>
      </c>
      <c r="V893" s="1102">
        <f t="shared" si="91"/>
        <v>896</v>
      </c>
      <c r="W893" s="1102">
        <f t="shared" si="92"/>
        <v>897</v>
      </c>
      <c r="X893" s="1102" t="str">
        <f t="shared" si="97"/>
        <v>A0519</v>
      </c>
      <c r="Y893" s="239"/>
      <c r="Z893" s="239"/>
      <c r="AA893" s="239"/>
      <c r="AB893" s="239"/>
      <c r="AC893" s="239"/>
      <c r="AD893" s="239"/>
      <c r="AE893" s="239"/>
      <c r="AF893" s="239"/>
      <c r="AG893" s="239"/>
    </row>
    <row r="894" spans="8:33">
      <c r="H894" s="239"/>
      <c r="I894" s="1110" t="s">
        <v>5626</v>
      </c>
      <c r="J894" s="1106" t="s">
        <v>2351</v>
      </c>
      <c r="K894" s="246">
        <v>2.9500000000000001E-4</v>
      </c>
      <c r="L894" s="246">
        <v>2.9500000000000001E-4</v>
      </c>
      <c r="M894" s="241"/>
      <c r="N894" s="1102">
        <f t="shared" ca="1" si="93"/>
        <v>4.64E-4</v>
      </c>
      <c r="O894" s="1102">
        <f t="shared" ca="1" si="94"/>
        <v>4.64E-4</v>
      </c>
      <c r="P894" s="1102" cm="1">
        <f t="array" aca="1" ref="P894" ca="1">IFERROR(INDIRECT("K"&amp;V894),"")</f>
        <v>4.64E-4</v>
      </c>
      <c r="Q894" s="1102" cm="1">
        <f t="array" aca="1" ref="Q894" ca="1">IFERROR(INDIRECT("L"&amp;V894),"")</f>
        <v>4.64E-4</v>
      </c>
      <c r="R894" s="1102" cm="1">
        <f t="array" aca="1" ref="R894" ca="1">IFERROR(INDIRECT("K"&amp;W894),"")</f>
        <v>3.9899999999999999E-4</v>
      </c>
      <c r="S894" s="1102" cm="1">
        <f t="array" aca="1" ref="S894" ca="1">IFERROR(INDIRECT("L"&amp;W894),"")</f>
        <v>3.9899999999999999E-4</v>
      </c>
      <c r="T894" s="1103">
        <f t="shared" si="95"/>
        <v>2.9500000000000001E-4</v>
      </c>
      <c r="U894" s="1103">
        <f t="shared" si="96"/>
        <v>2.9500000000000001E-4</v>
      </c>
      <c r="V894" s="1102">
        <f t="shared" si="91"/>
        <v>896</v>
      </c>
      <c r="W894" s="1102">
        <f t="shared" si="92"/>
        <v>897</v>
      </c>
      <c r="X894" s="1102" t="str">
        <f t="shared" si="97"/>
        <v>A0519</v>
      </c>
      <c r="Y894" s="239"/>
      <c r="Z894" s="239"/>
      <c r="AA894" s="239"/>
      <c r="AB894" s="239"/>
      <c r="AC894" s="239"/>
      <c r="AD894" s="239"/>
      <c r="AE894" s="239"/>
      <c r="AF894" s="239"/>
      <c r="AG894" s="239"/>
    </row>
    <row r="895" spans="8:33">
      <c r="H895" s="239"/>
      <c r="I895" s="1110" t="s">
        <v>5627</v>
      </c>
      <c r="J895" s="1106" t="s">
        <v>2351</v>
      </c>
      <c r="K895" s="246">
        <v>3.8000000000000002E-4</v>
      </c>
      <c r="L895" s="246">
        <v>3.8000000000000002E-4</v>
      </c>
      <c r="M895" s="241"/>
      <c r="N895" s="1102">
        <f t="shared" ca="1" si="93"/>
        <v>4.64E-4</v>
      </c>
      <c r="O895" s="1102">
        <f t="shared" ca="1" si="94"/>
        <v>4.64E-4</v>
      </c>
      <c r="P895" s="1102" cm="1">
        <f t="array" aca="1" ref="P895" ca="1">IFERROR(INDIRECT("K"&amp;V895),"")</f>
        <v>4.64E-4</v>
      </c>
      <c r="Q895" s="1102" cm="1">
        <f t="array" aca="1" ref="Q895" ca="1">IFERROR(INDIRECT("L"&amp;V895),"")</f>
        <v>4.64E-4</v>
      </c>
      <c r="R895" s="1102" cm="1">
        <f t="array" aca="1" ref="R895" ca="1">IFERROR(INDIRECT("K"&amp;W895),"")</f>
        <v>3.9899999999999999E-4</v>
      </c>
      <c r="S895" s="1102" cm="1">
        <f t="array" aca="1" ref="S895" ca="1">IFERROR(INDIRECT("L"&amp;W895),"")</f>
        <v>3.9899999999999999E-4</v>
      </c>
      <c r="T895" s="1103">
        <f t="shared" si="95"/>
        <v>3.8000000000000002E-4</v>
      </c>
      <c r="U895" s="1103">
        <f t="shared" si="96"/>
        <v>3.8000000000000002E-4</v>
      </c>
      <c r="V895" s="1102">
        <f t="shared" si="91"/>
        <v>896</v>
      </c>
      <c r="W895" s="1102">
        <f t="shared" si="92"/>
        <v>897</v>
      </c>
      <c r="X895" s="1102" t="str">
        <f t="shared" si="97"/>
        <v>A0519</v>
      </c>
      <c r="Y895" s="239"/>
      <c r="Z895" s="239"/>
      <c r="AA895" s="239"/>
      <c r="AB895" s="239"/>
      <c r="AC895" s="239"/>
      <c r="AD895" s="239"/>
      <c r="AE895" s="239"/>
      <c r="AF895" s="239"/>
      <c r="AG895" s="239"/>
    </row>
    <row r="896" spans="8:33">
      <c r="H896" s="239"/>
      <c r="I896" s="1110" t="s">
        <v>5628</v>
      </c>
      <c r="J896" s="1106" t="s">
        <v>2351</v>
      </c>
      <c r="K896" s="246">
        <v>4.64E-4</v>
      </c>
      <c r="L896" s="246">
        <v>4.64E-4</v>
      </c>
      <c r="M896" s="241"/>
      <c r="N896" s="1102">
        <f t="shared" ca="1" si="93"/>
        <v>4.64E-4</v>
      </c>
      <c r="O896" s="1102">
        <f t="shared" ca="1" si="94"/>
        <v>4.64E-4</v>
      </c>
      <c r="P896" s="1102" cm="1">
        <f t="array" aca="1" ref="P896" ca="1">IFERROR(INDIRECT("K"&amp;V896),"")</f>
        <v>4.64E-4</v>
      </c>
      <c r="Q896" s="1102" cm="1">
        <f t="array" aca="1" ref="Q896" ca="1">IFERROR(INDIRECT("L"&amp;V896),"")</f>
        <v>4.64E-4</v>
      </c>
      <c r="R896" s="1102" cm="1">
        <f t="array" aca="1" ref="R896" ca="1">IFERROR(INDIRECT("K"&amp;W896),"")</f>
        <v>3.9899999999999999E-4</v>
      </c>
      <c r="S896" s="1102" cm="1">
        <f t="array" aca="1" ref="S896" ca="1">IFERROR(INDIRECT("L"&amp;W896),"")</f>
        <v>3.9899999999999999E-4</v>
      </c>
      <c r="T896" s="1103">
        <f t="shared" si="95"/>
        <v>4.64E-4</v>
      </c>
      <c r="U896" s="1103">
        <f t="shared" si="96"/>
        <v>4.64E-4</v>
      </c>
      <c r="V896" s="1102">
        <f t="shared" si="91"/>
        <v>896</v>
      </c>
      <c r="W896" s="1102">
        <f t="shared" si="92"/>
        <v>897</v>
      </c>
      <c r="X896" s="1102" t="str">
        <f t="shared" si="97"/>
        <v>A0519</v>
      </c>
      <c r="Y896" s="239"/>
      <c r="Z896" s="239"/>
      <c r="AA896" s="239"/>
      <c r="AB896" s="239"/>
      <c r="AC896" s="239"/>
      <c r="AD896" s="239"/>
      <c r="AE896" s="239"/>
      <c r="AF896" s="239"/>
      <c r="AG896" s="239"/>
    </row>
    <row r="897" spans="8:33">
      <c r="H897" s="239"/>
      <c r="I897" s="1110" t="s">
        <v>5629</v>
      </c>
      <c r="J897" s="1106" t="s">
        <v>2351</v>
      </c>
      <c r="K897" s="246">
        <v>3.9899999999999999E-4</v>
      </c>
      <c r="L897" s="246">
        <v>3.9899999999999999E-4</v>
      </c>
      <c r="M897" s="241"/>
      <c r="N897" s="1102">
        <f t="shared" ca="1" si="93"/>
        <v>4.64E-4</v>
      </c>
      <c r="O897" s="1102">
        <f t="shared" ca="1" si="94"/>
        <v>4.64E-4</v>
      </c>
      <c r="P897" s="1102" cm="1">
        <f t="array" aca="1" ref="P897" ca="1">IFERROR(INDIRECT("K"&amp;V897),"")</f>
        <v>4.64E-4</v>
      </c>
      <c r="Q897" s="1102" cm="1">
        <f t="array" aca="1" ref="Q897" ca="1">IFERROR(INDIRECT("L"&amp;V897),"")</f>
        <v>4.64E-4</v>
      </c>
      <c r="R897" s="1102" cm="1">
        <f t="array" aca="1" ref="R897" ca="1">IFERROR(INDIRECT("K"&amp;W897),"")</f>
        <v>3.9899999999999999E-4</v>
      </c>
      <c r="S897" s="1102" cm="1">
        <f t="array" aca="1" ref="S897" ca="1">IFERROR(INDIRECT("L"&amp;W897),"")</f>
        <v>3.9899999999999999E-4</v>
      </c>
      <c r="T897" s="1103">
        <f t="shared" si="95"/>
        <v>3.9899999999999999E-4</v>
      </c>
      <c r="U897" s="1103">
        <f t="shared" si="96"/>
        <v>3.9899999999999999E-4</v>
      </c>
      <c r="V897" s="1102">
        <f t="shared" si="91"/>
        <v>896</v>
      </c>
      <c r="W897" s="1102">
        <f t="shared" si="92"/>
        <v>897</v>
      </c>
      <c r="X897" s="1102" t="str">
        <f t="shared" si="97"/>
        <v>A0519</v>
      </c>
      <c r="Y897" s="239"/>
      <c r="Z897" s="239"/>
      <c r="AA897" s="239"/>
      <c r="AB897" s="239"/>
      <c r="AC897" s="239"/>
      <c r="AD897" s="239"/>
      <c r="AE897" s="239"/>
      <c r="AF897" s="239"/>
      <c r="AG897" s="239"/>
    </row>
    <row r="898" spans="8:33">
      <c r="H898" s="239"/>
      <c r="I898" s="1110" t="s">
        <v>2352</v>
      </c>
      <c r="J898" s="1106" t="s">
        <v>2353</v>
      </c>
      <c r="K898" s="246">
        <v>4.1899999999999999E-4</v>
      </c>
      <c r="L898" s="246">
        <v>4.1899999999999999E-4</v>
      </c>
      <c r="M898" s="241"/>
      <c r="N898" s="1102">
        <f t="shared" ca="1" si="93"/>
        <v>4.1899999999999999E-4</v>
      </c>
      <c r="O898" s="1102">
        <f t="shared" ca="1" si="94"/>
        <v>4.1899999999999999E-4</v>
      </c>
      <c r="P898" s="1102" t="str" cm="1">
        <f t="array" aca="1" ref="P898" ca="1">IFERROR(INDIRECT("K"&amp;V898),"")</f>
        <v/>
      </c>
      <c r="Q898" s="1102" t="str" cm="1">
        <f t="array" aca="1" ref="Q898" ca="1">IFERROR(INDIRECT("L"&amp;V898),"")</f>
        <v/>
      </c>
      <c r="R898" s="1102" t="str" cm="1">
        <f t="array" aca="1" ref="R898" ca="1">IFERROR(INDIRECT("K"&amp;W898),"")</f>
        <v/>
      </c>
      <c r="S898" s="1102" t="str" cm="1">
        <f t="array" aca="1" ref="S898" ca="1">IFERROR(INDIRECT("L"&amp;W898),"")</f>
        <v/>
      </c>
      <c r="T898" s="1103">
        <f t="shared" si="95"/>
        <v>4.1899999999999999E-4</v>
      </c>
      <c r="U898" s="1103">
        <f t="shared" si="96"/>
        <v>4.1899999999999999E-4</v>
      </c>
      <c r="V898" s="1102" t="str">
        <f t="shared" si="91"/>
        <v/>
      </c>
      <c r="W898" s="1102" t="str">
        <f t="shared" si="92"/>
        <v/>
      </c>
      <c r="X898" s="1102" t="str">
        <f t="shared" si="97"/>
        <v>A0520</v>
      </c>
      <c r="Y898" s="239"/>
      <c r="Z898" s="239"/>
      <c r="AA898" s="239"/>
      <c r="AB898" s="239"/>
      <c r="AC898" s="239"/>
      <c r="AD898" s="239"/>
      <c r="AE898" s="239"/>
      <c r="AF898" s="239"/>
      <c r="AG898" s="239"/>
    </row>
    <row r="899" spans="8:33">
      <c r="H899" s="239"/>
      <c r="I899" s="1110" t="s">
        <v>5630</v>
      </c>
      <c r="J899" s="1106" t="s">
        <v>2354</v>
      </c>
      <c r="K899" s="246">
        <v>1E-4</v>
      </c>
      <c r="L899" s="246">
        <v>1E-4</v>
      </c>
      <c r="M899" s="241"/>
      <c r="N899" s="1102">
        <f t="shared" ca="1" si="93"/>
        <v>1.02E-4</v>
      </c>
      <c r="O899" s="1102">
        <f t="shared" ca="1" si="94"/>
        <v>1.02E-4</v>
      </c>
      <c r="P899" s="1102" cm="1">
        <f t="array" aca="1" ref="P899" ca="1">IFERROR(INDIRECT("K"&amp;V899),"")</f>
        <v>1.02E-4</v>
      </c>
      <c r="Q899" s="1102" cm="1">
        <f t="array" aca="1" ref="Q899" ca="1">IFERROR(INDIRECT("L"&amp;V899),"")</f>
        <v>1.02E-4</v>
      </c>
      <c r="R899" s="1102" cm="1">
        <f t="array" aca="1" ref="R899" ca="1">IFERROR(INDIRECT("K"&amp;W899),"")</f>
        <v>1E-4</v>
      </c>
      <c r="S899" s="1102" cm="1">
        <f t="array" aca="1" ref="S899" ca="1">IFERROR(INDIRECT("L"&amp;W899),"")</f>
        <v>1E-4</v>
      </c>
      <c r="T899" s="1103">
        <f t="shared" si="95"/>
        <v>1E-4</v>
      </c>
      <c r="U899" s="1103">
        <f t="shared" si="96"/>
        <v>1E-4</v>
      </c>
      <c r="V899" s="1102">
        <f t="shared" si="91"/>
        <v>901</v>
      </c>
      <c r="W899" s="1102">
        <f t="shared" si="92"/>
        <v>902</v>
      </c>
      <c r="X899" s="1102" t="str">
        <f t="shared" si="97"/>
        <v>A0525</v>
      </c>
      <c r="Y899" s="239"/>
      <c r="Z899" s="239"/>
      <c r="AA899" s="239"/>
      <c r="AB899" s="239"/>
      <c r="AC899" s="239"/>
      <c r="AD899" s="239"/>
      <c r="AE899" s="239"/>
      <c r="AF899" s="239"/>
      <c r="AG899" s="239"/>
    </row>
    <row r="900" spans="8:33">
      <c r="H900" s="239"/>
      <c r="I900" s="1110" t="s">
        <v>5631</v>
      </c>
      <c r="J900" s="1106" t="s">
        <v>2354</v>
      </c>
      <c r="K900" s="246">
        <v>0</v>
      </c>
      <c r="L900" s="246">
        <v>0</v>
      </c>
      <c r="M900" s="241"/>
      <c r="N900" s="1102">
        <f t="shared" ca="1" si="93"/>
        <v>1.02E-4</v>
      </c>
      <c r="O900" s="1102">
        <f t="shared" ca="1" si="94"/>
        <v>1.02E-4</v>
      </c>
      <c r="P900" s="1102" cm="1">
        <f t="array" aca="1" ref="P900" ca="1">IFERROR(INDIRECT("K"&amp;V900),"")</f>
        <v>1.02E-4</v>
      </c>
      <c r="Q900" s="1102" cm="1">
        <f t="array" aca="1" ref="Q900" ca="1">IFERROR(INDIRECT("L"&amp;V900),"")</f>
        <v>1.02E-4</v>
      </c>
      <c r="R900" s="1102" cm="1">
        <f t="array" aca="1" ref="R900" ca="1">IFERROR(INDIRECT("K"&amp;W900),"")</f>
        <v>1E-4</v>
      </c>
      <c r="S900" s="1102" cm="1">
        <f t="array" aca="1" ref="S900" ca="1">IFERROR(INDIRECT("L"&amp;W900),"")</f>
        <v>1E-4</v>
      </c>
      <c r="T900" s="1103">
        <f t="shared" si="95"/>
        <v>0</v>
      </c>
      <c r="U900" s="1103">
        <f t="shared" si="96"/>
        <v>0</v>
      </c>
      <c r="V900" s="1102">
        <f t="shared" si="91"/>
        <v>901</v>
      </c>
      <c r="W900" s="1102">
        <f t="shared" si="92"/>
        <v>902</v>
      </c>
      <c r="X900" s="1102" t="str">
        <f t="shared" si="97"/>
        <v>A0525</v>
      </c>
      <c r="Y900" s="239"/>
      <c r="Z900" s="239"/>
      <c r="AA900" s="239"/>
      <c r="AB900" s="239"/>
      <c r="AC900" s="239"/>
      <c r="AD900" s="239"/>
      <c r="AE900" s="239"/>
      <c r="AF900" s="239"/>
      <c r="AG900" s="239"/>
    </row>
    <row r="901" spans="8:33">
      <c r="H901" s="239"/>
      <c r="I901" s="1110" t="s">
        <v>5632</v>
      </c>
      <c r="J901" s="1106" t="s">
        <v>2354</v>
      </c>
      <c r="K901" s="246">
        <v>1.02E-4</v>
      </c>
      <c r="L901" s="246">
        <v>1.02E-4</v>
      </c>
      <c r="M901" s="241"/>
      <c r="N901" s="1102">
        <f t="shared" ca="1" si="93"/>
        <v>1.02E-4</v>
      </c>
      <c r="O901" s="1102">
        <f t="shared" ca="1" si="94"/>
        <v>1.02E-4</v>
      </c>
      <c r="P901" s="1102" cm="1">
        <f t="array" aca="1" ref="P901" ca="1">IFERROR(INDIRECT("K"&amp;V901),"")</f>
        <v>1.02E-4</v>
      </c>
      <c r="Q901" s="1102" cm="1">
        <f t="array" aca="1" ref="Q901" ca="1">IFERROR(INDIRECT("L"&amp;V901),"")</f>
        <v>1.02E-4</v>
      </c>
      <c r="R901" s="1102" cm="1">
        <f t="array" aca="1" ref="R901" ca="1">IFERROR(INDIRECT("K"&amp;W901),"")</f>
        <v>1E-4</v>
      </c>
      <c r="S901" s="1102" cm="1">
        <f t="array" aca="1" ref="S901" ca="1">IFERROR(INDIRECT("L"&amp;W901),"")</f>
        <v>1E-4</v>
      </c>
      <c r="T901" s="1103">
        <f t="shared" si="95"/>
        <v>1.02E-4</v>
      </c>
      <c r="U901" s="1103">
        <f t="shared" si="96"/>
        <v>1.02E-4</v>
      </c>
      <c r="V901" s="1102">
        <f t="shared" ref="V901:V964" si="98">_xlfn.IFNA(MATCH(X901&amp;"*残差*",$I:$I,0),"")</f>
        <v>901</v>
      </c>
      <c r="W901" s="1102">
        <f t="shared" ref="W901:W964" si="99">_xlfn.IFNA(MATCH(X901&amp;"*事業者全体*",$I:$I,0),"")</f>
        <v>902</v>
      </c>
      <c r="X901" s="1102" t="str">
        <f t="shared" si="97"/>
        <v>A0525</v>
      </c>
      <c r="Y901" s="239"/>
      <c r="Z901" s="239"/>
      <c r="AA901" s="239"/>
      <c r="AB901" s="239"/>
      <c r="AC901" s="239"/>
      <c r="AD901" s="239"/>
      <c r="AE901" s="239"/>
      <c r="AF901" s="239"/>
      <c r="AG901" s="239"/>
    </row>
    <row r="902" spans="8:33">
      <c r="H902" s="239"/>
      <c r="I902" s="1110" t="s">
        <v>5633</v>
      </c>
      <c r="J902" s="1106" t="s">
        <v>2354</v>
      </c>
      <c r="K902" s="246">
        <v>1E-4</v>
      </c>
      <c r="L902" s="246">
        <v>1E-4</v>
      </c>
      <c r="M902" s="241"/>
      <c r="N902" s="1102">
        <f t="shared" ref="N902:N965" ca="1" si="100">IF(P902="",IF(R902="",T902,R902),P902)</f>
        <v>1.02E-4</v>
      </c>
      <c r="O902" s="1102">
        <f t="shared" ref="O902:O965" ca="1" si="101">IF(Q902="",IF(S902="",U902,S902),Q902)</f>
        <v>1.02E-4</v>
      </c>
      <c r="P902" s="1102" cm="1">
        <f t="array" aca="1" ref="P902" ca="1">IFERROR(INDIRECT("K"&amp;V902),"")</f>
        <v>1.02E-4</v>
      </c>
      <c r="Q902" s="1102" cm="1">
        <f t="array" aca="1" ref="Q902" ca="1">IFERROR(INDIRECT("L"&amp;V902),"")</f>
        <v>1.02E-4</v>
      </c>
      <c r="R902" s="1102" cm="1">
        <f t="array" aca="1" ref="R902" ca="1">IFERROR(INDIRECT("K"&amp;W902),"")</f>
        <v>1E-4</v>
      </c>
      <c r="S902" s="1102" cm="1">
        <f t="array" aca="1" ref="S902" ca="1">IFERROR(INDIRECT("L"&amp;W902),"")</f>
        <v>1E-4</v>
      </c>
      <c r="T902" s="1103">
        <f t="shared" ref="T902:T965" si="102">K902</f>
        <v>1E-4</v>
      </c>
      <c r="U902" s="1103">
        <f t="shared" ref="U902:U965" si="103">L902</f>
        <v>1E-4</v>
      </c>
      <c r="V902" s="1102">
        <f t="shared" si="98"/>
        <v>901</v>
      </c>
      <c r="W902" s="1102">
        <f t="shared" si="99"/>
        <v>902</v>
      </c>
      <c r="X902" s="1102" t="str">
        <f t="shared" ref="X902:X965" si="104">LEFT(I902,5)</f>
        <v>A0525</v>
      </c>
      <c r="Y902" s="239"/>
      <c r="Z902" s="239"/>
      <c r="AA902" s="239"/>
      <c r="AB902" s="239"/>
      <c r="AC902" s="239"/>
      <c r="AD902" s="239"/>
      <c r="AE902" s="239"/>
      <c r="AF902" s="239"/>
      <c r="AG902" s="239"/>
    </row>
    <row r="903" spans="8:33">
      <c r="H903" s="239"/>
      <c r="I903" s="1110" t="s">
        <v>2355</v>
      </c>
      <c r="J903" s="1106" t="s">
        <v>2356</v>
      </c>
      <c r="K903" s="246">
        <v>4.1899999999999999E-4</v>
      </c>
      <c r="L903" s="246">
        <v>4.1899999999999999E-4</v>
      </c>
      <c r="M903" s="241"/>
      <c r="N903" s="1102">
        <f t="shared" ca="1" si="100"/>
        <v>4.1899999999999999E-4</v>
      </c>
      <c r="O903" s="1102">
        <f t="shared" ca="1" si="101"/>
        <v>4.1899999999999999E-4</v>
      </c>
      <c r="P903" s="1102" t="str" cm="1">
        <f t="array" aca="1" ref="P903" ca="1">IFERROR(INDIRECT("K"&amp;V903),"")</f>
        <v/>
      </c>
      <c r="Q903" s="1102" t="str" cm="1">
        <f t="array" aca="1" ref="Q903" ca="1">IFERROR(INDIRECT("L"&amp;V903),"")</f>
        <v/>
      </c>
      <c r="R903" s="1102" t="str" cm="1">
        <f t="array" aca="1" ref="R903" ca="1">IFERROR(INDIRECT("K"&amp;W903),"")</f>
        <v/>
      </c>
      <c r="S903" s="1102" t="str" cm="1">
        <f t="array" aca="1" ref="S903" ca="1">IFERROR(INDIRECT("L"&amp;W903),"")</f>
        <v/>
      </c>
      <c r="T903" s="1103">
        <f t="shared" si="102"/>
        <v>4.1899999999999999E-4</v>
      </c>
      <c r="U903" s="1103">
        <f t="shared" si="103"/>
        <v>4.1899999999999999E-4</v>
      </c>
      <c r="V903" s="1102" t="str">
        <f t="shared" si="98"/>
        <v/>
      </c>
      <c r="W903" s="1102" t="str">
        <f t="shared" si="99"/>
        <v/>
      </c>
      <c r="X903" s="1102" t="str">
        <f t="shared" si="104"/>
        <v>A0526</v>
      </c>
      <c r="Y903" s="239"/>
      <c r="Z903" s="239"/>
      <c r="AA903" s="239"/>
      <c r="AB903" s="239"/>
      <c r="AC903" s="239"/>
      <c r="AD903" s="239"/>
      <c r="AE903" s="239"/>
      <c r="AF903" s="239"/>
      <c r="AG903" s="239"/>
    </row>
    <row r="904" spans="8:33">
      <c r="H904" s="239"/>
      <c r="I904" s="1110" t="s">
        <v>5634</v>
      </c>
      <c r="J904" s="1106" t="s">
        <v>2357</v>
      </c>
      <c r="K904" s="246">
        <v>0</v>
      </c>
      <c r="L904" s="246">
        <v>0</v>
      </c>
      <c r="M904" s="241"/>
      <c r="N904" s="1102">
        <f t="shared" ca="1" si="100"/>
        <v>3.7300000000000001E-4</v>
      </c>
      <c r="O904" s="1102">
        <f t="shared" ca="1" si="101"/>
        <v>3.7300000000000001E-4</v>
      </c>
      <c r="P904" s="1102" cm="1">
        <f t="array" aca="1" ref="P904" ca="1">IFERROR(INDIRECT("K"&amp;V904),"")</f>
        <v>3.7300000000000001E-4</v>
      </c>
      <c r="Q904" s="1102" cm="1">
        <f t="array" aca="1" ref="Q904" ca="1">IFERROR(INDIRECT("L"&amp;V904),"")</f>
        <v>3.7300000000000001E-4</v>
      </c>
      <c r="R904" s="1102" cm="1">
        <f t="array" aca="1" ref="R904" ca="1">IFERROR(INDIRECT("K"&amp;W904),"")</f>
        <v>3.7199999999999999E-4</v>
      </c>
      <c r="S904" s="1102" cm="1">
        <f t="array" aca="1" ref="S904" ca="1">IFERROR(INDIRECT("L"&amp;W904),"")</f>
        <v>3.7199999999999999E-4</v>
      </c>
      <c r="T904" s="1103">
        <f t="shared" si="102"/>
        <v>0</v>
      </c>
      <c r="U904" s="1103">
        <f t="shared" si="103"/>
        <v>0</v>
      </c>
      <c r="V904" s="1102">
        <f t="shared" si="98"/>
        <v>906</v>
      </c>
      <c r="W904" s="1102">
        <f t="shared" si="99"/>
        <v>907</v>
      </c>
      <c r="X904" s="1102" t="str">
        <f t="shared" si="104"/>
        <v>A0528</v>
      </c>
      <c r="Y904" s="239"/>
      <c r="Z904" s="239"/>
      <c r="AA904" s="239"/>
      <c r="AB904" s="239"/>
      <c r="AC904" s="239"/>
      <c r="AD904" s="239"/>
      <c r="AE904" s="239"/>
      <c r="AF904" s="239"/>
      <c r="AG904" s="239"/>
    </row>
    <row r="905" spans="8:33">
      <c r="H905" s="239"/>
      <c r="I905" s="1110" t="s">
        <v>5635</v>
      </c>
      <c r="J905" s="1106" t="s">
        <v>2357</v>
      </c>
      <c r="K905" s="246">
        <v>8.7000000000000001E-5</v>
      </c>
      <c r="L905" s="246">
        <v>8.7000000000000001E-5</v>
      </c>
      <c r="M905" s="241"/>
      <c r="N905" s="1102">
        <f t="shared" ca="1" si="100"/>
        <v>3.7300000000000001E-4</v>
      </c>
      <c r="O905" s="1102">
        <f t="shared" ca="1" si="101"/>
        <v>3.7300000000000001E-4</v>
      </c>
      <c r="P905" s="1102" cm="1">
        <f t="array" aca="1" ref="P905" ca="1">IFERROR(INDIRECT("K"&amp;V905),"")</f>
        <v>3.7300000000000001E-4</v>
      </c>
      <c r="Q905" s="1102" cm="1">
        <f t="array" aca="1" ref="Q905" ca="1">IFERROR(INDIRECT("L"&amp;V905),"")</f>
        <v>3.7300000000000001E-4</v>
      </c>
      <c r="R905" s="1102" cm="1">
        <f t="array" aca="1" ref="R905" ca="1">IFERROR(INDIRECT("K"&amp;W905),"")</f>
        <v>3.7199999999999999E-4</v>
      </c>
      <c r="S905" s="1102" cm="1">
        <f t="array" aca="1" ref="S905" ca="1">IFERROR(INDIRECT("L"&amp;W905),"")</f>
        <v>3.7199999999999999E-4</v>
      </c>
      <c r="T905" s="1103">
        <f t="shared" si="102"/>
        <v>8.7000000000000001E-5</v>
      </c>
      <c r="U905" s="1103">
        <f t="shared" si="103"/>
        <v>8.7000000000000001E-5</v>
      </c>
      <c r="V905" s="1102">
        <f t="shared" si="98"/>
        <v>906</v>
      </c>
      <c r="W905" s="1102">
        <f t="shared" si="99"/>
        <v>907</v>
      </c>
      <c r="X905" s="1102" t="str">
        <f t="shared" si="104"/>
        <v>A0528</v>
      </c>
      <c r="Y905" s="239"/>
      <c r="Z905" s="239"/>
      <c r="AA905" s="239"/>
      <c r="AB905" s="239"/>
      <c r="AC905" s="239"/>
      <c r="AD905" s="239"/>
      <c r="AE905" s="239"/>
      <c r="AF905" s="239"/>
      <c r="AG905" s="239"/>
    </row>
    <row r="906" spans="8:33">
      <c r="H906" s="239"/>
      <c r="I906" s="1110" t="s">
        <v>5636</v>
      </c>
      <c r="J906" s="1106" t="s">
        <v>2357</v>
      </c>
      <c r="K906" s="246">
        <v>3.7300000000000001E-4</v>
      </c>
      <c r="L906" s="246">
        <v>3.7300000000000001E-4</v>
      </c>
      <c r="M906" s="241"/>
      <c r="N906" s="1102">
        <f t="shared" ca="1" si="100"/>
        <v>3.7300000000000001E-4</v>
      </c>
      <c r="O906" s="1102">
        <f t="shared" ca="1" si="101"/>
        <v>3.7300000000000001E-4</v>
      </c>
      <c r="P906" s="1102" cm="1">
        <f t="array" aca="1" ref="P906" ca="1">IFERROR(INDIRECT("K"&amp;V906),"")</f>
        <v>3.7300000000000001E-4</v>
      </c>
      <c r="Q906" s="1102" cm="1">
        <f t="array" aca="1" ref="Q906" ca="1">IFERROR(INDIRECT("L"&amp;V906),"")</f>
        <v>3.7300000000000001E-4</v>
      </c>
      <c r="R906" s="1102" cm="1">
        <f t="array" aca="1" ref="R906" ca="1">IFERROR(INDIRECT("K"&amp;W906),"")</f>
        <v>3.7199999999999999E-4</v>
      </c>
      <c r="S906" s="1102" cm="1">
        <f t="array" aca="1" ref="S906" ca="1">IFERROR(INDIRECT("L"&amp;W906),"")</f>
        <v>3.7199999999999999E-4</v>
      </c>
      <c r="T906" s="1103">
        <f t="shared" si="102"/>
        <v>3.7300000000000001E-4</v>
      </c>
      <c r="U906" s="1103">
        <f t="shared" si="103"/>
        <v>3.7300000000000001E-4</v>
      </c>
      <c r="V906" s="1102">
        <f t="shared" si="98"/>
        <v>906</v>
      </c>
      <c r="W906" s="1102">
        <f t="shared" si="99"/>
        <v>907</v>
      </c>
      <c r="X906" s="1102" t="str">
        <f t="shared" si="104"/>
        <v>A0528</v>
      </c>
      <c r="Y906" s="239"/>
      <c r="Z906" s="239"/>
      <c r="AA906" s="239"/>
      <c r="AB906" s="239"/>
      <c r="AC906" s="239"/>
      <c r="AD906" s="239"/>
      <c r="AE906" s="239"/>
      <c r="AF906" s="239"/>
      <c r="AG906" s="239"/>
    </row>
    <row r="907" spans="8:33">
      <c r="H907" s="239"/>
      <c r="I907" s="1110" t="s">
        <v>5637</v>
      </c>
      <c r="J907" s="1106" t="s">
        <v>2357</v>
      </c>
      <c r="K907" s="246">
        <v>3.7199999999999999E-4</v>
      </c>
      <c r="L907" s="246">
        <v>3.7199999999999999E-4</v>
      </c>
      <c r="M907" s="241"/>
      <c r="N907" s="1102">
        <f t="shared" ca="1" si="100"/>
        <v>3.7300000000000001E-4</v>
      </c>
      <c r="O907" s="1102">
        <f t="shared" ca="1" si="101"/>
        <v>3.7300000000000001E-4</v>
      </c>
      <c r="P907" s="1102" cm="1">
        <f t="array" aca="1" ref="P907" ca="1">IFERROR(INDIRECT("K"&amp;V907),"")</f>
        <v>3.7300000000000001E-4</v>
      </c>
      <c r="Q907" s="1102" cm="1">
        <f t="array" aca="1" ref="Q907" ca="1">IFERROR(INDIRECT("L"&amp;V907),"")</f>
        <v>3.7300000000000001E-4</v>
      </c>
      <c r="R907" s="1102" cm="1">
        <f t="array" aca="1" ref="R907" ca="1">IFERROR(INDIRECT("K"&amp;W907),"")</f>
        <v>3.7199999999999999E-4</v>
      </c>
      <c r="S907" s="1102" cm="1">
        <f t="array" aca="1" ref="S907" ca="1">IFERROR(INDIRECT("L"&amp;W907),"")</f>
        <v>3.7199999999999999E-4</v>
      </c>
      <c r="T907" s="1103">
        <f t="shared" si="102"/>
        <v>3.7199999999999999E-4</v>
      </c>
      <c r="U907" s="1103">
        <f t="shared" si="103"/>
        <v>3.7199999999999999E-4</v>
      </c>
      <c r="V907" s="1102">
        <f t="shared" si="98"/>
        <v>906</v>
      </c>
      <c r="W907" s="1102">
        <f t="shared" si="99"/>
        <v>907</v>
      </c>
      <c r="X907" s="1102" t="str">
        <f t="shared" si="104"/>
        <v>A0528</v>
      </c>
      <c r="Y907" s="239"/>
      <c r="Z907" s="239"/>
      <c r="AA907" s="239"/>
      <c r="AB907" s="239"/>
      <c r="AC907" s="239"/>
      <c r="AD907" s="239"/>
      <c r="AE907" s="239"/>
      <c r="AF907" s="239"/>
      <c r="AG907" s="239"/>
    </row>
    <row r="908" spans="8:33">
      <c r="H908" s="239"/>
      <c r="I908" s="1110" t="s">
        <v>2358</v>
      </c>
      <c r="J908" s="1106" t="s">
        <v>2359</v>
      </c>
      <c r="K908" s="246">
        <v>5.9000000000000003E-4</v>
      </c>
      <c r="L908" s="246">
        <v>5.9000000000000003E-4</v>
      </c>
      <c r="M908" s="241"/>
      <c r="N908" s="1102">
        <f t="shared" ca="1" si="100"/>
        <v>5.9000000000000003E-4</v>
      </c>
      <c r="O908" s="1102">
        <f t="shared" ca="1" si="101"/>
        <v>5.9000000000000003E-4</v>
      </c>
      <c r="P908" s="1102" t="str" cm="1">
        <f t="array" aca="1" ref="P908" ca="1">IFERROR(INDIRECT("K"&amp;V908),"")</f>
        <v/>
      </c>
      <c r="Q908" s="1102" t="str" cm="1">
        <f t="array" aca="1" ref="Q908" ca="1">IFERROR(INDIRECT("L"&amp;V908),"")</f>
        <v/>
      </c>
      <c r="R908" s="1102" t="str" cm="1">
        <f t="array" aca="1" ref="R908" ca="1">IFERROR(INDIRECT("K"&amp;W908),"")</f>
        <v/>
      </c>
      <c r="S908" s="1102" t="str" cm="1">
        <f t="array" aca="1" ref="S908" ca="1">IFERROR(INDIRECT("L"&amp;W908),"")</f>
        <v/>
      </c>
      <c r="T908" s="1103">
        <f t="shared" si="102"/>
        <v>5.9000000000000003E-4</v>
      </c>
      <c r="U908" s="1103">
        <f t="shared" si="103"/>
        <v>5.9000000000000003E-4</v>
      </c>
      <c r="V908" s="1102" t="str">
        <f t="shared" si="98"/>
        <v/>
      </c>
      <c r="W908" s="1102" t="str">
        <f t="shared" si="99"/>
        <v/>
      </c>
      <c r="X908" s="1102" t="str">
        <f t="shared" si="104"/>
        <v>A0529</v>
      </c>
      <c r="Y908" s="239"/>
      <c r="Z908" s="239"/>
      <c r="AA908" s="239"/>
      <c r="AB908" s="239"/>
      <c r="AC908" s="239"/>
      <c r="AD908" s="239"/>
      <c r="AE908" s="239"/>
      <c r="AF908" s="239"/>
      <c r="AG908" s="239"/>
    </row>
    <row r="909" spans="8:33">
      <c r="H909" s="239"/>
      <c r="I909" s="1110" t="s">
        <v>5638</v>
      </c>
      <c r="J909" s="1106" t="s">
        <v>5639</v>
      </c>
      <c r="K909" s="246">
        <v>4.2400000000000001E-4</v>
      </c>
      <c r="L909" s="246">
        <v>4.2400000000000001E-4</v>
      </c>
      <c r="M909" s="241"/>
      <c r="N909" s="1102">
        <f t="shared" ca="1" si="100"/>
        <v>4.2400000000000001E-4</v>
      </c>
      <c r="O909" s="1102">
        <f t="shared" ca="1" si="101"/>
        <v>4.2400000000000001E-4</v>
      </c>
      <c r="P909" s="1102" t="str" cm="1">
        <f t="array" aca="1" ref="P909" ca="1">IFERROR(INDIRECT("K"&amp;V909),"")</f>
        <v/>
      </c>
      <c r="Q909" s="1102" t="str" cm="1">
        <f t="array" aca="1" ref="Q909" ca="1">IFERROR(INDIRECT("L"&amp;V909),"")</f>
        <v/>
      </c>
      <c r="R909" s="1102" t="str" cm="1">
        <f t="array" aca="1" ref="R909" ca="1">IFERROR(INDIRECT("K"&amp;W909),"")</f>
        <v/>
      </c>
      <c r="S909" s="1102" t="str" cm="1">
        <f t="array" aca="1" ref="S909" ca="1">IFERROR(INDIRECT("L"&amp;W909),"")</f>
        <v/>
      </c>
      <c r="T909" s="1103">
        <f t="shared" si="102"/>
        <v>4.2400000000000001E-4</v>
      </c>
      <c r="U909" s="1103">
        <f t="shared" si="103"/>
        <v>4.2400000000000001E-4</v>
      </c>
      <c r="V909" s="1102" t="str">
        <f t="shared" si="98"/>
        <v/>
      </c>
      <c r="W909" s="1102" t="str">
        <f t="shared" si="99"/>
        <v/>
      </c>
      <c r="X909" s="1102" t="str">
        <f t="shared" si="104"/>
        <v>A0532</v>
      </c>
      <c r="Y909" s="239"/>
      <c r="Z909" s="239"/>
      <c r="AA909" s="239"/>
      <c r="AB909" s="239"/>
      <c r="AC909" s="239"/>
      <c r="AD909" s="239"/>
      <c r="AE909" s="239"/>
      <c r="AF909" s="239"/>
      <c r="AG909" s="239"/>
    </row>
    <row r="910" spans="8:33">
      <c r="H910" s="239"/>
      <c r="I910" s="1110" t="s">
        <v>5640</v>
      </c>
      <c r="J910" s="1106" t="s">
        <v>2360</v>
      </c>
      <c r="K910" s="246">
        <v>0</v>
      </c>
      <c r="L910" s="246">
        <v>0</v>
      </c>
      <c r="M910" s="241"/>
      <c r="N910" s="1102">
        <f t="shared" ca="1" si="100"/>
        <v>7.0100000000000002E-4</v>
      </c>
      <c r="O910" s="1102">
        <f t="shared" ca="1" si="101"/>
        <v>7.0100000000000002E-4</v>
      </c>
      <c r="P910" s="1102" cm="1">
        <f t="array" aca="1" ref="P910" ca="1">IFERROR(INDIRECT("K"&amp;V910),"")</f>
        <v>7.0100000000000002E-4</v>
      </c>
      <c r="Q910" s="1102" cm="1">
        <f t="array" aca="1" ref="Q910" ca="1">IFERROR(INDIRECT("L"&amp;V910),"")</f>
        <v>7.0100000000000002E-4</v>
      </c>
      <c r="R910" s="1102" cm="1">
        <f t="array" aca="1" ref="R910" ca="1">IFERROR(INDIRECT("K"&amp;W910),"")</f>
        <v>4.5199999999999998E-4</v>
      </c>
      <c r="S910" s="1102" cm="1">
        <f t="array" aca="1" ref="S910" ca="1">IFERROR(INDIRECT("L"&amp;W910),"")</f>
        <v>4.5199999999999998E-4</v>
      </c>
      <c r="T910" s="1103">
        <f t="shared" si="102"/>
        <v>0</v>
      </c>
      <c r="U910" s="1103">
        <f t="shared" si="103"/>
        <v>0</v>
      </c>
      <c r="V910" s="1102">
        <f t="shared" si="98"/>
        <v>912</v>
      </c>
      <c r="W910" s="1102">
        <f t="shared" si="99"/>
        <v>913</v>
      </c>
      <c r="X910" s="1102" t="str">
        <f t="shared" si="104"/>
        <v>A0533</v>
      </c>
      <c r="Y910" s="239"/>
      <c r="Z910" s="239"/>
      <c r="AA910" s="239"/>
      <c r="AB910" s="239"/>
      <c r="AC910" s="239"/>
      <c r="AD910" s="239"/>
      <c r="AE910" s="239"/>
      <c r="AF910" s="239"/>
      <c r="AG910" s="239"/>
    </row>
    <row r="911" spans="8:33">
      <c r="H911" s="239"/>
      <c r="I911" s="1110" t="s">
        <v>5641</v>
      </c>
      <c r="J911" s="1106" t="s">
        <v>2360</v>
      </c>
      <c r="K911" s="246">
        <v>2.99E-4</v>
      </c>
      <c r="L911" s="246">
        <v>2.99E-4</v>
      </c>
      <c r="M911" s="241"/>
      <c r="N911" s="1102">
        <f t="shared" ca="1" si="100"/>
        <v>7.0100000000000002E-4</v>
      </c>
      <c r="O911" s="1102">
        <f t="shared" ca="1" si="101"/>
        <v>7.0100000000000002E-4</v>
      </c>
      <c r="P911" s="1102" cm="1">
        <f t="array" aca="1" ref="P911" ca="1">IFERROR(INDIRECT("K"&amp;V911),"")</f>
        <v>7.0100000000000002E-4</v>
      </c>
      <c r="Q911" s="1102" cm="1">
        <f t="array" aca="1" ref="Q911" ca="1">IFERROR(INDIRECT("L"&amp;V911),"")</f>
        <v>7.0100000000000002E-4</v>
      </c>
      <c r="R911" s="1102" cm="1">
        <f t="array" aca="1" ref="R911" ca="1">IFERROR(INDIRECT("K"&amp;W911),"")</f>
        <v>4.5199999999999998E-4</v>
      </c>
      <c r="S911" s="1102" cm="1">
        <f t="array" aca="1" ref="S911" ca="1">IFERROR(INDIRECT("L"&amp;W911),"")</f>
        <v>4.5199999999999998E-4</v>
      </c>
      <c r="T911" s="1103">
        <f t="shared" si="102"/>
        <v>2.99E-4</v>
      </c>
      <c r="U911" s="1103">
        <f t="shared" si="103"/>
        <v>2.99E-4</v>
      </c>
      <c r="V911" s="1102">
        <f t="shared" si="98"/>
        <v>912</v>
      </c>
      <c r="W911" s="1102">
        <f t="shared" si="99"/>
        <v>913</v>
      </c>
      <c r="X911" s="1102" t="str">
        <f t="shared" si="104"/>
        <v>A0533</v>
      </c>
      <c r="Y911" s="239"/>
      <c r="Z911" s="239"/>
      <c r="AA911" s="239"/>
      <c r="AB911" s="239"/>
      <c r="AC911" s="239"/>
      <c r="AD911" s="239"/>
      <c r="AE911" s="239"/>
      <c r="AF911" s="239"/>
      <c r="AG911" s="239"/>
    </row>
    <row r="912" spans="8:33">
      <c r="H912" s="239"/>
      <c r="I912" s="1110" t="s">
        <v>5642</v>
      </c>
      <c r="J912" s="1106" t="s">
        <v>2360</v>
      </c>
      <c r="K912" s="246">
        <v>7.0100000000000002E-4</v>
      </c>
      <c r="L912" s="246">
        <v>7.0100000000000002E-4</v>
      </c>
      <c r="M912" s="241"/>
      <c r="N912" s="1102">
        <f t="shared" ca="1" si="100"/>
        <v>7.0100000000000002E-4</v>
      </c>
      <c r="O912" s="1102">
        <f t="shared" ca="1" si="101"/>
        <v>7.0100000000000002E-4</v>
      </c>
      <c r="P912" s="1102" cm="1">
        <f t="array" aca="1" ref="P912" ca="1">IFERROR(INDIRECT("K"&amp;V912),"")</f>
        <v>7.0100000000000002E-4</v>
      </c>
      <c r="Q912" s="1102" cm="1">
        <f t="array" aca="1" ref="Q912" ca="1">IFERROR(INDIRECT("L"&amp;V912),"")</f>
        <v>7.0100000000000002E-4</v>
      </c>
      <c r="R912" s="1102" cm="1">
        <f t="array" aca="1" ref="R912" ca="1">IFERROR(INDIRECT("K"&amp;W912),"")</f>
        <v>4.5199999999999998E-4</v>
      </c>
      <c r="S912" s="1102" cm="1">
        <f t="array" aca="1" ref="S912" ca="1">IFERROR(INDIRECT("L"&amp;W912),"")</f>
        <v>4.5199999999999998E-4</v>
      </c>
      <c r="T912" s="1103">
        <f t="shared" si="102"/>
        <v>7.0100000000000002E-4</v>
      </c>
      <c r="U912" s="1103">
        <f t="shared" si="103"/>
        <v>7.0100000000000002E-4</v>
      </c>
      <c r="V912" s="1102">
        <f t="shared" si="98"/>
        <v>912</v>
      </c>
      <c r="W912" s="1102">
        <f t="shared" si="99"/>
        <v>913</v>
      </c>
      <c r="X912" s="1102" t="str">
        <f t="shared" si="104"/>
        <v>A0533</v>
      </c>
      <c r="Y912" s="239"/>
      <c r="Z912" s="239"/>
      <c r="AA912" s="239"/>
      <c r="AB912" s="239"/>
      <c r="AC912" s="239"/>
      <c r="AD912" s="239"/>
      <c r="AE912" s="239"/>
      <c r="AF912" s="239"/>
      <c r="AG912" s="239"/>
    </row>
    <row r="913" spans="8:33">
      <c r="H913" s="239"/>
      <c r="I913" s="1110" t="s">
        <v>5643</v>
      </c>
      <c r="J913" s="1106" t="s">
        <v>2360</v>
      </c>
      <c r="K913" s="246">
        <v>4.5199999999999998E-4</v>
      </c>
      <c r="L913" s="246">
        <v>4.5199999999999998E-4</v>
      </c>
      <c r="M913" s="241"/>
      <c r="N913" s="1102">
        <f t="shared" ca="1" si="100"/>
        <v>7.0100000000000002E-4</v>
      </c>
      <c r="O913" s="1102">
        <f t="shared" ca="1" si="101"/>
        <v>7.0100000000000002E-4</v>
      </c>
      <c r="P913" s="1102" cm="1">
        <f t="array" aca="1" ref="P913" ca="1">IFERROR(INDIRECT("K"&amp;V913),"")</f>
        <v>7.0100000000000002E-4</v>
      </c>
      <c r="Q913" s="1102" cm="1">
        <f t="array" aca="1" ref="Q913" ca="1">IFERROR(INDIRECT("L"&amp;V913),"")</f>
        <v>7.0100000000000002E-4</v>
      </c>
      <c r="R913" s="1102" cm="1">
        <f t="array" aca="1" ref="R913" ca="1">IFERROR(INDIRECT("K"&amp;W913),"")</f>
        <v>4.5199999999999998E-4</v>
      </c>
      <c r="S913" s="1102" cm="1">
        <f t="array" aca="1" ref="S913" ca="1">IFERROR(INDIRECT("L"&amp;W913),"")</f>
        <v>4.5199999999999998E-4</v>
      </c>
      <c r="T913" s="1103">
        <f t="shared" si="102"/>
        <v>4.5199999999999998E-4</v>
      </c>
      <c r="U913" s="1103">
        <f t="shared" si="103"/>
        <v>4.5199999999999998E-4</v>
      </c>
      <c r="V913" s="1102">
        <f t="shared" si="98"/>
        <v>912</v>
      </c>
      <c r="W913" s="1102">
        <f t="shared" si="99"/>
        <v>913</v>
      </c>
      <c r="X913" s="1102" t="str">
        <f t="shared" si="104"/>
        <v>A0533</v>
      </c>
      <c r="Y913" s="239"/>
      <c r="Z913" s="239"/>
      <c r="AA913" s="239"/>
      <c r="AB913" s="239"/>
      <c r="AC913" s="239"/>
      <c r="AD913" s="239"/>
      <c r="AE913" s="239"/>
      <c r="AF913" s="239"/>
      <c r="AG913" s="239"/>
    </row>
    <row r="914" spans="8:33">
      <c r="H914" s="239"/>
      <c r="I914" s="1110" t="s">
        <v>5644</v>
      </c>
      <c r="J914" s="1106" t="s">
        <v>2361</v>
      </c>
      <c r="K914" s="246">
        <v>4.35E-4</v>
      </c>
      <c r="L914" s="246">
        <v>4.35E-4</v>
      </c>
      <c r="M914" s="241"/>
      <c r="N914" s="1102">
        <f t="shared" ca="1" si="100"/>
        <v>5.5800000000000001E-4</v>
      </c>
      <c r="O914" s="1102">
        <f t="shared" ca="1" si="101"/>
        <v>5.5800000000000001E-4</v>
      </c>
      <c r="P914" s="1102" cm="1">
        <f t="array" aca="1" ref="P914" ca="1">IFERROR(INDIRECT("K"&amp;V914),"")</f>
        <v>5.5800000000000001E-4</v>
      </c>
      <c r="Q914" s="1102" cm="1">
        <f t="array" aca="1" ref="Q914" ca="1">IFERROR(INDIRECT("L"&amp;V914),"")</f>
        <v>5.5800000000000001E-4</v>
      </c>
      <c r="R914" s="1102" cm="1">
        <f t="array" aca="1" ref="R914" ca="1">IFERROR(INDIRECT("K"&amp;W914),"")</f>
        <v>5.1000000000000004E-4</v>
      </c>
      <c r="S914" s="1102" cm="1">
        <f t="array" aca="1" ref="S914" ca="1">IFERROR(INDIRECT("L"&amp;W914),"")</f>
        <v>5.1000000000000004E-4</v>
      </c>
      <c r="T914" s="1103">
        <f t="shared" si="102"/>
        <v>4.35E-4</v>
      </c>
      <c r="U914" s="1103">
        <f t="shared" si="103"/>
        <v>4.35E-4</v>
      </c>
      <c r="V914" s="1102">
        <f t="shared" si="98"/>
        <v>915</v>
      </c>
      <c r="W914" s="1102">
        <f t="shared" si="99"/>
        <v>916</v>
      </c>
      <c r="X914" s="1102" t="str">
        <f t="shared" si="104"/>
        <v>A0534</v>
      </c>
      <c r="Y914" s="239"/>
      <c r="Z914" s="239"/>
      <c r="AA914" s="239"/>
      <c r="AB914" s="239"/>
      <c r="AC914" s="239"/>
      <c r="AD914" s="239"/>
      <c r="AE914" s="239"/>
      <c r="AF914" s="239"/>
      <c r="AG914" s="239"/>
    </row>
    <row r="915" spans="8:33">
      <c r="H915" s="239"/>
      <c r="I915" s="1110" t="s">
        <v>5645</v>
      </c>
      <c r="J915" s="1106" t="s">
        <v>2361</v>
      </c>
      <c r="K915" s="246">
        <v>5.5800000000000001E-4</v>
      </c>
      <c r="L915" s="246">
        <v>5.5800000000000001E-4</v>
      </c>
      <c r="M915" s="241"/>
      <c r="N915" s="1102">
        <f t="shared" ca="1" si="100"/>
        <v>5.5800000000000001E-4</v>
      </c>
      <c r="O915" s="1102">
        <f t="shared" ca="1" si="101"/>
        <v>5.5800000000000001E-4</v>
      </c>
      <c r="P915" s="1102" cm="1">
        <f t="array" aca="1" ref="P915" ca="1">IFERROR(INDIRECT("K"&amp;V915),"")</f>
        <v>5.5800000000000001E-4</v>
      </c>
      <c r="Q915" s="1102" cm="1">
        <f t="array" aca="1" ref="Q915" ca="1">IFERROR(INDIRECT("L"&amp;V915),"")</f>
        <v>5.5800000000000001E-4</v>
      </c>
      <c r="R915" s="1102" cm="1">
        <f t="array" aca="1" ref="R915" ca="1">IFERROR(INDIRECT("K"&amp;W915),"")</f>
        <v>5.1000000000000004E-4</v>
      </c>
      <c r="S915" s="1102" cm="1">
        <f t="array" aca="1" ref="S915" ca="1">IFERROR(INDIRECT("L"&amp;W915),"")</f>
        <v>5.1000000000000004E-4</v>
      </c>
      <c r="T915" s="1103">
        <f t="shared" si="102"/>
        <v>5.5800000000000001E-4</v>
      </c>
      <c r="U915" s="1103">
        <f t="shared" si="103"/>
        <v>5.5800000000000001E-4</v>
      </c>
      <c r="V915" s="1102">
        <f t="shared" si="98"/>
        <v>915</v>
      </c>
      <c r="W915" s="1102">
        <f t="shared" si="99"/>
        <v>916</v>
      </c>
      <c r="X915" s="1102" t="str">
        <f t="shared" si="104"/>
        <v>A0534</v>
      </c>
      <c r="Y915" s="239"/>
      <c r="Z915" s="239"/>
      <c r="AA915" s="239"/>
      <c r="AB915" s="239"/>
      <c r="AC915" s="239"/>
      <c r="AD915" s="239"/>
      <c r="AE915" s="239"/>
      <c r="AF915" s="239"/>
      <c r="AG915" s="239"/>
    </row>
    <row r="916" spans="8:33">
      <c r="H916" s="239"/>
      <c r="I916" s="1110" t="s">
        <v>5646</v>
      </c>
      <c r="J916" s="1106" t="s">
        <v>2361</v>
      </c>
      <c r="K916" s="246">
        <v>5.1000000000000004E-4</v>
      </c>
      <c r="L916" s="246">
        <v>5.1000000000000004E-4</v>
      </c>
      <c r="M916" s="241"/>
      <c r="N916" s="1102">
        <f t="shared" ca="1" si="100"/>
        <v>5.5800000000000001E-4</v>
      </c>
      <c r="O916" s="1102">
        <f t="shared" ca="1" si="101"/>
        <v>5.5800000000000001E-4</v>
      </c>
      <c r="P916" s="1102" cm="1">
        <f t="array" aca="1" ref="P916" ca="1">IFERROR(INDIRECT("K"&amp;V916),"")</f>
        <v>5.5800000000000001E-4</v>
      </c>
      <c r="Q916" s="1102" cm="1">
        <f t="array" aca="1" ref="Q916" ca="1">IFERROR(INDIRECT("L"&amp;V916),"")</f>
        <v>5.5800000000000001E-4</v>
      </c>
      <c r="R916" s="1102" cm="1">
        <f t="array" aca="1" ref="R916" ca="1">IFERROR(INDIRECT("K"&amp;W916),"")</f>
        <v>5.1000000000000004E-4</v>
      </c>
      <c r="S916" s="1102" cm="1">
        <f t="array" aca="1" ref="S916" ca="1">IFERROR(INDIRECT("L"&amp;W916),"")</f>
        <v>5.1000000000000004E-4</v>
      </c>
      <c r="T916" s="1103">
        <f t="shared" si="102"/>
        <v>5.1000000000000004E-4</v>
      </c>
      <c r="U916" s="1103">
        <f t="shared" si="103"/>
        <v>5.1000000000000004E-4</v>
      </c>
      <c r="V916" s="1102">
        <f t="shared" si="98"/>
        <v>915</v>
      </c>
      <c r="W916" s="1102">
        <f t="shared" si="99"/>
        <v>916</v>
      </c>
      <c r="X916" s="1102" t="str">
        <f t="shared" si="104"/>
        <v>A0534</v>
      </c>
      <c r="Y916" s="239"/>
      <c r="Z916" s="239"/>
      <c r="AA916" s="239"/>
      <c r="AB916" s="239"/>
      <c r="AC916" s="239"/>
      <c r="AD916" s="239"/>
      <c r="AE916" s="239"/>
      <c r="AF916" s="239"/>
      <c r="AG916" s="239"/>
    </row>
    <row r="917" spans="8:33">
      <c r="H917" s="239"/>
      <c r="I917" s="1110" t="s">
        <v>2362</v>
      </c>
      <c r="J917" s="1106" t="s">
        <v>2363</v>
      </c>
      <c r="K917" s="246">
        <v>6.3400000000000001E-4</v>
      </c>
      <c r="L917" s="246">
        <v>6.3400000000000001E-4</v>
      </c>
      <c r="M917" s="241"/>
      <c r="N917" s="1102">
        <f t="shared" ca="1" si="100"/>
        <v>6.3400000000000001E-4</v>
      </c>
      <c r="O917" s="1102">
        <f t="shared" ca="1" si="101"/>
        <v>6.3400000000000001E-4</v>
      </c>
      <c r="P917" s="1102" t="str" cm="1">
        <f t="array" aca="1" ref="P917" ca="1">IFERROR(INDIRECT("K"&amp;V917),"")</f>
        <v/>
      </c>
      <c r="Q917" s="1102" t="str" cm="1">
        <f t="array" aca="1" ref="Q917" ca="1">IFERROR(INDIRECT("L"&amp;V917),"")</f>
        <v/>
      </c>
      <c r="R917" s="1102" t="str" cm="1">
        <f t="array" aca="1" ref="R917" ca="1">IFERROR(INDIRECT("K"&amp;W917),"")</f>
        <v/>
      </c>
      <c r="S917" s="1102" t="str" cm="1">
        <f t="array" aca="1" ref="S917" ca="1">IFERROR(INDIRECT("L"&amp;W917),"")</f>
        <v/>
      </c>
      <c r="T917" s="1103">
        <f t="shared" si="102"/>
        <v>6.3400000000000001E-4</v>
      </c>
      <c r="U917" s="1103">
        <f t="shared" si="103"/>
        <v>6.3400000000000001E-4</v>
      </c>
      <c r="V917" s="1102" t="str">
        <f t="shared" si="98"/>
        <v/>
      </c>
      <c r="W917" s="1102" t="str">
        <f t="shared" si="99"/>
        <v/>
      </c>
      <c r="X917" s="1102" t="str">
        <f t="shared" si="104"/>
        <v>A0538</v>
      </c>
      <c r="Y917" s="239"/>
      <c r="Z917" s="239"/>
      <c r="AA917" s="239"/>
      <c r="AB917" s="239"/>
      <c r="AC917" s="239"/>
      <c r="AD917" s="239"/>
      <c r="AE917" s="239"/>
      <c r="AF917" s="239"/>
      <c r="AG917" s="239"/>
    </row>
    <row r="918" spans="8:33">
      <c r="H918" s="239"/>
      <c r="I918" s="1110" t="s">
        <v>2364</v>
      </c>
      <c r="J918" s="1106" t="s">
        <v>3987</v>
      </c>
      <c r="K918" s="246">
        <v>4.1100000000000002E-4</v>
      </c>
      <c r="L918" s="246">
        <v>4.1100000000000002E-4</v>
      </c>
      <c r="M918" s="241"/>
      <c r="N918" s="1102">
        <f t="shared" ca="1" si="100"/>
        <v>4.1100000000000002E-4</v>
      </c>
      <c r="O918" s="1102">
        <f t="shared" ca="1" si="101"/>
        <v>4.1100000000000002E-4</v>
      </c>
      <c r="P918" s="1102" t="str" cm="1">
        <f t="array" aca="1" ref="P918" ca="1">IFERROR(INDIRECT("K"&amp;V918),"")</f>
        <v/>
      </c>
      <c r="Q918" s="1102" t="str" cm="1">
        <f t="array" aca="1" ref="Q918" ca="1">IFERROR(INDIRECT("L"&amp;V918),"")</f>
        <v/>
      </c>
      <c r="R918" s="1102" t="str" cm="1">
        <f t="array" aca="1" ref="R918" ca="1">IFERROR(INDIRECT("K"&amp;W918),"")</f>
        <v/>
      </c>
      <c r="S918" s="1102" t="str" cm="1">
        <f t="array" aca="1" ref="S918" ca="1">IFERROR(INDIRECT("L"&amp;W918),"")</f>
        <v/>
      </c>
      <c r="T918" s="1103">
        <f t="shared" si="102"/>
        <v>4.1100000000000002E-4</v>
      </c>
      <c r="U918" s="1103">
        <f t="shared" si="103"/>
        <v>4.1100000000000002E-4</v>
      </c>
      <c r="V918" s="1102" t="str">
        <f t="shared" si="98"/>
        <v/>
      </c>
      <c r="W918" s="1102" t="str">
        <f t="shared" si="99"/>
        <v/>
      </c>
      <c r="X918" s="1102" t="str">
        <f t="shared" si="104"/>
        <v>A0539</v>
      </c>
      <c r="Y918" s="239"/>
      <c r="Z918" s="239"/>
      <c r="AA918" s="239"/>
      <c r="AB918" s="239"/>
      <c r="AC918" s="239"/>
      <c r="AD918" s="239"/>
      <c r="AE918" s="239"/>
      <c r="AF918" s="239"/>
      <c r="AG918" s="239"/>
    </row>
    <row r="919" spans="8:33">
      <c r="H919" s="239"/>
      <c r="I919" s="1110" t="s">
        <v>2365</v>
      </c>
      <c r="J919" s="1106" t="s">
        <v>2366</v>
      </c>
      <c r="K919" s="246">
        <v>5.4799999999999998E-4</v>
      </c>
      <c r="L919" s="246">
        <v>5.4799999999999998E-4</v>
      </c>
      <c r="M919" s="241"/>
      <c r="N919" s="1102">
        <f t="shared" ca="1" si="100"/>
        <v>5.4799999999999998E-4</v>
      </c>
      <c r="O919" s="1102">
        <f t="shared" ca="1" si="101"/>
        <v>5.4799999999999998E-4</v>
      </c>
      <c r="P919" s="1102" t="str" cm="1">
        <f t="array" aca="1" ref="P919" ca="1">IFERROR(INDIRECT("K"&amp;V919),"")</f>
        <v/>
      </c>
      <c r="Q919" s="1102" t="str" cm="1">
        <f t="array" aca="1" ref="Q919" ca="1">IFERROR(INDIRECT("L"&amp;V919),"")</f>
        <v/>
      </c>
      <c r="R919" s="1102" t="str" cm="1">
        <f t="array" aca="1" ref="R919" ca="1">IFERROR(INDIRECT("K"&amp;W919),"")</f>
        <v/>
      </c>
      <c r="S919" s="1102" t="str" cm="1">
        <f t="array" aca="1" ref="S919" ca="1">IFERROR(INDIRECT("L"&amp;W919),"")</f>
        <v/>
      </c>
      <c r="T919" s="1103">
        <f t="shared" si="102"/>
        <v>5.4799999999999998E-4</v>
      </c>
      <c r="U919" s="1103">
        <f t="shared" si="103"/>
        <v>5.4799999999999998E-4</v>
      </c>
      <c r="V919" s="1102" t="str">
        <f t="shared" si="98"/>
        <v/>
      </c>
      <c r="W919" s="1102" t="str">
        <f t="shared" si="99"/>
        <v/>
      </c>
      <c r="X919" s="1102" t="str">
        <f t="shared" si="104"/>
        <v>A0543</v>
      </c>
      <c r="Y919" s="239"/>
      <c r="Z919" s="239"/>
      <c r="AA919" s="239"/>
      <c r="AB919" s="239"/>
      <c r="AC919" s="239"/>
      <c r="AD919" s="239"/>
      <c r="AE919" s="239"/>
      <c r="AF919" s="239"/>
      <c r="AG919" s="239"/>
    </row>
    <row r="920" spans="8:33">
      <c r="H920" s="239"/>
      <c r="I920" s="1110" t="s">
        <v>5647</v>
      </c>
      <c r="J920" s="1106" t="s">
        <v>2367</v>
      </c>
      <c r="K920" s="246">
        <v>5.9000000000000003E-4</v>
      </c>
      <c r="L920" s="246">
        <v>5.9000000000000003E-4</v>
      </c>
      <c r="M920" s="241"/>
      <c r="N920" s="1102">
        <f t="shared" ca="1" si="100"/>
        <v>5.9000000000000003E-4</v>
      </c>
      <c r="O920" s="1102">
        <f t="shared" ca="1" si="101"/>
        <v>5.9000000000000003E-4</v>
      </c>
      <c r="P920" s="1102" t="str" cm="1">
        <f t="array" aca="1" ref="P920" ca="1">IFERROR(INDIRECT("K"&amp;V920),"")</f>
        <v/>
      </c>
      <c r="Q920" s="1102" t="str" cm="1">
        <f t="array" aca="1" ref="Q920" ca="1">IFERROR(INDIRECT("L"&amp;V920),"")</f>
        <v/>
      </c>
      <c r="R920" s="1102" cm="1">
        <f t="array" aca="1" ref="R920" ca="1">IFERROR(INDIRECT("K"&amp;W920),"")</f>
        <v>5.9000000000000003E-4</v>
      </c>
      <c r="S920" s="1102" cm="1">
        <f t="array" aca="1" ref="S920" ca="1">IFERROR(INDIRECT("L"&amp;W920),"")</f>
        <v>5.9000000000000003E-4</v>
      </c>
      <c r="T920" s="1103">
        <f t="shared" si="102"/>
        <v>5.9000000000000003E-4</v>
      </c>
      <c r="U920" s="1103">
        <f t="shared" si="103"/>
        <v>5.9000000000000003E-4</v>
      </c>
      <c r="V920" s="1102" t="str">
        <f t="shared" si="98"/>
        <v/>
      </c>
      <c r="W920" s="1102">
        <f t="shared" si="99"/>
        <v>921</v>
      </c>
      <c r="X920" s="1102" t="str">
        <f t="shared" si="104"/>
        <v>A0546</v>
      </c>
      <c r="Y920" s="239"/>
      <c r="Z920" s="239"/>
      <c r="AA920" s="239"/>
      <c r="AB920" s="239"/>
      <c r="AC920" s="239"/>
      <c r="AD920" s="239"/>
      <c r="AE920" s="239"/>
      <c r="AF920" s="239"/>
      <c r="AG920" s="239"/>
    </row>
    <row r="921" spans="8:33">
      <c r="H921" s="239"/>
      <c r="I921" s="1110" t="s">
        <v>5648</v>
      </c>
      <c r="J921" s="1106" t="s">
        <v>2367</v>
      </c>
      <c r="K921" s="246">
        <v>5.9000000000000003E-4</v>
      </c>
      <c r="L921" s="246">
        <v>5.9000000000000003E-4</v>
      </c>
      <c r="M921" s="241"/>
      <c r="N921" s="1102">
        <f t="shared" ca="1" si="100"/>
        <v>5.9000000000000003E-4</v>
      </c>
      <c r="O921" s="1102">
        <f t="shared" ca="1" si="101"/>
        <v>5.9000000000000003E-4</v>
      </c>
      <c r="P921" s="1102" t="str" cm="1">
        <f t="array" aca="1" ref="P921" ca="1">IFERROR(INDIRECT("K"&amp;V921),"")</f>
        <v/>
      </c>
      <c r="Q921" s="1102" t="str" cm="1">
        <f t="array" aca="1" ref="Q921" ca="1">IFERROR(INDIRECT("L"&amp;V921),"")</f>
        <v/>
      </c>
      <c r="R921" s="1102" cm="1">
        <f t="array" aca="1" ref="R921" ca="1">IFERROR(INDIRECT("K"&amp;W921),"")</f>
        <v>5.9000000000000003E-4</v>
      </c>
      <c r="S921" s="1102" cm="1">
        <f t="array" aca="1" ref="S921" ca="1">IFERROR(INDIRECT("L"&amp;W921),"")</f>
        <v>5.9000000000000003E-4</v>
      </c>
      <c r="T921" s="1103">
        <f t="shared" si="102"/>
        <v>5.9000000000000003E-4</v>
      </c>
      <c r="U921" s="1103">
        <f t="shared" si="103"/>
        <v>5.9000000000000003E-4</v>
      </c>
      <c r="V921" s="1102" t="str">
        <f t="shared" si="98"/>
        <v/>
      </c>
      <c r="W921" s="1102">
        <f t="shared" si="99"/>
        <v>921</v>
      </c>
      <c r="X921" s="1102" t="str">
        <f t="shared" si="104"/>
        <v>A0546</v>
      </c>
      <c r="Y921" s="239"/>
      <c r="Z921" s="239"/>
      <c r="AA921" s="239"/>
      <c r="AB921" s="239"/>
      <c r="AC921" s="239"/>
      <c r="AD921" s="239"/>
      <c r="AE921" s="239"/>
      <c r="AF921" s="239"/>
      <c r="AG921" s="239"/>
    </row>
    <row r="922" spans="8:33">
      <c r="H922" s="239"/>
      <c r="I922" s="1110" t="s">
        <v>2368</v>
      </c>
      <c r="J922" s="1106" t="s">
        <v>2369</v>
      </c>
      <c r="K922" s="246">
        <v>5.8399999999999999E-4</v>
      </c>
      <c r="L922" s="246">
        <v>5.8399999999999999E-4</v>
      </c>
      <c r="M922" s="241"/>
      <c r="N922" s="1102">
        <f t="shared" ca="1" si="100"/>
        <v>5.8399999999999999E-4</v>
      </c>
      <c r="O922" s="1102">
        <f t="shared" ca="1" si="101"/>
        <v>5.8399999999999999E-4</v>
      </c>
      <c r="P922" s="1102" t="str" cm="1">
        <f t="array" aca="1" ref="P922" ca="1">IFERROR(INDIRECT("K"&amp;V922),"")</f>
        <v/>
      </c>
      <c r="Q922" s="1102" t="str" cm="1">
        <f t="array" aca="1" ref="Q922" ca="1">IFERROR(INDIRECT("L"&amp;V922),"")</f>
        <v/>
      </c>
      <c r="R922" s="1102" t="str" cm="1">
        <f t="array" aca="1" ref="R922" ca="1">IFERROR(INDIRECT("K"&amp;W922),"")</f>
        <v/>
      </c>
      <c r="S922" s="1102" t="str" cm="1">
        <f t="array" aca="1" ref="S922" ca="1">IFERROR(INDIRECT("L"&amp;W922),"")</f>
        <v/>
      </c>
      <c r="T922" s="1103">
        <f t="shared" si="102"/>
        <v>5.8399999999999999E-4</v>
      </c>
      <c r="U922" s="1103">
        <f t="shared" si="103"/>
        <v>5.8399999999999999E-4</v>
      </c>
      <c r="V922" s="1102" t="str">
        <f t="shared" si="98"/>
        <v/>
      </c>
      <c r="W922" s="1102" t="str">
        <f t="shared" si="99"/>
        <v/>
      </c>
      <c r="X922" s="1102" t="str">
        <f t="shared" si="104"/>
        <v>A0547</v>
      </c>
      <c r="Y922" s="239"/>
      <c r="Z922" s="239"/>
      <c r="AA922" s="239"/>
      <c r="AB922" s="239"/>
      <c r="AC922" s="239"/>
      <c r="AD922" s="239"/>
      <c r="AE922" s="239"/>
      <c r="AF922" s="239"/>
      <c r="AG922" s="239"/>
    </row>
    <row r="923" spans="8:33">
      <c r="H923" s="239"/>
      <c r="I923" s="1110" t="s">
        <v>2370</v>
      </c>
      <c r="J923" s="1106" t="s">
        <v>3988</v>
      </c>
      <c r="K923" s="246">
        <v>5.9199999999999997E-4</v>
      </c>
      <c r="L923" s="246">
        <v>5.9199999999999997E-4</v>
      </c>
      <c r="M923" s="241"/>
      <c r="N923" s="1102">
        <f t="shared" ca="1" si="100"/>
        <v>5.9199999999999997E-4</v>
      </c>
      <c r="O923" s="1102">
        <f t="shared" ca="1" si="101"/>
        <v>5.9199999999999997E-4</v>
      </c>
      <c r="P923" s="1102" t="str" cm="1">
        <f t="array" aca="1" ref="P923" ca="1">IFERROR(INDIRECT("K"&amp;V923),"")</f>
        <v/>
      </c>
      <c r="Q923" s="1102" t="str" cm="1">
        <f t="array" aca="1" ref="Q923" ca="1">IFERROR(INDIRECT("L"&amp;V923),"")</f>
        <v/>
      </c>
      <c r="R923" s="1102" t="str" cm="1">
        <f t="array" aca="1" ref="R923" ca="1">IFERROR(INDIRECT("K"&amp;W923),"")</f>
        <v/>
      </c>
      <c r="S923" s="1102" t="str" cm="1">
        <f t="array" aca="1" ref="S923" ca="1">IFERROR(INDIRECT("L"&amp;W923),"")</f>
        <v/>
      </c>
      <c r="T923" s="1103">
        <f t="shared" si="102"/>
        <v>5.9199999999999997E-4</v>
      </c>
      <c r="U923" s="1103">
        <f t="shared" si="103"/>
        <v>5.9199999999999997E-4</v>
      </c>
      <c r="V923" s="1102" t="str">
        <f t="shared" si="98"/>
        <v/>
      </c>
      <c r="W923" s="1102" t="str">
        <f t="shared" si="99"/>
        <v/>
      </c>
      <c r="X923" s="1102" t="str">
        <f t="shared" si="104"/>
        <v>A0549</v>
      </c>
      <c r="Y923" s="239"/>
      <c r="Z923" s="239"/>
      <c r="AA923" s="239"/>
      <c r="AB923" s="239"/>
      <c r="AC923" s="239"/>
      <c r="AD923" s="239"/>
      <c r="AE923" s="239"/>
      <c r="AF923" s="239"/>
      <c r="AG923" s="239"/>
    </row>
    <row r="924" spans="8:33">
      <c r="H924" s="239"/>
      <c r="I924" s="1110" t="s">
        <v>2508</v>
      </c>
      <c r="J924" s="1106" t="s">
        <v>2509</v>
      </c>
      <c r="K924" s="246">
        <v>4.2400000000000001E-4</v>
      </c>
      <c r="L924" s="246">
        <v>4.2400000000000001E-4</v>
      </c>
      <c r="M924" s="241"/>
      <c r="N924" s="1102">
        <f t="shared" ca="1" si="100"/>
        <v>4.2400000000000001E-4</v>
      </c>
      <c r="O924" s="1102">
        <f t="shared" ca="1" si="101"/>
        <v>4.2400000000000001E-4</v>
      </c>
      <c r="P924" s="1102" t="str" cm="1">
        <f t="array" aca="1" ref="P924" ca="1">IFERROR(INDIRECT("K"&amp;V924),"")</f>
        <v/>
      </c>
      <c r="Q924" s="1102" t="str" cm="1">
        <f t="array" aca="1" ref="Q924" ca="1">IFERROR(INDIRECT("L"&amp;V924),"")</f>
        <v/>
      </c>
      <c r="R924" s="1102" t="str" cm="1">
        <f t="array" aca="1" ref="R924" ca="1">IFERROR(INDIRECT("K"&amp;W924),"")</f>
        <v/>
      </c>
      <c r="S924" s="1102" t="str" cm="1">
        <f t="array" aca="1" ref="S924" ca="1">IFERROR(INDIRECT("L"&amp;W924),"")</f>
        <v/>
      </c>
      <c r="T924" s="1103">
        <f t="shared" si="102"/>
        <v>4.2400000000000001E-4</v>
      </c>
      <c r="U924" s="1103">
        <f t="shared" si="103"/>
        <v>4.2400000000000001E-4</v>
      </c>
      <c r="V924" s="1102" t="str">
        <f t="shared" si="98"/>
        <v/>
      </c>
      <c r="W924" s="1102" t="str">
        <f t="shared" si="99"/>
        <v/>
      </c>
      <c r="X924" s="1102" t="str">
        <f t="shared" si="104"/>
        <v>A0550</v>
      </c>
      <c r="Y924" s="239"/>
      <c r="Z924" s="239"/>
      <c r="AA924" s="239"/>
      <c r="AB924" s="239"/>
      <c r="AC924" s="239"/>
      <c r="AD924" s="239"/>
      <c r="AE924" s="239"/>
      <c r="AF924" s="239"/>
      <c r="AG924" s="239"/>
    </row>
    <row r="925" spans="8:33">
      <c r="H925" s="239"/>
      <c r="I925" s="1110" t="s">
        <v>5649</v>
      </c>
      <c r="J925" s="1106" t="s">
        <v>2371</v>
      </c>
      <c r="K925" s="246">
        <v>0</v>
      </c>
      <c r="L925" s="246">
        <v>0</v>
      </c>
      <c r="M925" s="241"/>
      <c r="N925" s="1102">
        <f t="shared" ca="1" si="100"/>
        <v>3.0200000000000002E-4</v>
      </c>
      <c r="O925" s="1102">
        <f t="shared" ca="1" si="101"/>
        <v>3.0200000000000002E-4</v>
      </c>
      <c r="P925" s="1102" t="str" cm="1">
        <f t="array" aca="1" ref="P925" ca="1">IFERROR(INDIRECT("K"&amp;V925),"")</f>
        <v/>
      </c>
      <c r="Q925" s="1102" t="str" cm="1">
        <f t="array" aca="1" ref="Q925" ca="1">IFERROR(INDIRECT("L"&amp;V925),"")</f>
        <v/>
      </c>
      <c r="R925" s="1102" cm="1">
        <f t="array" aca="1" ref="R925" ca="1">IFERROR(INDIRECT("K"&amp;W925),"")</f>
        <v>3.0200000000000002E-4</v>
      </c>
      <c r="S925" s="1102" cm="1">
        <f t="array" aca="1" ref="S925" ca="1">IFERROR(INDIRECT("L"&amp;W925),"")</f>
        <v>3.0200000000000002E-4</v>
      </c>
      <c r="T925" s="1103">
        <f t="shared" si="102"/>
        <v>0</v>
      </c>
      <c r="U925" s="1103">
        <f t="shared" si="103"/>
        <v>0</v>
      </c>
      <c r="V925" s="1102" t="str">
        <f t="shared" si="98"/>
        <v/>
      </c>
      <c r="W925" s="1102">
        <f t="shared" si="99"/>
        <v>929</v>
      </c>
      <c r="X925" s="1102" t="str">
        <f t="shared" si="104"/>
        <v>A0551</v>
      </c>
      <c r="Y925" s="239"/>
      <c r="Z925" s="239"/>
      <c r="AA925" s="239"/>
      <c r="AB925" s="239"/>
      <c r="AC925" s="239"/>
      <c r="AD925" s="239"/>
      <c r="AE925" s="239"/>
      <c r="AF925" s="239"/>
      <c r="AG925" s="239"/>
    </row>
    <row r="926" spans="8:33">
      <c r="H926" s="239"/>
      <c r="I926" s="1110" t="s">
        <v>5650</v>
      </c>
      <c r="J926" s="1106" t="s">
        <v>2371</v>
      </c>
      <c r="K926" s="246">
        <v>4.2700000000000002E-4</v>
      </c>
      <c r="L926" s="246">
        <v>4.2700000000000002E-4</v>
      </c>
      <c r="M926" s="241"/>
      <c r="N926" s="1102">
        <f t="shared" ca="1" si="100"/>
        <v>3.0200000000000002E-4</v>
      </c>
      <c r="O926" s="1102">
        <f t="shared" ca="1" si="101"/>
        <v>3.0200000000000002E-4</v>
      </c>
      <c r="P926" s="1102" t="str" cm="1">
        <f t="array" aca="1" ref="P926" ca="1">IFERROR(INDIRECT("K"&amp;V926),"")</f>
        <v/>
      </c>
      <c r="Q926" s="1102" t="str" cm="1">
        <f t="array" aca="1" ref="Q926" ca="1">IFERROR(INDIRECT("L"&amp;V926),"")</f>
        <v/>
      </c>
      <c r="R926" s="1102" cm="1">
        <f t="array" aca="1" ref="R926" ca="1">IFERROR(INDIRECT("K"&amp;W926),"")</f>
        <v>3.0200000000000002E-4</v>
      </c>
      <c r="S926" s="1102" cm="1">
        <f t="array" aca="1" ref="S926" ca="1">IFERROR(INDIRECT("L"&amp;W926),"")</f>
        <v>3.0200000000000002E-4</v>
      </c>
      <c r="T926" s="1103">
        <f t="shared" si="102"/>
        <v>4.2700000000000002E-4</v>
      </c>
      <c r="U926" s="1103">
        <f t="shared" si="103"/>
        <v>4.2700000000000002E-4</v>
      </c>
      <c r="V926" s="1102" t="str">
        <f t="shared" si="98"/>
        <v/>
      </c>
      <c r="W926" s="1102">
        <f t="shared" si="99"/>
        <v>929</v>
      </c>
      <c r="X926" s="1102" t="str">
        <f t="shared" si="104"/>
        <v>A0551</v>
      </c>
      <c r="Y926" s="239"/>
      <c r="Z926" s="239"/>
      <c r="AA926" s="239"/>
      <c r="AB926" s="239"/>
      <c r="AC926" s="239"/>
      <c r="AD926" s="239"/>
      <c r="AE926" s="239"/>
      <c r="AF926" s="239"/>
      <c r="AG926" s="239"/>
    </row>
    <row r="927" spans="8:33">
      <c r="H927" s="239"/>
      <c r="I927" s="1110" t="s">
        <v>5651</v>
      </c>
      <c r="J927" s="1106" t="s">
        <v>2371</v>
      </c>
      <c r="K927" s="246">
        <v>3.7599999999999998E-4</v>
      </c>
      <c r="L927" s="246">
        <v>3.7599999999999998E-4</v>
      </c>
      <c r="M927" s="241"/>
      <c r="N927" s="1102">
        <f t="shared" ca="1" si="100"/>
        <v>3.0200000000000002E-4</v>
      </c>
      <c r="O927" s="1102">
        <f t="shared" ca="1" si="101"/>
        <v>3.0200000000000002E-4</v>
      </c>
      <c r="P927" s="1102" t="str" cm="1">
        <f t="array" aca="1" ref="P927" ca="1">IFERROR(INDIRECT("K"&amp;V927),"")</f>
        <v/>
      </c>
      <c r="Q927" s="1102" t="str" cm="1">
        <f t="array" aca="1" ref="Q927" ca="1">IFERROR(INDIRECT("L"&amp;V927),"")</f>
        <v/>
      </c>
      <c r="R927" s="1102" cm="1">
        <f t="array" aca="1" ref="R927" ca="1">IFERROR(INDIRECT("K"&amp;W927),"")</f>
        <v>3.0200000000000002E-4</v>
      </c>
      <c r="S927" s="1102" cm="1">
        <f t="array" aca="1" ref="S927" ca="1">IFERROR(INDIRECT("L"&amp;W927),"")</f>
        <v>3.0200000000000002E-4</v>
      </c>
      <c r="T927" s="1103">
        <f t="shared" si="102"/>
        <v>3.7599999999999998E-4</v>
      </c>
      <c r="U927" s="1103">
        <f t="shared" si="103"/>
        <v>3.7599999999999998E-4</v>
      </c>
      <c r="V927" s="1102" t="str">
        <f t="shared" si="98"/>
        <v/>
      </c>
      <c r="W927" s="1102">
        <f t="shared" si="99"/>
        <v>929</v>
      </c>
      <c r="X927" s="1102" t="str">
        <f t="shared" si="104"/>
        <v>A0551</v>
      </c>
      <c r="Y927" s="239"/>
      <c r="Z927" s="239"/>
      <c r="AA927" s="239"/>
      <c r="AB927" s="239"/>
      <c r="AC927" s="239"/>
      <c r="AD927" s="239"/>
      <c r="AE927" s="239"/>
      <c r="AF927" s="239"/>
      <c r="AG927" s="239"/>
    </row>
    <row r="928" spans="8:33">
      <c r="H928" s="239"/>
      <c r="I928" s="1110" t="s">
        <v>5652</v>
      </c>
      <c r="J928" s="1106" t="s">
        <v>2371</v>
      </c>
      <c r="K928" s="246">
        <v>2.9999999999999997E-4</v>
      </c>
      <c r="L928" s="246">
        <v>2.9999999999999997E-4</v>
      </c>
      <c r="M928" s="241"/>
      <c r="N928" s="1102">
        <f t="shared" ca="1" si="100"/>
        <v>3.0200000000000002E-4</v>
      </c>
      <c r="O928" s="1102">
        <f t="shared" ca="1" si="101"/>
        <v>3.0200000000000002E-4</v>
      </c>
      <c r="P928" s="1102" t="str" cm="1">
        <f t="array" aca="1" ref="P928" ca="1">IFERROR(INDIRECT("K"&amp;V928),"")</f>
        <v/>
      </c>
      <c r="Q928" s="1102" t="str" cm="1">
        <f t="array" aca="1" ref="Q928" ca="1">IFERROR(INDIRECT("L"&amp;V928),"")</f>
        <v/>
      </c>
      <c r="R928" s="1102" cm="1">
        <f t="array" aca="1" ref="R928" ca="1">IFERROR(INDIRECT("K"&amp;W928),"")</f>
        <v>3.0200000000000002E-4</v>
      </c>
      <c r="S928" s="1102" cm="1">
        <f t="array" aca="1" ref="S928" ca="1">IFERROR(INDIRECT("L"&amp;W928),"")</f>
        <v>3.0200000000000002E-4</v>
      </c>
      <c r="T928" s="1103">
        <f t="shared" si="102"/>
        <v>2.9999999999999997E-4</v>
      </c>
      <c r="U928" s="1103">
        <f t="shared" si="103"/>
        <v>2.9999999999999997E-4</v>
      </c>
      <c r="V928" s="1102" t="str">
        <f t="shared" si="98"/>
        <v/>
      </c>
      <c r="W928" s="1102">
        <f t="shared" si="99"/>
        <v>929</v>
      </c>
      <c r="X928" s="1102" t="str">
        <f t="shared" si="104"/>
        <v>A0551</v>
      </c>
      <c r="Y928" s="239"/>
      <c r="Z928" s="239"/>
      <c r="AA928" s="239"/>
      <c r="AB928" s="239"/>
      <c r="AC928" s="239"/>
      <c r="AD928" s="239"/>
      <c r="AE928" s="239"/>
      <c r="AF928" s="239"/>
      <c r="AG928" s="239"/>
    </row>
    <row r="929" spans="8:33">
      <c r="H929" s="239"/>
      <c r="I929" s="1110" t="s">
        <v>5653</v>
      </c>
      <c r="J929" s="1106" t="s">
        <v>2371</v>
      </c>
      <c r="K929" s="246">
        <v>3.0200000000000002E-4</v>
      </c>
      <c r="L929" s="246">
        <v>3.0200000000000002E-4</v>
      </c>
      <c r="M929" s="241"/>
      <c r="N929" s="1102">
        <f t="shared" ca="1" si="100"/>
        <v>3.0200000000000002E-4</v>
      </c>
      <c r="O929" s="1102">
        <f t="shared" ca="1" si="101"/>
        <v>3.0200000000000002E-4</v>
      </c>
      <c r="P929" s="1102" t="str" cm="1">
        <f t="array" aca="1" ref="P929" ca="1">IFERROR(INDIRECT("K"&amp;V929),"")</f>
        <v/>
      </c>
      <c r="Q929" s="1102" t="str" cm="1">
        <f t="array" aca="1" ref="Q929" ca="1">IFERROR(INDIRECT("L"&amp;V929),"")</f>
        <v/>
      </c>
      <c r="R929" s="1102" cm="1">
        <f t="array" aca="1" ref="R929" ca="1">IFERROR(INDIRECT("K"&amp;W929),"")</f>
        <v>3.0200000000000002E-4</v>
      </c>
      <c r="S929" s="1102" cm="1">
        <f t="array" aca="1" ref="S929" ca="1">IFERROR(INDIRECT("L"&amp;W929),"")</f>
        <v>3.0200000000000002E-4</v>
      </c>
      <c r="T929" s="1103">
        <f t="shared" si="102"/>
        <v>3.0200000000000002E-4</v>
      </c>
      <c r="U929" s="1103">
        <f t="shared" si="103"/>
        <v>3.0200000000000002E-4</v>
      </c>
      <c r="V929" s="1102" t="str">
        <f t="shared" si="98"/>
        <v/>
      </c>
      <c r="W929" s="1102">
        <f t="shared" si="99"/>
        <v>929</v>
      </c>
      <c r="X929" s="1102" t="str">
        <f t="shared" si="104"/>
        <v>A0551</v>
      </c>
      <c r="Y929" s="239"/>
      <c r="Z929" s="239"/>
      <c r="AA929" s="239"/>
      <c r="AB929" s="239"/>
      <c r="AC929" s="239"/>
      <c r="AD929" s="239"/>
      <c r="AE929" s="239"/>
      <c r="AF929" s="239"/>
      <c r="AG929" s="239"/>
    </row>
    <row r="930" spans="8:33">
      <c r="H930" s="239"/>
      <c r="I930" s="1110" t="s">
        <v>2372</v>
      </c>
      <c r="J930" s="1106" t="s">
        <v>2373</v>
      </c>
      <c r="K930" s="246">
        <v>4.1899999999999999E-4</v>
      </c>
      <c r="L930" s="246">
        <v>4.1899999999999999E-4</v>
      </c>
      <c r="M930" s="241"/>
      <c r="N930" s="1102">
        <f t="shared" ca="1" si="100"/>
        <v>4.1899999999999999E-4</v>
      </c>
      <c r="O930" s="1102">
        <f t="shared" ca="1" si="101"/>
        <v>4.1899999999999999E-4</v>
      </c>
      <c r="P930" s="1102" t="str" cm="1">
        <f t="array" aca="1" ref="P930" ca="1">IFERROR(INDIRECT("K"&amp;V930),"")</f>
        <v/>
      </c>
      <c r="Q930" s="1102" t="str" cm="1">
        <f t="array" aca="1" ref="Q930" ca="1">IFERROR(INDIRECT("L"&amp;V930),"")</f>
        <v/>
      </c>
      <c r="R930" s="1102" t="str" cm="1">
        <f t="array" aca="1" ref="R930" ca="1">IFERROR(INDIRECT("K"&amp;W930),"")</f>
        <v/>
      </c>
      <c r="S930" s="1102" t="str" cm="1">
        <f t="array" aca="1" ref="S930" ca="1">IFERROR(INDIRECT("L"&amp;W930),"")</f>
        <v/>
      </c>
      <c r="T930" s="1103">
        <f t="shared" si="102"/>
        <v>4.1899999999999999E-4</v>
      </c>
      <c r="U930" s="1103">
        <f t="shared" si="103"/>
        <v>4.1899999999999999E-4</v>
      </c>
      <c r="V930" s="1102" t="str">
        <f t="shared" si="98"/>
        <v/>
      </c>
      <c r="W930" s="1102" t="str">
        <f t="shared" si="99"/>
        <v/>
      </c>
      <c r="X930" s="1102" t="str">
        <f t="shared" si="104"/>
        <v>A0552</v>
      </c>
      <c r="Y930" s="239"/>
      <c r="Z930" s="239"/>
      <c r="AA930" s="239"/>
      <c r="AB930" s="239"/>
      <c r="AC930" s="239"/>
      <c r="AD930" s="239"/>
      <c r="AE930" s="239"/>
      <c r="AF930" s="239"/>
      <c r="AG930" s="239"/>
    </row>
    <row r="931" spans="8:33">
      <c r="H931" s="239"/>
      <c r="I931" s="1110" t="s">
        <v>5654</v>
      </c>
      <c r="J931" s="1106" t="s">
        <v>2374</v>
      </c>
      <c r="K931" s="246">
        <v>0</v>
      </c>
      <c r="L931" s="246">
        <v>0</v>
      </c>
      <c r="M931" s="241"/>
      <c r="N931" s="1102">
        <f t="shared" ca="1" si="100"/>
        <v>4.2200000000000001E-4</v>
      </c>
      <c r="O931" s="1102">
        <f t="shared" ca="1" si="101"/>
        <v>4.2200000000000001E-4</v>
      </c>
      <c r="P931" s="1102" cm="1">
        <f t="array" aca="1" ref="P931" ca="1">IFERROR(INDIRECT("K"&amp;V931),"")</f>
        <v>4.2200000000000001E-4</v>
      </c>
      <c r="Q931" s="1102" cm="1">
        <f t="array" aca="1" ref="Q931" ca="1">IFERROR(INDIRECT("L"&amp;V931),"")</f>
        <v>4.2200000000000001E-4</v>
      </c>
      <c r="R931" s="1102" cm="1">
        <f t="array" aca="1" ref="R931" ca="1">IFERROR(INDIRECT("K"&amp;W931),"")</f>
        <v>4.2200000000000001E-4</v>
      </c>
      <c r="S931" s="1102" cm="1">
        <f t="array" aca="1" ref="S931" ca="1">IFERROR(INDIRECT("L"&amp;W931),"")</f>
        <v>4.2200000000000001E-4</v>
      </c>
      <c r="T931" s="1103">
        <f t="shared" si="102"/>
        <v>0</v>
      </c>
      <c r="U931" s="1103">
        <f t="shared" si="103"/>
        <v>0</v>
      </c>
      <c r="V931" s="1102">
        <f t="shared" si="98"/>
        <v>933</v>
      </c>
      <c r="W931" s="1102">
        <f t="shared" si="99"/>
        <v>934</v>
      </c>
      <c r="X931" s="1102" t="str">
        <f t="shared" si="104"/>
        <v>A0553</v>
      </c>
      <c r="Y931" s="239"/>
      <c r="Z931" s="239"/>
      <c r="AA931" s="239"/>
      <c r="AB931" s="239"/>
      <c r="AC931" s="239"/>
      <c r="AD931" s="239"/>
      <c r="AE931" s="239"/>
      <c r="AF931" s="239"/>
      <c r="AG931" s="239"/>
    </row>
    <row r="932" spans="8:33">
      <c r="H932" s="239"/>
      <c r="I932" s="1110" t="s">
        <v>5655</v>
      </c>
      <c r="J932" s="1106" t="s">
        <v>2374</v>
      </c>
      <c r="K932" s="246">
        <v>2.9999999999999997E-4</v>
      </c>
      <c r="L932" s="246">
        <v>2.9999999999999997E-4</v>
      </c>
      <c r="M932" s="241"/>
      <c r="N932" s="1102">
        <f t="shared" ca="1" si="100"/>
        <v>4.2200000000000001E-4</v>
      </c>
      <c r="O932" s="1102">
        <f t="shared" ca="1" si="101"/>
        <v>4.2200000000000001E-4</v>
      </c>
      <c r="P932" s="1102" cm="1">
        <f t="array" aca="1" ref="P932" ca="1">IFERROR(INDIRECT("K"&amp;V932),"")</f>
        <v>4.2200000000000001E-4</v>
      </c>
      <c r="Q932" s="1102" cm="1">
        <f t="array" aca="1" ref="Q932" ca="1">IFERROR(INDIRECT("L"&amp;V932),"")</f>
        <v>4.2200000000000001E-4</v>
      </c>
      <c r="R932" s="1102" cm="1">
        <f t="array" aca="1" ref="R932" ca="1">IFERROR(INDIRECT("K"&amp;W932),"")</f>
        <v>4.2200000000000001E-4</v>
      </c>
      <c r="S932" s="1102" cm="1">
        <f t="array" aca="1" ref="S932" ca="1">IFERROR(INDIRECT("L"&amp;W932),"")</f>
        <v>4.2200000000000001E-4</v>
      </c>
      <c r="T932" s="1103">
        <f t="shared" si="102"/>
        <v>2.9999999999999997E-4</v>
      </c>
      <c r="U932" s="1103">
        <f t="shared" si="103"/>
        <v>2.9999999999999997E-4</v>
      </c>
      <c r="V932" s="1102">
        <f t="shared" si="98"/>
        <v>933</v>
      </c>
      <c r="W932" s="1102">
        <f t="shared" si="99"/>
        <v>934</v>
      </c>
      <c r="X932" s="1102" t="str">
        <f t="shared" si="104"/>
        <v>A0553</v>
      </c>
      <c r="Y932" s="239"/>
      <c r="Z932" s="239"/>
      <c r="AA932" s="239"/>
      <c r="AB932" s="239"/>
      <c r="AC932" s="239"/>
      <c r="AD932" s="239"/>
      <c r="AE932" s="239"/>
      <c r="AF932" s="239"/>
      <c r="AG932" s="239"/>
    </row>
    <row r="933" spans="8:33">
      <c r="H933" s="239"/>
      <c r="I933" s="1110" t="s">
        <v>5656</v>
      </c>
      <c r="J933" s="1106" t="s">
        <v>2374</v>
      </c>
      <c r="K933" s="246">
        <v>4.2200000000000001E-4</v>
      </c>
      <c r="L933" s="246">
        <v>4.2200000000000001E-4</v>
      </c>
      <c r="M933" s="241"/>
      <c r="N933" s="1102">
        <f t="shared" ca="1" si="100"/>
        <v>4.2200000000000001E-4</v>
      </c>
      <c r="O933" s="1102">
        <f t="shared" ca="1" si="101"/>
        <v>4.2200000000000001E-4</v>
      </c>
      <c r="P933" s="1102" cm="1">
        <f t="array" aca="1" ref="P933" ca="1">IFERROR(INDIRECT("K"&amp;V933),"")</f>
        <v>4.2200000000000001E-4</v>
      </c>
      <c r="Q933" s="1102" cm="1">
        <f t="array" aca="1" ref="Q933" ca="1">IFERROR(INDIRECT("L"&amp;V933),"")</f>
        <v>4.2200000000000001E-4</v>
      </c>
      <c r="R933" s="1102" cm="1">
        <f t="array" aca="1" ref="R933" ca="1">IFERROR(INDIRECT("K"&amp;W933),"")</f>
        <v>4.2200000000000001E-4</v>
      </c>
      <c r="S933" s="1102" cm="1">
        <f t="array" aca="1" ref="S933" ca="1">IFERROR(INDIRECT("L"&amp;W933),"")</f>
        <v>4.2200000000000001E-4</v>
      </c>
      <c r="T933" s="1103">
        <f t="shared" si="102"/>
        <v>4.2200000000000001E-4</v>
      </c>
      <c r="U933" s="1103">
        <f t="shared" si="103"/>
        <v>4.2200000000000001E-4</v>
      </c>
      <c r="V933" s="1102">
        <f t="shared" si="98"/>
        <v>933</v>
      </c>
      <c r="W933" s="1102">
        <f t="shared" si="99"/>
        <v>934</v>
      </c>
      <c r="X933" s="1102" t="str">
        <f t="shared" si="104"/>
        <v>A0553</v>
      </c>
      <c r="Y933" s="239"/>
      <c r="Z933" s="239"/>
      <c r="AA933" s="239"/>
      <c r="AB933" s="239"/>
      <c r="AC933" s="239"/>
      <c r="AD933" s="239"/>
      <c r="AE933" s="239"/>
      <c r="AF933" s="239"/>
      <c r="AG933" s="239"/>
    </row>
    <row r="934" spans="8:33">
      <c r="H934" s="239"/>
      <c r="I934" s="1110" t="s">
        <v>5657</v>
      </c>
      <c r="J934" s="1106" t="s">
        <v>2374</v>
      </c>
      <c r="K934" s="246">
        <v>4.2200000000000001E-4</v>
      </c>
      <c r="L934" s="246">
        <v>4.2200000000000001E-4</v>
      </c>
      <c r="M934" s="241"/>
      <c r="N934" s="1102">
        <f t="shared" ca="1" si="100"/>
        <v>4.2200000000000001E-4</v>
      </c>
      <c r="O934" s="1102">
        <f t="shared" ca="1" si="101"/>
        <v>4.2200000000000001E-4</v>
      </c>
      <c r="P934" s="1102" cm="1">
        <f t="array" aca="1" ref="P934" ca="1">IFERROR(INDIRECT("K"&amp;V934),"")</f>
        <v>4.2200000000000001E-4</v>
      </c>
      <c r="Q934" s="1102" cm="1">
        <f t="array" aca="1" ref="Q934" ca="1">IFERROR(INDIRECT("L"&amp;V934),"")</f>
        <v>4.2200000000000001E-4</v>
      </c>
      <c r="R934" s="1102" cm="1">
        <f t="array" aca="1" ref="R934" ca="1">IFERROR(INDIRECT("K"&amp;W934),"")</f>
        <v>4.2200000000000001E-4</v>
      </c>
      <c r="S934" s="1102" cm="1">
        <f t="array" aca="1" ref="S934" ca="1">IFERROR(INDIRECT("L"&amp;W934),"")</f>
        <v>4.2200000000000001E-4</v>
      </c>
      <c r="T934" s="1103">
        <f t="shared" si="102"/>
        <v>4.2200000000000001E-4</v>
      </c>
      <c r="U934" s="1103">
        <f t="shared" si="103"/>
        <v>4.2200000000000001E-4</v>
      </c>
      <c r="V934" s="1102">
        <f t="shared" si="98"/>
        <v>933</v>
      </c>
      <c r="W934" s="1102">
        <f t="shared" si="99"/>
        <v>934</v>
      </c>
      <c r="X934" s="1102" t="str">
        <f t="shared" si="104"/>
        <v>A0553</v>
      </c>
      <c r="Y934" s="239"/>
      <c r="Z934" s="239"/>
      <c r="AA934" s="239"/>
      <c r="AB934" s="239"/>
      <c r="AC934" s="239"/>
      <c r="AD934" s="239"/>
      <c r="AE934" s="239"/>
      <c r="AF934" s="239"/>
      <c r="AG934" s="239"/>
    </row>
    <row r="935" spans="8:33">
      <c r="H935" s="239"/>
      <c r="I935" s="1110" t="s">
        <v>2375</v>
      </c>
      <c r="J935" s="1106" t="s">
        <v>2376</v>
      </c>
      <c r="K935" s="246">
        <v>4.2200000000000001E-4</v>
      </c>
      <c r="L935" s="246">
        <v>4.2200000000000001E-4</v>
      </c>
      <c r="M935" s="241"/>
      <c r="N935" s="1102">
        <f t="shared" ca="1" si="100"/>
        <v>4.2200000000000001E-4</v>
      </c>
      <c r="O935" s="1102">
        <f t="shared" ca="1" si="101"/>
        <v>4.2200000000000001E-4</v>
      </c>
      <c r="P935" s="1102" t="str" cm="1">
        <f t="array" aca="1" ref="P935" ca="1">IFERROR(INDIRECT("K"&amp;V935),"")</f>
        <v/>
      </c>
      <c r="Q935" s="1102" t="str" cm="1">
        <f t="array" aca="1" ref="Q935" ca="1">IFERROR(INDIRECT("L"&amp;V935),"")</f>
        <v/>
      </c>
      <c r="R935" s="1102" t="str" cm="1">
        <f t="array" aca="1" ref="R935" ca="1">IFERROR(INDIRECT("K"&amp;W935),"")</f>
        <v/>
      </c>
      <c r="S935" s="1102" t="str" cm="1">
        <f t="array" aca="1" ref="S935" ca="1">IFERROR(INDIRECT("L"&amp;W935),"")</f>
        <v/>
      </c>
      <c r="T935" s="1103">
        <f t="shared" si="102"/>
        <v>4.2200000000000001E-4</v>
      </c>
      <c r="U935" s="1103">
        <f t="shared" si="103"/>
        <v>4.2200000000000001E-4</v>
      </c>
      <c r="V935" s="1102" t="str">
        <f t="shared" si="98"/>
        <v/>
      </c>
      <c r="W935" s="1102" t="str">
        <f t="shared" si="99"/>
        <v/>
      </c>
      <c r="X935" s="1102" t="str">
        <f t="shared" si="104"/>
        <v>A0555</v>
      </c>
      <c r="Y935" s="239"/>
      <c r="Z935" s="239"/>
      <c r="AA935" s="239"/>
      <c r="AB935" s="239"/>
      <c r="AC935" s="239"/>
      <c r="AD935" s="239"/>
      <c r="AE935" s="239"/>
      <c r="AF935" s="239"/>
      <c r="AG935" s="239"/>
    </row>
    <row r="936" spans="8:33">
      <c r="H936" s="239"/>
      <c r="I936" s="1110" t="s">
        <v>5658</v>
      </c>
      <c r="J936" s="1106" t="s">
        <v>2377</v>
      </c>
      <c r="K936" s="246">
        <v>0</v>
      </c>
      <c r="L936" s="246">
        <v>0</v>
      </c>
      <c r="M936" s="241"/>
      <c r="N936" s="1102">
        <f t="shared" ca="1" si="100"/>
        <v>6.9800000000000005E-4</v>
      </c>
      <c r="O936" s="1102">
        <f t="shared" ca="1" si="101"/>
        <v>6.9800000000000005E-4</v>
      </c>
      <c r="P936" s="1102" cm="1">
        <f t="array" aca="1" ref="P936" ca="1">IFERROR(INDIRECT("K"&amp;V936),"")</f>
        <v>6.9800000000000005E-4</v>
      </c>
      <c r="Q936" s="1102" cm="1">
        <f t="array" aca="1" ref="Q936" ca="1">IFERROR(INDIRECT("L"&amp;V936),"")</f>
        <v>6.9800000000000005E-4</v>
      </c>
      <c r="R936" s="1102" cm="1">
        <f t="array" aca="1" ref="R936" ca="1">IFERROR(INDIRECT("K"&amp;W936),"")</f>
        <v>3.4400000000000001E-4</v>
      </c>
      <c r="S936" s="1102" cm="1">
        <f t="array" aca="1" ref="S936" ca="1">IFERROR(INDIRECT("L"&amp;W936),"")</f>
        <v>3.4400000000000001E-4</v>
      </c>
      <c r="T936" s="1103">
        <f t="shared" si="102"/>
        <v>0</v>
      </c>
      <c r="U936" s="1103">
        <f t="shared" si="103"/>
        <v>0</v>
      </c>
      <c r="V936" s="1102">
        <f t="shared" si="98"/>
        <v>937</v>
      </c>
      <c r="W936" s="1102">
        <f t="shared" si="99"/>
        <v>938</v>
      </c>
      <c r="X936" s="1102" t="str">
        <f t="shared" si="104"/>
        <v>A0556</v>
      </c>
      <c r="Y936" s="239"/>
      <c r="Z936" s="239"/>
      <c r="AA936" s="239"/>
      <c r="AB936" s="239"/>
      <c r="AC936" s="239"/>
      <c r="AD936" s="239"/>
      <c r="AE936" s="239"/>
      <c r="AF936" s="239"/>
      <c r="AG936" s="239"/>
    </row>
    <row r="937" spans="8:33">
      <c r="H937" s="239"/>
      <c r="I937" s="1110" t="s">
        <v>5659</v>
      </c>
      <c r="J937" s="1106" t="s">
        <v>2377</v>
      </c>
      <c r="K937" s="246">
        <v>6.9800000000000005E-4</v>
      </c>
      <c r="L937" s="246">
        <v>6.9800000000000005E-4</v>
      </c>
      <c r="M937" s="241"/>
      <c r="N937" s="1102">
        <f t="shared" ca="1" si="100"/>
        <v>6.9800000000000005E-4</v>
      </c>
      <c r="O937" s="1102">
        <f t="shared" ca="1" si="101"/>
        <v>6.9800000000000005E-4</v>
      </c>
      <c r="P937" s="1102" cm="1">
        <f t="array" aca="1" ref="P937" ca="1">IFERROR(INDIRECT("K"&amp;V937),"")</f>
        <v>6.9800000000000005E-4</v>
      </c>
      <c r="Q937" s="1102" cm="1">
        <f t="array" aca="1" ref="Q937" ca="1">IFERROR(INDIRECT("L"&amp;V937),"")</f>
        <v>6.9800000000000005E-4</v>
      </c>
      <c r="R937" s="1102" cm="1">
        <f t="array" aca="1" ref="R937" ca="1">IFERROR(INDIRECT("K"&amp;W937),"")</f>
        <v>3.4400000000000001E-4</v>
      </c>
      <c r="S937" s="1102" cm="1">
        <f t="array" aca="1" ref="S937" ca="1">IFERROR(INDIRECT("L"&amp;W937),"")</f>
        <v>3.4400000000000001E-4</v>
      </c>
      <c r="T937" s="1103">
        <f t="shared" si="102"/>
        <v>6.9800000000000005E-4</v>
      </c>
      <c r="U937" s="1103">
        <f t="shared" si="103"/>
        <v>6.9800000000000005E-4</v>
      </c>
      <c r="V937" s="1102">
        <f t="shared" si="98"/>
        <v>937</v>
      </c>
      <c r="W937" s="1102">
        <f t="shared" si="99"/>
        <v>938</v>
      </c>
      <c r="X937" s="1102" t="str">
        <f t="shared" si="104"/>
        <v>A0556</v>
      </c>
      <c r="Y937" s="239"/>
      <c r="Z937" s="239"/>
      <c r="AA937" s="239"/>
      <c r="AB937" s="239"/>
      <c r="AC937" s="239"/>
      <c r="AD937" s="239"/>
      <c r="AE937" s="239"/>
      <c r="AF937" s="239"/>
      <c r="AG937" s="239"/>
    </row>
    <row r="938" spans="8:33">
      <c r="H938" s="239"/>
      <c r="I938" s="1110" t="s">
        <v>5660</v>
      </c>
      <c r="J938" s="1106" t="s">
        <v>2377</v>
      </c>
      <c r="K938" s="246">
        <v>3.4400000000000001E-4</v>
      </c>
      <c r="L938" s="246">
        <v>3.4400000000000001E-4</v>
      </c>
      <c r="M938" s="241"/>
      <c r="N938" s="1102">
        <f t="shared" ca="1" si="100"/>
        <v>6.9800000000000005E-4</v>
      </c>
      <c r="O938" s="1102">
        <f t="shared" ca="1" si="101"/>
        <v>6.9800000000000005E-4</v>
      </c>
      <c r="P938" s="1102" cm="1">
        <f t="array" aca="1" ref="P938" ca="1">IFERROR(INDIRECT("K"&amp;V938),"")</f>
        <v>6.9800000000000005E-4</v>
      </c>
      <c r="Q938" s="1102" cm="1">
        <f t="array" aca="1" ref="Q938" ca="1">IFERROR(INDIRECT("L"&amp;V938),"")</f>
        <v>6.9800000000000005E-4</v>
      </c>
      <c r="R938" s="1102" cm="1">
        <f t="array" aca="1" ref="R938" ca="1">IFERROR(INDIRECT("K"&amp;W938),"")</f>
        <v>3.4400000000000001E-4</v>
      </c>
      <c r="S938" s="1102" cm="1">
        <f t="array" aca="1" ref="S938" ca="1">IFERROR(INDIRECT("L"&amp;W938),"")</f>
        <v>3.4400000000000001E-4</v>
      </c>
      <c r="T938" s="1103">
        <f t="shared" si="102"/>
        <v>3.4400000000000001E-4</v>
      </c>
      <c r="U938" s="1103">
        <f t="shared" si="103"/>
        <v>3.4400000000000001E-4</v>
      </c>
      <c r="V938" s="1102">
        <f t="shared" si="98"/>
        <v>937</v>
      </c>
      <c r="W938" s="1102">
        <f t="shared" si="99"/>
        <v>938</v>
      </c>
      <c r="X938" s="1102" t="str">
        <f t="shared" si="104"/>
        <v>A0556</v>
      </c>
      <c r="Y938" s="239"/>
      <c r="Z938" s="239"/>
      <c r="AA938" s="239"/>
      <c r="AB938" s="239"/>
      <c r="AC938" s="239"/>
      <c r="AD938" s="239"/>
      <c r="AE938" s="239"/>
      <c r="AF938" s="239"/>
      <c r="AG938" s="239"/>
    </row>
    <row r="939" spans="8:33">
      <c r="H939" s="239"/>
      <c r="I939" s="1110" t="s">
        <v>2378</v>
      </c>
      <c r="J939" s="1106" t="s">
        <v>2379</v>
      </c>
      <c r="K939" s="246">
        <v>3.88E-4</v>
      </c>
      <c r="L939" s="246">
        <v>3.88E-4</v>
      </c>
      <c r="M939" s="241"/>
      <c r="N939" s="1102">
        <f t="shared" ca="1" si="100"/>
        <v>3.88E-4</v>
      </c>
      <c r="O939" s="1102">
        <f t="shared" ca="1" si="101"/>
        <v>3.88E-4</v>
      </c>
      <c r="P939" s="1102" t="str" cm="1">
        <f t="array" aca="1" ref="P939" ca="1">IFERROR(INDIRECT("K"&amp;V939),"")</f>
        <v/>
      </c>
      <c r="Q939" s="1102" t="str" cm="1">
        <f t="array" aca="1" ref="Q939" ca="1">IFERROR(INDIRECT("L"&amp;V939),"")</f>
        <v/>
      </c>
      <c r="R939" s="1102" t="str" cm="1">
        <f t="array" aca="1" ref="R939" ca="1">IFERROR(INDIRECT("K"&amp;W939),"")</f>
        <v/>
      </c>
      <c r="S939" s="1102" t="str" cm="1">
        <f t="array" aca="1" ref="S939" ca="1">IFERROR(INDIRECT("L"&amp;W939),"")</f>
        <v/>
      </c>
      <c r="T939" s="1103">
        <f t="shared" si="102"/>
        <v>3.88E-4</v>
      </c>
      <c r="U939" s="1103">
        <f t="shared" si="103"/>
        <v>3.88E-4</v>
      </c>
      <c r="V939" s="1102" t="str">
        <f t="shared" si="98"/>
        <v/>
      </c>
      <c r="W939" s="1102" t="str">
        <f t="shared" si="99"/>
        <v/>
      </c>
      <c r="X939" s="1102" t="str">
        <f t="shared" si="104"/>
        <v>A0558</v>
      </c>
      <c r="Y939" s="239"/>
      <c r="Z939" s="239"/>
      <c r="AA939" s="239"/>
      <c r="AB939" s="239"/>
      <c r="AC939" s="239"/>
      <c r="AD939" s="239"/>
      <c r="AE939" s="239"/>
      <c r="AF939" s="239"/>
      <c r="AG939" s="239"/>
    </row>
    <row r="940" spans="8:33">
      <c r="H940" s="239"/>
      <c r="I940" s="1110" t="s">
        <v>2380</v>
      </c>
      <c r="J940" s="1106" t="s">
        <v>2381</v>
      </c>
      <c r="K940" s="246">
        <v>5.3999999999999998E-5</v>
      </c>
      <c r="L940" s="246">
        <v>5.3999999999999998E-5</v>
      </c>
      <c r="M940" s="241"/>
      <c r="N940" s="1102">
        <f t="shared" ca="1" si="100"/>
        <v>5.3999999999999998E-5</v>
      </c>
      <c r="O940" s="1102">
        <f t="shared" ca="1" si="101"/>
        <v>5.3999999999999998E-5</v>
      </c>
      <c r="P940" s="1102" t="str" cm="1">
        <f t="array" aca="1" ref="P940" ca="1">IFERROR(INDIRECT("K"&amp;V940),"")</f>
        <v/>
      </c>
      <c r="Q940" s="1102" t="str" cm="1">
        <f t="array" aca="1" ref="Q940" ca="1">IFERROR(INDIRECT("L"&amp;V940),"")</f>
        <v/>
      </c>
      <c r="R940" s="1102" t="str" cm="1">
        <f t="array" aca="1" ref="R940" ca="1">IFERROR(INDIRECT("K"&amp;W940),"")</f>
        <v/>
      </c>
      <c r="S940" s="1102" t="str" cm="1">
        <f t="array" aca="1" ref="S940" ca="1">IFERROR(INDIRECT("L"&amp;W940),"")</f>
        <v/>
      </c>
      <c r="T940" s="1103">
        <f t="shared" si="102"/>
        <v>5.3999999999999998E-5</v>
      </c>
      <c r="U940" s="1103">
        <f t="shared" si="103"/>
        <v>5.3999999999999998E-5</v>
      </c>
      <c r="V940" s="1102" t="str">
        <f t="shared" si="98"/>
        <v/>
      </c>
      <c r="W940" s="1102" t="str">
        <f t="shared" si="99"/>
        <v/>
      </c>
      <c r="X940" s="1102" t="str">
        <f t="shared" si="104"/>
        <v>A0559</v>
      </c>
      <c r="Y940" s="239"/>
      <c r="Z940" s="239"/>
      <c r="AA940" s="239"/>
      <c r="AB940" s="239"/>
      <c r="AC940" s="239"/>
      <c r="AD940" s="239"/>
      <c r="AE940" s="239"/>
      <c r="AF940" s="239"/>
      <c r="AG940" s="239"/>
    </row>
    <row r="941" spans="8:33">
      <c r="H941" s="239"/>
      <c r="I941" s="1110" t="s">
        <v>2382</v>
      </c>
      <c r="J941" s="1106" t="s">
        <v>2383</v>
      </c>
      <c r="K941" s="246">
        <v>8.1800000000000004E-4</v>
      </c>
      <c r="L941" s="246">
        <v>8.1800000000000004E-4</v>
      </c>
      <c r="M941" s="241"/>
      <c r="N941" s="1102">
        <f t="shared" ca="1" si="100"/>
        <v>8.1800000000000004E-4</v>
      </c>
      <c r="O941" s="1102">
        <f t="shared" ca="1" si="101"/>
        <v>8.1800000000000004E-4</v>
      </c>
      <c r="P941" s="1102" t="str" cm="1">
        <f t="array" aca="1" ref="P941" ca="1">IFERROR(INDIRECT("K"&amp;V941),"")</f>
        <v/>
      </c>
      <c r="Q941" s="1102" t="str" cm="1">
        <f t="array" aca="1" ref="Q941" ca="1">IFERROR(INDIRECT("L"&amp;V941),"")</f>
        <v/>
      </c>
      <c r="R941" s="1102" t="str" cm="1">
        <f t="array" aca="1" ref="R941" ca="1">IFERROR(INDIRECT("K"&amp;W941),"")</f>
        <v/>
      </c>
      <c r="S941" s="1102" t="str" cm="1">
        <f t="array" aca="1" ref="S941" ca="1">IFERROR(INDIRECT("L"&amp;W941),"")</f>
        <v/>
      </c>
      <c r="T941" s="1103">
        <f t="shared" si="102"/>
        <v>8.1800000000000004E-4</v>
      </c>
      <c r="U941" s="1103">
        <f t="shared" si="103"/>
        <v>8.1800000000000004E-4</v>
      </c>
      <c r="V941" s="1102" t="str">
        <f t="shared" si="98"/>
        <v/>
      </c>
      <c r="W941" s="1102" t="str">
        <f t="shared" si="99"/>
        <v/>
      </c>
      <c r="X941" s="1102" t="str">
        <f t="shared" si="104"/>
        <v>A0560</v>
      </c>
      <c r="Y941" s="239"/>
      <c r="Z941" s="239"/>
      <c r="AA941" s="239"/>
      <c r="AB941" s="239"/>
      <c r="AC941" s="239"/>
      <c r="AD941" s="239"/>
      <c r="AE941" s="239"/>
      <c r="AF941" s="239"/>
      <c r="AG941" s="239"/>
    </row>
    <row r="942" spans="8:33">
      <c r="H942" s="239"/>
      <c r="I942" s="1110" t="s">
        <v>2384</v>
      </c>
      <c r="J942" s="1106" t="s">
        <v>3989</v>
      </c>
      <c r="K942" s="246">
        <v>2.7099999999999997E-4</v>
      </c>
      <c r="L942" s="246">
        <v>2.7099999999999997E-4</v>
      </c>
      <c r="M942" s="241"/>
      <c r="N942" s="1102">
        <f t="shared" ca="1" si="100"/>
        <v>2.7099999999999997E-4</v>
      </c>
      <c r="O942" s="1102">
        <f t="shared" ca="1" si="101"/>
        <v>2.7099999999999997E-4</v>
      </c>
      <c r="P942" s="1102" t="str" cm="1">
        <f t="array" aca="1" ref="P942" ca="1">IFERROR(INDIRECT("K"&amp;V942),"")</f>
        <v/>
      </c>
      <c r="Q942" s="1102" t="str" cm="1">
        <f t="array" aca="1" ref="Q942" ca="1">IFERROR(INDIRECT("L"&amp;V942),"")</f>
        <v/>
      </c>
      <c r="R942" s="1102" t="str" cm="1">
        <f t="array" aca="1" ref="R942" ca="1">IFERROR(INDIRECT("K"&amp;W942),"")</f>
        <v/>
      </c>
      <c r="S942" s="1102" t="str" cm="1">
        <f t="array" aca="1" ref="S942" ca="1">IFERROR(INDIRECT("L"&amp;W942),"")</f>
        <v/>
      </c>
      <c r="T942" s="1103">
        <f t="shared" si="102"/>
        <v>2.7099999999999997E-4</v>
      </c>
      <c r="U942" s="1103">
        <f t="shared" si="103"/>
        <v>2.7099999999999997E-4</v>
      </c>
      <c r="V942" s="1102" t="str">
        <f t="shared" si="98"/>
        <v/>
      </c>
      <c r="W942" s="1102" t="str">
        <f t="shared" si="99"/>
        <v/>
      </c>
      <c r="X942" s="1102" t="str">
        <f t="shared" si="104"/>
        <v>A0562</v>
      </c>
      <c r="Y942" s="239"/>
      <c r="Z942" s="239"/>
      <c r="AA942" s="239"/>
      <c r="AB942" s="239"/>
      <c r="AC942" s="239"/>
      <c r="AD942" s="239"/>
      <c r="AE942" s="239"/>
      <c r="AF942" s="239"/>
      <c r="AG942" s="239"/>
    </row>
    <row r="943" spans="8:33">
      <c r="H943" s="239"/>
      <c r="I943" s="1110" t="s">
        <v>2385</v>
      </c>
      <c r="J943" s="1106" t="s">
        <v>2386</v>
      </c>
      <c r="K943" s="246">
        <v>4.1399999999999998E-4</v>
      </c>
      <c r="L943" s="246">
        <v>4.1399999999999998E-4</v>
      </c>
      <c r="M943" s="241"/>
      <c r="N943" s="1102">
        <f t="shared" ca="1" si="100"/>
        <v>4.1399999999999998E-4</v>
      </c>
      <c r="O943" s="1102">
        <f t="shared" ca="1" si="101"/>
        <v>4.1399999999999998E-4</v>
      </c>
      <c r="P943" s="1102" t="str" cm="1">
        <f t="array" aca="1" ref="P943" ca="1">IFERROR(INDIRECT("K"&amp;V943),"")</f>
        <v/>
      </c>
      <c r="Q943" s="1102" t="str" cm="1">
        <f t="array" aca="1" ref="Q943" ca="1">IFERROR(INDIRECT("L"&amp;V943),"")</f>
        <v/>
      </c>
      <c r="R943" s="1102" t="str" cm="1">
        <f t="array" aca="1" ref="R943" ca="1">IFERROR(INDIRECT("K"&amp;W943),"")</f>
        <v/>
      </c>
      <c r="S943" s="1102" t="str" cm="1">
        <f t="array" aca="1" ref="S943" ca="1">IFERROR(INDIRECT("L"&amp;W943),"")</f>
        <v/>
      </c>
      <c r="T943" s="1103">
        <f t="shared" si="102"/>
        <v>4.1399999999999998E-4</v>
      </c>
      <c r="U943" s="1103">
        <f t="shared" si="103"/>
        <v>4.1399999999999998E-4</v>
      </c>
      <c r="V943" s="1102" t="str">
        <f t="shared" si="98"/>
        <v/>
      </c>
      <c r="W943" s="1102" t="str">
        <f t="shared" si="99"/>
        <v/>
      </c>
      <c r="X943" s="1102" t="str">
        <f t="shared" si="104"/>
        <v>A0565</v>
      </c>
      <c r="Y943" s="239"/>
      <c r="Z943" s="239"/>
      <c r="AA943" s="239"/>
      <c r="AB943" s="239"/>
      <c r="AC943" s="239"/>
      <c r="AD943" s="239"/>
      <c r="AE943" s="239"/>
      <c r="AF943" s="239"/>
      <c r="AG943" s="239"/>
    </row>
    <row r="944" spans="8:33">
      <c r="H944" s="239"/>
      <c r="I944" s="1110" t="s">
        <v>2387</v>
      </c>
      <c r="J944" s="1106" t="s">
        <v>2388</v>
      </c>
      <c r="K944" s="246">
        <v>4.4700000000000002E-4</v>
      </c>
      <c r="L944" s="246">
        <v>4.4700000000000002E-4</v>
      </c>
      <c r="M944" s="241"/>
      <c r="N944" s="1102">
        <f t="shared" ca="1" si="100"/>
        <v>4.4700000000000002E-4</v>
      </c>
      <c r="O944" s="1102">
        <f t="shared" ca="1" si="101"/>
        <v>4.4700000000000002E-4</v>
      </c>
      <c r="P944" s="1102" t="str" cm="1">
        <f t="array" aca="1" ref="P944" ca="1">IFERROR(INDIRECT("K"&amp;V944),"")</f>
        <v/>
      </c>
      <c r="Q944" s="1102" t="str" cm="1">
        <f t="array" aca="1" ref="Q944" ca="1">IFERROR(INDIRECT("L"&amp;V944),"")</f>
        <v/>
      </c>
      <c r="R944" s="1102" t="str" cm="1">
        <f t="array" aca="1" ref="R944" ca="1">IFERROR(INDIRECT("K"&amp;W944),"")</f>
        <v/>
      </c>
      <c r="S944" s="1102" t="str" cm="1">
        <f t="array" aca="1" ref="S944" ca="1">IFERROR(INDIRECT("L"&amp;W944),"")</f>
        <v/>
      </c>
      <c r="T944" s="1103">
        <f t="shared" si="102"/>
        <v>4.4700000000000002E-4</v>
      </c>
      <c r="U944" s="1103">
        <f t="shared" si="103"/>
        <v>4.4700000000000002E-4</v>
      </c>
      <c r="V944" s="1102" t="str">
        <f t="shared" si="98"/>
        <v/>
      </c>
      <c r="W944" s="1102" t="str">
        <f t="shared" si="99"/>
        <v/>
      </c>
      <c r="X944" s="1102" t="str">
        <f t="shared" si="104"/>
        <v>A0567</v>
      </c>
      <c r="Y944" s="239"/>
      <c r="Z944" s="239"/>
      <c r="AA944" s="239"/>
      <c r="AB944" s="239"/>
      <c r="AC944" s="239"/>
      <c r="AD944" s="239"/>
      <c r="AE944" s="239"/>
      <c r="AF944" s="239"/>
      <c r="AG944" s="239"/>
    </row>
    <row r="945" spans="8:33">
      <c r="H945" s="239"/>
      <c r="I945" s="1110" t="s">
        <v>2389</v>
      </c>
      <c r="J945" s="1106" t="s">
        <v>2390</v>
      </c>
      <c r="K945" s="246">
        <v>4.1899999999999999E-4</v>
      </c>
      <c r="L945" s="246">
        <v>4.1899999999999999E-4</v>
      </c>
      <c r="M945" s="241"/>
      <c r="N945" s="1102">
        <f t="shared" ca="1" si="100"/>
        <v>4.1899999999999999E-4</v>
      </c>
      <c r="O945" s="1102">
        <f t="shared" ca="1" si="101"/>
        <v>4.1899999999999999E-4</v>
      </c>
      <c r="P945" s="1102" t="str" cm="1">
        <f t="array" aca="1" ref="P945" ca="1">IFERROR(INDIRECT("K"&amp;V945),"")</f>
        <v/>
      </c>
      <c r="Q945" s="1102" t="str" cm="1">
        <f t="array" aca="1" ref="Q945" ca="1">IFERROR(INDIRECT("L"&amp;V945),"")</f>
        <v/>
      </c>
      <c r="R945" s="1102" t="str" cm="1">
        <f t="array" aca="1" ref="R945" ca="1">IFERROR(INDIRECT("K"&amp;W945),"")</f>
        <v/>
      </c>
      <c r="S945" s="1102" t="str" cm="1">
        <f t="array" aca="1" ref="S945" ca="1">IFERROR(INDIRECT("L"&amp;W945),"")</f>
        <v/>
      </c>
      <c r="T945" s="1103">
        <f t="shared" si="102"/>
        <v>4.1899999999999999E-4</v>
      </c>
      <c r="U945" s="1103">
        <f t="shared" si="103"/>
        <v>4.1899999999999999E-4</v>
      </c>
      <c r="V945" s="1102" t="str">
        <f t="shared" si="98"/>
        <v/>
      </c>
      <c r="W945" s="1102" t="str">
        <f t="shared" si="99"/>
        <v/>
      </c>
      <c r="X945" s="1102" t="str">
        <f t="shared" si="104"/>
        <v>A0570</v>
      </c>
      <c r="Y945" s="239"/>
      <c r="Z945" s="239"/>
      <c r="AA945" s="239"/>
      <c r="AB945" s="239"/>
      <c r="AC945" s="239"/>
      <c r="AD945" s="239"/>
      <c r="AE945" s="239"/>
      <c r="AF945" s="239"/>
      <c r="AG945" s="239"/>
    </row>
    <row r="946" spans="8:33">
      <c r="H946" s="239"/>
      <c r="I946" s="1110" t="s">
        <v>5661</v>
      </c>
      <c r="J946" s="1106" t="s">
        <v>2391</v>
      </c>
      <c r="K946" s="246">
        <v>0</v>
      </c>
      <c r="L946" s="246">
        <v>0</v>
      </c>
      <c r="M946" s="241"/>
      <c r="N946" s="1102">
        <f t="shared" ca="1" si="100"/>
        <v>4.2200000000000001E-4</v>
      </c>
      <c r="O946" s="1102">
        <f t="shared" ca="1" si="101"/>
        <v>4.2200000000000001E-4</v>
      </c>
      <c r="P946" s="1102" cm="1">
        <f t="array" aca="1" ref="P946" ca="1">IFERROR(INDIRECT("K"&amp;V946),"")</f>
        <v>4.2200000000000001E-4</v>
      </c>
      <c r="Q946" s="1102" cm="1">
        <f t="array" aca="1" ref="Q946" ca="1">IFERROR(INDIRECT("L"&amp;V946),"")</f>
        <v>4.2200000000000001E-4</v>
      </c>
      <c r="R946" s="1102" cm="1">
        <f t="array" aca="1" ref="R946" ca="1">IFERROR(INDIRECT("K"&amp;W946),"")</f>
        <v>2.8E-5</v>
      </c>
      <c r="S946" s="1102" cm="1">
        <f t="array" aca="1" ref="S946" ca="1">IFERROR(INDIRECT("L"&amp;W946),"")</f>
        <v>2.8E-5</v>
      </c>
      <c r="T946" s="1103">
        <f t="shared" si="102"/>
        <v>0</v>
      </c>
      <c r="U946" s="1103">
        <f t="shared" si="103"/>
        <v>0</v>
      </c>
      <c r="V946" s="1102">
        <f t="shared" si="98"/>
        <v>948</v>
      </c>
      <c r="W946" s="1102">
        <f t="shared" si="99"/>
        <v>949</v>
      </c>
      <c r="X946" s="1102" t="str">
        <f t="shared" si="104"/>
        <v>A0571</v>
      </c>
      <c r="Y946" s="239"/>
      <c r="Z946" s="239"/>
      <c r="AA946" s="239"/>
      <c r="AB946" s="239"/>
      <c r="AC946" s="239"/>
      <c r="AD946" s="239"/>
      <c r="AE946" s="239"/>
      <c r="AF946" s="239"/>
      <c r="AG946" s="239"/>
    </row>
    <row r="947" spans="8:33">
      <c r="H947" s="239"/>
      <c r="I947" s="1110" t="s">
        <v>5662</v>
      </c>
      <c r="J947" s="1106" t="s">
        <v>2391</v>
      </c>
      <c r="K947" s="246">
        <v>0</v>
      </c>
      <c r="L947" s="246">
        <v>0</v>
      </c>
      <c r="M947" s="241"/>
      <c r="N947" s="1102">
        <f t="shared" ca="1" si="100"/>
        <v>4.2200000000000001E-4</v>
      </c>
      <c r="O947" s="1102">
        <f t="shared" ca="1" si="101"/>
        <v>4.2200000000000001E-4</v>
      </c>
      <c r="P947" s="1102" cm="1">
        <f t="array" aca="1" ref="P947" ca="1">IFERROR(INDIRECT("K"&amp;V947),"")</f>
        <v>4.2200000000000001E-4</v>
      </c>
      <c r="Q947" s="1102" cm="1">
        <f t="array" aca="1" ref="Q947" ca="1">IFERROR(INDIRECT("L"&amp;V947),"")</f>
        <v>4.2200000000000001E-4</v>
      </c>
      <c r="R947" s="1102" cm="1">
        <f t="array" aca="1" ref="R947" ca="1">IFERROR(INDIRECT("K"&amp;W947),"")</f>
        <v>2.8E-5</v>
      </c>
      <c r="S947" s="1102" cm="1">
        <f t="array" aca="1" ref="S947" ca="1">IFERROR(INDIRECT("L"&amp;W947),"")</f>
        <v>2.8E-5</v>
      </c>
      <c r="T947" s="1103">
        <f t="shared" si="102"/>
        <v>0</v>
      </c>
      <c r="U947" s="1103">
        <f t="shared" si="103"/>
        <v>0</v>
      </c>
      <c r="V947" s="1102">
        <f t="shared" si="98"/>
        <v>948</v>
      </c>
      <c r="W947" s="1102">
        <f t="shared" si="99"/>
        <v>949</v>
      </c>
      <c r="X947" s="1102" t="str">
        <f t="shared" si="104"/>
        <v>A0571</v>
      </c>
      <c r="Y947" s="239"/>
      <c r="Z947" s="239"/>
      <c r="AA947" s="239"/>
      <c r="AB947" s="239"/>
      <c r="AC947" s="239"/>
      <c r="AD947" s="239"/>
      <c r="AE947" s="239"/>
      <c r="AF947" s="239"/>
      <c r="AG947" s="239"/>
    </row>
    <row r="948" spans="8:33">
      <c r="H948" s="239"/>
      <c r="I948" s="1110" t="s">
        <v>5663</v>
      </c>
      <c r="J948" s="1106" t="s">
        <v>2391</v>
      </c>
      <c r="K948" s="246">
        <v>4.2200000000000001E-4</v>
      </c>
      <c r="L948" s="246">
        <v>4.2200000000000001E-4</v>
      </c>
      <c r="M948" s="241"/>
      <c r="N948" s="1102">
        <f t="shared" ca="1" si="100"/>
        <v>4.2200000000000001E-4</v>
      </c>
      <c r="O948" s="1102">
        <f t="shared" ca="1" si="101"/>
        <v>4.2200000000000001E-4</v>
      </c>
      <c r="P948" s="1102" cm="1">
        <f t="array" aca="1" ref="P948" ca="1">IFERROR(INDIRECT("K"&amp;V948),"")</f>
        <v>4.2200000000000001E-4</v>
      </c>
      <c r="Q948" s="1102" cm="1">
        <f t="array" aca="1" ref="Q948" ca="1">IFERROR(INDIRECT("L"&amp;V948),"")</f>
        <v>4.2200000000000001E-4</v>
      </c>
      <c r="R948" s="1102" cm="1">
        <f t="array" aca="1" ref="R948" ca="1">IFERROR(INDIRECT("K"&amp;W948),"")</f>
        <v>2.8E-5</v>
      </c>
      <c r="S948" s="1102" cm="1">
        <f t="array" aca="1" ref="S948" ca="1">IFERROR(INDIRECT("L"&amp;W948),"")</f>
        <v>2.8E-5</v>
      </c>
      <c r="T948" s="1103">
        <f t="shared" si="102"/>
        <v>4.2200000000000001E-4</v>
      </c>
      <c r="U948" s="1103">
        <f t="shared" si="103"/>
        <v>4.2200000000000001E-4</v>
      </c>
      <c r="V948" s="1102">
        <f t="shared" si="98"/>
        <v>948</v>
      </c>
      <c r="W948" s="1102">
        <f t="shared" si="99"/>
        <v>949</v>
      </c>
      <c r="X948" s="1102" t="str">
        <f t="shared" si="104"/>
        <v>A0571</v>
      </c>
      <c r="Y948" s="239"/>
      <c r="Z948" s="239"/>
      <c r="AA948" s="239"/>
      <c r="AB948" s="239"/>
      <c r="AC948" s="239"/>
      <c r="AD948" s="239"/>
      <c r="AE948" s="239"/>
      <c r="AF948" s="239"/>
      <c r="AG948" s="239"/>
    </row>
    <row r="949" spans="8:33">
      <c r="H949" s="239"/>
      <c r="I949" s="1110" t="s">
        <v>5664</v>
      </c>
      <c r="J949" s="1106" t="s">
        <v>2391</v>
      </c>
      <c r="K949" s="246">
        <v>2.8E-5</v>
      </c>
      <c r="L949" s="246">
        <v>2.8E-5</v>
      </c>
      <c r="M949" s="241"/>
      <c r="N949" s="1102">
        <f t="shared" ca="1" si="100"/>
        <v>4.2200000000000001E-4</v>
      </c>
      <c r="O949" s="1102">
        <f t="shared" ca="1" si="101"/>
        <v>4.2200000000000001E-4</v>
      </c>
      <c r="P949" s="1102" cm="1">
        <f t="array" aca="1" ref="P949" ca="1">IFERROR(INDIRECT("K"&amp;V949),"")</f>
        <v>4.2200000000000001E-4</v>
      </c>
      <c r="Q949" s="1102" cm="1">
        <f t="array" aca="1" ref="Q949" ca="1">IFERROR(INDIRECT("L"&amp;V949),"")</f>
        <v>4.2200000000000001E-4</v>
      </c>
      <c r="R949" s="1102" cm="1">
        <f t="array" aca="1" ref="R949" ca="1">IFERROR(INDIRECT("K"&amp;W949),"")</f>
        <v>2.8E-5</v>
      </c>
      <c r="S949" s="1102" cm="1">
        <f t="array" aca="1" ref="S949" ca="1">IFERROR(INDIRECT("L"&amp;W949),"")</f>
        <v>2.8E-5</v>
      </c>
      <c r="T949" s="1103">
        <f t="shared" si="102"/>
        <v>2.8E-5</v>
      </c>
      <c r="U949" s="1103">
        <f t="shared" si="103"/>
        <v>2.8E-5</v>
      </c>
      <c r="V949" s="1102">
        <f t="shared" si="98"/>
        <v>948</v>
      </c>
      <c r="W949" s="1102">
        <f t="shared" si="99"/>
        <v>949</v>
      </c>
      <c r="X949" s="1102" t="str">
        <f t="shared" si="104"/>
        <v>A0571</v>
      </c>
      <c r="Y949" s="239"/>
      <c r="Z949" s="239"/>
      <c r="AA949" s="239"/>
      <c r="AB949" s="239"/>
      <c r="AC949" s="239"/>
      <c r="AD949" s="239"/>
      <c r="AE949" s="239"/>
      <c r="AF949" s="239"/>
      <c r="AG949" s="239"/>
    </row>
    <row r="950" spans="8:33">
      <c r="H950" s="239"/>
      <c r="I950" s="1110" t="s">
        <v>2392</v>
      </c>
      <c r="J950" s="1106" t="s">
        <v>2393</v>
      </c>
      <c r="K950" s="246">
        <v>6.4300000000000002E-4</v>
      </c>
      <c r="L950" s="246">
        <v>6.4300000000000002E-4</v>
      </c>
      <c r="M950" s="241"/>
      <c r="N950" s="1102">
        <f t="shared" ca="1" si="100"/>
        <v>6.4300000000000002E-4</v>
      </c>
      <c r="O950" s="1102">
        <f t="shared" ca="1" si="101"/>
        <v>6.4300000000000002E-4</v>
      </c>
      <c r="P950" s="1102" t="str" cm="1">
        <f t="array" aca="1" ref="P950" ca="1">IFERROR(INDIRECT("K"&amp;V950),"")</f>
        <v/>
      </c>
      <c r="Q950" s="1102" t="str" cm="1">
        <f t="array" aca="1" ref="Q950" ca="1">IFERROR(INDIRECT("L"&amp;V950),"")</f>
        <v/>
      </c>
      <c r="R950" s="1102" t="str" cm="1">
        <f t="array" aca="1" ref="R950" ca="1">IFERROR(INDIRECT("K"&amp;W950),"")</f>
        <v/>
      </c>
      <c r="S950" s="1102" t="str" cm="1">
        <f t="array" aca="1" ref="S950" ca="1">IFERROR(INDIRECT("L"&amp;W950),"")</f>
        <v/>
      </c>
      <c r="T950" s="1103">
        <f t="shared" si="102"/>
        <v>6.4300000000000002E-4</v>
      </c>
      <c r="U950" s="1103">
        <f t="shared" si="103"/>
        <v>6.4300000000000002E-4</v>
      </c>
      <c r="V950" s="1102" t="str">
        <f t="shared" si="98"/>
        <v/>
      </c>
      <c r="W950" s="1102" t="str">
        <f t="shared" si="99"/>
        <v/>
      </c>
      <c r="X950" s="1102" t="str">
        <f t="shared" si="104"/>
        <v>A0572</v>
      </c>
      <c r="Y950" s="239"/>
      <c r="Z950" s="239"/>
      <c r="AA950" s="239"/>
      <c r="AB950" s="239"/>
      <c r="AC950" s="239"/>
      <c r="AD950" s="239"/>
      <c r="AE950" s="239"/>
      <c r="AF950" s="239"/>
      <c r="AG950" s="239"/>
    </row>
    <row r="951" spans="8:33">
      <c r="H951" s="239"/>
      <c r="I951" s="1110" t="s">
        <v>5665</v>
      </c>
      <c r="J951" s="1106" t="s">
        <v>2510</v>
      </c>
      <c r="K951" s="246">
        <v>0</v>
      </c>
      <c r="L951" s="246">
        <v>0</v>
      </c>
      <c r="M951" s="241"/>
      <c r="N951" s="1102">
        <f t="shared" ca="1" si="100"/>
        <v>4.7399999999999997E-4</v>
      </c>
      <c r="O951" s="1102">
        <f t="shared" ca="1" si="101"/>
        <v>4.7399999999999997E-4</v>
      </c>
      <c r="P951" s="1102" cm="1">
        <f t="array" aca="1" ref="P951" ca="1">IFERROR(INDIRECT("K"&amp;V951),"")</f>
        <v>4.7399999999999997E-4</v>
      </c>
      <c r="Q951" s="1102" cm="1">
        <f t="array" aca="1" ref="Q951" ca="1">IFERROR(INDIRECT("L"&amp;V951),"")</f>
        <v>4.7399999999999997E-4</v>
      </c>
      <c r="R951" s="1102" cm="1">
        <f t="array" aca="1" ref="R951" ca="1">IFERROR(INDIRECT("K"&amp;W951),"")</f>
        <v>4.6999999999999999E-4</v>
      </c>
      <c r="S951" s="1102" cm="1">
        <f t="array" aca="1" ref="S951" ca="1">IFERROR(INDIRECT("L"&amp;W951),"")</f>
        <v>4.6999999999999999E-4</v>
      </c>
      <c r="T951" s="1103">
        <f t="shared" si="102"/>
        <v>0</v>
      </c>
      <c r="U951" s="1103">
        <f t="shared" si="103"/>
        <v>0</v>
      </c>
      <c r="V951" s="1102">
        <f t="shared" si="98"/>
        <v>952</v>
      </c>
      <c r="W951" s="1102">
        <f t="shared" si="99"/>
        <v>953</v>
      </c>
      <c r="X951" s="1102" t="str">
        <f t="shared" si="104"/>
        <v>A0573</v>
      </c>
      <c r="Y951" s="239"/>
      <c r="Z951" s="239"/>
      <c r="AA951" s="239"/>
      <c r="AB951" s="239"/>
      <c r="AC951" s="239"/>
      <c r="AD951" s="239"/>
      <c r="AE951" s="239"/>
      <c r="AF951" s="239"/>
      <c r="AG951" s="239"/>
    </row>
    <row r="952" spans="8:33">
      <c r="H952" s="239"/>
      <c r="I952" s="1110" t="s">
        <v>5666</v>
      </c>
      <c r="J952" s="1106" t="s">
        <v>2510</v>
      </c>
      <c r="K952" s="246">
        <v>4.7399999999999997E-4</v>
      </c>
      <c r="L952" s="246">
        <v>4.7399999999999997E-4</v>
      </c>
      <c r="M952" s="241"/>
      <c r="N952" s="1102">
        <f t="shared" ca="1" si="100"/>
        <v>4.7399999999999997E-4</v>
      </c>
      <c r="O952" s="1102">
        <f t="shared" ca="1" si="101"/>
        <v>4.7399999999999997E-4</v>
      </c>
      <c r="P952" s="1102" cm="1">
        <f t="array" aca="1" ref="P952" ca="1">IFERROR(INDIRECT("K"&amp;V952),"")</f>
        <v>4.7399999999999997E-4</v>
      </c>
      <c r="Q952" s="1102" cm="1">
        <f t="array" aca="1" ref="Q952" ca="1">IFERROR(INDIRECT("L"&amp;V952),"")</f>
        <v>4.7399999999999997E-4</v>
      </c>
      <c r="R952" s="1102" cm="1">
        <f t="array" aca="1" ref="R952" ca="1">IFERROR(INDIRECT("K"&amp;W952),"")</f>
        <v>4.6999999999999999E-4</v>
      </c>
      <c r="S952" s="1102" cm="1">
        <f t="array" aca="1" ref="S952" ca="1">IFERROR(INDIRECT("L"&amp;W952),"")</f>
        <v>4.6999999999999999E-4</v>
      </c>
      <c r="T952" s="1103">
        <f t="shared" si="102"/>
        <v>4.7399999999999997E-4</v>
      </c>
      <c r="U952" s="1103">
        <f t="shared" si="103"/>
        <v>4.7399999999999997E-4</v>
      </c>
      <c r="V952" s="1102">
        <f t="shared" si="98"/>
        <v>952</v>
      </c>
      <c r="W952" s="1102">
        <f t="shared" si="99"/>
        <v>953</v>
      </c>
      <c r="X952" s="1102" t="str">
        <f t="shared" si="104"/>
        <v>A0573</v>
      </c>
      <c r="Y952" s="239"/>
      <c r="Z952" s="239"/>
      <c r="AA952" s="239"/>
      <c r="AB952" s="239"/>
      <c r="AC952" s="239"/>
      <c r="AD952" s="239"/>
      <c r="AE952" s="239"/>
      <c r="AF952" s="239"/>
      <c r="AG952" s="239"/>
    </row>
    <row r="953" spans="8:33">
      <c r="H953" s="239"/>
      <c r="I953" s="1110" t="s">
        <v>5667</v>
      </c>
      <c r="J953" s="1106" t="s">
        <v>2510</v>
      </c>
      <c r="K953" s="246">
        <v>4.6999999999999999E-4</v>
      </c>
      <c r="L953" s="246">
        <v>4.6999999999999999E-4</v>
      </c>
      <c r="M953" s="241"/>
      <c r="N953" s="1102">
        <f t="shared" ca="1" si="100"/>
        <v>4.7399999999999997E-4</v>
      </c>
      <c r="O953" s="1102">
        <f t="shared" ca="1" si="101"/>
        <v>4.7399999999999997E-4</v>
      </c>
      <c r="P953" s="1102" cm="1">
        <f t="array" aca="1" ref="P953" ca="1">IFERROR(INDIRECT("K"&amp;V953),"")</f>
        <v>4.7399999999999997E-4</v>
      </c>
      <c r="Q953" s="1102" cm="1">
        <f t="array" aca="1" ref="Q953" ca="1">IFERROR(INDIRECT("L"&amp;V953),"")</f>
        <v>4.7399999999999997E-4</v>
      </c>
      <c r="R953" s="1102" cm="1">
        <f t="array" aca="1" ref="R953" ca="1">IFERROR(INDIRECT("K"&amp;W953),"")</f>
        <v>4.6999999999999999E-4</v>
      </c>
      <c r="S953" s="1102" cm="1">
        <f t="array" aca="1" ref="S953" ca="1">IFERROR(INDIRECT("L"&amp;W953),"")</f>
        <v>4.6999999999999999E-4</v>
      </c>
      <c r="T953" s="1103">
        <f t="shared" si="102"/>
        <v>4.6999999999999999E-4</v>
      </c>
      <c r="U953" s="1103">
        <f t="shared" si="103"/>
        <v>4.6999999999999999E-4</v>
      </c>
      <c r="V953" s="1102">
        <f t="shared" si="98"/>
        <v>952</v>
      </c>
      <c r="W953" s="1102">
        <f t="shared" si="99"/>
        <v>953</v>
      </c>
      <c r="X953" s="1102" t="str">
        <f t="shared" si="104"/>
        <v>A0573</v>
      </c>
      <c r="Y953" s="239"/>
      <c r="Z953" s="239"/>
      <c r="AA953" s="239"/>
      <c r="AB953" s="239"/>
      <c r="AC953" s="239"/>
      <c r="AD953" s="239"/>
      <c r="AE953" s="239"/>
      <c r="AF953" s="239"/>
      <c r="AG953" s="239"/>
    </row>
    <row r="954" spans="8:33">
      <c r="H954" s="239"/>
      <c r="I954" s="1110" t="s">
        <v>5668</v>
      </c>
      <c r="J954" s="1106" t="s">
        <v>5669</v>
      </c>
      <c r="K954" s="246">
        <v>6.1700000000000004E-4</v>
      </c>
      <c r="L954" s="246">
        <v>6.1700000000000004E-4</v>
      </c>
      <c r="M954" s="241"/>
      <c r="N954" s="1102">
        <f t="shared" ca="1" si="100"/>
        <v>6.1700000000000004E-4</v>
      </c>
      <c r="O954" s="1102">
        <f t="shared" ca="1" si="101"/>
        <v>6.1700000000000004E-4</v>
      </c>
      <c r="P954" s="1102" t="str" cm="1">
        <f t="array" aca="1" ref="P954" ca="1">IFERROR(INDIRECT("K"&amp;V954),"")</f>
        <v/>
      </c>
      <c r="Q954" s="1102" t="str" cm="1">
        <f t="array" aca="1" ref="Q954" ca="1">IFERROR(INDIRECT("L"&amp;V954),"")</f>
        <v/>
      </c>
      <c r="R954" s="1102" t="str" cm="1">
        <f t="array" aca="1" ref="R954" ca="1">IFERROR(INDIRECT("K"&amp;W954),"")</f>
        <v/>
      </c>
      <c r="S954" s="1102" t="str" cm="1">
        <f t="array" aca="1" ref="S954" ca="1">IFERROR(INDIRECT("L"&amp;W954),"")</f>
        <v/>
      </c>
      <c r="T954" s="1103">
        <f t="shared" si="102"/>
        <v>6.1700000000000004E-4</v>
      </c>
      <c r="U954" s="1103">
        <f t="shared" si="103"/>
        <v>6.1700000000000004E-4</v>
      </c>
      <c r="V954" s="1102" t="str">
        <f t="shared" si="98"/>
        <v/>
      </c>
      <c r="W954" s="1102" t="str">
        <f t="shared" si="99"/>
        <v/>
      </c>
      <c r="X954" s="1102" t="str">
        <f t="shared" si="104"/>
        <v>A0574</v>
      </c>
      <c r="Y954" s="239"/>
      <c r="Z954" s="239"/>
      <c r="AA954" s="239"/>
      <c r="AB954" s="239"/>
      <c r="AC954" s="239"/>
      <c r="AD954" s="239"/>
      <c r="AE954" s="239"/>
      <c r="AF954" s="239"/>
      <c r="AG954" s="239"/>
    </row>
    <row r="955" spans="8:33">
      <c r="H955" s="239"/>
      <c r="I955" s="1110" t="s">
        <v>5670</v>
      </c>
      <c r="J955" s="1106" t="s">
        <v>5671</v>
      </c>
      <c r="K955" s="246">
        <v>0</v>
      </c>
      <c r="L955" s="246">
        <v>0</v>
      </c>
      <c r="M955" s="241"/>
      <c r="N955" s="1102">
        <f t="shared" ca="1" si="100"/>
        <v>3.6699999999999998E-4</v>
      </c>
      <c r="O955" s="1102">
        <f t="shared" ca="1" si="101"/>
        <v>3.6699999999999998E-4</v>
      </c>
      <c r="P955" s="1102" cm="1">
        <f t="array" aca="1" ref="P955" ca="1">IFERROR(INDIRECT("K"&amp;V955),"")</f>
        <v>3.6699999999999998E-4</v>
      </c>
      <c r="Q955" s="1102" cm="1">
        <f t="array" aca="1" ref="Q955" ca="1">IFERROR(INDIRECT("L"&amp;V955),"")</f>
        <v>3.6699999999999998E-4</v>
      </c>
      <c r="R955" s="1102" cm="1">
        <f t="array" aca="1" ref="R955" ca="1">IFERROR(INDIRECT("K"&amp;W955),"")</f>
        <v>3.4299999999999999E-4</v>
      </c>
      <c r="S955" s="1102" cm="1">
        <f t="array" aca="1" ref="S955" ca="1">IFERROR(INDIRECT("L"&amp;W955),"")</f>
        <v>3.4299999999999999E-4</v>
      </c>
      <c r="T955" s="1103">
        <f t="shared" si="102"/>
        <v>0</v>
      </c>
      <c r="U955" s="1103">
        <f t="shared" si="103"/>
        <v>0</v>
      </c>
      <c r="V955" s="1102">
        <f t="shared" si="98"/>
        <v>956</v>
      </c>
      <c r="W955" s="1102">
        <f t="shared" si="99"/>
        <v>957</v>
      </c>
      <c r="X955" s="1102" t="str">
        <f t="shared" si="104"/>
        <v>A0577</v>
      </c>
      <c r="Y955" s="239"/>
      <c r="Z955" s="239"/>
      <c r="AA955" s="239"/>
      <c r="AB955" s="239"/>
      <c r="AC955" s="239"/>
      <c r="AD955" s="239"/>
      <c r="AE955" s="239"/>
      <c r="AF955" s="239"/>
      <c r="AG955" s="239"/>
    </row>
    <row r="956" spans="8:33">
      <c r="H956" s="239"/>
      <c r="I956" s="1110" t="s">
        <v>5672</v>
      </c>
      <c r="J956" s="1106" t="s">
        <v>5671</v>
      </c>
      <c r="K956" s="246">
        <v>3.6699999999999998E-4</v>
      </c>
      <c r="L956" s="246">
        <v>3.6699999999999998E-4</v>
      </c>
      <c r="M956" s="241"/>
      <c r="N956" s="1102">
        <f t="shared" ca="1" si="100"/>
        <v>3.6699999999999998E-4</v>
      </c>
      <c r="O956" s="1102">
        <f t="shared" ca="1" si="101"/>
        <v>3.6699999999999998E-4</v>
      </c>
      <c r="P956" s="1102" cm="1">
        <f t="array" aca="1" ref="P956" ca="1">IFERROR(INDIRECT("K"&amp;V956),"")</f>
        <v>3.6699999999999998E-4</v>
      </c>
      <c r="Q956" s="1102" cm="1">
        <f t="array" aca="1" ref="Q956" ca="1">IFERROR(INDIRECT("L"&amp;V956),"")</f>
        <v>3.6699999999999998E-4</v>
      </c>
      <c r="R956" s="1102" cm="1">
        <f t="array" aca="1" ref="R956" ca="1">IFERROR(INDIRECT("K"&amp;W956),"")</f>
        <v>3.4299999999999999E-4</v>
      </c>
      <c r="S956" s="1102" cm="1">
        <f t="array" aca="1" ref="S956" ca="1">IFERROR(INDIRECT("L"&amp;W956),"")</f>
        <v>3.4299999999999999E-4</v>
      </c>
      <c r="T956" s="1103">
        <f t="shared" si="102"/>
        <v>3.6699999999999998E-4</v>
      </c>
      <c r="U956" s="1103">
        <f t="shared" si="103"/>
        <v>3.6699999999999998E-4</v>
      </c>
      <c r="V956" s="1102">
        <f t="shared" si="98"/>
        <v>956</v>
      </c>
      <c r="W956" s="1102">
        <f t="shared" si="99"/>
        <v>957</v>
      </c>
      <c r="X956" s="1102" t="str">
        <f t="shared" si="104"/>
        <v>A0577</v>
      </c>
      <c r="Y956" s="239"/>
      <c r="Z956" s="239"/>
      <c r="AA956" s="239"/>
      <c r="AB956" s="239"/>
      <c r="AC956" s="239"/>
      <c r="AD956" s="239"/>
      <c r="AE956" s="239"/>
      <c r="AF956" s="239"/>
      <c r="AG956" s="239"/>
    </row>
    <row r="957" spans="8:33">
      <c r="H957" s="239"/>
      <c r="I957" s="1110" t="s">
        <v>5673</v>
      </c>
      <c r="J957" s="1106" t="s">
        <v>5671</v>
      </c>
      <c r="K957" s="246">
        <v>3.4299999999999999E-4</v>
      </c>
      <c r="L957" s="246">
        <v>3.4299999999999999E-4</v>
      </c>
      <c r="M957" s="241"/>
      <c r="N957" s="1102">
        <f t="shared" ca="1" si="100"/>
        <v>3.6699999999999998E-4</v>
      </c>
      <c r="O957" s="1102">
        <f t="shared" ca="1" si="101"/>
        <v>3.6699999999999998E-4</v>
      </c>
      <c r="P957" s="1102" cm="1">
        <f t="array" aca="1" ref="P957" ca="1">IFERROR(INDIRECT("K"&amp;V957),"")</f>
        <v>3.6699999999999998E-4</v>
      </c>
      <c r="Q957" s="1102" cm="1">
        <f t="array" aca="1" ref="Q957" ca="1">IFERROR(INDIRECT("L"&amp;V957),"")</f>
        <v>3.6699999999999998E-4</v>
      </c>
      <c r="R957" s="1102" cm="1">
        <f t="array" aca="1" ref="R957" ca="1">IFERROR(INDIRECT("K"&amp;W957),"")</f>
        <v>3.4299999999999999E-4</v>
      </c>
      <c r="S957" s="1102" cm="1">
        <f t="array" aca="1" ref="S957" ca="1">IFERROR(INDIRECT("L"&amp;W957),"")</f>
        <v>3.4299999999999999E-4</v>
      </c>
      <c r="T957" s="1103">
        <f t="shared" si="102"/>
        <v>3.4299999999999999E-4</v>
      </c>
      <c r="U957" s="1103">
        <f t="shared" si="103"/>
        <v>3.4299999999999999E-4</v>
      </c>
      <c r="V957" s="1102">
        <f t="shared" si="98"/>
        <v>956</v>
      </c>
      <c r="W957" s="1102">
        <f t="shared" si="99"/>
        <v>957</v>
      </c>
      <c r="X957" s="1102" t="str">
        <f t="shared" si="104"/>
        <v>A0577</v>
      </c>
      <c r="Y957" s="239"/>
      <c r="Z957" s="239"/>
      <c r="AA957" s="239"/>
      <c r="AB957" s="239"/>
      <c r="AC957" s="239"/>
      <c r="AD957" s="239"/>
      <c r="AE957" s="239"/>
      <c r="AF957" s="239"/>
      <c r="AG957" s="239"/>
    </row>
    <row r="958" spans="8:33">
      <c r="H958" s="239"/>
      <c r="I958" s="1110" t="s">
        <v>2394</v>
      </c>
      <c r="J958" s="1106" t="s">
        <v>2395</v>
      </c>
      <c r="K958" s="246">
        <v>5.1800000000000001E-4</v>
      </c>
      <c r="L958" s="246">
        <v>5.1800000000000001E-4</v>
      </c>
      <c r="M958" s="241"/>
      <c r="N958" s="1102">
        <f t="shared" ca="1" si="100"/>
        <v>5.1800000000000001E-4</v>
      </c>
      <c r="O958" s="1102">
        <f t="shared" ca="1" si="101"/>
        <v>5.1800000000000001E-4</v>
      </c>
      <c r="P958" s="1102" t="str" cm="1">
        <f t="array" aca="1" ref="P958" ca="1">IFERROR(INDIRECT("K"&amp;V958),"")</f>
        <v/>
      </c>
      <c r="Q958" s="1102" t="str" cm="1">
        <f t="array" aca="1" ref="Q958" ca="1">IFERROR(INDIRECT("L"&amp;V958),"")</f>
        <v/>
      </c>
      <c r="R958" s="1102" t="str" cm="1">
        <f t="array" aca="1" ref="R958" ca="1">IFERROR(INDIRECT("K"&amp;W958),"")</f>
        <v/>
      </c>
      <c r="S958" s="1102" t="str" cm="1">
        <f t="array" aca="1" ref="S958" ca="1">IFERROR(INDIRECT("L"&amp;W958),"")</f>
        <v/>
      </c>
      <c r="T958" s="1103">
        <f t="shared" si="102"/>
        <v>5.1800000000000001E-4</v>
      </c>
      <c r="U958" s="1103">
        <f t="shared" si="103"/>
        <v>5.1800000000000001E-4</v>
      </c>
      <c r="V958" s="1102" t="str">
        <f t="shared" si="98"/>
        <v/>
      </c>
      <c r="W958" s="1102" t="str">
        <f t="shared" si="99"/>
        <v/>
      </c>
      <c r="X958" s="1102" t="str">
        <f t="shared" si="104"/>
        <v>A0578</v>
      </c>
      <c r="Y958" s="239"/>
      <c r="Z958" s="239"/>
      <c r="AA958" s="239"/>
      <c r="AB958" s="239"/>
      <c r="AC958" s="239"/>
      <c r="AD958" s="239"/>
      <c r="AE958" s="239"/>
      <c r="AF958" s="239"/>
      <c r="AG958" s="239"/>
    </row>
    <row r="959" spans="8:33">
      <c r="H959" s="239"/>
      <c r="I959" s="1110" t="s">
        <v>5674</v>
      </c>
      <c r="J959" s="1106" t="s">
        <v>3990</v>
      </c>
      <c r="K959" s="246">
        <v>4.1899999999999999E-4</v>
      </c>
      <c r="L959" s="246">
        <v>4.1899999999999999E-4</v>
      </c>
      <c r="M959" s="241"/>
      <c r="N959" s="1102">
        <f t="shared" ca="1" si="100"/>
        <v>4.1899999999999999E-4</v>
      </c>
      <c r="O959" s="1102">
        <f t="shared" ca="1" si="101"/>
        <v>4.1899999999999999E-4</v>
      </c>
      <c r="P959" s="1102" t="str" cm="1">
        <f t="array" aca="1" ref="P959" ca="1">IFERROR(INDIRECT("K"&amp;V959),"")</f>
        <v/>
      </c>
      <c r="Q959" s="1102" t="str" cm="1">
        <f t="array" aca="1" ref="Q959" ca="1">IFERROR(INDIRECT("L"&amp;V959),"")</f>
        <v/>
      </c>
      <c r="R959" s="1102" t="str" cm="1">
        <f t="array" aca="1" ref="R959" ca="1">IFERROR(INDIRECT("K"&amp;W959),"")</f>
        <v/>
      </c>
      <c r="S959" s="1102" t="str" cm="1">
        <f t="array" aca="1" ref="S959" ca="1">IFERROR(INDIRECT("L"&amp;W959),"")</f>
        <v/>
      </c>
      <c r="T959" s="1103">
        <f t="shared" si="102"/>
        <v>4.1899999999999999E-4</v>
      </c>
      <c r="U959" s="1103">
        <f t="shared" si="103"/>
        <v>4.1899999999999999E-4</v>
      </c>
      <c r="V959" s="1102" t="str">
        <f t="shared" si="98"/>
        <v/>
      </c>
      <c r="W959" s="1102" t="str">
        <f t="shared" si="99"/>
        <v/>
      </c>
      <c r="X959" s="1102" t="str">
        <f t="shared" si="104"/>
        <v>A0581</v>
      </c>
      <c r="Y959" s="239"/>
      <c r="Z959" s="239"/>
      <c r="AA959" s="239"/>
      <c r="AB959" s="239"/>
      <c r="AC959" s="239"/>
      <c r="AD959" s="239"/>
      <c r="AE959" s="239"/>
      <c r="AF959" s="239"/>
      <c r="AG959" s="239"/>
    </row>
    <row r="960" spans="8:33">
      <c r="H960" s="239"/>
      <c r="I960" s="1110" t="s">
        <v>5675</v>
      </c>
      <c r="J960" s="1106" t="s">
        <v>3991</v>
      </c>
      <c r="K960" s="246">
        <v>0</v>
      </c>
      <c r="L960" s="246">
        <v>0</v>
      </c>
      <c r="M960" s="241"/>
      <c r="N960" s="1102">
        <f t="shared" ca="1" si="100"/>
        <v>3.97E-4</v>
      </c>
      <c r="O960" s="1102">
        <f t="shared" ca="1" si="101"/>
        <v>3.97E-4</v>
      </c>
      <c r="P960" s="1102" t="str" cm="1">
        <f t="array" aca="1" ref="P960" ca="1">IFERROR(INDIRECT("K"&amp;V960),"")</f>
        <v/>
      </c>
      <c r="Q960" s="1102" t="str" cm="1">
        <f t="array" aca="1" ref="Q960" ca="1">IFERROR(INDIRECT("L"&amp;V960),"")</f>
        <v/>
      </c>
      <c r="R960" s="1102" cm="1">
        <f t="array" aca="1" ref="R960" ca="1">IFERROR(INDIRECT("K"&amp;W960),"")</f>
        <v>3.97E-4</v>
      </c>
      <c r="S960" s="1102" cm="1">
        <f t="array" aca="1" ref="S960" ca="1">IFERROR(INDIRECT("L"&amp;W960),"")</f>
        <v>3.97E-4</v>
      </c>
      <c r="T960" s="1103">
        <f t="shared" si="102"/>
        <v>0</v>
      </c>
      <c r="U960" s="1103">
        <f t="shared" si="103"/>
        <v>0</v>
      </c>
      <c r="V960" s="1102" t="str">
        <f t="shared" si="98"/>
        <v/>
      </c>
      <c r="W960" s="1102">
        <f t="shared" si="99"/>
        <v>962</v>
      </c>
      <c r="X960" s="1102" t="str">
        <f t="shared" si="104"/>
        <v>A0582</v>
      </c>
      <c r="Y960" s="239"/>
      <c r="Z960" s="239"/>
      <c r="AA960" s="239"/>
      <c r="AB960" s="239"/>
      <c r="AC960" s="239"/>
      <c r="AD960" s="239"/>
      <c r="AE960" s="239"/>
      <c r="AF960" s="239"/>
      <c r="AG960" s="239"/>
    </row>
    <row r="961" spans="8:33">
      <c r="H961" s="239"/>
      <c r="I961" s="1110" t="s">
        <v>5676</v>
      </c>
      <c r="J961" s="1106" t="s">
        <v>3991</v>
      </c>
      <c r="K961" s="246">
        <v>4.0099999999999999E-4</v>
      </c>
      <c r="L961" s="246">
        <v>4.0099999999999999E-4</v>
      </c>
      <c r="M961" s="241"/>
      <c r="N961" s="1102">
        <f t="shared" ca="1" si="100"/>
        <v>3.97E-4</v>
      </c>
      <c r="O961" s="1102">
        <f t="shared" ca="1" si="101"/>
        <v>3.97E-4</v>
      </c>
      <c r="P961" s="1102" t="str" cm="1">
        <f t="array" aca="1" ref="P961" ca="1">IFERROR(INDIRECT("K"&amp;V961),"")</f>
        <v/>
      </c>
      <c r="Q961" s="1102" t="str" cm="1">
        <f t="array" aca="1" ref="Q961" ca="1">IFERROR(INDIRECT("L"&amp;V961),"")</f>
        <v/>
      </c>
      <c r="R961" s="1102" cm="1">
        <f t="array" aca="1" ref="R961" ca="1">IFERROR(INDIRECT("K"&amp;W961),"")</f>
        <v>3.97E-4</v>
      </c>
      <c r="S961" s="1102" cm="1">
        <f t="array" aca="1" ref="S961" ca="1">IFERROR(INDIRECT("L"&amp;W961),"")</f>
        <v>3.97E-4</v>
      </c>
      <c r="T961" s="1103">
        <f t="shared" si="102"/>
        <v>4.0099999999999999E-4</v>
      </c>
      <c r="U961" s="1103">
        <f t="shared" si="103"/>
        <v>4.0099999999999999E-4</v>
      </c>
      <c r="V961" s="1102" t="str">
        <f t="shared" si="98"/>
        <v/>
      </c>
      <c r="W961" s="1102">
        <f t="shared" si="99"/>
        <v>962</v>
      </c>
      <c r="X961" s="1102" t="str">
        <f t="shared" si="104"/>
        <v>A0582</v>
      </c>
      <c r="Y961" s="239"/>
      <c r="Z961" s="239"/>
      <c r="AA961" s="239"/>
      <c r="AB961" s="239"/>
      <c r="AC961" s="239"/>
      <c r="AD961" s="239"/>
      <c r="AE961" s="239"/>
      <c r="AF961" s="239"/>
      <c r="AG961" s="239"/>
    </row>
    <row r="962" spans="8:33">
      <c r="H962" s="239"/>
      <c r="I962" s="1110" t="s">
        <v>5677</v>
      </c>
      <c r="J962" s="1106" t="s">
        <v>3991</v>
      </c>
      <c r="K962" s="246">
        <v>3.97E-4</v>
      </c>
      <c r="L962" s="246">
        <v>3.97E-4</v>
      </c>
      <c r="M962" s="241"/>
      <c r="N962" s="1102">
        <f t="shared" ca="1" si="100"/>
        <v>3.97E-4</v>
      </c>
      <c r="O962" s="1102">
        <f t="shared" ca="1" si="101"/>
        <v>3.97E-4</v>
      </c>
      <c r="P962" s="1102" t="str" cm="1">
        <f t="array" aca="1" ref="P962" ca="1">IFERROR(INDIRECT("K"&amp;V962),"")</f>
        <v/>
      </c>
      <c r="Q962" s="1102" t="str" cm="1">
        <f t="array" aca="1" ref="Q962" ca="1">IFERROR(INDIRECT("L"&amp;V962),"")</f>
        <v/>
      </c>
      <c r="R962" s="1102" cm="1">
        <f t="array" aca="1" ref="R962" ca="1">IFERROR(INDIRECT("K"&amp;W962),"")</f>
        <v>3.97E-4</v>
      </c>
      <c r="S962" s="1102" cm="1">
        <f t="array" aca="1" ref="S962" ca="1">IFERROR(INDIRECT("L"&amp;W962),"")</f>
        <v>3.97E-4</v>
      </c>
      <c r="T962" s="1103">
        <f t="shared" si="102"/>
        <v>3.97E-4</v>
      </c>
      <c r="U962" s="1103">
        <f t="shared" si="103"/>
        <v>3.97E-4</v>
      </c>
      <c r="V962" s="1102" t="str">
        <f t="shared" si="98"/>
        <v/>
      </c>
      <c r="W962" s="1102">
        <f t="shared" si="99"/>
        <v>962</v>
      </c>
      <c r="X962" s="1102" t="str">
        <f t="shared" si="104"/>
        <v>A0582</v>
      </c>
      <c r="Y962" s="239"/>
      <c r="Z962" s="239"/>
      <c r="AA962" s="239"/>
      <c r="AB962" s="239"/>
      <c r="AC962" s="239"/>
      <c r="AD962" s="239"/>
      <c r="AE962" s="239"/>
      <c r="AF962" s="239"/>
      <c r="AG962" s="239"/>
    </row>
    <row r="963" spans="8:33">
      <c r="H963" s="239"/>
      <c r="I963" s="1110" t="s">
        <v>5678</v>
      </c>
      <c r="J963" s="1106" t="s">
        <v>3992</v>
      </c>
      <c r="K963" s="246">
        <v>0</v>
      </c>
      <c r="L963" s="246">
        <v>0</v>
      </c>
      <c r="M963" s="241"/>
      <c r="N963" s="1102">
        <f t="shared" ca="1" si="100"/>
        <v>3.3399999999999999E-4</v>
      </c>
      <c r="O963" s="1102">
        <f t="shared" ca="1" si="101"/>
        <v>3.3399999999999999E-4</v>
      </c>
      <c r="P963" s="1102" cm="1">
        <f t="array" aca="1" ref="P963" ca="1">IFERROR(INDIRECT("K"&amp;V963),"")</f>
        <v>3.3399999999999999E-4</v>
      </c>
      <c r="Q963" s="1102" cm="1">
        <f t="array" aca="1" ref="Q963" ca="1">IFERROR(INDIRECT("L"&amp;V963),"")</f>
        <v>3.3399999999999999E-4</v>
      </c>
      <c r="R963" s="1102" cm="1">
        <f t="array" aca="1" ref="R963" ca="1">IFERROR(INDIRECT("K"&amp;W963),"")</f>
        <v>3.0000000000000001E-5</v>
      </c>
      <c r="S963" s="1102" cm="1">
        <f t="array" aca="1" ref="S963" ca="1">IFERROR(INDIRECT("L"&amp;W963),"")</f>
        <v>3.0000000000000001E-5</v>
      </c>
      <c r="T963" s="1103">
        <f t="shared" si="102"/>
        <v>0</v>
      </c>
      <c r="U963" s="1103">
        <f t="shared" si="103"/>
        <v>0</v>
      </c>
      <c r="V963" s="1102">
        <f t="shared" si="98"/>
        <v>964</v>
      </c>
      <c r="W963" s="1102">
        <f t="shared" si="99"/>
        <v>965</v>
      </c>
      <c r="X963" s="1102" t="str">
        <f t="shared" si="104"/>
        <v>A0584</v>
      </c>
      <c r="Y963" s="239"/>
      <c r="Z963" s="239"/>
      <c r="AA963" s="239"/>
      <c r="AB963" s="239"/>
      <c r="AC963" s="239"/>
      <c r="AD963" s="239"/>
      <c r="AE963" s="239"/>
      <c r="AF963" s="239"/>
      <c r="AG963" s="239"/>
    </row>
    <row r="964" spans="8:33">
      <c r="H964" s="239"/>
      <c r="I964" s="1110" t="s">
        <v>5679</v>
      </c>
      <c r="J964" s="1106" t="s">
        <v>3992</v>
      </c>
      <c r="K964" s="246">
        <v>3.3399999999999999E-4</v>
      </c>
      <c r="L964" s="246">
        <v>3.3399999999999999E-4</v>
      </c>
      <c r="M964" s="241"/>
      <c r="N964" s="1102">
        <f t="shared" ca="1" si="100"/>
        <v>3.3399999999999999E-4</v>
      </c>
      <c r="O964" s="1102">
        <f t="shared" ca="1" si="101"/>
        <v>3.3399999999999999E-4</v>
      </c>
      <c r="P964" s="1102" cm="1">
        <f t="array" aca="1" ref="P964" ca="1">IFERROR(INDIRECT("K"&amp;V964),"")</f>
        <v>3.3399999999999999E-4</v>
      </c>
      <c r="Q964" s="1102" cm="1">
        <f t="array" aca="1" ref="Q964" ca="1">IFERROR(INDIRECT("L"&amp;V964),"")</f>
        <v>3.3399999999999999E-4</v>
      </c>
      <c r="R964" s="1102" cm="1">
        <f t="array" aca="1" ref="R964" ca="1">IFERROR(INDIRECT("K"&amp;W964),"")</f>
        <v>3.0000000000000001E-5</v>
      </c>
      <c r="S964" s="1102" cm="1">
        <f t="array" aca="1" ref="S964" ca="1">IFERROR(INDIRECT("L"&amp;W964),"")</f>
        <v>3.0000000000000001E-5</v>
      </c>
      <c r="T964" s="1103">
        <f t="shared" si="102"/>
        <v>3.3399999999999999E-4</v>
      </c>
      <c r="U964" s="1103">
        <f t="shared" si="103"/>
        <v>3.3399999999999999E-4</v>
      </c>
      <c r="V964" s="1102">
        <f t="shared" si="98"/>
        <v>964</v>
      </c>
      <c r="W964" s="1102">
        <f t="shared" si="99"/>
        <v>965</v>
      </c>
      <c r="X964" s="1102" t="str">
        <f t="shared" si="104"/>
        <v>A0584</v>
      </c>
      <c r="Y964" s="239"/>
      <c r="Z964" s="239"/>
      <c r="AA964" s="239"/>
      <c r="AB964" s="239"/>
      <c r="AC964" s="239"/>
      <c r="AD964" s="239"/>
      <c r="AE964" s="239"/>
      <c r="AF964" s="239"/>
      <c r="AG964" s="239"/>
    </row>
    <row r="965" spans="8:33">
      <c r="H965" s="239"/>
      <c r="I965" s="1110" t="s">
        <v>5680</v>
      </c>
      <c r="J965" s="1106" t="s">
        <v>3992</v>
      </c>
      <c r="K965" s="246">
        <v>3.0000000000000001E-5</v>
      </c>
      <c r="L965" s="246">
        <v>3.0000000000000001E-5</v>
      </c>
      <c r="M965" s="241"/>
      <c r="N965" s="1102">
        <f t="shared" ca="1" si="100"/>
        <v>3.3399999999999999E-4</v>
      </c>
      <c r="O965" s="1102">
        <f t="shared" ca="1" si="101"/>
        <v>3.3399999999999999E-4</v>
      </c>
      <c r="P965" s="1102" cm="1">
        <f t="array" aca="1" ref="P965" ca="1">IFERROR(INDIRECT("K"&amp;V965),"")</f>
        <v>3.3399999999999999E-4</v>
      </c>
      <c r="Q965" s="1102" cm="1">
        <f t="array" aca="1" ref="Q965" ca="1">IFERROR(INDIRECT("L"&amp;V965),"")</f>
        <v>3.3399999999999999E-4</v>
      </c>
      <c r="R965" s="1102" cm="1">
        <f t="array" aca="1" ref="R965" ca="1">IFERROR(INDIRECT("K"&amp;W965),"")</f>
        <v>3.0000000000000001E-5</v>
      </c>
      <c r="S965" s="1102" cm="1">
        <f t="array" aca="1" ref="S965" ca="1">IFERROR(INDIRECT("L"&amp;W965),"")</f>
        <v>3.0000000000000001E-5</v>
      </c>
      <c r="T965" s="1103">
        <f t="shared" si="102"/>
        <v>3.0000000000000001E-5</v>
      </c>
      <c r="U965" s="1103">
        <f t="shared" si="103"/>
        <v>3.0000000000000001E-5</v>
      </c>
      <c r="V965" s="1102">
        <f t="shared" ref="V965:V1028" si="105">_xlfn.IFNA(MATCH(X965&amp;"*残差*",$I:$I,0),"")</f>
        <v>964</v>
      </c>
      <c r="W965" s="1102">
        <f t="shared" ref="W965:W1028" si="106">_xlfn.IFNA(MATCH(X965&amp;"*事業者全体*",$I:$I,0),"")</f>
        <v>965</v>
      </c>
      <c r="X965" s="1102" t="str">
        <f t="shared" si="104"/>
        <v>A0584</v>
      </c>
      <c r="Y965" s="239"/>
      <c r="Z965" s="239"/>
      <c r="AA965" s="239"/>
      <c r="AB965" s="239"/>
      <c r="AC965" s="239"/>
      <c r="AD965" s="239"/>
      <c r="AE965" s="239"/>
      <c r="AF965" s="239"/>
      <c r="AG965" s="239"/>
    </row>
    <row r="966" spans="8:33">
      <c r="H966" s="239"/>
      <c r="I966" s="1110" t="s">
        <v>2396</v>
      </c>
      <c r="J966" s="1106" t="s">
        <v>2397</v>
      </c>
      <c r="K966" s="246">
        <v>5.3700000000000004E-4</v>
      </c>
      <c r="L966" s="246">
        <v>5.3700000000000004E-4</v>
      </c>
      <c r="M966" s="241"/>
      <c r="N966" s="1102">
        <f t="shared" ref="N966:N1029" ca="1" si="107">IF(P966="",IF(R966="",T966,R966),P966)</f>
        <v>5.3700000000000004E-4</v>
      </c>
      <c r="O966" s="1102">
        <f t="shared" ref="O966:O1029" ca="1" si="108">IF(Q966="",IF(S966="",U966,S966),Q966)</f>
        <v>5.3700000000000004E-4</v>
      </c>
      <c r="P966" s="1102" t="str" cm="1">
        <f t="array" aca="1" ref="P966" ca="1">IFERROR(INDIRECT("K"&amp;V966),"")</f>
        <v/>
      </c>
      <c r="Q966" s="1102" t="str" cm="1">
        <f t="array" aca="1" ref="Q966" ca="1">IFERROR(INDIRECT("L"&amp;V966),"")</f>
        <v/>
      </c>
      <c r="R966" s="1102" t="str" cm="1">
        <f t="array" aca="1" ref="R966" ca="1">IFERROR(INDIRECT("K"&amp;W966),"")</f>
        <v/>
      </c>
      <c r="S966" s="1102" t="str" cm="1">
        <f t="array" aca="1" ref="S966" ca="1">IFERROR(INDIRECT("L"&amp;W966),"")</f>
        <v/>
      </c>
      <c r="T966" s="1103">
        <f t="shared" ref="T966:T1029" si="109">K966</f>
        <v>5.3700000000000004E-4</v>
      </c>
      <c r="U966" s="1103">
        <f t="shared" ref="U966:U1029" si="110">L966</f>
        <v>5.3700000000000004E-4</v>
      </c>
      <c r="V966" s="1102" t="str">
        <f t="shared" si="105"/>
        <v/>
      </c>
      <c r="W966" s="1102" t="str">
        <f t="shared" si="106"/>
        <v/>
      </c>
      <c r="X966" s="1102" t="str">
        <f t="shared" ref="X966:X1029" si="111">LEFT(I966,5)</f>
        <v>A0586</v>
      </c>
      <c r="Y966" s="239"/>
      <c r="Z966" s="239"/>
      <c r="AA966" s="239"/>
      <c r="AB966" s="239"/>
      <c r="AC966" s="239"/>
      <c r="AD966" s="239"/>
      <c r="AE966" s="239"/>
      <c r="AF966" s="239"/>
      <c r="AG966" s="239"/>
    </row>
    <row r="967" spans="8:33">
      <c r="H967" s="239"/>
      <c r="I967" s="1110" t="s">
        <v>2398</v>
      </c>
      <c r="J967" s="1106" t="s">
        <v>2399</v>
      </c>
      <c r="K967" s="246">
        <v>4.17E-4</v>
      </c>
      <c r="L967" s="246">
        <v>4.17E-4</v>
      </c>
      <c r="M967" s="241"/>
      <c r="N967" s="1102">
        <f t="shared" ca="1" si="107"/>
        <v>4.17E-4</v>
      </c>
      <c r="O967" s="1102">
        <f t="shared" ca="1" si="108"/>
        <v>4.17E-4</v>
      </c>
      <c r="P967" s="1102" t="str" cm="1">
        <f t="array" aca="1" ref="P967" ca="1">IFERROR(INDIRECT("K"&amp;V967),"")</f>
        <v/>
      </c>
      <c r="Q967" s="1102" t="str" cm="1">
        <f t="array" aca="1" ref="Q967" ca="1">IFERROR(INDIRECT("L"&amp;V967),"")</f>
        <v/>
      </c>
      <c r="R967" s="1102" t="str" cm="1">
        <f t="array" aca="1" ref="R967" ca="1">IFERROR(INDIRECT("K"&amp;W967),"")</f>
        <v/>
      </c>
      <c r="S967" s="1102" t="str" cm="1">
        <f t="array" aca="1" ref="S967" ca="1">IFERROR(INDIRECT("L"&amp;W967),"")</f>
        <v/>
      </c>
      <c r="T967" s="1103">
        <f t="shared" si="109"/>
        <v>4.17E-4</v>
      </c>
      <c r="U967" s="1103">
        <f t="shared" si="110"/>
        <v>4.17E-4</v>
      </c>
      <c r="V967" s="1102" t="str">
        <f t="shared" si="105"/>
        <v/>
      </c>
      <c r="W967" s="1102" t="str">
        <f t="shared" si="106"/>
        <v/>
      </c>
      <c r="X967" s="1102" t="str">
        <f t="shared" si="111"/>
        <v>A0587</v>
      </c>
      <c r="Y967" s="239"/>
      <c r="Z967" s="239"/>
      <c r="AA967" s="239"/>
      <c r="AB967" s="239"/>
      <c r="AC967" s="239"/>
      <c r="AD967" s="239"/>
      <c r="AE967" s="239"/>
      <c r="AF967" s="239"/>
      <c r="AG967" s="239"/>
    </row>
    <row r="968" spans="8:33">
      <c r="H968" s="239"/>
      <c r="I968" s="1110" t="s">
        <v>2400</v>
      </c>
      <c r="J968" s="1106" t="s">
        <v>2401</v>
      </c>
      <c r="K968" s="246">
        <v>0</v>
      </c>
      <c r="L968" s="246">
        <v>0</v>
      </c>
      <c r="M968" s="241"/>
      <c r="N968" s="1102">
        <f t="shared" ca="1" si="107"/>
        <v>0</v>
      </c>
      <c r="O968" s="1102">
        <f t="shared" ca="1" si="108"/>
        <v>0</v>
      </c>
      <c r="P968" s="1102" t="str" cm="1">
        <f t="array" aca="1" ref="P968" ca="1">IFERROR(INDIRECT("K"&amp;V968),"")</f>
        <v/>
      </c>
      <c r="Q968" s="1102" t="str" cm="1">
        <f t="array" aca="1" ref="Q968" ca="1">IFERROR(INDIRECT("L"&amp;V968),"")</f>
        <v/>
      </c>
      <c r="R968" s="1102" t="str" cm="1">
        <f t="array" aca="1" ref="R968" ca="1">IFERROR(INDIRECT("K"&amp;W968),"")</f>
        <v/>
      </c>
      <c r="S968" s="1102" t="str" cm="1">
        <f t="array" aca="1" ref="S968" ca="1">IFERROR(INDIRECT("L"&amp;W968),"")</f>
        <v/>
      </c>
      <c r="T968" s="1103">
        <f t="shared" si="109"/>
        <v>0</v>
      </c>
      <c r="U968" s="1103">
        <f t="shared" si="110"/>
        <v>0</v>
      </c>
      <c r="V968" s="1102" t="str">
        <f t="shared" si="105"/>
        <v/>
      </c>
      <c r="W968" s="1102" t="str">
        <f t="shared" si="106"/>
        <v/>
      </c>
      <c r="X968" s="1102" t="str">
        <f t="shared" si="111"/>
        <v>A0589</v>
      </c>
      <c r="Y968" s="239"/>
      <c r="Z968" s="239"/>
      <c r="AA968" s="239"/>
      <c r="AB968" s="239"/>
      <c r="AC968" s="239"/>
      <c r="AD968" s="239"/>
      <c r="AE968" s="239"/>
      <c r="AF968" s="239"/>
      <c r="AG968" s="239"/>
    </row>
    <row r="969" spans="8:33">
      <c r="H969" s="239"/>
      <c r="I969" s="1110" t="s">
        <v>5681</v>
      </c>
      <c r="J969" s="1106" t="s">
        <v>2402</v>
      </c>
      <c r="K969" s="246">
        <v>0</v>
      </c>
      <c r="L969" s="246">
        <v>0</v>
      </c>
      <c r="M969" s="241"/>
      <c r="N969" s="1102">
        <f t="shared" ca="1" si="107"/>
        <v>1.7200000000000001E-4</v>
      </c>
      <c r="O969" s="1102">
        <f t="shared" ca="1" si="108"/>
        <v>1.7200000000000001E-4</v>
      </c>
      <c r="P969" s="1102" cm="1">
        <f t="array" aca="1" ref="P969" ca="1">IFERROR(INDIRECT("K"&amp;V969),"")</f>
        <v>1.7200000000000001E-4</v>
      </c>
      <c r="Q969" s="1102" cm="1">
        <f t="array" aca="1" ref="Q969" ca="1">IFERROR(INDIRECT("L"&amp;V969),"")</f>
        <v>1.7200000000000001E-4</v>
      </c>
      <c r="R969" s="1102" cm="1">
        <f t="array" aca="1" ref="R969" ca="1">IFERROR(INDIRECT("K"&amp;W969),"")</f>
        <v>1.2999999999999999E-4</v>
      </c>
      <c r="S969" s="1102" cm="1">
        <f t="array" aca="1" ref="S969" ca="1">IFERROR(INDIRECT("L"&amp;W969),"")</f>
        <v>1.2999999999999999E-4</v>
      </c>
      <c r="T969" s="1103">
        <f t="shared" si="109"/>
        <v>0</v>
      </c>
      <c r="U969" s="1103">
        <f t="shared" si="110"/>
        <v>0</v>
      </c>
      <c r="V969" s="1102">
        <f t="shared" si="105"/>
        <v>970</v>
      </c>
      <c r="W969" s="1102">
        <f t="shared" si="106"/>
        <v>971</v>
      </c>
      <c r="X969" s="1102" t="str">
        <f t="shared" si="111"/>
        <v>A0590</v>
      </c>
      <c r="Y969" s="239"/>
      <c r="Z969" s="239"/>
      <c r="AA969" s="239"/>
      <c r="AB969" s="239"/>
      <c r="AC969" s="239"/>
      <c r="AD969" s="239"/>
      <c r="AE969" s="239"/>
      <c r="AF969" s="239"/>
      <c r="AG969" s="239"/>
    </row>
    <row r="970" spans="8:33">
      <c r="H970" s="239"/>
      <c r="I970" s="1110" t="s">
        <v>5682</v>
      </c>
      <c r="J970" s="1106" t="s">
        <v>2402</v>
      </c>
      <c r="K970" s="246">
        <v>1.7200000000000001E-4</v>
      </c>
      <c r="L970" s="246">
        <v>1.7200000000000001E-4</v>
      </c>
      <c r="M970" s="241"/>
      <c r="N970" s="1102">
        <f t="shared" ca="1" si="107"/>
        <v>1.7200000000000001E-4</v>
      </c>
      <c r="O970" s="1102">
        <f t="shared" ca="1" si="108"/>
        <v>1.7200000000000001E-4</v>
      </c>
      <c r="P970" s="1102" cm="1">
        <f t="array" aca="1" ref="P970" ca="1">IFERROR(INDIRECT("K"&amp;V970),"")</f>
        <v>1.7200000000000001E-4</v>
      </c>
      <c r="Q970" s="1102" cm="1">
        <f t="array" aca="1" ref="Q970" ca="1">IFERROR(INDIRECT("L"&amp;V970),"")</f>
        <v>1.7200000000000001E-4</v>
      </c>
      <c r="R970" s="1102" cm="1">
        <f t="array" aca="1" ref="R970" ca="1">IFERROR(INDIRECT("K"&amp;W970),"")</f>
        <v>1.2999999999999999E-4</v>
      </c>
      <c r="S970" s="1102" cm="1">
        <f t="array" aca="1" ref="S970" ca="1">IFERROR(INDIRECT("L"&amp;W970),"")</f>
        <v>1.2999999999999999E-4</v>
      </c>
      <c r="T970" s="1103">
        <f t="shared" si="109"/>
        <v>1.7200000000000001E-4</v>
      </c>
      <c r="U970" s="1103">
        <f t="shared" si="110"/>
        <v>1.7200000000000001E-4</v>
      </c>
      <c r="V970" s="1102">
        <f t="shared" si="105"/>
        <v>970</v>
      </c>
      <c r="W970" s="1102">
        <f t="shared" si="106"/>
        <v>971</v>
      </c>
      <c r="X970" s="1102" t="str">
        <f t="shared" si="111"/>
        <v>A0590</v>
      </c>
      <c r="Y970" s="239"/>
      <c r="Z970" s="239"/>
      <c r="AA970" s="239"/>
      <c r="AB970" s="239"/>
      <c r="AC970" s="239"/>
      <c r="AD970" s="239"/>
      <c r="AE970" s="239"/>
      <c r="AF970" s="239"/>
      <c r="AG970" s="239"/>
    </row>
    <row r="971" spans="8:33">
      <c r="H971" s="239"/>
      <c r="I971" s="1110" t="s">
        <v>5683</v>
      </c>
      <c r="J971" s="1106" t="s">
        <v>2402</v>
      </c>
      <c r="K971" s="246">
        <v>1.2999999999999999E-4</v>
      </c>
      <c r="L971" s="246">
        <v>1.2999999999999999E-4</v>
      </c>
      <c r="M971" s="241"/>
      <c r="N971" s="1102">
        <f t="shared" ca="1" si="107"/>
        <v>1.7200000000000001E-4</v>
      </c>
      <c r="O971" s="1102">
        <f t="shared" ca="1" si="108"/>
        <v>1.7200000000000001E-4</v>
      </c>
      <c r="P971" s="1102" cm="1">
        <f t="array" aca="1" ref="P971" ca="1">IFERROR(INDIRECT("K"&amp;V971),"")</f>
        <v>1.7200000000000001E-4</v>
      </c>
      <c r="Q971" s="1102" cm="1">
        <f t="array" aca="1" ref="Q971" ca="1">IFERROR(INDIRECT("L"&amp;V971),"")</f>
        <v>1.7200000000000001E-4</v>
      </c>
      <c r="R971" s="1102" cm="1">
        <f t="array" aca="1" ref="R971" ca="1">IFERROR(INDIRECT("K"&amp;W971),"")</f>
        <v>1.2999999999999999E-4</v>
      </c>
      <c r="S971" s="1102" cm="1">
        <f t="array" aca="1" ref="S971" ca="1">IFERROR(INDIRECT("L"&amp;W971),"")</f>
        <v>1.2999999999999999E-4</v>
      </c>
      <c r="T971" s="1103">
        <f t="shared" si="109"/>
        <v>1.2999999999999999E-4</v>
      </c>
      <c r="U971" s="1103">
        <f t="shared" si="110"/>
        <v>1.2999999999999999E-4</v>
      </c>
      <c r="V971" s="1102">
        <f t="shared" si="105"/>
        <v>970</v>
      </c>
      <c r="W971" s="1102">
        <f t="shared" si="106"/>
        <v>971</v>
      </c>
      <c r="X971" s="1102" t="str">
        <f t="shared" si="111"/>
        <v>A0590</v>
      </c>
      <c r="Y971" s="239"/>
      <c r="Z971" s="239"/>
      <c r="AA971" s="239"/>
      <c r="AB971" s="239"/>
      <c r="AC971" s="239"/>
      <c r="AD971" s="239"/>
      <c r="AE971" s="239"/>
      <c r="AF971" s="239"/>
      <c r="AG971" s="239"/>
    </row>
    <row r="972" spans="8:33">
      <c r="H972" s="239"/>
      <c r="I972" s="1110" t="s">
        <v>5684</v>
      </c>
      <c r="J972" s="1106" t="s">
        <v>2403</v>
      </c>
      <c r="K972" s="246">
        <v>0</v>
      </c>
      <c r="L972" s="246">
        <v>0</v>
      </c>
      <c r="M972" s="241"/>
      <c r="N972" s="1102">
        <f t="shared" ca="1" si="107"/>
        <v>6.4999999999999997E-4</v>
      </c>
      <c r="O972" s="1102">
        <f t="shared" ca="1" si="108"/>
        <v>6.4999999999999997E-4</v>
      </c>
      <c r="P972" s="1102" cm="1">
        <f t="array" aca="1" ref="P972" ca="1">IFERROR(INDIRECT("K"&amp;V972),"")</f>
        <v>6.4999999999999997E-4</v>
      </c>
      <c r="Q972" s="1102" cm="1">
        <f t="array" aca="1" ref="Q972" ca="1">IFERROR(INDIRECT("L"&amp;V972),"")</f>
        <v>6.4999999999999997E-4</v>
      </c>
      <c r="R972" s="1102" cm="1">
        <f t="array" aca="1" ref="R972" ca="1">IFERROR(INDIRECT("K"&amp;W972),"")</f>
        <v>2.6200000000000003E-4</v>
      </c>
      <c r="S972" s="1102" cm="1">
        <f t="array" aca="1" ref="S972" ca="1">IFERROR(INDIRECT("L"&amp;W972),"")</f>
        <v>2.6200000000000003E-4</v>
      </c>
      <c r="T972" s="1103">
        <f t="shared" si="109"/>
        <v>0</v>
      </c>
      <c r="U972" s="1103">
        <f t="shared" si="110"/>
        <v>0</v>
      </c>
      <c r="V972" s="1102">
        <f t="shared" si="105"/>
        <v>974</v>
      </c>
      <c r="W972" s="1102">
        <f t="shared" si="106"/>
        <v>975</v>
      </c>
      <c r="X972" s="1102" t="str">
        <f t="shared" si="111"/>
        <v>A0596</v>
      </c>
      <c r="Y972" s="239"/>
      <c r="Z972" s="239"/>
      <c r="AA972" s="239"/>
      <c r="AB972" s="239"/>
      <c r="AC972" s="239"/>
      <c r="AD972" s="239"/>
      <c r="AE972" s="239"/>
      <c r="AF972" s="239"/>
      <c r="AG972" s="239"/>
    </row>
    <row r="973" spans="8:33">
      <c r="H973" s="239"/>
      <c r="I973" s="1110" t="s">
        <v>5685</v>
      </c>
      <c r="J973" s="1106" t="s">
        <v>2403</v>
      </c>
      <c r="K973" s="246">
        <v>0</v>
      </c>
      <c r="L973" s="246">
        <v>0</v>
      </c>
      <c r="M973" s="241"/>
      <c r="N973" s="1102">
        <f t="shared" ca="1" si="107"/>
        <v>6.4999999999999997E-4</v>
      </c>
      <c r="O973" s="1102">
        <f t="shared" ca="1" si="108"/>
        <v>6.4999999999999997E-4</v>
      </c>
      <c r="P973" s="1102" cm="1">
        <f t="array" aca="1" ref="P973" ca="1">IFERROR(INDIRECT("K"&amp;V973),"")</f>
        <v>6.4999999999999997E-4</v>
      </c>
      <c r="Q973" s="1102" cm="1">
        <f t="array" aca="1" ref="Q973" ca="1">IFERROR(INDIRECT("L"&amp;V973),"")</f>
        <v>6.4999999999999997E-4</v>
      </c>
      <c r="R973" s="1102" cm="1">
        <f t="array" aca="1" ref="R973" ca="1">IFERROR(INDIRECT("K"&amp;W973),"")</f>
        <v>2.6200000000000003E-4</v>
      </c>
      <c r="S973" s="1102" cm="1">
        <f t="array" aca="1" ref="S973" ca="1">IFERROR(INDIRECT("L"&amp;W973),"")</f>
        <v>2.6200000000000003E-4</v>
      </c>
      <c r="T973" s="1103">
        <f t="shared" si="109"/>
        <v>0</v>
      </c>
      <c r="U973" s="1103">
        <f t="shared" si="110"/>
        <v>0</v>
      </c>
      <c r="V973" s="1102">
        <f t="shared" si="105"/>
        <v>974</v>
      </c>
      <c r="W973" s="1102">
        <f t="shared" si="106"/>
        <v>975</v>
      </c>
      <c r="X973" s="1102" t="str">
        <f t="shared" si="111"/>
        <v>A0596</v>
      </c>
      <c r="Y973" s="239"/>
      <c r="Z973" s="239"/>
      <c r="AA973" s="239"/>
      <c r="AB973" s="239"/>
      <c r="AC973" s="239"/>
      <c r="AD973" s="239"/>
      <c r="AE973" s="239"/>
      <c r="AF973" s="239"/>
      <c r="AG973" s="239"/>
    </row>
    <row r="974" spans="8:33">
      <c r="H974" s="239"/>
      <c r="I974" s="1110" t="s">
        <v>5686</v>
      </c>
      <c r="J974" s="1106" t="s">
        <v>2403</v>
      </c>
      <c r="K974" s="246">
        <v>6.4999999999999997E-4</v>
      </c>
      <c r="L974" s="246">
        <v>6.4999999999999997E-4</v>
      </c>
      <c r="M974" s="241"/>
      <c r="N974" s="1102">
        <f t="shared" ca="1" si="107"/>
        <v>6.4999999999999997E-4</v>
      </c>
      <c r="O974" s="1102">
        <f t="shared" ca="1" si="108"/>
        <v>6.4999999999999997E-4</v>
      </c>
      <c r="P974" s="1102" cm="1">
        <f t="array" aca="1" ref="P974" ca="1">IFERROR(INDIRECT("K"&amp;V974),"")</f>
        <v>6.4999999999999997E-4</v>
      </c>
      <c r="Q974" s="1102" cm="1">
        <f t="array" aca="1" ref="Q974" ca="1">IFERROR(INDIRECT("L"&amp;V974),"")</f>
        <v>6.4999999999999997E-4</v>
      </c>
      <c r="R974" s="1102" cm="1">
        <f t="array" aca="1" ref="R974" ca="1">IFERROR(INDIRECT("K"&amp;W974),"")</f>
        <v>2.6200000000000003E-4</v>
      </c>
      <c r="S974" s="1102" cm="1">
        <f t="array" aca="1" ref="S974" ca="1">IFERROR(INDIRECT("L"&amp;W974),"")</f>
        <v>2.6200000000000003E-4</v>
      </c>
      <c r="T974" s="1103">
        <f t="shared" si="109"/>
        <v>6.4999999999999997E-4</v>
      </c>
      <c r="U974" s="1103">
        <f t="shared" si="110"/>
        <v>6.4999999999999997E-4</v>
      </c>
      <c r="V974" s="1102">
        <f t="shared" si="105"/>
        <v>974</v>
      </c>
      <c r="W974" s="1102">
        <f t="shared" si="106"/>
        <v>975</v>
      </c>
      <c r="X974" s="1102" t="str">
        <f t="shared" si="111"/>
        <v>A0596</v>
      </c>
      <c r="Y974" s="239"/>
      <c r="Z974" s="239"/>
      <c r="AA974" s="239"/>
      <c r="AB974" s="239"/>
      <c r="AC974" s="239"/>
      <c r="AD974" s="239"/>
      <c r="AE974" s="239"/>
      <c r="AF974" s="239"/>
      <c r="AG974" s="239"/>
    </row>
    <row r="975" spans="8:33">
      <c r="H975" s="239"/>
      <c r="I975" s="1110" t="s">
        <v>5687</v>
      </c>
      <c r="J975" s="1106" t="s">
        <v>2403</v>
      </c>
      <c r="K975" s="246">
        <v>2.6200000000000003E-4</v>
      </c>
      <c r="L975" s="246">
        <v>2.6200000000000003E-4</v>
      </c>
      <c r="M975" s="241"/>
      <c r="N975" s="1102">
        <f t="shared" ca="1" si="107"/>
        <v>6.4999999999999997E-4</v>
      </c>
      <c r="O975" s="1102">
        <f t="shared" ca="1" si="108"/>
        <v>6.4999999999999997E-4</v>
      </c>
      <c r="P975" s="1102" cm="1">
        <f t="array" aca="1" ref="P975" ca="1">IFERROR(INDIRECT("K"&amp;V975),"")</f>
        <v>6.4999999999999997E-4</v>
      </c>
      <c r="Q975" s="1102" cm="1">
        <f t="array" aca="1" ref="Q975" ca="1">IFERROR(INDIRECT("L"&amp;V975),"")</f>
        <v>6.4999999999999997E-4</v>
      </c>
      <c r="R975" s="1102" cm="1">
        <f t="array" aca="1" ref="R975" ca="1">IFERROR(INDIRECT("K"&amp;W975),"")</f>
        <v>2.6200000000000003E-4</v>
      </c>
      <c r="S975" s="1102" cm="1">
        <f t="array" aca="1" ref="S975" ca="1">IFERROR(INDIRECT("L"&amp;W975),"")</f>
        <v>2.6200000000000003E-4</v>
      </c>
      <c r="T975" s="1103">
        <f t="shared" si="109"/>
        <v>2.6200000000000003E-4</v>
      </c>
      <c r="U975" s="1103">
        <f t="shared" si="110"/>
        <v>2.6200000000000003E-4</v>
      </c>
      <c r="V975" s="1102">
        <f t="shared" si="105"/>
        <v>974</v>
      </c>
      <c r="W975" s="1102">
        <f t="shared" si="106"/>
        <v>975</v>
      </c>
      <c r="X975" s="1102" t="str">
        <f t="shared" si="111"/>
        <v>A0596</v>
      </c>
      <c r="Y975" s="239"/>
      <c r="Z975" s="239"/>
      <c r="AA975" s="239"/>
      <c r="AB975" s="239"/>
      <c r="AC975" s="239"/>
      <c r="AD975" s="239"/>
      <c r="AE975" s="239"/>
      <c r="AF975" s="239"/>
      <c r="AG975" s="239"/>
    </row>
    <row r="976" spans="8:33">
      <c r="H976" s="239"/>
      <c r="I976" s="1110" t="s">
        <v>2404</v>
      </c>
      <c r="J976" s="1106" t="s">
        <v>2405</v>
      </c>
      <c r="K976" s="246">
        <v>6.1799999999999995E-4</v>
      </c>
      <c r="L976" s="246">
        <v>6.1799999999999995E-4</v>
      </c>
      <c r="M976" s="241"/>
      <c r="N976" s="1102">
        <f t="shared" ca="1" si="107"/>
        <v>6.1799999999999995E-4</v>
      </c>
      <c r="O976" s="1102">
        <f t="shared" ca="1" si="108"/>
        <v>6.1799999999999995E-4</v>
      </c>
      <c r="P976" s="1102" t="str" cm="1">
        <f t="array" aca="1" ref="P976" ca="1">IFERROR(INDIRECT("K"&amp;V976),"")</f>
        <v/>
      </c>
      <c r="Q976" s="1102" t="str" cm="1">
        <f t="array" aca="1" ref="Q976" ca="1">IFERROR(INDIRECT("L"&amp;V976),"")</f>
        <v/>
      </c>
      <c r="R976" s="1102" t="str" cm="1">
        <f t="array" aca="1" ref="R976" ca="1">IFERROR(INDIRECT("K"&amp;W976),"")</f>
        <v/>
      </c>
      <c r="S976" s="1102" t="str" cm="1">
        <f t="array" aca="1" ref="S976" ca="1">IFERROR(INDIRECT("L"&amp;W976),"")</f>
        <v/>
      </c>
      <c r="T976" s="1103">
        <f t="shared" si="109"/>
        <v>6.1799999999999995E-4</v>
      </c>
      <c r="U976" s="1103">
        <f t="shared" si="110"/>
        <v>6.1799999999999995E-4</v>
      </c>
      <c r="V976" s="1102" t="str">
        <f t="shared" si="105"/>
        <v/>
      </c>
      <c r="W976" s="1102" t="str">
        <f t="shared" si="106"/>
        <v/>
      </c>
      <c r="X976" s="1102" t="str">
        <f t="shared" si="111"/>
        <v>A0598</v>
      </c>
      <c r="Y976" s="239"/>
      <c r="Z976" s="239"/>
      <c r="AA976" s="239"/>
      <c r="AB976" s="239"/>
      <c r="AC976" s="239"/>
      <c r="AD976" s="239"/>
      <c r="AE976" s="239"/>
      <c r="AF976" s="239"/>
      <c r="AG976" s="239"/>
    </row>
    <row r="977" spans="8:33">
      <c r="H977" s="239"/>
      <c r="I977" s="1110" t="s">
        <v>2406</v>
      </c>
      <c r="J977" s="1106" t="s">
        <v>2407</v>
      </c>
      <c r="K977" s="246">
        <v>4.5399999999999998E-4</v>
      </c>
      <c r="L977" s="246">
        <v>4.5399999999999998E-4</v>
      </c>
      <c r="M977" s="241"/>
      <c r="N977" s="1102">
        <f t="shared" ca="1" si="107"/>
        <v>4.5399999999999998E-4</v>
      </c>
      <c r="O977" s="1102">
        <f t="shared" ca="1" si="108"/>
        <v>4.5399999999999998E-4</v>
      </c>
      <c r="P977" s="1102" t="str" cm="1">
        <f t="array" aca="1" ref="P977" ca="1">IFERROR(INDIRECT("K"&amp;V977),"")</f>
        <v/>
      </c>
      <c r="Q977" s="1102" t="str" cm="1">
        <f t="array" aca="1" ref="Q977" ca="1">IFERROR(INDIRECT("L"&amp;V977),"")</f>
        <v/>
      </c>
      <c r="R977" s="1102" t="str" cm="1">
        <f t="array" aca="1" ref="R977" ca="1">IFERROR(INDIRECT("K"&amp;W977),"")</f>
        <v/>
      </c>
      <c r="S977" s="1102" t="str" cm="1">
        <f t="array" aca="1" ref="S977" ca="1">IFERROR(INDIRECT("L"&amp;W977),"")</f>
        <v/>
      </c>
      <c r="T977" s="1103">
        <f t="shared" si="109"/>
        <v>4.5399999999999998E-4</v>
      </c>
      <c r="U977" s="1103">
        <f t="shared" si="110"/>
        <v>4.5399999999999998E-4</v>
      </c>
      <c r="V977" s="1102" t="str">
        <f t="shared" si="105"/>
        <v/>
      </c>
      <c r="W977" s="1102" t="str">
        <f t="shared" si="106"/>
        <v/>
      </c>
      <c r="X977" s="1102" t="str">
        <f t="shared" si="111"/>
        <v>A0602</v>
      </c>
      <c r="Y977" s="239"/>
      <c r="Z977" s="239"/>
      <c r="AA977" s="239"/>
      <c r="AB977" s="239"/>
      <c r="AC977" s="239"/>
      <c r="AD977" s="239"/>
      <c r="AE977" s="239"/>
      <c r="AF977" s="239"/>
      <c r="AG977" s="239"/>
    </row>
    <row r="978" spans="8:33">
      <c r="H978" s="239"/>
      <c r="I978" s="1110" t="s">
        <v>5688</v>
      </c>
      <c r="J978" s="1106" t="s">
        <v>2408</v>
      </c>
      <c r="K978" s="246">
        <v>0</v>
      </c>
      <c r="L978" s="246">
        <v>0</v>
      </c>
      <c r="M978" s="241"/>
      <c r="N978" s="1102">
        <f t="shared" ca="1" si="107"/>
        <v>1.94E-4</v>
      </c>
      <c r="O978" s="1102">
        <f t="shared" ca="1" si="108"/>
        <v>1.94E-4</v>
      </c>
      <c r="P978" s="1102" cm="1">
        <f t="array" aca="1" ref="P978" ca="1">IFERROR(INDIRECT("K"&amp;V978),"")</f>
        <v>1.94E-4</v>
      </c>
      <c r="Q978" s="1102" cm="1">
        <f t="array" aca="1" ref="Q978" ca="1">IFERROR(INDIRECT("L"&amp;V978),"")</f>
        <v>1.94E-4</v>
      </c>
      <c r="R978" s="1102" cm="1">
        <f t="array" aca="1" ref="R978" ca="1">IFERROR(INDIRECT("K"&amp;W978),"")</f>
        <v>1.94E-4</v>
      </c>
      <c r="S978" s="1102" cm="1">
        <f t="array" aca="1" ref="S978" ca="1">IFERROR(INDIRECT("L"&amp;W978),"")</f>
        <v>1.94E-4</v>
      </c>
      <c r="T978" s="1103">
        <f t="shared" si="109"/>
        <v>0</v>
      </c>
      <c r="U978" s="1103">
        <f t="shared" si="110"/>
        <v>0</v>
      </c>
      <c r="V978" s="1102">
        <f t="shared" si="105"/>
        <v>979</v>
      </c>
      <c r="W978" s="1102">
        <f t="shared" si="106"/>
        <v>980</v>
      </c>
      <c r="X978" s="1102" t="str">
        <f t="shared" si="111"/>
        <v>A0603</v>
      </c>
      <c r="Y978" s="239"/>
      <c r="Z978" s="239"/>
      <c r="AA978" s="239"/>
      <c r="AB978" s="239"/>
      <c r="AC978" s="239"/>
      <c r="AD978" s="239"/>
      <c r="AE978" s="239"/>
      <c r="AF978" s="239"/>
      <c r="AG978" s="239"/>
    </row>
    <row r="979" spans="8:33">
      <c r="H979" s="239"/>
      <c r="I979" s="1110" t="s">
        <v>5689</v>
      </c>
      <c r="J979" s="1106" t="s">
        <v>2408</v>
      </c>
      <c r="K979" s="246">
        <v>1.94E-4</v>
      </c>
      <c r="L979" s="246">
        <v>1.94E-4</v>
      </c>
      <c r="M979" s="241"/>
      <c r="N979" s="1102">
        <f t="shared" ca="1" si="107"/>
        <v>1.94E-4</v>
      </c>
      <c r="O979" s="1102">
        <f t="shared" ca="1" si="108"/>
        <v>1.94E-4</v>
      </c>
      <c r="P979" s="1102" cm="1">
        <f t="array" aca="1" ref="P979" ca="1">IFERROR(INDIRECT("K"&amp;V979),"")</f>
        <v>1.94E-4</v>
      </c>
      <c r="Q979" s="1102" cm="1">
        <f t="array" aca="1" ref="Q979" ca="1">IFERROR(INDIRECT("L"&amp;V979),"")</f>
        <v>1.94E-4</v>
      </c>
      <c r="R979" s="1102" cm="1">
        <f t="array" aca="1" ref="R979" ca="1">IFERROR(INDIRECT("K"&amp;W979),"")</f>
        <v>1.94E-4</v>
      </c>
      <c r="S979" s="1102" cm="1">
        <f t="array" aca="1" ref="S979" ca="1">IFERROR(INDIRECT("L"&amp;W979),"")</f>
        <v>1.94E-4</v>
      </c>
      <c r="T979" s="1103">
        <f t="shared" si="109"/>
        <v>1.94E-4</v>
      </c>
      <c r="U979" s="1103">
        <f t="shared" si="110"/>
        <v>1.94E-4</v>
      </c>
      <c r="V979" s="1102">
        <f t="shared" si="105"/>
        <v>979</v>
      </c>
      <c r="W979" s="1102">
        <f t="shared" si="106"/>
        <v>980</v>
      </c>
      <c r="X979" s="1102" t="str">
        <f t="shared" si="111"/>
        <v>A0603</v>
      </c>
      <c r="Y979" s="239"/>
      <c r="Z979" s="239"/>
      <c r="AA979" s="239"/>
      <c r="AB979" s="239"/>
      <c r="AC979" s="239"/>
      <c r="AD979" s="239"/>
      <c r="AE979" s="239"/>
      <c r="AF979" s="239"/>
      <c r="AG979" s="239"/>
    </row>
    <row r="980" spans="8:33">
      <c r="H980" s="239"/>
      <c r="I980" s="1110" t="s">
        <v>5690</v>
      </c>
      <c r="J980" s="1106" t="s">
        <v>2408</v>
      </c>
      <c r="K980" s="246">
        <v>1.94E-4</v>
      </c>
      <c r="L980" s="246">
        <v>1.94E-4</v>
      </c>
      <c r="M980" s="241"/>
      <c r="N980" s="1102">
        <f t="shared" ca="1" si="107"/>
        <v>1.94E-4</v>
      </c>
      <c r="O980" s="1102">
        <f t="shared" ca="1" si="108"/>
        <v>1.94E-4</v>
      </c>
      <c r="P980" s="1102" cm="1">
        <f t="array" aca="1" ref="P980" ca="1">IFERROR(INDIRECT("K"&amp;V980),"")</f>
        <v>1.94E-4</v>
      </c>
      <c r="Q980" s="1102" cm="1">
        <f t="array" aca="1" ref="Q980" ca="1">IFERROR(INDIRECT("L"&amp;V980),"")</f>
        <v>1.94E-4</v>
      </c>
      <c r="R980" s="1102" cm="1">
        <f t="array" aca="1" ref="R980" ca="1">IFERROR(INDIRECT("K"&amp;W980),"")</f>
        <v>1.94E-4</v>
      </c>
      <c r="S980" s="1102" cm="1">
        <f t="array" aca="1" ref="S980" ca="1">IFERROR(INDIRECT("L"&amp;W980),"")</f>
        <v>1.94E-4</v>
      </c>
      <c r="T980" s="1103">
        <f t="shared" si="109"/>
        <v>1.94E-4</v>
      </c>
      <c r="U980" s="1103">
        <f t="shared" si="110"/>
        <v>1.94E-4</v>
      </c>
      <c r="V980" s="1102">
        <f t="shared" si="105"/>
        <v>979</v>
      </c>
      <c r="W980" s="1102">
        <f t="shared" si="106"/>
        <v>980</v>
      </c>
      <c r="X980" s="1102" t="str">
        <f t="shared" si="111"/>
        <v>A0603</v>
      </c>
      <c r="Y980" s="239"/>
      <c r="Z980" s="239"/>
      <c r="AA980" s="239"/>
      <c r="AB980" s="239"/>
      <c r="AC980" s="239"/>
      <c r="AD980" s="239"/>
      <c r="AE980" s="239"/>
      <c r="AF980" s="239"/>
      <c r="AG980" s="239"/>
    </row>
    <row r="981" spans="8:33">
      <c r="H981" s="239"/>
      <c r="I981" s="1110" t="s">
        <v>2409</v>
      </c>
      <c r="J981" s="1106" t="s">
        <v>2410</v>
      </c>
      <c r="K981" s="246">
        <v>6.3699999999999998E-4</v>
      </c>
      <c r="L981" s="246">
        <v>6.3699999999999998E-4</v>
      </c>
      <c r="M981" s="241"/>
      <c r="N981" s="1102">
        <f t="shared" ca="1" si="107"/>
        <v>6.3699999999999998E-4</v>
      </c>
      <c r="O981" s="1102">
        <f t="shared" ca="1" si="108"/>
        <v>6.3699999999999998E-4</v>
      </c>
      <c r="P981" s="1102" t="str" cm="1">
        <f t="array" aca="1" ref="P981" ca="1">IFERROR(INDIRECT("K"&amp;V981),"")</f>
        <v/>
      </c>
      <c r="Q981" s="1102" t="str" cm="1">
        <f t="array" aca="1" ref="Q981" ca="1">IFERROR(INDIRECT("L"&amp;V981),"")</f>
        <v/>
      </c>
      <c r="R981" s="1102" t="str" cm="1">
        <f t="array" aca="1" ref="R981" ca="1">IFERROR(INDIRECT("K"&amp;W981),"")</f>
        <v/>
      </c>
      <c r="S981" s="1102" t="str" cm="1">
        <f t="array" aca="1" ref="S981" ca="1">IFERROR(INDIRECT("L"&amp;W981),"")</f>
        <v/>
      </c>
      <c r="T981" s="1103">
        <f t="shared" si="109"/>
        <v>6.3699999999999998E-4</v>
      </c>
      <c r="U981" s="1103">
        <f t="shared" si="110"/>
        <v>6.3699999999999998E-4</v>
      </c>
      <c r="V981" s="1102" t="str">
        <f t="shared" si="105"/>
        <v/>
      </c>
      <c r="W981" s="1102" t="str">
        <f t="shared" si="106"/>
        <v/>
      </c>
      <c r="X981" s="1102" t="str">
        <f t="shared" si="111"/>
        <v>A0605</v>
      </c>
      <c r="Y981" s="239"/>
      <c r="Z981" s="239"/>
      <c r="AA981" s="239"/>
      <c r="AB981" s="239"/>
      <c r="AC981" s="239"/>
      <c r="AD981" s="239"/>
      <c r="AE981" s="239"/>
      <c r="AF981" s="239"/>
      <c r="AG981" s="239"/>
    </row>
    <row r="982" spans="8:33">
      <c r="H982" s="239"/>
      <c r="I982" s="1110" t="s">
        <v>2411</v>
      </c>
      <c r="J982" s="1106" t="s">
        <v>2412</v>
      </c>
      <c r="K982" s="246">
        <v>5.0100000000000003E-4</v>
      </c>
      <c r="L982" s="246">
        <v>5.0100000000000003E-4</v>
      </c>
      <c r="M982" s="241"/>
      <c r="N982" s="1102">
        <f t="shared" ca="1" si="107"/>
        <v>5.0100000000000003E-4</v>
      </c>
      <c r="O982" s="1102">
        <f t="shared" ca="1" si="108"/>
        <v>5.0100000000000003E-4</v>
      </c>
      <c r="P982" s="1102" t="str" cm="1">
        <f t="array" aca="1" ref="P982" ca="1">IFERROR(INDIRECT("K"&amp;V982),"")</f>
        <v/>
      </c>
      <c r="Q982" s="1102" t="str" cm="1">
        <f t="array" aca="1" ref="Q982" ca="1">IFERROR(INDIRECT("L"&amp;V982),"")</f>
        <v/>
      </c>
      <c r="R982" s="1102" t="str" cm="1">
        <f t="array" aca="1" ref="R982" ca="1">IFERROR(INDIRECT("K"&amp;W982),"")</f>
        <v/>
      </c>
      <c r="S982" s="1102" t="str" cm="1">
        <f t="array" aca="1" ref="S982" ca="1">IFERROR(INDIRECT("L"&amp;W982),"")</f>
        <v/>
      </c>
      <c r="T982" s="1103">
        <f t="shared" si="109"/>
        <v>5.0100000000000003E-4</v>
      </c>
      <c r="U982" s="1103">
        <f t="shared" si="110"/>
        <v>5.0100000000000003E-4</v>
      </c>
      <c r="V982" s="1102" t="str">
        <f t="shared" si="105"/>
        <v/>
      </c>
      <c r="W982" s="1102" t="str">
        <f t="shared" si="106"/>
        <v/>
      </c>
      <c r="X982" s="1102" t="str">
        <f t="shared" si="111"/>
        <v>A0609</v>
      </c>
      <c r="Y982" s="239"/>
      <c r="Z982" s="239"/>
      <c r="AA982" s="239"/>
      <c r="AB982" s="239"/>
      <c r="AC982" s="239"/>
      <c r="AD982" s="239"/>
      <c r="AE982" s="239"/>
      <c r="AF982" s="239"/>
      <c r="AG982" s="239"/>
    </row>
    <row r="983" spans="8:33">
      <c r="H983" s="239"/>
      <c r="I983" s="1110" t="s">
        <v>2413</v>
      </c>
      <c r="J983" s="1106" t="s">
        <v>2414</v>
      </c>
      <c r="K983" s="246">
        <v>4.26E-4</v>
      </c>
      <c r="L983" s="246">
        <v>4.26E-4</v>
      </c>
      <c r="M983" s="241"/>
      <c r="N983" s="1102">
        <f t="shared" ca="1" si="107"/>
        <v>4.26E-4</v>
      </c>
      <c r="O983" s="1102">
        <f t="shared" ca="1" si="108"/>
        <v>4.26E-4</v>
      </c>
      <c r="P983" s="1102" t="str" cm="1">
        <f t="array" aca="1" ref="P983" ca="1">IFERROR(INDIRECT("K"&amp;V983),"")</f>
        <v/>
      </c>
      <c r="Q983" s="1102" t="str" cm="1">
        <f t="array" aca="1" ref="Q983" ca="1">IFERROR(INDIRECT("L"&amp;V983),"")</f>
        <v/>
      </c>
      <c r="R983" s="1102" t="str" cm="1">
        <f t="array" aca="1" ref="R983" ca="1">IFERROR(INDIRECT("K"&amp;W983),"")</f>
        <v/>
      </c>
      <c r="S983" s="1102" t="str" cm="1">
        <f t="array" aca="1" ref="S983" ca="1">IFERROR(INDIRECT("L"&amp;W983),"")</f>
        <v/>
      </c>
      <c r="T983" s="1103">
        <f t="shared" si="109"/>
        <v>4.26E-4</v>
      </c>
      <c r="U983" s="1103">
        <f t="shared" si="110"/>
        <v>4.26E-4</v>
      </c>
      <c r="V983" s="1102" t="str">
        <f t="shared" si="105"/>
        <v/>
      </c>
      <c r="W983" s="1102" t="str">
        <f t="shared" si="106"/>
        <v/>
      </c>
      <c r="X983" s="1102" t="str">
        <f t="shared" si="111"/>
        <v>A0610</v>
      </c>
      <c r="Y983" s="239"/>
      <c r="Z983" s="239"/>
      <c r="AA983" s="239"/>
      <c r="AB983" s="239"/>
      <c r="AC983" s="239"/>
      <c r="AD983" s="239"/>
      <c r="AE983" s="239"/>
      <c r="AF983" s="239"/>
      <c r="AG983" s="239"/>
    </row>
    <row r="984" spans="8:33">
      <c r="H984" s="239"/>
      <c r="I984" s="1110" t="s">
        <v>5691</v>
      </c>
      <c r="J984" s="1106" t="s">
        <v>5692</v>
      </c>
      <c r="K984" s="246">
        <v>0</v>
      </c>
      <c r="L984" s="246">
        <v>0</v>
      </c>
      <c r="M984" s="241"/>
      <c r="N984" s="1102">
        <f t="shared" ca="1" si="107"/>
        <v>4.8799999999999999E-4</v>
      </c>
      <c r="O984" s="1102">
        <f t="shared" ca="1" si="108"/>
        <v>4.8799999999999999E-4</v>
      </c>
      <c r="P984" s="1102" cm="1">
        <f t="array" aca="1" ref="P984" ca="1">IFERROR(INDIRECT("K"&amp;V984),"")</f>
        <v>4.8799999999999999E-4</v>
      </c>
      <c r="Q984" s="1102" cm="1">
        <f t="array" aca="1" ref="Q984" ca="1">IFERROR(INDIRECT("L"&amp;V984),"")</f>
        <v>4.8799999999999999E-4</v>
      </c>
      <c r="R984" s="1102" cm="1">
        <f t="array" aca="1" ref="R984" ca="1">IFERROR(INDIRECT("K"&amp;W984),"")</f>
        <v>3.48E-4</v>
      </c>
      <c r="S984" s="1102" cm="1">
        <f t="array" aca="1" ref="S984" ca="1">IFERROR(INDIRECT("L"&amp;W984),"")</f>
        <v>3.48E-4</v>
      </c>
      <c r="T984" s="1103">
        <f t="shared" si="109"/>
        <v>0</v>
      </c>
      <c r="U984" s="1103">
        <f t="shared" si="110"/>
        <v>0</v>
      </c>
      <c r="V984" s="1102">
        <f t="shared" si="105"/>
        <v>988</v>
      </c>
      <c r="W984" s="1102">
        <f t="shared" si="106"/>
        <v>989</v>
      </c>
      <c r="X984" s="1102" t="str">
        <f t="shared" si="111"/>
        <v>A0611</v>
      </c>
      <c r="Y984" s="239"/>
      <c r="Z984" s="239"/>
      <c r="AA984" s="239"/>
      <c r="AB984" s="239"/>
      <c r="AC984" s="239"/>
      <c r="AD984" s="239"/>
      <c r="AE984" s="239"/>
      <c r="AF984" s="239"/>
      <c r="AG984" s="239"/>
    </row>
    <row r="985" spans="8:33">
      <c r="H985" s="239"/>
      <c r="I985" s="1110" t="s">
        <v>5693</v>
      </c>
      <c r="J985" s="1106" t="s">
        <v>5692</v>
      </c>
      <c r="K985" s="246">
        <v>1.64E-4</v>
      </c>
      <c r="L985" s="246">
        <v>1.64E-4</v>
      </c>
      <c r="M985" s="241"/>
      <c r="N985" s="1102">
        <f t="shared" ca="1" si="107"/>
        <v>4.8799999999999999E-4</v>
      </c>
      <c r="O985" s="1102">
        <f t="shared" ca="1" si="108"/>
        <v>4.8799999999999999E-4</v>
      </c>
      <c r="P985" s="1102" cm="1">
        <f t="array" aca="1" ref="P985" ca="1">IFERROR(INDIRECT("K"&amp;V985),"")</f>
        <v>4.8799999999999999E-4</v>
      </c>
      <c r="Q985" s="1102" cm="1">
        <f t="array" aca="1" ref="Q985" ca="1">IFERROR(INDIRECT("L"&amp;V985),"")</f>
        <v>4.8799999999999999E-4</v>
      </c>
      <c r="R985" s="1102" cm="1">
        <f t="array" aca="1" ref="R985" ca="1">IFERROR(INDIRECT("K"&amp;W985),"")</f>
        <v>3.48E-4</v>
      </c>
      <c r="S985" s="1102" cm="1">
        <f t="array" aca="1" ref="S985" ca="1">IFERROR(INDIRECT("L"&amp;W985),"")</f>
        <v>3.48E-4</v>
      </c>
      <c r="T985" s="1103">
        <f t="shared" si="109"/>
        <v>1.64E-4</v>
      </c>
      <c r="U985" s="1103">
        <f t="shared" si="110"/>
        <v>1.64E-4</v>
      </c>
      <c r="V985" s="1102">
        <f t="shared" si="105"/>
        <v>988</v>
      </c>
      <c r="W985" s="1102">
        <f t="shared" si="106"/>
        <v>989</v>
      </c>
      <c r="X985" s="1102" t="str">
        <f t="shared" si="111"/>
        <v>A0611</v>
      </c>
      <c r="Y985" s="239"/>
      <c r="Z985" s="239"/>
      <c r="AA985" s="239"/>
      <c r="AB985" s="239"/>
      <c r="AC985" s="239"/>
      <c r="AD985" s="239"/>
      <c r="AE985" s="239"/>
      <c r="AF985" s="239"/>
      <c r="AG985" s="239"/>
    </row>
    <row r="986" spans="8:33">
      <c r="H986" s="239"/>
      <c r="I986" s="1110" t="s">
        <v>5694</v>
      </c>
      <c r="J986" s="1106" t="s">
        <v>5692</v>
      </c>
      <c r="K986" s="246">
        <v>2.7399999999999999E-4</v>
      </c>
      <c r="L986" s="246">
        <v>2.7399999999999999E-4</v>
      </c>
      <c r="M986" s="241"/>
      <c r="N986" s="1102">
        <f t="shared" ca="1" si="107"/>
        <v>4.8799999999999999E-4</v>
      </c>
      <c r="O986" s="1102">
        <f t="shared" ca="1" si="108"/>
        <v>4.8799999999999999E-4</v>
      </c>
      <c r="P986" s="1102" cm="1">
        <f t="array" aca="1" ref="P986" ca="1">IFERROR(INDIRECT("K"&amp;V986),"")</f>
        <v>4.8799999999999999E-4</v>
      </c>
      <c r="Q986" s="1102" cm="1">
        <f t="array" aca="1" ref="Q986" ca="1">IFERROR(INDIRECT("L"&amp;V986),"")</f>
        <v>4.8799999999999999E-4</v>
      </c>
      <c r="R986" s="1102" cm="1">
        <f t="array" aca="1" ref="R986" ca="1">IFERROR(INDIRECT("K"&amp;W986),"")</f>
        <v>3.48E-4</v>
      </c>
      <c r="S986" s="1102" cm="1">
        <f t="array" aca="1" ref="S986" ca="1">IFERROR(INDIRECT("L"&amp;W986),"")</f>
        <v>3.48E-4</v>
      </c>
      <c r="T986" s="1103">
        <f t="shared" si="109"/>
        <v>2.7399999999999999E-4</v>
      </c>
      <c r="U986" s="1103">
        <f t="shared" si="110"/>
        <v>2.7399999999999999E-4</v>
      </c>
      <c r="V986" s="1102">
        <f t="shared" si="105"/>
        <v>988</v>
      </c>
      <c r="W986" s="1102">
        <f t="shared" si="106"/>
        <v>989</v>
      </c>
      <c r="X986" s="1102" t="str">
        <f t="shared" si="111"/>
        <v>A0611</v>
      </c>
      <c r="Y986" s="239"/>
      <c r="Z986" s="239"/>
      <c r="AA986" s="239"/>
      <c r="AB986" s="239"/>
      <c r="AC986" s="239"/>
      <c r="AD986" s="239"/>
      <c r="AE986" s="239"/>
      <c r="AF986" s="239"/>
      <c r="AG986" s="239"/>
    </row>
    <row r="987" spans="8:33">
      <c r="H987" s="239"/>
      <c r="I987" s="1110" t="s">
        <v>5695</v>
      </c>
      <c r="J987" s="1106" t="s">
        <v>5692</v>
      </c>
      <c r="K987" s="246">
        <v>2.9500000000000001E-4</v>
      </c>
      <c r="L987" s="246">
        <v>2.9500000000000001E-4</v>
      </c>
      <c r="M987" s="241"/>
      <c r="N987" s="1102">
        <f t="shared" ca="1" si="107"/>
        <v>4.8799999999999999E-4</v>
      </c>
      <c r="O987" s="1102">
        <f t="shared" ca="1" si="108"/>
        <v>4.8799999999999999E-4</v>
      </c>
      <c r="P987" s="1102" cm="1">
        <f t="array" aca="1" ref="P987" ca="1">IFERROR(INDIRECT("K"&amp;V987),"")</f>
        <v>4.8799999999999999E-4</v>
      </c>
      <c r="Q987" s="1102" cm="1">
        <f t="array" aca="1" ref="Q987" ca="1">IFERROR(INDIRECT("L"&amp;V987),"")</f>
        <v>4.8799999999999999E-4</v>
      </c>
      <c r="R987" s="1102" cm="1">
        <f t="array" aca="1" ref="R987" ca="1">IFERROR(INDIRECT("K"&amp;W987),"")</f>
        <v>3.48E-4</v>
      </c>
      <c r="S987" s="1102" cm="1">
        <f t="array" aca="1" ref="S987" ca="1">IFERROR(INDIRECT("L"&amp;W987),"")</f>
        <v>3.48E-4</v>
      </c>
      <c r="T987" s="1103">
        <f t="shared" si="109"/>
        <v>2.9500000000000001E-4</v>
      </c>
      <c r="U987" s="1103">
        <f t="shared" si="110"/>
        <v>2.9500000000000001E-4</v>
      </c>
      <c r="V987" s="1102">
        <f t="shared" si="105"/>
        <v>988</v>
      </c>
      <c r="W987" s="1102">
        <f t="shared" si="106"/>
        <v>989</v>
      </c>
      <c r="X987" s="1102" t="str">
        <f t="shared" si="111"/>
        <v>A0611</v>
      </c>
      <c r="Y987" s="239"/>
      <c r="Z987" s="239"/>
      <c r="AA987" s="239"/>
      <c r="AB987" s="239"/>
      <c r="AC987" s="239"/>
      <c r="AD987" s="239"/>
      <c r="AE987" s="239"/>
      <c r="AF987" s="239"/>
      <c r="AG987" s="239"/>
    </row>
    <row r="988" spans="8:33">
      <c r="H988" s="239"/>
      <c r="I988" s="1110" t="s">
        <v>5696</v>
      </c>
      <c r="J988" s="1106" t="s">
        <v>5692</v>
      </c>
      <c r="K988" s="246">
        <v>4.8799999999999999E-4</v>
      </c>
      <c r="L988" s="246">
        <v>4.8799999999999999E-4</v>
      </c>
      <c r="M988" s="241"/>
      <c r="N988" s="1102">
        <f t="shared" ca="1" si="107"/>
        <v>4.8799999999999999E-4</v>
      </c>
      <c r="O988" s="1102">
        <f t="shared" ca="1" si="108"/>
        <v>4.8799999999999999E-4</v>
      </c>
      <c r="P988" s="1102" cm="1">
        <f t="array" aca="1" ref="P988" ca="1">IFERROR(INDIRECT("K"&amp;V988),"")</f>
        <v>4.8799999999999999E-4</v>
      </c>
      <c r="Q988" s="1102" cm="1">
        <f t="array" aca="1" ref="Q988" ca="1">IFERROR(INDIRECT("L"&amp;V988),"")</f>
        <v>4.8799999999999999E-4</v>
      </c>
      <c r="R988" s="1102" cm="1">
        <f t="array" aca="1" ref="R988" ca="1">IFERROR(INDIRECT("K"&amp;W988),"")</f>
        <v>3.48E-4</v>
      </c>
      <c r="S988" s="1102" cm="1">
        <f t="array" aca="1" ref="S988" ca="1">IFERROR(INDIRECT("L"&amp;W988),"")</f>
        <v>3.48E-4</v>
      </c>
      <c r="T988" s="1103">
        <f t="shared" si="109"/>
        <v>4.8799999999999999E-4</v>
      </c>
      <c r="U988" s="1103">
        <f t="shared" si="110"/>
        <v>4.8799999999999999E-4</v>
      </c>
      <c r="V988" s="1102">
        <f t="shared" si="105"/>
        <v>988</v>
      </c>
      <c r="W988" s="1102">
        <f t="shared" si="106"/>
        <v>989</v>
      </c>
      <c r="X988" s="1102" t="str">
        <f t="shared" si="111"/>
        <v>A0611</v>
      </c>
      <c r="Y988" s="239"/>
      <c r="Z988" s="239"/>
      <c r="AA988" s="239"/>
      <c r="AB988" s="239"/>
      <c r="AC988" s="239"/>
      <c r="AD988" s="239"/>
      <c r="AE988" s="239"/>
      <c r="AF988" s="239"/>
      <c r="AG988" s="239"/>
    </row>
    <row r="989" spans="8:33">
      <c r="H989" s="239"/>
      <c r="I989" s="1110" t="s">
        <v>5697</v>
      </c>
      <c r="J989" s="1106" t="s">
        <v>5692</v>
      </c>
      <c r="K989" s="246">
        <v>3.48E-4</v>
      </c>
      <c r="L989" s="246">
        <v>3.48E-4</v>
      </c>
      <c r="M989" s="241"/>
      <c r="N989" s="1102">
        <f t="shared" ca="1" si="107"/>
        <v>4.8799999999999999E-4</v>
      </c>
      <c r="O989" s="1102">
        <f t="shared" ca="1" si="108"/>
        <v>4.8799999999999999E-4</v>
      </c>
      <c r="P989" s="1102" cm="1">
        <f t="array" aca="1" ref="P989" ca="1">IFERROR(INDIRECT("K"&amp;V989),"")</f>
        <v>4.8799999999999999E-4</v>
      </c>
      <c r="Q989" s="1102" cm="1">
        <f t="array" aca="1" ref="Q989" ca="1">IFERROR(INDIRECT("L"&amp;V989),"")</f>
        <v>4.8799999999999999E-4</v>
      </c>
      <c r="R989" s="1102" cm="1">
        <f t="array" aca="1" ref="R989" ca="1">IFERROR(INDIRECT("K"&amp;W989),"")</f>
        <v>3.48E-4</v>
      </c>
      <c r="S989" s="1102" cm="1">
        <f t="array" aca="1" ref="S989" ca="1">IFERROR(INDIRECT("L"&amp;W989),"")</f>
        <v>3.48E-4</v>
      </c>
      <c r="T989" s="1103">
        <f t="shared" si="109"/>
        <v>3.48E-4</v>
      </c>
      <c r="U989" s="1103">
        <f t="shared" si="110"/>
        <v>3.48E-4</v>
      </c>
      <c r="V989" s="1102">
        <f t="shared" si="105"/>
        <v>988</v>
      </c>
      <c r="W989" s="1102">
        <f t="shared" si="106"/>
        <v>989</v>
      </c>
      <c r="X989" s="1102" t="str">
        <f t="shared" si="111"/>
        <v>A0611</v>
      </c>
      <c r="Y989" s="239"/>
      <c r="Z989" s="239"/>
      <c r="AA989" s="239"/>
      <c r="AB989" s="239"/>
      <c r="AC989" s="239"/>
      <c r="AD989" s="239"/>
      <c r="AE989" s="239"/>
      <c r="AF989" s="239"/>
      <c r="AG989" s="239"/>
    </row>
    <row r="990" spans="8:33">
      <c r="H990" s="239"/>
      <c r="I990" s="1110" t="s">
        <v>3041</v>
      </c>
      <c r="J990" s="1106" t="s">
        <v>3042</v>
      </c>
      <c r="K990" s="246">
        <v>5.9000000000000003E-4</v>
      </c>
      <c r="L990" s="246">
        <v>5.9000000000000003E-4</v>
      </c>
      <c r="M990" s="241"/>
      <c r="N990" s="1102">
        <f t="shared" ca="1" si="107"/>
        <v>5.9000000000000003E-4</v>
      </c>
      <c r="O990" s="1102">
        <f t="shared" ca="1" si="108"/>
        <v>5.9000000000000003E-4</v>
      </c>
      <c r="P990" s="1102" t="str" cm="1">
        <f t="array" aca="1" ref="P990" ca="1">IFERROR(INDIRECT("K"&amp;V990),"")</f>
        <v/>
      </c>
      <c r="Q990" s="1102" t="str" cm="1">
        <f t="array" aca="1" ref="Q990" ca="1">IFERROR(INDIRECT("L"&amp;V990),"")</f>
        <v/>
      </c>
      <c r="R990" s="1102" t="str" cm="1">
        <f t="array" aca="1" ref="R990" ca="1">IFERROR(INDIRECT("K"&amp;W990),"")</f>
        <v/>
      </c>
      <c r="S990" s="1102" t="str" cm="1">
        <f t="array" aca="1" ref="S990" ca="1">IFERROR(INDIRECT("L"&amp;W990),"")</f>
        <v/>
      </c>
      <c r="T990" s="1103">
        <f t="shared" si="109"/>
        <v>5.9000000000000003E-4</v>
      </c>
      <c r="U990" s="1103">
        <f t="shared" si="110"/>
        <v>5.9000000000000003E-4</v>
      </c>
      <c r="V990" s="1102" t="str">
        <f t="shared" si="105"/>
        <v/>
      </c>
      <c r="W990" s="1102" t="str">
        <f t="shared" si="106"/>
        <v/>
      </c>
      <c r="X990" s="1102" t="str">
        <f t="shared" si="111"/>
        <v>A0612</v>
      </c>
      <c r="Y990" s="239"/>
      <c r="Z990" s="239"/>
      <c r="AA990" s="239"/>
      <c r="AB990" s="239"/>
      <c r="AC990" s="239"/>
      <c r="AD990" s="239"/>
      <c r="AE990" s="239"/>
      <c r="AF990" s="239"/>
      <c r="AG990" s="239"/>
    </row>
    <row r="991" spans="8:33">
      <c r="H991" s="239"/>
      <c r="I991" s="1110" t="s">
        <v>2415</v>
      </c>
      <c r="J991" s="1106" t="s">
        <v>2416</v>
      </c>
      <c r="K991" s="246">
        <v>3.86E-4</v>
      </c>
      <c r="L991" s="246">
        <v>3.86E-4</v>
      </c>
      <c r="M991" s="241"/>
      <c r="N991" s="1102">
        <f t="shared" ca="1" si="107"/>
        <v>3.86E-4</v>
      </c>
      <c r="O991" s="1102">
        <f t="shared" ca="1" si="108"/>
        <v>3.86E-4</v>
      </c>
      <c r="P991" s="1102" t="str" cm="1">
        <f t="array" aca="1" ref="P991" ca="1">IFERROR(INDIRECT("K"&amp;V991),"")</f>
        <v/>
      </c>
      <c r="Q991" s="1102" t="str" cm="1">
        <f t="array" aca="1" ref="Q991" ca="1">IFERROR(INDIRECT("L"&amp;V991),"")</f>
        <v/>
      </c>
      <c r="R991" s="1102" t="str" cm="1">
        <f t="array" aca="1" ref="R991" ca="1">IFERROR(INDIRECT("K"&amp;W991),"")</f>
        <v/>
      </c>
      <c r="S991" s="1102" t="str" cm="1">
        <f t="array" aca="1" ref="S991" ca="1">IFERROR(INDIRECT("L"&amp;W991),"")</f>
        <v/>
      </c>
      <c r="T991" s="1103">
        <f t="shared" si="109"/>
        <v>3.86E-4</v>
      </c>
      <c r="U991" s="1103">
        <f t="shared" si="110"/>
        <v>3.86E-4</v>
      </c>
      <c r="V991" s="1102" t="str">
        <f t="shared" si="105"/>
        <v/>
      </c>
      <c r="W991" s="1102" t="str">
        <f t="shared" si="106"/>
        <v/>
      </c>
      <c r="X991" s="1102" t="str">
        <f t="shared" si="111"/>
        <v>A0615</v>
      </c>
      <c r="Y991" s="239"/>
      <c r="Z991" s="239"/>
      <c r="AA991" s="239"/>
      <c r="AB991" s="239"/>
      <c r="AC991" s="239"/>
      <c r="AD991" s="239"/>
      <c r="AE991" s="239"/>
      <c r="AF991" s="239"/>
      <c r="AG991" s="239"/>
    </row>
    <row r="992" spans="8:33">
      <c r="H992" s="239"/>
      <c r="I992" s="1110" t="s">
        <v>5698</v>
      </c>
      <c r="J992" s="1106" t="s">
        <v>2417</v>
      </c>
      <c r="K992" s="246">
        <v>0</v>
      </c>
      <c r="L992" s="246">
        <v>0</v>
      </c>
      <c r="M992" s="241"/>
      <c r="N992" s="1102">
        <f t="shared" ca="1" si="107"/>
        <v>3.5100000000000002E-4</v>
      </c>
      <c r="O992" s="1102">
        <f t="shared" ca="1" si="108"/>
        <v>3.5100000000000002E-4</v>
      </c>
      <c r="P992" s="1102" t="str" cm="1">
        <f t="array" aca="1" ref="P992" ca="1">IFERROR(INDIRECT("K"&amp;V992),"")</f>
        <v/>
      </c>
      <c r="Q992" s="1102" t="str" cm="1">
        <f t="array" aca="1" ref="Q992" ca="1">IFERROR(INDIRECT("L"&amp;V992),"")</f>
        <v/>
      </c>
      <c r="R992" s="1102" cm="1">
        <f t="array" aca="1" ref="R992" ca="1">IFERROR(INDIRECT("K"&amp;W992),"")</f>
        <v>3.5100000000000002E-4</v>
      </c>
      <c r="S992" s="1102" cm="1">
        <f t="array" aca="1" ref="S992" ca="1">IFERROR(INDIRECT("L"&amp;W992),"")</f>
        <v>3.5100000000000002E-4</v>
      </c>
      <c r="T992" s="1103">
        <f t="shared" si="109"/>
        <v>0</v>
      </c>
      <c r="U992" s="1103">
        <f t="shared" si="110"/>
        <v>0</v>
      </c>
      <c r="V992" s="1102" t="str">
        <f t="shared" si="105"/>
        <v/>
      </c>
      <c r="W992" s="1102">
        <f t="shared" si="106"/>
        <v>998</v>
      </c>
      <c r="X992" s="1102" t="str">
        <f t="shared" si="111"/>
        <v>A0617</v>
      </c>
      <c r="Y992" s="239"/>
      <c r="Z992" s="239"/>
      <c r="AA992" s="239"/>
      <c r="AB992" s="239"/>
      <c r="AC992" s="239"/>
      <c r="AD992" s="239"/>
      <c r="AE992" s="239"/>
      <c r="AF992" s="239"/>
      <c r="AG992" s="239"/>
    </row>
    <row r="993" spans="8:33">
      <c r="H993" s="239"/>
      <c r="I993" s="1110" t="s">
        <v>5699</v>
      </c>
      <c r="J993" s="1106" t="s">
        <v>2417</v>
      </c>
      <c r="K993" s="246">
        <v>0</v>
      </c>
      <c r="L993" s="246">
        <v>0</v>
      </c>
      <c r="M993" s="241"/>
      <c r="N993" s="1102">
        <f t="shared" ca="1" si="107"/>
        <v>3.5100000000000002E-4</v>
      </c>
      <c r="O993" s="1102">
        <f t="shared" ca="1" si="108"/>
        <v>3.5100000000000002E-4</v>
      </c>
      <c r="P993" s="1102" t="str" cm="1">
        <f t="array" aca="1" ref="P993" ca="1">IFERROR(INDIRECT("K"&amp;V993),"")</f>
        <v/>
      </c>
      <c r="Q993" s="1102" t="str" cm="1">
        <f t="array" aca="1" ref="Q993" ca="1">IFERROR(INDIRECT("L"&amp;V993),"")</f>
        <v/>
      </c>
      <c r="R993" s="1102" cm="1">
        <f t="array" aca="1" ref="R993" ca="1">IFERROR(INDIRECT("K"&amp;W993),"")</f>
        <v>3.5100000000000002E-4</v>
      </c>
      <c r="S993" s="1102" cm="1">
        <f t="array" aca="1" ref="S993" ca="1">IFERROR(INDIRECT("L"&amp;W993),"")</f>
        <v>3.5100000000000002E-4</v>
      </c>
      <c r="T993" s="1103">
        <f t="shared" si="109"/>
        <v>0</v>
      </c>
      <c r="U993" s="1103">
        <f t="shared" si="110"/>
        <v>0</v>
      </c>
      <c r="V993" s="1102" t="str">
        <f t="shared" si="105"/>
        <v/>
      </c>
      <c r="W993" s="1102">
        <f t="shared" si="106"/>
        <v>998</v>
      </c>
      <c r="X993" s="1102" t="str">
        <f t="shared" si="111"/>
        <v>A0617</v>
      </c>
      <c r="Y993" s="239"/>
      <c r="Z993" s="239"/>
      <c r="AA993" s="239"/>
      <c r="AB993" s="239"/>
      <c r="AC993" s="239"/>
      <c r="AD993" s="239"/>
      <c r="AE993" s="239"/>
      <c r="AF993" s="239"/>
      <c r="AG993" s="239"/>
    </row>
    <row r="994" spans="8:33">
      <c r="H994" s="239"/>
      <c r="I994" s="1110" t="s">
        <v>5700</v>
      </c>
      <c r="J994" s="1106" t="s">
        <v>2417</v>
      </c>
      <c r="K994" s="246">
        <v>3.7800000000000003E-4</v>
      </c>
      <c r="L994" s="246">
        <v>3.7800000000000003E-4</v>
      </c>
      <c r="M994" s="241"/>
      <c r="N994" s="1102">
        <f t="shared" ca="1" si="107"/>
        <v>3.5100000000000002E-4</v>
      </c>
      <c r="O994" s="1102">
        <f t="shared" ca="1" si="108"/>
        <v>3.5100000000000002E-4</v>
      </c>
      <c r="P994" s="1102" t="str" cm="1">
        <f t="array" aca="1" ref="P994" ca="1">IFERROR(INDIRECT("K"&amp;V994),"")</f>
        <v/>
      </c>
      <c r="Q994" s="1102" t="str" cm="1">
        <f t="array" aca="1" ref="Q994" ca="1">IFERROR(INDIRECT("L"&amp;V994),"")</f>
        <v/>
      </c>
      <c r="R994" s="1102" cm="1">
        <f t="array" aca="1" ref="R994" ca="1">IFERROR(INDIRECT("K"&amp;W994),"")</f>
        <v>3.5100000000000002E-4</v>
      </c>
      <c r="S994" s="1102" cm="1">
        <f t="array" aca="1" ref="S994" ca="1">IFERROR(INDIRECT("L"&amp;W994),"")</f>
        <v>3.5100000000000002E-4</v>
      </c>
      <c r="T994" s="1103">
        <f t="shared" si="109"/>
        <v>3.7800000000000003E-4</v>
      </c>
      <c r="U994" s="1103">
        <f t="shared" si="110"/>
        <v>3.7800000000000003E-4</v>
      </c>
      <c r="V994" s="1102" t="str">
        <f t="shared" si="105"/>
        <v/>
      </c>
      <c r="W994" s="1102">
        <f t="shared" si="106"/>
        <v>998</v>
      </c>
      <c r="X994" s="1102" t="str">
        <f t="shared" si="111"/>
        <v>A0617</v>
      </c>
      <c r="Y994" s="239"/>
      <c r="Z994" s="239"/>
      <c r="AA994" s="239"/>
      <c r="AB994" s="239"/>
      <c r="AC994" s="239"/>
      <c r="AD994" s="239"/>
      <c r="AE994" s="239"/>
      <c r="AF994" s="239"/>
      <c r="AG994" s="239"/>
    </row>
    <row r="995" spans="8:33">
      <c r="H995" s="239"/>
      <c r="I995" s="1110" t="s">
        <v>5701</v>
      </c>
      <c r="J995" s="1106" t="s">
        <v>2417</v>
      </c>
      <c r="K995" s="246">
        <v>3.8699999999999997E-4</v>
      </c>
      <c r="L995" s="246">
        <v>3.8699999999999997E-4</v>
      </c>
      <c r="M995" s="241"/>
      <c r="N995" s="1102">
        <f t="shared" ca="1" si="107"/>
        <v>3.5100000000000002E-4</v>
      </c>
      <c r="O995" s="1102">
        <f t="shared" ca="1" si="108"/>
        <v>3.5100000000000002E-4</v>
      </c>
      <c r="P995" s="1102" t="str" cm="1">
        <f t="array" aca="1" ref="P995" ca="1">IFERROR(INDIRECT("K"&amp;V995),"")</f>
        <v/>
      </c>
      <c r="Q995" s="1102" t="str" cm="1">
        <f t="array" aca="1" ref="Q995" ca="1">IFERROR(INDIRECT("L"&amp;V995),"")</f>
        <v/>
      </c>
      <c r="R995" s="1102" cm="1">
        <f t="array" aca="1" ref="R995" ca="1">IFERROR(INDIRECT("K"&amp;W995),"")</f>
        <v>3.5100000000000002E-4</v>
      </c>
      <c r="S995" s="1102" cm="1">
        <f t="array" aca="1" ref="S995" ca="1">IFERROR(INDIRECT("L"&amp;W995),"")</f>
        <v>3.5100000000000002E-4</v>
      </c>
      <c r="T995" s="1103">
        <f t="shared" si="109"/>
        <v>3.8699999999999997E-4</v>
      </c>
      <c r="U995" s="1103">
        <f t="shared" si="110"/>
        <v>3.8699999999999997E-4</v>
      </c>
      <c r="V995" s="1102" t="str">
        <f t="shared" si="105"/>
        <v/>
      </c>
      <c r="W995" s="1102">
        <f t="shared" si="106"/>
        <v>998</v>
      </c>
      <c r="X995" s="1102" t="str">
        <f t="shared" si="111"/>
        <v>A0617</v>
      </c>
      <c r="Y995" s="239"/>
      <c r="Z995" s="239"/>
      <c r="AA995" s="239"/>
      <c r="AB995" s="239"/>
      <c r="AC995" s="239"/>
      <c r="AD995" s="239"/>
      <c r="AE995" s="239"/>
      <c r="AF995" s="239"/>
      <c r="AG995" s="239"/>
    </row>
    <row r="996" spans="8:33">
      <c r="H996" s="239"/>
      <c r="I996" s="1110" t="s">
        <v>5702</v>
      </c>
      <c r="J996" s="1106" t="s">
        <v>2417</v>
      </c>
      <c r="K996" s="246">
        <v>3.8699999999999997E-4</v>
      </c>
      <c r="L996" s="246">
        <v>3.8699999999999997E-4</v>
      </c>
      <c r="M996" s="241"/>
      <c r="N996" s="1102">
        <f t="shared" ca="1" si="107"/>
        <v>3.5100000000000002E-4</v>
      </c>
      <c r="O996" s="1102">
        <f t="shared" ca="1" si="108"/>
        <v>3.5100000000000002E-4</v>
      </c>
      <c r="P996" s="1102" t="str" cm="1">
        <f t="array" aca="1" ref="P996" ca="1">IFERROR(INDIRECT("K"&amp;V996),"")</f>
        <v/>
      </c>
      <c r="Q996" s="1102" t="str" cm="1">
        <f t="array" aca="1" ref="Q996" ca="1">IFERROR(INDIRECT("L"&amp;V996),"")</f>
        <v/>
      </c>
      <c r="R996" s="1102" cm="1">
        <f t="array" aca="1" ref="R996" ca="1">IFERROR(INDIRECT("K"&amp;W996),"")</f>
        <v>3.5100000000000002E-4</v>
      </c>
      <c r="S996" s="1102" cm="1">
        <f t="array" aca="1" ref="S996" ca="1">IFERROR(INDIRECT("L"&amp;W996),"")</f>
        <v>3.5100000000000002E-4</v>
      </c>
      <c r="T996" s="1103">
        <f t="shared" si="109"/>
        <v>3.8699999999999997E-4</v>
      </c>
      <c r="U996" s="1103">
        <f t="shared" si="110"/>
        <v>3.8699999999999997E-4</v>
      </c>
      <c r="V996" s="1102" t="str">
        <f t="shared" si="105"/>
        <v/>
      </c>
      <c r="W996" s="1102">
        <f t="shared" si="106"/>
        <v>998</v>
      </c>
      <c r="X996" s="1102" t="str">
        <f t="shared" si="111"/>
        <v>A0617</v>
      </c>
      <c r="Y996" s="239"/>
      <c r="Z996" s="239"/>
      <c r="AA996" s="239"/>
      <c r="AB996" s="239"/>
      <c r="AC996" s="239"/>
      <c r="AD996" s="239"/>
      <c r="AE996" s="239"/>
      <c r="AF996" s="239"/>
      <c r="AG996" s="239"/>
    </row>
    <row r="997" spans="8:33">
      <c r="H997" s="239"/>
      <c r="I997" s="1110" t="s">
        <v>5703</v>
      </c>
      <c r="J997" s="1106" t="s">
        <v>2417</v>
      </c>
      <c r="K997" s="246">
        <v>4.0299999999999998E-4</v>
      </c>
      <c r="L997" s="246">
        <v>4.0299999999999998E-4</v>
      </c>
      <c r="M997" s="241"/>
      <c r="N997" s="1102">
        <f t="shared" ca="1" si="107"/>
        <v>3.5100000000000002E-4</v>
      </c>
      <c r="O997" s="1102">
        <f t="shared" ca="1" si="108"/>
        <v>3.5100000000000002E-4</v>
      </c>
      <c r="P997" s="1102" t="str" cm="1">
        <f t="array" aca="1" ref="P997" ca="1">IFERROR(INDIRECT("K"&amp;V997),"")</f>
        <v/>
      </c>
      <c r="Q997" s="1102" t="str" cm="1">
        <f t="array" aca="1" ref="Q997" ca="1">IFERROR(INDIRECT("L"&amp;V997),"")</f>
        <v/>
      </c>
      <c r="R997" s="1102" cm="1">
        <f t="array" aca="1" ref="R997" ca="1">IFERROR(INDIRECT("K"&amp;W997),"")</f>
        <v>3.5100000000000002E-4</v>
      </c>
      <c r="S997" s="1102" cm="1">
        <f t="array" aca="1" ref="S997" ca="1">IFERROR(INDIRECT("L"&amp;W997),"")</f>
        <v>3.5100000000000002E-4</v>
      </c>
      <c r="T997" s="1103">
        <f t="shared" si="109"/>
        <v>4.0299999999999998E-4</v>
      </c>
      <c r="U997" s="1103">
        <f t="shared" si="110"/>
        <v>4.0299999999999998E-4</v>
      </c>
      <c r="V997" s="1102" t="str">
        <f t="shared" si="105"/>
        <v/>
      </c>
      <c r="W997" s="1102">
        <f t="shared" si="106"/>
        <v>998</v>
      </c>
      <c r="X997" s="1102" t="str">
        <f t="shared" si="111"/>
        <v>A0617</v>
      </c>
      <c r="Y997" s="239"/>
      <c r="Z997" s="239"/>
      <c r="AA997" s="239"/>
      <c r="AB997" s="239"/>
      <c r="AC997" s="239"/>
      <c r="AD997" s="239"/>
      <c r="AE997" s="239"/>
      <c r="AF997" s="239"/>
      <c r="AG997" s="239"/>
    </row>
    <row r="998" spans="8:33">
      <c r="H998" s="239"/>
      <c r="I998" s="1110" t="s">
        <v>5704</v>
      </c>
      <c r="J998" s="1106" t="s">
        <v>2417</v>
      </c>
      <c r="K998" s="246">
        <v>3.5100000000000002E-4</v>
      </c>
      <c r="L998" s="246">
        <v>3.5100000000000002E-4</v>
      </c>
      <c r="M998" s="241"/>
      <c r="N998" s="1102">
        <f t="shared" ca="1" si="107"/>
        <v>3.5100000000000002E-4</v>
      </c>
      <c r="O998" s="1102">
        <f t="shared" ca="1" si="108"/>
        <v>3.5100000000000002E-4</v>
      </c>
      <c r="P998" s="1102" t="str" cm="1">
        <f t="array" aca="1" ref="P998" ca="1">IFERROR(INDIRECT("K"&amp;V998),"")</f>
        <v/>
      </c>
      <c r="Q998" s="1102" t="str" cm="1">
        <f t="array" aca="1" ref="Q998" ca="1">IFERROR(INDIRECT("L"&amp;V998),"")</f>
        <v/>
      </c>
      <c r="R998" s="1102" cm="1">
        <f t="array" aca="1" ref="R998" ca="1">IFERROR(INDIRECT("K"&amp;W998),"")</f>
        <v>3.5100000000000002E-4</v>
      </c>
      <c r="S998" s="1102" cm="1">
        <f t="array" aca="1" ref="S998" ca="1">IFERROR(INDIRECT("L"&amp;W998),"")</f>
        <v>3.5100000000000002E-4</v>
      </c>
      <c r="T998" s="1103">
        <f t="shared" si="109"/>
        <v>3.5100000000000002E-4</v>
      </c>
      <c r="U998" s="1103">
        <f t="shared" si="110"/>
        <v>3.5100000000000002E-4</v>
      </c>
      <c r="V998" s="1102" t="str">
        <f t="shared" si="105"/>
        <v/>
      </c>
      <c r="W998" s="1102">
        <f t="shared" si="106"/>
        <v>998</v>
      </c>
      <c r="X998" s="1102" t="str">
        <f t="shared" si="111"/>
        <v>A0617</v>
      </c>
      <c r="Y998" s="239"/>
      <c r="Z998" s="239"/>
      <c r="AA998" s="239"/>
      <c r="AB998" s="239"/>
      <c r="AC998" s="239"/>
      <c r="AD998" s="239"/>
      <c r="AE998" s="239"/>
      <c r="AF998" s="239"/>
      <c r="AG998" s="239"/>
    </row>
    <row r="999" spans="8:33">
      <c r="H999" s="239"/>
      <c r="I999" s="1110" t="s">
        <v>2418</v>
      </c>
      <c r="J999" s="1106" t="s">
        <v>3993</v>
      </c>
      <c r="K999" s="246">
        <v>6.29E-4</v>
      </c>
      <c r="L999" s="246">
        <v>6.29E-4</v>
      </c>
      <c r="M999" s="241"/>
      <c r="N999" s="1102">
        <f t="shared" ca="1" si="107"/>
        <v>6.29E-4</v>
      </c>
      <c r="O999" s="1102">
        <f t="shared" ca="1" si="108"/>
        <v>6.29E-4</v>
      </c>
      <c r="P999" s="1102" t="str" cm="1">
        <f t="array" aca="1" ref="P999" ca="1">IFERROR(INDIRECT("K"&amp;V999),"")</f>
        <v/>
      </c>
      <c r="Q999" s="1102" t="str" cm="1">
        <f t="array" aca="1" ref="Q999" ca="1">IFERROR(INDIRECT("L"&amp;V999),"")</f>
        <v/>
      </c>
      <c r="R999" s="1102" t="str" cm="1">
        <f t="array" aca="1" ref="R999" ca="1">IFERROR(INDIRECT("K"&amp;W999),"")</f>
        <v/>
      </c>
      <c r="S999" s="1102" t="str" cm="1">
        <f t="array" aca="1" ref="S999" ca="1">IFERROR(INDIRECT("L"&amp;W999),"")</f>
        <v/>
      </c>
      <c r="T999" s="1103">
        <f t="shared" si="109"/>
        <v>6.29E-4</v>
      </c>
      <c r="U999" s="1103">
        <f t="shared" si="110"/>
        <v>6.29E-4</v>
      </c>
      <c r="V999" s="1102" t="str">
        <f t="shared" si="105"/>
        <v/>
      </c>
      <c r="W999" s="1102" t="str">
        <f t="shared" si="106"/>
        <v/>
      </c>
      <c r="X999" s="1102" t="str">
        <f t="shared" si="111"/>
        <v>A0620</v>
      </c>
      <c r="Y999" s="239"/>
      <c r="Z999" s="239"/>
      <c r="AA999" s="239"/>
      <c r="AB999" s="239"/>
      <c r="AC999" s="239"/>
      <c r="AD999" s="239"/>
      <c r="AE999" s="239"/>
      <c r="AF999" s="239"/>
      <c r="AG999" s="239"/>
    </row>
    <row r="1000" spans="8:33">
      <c r="H1000" s="239"/>
      <c r="I1000" s="1110" t="s">
        <v>5705</v>
      </c>
      <c r="J1000" s="1106" t="s">
        <v>2511</v>
      </c>
      <c r="K1000" s="246">
        <v>1.6100000000000001E-4</v>
      </c>
      <c r="L1000" s="246">
        <v>1.6100000000000001E-4</v>
      </c>
      <c r="M1000" s="241"/>
      <c r="N1000" s="1102">
        <f t="shared" ca="1" si="107"/>
        <v>1.6100000000000001E-4</v>
      </c>
      <c r="O1000" s="1102">
        <f t="shared" ca="1" si="108"/>
        <v>1.6100000000000001E-4</v>
      </c>
      <c r="P1000" s="1102" t="str" cm="1">
        <f t="array" aca="1" ref="P1000" ca="1">IFERROR(INDIRECT("K"&amp;V1000),"")</f>
        <v/>
      </c>
      <c r="Q1000" s="1102" t="str" cm="1">
        <f t="array" aca="1" ref="Q1000" ca="1">IFERROR(INDIRECT("L"&amp;V1000),"")</f>
        <v/>
      </c>
      <c r="R1000" s="1102" t="str" cm="1">
        <f t="array" aca="1" ref="R1000" ca="1">IFERROR(INDIRECT("K"&amp;W1000),"")</f>
        <v/>
      </c>
      <c r="S1000" s="1102" t="str" cm="1">
        <f t="array" aca="1" ref="S1000" ca="1">IFERROR(INDIRECT("L"&amp;W1000),"")</f>
        <v/>
      </c>
      <c r="T1000" s="1103">
        <f t="shared" si="109"/>
        <v>1.6100000000000001E-4</v>
      </c>
      <c r="U1000" s="1103">
        <f t="shared" si="110"/>
        <v>1.6100000000000001E-4</v>
      </c>
      <c r="V1000" s="1102" t="str">
        <f t="shared" si="105"/>
        <v/>
      </c>
      <c r="W1000" s="1102" t="str">
        <f t="shared" si="106"/>
        <v/>
      </c>
      <c r="X1000" s="1102" t="str">
        <f t="shared" si="111"/>
        <v>A0622</v>
      </c>
      <c r="Y1000" s="239"/>
      <c r="Z1000" s="239"/>
      <c r="AA1000" s="239"/>
      <c r="AB1000" s="239"/>
      <c r="AC1000" s="239"/>
      <c r="AD1000" s="239"/>
      <c r="AE1000" s="239"/>
      <c r="AF1000" s="239"/>
      <c r="AG1000" s="239"/>
    </row>
    <row r="1001" spans="8:33">
      <c r="H1001" s="239"/>
      <c r="I1001" s="1110" t="s">
        <v>5706</v>
      </c>
      <c r="J1001" s="1106" t="s">
        <v>3994</v>
      </c>
      <c r="K1001" s="246">
        <v>0</v>
      </c>
      <c r="L1001" s="246">
        <v>0</v>
      </c>
      <c r="M1001" s="241"/>
      <c r="N1001" s="1102">
        <f t="shared" ca="1" si="107"/>
        <v>4.2000000000000002E-4</v>
      </c>
      <c r="O1001" s="1102">
        <f t="shared" ca="1" si="108"/>
        <v>4.2000000000000002E-4</v>
      </c>
      <c r="P1001" s="1102" cm="1">
        <f t="array" aca="1" ref="P1001" ca="1">IFERROR(INDIRECT("K"&amp;V1001),"")</f>
        <v>4.2000000000000002E-4</v>
      </c>
      <c r="Q1001" s="1102" cm="1">
        <f t="array" aca="1" ref="Q1001" ca="1">IFERROR(INDIRECT("L"&amp;V1001),"")</f>
        <v>4.2000000000000002E-4</v>
      </c>
      <c r="R1001" s="1102" cm="1">
        <f t="array" aca="1" ref="R1001" ca="1">IFERROR(INDIRECT("K"&amp;W1001),"")</f>
        <v>4.17E-4</v>
      </c>
      <c r="S1001" s="1102" cm="1">
        <f t="array" aca="1" ref="S1001" ca="1">IFERROR(INDIRECT("L"&amp;W1001),"")</f>
        <v>4.17E-4</v>
      </c>
      <c r="T1001" s="1103">
        <f t="shared" si="109"/>
        <v>0</v>
      </c>
      <c r="U1001" s="1103">
        <f t="shared" si="110"/>
        <v>0</v>
      </c>
      <c r="V1001" s="1102">
        <f t="shared" si="105"/>
        <v>1002</v>
      </c>
      <c r="W1001" s="1102">
        <f t="shared" si="106"/>
        <v>1003</v>
      </c>
      <c r="X1001" s="1102" t="str">
        <f t="shared" si="111"/>
        <v>A0624</v>
      </c>
      <c r="Y1001" s="239"/>
      <c r="Z1001" s="239"/>
      <c r="AA1001" s="239"/>
      <c r="AB1001" s="239"/>
      <c r="AC1001" s="239"/>
      <c r="AD1001" s="239"/>
      <c r="AE1001" s="239"/>
      <c r="AF1001" s="239"/>
      <c r="AG1001" s="239"/>
    </row>
    <row r="1002" spans="8:33">
      <c r="H1002" s="239"/>
      <c r="I1002" s="1110" t="s">
        <v>5707</v>
      </c>
      <c r="J1002" s="1106" t="s">
        <v>3994</v>
      </c>
      <c r="K1002" s="246">
        <v>4.2000000000000002E-4</v>
      </c>
      <c r="L1002" s="246">
        <v>4.2000000000000002E-4</v>
      </c>
      <c r="M1002" s="241"/>
      <c r="N1002" s="1102">
        <f t="shared" ca="1" si="107"/>
        <v>4.2000000000000002E-4</v>
      </c>
      <c r="O1002" s="1102">
        <f t="shared" ca="1" si="108"/>
        <v>4.2000000000000002E-4</v>
      </c>
      <c r="P1002" s="1102" cm="1">
        <f t="array" aca="1" ref="P1002" ca="1">IFERROR(INDIRECT("K"&amp;V1002),"")</f>
        <v>4.2000000000000002E-4</v>
      </c>
      <c r="Q1002" s="1102" cm="1">
        <f t="array" aca="1" ref="Q1002" ca="1">IFERROR(INDIRECT("L"&amp;V1002),"")</f>
        <v>4.2000000000000002E-4</v>
      </c>
      <c r="R1002" s="1102" cm="1">
        <f t="array" aca="1" ref="R1002" ca="1">IFERROR(INDIRECT("K"&amp;W1002),"")</f>
        <v>4.17E-4</v>
      </c>
      <c r="S1002" s="1102" cm="1">
        <f t="array" aca="1" ref="S1002" ca="1">IFERROR(INDIRECT("L"&amp;W1002),"")</f>
        <v>4.17E-4</v>
      </c>
      <c r="T1002" s="1103">
        <f t="shared" si="109"/>
        <v>4.2000000000000002E-4</v>
      </c>
      <c r="U1002" s="1103">
        <f t="shared" si="110"/>
        <v>4.2000000000000002E-4</v>
      </c>
      <c r="V1002" s="1102">
        <f t="shared" si="105"/>
        <v>1002</v>
      </c>
      <c r="W1002" s="1102">
        <f t="shared" si="106"/>
        <v>1003</v>
      </c>
      <c r="X1002" s="1102" t="str">
        <f t="shared" si="111"/>
        <v>A0624</v>
      </c>
      <c r="Y1002" s="239"/>
      <c r="Z1002" s="239"/>
      <c r="AA1002" s="239"/>
      <c r="AB1002" s="239"/>
      <c r="AC1002" s="239"/>
      <c r="AD1002" s="239"/>
      <c r="AE1002" s="239"/>
      <c r="AF1002" s="239"/>
      <c r="AG1002" s="239"/>
    </row>
    <row r="1003" spans="8:33">
      <c r="H1003" s="239"/>
      <c r="I1003" s="1110" t="s">
        <v>5708</v>
      </c>
      <c r="J1003" s="1106" t="s">
        <v>3994</v>
      </c>
      <c r="K1003" s="246">
        <v>4.17E-4</v>
      </c>
      <c r="L1003" s="246">
        <v>4.17E-4</v>
      </c>
      <c r="M1003" s="241"/>
      <c r="N1003" s="1102">
        <f t="shared" ca="1" si="107"/>
        <v>4.2000000000000002E-4</v>
      </c>
      <c r="O1003" s="1102">
        <f t="shared" ca="1" si="108"/>
        <v>4.2000000000000002E-4</v>
      </c>
      <c r="P1003" s="1102" cm="1">
        <f t="array" aca="1" ref="P1003" ca="1">IFERROR(INDIRECT("K"&amp;V1003),"")</f>
        <v>4.2000000000000002E-4</v>
      </c>
      <c r="Q1003" s="1102" cm="1">
        <f t="array" aca="1" ref="Q1003" ca="1">IFERROR(INDIRECT("L"&amp;V1003),"")</f>
        <v>4.2000000000000002E-4</v>
      </c>
      <c r="R1003" s="1102" cm="1">
        <f t="array" aca="1" ref="R1003" ca="1">IFERROR(INDIRECT("K"&amp;W1003),"")</f>
        <v>4.17E-4</v>
      </c>
      <c r="S1003" s="1102" cm="1">
        <f t="array" aca="1" ref="S1003" ca="1">IFERROR(INDIRECT("L"&amp;W1003),"")</f>
        <v>4.17E-4</v>
      </c>
      <c r="T1003" s="1103">
        <f t="shared" si="109"/>
        <v>4.17E-4</v>
      </c>
      <c r="U1003" s="1103">
        <f t="shared" si="110"/>
        <v>4.17E-4</v>
      </c>
      <c r="V1003" s="1102">
        <f t="shared" si="105"/>
        <v>1002</v>
      </c>
      <c r="W1003" s="1102">
        <f t="shared" si="106"/>
        <v>1003</v>
      </c>
      <c r="X1003" s="1102" t="str">
        <f t="shared" si="111"/>
        <v>A0624</v>
      </c>
      <c r="Y1003" s="239"/>
      <c r="Z1003" s="239"/>
      <c r="AA1003" s="239"/>
      <c r="AB1003" s="239"/>
      <c r="AC1003" s="239"/>
      <c r="AD1003" s="239"/>
      <c r="AE1003" s="239"/>
      <c r="AF1003" s="239"/>
      <c r="AG1003" s="239"/>
    </row>
    <row r="1004" spans="8:33">
      <c r="H1004" s="239"/>
      <c r="I1004" s="1110" t="s">
        <v>2419</v>
      </c>
      <c r="J1004" s="1106" t="s">
        <v>2420</v>
      </c>
      <c r="K1004" s="246">
        <v>8.0800000000000002E-4</v>
      </c>
      <c r="L1004" s="246">
        <v>8.0800000000000002E-4</v>
      </c>
      <c r="M1004" s="241"/>
      <c r="N1004" s="1102">
        <f t="shared" ca="1" si="107"/>
        <v>8.0800000000000002E-4</v>
      </c>
      <c r="O1004" s="1102">
        <f t="shared" ca="1" si="108"/>
        <v>8.0800000000000002E-4</v>
      </c>
      <c r="P1004" s="1102" t="str" cm="1">
        <f t="array" aca="1" ref="P1004" ca="1">IFERROR(INDIRECT("K"&amp;V1004),"")</f>
        <v/>
      </c>
      <c r="Q1004" s="1102" t="str" cm="1">
        <f t="array" aca="1" ref="Q1004" ca="1">IFERROR(INDIRECT("L"&amp;V1004),"")</f>
        <v/>
      </c>
      <c r="R1004" s="1102" t="str" cm="1">
        <f t="array" aca="1" ref="R1004" ca="1">IFERROR(INDIRECT("K"&amp;W1004),"")</f>
        <v/>
      </c>
      <c r="S1004" s="1102" t="str" cm="1">
        <f t="array" aca="1" ref="S1004" ca="1">IFERROR(INDIRECT("L"&amp;W1004),"")</f>
        <v/>
      </c>
      <c r="T1004" s="1103">
        <f t="shared" si="109"/>
        <v>8.0800000000000002E-4</v>
      </c>
      <c r="U1004" s="1103">
        <f t="shared" si="110"/>
        <v>8.0800000000000002E-4</v>
      </c>
      <c r="V1004" s="1102" t="str">
        <f t="shared" si="105"/>
        <v/>
      </c>
      <c r="W1004" s="1102" t="str">
        <f t="shared" si="106"/>
        <v/>
      </c>
      <c r="X1004" s="1102" t="str">
        <f t="shared" si="111"/>
        <v>A0627</v>
      </c>
      <c r="Y1004" s="239"/>
      <c r="Z1004" s="239"/>
      <c r="AA1004" s="239"/>
      <c r="AB1004" s="239"/>
      <c r="AC1004" s="239"/>
      <c r="AD1004" s="239"/>
      <c r="AE1004" s="239"/>
      <c r="AF1004" s="239"/>
      <c r="AG1004" s="239"/>
    </row>
    <row r="1005" spans="8:33">
      <c r="H1005" s="239"/>
      <c r="I1005" s="1110" t="s">
        <v>2421</v>
      </c>
      <c r="J1005" s="1106" t="s">
        <v>2422</v>
      </c>
      <c r="K1005" s="246">
        <v>5.9000000000000003E-4</v>
      </c>
      <c r="L1005" s="246">
        <v>5.9000000000000003E-4</v>
      </c>
      <c r="M1005" s="241"/>
      <c r="N1005" s="1102">
        <f t="shared" ca="1" si="107"/>
        <v>5.9000000000000003E-4</v>
      </c>
      <c r="O1005" s="1102">
        <f t="shared" ca="1" si="108"/>
        <v>5.9000000000000003E-4</v>
      </c>
      <c r="P1005" s="1102" t="str" cm="1">
        <f t="array" aca="1" ref="P1005" ca="1">IFERROR(INDIRECT("K"&amp;V1005),"")</f>
        <v/>
      </c>
      <c r="Q1005" s="1102" t="str" cm="1">
        <f t="array" aca="1" ref="Q1005" ca="1">IFERROR(INDIRECT("L"&amp;V1005),"")</f>
        <v/>
      </c>
      <c r="R1005" s="1102" t="str" cm="1">
        <f t="array" aca="1" ref="R1005" ca="1">IFERROR(INDIRECT("K"&amp;W1005),"")</f>
        <v/>
      </c>
      <c r="S1005" s="1102" t="str" cm="1">
        <f t="array" aca="1" ref="S1005" ca="1">IFERROR(INDIRECT("L"&amp;W1005),"")</f>
        <v/>
      </c>
      <c r="T1005" s="1103">
        <f t="shared" si="109"/>
        <v>5.9000000000000003E-4</v>
      </c>
      <c r="U1005" s="1103">
        <f t="shared" si="110"/>
        <v>5.9000000000000003E-4</v>
      </c>
      <c r="V1005" s="1102" t="str">
        <f t="shared" si="105"/>
        <v/>
      </c>
      <c r="W1005" s="1102" t="str">
        <f t="shared" si="106"/>
        <v/>
      </c>
      <c r="X1005" s="1102" t="str">
        <f t="shared" si="111"/>
        <v>A0629</v>
      </c>
      <c r="Y1005" s="239"/>
      <c r="Z1005" s="239"/>
      <c r="AA1005" s="239"/>
      <c r="AB1005" s="239"/>
      <c r="AC1005" s="239"/>
      <c r="AD1005" s="239"/>
      <c r="AE1005" s="239"/>
      <c r="AF1005" s="239"/>
      <c r="AG1005" s="239"/>
    </row>
    <row r="1006" spans="8:33">
      <c r="H1006" s="239"/>
      <c r="I1006" s="1110" t="s">
        <v>5709</v>
      </c>
      <c r="J1006" s="1106" t="s">
        <v>3995</v>
      </c>
      <c r="K1006" s="246">
        <v>0</v>
      </c>
      <c r="L1006" s="246">
        <v>0</v>
      </c>
      <c r="M1006" s="241"/>
      <c r="N1006" s="1102">
        <f t="shared" ca="1" si="107"/>
        <v>3.2000000000000003E-4</v>
      </c>
      <c r="O1006" s="1102">
        <f t="shared" ca="1" si="108"/>
        <v>3.2000000000000003E-4</v>
      </c>
      <c r="P1006" s="1102" cm="1">
        <f t="array" aca="1" ref="P1006" ca="1">IFERROR(INDIRECT("K"&amp;V1006),"")</f>
        <v>3.2000000000000003E-4</v>
      </c>
      <c r="Q1006" s="1102" cm="1">
        <f t="array" aca="1" ref="Q1006" ca="1">IFERROR(INDIRECT("L"&amp;V1006),"")</f>
        <v>3.2000000000000003E-4</v>
      </c>
      <c r="R1006" s="1102" cm="1">
        <f t="array" aca="1" ref="R1006" ca="1">IFERROR(INDIRECT("K"&amp;W1006),"")</f>
        <v>6.6000000000000005E-5</v>
      </c>
      <c r="S1006" s="1102" cm="1">
        <f t="array" aca="1" ref="S1006" ca="1">IFERROR(INDIRECT("L"&amp;W1006),"")</f>
        <v>6.6000000000000005E-5</v>
      </c>
      <c r="T1006" s="1103">
        <f t="shared" si="109"/>
        <v>0</v>
      </c>
      <c r="U1006" s="1103">
        <f t="shared" si="110"/>
        <v>0</v>
      </c>
      <c r="V1006" s="1102">
        <f t="shared" si="105"/>
        <v>1008</v>
      </c>
      <c r="W1006" s="1102">
        <f t="shared" si="106"/>
        <v>1009</v>
      </c>
      <c r="X1006" s="1102" t="str">
        <f t="shared" si="111"/>
        <v>A0630</v>
      </c>
      <c r="Y1006" s="239"/>
      <c r="Z1006" s="239"/>
      <c r="AA1006" s="239"/>
      <c r="AB1006" s="239"/>
      <c r="AC1006" s="239"/>
      <c r="AD1006" s="239"/>
      <c r="AE1006" s="239"/>
      <c r="AF1006" s="239"/>
      <c r="AG1006" s="239"/>
    </row>
    <row r="1007" spans="8:33">
      <c r="H1007" s="239"/>
      <c r="I1007" s="1110" t="s">
        <v>5710</v>
      </c>
      <c r="J1007" s="1106" t="s">
        <v>3995</v>
      </c>
      <c r="K1007" s="246">
        <v>0</v>
      </c>
      <c r="L1007" s="246">
        <v>0</v>
      </c>
      <c r="M1007" s="241"/>
      <c r="N1007" s="1102">
        <f t="shared" ca="1" si="107"/>
        <v>3.2000000000000003E-4</v>
      </c>
      <c r="O1007" s="1102">
        <f t="shared" ca="1" si="108"/>
        <v>3.2000000000000003E-4</v>
      </c>
      <c r="P1007" s="1102" cm="1">
        <f t="array" aca="1" ref="P1007" ca="1">IFERROR(INDIRECT("K"&amp;V1007),"")</f>
        <v>3.2000000000000003E-4</v>
      </c>
      <c r="Q1007" s="1102" cm="1">
        <f t="array" aca="1" ref="Q1007" ca="1">IFERROR(INDIRECT("L"&amp;V1007),"")</f>
        <v>3.2000000000000003E-4</v>
      </c>
      <c r="R1007" s="1102" cm="1">
        <f t="array" aca="1" ref="R1007" ca="1">IFERROR(INDIRECT("K"&amp;W1007),"")</f>
        <v>6.6000000000000005E-5</v>
      </c>
      <c r="S1007" s="1102" cm="1">
        <f t="array" aca="1" ref="S1007" ca="1">IFERROR(INDIRECT("L"&amp;W1007),"")</f>
        <v>6.6000000000000005E-5</v>
      </c>
      <c r="T1007" s="1103">
        <f t="shared" si="109"/>
        <v>0</v>
      </c>
      <c r="U1007" s="1103">
        <f t="shared" si="110"/>
        <v>0</v>
      </c>
      <c r="V1007" s="1102">
        <f t="shared" si="105"/>
        <v>1008</v>
      </c>
      <c r="W1007" s="1102">
        <f t="shared" si="106"/>
        <v>1009</v>
      </c>
      <c r="X1007" s="1102" t="str">
        <f t="shared" si="111"/>
        <v>A0630</v>
      </c>
      <c r="Y1007" s="239"/>
      <c r="Z1007" s="239"/>
      <c r="AA1007" s="239"/>
      <c r="AB1007" s="239"/>
      <c r="AC1007" s="239"/>
      <c r="AD1007" s="239"/>
      <c r="AE1007" s="239"/>
      <c r="AF1007" s="239"/>
      <c r="AG1007" s="239"/>
    </row>
    <row r="1008" spans="8:33">
      <c r="H1008" s="239"/>
      <c r="I1008" s="1110" t="s">
        <v>5711</v>
      </c>
      <c r="J1008" s="1106" t="s">
        <v>3995</v>
      </c>
      <c r="K1008" s="246">
        <v>3.2000000000000003E-4</v>
      </c>
      <c r="L1008" s="246">
        <v>3.2000000000000003E-4</v>
      </c>
      <c r="M1008" s="241"/>
      <c r="N1008" s="1102">
        <f t="shared" ca="1" si="107"/>
        <v>3.2000000000000003E-4</v>
      </c>
      <c r="O1008" s="1102">
        <f t="shared" ca="1" si="108"/>
        <v>3.2000000000000003E-4</v>
      </c>
      <c r="P1008" s="1102" cm="1">
        <f t="array" aca="1" ref="P1008" ca="1">IFERROR(INDIRECT("K"&amp;V1008),"")</f>
        <v>3.2000000000000003E-4</v>
      </c>
      <c r="Q1008" s="1102" cm="1">
        <f t="array" aca="1" ref="Q1008" ca="1">IFERROR(INDIRECT("L"&amp;V1008),"")</f>
        <v>3.2000000000000003E-4</v>
      </c>
      <c r="R1008" s="1102" cm="1">
        <f t="array" aca="1" ref="R1008" ca="1">IFERROR(INDIRECT("K"&amp;W1008),"")</f>
        <v>6.6000000000000005E-5</v>
      </c>
      <c r="S1008" s="1102" cm="1">
        <f t="array" aca="1" ref="S1008" ca="1">IFERROR(INDIRECT("L"&amp;W1008),"")</f>
        <v>6.6000000000000005E-5</v>
      </c>
      <c r="T1008" s="1103">
        <f t="shared" si="109"/>
        <v>3.2000000000000003E-4</v>
      </c>
      <c r="U1008" s="1103">
        <f t="shared" si="110"/>
        <v>3.2000000000000003E-4</v>
      </c>
      <c r="V1008" s="1102">
        <f t="shared" si="105"/>
        <v>1008</v>
      </c>
      <c r="W1008" s="1102">
        <f t="shared" si="106"/>
        <v>1009</v>
      </c>
      <c r="X1008" s="1102" t="str">
        <f t="shared" si="111"/>
        <v>A0630</v>
      </c>
      <c r="Y1008" s="239"/>
      <c r="Z1008" s="239"/>
      <c r="AA1008" s="239"/>
      <c r="AB1008" s="239"/>
      <c r="AC1008" s="239"/>
      <c r="AD1008" s="239"/>
      <c r="AE1008" s="239"/>
      <c r="AF1008" s="239"/>
      <c r="AG1008" s="239"/>
    </row>
    <row r="1009" spans="8:33">
      <c r="H1009" s="239"/>
      <c r="I1009" s="1110" t="s">
        <v>5712</v>
      </c>
      <c r="J1009" s="1106" t="s">
        <v>3995</v>
      </c>
      <c r="K1009" s="246">
        <v>6.6000000000000005E-5</v>
      </c>
      <c r="L1009" s="246">
        <v>6.6000000000000005E-5</v>
      </c>
      <c r="M1009" s="241"/>
      <c r="N1009" s="1102">
        <f t="shared" ca="1" si="107"/>
        <v>3.2000000000000003E-4</v>
      </c>
      <c r="O1009" s="1102">
        <f t="shared" ca="1" si="108"/>
        <v>3.2000000000000003E-4</v>
      </c>
      <c r="P1009" s="1102" cm="1">
        <f t="array" aca="1" ref="P1009" ca="1">IFERROR(INDIRECT("K"&amp;V1009),"")</f>
        <v>3.2000000000000003E-4</v>
      </c>
      <c r="Q1009" s="1102" cm="1">
        <f t="array" aca="1" ref="Q1009" ca="1">IFERROR(INDIRECT("L"&amp;V1009),"")</f>
        <v>3.2000000000000003E-4</v>
      </c>
      <c r="R1009" s="1102" cm="1">
        <f t="array" aca="1" ref="R1009" ca="1">IFERROR(INDIRECT("K"&amp;W1009),"")</f>
        <v>6.6000000000000005E-5</v>
      </c>
      <c r="S1009" s="1102" cm="1">
        <f t="array" aca="1" ref="S1009" ca="1">IFERROR(INDIRECT("L"&amp;W1009),"")</f>
        <v>6.6000000000000005E-5</v>
      </c>
      <c r="T1009" s="1103">
        <f t="shared" si="109"/>
        <v>6.6000000000000005E-5</v>
      </c>
      <c r="U1009" s="1103">
        <f t="shared" si="110"/>
        <v>6.6000000000000005E-5</v>
      </c>
      <c r="V1009" s="1102">
        <f t="shared" si="105"/>
        <v>1008</v>
      </c>
      <c r="W1009" s="1102">
        <f t="shared" si="106"/>
        <v>1009</v>
      </c>
      <c r="X1009" s="1102" t="str">
        <f t="shared" si="111"/>
        <v>A0630</v>
      </c>
      <c r="Y1009" s="239"/>
      <c r="Z1009" s="239"/>
      <c r="AA1009" s="239"/>
      <c r="AB1009" s="239"/>
      <c r="AC1009" s="239"/>
      <c r="AD1009" s="239"/>
      <c r="AE1009" s="239"/>
      <c r="AF1009" s="239"/>
      <c r="AG1009" s="239"/>
    </row>
    <row r="1010" spans="8:33">
      <c r="H1010" s="239"/>
      <c r="I1010" s="1110" t="s">
        <v>5713</v>
      </c>
      <c r="J1010" s="1106" t="s">
        <v>2423</v>
      </c>
      <c r="K1010" s="246">
        <v>3.8699999999999997E-4</v>
      </c>
      <c r="L1010" s="246">
        <v>3.8699999999999997E-4</v>
      </c>
      <c r="M1010" s="241"/>
      <c r="N1010" s="1102">
        <f t="shared" ca="1" si="107"/>
        <v>4.0900000000000002E-4</v>
      </c>
      <c r="O1010" s="1102">
        <f t="shared" ca="1" si="108"/>
        <v>4.0900000000000002E-4</v>
      </c>
      <c r="P1010" s="1102" cm="1">
        <f t="array" aca="1" ref="P1010" ca="1">IFERROR(INDIRECT("K"&amp;V1010),"")</f>
        <v>4.0900000000000002E-4</v>
      </c>
      <c r="Q1010" s="1102" cm="1">
        <f t="array" aca="1" ref="Q1010" ca="1">IFERROR(INDIRECT("L"&amp;V1010),"")</f>
        <v>4.0900000000000002E-4</v>
      </c>
      <c r="R1010" s="1102" cm="1">
        <f t="array" aca="1" ref="R1010" ca="1">IFERROR(INDIRECT("K"&amp;W1010),"")</f>
        <v>4.0299999999999998E-4</v>
      </c>
      <c r="S1010" s="1102" cm="1">
        <f t="array" aca="1" ref="S1010" ca="1">IFERROR(INDIRECT("L"&amp;W1010),"")</f>
        <v>4.0299999999999998E-4</v>
      </c>
      <c r="T1010" s="1103">
        <f t="shared" si="109"/>
        <v>3.8699999999999997E-4</v>
      </c>
      <c r="U1010" s="1103">
        <f t="shared" si="110"/>
        <v>3.8699999999999997E-4</v>
      </c>
      <c r="V1010" s="1102">
        <f t="shared" si="105"/>
        <v>1011</v>
      </c>
      <c r="W1010" s="1102">
        <f t="shared" si="106"/>
        <v>1012</v>
      </c>
      <c r="X1010" s="1102" t="str">
        <f t="shared" si="111"/>
        <v>A0631</v>
      </c>
      <c r="Y1010" s="239"/>
      <c r="Z1010" s="239"/>
      <c r="AA1010" s="239"/>
      <c r="AB1010" s="239"/>
      <c r="AC1010" s="239"/>
      <c r="AD1010" s="239"/>
      <c r="AE1010" s="239"/>
      <c r="AF1010" s="239"/>
      <c r="AG1010" s="239"/>
    </row>
    <row r="1011" spans="8:33">
      <c r="H1011" s="239"/>
      <c r="I1011" s="1110" t="s">
        <v>5714</v>
      </c>
      <c r="J1011" s="1106" t="s">
        <v>2423</v>
      </c>
      <c r="K1011" s="246">
        <v>4.0900000000000002E-4</v>
      </c>
      <c r="L1011" s="246">
        <v>4.0900000000000002E-4</v>
      </c>
      <c r="M1011" s="241"/>
      <c r="N1011" s="1102">
        <f t="shared" ca="1" si="107"/>
        <v>4.0900000000000002E-4</v>
      </c>
      <c r="O1011" s="1102">
        <f t="shared" ca="1" si="108"/>
        <v>4.0900000000000002E-4</v>
      </c>
      <c r="P1011" s="1102" cm="1">
        <f t="array" aca="1" ref="P1011" ca="1">IFERROR(INDIRECT("K"&amp;V1011),"")</f>
        <v>4.0900000000000002E-4</v>
      </c>
      <c r="Q1011" s="1102" cm="1">
        <f t="array" aca="1" ref="Q1011" ca="1">IFERROR(INDIRECT("L"&amp;V1011),"")</f>
        <v>4.0900000000000002E-4</v>
      </c>
      <c r="R1011" s="1102" cm="1">
        <f t="array" aca="1" ref="R1011" ca="1">IFERROR(INDIRECT("K"&amp;W1011),"")</f>
        <v>4.0299999999999998E-4</v>
      </c>
      <c r="S1011" s="1102" cm="1">
        <f t="array" aca="1" ref="S1011" ca="1">IFERROR(INDIRECT("L"&amp;W1011),"")</f>
        <v>4.0299999999999998E-4</v>
      </c>
      <c r="T1011" s="1103">
        <f t="shared" si="109"/>
        <v>4.0900000000000002E-4</v>
      </c>
      <c r="U1011" s="1103">
        <f t="shared" si="110"/>
        <v>4.0900000000000002E-4</v>
      </c>
      <c r="V1011" s="1102">
        <f t="shared" si="105"/>
        <v>1011</v>
      </c>
      <c r="W1011" s="1102">
        <f t="shared" si="106"/>
        <v>1012</v>
      </c>
      <c r="X1011" s="1102" t="str">
        <f t="shared" si="111"/>
        <v>A0631</v>
      </c>
      <c r="Y1011" s="239"/>
      <c r="Z1011" s="239"/>
      <c r="AA1011" s="239"/>
      <c r="AB1011" s="239"/>
      <c r="AC1011" s="239"/>
      <c r="AD1011" s="239"/>
      <c r="AE1011" s="239"/>
      <c r="AF1011" s="239"/>
      <c r="AG1011" s="239"/>
    </row>
    <row r="1012" spans="8:33">
      <c r="H1012" s="239"/>
      <c r="I1012" s="1110" t="s">
        <v>5715</v>
      </c>
      <c r="J1012" s="1106" t="s">
        <v>2423</v>
      </c>
      <c r="K1012" s="246">
        <v>4.0299999999999998E-4</v>
      </c>
      <c r="L1012" s="246">
        <v>4.0299999999999998E-4</v>
      </c>
      <c r="M1012" s="241"/>
      <c r="N1012" s="1102">
        <f t="shared" ca="1" si="107"/>
        <v>4.0900000000000002E-4</v>
      </c>
      <c r="O1012" s="1102">
        <f t="shared" ca="1" si="108"/>
        <v>4.0900000000000002E-4</v>
      </c>
      <c r="P1012" s="1102" cm="1">
        <f t="array" aca="1" ref="P1012" ca="1">IFERROR(INDIRECT("K"&amp;V1012),"")</f>
        <v>4.0900000000000002E-4</v>
      </c>
      <c r="Q1012" s="1102" cm="1">
        <f t="array" aca="1" ref="Q1012" ca="1">IFERROR(INDIRECT("L"&amp;V1012),"")</f>
        <v>4.0900000000000002E-4</v>
      </c>
      <c r="R1012" s="1102" cm="1">
        <f t="array" aca="1" ref="R1012" ca="1">IFERROR(INDIRECT("K"&amp;W1012),"")</f>
        <v>4.0299999999999998E-4</v>
      </c>
      <c r="S1012" s="1102" cm="1">
        <f t="array" aca="1" ref="S1012" ca="1">IFERROR(INDIRECT("L"&amp;W1012),"")</f>
        <v>4.0299999999999998E-4</v>
      </c>
      <c r="T1012" s="1103">
        <f t="shared" si="109"/>
        <v>4.0299999999999998E-4</v>
      </c>
      <c r="U1012" s="1103">
        <f t="shared" si="110"/>
        <v>4.0299999999999998E-4</v>
      </c>
      <c r="V1012" s="1102">
        <f t="shared" si="105"/>
        <v>1011</v>
      </c>
      <c r="W1012" s="1102">
        <f t="shared" si="106"/>
        <v>1012</v>
      </c>
      <c r="X1012" s="1102" t="str">
        <f t="shared" si="111"/>
        <v>A0631</v>
      </c>
      <c r="Y1012" s="239"/>
      <c r="Z1012" s="239"/>
      <c r="AA1012" s="239"/>
      <c r="AB1012" s="239"/>
      <c r="AC1012" s="239"/>
      <c r="AD1012" s="239"/>
      <c r="AE1012" s="239"/>
      <c r="AF1012" s="239"/>
      <c r="AG1012" s="239"/>
    </row>
    <row r="1013" spans="8:33">
      <c r="H1013" s="239"/>
      <c r="I1013" s="1110" t="s">
        <v>5716</v>
      </c>
      <c r="J1013" s="1106" t="s">
        <v>2424</v>
      </c>
      <c r="K1013" s="246">
        <v>0</v>
      </c>
      <c r="L1013" s="246">
        <v>0</v>
      </c>
      <c r="M1013" s="241"/>
      <c r="N1013" s="1102">
        <f t="shared" ca="1" si="107"/>
        <v>6.7500000000000004E-4</v>
      </c>
      <c r="O1013" s="1102">
        <f t="shared" ca="1" si="108"/>
        <v>6.7500000000000004E-4</v>
      </c>
      <c r="P1013" s="1102" cm="1">
        <f t="array" aca="1" ref="P1013" ca="1">IFERROR(INDIRECT("K"&amp;V1013),"")</f>
        <v>6.7500000000000004E-4</v>
      </c>
      <c r="Q1013" s="1102" cm="1">
        <f t="array" aca="1" ref="Q1013" ca="1">IFERROR(INDIRECT("L"&amp;V1013),"")</f>
        <v>6.7500000000000004E-4</v>
      </c>
      <c r="R1013" s="1102" cm="1">
        <f t="array" aca="1" ref="R1013" ca="1">IFERROR(INDIRECT("K"&amp;W1013),"")</f>
        <v>3.1999999999999999E-5</v>
      </c>
      <c r="S1013" s="1102" cm="1">
        <f t="array" aca="1" ref="S1013" ca="1">IFERROR(INDIRECT("L"&amp;W1013),"")</f>
        <v>3.1999999999999999E-5</v>
      </c>
      <c r="T1013" s="1103">
        <f t="shared" si="109"/>
        <v>0</v>
      </c>
      <c r="U1013" s="1103">
        <f t="shared" si="110"/>
        <v>0</v>
      </c>
      <c r="V1013" s="1102">
        <f t="shared" si="105"/>
        <v>1014</v>
      </c>
      <c r="W1013" s="1102">
        <f t="shared" si="106"/>
        <v>1015</v>
      </c>
      <c r="X1013" s="1102" t="str">
        <f t="shared" si="111"/>
        <v>A0632</v>
      </c>
      <c r="Y1013" s="239"/>
      <c r="Z1013" s="239"/>
      <c r="AA1013" s="239"/>
      <c r="AB1013" s="239"/>
      <c r="AC1013" s="239"/>
      <c r="AD1013" s="239"/>
      <c r="AE1013" s="239"/>
      <c r="AF1013" s="239"/>
      <c r="AG1013" s="239"/>
    </row>
    <row r="1014" spans="8:33">
      <c r="H1014" s="239"/>
      <c r="I1014" s="1110" t="s">
        <v>5717</v>
      </c>
      <c r="J1014" s="1106" t="s">
        <v>2424</v>
      </c>
      <c r="K1014" s="246">
        <v>6.7500000000000004E-4</v>
      </c>
      <c r="L1014" s="246">
        <v>6.7500000000000004E-4</v>
      </c>
      <c r="M1014" s="241"/>
      <c r="N1014" s="1102">
        <f t="shared" ca="1" si="107"/>
        <v>6.7500000000000004E-4</v>
      </c>
      <c r="O1014" s="1102">
        <f t="shared" ca="1" si="108"/>
        <v>6.7500000000000004E-4</v>
      </c>
      <c r="P1014" s="1102" cm="1">
        <f t="array" aca="1" ref="P1014" ca="1">IFERROR(INDIRECT("K"&amp;V1014),"")</f>
        <v>6.7500000000000004E-4</v>
      </c>
      <c r="Q1014" s="1102" cm="1">
        <f t="array" aca="1" ref="Q1014" ca="1">IFERROR(INDIRECT("L"&amp;V1014),"")</f>
        <v>6.7500000000000004E-4</v>
      </c>
      <c r="R1014" s="1102" cm="1">
        <f t="array" aca="1" ref="R1014" ca="1">IFERROR(INDIRECT("K"&amp;W1014),"")</f>
        <v>3.1999999999999999E-5</v>
      </c>
      <c r="S1014" s="1102" cm="1">
        <f t="array" aca="1" ref="S1014" ca="1">IFERROR(INDIRECT("L"&amp;W1014),"")</f>
        <v>3.1999999999999999E-5</v>
      </c>
      <c r="T1014" s="1103">
        <f t="shared" si="109"/>
        <v>6.7500000000000004E-4</v>
      </c>
      <c r="U1014" s="1103">
        <f t="shared" si="110"/>
        <v>6.7500000000000004E-4</v>
      </c>
      <c r="V1014" s="1102">
        <f t="shared" si="105"/>
        <v>1014</v>
      </c>
      <c r="W1014" s="1102">
        <f t="shared" si="106"/>
        <v>1015</v>
      </c>
      <c r="X1014" s="1102" t="str">
        <f t="shared" si="111"/>
        <v>A0632</v>
      </c>
      <c r="Y1014" s="239"/>
      <c r="Z1014" s="239"/>
      <c r="AA1014" s="239"/>
      <c r="AB1014" s="239"/>
      <c r="AC1014" s="239"/>
      <c r="AD1014" s="239"/>
      <c r="AE1014" s="239"/>
      <c r="AF1014" s="239"/>
      <c r="AG1014" s="239"/>
    </row>
    <row r="1015" spans="8:33">
      <c r="H1015" s="239"/>
      <c r="I1015" s="1110" t="s">
        <v>5718</v>
      </c>
      <c r="J1015" s="1106" t="s">
        <v>2424</v>
      </c>
      <c r="K1015" s="246">
        <v>3.1999999999999999E-5</v>
      </c>
      <c r="L1015" s="246">
        <v>3.1999999999999999E-5</v>
      </c>
      <c r="M1015" s="241"/>
      <c r="N1015" s="1102">
        <f t="shared" ca="1" si="107"/>
        <v>6.7500000000000004E-4</v>
      </c>
      <c r="O1015" s="1102">
        <f t="shared" ca="1" si="108"/>
        <v>6.7500000000000004E-4</v>
      </c>
      <c r="P1015" s="1102" cm="1">
        <f t="array" aca="1" ref="P1015" ca="1">IFERROR(INDIRECT("K"&amp;V1015),"")</f>
        <v>6.7500000000000004E-4</v>
      </c>
      <c r="Q1015" s="1102" cm="1">
        <f t="array" aca="1" ref="Q1015" ca="1">IFERROR(INDIRECT("L"&amp;V1015),"")</f>
        <v>6.7500000000000004E-4</v>
      </c>
      <c r="R1015" s="1102" cm="1">
        <f t="array" aca="1" ref="R1015" ca="1">IFERROR(INDIRECT("K"&amp;W1015),"")</f>
        <v>3.1999999999999999E-5</v>
      </c>
      <c r="S1015" s="1102" cm="1">
        <f t="array" aca="1" ref="S1015" ca="1">IFERROR(INDIRECT("L"&amp;W1015),"")</f>
        <v>3.1999999999999999E-5</v>
      </c>
      <c r="T1015" s="1103">
        <f t="shared" si="109"/>
        <v>3.1999999999999999E-5</v>
      </c>
      <c r="U1015" s="1103">
        <f t="shared" si="110"/>
        <v>3.1999999999999999E-5</v>
      </c>
      <c r="V1015" s="1102">
        <f t="shared" si="105"/>
        <v>1014</v>
      </c>
      <c r="W1015" s="1102">
        <f t="shared" si="106"/>
        <v>1015</v>
      </c>
      <c r="X1015" s="1102" t="str">
        <f t="shared" si="111"/>
        <v>A0632</v>
      </c>
      <c r="Y1015" s="239"/>
      <c r="Z1015" s="239"/>
      <c r="AA1015" s="239"/>
      <c r="AB1015" s="239"/>
      <c r="AC1015" s="239"/>
      <c r="AD1015" s="239"/>
      <c r="AE1015" s="239"/>
      <c r="AF1015" s="239"/>
      <c r="AG1015" s="239"/>
    </row>
    <row r="1016" spans="8:33">
      <c r="H1016" s="239"/>
      <c r="I1016" s="1110" t="s">
        <v>2425</v>
      </c>
      <c r="J1016" s="1106" t="s">
        <v>2426</v>
      </c>
      <c r="K1016" s="246">
        <v>4.1899999999999999E-4</v>
      </c>
      <c r="L1016" s="246">
        <v>4.1899999999999999E-4</v>
      </c>
      <c r="M1016" s="241"/>
      <c r="N1016" s="1102">
        <f t="shared" ca="1" si="107"/>
        <v>4.1899999999999999E-4</v>
      </c>
      <c r="O1016" s="1102">
        <f t="shared" ca="1" si="108"/>
        <v>4.1899999999999999E-4</v>
      </c>
      <c r="P1016" s="1102" t="str" cm="1">
        <f t="array" aca="1" ref="P1016" ca="1">IFERROR(INDIRECT("K"&amp;V1016),"")</f>
        <v/>
      </c>
      <c r="Q1016" s="1102" t="str" cm="1">
        <f t="array" aca="1" ref="Q1016" ca="1">IFERROR(INDIRECT("L"&amp;V1016),"")</f>
        <v/>
      </c>
      <c r="R1016" s="1102" t="str" cm="1">
        <f t="array" aca="1" ref="R1016" ca="1">IFERROR(INDIRECT("K"&amp;W1016),"")</f>
        <v/>
      </c>
      <c r="S1016" s="1102" t="str" cm="1">
        <f t="array" aca="1" ref="S1016" ca="1">IFERROR(INDIRECT("L"&amp;W1016),"")</f>
        <v/>
      </c>
      <c r="T1016" s="1103">
        <f t="shared" si="109"/>
        <v>4.1899999999999999E-4</v>
      </c>
      <c r="U1016" s="1103">
        <f t="shared" si="110"/>
        <v>4.1899999999999999E-4</v>
      </c>
      <c r="V1016" s="1102" t="str">
        <f t="shared" si="105"/>
        <v/>
      </c>
      <c r="W1016" s="1102" t="str">
        <f t="shared" si="106"/>
        <v/>
      </c>
      <c r="X1016" s="1102" t="str">
        <f t="shared" si="111"/>
        <v>A0639</v>
      </c>
      <c r="Y1016" s="239"/>
      <c r="Z1016" s="239"/>
      <c r="AA1016" s="239"/>
      <c r="AB1016" s="239"/>
      <c r="AC1016" s="239"/>
      <c r="AD1016" s="239"/>
      <c r="AE1016" s="239"/>
      <c r="AF1016" s="239"/>
      <c r="AG1016" s="239"/>
    </row>
    <row r="1017" spans="8:33">
      <c r="H1017" s="239"/>
      <c r="I1017" s="1110" t="s">
        <v>2427</v>
      </c>
      <c r="J1017" s="1106" t="s">
        <v>2428</v>
      </c>
      <c r="K1017" s="246">
        <v>6.4400000000000004E-4</v>
      </c>
      <c r="L1017" s="246">
        <v>6.4400000000000004E-4</v>
      </c>
      <c r="M1017" s="241"/>
      <c r="N1017" s="1102">
        <f t="shared" ca="1" si="107"/>
        <v>6.4400000000000004E-4</v>
      </c>
      <c r="O1017" s="1102">
        <f t="shared" ca="1" si="108"/>
        <v>6.4400000000000004E-4</v>
      </c>
      <c r="P1017" s="1102" t="str" cm="1">
        <f t="array" aca="1" ref="P1017" ca="1">IFERROR(INDIRECT("K"&amp;V1017),"")</f>
        <v/>
      </c>
      <c r="Q1017" s="1102" t="str" cm="1">
        <f t="array" aca="1" ref="Q1017" ca="1">IFERROR(INDIRECT("L"&amp;V1017),"")</f>
        <v/>
      </c>
      <c r="R1017" s="1102" t="str" cm="1">
        <f t="array" aca="1" ref="R1017" ca="1">IFERROR(INDIRECT("K"&amp;W1017),"")</f>
        <v/>
      </c>
      <c r="S1017" s="1102" t="str" cm="1">
        <f t="array" aca="1" ref="S1017" ca="1">IFERROR(INDIRECT("L"&amp;W1017),"")</f>
        <v/>
      </c>
      <c r="T1017" s="1103">
        <f t="shared" si="109"/>
        <v>6.4400000000000004E-4</v>
      </c>
      <c r="U1017" s="1103">
        <f t="shared" si="110"/>
        <v>6.4400000000000004E-4</v>
      </c>
      <c r="V1017" s="1102" t="str">
        <f t="shared" si="105"/>
        <v/>
      </c>
      <c r="W1017" s="1102" t="str">
        <f t="shared" si="106"/>
        <v/>
      </c>
      <c r="X1017" s="1102" t="str">
        <f t="shared" si="111"/>
        <v>A0640</v>
      </c>
      <c r="Y1017" s="239"/>
      <c r="Z1017" s="239"/>
      <c r="AA1017" s="239"/>
      <c r="AB1017" s="239"/>
      <c r="AC1017" s="239"/>
      <c r="AD1017" s="239"/>
      <c r="AE1017" s="239"/>
      <c r="AF1017" s="239"/>
      <c r="AG1017" s="239"/>
    </row>
    <row r="1018" spans="8:33">
      <c r="H1018" s="239"/>
      <c r="I1018" s="1110" t="s">
        <v>5719</v>
      </c>
      <c r="J1018" s="1106" t="s">
        <v>2429</v>
      </c>
      <c r="K1018" s="246">
        <v>0</v>
      </c>
      <c r="L1018" s="246">
        <v>0</v>
      </c>
      <c r="M1018" s="241"/>
      <c r="N1018" s="1102">
        <f t="shared" ca="1" si="107"/>
        <v>4.2200000000000001E-4</v>
      </c>
      <c r="O1018" s="1102">
        <f t="shared" ca="1" si="108"/>
        <v>4.2200000000000001E-4</v>
      </c>
      <c r="P1018" s="1102" cm="1">
        <f t="array" aca="1" ref="P1018" ca="1">IFERROR(INDIRECT("K"&amp;V1018),"")</f>
        <v>4.2200000000000001E-4</v>
      </c>
      <c r="Q1018" s="1102" cm="1">
        <f t="array" aca="1" ref="Q1018" ca="1">IFERROR(INDIRECT("L"&amp;V1018),"")</f>
        <v>4.2200000000000001E-4</v>
      </c>
      <c r="R1018" s="1102" cm="1">
        <f t="array" aca="1" ref="R1018" ca="1">IFERROR(INDIRECT("K"&amp;W1018),"")</f>
        <v>7.7999999999999999E-5</v>
      </c>
      <c r="S1018" s="1102" cm="1">
        <f t="array" aca="1" ref="S1018" ca="1">IFERROR(INDIRECT("L"&amp;W1018),"")</f>
        <v>7.7999999999999999E-5</v>
      </c>
      <c r="T1018" s="1103">
        <f t="shared" si="109"/>
        <v>0</v>
      </c>
      <c r="U1018" s="1103">
        <f t="shared" si="110"/>
        <v>0</v>
      </c>
      <c r="V1018" s="1102">
        <f t="shared" si="105"/>
        <v>1019</v>
      </c>
      <c r="W1018" s="1102">
        <f t="shared" si="106"/>
        <v>1020</v>
      </c>
      <c r="X1018" s="1102" t="str">
        <f t="shared" si="111"/>
        <v>A0641</v>
      </c>
      <c r="Y1018" s="239"/>
      <c r="Z1018" s="239"/>
      <c r="AA1018" s="239"/>
      <c r="AB1018" s="239"/>
      <c r="AC1018" s="239"/>
      <c r="AD1018" s="239"/>
      <c r="AE1018" s="239"/>
      <c r="AF1018" s="239"/>
      <c r="AG1018" s="239"/>
    </row>
    <row r="1019" spans="8:33">
      <c r="H1019" s="239"/>
      <c r="I1019" s="1110" t="s">
        <v>5720</v>
      </c>
      <c r="J1019" s="1106" t="s">
        <v>2429</v>
      </c>
      <c r="K1019" s="246">
        <v>4.2200000000000001E-4</v>
      </c>
      <c r="L1019" s="246">
        <v>4.2200000000000001E-4</v>
      </c>
      <c r="M1019" s="241"/>
      <c r="N1019" s="1102">
        <f t="shared" ca="1" si="107"/>
        <v>4.2200000000000001E-4</v>
      </c>
      <c r="O1019" s="1102">
        <f t="shared" ca="1" si="108"/>
        <v>4.2200000000000001E-4</v>
      </c>
      <c r="P1019" s="1102" cm="1">
        <f t="array" aca="1" ref="P1019" ca="1">IFERROR(INDIRECT("K"&amp;V1019),"")</f>
        <v>4.2200000000000001E-4</v>
      </c>
      <c r="Q1019" s="1102" cm="1">
        <f t="array" aca="1" ref="Q1019" ca="1">IFERROR(INDIRECT("L"&amp;V1019),"")</f>
        <v>4.2200000000000001E-4</v>
      </c>
      <c r="R1019" s="1102" cm="1">
        <f t="array" aca="1" ref="R1019" ca="1">IFERROR(INDIRECT("K"&amp;W1019),"")</f>
        <v>7.7999999999999999E-5</v>
      </c>
      <c r="S1019" s="1102" cm="1">
        <f t="array" aca="1" ref="S1019" ca="1">IFERROR(INDIRECT("L"&amp;W1019),"")</f>
        <v>7.7999999999999999E-5</v>
      </c>
      <c r="T1019" s="1103">
        <f t="shared" si="109"/>
        <v>4.2200000000000001E-4</v>
      </c>
      <c r="U1019" s="1103">
        <f t="shared" si="110"/>
        <v>4.2200000000000001E-4</v>
      </c>
      <c r="V1019" s="1102">
        <f t="shared" si="105"/>
        <v>1019</v>
      </c>
      <c r="W1019" s="1102">
        <f t="shared" si="106"/>
        <v>1020</v>
      </c>
      <c r="X1019" s="1102" t="str">
        <f t="shared" si="111"/>
        <v>A0641</v>
      </c>
      <c r="Y1019" s="239"/>
      <c r="Z1019" s="239"/>
      <c r="AA1019" s="239"/>
      <c r="AB1019" s="239"/>
      <c r="AC1019" s="239"/>
      <c r="AD1019" s="239"/>
      <c r="AE1019" s="239"/>
      <c r="AF1019" s="239"/>
      <c r="AG1019" s="239"/>
    </row>
    <row r="1020" spans="8:33">
      <c r="H1020" s="239"/>
      <c r="I1020" s="1110" t="s">
        <v>5721</v>
      </c>
      <c r="J1020" s="1106" t="s">
        <v>2429</v>
      </c>
      <c r="K1020" s="246">
        <v>7.7999999999999999E-5</v>
      </c>
      <c r="L1020" s="246">
        <v>7.7999999999999999E-5</v>
      </c>
      <c r="M1020" s="241"/>
      <c r="N1020" s="1102">
        <f t="shared" ca="1" si="107"/>
        <v>4.2200000000000001E-4</v>
      </c>
      <c r="O1020" s="1102">
        <f t="shared" ca="1" si="108"/>
        <v>4.2200000000000001E-4</v>
      </c>
      <c r="P1020" s="1102" cm="1">
        <f t="array" aca="1" ref="P1020" ca="1">IFERROR(INDIRECT("K"&amp;V1020),"")</f>
        <v>4.2200000000000001E-4</v>
      </c>
      <c r="Q1020" s="1102" cm="1">
        <f t="array" aca="1" ref="Q1020" ca="1">IFERROR(INDIRECT("L"&amp;V1020),"")</f>
        <v>4.2200000000000001E-4</v>
      </c>
      <c r="R1020" s="1102" cm="1">
        <f t="array" aca="1" ref="R1020" ca="1">IFERROR(INDIRECT("K"&amp;W1020),"")</f>
        <v>7.7999999999999999E-5</v>
      </c>
      <c r="S1020" s="1102" cm="1">
        <f t="array" aca="1" ref="S1020" ca="1">IFERROR(INDIRECT("L"&amp;W1020),"")</f>
        <v>7.7999999999999999E-5</v>
      </c>
      <c r="T1020" s="1103">
        <f t="shared" si="109"/>
        <v>7.7999999999999999E-5</v>
      </c>
      <c r="U1020" s="1103">
        <f t="shared" si="110"/>
        <v>7.7999999999999999E-5</v>
      </c>
      <c r="V1020" s="1102">
        <f t="shared" si="105"/>
        <v>1019</v>
      </c>
      <c r="W1020" s="1102">
        <f t="shared" si="106"/>
        <v>1020</v>
      </c>
      <c r="X1020" s="1102" t="str">
        <f t="shared" si="111"/>
        <v>A0641</v>
      </c>
      <c r="Y1020" s="239"/>
      <c r="Z1020" s="239"/>
      <c r="AA1020" s="239"/>
      <c r="AB1020" s="239"/>
      <c r="AC1020" s="239"/>
      <c r="AD1020" s="239"/>
      <c r="AE1020" s="239"/>
      <c r="AF1020" s="239"/>
      <c r="AG1020" s="239"/>
    </row>
    <row r="1021" spans="8:33">
      <c r="H1021" s="239"/>
      <c r="I1021" s="1110" t="s">
        <v>5722</v>
      </c>
      <c r="J1021" s="1106" t="s">
        <v>2430</v>
      </c>
      <c r="K1021" s="246">
        <v>0</v>
      </c>
      <c r="L1021" s="246">
        <v>0</v>
      </c>
      <c r="M1021" s="241"/>
      <c r="N1021" s="1102">
        <f t="shared" ca="1" si="107"/>
        <v>2.8800000000000001E-4</v>
      </c>
      <c r="O1021" s="1102">
        <f t="shared" ca="1" si="108"/>
        <v>2.8800000000000001E-4</v>
      </c>
      <c r="P1021" s="1102" cm="1">
        <f t="array" aca="1" ref="P1021" ca="1">IFERROR(INDIRECT("K"&amp;V1021),"")</f>
        <v>2.8800000000000001E-4</v>
      </c>
      <c r="Q1021" s="1102" cm="1">
        <f t="array" aca="1" ref="Q1021" ca="1">IFERROR(INDIRECT("L"&amp;V1021),"")</f>
        <v>2.8800000000000001E-4</v>
      </c>
      <c r="R1021" s="1102" cm="1">
        <f t="array" aca="1" ref="R1021" ca="1">IFERROR(INDIRECT("K"&amp;W1021),"")</f>
        <v>2.0000000000000001E-4</v>
      </c>
      <c r="S1021" s="1102" cm="1">
        <f t="array" aca="1" ref="S1021" ca="1">IFERROR(INDIRECT("L"&amp;W1021),"")</f>
        <v>2.0000000000000001E-4</v>
      </c>
      <c r="T1021" s="1103">
        <f t="shared" si="109"/>
        <v>0</v>
      </c>
      <c r="U1021" s="1103">
        <f t="shared" si="110"/>
        <v>0</v>
      </c>
      <c r="V1021" s="1102">
        <f t="shared" si="105"/>
        <v>1024</v>
      </c>
      <c r="W1021" s="1102">
        <f t="shared" si="106"/>
        <v>1025</v>
      </c>
      <c r="X1021" s="1102" t="str">
        <f t="shared" si="111"/>
        <v>A0642</v>
      </c>
      <c r="Y1021" s="239"/>
      <c r="Z1021" s="239"/>
      <c r="AA1021" s="239"/>
      <c r="AB1021" s="239"/>
      <c r="AC1021" s="239"/>
      <c r="AD1021" s="239"/>
      <c r="AE1021" s="239"/>
      <c r="AF1021" s="239"/>
      <c r="AG1021" s="239"/>
    </row>
    <row r="1022" spans="8:33">
      <c r="H1022" s="239"/>
      <c r="I1022" s="1110" t="s">
        <v>5723</v>
      </c>
      <c r="J1022" s="1106" t="s">
        <v>2430</v>
      </c>
      <c r="K1022" s="246">
        <v>2.6600000000000001E-4</v>
      </c>
      <c r="L1022" s="246">
        <v>2.6600000000000001E-4</v>
      </c>
      <c r="M1022" s="241"/>
      <c r="N1022" s="1102">
        <f t="shared" ca="1" si="107"/>
        <v>2.8800000000000001E-4</v>
      </c>
      <c r="O1022" s="1102">
        <f t="shared" ca="1" si="108"/>
        <v>2.8800000000000001E-4</v>
      </c>
      <c r="P1022" s="1102" cm="1">
        <f t="array" aca="1" ref="P1022" ca="1">IFERROR(INDIRECT("K"&amp;V1022),"")</f>
        <v>2.8800000000000001E-4</v>
      </c>
      <c r="Q1022" s="1102" cm="1">
        <f t="array" aca="1" ref="Q1022" ca="1">IFERROR(INDIRECT("L"&amp;V1022),"")</f>
        <v>2.8800000000000001E-4</v>
      </c>
      <c r="R1022" s="1102" cm="1">
        <f t="array" aca="1" ref="R1022" ca="1">IFERROR(INDIRECT("K"&amp;W1022),"")</f>
        <v>2.0000000000000001E-4</v>
      </c>
      <c r="S1022" s="1102" cm="1">
        <f t="array" aca="1" ref="S1022" ca="1">IFERROR(INDIRECT("L"&amp;W1022),"")</f>
        <v>2.0000000000000001E-4</v>
      </c>
      <c r="T1022" s="1103">
        <f t="shared" si="109"/>
        <v>2.6600000000000001E-4</v>
      </c>
      <c r="U1022" s="1103">
        <f t="shared" si="110"/>
        <v>2.6600000000000001E-4</v>
      </c>
      <c r="V1022" s="1102">
        <f t="shared" si="105"/>
        <v>1024</v>
      </c>
      <c r="W1022" s="1102">
        <f t="shared" si="106"/>
        <v>1025</v>
      </c>
      <c r="X1022" s="1102" t="str">
        <f t="shared" si="111"/>
        <v>A0642</v>
      </c>
      <c r="Y1022" s="239"/>
      <c r="Z1022" s="239"/>
      <c r="AA1022" s="239"/>
      <c r="AB1022" s="239"/>
      <c r="AC1022" s="239"/>
      <c r="AD1022" s="239"/>
      <c r="AE1022" s="239"/>
      <c r="AF1022" s="239"/>
      <c r="AG1022" s="239"/>
    </row>
    <row r="1023" spans="8:33">
      <c r="H1023" s="239"/>
      <c r="I1023" s="1110" t="s">
        <v>5724</v>
      </c>
      <c r="J1023" s="1106" t="s">
        <v>2430</v>
      </c>
      <c r="K1023" s="246">
        <v>1.3799999999999999E-4</v>
      </c>
      <c r="L1023" s="246">
        <v>1.3799999999999999E-4</v>
      </c>
      <c r="M1023" s="241"/>
      <c r="N1023" s="1102">
        <f t="shared" ca="1" si="107"/>
        <v>2.8800000000000001E-4</v>
      </c>
      <c r="O1023" s="1102">
        <f t="shared" ca="1" si="108"/>
        <v>2.8800000000000001E-4</v>
      </c>
      <c r="P1023" s="1102" cm="1">
        <f t="array" aca="1" ref="P1023" ca="1">IFERROR(INDIRECT("K"&amp;V1023),"")</f>
        <v>2.8800000000000001E-4</v>
      </c>
      <c r="Q1023" s="1102" cm="1">
        <f t="array" aca="1" ref="Q1023" ca="1">IFERROR(INDIRECT("L"&amp;V1023),"")</f>
        <v>2.8800000000000001E-4</v>
      </c>
      <c r="R1023" s="1102" cm="1">
        <f t="array" aca="1" ref="R1023" ca="1">IFERROR(INDIRECT("K"&amp;W1023),"")</f>
        <v>2.0000000000000001E-4</v>
      </c>
      <c r="S1023" s="1102" cm="1">
        <f t="array" aca="1" ref="S1023" ca="1">IFERROR(INDIRECT("L"&amp;W1023),"")</f>
        <v>2.0000000000000001E-4</v>
      </c>
      <c r="T1023" s="1103">
        <f t="shared" si="109"/>
        <v>1.3799999999999999E-4</v>
      </c>
      <c r="U1023" s="1103">
        <f t="shared" si="110"/>
        <v>1.3799999999999999E-4</v>
      </c>
      <c r="V1023" s="1102">
        <f t="shared" si="105"/>
        <v>1024</v>
      </c>
      <c r="W1023" s="1102">
        <f t="shared" si="106"/>
        <v>1025</v>
      </c>
      <c r="X1023" s="1102" t="str">
        <f t="shared" si="111"/>
        <v>A0642</v>
      </c>
      <c r="Y1023" s="239"/>
      <c r="Z1023" s="239"/>
      <c r="AA1023" s="239"/>
      <c r="AB1023" s="239"/>
      <c r="AC1023" s="239"/>
      <c r="AD1023" s="239"/>
      <c r="AE1023" s="239"/>
      <c r="AF1023" s="239"/>
      <c r="AG1023" s="239"/>
    </row>
    <row r="1024" spans="8:33">
      <c r="H1024" s="239"/>
      <c r="I1024" s="1110" t="s">
        <v>5725</v>
      </c>
      <c r="J1024" s="1106" t="s">
        <v>2430</v>
      </c>
      <c r="K1024" s="246">
        <v>2.8800000000000001E-4</v>
      </c>
      <c r="L1024" s="246">
        <v>2.8800000000000001E-4</v>
      </c>
      <c r="M1024" s="241"/>
      <c r="N1024" s="1102">
        <f t="shared" ca="1" si="107"/>
        <v>2.8800000000000001E-4</v>
      </c>
      <c r="O1024" s="1102">
        <f t="shared" ca="1" si="108"/>
        <v>2.8800000000000001E-4</v>
      </c>
      <c r="P1024" s="1102" cm="1">
        <f t="array" aca="1" ref="P1024" ca="1">IFERROR(INDIRECT("K"&amp;V1024),"")</f>
        <v>2.8800000000000001E-4</v>
      </c>
      <c r="Q1024" s="1102" cm="1">
        <f t="array" aca="1" ref="Q1024" ca="1">IFERROR(INDIRECT("L"&amp;V1024),"")</f>
        <v>2.8800000000000001E-4</v>
      </c>
      <c r="R1024" s="1102" cm="1">
        <f t="array" aca="1" ref="R1024" ca="1">IFERROR(INDIRECT("K"&amp;W1024),"")</f>
        <v>2.0000000000000001E-4</v>
      </c>
      <c r="S1024" s="1102" cm="1">
        <f t="array" aca="1" ref="S1024" ca="1">IFERROR(INDIRECT("L"&amp;W1024),"")</f>
        <v>2.0000000000000001E-4</v>
      </c>
      <c r="T1024" s="1103">
        <f t="shared" si="109"/>
        <v>2.8800000000000001E-4</v>
      </c>
      <c r="U1024" s="1103">
        <f t="shared" si="110"/>
        <v>2.8800000000000001E-4</v>
      </c>
      <c r="V1024" s="1102">
        <f t="shared" si="105"/>
        <v>1024</v>
      </c>
      <c r="W1024" s="1102">
        <f t="shared" si="106"/>
        <v>1025</v>
      </c>
      <c r="X1024" s="1102" t="str">
        <f t="shared" si="111"/>
        <v>A0642</v>
      </c>
      <c r="Y1024" s="239"/>
      <c r="Z1024" s="239"/>
      <c r="AA1024" s="239"/>
      <c r="AB1024" s="239"/>
      <c r="AC1024" s="239"/>
      <c r="AD1024" s="239"/>
      <c r="AE1024" s="239"/>
      <c r="AF1024" s="239"/>
      <c r="AG1024" s="239"/>
    </row>
    <row r="1025" spans="8:33">
      <c r="H1025" s="239"/>
      <c r="I1025" s="1110" t="s">
        <v>5726</v>
      </c>
      <c r="J1025" s="1106" t="s">
        <v>2430</v>
      </c>
      <c r="K1025" s="246">
        <v>2.0000000000000001E-4</v>
      </c>
      <c r="L1025" s="246">
        <v>2.0000000000000001E-4</v>
      </c>
      <c r="M1025" s="241"/>
      <c r="N1025" s="1102">
        <f t="shared" ca="1" si="107"/>
        <v>2.8800000000000001E-4</v>
      </c>
      <c r="O1025" s="1102">
        <f t="shared" ca="1" si="108"/>
        <v>2.8800000000000001E-4</v>
      </c>
      <c r="P1025" s="1102" cm="1">
        <f t="array" aca="1" ref="P1025" ca="1">IFERROR(INDIRECT("K"&amp;V1025),"")</f>
        <v>2.8800000000000001E-4</v>
      </c>
      <c r="Q1025" s="1102" cm="1">
        <f t="array" aca="1" ref="Q1025" ca="1">IFERROR(INDIRECT("L"&amp;V1025),"")</f>
        <v>2.8800000000000001E-4</v>
      </c>
      <c r="R1025" s="1102" cm="1">
        <f t="array" aca="1" ref="R1025" ca="1">IFERROR(INDIRECT("K"&amp;W1025),"")</f>
        <v>2.0000000000000001E-4</v>
      </c>
      <c r="S1025" s="1102" cm="1">
        <f t="array" aca="1" ref="S1025" ca="1">IFERROR(INDIRECT("L"&amp;W1025),"")</f>
        <v>2.0000000000000001E-4</v>
      </c>
      <c r="T1025" s="1103">
        <f t="shared" si="109"/>
        <v>2.0000000000000001E-4</v>
      </c>
      <c r="U1025" s="1103">
        <f t="shared" si="110"/>
        <v>2.0000000000000001E-4</v>
      </c>
      <c r="V1025" s="1102">
        <f t="shared" si="105"/>
        <v>1024</v>
      </c>
      <c r="W1025" s="1102">
        <f t="shared" si="106"/>
        <v>1025</v>
      </c>
      <c r="X1025" s="1102" t="str">
        <f t="shared" si="111"/>
        <v>A0642</v>
      </c>
      <c r="Y1025" s="239"/>
      <c r="Z1025" s="239"/>
      <c r="AA1025" s="239"/>
      <c r="AB1025" s="239"/>
      <c r="AC1025" s="239"/>
      <c r="AD1025" s="239"/>
      <c r="AE1025" s="239"/>
      <c r="AF1025" s="239"/>
      <c r="AG1025" s="239"/>
    </row>
    <row r="1026" spans="8:33">
      <c r="H1026" s="239"/>
      <c r="I1026" s="1110" t="s">
        <v>2431</v>
      </c>
      <c r="J1026" s="1106" t="s">
        <v>2432</v>
      </c>
      <c r="K1026" s="246">
        <v>2.4600000000000002E-4</v>
      </c>
      <c r="L1026" s="246">
        <v>2.4600000000000002E-4</v>
      </c>
      <c r="M1026" s="241"/>
      <c r="N1026" s="1102">
        <f t="shared" ca="1" si="107"/>
        <v>2.4600000000000002E-4</v>
      </c>
      <c r="O1026" s="1102">
        <f t="shared" ca="1" si="108"/>
        <v>2.4600000000000002E-4</v>
      </c>
      <c r="P1026" s="1102" t="str" cm="1">
        <f t="array" aca="1" ref="P1026" ca="1">IFERROR(INDIRECT("K"&amp;V1026),"")</f>
        <v/>
      </c>
      <c r="Q1026" s="1102" t="str" cm="1">
        <f t="array" aca="1" ref="Q1026" ca="1">IFERROR(INDIRECT("L"&amp;V1026),"")</f>
        <v/>
      </c>
      <c r="R1026" s="1102" t="str" cm="1">
        <f t="array" aca="1" ref="R1026" ca="1">IFERROR(INDIRECT("K"&amp;W1026),"")</f>
        <v/>
      </c>
      <c r="S1026" s="1102" t="str" cm="1">
        <f t="array" aca="1" ref="S1026" ca="1">IFERROR(INDIRECT("L"&amp;W1026),"")</f>
        <v/>
      </c>
      <c r="T1026" s="1103">
        <f t="shared" si="109"/>
        <v>2.4600000000000002E-4</v>
      </c>
      <c r="U1026" s="1103">
        <f t="shared" si="110"/>
        <v>2.4600000000000002E-4</v>
      </c>
      <c r="V1026" s="1102" t="str">
        <f t="shared" si="105"/>
        <v/>
      </c>
      <c r="W1026" s="1102" t="str">
        <f t="shared" si="106"/>
        <v/>
      </c>
      <c r="X1026" s="1102" t="str">
        <f t="shared" si="111"/>
        <v>A0644</v>
      </c>
      <c r="Y1026" s="239"/>
      <c r="Z1026" s="239"/>
      <c r="AA1026" s="239"/>
      <c r="AB1026" s="239"/>
      <c r="AC1026" s="239"/>
      <c r="AD1026" s="239"/>
      <c r="AE1026" s="239"/>
      <c r="AF1026" s="239"/>
      <c r="AG1026" s="239"/>
    </row>
    <row r="1027" spans="8:33">
      <c r="H1027" s="239"/>
      <c r="I1027" s="1110" t="s">
        <v>2433</v>
      </c>
      <c r="J1027" s="1106" t="s">
        <v>2434</v>
      </c>
      <c r="K1027" s="246">
        <v>2.05E-4</v>
      </c>
      <c r="L1027" s="246">
        <v>2.05E-4</v>
      </c>
      <c r="M1027" s="241"/>
      <c r="N1027" s="1102">
        <f t="shared" ca="1" si="107"/>
        <v>2.05E-4</v>
      </c>
      <c r="O1027" s="1102">
        <f t="shared" ca="1" si="108"/>
        <v>2.05E-4</v>
      </c>
      <c r="P1027" s="1102" t="str" cm="1">
        <f t="array" aca="1" ref="P1027" ca="1">IFERROR(INDIRECT("K"&amp;V1027),"")</f>
        <v/>
      </c>
      <c r="Q1027" s="1102" t="str" cm="1">
        <f t="array" aca="1" ref="Q1027" ca="1">IFERROR(INDIRECT("L"&amp;V1027),"")</f>
        <v/>
      </c>
      <c r="R1027" s="1102" t="str" cm="1">
        <f t="array" aca="1" ref="R1027" ca="1">IFERROR(INDIRECT("K"&amp;W1027),"")</f>
        <v/>
      </c>
      <c r="S1027" s="1102" t="str" cm="1">
        <f t="array" aca="1" ref="S1027" ca="1">IFERROR(INDIRECT("L"&amp;W1027),"")</f>
        <v/>
      </c>
      <c r="T1027" s="1103">
        <f t="shared" si="109"/>
        <v>2.05E-4</v>
      </c>
      <c r="U1027" s="1103">
        <f t="shared" si="110"/>
        <v>2.05E-4</v>
      </c>
      <c r="V1027" s="1102" t="str">
        <f t="shared" si="105"/>
        <v/>
      </c>
      <c r="W1027" s="1102" t="str">
        <f t="shared" si="106"/>
        <v/>
      </c>
      <c r="X1027" s="1102" t="str">
        <f t="shared" si="111"/>
        <v>A0648</v>
      </c>
      <c r="Y1027" s="239"/>
      <c r="Z1027" s="239"/>
      <c r="AA1027" s="239"/>
      <c r="AB1027" s="239"/>
      <c r="AC1027" s="239"/>
      <c r="AD1027" s="239"/>
      <c r="AE1027" s="239"/>
      <c r="AF1027" s="239"/>
      <c r="AG1027" s="239"/>
    </row>
    <row r="1028" spans="8:33">
      <c r="H1028" s="239"/>
      <c r="I1028" s="1110" t="s">
        <v>2435</v>
      </c>
      <c r="J1028" s="1106" t="s">
        <v>2436</v>
      </c>
      <c r="K1028" s="246">
        <v>4.6099999999999998E-4</v>
      </c>
      <c r="L1028" s="246">
        <v>4.6099999999999998E-4</v>
      </c>
      <c r="M1028" s="241"/>
      <c r="N1028" s="1102">
        <f t="shared" ca="1" si="107"/>
        <v>4.6099999999999998E-4</v>
      </c>
      <c r="O1028" s="1102">
        <f t="shared" ca="1" si="108"/>
        <v>4.6099999999999998E-4</v>
      </c>
      <c r="P1028" s="1102" t="str" cm="1">
        <f t="array" aca="1" ref="P1028" ca="1">IFERROR(INDIRECT("K"&amp;V1028),"")</f>
        <v/>
      </c>
      <c r="Q1028" s="1102" t="str" cm="1">
        <f t="array" aca="1" ref="Q1028" ca="1">IFERROR(INDIRECT("L"&amp;V1028),"")</f>
        <v/>
      </c>
      <c r="R1028" s="1102" t="str" cm="1">
        <f t="array" aca="1" ref="R1028" ca="1">IFERROR(INDIRECT("K"&amp;W1028),"")</f>
        <v/>
      </c>
      <c r="S1028" s="1102" t="str" cm="1">
        <f t="array" aca="1" ref="S1028" ca="1">IFERROR(INDIRECT("L"&amp;W1028),"")</f>
        <v/>
      </c>
      <c r="T1028" s="1103">
        <f t="shared" si="109"/>
        <v>4.6099999999999998E-4</v>
      </c>
      <c r="U1028" s="1103">
        <f t="shared" si="110"/>
        <v>4.6099999999999998E-4</v>
      </c>
      <c r="V1028" s="1102" t="str">
        <f t="shared" si="105"/>
        <v/>
      </c>
      <c r="W1028" s="1102" t="str">
        <f t="shared" si="106"/>
        <v/>
      </c>
      <c r="X1028" s="1102" t="str">
        <f t="shared" si="111"/>
        <v>A0649</v>
      </c>
      <c r="Y1028" s="239"/>
      <c r="Z1028" s="239"/>
      <c r="AA1028" s="239"/>
      <c r="AB1028" s="239"/>
      <c r="AC1028" s="239"/>
      <c r="AD1028" s="239"/>
      <c r="AE1028" s="239"/>
      <c r="AF1028" s="239"/>
      <c r="AG1028" s="239"/>
    </row>
    <row r="1029" spans="8:33">
      <c r="H1029" s="239"/>
      <c r="I1029" s="1110" t="s">
        <v>5727</v>
      </c>
      <c r="J1029" s="1106" t="s">
        <v>2437</v>
      </c>
      <c r="K1029" s="246">
        <v>0</v>
      </c>
      <c r="L1029" s="246">
        <v>0</v>
      </c>
      <c r="M1029" s="241"/>
      <c r="N1029" s="1102">
        <f t="shared" ca="1" si="107"/>
        <v>9.1E-4</v>
      </c>
      <c r="O1029" s="1102">
        <f t="shared" ca="1" si="108"/>
        <v>9.1E-4</v>
      </c>
      <c r="P1029" s="1102" cm="1">
        <f t="array" aca="1" ref="P1029" ca="1">IFERROR(INDIRECT("K"&amp;V1029),"")</f>
        <v>9.1E-4</v>
      </c>
      <c r="Q1029" s="1102" cm="1">
        <f t="array" aca="1" ref="Q1029" ca="1">IFERROR(INDIRECT("L"&amp;V1029),"")</f>
        <v>9.1E-4</v>
      </c>
      <c r="R1029" s="1102" cm="1">
        <f t="array" aca="1" ref="R1029" ca="1">IFERROR(INDIRECT("K"&amp;W1029),"")</f>
        <v>3.7100000000000002E-4</v>
      </c>
      <c r="S1029" s="1102" cm="1">
        <f t="array" aca="1" ref="S1029" ca="1">IFERROR(INDIRECT("L"&amp;W1029),"")</f>
        <v>3.7100000000000002E-4</v>
      </c>
      <c r="T1029" s="1103">
        <f t="shared" si="109"/>
        <v>0</v>
      </c>
      <c r="U1029" s="1103">
        <f t="shared" si="110"/>
        <v>0</v>
      </c>
      <c r="V1029" s="1102">
        <f t="shared" ref="V1029:V1092" si="112">_xlfn.IFNA(MATCH(X1029&amp;"*残差*",$I:$I,0),"")</f>
        <v>1030</v>
      </c>
      <c r="W1029" s="1102">
        <f t="shared" ref="W1029:W1092" si="113">_xlfn.IFNA(MATCH(X1029&amp;"*事業者全体*",$I:$I,0),"")</f>
        <v>1031</v>
      </c>
      <c r="X1029" s="1102" t="str">
        <f t="shared" si="111"/>
        <v>A0650</v>
      </c>
      <c r="Y1029" s="239"/>
      <c r="Z1029" s="239"/>
      <c r="AA1029" s="239"/>
      <c r="AB1029" s="239"/>
      <c r="AC1029" s="239"/>
      <c r="AD1029" s="239"/>
      <c r="AE1029" s="239"/>
      <c r="AF1029" s="239"/>
      <c r="AG1029" s="239"/>
    </row>
    <row r="1030" spans="8:33">
      <c r="H1030" s="239"/>
      <c r="I1030" s="1110" t="s">
        <v>5728</v>
      </c>
      <c r="J1030" s="1106" t="s">
        <v>2437</v>
      </c>
      <c r="K1030" s="246">
        <v>9.1E-4</v>
      </c>
      <c r="L1030" s="246">
        <v>9.1E-4</v>
      </c>
      <c r="M1030" s="241"/>
      <c r="N1030" s="1102">
        <f t="shared" ref="N1030:N1034" ca="1" si="114">IF(P1030="",IF(R1030="",T1030,R1030),P1030)</f>
        <v>9.1E-4</v>
      </c>
      <c r="O1030" s="1102">
        <f t="shared" ref="O1030:O1034" ca="1" si="115">IF(Q1030="",IF(S1030="",U1030,S1030),Q1030)</f>
        <v>9.1E-4</v>
      </c>
      <c r="P1030" s="1102" cm="1">
        <f t="array" aca="1" ref="P1030" ca="1">IFERROR(INDIRECT("K"&amp;V1030),"")</f>
        <v>9.1E-4</v>
      </c>
      <c r="Q1030" s="1102" cm="1">
        <f t="array" aca="1" ref="Q1030" ca="1">IFERROR(INDIRECT("L"&amp;V1030),"")</f>
        <v>9.1E-4</v>
      </c>
      <c r="R1030" s="1102" cm="1">
        <f t="array" aca="1" ref="R1030" ca="1">IFERROR(INDIRECT("K"&amp;W1030),"")</f>
        <v>3.7100000000000002E-4</v>
      </c>
      <c r="S1030" s="1102" cm="1">
        <f t="array" aca="1" ref="S1030" ca="1">IFERROR(INDIRECT("L"&amp;W1030),"")</f>
        <v>3.7100000000000002E-4</v>
      </c>
      <c r="T1030" s="1103">
        <f t="shared" ref="T1030:T1034" si="116">K1030</f>
        <v>9.1E-4</v>
      </c>
      <c r="U1030" s="1103">
        <f t="shared" ref="U1030:U1034" si="117">L1030</f>
        <v>9.1E-4</v>
      </c>
      <c r="V1030" s="1102">
        <f t="shared" si="112"/>
        <v>1030</v>
      </c>
      <c r="W1030" s="1102">
        <f t="shared" si="113"/>
        <v>1031</v>
      </c>
      <c r="X1030" s="1102" t="str">
        <f t="shared" ref="X1030:X1034" si="118">LEFT(I1030,5)</f>
        <v>A0650</v>
      </c>
      <c r="Y1030" s="239"/>
      <c r="Z1030" s="239"/>
      <c r="AA1030" s="239"/>
      <c r="AB1030" s="239"/>
      <c r="AC1030" s="239"/>
      <c r="AD1030" s="239"/>
      <c r="AE1030" s="239"/>
      <c r="AF1030" s="239"/>
      <c r="AG1030" s="239"/>
    </row>
    <row r="1031" spans="8:33">
      <c r="H1031" s="239"/>
      <c r="I1031" s="1110" t="s">
        <v>5729</v>
      </c>
      <c r="J1031" s="1106" t="s">
        <v>2437</v>
      </c>
      <c r="K1031" s="246">
        <v>3.7100000000000002E-4</v>
      </c>
      <c r="L1031" s="246">
        <v>3.7100000000000002E-4</v>
      </c>
      <c r="M1031" s="241"/>
      <c r="N1031" s="1102">
        <f t="shared" ca="1" si="114"/>
        <v>9.1E-4</v>
      </c>
      <c r="O1031" s="1102">
        <f t="shared" ca="1" si="115"/>
        <v>9.1E-4</v>
      </c>
      <c r="P1031" s="1102" cm="1">
        <f t="array" aca="1" ref="P1031" ca="1">IFERROR(INDIRECT("K"&amp;V1031),"")</f>
        <v>9.1E-4</v>
      </c>
      <c r="Q1031" s="1102" cm="1">
        <f t="array" aca="1" ref="Q1031" ca="1">IFERROR(INDIRECT("L"&amp;V1031),"")</f>
        <v>9.1E-4</v>
      </c>
      <c r="R1031" s="1102" cm="1">
        <f t="array" aca="1" ref="R1031" ca="1">IFERROR(INDIRECT("K"&amp;W1031),"")</f>
        <v>3.7100000000000002E-4</v>
      </c>
      <c r="S1031" s="1102" cm="1">
        <f t="array" aca="1" ref="S1031" ca="1">IFERROR(INDIRECT("L"&amp;W1031),"")</f>
        <v>3.7100000000000002E-4</v>
      </c>
      <c r="T1031" s="1103">
        <f t="shared" si="116"/>
        <v>3.7100000000000002E-4</v>
      </c>
      <c r="U1031" s="1103">
        <f t="shared" si="117"/>
        <v>3.7100000000000002E-4</v>
      </c>
      <c r="V1031" s="1102">
        <f t="shared" si="112"/>
        <v>1030</v>
      </c>
      <c r="W1031" s="1102">
        <f t="shared" si="113"/>
        <v>1031</v>
      </c>
      <c r="X1031" s="1102" t="str">
        <f t="shared" si="118"/>
        <v>A0650</v>
      </c>
      <c r="Y1031" s="239"/>
      <c r="Z1031" s="239"/>
      <c r="AA1031" s="239"/>
      <c r="AB1031" s="239"/>
      <c r="AC1031" s="239"/>
      <c r="AD1031" s="239"/>
      <c r="AE1031" s="239"/>
      <c r="AF1031" s="239"/>
      <c r="AG1031" s="239"/>
    </row>
    <row r="1032" spans="8:33">
      <c r="H1032" s="239"/>
      <c r="I1032" s="1110" t="s">
        <v>5730</v>
      </c>
      <c r="J1032" s="1106" t="s">
        <v>3996</v>
      </c>
      <c r="K1032" s="246">
        <v>0</v>
      </c>
      <c r="L1032" s="246">
        <v>0</v>
      </c>
      <c r="M1032" s="241"/>
      <c r="N1032" s="1102">
        <f t="shared" ca="1" si="114"/>
        <v>9.19E-4</v>
      </c>
      <c r="O1032" s="1102">
        <f t="shared" ca="1" si="115"/>
        <v>9.19E-4</v>
      </c>
      <c r="P1032" s="1102" cm="1">
        <f t="array" aca="1" ref="P1032" ca="1">IFERROR(INDIRECT("K"&amp;V1032),"")</f>
        <v>9.19E-4</v>
      </c>
      <c r="Q1032" s="1102" cm="1">
        <f t="array" aca="1" ref="Q1032" ca="1">IFERROR(INDIRECT("L"&amp;V1032),"")</f>
        <v>9.19E-4</v>
      </c>
      <c r="R1032" s="1102" cm="1">
        <f t="array" aca="1" ref="R1032" ca="1">IFERROR(INDIRECT("K"&amp;W1032),"")</f>
        <v>2.2800000000000001E-4</v>
      </c>
      <c r="S1032" s="1102" cm="1">
        <f t="array" aca="1" ref="S1032" ca="1">IFERROR(INDIRECT("L"&amp;W1032),"")</f>
        <v>2.2800000000000001E-4</v>
      </c>
      <c r="T1032" s="1103">
        <f t="shared" si="116"/>
        <v>0</v>
      </c>
      <c r="U1032" s="1103">
        <f t="shared" si="117"/>
        <v>0</v>
      </c>
      <c r="V1032" s="1102">
        <f t="shared" si="112"/>
        <v>1033</v>
      </c>
      <c r="W1032" s="1102">
        <f t="shared" si="113"/>
        <v>1034</v>
      </c>
      <c r="X1032" s="1102" t="str">
        <f t="shared" si="118"/>
        <v>A0653</v>
      </c>
      <c r="Y1032" s="239"/>
      <c r="Z1032" s="239"/>
      <c r="AA1032" s="239"/>
      <c r="AB1032" s="239"/>
      <c r="AC1032" s="239"/>
      <c r="AD1032" s="239"/>
      <c r="AE1032" s="239"/>
      <c r="AF1032" s="239"/>
      <c r="AG1032" s="239"/>
    </row>
    <row r="1033" spans="8:33">
      <c r="H1033" s="239"/>
      <c r="I1033" s="1110" t="s">
        <v>5731</v>
      </c>
      <c r="J1033" s="1106" t="s">
        <v>3996</v>
      </c>
      <c r="K1033" s="246">
        <v>9.19E-4</v>
      </c>
      <c r="L1033" s="246">
        <v>9.19E-4</v>
      </c>
      <c r="M1033" s="241"/>
      <c r="N1033" s="1102">
        <f t="shared" ca="1" si="114"/>
        <v>9.19E-4</v>
      </c>
      <c r="O1033" s="1102">
        <f t="shared" ca="1" si="115"/>
        <v>9.19E-4</v>
      </c>
      <c r="P1033" s="1102" cm="1">
        <f t="array" aca="1" ref="P1033" ca="1">IFERROR(INDIRECT("K"&amp;V1033),"")</f>
        <v>9.19E-4</v>
      </c>
      <c r="Q1033" s="1102" cm="1">
        <f t="array" aca="1" ref="Q1033" ca="1">IFERROR(INDIRECT("L"&amp;V1033),"")</f>
        <v>9.19E-4</v>
      </c>
      <c r="R1033" s="1102" cm="1">
        <f t="array" aca="1" ref="R1033" ca="1">IFERROR(INDIRECT("K"&amp;W1033),"")</f>
        <v>2.2800000000000001E-4</v>
      </c>
      <c r="S1033" s="1102" cm="1">
        <f t="array" aca="1" ref="S1033" ca="1">IFERROR(INDIRECT("L"&amp;W1033),"")</f>
        <v>2.2800000000000001E-4</v>
      </c>
      <c r="T1033" s="1103">
        <f t="shared" si="116"/>
        <v>9.19E-4</v>
      </c>
      <c r="U1033" s="1103">
        <f t="shared" si="117"/>
        <v>9.19E-4</v>
      </c>
      <c r="V1033" s="1102">
        <f t="shared" si="112"/>
        <v>1033</v>
      </c>
      <c r="W1033" s="1102">
        <f t="shared" si="113"/>
        <v>1034</v>
      </c>
      <c r="X1033" s="1102" t="str">
        <f t="shared" si="118"/>
        <v>A0653</v>
      </c>
      <c r="Y1033" s="239"/>
      <c r="Z1033" s="239"/>
      <c r="AA1033" s="239"/>
      <c r="AB1033" s="239"/>
      <c r="AC1033" s="239"/>
      <c r="AD1033" s="239"/>
      <c r="AE1033" s="239"/>
      <c r="AF1033" s="239"/>
      <c r="AG1033" s="239"/>
    </row>
    <row r="1034" spans="8:33">
      <c r="H1034" s="239"/>
      <c r="I1034" s="1110" t="s">
        <v>5732</v>
      </c>
      <c r="J1034" s="1106" t="s">
        <v>3996</v>
      </c>
      <c r="K1034" s="246">
        <v>2.2800000000000001E-4</v>
      </c>
      <c r="L1034" s="246">
        <v>2.2800000000000001E-4</v>
      </c>
      <c r="M1034" s="241"/>
      <c r="N1034" s="1102">
        <f t="shared" ca="1" si="114"/>
        <v>9.19E-4</v>
      </c>
      <c r="O1034" s="1102">
        <f t="shared" ca="1" si="115"/>
        <v>9.19E-4</v>
      </c>
      <c r="P1034" s="1102" cm="1">
        <f t="array" aca="1" ref="P1034" ca="1">IFERROR(INDIRECT("K"&amp;V1034),"")</f>
        <v>9.19E-4</v>
      </c>
      <c r="Q1034" s="1102" cm="1">
        <f t="array" aca="1" ref="Q1034" ca="1">IFERROR(INDIRECT("L"&amp;V1034),"")</f>
        <v>9.19E-4</v>
      </c>
      <c r="R1034" s="1102" cm="1">
        <f t="array" aca="1" ref="R1034" ca="1">IFERROR(INDIRECT("K"&amp;W1034),"")</f>
        <v>2.2800000000000001E-4</v>
      </c>
      <c r="S1034" s="1102" cm="1">
        <f t="array" aca="1" ref="S1034" ca="1">IFERROR(INDIRECT("L"&amp;W1034),"")</f>
        <v>2.2800000000000001E-4</v>
      </c>
      <c r="T1034" s="1103">
        <f t="shared" si="116"/>
        <v>2.2800000000000001E-4</v>
      </c>
      <c r="U1034" s="1103">
        <f t="shared" si="117"/>
        <v>2.2800000000000001E-4</v>
      </c>
      <c r="V1034" s="1102">
        <f t="shared" si="112"/>
        <v>1033</v>
      </c>
      <c r="W1034" s="1102">
        <f t="shared" si="113"/>
        <v>1034</v>
      </c>
      <c r="X1034" s="1102" t="str">
        <f t="shared" si="118"/>
        <v>A0653</v>
      </c>
      <c r="Y1034" s="239"/>
      <c r="Z1034" s="239"/>
      <c r="AA1034" s="239"/>
      <c r="AB1034" s="239"/>
      <c r="AC1034" s="239"/>
      <c r="AD1034" s="239"/>
      <c r="AE1034" s="239"/>
      <c r="AF1034" s="239"/>
      <c r="AG1034" s="239"/>
    </row>
    <row r="1035" spans="8:33">
      <c r="H1035" s="239"/>
      <c r="I1035" s="1110" t="s">
        <v>2512</v>
      </c>
      <c r="J1035" s="1106" t="s">
        <v>2513</v>
      </c>
      <c r="K1035" s="246">
        <v>8.4599999999999996E-4</v>
      </c>
      <c r="L1035" s="246">
        <v>8.4599999999999996E-4</v>
      </c>
      <c r="M1035" s="241"/>
      <c r="N1035" s="1102">
        <f t="shared" ref="N1035:N1098" ca="1" si="119">IF(P1035="",IF(R1035="",T1035,R1035),P1035)</f>
        <v>8.4599999999999996E-4</v>
      </c>
      <c r="O1035" s="1102">
        <f t="shared" ref="O1035:O1098" ca="1" si="120">IF(Q1035="",IF(S1035="",U1035,S1035),Q1035)</f>
        <v>8.4599999999999996E-4</v>
      </c>
      <c r="P1035" s="1102" t="str" cm="1">
        <f t="array" aca="1" ref="P1035" ca="1">IFERROR(INDIRECT("K"&amp;V1035),"")</f>
        <v/>
      </c>
      <c r="Q1035" s="1102" t="str" cm="1">
        <f t="array" aca="1" ref="Q1035" ca="1">IFERROR(INDIRECT("L"&amp;V1035),"")</f>
        <v/>
      </c>
      <c r="R1035" s="1102" t="str" cm="1">
        <f t="array" aca="1" ref="R1035" ca="1">IFERROR(INDIRECT("K"&amp;W1035),"")</f>
        <v/>
      </c>
      <c r="S1035" s="1102" t="str" cm="1">
        <f t="array" aca="1" ref="S1035" ca="1">IFERROR(INDIRECT("L"&amp;W1035),"")</f>
        <v/>
      </c>
      <c r="T1035" s="1103">
        <f t="shared" ref="T1035:T1098" si="121">K1035</f>
        <v>8.4599999999999996E-4</v>
      </c>
      <c r="U1035" s="1103">
        <f t="shared" ref="U1035:U1098" si="122">L1035</f>
        <v>8.4599999999999996E-4</v>
      </c>
      <c r="V1035" s="1102" t="str">
        <f t="shared" si="112"/>
        <v/>
      </c>
      <c r="W1035" s="1102" t="str">
        <f t="shared" si="113"/>
        <v/>
      </c>
      <c r="X1035" s="1102" t="str">
        <f t="shared" ref="X1035:X1098" si="123">LEFT(I1035,5)</f>
        <v>A0654</v>
      </c>
      <c r="Y1035" s="239"/>
      <c r="Z1035" s="239"/>
      <c r="AA1035" s="239"/>
      <c r="AB1035" s="239"/>
      <c r="AC1035" s="239"/>
      <c r="AD1035" s="239"/>
      <c r="AE1035" s="239"/>
      <c r="AF1035" s="239"/>
      <c r="AG1035" s="239"/>
    </row>
    <row r="1036" spans="8:33">
      <c r="H1036" s="239"/>
      <c r="I1036" s="1110" t="s">
        <v>2438</v>
      </c>
      <c r="J1036" s="1106" t="s">
        <v>2439</v>
      </c>
      <c r="K1036" s="246">
        <v>5.2800000000000004E-4</v>
      </c>
      <c r="L1036" s="246">
        <v>5.2800000000000004E-4</v>
      </c>
      <c r="M1036" s="241"/>
      <c r="N1036" s="1102">
        <f t="shared" ca="1" si="119"/>
        <v>5.2800000000000004E-4</v>
      </c>
      <c r="O1036" s="1102">
        <f t="shared" ca="1" si="120"/>
        <v>5.2800000000000004E-4</v>
      </c>
      <c r="P1036" s="1102" t="str" cm="1">
        <f t="array" aca="1" ref="P1036" ca="1">IFERROR(INDIRECT("K"&amp;V1036),"")</f>
        <v/>
      </c>
      <c r="Q1036" s="1102" t="str" cm="1">
        <f t="array" aca="1" ref="Q1036" ca="1">IFERROR(INDIRECT("L"&amp;V1036),"")</f>
        <v/>
      </c>
      <c r="R1036" s="1102" t="str" cm="1">
        <f t="array" aca="1" ref="R1036" ca="1">IFERROR(INDIRECT("K"&amp;W1036),"")</f>
        <v/>
      </c>
      <c r="S1036" s="1102" t="str" cm="1">
        <f t="array" aca="1" ref="S1036" ca="1">IFERROR(INDIRECT("L"&amp;W1036),"")</f>
        <v/>
      </c>
      <c r="T1036" s="1103">
        <f t="shared" si="121"/>
        <v>5.2800000000000004E-4</v>
      </c>
      <c r="U1036" s="1103">
        <f t="shared" si="122"/>
        <v>5.2800000000000004E-4</v>
      </c>
      <c r="V1036" s="1102" t="str">
        <f t="shared" si="112"/>
        <v/>
      </c>
      <c r="W1036" s="1102" t="str">
        <f t="shared" si="113"/>
        <v/>
      </c>
      <c r="X1036" s="1102" t="str">
        <f t="shared" si="123"/>
        <v>A0655</v>
      </c>
      <c r="Y1036" s="239"/>
      <c r="Z1036" s="239"/>
      <c r="AA1036" s="239"/>
      <c r="AB1036" s="239"/>
      <c r="AC1036" s="239"/>
      <c r="AD1036" s="239"/>
      <c r="AE1036" s="239"/>
      <c r="AF1036" s="239"/>
      <c r="AG1036" s="239"/>
    </row>
    <row r="1037" spans="8:33">
      <c r="H1037" s="239"/>
      <c r="I1037" s="1110" t="s">
        <v>5733</v>
      </c>
      <c r="J1037" s="1106" t="s">
        <v>2440</v>
      </c>
      <c r="K1037" s="246">
        <v>0</v>
      </c>
      <c r="L1037" s="246">
        <v>0</v>
      </c>
      <c r="M1037" s="241"/>
      <c r="N1037" s="1102">
        <f t="shared" ca="1" si="119"/>
        <v>4.2400000000000001E-4</v>
      </c>
      <c r="O1037" s="1102">
        <f t="shared" ca="1" si="120"/>
        <v>4.2400000000000001E-4</v>
      </c>
      <c r="P1037" s="1102" cm="1">
        <f t="array" aca="1" ref="P1037" ca="1">IFERROR(INDIRECT("K"&amp;V1037),"")</f>
        <v>4.2400000000000001E-4</v>
      </c>
      <c r="Q1037" s="1102" cm="1">
        <f t="array" aca="1" ref="Q1037" ca="1">IFERROR(INDIRECT("L"&amp;V1037),"")</f>
        <v>4.2400000000000001E-4</v>
      </c>
      <c r="R1037" s="1102" cm="1">
        <f t="array" aca="1" ref="R1037" ca="1">IFERROR(INDIRECT("K"&amp;W1037),"")</f>
        <v>3.1E-4</v>
      </c>
      <c r="S1037" s="1102" cm="1">
        <f t="array" aca="1" ref="S1037" ca="1">IFERROR(INDIRECT("L"&amp;W1037),"")</f>
        <v>3.1E-4</v>
      </c>
      <c r="T1037" s="1103">
        <f t="shared" si="121"/>
        <v>0</v>
      </c>
      <c r="U1037" s="1103">
        <f t="shared" si="122"/>
        <v>0</v>
      </c>
      <c r="V1037" s="1102">
        <f t="shared" si="112"/>
        <v>1040</v>
      </c>
      <c r="W1037" s="1102">
        <f t="shared" si="113"/>
        <v>1041</v>
      </c>
      <c r="X1037" s="1102" t="str">
        <f t="shared" si="123"/>
        <v>A0656</v>
      </c>
      <c r="Y1037" s="239"/>
      <c r="Z1037" s="239"/>
      <c r="AA1037" s="239"/>
      <c r="AB1037" s="239"/>
      <c r="AC1037" s="239"/>
      <c r="AD1037" s="239"/>
      <c r="AE1037" s="239"/>
      <c r="AF1037" s="239"/>
      <c r="AG1037" s="239"/>
    </row>
    <row r="1038" spans="8:33">
      <c r="H1038" s="239"/>
      <c r="I1038" s="1110" t="s">
        <v>5734</v>
      </c>
      <c r="J1038" s="1106" t="s">
        <v>2440</v>
      </c>
      <c r="K1038" s="246">
        <v>3.4000000000000002E-4</v>
      </c>
      <c r="L1038" s="246">
        <v>3.4000000000000002E-4</v>
      </c>
      <c r="M1038" s="241"/>
      <c r="N1038" s="1102">
        <f t="shared" ca="1" si="119"/>
        <v>4.2400000000000001E-4</v>
      </c>
      <c r="O1038" s="1102">
        <f t="shared" ca="1" si="120"/>
        <v>4.2400000000000001E-4</v>
      </c>
      <c r="P1038" s="1102" cm="1">
        <f t="array" aca="1" ref="P1038" ca="1">IFERROR(INDIRECT("K"&amp;V1038),"")</f>
        <v>4.2400000000000001E-4</v>
      </c>
      <c r="Q1038" s="1102" cm="1">
        <f t="array" aca="1" ref="Q1038" ca="1">IFERROR(INDIRECT("L"&amp;V1038),"")</f>
        <v>4.2400000000000001E-4</v>
      </c>
      <c r="R1038" s="1102" cm="1">
        <f t="array" aca="1" ref="R1038" ca="1">IFERROR(INDIRECT("K"&amp;W1038),"")</f>
        <v>3.1E-4</v>
      </c>
      <c r="S1038" s="1102" cm="1">
        <f t="array" aca="1" ref="S1038" ca="1">IFERROR(INDIRECT("L"&amp;W1038),"")</f>
        <v>3.1E-4</v>
      </c>
      <c r="T1038" s="1103">
        <f t="shared" si="121"/>
        <v>3.4000000000000002E-4</v>
      </c>
      <c r="U1038" s="1103">
        <f t="shared" si="122"/>
        <v>3.4000000000000002E-4</v>
      </c>
      <c r="V1038" s="1102">
        <f t="shared" si="112"/>
        <v>1040</v>
      </c>
      <c r="W1038" s="1102">
        <f t="shared" si="113"/>
        <v>1041</v>
      </c>
      <c r="X1038" s="1102" t="str">
        <f t="shared" si="123"/>
        <v>A0656</v>
      </c>
      <c r="Y1038" s="239"/>
      <c r="Z1038" s="239"/>
      <c r="AA1038" s="239"/>
      <c r="AB1038" s="239"/>
      <c r="AC1038" s="239"/>
      <c r="AD1038" s="239"/>
      <c r="AE1038" s="239"/>
      <c r="AF1038" s="239"/>
      <c r="AG1038" s="239"/>
    </row>
    <row r="1039" spans="8:33">
      <c r="H1039" s="239"/>
      <c r="I1039" s="1110" t="s">
        <v>5735</v>
      </c>
      <c r="J1039" s="1106" t="s">
        <v>2440</v>
      </c>
      <c r="K1039" s="246">
        <v>2.9599999999999998E-4</v>
      </c>
      <c r="L1039" s="246">
        <v>2.9599999999999998E-4</v>
      </c>
      <c r="M1039" s="241"/>
      <c r="N1039" s="1102">
        <f t="shared" ca="1" si="119"/>
        <v>4.2400000000000001E-4</v>
      </c>
      <c r="O1039" s="1102">
        <f t="shared" ca="1" si="120"/>
        <v>4.2400000000000001E-4</v>
      </c>
      <c r="P1039" s="1102" cm="1">
        <f t="array" aca="1" ref="P1039" ca="1">IFERROR(INDIRECT("K"&amp;V1039),"")</f>
        <v>4.2400000000000001E-4</v>
      </c>
      <c r="Q1039" s="1102" cm="1">
        <f t="array" aca="1" ref="Q1039" ca="1">IFERROR(INDIRECT("L"&amp;V1039),"")</f>
        <v>4.2400000000000001E-4</v>
      </c>
      <c r="R1039" s="1102" cm="1">
        <f t="array" aca="1" ref="R1039" ca="1">IFERROR(INDIRECT("K"&amp;W1039),"")</f>
        <v>3.1E-4</v>
      </c>
      <c r="S1039" s="1102" cm="1">
        <f t="array" aca="1" ref="S1039" ca="1">IFERROR(INDIRECT("L"&amp;W1039),"")</f>
        <v>3.1E-4</v>
      </c>
      <c r="T1039" s="1103">
        <f t="shared" si="121"/>
        <v>2.9599999999999998E-4</v>
      </c>
      <c r="U1039" s="1103">
        <f t="shared" si="122"/>
        <v>2.9599999999999998E-4</v>
      </c>
      <c r="V1039" s="1102">
        <f t="shared" si="112"/>
        <v>1040</v>
      </c>
      <c r="W1039" s="1102">
        <f t="shared" si="113"/>
        <v>1041</v>
      </c>
      <c r="X1039" s="1102" t="str">
        <f t="shared" si="123"/>
        <v>A0656</v>
      </c>
      <c r="Y1039" s="239"/>
      <c r="Z1039" s="239"/>
      <c r="AA1039" s="239"/>
      <c r="AB1039" s="239"/>
      <c r="AC1039" s="239"/>
      <c r="AD1039" s="239"/>
      <c r="AE1039" s="239"/>
      <c r="AF1039" s="239"/>
      <c r="AG1039" s="239"/>
    </row>
    <row r="1040" spans="8:33">
      <c r="H1040" s="239"/>
      <c r="I1040" s="1110" t="s">
        <v>5736</v>
      </c>
      <c r="J1040" s="1106" t="s">
        <v>2440</v>
      </c>
      <c r="K1040" s="246">
        <v>4.2400000000000001E-4</v>
      </c>
      <c r="L1040" s="246">
        <v>4.2400000000000001E-4</v>
      </c>
      <c r="M1040" s="241"/>
      <c r="N1040" s="1102">
        <f t="shared" ca="1" si="119"/>
        <v>4.2400000000000001E-4</v>
      </c>
      <c r="O1040" s="1102">
        <f t="shared" ca="1" si="120"/>
        <v>4.2400000000000001E-4</v>
      </c>
      <c r="P1040" s="1102" cm="1">
        <f t="array" aca="1" ref="P1040" ca="1">IFERROR(INDIRECT("K"&amp;V1040),"")</f>
        <v>4.2400000000000001E-4</v>
      </c>
      <c r="Q1040" s="1102" cm="1">
        <f t="array" aca="1" ref="Q1040" ca="1">IFERROR(INDIRECT("L"&amp;V1040),"")</f>
        <v>4.2400000000000001E-4</v>
      </c>
      <c r="R1040" s="1102" cm="1">
        <f t="array" aca="1" ref="R1040" ca="1">IFERROR(INDIRECT("K"&amp;W1040),"")</f>
        <v>3.1E-4</v>
      </c>
      <c r="S1040" s="1102" cm="1">
        <f t="array" aca="1" ref="S1040" ca="1">IFERROR(INDIRECT("L"&amp;W1040),"")</f>
        <v>3.1E-4</v>
      </c>
      <c r="T1040" s="1103">
        <f t="shared" si="121"/>
        <v>4.2400000000000001E-4</v>
      </c>
      <c r="U1040" s="1103">
        <f t="shared" si="122"/>
        <v>4.2400000000000001E-4</v>
      </c>
      <c r="V1040" s="1102">
        <f t="shared" si="112"/>
        <v>1040</v>
      </c>
      <c r="W1040" s="1102">
        <f t="shared" si="113"/>
        <v>1041</v>
      </c>
      <c r="X1040" s="1102" t="str">
        <f t="shared" si="123"/>
        <v>A0656</v>
      </c>
      <c r="Y1040" s="239"/>
      <c r="Z1040" s="239"/>
      <c r="AA1040" s="239"/>
      <c r="AB1040" s="239"/>
      <c r="AC1040" s="239"/>
      <c r="AD1040" s="239"/>
      <c r="AE1040" s="239"/>
      <c r="AF1040" s="239"/>
      <c r="AG1040" s="239"/>
    </row>
    <row r="1041" spans="8:33">
      <c r="H1041" s="239"/>
      <c r="I1041" s="1110" t="s">
        <v>5737</v>
      </c>
      <c r="J1041" s="1106" t="s">
        <v>2440</v>
      </c>
      <c r="K1041" s="246">
        <v>3.1E-4</v>
      </c>
      <c r="L1041" s="246">
        <v>3.1E-4</v>
      </c>
      <c r="M1041" s="241"/>
      <c r="N1041" s="1102">
        <f t="shared" ca="1" si="119"/>
        <v>4.2400000000000001E-4</v>
      </c>
      <c r="O1041" s="1102">
        <f t="shared" ca="1" si="120"/>
        <v>4.2400000000000001E-4</v>
      </c>
      <c r="P1041" s="1102" cm="1">
        <f t="array" aca="1" ref="P1041" ca="1">IFERROR(INDIRECT("K"&amp;V1041),"")</f>
        <v>4.2400000000000001E-4</v>
      </c>
      <c r="Q1041" s="1102" cm="1">
        <f t="array" aca="1" ref="Q1041" ca="1">IFERROR(INDIRECT("L"&amp;V1041),"")</f>
        <v>4.2400000000000001E-4</v>
      </c>
      <c r="R1041" s="1102" cm="1">
        <f t="array" aca="1" ref="R1041" ca="1">IFERROR(INDIRECT("K"&amp;W1041),"")</f>
        <v>3.1E-4</v>
      </c>
      <c r="S1041" s="1102" cm="1">
        <f t="array" aca="1" ref="S1041" ca="1">IFERROR(INDIRECT("L"&amp;W1041),"")</f>
        <v>3.1E-4</v>
      </c>
      <c r="T1041" s="1103">
        <f t="shared" si="121"/>
        <v>3.1E-4</v>
      </c>
      <c r="U1041" s="1103">
        <f t="shared" si="122"/>
        <v>3.1E-4</v>
      </c>
      <c r="V1041" s="1102">
        <f t="shared" si="112"/>
        <v>1040</v>
      </c>
      <c r="W1041" s="1102">
        <f t="shared" si="113"/>
        <v>1041</v>
      </c>
      <c r="X1041" s="1102" t="str">
        <f t="shared" si="123"/>
        <v>A0656</v>
      </c>
      <c r="Y1041" s="239"/>
      <c r="Z1041" s="239"/>
      <c r="AA1041" s="239"/>
      <c r="AB1041" s="239"/>
      <c r="AC1041" s="239"/>
      <c r="AD1041" s="239"/>
      <c r="AE1041" s="239"/>
      <c r="AF1041" s="239"/>
      <c r="AG1041" s="239"/>
    </row>
    <row r="1042" spans="8:33">
      <c r="H1042" s="239"/>
      <c r="I1042" s="1110" t="s">
        <v>2441</v>
      </c>
      <c r="J1042" s="1106" t="s">
        <v>3043</v>
      </c>
      <c r="K1042" s="246">
        <v>1.9900000000000001E-4</v>
      </c>
      <c r="L1042" s="246">
        <v>1.9900000000000001E-4</v>
      </c>
      <c r="M1042" s="241"/>
      <c r="N1042" s="1102">
        <f t="shared" ca="1" si="119"/>
        <v>1.9900000000000001E-4</v>
      </c>
      <c r="O1042" s="1102">
        <f t="shared" ca="1" si="120"/>
        <v>1.9900000000000001E-4</v>
      </c>
      <c r="P1042" s="1102" t="str" cm="1">
        <f t="array" aca="1" ref="P1042" ca="1">IFERROR(INDIRECT("K"&amp;V1042),"")</f>
        <v/>
      </c>
      <c r="Q1042" s="1102" t="str" cm="1">
        <f t="array" aca="1" ref="Q1042" ca="1">IFERROR(INDIRECT("L"&amp;V1042),"")</f>
        <v/>
      </c>
      <c r="R1042" s="1102" t="str" cm="1">
        <f t="array" aca="1" ref="R1042" ca="1">IFERROR(INDIRECT("K"&amp;W1042),"")</f>
        <v/>
      </c>
      <c r="S1042" s="1102" t="str" cm="1">
        <f t="array" aca="1" ref="S1042" ca="1">IFERROR(INDIRECT("L"&amp;W1042),"")</f>
        <v/>
      </c>
      <c r="T1042" s="1103">
        <f t="shared" si="121"/>
        <v>1.9900000000000001E-4</v>
      </c>
      <c r="U1042" s="1103">
        <f t="shared" si="122"/>
        <v>1.9900000000000001E-4</v>
      </c>
      <c r="V1042" s="1102" t="str">
        <f t="shared" si="112"/>
        <v/>
      </c>
      <c r="W1042" s="1102" t="str">
        <f t="shared" si="113"/>
        <v/>
      </c>
      <c r="X1042" s="1102" t="str">
        <f t="shared" si="123"/>
        <v>A0659</v>
      </c>
      <c r="Y1042" s="239"/>
      <c r="Z1042" s="239"/>
      <c r="AA1042" s="239"/>
      <c r="AB1042" s="239"/>
      <c r="AC1042" s="239"/>
      <c r="AD1042" s="239"/>
      <c r="AE1042" s="239"/>
      <c r="AF1042" s="239"/>
      <c r="AG1042" s="239"/>
    </row>
    <row r="1043" spans="8:33">
      <c r="H1043" s="239"/>
      <c r="I1043" s="1110" t="s">
        <v>5738</v>
      </c>
      <c r="J1043" s="1106" t="s">
        <v>3997</v>
      </c>
      <c r="K1043" s="246">
        <v>0</v>
      </c>
      <c r="L1043" s="246">
        <v>0</v>
      </c>
      <c r="M1043" s="241"/>
      <c r="N1043" s="1102">
        <f t="shared" ca="1" si="119"/>
        <v>5.8399999999999999E-4</v>
      </c>
      <c r="O1043" s="1102">
        <f t="shared" ca="1" si="120"/>
        <v>5.8399999999999999E-4</v>
      </c>
      <c r="P1043" s="1102" cm="1">
        <f t="array" aca="1" ref="P1043" ca="1">IFERROR(INDIRECT("K"&amp;V1043),"")</f>
        <v>5.8399999999999999E-4</v>
      </c>
      <c r="Q1043" s="1102" cm="1">
        <f t="array" aca="1" ref="Q1043" ca="1">IFERROR(INDIRECT("L"&amp;V1043),"")</f>
        <v>5.8399999999999999E-4</v>
      </c>
      <c r="R1043" s="1102" cm="1">
        <f t="array" aca="1" ref="R1043" ca="1">IFERROR(INDIRECT("K"&amp;W1043),"")</f>
        <v>5.8299999999999997E-4</v>
      </c>
      <c r="S1043" s="1102" cm="1">
        <f t="array" aca="1" ref="S1043" ca="1">IFERROR(INDIRECT("L"&amp;W1043),"")</f>
        <v>5.8299999999999997E-4</v>
      </c>
      <c r="T1043" s="1103">
        <f t="shared" si="121"/>
        <v>0</v>
      </c>
      <c r="U1043" s="1103">
        <f t="shared" si="122"/>
        <v>0</v>
      </c>
      <c r="V1043" s="1102">
        <f t="shared" si="112"/>
        <v>1044</v>
      </c>
      <c r="W1043" s="1102">
        <f t="shared" si="113"/>
        <v>1045</v>
      </c>
      <c r="X1043" s="1102" t="str">
        <f t="shared" si="123"/>
        <v>A0660</v>
      </c>
      <c r="Y1043" s="239"/>
      <c r="Z1043" s="239"/>
      <c r="AA1043" s="239"/>
      <c r="AB1043" s="239"/>
      <c r="AC1043" s="239"/>
      <c r="AD1043" s="239"/>
      <c r="AE1043" s="239"/>
      <c r="AF1043" s="239"/>
      <c r="AG1043" s="239"/>
    </row>
    <row r="1044" spans="8:33">
      <c r="H1044" s="239"/>
      <c r="I1044" s="1110" t="s">
        <v>5739</v>
      </c>
      <c r="J1044" s="1106" t="s">
        <v>3997</v>
      </c>
      <c r="K1044" s="246">
        <v>5.8399999999999999E-4</v>
      </c>
      <c r="L1044" s="246">
        <v>5.8399999999999999E-4</v>
      </c>
      <c r="M1044" s="241"/>
      <c r="N1044" s="1102">
        <f t="shared" ca="1" si="119"/>
        <v>5.8399999999999999E-4</v>
      </c>
      <c r="O1044" s="1102">
        <f t="shared" ca="1" si="120"/>
        <v>5.8399999999999999E-4</v>
      </c>
      <c r="P1044" s="1102" cm="1">
        <f t="array" aca="1" ref="P1044" ca="1">IFERROR(INDIRECT("K"&amp;V1044),"")</f>
        <v>5.8399999999999999E-4</v>
      </c>
      <c r="Q1044" s="1102" cm="1">
        <f t="array" aca="1" ref="Q1044" ca="1">IFERROR(INDIRECT("L"&amp;V1044),"")</f>
        <v>5.8399999999999999E-4</v>
      </c>
      <c r="R1044" s="1102" cm="1">
        <f t="array" aca="1" ref="R1044" ca="1">IFERROR(INDIRECT("K"&amp;W1044),"")</f>
        <v>5.8299999999999997E-4</v>
      </c>
      <c r="S1044" s="1102" cm="1">
        <f t="array" aca="1" ref="S1044" ca="1">IFERROR(INDIRECT("L"&amp;W1044),"")</f>
        <v>5.8299999999999997E-4</v>
      </c>
      <c r="T1044" s="1103">
        <f t="shared" si="121"/>
        <v>5.8399999999999999E-4</v>
      </c>
      <c r="U1044" s="1103">
        <f t="shared" si="122"/>
        <v>5.8399999999999999E-4</v>
      </c>
      <c r="V1044" s="1102">
        <f t="shared" si="112"/>
        <v>1044</v>
      </c>
      <c r="W1044" s="1102">
        <f t="shared" si="113"/>
        <v>1045</v>
      </c>
      <c r="X1044" s="1102" t="str">
        <f t="shared" si="123"/>
        <v>A0660</v>
      </c>
      <c r="Y1044" s="239"/>
      <c r="Z1044" s="239"/>
      <c r="AA1044" s="239"/>
      <c r="AB1044" s="239"/>
      <c r="AC1044" s="239"/>
      <c r="AD1044" s="239"/>
      <c r="AE1044" s="239"/>
      <c r="AF1044" s="239"/>
      <c r="AG1044" s="239"/>
    </row>
    <row r="1045" spans="8:33">
      <c r="H1045" s="239"/>
      <c r="I1045" s="1110" t="s">
        <v>5740</v>
      </c>
      <c r="J1045" s="1106" t="s">
        <v>3997</v>
      </c>
      <c r="K1045" s="246">
        <v>5.8299999999999997E-4</v>
      </c>
      <c r="L1045" s="246">
        <v>5.8299999999999997E-4</v>
      </c>
      <c r="M1045" s="241"/>
      <c r="N1045" s="1102">
        <f t="shared" ca="1" si="119"/>
        <v>5.8399999999999999E-4</v>
      </c>
      <c r="O1045" s="1102">
        <f t="shared" ca="1" si="120"/>
        <v>5.8399999999999999E-4</v>
      </c>
      <c r="P1045" s="1102" cm="1">
        <f t="array" aca="1" ref="P1045" ca="1">IFERROR(INDIRECT("K"&amp;V1045),"")</f>
        <v>5.8399999999999999E-4</v>
      </c>
      <c r="Q1045" s="1102" cm="1">
        <f t="array" aca="1" ref="Q1045" ca="1">IFERROR(INDIRECT("L"&amp;V1045),"")</f>
        <v>5.8399999999999999E-4</v>
      </c>
      <c r="R1045" s="1102" cm="1">
        <f t="array" aca="1" ref="R1045" ca="1">IFERROR(INDIRECT("K"&amp;W1045),"")</f>
        <v>5.8299999999999997E-4</v>
      </c>
      <c r="S1045" s="1102" cm="1">
        <f t="array" aca="1" ref="S1045" ca="1">IFERROR(INDIRECT("L"&amp;W1045),"")</f>
        <v>5.8299999999999997E-4</v>
      </c>
      <c r="T1045" s="1103">
        <f t="shared" si="121"/>
        <v>5.8299999999999997E-4</v>
      </c>
      <c r="U1045" s="1103">
        <f t="shared" si="122"/>
        <v>5.8299999999999997E-4</v>
      </c>
      <c r="V1045" s="1102">
        <f t="shared" si="112"/>
        <v>1044</v>
      </c>
      <c r="W1045" s="1102">
        <f t="shared" si="113"/>
        <v>1045</v>
      </c>
      <c r="X1045" s="1102" t="str">
        <f t="shared" si="123"/>
        <v>A0660</v>
      </c>
      <c r="Y1045" s="239"/>
      <c r="Z1045" s="239"/>
      <c r="AA1045" s="239"/>
      <c r="AB1045" s="239"/>
      <c r="AC1045" s="239"/>
      <c r="AD1045" s="239"/>
      <c r="AE1045" s="239"/>
      <c r="AF1045" s="239"/>
      <c r="AG1045" s="239"/>
    </row>
    <row r="1046" spans="8:33">
      <c r="H1046" s="239"/>
      <c r="I1046" s="1110" t="s">
        <v>5741</v>
      </c>
      <c r="J1046" s="1106" t="s">
        <v>2442</v>
      </c>
      <c r="K1046" s="246">
        <v>0</v>
      </c>
      <c r="L1046" s="246">
        <v>0</v>
      </c>
      <c r="M1046" s="241"/>
      <c r="N1046" s="1102">
        <f t="shared" ca="1" si="119"/>
        <v>6.11E-4</v>
      </c>
      <c r="O1046" s="1102">
        <f t="shared" ca="1" si="120"/>
        <v>6.11E-4</v>
      </c>
      <c r="P1046" s="1102" cm="1">
        <f t="array" aca="1" ref="P1046" ca="1">IFERROR(INDIRECT("K"&amp;V1046),"")</f>
        <v>6.11E-4</v>
      </c>
      <c r="Q1046" s="1102" cm="1">
        <f t="array" aca="1" ref="Q1046" ca="1">IFERROR(INDIRECT("L"&amp;V1046),"")</f>
        <v>6.11E-4</v>
      </c>
      <c r="R1046" s="1102" cm="1">
        <f t="array" aca="1" ref="R1046" ca="1">IFERROR(INDIRECT("K"&amp;W1046),"")</f>
        <v>5.1199999999999998E-4</v>
      </c>
      <c r="S1046" s="1102" cm="1">
        <f t="array" aca="1" ref="S1046" ca="1">IFERROR(INDIRECT("L"&amp;W1046),"")</f>
        <v>5.1199999999999998E-4</v>
      </c>
      <c r="T1046" s="1103">
        <f t="shared" si="121"/>
        <v>0</v>
      </c>
      <c r="U1046" s="1103">
        <f t="shared" si="122"/>
        <v>0</v>
      </c>
      <c r="V1046" s="1102">
        <f t="shared" si="112"/>
        <v>1052</v>
      </c>
      <c r="W1046" s="1102">
        <f t="shared" si="113"/>
        <v>1053</v>
      </c>
      <c r="X1046" s="1102" t="str">
        <f t="shared" si="123"/>
        <v>A0664</v>
      </c>
      <c r="Y1046" s="239"/>
      <c r="Z1046" s="239"/>
      <c r="AA1046" s="239"/>
      <c r="AB1046" s="239"/>
      <c r="AC1046" s="239"/>
      <c r="AD1046" s="239"/>
      <c r="AE1046" s="239"/>
      <c r="AF1046" s="239"/>
      <c r="AG1046" s="239"/>
    </row>
    <row r="1047" spans="8:33">
      <c r="H1047" s="239"/>
      <c r="I1047" s="1110" t="s">
        <v>5742</v>
      </c>
      <c r="J1047" s="1106" t="s">
        <v>2442</v>
      </c>
      <c r="K1047" s="246">
        <v>2.12E-4</v>
      </c>
      <c r="L1047" s="246">
        <v>2.12E-4</v>
      </c>
      <c r="M1047" s="241"/>
      <c r="N1047" s="1102">
        <f t="shared" ca="1" si="119"/>
        <v>6.11E-4</v>
      </c>
      <c r="O1047" s="1102">
        <f t="shared" ca="1" si="120"/>
        <v>6.11E-4</v>
      </c>
      <c r="P1047" s="1102" cm="1">
        <f t="array" aca="1" ref="P1047" ca="1">IFERROR(INDIRECT("K"&amp;V1047),"")</f>
        <v>6.11E-4</v>
      </c>
      <c r="Q1047" s="1102" cm="1">
        <f t="array" aca="1" ref="Q1047" ca="1">IFERROR(INDIRECT("L"&amp;V1047),"")</f>
        <v>6.11E-4</v>
      </c>
      <c r="R1047" s="1102" cm="1">
        <f t="array" aca="1" ref="R1047" ca="1">IFERROR(INDIRECT("K"&amp;W1047),"")</f>
        <v>5.1199999999999998E-4</v>
      </c>
      <c r="S1047" s="1102" cm="1">
        <f t="array" aca="1" ref="S1047" ca="1">IFERROR(INDIRECT("L"&amp;W1047),"")</f>
        <v>5.1199999999999998E-4</v>
      </c>
      <c r="T1047" s="1103">
        <f t="shared" si="121"/>
        <v>2.12E-4</v>
      </c>
      <c r="U1047" s="1103">
        <f t="shared" si="122"/>
        <v>2.12E-4</v>
      </c>
      <c r="V1047" s="1102">
        <f t="shared" si="112"/>
        <v>1052</v>
      </c>
      <c r="W1047" s="1102">
        <f t="shared" si="113"/>
        <v>1053</v>
      </c>
      <c r="X1047" s="1102" t="str">
        <f t="shared" si="123"/>
        <v>A0664</v>
      </c>
      <c r="Y1047" s="239"/>
      <c r="Z1047" s="239"/>
      <c r="AA1047" s="239"/>
      <c r="AB1047" s="239"/>
      <c r="AC1047" s="239"/>
      <c r="AD1047" s="239"/>
      <c r="AE1047" s="239"/>
      <c r="AF1047" s="239"/>
      <c r="AG1047" s="239"/>
    </row>
    <row r="1048" spans="8:33">
      <c r="H1048" s="239"/>
      <c r="I1048" s="1110" t="s">
        <v>5743</v>
      </c>
      <c r="J1048" s="1106" t="s">
        <v>2442</v>
      </c>
      <c r="K1048" s="246">
        <v>3.1799999999999998E-4</v>
      </c>
      <c r="L1048" s="246">
        <v>3.1799999999999998E-4</v>
      </c>
      <c r="M1048" s="241"/>
      <c r="N1048" s="1102">
        <f t="shared" ca="1" si="119"/>
        <v>6.11E-4</v>
      </c>
      <c r="O1048" s="1102">
        <f t="shared" ca="1" si="120"/>
        <v>6.11E-4</v>
      </c>
      <c r="P1048" s="1102" cm="1">
        <f t="array" aca="1" ref="P1048" ca="1">IFERROR(INDIRECT("K"&amp;V1048),"")</f>
        <v>6.11E-4</v>
      </c>
      <c r="Q1048" s="1102" cm="1">
        <f t="array" aca="1" ref="Q1048" ca="1">IFERROR(INDIRECT("L"&amp;V1048),"")</f>
        <v>6.11E-4</v>
      </c>
      <c r="R1048" s="1102" cm="1">
        <f t="array" aca="1" ref="R1048" ca="1">IFERROR(INDIRECT("K"&amp;W1048),"")</f>
        <v>5.1199999999999998E-4</v>
      </c>
      <c r="S1048" s="1102" cm="1">
        <f t="array" aca="1" ref="S1048" ca="1">IFERROR(INDIRECT("L"&amp;W1048),"")</f>
        <v>5.1199999999999998E-4</v>
      </c>
      <c r="T1048" s="1103">
        <f t="shared" si="121"/>
        <v>3.1799999999999998E-4</v>
      </c>
      <c r="U1048" s="1103">
        <f t="shared" si="122"/>
        <v>3.1799999999999998E-4</v>
      </c>
      <c r="V1048" s="1102">
        <f t="shared" si="112"/>
        <v>1052</v>
      </c>
      <c r="W1048" s="1102">
        <f t="shared" si="113"/>
        <v>1053</v>
      </c>
      <c r="X1048" s="1102" t="str">
        <f t="shared" si="123"/>
        <v>A0664</v>
      </c>
      <c r="Y1048" s="239"/>
      <c r="Z1048" s="239"/>
      <c r="AA1048" s="239"/>
      <c r="AB1048" s="239"/>
      <c r="AC1048" s="239"/>
      <c r="AD1048" s="239"/>
      <c r="AE1048" s="239"/>
      <c r="AF1048" s="239"/>
      <c r="AG1048" s="239"/>
    </row>
    <row r="1049" spans="8:33">
      <c r="H1049" s="239"/>
      <c r="I1049" s="1110" t="s">
        <v>5744</v>
      </c>
      <c r="J1049" s="1106" t="s">
        <v>2442</v>
      </c>
      <c r="K1049" s="246">
        <v>3.39E-4</v>
      </c>
      <c r="L1049" s="246">
        <v>3.39E-4</v>
      </c>
      <c r="M1049" s="241"/>
      <c r="N1049" s="1102">
        <f t="shared" ca="1" si="119"/>
        <v>6.11E-4</v>
      </c>
      <c r="O1049" s="1102">
        <f t="shared" ca="1" si="120"/>
        <v>6.11E-4</v>
      </c>
      <c r="P1049" s="1102" cm="1">
        <f t="array" aca="1" ref="P1049" ca="1">IFERROR(INDIRECT("K"&amp;V1049),"")</f>
        <v>6.11E-4</v>
      </c>
      <c r="Q1049" s="1102" cm="1">
        <f t="array" aca="1" ref="Q1049" ca="1">IFERROR(INDIRECT("L"&amp;V1049),"")</f>
        <v>6.11E-4</v>
      </c>
      <c r="R1049" s="1102" cm="1">
        <f t="array" aca="1" ref="R1049" ca="1">IFERROR(INDIRECT("K"&amp;W1049),"")</f>
        <v>5.1199999999999998E-4</v>
      </c>
      <c r="S1049" s="1102" cm="1">
        <f t="array" aca="1" ref="S1049" ca="1">IFERROR(INDIRECT("L"&amp;W1049),"")</f>
        <v>5.1199999999999998E-4</v>
      </c>
      <c r="T1049" s="1103">
        <f t="shared" si="121"/>
        <v>3.39E-4</v>
      </c>
      <c r="U1049" s="1103">
        <f t="shared" si="122"/>
        <v>3.39E-4</v>
      </c>
      <c r="V1049" s="1102">
        <f t="shared" si="112"/>
        <v>1052</v>
      </c>
      <c r="W1049" s="1102">
        <f t="shared" si="113"/>
        <v>1053</v>
      </c>
      <c r="X1049" s="1102" t="str">
        <f t="shared" si="123"/>
        <v>A0664</v>
      </c>
      <c r="Y1049" s="239"/>
      <c r="Z1049" s="239"/>
      <c r="AA1049" s="239"/>
      <c r="AB1049" s="239"/>
      <c r="AC1049" s="239"/>
      <c r="AD1049" s="239"/>
      <c r="AE1049" s="239"/>
      <c r="AF1049" s="239"/>
      <c r="AG1049" s="239"/>
    </row>
    <row r="1050" spans="8:33">
      <c r="H1050" s="239"/>
      <c r="I1050" s="1110" t="s">
        <v>5745</v>
      </c>
      <c r="J1050" s="1106" t="s">
        <v>2442</v>
      </c>
      <c r="K1050" s="246">
        <v>3.3700000000000001E-4</v>
      </c>
      <c r="L1050" s="246">
        <v>3.3700000000000001E-4</v>
      </c>
      <c r="M1050" s="241"/>
      <c r="N1050" s="1102">
        <f t="shared" ca="1" si="119"/>
        <v>6.11E-4</v>
      </c>
      <c r="O1050" s="1102">
        <f t="shared" ca="1" si="120"/>
        <v>6.11E-4</v>
      </c>
      <c r="P1050" s="1102" cm="1">
        <f t="array" aca="1" ref="P1050" ca="1">IFERROR(INDIRECT("K"&amp;V1050),"")</f>
        <v>6.11E-4</v>
      </c>
      <c r="Q1050" s="1102" cm="1">
        <f t="array" aca="1" ref="Q1050" ca="1">IFERROR(INDIRECT("L"&amp;V1050),"")</f>
        <v>6.11E-4</v>
      </c>
      <c r="R1050" s="1102" cm="1">
        <f t="array" aca="1" ref="R1050" ca="1">IFERROR(INDIRECT("K"&amp;W1050),"")</f>
        <v>5.1199999999999998E-4</v>
      </c>
      <c r="S1050" s="1102" cm="1">
        <f t="array" aca="1" ref="S1050" ca="1">IFERROR(INDIRECT("L"&amp;W1050),"")</f>
        <v>5.1199999999999998E-4</v>
      </c>
      <c r="T1050" s="1103">
        <f t="shared" si="121"/>
        <v>3.3700000000000001E-4</v>
      </c>
      <c r="U1050" s="1103">
        <f t="shared" si="122"/>
        <v>3.3700000000000001E-4</v>
      </c>
      <c r="V1050" s="1102">
        <f t="shared" si="112"/>
        <v>1052</v>
      </c>
      <c r="W1050" s="1102">
        <f t="shared" si="113"/>
        <v>1053</v>
      </c>
      <c r="X1050" s="1102" t="str">
        <f t="shared" si="123"/>
        <v>A0664</v>
      </c>
      <c r="Y1050" s="239"/>
      <c r="Z1050" s="239"/>
      <c r="AA1050" s="239"/>
      <c r="AB1050" s="239"/>
      <c r="AC1050" s="239"/>
      <c r="AD1050" s="239"/>
      <c r="AE1050" s="239"/>
      <c r="AF1050" s="239"/>
      <c r="AG1050" s="239"/>
    </row>
    <row r="1051" spans="8:33">
      <c r="H1051" s="239"/>
      <c r="I1051" s="1110" t="s">
        <v>5746</v>
      </c>
      <c r="J1051" s="1106" t="s">
        <v>2442</v>
      </c>
      <c r="K1051" s="246">
        <v>3.5500000000000001E-4</v>
      </c>
      <c r="L1051" s="246">
        <v>3.5500000000000001E-4</v>
      </c>
      <c r="M1051" s="241"/>
      <c r="N1051" s="1102">
        <f t="shared" ca="1" si="119"/>
        <v>6.11E-4</v>
      </c>
      <c r="O1051" s="1102">
        <f t="shared" ca="1" si="120"/>
        <v>6.11E-4</v>
      </c>
      <c r="P1051" s="1102" cm="1">
        <f t="array" aca="1" ref="P1051" ca="1">IFERROR(INDIRECT("K"&amp;V1051),"")</f>
        <v>6.11E-4</v>
      </c>
      <c r="Q1051" s="1102" cm="1">
        <f t="array" aca="1" ref="Q1051" ca="1">IFERROR(INDIRECT("L"&amp;V1051),"")</f>
        <v>6.11E-4</v>
      </c>
      <c r="R1051" s="1102" cm="1">
        <f t="array" aca="1" ref="R1051" ca="1">IFERROR(INDIRECT("K"&amp;W1051),"")</f>
        <v>5.1199999999999998E-4</v>
      </c>
      <c r="S1051" s="1102" cm="1">
        <f t="array" aca="1" ref="S1051" ca="1">IFERROR(INDIRECT("L"&amp;W1051),"")</f>
        <v>5.1199999999999998E-4</v>
      </c>
      <c r="T1051" s="1103">
        <f t="shared" si="121"/>
        <v>3.5500000000000001E-4</v>
      </c>
      <c r="U1051" s="1103">
        <f t="shared" si="122"/>
        <v>3.5500000000000001E-4</v>
      </c>
      <c r="V1051" s="1102">
        <f t="shared" si="112"/>
        <v>1052</v>
      </c>
      <c r="W1051" s="1102">
        <f t="shared" si="113"/>
        <v>1053</v>
      </c>
      <c r="X1051" s="1102" t="str">
        <f t="shared" si="123"/>
        <v>A0664</v>
      </c>
      <c r="Y1051" s="239"/>
      <c r="Z1051" s="239"/>
      <c r="AA1051" s="239"/>
      <c r="AB1051" s="239"/>
      <c r="AC1051" s="239"/>
      <c r="AD1051" s="239"/>
      <c r="AE1051" s="239"/>
      <c r="AF1051" s="239"/>
      <c r="AG1051" s="239"/>
    </row>
    <row r="1052" spans="8:33">
      <c r="H1052" s="239"/>
      <c r="I1052" s="1110" t="s">
        <v>5747</v>
      </c>
      <c r="J1052" s="1106" t="s">
        <v>2442</v>
      </c>
      <c r="K1052" s="246">
        <v>6.11E-4</v>
      </c>
      <c r="L1052" s="246">
        <v>6.11E-4</v>
      </c>
      <c r="M1052" s="241"/>
      <c r="N1052" s="1102">
        <f t="shared" ca="1" si="119"/>
        <v>6.11E-4</v>
      </c>
      <c r="O1052" s="1102">
        <f t="shared" ca="1" si="120"/>
        <v>6.11E-4</v>
      </c>
      <c r="P1052" s="1102" cm="1">
        <f t="array" aca="1" ref="P1052" ca="1">IFERROR(INDIRECT("K"&amp;V1052),"")</f>
        <v>6.11E-4</v>
      </c>
      <c r="Q1052" s="1102" cm="1">
        <f t="array" aca="1" ref="Q1052" ca="1">IFERROR(INDIRECT("L"&amp;V1052),"")</f>
        <v>6.11E-4</v>
      </c>
      <c r="R1052" s="1102" cm="1">
        <f t="array" aca="1" ref="R1052" ca="1">IFERROR(INDIRECT("K"&amp;W1052),"")</f>
        <v>5.1199999999999998E-4</v>
      </c>
      <c r="S1052" s="1102" cm="1">
        <f t="array" aca="1" ref="S1052" ca="1">IFERROR(INDIRECT("L"&amp;W1052),"")</f>
        <v>5.1199999999999998E-4</v>
      </c>
      <c r="T1052" s="1103">
        <f t="shared" si="121"/>
        <v>6.11E-4</v>
      </c>
      <c r="U1052" s="1103">
        <f t="shared" si="122"/>
        <v>6.11E-4</v>
      </c>
      <c r="V1052" s="1102">
        <f t="shared" si="112"/>
        <v>1052</v>
      </c>
      <c r="W1052" s="1102">
        <f t="shared" si="113"/>
        <v>1053</v>
      </c>
      <c r="X1052" s="1102" t="str">
        <f t="shared" si="123"/>
        <v>A0664</v>
      </c>
      <c r="Y1052" s="239"/>
      <c r="Z1052" s="239"/>
      <c r="AA1052" s="239"/>
      <c r="AB1052" s="239"/>
      <c r="AC1052" s="239"/>
      <c r="AD1052" s="239"/>
      <c r="AE1052" s="239"/>
      <c r="AF1052" s="239"/>
      <c r="AG1052" s="239"/>
    </row>
    <row r="1053" spans="8:33">
      <c r="H1053" s="239"/>
      <c r="I1053" s="1110" t="s">
        <v>5748</v>
      </c>
      <c r="J1053" s="1106" t="s">
        <v>2442</v>
      </c>
      <c r="K1053" s="246">
        <v>5.1199999999999998E-4</v>
      </c>
      <c r="L1053" s="246">
        <v>5.1199999999999998E-4</v>
      </c>
      <c r="M1053" s="241"/>
      <c r="N1053" s="1102">
        <f t="shared" ca="1" si="119"/>
        <v>6.11E-4</v>
      </c>
      <c r="O1053" s="1102">
        <f t="shared" ca="1" si="120"/>
        <v>6.11E-4</v>
      </c>
      <c r="P1053" s="1102" cm="1">
        <f t="array" aca="1" ref="P1053" ca="1">IFERROR(INDIRECT("K"&amp;V1053),"")</f>
        <v>6.11E-4</v>
      </c>
      <c r="Q1053" s="1102" cm="1">
        <f t="array" aca="1" ref="Q1053" ca="1">IFERROR(INDIRECT("L"&amp;V1053),"")</f>
        <v>6.11E-4</v>
      </c>
      <c r="R1053" s="1102" cm="1">
        <f t="array" aca="1" ref="R1053" ca="1">IFERROR(INDIRECT("K"&amp;W1053),"")</f>
        <v>5.1199999999999998E-4</v>
      </c>
      <c r="S1053" s="1102" cm="1">
        <f t="array" aca="1" ref="S1053" ca="1">IFERROR(INDIRECT("L"&amp;W1053),"")</f>
        <v>5.1199999999999998E-4</v>
      </c>
      <c r="T1053" s="1103">
        <f t="shared" si="121"/>
        <v>5.1199999999999998E-4</v>
      </c>
      <c r="U1053" s="1103">
        <f t="shared" si="122"/>
        <v>5.1199999999999998E-4</v>
      </c>
      <c r="V1053" s="1102">
        <f t="shared" si="112"/>
        <v>1052</v>
      </c>
      <c r="W1053" s="1102">
        <f t="shared" si="113"/>
        <v>1053</v>
      </c>
      <c r="X1053" s="1102" t="str">
        <f t="shared" si="123"/>
        <v>A0664</v>
      </c>
      <c r="Y1053" s="239"/>
      <c r="Z1053" s="239"/>
      <c r="AA1053" s="239"/>
      <c r="AB1053" s="239"/>
      <c r="AC1053" s="239"/>
      <c r="AD1053" s="239"/>
      <c r="AE1053" s="239"/>
      <c r="AF1053" s="239"/>
      <c r="AG1053" s="239"/>
    </row>
    <row r="1054" spans="8:33">
      <c r="H1054" s="239"/>
      <c r="I1054" s="1110" t="s">
        <v>5749</v>
      </c>
      <c r="J1054" s="1106" t="s">
        <v>2443</v>
      </c>
      <c r="K1054" s="246">
        <v>0</v>
      </c>
      <c r="L1054" s="246">
        <v>0</v>
      </c>
      <c r="M1054" s="241"/>
      <c r="N1054" s="1102">
        <f t="shared" ca="1" si="119"/>
        <v>5.3300000000000005E-4</v>
      </c>
      <c r="O1054" s="1102">
        <f t="shared" ca="1" si="120"/>
        <v>5.3300000000000005E-4</v>
      </c>
      <c r="P1054" s="1102" cm="1">
        <f t="array" aca="1" ref="P1054" ca="1">IFERROR(INDIRECT("K"&amp;V1054),"")</f>
        <v>5.3300000000000005E-4</v>
      </c>
      <c r="Q1054" s="1102" cm="1">
        <f t="array" aca="1" ref="Q1054" ca="1">IFERROR(INDIRECT("L"&amp;V1054),"")</f>
        <v>5.3300000000000005E-4</v>
      </c>
      <c r="R1054" s="1102" cm="1">
        <f t="array" aca="1" ref="R1054" ca="1">IFERROR(INDIRECT("K"&amp;W1054),"")</f>
        <v>5.1199999999999998E-4</v>
      </c>
      <c r="S1054" s="1102" cm="1">
        <f t="array" aca="1" ref="S1054" ca="1">IFERROR(INDIRECT("L"&amp;W1054),"")</f>
        <v>5.1199999999999998E-4</v>
      </c>
      <c r="T1054" s="1103">
        <f t="shared" si="121"/>
        <v>0</v>
      </c>
      <c r="U1054" s="1103">
        <f t="shared" si="122"/>
        <v>0</v>
      </c>
      <c r="V1054" s="1102">
        <f t="shared" si="112"/>
        <v>1056</v>
      </c>
      <c r="W1054" s="1102">
        <f t="shared" si="113"/>
        <v>1057</v>
      </c>
      <c r="X1054" s="1102" t="str">
        <f t="shared" si="123"/>
        <v>A0666</v>
      </c>
      <c r="Y1054" s="239"/>
      <c r="Z1054" s="239"/>
      <c r="AA1054" s="239"/>
      <c r="AB1054" s="239"/>
      <c r="AC1054" s="239"/>
      <c r="AD1054" s="239"/>
      <c r="AE1054" s="239"/>
      <c r="AF1054" s="239"/>
      <c r="AG1054" s="239"/>
    </row>
    <row r="1055" spans="8:33">
      <c r="H1055" s="239"/>
      <c r="I1055" s="1110" t="s">
        <v>5750</v>
      </c>
      <c r="J1055" s="1106" t="s">
        <v>2443</v>
      </c>
      <c r="K1055" s="246">
        <v>3.9300000000000001E-4</v>
      </c>
      <c r="L1055" s="246">
        <v>3.9300000000000001E-4</v>
      </c>
      <c r="M1055" s="241"/>
      <c r="N1055" s="1102">
        <f t="shared" ca="1" si="119"/>
        <v>5.3300000000000005E-4</v>
      </c>
      <c r="O1055" s="1102">
        <f t="shared" ca="1" si="120"/>
        <v>5.3300000000000005E-4</v>
      </c>
      <c r="P1055" s="1102" cm="1">
        <f t="array" aca="1" ref="P1055" ca="1">IFERROR(INDIRECT("K"&amp;V1055),"")</f>
        <v>5.3300000000000005E-4</v>
      </c>
      <c r="Q1055" s="1102" cm="1">
        <f t="array" aca="1" ref="Q1055" ca="1">IFERROR(INDIRECT("L"&amp;V1055),"")</f>
        <v>5.3300000000000005E-4</v>
      </c>
      <c r="R1055" s="1102" cm="1">
        <f t="array" aca="1" ref="R1055" ca="1">IFERROR(INDIRECT("K"&amp;W1055),"")</f>
        <v>5.1199999999999998E-4</v>
      </c>
      <c r="S1055" s="1102" cm="1">
        <f t="array" aca="1" ref="S1055" ca="1">IFERROR(INDIRECT("L"&amp;W1055),"")</f>
        <v>5.1199999999999998E-4</v>
      </c>
      <c r="T1055" s="1103">
        <f t="shared" si="121"/>
        <v>3.9300000000000001E-4</v>
      </c>
      <c r="U1055" s="1103">
        <f t="shared" si="122"/>
        <v>3.9300000000000001E-4</v>
      </c>
      <c r="V1055" s="1102">
        <f t="shared" si="112"/>
        <v>1056</v>
      </c>
      <c r="W1055" s="1102">
        <f t="shared" si="113"/>
        <v>1057</v>
      </c>
      <c r="X1055" s="1102" t="str">
        <f t="shared" si="123"/>
        <v>A0666</v>
      </c>
      <c r="Y1055" s="239"/>
      <c r="Z1055" s="239"/>
      <c r="AA1055" s="239"/>
      <c r="AB1055" s="239"/>
      <c r="AC1055" s="239"/>
      <c r="AD1055" s="239"/>
      <c r="AE1055" s="239"/>
      <c r="AF1055" s="239"/>
      <c r="AG1055" s="239"/>
    </row>
    <row r="1056" spans="8:33">
      <c r="H1056" s="239"/>
      <c r="I1056" s="1110" t="s">
        <v>5751</v>
      </c>
      <c r="J1056" s="1106" t="s">
        <v>2443</v>
      </c>
      <c r="K1056" s="246">
        <v>5.3300000000000005E-4</v>
      </c>
      <c r="L1056" s="246">
        <v>5.3300000000000005E-4</v>
      </c>
      <c r="M1056" s="241"/>
      <c r="N1056" s="1102">
        <f t="shared" ca="1" si="119"/>
        <v>5.3300000000000005E-4</v>
      </c>
      <c r="O1056" s="1102">
        <f t="shared" ca="1" si="120"/>
        <v>5.3300000000000005E-4</v>
      </c>
      <c r="P1056" s="1102" cm="1">
        <f t="array" aca="1" ref="P1056" ca="1">IFERROR(INDIRECT("K"&amp;V1056),"")</f>
        <v>5.3300000000000005E-4</v>
      </c>
      <c r="Q1056" s="1102" cm="1">
        <f t="array" aca="1" ref="Q1056" ca="1">IFERROR(INDIRECT("L"&amp;V1056),"")</f>
        <v>5.3300000000000005E-4</v>
      </c>
      <c r="R1056" s="1102" cm="1">
        <f t="array" aca="1" ref="R1056" ca="1">IFERROR(INDIRECT("K"&amp;W1056),"")</f>
        <v>5.1199999999999998E-4</v>
      </c>
      <c r="S1056" s="1102" cm="1">
        <f t="array" aca="1" ref="S1056" ca="1">IFERROR(INDIRECT("L"&amp;W1056),"")</f>
        <v>5.1199999999999998E-4</v>
      </c>
      <c r="T1056" s="1103">
        <f t="shared" si="121"/>
        <v>5.3300000000000005E-4</v>
      </c>
      <c r="U1056" s="1103">
        <f t="shared" si="122"/>
        <v>5.3300000000000005E-4</v>
      </c>
      <c r="V1056" s="1102">
        <f t="shared" si="112"/>
        <v>1056</v>
      </c>
      <c r="W1056" s="1102">
        <f t="shared" si="113"/>
        <v>1057</v>
      </c>
      <c r="X1056" s="1102" t="str">
        <f t="shared" si="123"/>
        <v>A0666</v>
      </c>
      <c r="Y1056" s="239"/>
      <c r="Z1056" s="239"/>
      <c r="AA1056" s="239"/>
      <c r="AB1056" s="239"/>
      <c r="AC1056" s="239"/>
      <c r="AD1056" s="239"/>
      <c r="AE1056" s="239"/>
      <c r="AF1056" s="239"/>
      <c r="AG1056" s="239"/>
    </row>
    <row r="1057" spans="8:33">
      <c r="H1057" s="239"/>
      <c r="I1057" s="1110" t="s">
        <v>5752</v>
      </c>
      <c r="J1057" s="1106" t="s">
        <v>2443</v>
      </c>
      <c r="K1057" s="246">
        <v>5.1199999999999998E-4</v>
      </c>
      <c r="L1057" s="246">
        <v>5.1199999999999998E-4</v>
      </c>
      <c r="M1057" s="241"/>
      <c r="N1057" s="1102">
        <f t="shared" ca="1" si="119"/>
        <v>5.3300000000000005E-4</v>
      </c>
      <c r="O1057" s="1102">
        <f t="shared" ca="1" si="120"/>
        <v>5.3300000000000005E-4</v>
      </c>
      <c r="P1057" s="1102" cm="1">
        <f t="array" aca="1" ref="P1057" ca="1">IFERROR(INDIRECT("K"&amp;V1057),"")</f>
        <v>5.3300000000000005E-4</v>
      </c>
      <c r="Q1057" s="1102" cm="1">
        <f t="array" aca="1" ref="Q1057" ca="1">IFERROR(INDIRECT("L"&amp;V1057),"")</f>
        <v>5.3300000000000005E-4</v>
      </c>
      <c r="R1057" s="1102" cm="1">
        <f t="array" aca="1" ref="R1057" ca="1">IFERROR(INDIRECT("K"&amp;W1057),"")</f>
        <v>5.1199999999999998E-4</v>
      </c>
      <c r="S1057" s="1102" cm="1">
        <f t="array" aca="1" ref="S1057" ca="1">IFERROR(INDIRECT("L"&amp;W1057),"")</f>
        <v>5.1199999999999998E-4</v>
      </c>
      <c r="T1057" s="1103">
        <f t="shared" si="121"/>
        <v>5.1199999999999998E-4</v>
      </c>
      <c r="U1057" s="1103">
        <f t="shared" si="122"/>
        <v>5.1199999999999998E-4</v>
      </c>
      <c r="V1057" s="1102">
        <f t="shared" si="112"/>
        <v>1056</v>
      </c>
      <c r="W1057" s="1102">
        <f t="shared" si="113"/>
        <v>1057</v>
      </c>
      <c r="X1057" s="1102" t="str">
        <f t="shared" si="123"/>
        <v>A0666</v>
      </c>
      <c r="Y1057" s="239"/>
      <c r="Z1057" s="239"/>
      <c r="AA1057" s="239"/>
      <c r="AB1057" s="239"/>
      <c r="AC1057" s="239"/>
      <c r="AD1057" s="239"/>
      <c r="AE1057" s="239"/>
      <c r="AF1057" s="239"/>
      <c r="AG1057" s="239"/>
    </row>
    <row r="1058" spans="8:33">
      <c r="H1058" s="239"/>
      <c r="I1058" s="1110" t="s">
        <v>5753</v>
      </c>
      <c r="J1058" s="1106" t="s">
        <v>2444</v>
      </c>
      <c r="K1058" s="246">
        <v>0</v>
      </c>
      <c r="L1058" s="246">
        <v>0</v>
      </c>
      <c r="M1058" s="241"/>
      <c r="N1058" s="1102">
        <f t="shared" ca="1" si="119"/>
        <v>2.4600000000000002E-4</v>
      </c>
      <c r="O1058" s="1102">
        <f t="shared" ca="1" si="120"/>
        <v>2.4600000000000002E-4</v>
      </c>
      <c r="P1058" s="1102" cm="1">
        <f t="array" aca="1" ref="P1058" ca="1">IFERROR(INDIRECT("K"&amp;V1058),"")</f>
        <v>2.4600000000000002E-4</v>
      </c>
      <c r="Q1058" s="1102" cm="1">
        <f t="array" aca="1" ref="Q1058" ca="1">IFERROR(INDIRECT("L"&amp;V1058),"")</f>
        <v>2.4600000000000002E-4</v>
      </c>
      <c r="R1058" s="1102" cm="1">
        <f t="array" aca="1" ref="R1058" ca="1">IFERROR(INDIRECT("K"&amp;W1058),"")</f>
        <v>0</v>
      </c>
      <c r="S1058" s="1102" cm="1">
        <f t="array" aca="1" ref="S1058" ca="1">IFERROR(INDIRECT("L"&amp;W1058),"")</f>
        <v>0</v>
      </c>
      <c r="T1058" s="1103">
        <f t="shared" si="121"/>
        <v>0</v>
      </c>
      <c r="U1058" s="1103">
        <f t="shared" si="122"/>
        <v>0</v>
      </c>
      <c r="V1058" s="1102">
        <f t="shared" si="112"/>
        <v>1059</v>
      </c>
      <c r="W1058" s="1102">
        <f t="shared" si="113"/>
        <v>1060</v>
      </c>
      <c r="X1058" s="1102" t="str">
        <f t="shared" si="123"/>
        <v>A0667</v>
      </c>
      <c r="Y1058" s="239"/>
      <c r="Z1058" s="239"/>
      <c r="AA1058" s="239"/>
      <c r="AB1058" s="239"/>
      <c r="AC1058" s="239"/>
      <c r="AD1058" s="239"/>
      <c r="AE1058" s="239"/>
      <c r="AF1058" s="239"/>
      <c r="AG1058" s="239"/>
    </row>
    <row r="1059" spans="8:33">
      <c r="H1059" s="239"/>
      <c r="I1059" s="1110" t="s">
        <v>5754</v>
      </c>
      <c r="J1059" s="1106" t="s">
        <v>2444</v>
      </c>
      <c r="K1059" s="246">
        <v>2.4600000000000002E-4</v>
      </c>
      <c r="L1059" s="246">
        <v>2.4600000000000002E-4</v>
      </c>
      <c r="M1059" s="241"/>
      <c r="N1059" s="1102">
        <f t="shared" ca="1" si="119"/>
        <v>2.4600000000000002E-4</v>
      </c>
      <c r="O1059" s="1102">
        <f t="shared" ca="1" si="120"/>
        <v>2.4600000000000002E-4</v>
      </c>
      <c r="P1059" s="1102" cm="1">
        <f t="array" aca="1" ref="P1059" ca="1">IFERROR(INDIRECT("K"&amp;V1059),"")</f>
        <v>2.4600000000000002E-4</v>
      </c>
      <c r="Q1059" s="1102" cm="1">
        <f t="array" aca="1" ref="Q1059" ca="1">IFERROR(INDIRECT("L"&amp;V1059),"")</f>
        <v>2.4600000000000002E-4</v>
      </c>
      <c r="R1059" s="1102" cm="1">
        <f t="array" aca="1" ref="R1059" ca="1">IFERROR(INDIRECT("K"&amp;W1059),"")</f>
        <v>0</v>
      </c>
      <c r="S1059" s="1102" cm="1">
        <f t="array" aca="1" ref="S1059" ca="1">IFERROR(INDIRECT("L"&amp;W1059),"")</f>
        <v>0</v>
      </c>
      <c r="T1059" s="1103">
        <f t="shared" si="121"/>
        <v>2.4600000000000002E-4</v>
      </c>
      <c r="U1059" s="1103">
        <f t="shared" si="122"/>
        <v>2.4600000000000002E-4</v>
      </c>
      <c r="V1059" s="1102">
        <f t="shared" si="112"/>
        <v>1059</v>
      </c>
      <c r="W1059" s="1102">
        <f t="shared" si="113"/>
        <v>1060</v>
      </c>
      <c r="X1059" s="1102" t="str">
        <f t="shared" si="123"/>
        <v>A0667</v>
      </c>
      <c r="Y1059" s="239"/>
      <c r="Z1059" s="239"/>
      <c r="AA1059" s="239"/>
      <c r="AB1059" s="239"/>
      <c r="AC1059" s="239"/>
      <c r="AD1059" s="239"/>
      <c r="AE1059" s="239"/>
      <c r="AF1059" s="239"/>
      <c r="AG1059" s="239"/>
    </row>
    <row r="1060" spans="8:33">
      <c r="H1060" s="239"/>
      <c r="I1060" s="1110" t="s">
        <v>5755</v>
      </c>
      <c r="J1060" s="1106" t="s">
        <v>2444</v>
      </c>
      <c r="K1060" s="246">
        <v>0</v>
      </c>
      <c r="L1060" s="246">
        <v>0</v>
      </c>
      <c r="M1060" s="241"/>
      <c r="N1060" s="1102">
        <f t="shared" ca="1" si="119"/>
        <v>2.4600000000000002E-4</v>
      </c>
      <c r="O1060" s="1102">
        <f t="shared" ca="1" si="120"/>
        <v>2.4600000000000002E-4</v>
      </c>
      <c r="P1060" s="1102" cm="1">
        <f t="array" aca="1" ref="P1060" ca="1">IFERROR(INDIRECT("K"&amp;V1060),"")</f>
        <v>2.4600000000000002E-4</v>
      </c>
      <c r="Q1060" s="1102" cm="1">
        <f t="array" aca="1" ref="Q1060" ca="1">IFERROR(INDIRECT("L"&amp;V1060),"")</f>
        <v>2.4600000000000002E-4</v>
      </c>
      <c r="R1060" s="1102" cm="1">
        <f t="array" aca="1" ref="R1060" ca="1">IFERROR(INDIRECT("K"&amp;W1060),"")</f>
        <v>0</v>
      </c>
      <c r="S1060" s="1102" cm="1">
        <f t="array" aca="1" ref="S1060" ca="1">IFERROR(INDIRECT("L"&amp;W1060),"")</f>
        <v>0</v>
      </c>
      <c r="T1060" s="1103">
        <f t="shared" si="121"/>
        <v>0</v>
      </c>
      <c r="U1060" s="1103">
        <f t="shared" si="122"/>
        <v>0</v>
      </c>
      <c r="V1060" s="1102">
        <f t="shared" si="112"/>
        <v>1059</v>
      </c>
      <c r="W1060" s="1102">
        <f t="shared" si="113"/>
        <v>1060</v>
      </c>
      <c r="X1060" s="1102" t="str">
        <f t="shared" si="123"/>
        <v>A0667</v>
      </c>
      <c r="Y1060" s="239"/>
      <c r="Z1060" s="239"/>
      <c r="AA1060" s="239"/>
      <c r="AB1060" s="239"/>
      <c r="AC1060" s="239"/>
      <c r="AD1060" s="239"/>
      <c r="AE1060" s="239"/>
      <c r="AF1060" s="239"/>
      <c r="AG1060" s="239"/>
    </row>
    <row r="1061" spans="8:33">
      <c r="H1061" s="239"/>
      <c r="I1061" s="1110" t="s">
        <v>5756</v>
      </c>
      <c r="J1061" s="1106" t="s">
        <v>2514</v>
      </c>
      <c r="K1061" s="246">
        <v>0</v>
      </c>
      <c r="L1061" s="246">
        <v>0</v>
      </c>
      <c r="M1061" s="241"/>
      <c r="N1061" s="1102">
        <f t="shared" ca="1" si="119"/>
        <v>0</v>
      </c>
      <c r="O1061" s="1102">
        <f t="shared" ca="1" si="120"/>
        <v>0</v>
      </c>
      <c r="P1061" s="1102" cm="1">
        <f t="array" aca="1" ref="P1061" ca="1">IFERROR(INDIRECT("K"&amp;V1061),"")</f>
        <v>0</v>
      </c>
      <c r="Q1061" s="1102" cm="1">
        <f t="array" aca="1" ref="Q1061" ca="1">IFERROR(INDIRECT("L"&amp;V1061),"")</f>
        <v>0</v>
      </c>
      <c r="R1061" s="1102" cm="1">
        <f t="array" aca="1" ref="R1061" ca="1">IFERROR(INDIRECT("K"&amp;W1061),"")</f>
        <v>0</v>
      </c>
      <c r="S1061" s="1102" cm="1">
        <f t="array" aca="1" ref="S1061" ca="1">IFERROR(INDIRECT("L"&amp;W1061),"")</f>
        <v>0</v>
      </c>
      <c r="T1061" s="1103">
        <f t="shared" si="121"/>
        <v>0</v>
      </c>
      <c r="U1061" s="1103">
        <f t="shared" si="122"/>
        <v>0</v>
      </c>
      <c r="V1061" s="1102">
        <f t="shared" si="112"/>
        <v>1062</v>
      </c>
      <c r="W1061" s="1102">
        <f t="shared" si="113"/>
        <v>1063</v>
      </c>
      <c r="X1061" s="1102" t="str">
        <f t="shared" si="123"/>
        <v>A0668</v>
      </c>
      <c r="Y1061" s="239"/>
      <c r="Z1061" s="239"/>
      <c r="AA1061" s="239"/>
      <c r="AB1061" s="239"/>
      <c r="AC1061" s="239"/>
      <c r="AD1061" s="239"/>
      <c r="AE1061" s="239"/>
      <c r="AF1061" s="239"/>
      <c r="AG1061" s="239"/>
    </row>
    <row r="1062" spans="8:33">
      <c r="H1062" s="239"/>
      <c r="I1062" s="1110" t="s">
        <v>5757</v>
      </c>
      <c r="J1062" s="1106" t="s">
        <v>2514</v>
      </c>
      <c r="K1062" s="246">
        <v>0</v>
      </c>
      <c r="L1062" s="246">
        <v>0</v>
      </c>
      <c r="M1062" s="241"/>
      <c r="N1062" s="1102">
        <f t="shared" ca="1" si="119"/>
        <v>0</v>
      </c>
      <c r="O1062" s="1102">
        <f t="shared" ca="1" si="120"/>
        <v>0</v>
      </c>
      <c r="P1062" s="1102" cm="1">
        <f t="array" aca="1" ref="P1062" ca="1">IFERROR(INDIRECT("K"&amp;V1062),"")</f>
        <v>0</v>
      </c>
      <c r="Q1062" s="1102" cm="1">
        <f t="array" aca="1" ref="Q1062" ca="1">IFERROR(INDIRECT("L"&amp;V1062),"")</f>
        <v>0</v>
      </c>
      <c r="R1062" s="1102" cm="1">
        <f t="array" aca="1" ref="R1062" ca="1">IFERROR(INDIRECT("K"&amp;W1062),"")</f>
        <v>0</v>
      </c>
      <c r="S1062" s="1102" cm="1">
        <f t="array" aca="1" ref="S1062" ca="1">IFERROR(INDIRECT("L"&amp;W1062),"")</f>
        <v>0</v>
      </c>
      <c r="T1062" s="1103">
        <f t="shared" si="121"/>
        <v>0</v>
      </c>
      <c r="U1062" s="1103">
        <f t="shared" si="122"/>
        <v>0</v>
      </c>
      <c r="V1062" s="1102">
        <f t="shared" si="112"/>
        <v>1062</v>
      </c>
      <c r="W1062" s="1102">
        <f t="shared" si="113"/>
        <v>1063</v>
      </c>
      <c r="X1062" s="1102" t="str">
        <f t="shared" si="123"/>
        <v>A0668</v>
      </c>
      <c r="Y1062" s="239"/>
      <c r="Z1062" s="239"/>
      <c r="AA1062" s="239"/>
      <c r="AB1062" s="239"/>
      <c r="AC1062" s="239"/>
      <c r="AD1062" s="239"/>
      <c r="AE1062" s="239"/>
      <c r="AF1062" s="239"/>
      <c r="AG1062" s="239"/>
    </row>
    <row r="1063" spans="8:33">
      <c r="H1063" s="239"/>
      <c r="I1063" s="1110" t="s">
        <v>5758</v>
      </c>
      <c r="J1063" s="1106" t="s">
        <v>2514</v>
      </c>
      <c r="K1063" s="246">
        <v>0</v>
      </c>
      <c r="L1063" s="246">
        <v>0</v>
      </c>
      <c r="M1063" s="241"/>
      <c r="N1063" s="1102">
        <f t="shared" ca="1" si="119"/>
        <v>0</v>
      </c>
      <c r="O1063" s="1102">
        <f t="shared" ca="1" si="120"/>
        <v>0</v>
      </c>
      <c r="P1063" s="1102" cm="1">
        <f t="array" aca="1" ref="P1063" ca="1">IFERROR(INDIRECT("K"&amp;V1063),"")</f>
        <v>0</v>
      </c>
      <c r="Q1063" s="1102" cm="1">
        <f t="array" aca="1" ref="Q1063" ca="1">IFERROR(INDIRECT("L"&amp;V1063),"")</f>
        <v>0</v>
      </c>
      <c r="R1063" s="1102" cm="1">
        <f t="array" aca="1" ref="R1063" ca="1">IFERROR(INDIRECT("K"&amp;W1063),"")</f>
        <v>0</v>
      </c>
      <c r="S1063" s="1102" cm="1">
        <f t="array" aca="1" ref="S1063" ca="1">IFERROR(INDIRECT("L"&amp;W1063),"")</f>
        <v>0</v>
      </c>
      <c r="T1063" s="1103">
        <f t="shared" si="121"/>
        <v>0</v>
      </c>
      <c r="U1063" s="1103">
        <f t="shared" si="122"/>
        <v>0</v>
      </c>
      <c r="V1063" s="1102">
        <f t="shared" si="112"/>
        <v>1062</v>
      </c>
      <c r="W1063" s="1102">
        <f t="shared" si="113"/>
        <v>1063</v>
      </c>
      <c r="X1063" s="1102" t="str">
        <f t="shared" si="123"/>
        <v>A0668</v>
      </c>
      <c r="Y1063" s="239"/>
      <c r="Z1063" s="239"/>
      <c r="AA1063" s="239"/>
      <c r="AB1063" s="239"/>
      <c r="AC1063" s="239"/>
      <c r="AD1063" s="239"/>
      <c r="AE1063" s="239"/>
      <c r="AF1063" s="239"/>
      <c r="AG1063" s="239"/>
    </row>
    <row r="1064" spans="8:33">
      <c r="H1064" s="239"/>
      <c r="I1064" s="1110" t="s">
        <v>2445</v>
      </c>
      <c r="J1064" s="1106" t="s">
        <v>2446</v>
      </c>
      <c r="K1064" s="246">
        <v>6.3500000000000004E-4</v>
      </c>
      <c r="L1064" s="246">
        <v>6.3500000000000004E-4</v>
      </c>
      <c r="M1064" s="241"/>
      <c r="N1064" s="1102">
        <f t="shared" ca="1" si="119"/>
        <v>6.3500000000000004E-4</v>
      </c>
      <c r="O1064" s="1102">
        <f t="shared" ca="1" si="120"/>
        <v>6.3500000000000004E-4</v>
      </c>
      <c r="P1064" s="1102" t="str" cm="1">
        <f t="array" aca="1" ref="P1064" ca="1">IFERROR(INDIRECT("K"&amp;V1064),"")</f>
        <v/>
      </c>
      <c r="Q1064" s="1102" t="str" cm="1">
        <f t="array" aca="1" ref="Q1064" ca="1">IFERROR(INDIRECT("L"&amp;V1064),"")</f>
        <v/>
      </c>
      <c r="R1064" s="1102" t="str" cm="1">
        <f t="array" aca="1" ref="R1064" ca="1">IFERROR(INDIRECT("K"&amp;W1064),"")</f>
        <v/>
      </c>
      <c r="S1064" s="1102" t="str" cm="1">
        <f t="array" aca="1" ref="S1064" ca="1">IFERROR(INDIRECT("L"&amp;W1064),"")</f>
        <v/>
      </c>
      <c r="T1064" s="1103">
        <f t="shared" si="121"/>
        <v>6.3500000000000004E-4</v>
      </c>
      <c r="U1064" s="1103">
        <f t="shared" si="122"/>
        <v>6.3500000000000004E-4</v>
      </c>
      <c r="V1064" s="1102" t="str">
        <f t="shared" si="112"/>
        <v/>
      </c>
      <c r="W1064" s="1102" t="str">
        <f t="shared" si="113"/>
        <v/>
      </c>
      <c r="X1064" s="1102" t="str">
        <f t="shared" si="123"/>
        <v>A0670</v>
      </c>
      <c r="Y1064" s="239"/>
      <c r="Z1064" s="239"/>
      <c r="AA1064" s="239"/>
      <c r="AB1064" s="239"/>
      <c r="AC1064" s="239"/>
      <c r="AD1064" s="239"/>
      <c r="AE1064" s="239"/>
      <c r="AF1064" s="239"/>
      <c r="AG1064" s="239"/>
    </row>
    <row r="1065" spans="8:33">
      <c r="H1065" s="239"/>
      <c r="I1065" s="1110" t="s">
        <v>5759</v>
      </c>
      <c r="J1065" s="1106" t="s">
        <v>5760</v>
      </c>
      <c r="K1065" s="246">
        <v>6.3199999999999997E-4</v>
      </c>
      <c r="L1065" s="246">
        <v>6.3199999999999997E-4</v>
      </c>
      <c r="M1065" s="241"/>
      <c r="N1065" s="1102">
        <f t="shared" ca="1" si="119"/>
        <v>6.3199999999999997E-4</v>
      </c>
      <c r="O1065" s="1102">
        <f t="shared" ca="1" si="120"/>
        <v>6.3199999999999997E-4</v>
      </c>
      <c r="P1065" s="1102" t="str" cm="1">
        <f t="array" aca="1" ref="P1065" ca="1">IFERROR(INDIRECT("K"&amp;V1065),"")</f>
        <v/>
      </c>
      <c r="Q1065" s="1102" t="str" cm="1">
        <f t="array" aca="1" ref="Q1065" ca="1">IFERROR(INDIRECT("L"&amp;V1065),"")</f>
        <v/>
      </c>
      <c r="R1065" s="1102" t="str" cm="1">
        <f t="array" aca="1" ref="R1065" ca="1">IFERROR(INDIRECT("K"&amp;W1065),"")</f>
        <v/>
      </c>
      <c r="S1065" s="1102" t="str" cm="1">
        <f t="array" aca="1" ref="S1065" ca="1">IFERROR(INDIRECT("L"&amp;W1065),"")</f>
        <v/>
      </c>
      <c r="T1065" s="1103">
        <f t="shared" si="121"/>
        <v>6.3199999999999997E-4</v>
      </c>
      <c r="U1065" s="1103">
        <f t="shared" si="122"/>
        <v>6.3199999999999997E-4</v>
      </c>
      <c r="V1065" s="1102" t="str">
        <f t="shared" si="112"/>
        <v/>
      </c>
      <c r="W1065" s="1102" t="str">
        <f t="shared" si="113"/>
        <v/>
      </c>
      <c r="X1065" s="1102" t="str">
        <f t="shared" si="123"/>
        <v>A0671</v>
      </c>
      <c r="Y1065" s="239"/>
      <c r="Z1065" s="239"/>
      <c r="AA1065" s="239"/>
      <c r="AB1065" s="239"/>
      <c r="AC1065" s="239"/>
      <c r="AD1065" s="239"/>
      <c r="AE1065" s="239"/>
      <c r="AF1065" s="239"/>
      <c r="AG1065" s="239"/>
    </row>
    <row r="1066" spans="8:33">
      <c r="H1066" s="239"/>
      <c r="I1066" s="1110" t="s">
        <v>2447</v>
      </c>
      <c r="J1066" s="1106" t="s">
        <v>2448</v>
      </c>
      <c r="K1066" s="246">
        <v>6.4400000000000004E-4</v>
      </c>
      <c r="L1066" s="246">
        <v>6.4400000000000004E-4</v>
      </c>
      <c r="M1066" s="241"/>
      <c r="N1066" s="1102">
        <f t="shared" ca="1" si="119"/>
        <v>6.4400000000000004E-4</v>
      </c>
      <c r="O1066" s="1102">
        <f t="shared" ca="1" si="120"/>
        <v>6.4400000000000004E-4</v>
      </c>
      <c r="P1066" s="1102" t="str" cm="1">
        <f t="array" aca="1" ref="P1066" ca="1">IFERROR(INDIRECT("K"&amp;V1066),"")</f>
        <v/>
      </c>
      <c r="Q1066" s="1102" t="str" cm="1">
        <f t="array" aca="1" ref="Q1066" ca="1">IFERROR(INDIRECT("L"&amp;V1066),"")</f>
        <v/>
      </c>
      <c r="R1066" s="1102" t="str" cm="1">
        <f t="array" aca="1" ref="R1066" ca="1">IFERROR(INDIRECT("K"&amp;W1066),"")</f>
        <v/>
      </c>
      <c r="S1066" s="1102" t="str" cm="1">
        <f t="array" aca="1" ref="S1066" ca="1">IFERROR(INDIRECT("L"&amp;W1066),"")</f>
        <v/>
      </c>
      <c r="T1066" s="1103">
        <f t="shared" si="121"/>
        <v>6.4400000000000004E-4</v>
      </c>
      <c r="U1066" s="1103">
        <f t="shared" si="122"/>
        <v>6.4400000000000004E-4</v>
      </c>
      <c r="V1066" s="1102" t="str">
        <f t="shared" si="112"/>
        <v/>
      </c>
      <c r="W1066" s="1102" t="str">
        <f t="shared" si="113"/>
        <v/>
      </c>
      <c r="X1066" s="1102" t="str">
        <f t="shared" si="123"/>
        <v>A0673</v>
      </c>
      <c r="Y1066" s="239"/>
      <c r="Z1066" s="239"/>
      <c r="AA1066" s="239"/>
      <c r="AB1066" s="239"/>
      <c r="AC1066" s="239"/>
      <c r="AD1066" s="239"/>
      <c r="AE1066" s="239"/>
      <c r="AF1066" s="239"/>
      <c r="AG1066" s="239"/>
    </row>
    <row r="1067" spans="8:33">
      <c r="H1067" s="239"/>
      <c r="I1067" s="1110" t="s">
        <v>2449</v>
      </c>
      <c r="J1067" s="1106" t="s">
        <v>3998</v>
      </c>
      <c r="K1067" s="246">
        <v>7.2599999999999997E-4</v>
      </c>
      <c r="L1067" s="246">
        <v>7.2599999999999997E-4</v>
      </c>
      <c r="M1067" s="241"/>
      <c r="N1067" s="1102">
        <f t="shared" ca="1" si="119"/>
        <v>7.2599999999999997E-4</v>
      </c>
      <c r="O1067" s="1102">
        <f t="shared" ca="1" si="120"/>
        <v>7.2599999999999997E-4</v>
      </c>
      <c r="P1067" s="1102" t="str" cm="1">
        <f t="array" aca="1" ref="P1067" ca="1">IFERROR(INDIRECT("K"&amp;V1067),"")</f>
        <v/>
      </c>
      <c r="Q1067" s="1102" t="str" cm="1">
        <f t="array" aca="1" ref="Q1067" ca="1">IFERROR(INDIRECT("L"&amp;V1067),"")</f>
        <v/>
      </c>
      <c r="R1067" s="1102" t="str" cm="1">
        <f t="array" aca="1" ref="R1067" ca="1">IFERROR(INDIRECT("K"&amp;W1067),"")</f>
        <v/>
      </c>
      <c r="S1067" s="1102" t="str" cm="1">
        <f t="array" aca="1" ref="S1067" ca="1">IFERROR(INDIRECT("L"&amp;W1067),"")</f>
        <v/>
      </c>
      <c r="T1067" s="1103">
        <f t="shared" si="121"/>
        <v>7.2599999999999997E-4</v>
      </c>
      <c r="U1067" s="1103">
        <f t="shared" si="122"/>
        <v>7.2599999999999997E-4</v>
      </c>
      <c r="V1067" s="1102" t="str">
        <f t="shared" si="112"/>
        <v/>
      </c>
      <c r="W1067" s="1102" t="str">
        <f t="shared" si="113"/>
        <v/>
      </c>
      <c r="X1067" s="1102" t="str">
        <f t="shared" si="123"/>
        <v>A0676</v>
      </c>
      <c r="Y1067" s="239"/>
      <c r="Z1067" s="239"/>
      <c r="AA1067" s="239"/>
      <c r="AB1067" s="239"/>
      <c r="AC1067" s="239"/>
      <c r="AD1067" s="239"/>
      <c r="AE1067" s="239"/>
      <c r="AF1067" s="239"/>
      <c r="AG1067" s="239"/>
    </row>
    <row r="1068" spans="8:33">
      <c r="H1068" s="239"/>
      <c r="I1068" s="1110" t="s">
        <v>5761</v>
      </c>
      <c r="J1068" s="1106" t="s">
        <v>2450</v>
      </c>
      <c r="K1068" s="246">
        <v>0</v>
      </c>
      <c r="L1068" s="246">
        <v>0</v>
      </c>
      <c r="M1068" s="241"/>
      <c r="N1068" s="1102">
        <f t="shared" ca="1" si="119"/>
        <v>4.1800000000000002E-4</v>
      </c>
      <c r="O1068" s="1102">
        <f t="shared" ca="1" si="120"/>
        <v>4.1800000000000002E-4</v>
      </c>
      <c r="P1068" s="1102" cm="1">
        <f t="array" aca="1" ref="P1068" ca="1">IFERROR(INDIRECT("K"&amp;V1068),"")</f>
        <v>4.1800000000000002E-4</v>
      </c>
      <c r="Q1068" s="1102" cm="1">
        <f t="array" aca="1" ref="Q1068" ca="1">IFERROR(INDIRECT("L"&amp;V1068),"")</f>
        <v>4.1800000000000002E-4</v>
      </c>
      <c r="R1068" s="1102" cm="1">
        <f t="array" aca="1" ref="R1068" ca="1">IFERROR(INDIRECT("K"&amp;W1068),"")</f>
        <v>3.6699999999999998E-4</v>
      </c>
      <c r="S1068" s="1102" cm="1">
        <f t="array" aca="1" ref="S1068" ca="1">IFERROR(INDIRECT("L"&amp;W1068),"")</f>
        <v>3.6699999999999998E-4</v>
      </c>
      <c r="T1068" s="1103">
        <f t="shared" si="121"/>
        <v>0</v>
      </c>
      <c r="U1068" s="1103">
        <f t="shared" si="122"/>
        <v>0</v>
      </c>
      <c r="V1068" s="1102">
        <f t="shared" si="112"/>
        <v>1070</v>
      </c>
      <c r="W1068" s="1102">
        <f t="shared" si="113"/>
        <v>1071</v>
      </c>
      <c r="X1068" s="1102" t="str">
        <f t="shared" si="123"/>
        <v>A0677</v>
      </c>
      <c r="Y1068" s="239"/>
      <c r="Z1068" s="239"/>
      <c r="AA1068" s="239"/>
      <c r="AB1068" s="239"/>
      <c r="AC1068" s="239"/>
      <c r="AD1068" s="239"/>
      <c r="AE1068" s="239"/>
      <c r="AF1068" s="239"/>
      <c r="AG1068" s="239"/>
    </row>
    <row r="1069" spans="8:33">
      <c r="H1069" s="239"/>
      <c r="I1069" s="1110" t="s">
        <v>5762</v>
      </c>
      <c r="J1069" s="1106" t="s">
        <v>2450</v>
      </c>
      <c r="K1069" s="246">
        <v>0</v>
      </c>
      <c r="L1069" s="246">
        <v>0</v>
      </c>
      <c r="M1069" s="241"/>
      <c r="N1069" s="1102">
        <f t="shared" ca="1" si="119"/>
        <v>4.1800000000000002E-4</v>
      </c>
      <c r="O1069" s="1102">
        <f t="shared" ca="1" si="120"/>
        <v>4.1800000000000002E-4</v>
      </c>
      <c r="P1069" s="1102" cm="1">
        <f t="array" aca="1" ref="P1069" ca="1">IFERROR(INDIRECT("K"&amp;V1069),"")</f>
        <v>4.1800000000000002E-4</v>
      </c>
      <c r="Q1069" s="1102" cm="1">
        <f t="array" aca="1" ref="Q1069" ca="1">IFERROR(INDIRECT("L"&amp;V1069),"")</f>
        <v>4.1800000000000002E-4</v>
      </c>
      <c r="R1069" s="1102" cm="1">
        <f t="array" aca="1" ref="R1069" ca="1">IFERROR(INDIRECT("K"&amp;W1069),"")</f>
        <v>3.6699999999999998E-4</v>
      </c>
      <c r="S1069" s="1102" cm="1">
        <f t="array" aca="1" ref="S1069" ca="1">IFERROR(INDIRECT("L"&amp;W1069),"")</f>
        <v>3.6699999999999998E-4</v>
      </c>
      <c r="T1069" s="1103">
        <f t="shared" si="121"/>
        <v>0</v>
      </c>
      <c r="U1069" s="1103">
        <f t="shared" si="122"/>
        <v>0</v>
      </c>
      <c r="V1069" s="1102">
        <f t="shared" si="112"/>
        <v>1070</v>
      </c>
      <c r="W1069" s="1102">
        <f t="shared" si="113"/>
        <v>1071</v>
      </c>
      <c r="X1069" s="1102" t="str">
        <f t="shared" si="123"/>
        <v>A0677</v>
      </c>
      <c r="Y1069" s="239"/>
      <c r="Z1069" s="239"/>
      <c r="AA1069" s="239"/>
      <c r="AB1069" s="239"/>
      <c r="AC1069" s="239"/>
      <c r="AD1069" s="239"/>
      <c r="AE1069" s="239"/>
      <c r="AF1069" s="239"/>
      <c r="AG1069" s="239"/>
    </row>
    <row r="1070" spans="8:33">
      <c r="H1070" s="239"/>
      <c r="I1070" s="1110" t="s">
        <v>5763</v>
      </c>
      <c r="J1070" s="1106" t="s">
        <v>2450</v>
      </c>
      <c r="K1070" s="246">
        <v>4.1800000000000002E-4</v>
      </c>
      <c r="L1070" s="246">
        <v>4.1800000000000002E-4</v>
      </c>
      <c r="M1070" s="241"/>
      <c r="N1070" s="1102">
        <f t="shared" ca="1" si="119"/>
        <v>4.1800000000000002E-4</v>
      </c>
      <c r="O1070" s="1102">
        <f t="shared" ca="1" si="120"/>
        <v>4.1800000000000002E-4</v>
      </c>
      <c r="P1070" s="1102" cm="1">
        <f t="array" aca="1" ref="P1070" ca="1">IFERROR(INDIRECT("K"&amp;V1070),"")</f>
        <v>4.1800000000000002E-4</v>
      </c>
      <c r="Q1070" s="1102" cm="1">
        <f t="array" aca="1" ref="Q1070" ca="1">IFERROR(INDIRECT("L"&amp;V1070),"")</f>
        <v>4.1800000000000002E-4</v>
      </c>
      <c r="R1070" s="1102" cm="1">
        <f t="array" aca="1" ref="R1070" ca="1">IFERROR(INDIRECT("K"&amp;W1070),"")</f>
        <v>3.6699999999999998E-4</v>
      </c>
      <c r="S1070" s="1102" cm="1">
        <f t="array" aca="1" ref="S1070" ca="1">IFERROR(INDIRECT("L"&amp;W1070),"")</f>
        <v>3.6699999999999998E-4</v>
      </c>
      <c r="T1070" s="1103">
        <f t="shared" si="121"/>
        <v>4.1800000000000002E-4</v>
      </c>
      <c r="U1070" s="1103">
        <f t="shared" si="122"/>
        <v>4.1800000000000002E-4</v>
      </c>
      <c r="V1070" s="1102">
        <f t="shared" si="112"/>
        <v>1070</v>
      </c>
      <c r="W1070" s="1102">
        <f t="shared" si="113"/>
        <v>1071</v>
      </c>
      <c r="X1070" s="1102" t="str">
        <f t="shared" si="123"/>
        <v>A0677</v>
      </c>
      <c r="Y1070" s="239"/>
      <c r="Z1070" s="239"/>
      <c r="AA1070" s="239"/>
      <c r="AB1070" s="239"/>
      <c r="AC1070" s="239"/>
      <c r="AD1070" s="239"/>
      <c r="AE1070" s="239"/>
      <c r="AF1070" s="239"/>
      <c r="AG1070" s="239"/>
    </row>
    <row r="1071" spans="8:33">
      <c r="H1071" s="239"/>
      <c r="I1071" s="1110" t="s">
        <v>5764</v>
      </c>
      <c r="J1071" s="1106" t="s">
        <v>2450</v>
      </c>
      <c r="K1071" s="246">
        <v>3.6699999999999998E-4</v>
      </c>
      <c r="L1071" s="246">
        <v>3.6699999999999998E-4</v>
      </c>
      <c r="M1071" s="241"/>
      <c r="N1071" s="1102">
        <f t="shared" ca="1" si="119"/>
        <v>4.1800000000000002E-4</v>
      </c>
      <c r="O1071" s="1102">
        <f t="shared" ca="1" si="120"/>
        <v>4.1800000000000002E-4</v>
      </c>
      <c r="P1071" s="1102" cm="1">
        <f t="array" aca="1" ref="P1071" ca="1">IFERROR(INDIRECT("K"&amp;V1071),"")</f>
        <v>4.1800000000000002E-4</v>
      </c>
      <c r="Q1071" s="1102" cm="1">
        <f t="array" aca="1" ref="Q1071" ca="1">IFERROR(INDIRECT("L"&amp;V1071),"")</f>
        <v>4.1800000000000002E-4</v>
      </c>
      <c r="R1071" s="1102" cm="1">
        <f t="array" aca="1" ref="R1071" ca="1">IFERROR(INDIRECT("K"&amp;W1071),"")</f>
        <v>3.6699999999999998E-4</v>
      </c>
      <c r="S1071" s="1102" cm="1">
        <f t="array" aca="1" ref="S1071" ca="1">IFERROR(INDIRECT("L"&amp;W1071),"")</f>
        <v>3.6699999999999998E-4</v>
      </c>
      <c r="T1071" s="1103">
        <f t="shared" si="121"/>
        <v>3.6699999999999998E-4</v>
      </c>
      <c r="U1071" s="1103">
        <f t="shared" si="122"/>
        <v>3.6699999999999998E-4</v>
      </c>
      <c r="V1071" s="1102">
        <f t="shared" si="112"/>
        <v>1070</v>
      </c>
      <c r="W1071" s="1102">
        <f t="shared" si="113"/>
        <v>1071</v>
      </c>
      <c r="X1071" s="1102" t="str">
        <f t="shared" si="123"/>
        <v>A0677</v>
      </c>
      <c r="Y1071" s="239"/>
      <c r="Z1071" s="239"/>
      <c r="AA1071" s="239"/>
      <c r="AB1071" s="239"/>
      <c r="AC1071" s="239"/>
      <c r="AD1071" s="239"/>
      <c r="AE1071" s="239"/>
      <c r="AF1071" s="239"/>
      <c r="AG1071" s="239"/>
    </row>
    <row r="1072" spans="8:33">
      <c r="H1072" s="239"/>
      <c r="I1072" s="1110" t="s">
        <v>5765</v>
      </c>
      <c r="J1072" s="1106" t="s">
        <v>2515</v>
      </c>
      <c r="K1072" s="246">
        <v>0</v>
      </c>
      <c r="L1072" s="246">
        <v>0</v>
      </c>
      <c r="M1072" s="241"/>
      <c r="N1072" s="1102">
        <f t="shared" ca="1" si="119"/>
        <v>4.2200000000000001E-4</v>
      </c>
      <c r="O1072" s="1102">
        <f t="shared" ca="1" si="120"/>
        <v>4.2200000000000001E-4</v>
      </c>
      <c r="P1072" s="1102" cm="1">
        <f t="array" aca="1" ref="P1072" ca="1">IFERROR(INDIRECT("K"&amp;V1072),"")</f>
        <v>4.2200000000000001E-4</v>
      </c>
      <c r="Q1072" s="1102" cm="1">
        <f t="array" aca="1" ref="Q1072" ca="1">IFERROR(INDIRECT("L"&amp;V1072),"")</f>
        <v>4.2200000000000001E-4</v>
      </c>
      <c r="R1072" s="1102" cm="1">
        <f t="array" aca="1" ref="R1072" ca="1">IFERROR(INDIRECT("K"&amp;W1072),"")</f>
        <v>1.0000000000000001E-5</v>
      </c>
      <c r="S1072" s="1102" cm="1">
        <f t="array" aca="1" ref="S1072" ca="1">IFERROR(INDIRECT("L"&amp;W1072),"")</f>
        <v>1.0000000000000001E-5</v>
      </c>
      <c r="T1072" s="1103">
        <f t="shared" si="121"/>
        <v>0</v>
      </c>
      <c r="U1072" s="1103">
        <f t="shared" si="122"/>
        <v>0</v>
      </c>
      <c r="V1072" s="1102">
        <f t="shared" si="112"/>
        <v>1083</v>
      </c>
      <c r="W1072" s="1102">
        <f t="shared" si="113"/>
        <v>1084</v>
      </c>
      <c r="X1072" s="1102" t="str">
        <f t="shared" si="123"/>
        <v>A0680</v>
      </c>
      <c r="Y1072" s="239"/>
      <c r="Z1072" s="239"/>
      <c r="AA1072" s="239"/>
      <c r="AB1072" s="239"/>
      <c r="AC1072" s="239"/>
      <c r="AD1072" s="239"/>
      <c r="AE1072" s="239"/>
      <c r="AF1072" s="239"/>
      <c r="AG1072" s="239"/>
    </row>
    <row r="1073" spans="8:33">
      <c r="H1073" s="239"/>
      <c r="I1073" s="1110" t="s">
        <v>5766</v>
      </c>
      <c r="J1073" s="1106" t="s">
        <v>2515</v>
      </c>
      <c r="K1073" s="246">
        <v>0</v>
      </c>
      <c r="L1073" s="246">
        <v>0</v>
      </c>
      <c r="M1073" s="241"/>
      <c r="N1073" s="1102">
        <f t="shared" ca="1" si="119"/>
        <v>4.2200000000000001E-4</v>
      </c>
      <c r="O1073" s="1102">
        <f t="shared" ca="1" si="120"/>
        <v>4.2200000000000001E-4</v>
      </c>
      <c r="P1073" s="1102" cm="1">
        <f t="array" aca="1" ref="P1073" ca="1">IFERROR(INDIRECT("K"&amp;V1073),"")</f>
        <v>4.2200000000000001E-4</v>
      </c>
      <c r="Q1073" s="1102" cm="1">
        <f t="array" aca="1" ref="Q1073" ca="1">IFERROR(INDIRECT("L"&amp;V1073),"")</f>
        <v>4.2200000000000001E-4</v>
      </c>
      <c r="R1073" s="1102" cm="1">
        <f t="array" aca="1" ref="R1073" ca="1">IFERROR(INDIRECT("K"&amp;W1073),"")</f>
        <v>1.0000000000000001E-5</v>
      </c>
      <c r="S1073" s="1102" cm="1">
        <f t="array" aca="1" ref="S1073" ca="1">IFERROR(INDIRECT("L"&amp;W1073),"")</f>
        <v>1.0000000000000001E-5</v>
      </c>
      <c r="T1073" s="1103">
        <f t="shared" si="121"/>
        <v>0</v>
      </c>
      <c r="U1073" s="1103">
        <f t="shared" si="122"/>
        <v>0</v>
      </c>
      <c r="V1073" s="1102">
        <f t="shared" si="112"/>
        <v>1083</v>
      </c>
      <c r="W1073" s="1102">
        <f t="shared" si="113"/>
        <v>1084</v>
      </c>
      <c r="X1073" s="1102" t="str">
        <f t="shared" si="123"/>
        <v>A0680</v>
      </c>
      <c r="Y1073" s="239"/>
      <c r="Z1073" s="239"/>
      <c r="AA1073" s="239"/>
      <c r="AB1073" s="239"/>
      <c r="AC1073" s="239"/>
      <c r="AD1073" s="239"/>
      <c r="AE1073" s="239"/>
      <c r="AF1073" s="239"/>
      <c r="AG1073" s="239"/>
    </row>
    <row r="1074" spans="8:33">
      <c r="H1074" s="239"/>
      <c r="I1074" s="1110" t="s">
        <v>5767</v>
      </c>
      <c r="J1074" s="1106" t="s">
        <v>2515</v>
      </c>
      <c r="K1074" s="246">
        <v>0</v>
      </c>
      <c r="L1074" s="246">
        <v>0</v>
      </c>
      <c r="M1074" s="241"/>
      <c r="N1074" s="1102">
        <f t="shared" ca="1" si="119"/>
        <v>4.2200000000000001E-4</v>
      </c>
      <c r="O1074" s="1102">
        <f t="shared" ca="1" si="120"/>
        <v>4.2200000000000001E-4</v>
      </c>
      <c r="P1074" s="1102" cm="1">
        <f t="array" aca="1" ref="P1074" ca="1">IFERROR(INDIRECT("K"&amp;V1074),"")</f>
        <v>4.2200000000000001E-4</v>
      </c>
      <c r="Q1074" s="1102" cm="1">
        <f t="array" aca="1" ref="Q1074" ca="1">IFERROR(INDIRECT("L"&amp;V1074),"")</f>
        <v>4.2200000000000001E-4</v>
      </c>
      <c r="R1074" s="1102" cm="1">
        <f t="array" aca="1" ref="R1074" ca="1">IFERROR(INDIRECT("K"&amp;W1074),"")</f>
        <v>1.0000000000000001E-5</v>
      </c>
      <c r="S1074" s="1102" cm="1">
        <f t="array" aca="1" ref="S1074" ca="1">IFERROR(INDIRECT("L"&amp;W1074),"")</f>
        <v>1.0000000000000001E-5</v>
      </c>
      <c r="T1074" s="1103">
        <f t="shared" si="121"/>
        <v>0</v>
      </c>
      <c r="U1074" s="1103">
        <f t="shared" si="122"/>
        <v>0</v>
      </c>
      <c r="V1074" s="1102">
        <f t="shared" si="112"/>
        <v>1083</v>
      </c>
      <c r="W1074" s="1102">
        <f t="shared" si="113"/>
        <v>1084</v>
      </c>
      <c r="X1074" s="1102" t="str">
        <f t="shared" si="123"/>
        <v>A0680</v>
      </c>
      <c r="Y1074" s="239"/>
      <c r="Z1074" s="239"/>
      <c r="AA1074" s="239"/>
      <c r="AB1074" s="239"/>
      <c r="AC1074" s="239"/>
      <c r="AD1074" s="239"/>
      <c r="AE1074" s="239"/>
      <c r="AF1074" s="239"/>
      <c r="AG1074" s="239"/>
    </row>
    <row r="1075" spans="8:33">
      <c r="H1075" s="239"/>
      <c r="I1075" s="1110" t="s">
        <v>5768</v>
      </c>
      <c r="J1075" s="1106" t="s">
        <v>2515</v>
      </c>
      <c r="K1075" s="246">
        <v>0</v>
      </c>
      <c r="L1075" s="246">
        <v>0</v>
      </c>
      <c r="M1075" s="241"/>
      <c r="N1075" s="1102">
        <f t="shared" ca="1" si="119"/>
        <v>4.2200000000000001E-4</v>
      </c>
      <c r="O1075" s="1102">
        <f t="shared" ca="1" si="120"/>
        <v>4.2200000000000001E-4</v>
      </c>
      <c r="P1075" s="1102" cm="1">
        <f t="array" aca="1" ref="P1075" ca="1">IFERROR(INDIRECT("K"&amp;V1075),"")</f>
        <v>4.2200000000000001E-4</v>
      </c>
      <c r="Q1075" s="1102" cm="1">
        <f t="array" aca="1" ref="Q1075" ca="1">IFERROR(INDIRECT("L"&amp;V1075),"")</f>
        <v>4.2200000000000001E-4</v>
      </c>
      <c r="R1075" s="1102" cm="1">
        <f t="array" aca="1" ref="R1075" ca="1">IFERROR(INDIRECT("K"&amp;W1075),"")</f>
        <v>1.0000000000000001E-5</v>
      </c>
      <c r="S1075" s="1102" cm="1">
        <f t="array" aca="1" ref="S1075" ca="1">IFERROR(INDIRECT("L"&amp;W1075),"")</f>
        <v>1.0000000000000001E-5</v>
      </c>
      <c r="T1075" s="1103">
        <f t="shared" si="121"/>
        <v>0</v>
      </c>
      <c r="U1075" s="1103">
        <f t="shared" si="122"/>
        <v>0</v>
      </c>
      <c r="V1075" s="1102">
        <f t="shared" si="112"/>
        <v>1083</v>
      </c>
      <c r="W1075" s="1102">
        <f t="shared" si="113"/>
        <v>1084</v>
      </c>
      <c r="X1075" s="1102" t="str">
        <f t="shared" si="123"/>
        <v>A0680</v>
      </c>
      <c r="Y1075" s="239"/>
      <c r="Z1075" s="239"/>
      <c r="AA1075" s="239"/>
      <c r="AB1075" s="239"/>
      <c r="AC1075" s="239"/>
      <c r="AD1075" s="239"/>
      <c r="AE1075" s="239"/>
      <c r="AF1075" s="239"/>
      <c r="AG1075" s="239"/>
    </row>
    <row r="1076" spans="8:33">
      <c r="H1076" s="239"/>
      <c r="I1076" s="1110" t="s">
        <v>5769</v>
      </c>
      <c r="J1076" s="1106" t="s">
        <v>2515</v>
      </c>
      <c r="K1076" s="246">
        <v>0</v>
      </c>
      <c r="L1076" s="246">
        <v>0</v>
      </c>
      <c r="M1076" s="241"/>
      <c r="N1076" s="1102">
        <f t="shared" ca="1" si="119"/>
        <v>4.2200000000000001E-4</v>
      </c>
      <c r="O1076" s="1102">
        <f t="shared" ca="1" si="120"/>
        <v>4.2200000000000001E-4</v>
      </c>
      <c r="P1076" s="1102" cm="1">
        <f t="array" aca="1" ref="P1076" ca="1">IFERROR(INDIRECT("K"&amp;V1076),"")</f>
        <v>4.2200000000000001E-4</v>
      </c>
      <c r="Q1076" s="1102" cm="1">
        <f t="array" aca="1" ref="Q1076" ca="1">IFERROR(INDIRECT("L"&amp;V1076),"")</f>
        <v>4.2200000000000001E-4</v>
      </c>
      <c r="R1076" s="1102" cm="1">
        <f t="array" aca="1" ref="R1076" ca="1">IFERROR(INDIRECT("K"&amp;W1076),"")</f>
        <v>1.0000000000000001E-5</v>
      </c>
      <c r="S1076" s="1102" cm="1">
        <f t="array" aca="1" ref="S1076" ca="1">IFERROR(INDIRECT("L"&amp;W1076),"")</f>
        <v>1.0000000000000001E-5</v>
      </c>
      <c r="T1076" s="1103">
        <f t="shared" si="121"/>
        <v>0</v>
      </c>
      <c r="U1076" s="1103">
        <f t="shared" si="122"/>
        <v>0</v>
      </c>
      <c r="V1076" s="1102">
        <f t="shared" si="112"/>
        <v>1083</v>
      </c>
      <c r="W1076" s="1102">
        <f t="shared" si="113"/>
        <v>1084</v>
      </c>
      <c r="X1076" s="1102" t="str">
        <f t="shared" si="123"/>
        <v>A0680</v>
      </c>
      <c r="Y1076" s="239"/>
      <c r="Z1076" s="239"/>
      <c r="AA1076" s="239"/>
      <c r="AB1076" s="239"/>
      <c r="AC1076" s="239"/>
      <c r="AD1076" s="239"/>
      <c r="AE1076" s="239"/>
      <c r="AF1076" s="239"/>
      <c r="AG1076" s="239"/>
    </row>
    <row r="1077" spans="8:33">
      <c r="H1077" s="239"/>
      <c r="I1077" s="1110" t="s">
        <v>5770</v>
      </c>
      <c r="J1077" s="1106" t="s">
        <v>2515</v>
      </c>
      <c r="K1077" s="246">
        <v>0</v>
      </c>
      <c r="L1077" s="246">
        <v>0</v>
      </c>
      <c r="M1077" s="241"/>
      <c r="N1077" s="1102">
        <f t="shared" ca="1" si="119"/>
        <v>4.2200000000000001E-4</v>
      </c>
      <c r="O1077" s="1102">
        <f t="shared" ca="1" si="120"/>
        <v>4.2200000000000001E-4</v>
      </c>
      <c r="P1077" s="1102" cm="1">
        <f t="array" aca="1" ref="P1077" ca="1">IFERROR(INDIRECT("K"&amp;V1077),"")</f>
        <v>4.2200000000000001E-4</v>
      </c>
      <c r="Q1077" s="1102" cm="1">
        <f t="array" aca="1" ref="Q1077" ca="1">IFERROR(INDIRECT("L"&amp;V1077),"")</f>
        <v>4.2200000000000001E-4</v>
      </c>
      <c r="R1077" s="1102" cm="1">
        <f t="array" aca="1" ref="R1077" ca="1">IFERROR(INDIRECT("K"&amp;W1077),"")</f>
        <v>1.0000000000000001E-5</v>
      </c>
      <c r="S1077" s="1102" cm="1">
        <f t="array" aca="1" ref="S1077" ca="1">IFERROR(INDIRECT("L"&amp;W1077),"")</f>
        <v>1.0000000000000001E-5</v>
      </c>
      <c r="T1077" s="1103">
        <f t="shared" si="121"/>
        <v>0</v>
      </c>
      <c r="U1077" s="1103">
        <f t="shared" si="122"/>
        <v>0</v>
      </c>
      <c r="V1077" s="1102">
        <f t="shared" si="112"/>
        <v>1083</v>
      </c>
      <c r="W1077" s="1102">
        <f t="shared" si="113"/>
        <v>1084</v>
      </c>
      <c r="X1077" s="1102" t="str">
        <f t="shared" si="123"/>
        <v>A0680</v>
      </c>
      <c r="Y1077" s="239"/>
      <c r="Z1077" s="239"/>
      <c r="AA1077" s="239"/>
      <c r="AB1077" s="239"/>
      <c r="AC1077" s="239"/>
      <c r="AD1077" s="239"/>
      <c r="AE1077" s="239"/>
      <c r="AF1077" s="239"/>
      <c r="AG1077" s="239"/>
    </row>
    <row r="1078" spans="8:33">
      <c r="H1078" s="239"/>
      <c r="I1078" s="1110" t="s">
        <v>5771</v>
      </c>
      <c r="J1078" s="1106" t="s">
        <v>2515</v>
      </c>
      <c r="K1078" s="246">
        <v>0</v>
      </c>
      <c r="L1078" s="246">
        <v>0</v>
      </c>
      <c r="M1078" s="241"/>
      <c r="N1078" s="1102">
        <f t="shared" ca="1" si="119"/>
        <v>4.2200000000000001E-4</v>
      </c>
      <c r="O1078" s="1102">
        <f t="shared" ca="1" si="120"/>
        <v>4.2200000000000001E-4</v>
      </c>
      <c r="P1078" s="1102" cm="1">
        <f t="array" aca="1" ref="P1078" ca="1">IFERROR(INDIRECT("K"&amp;V1078),"")</f>
        <v>4.2200000000000001E-4</v>
      </c>
      <c r="Q1078" s="1102" cm="1">
        <f t="array" aca="1" ref="Q1078" ca="1">IFERROR(INDIRECT("L"&amp;V1078),"")</f>
        <v>4.2200000000000001E-4</v>
      </c>
      <c r="R1078" s="1102" cm="1">
        <f t="array" aca="1" ref="R1078" ca="1">IFERROR(INDIRECT("K"&amp;W1078),"")</f>
        <v>1.0000000000000001E-5</v>
      </c>
      <c r="S1078" s="1102" cm="1">
        <f t="array" aca="1" ref="S1078" ca="1">IFERROR(INDIRECT("L"&amp;W1078),"")</f>
        <v>1.0000000000000001E-5</v>
      </c>
      <c r="T1078" s="1103">
        <f t="shared" si="121"/>
        <v>0</v>
      </c>
      <c r="U1078" s="1103">
        <f t="shared" si="122"/>
        <v>0</v>
      </c>
      <c r="V1078" s="1102">
        <f t="shared" si="112"/>
        <v>1083</v>
      </c>
      <c r="W1078" s="1102">
        <f t="shared" si="113"/>
        <v>1084</v>
      </c>
      <c r="X1078" s="1102" t="str">
        <f t="shared" si="123"/>
        <v>A0680</v>
      </c>
      <c r="Y1078" s="239"/>
      <c r="Z1078" s="239"/>
      <c r="AA1078" s="239"/>
      <c r="AB1078" s="239"/>
      <c r="AC1078" s="239"/>
      <c r="AD1078" s="239"/>
      <c r="AE1078" s="239"/>
      <c r="AF1078" s="239"/>
      <c r="AG1078" s="239"/>
    </row>
    <row r="1079" spans="8:33">
      <c r="H1079" s="239"/>
      <c r="I1079" s="1110" t="s">
        <v>5772</v>
      </c>
      <c r="J1079" s="1106" t="s">
        <v>2515</v>
      </c>
      <c r="K1079" s="246">
        <v>0</v>
      </c>
      <c r="L1079" s="246">
        <v>0</v>
      </c>
      <c r="M1079" s="241"/>
      <c r="N1079" s="1102">
        <f t="shared" ca="1" si="119"/>
        <v>4.2200000000000001E-4</v>
      </c>
      <c r="O1079" s="1102">
        <f t="shared" ca="1" si="120"/>
        <v>4.2200000000000001E-4</v>
      </c>
      <c r="P1079" s="1102" cm="1">
        <f t="array" aca="1" ref="P1079" ca="1">IFERROR(INDIRECT("K"&amp;V1079),"")</f>
        <v>4.2200000000000001E-4</v>
      </c>
      <c r="Q1079" s="1102" cm="1">
        <f t="array" aca="1" ref="Q1079" ca="1">IFERROR(INDIRECT("L"&amp;V1079),"")</f>
        <v>4.2200000000000001E-4</v>
      </c>
      <c r="R1079" s="1102" cm="1">
        <f t="array" aca="1" ref="R1079" ca="1">IFERROR(INDIRECT("K"&amp;W1079),"")</f>
        <v>1.0000000000000001E-5</v>
      </c>
      <c r="S1079" s="1102" cm="1">
        <f t="array" aca="1" ref="S1079" ca="1">IFERROR(INDIRECT("L"&amp;W1079),"")</f>
        <v>1.0000000000000001E-5</v>
      </c>
      <c r="T1079" s="1103">
        <f t="shared" si="121"/>
        <v>0</v>
      </c>
      <c r="U1079" s="1103">
        <f t="shared" si="122"/>
        <v>0</v>
      </c>
      <c r="V1079" s="1102">
        <f t="shared" si="112"/>
        <v>1083</v>
      </c>
      <c r="W1079" s="1102">
        <f t="shared" si="113"/>
        <v>1084</v>
      </c>
      <c r="X1079" s="1102" t="str">
        <f t="shared" si="123"/>
        <v>A0680</v>
      </c>
      <c r="Y1079" s="239"/>
      <c r="Z1079" s="239"/>
      <c r="AA1079" s="239"/>
      <c r="AB1079" s="239"/>
      <c r="AC1079" s="239"/>
      <c r="AD1079" s="239"/>
      <c r="AE1079" s="239"/>
      <c r="AF1079" s="239"/>
      <c r="AG1079" s="239"/>
    </row>
    <row r="1080" spans="8:33">
      <c r="H1080" s="239"/>
      <c r="I1080" s="1110" t="s">
        <v>5773</v>
      </c>
      <c r="J1080" s="1106" t="s">
        <v>2515</v>
      </c>
      <c r="K1080" s="246">
        <v>0</v>
      </c>
      <c r="L1080" s="246">
        <v>0</v>
      </c>
      <c r="M1080" s="241"/>
      <c r="N1080" s="1102">
        <f t="shared" ca="1" si="119"/>
        <v>4.2200000000000001E-4</v>
      </c>
      <c r="O1080" s="1102">
        <f t="shared" ca="1" si="120"/>
        <v>4.2200000000000001E-4</v>
      </c>
      <c r="P1080" s="1102" cm="1">
        <f t="array" aca="1" ref="P1080" ca="1">IFERROR(INDIRECT("K"&amp;V1080),"")</f>
        <v>4.2200000000000001E-4</v>
      </c>
      <c r="Q1080" s="1102" cm="1">
        <f t="array" aca="1" ref="Q1080" ca="1">IFERROR(INDIRECT("L"&amp;V1080),"")</f>
        <v>4.2200000000000001E-4</v>
      </c>
      <c r="R1080" s="1102" cm="1">
        <f t="array" aca="1" ref="R1080" ca="1">IFERROR(INDIRECT("K"&amp;W1080),"")</f>
        <v>1.0000000000000001E-5</v>
      </c>
      <c r="S1080" s="1102" cm="1">
        <f t="array" aca="1" ref="S1080" ca="1">IFERROR(INDIRECT("L"&amp;W1080),"")</f>
        <v>1.0000000000000001E-5</v>
      </c>
      <c r="T1080" s="1103">
        <f t="shared" si="121"/>
        <v>0</v>
      </c>
      <c r="U1080" s="1103">
        <f t="shared" si="122"/>
        <v>0</v>
      </c>
      <c r="V1080" s="1102">
        <f t="shared" si="112"/>
        <v>1083</v>
      </c>
      <c r="W1080" s="1102">
        <f t="shared" si="113"/>
        <v>1084</v>
      </c>
      <c r="X1080" s="1102" t="str">
        <f t="shared" si="123"/>
        <v>A0680</v>
      </c>
      <c r="Y1080" s="239"/>
      <c r="Z1080" s="239"/>
      <c r="AA1080" s="239"/>
      <c r="AB1080" s="239"/>
      <c r="AC1080" s="239"/>
      <c r="AD1080" s="239"/>
      <c r="AE1080" s="239"/>
      <c r="AF1080" s="239"/>
      <c r="AG1080" s="239"/>
    </row>
    <row r="1081" spans="8:33">
      <c r="H1081" s="239"/>
      <c r="I1081" s="1110" t="s">
        <v>5774</v>
      </c>
      <c r="J1081" s="1106" t="s">
        <v>2515</v>
      </c>
      <c r="K1081" s="246">
        <v>0</v>
      </c>
      <c r="L1081" s="246">
        <v>0</v>
      </c>
      <c r="M1081" s="241"/>
      <c r="N1081" s="1102">
        <f t="shared" ca="1" si="119"/>
        <v>4.2200000000000001E-4</v>
      </c>
      <c r="O1081" s="1102">
        <f t="shared" ca="1" si="120"/>
        <v>4.2200000000000001E-4</v>
      </c>
      <c r="P1081" s="1102" cm="1">
        <f t="array" aca="1" ref="P1081" ca="1">IFERROR(INDIRECT("K"&amp;V1081),"")</f>
        <v>4.2200000000000001E-4</v>
      </c>
      <c r="Q1081" s="1102" cm="1">
        <f t="array" aca="1" ref="Q1081" ca="1">IFERROR(INDIRECT("L"&amp;V1081),"")</f>
        <v>4.2200000000000001E-4</v>
      </c>
      <c r="R1081" s="1102" cm="1">
        <f t="array" aca="1" ref="R1081" ca="1">IFERROR(INDIRECT("K"&amp;W1081),"")</f>
        <v>1.0000000000000001E-5</v>
      </c>
      <c r="S1081" s="1102" cm="1">
        <f t="array" aca="1" ref="S1081" ca="1">IFERROR(INDIRECT("L"&amp;W1081),"")</f>
        <v>1.0000000000000001E-5</v>
      </c>
      <c r="T1081" s="1103">
        <f t="shared" si="121"/>
        <v>0</v>
      </c>
      <c r="U1081" s="1103">
        <f t="shared" si="122"/>
        <v>0</v>
      </c>
      <c r="V1081" s="1102">
        <f t="shared" si="112"/>
        <v>1083</v>
      </c>
      <c r="W1081" s="1102">
        <f t="shared" si="113"/>
        <v>1084</v>
      </c>
      <c r="X1081" s="1102" t="str">
        <f t="shared" si="123"/>
        <v>A0680</v>
      </c>
      <c r="Y1081" s="239"/>
      <c r="Z1081" s="239"/>
      <c r="AA1081" s="239"/>
      <c r="AB1081" s="239"/>
      <c r="AC1081" s="239"/>
      <c r="AD1081" s="239"/>
      <c r="AE1081" s="239"/>
      <c r="AF1081" s="239"/>
      <c r="AG1081" s="239"/>
    </row>
    <row r="1082" spans="8:33">
      <c r="H1082" s="239"/>
      <c r="I1082" s="1110" t="s">
        <v>5775</v>
      </c>
      <c r="J1082" s="1106" t="s">
        <v>2515</v>
      </c>
      <c r="K1082" s="246">
        <v>0</v>
      </c>
      <c r="L1082" s="246">
        <v>0</v>
      </c>
      <c r="M1082" s="241"/>
      <c r="N1082" s="1102">
        <f t="shared" ca="1" si="119"/>
        <v>4.2200000000000001E-4</v>
      </c>
      <c r="O1082" s="1102">
        <f t="shared" ca="1" si="120"/>
        <v>4.2200000000000001E-4</v>
      </c>
      <c r="P1082" s="1102" cm="1">
        <f t="array" aca="1" ref="P1082" ca="1">IFERROR(INDIRECT("K"&amp;V1082),"")</f>
        <v>4.2200000000000001E-4</v>
      </c>
      <c r="Q1082" s="1102" cm="1">
        <f t="array" aca="1" ref="Q1082" ca="1">IFERROR(INDIRECT("L"&amp;V1082),"")</f>
        <v>4.2200000000000001E-4</v>
      </c>
      <c r="R1082" s="1102" cm="1">
        <f t="array" aca="1" ref="R1082" ca="1">IFERROR(INDIRECT("K"&amp;W1082),"")</f>
        <v>1.0000000000000001E-5</v>
      </c>
      <c r="S1082" s="1102" cm="1">
        <f t="array" aca="1" ref="S1082" ca="1">IFERROR(INDIRECT("L"&amp;W1082),"")</f>
        <v>1.0000000000000001E-5</v>
      </c>
      <c r="T1082" s="1103">
        <f t="shared" si="121"/>
        <v>0</v>
      </c>
      <c r="U1082" s="1103">
        <f t="shared" si="122"/>
        <v>0</v>
      </c>
      <c r="V1082" s="1102">
        <f t="shared" si="112"/>
        <v>1083</v>
      </c>
      <c r="W1082" s="1102">
        <f t="shared" si="113"/>
        <v>1084</v>
      </c>
      <c r="X1082" s="1102" t="str">
        <f t="shared" si="123"/>
        <v>A0680</v>
      </c>
      <c r="Y1082" s="239"/>
      <c r="Z1082" s="239"/>
      <c r="AA1082" s="239"/>
      <c r="AB1082" s="239"/>
      <c r="AC1082" s="239"/>
      <c r="AD1082" s="239"/>
      <c r="AE1082" s="239"/>
      <c r="AF1082" s="239"/>
      <c r="AG1082" s="239"/>
    </row>
    <row r="1083" spans="8:33">
      <c r="H1083" s="239"/>
      <c r="I1083" s="1110" t="s">
        <v>5776</v>
      </c>
      <c r="J1083" s="1106" t="s">
        <v>2515</v>
      </c>
      <c r="K1083" s="246">
        <v>4.2200000000000001E-4</v>
      </c>
      <c r="L1083" s="246">
        <v>4.2200000000000001E-4</v>
      </c>
      <c r="M1083" s="241"/>
      <c r="N1083" s="1102">
        <f t="shared" ca="1" si="119"/>
        <v>4.2200000000000001E-4</v>
      </c>
      <c r="O1083" s="1102">
        <f t="shared" ca="1" si="120"/>
        <v>4.2200000000000001E-4</v>
      </c>
      <c r="P1083" s="1102" cm="1">
        <f t="array" aca="1" ref="P1083" ca="1">IFERROR(INDIRECT("K"&amp;V1083),"")</f>
        <v>4.2200000000000001E-4</v>
      </c>
      <c r="Q1083" s="1102" cm="1">
        <f t="array" aca="1" ref="Q1083" ca="1">IFERROR(INDIRECT("L"&amp;V1083),"")</f>
        <v>4.2200000000000001E-4</v>
      </c>
      <c r="R1083" s="1102" cm="1">
        <f t="array" aca="1" ref="R1083" ca="1">IFERROR(INDIRECT("K"&amp;W1083),"")</f>
        <v>1.0000000000000001E-5</v>
      </c>
      <c r="S1083" s="1102" cm="1">
        <f t="array" aca="1" ref="S1083" ca="1">IFERROR(INDIRECT("L"&amp;W1083),"")</f>
        <v>1.0000000000000001E-5</v>
      </c>
      <c r="T1083" s="1103">
        <f t="shared" si="121"/>
        <v>4.2200000000000001E-4</v>
      </c>
      <c r="U1083" s="1103">
        <f t="shared" si="122"/>
        <v>4.2200000000000001E-4</v>
      </c>
      <c r="V1083" s="1102">
        <f t="shared" si="112"/>
        <v>1083</v>
      </c>
      <c r="W1083" s="1102">
        <f t="shared" si="113"/>
        <v>1084</v>
      </c>
      <c r="X1083" s="1102" t="str">
        <f t="shared" si="123"/>
        <v>A0680</v>
      </c>
      <c r="Y1083" s="239"/>
      <c r="Z1083" s="239"/>
      <c r="AA1083" s="239"/>
      <c r="AB1083" s="239"/>
      <c r="AC1083" s="239"/>
      <c r="AD1083" s="239"/>
      <c r="AE1083" s="239"/>
      <c r="AF1083" s="239"/>
      <c r="AG1083" s="239"/>
    </row>
    <row r="1084" spans="8:33">
      <c r="H1084" s="239"/>
      <c r="I1084" s="1110" t="s">
        <v>5777</v>
      </c>
      <c r="J1084" s="1106" t="s">
        <v>2515</v>
      </c>
      <c r="K1084" s="246">
        <v>1.0000000000000001E-5</v>
      </c>
      <c r="L1084" s="246">
        <v>1.0000000000000001E-5</v>
      </c>
      <c r="M1084" s="241"/>
      <c r="N1084" s="1102">
        <f t="shared" ca="1" si="119"/>
        <v>4.2200000000000001E-4</v>
      </c>
      <c r="O1084" s="1102">
        <f t="shared" ca="1" si="120"/>
        <v>4.2200000000000001E-4</v>
      </c>
      <c r="P1084" s="1102" cm="1">
        <f t="array" aca="1" ref="P1084" ca="1">IFERROR(INDIRECT("K"&amp;V1084),"")</f>
        <v>4.2200000000000001E-4</v>
      </c>
      <c r="Q1084" s="1102" cm="1">
        <f t="array" aca="1" ref="Q1084" ca="1">IFERROR(INDIRECT("L"&amp;V1084),"")</f>
        <v>4.2200000000000001E-4</v>
      </c>
      <c r="R1084" s="1102" cm="1">
        <f t="array" aca="1" ref="R1084" ca="1">IFERROR(INDIRECT("K"&amp;W1084),"")</f>
        <v>1.0000000000000001E-5</v>
      </c>
      <c r="S1084" s="1102" cm="1">
        <f t="array" aca="1" ref="S1084" ca="1">IFERROR(INDIRECT("L"&amp;W1084),"")</f>
        <v>1.0000000000000001E-5</v>
      </c>
      <c r="T1084" s="1103">
        <f t="shared" si="121"/>
        <v>1.0000000000000001E-5</v>
      </c>
      <c r="U1084" s="1103">
        <f t="shared" si="122"/>
        <v>1.0000000000000001E-5</v>
      </c>
      <c r="V1084" s="1102">
        <f t="shared" si="112"/>
        <v>1083</v>
      </c>
      <c r="W1084" s="1102">
        <f t="shared" si="113"/>
        <v>1084</v>
      </c>
      <c r="X1084" s="1102" t="str">
        <f t="shared" si="123"/>
        <v>A0680</v>
      </c>
      <c r="Y1084" s="239"/>
      <c r="Z1084" s="239"/>
      <c r="AA1084" s="239"/>
      <c r="AB1084" s="239"/>
      <c r="AC1084" s="239"/>
      <c r="AD1084" s="239"/>
      <c r="AE1084" s="239"/>
      <c r="AF1084" s="239"/>
      <c r="AG1084" s="239"/>
    </row>
    <row r="1085" spans="8:33">
      <c r="H1085" s="239"/>
      <c r="I1085" s="1110" t="s">
        <v>5778</v>
      </c>
      <c r="J1085" s="1106" t="s">
        <v>2451</v>
      </c>
      <c r="K1085" s="246">
        <v>0</v>
      </c>
      <c r="L1085" s="246">
        <v>0</v>
      </c>
      <c r="M1085" s="241"/>
      <c r="N1085" s="1102">
        <f t="shared" ca="1" si="119"/>
        <v>5.5599999999999996E-4</v>
      </c>
      <c r="O1085" s="1102">
        <f t="shared" ca="1" si="120"/>
        <v>5.5599999999999996E-4</v>
      </c>
      <c r="P1085" s="1102" cm="1">
        <f t="array" aca="1" ref="P1085" ca="1">IFERROR(INDIRECT("K"&amp;V1085),"")</f>
        <v>5.5599999999999996E-4</v>
      </c>
      <c r="Q1085" s="1102" cm="1">
        <f t="array" aca="1" ref="Q1085" ca="1">IFERROR(INDIRECT("L"&amp;V1085),"")</f>
        <v>5.5599999999999996E-4</v>
      </c>
      <c r="R1085" s="1102" cm="1">
        <f t="array" aca="1" ref="R1085" ca="1">IFERROR(INDIRECT("K"&amp;W1085),"")</f>
        <v>5.5000000000000003E-4</v>
      </c>
      <c r="S1085" s="1102" cm="1">
        <f t="array" aca="1" ref="S1085" ca="1">IFERROR(INDIRECT("L"&amp;W1085),"")</f>
        <v>5.5000000000000003E-4</v>
      </c>
      <c r="T1085" s="1103">
        <f t="shared" si="121"/>
        <v>0</v>
      </c>
      <c r="U1085" s="1103">
        <f t="shared" si="122"/>
        <v>0</v>
      </c>
      <c r="V1085" s="1102">
        <f t="shared" si="112"/>
        <v>1086</v>
      </c>
      <c r="W1085" s="1102">
        <f t="shared" si="113"/>
        <v>1087</v>
      </c>
      <c r="X1085" s="1102" t="str">
        <f t="shared" si="123"/>
        <v>A0681</v>
      </c>
      <c r="Y1085" s="239"/>
      <c r="Z1085" s="239"/>
      <c r="AA1085" s="239"/>
      <c r="AB1085" s="239"/>
      <c r="AC1085" s="239"/>
      <c r="AD1085" s="239"/>
      <c r="AE1085" s="239"/>
      <c r="AF1085" s="239"/>
      <c r="AG1085" s="239"/>
    </row>
    <row r="1086" spans="8:33">
      <c r="H1086" s="239"/>
      <c r="I1086" s="1110" t="s">
        <v>5779</v>
      </c>
      <c r="J1086" s="1106" t="s">
        <v>2451</v>
      </c>
      <c r="K1086" s="246">
        <v>5.5599999999999996E-4</v>
      </c>
      <c r="L1086" s="246">
        <v>5.5599999999999996E-4</v>
      </c>
      <c r="M1086" s="241"/>
      <c r="N1086" s="1102">
        <f t="shared" ca="1" si="119"/>
        <v>5.5599999999999996E-4</v>
      </c>
      <c r="O1086" s="1102">
        <f t="shared" ca="1" si="120"/>
        <v>5.5599999999999996E-4</v>
      </c>
      <c r="P1086" s="1102" cm="1">
        <f t="array" aca="1" ref="P1086" ca="1">IFERROR(INDIRECT("K"&amp;V1086),"")</f>
        <v>5.5599999999999996E-4</v>
      </c>
      <c r="Q1086" s="1102" cm="1">
        <f t="array" aca="1" ref="Q1086" ca="1">IFERROR(INDIRECT("L"&amp;V1086),"")</f>
        <v>5.5599999999999996E-4</v>
      </c>
      <c r="R1086" s="1102" cm="1">
        <f t="array" aca="1" ref="R1086" ca="1">IFERROR(INDIRECT("K"&amp;W1086),"")</f>
        <v>5.5000000000000003E-4</v>
      </c>
      <c r="S1086" s="1102" cm="1">
        <f t="array" aca="1" ref="S1086" ca="1">IFERROR(INDIRECT("L"&amp;W1086),"")</f>
        <v>5.5000000000000003E-4</v>
      </c>
      <c r="T1086" s="1103">
        <f t="shared" si="121"/>
        <v>5.5599999999999996E-4</v>
      </c>
      <c r="U1086" s="1103">
        <f t="shared" si="122"/>
        <v>5.5599999999999996E-4</v>
      </c>
      <c r="V1086" s="1102">
        <f t="shared" si="112"/>
        <v>1086</v>
      </c>
      <c r="W1086" s="1102">
        <f t="shared" si="113"/>
        <v>1087</v>
      </c>
      <c r="X1086" s="1102" t="str">
        <f t="shared" si="123"/>
        <v>A0681</v>
      </c>
      <c r="Y1086" s="239"/>
      <c r="Z1086" s="239"/>
      <c r="AA1086" s="239"/>
      <c r="AB1086" s="239"/>
      <c r="AC1086" s="239"/>
      <c r="AD1086" s="239"/>
      <c r="AE1086" s="239"/>
      <c r="AF1086" s="239"/>
      <c r="AG1086" s="239"/>
    </row>
    <row r="1087" spans="8:33">
      <c r="H1087" s="239"/>
      <c r="I1087" s="1110" t="s">
        <v>5780</v>
      </c>
      <c r="J1087" s="1106" t="s">
        <v>2451</v>
      </c>
      <c r="K1087" s="246">
        <v>5.5000000000000003E-4</v>
      </c>
      <c r="L1087" s="246">
        <v>5.5000000000000003E-4</v>
      </c>
      <c r="M1087" s="241"/>
      <c r="N1087" s="1102">
        <f t="shared" ca="1" si="119"/>
        <v>5.5599999999999996E-4</v>
      </c>
      <c r="O1087" s="1102">
        <f t="shared" ca="1" si="120"/>
        <v>5.5599999999999996E-4</v>
      </c>
      <c r="P1087" s="1102" cm="1">
        <f t="array" aca="1" ref="P1087" ca="1">IFERROR(INDIRECT("K"&amp;V1087),"")</f>
        <v>5.5599999999999996E-4</v>
      </c>
      <c r="Q1087" s="1102" cm="1">
        <f t="array" aca="1" ref="Q1087" ca="1">IFERROR(INDIRECT("L"&amp;V1087),"")</f>
        <v>5.5599999999999996E-4</v>
      </c>
      <c r="R1087" s="1102" cm="1">
        <f t="array" aca="1" ref="R1087" ca="1">IFERROR(INDIRECT("K"&amp;W1087),"")</f>
        <v>5.5000000000000003E-4</v>
      </c>
      <c r="S1087" s="1102" cm="1">
        <f t="array" aca="1" ref="S1087" ca="1">IFERROR(INDIRECT("L"&amp;W1087),"")</f>
        <v>5.5000000000000003E-4</v>
      </c>
      <c r="T1087" s="1103">
        <f t="shared" si="121"/>
        <v>5.5000000000000003E-4</v>
      </c>
      <c r="U1087" s="1103">
        <f t="shared" si="122"/>
        <v>5.5000000000000003E-4</v>
      </c>
      <c r="V1087" s="1102">
        <f t="shared" si="112"/>
        <v>1086</v>
      </c>
      <c r="W1087" s="1102">
        <f t="shared" si="113"/>
        <v>1087</v>
      </c>
      <c r="X1087" s="1102" t="str">
        <f t="shared" si="123"/>
        <v>A0681</v>
      </c>
      <c r="Y1087" s="239"/>
      <c r="Z1087" s="239"/>
      <c r="AA1087" s="239"/>
      <c r="AB1087" s="239"/>
      <c r="AC1087" s="239"/>
      <c r="AD1087" s="239"/>
      <c r="AE1087" s="239"/>
      <c r="AF1087" s="239"/>
      <c r="AG1087" s="239"/>
    </row>
    <row r="1088" spans="8:33">
      <c r="H1088" s="239"/>
      <c r="I1088" s="1110" t="s">
        <v>2516</v>
      </c>
      <c r="J1088" s="1106" t="s">
        <v>2517</v>
      </c>
      <c r="K1088" s="246">
        <v>4.9600000000000002E-4</v>
      </c>
      <c r="L1088" s="246">
        <v>4.9600000000000002E-4</v>
      </c>
      <c r="M1088" s="241"/>
      <c r="N1088" s="1102">
        <f t="shared" ca="1" si="119"/>
        <v>4.9600000000000002E-4</v>
      </c>
      <c r="O1088" s="1102">
        <f t="shared" ca="1" si="120"/>
        <v>4.9600000000000002E-4</v>
      </c>
      <c r="P1088" s="1102" t="str" cm="1">
        <f t="array" aca="1" ref="P1088" ca="1">IFERROR(INDIRECT("K"&amp;V1088),"")</f>
        <v/>
      </c>
      <c r="Q1088" s="1102" t="str" cm="1">
        <f t="array" aca="1" ref="Q1088" ca="1">IFERROR(INDIRECT("L"&amp;V1088),"")</f>
        <v/>
      </c>
      <c r="R1088" s="1102" t="str" cm="1">
        <f t="array" aca="1" ref="R1088" ca="1">IFERROR(INDIRECT("K"&amp;W1088),"")</f>
        <v/>
      </c>
      <c r="S1088" s="1102" t="str" cm="1">
        <f t="array" aca="1" ref="S1088" ca="1">IFERROR(INDIRECT("L"&amp;W1088),"")</f>
        <v/>
      </c>
      <c r="T1088" s="1103">
        <f t="shared" si="121"/>
        <v>4.9600000000000002E-4</v>
      </c>
      <c r="U1088" s="1103">
        <f t="shared" si="122"/>
        <v>4.9600000000000002E-4</v>
      </c>
      <c r="V1088" s="1102" t="str">
        <f t="shared" si="112"/>
        <v/>
      </c>
      <c r="W1088" s="1102" t="str">
        <f t="shared" si="113"/>
        <v/>
      </c>
      <c r="X1088" s="1102" t="str">
        <f t="shared" si="123"/>
        <v>A0683</v>
      </c>
      <c r="Y1088" s="239"/>
      <c r="Z1088" s="239"/>
      <c r="AA1088" s="239"/>
      <c r="AB1088" s="239"/>
      <c r="AC1088" s="239"/>
      <c r="AD1088" s="239"/>
      <c r="AE1088" s="239"/>
      <c r="AF1088" s="239"/>
      <c r="AG1088" s="239"/>
    </row>
    <row r="1089" spans="8:33">
      <c r="H1089" s="239"/>
      <c r="I1089" s="1110" t="s">
        <v>2452</v>
      </c>
      <c r="J1089" s="1106" t="s">
        <v>2453</v>
      </c>
      <c r="K1089" s="246">
        <v>5.44E-4</v>
      </c>
      <c r="L1089" s="246">
        <v>5.44E-4</v>
      </c>
      <c r="M1089" s="241"/>
      <c r="N1089" s="1102">
        <f t="shared" ca="1" si="119"/>
        <v>5.44E-4</v>
      </c>
      <c r="O1089" s="1102">
        <f t="shared" ca="1" si="120"/>
        <v>5.44E-4</v>
      </c>
      <c r="P1089" s="1102" t="str" cm="1">
        <f t="array" aca="1" ref="P1089" ca="1">IFERROR(INDIRECT("K"&amp;V1089),"")</f>
        <v/>
      </c>
      <c r="Q1089" s="1102" t="str" cm="1">
        <f t="array" aca="1" ref="Q1089" ca="1">IFERROR(INDIRECT("L"&amp;V1089),"")</f>
        <v/>
      </c>
      <c r="R1089" s="1102" t="str" cm="1">
        <f t="array" aca="1" ref="R1089" ca="1">IFERROR(INDIRECT("K"&amp;W1089),"")</f>
        <v/>
      </c>
      <c r="S1089" s="1102" t="str" cm="1">
        <f t="array" aca="1" ref="S1089" ca="1">IFERROR(INDIRECT("L"&amp;W1089),"")</f>
        <v/>
      </c>
      <c r="T1089" s="1103">
        <f t="shared" si="121"/>
        <v>5.44E-4</v>
      </c>
      <c r="U1089" s="1103">
        <f t="shared" si="122"/>
        <v>5.44E-4</v>
      </c>
      <c r="V1089" s="1102" t="str">
        <f t="shared" si="112"/>
        <v/>
      </c>
      <c r="W1089" s="1102" t="str">
        <f t="shared" si="113"/>
        <v/>
      </c>
      <c r="X1089" s="1102" t="str">
        <f t="shared" si="123"/>
        <v>A0685</v>
      </c>
      <c r="Y1089" s="239"/>
      <c r="Z1089" s="239"/>
      <c r="AA1089" s="239"/>
      <c r="AB1089" s="239"/>
      <c r="AC1089" s="239"/>
      <c r="AD1089" s="239"/>
      <c r="AE1089" s="239"/>
      <c r="AF1089" s="239"/>
      <c r="AG1089" s="239"/>
    </row>
    <row r="1090" spans="8:33">
      <c r="H1090" s="239"/>
      <c r="I1090" s="1110" t="s">
        <v>2454</v>
      </c>
      <c r="J1090" s="1106" t="s">
        <v>2455</v>
      </c>
      <c r="K1090" s="246">
        <v>5.5400000000000002E-4</v>
      </c>
      <c r="L1090" s="246">
        <v>5.5400000000000002E-4</v>
      </c>
      <c r="M1090" s="241"/>
      <c r="N1090" s="1102">
        <f t="shared" ca="1" si="119"/>
        <v>5.5400000000000002E-4</v>
      </c>
      <c r="O1090" s="1102">
        <f t="shared" ca="1" si="120"/>
        <v>5.5400000000000002E-4</v>
      </c>
      <c r="P1090" s="1102" t="str" cm="1">
        <f t="array" aca="1" ref="P1090" ca="1">IFERROR(INDIRECT("K"&amp;V1090),"")</f>
        <v/>
      </c>
      <c r="Q1090" s="1102" t="str" cm="1">
        <f t="array" aca="1" ref="Q1090" ca="1">IFERROR(INDIRECT("L"&amp;V1090),"")</f>
        <v/>
      </c>
      <c r="R1090" s="1102" t="str" cm="1">
        <f t="array" aca="1" ref="R1090" ca="1">IFERROR(INDIRECT("K"&amp;W1090),"")</f>
        <v/>
      </c>
      <c r="S1090" s="1102" t="str" cm="1">
        <f t="array" aca="1" ref="S1090" ca="1">IFERROR(INDIRECT("L"&amp;W1090),"")</f>
        <v/>
      </c>
      <c r="T1090" s="1103">
        <f t="shared" si="121"/>
        <v>5.5400000000000002E-4</v>
      </c>
      <c r="U1090" s="1103">
        <f t="shared" si="122"/>
        <v>5.5400000000000002E-4</v>
      </c>
      <c r="V1090" s="1102" t="str">
        <f t="shared" si="112"/>
        <v/>
      </c>
      <c r="W1090" s="1102" t="str">
        <f t="shared" si="113"/>
        <v/>
      </c>
      <c r="X1090" s="1102" t="str">
        <f t="shared" si="123"/>
        <v>A0687</v>
      </c>
      <c r="Y1090" s="239"/>
      <c r="Z1090" s="239"/>
      <c r="AA1090" s="239"/>
      <c r="AB1090" s="239"/>
      <c r="AC1090" s="239"/>
      <c r="AD1090" s="239"/>
      <c r="AE1090" s="239"/>
      <c r="AF1090" s="239"/>
      <c r="AG1090" s="239"/>
    </row>
    <row r="1091" spans="8:33">
      <c r="H1091" s="239"/>
      <c r="I1091" s="1110" t="s">
        <v>5781</v>
      </c>
      <c r="J1091" s="1106" t="s">
        <v>2456</v>
      </c>
      <c r="K1091" s="246">
        <v>2.3E-5</v>
      </c>
      <c r="L1091" s="246">
        <v>2.3E-5</v>
      </c>
      <c r="M1091" s="241"/>
      <c r="N1091" s="1102">
        <f t="shared" ca="1" si="119"/>
        <v>6.6100000000000002E-4</v>
      </c>
      <c r="O1091" s="1102">
        <f t="shared" ca="1" si="120"/>
        <v>6.6100000000000002E-4</v>
      </c>
      <c r="P1091" s="1102" cm="1">
        <f t="array" aca="1" ref="P1091" ca="1">IFERROR(INDIRECT("K"&amp;V1091),"")</f>
        <v>6.6100000000000002E-4</v>
      </c>
      <c r="Q1091" s="1102" cm="1">
        <f t="array" aca="1" ref="Q1091" ca="1">IFERROR(INDIRECT("L"&amp;V1091),"")</f>
        <v>6.6100000000000002E-4</v>
      </c>
      <c r="R1091" s="1102" cm="1">
        <f t="array" aca="1" ref="R1091" ca="1">IFERROR(INDIRECT("K"&amp;W1091),"")</f>
        <v>6.6E-4</v>
      </c>
      <c r="S1091" s="1102" cm="1">
        <f t="array" aca="1" ref="S1091" ca="1">IFERROR(INDIRECT("L"&amp;W1091),"")</f>
        <v>6.6E-4</v>
      </c>
      <c r="T1091" s="1103">
        <f t="shared" si="121"/>
        <v>2.3E-5</v>
      </c>
      <c r="U1091" s="1103">
        <f t="shared" si="122"/>
        <v>2.3E-5</v>
      </c>
      <c r="V1091" s="1102">
        <f t="shared" si="112"/>
        <v>1092</v>
      </c>
      <c r="W1091" s="1102">
        <f t="shared" si="113"/>
        <v>1093</v>
      </c>
      <c r="X1091" s="1102" t="str">
        <f t="shared" si="123"/>
        <v>A0689</v>
      </c>
      <c r="Y1091" s="239"/>
      <c r="Z1091" s="239"/>
      <c r="AA1091" s="239"/>
      <c r="AB1091" s="239"/>
      <c r="AC1091" s="239"/>
      <c r="AD1091" s="239"/>
      <c r="AE1091" s="239"/>
      <c r="AF1091" s="239"/>
      <c r="AG1091" s="239"/>
    </row>
    <row r="1092" spans="8:33">
      <c r="H1092" s="239"/>
      <c r="I1092" s="1110" t="s">
        <v>5782</v>
      </c>
      <c r="J1092" s="1106" t="s">
        <v>2456</v>
      </c>
      <c r="K1092" s="246">
        <v>6.6100000000000002E-4</v>
      </c>
      <c r="L1092" s="246">
        <v>6.6100000000000002E-4</v>
      </c>
      <c r="M1092" s="241"/>
      <c r="N1092" s="1102">
        <f t="shared" ca="1" si="119"/>
        <v>6.6100000000000002E-4</v>
      </c>
      <c r="O1092" s="1102">
        <f t="shared" ca="1" si="120"/>
        <v>6.6100000000000002E-4</v>
      </c>
      <c r="P1092" s="1102" cm="1">
        <f t="array" aca="1" ref="P1092" ca="1">IFERROR(INDIRECT("K"&amp;V1092),"")</f>
        <v>6.6100000000000002E-4</v>
      </c>
      <c r="Q1092" s="1102" cm="1">
        <f t="array" aca="1" ref="Q1092" ca="1">IFERROR(INDIRECT("L"&amp;V1092),"")</f>
        <v>6.6100000000000002E-4</v>
      </c>
      <c r="R1092" s="1102" cm="1">
        <f t="array" aca="1" ref="R1092" ca="1">IFERROR(INDIRECT("K"&amp;W1092),"")</f>
        <v>6.6E-4</v>
      </c>
      <c r="S1092" s="1102" cm="1">
        <f t="array" aca="1" ref="S1092" ca="1">IFERROR(INDIRECT("L"&amp;W1092),"")</f>
        <v>6.6E-4</v>
      </c>
      <c r="T1092" s="1103">
        <f t="shared" si="121"/>
        <v>6.6100000000000002E-4</v>
      </c>
      <c r="U1092" s="1103">
        <f t="shared" si="122"/>
        <v>6.6100000000000002E-4</v>
      </c>
      <c r="V1092" s="1102">
        <f t="shared" si="112"/>
        <v>1092</v>
      </c>
      <c r="W1092" s="1102">
        <f t="shared" si="113"/>
        <v>1093</v>
      </c>
      <c r="X1092" s="1102" t="str">
        <f t="shared" si="123"/>
        <v>A0689</v>
      </c>
      <c r="Y1092" s="239"/>
      <c r="Z1092" s="239"/>
      <c r="AA1092" s="239"/>
      <c r="AB1092" s="239"/>
      <c r="AC1092" s="239"/>
      <c r="AD1092" s="239"/>
      <c r="AE1092" s="239"/>
      <c r="AF1092" s="239"/>
      <c r="AG1092" s="239"/>
    </row>
    <row r="1093" spans="8:33">
      <c r="H1093" s="239"/>
      <c r="I1093" s="1110" t="s">
        <v>5783</v>
      </c>
      <c r="J1093" s="1106" t="s">
        <v>2456</v>
      </c>
      <c r="K1093" s="246">
        <v>6.6E-4</v>
      </c>
      <c r="L1093" s="246">
        <v>6.6E-4</v>
      </c>
      <c r="M1093" s="241"/>
      <c r="N1093" s="1102">
        <f t="shared" ca="1" si="119"/>
        <v>6.6100000000000002E-4</v>
      </c>
      <c r="O1093" s="1102">
        <f t="shared" ca="1" si="120"/>
        <v>6.6100000000000002E-4</v>
      </c>
      <c r="P1093" s="1102" cm="1">
        <f t="array" aca="1" ref="P1093" ca="1">IFERROR(INDIRECT("K"&amp;V1093),"")</f>
        <v>6.6100000000000002E-4</v>
      </c>
      <c r="Q1093" s="1102" cm="1">
        <f t="array" aca="1" ref="Q1093" ca="1">IFERROR(INDIRECT("L"&amp;V1093),"")</f>
        <v>6.6100000000000002E-4</v>
      </c>
      <c r="R1093" s="1102" cm="1">
        <f t="array" aca="1" ref="R1093" ca="1">IFERROR(INDIRECT("K"&amp;W1093),"")</f>
        <v>6.6E-4</v>
      </c>
      <c r="S1093" s="1102" cm="1">
        <f t="array" aca="1" ref="S1093" ca="1">IFERROR(INDIRECT("L"&amp;W1093),"")</f>
        <v>6.6E-4</v>
      </c>
      <c r="T1093" s="1103">
        <f t="shared" si="121"/>
        <v>6.6E-4</v>
      </c>
      <c r="U1093" s="1103">
        <f t="shared" si="122"/>
        <v>6.6E-4</v>
      </c>
      <c r="V1093" s="1102">
        <f t="shared" ref="V1093:V1156" si="124">_xlfn.IFNA(MATCH(X1093&amp;"*残差*",$I:$I,0),"")</f>
        <v>1092</v>
      </c>
      <c r="W1093" s="1102">
        <f t="shared" ref="W1093:W1156" si="125">_xlfn.IFNA(MATCH(X1093&amp;"*事業者全体*",$I:$I,0),"")</f>
        <v>1093</v>
      </c>
      <c r="X1093" s="1102" t="str">
        <f t="shared" si="123"/>
        <v>A0689</v>
      </c>
      <c r="Y1093" s="239"/>
      <c r="Z1093" s="239"/>
      <c r="AA1093" s="239"/>
      <c r="AB1093" s="239"/>
      <c r="AC1093" s="239"/>
      <c r="AD1093" s="239"/>
      <c r="AE1093" s="239"/>
      <c r="AF1093" s="239"/>
      <c r="AG1093" s="239"/>
    </row>
    <row r="1094" spans="8:33">
      <c r="H1094" s="239"/>
      <c r="I1094" s="1110" t="s">
        <v>2457</v>
      </c>
      <c r="J1094" s="1106" t="s">
        <v>2458</v>
      </c>
      <c r="K1094" s="246">
        <v>4.17E-4</v>
      </c>
      <c r="L1094" s="246">
        <v>3.68E-4</v>
      </c>
      <c r="M1094" s="241"/>
      <c r="N1094" s="1102">
        <f t="shared" ca="1" si="119"/>
        <v>4.17E-4</v>
      </c>
      <c r="O1094" s="1102">
        <f t="shared" ca="1" si="120"/>
        <v>3.68E-4</v>
      </c>
      <c r="P1094" s="1102" t="str" cm="1">
        <f t="array" aca="1" ref="P1094" ca="1">IFERROR(INDIRECT("K"&amp;V1094),"")</f>
        <v/>
      </c>
      <c r="Q1094" s="1102" t="str" cm="1">
        <f t="array" aca="1" ref="Q1094" ca="1">IFERROR(INDIRECT("L"&amp;V1094),"")</f>
        <v/>
      </c>
      <c r="R1094" s="1102" t="str" cm="1">
        <f t="array" aca="1" ref="R1094" ca="1">IFERROR(INDIRECT("K"&amp;W1094),"")</f>
        <v/>
      </c>
      <c r="S1094" s="1102" t="str" cm="1">
        <f t="array" aca="1" ref="S1094" ca="1">IFERROR(INDIRECT("L"&amp;W1094),"")</f>
        <v/>
      </c>
      <c r="T1094" s="1103">
        <f t="shared" si="121"/>
        <v>4.17E-4</v>
      </c>
      <c r="U1094" s="1103">
        <f t="shared" si="122"/>
        <v>3.68E-4</v>
      </c>
      <c r="V1094" s="1102" t="str">
        <f t="shared" si="124"/>
        <v/>
      </c>
      <c r="W1094" s="1102" t="str">
        <f t="shared" si="125"/>
        <v/>
      </c>
      <c r="X1094" s="1102" t="str">
        <f t="shared" si="123"/>
        <v>A0690</v>
      </c>
      <c r="Y1094" s="239"/>
      <c r="Z1094" s="239"/>
      <c r="AA1094" s="239"/>
      <c r="AB1094" s="239"/>
      <c r="AC1094" s="239"/>
      <c r="AD1094" s="239"/>
      <c r="AE1094" s="239"/>
      <c r="AF1094" s="239"/>
      <c r="AG1094" s="239"/>
    </row>
    <row r="1095" spans="8:33">
      <c r="H1095" s="239"/>
      <c r="I1095" s="1110" t="s">
        <v>5784</v>
      </c>
      <c r="J1095" s="1106" t="s">
        <v>2459</v>
      </c>
      <c r="K1095" s="246">
        <v>3.5199999999999999E-4</v>
      </c>
      <c r="L1095" s="246">
        <v>3.5199999999999999E-4</v>
      </c>
      <c r="M1095" s="241"/>
      <c r="N1095" s="1102">
        <f t="shared" ca="1" si="119"/>
        <v>4.3199999999999998E-4</v>
      </c>
      <c r="O1095" s="1102">
        <f t="shared" ca="1" si="120"/>
        <v>4.3199999999999998E-4</v>
      </c>
      <c r="P1095" s="1102" t="str" cm="1">
        <f t="array" aca="1" ref="P1095" ca="1">IFERROR(INDIRECT("K"&amp;V1095),"")</f>
        <v/>
      </c>
      <c r="Q1095" s="1102" t="str" cm="1">
        <f t="array" aca="1" ref="Q1095" ca="1">IFERROR(INDIRECT("L"&amp;V1095),"")</f>
        <v/>
      </c>
      <c r="R1095" s="1102" cm="1">
        <f t="array" aca="1" ref="R1095" ca="1">IFERROR(INDIRECT("K"&amp;W1095),"")</f>
        <v>4.3199999999999998E-4</v>
      </c>
      <c r="S1095" s="1102" cm="1">
        <f t="array" aca="1" ref="S1095" ca="1">IFERROR(INDIRECT("L"&amp;W1095),"")</f>
        <v>4.3199999999999998E-4</v>
      </c>
      <c r="T1095" s="1103">
        <f t="shared" si="121"/>
        <v>3.5199999999999999E-4</v>
      </c>
      <c r="U1095" s="1103">
        <f t="shared" si="122"/>
        <v>3.5199999999999999E-4</v>
      </c>
      <c r="V1095" s="1102" t="str">
        <f t="shared" si="124"/>
        <v/>
      </c>
      <c r="W1095" s="1102">
        <f t="shared" si="125"/>
        <v>1102</v>
      </c>
      <c r="X1095" s="1102" t="str">
        <f t="shared" si="123"/>
        <v>A0692</v>
      </c>
      <c r="Y1095" s="239"/>
      <c r="Z1095" s="239"/>
      <c r="AA1095" s="239"/>
      <c r="AB1095" s="239"/>
      <c r="AC1095" s="239"/>
      <c r="AD1095" s="239"/>
      <c r="AE1095" s="239"/>
      <c r="AF1095" s="239"/>
      <c r="AG1095" s="239"/>
    </row>
    <row r="1096" spans="8:33">
      <c r="H1096" s="239"/>
      <c r="I1096" s="1110" t="s">
        <v>5785</v>
      </c>
      <c r="J1096" s="1106" t="s">
        <v>2459</v>
      </c>
      <c r="K1096" s="246">
        <v>5.9900000000000003E-4</v>
      </c>
      <c r="L1096" s="246">
        <v>5.9900000000000003E-4</v>
      </c>
      <c r="M1096" s="241"/>
      <c r="N1096" s="1102">
        <f t="shared" ca="1" si="119"/>
        <v>4.3199999999999998E-4</v>
      </c>
      <c r="O1096" s="1102">
        <f t="shared" ca="1" si="120"/>
        <v>4.3199999999999998E-4</v>
      </c>
      <c r="P1096" s="1102" t="str" cm="1">
        <f t="array" aca="1" ref="P1096" ca="1">IFERROR(INDIRECT("K"&amp;V1096),"")</f>
        <v/>
      </c>
      <c r="Q1096" s="1102" t="str" cm="1">
        <f t="array" aca="1" ref="Q1096" ca="1">IFERROR(INDIRECT("L"&amp;V1096),"")</f>
        <v/>
      </c>
      <c r="R1096" s="1102" cm="1">
        <f t="array" aca="1" ref="R1096" ca="1">IFERROR(INDIRECT("K"&amp;W1096),"")</f>
        <v>4.3199999999999998E-4</v>
      </c>
      <c r="S1096" s="1102" cm="1">
        <f t="array" aca="1" ref="S1096" ca="1">IFERROR(INDIRECT("L"&amp;W1096),"")</f>
        <v>4.3199999999999998E-4</v>
      </c>
      <c r="T1096" s="1103">
        <f t="shared" si="121"/>
        <v>5.9900000000000003E-4</v>
      </c>
      <c r="U1096" s="1103">
        <f t="shared" si="122"/>
        <v>5.9900000000000003E-4</v>
      </c>
      <c r="V1096" s="1102" t="str">
        <f t="shared" si="124"/>
        <v/>
      </c>
      <c r="W1096" s="1102">
        <f t="shared" si="125"/>
        <v>1102</v>
      </c>
      <c r="X1096" s="1102" t="str">
        <f t="shared" si="123"/>
        <v>A0692</v>
      </c>
      <c r="Y1096" s="239"/>
      <c r="Z1096" s="239"/>
      <c r="AA1096" s="239"/>
      <c r="AB1096" s="239"/>
      <c r="AC1096" s="239"/>
      <c r="AD1096" s="239"/>
      <c r="AE1096" s="239"/>
      <c r="AF1096" s="239"/>
      <c r="AG1096" s="239"/>
    </row>
    <row r="1097" spans="8:33">
      <c r="H1097" s="239"/>
      <c r="I1097" s="1110" t="s">
        <v>5786</v>
      </c>
      <c r="J1097" s="1106" t="s">
        <v>2459</v>
      </c>
      <c r="K1097" s="246">
        <v>3.77E-4</v>
      </c>
      <c r="L1097" s="246">
        <v>3.77E-4</v>
      </c>
      <c r="M1097" s="241"/>
      <c r="N1097" s="1102">
        <f t="shared" ca="1" si="119"/>
        <v>4.3199999999999998E-4</v>
      </c>
      <c r="O1097" s="1102">
        <f t="shared" ca="1" si="120"/>
        <v>4.3199999999999998E-4</v>
      </c>
      <c r="P1097" s="1102" t="str" cm="1">
        <f t="array" aca="1" ref="P1097" ca="1">IFERROR(INDIRECT("K"&amp;V1097),"")</f>
        <v/>
      </c>
      <c r="Q1097" s="1102" t="str" cm="1">
        <f t="array" aca="1" ref="Q1097" ca="1">IFERROR(INDIRECT("L"&amp;V1097),"")</f>
        <v/>
      </c>
      <c r="R1097" s="1102" cm="1">
        <f t="array" aca="1" ref="R1097" ca="1">IFERROR(INDIRECT("K"&amp;W1097),"")</f>
        <v>4.3199999999999998E-4</v>
      </c>
      <c r="S1097" s="1102" cm="1">
        <f t="array" aca="1" ref="S1097" ca="1">IFERROR(INDIRECT("L"&amp;W1097),"")</f>
        <v>4.3199999999999998E-4</v>
      </c>
      <c r="T1097" s="1103">
        <f t="shared" si="121"/>
        <v>3.77E-4</v>
      </c>
      <c r="U1097" s="1103">
        <f t="shared" si="122"/>
        <v>3.77E-4</v>
      </c>
      <c r="V1097" s="1102" t="str">
        <f t="shared" si="124"/>
        <v/>
      </c>
      <c r="W1097" s="1102">
        <f t="shared" si="125"/>
        <v>1102</v>
      </c>
      <c r="X1097" s="1102" t="str">
        <f t="shared" si="123"/>
        <v>A0692</v>
      </c>
      <c r="Y1097" s="239"/>
      <c r="Z1097" s="239"/>
      <c r="AA1097" s="239"/>
      <c r="AB1097" s="239"/>
      <c r="AC1097" s="239"/>
      <c r="AD1097" s="239"/>
      <c r="AE1097" s="239"/>
      <c r="AF1097" s="239"/>
      <c r="AG1097" s="239"/>
    </row>
    <row r="1098" spans="8:33">
      <c r="H1098" s="239"/>
      <c r="I1098" s="1110" t="s">
        <v>5787</v>
      </c>
      <c r="J1098" s="1106" t="s">
        <v>2459</v>
      </c>
      <c r="K1098" s="246">
        <v>3.5399999999999999E-4</v>
      </c>
      <c r="L1098" s="246">
        <v>3.5399999999999999E-4</v>
      </c>
      <c r="M1098" s="241"/>
      <c r="N1098" s="1102">
        <f t="shared" ca="1" si="119"/>
        <v>4.3199999999999998E-4</v>
      </c>
      <c r="O1098" s="1102">
        <f t="shared" ca="1" si="120"/>
        <v>4.3199999999999998E-4</v>
      </c>
      <c r="P1098" s="1102" t="str" cm="1">
        <f t="array" aca="1" ref="P1098" ca="1">IFERROR(INDIRECT("K"&amp;V1098),"")</f>
        <v/>
      </c>
      <c r="Q1098" s="1102" t="str" cm="1">
        <f t="array" aca="1" ref="Q1098" ca="1">IFERROR(INDIRECT("L"&amp;V1098),"")</f>
        <v/>
      </c>
      <c r="R1098" s="1102" cm="1">
        <f t="array" aca="1" ref="R1098" ca="1">IFERROR(INDIRECT("K"&amp;W1098),"")</f>
        <v>4.3199999999999998E-4</v>
      </c>
      <c r="S1098" s="1102" cm="1">
        <f t="array" aca="1" ref="S1098" ca="1">IFERROR(INDIRECT("L"&amp;W1098),"")</f>
        <v>4.3199999999999998E-4</v>
      </c>
      <c r="T1098" s="1103">
        <f t="shared" si="121"/>
        <v>3.5399999999999999E-4</v>
      </c>
      <c r="U1098" s="1103">
        <f t="shared" si="122"/>
        <v>3.5399999999999999E-4</v>
      </c>
      <c r="V1098" s="1102" t="str">
        <f t="shared" si="124"/>
        <v/>
      </c>
      <c r="W1098" s="1102">
        <f t="shared" si="125"/>
        <v>1102</v>
      </c>
      <c r="X1098" s="1102" t="str">
        <f t="shared" si="123"/>
        <v>A0692</v>
      </c>
      <c r="Y1098" s="239"/>
      <c r="Z1098" s="239"/>
      <c r="AA1098" s="239"/>
      <c r="AB1098" s="239"/>
      <c r="AC1098" s="239"/>
      <c r="AD1098" s="239"/>
      <c r="AE1098" s="239"/>
      <c r="AF1098" s="239"/>
      <c r="AG1098" s="239"/>
    </row>
    <row r="1099" spans="8:33">
      <c r="H1099" s="239"/>
      <c r="I1099" s="1110" t="s">
        <v>5788</v>
      </c>
      <c r="J1099" s="1106" t="s">
        <v>2459</v>
      </c>
      <c r="K1099" s="246">
        <v>3.6000000000000002E-4</v>
      </c>
      <c r="L1099" s="246">
        <v>3.6000000000000002E-4</v>
      </c>
      <c r="M1099" s="241"/>
      <c r="N1099" s="1102">
        <f t="shared" ref="N1099:N1162" ca="1" si="126">IF(P1099="",IF(R1099="",T1099,R1099),P1099)</f>
        <v>4.3199999999999998E-4</v>
      </c>
      <c r="O1099" s="1102">
        <f t="shared" ref="O1099:O1162" ca="1" si="127">IF(Q1099="",IF(S1099="",U1099,S1099),Q1099)</f>
        <v>4.3199999999999998E-4</v>
      </c>
      <c r="P1099" s="1102" t="str" cm="1">
        <f t="array" aca="1" ref="P1099" ca="1">IFERROR(INDIRECT("K"&amp;V1099),"")</f>
        <v/>
      </c>
      <c r="Q1099" s="1102" t="str" cm="1">
        <f t="array" aca="1" ref="Q1099" ca="1">IFERROR(INDIRECT("L"&amp;V1099),"")</f>
        <v/>
      </c>
      <c r="R1099" s="1102" cm="1">
        <f t="array" aca="1" ref="R1099" ca="1">IFERROR(INDIRECT("K"&amp;W1099),"")</f>
        <v>4.3199999999999998E-4</v>
      </c>
      <c r="S1099" s="1102" cm="1">
        <f t="array" aca="1" ref="S1099" ca="1">IFERROR(INDIRECT("L"&amp;W1099),"")</f>
        <v>4.3199999999999998E-4</v>
      </c>
      <c r="T1099" s="1103">
        <f t="shared" ref="T1099:T1162" si="128">K1099</f>
        <v>3.6000000000000002E-4</v>
      </c>
      <c r="U1099" s="1103">
        <f t="shared" ref="U1099:U1162" si="129">L1099</f>
        <v>3.6000000000000002E-4</v>
      </c>
      <c r="V1099" s="1102" t="str">
        <f t="shared" si="124"/>
        <v/>
      </c>
      <c r="W1099" s="1102">
        <f t="shared" si="125"/>
        <v>1102</v>
      </c>
      <c r="X1099" s="1102" t="str">
        <f t="shared" ref="X1099:X1162" si="130">LEFT(I1099,5)</f>
        <v>A0692</v>
      </c>
      <c r="Y1099" s="239"/>
      <c r="Z1099" s="239"/>
      <c r="AA1099" s="239"/>
      <c r="AB1099" s="239"/>
      <c r="AC1099" s="239"/>
      <c r="AD1099" s="239"/>
      <c r="AE1099" s="239"/>
      <c r="AF1099" s="239"/>
      <c r="AG1099" s="239"/>
    </row>
    <row r="1100" spans="8:33">
      <c r="H1100" s="239"/>
      <c r="I1100" s="1110" t="s">
        <v>5789</v>
      </c>
      <c r="J1100" s="1106" t="s">
        <v>2459</v>
      </c>
      <c r="K1100" s="246">
        <v>0</v>
      </c>
      <c r="L1100" s="246">
        <v>0</v>
      </c>
      <c r="M1100" s="241"/>
      <c r="N1100" s="1102">
        <f t="shared" ca="1" si="126"/>
        <v>4.3199999999999998E-4</v>
      </c>
      <c r="O1100" s="1102">
        <f t="shared" ca="1" si="127"/>
        <v>4.3199999999999998E-4</v>
      </c>
      <c r="P1100" s="1102" t="str" cm="1">
        <f t="array" aca="1" ref="P1100" ca="1">IFERROR(INDIRECT("K"&amp;V1100),"")</f>
        <v/>
      </c>
      <c r="Q1100" s="1102" t="str" cm="1">
        <f t="array" aca="1" ref="Q1100" ca="1">IFERROR(INDIRECT("L"&amp;V1100),"")</f>
        <v/>
      </c>
      <c r="R1100" s="1102" cm="1">
        <f t="array" aca="1" ref="R1100" ca="1">IFERROR(INDIRECT("K"&amp;W1100),"")</f>
        <v>4.3199999999999998E-4</v>
      </c>
      <c r="S1100" s="1102" cm="1">
        <f t="array" aca="1" ref="S1100" ca="1">IFERROR(INDIRECT("L"&amp;W1100),"")</f>
        <v>4.3199999999999998E-4</v>
      </c>
      <c r="T1100" s="1103">
        <f t="shared" si="128"/>
        <v>0</v>
      </c>
      <c r="U1100" s="1103">
        <f t="shared" si="129"/>
        <v>0</v>
      </c>
      <c r="V1100" s="1102" t="str">
        <f t="shared" si="124"/>
        <v/>
      </c>
      <c r="W1100" s="1102">
        <f t="shared" si="125"/>
        <v>1102</v>
      </c>
      <c r="X1100" s="1102" t="str">
        <f t="shared" si="130"/>
        <v>A0692</v>
      </c>
      <c r="Y1100" s="239"/>
      <c r="Z1100" s="239"/>
      <c r="AA1100" s="239"/>
      <c r="AB1100" s="239"/>
      <c r="AC1100" s="239"/>
      <c r="AD1100" s="239"/>
      <c r="AE1100" s="239"/>
      <c r="AF1100" s="239"/>
      <c r="AG1100" s="239"/>
    </row>
    <row r="1101" spans="8:33">
      <c r="H1101" s="239"/>
      <c r="I1101" s="1110" t="s">
        <v>5790</v>
      </c>
      <c r="J1101" s="1106" t="s">
        <v>2459</v>
      </c>
      <c r="K1101" s="246">
        <v>0</v>
      </c>
      <c r="L1101" s="246">
        <v>0</v>
      </c>
      <c r="M1101" s="241"/>
      <c r="N1101" s="1102">
        <f t="shared" ca="1" si="126"/>
        <v>4.3199999999999998E-4</v>
      </c>
      <c r="O1101" s="1102">
        <f t="shared" ca="1" si="127"/>
        <v>4.3199999999999998E-4</v>
      </c>
      <c r="P1101" s="1102" t="str" cm="1">
        <f t="array" aca="1" ref="P1101" ca="1">IFERROR(INDIRECT("K"&amp;V1101),"")</f>
        <v/>
      </c>
      <c r="Q1101" s="1102" t="str" cm="1">
        <f t="array" aca="1" ref="Q1101" ca="1">IFERROR(INDIRECT("L"&amp;V1101),"")</f>
        <v/>
      </c>
      <c r="R1101" s="1102" cm="1">
        <f t="array" aca="1" ref="R1101" ca="1">IFERROR(INDIRECT("K"&amp;W1101),"")</f>
        <v>4.3199999999999998E-4</v>
      </c>
      <c r="S1101" s="1102" cm="1">
        <f t="array" aca="1" ref="S1101" ca="1">IFERROR(INDIRECT("L"&amp;W1101),"")</f>
        <v>4.3199999999999998E-4</v>
      </c>
      <c r="T1101" s="1103">
        <f t="shared" si="128"/>
        <v>0</v>
      </c>
      <c r="U1101" s="1103">
        <f t="shared" si="129"/>
        <v>0</v>
      </c>
      <c r="V1101" s="1102" t="str">
        <f t="shared" si="124"/>
        <v/>
      </c>
      <c r="W1101" s="1102">
        <f t="shared" si="125"/>
        <v>1102</v>
      </c>
      <c r="X1101" s="1102" t="str">
        <f t="shared" si="130"/>
        <v>A0692</v>
      </c>
      <c r="Y1101" s="239"/>
      <c r="Z1101" s="239"/>
      <c r="AA1101" s="239"/>
      <c r="AB1101" s="239"/>
      <c r="AC1101" s="239"/>
      <c r="AD1101" s="239"/>
      <c r="AE1101" s="239"/>
      <c r="AF1101" s="239"/>
      <c r="AG1101" s="239"/>
    </row>
    <row r="1102" spans="8:33">
      <c r="H1102" s="239"/>
      <c r="I1102" s="1110" t="s">
        <v>5791</v>
      </c>
      <c r="J1102" s="1106" t="s">
        <v>2459</v>
      </c>
      <c r="K1102" s="246">
        <v>4.3199999999999998E-4</v>
      </c>
      <c r="L1102" s="246">
        <v>4.3199999999999998E-4</v>
      </c>
      <c r="M1102" s="241"/>
      <c r="N1102" s="1102">
        <f t="shared" ca="1" si="126"/>
        <v>4.3199999999999998E-4</v>
      </c>
      <c r="O1102" s="1102">
        <f t="shared" ca="1" si="127"/>
        <v>4.3199999999999998E-4</v>
      </c>
      <c r="P1102" s="1102" t="str" cm="1">
        <f t="array" aca="1" ref="P1102" ca="1">IFERROR(INDIRECT("K"&amp;V1102),"")</f>
        <v/>
      </c>
      <c r="Q1102" s="1102" t="str" cm="1">
        <f t="array" aca="1" ref="Q1102" ca="1">IFERROR(INDIRECT("L"&amp;V1102),"")</f>
        <v/>
      </c>
      <c r="R1102" s="1102" cm="1">
        <f t="array" aca="1" ref="R1102" ca="1">IFERROR(INDIRECT("K"&amp;W1102),"")</f>
        <v>4.3199999999999998E-4</v>
      </c>
      <c r="S1102" s="1102" cm="1">
        <f t="array" aca="1" ref="S1102" ca="1">IFERROR(INDIRECT("L"&amp;W1102),"")</f>
        <v>4.3199999999999998E-4</v>
      </c>
      <c r="T1102" s="1103">
        <f t="shared" si="128"/>
        <v>4.3199999999999998E-4</v>
      </c>
      <c r="U1102" s="1103">
        <f t="shared" si="129"/>
        <v>4.3199999999999998E-4</v>
      </c>
      <c r="V1102" s="1102" t="str">
        <f t="shared" si="124"/>
        <v/>
      </c>
      <c r="W1102" s="1102">
        <f t="shared" si="125"/>
        <v>1102</v>
      </c>
      <c r="X1102" s="1102" t="str">
        <f t="shared" si="130"/>
        <v>A0692</v>
      </c>
      <c r="Y1102" s="239"/>
      <c r="Z1102" s="239"/>
      <c r="AA1102" s="239"/>
      <c r="AB1102" s="239"/>
      <c r="AC1102" s="239"/>
      <c r="AD1102" s="239"/>
      <c r="AE1102" s="239"/>
      <c r="AF1102" s="239"/>
      <c r="AG1102" s="239"/>
    </row>
    <row r="1103" spans="8:33">
      <c r="H1103" s="239"/>
      <c r="I1103" s="1110" t="s">
        <v>2460</v>
      </c>
      <c r="J1103" s="1106" t="s">
        <v>2461</v>
      </c>
      <c r="K1103" s="246">
        <v>4.2900000000000002E-4</v>
      </c>
      <c r="L1103" s="246">
        <v>4.2900000000000002E-4</v>
      </c>
      <c r="M1103" s="241"/>
      <c r="N1103" s="1102">
        <f t="shared" ca="1" si="126"/>
        <v>4.2900000000000002E-4</v>
      </c>
      <c r="O1103" s="1102">
        <f t="shared" ca="1" si="127"/>
        <v>4.2900000000000002E-4</v>
      </c>
      <c r="P1103" s="1102" t="str" cm="1">
        <f t="array" aca="1" ref="P1103" ca="1">IFERROR(INDIRECT("K"&amp;V1103),"")</f>
        <v/>
      </c>
      <c r="Q1103" s="1102" t="str" cm="1">
        <f t="array" aca="1" ref="Q1103" ca="1">IFERROR(INDIRECT("L"&amp;V1103),"")</f>
        <v/>
      </c>
      <c r="R1103" s="1102" t="str" cm="1">
        <f t="array" aca="1" ref="R1103" ca="1">IFERROR(INDIRECT("K"&amp;W1103),"")</f>
        <v/>
      </c>
      <c r="S1103" s="1102" t="str" cm="1">
        <f t="array" aca="1" ref="S1103" ca="1">IFERROR(INDIRECT("L"&amp;W1103),"")</f>
        <v/>
      </c>
      <c r="T1103" s="1103">
        <f t="shared" si="128"/>
        <v>4.2900000000000002E-4</v>
      </c>
      <c r="U1103" s="1103">
        <f t="shared" si="129"/>
        <v>4.2900000000000002E-4</v>
      </c>
      <c r="V1103" s="1102" t="str">
        <f t="shared" si="124"/>
        <v/>
      </c>
      <c r="W1103" s="1102" t="str">
        <f t="shared" si="125"/>
        <v/>
      </c>
      <c r="X1103" s="1102" t="str">
        <f t="shared" si="130"/>
        <v>A0693</v>
      </c>
      <c r="Y1103" s="239"/>
      <c r="Z1103" s="239"/>
      <c r="AA1103" s="239"/>
      <c r="AB1103" s="239"/>
      <c r="AC1103" s="239"/>
      <c r="AD1103" s="239"/>
      <c r="AE1103" s="239"/>
      <c r="AF1103" s="239"/>
      <c r="AG1103" s="239"/>
    </row>
    <row r="1104" spans="8:33">
      <c r="H1104" s="239"/>
      <c r="I1104" s="1110" t="s">
        <v>2462</v>
      </c>
      <c r="J1104" s="1106" t="s">
        <v>3999</v>
      </c>
      <c r="K1104" s="246">
        <v>4.57E-4</v>
      </c>
      <c r="L1104" s="246">
        <v>4.57E-4</v>
      </c>
      <c r="M1104" s="241"/>
      <c r="N1104" s="1102">
        <f t="shared" ca="1" si="126"/>
        <v>4.57E-4</v>
      </c>
      <c r="O1104" s="1102">
        <f t="shared" ca="1" si="127"/>
        <v>4.57E-4</v>
      </c>
      <c r="P1104" s="1102" t="str" cm="1">
        <f t="array" aca="1" ref="P1104" ca="1">IFERROR(INDIRECT("K"&amp;V1104),"")</f>
        <v/>
      </c>
      <c r="Q1104" s="1102" t="str" cm="1">
        <f t="array" aca="1" ref="Q1104" ca="1">IFERROR(INDIRECT("L"&amp;V1104),"")</f>
        <v/>
      </c>
      <c r="R1104" s="1102" t="str" cm="1">
        <f t="array" aca="1" ref="R1104" ca="1">IFERROR(INDIRECT("K"&amp;W1104),"")</f>
        <v/>
      </c>
      <c r="S1104" s="1102" t="str" cm="1">
        <f t="array" aca="1" ref="S1104" ca="1">IFERROR(INDIRECT("L"&amp;W1104),"")</f>
        <v/>
      </c>
      <c r="T1104" s="1103">
        <f t="shared" si="128"/>
        <v>4.57E-4</v>
      </c>
      <c r="U1104" s="1103">
        <f t="shared" si="129"/>
        <v>4.57E-4</v>
      </c>
      <c r="V1104" s="1102" t="str">
        <f t="shared" si="124"/>
        <v/>
      </c>
      <c r="W1104" s="1102" t="str">
        <f t="shared" si="125"/>
        <v/>
      </c>
      <c r="X1104" s="1102" t="str">
        <f t="shared" si="130"/>
        <v>A0695</v>
      </c>
      <c r="Y1104" s="239"/>
      <c r="Z1104" s="239"/>
      <c r="AA1104" s="239"/>
      <c r="AB1104" s="239"/>
      <c r="AC1104" s="239"/>
      <c r="AD1104" s="239"/>
      <c r="AE1104" s="239"/>
      <c r="AF1104" s="239"/>
      <c r="AG1104" s="239"/>
    </row>
    <row r="1105" spans="8:33">
      <c r="H1105" s="239"/>
      <c r="I1105" s="1110" t="s">
        <v>2463</v>
      </c>
      <c r="J1105" s="1106" t="s">
        <v>4000</v>
      </c>
      <c r="K1105" s="246">
        <v>6.2699999999999995E-4</v>
      </c>
      <c r="L1105" s="246">
        <v>6.2699999999999995E-4</v>
      </c>
      <c r="M1105" s="241"/>
      <c r="N1105" s="1102">
        <f t="shared" ca="1" si="126"/>
        <v>6.2699999999999995E-4</v>
      </c>
      <c r="O1105" s="1102">
        <f t="shared" ca="1" si="127"/>
        <v>6.2699999999999995E-4</v>
      </c>
      <c r="P1105" s="1102" t="str" cm="1">
        <f t="array" aca="1" ref="P1105" ca="1">IFERROR(INDIRECT("K"&amp;V1105),"")</f>
        <v/>
      </c>
      <c r="Q1105" s="1102" t="str" cm="1">
        <f t="array" aca="1" ref="Q1105" ca="1">IFERROR(INDIRECT("L"&amp;V1105),"")</f>
        <v/>
      </c>
      <c r="R1105" s="1102" t="str" cm="1">
        <f t="array" aca="1" ref="R1105" ca="1">IFERROR(INDIRECT("K"&amp;W1105),"")</f>
        <v/>
      </c>
      <c r="S1105" s="1102" t="str" cm="1">
        <f t="array" aca="1" ref="S1105" ca="1">IFERROR(INDIRECT("L"&amp;W1105),"")</f>
        <v/>
      </c>
      <c r="T1105" s="1103">
        <f t="shared" si="128"/>
        <v>6.2699999999999995E-4</v>
      </c>
      <c r="U1105" s="1103">
        <f t="shared" si="129"/>
        <v>6.2699999999999995E-4</v>
      </c>
      <c r="V1105" s="1102" t="str">
        <f t="shared" si="124"/>
        <v/>
      </c>
      <c r="W1105" s="1102" t="str">
        <f t="shared" si="125"/>
        <v/>
      </c>
      <c r="X1105" s="1102" t="str">
        <f t="shared" si="130"/>
        <v>A0696</v>
      </c>
      <c r="Y1105" s="239"/>
      <c r="Z1105" s="239"/>
      <c r="AA1105" s="239"/>
      <c r="AB1105" s="239"/>
      <c r="AC1105" s="239"/>
      <c r="AD1105" s="239"/>
      <c r="AE1105" s="239"/>
      <c r="AF1105" s="239"/>
      <c r="AG1105" s="239"/>
    </row>
    <row r="1106" spans="8:33">
      <c r="H1106" s="239"/>
      <c r="I1106" s="1110" t="s">
        <v>5792</v>
      </c>
      <c r="J1106" s="1106" t="s">
        <v>2464</v>
      </c>
      <c r="K1106" s="246">
        <v>0</v>
      </c>
      <c r="L1106" s="246">
        <v>0</v>
      </c>
      <c r="M1106" s="241"/>
      <c r="N1106" s="1102">
        <f t="shared" ca="1" si="126"/>
        <v>1.01E-4</v>
      </c>
      <c r="O1106" s="1102">
        <f t="shared" ca="1" si="127"/>
        <v>1.01E-4</v>
      </c>
      <c r="P1106" s="1102" t="str" cm="1">
        <f t="array" aca="1" ref="P1106" ca="1">IFERROR(INDIRECT("K"&amp;V1106),"")</f>
        <v/>
      </c>
      <c r="Q1106" s="1102" t="str" cm="1">
        <f t="array" aca="1" ref="Q1106" ca="1">IFERROR(INDIRECT("L"&amp;V1106),"")</f>
        <v/>
      </c>
      <c r="R1106" s="1102" cm="1">
        <f t="array" aca="1" ref="R1106" ca="1">IFERROR(INDIRECT("K"&amp;W1106),"")</f>
        <v>1.01E-4</v>
      </c>
      <c r="S1106" s="1102" cm="1">
        <f t="array" aca="1" ref="S1106" ca="1">IFERROR(INDIRECT("L"&amp;W1106),"")</f>
        <v>1.01E-4</v>
      </c>
      <c r="T1106" s="1103">
        <f t="shared" si="128"/>
        <v>0</v>
      </c>
      <c r="U1106" s="1103">
        <f t="shared" si="129"/>
        <v>0</v>
      </c>
      <c r="V1106" s="1102" t="str">
        <f t="shared" si="124"/>
        <v/>
      </c>
      <c r="W1106" s="1102">
        <f t="shared" si="125"/>
        <v>1110</v>
      </c>
      <c r="X1106" s="1102" t="str">
        <f t="shared" si="130"/>
        <v>A0698</v>
      </c>
      <c r="Y1106" s="239"/>
      <c r="Z1106" s="239"/>
      <c r="AA1106" s="239"/>
      <c r="AB1106" s="239"/>
      <c r="AC1106" s="239"/>
      <c r="AD1106" s="239"/>
      <c r="AE1106" s="239"/>
      <c r="AF1106" s="239"/>
      <c r="AG1106" s="239"/>
    </row>
    <row r="1107" spans="8:33">
      <c r="H1107" s="239"/>
      <c r="I1107" s="1110" t="s">
        <v>5793</v>
      </c>
      <c r="J1107" s="1106" t="s">
        <v>2464</v>
      </c>
      <c r="K1107" s="246">
        <v>1.74E-4</v>
      </c>
      <c r="L1107" s="246">
        <v>1.74E-4</v>
      </c>
      <c r="M1107" s="241"/>
      <c r="N1107" s="1102">
        <f t="shared" ca="1" si="126"/>
        <v>1.01E-4</v>
      </c>
      <c r="O1107" s="1102">
        <f t="shared" ca="1" si="127"/>
        <v>1.01E-4</v>
      </c>
      <c r="P1107" s="1102" t="str" cm="1">
        <f t="array" aca="1" ref="P1107" ca="1">IFERROR(INDIRECT("K"&amp;V1107),"")</f>
        <v/>
      </c>
      <c r="Q1107" s="1102" t="str" cm="1">
        <f t="array" aca="1" ref="Q1107" ca="1">IFERROR(INDIRECT("L"&amp;V1107),"")</f>
        <v/>
      </c>
      <c r="R1107" s="1102" cm="1">
        <f t="array" aca="1" ref="R1107" ca="1">IFERROR(INDIRECT("K"&amp;W1107),"")</f>
        <v>1.01E-4</v>
      </c>
      <c r="S1107" s="1102" cm="1">
        <f t="array" aca="1" ref="S1107" ca="1">IFERROR(INDIRECT("L"&amp;W1107),"")</f>
        <v>1.01E-4</v>
      </c>
      <c r="T1107" s="1103">
        <f t="shared" si="128"/>
        <v>1.74E-4</v>
      </c>
      <c r="U1107" s="1103">
        <f t="shared" si="129"/>
        <v>1.74E-4</v>
      </c>
      <c r="V1107" s="1102" t="str">
        <f t="shared" si="124"/>
        <v/>
      </c>
      <c r="W1107" s="1102">
        <f t="shared" si="125"/>
        <v>1110</v>
      </c>
      <c r="X1107" s="1102" t="str">
        <f t="shared" si="130"/>
        <v>A0698</v>
      </c>
      <c r="Y1107" s="239"/>
      <c r="Z1107" s="239"/>
      <c r="AA1107" s="239"/>
      <c r="AB1107" s="239"/>
      <c r="AC1107" s="239"/>
      <c r="AD1107" s="239"/>
      <c r="AE1107" s="239"/>
      <c r="AF1107" s="239"/>
      <c r="AG1107" s="239"/>
    </row>
    <row r="1108" spans="8:33">
      <c r="H1108" s="239"/>
      <c r="I1108" s="1110" t="s">
        <v>5794</v>
      </c>
      <c r="J1108" s="1106" t="s">
        <v>2464</v>
      </c>
      <c r="K1108" s="246">
        <v>2.6200000000000003E-4</v>
      </c>
      <c r="L1108" s="246">
        <v>2.6200000000000003E-4</v>
      </c>
      <c r="M1108" s="241"/>
      <c r="N1108" s="1102">
        <f t="shared" ca="1" si="126"/>
        <v>1.01E-4</v>
      </c>
      <c r="O1108" s="1102">
        <f t="shared" ca="1" si="127"/>
        <v>1.01E-4</v>
      </c>
      <c r="P1108" s="1102" t="str" cm="1">
        <f t="array" aca="1" ref="P1108" ca="1">IFERROR(INDIRECT("K"&amp;V1108),"")</f>
        <v/>
      </c>
      <c r="Q1108" s="1102" t="str" cm="1">
        <f t="array" aca="1" ref="Q1108" ca="1">IFERROR(INDIRECT("L"&amp;V1108),"")</f>
        <v/>
      </c>
      <c r="R1108" s="1102" cm="1">
        <f t="array" aca="1" ref="R1108" ca="1">IFERROR(INDIRECT("K"&amp;W1108),"")</f>
        <v>1.01E-4</v>
      </c>
      <c r="S1108" s="1102" cm="1">
        <f t="array" aca="1" ref="S1108" ca="1">IFERROR(INDIRECT("L"&amp;W1108),"")</f>
        <v>1.01E-4</v>
      </c>
      <c r="T1108" s="1103">
        <f t="shared" si="128"/>
        <v>2.6200000000000003E-4</v>
      </c>
      <c r="U1108" s="1103">
        <f t="shared" si="129"/>
        <v>2.6200000000000003E-4</v>
      </c>
      <c r="V1108" s="1102" t="str">
        <f t="shared" si="124"/>
        <v/>
      </c>
      <c r="W1108" s="1102">
        <f t="shared" si="125"/>
        <v>1110</v>
      </c>
      <c r="X1108" s="1102" t="str">
        <f t="shared" si="130"/>
        <v>A0698</v>
      </c>
      <c r="Y1108" s="239"/>
      <c r="Z1108" s="239"/>
      <c r="AA1108" s="239"/>
      <c r="AB1108" s="239"/>
      <c r="AC1108" s="239"/>
      <c r="AD1108" s="239"/>
      <c r="AE1108" s="239"/>
      <c r="AF1108" s="239"/>
      <c r="AG1108" s="239"/>
    </row>
    <row r="1109" spans="8:33">
      <c r="H1109" s="239"/>
      <c r="I1109" s="1110" t="s">
        <v>5795</v>
      </c>
      <c r="J1109" s="1106" t="s">
        <v>2464</v>
      </c>
      <c r="K1109" s="246">
        <v>3.48E-4</v>
      </c>
      <c r="L1109" s="246">
        <v>3.48E-4</v>
      </c>
      <c r="M1109" s="241"/>
      <c r="N1109" s="1102">
        <f t="shared" ca="1" si="126"/>
        <v>1.01E-4</v>
      </c>
      <c r="O1109" s="1102">
        <f t="shared" ca="1" si="127"/>
        <v>1.01E-4</v>
      </c>
      <c r="P1109" s="1102" t="str" cm="1">
        <f t="array" aca="1" ref="P1109" ca="1">IFERROR(INDIRECT("K"&amp;V1109),"")</f>
        <v/>
      </c>
      <c r="Q1109" s="1102" t="str" cm="1">
        <f t="array" aca="1" ref="Q1109" ca="1">IFERROR(INDIRECT("L"&amp;V1109),"")</f>
        <v/>
      </c>
      <c r="R1109" s="1102" cm="1">
        <f t="array" aca="1" ref="R1109" ca="1">IFERROR(INDIRECT("K"&amp;W1109),"")</f>
        <v>1.01E-4</v>
      </c>
      <c r="S1109" s="1102" cm="1">
        <f t="array" aca="1" ref="S1109" ca="1">IFERROR(INDIRECT("L"&amp;W1109),"")</f>
        <v>1.01E-4</v>
      </c>
      <c r="T1109" s="1103">
        <f t="shared" si="128"/>
        <v>3.48E-4</v>
      </c>
      <c r="U1109" s="1103">
        <f t="shared" si="129"/>
        <v>3.48E-4</v>
      </c>
      <c r="V1109" s="1102" t="str">
        <f t="shared" si="124"/>
        <v/>
      </c>
      <c r="W1109" s="1102">
        <f t="shared" si="125"/>
        <v>1110</v>
      </c>
      <c r="X1109" s="1102" t="str">
        <f t="shared" si="130"/>
        <v>A0698</v>
      </c>
      <c r="Y1109" s="239"/>
      <c r="Z1109" s="239"/>
      <c r="AA1109" s="239"/>
      <c r="AB1109" s="239"/>
      <c r="AC1109" s="239"/>
      <c r="AD1109" s="239"/>
      <c r="AE1109" s="239"/>
      <c r="AF1109" s="239"/>
      <c r="AG1109" s="239"/>
    </row>
    <row r="1110" spans="8:33">
      <c r="H1110" s="239"/>
      <c r="I1110" s="1110" t="s">
        <v>5796</v>
      </c>
      <c r="J1110" s="1106" t="s">
        <v>2464</v>
      </c>
      <c r="K1110" s="246">
        <v>1.01E-4</v>
      </c>
      <c r="L1110" s="246">
        <v>1.01E-4</v>
      </c>
      <c r="M1110" s="241"/>
      <c r="N1110" s="1102">
        <f t="shared" ca="1" si="126"/>
        <v>1.01E-4</v>
      </c>
      <c r="O1110" s="1102">
        <f t="shared" ca="1" si="127"/>
        <v>1.01E-4</v>
      </c>
      <c r="P1110" s="1102" t="str" cm="1">
        <f t="array" aca="1" ref="P1110" ca="1">IFERROR(INDIRECT("K"&amp;V1110),"")</f>
        <v/>
      </c>
      <c r="Q1110" s="1102" t="str" cm="1">
        <f t="array" aca="1" ref="Q1110" ca="1">IFERROR(INDIRECT("L"&amp;V1110),"")</f>
        <v/>
      </c>
      <c r="R1110" s="1102" cm="1">
        <f t="array" aca="1" ref="R1110" ca="1">IFERROR(INDIRECT("K"&amp;W1110),"")</f>
        <v>1.01E-4</v>
      </c>
      <c r="S1110" s="1102" cm="1">
        <f t="array" aca="1" ref="S1110" ca="1">IFERROR(INDIRECT("L"&amp;W1110),"")</f>
        <v>1.01E-4</v>
      </c>
      <c r="T1110" s="1103">
        <f t="shared" si="128"/>
        <v>1.01E-4</v>
      </c>
      <c r="U1110" s="1103">
        <f t="shared" si="129"/>
        <v>1.01E-4</v>
      </c>
      <c r="V1110" s="1102" t="str">
        <f t="shared" si="124"/>
        <v/>
      </c>
      <c r="W1110" s="1102">
        <f t="shared" si="125"/>
        <v>1110</v>
      </c>
      <c r="X1110" s="1102" t="str">
        <f t="shared" si="130"/>
        <v>A0698</v>
      </c>
      <c r="Y1110" s="239"/>
      <c r="Z1110" s="239"/>
      <c r="AA1110" s="239"/>
      <c r="AB1110" s="239"/>
      <c r="AC1110" s="239"/>
      <c r="AD1110" s="239"/>
      <c r="AE1110" s="239"/>
      <c r="AF1110" s="239"/>
      <c r="AG1110" s="239"/>
    </row>
    <row r="1111" spans="8:33">
      <c r="H1111" s="239"/>
      <c r="I1111" s="1110" t="s">
        <v>2465</v>
      </c>
      <c r="J1111" s="1106" t="s">
        <v>2466</v>
      </c>
      <c r="K1111" s="246">
        <v>3.2000000000000003E-4</v>
      </c>
      <c r="L1111" s="246">
        <v>3.2000000000000003E-4</v>
      </c>
      <c r="M1111" s="241"/>
      <c r="N1111" s="1102">
        <f t="shared" ca="1" si="126"/>
        <v>3.2000000000000003E-4</v>
      </c>
      <c r="O1111" s="1102">
        <f t="shared" ca="1" si="127"/>
        <v>3.2000000000000003E-4</v>
      </c>
      <c r="P1111" s="1102" t="str" cm="1">
        <f t="array" aca="1" ref="P1111" ca="1">IFERROR(INDIRECT("K"&amp;V1111),"")</f>
        <v/>
      </c>
      <c r="Q1111" s="1102" t="str" cm="1">
        <f t="array" aca="1" ref="Q1111" ca="1">IFERROR(INDIRECT("L"&amp;V1111),"")</f>
        <v/>
      </c>
      <c r="R1111" s="1102" t="str" cm="1">
        <f t="array" aca="1" ref="R1111" ca="1">IFERROR(INDIRECT("K"&amp;W1111),"")</f>
        <v/>
      </c>
      <c r="S1111" s="1102" t="str" cm="1">
        <f t="array" aca="1" ref="S1111" ca="1">IFERROR(INDIRECT("L"&amp;W1111),"")</f>
        <v/>
      </c>
      <c r="T1111" s="1103">
        <f t="shared" si="128"/>
        <v>3.2000000000000003E-4</v>
      </c>
      <c r="U1111" s="1103">
        <f t="shared" si="129"/>
        <v>3.2000000000000003E-4</v>
      </c>
      <c r="V1111" s="1102" t="str">
        <f t="shared" si="124"/>
        <v/>
      </c>
      <c r="W1111" s="1102" t="str">
        <f t="shared" si="125"/>
        <v/>
      </c>
      <c r="X1111" s="1102" t="str">
        <f t="shared" si="130"/>
        <v>A0699</v>
      </c>
      <c r="Y1111" s="239"/>
      <c r="Z1111" s="239"/>
      <c r="AA1111" s="239"/>
      <c r="AB1111" s="239"/>
      <c r="AC1111" s="239"/>
      <c r="AD1111" s="239"/>
      <c r="AE1111" s="239"/>
      <c r="AF1111" s="239"/>
      <c r="AG1111" s="239"/>
    </row>
    <row r="1112" spans="8:33">
      <c r="H1112" s="239"/>
      <c r="I1112" s="1110" t="s">
        <v>2467</v>
      </c>
      <c r="J1112" s="1106" t="s">
        <v>5797</v>
      </c>
      <c r="K1112" s="246">
        <v>4.2499999999999998E-4</v>
      </c>
      <c r="L1112" s="246">
        <v>4.2499999999999998E-4</v>
      </c>
      <c r="M1112" s="241"/>
      <c r="N1112" s="1102">
        <f t="shared" ca="1" si="126"/>
        <v>4.2499999999999998E-4</v>
      </c>
      <c r="O1112" s="1102">
        <f t="shared" ca="1" si="127"/>
        <v>4.2499999999999998E-4</v>
      </c>
      <c r="P1112" s="1102" t="str" cm="1">
        <f t="array" aca="1" ref="P1112" ca="1">IFERROR(INDIRECT("K"&amp;V1112),"")</f>
        <v/>
      </c>
      <c r="Q1112" s="1102" t="str" cm="1">
        <f t="array" aca="1" ref="Q1112" ca="1">IFERROR(INDIRECT("L"&amp;V1112),"")</f>
        <v/>
      </c>
      <c r="R1112" s="1102" t="str" cm="1">
        <f t="array" aca="1" ref="R1112" ca="1">IFERROR(INDIRECT("K"&amp;W1112),"")</f>
        <v/>
      </c>
      <c r="S1112" s="1102" t="str" cm="1">
        <f t="array" aca="1" ref="S1112" ca="1">IFERROR(INDIRECT("L"&amp;W1112),"")</f>
        <v/>
      </c>
      <c r="T1112" s="1103">
        <f t="shared" si="128"/>
        <v>4.2499999999999998E-4</v>
      </c>
      <c r="U1112" s="1103">
        <f t="shared" si="129"/>
        <v>4.2499999999999998E-4</v>
      </c>
      <c r="V1112" s="1102" t="str">
        <f t="shared" si="124"/>
        <v/>
      </c>
      <c r="W1112" s="1102" t="str">
        <f t="shared" si="125"/>
        <v/>
      </c>
      <c r="X1112" s="1102" t="str">
        <f t="shared" si="130"/>
        <v>A0702</v>
      </c>
      <c r="Y1112" s="239"/>
      <c r="Z1112" s="239"/>
      <c r="AA1112" s="239"/>
      <c r="AB1112" s="239"/>
      <c r="AC1112" s="239"/>
      <c r="AD1112" s="239"/>
      <c r="AE1112" s="239"/>
      <c r="AF1112" s="239"/>
      <c r="AG1112" s="239"/>
    </row>
    <row r="1113" spans="8:33">
      <c r="H1113" s="239"/>
      <c r="I1113" s="1110" t="s">
        <v>2518</v>
      </c>
      <c r="J1113" s="1106" t="s">
        <v>5798</v>
      </c>
      <c r="K1113" s="246">
        <v>0</v>
      </c>
      <c r="L1113" s="246">
        <v>0</v>
      </c>
      <c r="M1113" s="241"/>
      <c r="N1113" s="1102">
        <f t="shared" ca="1" si="126"/>
        <v>0</v>
      </c>
      <c r="O1113" s="1102">
        <f t="shared" ca="1" si="127"/>
        <v>0</v>
      </c>
      <c r="P1113" s="1102" t="str" cm="1">
        <f t="array" aca="1" ref="P1113" ca="1">IFERROR(INDIRECT("K"&amp;V1113),"")</f>
        <v/>
      </c>
      <c r="Q1113" s="1102" t="str" cm="1">
        <f t="array" aca="1" ref="Q1113" ca="1">IFERROR(INDIRECT("L"&amp;V1113),"")</f>
        <v/>
      </c>
      <c r="R1113" s="1102" t="str" cm="1">
        <f t="array" aca="1" ref="R1113" ca="1">IFERROR(INDIRECT("K"&amp;W1113),"")</f>
        <v/>
      </c>
      <c r="S1113" s="1102" t="str" cm="1">
        <f t="array" aca="1" ref="S1113" ca="1">IFERROR(INDIRECT("L"&amp;W1113),"")</f>
        <v/>
      </c>
      <c r="T1113" s="1103">
        <f t="shared" si="128"/>
        <v>0</v>
      </c>
      <c r="U1113" s="1103">
        <f t="shared" si="129"/>
        <v>0</v>
      </c>
      <c r="V1113" s="1102" t="str">
        <f t="shared" si="124"/>
        <v/>
      </c>
      <c r="W1113" s="1102" t="str">
        <f t="shared" si="125"/>
        <v/>
      </c>
      <c r="X1113" s="1102" t="str">
        <f t="shared" si="130"/>
        <v>A0703</v>
      </c>
      <c r="Y1113" s="239"/>
      <c r="Z1113" s="239"/>
      <c r="AA1113" s="239"/>
      <c r="AB1113" s="239"/>
      <c r="AC1113" s="239"/>
      <c r="AD1113" s="239"/>
      <c r="AE1113" s="239"/>
      <c r="AF1113" s="239"/>
      <c r="AG1113" s="239"/>
    </row>
    <row r="1114" spans="8:33">
      <c r="H1114" s="239"/>
      <c r="I1114" s="1110" t="s">
        <v>2468</v>
      </c>
      <c r="J1114" s="1106" t="s">
        <v>4001</v>
      </c>
      <c r="K1114" s="246">
        <v>3.86E-4</v>
      </c>
      <c r="L1114" s="246">
        <v>3.86E-4</v>
      </c>
      <c r="M1114" s="241"/>
      <c r="N1114" s="1102">
        <f t="shared" ca="1" si="126"/>
        <v>3.86E-4</v>
      </c>
      <c r="O1114" s="1102">
        <f t="shared" ca="1" si="127"/>
        <v>3.86E-4</v>
      </c>
      <c r="P1114" s="1102" t="str" cm="1">
        <f t="array" aca="1" ref="P1114" ca="1">IFERROR(INDIRECT("K"&amp;V1114),"")</f>
        <v/>
      </c>
      <c r="Q1114" s="1102" t="str" cm="1">
        <f t="array" aca="1" ref="Q1114" ca="1">IFERROR(INDIRECT("L"&amp;V1114),"")</f>
        <v/>
      </c>
      <c r="R1114" s="1102" t="str" cm="1">
        <f t="array" aca="1" ref="R1114" ca="1">IFERROR(INDIRECT("K"&amp;W1114),"")</f>
        <v/>
      </c>
      <c r="S1114" s="1102" t="str" cm="1">
        <f t="array" aca="1" ref="S1114" ca="1">IFERROR(INDIRECT("L"&amp;W1114),"")</f>
        <v/>
      </c>
      <c r="T1114" s="1103">
        <f t="shared" si="128"/>
        <v>3.86E-4</v>
      </c>
      <c r="U1114" s="1103">
        <f t="shared" si="129"/>
        <v>3.86E-4</v>
      </c>
      <c r="V1114" s="1102" t="str">
        <f t="shared" si="124"/>
        <v/>
      </c>
      <c r="W1114" s="1102" t="str">
        <f t="shared" si="125"/>
        <v/>
      </c>
      <c r="X1114" s="1102" t="str">
        <f t="shared" si="130"/>
        <v>A0704</v>
      </c>
      <c r="Y1114" s="239"/>
      <c r="Z1114" s="239"/>
      <c r="AA1114" s="239"/>
      <c r="AB1114" s="239"/>
      <c r="AC1114" s="239"/>
      <c r="AD1114" s="239"/>
      <c r="AE1114" s="239"/>
      <c r="AF1114" s="239"/>
      <c r="AG1114" s="239"/>
    </row>
    <row r="1115" spans="8:33">
      <c r="H1115" s="239"/>
      <c r="I1115" s="1110" t="s">
        <v>2469</v>
      </c>
      <c r="J1115" s="1106" t="s">
        <v>2470</v>
      </c>
      <c r="K1115" s="246">
        <v>2.04E-4</v>
      </c>
      <c r="L1115" s="246">
        <v>2.04E-4</v>
      </c>
      <c r="M1115" s="241"/>
      <c r="N1115" s="1102">
        <f t="shared" ca="1" si="126"/>
        <v>2.04E-4</v>
      </c>
      <c r="O1115" s="1102">
        <f t="shared" ca="1" si="127"/>
        <v>2.04E-4</v>
      </c>
      <c r="P1115" s="1102" t="str" cm="1">
        <f t="array" aca="1" ref="P1115" ca="1">IFERROR(INDIRECT("K"&amp;V1115),"")</f>
        <v/>
      </c>
      <c r="Q1115" s="1102" t="str" cm="1">
        <f t="array" aca="1" ref="Q1115" ca="1">IFERROR(INDIRECT("L"&amp;V1115),"")</f>
        <v/>
      </c>
      <c r="R1115" s="1102" t="str" cm="1">
        <f t="array" aca="1" ref="R1115" ca="1">IFERROR(INDIRECT("K"&amp;W1115),"")</f>
        <v/>
      </c>
      <c r="S1115" s="1102" t="str" cm="1">
        <f t="array" aca="1" ref="S1115" ca="1">IFERROR(INDIRECT("L"&amp;W1115),"")</f>
        <v/>
      </c>
      <c r="T1115" s="1103">
        <f t="shared" si="128"/>
        <v>2.04E-4</v>
      </c>
      <c r="U1115" s="1103">
        <f t="shared" si="129"/>
        <v>2.04E-4</v>
      </c>
      <c r="V1115" s="1102" t="str">
        <f t="shared" si="124"/>
        <v/>
      </c>
      <c r="W1115" s="1102" t="str">
        <f t="shared" si="125"/>
        <v/>
      </c>
      <c r="X1115" s="1102" t="str">
        <f t="shared" si="130"/>
        <v>A0705</v>
      </c>
      <c r="Y1115" s="239"/>
      <c r="Z1115" s="239"/>
      <c r="AA1115" s="239"/>
      <c r="AB1115" s="239"/>
      <c r="AC1115" s="239"/>
      <c r="AD1115" s="239"/>
      <c r="AE1115" s="239"/>
      <c r="AF1115" s="239"/>
      <c r="AG1115" s="239"/>
    </row>
    <row r="1116" spans="8:33">
      <c r="H1116" s="239"/>
      <c r="I1116" s="1110" t="s">
        <v>5799</v>
      </c>
      <c r="J1116" s="1106" t="s">
        <v>5800</v>
      </c>
      <c r="K1116" s="246">
        <v>4.2200000000000001E-4</v>
      </c>
      <c r="L1116" s="246">
        <v>4.2200000000000001E-4</v>
      </c>
      <c r="M1116" s="241"/>
      <c r="N1116" s="1102">
        <f t="shared" ca="1" si="126"/>
        <v>4.2200000000000001E-4</v>
      </c>
      <c r="O1116" s="1102">
        <f t="shared" ca="1" si="127"/>
        <v>4.2200000000000001E-4</v>
      </c>
      <c r="P1116" s="1102" t="str" cm="1">
        <f t="array" aca="1" ref="P1116" ca="1">IFERROR(INDIRECT("K"&amp;V1116),"")</f>
        <v/>
      </c>
      <c r="Q1116" s="1102" t="str" cm="1">
        <f t="array" aca="1" ref="Q1116" ca="1">IFERROR(INDIRECT("L"&amp;V1116),"")</f>
        <v/>
      </c>
      <c r="R1116" s="1102" t="str" cm="1">
        <f t="array" aca="1" ref="R1116" ca="1">IFERROR(INDIRECT("K"&amp;W1116),"")</f>
        <v/>
      </c>
      <c r="S1116" s="1102" t="str" cm="1">
        <f t="array" aca="1" ref="S1116" ca="1">IFERROR(INDIRECT("L"&amp;W1116),"")</f>
        <v/>
      </c>
      <c r="T1116" s="1103">
        <f t="shared" si="128"/>
        <v>4.2200000000000001E-4</v>
      </c>
      <c r="U1116" s="1103">
        <f t="shared" si="129"/>
        <v>4.2200000000000001E-4</v>
      </c>
      <c r="V1116" s="1102" t="str">
        <f t="shared" si="124"/>
        <v/>
      </c>
      <c r="W1116" s="1102" t="str">
        <f t="shared" si="125"/>
        <v/>
      </c>
      <c r="X1116" s="1102" t="str">
        <f t="shared" si="130"/>
        <v>A0707</v>
      </c>
      <c r="Y1116" s="239"/>
      <c r="Z1116" s="239"/>
      <c r="AA1116" s="239"/>
      <c r="AB1116" s="239"/>
      <c r="AC1116" s="239"/>
      <c r="AD1116" s="239"/>
      <c r="AE1116" s="239"/>
      <c r="AF1116" s="239"/>
      <c r="AG1116" s="239"/>
    </row>
    <row r="1117" spans="8:33">
      <c r="H1117" s="239"/>
      <c r="I1117" s="1110" t="s">
        <v>2471</v>
      </c>
      <c r="J1117" s="1106" t="s">
        <v>4002</v>
      </c>
      <c r="K1117" s="246">
        <v>5.6099999999999998E-4</v>
      </c>
      <c r="L1117" s="246">
        <v>5.6099999999999998E-4</v>
      </c>
      <c r="M1117" s="241"/>
      <c r="N1117" s="1102">
        <f t="shared" ca="1" si="126"/>
        <v>5.6099999999999998E-4</v>
      </c>
      <c r="O1117" s="1102">
        <f t="shared" ca="1" si="127"/>
        <v>5.6099999999999998E-4</v>
      </c>
      <c r="P1117" s="1102" t="str" cm="1">
        <f t="array" aca="1" ref="P1117" ca="1">IFERROR(INDIRECT("K"&amp;V1117),"")</f>
        <v/>
      </c>
      <c r="Q1117" s="1102" t="str" cm="1">
        <f t="array" aca="1" ref="Q1117" ca="1">IFERROR(INDIRECT("L"&amp;V1117),"")</f>
        <v/>
      </c>
      <c r="R1117" s="1102" t="str" cm="1">
        <f t="array" aca="1" ref="R1117" ca="1">IFERROR(INDIRECT("K"&amp;W1117),"")</f>
        <v/>
      </c>
      <c r="S1117" s="1102" t="str" cm="1">
        <f t="array" aca="1" ref="S1117" ca="1">IFERROR(INDIRECT("L"&amp;W1117),"")</f>
        <v/>
      </c>
      <c r="T1117" s="1103">
        <f t="shared" si="128"/>
        <v>5.6099999999999998E-4</v>
      </c>
      <c r="U1117" s="1103">
        <f t="shared" si="129"/>
        <v>5.6099999999999998E-4</v>
      </c>
      <c r="V1117" s="1102" t="str">
        <f t="shared" si="124"/>
        <v/>
      </c>
      <c r="W1117" s="1102" t="str">
        <f t="shared" si="125"/>
        <v/>
      </c>
      <c r="X1117" s="1102" t="str">
        <f t="shared" si="130"/>
        <v>A0708</v>
      </c>
      <c r="Y1117" s="239"/>
      <c r="Z1117" s="239"/>
      <c r="AA1117" s="239"/>
      <c r="AB1117" s="239"/>
      <c r="AC1117" s="239"/>
      <c r="AD1117" s="239"/>
      <c r="AE1117" s="239"/>
      <c r="AF1117" s="239"/>
      <c r="AG1117" s="239"/>
    </row>
    <row r="1118" spans="8:33">
      <c r="H1118" s="239"/>
      <c r="I1118" s="1110" t="s">
        <v>5801</v>
      </c>
      <c r="J1118" s="1106" t="s">
        <v>2472</v>
      </c>
      <c r="K1118" s="246">
        <v>3.4499999999999998E-4</v>
      </c>
      <c r="L1118" s="246">
        <v>3.4499999999999998E-4</v>
      </c>
      <c r="M1118" s="241"/>
      <c r="N1118" s="1102">
        <f t="shared" ca="1" si="126"/>
        <v>2.7099999999999997E-4</v>
      </c>
      <c r="O1118" s="1102">
        <f t="shared" ca="1" si="127"/>
        <v>2.7099999999999997E-4</v>
      </c>
      <c r="P1118" s="1102" cm="1">
        <f t="array" aca="1" ref="P1118" ca="1">IFERROR(INDIRECT("K"&amp;V1118),"")</f>
        <v>2.7099999999999997E-4</v>
      </c>
      <c r="Q1118" s="1102" cm="1">
        <f t="array" aca="1" ref="Q1118" ca="1">IFERROR(INDIRECT("L"&amp;V1118),"")</f>
        <v>2.7099999999999997E-4</v>
      </c>
      <c r="R1118" s="1102" cm="1">
        <f t="array" aca="1" ref="R1118" ca="1">IFERROR(INDIRECT("K"&amp;W1118),"")</f>
        <v>2.72E-4</v>
      </c>
      <c r="S1118" s="1102" cm="1">
        <f t="array" aca="1" ref="S1118" ca="1">IFERROR(INDIRECT("L"&amp;W1118),"")</f>
        <v>2.72E-4</v>
      </c>
      <c r="T1118" s="1103">
        <f t="shared" si="128"/>
        <v>3.4499999999999998E-4</v>
      </c>
      <c r="U1118" s="1103">
        <f t="shared" si="129"/>
        <v>3.4499999999999998E-4</v>
      </c>
      <c r="V1118" s="1102">
        <f t="shared" si="124"/>
        <v>1119</v>
      </c>
      <c r="W1118" s="1102">
        <f t="shared" si="125"/>
        <v>1120</v>
      </c>
      <c r="X1118" s="1102" t="str">
        <f t="shared" si="130"/>
        <v>A0709</v>
      </c>
      <c r="Y1118" s="239"/>
      <c r="Z1118" s="239"/>
      <c r="AA1118" s="239"/>
      <c r="AB1118" s="239"/>
      <c r="AC1118" s="239"/>
      <c r="AD1118" s="239"/>
      <c r="AE1118" s="239"/>
      <c r="AF1118" s="239"/>
      <c r="AG1118" s="239"/>
    </row>
    <row r="1119" spans="8:33">
      <c r="H1119" s="239"/>
      <c r="I1119" s="1110" t="s">
        <v>5802</v>
      </c>
      <c r="J1119" s="1106" t="s">
        <v>2472</v>
      </c>
      <c r="K1119" s="246">
        <v>2.7099999999999997E-4</v>
      </c>
      <c r="L1119" s="246">
        <v>2.7099999999999997E-4</v>
      </c>
      <c r="M1119" s="241"/>
      <c r="N1119" s="1102">
        <f t="shared" ca="1" si="126"/>
        <v>2.7099999999999997E-4</v>
      </c>
      <c r="O1119" s="1102">
        <f t="shared" ca="1" si="127"/>
        <v>2.7099999999999997E-4</v>
      </c>
      <c r="P1119" s="1102" cm="1">
        <f t="array" aca="1" ref="P1119" ca="1">IFERROR(INDIRECT("K"&amp;V1119),"")</f>
        <v>2.7099999999999997E-4</v>
      </c>
      <c r="Q1119" s="1102" cm="1">
        <f t="array" aca="1" ref="Q1119" ca="1">IFERROR(INDIRECT("L"&amp;V1119),"")</f>
        <v>2.7099999999999997E-4</v>
      </c>
      <c r="R1119" s="1102" cm="1">
        <f t="array" aca="1" ref="R1119" ca="1">IFERROR(INDIRECT("K"&amp;W1119),"")</f>
        <v>2.72E-4</v>
      </c>
      <c r="S1119" s="1102" cm="1">
        <f t="array" aca="1" ref="S1119" ca="1">IFERROR(INDIRECT("L"&amp;W1119),"")</f>
        <v>2.72E-4</v>
      </c>
      <c r="T1119" s="1103">
        <f t="shared" si="128"/>
        <v>2.7099999999999997E-4</v>
      </c>
      <c r="U1119" s="1103">
        <f t="shared" si="129"/>
        <v>2.7099999999999997E-4</v>
      </c>
      <c r="V1119" s="1102">
        <f t="shared" si="124"/>
        <v>1119</v>
      </c>
      <c r="W1119" s="1102">
        <f t="shared" si="125"/>
        <v>1120</v>
      </c>
      <c r="X1119" s="1102" t="str">
        <f t="shared" si="130"/>
        <v>A0709</v>
      </c>
      <c r="Y1119" s="239"/>
      <c r="Z1119" s="239"/>
      <c r="AA1119" s="239"/>
      <c r="AB1119" s="239"/>
      <c r="AC1119" s="239"/>
      <c r="AD1119" s="239"/>
      <c r="AE1119" s="239"/>
      <c r="AF1119" s="239"/>
      <c r="AG1119" s="239"/>
    </row>
    <row r="1120" spans="8:33">
      <c r="H1120" s="239"/>
      <c r="I1120" s="1110" t="s">
        <v>5803</v>
      </c>
      <c r="J1120" s="1106" t="s">
        <v>2472</v>
      </c>
      <c r="K1120" s="246">
        <v>2.72E-4</v>
      </c>
      <c r="L1120" s="246">
        <v>2.72E-4</v>
      </c>
      <c r="M1120" s="241"/>
      <c r="N1120" s="1102">
        <f t="shared" ca="1" si="126"/>
        <v>2.7099999999999997E-4</v>
      </c>
      <c r="O1120" s="1102">
        <f t="shared" ca="1" si="127"/>
        <v>2.7099999999999997E-4</v>
      </c>
      <c r="P1120" s="1102" cm="1">
        <f t="array" aca="1" ref="P1120" ca="1">IFERROR(INDIRECT("K"&amp;V1120),"")</f>
        <v>2.7099999999999997E-4</v>
      </c>
      <c r="Q1120" s="1102" cm="1">
        <f t="array" aca="1" ref="Q1120" ca="1">IFERROR(INDIRECT("L"&amp;V1120),"")</f>
        <v>2.7099999999999997E-4</v>
      </c>
      <c r="R1120" s="1102" cm="1">
        <f t="array" aca="1" ref="R1120" ca="1">IFERROR(INDIRECT("K"&amp;W1120),"")</f>
        <v>2.72E-4</v>
      </c>
      <c r="S1120" s="1102" cm="1">
        <f t="array" aca="1" ref="S1120" ca="1">IFERROR(INDIRECT("L"&amp;W1120),"")</f>
        <v>2.72E-4</v>
      </c>
      <c r="T1120" s="1103">
        <f t="shared" si="128"/>
        <v>2.72E-4</v>
      </c>
      <c r="U1120" s="1103">
        <f t="shared" si="129"/>
        <v>2.72E-4</v>
      </c>
      <c r="V1120" s="1102">
        <f t="shared" si="124"/>
        <v>1119</v>
      </c>
      <c r="W1120" s="1102">
        <f t="shared" si="125"/>
        <v>1120</v>
      </c>
      <c r="X1120" s="1102" t="str">
        <f t="shared" si="130"/>
        <v>A0709</v>
      </c>
      <c r="Y1120" s="239"/>
      <c r="Z1120" s="239"/>
      <c r="AA1120" s="239"/>
      <c r="AB1120" s="239"/>
      <c r="AC1120" s="239"/>
      <c r="AD1120" s="239"/>
      <c r="AE1120" s="239"/>
      <c r="AF1120" s="239"/>
      <c r="AG1120" s="239"/>
    </row>
    <row r="1121" spans="8:33">
      <c r="H1121" s="239"/>
      <c r="I1121" s="1110" t="s">
        <v>2473</v>
      </c>
      <c r="J1121" s="1106" t="s">
        <v>5804</v>
      </c>
      <c r="K1121" s="246">
        <v>6.3299999999999999E-4</v>
      </c>
      <c r="L1121" s="246">
        <v>6.3299999999999999E-4</v>
      </c>
      <c r="M1121" s="241"/>
      <c r="N1121" s="1102">
        <f t="shared" ca="1" si="126"/>
        <v>6.3299999999999999E-4</v>
      </c>
      <c r="O1121" s="1102">
        <f t="shared" ca="1" si="127"/>
        <v>6.3299999999999999E-4</v>
      </c>
      <c r="P1121" s="1102" t="str" cm="1">
        <f t="array" aca="1" ref="P1121" ca="1">IFERROR(INDIRECT("K"&amp;V1121),"")</f>
        <v/>
      </c>
      <c r="Q1121" s="1102" t="str" cm="1">
        <f t="array" aca="1" ref="Q1121" ca="1">IFERROR(INDIRECT("L"&amp;V1121),"")</f>
        <v/>
      </c>
      <c r="R1121" s="1102" t="str" cm="1">
        <f t="array" aca="1" ref="R1121" ca="1">IFERROR(INDIRECT("K"&amp;W1121),"")</f>
        <v/>
      </c>
      <c r="S1121" s="1102" t="str" cm="1">
        <f t="array" aca="1" ref="S1121" ca="1">IFERROR(INDIRECT("L"&amp;W1121),"")</f>
        <v/>
      </c>
      <c r="T1121" s="1103">
        <f t="shared" si="128"/>
        <v>6.3299999999999999E-4</v>
      </c>
      <c r="U1121" s="1103">
        <f t="shared" si="129"/>
        <v>6.3299999999999999E-4</v>
      </c>
      <c r="V1121" s="1102" t="str">
        <f t="shared" si="124"/>
        <v/>
      </c>
      <c r="W1121" s="1102" t="str">
        <f t="shared" si="125"/>
        <v/>
      </c>
      <c r="X1121" s="1102" t="str">
        <f t="shared" si="130"/>
        <v>A0711</v>
      </c>
      <c r="Y1121" s="239"/>
      <c r="Z1121" s="239"/>
      <c r="AA1121" s="239"/>
      <c r="AB1121" s="239"/>
      <c r="AC1121" s="239"/>
      <c r="AD1121" s="239"/>
      <c r="AE1121" s="239"/>
      <c r="AF1121" s="239"/>
      <c r="AG1121" s="239"/>
    </row>
    <row r="1122" spans="8:33">
      <c r="H1122" s="239"/>
      <c r="I1122" s="1110" t="s">
        <v>2474</v>
      </c>
      <c r="J1122" s="1106" t="s">
        <v>2475</v>
      </c>
      <c r="K1122" s="246">
        <v>1.07E-4</v>
      </c>
      <c r="L1122" s="246">
        <v>1.07E-4</v>
      </c>
      <c r="M1122" s="241"/>
      <c r="N1122" s="1102">
        <f t="shared" ca="1" si="126"/>
        <v>1.07E-4</v>
      </c>
      <c r="O1122" s="1102">
        <f t="shared" ca="1" si="127"/>
        <v>1.07E-4</v>
      </c>
      <c r="P1122" s="1102" t="str" cm="1">
        <f t="array" aca="1" ref="P1122" ca="1">IFERROR(INDIRECT("K"&amp;V1122),"")</f>
        <v/>
      </c>
      <c r="Q1122" s="1102" t="str" cm="1">
        <f t="array" aca="1" ref="Q1122" ca="1">IFERROR(INDIRECT("L"&amp;V1122),"")</f>
        <v/>
      </c>
      <c r="R1122" s="1102" t="str" cm="1">
        <f t="array" aca="1" ref="R1122" ca="1">IFERROR(INDIRECT("K"&amp;W1122),"")</f>
        <v/>
      </c>
      <c r="S1122" s="1102" t="str" cm="1">
        <f t="array" aca="1" ref="S1122" ca="1">IFERROR(INDIRECT("L"&amp;W1122),"")</f>
        <v/>
      </c>
      <c r="T1122" s="1103">
        <f t="shared" si="128"/>
        <v>1.07E-4</v>
      </c>
      <c r="U1122" s="1103">
        <f t="shared" si="129"/>
        <v>1.07E-4</v>
      </c>
      <c r="V1122" s="1102" t="str">
        <f t="shared" si="124"/>
        <v/>
      </c>
      <c r="W1122" s="1102" t="str">
        <f t="shared" si="125"/>
        <v/>
      </c>
      <c r="X1122" s="1102" t="str">
        <f t="shared" si="130"/>
        <v>A0712</v>
      </c>
      <c r="Y1122" s="239"/>
      <c r="Z1122" s="239"/>
      <c r="AA1122" s="239"/>
      <c r="AB1122" s="239"/>
      <c r="AC1122" s="239"/>
      <c r="AD1122" s="239"/>
      <c r="AE1122" s="239"/>
      <c r="AF1122" s="239"/>
      <c r="AG1122" s="239"/>
    </row>
    <row r="1123" spans="8:33">
      <c r="H1123" s="239"/>
      <c r="I1123" s="1110" t="s">
        <v>2476</v>
      </c>
      <c r="J1123" s="1106" t="s">
        <v>2477</v>
      </c>
      <c r="K1123" s="246">
        <v>6.0400000000000004E-4</v>
      </c>
      <c r="L1123" s="246">
        <v>6.0400000000000004E-4</v>
      </c>
      <c r="M1123" s="241"/>
      <c r="N1123" s="1102">
        <f t="shared" ca="1" si="126"/>
        <v>6.0400000000000004E-4</v>
      </c>
      <c r="O1123" s="1102">
        <f t="shared" ca="1" si="127"/>
        <v>6.0400000000000004E-4</v>
      </c>
      <c r="P1123" s="1102" t="str" cm="1">
        <f t="array" aca="1" ref="P1123" ca="1">IFERROR(INDIRECT("K"&amp;V1123),"")</f>
        <v/>
      </c>
      <c r="Q1123" s="1102" t="str" cm="1">
        <f t="array" aca="1" ref="Q1123" ca="1">IFERROR(INDIRECT("L"&amp;V1123),"")</f>
        <v/>
      </c>
      <c r="R1123" s="1102" t="str" cm="1">
        <f t="array" aca="1" ref="R1123" ca="1">IFERROR(INDIRECT("K"&amp;W1123),"")</f>
        <v/>
      </c>
      <c r="S1123" s="1102" t="str" cm="1">
        <f t="array" aca="1" ref="S1123" ca="1">IFERROR(INDIRECT("L"&amp;W1123),"")</f>
        <v/>
      </c>
      <c r="T1123" s="1103">
        <f t="shared" si="128"/>
        <v>6.0400000000000004E-4</v>
      </c>
      <c r="U1123" s="1103">
        <f t="shared" si="129"/>
        <v>6.0400000000000004E-4</v>
      </c>
      <c r="V1123" s="1102" t="str">
        <f t="shared" si="124"/>
        <v/>
      </c>
      <c r="W1123" s="1102" t="str">
        <f t="shared" si="125"/>
        <v/>
      </c>
      <c r="X1123" s="1102" t="str">
        <f t="shared" si="130"/>
        <v>A0714</v>
      </c>
      <c r="Y1123" s="239"/>
      <c r="Z1123" s="239"/>
      <c r="AA1123" s="239"/>
      <c r="AB1123" s="239"/>
      <c r="AC1123" s="239"/>
      <c r="AD1123" s="239"/>
      <c r="AE1123" s="239"/>
      <c r="AF1123" s="239"/>
      <c r="AG1123" s="239"/>
    </row>
    <row r="1124" spans="8:33">
      <c r="H1124" s="239"/>
      <c r="I1124" s="1110" t="s">
        <v>2478</v>
      </c>
      <c r="J1124" s="1106" t="s">
        <v>2479</v>
      </c>
      <c r="K1124" s="246">
        <v>4.4099999999999999E-4</v>
      </c>
      <c r="L1124" s="246">
        <v>4.4099999999999999E-4</v>
      </c>
      <c r="M1124" s="241"/>
      <c r="N1124" s="1102">
        <f t="shared" ca="1" si="126"/>
        <v>4.4099999999999999E-4</v>
      </c>
      <c r="O1124" s="1102">
        <f t="shared" ca="1" si="127"/>
        <v>4.4099999999999999E-4</v>
      </c>
      <c r="P1124" s="1102" t="str" cm="1">
        <f t="array" aca="1" ref="P1124" ca="1">IFERROR(INDIRECT("K"&amp;V1124),"")</f>
        <v/>
      </c>
      <c r="Q1124" s="1102" t="str" cm="1">
        <f t="array" aca="1" ref="Q1124" ca="1">IFERROR(INDIRECT("L"&amp;V1124),"")</f>
        <v/>
      </c>
      <c r="R1124" s="1102" t="str" cm="1">
        <f t="array" aca="1" ref="R1124" ca="1">IFERROR(INDIRECT("K"&amp;W1124),"")</f>
        <v/>
      </c>
      <c r="S1124" s="1102" t="str" cm="1">
        <f t="array" aca="1" ref="S1124" ca="1">IFERROR(INDIRECT("L"&amp;W1124),"")</f>
        <v/>
      </c>
      <c r="T1124" s="1103">
        <f t="shared" si="128"/>
        <v>4.4099999999999999E-4</v>
      </c>
      <c r="U1124" s="1103">
        <f t="shared" si="129"/>
        <v>4.4099999999999999E-4</v>
      </c>
      <c r="V1124" s="1102" t="str">
        <f t="shared" si="124"/>
        <v/>
      </c>
      <c r="W1124" s="1102" t="str">
        <f t="shared" si="125"/>
        <v/>
      </c>
      <c r="X1124" s="1102" t="str">
        <f t="shared" si="130"/>
        <v>A0715</v>
      </c>
      <c r="Y1124" s="239"/>
      <c r="Z1124" s="239"/>
      <c r="AA1124" s="239"/>
      <c r="AB1124" s="239"/>
      <c r="AC1124" s="239"/>
      <c r="AD1124" s="239"/>
      <c r="AE1124" s="239"/>
      <c r="AF1124" s="239"/>
      <c r="AG1124" s="239"/>
    </row>
    <row r="1125" spans="8:33">
      <c r="H1125" s="239"/>
      <c r="I1125" s="1110" t="s">
        <v>2519</v>
      </c>
      <c r="J1125" s="1106" t="s">
        <v>2520</v>
      </c>
      <c r="K1125" s="246">
        <v>4.2700000000000002E-4</v>
      </c>
      <c r="L1125" s="246">
        <v>4.2700000000000002E-4</v>
      </c>
      <c r="M1125" s="241"/>
      <c r="N1125" s="1102">
        <f t="shared" ca="1" si="126"/>
        <v>4.2700000000000002E-4</v>
      </c>
      <c r="O1125" s="1102">
        <f t="shared" ca="1" si="127"/>
        <v>4.2700000000000002E-4</v>
      </c>
      <c r="P1125" s="1102" t="str" cm="1">
        <f t="array" aca="1" ref="P1125" ca="1">IFERROR(INDIRECT("K"&amp;V1125),"")</f>
        <v/>
      </c>
      <c r="Q1125" s="1102" t="str" cm="1">
        <f t="array" aca="1" ref="Q1125" ca="1">IFERROR(INDIRECT("L"&amp;V1125),"")</f>
        <v/>
      </c>
      <c r="R1125" s="1102" t="str" cm="1">
        <f t="array" aca="1" ref="R1125" ca="1">IFERROR(INDIRECT("K"&amp;W1125),"")</f>
        <v/>
      </c>
      <c r="S1125" s="1102" t="str" cm="1">
        <f t="array" aca="1" ref="S1125" ca="1">IFERROR(INDIRECT("L"&amp;W1125),"")</f>
        <v/>
      </c>
      <c r="T1125" s="1103">
        <f t="shared" si="128"/>
        <v>4.2700000000000002E-4</v>
      </c>
      <c r="U1125" s="1103">
        <f t="shared" si="129"/>
        <v>4.2700000000000002E-4</v>
      </c>
      <c r="V1125" s="1102" t="str">
        <f t="shared" si="124"/>
        <v/>
      </c>
      <c r="W1125" s="1102" t="str">
        <f t="shared" si="125"/>
        <v/>
      </c>
      <c r="X1125" s="1102" t="str">
        <f t="shared" si="130"/>
        <v>A0716</v>
      </c>
      <c r="Y1125" s="239"/>
      <c r="Z1125" s="239"/>
      <c r="AA1125" s="239"/>
      <c r="AB1125" s="239"/>
      <c r="AC1125" s="239"/>
      <c r="AD1125" s="239"/>
      <c r="AE1125" s="239"/>
      <c r="AF1125" s="239"/>
      <c r="AG1125" s="239"/>
    </row>
    <row r="1126" spans="8:33">
      <c r="H1126" s="239"/>
      <c r="I1126" s="1110" t="s">
        <v>2521</v>
      </c>
      <c r="J1126" s="1106" t="s">
        <v>2522</v>
      </c>
      <c r="K1126" s="246">
        <v>3.0600000000000001E-4</v>
      </c>
      <c r="L1126" s="246">
        <v>3.0600000000000001E-4</v>
      </c>
      <c r="M1126" s="241"/>
      <c r="N1126" s="1102">
        <f t="shared" ca="1" si="126"/>
        <v>3.0600000000000001E-4</v>
      </c>
      <c r="O1126" s="1102">
        <f t="shared" ca="1" si="127"/>
        <v>3.0600000000000001E-4</v>
      </c>
      <c r="P1126" s="1102" t="str" cm="1">
        <f t="array" aca="1" ref="P1126" ca="1">IFERROR(INDIRECT("K"&amp;V1126),"")</f>
        <v/>
      </c>
      <c r="Q1126" s="1102" t="str" cm="1">
        <f t="array" aca="1" ref="Q1126" ca="1">IFERROR(INDIRECT("L"&amp;V1126),"")</f>
        <v/>
      </c>
      <c r="R1126" s="1102" t="str" cm="1">
        <f t="array" aca="1" ref="R1126" ca="1">IFERROR(INDIRECT("K"&amp;W1126),"")</f>
        <v/>
      </c>
      <c r="S1126" s="1102" t="str" cm="1">
        <f t="array" aca="1" ref="S1126" ca="1">IFERROR(INDIRECT("L"&amp;W1126),"")</f>
        <v/>
      </c>
      <c r="T1126" s="1103">
        <f t="shared" si="128"/>
        <v>3.0600000000000001E-4</v>
      </c>
      <c r="U1126" s="1103">
        <f t="shared" si="129"/>
        <v>3.0600000000000001E-4</v>
      </c>
      <c r="V1126" s="1102" t="str">
        <f t="shared" si="124"/>
        <v/>
      </c>
      <c r="W1126" s="1102" t="str">
        <f t="shared" si="125"/>
        <v/>
      </c>
      <c r="X1126" s="1102" t="str">
        <f t="shared" si="130"/>
        <v>A0718</v>
      </c>
      <c r="Y1126" s="239"/>
      <c r="Z1126" s="239"/>
      <c r="AA1126" s="239"/>
      <c r="AB1126" s="239"/>
      <c r="AC1126" s="239"/>
      <c r="AD1126" s="239"/>
      <c r="AE1126" s="239"/>
      <c r="AF1126" s="239"/>
      <c r="AG1126" s="239"/>
    </row>
    <row r="1127" spans="8:33">
      <c r="H1127" s="239"/>
      <c r="I1127" s="1110" t="s">
        <v>5805</v>
      </c>
      <c r="J1127" s="1106" t="s">
        <v>5806</v>
      </c>
      <c r="K1127" s="246">
        <v>0</v>
      </c>
      <c r="L1127" s="246">
        <v>0</v>
      </c>
      <c r="M1127" s="241"/>
      <c r="N1127" s="1102">
        <f t="shared" ca="1" si="126"/>
        <v>5.3200000000000003E-4</v>
      </c>
      <c r="O1127" s="1102">
        <f t="shared" ca="1" si="127"/>
        <v>5.3200000000000003E-4</v>
      </c>
      <c r="P1127" s="1102" cm="1">
        <f t="array" aca="1" ref="P1127" ca="1">IFERROR(INDIRECT("K"&amp;V1127),"")</f>
        <v>5.3200000000000003E-4</v>
      </c>
      <c r="Q1127" s="1102" cm="1">
        <f t="array" aca="1" ref="Q1127" ca="1">IFERROR(INDIRECT("L"&amp;V1127),"")</f>
        <v>5.3200000000000003E-4</v>
      </c>
      <c r="R1127" s="1102" cm="1">
        <f t="array" aca="1" ref="R1127" ca="1">IFERROR(INDIRECT("K"&amp;W1127),"")</f>
        <v>1.5699999999999999E-4</v>
      </c>
      <c r="S1127" s="1102" cm="1">
        <f t="array" aca="1" ref="S1127" ca="1">IFERROR(INDIRECT("L"&amp;W1127),"")</f>
        <v>1.5699999999999999E-4</v>
      </c>
      <c r="T1127" s="1103">
        <f t="shared" si="128"/>
        <v>0</v>
      </c>
      <c r="U1127" s="1103">
        <f t="shared" si="129"/>
        <v>0</v>
      </c>
      <c r="V1127" s="1102">
        <f t="shared" si="124"/>
        <v>1129</v>
      </c>
      <c r="W1127" s="1102">
        <f t="shared" si="125"/>
        <v>1130</v>
      </c>
      <c r="X1127" s="1102" t="str">
        <f t="shared" si="130"/>
        <v>A0720</v>
      </c>
      <c r="Y1127" s="239"/>
      <c r="Z1127" s="239"/>
      <c r="AA1127" s="239"/>
      <c r="AB1127" s="239"/>
      <c r="AC1127" s="239"/>
      <c r="AD1127" s="239"/>
      <c r="AE1127" s="239"/>
      <c r="AF1127" s="239"/>
      <c r="AG1127" s="239"/>
    </row>
    <row r="1128" spans="8:33">
      <c r="H1128" s="239"/>
      <c r="I1128" s="1110" t="s">
        <v>5807</v>
      </c>
      <c r="J1128" s="1106" t="s">
        <v>5806</v>
      </c>
      <c r="K1128" s="246">
        <v>3.9899999999999999E-4</v>
      </c>
      <c r="L1128" s="246">
        <v>3.9899999999999999E-4</v>
      </c>
      <c r="M1128" s="241"/>
      <c r="N1128" s="1102">
        <f t="shared" ca="1" si="126"/>
        <v>5.3200000000000003E-4</v>
      </c>
      <c r="O1128" s="1102">
        <f t="shared" ca="1" si="127"/>
        <v>5.3200000000000003E-4</v>
      </c>
      <c r="P1128" s="1102" cm="1">
        <f t="array" aca="1" ref="P1128" ca="1">IFERROR(INDIRECT("K"&amp;V1128),"")</f>
        <v>5.3200000000000003E-4</v>
      </c>
      <c r="Q1128" s="1102" cm="1">
        <f t="array" aca="1" ref="Q1128" ca="1">IFERROR(INDIRECT("L"&amp;V1128),"")</f>
        <v>5.3200000000000003E-4</v>
      </c>
      <c r="R1128" s="1102" cm="1">
        <f t="array" aca="1" ref="R1128" ca="1">IFERROR(INDIRECT("K"&amp;W1128),"")</f>
        <v>1.5699999999999999E-4</v>
      </c>
      <c r="S1128" s="1102" cm="1">
        <f t="array" aca="1" ref="S1128" ca="1">IFERROR(INDIRECT("L"&amp;W1128),"")</f>
        <v>1.5699999999999999E-4</v>
      </c>
      <c r="T1128" s="1103">
        <f t="shared" si="128"/>
        <v>3.9899999999999999E-4</v>
      </c>
      <c r="U1128" s="1103">
        <f t="shared" si="129"/>
        <v>3.9899999999999999E-4</v>
      </c>
      <c r="V1128" s="1102">
        <f t="shared" si="124"/>
        <v>1129</v>
      </c>
      <c r="W1128" s="1102">
        <f t="shared" si="125"/>
        <v>1130</v>
      </c>
      <c r="X1128" s="1102" t="str">
        <f t="shared" si="130"/>
        <v>A0720</v>
      </c>
      <c r="Y1128" s="239"/>
      <c r="Z1128" s="239"/>
      <c r="AA1128" s="239"/>
      <c r="AB1128" s="239"/>
      <c r="AC1128" s="239"/>
      <c r="AD1128" s="239"/>
      <c r="AE1128" s="239"/>
      <c r="AF1128" s="239"/>
      <c r="AG1128" s="239"/>
    </row>
    <row r="1129" spans="8:33">
      <c r="H1129" s="239"/>
      <c r="I1129" s="1110" t="s">
        <v>5808</v>
      </c>
      <c r="J1129" s="1106" t="s">
        <v>5806</v>
      </c>
      <c r="K1129" s="246">
        <v>5.3200000000000003E-4</v>
      </c>
      <c r="L1129" s="246">
        <v>5.3200000000000003E-4</v>
      </c>
      <c r="M1129" s="241"/>
      <c r="N1129" s="1102">
        <f t="shared" ca="1" si="126"/>
        <v>5.3200000000000003E-4</v>
      </c>
      <c r="O1129" s="1102">
        <f t="shared" ca="1" si="127"/>
        <v>5.3200000000000003E-4</v>
      </c>
      <c r="P1129" s="1102" cm="1">
        <f t="array" aca="1" ref="P1129" ca="1">IFERROR(INDIRECT("K"&amp;V1129),"")</f>
        <v>5.3200000000000003E-4</v>
      </c>
      <c r="Q1129" s="1102" cm="1">
        <f t="array" aca="1" ref="Q1129" ca="1">IFERROR(INDIRECT("L"&amp;V1129),"")</f>
        <v>5.3200000000000003E-4</v>
      </c>
      <c r="R1129" s="1102" cm="1">
        <f t="array" aca="1" ref="R1129" ca="1">IFERROR(INDIRECT("K"&amp;W1129),"")</f>
        <v>1.5699999999999999E-4</v>
      </c>
      <c r="S1129" s="1102" cm="1">
        <f t="array" aca="1" ref="S1129" ca="1">IFERROR(INDIRECT("L"&amp;W1129),"")</f>
        <v>1.5699999999999999E-4</v>
      </c>
      <c r="T1129" s="1103">
        <f t="shared" si="128"/>
        <v>5.3200000000000003E-4</v>
      </c>
      <c r="U1129" s="1103">
        <f t="shared" si="129"/>
        <v>5.3200000000000003E-4</v>
      </c>
      <c r="V1129" s="1102">
        <f t="shared" si="124"/>
        <v>1129</v>
      </c>
      <c r="W1129" s="1102">
        <f t="shared" si="125"/>
        <v>1130</v>
      </c>
      <c r="X1129" s="1102" t="str">
        <f t="shared" si="130"/>
        <v>A0720</v>
      </c>
      <c r="Y1129" s="239"/>
      <c r="Z1129" s="239"/>
      <c r="AA1129" s="239"/>
      <c r="AB1129" s="239"/>
      <c r="AC1129" s="239"/>
      <c r="AD1129" s="239"/>
      <c r="AE1129" s="239"/>
      <c r="AF1129" s="239"/>
      <c r="AG1129" s="239"/>
    </row>
    <row r="1130" spans="8:33">
      <c r="H1130" s="239"/>
      <c r="I1130" s="1110" t="s">
        <v>5809</v>
      </c>
      <c r="J1130" s="1106" t="s">
        <v>5806</v>
      </c>
      <c r="K1130" s="246">
        <v>1.5699999999999999E-4</v>
      </c>
      <c r="L1130" s="246">
        <v>1.5699999999999999E-4</v>
      </c>
      <c r="M1130" s="241"/>
      <c r="N1130" s="1102">
        <f t="shared" ca="1" si="126"/>
        <v>5.3200000000000003E-4</v>
      </c>
      <c r="O1130" s="1102">
        <f t="shared" ca="1" si="127"/>
        <v>5.3200000000000003E-4</v>
      </c>
      <c r="P1130" s="1102" cm="1">
        <f t="array" aca="1" ref="P1130" ca="1">IFERROR(INDIRECT("K"&amp;V1130),"")</f>
        <v>5.3200000000000003E-4</v>
      </c>
      <c r="Q1130" s="1102" cm="1">
        <f t="array" aca="1" ref="Q1130" ca="1">IFERROR(INDIRECT("L"&amp;V1130),"")</f>
        <v>5.3200000000000003E-4</v>
      </c>
      <c r="R1130" s="1102" cm="1">
        <f t="array" aca="1" ref="R1130" ca="1">IFERROR(INDIRECT("K"&amp;W1130),"")</f>
        <v>1.5699999999999999E-4</v>
      </c>
      <c r="S1130" s="1102" cm="1">
        <f t="array" aca="1" ref="S1130" ca="1">IFERROR(INDIRECT("L"&amp;W1130),"")</f>
        <v>1.5699999999999999E-4</v>
      </c>
      <c r="T1130" s="1103">
        <f t="shared" si="128"/>
        <v>1.5699999999999999E-4</v>
      </c>
      <c r="U1130" s="1103">
        <f t="shared" si="129"/>
        <v>1.5699999999999999E-4</v>
      </c>
      <c r="V1130" s="1102">
        <f t="shared" si="124"/>
        <v>1129</v>
      </c>
      <c r="W1130" s="1102">
        <f t="shared" si="125"/>
        <v>1130</v>
      </c>
      <c r="X1130" s="1102" t="str">
        <f t="shared" si="130"/>
        <v>A0720</v>
      </c>
      <c r="Y1130" s="239"/>
      <c r="Z1130" s="239"/>
      <c r="AA1130" s="239"/>
      <c r="AB1130" s="239"/>
      <c r="AC1130" s="239"/>
      <c r="AD1130" s="239"/>
      <c r="AE1130" s="239"/>
      <c r="AF1130" s="239"/>
      <c r="AG1130" s="239"/>
    </row>
    <row r="1131" spans="8:33">
      <c r="H1131" s="239"/>
      <c r="I1131" s="1110" t="s">
        <v>2480</v>
      </c>
      <c r="J1131" s="1106" t="s">
        <v>2481</v>
      </c>
      <c r="K1131" s="246">
        <v>4.8899999999999996E-4</v>
      </c>
      <c r="L1131" s="246">
        <v>4.8899999999999996E-4</v>
      </c>
      <c r="M1131" s="241"/>
      <c r="N1131" s="1102">
        <f t="shared" ca="1" si="126"/>
        <v>4.8899999999999996E-4</v>
      </c>
      <c r="O1131" s="1102">
        <f t="shared" ca="1" si="127"/>
        <v>4.8899999999999996E-4</v>
      </c>
      <c r="P1131" s="1102" t="str" cm="1">
        <f t="array" aca="1" ref="P1131" ca="1">IFERROR(INDIRECT("K"&amp;V1131),"")</f>
        <v/>
      </c>
      <c r="Q1131" s="1102" t="str" cm="1">
        <f t="array" aca="1" ref="Q1131" ca="1">IFERROR(INDIRECT("L"&amp;V1131),"")</f>
        <v/>
      </c>
      <c r="R1131" s="1102" t="str" cm="1">
        <f t="array" aca="1" ref="R1131" ca="1">IFERROR(INDIRECT("K"&amp;W1131),"")</f>
        <v/>
      </c>
      <c r="S1131" s="1102" t="str" cm="1">
        <f t="array" aca="1" ref="S1131" ca="1">IFERROR(INDIRECT("L"&amp;W1131),"")</f>
        <v/>
      </c>
      <c r="T1131" s="1103">
        <f t="shared" si="128"/>
        <v>4.8899999999999996E-4</v>
      </c>
      <c r="U1131" s="1103">
        <f t="shared" si="129"/>
        <v>4.8899999999999996E-4</v>
      </c>
      <c r="V1131" s="1102" t="str">
        <f t="shared" si="124"/>
        <v/>
      </c>
      <c r="W1131" s="1102" t="str">
        <f t="shared" si="125"/>
        <v/>
      </c>
      <c r="X1131" s="1102" t="str">
        <f t="shared" si="130"/>
        <v>A0721</v>
      </c>
      <c r="Y1131" s="239"/>
      <c r="Z1131" s="239"/>
      <c r="AA1131" s="239"/>
      <c r="AB1131" s="239"/>
      <c r="AC1131" s="239"/>
      <c r="AD1131" s="239"/>
      <c r="AE1131" s="239"/>
      <c r="AF1131" s="239"/>
      <c r="AG1131" s="239"/>
    </row>
    <row r="1132" spans="8:33">
      <c r="H1132" s="239"/>
      <c r="I1132" s="1110" t="s">
        <v>2482</v>
      </c>
      <c r="J1132" s="1106" t="s">
        <v>2483</v>
      </c>
      <c r="K1132" s="246">
        <v>6.1799999999999995E-4</v>
      </c>
      <c r="L1132" s="246">
        <v>6.1799999999999995E-4</v>
      </c>
      <c r="M1132" s="241"/>
      <c r="N1132" s="1102">
        <f t="shared" ca="1" si="126"/>
        <v>6.1799999999999995E-4</v>
      </c>
      <c r="O1132" s="1102">
        <f t="shared" ca="1" si="127"/>
        <v>6.1799999999999995E-4</v>
      </c>
      <c r="P1132" s="1102" t="str" cm="1">
        <f t="array" aca="1" ref="P1132" ca="1">IFERROR(INDIRECT("K"&amp;V1132),"")</f>
        <v/>
      </c>
      <c r="Q1132" s="1102" t="str" cm="1">
        <f t="array" aca="1" ref="Q1132" ca="1">IFERROR(INDIRECT("L"&amp;V1132),"")</f>
        <v/>
      </c>
      <c r="R1132" s="1102" t="str" cm="1">
        <f t="array" aca="1" ref="R1132" ca="1">IFERROR(INDIRECT("K"&amp;W1132),"")</f>
        <v/>
      </c>
      <c r="S1132" s="1102" t="str" cm="1">
        <f t="array" aca="1" ref="S1132" ca="1">IFERROR(INDIRECT("L"&amp;W1132),"")</f>
        <v/>
      </c>
      <c r="T1132" s="1103">
        <f t="shared" si="128"/>
        <v>6.1799999999999995E-4</v>
      </c>
      <c r="U1132" s="1103">
        <f t="shared" si="129"/>
        <v>6.1799999999999995E-4</v>
      </c>
      <c r="V1132" s="1102" t="str">
        <f t="shared" si="124"/>
        <v/>
      </c>
      <c r="W1132" s="1102" t="str">
        <f t="shared" si="125"/>
        <v/>
      </c>
      <c r="X1132" s="1102" t="str">
        <f t="shared" si="130"/>
        <v>A0722</v>
      </c>
      <c r="Y1132" s="239"/>
      <c r="Z1132" s="239"/>
      <c r="AA1132" s="239"/>
      <c r="AB1132" s="239"/>
      <c r="AC1132" s="239"/>
      <c r="AD1132" s="239"/>
      <c r="AE1132" s="239"/>
      <c r="AF1132" s="239"/>
      <c r="AG1132" s="239"/>
    </row>
    <row r="1133" spans="8:33">
      <c r="H1133" s="239"/>
      <c r="I1133" s="1110" t="s">
        <v>2523</v>
      </c>
      <c r="J1133" s="1106" t="s">
        <v>2524</v>
      </c>
      <c r="K1133" s="246">
        <v>3.8299999999999999E-4</v>
      </c>
      <c r="L1133" s="246">
        <v>3.8299999999999999E-4</v>
      </c>
      <c r="M1133" s="241"/>
      <c r="N1133" s="1102">
        <f t="shared" ca="1" si="126"/>
        <v>3.8299999999999999E-4</v>
      </c>
      <c r="O1133" s="1102">
        <f t="shared" ca="1" si="127"/>
        <v>3.8299999999999999E-4</v>
      </c>
      <c r="P1133" s="1102" t="str" cm="1">
        <f t="array" aca="1" ref="P1133" ca="1">IFERROR(INDIRECT("K"&amp;V1133),"")</f>
        <v/>
      </c>
      <c r="Q1133" s="1102" t="str" cm="1">
        <f t="array" aca="1" ref="Q1133" ca="1">IFERROR(INDIRECT("L"&amp;V1133),"")</f>
        <v/>
      </c>
      <c r="R1133" s="1102" t="str" cm="1">
        <f t="array" aca="1" ref="R1133" ca="1">IFERROR(INDIRECT("K"&amp;W1133),"")</f>
        <v/>
      </c>
      <c r="S1133" s="1102" t="str" cm="1">
        <f t="array" aca="1" ref="S1133" ca="1">IFERROR(INDIRECT("L"&amp;W1133),"")</f>
        <v/>
      </c>
      <c r="T1133" s="1103">
        <f t="shared" si="128"/>
        <v>3.8299999999999999E-4</v>
      </c>
      <c r="U1133" s="1103">
        <f t="shared" si="129"/>
        <v>3.8299999999999999E-4</v>
      </c>
      <c r="V1133" s="1102" t="str">
        <f t="shared" si="124"/>
        <v/>
      </c>
      <c r="W1133" s="1102" t="str">
        <f t="shared" si="125"/>
        <v/>
      </c>
      <c r="X1133" s="1102" t="str">
        <f t="shared" si="130"/>
        <v>A0726</v>
      </c>
      <c r="Y1133" s="239"/>
      <c r="Z1133" s="239"/>
      <c r="AA1133" s="239"/>
      <c r="AB1133" s="239"/>
      <c r="AC1133" s="239"/>
      <c r="AD1133" s="239"/>
      <c r="AE1133" s="239"/>
      <c r="AF1133" s="239"/>
      <c r="AG1133" s="239"/>
    </row>
    <row r="1134" spans="8:33">
      <c r="H1134" s="239"/>
      <c r="I1134" s="1110" t="s">
        <v>5810</v>
      </c>
      <c r="J1134" s="1106" t="s">
        <v>2484</v>
      </c>
      <c r="K1134" s="246">
        <v>0</v>
      </c>
      <c r="L1134" s="246">
        <v>0</v>
      </c>
      <c r="M1134" s="241"/>
      <c r="N1134" s="1102">
        <f t="shared" ca="1" si="126"/>
        <v>5.9400000000000002E-4</v>
      </c>
      <c r="O1134" s="1102">
        <f t="shared" ca="1" si="127"/>
        <v>5.9400000000000002E-4</v>
      </c>
      <c r="P1134" s="1102" cm="1">
        <f t="array" aca="1" ref="P1134" ca="1">IFERROR(INDIRECT("K"&amp;V1134),"")</f>
        <v>5.9400000000000002E-4</v>
      </c>
      <c r="Q1134" s="1102" cm="1">
        <f t="array" aca="1" ref="Q1134" ca="1">IFERROR(INDIRECT("L"&amp;V1134),"")</f>
        <v>5.9400000000000002E-4</v>
      </c>
      <c r="R1134" s="1102" cm="1">
        <f t="array" aca="1" ref="R1134" ca="1">IFERROR(INDIRECT("K"&amp;W1134),"")</f>
        <v>2.0799999999999999E-4</v>
      </c>
      <c r="S1134" s="1102" cm="1">
        <f t="array" aca="1" ref="S1134" ca="1">IFERROR(INDIRECT("L"&amp;W1134),"")</f>
        <v>2.0799999999999999E-4</v>
      </c>
      <c r="T1134" s="1103">
        <f t="shared" si="128"/>
        <v>0</v>
      </c>
      <c r="U1134" s="1103">
        <f t="shared" si="129"/>
        <v>0</v>
      </c>
      <c r="V1134" s="1102">
        <f t="shared" si="124"/>
        <v>1136</v>
      </c>
      <c r="W1134" s="1102">
        <f t="shared" si="125"/>
        <v>1137</v>
      </c>
      <c r="X1134" s="1102" t="str">
        <f t="shared" si="130"/>
        <v>A0729</v>
      </c>
      <c r="Y1134" s="239"/>
      <c r="Z1134" s="239"/>
      <c r="AA1134" s="239"/>
      <c r="AB1134" s="239"/>
      <c r="AC1134" s="239"/>
      <c r="AD1134" s="239"/>
      <c r="AE1134" s="239"/>
      <c r="AF1134" s="239"/>
      <c r="AG1134" s="239"/>
    </row>
    <row r="1135" spans="8:33">
      <c r="H1135" s="239"/>
      <c r="I1135" s="1110" t="s">
        <v>5811</v>
      </c>
      <c r="J1135" s="1106" t="s">
        <v>2484</v>
      </c>
      <c r="K1135" s="246">
        <v>0</v>
      </c>
      <c r="L1135" s="246">
        <v>0</v>
      </c>
      <c r="M1135" s="241"/>
      <c r="N1135" s="1102">
        <f t="shared" ca="1" si="126"/>
        <v>5.9400000000000002E-4</v>
      </c>
      <c r="O1135" s="1102">
        <f t="shared" ca="1" si="127"/>
        <v>5.9400000000000002E-4</v>
      </c>
      <c r="P1135" s="1102" cm="1">
        <f t="array" aca="1" ref="P1135" ca="1">IFERROR(INDIRECT("K"&amp;V1135),"")</f>
        <v>5.9400000000000002E-4</v>
      </c>
      <c r="Q1135" s="1102" cm="1">
        <f t="array" aca="1" ref="Q1135" ca="1">IFERROR(INDIRECT("L"&amp;V1135),"")</f>
        <v>5.9400000000000002E-4</v>
      </c>
      <c r="R1135" s="1102" cm="1">
        <f t="array" aca="1" ref="R1135" ca="1">IFERROR(INDIRECT("K"&amp;W1135),"")</f>
        <v>2.0799999999999999E-4</v>
      </c>
      <c r="S1135" s="1102" cm="1">
        <f t="array" aca="1" ref="S1135" ca="1">IFERROR(INDIRECT("L"&amp;W1135),"")</f>
        <v>2.0799999999999999E-4</v>
      </c>
      <c r="T1135" s="1103">
        <f t="shared" si="128"/>
        <v>0</v>
      </c>
      <c r="U1135" s="1103">
        <f t="shared" si="129"/>
        <v>0</v>
      </c>
      <c r="V1135" s="1102">
        <f t="shared" si="124"/>
        <v>1136</v>
      </c>
      <c r="W1135" s="1102">
        <f t="shared" si="125"/>
        <v>1137</v>
      </c>
      <c r="X1135" s="1102" t="str">
        <f t="shared" si="130"/>
        <v>A0729</v>
      </c>
      <c r="Y1135" s="239"/>
      <c r="Z1135" s="239"/>
      <c r="AA1135" s="239"/>
      <c r="AB1135" s="239"/>
      <c r="AC1135" s="239"/>
      <c r="AD1135" s="239"/>
      <c r="AE1135" s="239"/>
      <c r="AF1135" s="239"/>
      <c r="AG1135" s="239"/>
    </row>
    <row r="1136" spans="8:33">
      <c r="H1136" s="239"/>
      <c r="I1136" s="1110" t="s">
        <v>5812</v>
      </c>
      <c r="J1136" s="1106" t="s">
        <v>2484</v>
      </c>
      <c r="K1136" s="246">
        <v>5.9400000000000002E-4</v>
      </c>
      <c r="L1136" s="246">
        <v>5.9400000000000002E-4</v>
      </c>
      <c r="M1136" s="241"/>
      <c r="N1136" s="1102">
        <f t="shared" ca="1" si="126"/>
        <v>5.9400000000000002E-4</v>
      </c>
      <c r="O1136" s="1102">
        <f t="shared" ca="1" si="127"/>
        <v>5.9400000000000002E-4</v>
      </c>
      <c r="P1136" s="1102" cm="1">
        <f t="array" aca="1" ref="P1136" ca="1">IFERROR(INDIRECT("K"&amp;V1136),"")</f>
        <v>5.9400000000000002E-4</v>
      </c>
      <c r="Q1136" s="1102" cm="1">
        <f t="array" aca="1" ref="Q1136" ca="1">IFERROR(INDIRECT("L"&amp;V1136),"")</f>
        <v>5.9400000000000002E-4</v>
      </c>
      <c r="R1136" s="1102" cm="1">
        <f t="array" aca="1" ref="R1136" ca="1">IFERROR(INDIRECT("K"&amp;W1136),"")</f>
        <v>2.0799999999999999E-4</v>
      </c>
      <c r="S1136" s="1102" cm="1">
        <f t="array" aca="1" ref="S1136" ca="1">IFERROR(INDIRECT("L"&amp;W1136),"")</f>
        <v>2.0799999999999999E-4</v>
      </c>
      <c r="T1136" s="1103">
        <f t="shared" si="128"/>
        <v>5.9400000000000002E-4</v>
      </c>
      <c r="U1136" s="1103">
        <f t="shared" si="129"/>
        <v>5.9400000000000002E-4</v>
      </c>
      <c r="V1136" s="1102">
        <f t="shared" si="124"/>
        <v>1136</v>
      </c>
      <c r="W1136" s="1102">
        <f t="shared" si="125"/>
        <v>1137</v>
      </c>
      <c r="X1136" s="1102" t="str">
        <f t="shared" si="130"/>
        <v>A0729</v>
      </c>
      <c r="Y1136" s="239"/>
      <c r="Z1136" s="239"/>
      <c r="AA1136" s="239"/>
      <c r="AB1136" s="239"/>
      <c r="AC1136" s="239"/>
      <c r="AD1136" s="239"/>
      <c r="AE1136" s="239"/>
      <c r="AF1136" s="239"/>
      <c r="AG1136" s="239"/>
    </row>
    <row r="1137" spans="8:33">
      <c r="H1137" s="239"/>
      <c r="I1137" s="1110" t="s">
        <v>5813</v>
      </c>
      <c r="J1137" s="1106" t="s">
        <v>2484</v>
      </c>
      <c r="K1137" s="246">
        <v>2.0799999999999999E-4</v>
      </c>
      <c r="L1137" s="246">
        <v>2.0799999999999999E-4</v>
      </c>
      <c r="M1137" s="241"/>
      <c r="N1137" s="1102">
        <f t="shared" ca="1" si="126"/>
        <v>5.9400000000000002E-4</v>
      </c>
      <c r="O1137" s="1102">
        <f t="shared" ca="1" si="127"/>
        <v>5.9400000000000002E-4</v>
      </c>
      <c r="P1137" s="1102" cm="1">
        <f t="array" aca="1" ref="P1137" ca="1">IFERROR(INDIRECT("K"&amp;V1137),"")</f>
        <v>5.9400000000000002E-4</v>
      </c>
      <c r="Q1137" s="1102" cm="1">
        <f t="array" aca="1" ref="Q1137" ca="1">IFERROR(INDIRECT("L"&amp;V1137),"")</f>
        <v>5.9400000000000002E-4</v>
      </c>
      <c r="R1137" s="1102" cm="1">
        <f t="array" aca="1" ref="R1137" ca="1">IFERROR(INDIRECT("K"&amp;W1137),"")</f>
        <v>2.0799999999999999E-4</v>
      </c>
      <c r="S1137" s="1102" cm="1">
        <f t="array" aca="1" ref="S1137" ca="1">IFERROR(INDIRECT("L"&amp;W1137),"")</f>
        <v>2.0799999999999999E-4</v>
      </c>
      <c r="T1137" s="1103">
        <f t="shared" si="128"/>
        <v>2.0799999999999999E-4</v>
      </c>
      <c r="U1137" s="1103">
        <f t="shared" si="129"/>
        <v>2.0799999999999999E-4</v>
      </c>
      <c r="V1137" s="1102">
        <f t="shared" si="124"/>
        <v>1136</v>
      </c>
      <c r="W1137" s="1102">
        <f t="shared" si="125"/>
        <v>1137</v>
      </c>
      <c r="X1137" s="1102" t="str">
        <f t="shared" si="130"/>
        <v>A0729</v>
      </c>
      <c r="Y1137" s="239"/>
      <c r="Z1137" s="239"/>
      <c r="AA1137" s="239"/>
      <c r="AB1137" s="239"/>
      <c r="AC1137" s="239"/>
      <c r="AD1137" s="239"/>
      <c r="AE1137" s="239"/>
      <c r="AF1137" s="239"/>
      <c r="AG1137" s="239"/>
    </row>
    <row r="1138" spans="8:33">
      <c r="H1138" s="239"/>
      <c r="I1138" s="1110" t="s">
        <v>2525</v>
      </c>
      <c r="J1138" s="1106" t="s">
        <v>2526</v>
      </c>
      <c r="K1138" s="246">
        <v>4.3300000000000001E-4</v>
      </c>
      <c r="L1138" s="246">
        <v>4.3300000000000001E-4</v>
      </c>
      <c r="M1138" s="241"/>
      <c r="N1138" s="1102">
        <f t="shared" ca="1" si="126"/>
        <v>4.3300000000000001E-4</v>
      </c>
      <c r="O1138" s="1102">
        <f t="shared" ca="1" si="127"/>
        <v>4.3300000000000001E-4</v>
      </c>
      <c r="P1138" s="1102" t="str" cm="1">
        <f t="array" aca="1" ref="P1138" ca="1">IFERROR(INDIRECT("K"&amp;V1138),"")</f>
        <v/>
      </c>
      <c r="Q1138" s="1102" t="str" cm="1">
        <f t="array" aca="1" ref="Q1138" ca="1">IFERROR(INDIRECT("L"&amp;V1138),"")</f>
        <v/>
      </c>
      <c r="R1138" s="1102" t="str" cm="1">
        <f t="array" aca="1" ref="R1138" ca="1">IFERROR(INDIRECT("K"&amp;W1138),"")</f>
        <v/>
      </c>
      <c r="S1138" s="1102" t="str" cm="1">
        <f t="array" aca="1" ref="S1138" ca="1">IFERROR(INDIRECT("L"&amp;W1138),"")</f>
        <v/>
      </c>
      <c r="T1138" s="1103">
        <f t="shared" si="128"/>
        <v>4.3300000000000001E-4</v>
      </c>
      <c r="U1138" s="1103">
        <f t="shared" si="129"/>
        <v>4.3300000000000001E-4</v>
      </c>
      <c r="V1138" s="1102" t="str">
        <f t="shared" si="124"/>
        <v/>
      </c>
      <c r="W1138" s="1102" t="str">
        <f t="shared" si="125"/>
        <v/>
      </c>
      <c r="X1138" s="1102" t="str">
        <f t="shared" si="130"/>
        <v>A0730</v>
      </c>
      <c r="Y1138" s="239"/>
      <c r="Z1138" s="239"/>
      <c r="AA1138" s="239"/>
      <c r="AB1138" s="239"/>
      <c r="AC1138" s="239"/>
      <c r="AD1138" s="239"/>
      <c r="AE1138" s="239"/>
      <c r="AF1138" s="239"/>
      <c r="AG1138" s="239"/>
    </row>
    <row r="1139" spans="8:33">
      <c r="H1139" s="239"/>
      <c r="I1139" s="1110" t="s">
        <v>2485</v>
      </c>
      <c r="J1139" s="1106" t="s">
        <v>2486</v>
      </c>
      <c r="K1139" s="246">
        <v>3.0000000000000001E-6</v>
      </c>
      <c r="L1139" s="246">
        <v>3.0000000000000001E-6</v>
      </c>
      <c r="M1139" s="241"/>
      <c r="N1139" s="1102">
        <f t="shared" ca="1" si="126"/>
        <v>3.0000000000000001E-6</v>
      </c>
      <c r="O1139" s="1102">
        <f t="shared" ca="1" si="127"/>
        <v>3.0000000000000001E-6</v>
      </c>
      <c r="P1139" s="1102" t="str" cm="1">
        <f t="array" aca="1" ref="P1139" ca="1">IFERROR(INDIRECT("K"&amp;V1139),"")</f>
        <v/>
      </c>
      <c r="Q1139" s="1102" t="str" cm="1">
        <f t="array" aca="1" ref="Q1139" ca="1">IFERROR(INDIRECT("L"&amp;V1139),"")</f>
        <v/>
      </c>
      <c r="R1139" s="1102" t="str" cm="1">
        <f t="array" aca="1" ref="R1139" ca="1">IFERROR(INDIRECT("K"&amp;W1139),"")</f>
        <v/>
      </c>
      <c r="S1139" s="1102" t="str" cm="1">
        <f t="array" aca="1" ref="S1139" ca="1">IFERROR(INDIRECT("L"&amp;W1139),"")</f>
        <v/>
      </c>
      <c r="T1139" s="1103">
        <f t="shared" si="128"/>
        <v>3.0000000000000001E-6</v>
      </c>
      <c r="U1139" s="1103">
        <f t="shared" si="129"/>
        <v>3.0000000000000001E-6</v>
      </c>
      <c r="V1139" s="1102" t="str">
        <f t="shared" si="124"/>
        <v/>
      </c>
      <c r="W1139" s="1102" t="str">
        <f t="shared" si="125"/>
        <v/>
      </c>
      <c r="X1139" s="1102" t="str">
        <f t="shared" si="130"/>
        <v>A0732</v>
      </c>
      <c r="Y1139" s="239"/>
      <c r="Z1139" s="239"/>
      <c r="AA1139" s="239"/>
      <c r="AB1139" s="239"/>
      <c r="AC1139" s="239"/>
      <c r="AD1139" s="239"/>
      <c r="AE1139" s="239"/>
      <c r="AF1139" s="239"/>
      <c r="AG1139" s="239"/>
    </row>
    <row r="1140" spans="8:33">
      <c r="H1140" s="239"/>
      <c r="I1140" s="1110" t="s">
        <v>3044</v>
      </c>
      <c r="J1140" s="1106" t="s">
        <v>3045</v>
      </c>
      <c r="K1140" s="246">
        <v>3.6299999999999999E-4</v>
      </c>
      <c r="L1140" s="246">
        <v>3.6299999999999999E-4</v>
      </c>
      <c r="M1140" s="241"/>
      <c r="N1140" s="1102">
        <f t="shared" ca="1" si="126"/>
        <v>3.6299999999999999E-4</v>
      </c>
      <c r="O1140" s="1102">
        <f t="shared" ca="1" si="127"/>
        <v>3.6299999999999999E-4</v>
      </c>
      <c r="P1140" s="1102" t="str" cm="1">
        <f t="array" aca="1" ref="P1140" ca="1">IFERROR(INDIRECT("K"&amp;V1140),"")</f>
        <v/>
      </c>
      <c r="Q1140" s="1102" t="str" cm="1">
        <f t="array" aca="1" ref="Q1140" ca="1">IFERROR(INDIRECT("L"&amp;V1140),"")</f>
        <v/>
      </c>
      <c r="R1140" s="1102" t="str" cm="1">
        <f t="array" aca="1" ref="R1140" ca="1">IFERROR(INDIRECT("K"&amp;W1140),"")</f>
        <v/>
      </c>
      <c r="S1140" s="1102" t="str" cm="1">
        <f t="array" aca="1" ref="S1140" ca="1">IFERROR(INDIRECT("L"&amp;W1140),"")</f>
        <v/>
      </c>
      <c r="T1140" s="1103">
        <f t="shared" si="128"/>
        <v>3.6299999999999999E-4</v>
      </c>
      <c r="U1140" s="1103">
        <f t="shared" si="129"/>
        <v>3.6299999999999999E-4</v>
      </c>
      <c r="V1140" s="1102" t="str">
        <f t="shared" si="124"/>
        <v/>
      </c>
      <c r="W1140" s="1102" t="str">
        <f t="shared" si="125"/>
        <v/>
      </c>
      <c r="X1140" s="1102" t="str">
        <f t="shared" si="130"/>
        <v>A0733</v>
      </c>
      <c r="Y1140" s="239"/>
      <c r="Z1140" s="239"/>
      <c r="AA1140" s="239"/>
      <c r="AB1140" s="239"/>
      <c r="AC1140" s="239"/>
      <c r="AD1140" s="239"/>
      <c r="AE1140" s="239"/>
      <c r="AF1140" s="239"/>
      <c r="AG1140" s="239"/>
    </row>
    <row r="1141" spans="8:33">
      <c r="H1141" s="239"/>
      <c r="I1141" s="1110" t="s">
        <v>5814</v>
      </c>
      <c r="J1141" s="1106" t="s">
        <v>5815</v>
      </c>
      <c r="K1141" s="246">
        <v>0</v>
      </c>
      <c r="L1141" s="246">
        <v>0</v>
      </c>
      <c r="M1141" s="241"/>
      <c r="N1141" s="1102">
        <f t="shared" ca="1" si="126"/>
        <v>0</v>
      </c>
      <c r="O1141" s="1102">
        <f t="shared" ca="1" si="127"/>
        <v>0</v>
      </c>
      <c r="P1141" s="1102" cm="1">
        <f t="array" aca="1" ref="P1141" ca="1">IFERROR(INDIRECT("K"&amp;V1141),"")</f>
        <v>0</v>
      </c>
      <c r="Q1141" s="1102" cm="1">
        <f t="array" aca="1" ref="Q1141" ca="1">IFERROR(INDIRECT("L"&amp;V1141),"")</f>
        <v>0</v>
      </c>
      <c r="R1141" s="1102" cm="1">
        <f t="array" aca="1" ref="R1141" ca="1">IFERROR(INDIRECT("K"&amp;W1141),"")</f>
        <v>0</v>
      </c>
      <c r="S1141" s="1102" cm="1">
        <f t="array" aca="1" ref="S1141" ca="1">IFERROR(INDIRECT("L"&amp;W1141),"")</f>
        <v>0</v>
      </c>
      <c r="T1141" s="1103">
        <f t="shared" si="128"/>
        <v>0</v>
      </c>
      <c r="U1141" s="1103">
        <f t="shared" si="129"/>
        <v>0</v>
      </c>
      <c r="V1141" s="1102">
        <f t="shared" si="124"/>
        <v>1143</v>
      </c>
      <c r="W1141" s="1102">
        <f t="shared" si="125"/>
        <v>1144</v>
      </c>
      <c r="X1141" s="1102" t="str">
        <f t="shared" si="130"/>
        <v>A0737</v>
      </c>
      <c r="Y1141" s="239"/>
      <c r="Z1141" s="239"/>
      <c r="AA1141" s="239"/>
      <c r="AB1141" s="239"/>
      <c r="AC1141" s="239"/>
      <c r="AD1141" s="239"/>
      <c r="AE1141" s="239"/>
      <c r="AF1141" s="239"/>
      <c r="AG1141" s="239"/>
    </row>
    <row r="1142" spans="8:33">
      <c r="H1142" s="239"/>
      <c r="I1142" s="1110" t="s">
        <v>5816</v>
      </c>
      <c r="J1142" s="1106" t="s">
        <v>5815</v>
      </c>
      <c r="K1142" s="246">
        <v>1.2400000000000001E-4</v>
      </c>
      <c r="L1142" s="246">
        <v>1.2400000000000001E-4</v>
      </c>
      <c r="M1142" s="241"/>
      <c r="N1142" s="1102">
        <f t="shared" ca="1" si="126"/>
        <v>0</v>
      </c>
      <c r="O1142" s="1102">
        <f t="shared" ca="1" si="127"/>
        <v>0</v>
      </c>
      <c r="P1142" s="1102" cm="1">
        <f t="array" aca="1" ref="P1142" ca="1">IFERROR(INDIRECT("K"&amp;V1142),"")</f>
        <v>0</v>
      </c>
      <c r="Q1142" s="1102" cm="1">
        <f t="array" aca="1" ref="Q1142" ca="1">IFERROR(INDIRECT("L"&amp;V1142),"")</f>
        <v>0</v>
      </c>
      <c r="R1142" s="1102" cm="1">
        <f t="array" aca="1" ref="R1142" ca="1">IFERROR(INDIRECT("K"&amp;W1142),"")</f>
        <v>0</v>
      </c>
      <c r="S1142" s="1102" cm="1">
        <f t="array" aca="1" ref="S1142" ca="1">IFERROR(INDIRECT("L"&amp;W1142),"")</f>
        <v>0</v>
      </c>
      <c r="T1142" s="1103">
        <f t="shared" si="128"/>
        <v>1.2400000000000001E-4</v>
      </c>
      <c r="U1142" s="1103">
        <f t="shared" si="129"/>
        <v>1.2400000000000001E-4</v>
      </c>
      <c r="V1142" s="1102">
        <f t="shared" si="124"/>
        <v>1143</v>
      </c>
      <c r="W1142" s="1102">
        <f t="shared" si="125"/>
        <v>1144</v>
      </c>
      <c r="X1142" s="1102" t="str">
        <f t="shared" si="130"/>
        <v>A0737</v>
      </c>
      <c r="Y1142" s="239"/>
      <c r="Z1142" s="239"/>
      <c r="AA1142" s="239"/>
      <c r="AB1142" s="239"/>
      <c r="AC1142" s="239"/>
      <c r="AD1142" s="239"/>
      <c r="AE1142" s="239"/>
      <c r="AF1142" s="239"/>
      <c r="AG1142" s="239"/>
    </row>
    <row r="1143" spans="8:33">
      <c r="H1143" s="239"/>
      <c r="I1143" s="1110" t="s">
        <v>5817</v>
      </c>
      <c r="J1143" s="1106" t="s">
        <v>5815</v>
      </c>
      <c r="K1143" s="246">
        <v>0</v>
      </c>
      <c r="L1143" s="246">
        <v>0</v>
      </c>
      <c r="M1143" s="241"/>
      <c r="N1143" s="1102">
        <f t="shared" ca="1" si="126"/>
        <v>0</v>
      </c>
      <c r="O1143" s="1102">
        <f t="shared" ca="1" si="127"/>
        <v>0</v>
      </c>
      <c r="P1143" s="1102" cm="1">
        <f t="array" aca="1" ref="P1143" ca="1">IFERROR(INDIRECT("K"&amp;V1143),"")</f>
        <v>0</v>
      </c>
      <c r="Q1143" s="1102" cm="1">
        <f t="array" aca="1" ref="Q1143" ca="1">IFERROR(INDIRECT("L"&amp;V1143),"")</f>
        <v>0</v>
      </c>
      <c r="R1143" s="1102" cm="1">
        <f t="array" aca="1" ref="R1143" ca="1">IFERROR(INDIRECT("K"&amp;W1143),"")</f>
        <v>0</v>
      </c>
      <c r="S1143" s="1102" cm="1">
        <f t="array" aca="1" ref="S1143" ca="1">IFERROR(INDIRECT("L"&amp;W1143),"")</f>
        <v>0</v>
      </c>
      <c r="T1143" s="1103">
        <f t="shared" si="128"/>
        <v>0</v>
      </c>
      <c r="U1143" s="1103">
        <f t="shared" si="129"/>
        <v>0</v>
      </c>
      <c r="V1143" s="1102">
        <f t="shared" si="124"/>
        <v>1143</v>
      </c>
      <c r="W1143" s="1102">
        <f t="shared" si="125"/>
        <v>1144</v>
      </c>
      <c r="X1143" s="1102" t="str">
        <f t="shared" si="130"/>
        <v>A0737</v>
      </c>
      <c r="Y1143" s="239"/>
      <c r="Z1143" s="239"/>
      <c r="AA1143" s="239"/>
      <c r="AB1143" s="239"/>
      <c r="AC1143" s="239"/>
      <c r="AD1143" s="239"/>
      <c r="AE1143" s="239"/>
      <c r="AF1143" s="239"/>
      <c r="AG1143" s="239"/>
    </row>
    <row r="1144" spans="8:33">
      <c r="H1144" s="239"/>
      <c r="I1144" s="1110" t="s">
        <v>5818</v>
      </c>
      <c r="J1144" s="1106" t="s">
        <v>5815</v>
      </c>
      <c r="K1144" s="246">
        <v>0</v>
      </c>
      <c r="L1144" s="246">
        <v>0</v>
      </c>
      <c r="M1144" s="241"/>
      <c r="N1144" s="1102">
        <f t="shared" ca="1" si="126"/>
        <v>0</v>
      </c>
      <c r="O1144" s="1102">
        <f t="shared" ca="1" si="127"/>
        <v>0</v>
      </c>
      <c r="P1144" s="1102" cm="1">
        <f t="array" aca="1" ref="P1144" ca="1">IFERROR(INDIRECT("K"&amp;V1144),"")</f>
        <v>0</v>
      </c>
      <c r="Q1144" s="1102" cm="1">
        <f t="array" aca="1" ref="Q1144" ca="1">IFERROR(INDIRECT("L"&amp;V1144),"")</f>
        <v>0</v>
      </c>
      <c r="R1144" s="1102" cm="1">
        <f t="array" aca="1" ref="R1144" ca="1">IFERROR(INDIRECT("K"&amp;W1144),"")</f>
        <v>0</v>
      </c>
      <c r="S1144" s="1102" cm="1">
        <f t="array" aca="1" ref="S1144" ca="1">IFERROR(INDIRECT("L"&amp;W1144),"")</f>
        <v>0</v>
      </c>
      <c r="T1144" s="1103">
        <f t="shared" si="128"/>
        <v>0</v>
      </c>
      <c r="U1144" s="1103">
        <f t="shared" si="129"/>
        <v>0</v>
      </c>
      <c r="V1144" s="1102">
        <f t="shared" si="124"/>
        <v>1143</v>
      </c>
      <c r="W1144" s="1102">
        <f t="shared" si="125"/>
        <v>1144</v>
      </c>
      <c r="X1144" s="1102" t="str">
        <f t="shared" si="130"/>
        <v>A0737</v>
      </c>
      <c r="Y1144" s="239"/>
      <c r="Z1144" s="239"/>
      <c r="AA1144" s="239"/>
      <c r="AB1144" s="239"/>
      <c r="AC1144" s="239"/>
      <c r="AD1144" s="239"/>
      <c r="AE1144" s="239"/>
      <c r="AF1144" s="239"/>
      <c r="AG1144" s="239"/>
    </row>
    <row r="1145" spans="8:33">
      <c r="H1145" s="239"/>
      <c r="I1145" s="1110" t="s">
        <v>2527</v>
      </c>
      <c r="J1145" s="1106" t="s">
        <v>2528</v>
      </c>
      <c r="K1145" s="246">
        <v>4.2999999999999999E-4</v>
      </c>
      <c r="L1145" s="246">
        <v>4.2999999999999999E-4</v>
      </c>
      <c r="M1145" s="241"/>
      <c r="N1145" s="1102">
        <f t="shared" ca="1" si="126"/>
        <v>4.2999999999999999E-4</v>
      </c>
      <c r="O1145" s="1102">
        <f t="shared" ca="1" si="127"/>
        <v>4.2999999999999999E-4</v>
      </c>
      <c r="P1145" s="1102" t="str" cm="1">
        <f t="array" aca="1" ref="P1145" ca="1">IFERROR(INDIRECT("K"&amp;V1145),"")</f>
        <v/>
      </c>
      <c r="Q1145" s="1102" t="str" cm="1">
        <f t="array" aca="1" ref="Q1145" ca="1">IFERROR(INDIRECT("L"&amp;V1145),"")</f>
        <v/>
      </c>
      <c r="R1145" s="1102" t="str" cm="1">
        <f t="array" aca="1" ref="R1145" ca="1">IFERROR(INDIRECT("K"&amp;W1145),"")</f>
        <v/>
      </c>
      <c r="S1145" s="1102" t="str" cm="1">
        <f t="array" aca="1" ref="S1145" ca="1">IFERROR(INDIRECT("L"&amp;W1145),"")</f>
        <v/>
      </c>
      <c r="T1145" s="1103">
        <f t="shared" si="128"/>
        <v>4.2999999999999999E-4</v>
      </c>
      <c r="U1145" s="1103">
        <f t="shared" si="129"/>
        <v>4.2999999999999999E-4</v>
      </c>
      <c r="V1145" s="1102" t="str">
        <f t="shared" si="124"/>
        <v/>
      </c>
      <c r="W1145" s="1102" t="str">
        <f t="shared" si="125"/>
        <v/>
      </c>
      <c r="X1145" s="1102" t="str">
        <f t="shared" si="130"/>
        <v>A0738</v>
      </c>
      <c r="Y1145" s="239"/>
      <c r="Z1145" s="239"/>
      <c r="AA1145" s="239"/>
      <c r="AB1145" s="239"/>
      <c r="AC1145" s="239"/>
      <c r="AD1145" s="239"/>
      <c r="AE1145" s="239"/>
      <c r="AF1145" s="239"/>
      <c r="AG1145" s="239"/>
    </row>
    <row r="1146" spans="8:33">
      <c r="H1146" s="239"/>
      <c r="I1146" s="1110" t="s">
        <v>2487</v>
      </c>
      <c r="J1146" s="1106" t="s">
        <v>2488</v>
      </c>
      <c r="K1146" s="246">
        <v>5.1199999999999998E-4</v>
      </c>
      <c r="L1146" s="246">
        <v>5.1199999999999998E-4</v>
      </c>
      <c r="M1146" s="241"/>
      <c r="N1146" s="1102">
        <f t="shared" ca="1" si="126"/>
        <v>5.1199999999999998E-4</v>
      </c>
      <c r="O1146" s="1102">
        <f t="shared" ca="1" si="127"/>
        <v>5.1199999999999998E-4</v>
      </c>
      <c r="P1146" s="1102" t="str" cm="1">
        <f t="array" aca="1" ref="P1146" ca="1">IFERROR(INDIRECT("K"&amp;V1146),"")</f>
        <v/>
      </c>
      <c r="Q1146" s="1102" t="str" cm="1">
        <f t="array" aca="1" ref="Q1146" ca="1">IFERROR(INDIRECT("L"&amp;V1146),"")</f>
        <v/>
      </c>
      <c r="R1146" s="1102" t="str" cm="1">
        <f t="array" aca="1" ref="R1146" ca="1">IFERROR(INDIRECT("K"&amp;W1146),"")</f>
        <v/>
      </c>
      <c r="S1146" s="1102" t="str" cm="1">
        <f t="array" aca="1" ref="S1146" ca="1">IFERROR(INDIRECT("L"&amp;W1146),"")</f>
        <v/>
      </c>
      <c r="T1146" s="1103">
        <f t="shared" si="128"/>
        <v>5.1199999999999998E-4</v>
      </c>
      <c r="U1146" s="1103">
        <f t="shared" si="129"/>
        <v>5.1199999999999998E-4</v>
      </c>
      <c r="V1146" s="1102" t="str">
        <f t="shared" si="124"/>
        <v/>
      </c>
      <c r="W1146" s="1102" t="str">
        <f t="shared" si="125"/>
        <v/>
      </c>
      <c r="X1146" s="1102" t="str">
        <f t="shared" si="130"/>
        <v>A0739</v>
      </c>
      <c r="Y1146" s="239"/>
      <c r="Z1146" s="239"/>
      <c r="AA1146" s="239"/>
      <c r="AB1146" s="239"/>
      <c r="AC1146" s="239"/>
      <c r="AD1146" s="239"/>
      <c r="AE1146" s="239"/>
      <c r="AF1146" s="239"/>
      <c r="AG1146" s="239"/>
    </row>
    <row r="1147" spans="8:33">
      <c r="H1147" s="239"/>
      <c r="I1147" s="1110" t="s">
        <v>2489</v>
      </c>
      <c r="J1147" s="1106" t="s">
        <v>2490</v>
      </c>
      <c r="K1147" s="246">
        <v>4.64E-4</v>
      </c>
      <c r="L1147" s="246">
        <v>4.64E-4</v>
      </c>
      <c r="M1147" s="241"/>
      <c r="N1147" s="1102">
        <f t="shared" ca="1" si="126"/>
        <v>4.64E-4</v>
      </c>
      <c r="O1147" s="1102">
        <f t="shared" ca="1" si="127"/>
        <v>4.64E-4</v>
      </c>
      <c r="P1147" s="1102" t="str" cm="1">
        <f t="array" aca="1" ref="P1147" ca="1">IFERROR(INDIRECT("K"&amp;V1147),"")</f>
        <v/>
      </c>
      <c r="Q1147" s="1102" t="str" cm="1">
        <f t="array" aca="1" ref="Q1147" ca="1">IFERROR(INDIRECT("L"&amp;V1147),"")</f>
        <v/>
      </c>
      <c r="R1147" s="1102" t="str" cm="1">
        <f t="array" aca="1" ref="R1147" ca="1">IFERROR(INDIRECT("K"&amp;W1147),"")</f>
        <v/>
      </c>
      <c r="S1147" s="1102" t="str" cm="1">
        <f t="array" aca="1" ref="S1147" ca="1">IFERROR(INDIRECT("L"&amp;W1147),"")</f>
        <v/>
      </c>
      <c r="T1147" s="1103">
        <f t="shared" si="128"/>
        <v>4.64E-4</v>
      </c>
      <c r="U1147" s="1103">
        <f t="shared" si="129"/>
        <v>4.64E-4</v>
      </c>
      <c r="V1147" s="1102" t="str">
        <f t="shared" si="124"/>
        <v/>
      </c>
      <c r="W1147" s="1102" t="str">
        <f t="shared" si="125"/>
        <v/>
      </c>
      <c r="X1147" s="1102" t="str">
        <f t="shared" si="130"/>
        <v>A0740</v>
      </c>
      <c r="Y1147" s="239"/>
      <c r="Z1147" s="239"/>
      <c r="AA1147" s="239"/>
      <c r="AB1147" s="239"/>
      <c r="AC1147" s="239"/>
      <c r="AD1147" s="239"/>
      <c r="AE1147" s="239"/>
      <c r="AF1147" s="239"/>
      <c r="AG1147" s="239"/>
    </row>
    <row r="1148" spans="8:33">
      <c r="H1148" s="239"/>
      <c r="I1148" s="1110" t="s">
        <v>2529</v>
      </c>
      <c r="J1148" s="1106" t="s">
        <v>2530</v>
      </c>
      <c r="K1148" s="246">
        <v>5.1199999999999998E-4</v>
      </c>
      <c r="L1148" s="246">
        <v>5.1199999999999998E-4</v>
      </c>
      <c r="M1148" s="241"/>
      <c r="N1148" s="1102">
        <f t="shared" ca="1" si="126"/>
        <v>5.1199999999999998E-4</v>
      </c>
      <c r="O1148" s="1102">
        <f t="shared" ca="1" si="127"/>
        <v>5.1199999999999998E-4</v>
      </c>
      <c r="P1148" s="1102" t="str" cm="1">
        <f t="array" aca="1" ref="P1148" ca="1">IFERROR(INDIRECT("K"&amp;V1148),"")</f>
        <v/>
      </c>
      <c r="Q1148" s="1102" t="str" cm="1">
        <f t="array" aca="1" ref="Q1148" ca="1">IFERROR(INDIRECT("L"&amp;V1148),"")</f>
        <v/>
      </c>
      <c r="R1148" s="1102" t="str" cm="1">
        <f t="array" aca="1" ref="R1148" ca="1">IFERROR(INDIRECT("K"&amp;W1148),"")</f>
        <v/>
      </c>
      <c r="S1148" s="1102" t="str" cm="1">
        <f t="array" aca="1" ref="S1148" ca="1">IFERROR(INDIRECT("L"&amp;W1148),"")</f>
        <v/>
      </c>
      <c r="T1148" s="1103">
        <f t="shared" si="128"/>
        <v>5.1199999999999998E-4</v>
      </c>
      <c r="U1148" s="1103">
        <f t="shared" si="129"/>
        <v>5.1199999999999998E-4</v>
      </c>
      <c r="V1148" s="1102" t="str">
        <f t="shared" si="124"/>
        <v/>
      </c>
      <c r="W1148" s="1102" t="str">
        <f t="shared" si="125"/>
        <v/>
      </c>
      <c r="X1148" s="1102" t="str">
        <f t="shared" si="130"/>
        <v>A0742</v>
      </c>
      <c r="Y1148" s="239"/>
      <c r="Z1148" s="239"/>
      <c r="AA1148" s="239"/>
      <c r="AB1148" s="239"/>
      <c r="AC1148" s="239"/>
      <c r="AD1148" s="239"/>
      <c r="AE1148" s="239"/>
      <c r="AF1148" s="239"/>
      <c r="AG1148" s="239"/>
    </row>
    <row r="1149" spans="8:33">
      <c r="H1149" s="239"/>
      <c r="I1149" s="1110" t="s">
        <v>2491</v>
      </c>
      <c r="J1149" s="1106" t="s">
        <v>4003</v>
      </c>
      <c r="K1149" s="246">
        <v>4.55E-4</v>
      </c>
      <c r="L1149" s="246">
        <v>4.55E-4</v>
      </c>
      <c r="M1149" s="241"/>
      <c r="N1149" s="1102">
        <f t="shared" ca="1" si="126"/>
        <v>4.55E-4</v>
      </c>
      <c r="O1149" s="1102">
        <f t="shared" ca="1" si="127"/>
        <v>4.55E-4</v>
      </c>
      <c r="P1149" s="1102" t="str" cm="1">
        <f t="array" aca="1" ref="P1149" ca="1">IFERROR(INDIRECT("K"&amp;V1149),"")</f>
        <v/>
      </c>
      <c r="Q1149" s="1102" t="str" cm="1">
        <f t="array" aca="1" ref="Q1149" ca="1">IFERROR(INDIRECT("L"&amp;V1149),"")</f>
        <v/>
      </c>
      <c r="R1149" s="1102" t="str" cm="1">
        <f t="array" aca="1" ref="R1149" ca="1">IFERROR(INDIRECT("K"&amp;W1149),"")</f>
        <v/>
      </c>
      <c r="S1149" s="1102" t="str" cm="1">
        <f t="array" aca="1" ref="S1149" ca="1">IFERROR(INDIRECT("L"&amp;W1149),"")</f>
        <v/>
      </c>
      <c r="T1149" s="1103">
        <f t="shared" si="128"/>
        <v>4.55E-4</v>
      </c>
      <c r="U1149" s="1103">
        <f t="shared" si="129"/>
        <v>4.55E-4</v>
      </c>
      <c r="V1149" s="1102" t="str">
        <f t="shared" si="124"/>
        <v/>
      </c>
      <c r="W1149" s="1102" t="str">
        <f t="shared" si="125"/>
        <v/>
      </c>
      <c r="X1149" s="1102" t="str">
        <f t="shared" si="130"/>
        <v>A0743</v>
      </c>
      <c r="Y1149" s="239"/>
      <c r="Z1149" s="239"/>
      <c r="AA1149" s="239"/>
      <c r="AB1149" s="239"/>
      <c r="AC1149" s="239"/>
      <c r="AD1149" s="239"/>
      <c r="AE1149" s="239"/>
      <c r="AF1149" s="239"/>
      <c r="AG1149" s="239"/>
    </row>
    <row r="1150" spans="8:33">
      <c r="H1150" s="239"/>
      <c r="I1150" s="1110" t="s">
        <v>5819</v>
      </c>
      <c r="J1150" s="1106" t="s">
        <v>2531</v>
      </c>
      <c r="K1150" s="246">
        <v>0</v>
      </c>
      <c r="L1150" s="246">
        <v>0</v>
      </c>
      <c r="M1150" s="241"/>
      <c r="N1150" s="1102">
        <f t="shared" ca="1" si="126"/>
        <v>4.2999999999999999E-4</v>
      </c>
      <c r="O1150" s="1102">
        <f t="shared" ca="1" si="127"/>
        <v>4.2999999999999999E-4</v>
      </c>
      <c r="P1150" s="1102" cm="1">
        <f t="array" aca="1" ref="P1150" ca="1">IFERROR(INDIRECT("K"&amp;V1150),"")</f>
        <v>4.2999999999999999E-4</v>
      </c>
      <c r="Q1150" s="1102" cm="1">
        <f t="array" aca="1" ref="Q1150" ca="1">IFERROR(INDIRECT("L"&amp;V1150),"")</f>
        <v>4.2999999999999999E-4</v>
      </c>
      <c r="R1150" s="1102" cm="1">
        <f t="array" aca="1" ref="R1150" ca="1">IFERROR(INDIRECT("K"&amp;W1150),"")</f>
        <v>4.0900000000000002E-4</v>
      </c>
      <c r="S1150" s="1102" cm="1">
        <f t="array" aca="1" ref="S1150" ca="1">IFERROR(INDIRECT("L"&amp;W1150),"")</f>
        <v>4.0900000000000002E-4</v>
      </c>
      <c r="T1150" s="1103">
        <f t="shared" si="128"/>
        <v>0</v>
      </c>
      <c r="U1150" s="1103">
        <f t="shared" si="129"/>
        <v>0</v>
      </c>
      <c r="V1150" s="1102">
        <f t="shared" si="124"/>
        <v>1151</v>
      </c>
      <c r="W1150" s="1102">
        <f t="shared" si="125"/>
        <v>1152</v>
      </c>
      <c r="X1150" s="1102" t="str">
        <f t="shared" si="130"/>
        <v>A0744</v>
      </c>
      <c r="Y1150" s="239"/>
      <c r="Z1150" s="239"/>
      <c r="AA1150" s="239"/>
      <c r="AB1150" s="239"/>
      <c r="AC1150" s="239"/>
      <c r="AD1150" s="239"/>
      <c r="AE1150" s="239"/>
      <c r="AF1150" s="239"/>
      <c r="AG1150" s="239"/>
    </row>
    <row r="1151" spans="8:33">
      <c r="H1151" s="239"/>
      <c r="I1151" s="1110" t="s">
        <v>5820</v>
      </c>
      <c r="J1151" s="1106" t="s">
        <v>2531</v>
      </c>
      <c r="K1151" s="246">
        <v>4.2999999999999999E-4</v>
      </c>
      <c r="L1151" s="246">
        <v>4.2999999999999999E-4</v>
      </c>
      <c r="M1151" s="241"/>
      <c r="N1151" s="1102">
        <f t="shared" ca="1" si="126"/>
        <v>4.2999999999999999E-4</v>
      </c>
      <c r="O1151" s="1102">
        <f t="shared" ca="1" si="127"/>
        <v>4.2999999999999999E-4</v>
      </c>
      <c r="P1151" s="1102" cm="1">
        <f t="array" aca="1" ref="P1151" ca="1">IFERROR(INDIRECT("K"&amp;V1151),"")</f>
        <v>4.2999999999999999E-4</v>
      </c>
      <c r="Q1151" s="1102" cm="1">
        <f t="array" aca="1" ref="Q1151" ca="1">IFERROR(INDIRECT("L"&amp;V1151),"")</f>
        <v>4.2999999999999999E-4</v>
      </c>
      <c r="R1151" s="1102" cm="1">
        <f t="array" aca="1" ref="R1151" ca="1">IFERROR(INDIRECT("K"&amp;W1151),"")</f>
        <v>4.0900000000000002E-4</v>
      </c>
      <c r="S1151" s="1102" cm="1">
        <f t="array" aca="1" ref="S1151" ca="1">IFERROR(INDIRECT("L"&amp;W1151),"")</f>
        <v>4.0900000000000002E-4</v>
      </c>
      <c r="T1151" s="1103">
        <f t="shared" si="128"/>
        <v>4.2999999999999999E-4</v>
      </c>
      <c r="U1151" s="1103">
        <f t="shared" si="129"/>
        <v>4.2999999999999999E-4</v>
      </c>
      <c r="V1151" s="1102">
        <f t="shared" si="124"/>
        <v>1151</v>
      </c>
      <c r="W1151" s="1102">
        <f t="shared" si="125"/>
        <v>1152</v>
      </c>
      <c r="X1151" s="1102" t="str">
        <f t="shared" si="130"/>
        <v>A0744</v>
      </c>
      <c r="Y1151" s="239"/>
      <c r="Z1151" s="239"/>
      <c r="AA1151" s="239"/>
      <c r="AB1151" s="239"/>
      <c r="AC1151" s="239"/>
      <c r="AD1151" s="239"/>
      <c r="AE1151" s="239"/>
      <c r="AF1151" s="239"/>
      <c r="AG1151" s="239"/>
    </row>
    <row r="1152" spans="8:33">
      <c r="H1152" s="239"/>
      <c r="I1152" s="1110" t="s">
        <v>5821</v>
      </c>
      <c r="J1152" s="1106" t="s">
        <v>2531</v>
      </c>
      <c r="K1152" s="246">
        <v>4.0900000000000002E-4</v>
      </c>
      <c r="L1152" s="246">
        <v>4.0900000000000002E-4</v>
      </c>
      <c r="M1152" s="241"/>
      <c r="N1152" s="1102">
        <f t="shared" ca="1" si="126"/>
        <v>4.2999999999999999E-4</v>
      </c>
      <c r="O1152" s="1102">
        <f t="shared" ca="1" si="127"/>
        <v>4.2999999999999999E-4</v>
      </c>
      <c r="P1152" s="1102" cm="1">
        <f t="array" aca="1" ref="P1152" ca="1">IFERROR(INDIRECT("K"&amp;V1152),"")</f>
        <v>4.2999999999999999E-4</v>
      </c>
      <c r="Q1152" s="1102" cm="1">
        <f t="array" aca="1" ref="Q1152" ca="1">IFERROR(INDIRECT("L"&amp;V1152),"")</f>
        <v>4.2999999999999999E-4</v>
      </c>
      <c r="R1152" s="1102" cm="1">
        <f t="array" aca="1" ref="R1152" ca="1">IFERROR(INDIRECT("K"&amp;W1152),"")</f>
        <v>4.0900000000000002E-4</v>
      </c>
      <c r="S1152" s="1102" cm="1">
        <f t="array" aca="1" ref="S1152" ca="1">IFERROR(INDIRECT("L"&amp;W1152),"")</f>
        <v>4.0900000000000002E-4</v>
      </c>
      <c r="T1152" s="1103">
        <f t="shared" si="128"/>
        <v>4.0900000000000002E-4</v>
      </c>
      <c r="U1152" s="1103">
        <f t="shared" si="129"/>
        <v>4.0900000000000002E-4</v>
      </c>
      <c r="V1152" s="1102">
        <f t="shared" si="124"/>
        <v>1151</v>
      </c>
      <c r="W1152" s="1102">
        <f t="shared" si="125"/>
        <v>1152</v>
      </c>
      <c r="X1152" s="1102" t="str">
        <f t="shared" si="130"/>
        <v>A0744</v>
      </c>
      <c r="Y1152" s="239"/>
      <c r="Z1152" s="239"/>
      <c r="AA1152" s="239"/>
      <c r="AB1152" s="239"/>
      <c r="AC1152" s="239"/>
      <c r="AD1152" s="239"/>
      <c r="AE1152" s="239"/>
      <c r="AF1152" s="239"/>
      <c r="AG1152" s="239"/>
    </row>
    <row r="1153" spans="8:33">
      <c r="H1153" s="239"/>
      <c r="I1153" s="1110" t="s">
        <v>2532</v>
      </c>
      <c r="J1153" s="1106" t="s">
        <v>2533</v>
      </c>
      <c r="K1153" s="246">
        <v>0</v>
      </c>
      <c r="L1153" s="246">
        <v>0</v>
      </c>
      <c r="M1153" s="241"/>
      <c r="N1153" s="1102">
        <f t="shared" ca="1" si="126"/>
        <v>0</v>
      </c>
      <c r="O1153" s="1102">
        <f t="shared" ca="1" si="127"/>
        <v>0</v>
      </c>
      <c r="P1153" s="1102" t="str" cm="1">
        <f t="array" aca="1" ref="P1153" ca="1">IFERROR(INDIRECT("K"&amp;V1153),"")</f>
        <v/>
      </c>
      <c r="Q1153" s="1102" t="str" cm="1">
        <f t="array" aca="1" ref="Q1153" ca="1">IFERROR(INDIRECT("L"&amp;V1153),"")</f>
        <v/>
      </c>
      <c r="R1153" s="1102" t="str" cm="1">
        <f t="array" aca="1" ref="R1153" ca="1">IFERROR(INDIRECT("K"&amp;W1153),"")</f>
        <v/>
      </c>
      <c r="S1153" s="1102" t="str" cm="1">
        <f t="array" aca="1" ref="S1153" ca="1">IFERROR(INDIRECT("L"&amp;W1153),"")</f>
        <v/>
      </c>
      <c r="T1153" s="1103">
        <f t="shared" si="128"/>
        <v>0</v>
      </c>
      <c r="U1153" s="1103">
        <f t="shared" si="129"/>
        <v>0</v>
      </c>
      <c r="V1153" s="1102" t="str">
        <f t="shared" si="124"/>
        <v/>
      </c>
      <c r="W1153" s="1102" t="str">
        <f t="shared" si="125"/>
        <v/>
      </c>
      <c r="X1153" s="1102" t="str">
        <f t="shared" si="130"/>
        <v>A0746</v>
      </c>
      <c r="Y1153" s="239"/>
      <c r="Z1153" s="239"/>
      <c r="AA1153" s="239"/>
      <c r="AB1153" s="239"/>
      <c r="AC1153" s="239"/>
      <c r="AD1153" s="239"/>
      <c r="AE1153" s="239"/>
      <c r="AF1153" s="239"/>
      <c r="AG1153" s="239"/>
    </row>
    <row r="1154" spans="8:33">
      <c r="H1154" s="239"/>
      <c r="I1154" s="1110" t="s">
        <v>2534</v>
      </c>
      <c r="J1154" s="1106" t="s">
        <v>4004</v>
      </c>
      <c r="K1154" s="246">
        <v>6.2100000000000002E-4</v>
      </c>
      <c r="L1154" s="246">
        <v>6.2100000000000002E-4</v>
      </c>
      <c r="M1154" s="241"/>
      <c r="N1154" s="1102">
        <f t="shared" ca="1" si="126"/>
        <v>6.2100000000000002E-4</v>
      </c>
      <c r="O1154" s="1102">
        <f t="shared" ca="1" si="127"/>
        <v>6.2100000000000002E-4</v>
      </c>
      <c r="P1154" s="1102" t="str" cm="1">
        <f t="array" aca="1" ref="P1154" ca="1">IFERROR(INDIRECT("K"&amp;V1154),"")</f>
        <v/>
      </c>
      <c r="Q1154" s="1102" t="str" cm="1">
        <f t="array" aca="1" ref="Q1154" ca="1">IFERROR(INDIRECT("L"&amp;V1154),"")</f>
        <v/>
      </c>
      <c r="R1154" s="1102" t="str" cm="1">
        <f t="array" aca="1" ref="R1154" ca="1">IFERROR(INDIRECT("K"&amp;W1154),"")</f>
        <v/>
      </c>
      <c r="S1154" s="1102" t="str" cm="1">
        <f t="array" aca="1" ref="S1154" ca="1">IFERROR(INDIRECT("L"&amp;W1154),"")</f>
        <v/>
      </c>
      <c r="T1154" s="1103">
        <f t="shared" si="128"/>
        <v>6.2100000000000002E-4</v>
      </c>
      <c r="U1154" s="1103">
        <f t="shared" si="129"/>
        <v>6.2100000000000002E-4</v>
      </c>
      <c r="V1154" s="1102" t="str">
        <f t="shared" si="124"/>
        <v/>
      </c>
      <c r="W1154" s="1102" t="str">
        <f t="shared" si="125"/>
        <v/>
      </c>
      <c r="X1154" s="1102" t="str">
        <f t="shared" si="130"/>
        <v>A0747</v>
      </c>
      <c r="Y1154" s="239"/>
      <c r="Z1154" s="239"/>
      <c r="AA1154" s="239"/>
      <c r="AB1154" s="239"/>
      <c r="AC1154" s="239"/>
      <c r="AD1154" s="239"/>
      <c r="AE1154" s="239"/>
      <c r="AF1154" s="239"/>
      <c r="AG1154" s="239"/>
    </row>
    <row r="1155" spans="8:33">
      <c r="H1155" s="239"/>
      <c r="I1155" s="1110" t="s">
        <v>2492</v>
      </c>
      <c r="J1155" s="1106" t="s">
        <v>2493</v>
      </c>
      <c r="K1155" s="246">
        <v>2.4600000000000002E-4</v>
      </c>
      <c r="L1155" s="246">
        <v>2.4600000000000002E-4</v>
      </c>
      <c r="M1155" s="241"/>
      <c r="N1155" s="1102">
        <f t="shared" ca="1" si="126"/>
        <v>2.4600000000000002E-4</v>
      </c>
      <c r="O1155" s="1102">
        <f t="shared" ca="1" si="127"/>
        <v>2.4600000000000002E-4</v>
      </c>
      <c r="P1155" s="1102" t="str" cm="1">
        <f t="array" aca="1" ref="P1155" ca="1">IFERROR(INDIRECT("K"&amp;V1155),"")</f>
        <v/>
      </c>
      <c r="Q1155" s="1102" t="str" cm="1">
        <f t="array" aca="1" ref="Q1155" ca="1">IFERROR(INDIRECT("L"&amp;V1155),"")</f>
        <v/>
      </c>
      <c r="R1155" s="1102" t="str" cm="1">
        <f t="array" aca="1" ref="R1155" ca="1">IFERROR(INDIRECT("K"&amp;W1155),"")</f>
        <v/>
      </c>
      <c r="S1155" s="1102" t="str" cm="1">
        <f t="array" aca="1" ref="S1155" ca="1">IFERROR(INDIRECT("L"&amp;W1155),"")</f>
        <v/>
      </c>
      <c r="T1155" s="1103">
        <f t="shared" si="128"/>
        <v>2.4600000000000002E-4</v>
      </c>
      <c r="U1155" s="1103">
        <f t="shared" si="129"/>
        <v>2.4600000000000002E-4</v>
      </c>
      <c r="V1155" s="1102" t="str">
        <f t="shared" si="124"/>
        <v/>
      </c>
      <c r="W1155" s="1102" t="str">
        <f t="shared" si="125"/>
        <v/>
      </c>
      <c r="X1155" s="1102" t="str">
        <f t="shared" si="130"/>
        <v>A0748</v>
      </c>
      <c r="Y1155" s="239"/>
      <c r="Z1155" s="239"/>
      <c r="AA1155" s="239"/>
      <c r="AB1155" s="239"/>
      <c r="AC1155" s="239"/>
      <c r="AD1155" s="239"/>
      <c r="AE1155" s="239"/>
      <c r="AF1155" s="239"/>
      <c r="AG1155" s="239"/>
    </row>
    <row r="1156" spans="8:33">
      <c r="H1156" s="239"/>
      <c r="I1156" s="1110" t="s">
        <v>2535</v>
      </c>
      <c r="J1156" s="1106" t="s">
        <v>2536</v>
      </c>
      <c r="K1156" s="246">
        <v>5.6499999999999996E-4</v>
      </c>
      <c r="L1156" s="246">
        <v>5.6499999999999996E-4</v>
      </c>
      <c r="M1156" s="241"/>
      <c r="N1156" s="1102">
        <f t="shared" ca="1" si="126"/>
        <v>5.6499999999999996E-4</v>
      </c>
      <c r="O1156" s="1102">
        <f t="shared" ca="1" si="127"/>
        <v>5.6499999999999996E-4</v>
      </c>
      <c r="P1156" s="1102" t="str" cm="1">
        <f t="array" aca="1" ref="P1156" ca="1">IFERROR(INDIRECT("K"&amp;V1156),"")</f>
        <v/>
      </c>
      <c r="Q1156" s="1102" t="str" cm="1">
        <f t="array" aca="1" ref="Q1156" ca="1">IFERROR(INDIRECT("L"&amp;V1156),"")</f>
        <v/>
      </c>
      <c r="R1156" s="1102" t="str" cm="1">
        <f t="array" aca="1" ref="R1156" ca="1">IFERROR(INDIRECT("K"&amp;W1156),"")</f>
        <v/>
      </c>
      <c r="S1156" s="1102" t="str" cm="1">
        <f t="array" aca="1" ref="S1156" ca="1">IFERROR(INDIRECT("L"&amp;W1156),"")</f>
        <v/>
      </c>
      <c r="T1156" s="1103">
        <f t="shared" si="128"/>
        <v>5.6499999999999996E-4</v>
      </c>
      <c r="U1156" s="1103">
        <f t="shared" si="129"/>
        <v>5.6499999999999996E-4</v>
      </c>
      <c r="V1156" s="1102" t="str">
        <f t="shared" si="124"/>
        <v/>
      </c>
      <c r="W1156" s="1102" t="str">
        <f t="shared" si="125"/>
        <v/>
      </c>
      <c r="X1156" s="1102" t="str">
        <f t="shared" si="130"/>
        <v>A0752</v>
      </c>
      <c r="Y1156" s="239"/>
      <c r="Z1156" s="239"/>
      <c r="AA1156" s="239"/>
      <c r="AB1156" s="239"/>
      <c r="AC1156" s="239"/>
      <c r="AD1156" s="239"/>
      <c r="AE1156" s="239"/>
      <c r="AF1156" s="239"/>
      <c r="AG1156" s="239"/>
    </row>
    <row r="1157" spans="8:33">
      <c r="H1157" s="239"/>
      <c r="I1157" s="1110" t="s">
        <v>5822</v>
      </c>
      <c r="J1157" s="1106" t="s">
        <v>2537</v>
      </c>
      <c r="K1157" s="246">
        <v>2.63E-4</v>
      </c>
      <c r="L1157" s="246">
        <v>2.63E-4</v>
      </c>
      <c r="M1157" s="241"/>
      <c r="N1157" s="1102">
        <f t="shared" ca="1" si="126"/>
        <v>5.7899999999999998E-4</v>
      </c>
      <c r="O1157" s="1102">
        <f t="shared" ca="1" si="127"/>
        <v>5.7899999999999998E-4</v>
      </c>
      <c r="P1157" s="1102" cm="1">
        <f t="array" aca="1" ref="P1157" ca="1">IFERROR(INDIRECT("K"&amp;V1157),"")</f>
        <v>5.7899999999999998E-4</v>
      </c>
      <c r="Q1157" s="1102" cm="1">
        <f t="array" aca="1" ref="Q1157" ca="1">IFERROR(INDIRECT("L"&amp;V1157),"")</f>
        <v>5.7899999999999998E-4</v>
      </c>
      <c r="R1157" s="1102" cm="1">
        <f t="array" aca="1" ref="R1157" ca="1">IFERROR(INDIRECT("K"&amp;W1157),"")</f>
        <v>5.4600000000000004E-4</v>
      </c>
      <c r="S1157" s="1102" cm="1">
        <f t="array" aca="1" ref="S1157" ca="1">IFERROR(INDIRECT("L"&amp;W1157),"")</f>
        <v>5.4600000000000004E-4</v>
      </c>
      <c r="T1157" s="1103">
        <f t="shared" si="128"/>
        <v>2.63E-4</v>
      </c>
      <c r="U1157" s="1103">
        <f t="shared" si="129"/>
        <v>2.63E-4</v>
      </c>
      <c r="V1157" s="1102">
        <f t="shared" ref="V1157:V1220" si="131">_xlfn.IFNA(MATCH(X1157&amp;"*残差*",$I:$I,0),"")</f>
        <v>1158</v>
      </c>
      <c r="W1157" s="1102">
        <f t="shared" ref="W1157:W1220" si="132">_xlfn.IFNA(MATCH(X1157&amp;"*事業者全体*",$I:$I,0),"")</f>
        <v>1159</v>
      </c>
      <c r="X1157" s="1102" t="str">
        <f t="shared" si="130"/>
        <v>A0753</v>
      </c>
      <c r="Y1157" s="239"/>
      <c r="Z1157" s="239"/>
      <c r="AA1157" s="239"/>
      <c r="AB1157" s="239"/>
      <c r="AC1157" s="239"/>
      <c r="AD1157" s="239"/>
      <c r="AE1157" s="239"/>
      <c r="AF1157" s="239"/>
      <c r="AG1157" s="239"/>
    </row>
    <row r="1158" spans="8:33">
      <c r="H1158" s="239"/>
      <c r="I1158" s="1110" t="s">
        <v>5823</v>
      </c>
      <c r="J1158" s="1106" t="s">
        <v>2537</v>
      </c>
      <c r="K1158" s="246">
        <v>5.7899999999999998E-4</v>
      </c>
      <c r="L1158" s="246">
        <v>5.7899999999999998E-4</v>
      </c>
      <c r="M1158" s="241"/>
      <c r="N1158" s="1102">
        <f t="shared" ca="1" si="126"/>
        <v>5.7899999999999998E-4</v>
      </c>
      <c r="O1158" s="1102">
        <f t="shared" ca="1" si="127"/>
        <v>5.7899999999999998E-4</v>
      </c>
      <c r="P1158" s="1102" cm="1">
        <f t="array" aca="1" ref="P1158" ca="1">IFERROR(INDIRECT("K"&amp;V1158),"")</f>
        <v>5.7899999999999998E-4</v>
      </c>
      <c r="Q1158" s="1102" cm="1">
        <f t="array" aca="1" ref="Q1158" ca="1">IFERROR(INDIRECT("L"&amp;V1158),"")</f>
        <v>5.7899999999999998E-4</v>
      </c>
      <c r="R1158" s="1102" cm="1">
        <f t="array" aca="1" ref="R1158" ca="1">IFERROR(INDIRECT("K"&amp;W1158),"")</f>
        <v>5.4600000000000004E-4</v>
      </c>
      <c r="S1158" s="1102" cm="1">
        <f t="array" aca="1" ref="S1158" ca="1">IFERROR(INDIRECT("L"&amp;W1158),"")</f>
        <v>5.4600000000000004E-4</v>
      </c>
      <c r="T1158" s="1103">
        <f t="shared" si="128"/>
        <v>5.7899999999999998E-4</v>
      </c>
      <c r="U1158" s="1103">
        <f t="shared" si="129"/>
        <v>5.7899999999999998E-4</v>
      </c>
      <c r="V1158" s="1102">
        <f t="shared" si="131"/>
        <v>1158</v>
      </c>
      <c r="W1158" s="1102">
        <f t="shared" si="132"/>
        <v>1159</v>
      </c>
      <c r="X1158" s="1102" t="str">
        <f t="shared" si="130"/>
        <v>A0753</v>
      </c>
      <c r="Y1158" s="239"/>
      <c r="Z1158" s="239"/>
      <c r="AA1158" s="239"/>
      <c r="AB1158" s="239"/>
      <c r="AC1158" s="239"/>
      <c r="AD1158" s="239"/>
      <c r="AE1158" s="239"/>
      <c r="AF1158" s="239"/>
      <c r="AG1158" s="239"/>
    </row>
    <row r="1159" spans="8:33">
      <c r="H1159" s="239"/>
      <c r="I1159" s="1110" t="s">
        <v>5824</v>
      </c>
      <c r="J1159" s="1106" t="s">
        <v>2537</v>
      </c>
      <c r="K1159" s="246">
        <v>5.4600000000000004E-4</v>
      </c>
      <c r="L1159" s="246">
        <v>5.4600000000000004E-4</v>
      </c>
      <c r="M1159" s="241"/>
      <c r="N1159" s="1102">
        <f t="shared" ca="1" si="126"/>
        <v>5.7899999999999998E-4</v>
      </c>
      <c r="O1159" s="1102">
        <f t="shared" ca="1" si="127"/>
        <v>5.7899999999999998E-4</v>
      </c>
      <c r="P1159" s="1102" cm="1">
        <f t="array" aca="1" ref="P1159" ca="1">IFERROR(INDIRECT("K"&amp;V1159),"")</f>
        <v>5.7899999999999998E-4</v>
      </c>
      <c r="Q1159" s="1102" cm="1">
        <f t="array" aca="1" ref="Q1159" ca="1">IFERROR(INDIRECT("L"&amp;V1159),"")</f>
        <v>5.7899999999999998E-4</v>
      </c>
      <c r="R1159" s="1102" cm="1">
        <f t="array" aca="1" ref="R1159" ca="1">IFERROR(INDIRECT("K"&amp;W1159),"")</f>
        <v>5.4600000000000004E-4</v>
      </c>
      <c r="S1159" s="1102" cm="1">
        <f t="array" aca="1" ref="S1159" ca="1">IFERROR(INDIRECT("L"&amp;W1159),"")</f>
        <v>5.4600000000000004E-4</v>
      </c>
      <c r="T1159" s="1103">
        <f t="shared" si="128"/>
        <v>5.4600000000000004E-4</v>
      </c>
      <c r="U1159" s="1103">
        <f t="shared" si="129"/>
        <v>5.4600000000000004E-4</v>
      </c>
      <c r="V1159" s="1102">
        <f t="shared" si="131"/>
        <v>1158</v>
      </c>
      <c r="W1159" s="1102">
        <f t="shared" si="132"/>
        <v>1159</v>
      </c>
      <c r="X1159" s="1102" t="str">
        <f t="shared" si="130"/>
        <v>A0753</v>
      </c>
      <c r="Y1159" s="239"/>
      <c r="Z1159" s="239"/>
      <c r="AA1159" s="239"/>
      <c r="AB1159" s="239"/>
      <c r="AC1159" s="239"/>
      <c r="AD1159" s="239"/>
      <c r="AE1159" s="239"/>
      <c r="AF1159" s="239"/>
      <c r="AG1159" s="239"/>
    </row>
    <row r="1160" spans="8:33">
      <c r="H1160" s="239"/>
      <c r="I1160" s="1110" t="s">
        <v>2538</v>
      </c>
      <c r="J1160" s="1106" t="s">
        <v>2539</v>
      </c>
      <c r="K1160" s="246">
        <v>6.6200000000000005E-4</v>
      </c>
      <c r="L1160" s="246">
        <v>6.6200000000000005E-4</v>
      </c>
      <c r="M1160" s="241"/>
      <c r="N1160" s="1102">
        <f t="shared" ca="1" si="126"/>
        <v>6.6200000000000005E-4</v>
      </c>
      <c r="O1160" s="1102">
        <f t="shared" ca="1" si="127"/>
        <v>6.6200000000000005E-4</v>
      </c>
      <c r="P1160" s="1102" t="str" cm="1">
        <f t="array" aca="1" ref="P1160" ca="1">IFERROR(INDIRECT("K"&amp;V1160),"")</f>
        <v/>
      </c>
      <c r="Q1160" s="1102" t="str" cm="1">
        <f t="array" aca="1" ref="Q1160" ca="1">IFERROR(INDIRECT("L"&amp;V1160),"")</f>
        <v/>
      </c>
      <c r="R1160" s="1102" t="str" cm="1">
        <f t="array" aca="1" ref="R1160" ca="1">IFERROR(INDIRECT("K"&amp;W1160),"")</f>
        <v/>
      </c>
      <c r="S1160" s="1102" t="str" cm="1">
        <f t="array" aca="1" ref="S1160" ca="1">IFERROR(INDIRECT("L"&amp;W1160),"")</f>
        <v/>
      </c>
      <c r="T1160" s="1103">
        <f t="shared" si="128"/>
        <v>6.6200000000000005E-4</v>
      </c>
      <c r="U1160" s="1103">
        <f t="shared" si="129"/>
        <v>6.6200000000000005E-4</v>
      </c>
      <c r="V1160" s="1102" t="str">
        <f t="shared" si="131"/>
        <v/>
      </c>
      <c r="W1160" s="1102" t="str">
        <f t="shared" si="132"/>
        <v/>
      </c>
      <c r="X1160" s="1102" t="str">
        <f t="shared" si="130"/>
        <v>A0754</v>
      </c>
      <c r="Y1160" s="239"/>
      <c r="Z1160" s="239"/>
      <c r="AA1160" s="239"/>
      <c r="AB1160" s="239"/>
      <c r="AC1160" s="239"/>
      <c r="AD1160" s="239"/>
      <c r="AE1160" s="239"/>
      <c r="AF1160" s="239"/>
      <c r="AG1160" s="239"/>
    </row>
    <row r="1161" spans="8:33">
      <c r="H1161" s="239"/>
      <c r="I1161" s="1110" t="s">
        <v>3046</v>
      </c>
      <c r="J1161" s="1106" t="s">
        <v>3047</v>
      </c>
      <c r="K1161" s="246">
        <v>5.8299999999999997E-4</v>
      </c>
      <c r="L1161" s="246">
        <v>5.8299999999999997E-4</v>
      </c>
      <c r="M1161" s="241"/>
      <c r="N1161" s="1102">
        <f t="shared" ca="1" si="126"/>
        <v>5.8299999999999997E-4</v>
      </c>
      <c r="O1161" s="1102">
        <f t="shared" ca="1" si="127"/>
        <v>5.8299999999999997E-4</v>
      </c>
      <c r="P1161" s="1102" t="str" cm="1">
        <f t="array" aca="1" ref="P1161" ca="1">IFERROR(INDIRECT("K"&amp;V1161),"")</f>
        <v/>
      </c>
      <c r="Q1161" s="1102" t="str" cm="1">
        <f t="array" aca="1" ref="Q1161" ca="1">IFERROR(INDIRECT("L"&amp;V1161),"")</f>
        <v/>
      </c>
      <c r="R1161" s="1102" t="str" cm="1">
        <f t="array" aca="1" ref="R1161" ca="1">IFERROR(INDIRECT("K"&amp;W1161),"")</f>
        <v/>
      </c>
      <c r="S1161" s="1102" t="str" cm="1">
        <f t="array" aca="1" ref="S1161" ca="1">IFERROR(INDIRECT("L"&amp;W1161),"")</f>
        <v/>
      </c>
      <c r="T1161" s="1103">
        <f t="shared" si="128"/>
        <v>5.8299999999999997E-4</v>
      </c>
      <c r="U1161" s="1103">
        <f t="shared" si="129"/>
        <v>5.8299999999999997E-4</v>
      </c>
      <c r="V1161" s="1102" t="str">
        <f t="shared" si="131"/>
        <v/>
      </c>
      <c r="W1161" s="1102" t="str">
        <f t="shared" si="132"/>
        <v/>
      </c>
      <c r="X1161" s="1102" t="str">
        <f t="shared" si="130"/>
        <v>A0758</v>
      </c>
      <c r="Y1161" s="239"/>
      <c r="Z1161" s="239"/>
      <c r="AA1161" s="239"/>
      <c r="AB1161" s="239"/>
      <c r="AC1161" s="239"/>
      <c r="AD1161" s="239"/>
      <c r="AE1161" s="239"/>
      <c r="AF1161" s="239"/>
      <c r="AG1161" s="239"/>
    </row>
    <row r="1162" spans="8:33">
      <c r="H1162" s="239"/>
      <c r="I1162" s="1110" t="s">
        <v>2540</v>
      </c>
      <c r="J1162" s="1106" t="s">
        <v>4005</v>
      </c>
      <c r="K1162" s="246">
        <v>5.5400000000000002E-4</v>
      </c>
      <c r="L1162" s="246">
        <v>5.5400000000000002E-4</v>
      </c>
      <c r="M1162" s="241"/>
      <c r="N1162" s="1102">
        <f t="shared" ca="1" si="126"/>
        <v>5.5400000000000002E-4</v>
      </c>
      <c r="O1162" s="1102">
        <f t="shared" ca="1" si="127"/>
        <v>5.5400000000000002E-4</v>
      </c>
      <c r="P1162" s="1102" t="str" cm="1">
        <f t="array" aca="1" ref="P1162" ca="1">IFERROR(INDIRECT("K"&amp;V1162),"")</f>
        <v/>
      </c>
      <c r="Q1162" s="1102" t="str" cm="1">
        <f t="array" aca="1" ref="Q1162" ca="1">IFERROR(INDIRECT("L"&amp;V1162),"")</f>
        <v/>
      </c>
      <c r="R1162" s="1102" t="str" cm="1">
        <f t="array" aca="1" ref="R1162" ca="1">IFERROR(INDIRECT("K"&amp;W1162),"")</f>
        <v/>
      </c>
      <c r="S1162" s="1102" t="str" cm="1">
        <f t="array" aca="1" ref="S1162" ca="1">IFERROR(INDIRECT("L"&amp;W1162),"")</f>
        <v/>
      </c>
      <c r="T1162" s="1103">
        <f t="shared" si="128"/>
        <v>5.5400000000000002E-4</v>
      </c>
      <c r="U1162" s="1103">
        <f t="shared" si="129"/>
        <v>5.5400000000000002E-4</v>
      </c>
      <c r="V1162" s="1102" t="str">
        <f t="shared" si="131"/>
        <v/>
      </c>
      <c r="W1162" s="1102" t="str">
        <f t="shared" si="132"/>
        <v/>
      </c>
      <c r="X1162" s="1102" t="str">
        <f t="shared" si="130"/>
        <v>A0759</v>
      </c>
      <c r="Y1162" s="239"/>
      <c r="Z1162" s="239"/>
      <c r="AA1162" s="239"/>
      <c r="AB1162" s="239"/>
      <c r="AC1162" s="239"/>
      <c r="AD1162" s="239"/>
      <c r="AE1162" s="239"/>
      <c r="AF1162" s="239"/>
      <c r="AG1162" s="239"/>
    </row>
    <row r="1163" spans="8:33">
      <c r="H1163" s="239"/>
      <c r="I1163" s="1110" t="s">
        <v>2541</v>
      </c>
      <c r="J1163" s="1106" t="s">
        <v>2542</v>
      </c>
      <c r="K1163" s="246">
        <v>6.0300000000000002E-4</v>
      </c>
      <c r="L1163" s="246">
        <v>6.0300000000000002E-4</v>
      </c>
      <c r="M1163" s="241"/>
      <c r="N1163" s="1102">
        <f t="shared" ref="N1163:N1226" ca="1" si="133">IF(P1163="",IF(R1163="",T1163,R1163),P1163)</f>
        <v>6.0300000000000002E-4</v>
      </c>
      <c r="O1163" s="1102">
        <f t="shared" ref="O1163:O1226" ca="1" si="134">IF(Q1163="",IF(S1163="",U1163,S1163),Q1163)</f>
        <v>6.0300000000000002E-4</v>
      </c>
      <c r="P1163" s="1102" t="str" cm="1">
        <f t="array" aca="1" ref="P1163" ca="1">IFERROR(INDIRECT("K"&amp;V1163),"")</f>
        <v/>
      </c>
      <c r="Q1163" s="1102" t="str" cm="1">
        <f t="array" aca="1" ref="Q1163" ca="1">IFERROR(INDIRECT("L"&amp;V1163),"")</f>
        <v/>
      </c>
      <c r="R1163" s="1102" t="str" cm="1">
        <f t="array" aca="1" ref="R1163" ca="1">IFERROR(INDIRECT("K"&amp;W1163),"")</f>
        <v/>
      </c>
      <c r="S1163" s="1102" t="str" cm="1">
        <f t="array" aca="1" ref="S1163" ca="1">IFERROR(INDIRECT("L"&amp;W1163),"")</f>
        <v/>
      </c>
      <c r="T1163" s="1103">
        <f t="shared" ref="T1163:T1226" si="135">K1163</f>
        <v>6.0300000000000002E-4</v>
      </c>
      <c r="U1163" s="1103">
        <f t="shared" ref="U1163:U1226" si="136">L1163</f>
        <v>6.0300000000000002E-4</v>
      </c>
      <c r="V1163" s="1102" t="str">
        <f t="shared" si="131"/>
        <v/>
      </c>
      <c r="W1163" s="1102" t="str">
        <f t="shared" si="132"/>
        <v/>
      </c>
      <c r="X1163" s="1102" t="str">
        <f t="shared" ref="X1163:X1226" si="137">LEFT(I1163,5)</f>
        <v>A0760</v>
      </c>
      <c r="Y1163" s="239"/>
      <c r="Z1163" s="239"/>
      <c r="AA1163" s="239"/>
      <c r="AB1163" s="239"/>
      <c r="AC1163" s="239"/>
      <c r="AD1163" s="239"/>
      <c r="AE1163" s="239"/>
      <c r="AF1163" s="239"/>
      <c r="AG1163" s="239"/>
    </row>
    <row r="1164" spans="8:33">
      <c r="H1164" s="239"/>
      <c r="I1164" s="1110" t="s">
        <v>2543</v>
      </c>
      <c r="J1164" s="1106" t="s">
        <v>2544</v>
      </c>
      <c r="K1164" s="246">
        <v>5.8100000000000003E-4</v>
      </c>
      <c r="L1164" s="246">
        <v>5.8100000000000003E-4</v>
      </c>
      <c r="M1164" s="241"/>
      <c r="N1164" s="1102">
        <f t="shared" ca="1" si="133"/>
        <v>5.8100000000000003E-4</v>
      </c>
      <c r="O1164" s="1102">
        <f t="shared" ca="1" si="134"/>
        <v>5.8100000000000003E-4</v>
      </c>
      <c r="P1164" s="1102" t="str" cm="1">
        <f t="array" aca="1" ref="P1164" ca="1">IFERROR(INDIRECT("K"&amp;V1164),"")</f>
        <v/>
      </c>
      <c r="Q1164" s="1102" t="str" cm="1">
        <f t="array" aca="1" ref="Q1164" ca="1">IFERROR(INDIRECT("L"&amp;V1164),"")</f>
        <v/>
      </c>
      <c r="R1164" s="1102" t="str" cm="1">
        <f t="array" aca="1" ref="R1164" ca="1">IFERROR(INDIRECT("K"&amp;W1164),"")</f>
        <v/>
      </c>
      <c r="S1164" s="1102" t="str" cm="1">
        <f t="array" aca="1" ref="S1164" ca="1">IFERROR(INDIRECT("L"&amp;W1164),"")</f>
        <v/>
      </c>
      <c r="T1164" s="1103">
        <f t="shared" si="135"/>
        <v>5.8100000000000003E-4</v>
      </c>
      <c r="U1164" s="1103">
        <f t="shared" si="136"/>
        <v>5.8100000000000003E-4</v>
      </c>
      <c r="V1164" s="1102" t="str">
        <f t="shared" si="131"/>
        <v/>
      </c>
      <c r="W1164" s="1102" t="str">
        <f t="shared" si="132"/>
        <v/>
      </c>
      <c r="X1164" s="1102" t="str">
        <f t="shared" si="137"/>
        <v>A0764</v>
      </c>
      <c r="Y1164" s="239"/>
      <c r="Z1164" s="239"/>
      <c r="AA1164" s="239"/>
      <c r="AB1164" s="239"/>
      <c r="AC1164" s="239"/>
      <c r="AD1164" s="239"/>
      <c r="AE1164" s="239"/>
      <c r="AF1164" s="239"/>
      <c r="AG1164" s="239"/>
    </row>
    <row r="1165" spans="8:33">
      <c r="H1165" s="239"/>
      <c r="I1165" s="1110" t="s">
        <v>2545</v>
      </c>
      <c r="J1165" s="1106" t="s">
        <v>2546</v>
      </c>
      <c r="K1165" s="246">
        <v>4.0099999999999999E-4</v>
      </c>
      <c r="L1165" s="246">
        <v>4.0099999999999999E-4</v>
      </c>
      <c r="M1165" s="241"/>
      <c r="N1165" s="1102">
        <f t="shared" ca="1" si="133"/>
        <v>4.0099999999999999E-4</v>
      </c>
      <c r="O1165" s="1102">
        <f t="shared" ca="1" si="134"/>
        <v>4.0099999999999999E-4</v>
      </c>
      <c r="P1165" s="1102" t="str" cm="1">
        <f t="array" aca="1" ref="P1165" ca="1">IFERROR(INDIRECT("K"&amp;V1165),"")</f>
        <v/>
      </c>
      <c r="Q1165" s="1102" t="str" cm="1">
        <f t="array" aca="1" ref="Q1165" ca="1">IFERROR(INDIRECT("L"&amp;V1165),"")</f>
        <v/>
      </c>
      <c r="R1165" s="1102" t="str" cm="1">
        <f t="array" aca="1" ref="R1165" ca="1">IFERROR(INDIRECT("K"&amp;W1165),"")</f>
        <v/>
      </c>
      <c r="S1165" s="1102" t="str" cm="1">
        <f t="array" aca="1" ref="S1165" ca="1">IFERROR(INDIRECT("L"&amp;W1165),"")</f>
        <v/>
      </c>
      <c r="T1165" s="1103">
        <f t="shared" si="135"/>
        <v>4.0099999999999999E-4</v>
      </c>
      <c r="U1165" s="1103">
        <f t="shared" si="136"/>
        <v>4.0099999999999999E-4</v>
      </c>
      <c r="V1165" s="1102" t="str">
        <f t="shared" si="131"/>
        <v/>
      </c>
      <c r="W1165" s="1102" t="str">
        <f t="shared" si="132"/>
        <v/>
      </c>
      <c r="X1165" s="1102" t="str">
        <f t="shared" si="137"/>
        <v>A0770</v>
      </c>
      <c r="Y1165" s="239"/>
      <c r="Z1165" s="239"/>
      <c r="AA1165" s="239"/>
      <c r="AB1165" s="239"/>
      <c r="AC1165" s="239"/>
      <c r="AD1165" s="239"/>
      <c r="AE1165" s="239"/>
      <c r="AF1165" s="239"/>
      <c r="AG1165" s="239"/>
    </row>
    <row r="1166" spans="8:33">
      <c r="H1166" s="239"/>
      <c r="I1166" s="1110" t="s">
        <v>3048</v>
      </c>
      <c r="J1166" s="1106" t="s">
        <v>3049</v>
      </c>
      <c r="K1166" s="246">
        <v>4.06E-4</v>
      </c>
      <c r="L1166" s="246">
        <v>4.06E-4</v>
      </c>
      <c r="M1166" s="241"/>
      <c r="N1166" s="1102">
        <f t="shared" ca="1" si="133"/>
        <v>4.06E-4</v>
      </c>
      <c r="O1166" s="1102">
        <f t="shared" ca="1" si="134"/>
        <v>4.06E-4</v>
      </c>
      <c r="P1166" s="1102" t="str" cm="1">
        <f t="array" aca="1" ref="P1166" ca="1">IFERROR(INDIRECT("K"&amp;V1166),"")</f>
        <v/>
      </c>
      <c r="Q1166" s="1102" t="str" cm="1">
        <f t="array" aca="1" ref="Q1166" ca="1">IFERROR(INDIRECT("L"&amp;V1166),"")</f>
        <v/>
      </c>
      <c r="R1166" s="1102" t="str" cm="1">
        <f t="array" aca="1" ref="R1166" ca="1">IFERROR(INDIRECT("K"&amp;W1166),"")</f>
        <v/>
      </c>
      <c r="S1166" s="1102" t="str" cm="1">
        <f t="array" aca="1" ref="S1166" ca="1">IFERROR(INDIRECT("L"&amp;W1166),"")</f>
        <v/>
      </c>
      <c r="T1166" s="1103">
        <f t="shared" si="135"/>
        <v>4.06E-4</v>
      </c>
      <c r="U1166" s="1103">
        <f t="shared" si="136"/>
        <v>4.06E-4</v>
      </c>
      <c r="V1166" s="1102" t="str">
        <f t="shared" si="131"/>
        <v/>
      </c>
      <c r="W1166" s="1102" t="str">
        <f t="shared" si="132"/>
        <v/>
      </c>
      <c r="X1166" s="1102" t="str">
        <f t="shared" si="137"/>
        <v>A0772</v>
      </c>
      <c r="Y1166" s="239"/>
      <c r="Z1166" s="239"/>
      <c r="AA1166" s="239"/>
      <c r="AB1166" s="239"/>
      <c r="AC1166" s="239"/>
      <c r="AD1166" s="239"/>
      <c r="AE1166" s="239"/>
      <c r="AF1166" s="239"/>
      <c r="AG1166" s="239"/>
    </row>
    <row r="1167" spans="8:33">
      <c r="H1167" s="239"/>
      <c r="I1167" s="1110" t="s">
        <v>5825</v>
      </c>
      <c r="J1167" s="1106" t="s">
        <v>5826</v>
      </c>
      <c r="K1167" s="246">
        <v>3.88E-4</v>
      </c>
      <c r="L1167" s="246">
        <v>3.88E-4</v>
      </c>
      <c r="M1167" s="241"/>
      <c r="N1167" s="1102">
        <f t="shared" ca="1" si="133"/>
        <v>3.88E-4</v>
      </c>
      <c r="O1167" s="1102">
        <f t="shared" ca="1" si="134"/>
        <v>3.88E-4</v>
      </c>
      <c r="P1167" s="1102" t="str" cm="1">
        <f t="array" aca="1" ref="P1167" ca="1">IFERROR(INDIRECT("K"&amp;V1167),"")</f>
        <v/>
      </c>
      <c r="Q1167" s="1102" t="str" cm="1">
        <f t="array" aca="1" ref="Q1167" ca="1">IFERROR(INDIRECT("L"&amp;V1167),"")</f>
        <v/>
      </c>
      <c r="R1167" s="1102" t="str" cm="1">
        <f t="array" aca="1" ref="R1167" ca="1">IFERROR(INDIRECT("K"&amp;W1167),"")</f>
        <v/>
      </c>
      <c r="S1167" s="1102" t="str" cm="1">
        <f t="array" aca="1" ref="S1167" ca="1">IFERROR(INDIRECT("L"&amp;W1167),"")</f>
        <v/>
      </c>
      <c r="T1167" s="1103">
        <f t="shared" si="135"/>
        <v>3.88E-4</v>
      </c>
      <c r="U1167" s="1103">
        <f t="shared" si="136"/>
        <v>3.88E-4</v>
      </c>
      <c r="V1167" s="1102" t="str">
        <f t="shared" si="131"/>
        <v/>
      </c>
      <c r="W1167" s="1102" t="str">
        <f t="shared" si="132"/>
        <v/>
      </c>
      <c r="X1167" s="1102" t="str">
        <f t="shared" si="137"/>
        <v>A0773</v>
      </c>
      <c r="Y1167" s="239"/>
      <c r="Z1167" s="239"/>
      <c r="AA1167" s="239"/>
      <c r="AB1167" s="239"/>
      <c r="AC1167" s="239"/>
      <c r="AD1167" s="239"/>
      <c r="AE1167" s="239"/>
      <c r="AF1167" s="239"/>
      <c r="AG1167" s="239"/>
    </row>
    <row r="1168" spans="8:33">
      <c r="H1168" s="239"/>
      <c r="I1168" s="1110" t="s">
        <v>5827</v>
      </c>
      <c r="J1168" s="1106" t="s">
        <v>5828</v>
      </c>
      <c r="K1168" s="246">
        <v>0</v>
      </c>
      <c r="L1168" s="246">
        <v>0</v>
      </c>
      <c r="M1168" s="241"/>
      <c r="N1168" s="1102">
        <f t="shared" ca="1" si="133"/>
        <v>3.77E-4</v>
      </c>
      <c r="O1168" s="1102">
        <f t="shared" ca="1" si="134"/>
        <v>3.77E-4</v>
      </c>
      <c r="P1168" s="1102" cm="1">
        <f t="array" aca="1" ref="P1168" ca="1">IFERROR(INDIRECT("K"&amp;V1168),"")</f>
        <v>3.77E-4</v>
      </c>
      <c r="Q1168" s="1102" cm="1">
        <f t="array" aca="1" ref="Q1168" ca="1">IFERROR(INDIRECT("L"&amp;V1168),"")</f>
        <v>3.77E-4</v>
      </c>
      <c r="R1168" s="1102" cm="1">
        <f t="array" aca="1" ref="R1168" ca="1">IFERROR(INDIRECT("K"&amp;W1168),"")</f>
        <v>3.6999999999999999E-4</v>
      </c>
      <c r="S1168" s="1102" cm="1">
        <f t="array" aca="1" ref="S1168" ca="1">IFERROR(INDIRECT("L"&amp;W1168),"")</f>
        <v>3.6999999999999999E-4</v>
      </c>
      <c r="T1168" s="1103">
        <f t="shared" si="135"/>
        <v>0</v>
      </c>
      <c r="U1168" s="1103">
        <f t="shared" si="136"/>
        <v>0</v>
      </c>
      <c r="V1168" s="1102">
        <f t="shared" si="131"/>
        <v>1169</v>
      </c>
      <c r="W1168" s="1102">
        <f t="shared" si="132"/>
        <v>1170</v>
      </c>
      <c r="X1168" s="1102" t="str">
        <f t="shared" si="137"/>
        <v>A0777</v>
      </c>
      <c r="Y1168" s="239"/>
      <c r="Z1168" s="239"/>
      <c r="AA1168" s="239"/>
      <c r="AB1168" s="239"/>
      <c r="AC1168" s="239"/>
      <c r="AD1168" s="239"/>
      <c r="AE1168" s="239"/>
      <c r="AF1168" s="239"/>
      <c r="AG1168" s="239"/>
    </row>
    <row r="1169" spans="8:33">
      <c r="H1169" s="239"/>
      <c r="I1169" s="1110" t="s">
        <v>5829</v>
      </c>
      <c r="J1169" s="1106" t="s">
        <v>5828</v>
      </c>
      <c r="K1169" s="246">
        <v>3.77E-4</v>
      </c>
      <c r="L1169" s="246">
        <v>3.77E-4</v>
      </c>
      <c r="M1169" s="241"/>
      <c r="N1169" s="1102">
        <f t="shared" ca="1" si="133"/>
        <v>3.77E-4</v>
      </c>
      <c r="O1169" s="1102">
        <f t="shared" ca="1" si="134"/>
        <v>3.77E-4</v>
      </c>
      <c r="P1169" s="1102" cm="1">
        <f t="array" aca="1" ref="P1169" ca="1">IFERROR(INDIRECT("K"&amp;V1169),"")</f>
        <v>3.77E-4</v>
      </c>
      <c r="Q1169" s="1102" cm="1">
        <f t="array" aca="1" ref="Q1169" ca="1">IFERROR(INDIRECT("L"&amp;V1169),"")</f>
        <v>3.77E-4</v>
      </c>
      <c r="R1169" s="1102" cm="1">
        <f t="array" aca="1" ref="R1169" ca="1">IFERROR(INDIRECT("K"&amp;W1169),"")</f>
        <v>3.6999999999999999E-4</v>
      </c>
      <c r="S1169" s="1102" cm="1">
        <f t="array" aca="1" ref="S1169" ca="1">IFERROR(INDIRECT("L"&amp;W1169),"")</f>
        <v>3.6999999999999999E-4</v>
      </c>
      <c r="T1169" s="1103">
        <f t="shared" si="135"/>
        <v>3.77E-4</v>
      </c>
      <c r="U1169" s="1103">
        <f t="shared" si="136"/>
        <v>3.77E-4</v>
      </c>
      <c r="V1169" s="1102">
        <f t="shared" si="131"/>
        <v>1169</v>
      </c>
      <c r="W1169" s="1102">
        <f t="shared" si="132"/>
        <v>1170</v>
      </c>
      <c r="X1169" s="1102" t="str">
        <f t="shared" si="137"/>
        <v>A0777</v>
      </c>
      <c r="Y1169" s="239"/>
      <c r="Z1169" s="239"/>
      <c r="AA1169" s="239"/>
      <c r="AB1169" s="239"/>
      <c r="AC1169" s="239"/>
      <c r="AD1169" s="239"/>
      <c r="AE1169" s="239"/>
      <c r="AF1169" s="239"/>
      <c r="AG1169" s="239"/>
    </row>
    <row r="1170" spans="8:33">
      <c r="H1170" s="239"/>
      <c r="I1170" s="1110" t="s">
        <v>5830</v>
      </c>
      <c r="J1170" s="1106" t="s">
        <v>5828</v>
      </c>
      <c r="K1170" s="246">
        <v>3.6999999999999999E-4</v>
      </c>
      <c r="L1170" s="246">
        <v>3.6999999999999999E-4</v>
      </c>
      <c r="M1170" s="241"/>
      <c r="N1170" s="1102">
        <f t="shared" ca="1" si="133"/>
        <v>3.77E-4</v>
      </c>
      <c r="O1170" s="1102">
        <f t="shared" ca="1" si="134"/>
        <v>3.77E-4</v>
      </c>
      <c r="P1170" s="1102" cm="1">
        <f t="array" aca="1" ref="P1170" ca="1">IFERROR(INDIRECT("K"&amp;V1170),"")</f>
        <v>3.77E-4</v>
      </c>
      <c r="Q1170" s="1102" cm="1">
        <f t="array" aca="1" ref="Q1170" ca="1">IFERROR(INDIRECT("L"&amp;V1170),"")</f>
        <v>3.77E-4</v>
      </c>
      <c r="R1170" s="1102" cm="1">
        <f t="array" aca="1" ref="R1170" ca="1">IFERROR(INDIRECT("K"&amp;W1170),"")</f>
        <v>3.6999999999999999E-4</v>
      </c>
      <c r="S1170" s="1102" cm="1">
        <f t="array" aca="1" ref="S1170" ca="1">IFERROR(INDIRECT("L"&amp;W1170),"")</f>
        <v>3.6999999999999999E-4</v>
      </c>
      <c r="T1170" s="1103">
        <f t="shared" si="135"/>
        <v>3.6999999999999999E-4</v>
      </c>
      <c r="U1170" s="1103">
        <f t="shared" si="136"/>
        <v>3.6999999999999999E-4</v>
      </c>
      <c r="V1170" s="1102">
        <f t="shared" si="131"/>
        <v>1169</v>
      </c>
      <c r="W1170" s="1102">
        <f t="shared" si="132"/>
        <v>1170</v>
      </c>
      <c r="X1170" s="1102" t="str">
        <f t="shared" si="137"/>
        <v>A0777</v>
      </c>
      <c r="Y1170" s="239"/>
      <c r="Z1170" s="239"/>
      <c r="AA1170" s="239"/>
      <c r="AB1170" s="239"/>
      <c r="AC1170" s="239"/>
      <c r="AD1170" s="239"/>
      <c r="AE1170" s="239"/>
      <c r="AF1170" s="239"/>
      <c r="AG1170" s="239"/>
    </row>
    <row r="1171" spans="8:33">
      <c r="H1171" s="239"/>
      <c r="I1171" s="1110" t="s">
        <v>2547</v>
      </c>
      <c r="J1171" s="1106" t="s">
        <v>2548</v>
      </c>
      <c r="K1171" s="246">
        <v>6.2699999999999995E-4</v>
      </c>
      <c r="L1171" s="246">
        <v>6.2699999999999995E-4</v>
      </c>
      <c r="M1171" s="241"/>
      <c r="N1171" s="1102">
        <f t="shared" ca="1" si="133"/>
        <v>6.2699999999999995E-4</v>
      </c>
      <c r="O1171" s="1102">
        <f t="shared" ca="1" si="134"/>
        <v>6.2699999999999995E-4</v>
      </c>
      <c r="P1171" s="1102" t="str" cm="1">
        <f t="array" aca="1" ref="P1171" ca="1">IFERROR(INDIRECT("K"&amp;V1171),"")</f>
        <v/>
      </c>
      <c r="Q1171" s="1102" t="str" cm="1">
        <f t="array" aca="1" ref="Q1171" ca="1">IFERROR(INDIRECT("L"&amp;V1171),"")</f>
        <v/>
      </c>
      <c r="R1171" s="1102" t="str" cm="1">
        <f t="array" aca="1" ref="R1171" ca="1">IFERROR(INDIRECT("K"&amp;W1171),"")</f>
        <v/>
      </c>
      <c r="S1171" s="1102" t="str" cm="1">
        <f t="array" aca="1" ref="S1171" ca="1">IFERROR(INDIRECT("L"&amp;W1171),"")</f>
        <v/>
      </c>
      <c r="T1171" s="1103">
        <f t="shared" si="135"/>
        <v>6.2699999999999995E-4</v>
      </c>
      <c r="U1171" s="1103">
        <f t="shared" si="136"/>
        <v>6.2699999999999995E-4</v>
      </c>
      <c r="V1171" s="1102" t="str">
        <f t="shared" si="131"/>
        <v/>
      </c>
      <c r="W1171" s="1102" t="str">
        <f t="shared" si="132"/>
        <v/>
      </c>
      <c r="X1171" s="1102" t="str">
        <f t="shared" si="137"/>
        <v>A0781</v>
      </c>
      <c r="Y1171" s="239"/>
      <c r="Z1171" s="239"/>
      <c r="AA1171" s="239"/>
      <c r="AB1171" s="239"/>
      <c r="AC1171" s="239"/>
      <c r="AD1171" s="239"/>
      <c r="AE1171" s="239"/>
      <c r="AF1171" s="239"/>
      <c r="AG1171" s="239"/>
    </row>
    <row r="1172" spans="8:33">
      <c r="H1172" s="239"/>
      <c r="I1172" s="1110" t="s">
        <v>2549</v>
      </c>
      <c r="J1172" s="1106" t="s">
        <v>2550</v>
      </c>
      <c r="K1172" s="246">
        <v>4.6799999999999999E-4</v>
      </c>
      <c r="L1172" s="246">
        <v>4.6799999999999999E-4</v>
      </c>
      <c r="M1172" s="241"/>
      <c r="N1172" s="1102">
        <f t="shared" ca="1" si="133"/>
        <v>4.6799999999999999E-4</v>
      </c>
      <c r="O1172" s="1102">
        <f t="shared" ca="1" si="134"/>
        <v>4.6799999999999999E-4</v>
      </c>
      <c r="P1172" s="1102" t="str" cm="1">
        <f t="array" aca="1" ref="P1172" ca="1">IFERROR(INDIRECT("K"&amp;V1172),"")</f>
        <v/>
      </c>
      <c r="Q1172" s="1102" t="str" cm="1">
        <f t="array" aca="1" ref="Q1172" ca="1">IFERROR(INDIRECT("L"&amp;V1172),"")</f>
        <v/>
      </c>
      <c r="R1172" s="1102" t="str" cm="1">
        <f t="array" aca="1" ref="R1172" ca="1">IFERROR(INDIRECT("K"&amp;W1172),"")</f>
        <v/>
      </c>
      <c r="S1172" s="1102" t="str" cm="1">
        <f t="array" aca="1" ref="S1172" ca="1">IFERROR(INDIRECT("L"&amp;W1172),"")</f>
        <v/>
      </c>
      <c r="T1172" s="1103">
        <f t="shared" si="135"/>
        <v>4.6799999999999999E-4</v>
      </c>
      <c r="U1172" s="1103">
        <f t="shared" si="136"/>
        <v>4.6799999999999999E-4</v>
      </c>
      <c r="V1172" s="1102" t="str">
        <f t="shared" si="131"/>
        <v/>
      </c>
      <c r="W1172" s="1102" t="str">
        <f t="shared" si="132"/>
        <v/>
      </c>
      <c r="X1172" s="1102" t="str">
        <f t="shared" si="137"/>
        <v>A0783</v>
      </c>
      <c r="Y1172" s="239"/>
      <c r="Z1172" s="239"/>
      <c r="AA1172" s="239"/>
      <c r="AB1172" s="239"/>
      <c r="AC1172" s="239"/>
      <c r="AD1172" s="239"/>
      <c r="AE1172" s="239"/>
      <c r="AF1172" s="239"/>
      <c r="AG1172" s="239"/>
    </row>
    <row r="1173" spans="8:33">
      <c r="H1173" s="239"/>
      <c r="I1173" s="1110" t="s">
        <v>2551</v>
      </c>
      <c r="J1173" s="1106" t="s">
        <v>2552</v>
      </c>
      <c r="K1173" s="246">
        <v>4.7600000000000002E-4</v>
      </c>
      <c r="L1173" s="246">
        <v>4.7600000000000002E-4</v>
      </c>
      <c r="M1173" s="241"/>
      <c r="N1173" s="1102">
        <f t="shared" ca="1" si="133"/>
        <v>4.7600000000000002E-4</v>
      </c>
      <c r="O1173" s="1102">
        <f t="shared" ca="1" si="134"/>
        <v>4.7600000000000002E-4</v>
      </c>
      <c r="P1173" s="1102" t="str" cm="1">
        <f t="array" aca="1" ref="P1173" ca="1">IFERROR(INDIRECT("K"&amp;V1173),"")</f>
        <v/>
      </c>
      <c r="Q1173" s="1102" t="str" cm="1">
        <f t="array" aca="1" ref="Q1173" ca="1">IFERROR(INDIRECT("L"&amp;V1173),"")</f>
        <v/>
      </c>
      <c r="R1173" s="1102" t="str" cm="1">
        <f t="array" aca="1" ref="R1173" ca="1">IFERROR(INDIRECT("K"&amp;W1173),"")</f>
        <v/>
      </c>
      <c r="S1173" s="1102" t="str" cm="1">
        <f t="array" aca="1" ref="S1173" ca="1">IFERROR(INDIRECT("L"&amp;W1173),"")</f>
        <v/>
      </c>
      <c r="T1173" s="1103">
        <f t="shared" si="135"/>
        <v>4.7600000000000002E-4</v>
      </c>
      <c r="U1173" s="1103">
        <f t="shared" si="136"/>
        <v>4.7600000000000002E-4</v>
      </c>
      <c r="V1173" s="1102" t="str">
        <f t="shared" si="131"/>
        <v/>
      </c>
      <c r="W1173" s="1102" t="str">
        <f t="shared" si="132"/>
        <v/>
      </c>
      <c r="X1173" s="1102" t="str">
        <f t="shared" si="137"/>
        <v>A0785</v>
      </c>
      <c r="Y1173" s="239"/>
      <c r="Z1173" s="239"/>
      <c r="AA1173" s="239"/>
      <c r="AB1173" s="239"/>
      <c r="AC1173" s="239"/>
      <c r="AD1173" s="239"/>
      <c r="AE1173" s="239"/>
      <c r="AF1173" s="239"/>
      <c r="AG1173" s="239"/>
    </row>
    <row r="1174" spans="8:33">
      <c r="H1174" s="239"/>
      <c r="I1174" s="1110" t="s">
        <v>5831</v>
      </c>
      <c r="J1174" s="1106" t="s">
        <v>4006</v>
      </c>
      <c r="K1174" s="246">
        <v>4.0999999999999999E-4</v>
      </c>
      <c r="L1174" s="246">
        <v>4.0999999999999999E-4</v>
      </c>
      <c r="M1174" s="241"/>
      <c r="N1174" s="1102">
        <f t="shared" ca="1" si="133"/>
        <v>4.2499999999999998E-4</v>
      </c>
      <c r="O1174" s="1102">
        <f t="shared" ca="1" si="134"/>
        <v>4.2499999999999998E-4</v>
      </c>
      <c r="P1174" s="1102" cm="1">
        <f t="array" aca="1" ref="P1174" ca="1">IFERROR(INDIRECT("K"&amp;V1174),"")</f>
        <v>4.2499999999999998E-4</v>
      </c>
      <c r="Q1174" s="1102" cm="1">
        <f t="array" aca="1" ref="Q1174" ca="1">IFERROR(INDIRECT("L"&amp;V1174),"")</f>
        <v>4.2499999999999998E-4</v>
      </c>
      <c r="R1174" s="1102" cm="1">
        <f t="array" aca="1" ref="R1174" ca="1">IFERROR(INDIRECT("K"&amp;W1174),"")</f>
        <v>4.2099999999999999E-4</v>
      </c>
      <c r="S1174" s="1102" cm="1">
        <f t="array" aca="1" ref="S1174" ca="1">IFERROR(INDIRECT("L"&amp;W1174),"")</f>
        <v>4.2099999999999999E-4</v>
      </c>
      <c r="T1174" s="1103">
        <f t="shared" si="135"/>
        <v>4.0999999999999999E-4</v>
      </c>
      <c r="U1174" s="1103">
        <f t="shared" si="136"/>
        <v>4.0999999999999999E-4</v>
      </c>
      <c r="V1174" s="1102">
        <f t="shared" si="131"/>
        <v>1175</v>
      </c>
      <c r="W1174" s="1102">
        <f t="shared" si="132"/>
        <v>1176</v>
      </c>
      <c r="X1174" s="1102" t="str">
        <f t="shared" si="137"/>
        <v>A0786</v>
      </c>
      <c r="Y1174" s="239"/>
      <c r="Z1174" s="239"/>
      <c r="AA1174" s="239"/>
      <c r="AB1174" s="239"/>
      <c r="AC1174" s="239"/>
      <c r="AD1174" s="239"/>
      <c r="AE1174" s="239"/>
      <c r="AF1174" s="239"/>
      <c r="AG1174" s="239"/>
    </row>
    <row r="1175" spans="8:33">
      <c r="H1175" s="239"/>
      <c r="I1175" s="1110" t="s">
        <v>5832</v>
      </c>
      <c r="J1175" s="1106" t="s">
        <v>4006</v>
      </c>
      <c r="K1175" s="246">
        <v>4.2499999999999998E-4</v>
      </c>
      <c r="L1175" s="246">
        <v>4.2499999999999998E-4</v>
      </c>
      <c r="M1175" s="241"/>
      <c r="N1175" s="1102">
        <f t="shared" ca="1" si="133"/>
        <v>4.2499999999999998E-4</v>
      </c>
      <c r="O1175" s="1102">
        <f t="shared" ca="1" si="134"/>
        <v>4.2499999999999998E-4</v>
      </c>
      <c r="P1175" s="1102" cm="1">
        <f t="array" aca="1" ref="P1175" ca="1">IFERROR(INDIRECT("K"&amp;V1175),"")</f>
        <v>4.2499999999999998E-4</v>
      </c>
      <c r="Q1175" s="1102" cm="1">
        <f t="array" aca="1" ref="Q1175" ca="1">IFERROR(INDIRECT("L"&amp;V1175),"")</f>
        <v>4.2499999999999998E-4</v>
      </c>
      <c r="R1175" s="1102" cm="1">
        <f t="array" aca="1" ref="R1175" ca="1">IFERROR(INDIRECT("K"&amp;W1175),"")</f>
        <v>4.2099999999999999E-4</v>
      </c>
      <c r="S1175" s="1102" cm="1">
        <f t="array" aca="1" ref="S1175" ca="1">IFERROR(INDIRECT("L"&amp;W1175),"")</f>
        <v>4.2099999999999999E-4</v>
      </c>
      <c r="T1175" s="1103">
        <f t="shared" si="135"/>
        <v>4.2499999999999998E-4</v>
      </c>
      <c r="U1175" s="1103">
        <f t="shared" si="136"/>
        <v>4.2499999999999998E-4</v>
      </c>
      <c r="V1175" s="1102">
        <f t="shared" si="131"/>
        <v>1175</v>
      </c>
      <c r="W1175" s="1102">
        <f t="shared" si="132"/>
        <v>1176</v>
      </c>
      <c r="X1175" s="1102" t="str">
        <f t="shared" si="137"/>
        <v>A0786</v>
      </c>
      <c r="Y1175" s="239"/>
      <c r="Z1175" s="239"/>
      <c r="AA1175" s="239"/>
      <c r="AB1175" s="239"/>
      <c r="AC1175" s="239"/>
      <c r="AD1175" s="239"/>
      <c r="AE1175" s="239"/>
      <c r="AF1175" s="239"/>
      <c r="AG1175" s="239"/>
    </row>
    <row r="1176" spans="8:33">
      <c r="H1176" s="239"/>
      <c r="I1176" s="1110" t="s">
        <v>5833</v>
      </c>
      <c r="J1176" s="1106" t="s">
        <v>4006</v>
      </c>
      <c r="K1176" s="246">
        <v>4.2099999999999999E-4</v>
      </c>
      <c r="L1176" s="246">
        <v>4.2099999999999999E-4</v>
      </c>
      <c r="M1176" s="241"/>
      <c r="N1176" s="1102">
        <f t="shared" ca="1" si="133"/>
        <v>4.2499999999999998E-4</v>
      </c>
      <c r="O1176" s="1102">
        <f t="shared" ca="1" si="134"/>
        <v>4.2499999999999998E-4</v>
      </c>
      <c r="P1176" s="1102" cm="1">
        <f t="array" aca="1" ref="P1176" ca="1">IFERROR(INDIRECT("K"&amp;V1176),"")</f>
        <v>4.2499999999999998E-4</v>
      </c>
      <c r="Q1176" s="1102" cm="1">
        <f t="array" aca="1" ref="Q1176" ca="1">IFERROR(INDIRECT("L"&amp;V1176),"")</f>
        <v>4.2499999999999998E-4</v>
      </c>
      <c r="R1176" s="1102" cm="1">
        <f t="array" aca="1" ref="R1176" ca="1">IFERROR(INDIRECT("K"&amp;W1176),"")</f>
        <v>4.2099999999999999E-4</v>
      </c>
      <c r="S1176" s="1102" cm="1">
        <f t="array" aca="1" ref="S1176" ca="1">IFERROR(INDIRECT("L"&amp;W1176),"")</f>
        <v>4.2099999999999999E-4</v>
      </c>
      <c r="T1176" s="1103">
        <f t="shared" si="135"/>
        <v>4.2099999999999999E-4</v>
      </c>
      <c r="U1176" s="1103">
        <f t="shared" si="136"/>
        <v>4.2099999999999999E-4</v>
      </c>
      <c r="V1176" s="1102">
        <f t="shared" si="131"/>
        <v>1175</v>
      </c>
      <c r="W1176" s="1102">
        <f t="shared" si="132"/>
        <v>1176</v>
      </c>
      <c r="X1176" s="1102" t="str">
        <f t="shared" si="137"/>
        <v>A0786</v>
      </c>
      <c r="Y1176" s="239"/>
      <c r="Z1176" s="239"/>
      <c r="AA1176" s="239"/>
      <c r="AB1176" s="239"/>
      <c r="AC1176" s="239"/>
      <c r="AD1176" s="239"/>
      <c r="AE1176" s="239"/>
      <c r="AF1176" s="239"/>
      <c r="AG1176" s="239"/>
    </row>
    <row r="1177" spans="8:33">
      <c r="H1177" s="239"/>
      <c r="I1177" s="1110" t="s">
        <v>3050</v>
      </c>
      <c r="J1177" s="1106" t="s">
        <v>4007</v>
      </c>
      <c r="K1177" s="246">
        <v>6.2299999999999996E-4</v>
      </c>
      <c r="L1177" s="246">
        <v>6.2299999999999996E-4</v>
      </c>
      <c r="M1177" s="241"/>
      <c r="N1177" s="1102">
        <f t="shared" ca="1" si="133"/>
        <v>6.2299999999999996E-4</v>
      </c>
      <c r="O1177" s="1102">
        <f t="shared" ca="1" si="134"/>
        <v>6.2299999999999996E-4</v>
      </c>
      <c r="P1177" s="1102" t="str" cm="1">
        <f t="array" aca="1" ref="P1177" ca="1">IFERROR(INDIRECT("K"&amp;V1177),"")</f>
        <v/>
      </c>
      <c r="Q1177" s="1102" t="str" cm="1">
        <f t="array" aca="1" ref="Q1177" ca="1">IFERROR(INDIRECT("L"&amp;V1177),"")</f>
        <v/>
      </c>
      <c r="R1177" s="1102" t="str" cm="1">
        <f t="array" aca="1" ref="R1177" ca="1">IFERROR(INDIRECT("K"&amp;W1177),"")</f>
        <v/>
      </c>
      <c r="S1177" s="1102" t="str" cm="1">
        <f t="array" aca="1" ref="S1177" ca="1">IFERROR(INDIRECT("L"&amp;W1177),"")</f>
        <v/>
      </c>
      <c r="T1177" s="1103">
        <f t="shared" si="135"/>
        <v>6.2299999999999996E-4</v>
      </c>
      <c r="U1177" s="1103">
        <f t="shared" si="136"/>
        <v>6.2299999999999996E-4</v>
      </c>
      <c r="V1177" s="1102" t="str">
        <f t="shared" si="131"/>
        <v/>
      </c>
      <c r="W1177" s="1102" t="str">
        <f t="shared" si="132"/>
        <v/>
      </c>
      <c r="X1177" s="1102" t="str">
        <f t="shared" si="137"/>
        <v>A0792</v>
      </c>
      <c r="Y1177" s="239"/>
      <c r="Z1177" s="239"/>
      <c r="AA1177" s="239"/>
      <c r="AB1177" s="239"/>
      <c r="AC1177" s="239"/>
      <c r="AD1177" s="239"/>
      <c r="AE1177" s="239"/>
      <c r="AF1177" s="239"/>
      <c r="AG1177" s="239"/>
    </row>
    <row r="1178" spans="8:33">
      <c r="H1178" s="239"/>
      <c r="I1178" s="1110" t="s">
        <v>5834</v>
      </c>
      <c r="J1178" s="1106" t="s">
        <v>4008</v>
      </c>
      <c r="K1178" s="246">
        <v>0</v>
      </c>
      <c r="L1178" s="246">
        <v>0</v>
      </c>
      <c r="M1178" s="241"/>
      <c r="N1178" s="1102">
        <f t="shared" ca="1" si="133"/>
        <v>4.6E-5</v>
      </c>
      <c r="O1178" s="1102">
        <f t="shared" ca="1" si="134"/>
        <v>4.6E-5</v>
      </c>
      <c r="P1178" s="1102" t="str" cm="1">
        <f t="array" aca="1" ref="P1178" ca="1">IFERROR(INDIRECT("K"&amp;V1178),"")</f>
        <v/>
      </c>
      <c r="Q1178" s="1102" t="str" cm="1">
        <f t="array" aca="1" ref="Q1178" ca="1">IFERROR(INDIRECT("L"&amp;V1178),"")</f>
        <v/>
      </c>
      <c r="R1178" s="1102" cm="1">
        <f t="array" aca="1" ref="R1178" ca="1">IFERROR(INDIRECT("K"&amp;W1178),"")</f>
        <v>4.6E-5</v>
      </c>
      <c r="S1178" s="1102" cm="1">
        <f t="array" aca="1" ref="S1178" ca="1">IFERROR(INDIRECT("L"&amp;W1178),"")</f>
        <v>4.6E-5</v>
      </c>
      <c r="T1178" s="1103">
        <f t="shared" si="135"/>
        <v>0</v>
      </c>
      <c r="U1178" s="1103">
        <f t="shared" si="136"/>
        <v>0</v>
      </c>
      <c r="V1178" s="1102" t="str">
        <f t="shared" si="131"/>
        <v/>
      </c>
      <c r="W1178" s="1102">
        <f t="shared" si="132"/>
        <v>1180</v>
      </c>
      <c r="X1178" s="1102" t="str">
        <f t="shared" si="137"/>
        <v>A0793</v>
      </c>
      <c r="Y1178" s="239"/>
      <c r="Z1178" s="239"/>
      <c r="AA1178" s="239"/>
      <c r="AB1178" s="239"/>
      <c r="AC1178" s="239"/>
      <c r="AD1178" s="239"/>
      <c r="AE1178" s="239"/>
      <c r="AF1178" s="239"/>
      <c r="AG1178" s="239"/>
    </row>
    <row r="1179" spans="8:33">
      <c r="H1179" s="239"/>
      <c r="I1179" s="1110" t="s">
        <v>5835</v>
      </c>
      <c r="J1179" s="1106" t="s">
        <v>4008</v>
      </c>
      <c r="K1179" s="246">
        <v>2.9999999999999997E-4</v>
      </c>
      <c r="L1179" s="246">
        <v>2.9999999999999997E-4</v>
      </c>
      <c r="M1179" s="241"/>
      <c r="N1179" s="1102">
        <f t="shared" ca="1" si="133"/>
        <v>4.6E-5</v>
      </c>
      <c r="O1179" s="1102">
        <f t="shared" ca="1" si="134"/>
        <v>4.6E-5</v>
      </c>
      <c r="P1179" s="1102" t="str" cm="1">
        <f t="array" aca="1" ref="P1179" ca="1">IFERROR(INDIRECT("K"&amp;V1179),"")</f>
        <v/>
      </c>
      <c r="Q1179" s="1102" t="str" cm="1">
        <f t="array" aca="1" ref="Q1179" ca="1">IFERROR(INDIRECT("L"&amp;V1179),"")</f>
        <v/>
      </c>
      <c r="R1179" s="1102" cm="1">
        <f t="array" aca="1" ref="R1179" ca="1">IFERROR(INDIRECT("K"&amp;W1179),"")</f>
        <v>4.6E-5</v>
      </c>
      <c r="S1179" s="1102" cm="1">
        <f t="array" aca="1" ref="S1179" ca="1">IFERROR(INDIRECT("L"&amp;W1179),"")</f>
        <v>4.6E-5</v>
      </c>
      <c r="T1179" s="1103">
        <f t="shared" si="135"/>
        <v>2.9999999999999997E-4</v>
      </c>
      <c r="U1179" s="1103">
        <f t="shared" si="136"/>
        <v>2.9999999999999997E-4</v>
      </c>
      <c r="V1179" s="1102" t="str">
        <f t="shared" si="131"/>
        <v/>
      </c>
      <c r="W1179" s="1102">
        <f t="shared" si="132"/>
        <v>1180</v>
      </c>
      <c r="X1179" s="1102" t="str">
        <f t="shared" si="137"/>
        <v>A0793</v>
      </c>
      <c r="Y1179" s="239"/>
      <c r="Z1179" s="239"/>
      <c r="AA1179" s="239"/>
      <c r="AB1179" s="239"/>
      <c r="AC1179" s="239"/>
      <c r="AD1179" s="239"/>
      <c r="AE1179" s="239"/>
      <c r="AF1179" s="239"/>
      <c r="AG1179" s="239"/>
    </row>
    <row r="1180" spans="8:33">
      <c r="H1180" s="239"/>
      <c r="I1180" s="1110" t="s">
        <v>5836</v>
      </c>
      <c r="J1180" s="1106" t="s">
        <v>4008</v>
      </c>
      <c r="K1180" s="246">
        <v>4.6E-5</v>
      </c>
      <c r="L1180" s="246">
        <v>4.6E-5</v>
      </c>
      <c r="M1180" s="241"/>
      <c r="N1180" s="1102">
        <f t="shared" ca="1" si="133"/>
        <v>4.6E-5</v>
      </c>
      <c r="O1180" s="1102">
        <f t="shared" ca="1" si="134"/>
        <v>4.6E-5</v>
      </c>
      <c r="P1180" s="1102" t="str" cm="1">
        <f t="array" aca="1" ref="P1180" ca="1">IFERROR(INDIRECT("K"&amp;V1180),"")</f>
        <v/>
      </c>
      <c r="Q1180" s="1102" t="str" cm="1">
        <f t="array" aca="1" ref="Q1180" ca="1">IFERROR(INDIRECT("L"&amp;V1180),"")</f>
        <v/>
      </c>
      <c r="R1180" s="1102" cm="1">
        <f t="array" aca="1" ref="R1180" ca="1">IFERROR(INDIRECT("K"&amp;W1180),"")</f>
        <v>4.6E-5</v>
      </c>
      <c r="S1180" s="1102" cm="1">
        <f t="array" aca="1" ref="S1180" ca="1">IFERROR(INDIRECT("L"&amp;W1180),"")</f>
        <v>4.6E-5</v>
      </c>
      <c r="T1180" s="1103">
        <f t="shared" si="135"/>
        <v>4.6E-5</v>
      </c>
      <c r="U1180" s="1103">
        <f t="shared" si="136"/>
        <v>4.6E-5</v>
      </c>
      <c r="V1180" s="1102" t="str">
        <f t="shared" si="131"/>
        <v/>
      </c>
      <c r="W1180" s="1102">
        <f t="shared" si="132"/>
        <v>1180</v>
      </c>
      <c r="X1180" s="1102" t="str">
        <f t="shared" si="137"/>
        <v>A0793</v>
      </c>
      <c r="Y1180" s="239"/>
      <c r="Z1180" s="239"/>
      <c r="AA1180" s="239"/>
      <c r="AB1180" s="239"/>
      <c r="AC1180" s="239"/>
      <c r="AD1180" s="239"/>
      <c r="AE1180" s="239"/>
      <c r="AF1180" s="239"/>
      <c r="AG1180" s="239"/>
    </row>
    <row r="1181" spans="8:33">
      <c r="H1181" s="239"/>
      <c r="I1181" s="1110" t="s">
        <v>5837</v>
      </c>
      <c r="J1181" s="1106" t="s">
        <v>2553</v>
      </c>
      <c r="K1181" s="246">
        <v>0</v>
      </c>
      <c r="L1181" s="246">
        <v>0</v>
      </c>
      <c r="M1181" s="241"/>
      <c r="N1181" s="1102">
        <f t="shared" ca="1" si="133"/>
        <v>5.2899999999999996E-4</v>
      </c>
      <c r="O1181" s="1102">
        <f t="shared" ca="1" si="134"/>
        <v>5.2899999999999996E-4</v>
      </c>
      <c r="P1181" s="1102" cm="1">
        <f t="array" aca="1" ref="P1181" ca="1">IFERROR(INDIRECT("K"&amp;V1181),"")</f>
        <v>5.2899999999999996E-4</v>
      </c>
      <c r="Q1181" s="1102" cm="1">
        <f t="array" aca="1" ref="Q1181" ca="1">IFERROR(INDIRECT("L"&amp;V1181),"")</f>
        <v>5.2899999999999996E-4</v>
      </c>
      <c r="R1181" s="1102" cm="1">
        <f t="array" aca="1" ref="R1181" ca="1">IFERROR(INDIRECT("K"&amp;W1181),"")</f>
        <v>5.2700000000000002E-4</v>
      </c>
      <c r="S1181" s="1102" cm="1">
        <f t="array" aca="1" ref="S1181" ca="1">IFERROR(INDIRECT("L"&amp;W1181),"")</f>
        <v>5.2700000000000002E-4</v>
      </c>
      <c r="T1181" s="1103">
        <f t="shared" si="135"/>
        <v>0</v>
      </c>
      <c r="U1181" s="1103">
        <f t="shared" si="136"/>
        <v>0</v>
      </c>
      <c r="V1181" s="1102">
        <f t="shared" si="131"/>
        <v>1182</v>
      </c>
      <c r="W1181" s="1102">
        <f t="shared" si="132"/>
        <v>1183</v>
      </c>
      <c r="X1181" s="1102" t="str">
        <f t="shared" si="137"/>
        <v>A0796</v>
      </c>
      <c r="Y1181" s="239"/>
      <c r="Z1181" s="239"/>
      <c r="AA1181" s="239"/>
      <c r="AB1181" s="239"/>
      <c r="AC1181" s="239"/>
      <c r="AD1181" s="239"/>
      <c r="AE1181" s="239"/>
      <c r="AF1181" s="239"/>
      <c r="AG1181" s="239"/>
    </row>
    <row r="1182" spans="8:33">
      <c r="H1182" s="239"/>
      <c r="I1182" s="1110" t="s">
        <v>5838</v>
      </c>
      <c r="J1182" s="1106" t="s">
        <v>2553</v>
      </c>
      <c r="K1182" s="246">
        <v>5.2899999999999996E-4</v>
      </c>
      <c r="L1182" s="246">
        <v>5.2899999999999996E-4</v>
      </c>
      <c r="M1182" s="241"/>
      <c r="N1182" s="1102">
        <f t="shared" ca="1" si="133"/>
        <v>5.2899999999999996E-4</v>
      </c>
      <c r="O1182" s="1102">
        <f t="shared" ca="1" si="134"/>
        <v>5.2899999999999996E-4</v>
      </c>
      <c r="P1182" s="1102" cm="1">
        <f t="array" aca="1" ref="P1182" ca="1">IFERROR(INDIRECT("K"&amp;V1182),"")</f>
        <v>5.2899999999999996E-4</v>
      </c>
      <c r="Q1182" s="1102" cm="1">
        <f t="array" aca="1" ref="Q1182" ca="1">IFERROR(INDIRECT("L"&amp;V1182),"")</f>
        <v>5.2899999999999996E-4</v>
      </c>
      <c r="R1182" s="1102" cm="1">
        <f t="array" aca="1" ref="R1182" ca="1">IFERROR(INDIRECT("K"&amp;W1182),"")</f>
        <v>5.2700000000000002E-4</v>
      </c>
      <c r="S1182" s="1102" cm="1">
        <f t="array" aca="1" ref="S1182" ca="1">IFERROR(INDIRECT("L"&amp;W1182),"")</f>
        <v>5.2700000000000002E-4</v>
      </c>
      <c r="T1182" s="1103">
        <f t="shared" si="135"/>
        <v>5.2899999999999996E-4</v>
      </c>
      <c r="U1182" s="1103">
        <f t="shared" si="136"/>
        <v>5.2899999999999996E-4</v>
      </c>
      <c r="V1182" s="1102">
        <f t="shared" si="131"/>
        <v>1182</v>
      </c>
      <c r="W1182" s="1102">
        <f t="shared" si="132"/>
        <v>1183</v>
      </c>
      <c r="X1182" s="1102" t="str">
        <f t="shared" si="137"/>
        <v>A0796</v>
      </c>
      <c r="Y1182" s="239"/>
      <c r="Z1182" s="239"/>
      <c r="AA1182" s="239"/>
      <c r="AB1182" s="239"/>
      <c r="AC1182" s="239"/>
      <c r="AD1182" s="239"/>
      <c r="AE1182" s="239"/>
      <c r="AF1182" s="239"/>
      <c r="AG1182" s="239"/>
    </row>
    <row r="1183" spans="8:33">
      <c r="H1183" s="239"/>
      <c r="I1183" s="1110" t="s">
        <v>5839</v>
      </c>
      <c r="J1183" s="1106" t="s">
        <v>2553</v>
      </c>
      <c r="K1183" s="246">
        <v>5.2700000000000002E-4</v>
      </c>
      <c r="L1183" s="246">
        <v>5.2700000000000002E-4</v>
      </c>
      <c r="M1183" s="241"/>
      <c r="N1183" s="1102">
        <f t="shared" ca="1" si="133"/>
        <v>5.2899999999999996E-4</v>
      </c>
      <c r="O1183" s="1102">
        <f t="shared" ca="1" si="134"/>
        <v>5.2899999999999996E-4</v>
      </c>
      <c r="P1183" s="1102" cm="1">
        <f t="array" aca="1" ref="P1183" ca="1">IFERROR(INDIRECT("K"&amp;V1183),"")</f>
        <v>5.2899999999999996E-4</v>
      </c>
      <c r="Q1183" s="1102" cm="1">
        <f t="array" aca="1" ref="Q1183" ca="1">IFERROR(INDIRECT("L"&amp;V1183),"")</f>
        <v>5.2899999999999996E-4</v>
      </c>
      <c r="R1183" s="1102" cm="1">
        <f t="array" aca="1" ref="R1183" ca="1">IFERROR(INDIRECT("K"&amp;W1183),"")</f>
        <v>5.2700000000000002E-4</v>
      </c>
      <c r="S1183" s="1102" cm="1">
        <f t="array" aca="1" ref="S1183" ca="1">IFERROR(INDIRECT("L"&amp;W1183),"")</f>
        <v>5.2700000000000002E-4</v>
      </c>
      <c r="T1183" s="1103">
        <f t="shared" si="135"/>
        <v>5.2700000000000002E-4</v>
      </c>
      <c r="U1183" s="1103">
        <f t="shared" si="136"/>
        <v>5.2700000000000002E-4</v>
      </c>
      <c r="V1183" s="1102">
        <f t="shared" si="131"/>
        <v>1182</v>
      </c>
      <c r="W1183" s="1102">
        <f t="shared" si="132"/>
        <v>1183</v>
      </c>
      <c r="X1183" s="1102" t="str">
        <f t="shared" si="137"/>
        <v>A0796</v>
      </c>
      <c r="Y1183" s="239"/>
      <c r="Z1183" s="239"/>
      <c r="AA1183" s="239"/>
      <c r="AB1183" s="239"/>
      <c r="AC1183" s="239"/>
      <c r="AD1183" s="239"/>
      <c r="AE1183" s="239"/>
      <c r="AF1183" s="239"/>
      <c r="AG1183" s="239"/>
    </row>
    <row r="1184" spans="8:33">
      <c r="H1184" s="239"/>
      <c r="I1184" s="1110" t="s">
        <v>2554</v>
      </c>
      <c r="J1184" s="1106" t="s">
        <v>2555</v>
      </c>
      <c r="K1184" s="246">
        <v>4.3300000000000001E-4</v>
      </c>
      <c r="L1184" s="246">
        <v>4.3300000000000001E-4</v>
      </c>
      <c r="M1184" s="241"/>
      <c r="N1184" s="1102">
        <f t="shared" ca="1" si="133"/>
        <v>4.3300000000000001E-4</v>
      </c>
      <c r="O1184" s="1102">
        <f t="shared" ca="1" si="134"/>
        <v>4.3300000000000001E-4</v>
      </c>
      <c r="P1184" s="1102" t="str" cm="1">
        <f t="array" aca="1" ref="P1184" ca="1">IFERROR(INDIRECT("K"&amp;V1184),"")</f>
        <v/>
      </c>
      <c r="Q1184" s="1102" t="str" cm="1">
        <f t="array" aca="1" ref="Q1184" ca="1">IFERROR(INDIRECT("L"&amp;V1184),"")</f>
        <v/>
      </c>
      <c r="R1184" s="1102" t="str" cm="1">
        <f t="array" aca="1" ref="R1184" ca="1">IFERROR(INDIRECT("K"&amp;W1184),"")</f>
        <v/>
      </c>
      <c r="S1184" s="1102" t="str" cm="1">
        <f t="array" aca="1" ref="S1184" ca="1">IFERROR(INDIRECT("L"&amp;W1184),"")</f>
        <v/>
      </c>
      <c r="T1184" s="1103">
        <f t="shared" si="135"/>
        <v>4.3300000000000001E-4</v>
      </c>
      <c r="U1184" s="1103">
        <f t="shared" si="136"/>
        <v>4.3300000000000001E-4</v>
      </c>
      <c r="V1184" s="1102" t="str">
        <f t="shared" si="131"/>
        <v/>
      </c>
      <c r="W1184" s="1102" t="str">
        <f t="shared" si="132"/>
        <v/>
      </c>
      <c r="X1184" s="1102" t="str">
        <f t="shared" si="137"/>
        <v>A0798</v>
      </c>
      <c r="Y1184" s="239"/>
      <c r="Z1184" s="239"/>
      <c r="AA1184" s="239"/>
      <c r="AB1184" s="239"/>
      <c r="AC1184" s="239"/>
      <c r="AD1184" s="239"/>
      <c r="AE1184" s="239"/>
      <c r="AF1184" s="239"/>
      <c r="AG1184" s="239"/>
    </row>
    <row r="1185" spans="8:33">
      <c r="H1185" s="239"/>
      <c r="I1185" s="1110" t="s">
        <v>3587</v>
      </c>
      <c r="J1185" s="1106" t="s">
        <v>4009</v>
      </c>
      <c r="K1185" s="246">
        <v>0</v>
      </c>
      <c r="L1185" s="246">
        <v>0</v>
      </c>
      <c r="M1185" s="241"/>
      <c r="N1185" s="1102">
        <f t="shared" ca="1" si="133"/>
        <v>0</v>
      </c>
      <c r="O1185" s="1102">
        <f t="shared" ca="1" si="134"/>
        <v>0</v>
      </c>
      <c r="P1185" s="1102" t="str" cm="1">
        <f t="array" aca="1" ref="P1185" ca="1">IFERROR(INDIRECT("K"&amp;V1185),"")</f>
        <v/>
      </c>
      <c r="Q1185" s="1102" t="str" cm="1">
        <f t="array" aca="1" ref="Q1185" ca="1">IFERROR(INDIRECT("L"&amp;V1185),"")</f>
        <v/>
      </c>
      <c r="R1185" s="1102" t="str" cm="1">
        <f t="array" aca="1" ref="R1185" ca="1">IFERROR(INDIRECT("K"&amp;W1185),"")</f>
        <v/>
      </c>
      <c r="S1185" s="1102" t="str" cm="1">
        <f t="array" aca="1" ref="S1185" ca="1">IFERROR(INDIRECT("L"&amp;W1185),"")</f>
        <v/>
      </c>
      <c r="T1185" s="1103">
        <f t="shared" si="135"/>
        <v>0</v>
      </c>
      <c r="U1185" s="1103">
        <f t="shared" si="136"/>
        <v>0</v>
      </c>
      <c r="V1185" s="1102" t="str">
        <f t="shared" si="131"/>
        <v/>
      </c>
      <c r="W1185" s="1102" t="str">
        <f t="shared" si="132"/>
        <v/>
      </c>
      <c r="X1185" s="1102" t="str">
        <f t="shared" si="137"/>
        <v>A0799</v>
      </c>
      <c r="Y1185" s="239"/>
      <c r="Z1185" s="239"/>
      <c r="AA1185" s="239"/>
      <c r="AB1185" s="239"/>
      <c r="AC1185" s="239"/>
      <c r="AD1185" s="239"/>
      <c r="AE1185" s="239"/>
      <c r="AF1185" s="239"/>
      <c r="AG1185" s="239"/>
    </row>
    <row r="1186" spans="8:33">
      <c r="H1186" s="239"/>
      <c r="I1186" s="1110" t="s">
        <v>4010</v>
      </c>
      <c r="J1186" s="1106" t="s">
        <v>4011</v>
      </c>
      <c r="K1186" s="246">
        <v>6.3199999999999997E-4</v>
      </c>
      <c r="L1186" s="246">
        <v>6.3199999999999997E-4</v>
      </c>
      <c r="M1186" s="241"/>
      <c r="N1186" s="1102">
        <f t="shared" ca="1" si="133"/>
        <v>6.3199999999999997E-4</v>
      </c>
      <c r="O1186" s="1102">
        <f t="shared" ca="1" si="134"/>
        <v>6.3199999999999997E-4</v>
      </c>
      <c r="P1186" s="1102" t="str" cm="1">
        <f t="array" aca="1" ref="P1186" ca="1">IFERROR(INDIRECT("K"&amp;V1186),"")</f>
        <v/>
      </c>
      <c r="Q1186" s="1102" t="str" cm="1">
        <f t="array" aca="1" ref="Q1186" ca="1">IFERROR(INDIRECT("L"&amp;V1186),"")</f>
        <v/>
      </c>
      <c r="R1186" s="1102" t="str" cm="1">
        <f t="array" aca="1" ref="R1186" ca="1">IFERROR(INDIRECT("K"&amp;W1186),"")</f>
        <v/>
      </c>
      <c r="S1186" s="1102" t="str" cm="1">
        <f t="array" aca="1" ref="S1186" ca="1">IFERROR(INDIRECT("L"&amp;W1186),"")</f>
        <v/>
      </c>
      <c r="T1186" s="1103">
        <f t="shared" si="135"/>
        <v>6.3199999999999997E-4</v>
      </c>
      <c r="U1186" s="1103">
        <f t="shared" si="136"/>
        <v>6.3199999999999997E-4</v>
      </c>
      <c r="V1186" s="1102" t="str">
        <f t="shared" si="131"/>
        <v/>
      </c>
      <c r="W1186" s="1102" t="str">
        <f t="shared" si="132"/>
        <v/>
      </c>
      <c r="X1186" s="1102" t="str">
        <f t="shared" si="137"/>
        <v>A0800</v>
      </c>
      <c r="Y1186" s="239"/>
      <c r="Z1186" s="239"/>
      <c r="AA1186" s="239"/>
      <c r="AB1186" s="239"/>
      <c r="AC1186" s="239"/>
      <c r="AD1186" s="239"/>
      <c r="AE1186" s="239"/>
      <c r="AF1186" s="239"/>
      <c r="AG1186" s="239"/>
    </row>
    <row r="1187" spans="8:33">
      <c r="H1187" s="239"/>
      <c r="I1187" s="1110" t="s">
        <v>3051</v>
      </c>
      <c r="J1187" s="1106" t="s">
        <v>3052</v>
      </c>
      <c r="K1187" s="246">
        <v>3.9999999999999998E-6</v>
      </c>
      <c r="L1187" s="246">
        <v>3.9999999999999998E-6</v>
      </c>
      <c r="M1187" s="241"/>
      <c r="N1187" s="1102">
        <f t="shared" ca="1" si="133"/>
        <v>3.9999999999999998E-6</v>
      </c>
      <c r="O1187" s="1102">
        <f t="shared" ca="1" si="134"/>
        <v>3.9999999999999998E-6</v>
      </c>
      <c r="P1187" s="1102" t="str" cm="1">
        <f t="array" aca="1" ref="P1187" ca="1">IFERROR(INDIRECT("K"&amp;V1187),"")</f>
        <v/>
      </c>
      <c r="Q1187" s="1102" t="str" cm="1">
        <f t="array" aca="1" ref="Q1187" ca="1">IFERROR(INDIRECT("L"&amp;V1187),"")</f>
        <v/>
      </c>
      <c r="R1187" s="1102" t="str" cm="1">
        <f t="array" aca="1" ref="R1187" ca="1">IFERROR(INDIRECT("K"&amp;W1187),"")</f>
        <v/>
      </c>
      <c r="S1187" s="1102" t="str" cm="1">
        <f t="array" aca="1" ref="S1187" ca="1">IFERROR(INDIRECT("L"&amp;W1187),"")</f>
        <v/>
      </c>
      <c r="T1187" s="1103">
        <f t="shared" si="135"/>
        <v>3.9999999999999998E-6</v>
      </c>
      <c r="U1187" s="1103">
        <f t="shared" si="136"/>
        <v>3.9999999999999998E-6</v>
      </c>
      <c r="V1187" s="1102" t="str">
        <f t="shared" si="131"/>
        <v/>
      </c>
      <c r="W1187" s="1102" t="str">
        <f t="shared" si="132"/>
        <v/>
      </c>
      <c r="X1187" s="1102" t="str">
        <f t="shared" si="137"/>
        <v>A0802</v>
      </c>
      <c r="Y1187" s="239"/>
      <c r="Z1187" s="239"/>
      <c r="AA1187" s="239"/>
      <c r="AB1187" s="239"/>
      <c r="AC1187" s="239"/>
      <c r="AD1187" s="239"/>
      <c r="AE1187" s="239"/>
      <c r="AF1187" s="239"/>
      <c r="AG1187" s="239"/>
    </row>
    <row r="1188" spans="8:33">
      <c r="H1188" s="239"/>
      <c r="I1188" s="1110" t="s">
        <v>2556</v>
      </c>
      <c r="J1188" s="1106" t="s">
        <v>2557</v>
      </c>
      <c r="K1188" s="246">
        <v>7.1199999999999996E-4</v>
      </c>
      <c r="L1188" s="246">
        <v>7.1199999999999996E-4</v>
      </c>
      <c r="M1188" s="241"/>
      <c r="N1188" s="1102">
        <f t="shared" ca="1" si="133"/>
        <v>7.1199999999999996E-4</v>
      </c>
      <c r="O1188" s="1102">
        <f t="shared" ca="1" si="134"/>
        <v>7.1199999999999996E-4</v>
      </c>
      <c r="P1188" s="1102" t="str" cm="1">
        <f t="array" aca="1" ref="P1188" ca="1">IFERROR(INDIRECT("K"&amp;V1188),"")</f>
        <v/>
      </c>
      <c r="Q1188" s="1102" t="str" cm="1">
        <f t="array" aca="1" ref="Q1188" ca="1">IFERROR(INDIRECT("L"&amp;V1188),"")</f>
        <v/>
      </c>
      <c r="R1188" s="1102" t="str" cm="1">
        <f t="array" aca="1" ref="R1188" ca="1">IFERROR(INDIRECT("K"&amp;W1188),"")</f>
        <v/>
      </c>
      <c r="S1188" s="1102" t="str" cm="1">
        <f t="array" aca="1" ref="S1188" ca="1">IFERROR(INDIRECT("L"&amp;W1188),"")</f>
        <v/>
      </c>
      <c r="T1188" s="1103">
        <f t="shared" si="135"/>
        <v>7.1199999999999996E-4</v>
      </c>
      <c r="U1188" s="1103">
        <f t="shared" si="136"/>
        <v>7.1199999999999996E-4</v>
      </c>
      <c r="V1188" s="1102" t="str">
        <f t="shared" si="131"/>
        <v/>
      </c>
      <c r="W1188" s="1102" t="str">
        <f t="shared" si="132"/>
        <v/>
      </c>
      <c r="X1188" s="1102" t="str">
        <f t="shared" si="137"/>
        <v>A0803</v>
      </c>
      <c r="Y1188" s="239"/>
      <c r="Z1188" s="239"/>
      <c r="AA1188" s="239"/>
      <c r="AB1188" s="239"/>
      <c r="AC1188" s="239"/>
      <c r="AD1188" s="239"/>
      <c r="AE1188" s="239"/>
      <c r="AF1188" s="239"/>
      <c r="AG1188" s="239"/>
    </row>
    <row r="1189" spans="8:33">
      <c r="H1189" s="239"/>
      <c r="I1189" s="1110" t="s">
        <v>4012</v>
      </c>
      <c r="J1189" s="1106" t="s">
        <v>2558</v>
      </c>
      <c r="K1189" s="246">
        <v>9.8999999999999994E-5</v>
      </c>
      <c r="L1189" s="246">
        <v>9.8999999999999994E-5</v>
      </c>
      <c r="M1189" s="241"/>
      <c r="N1189" s="1102">
        <f t="shared" ca="1" si="133"/>
        <v>9.8999999999999994E-5</v>
      </c>
      <c r="O1189" s="1102">
        <f t="shared" ca="1" si="134"/>
        <v>9.8999999999999994E-5</v>
      </c>
      <c r="P1189" s="1102" t="str" cm="1">
        <f t="array" aca="1" ref="P1189" ca="1">IFERROR(INDIRECT("K"&amp;V1189),"")</f>
        <v/>
      </c>
      <c r="Q1189" s="1102" t="str" cm="1">
        <f t="array" aca="1" ref="Q1189" ca="1">IFERROR(INDIRECT("L"&amp;V1189),"")</f>
        <v/>
      </c>
      <c r="R1189" s="1102" t="str" cm="1">
        <f t="array" aca="1" ref="R1189" ca="1">IFERROR(INDIRECT("K"&amp;W1189),"")</f>
        <v/>
      </c>
      <c r="S1189" s="1102" t="str" cm="1">
        <f t="array" aca="1" ref="S1189" ca="1">IFERROR(INDIRECT("L"&amp;W1189),"")</f>
        <v/>
      </c>
      <c r="T1189" s="1103">
        <f t="shared" si="135"/>
        <v>9.8999999999999994E-5</v>
      </c>
      <c r="U1189" s="1103">
        <f t="shared" si="136"/>
        <v>9.8999999999999994E-5</v>
      </c>
      <c r="V1189" s="1102" t="str">
        <f t="shared" si="131"/>
        <v/>
      </c>
      <c r="W1189" s="1102" t="str">
        <f t="shared" si="132"/>
        <v/>
      </c>
      <c r="X1189" s="1102" t="str">
        <f t="shared" si="137"/>
        <v>A0806</v>
      </c>
      <c r="Y1189" s="239"/>
      <c r="Z1189" s="239"/>
      <c r="AA1189" s="239"/>
      <c r="AB1189" s="239"/>
      <c r="AC1189" s="239"/>
      <c r="AD1189" s="239"/>
      <c r="AE1189" s="239"/>
      <c r="AF1189" s="239"/>
      <c r="AG1189" s="239"/>
    </row>
    <row r="1190" spans="8:33">
      <c r="H1190" s="239"/>
      <c r="I1190" s="1110" t="s">
        <v>5840</v>
      </c>
      <c r="J1190" s="1106" t="s">
        <v>3053</v>
      </c>
      <c r="K1190" s="246">
        <v>2.6600000000000001E-4</v>
      </c>
      <c r="L1190" s="246">
        <v>2.6600000000000001E-4</v>
      </c>
      <c r="M1190" s="241"/>
      <c r="N1190" s="1102">
        <f t="shared" ca="1" si="133"/>
        <v>3.4499999999999998E-4</v>
      </c>
      <c r="O1190" s="1102">
        <f t="shared" ca="1" si="134"/>
        <v>3.4499999999999998E-4</v>
      </c>
      <c r="P1190" s="1102" cm="1">
        <f t="array" aca="1" ref="P1190" ca="1">IFERROR(INDIRECT("K"&amp;V1190),"")</f>
        <v>3.4499999999999998E-4</v>
      </c>
      <c r="Q1190" s="1102" cm="1">
        <f t="array" aca="1" ref="Q1190" ca="1">IFERROR(INDIRECT("L"&amp;V1190),"")</f>
        <v>3.4499999999999998E-4</v>
      </c>
      <c r="R1190" s="1102" cm="1">
        <f t="array" aca="1" ref="R1190" ca="1">IFERROR(INDIRECT("K"&amp;W1190),"")</f>
        <v>3.3599999999999998E-4</v>
      </c>
      <c r="S1190" s="1102" cm="1">
        <f t="array" aca="1" ref="S1190" ca="1">IFERROR(INDIRECT("L"&amp;W1190),"")</f>
        <v>3.3599999999999998E-4</v>
      </c>
      <c r="T1190" s="1103">
        <f t="shared" si="135"/>
        <v>2.6600000000000001E-4</v>
      </c>
      <c r="U1190" s="1103">
        <f t="shared" si="136"/>
        <v>2.6600000000000001E-4</v>
      </c>
      <c r="V1190" s="1102">
        <f t="shared" si="131"/>
        <v>1191</v>
      </c>
      <c r="W1190" s="1102">
        <f t="shared" si="132"/>
        <v>1192</v>
      </c>
      <c r="X1190" s="1102" t="str">
        <f t="shared" si="137"/>
        <v>A0807</v>
      </c>
      <c r="Y1190" s="239"/>
      <c r="Z1190" s="239"/>
      <c r="AA1190" s="239"/>
      <c r="AB1190" s="239"/>
      <c r="AC1190" s="239"/>
      <c r="AD1190" s="239"/>
      <c r="AE1190" s="239"/>
      <c r="AF1190" s="239"/>
      <c r="AG1190" s="239"/>
    </row>
    <row r="1191" spans="8:33">
      <c r="H1191" s="239"/>
      <c r="I1191" s="1110" t="s">
        <v>5841</v>
      </c>
      <c r="J1191" s="1106" t="s">
        <v>3053</v>
      </c>
      <c r="K1191" s="246">
        <v>3.4499999999999998E-4</v>
      </c>
      <c r="L1191" s="246">
        <v>3.4499999999999998E-4</v>
      </c>
      <c r="M1191" s="241"/>
      <c r="N1191" s="1102">
        <f t="shared" ca="1" si="133"/>
        <v>3.4499999999999998E-4</v>
      </c>
      <c r="O1191" s="1102">
        <f t="shared" ca="1" si="134"/>
        <v>3.4499999999999998E-4</v>
      </c>
      <c r="P1191" s="1102" cm="1">
        <f t="array" aca="1" ref="P1191" ca="1">IFERROR(INDIRECT("K"&amp;V1191),"")</f>
        <v>3.4499999999999998E-4</v>
      </c>
      <c r="Q1191" s="1102" cm="1">
        <f t="array" aca="1" ref="Q1191" ca="1">IFERROR(INDIRECT("L"&amp;V1191),"")</f>
        <v>3.4499999999999998E-4</v>
      </c>
      <c r="R1191" s="1102" cm="1">
        <f t="array" aca="1" ref="R1191" ca="1">IFERROR(INDIRECT("K"&amp;W1191),"")</f>
        <v>3.3599999999999998E-4</v>
      </c>
      <c r="S1191" s="1102" cm="1">
        <f t="array" aca="1" ref="S1191" ca="1">IFERROR(INDIRECT("L"&amp;W1191),"")</f>
        <v>3.3599999999999998E-4</v>
      </c>
      <c r="T1191" s="1103">
        <f t="shared" si="135"/>
        <v>3.4499999999999998E-4</v>
      </c>
      <c r="U1191" s="1103">
        <f t="shared" si="136"/>
        <v>3.4499999999999998E-4</v>
      </c>
      <c r="V1191" s="1102">
        <f t="shared" si="131"/>
        <v>1191</v>
      </c>
      <c r="W1191" s="1102">
        <f t="shared" si="132"/>
        <v>1192</v>
      </c>
      <c r="X1191" s="1102" t="str">
        <f t="shared" si="137"/>
        <v>A0807</v>
      </c>
      <c r="Y1191" s="239"/>
      <c r="Z1191" s="239"/>
      <c r="AA1191" s="239"/>
      <c r="AB1191" s="239"/>
      <c r="AC1191" s="239"/>
      <c r="AD1191" s="239"/>
      <c r="AE1191" s="239"/>
      <c r="AF1191" s="239"/>
      <c r="AG1191" s="239"/>
    </row>
    <row r="1192" spans="8:33">
      <c r="H1192" s="239"/>
      <c r="I1192" s="1110" t="s">
        <v>5842</v>
      </c>
      <c r="J1192" s="1106" t="s">
        <v>3053</v>
      </c>
      <c r="K1192" s="246">
        <v>3.3599999999999998E-4</v>
      </c>
      <c r="L1192" s="246">
        <v>3.3599999999999998E-4</v>
      </c>
      <c r="M1192" s="241"/>
      <c r="N1192" s="1102">
        <f t="shared" ca="1" si="133"/>
        <v>3.4499999999999998E-4</v>
      </c>
      <c r="O1192" s="1102">
        <f t="shared" ca="1" si="134"/>
        <v>3.4499999999999998E-4</v>
      </c>
      <c r="P1192" s="1102" cm="1">
        <f t="array" aca="1" ref="P1192" ca="1">IFERROR(INDIRECT("K"&amp;V1192),"")</f>
        <v>3.4499999999999998E-4</v>
      </c>
      <c r="Q1192" s="1102" cm="1">
        <f t="array" aca="1" ref="Q1192" ca="1">IFERROR(INDIRECT("L"&amp;V1192),"")</f>
        <v>3.4499999999999998E-4</v>
      </c>
      <c r="R1192" s="1102" cm="1">
        <f t="array" aca="1" ref="R1192" ca="1">IFERROR(INDIRECT("K"&amp;W1192),"")</f>
        <v>3.3599999999999998E-4</v>
      </c>
      <c r="S1192" s="1102" cm="1">
        <f t="array" aca="1" ref="S1192" ca="1">IFERROR(INDIRECT("L"&amp;W1192),"")</f>
        <v>3.3599999999999998E-4</v>
      </c>
      <c r="T1192" s="1103">
        <f t="shared" si="135"/>
        <v>3.3599999999999998E-4</v>
      </c>
      <c r="U1192" s="1103">
        <f t="shared" si="136"/>
        <v>3.3599999999999998E-4</v>
      </c>
      <c r="V1192" s="1102">
        <f t="shared" si="131"/>
        <v>1191</v>
      </c>
      <c r="W1192" s="1102">
        <f t="shared" si="132"/>
        <v>1192</v>
      </c>
      <c r="X1192" s="1102" t="str">
        <f t="shared" si="137"/>
        <v>A0807</v>
      </c>
      <c r="Y1192" s="239"/>
      <c r="Z1192" s="239"/>
      <c r="AA1192" s="239"/>
      <c r="AB1192" s="239"/>
      <c r="AC1192" s="239"/>
      <c r="AD1192" s="239"/>
      <c r="AE1192" s="239"/>
      <c r="AF1192" s="239"/>
      <c r="AG1192" s="239"/>
    </row>
    <row r="1193" spans="8:33">
      <c r="H1193" s="239"/>
      <c r="I1193" s="1110" t="s">
        <v>5843</v>
      </c>
      <c r="J1193" s="1106" t="s">
        <v>2559</v>
      </c>
      <c r="K1193" s="246">
        <v>0</v>
      </c>
      <c r="L1193" s="246">
        <v>0</v>
      </c>
      <c r="M1193" s="241"/>
      <c r="N1193" s="1102">
        <f t="shared" ca="1" si="133"/>
        <v>3.6099999999999999E-4</v>
      </c>
      <c r="O1193" s="1102">
        <f t="shared" ca="1" si="134"/>
        <v>3.6099999999999999E-4</v>
      </c>
      <c r="P1193" s="1102" cm="1">
        <f t="array" aca="1" ref="P1193" ca="1">IFERROR(INDIRECT("K"&amp;V1193),"")</f>
        <v>3.6099999999999999E-4</v>
      </c>
      <c r="Q1193" s="1102" cm="1">
        <f t="array" aca="1" ref="Q1193" ca="1">IFERROR(INDIRECT("L"&amp;V1193),"")</f>
        <v>3.6099999999999999E-4</v>
      </c>
      <c r="R1193" s="1102" cm="1">
        <f t="array" aca="1" ref="R1193" ca="1">IFERROR(INDIRECT("K"&amp;W1193),"")</f>
        <v>3.1100000000000002E-4</v>
      </c>
      <c r="S1193" s="1102" cm="1">
        <f t="array" aca="1" ref="S1193" ca="1">IFERROR(INDIRECT("L"&amp;W1193),"")</f>
        <v>3.1100000000000002E-4</v>
      </c>
      <c r="T1193" s="1103">
        <f t="shared" si="135"/>
        <v>0</v>
      </c>
      <c r="U1193" s="1103">
        <f t="shared" si="136"/>
        <v>0</v>
      </c>
      <c r="V1193" s="1102">
        <f t="shared" si="131"/>
        <v>1194</v>
      </c>
      <c r="W1193" s="1102">
        <f t="shared" si="132"/>
        <v>1195</v>
      </c>
      <c r="X1193" s="1102" t="str">
        <f t="shared" si="137"/>
        <v>A0808</v>
      </c>
      <c r="Y1193" s="239"/>
      <c r="Z1193" s="239"/>
      <c r="AA1193" s="239"/>
      <c r="AB1193" s="239"/>
      <c r="AC1193" s="239"/>
      <c r="AD1193" s="239"/>
      <c r="AE1193" s="239"/>
      <c r="AF1193" s="239"/>
      <c r="AG1193" s="239"/>
    </row>
    <row r="1194" spans="8:33">
      <c r="H1194" s="239"/>
      <c r="I1194" s="1110" t="s">
        <v>5844</v>
      </c>
      <c r="J1194" s="1106" t="s">
        <v>2559</v>
      </c>
      <c r="K1194" s="246">
        <v>3.6099999999999999E-4</v>
      </c>
      <c r="L1194" s="246">
        <v>3.6099999999999999E-4</v>
      </c>
      <c r="M1194" s="241"/>
      <c r="N1194" s="1102">
        <f t="shared" ca="1" si="133"/>
        <v>3.6099999999999999E-4</v>
      </c>
      <c r="O1194" s="1102">
        <f t="shared" ca="1" si="134"/>
        <v>3.6099999999999999E-4</v>
      </c>
      <c r="P1194" s="1102" cm="1">
        <f t="array" aca="1" ref="P1194" ca="1">IFERROR(INDIRECT("K"&amp;V1194),"")</f>
        <v>3.6099999999999999E-4</v>
      </c>
      <c r="Q1194" s="1102" cm="1">
        <f t="array" aca="1" ref="Q1194" ca="1">IFERROR(INDIRECT("L"&amp;V1194),"")</f>
        <v>3.6099999999999999E-4</v>
      </c>
      <c r="R1194" s="1102" cm="1">
        <f t="array" aca="1" ref="R1194" ca="1">IFERROR(INDIRECT("K"&amp;W1194),"")</f>
        <v>3.1100000000000002E-4</v>
      </c>
      <c r="S1194" s="1102" cm="1">
        <f t="array" aca="1" ref="S1194" ca="1">IFERROR(INDIRECT("L"&amp;W1194),"")</f>
        <v>3.1100000000000002E-4</v>
      </c>
      <c r="T1194" s="1103">
        <f t="shared" si="135"/>
        <v>3.6099999999999999E-4</v>
      </c>
      <c r="U1194" s="1103">
        <f t="shared" si="136"/>
        <v>3.6099999999999999E-4</v>
      </c>
      <c r="V1194" s="1102">
        <f t="shared" si="131"/>
        <v>1194</v>
      </c>
      <c r="W1194" s="1102">
        <f t="shared" si="132"/>
        <v>1195</v>
      </c>
      <c r="X1194" s="1102" t="str">
        <f t="shared" si="137"/>
        <v>A0808</v>
      </c>
      <c r="Y1194" s="239"/>
      <c r="Z1194" s="239"/>
      <c r="AA1194" s="239"/>
      <c r="AB1194" s="239"/>
      <c r="AC1194" s="239"/>
      <c r="AD1194" s="239"/>
      <c r="AE1194" s="239"/>
      <c r="AF1194" s="239"/>
      <c r="AG1194" s="239"/>
    </row>
    <row r="1195" spans="8:33">
      <c r="H1195" s="239"/>
      <c r="I1195" s="1110" t="s">
        <v>5845</v>
      </c>
      <c r="J1195" s="1106" t="s">
        <v>2559</v>
      </c>
      <c r="K1195" s="246">
        <v>3.1100000000000002E-4</v>
      </c>
      <c r="L1195" s="246">
        <v>3.1100000000000002E-4</v>
      </c>
      <c r="M1195" s="241"/>
      <c r="N1195" s="1102">
        <f t="shared" ca="1" si="133"/>
        <v>3.6099999999999999E-4</v>
      </c>
      <c r="O1195" s="1102">
        <f t="shared" ca="1" si="134"/>
        <v>3.6099999999999999E-4</v>
      </c>
      <c r="P1195" s="1102" cm="1">
        <f t="array" aca="1" ref="P1195" ca="1">IFERROR(INDIRECT("K"&amp;V1195),"")</f>
        <v>3.6099999999999999E-4</v>
      </c>
      <c r="Q1195" s="1102" cm="1">
        <f t="array" aca="1" ref="Q1195" ca="1">IFERROR(INDIRECT("L"&amp;V1195),"")</f>
        <v>3.6099999999999999E-4</v>
      </c>
      <c r="R1195" s="1102" cm="1">
        <f t="array" aca="1" ref="R1195" ca="1">IFERROR(INDIRECT("K"&amp;W1195),"")</f>
        <v>3.1100000000000002E-4</v>
      </c>
      <c r="S1195" s="1102" cm="1">
        <f t="array" aca="1" ref="S1195" ca="1">IFERROR(INDIRECT("L"&amp;W1195),"")</f>
        <v>3.1100000000000002E-4</v>
      </c>
      <c r="T1195" s="1103">
        <f t="shared" si="135"/>
        <v>3.1100000000000002E-4</v>
      </c>
      <c r="U1195" s="1103">
        <f t="shared" si="136"/>
        <v>3.1100000000000002E-4</v>
      </c>
      <c r="V1195" s="1102">
        <f t="shared" si="131"/>
        <v>1194</v>
      </c>
      <c r="W1195" s="1102">
        <f t="shared" si="132"/>
        <v>1195</v>
      </c>
      <c r="X1195" s="1102" t="str">
        <f t="shared" si="137"/>
        <v>A0808</v>
      </c>
      <c r="Y1195" s="239"/>
      <c r="Z1195" s="239"/>
      <c r="AA1195" s="239"/>
      <c r="AB1195" s="239"/>
      <c r="AC1195" s="239"/>
      <c r="AD1195" s="239"/>
      <c r="AE1195" s="239"/>
      <c r="AF1195" s="239"/>
      <c r="AG1195" s="239"/>
    </row>
    <row r="1196" spans="8:33">
      <c r="H1196" s="239"/>
      <c r="I1196" s="1110" t="s">
        <v>3054</v>
      </c>
      <c r="J1196" s="1106" t="s">
        <v>3055</v>
      </c>
      <c r="K1196" s="246">
        <v>4.75E-4</v>
      </c>
      <c r="L1196" s="246">
        <v>4.75E-4</v>
      </c>
      <c r="M1196" s="241"/>
      <c r="N1196" s="1102">
        <f t="shared" ca="1" si="133"/>
        <v>4.75E-4</v>
      </c>
      <c r="O1196" s="1102">
        <f t="shared" ca="1" si="134"/>
        <v>4.75E-4</v>
      </c>
      <c r="P1196" s="1102" t="str" cm="1">
        <f t="array" aca="1" ref="P1196" ca="1">IFERROR(INDIRECT("K"&amp;V1196),"")</f>
        <v/>
      </c>
      <c r="Q1196" s="1102" t="str" cm="1">
        <f t="array" aca="1" ref="Q1196" ca="1">IFERROR(INDIRECT("L"&amp;V1196),"")</f>
        <v/>
      </c>
      <c r="R1196" s="1102" t="str" cm="1">
        <f t="array" aca="1" ref="R1196" ca="1">IFERROR(INDIRECT("K"&amp;W1196),"")</f>
        <v/>
      </c>
      <c r="S1196" s="1102" t="str" cm="1">
        <f t="array" aca="1" ref="S1196" ca="1">IFERROR(INDIRECT("L"&amp;W1196),"")</f>
        <v/>
      </c>
      <c r="T1196" s="1103">
        <f t="shared" si="135"/>
        <v>4.75E-4</v>
      </c>
      <c r="U1196" s="1103">
        <f t="shared" si="136"/>
        <v>4.75E-4</v>
      </c>
      <c r="V1196" s="1102" t="str">
        <f t="shared" si="131"/>
        <v/>
      </c>
      <c r="W1196" s="1102" t="str">
        <f t="shared" si="132"/>
        <v/>
      </c>
      <c r="X1196" s="1102" t="str">
        <f t="shared" si="137"/>
        <v>A0809</v>
      </c>
      <c r="Y1196" s="239"/>
      <c r="Z1196" s="239"/>
      <c r="AA1196" s="239"/>
      <c r="AB1196" s="239"/>
      <c r="AC1196" s="239"/>
      <c r="AD1196" s="239"/>
      <c r="AE1196" s="239"/>
      <c r="AF1196" s="239"/>
      <c r="AG1196" s="239"/>
    </row>
    <row r="1197" spans="8:33">
      <c r="H1197" s="239"/>
      <c r="I1197" s="1110" t="s">
        <v>3588</v>
      </c>
      <c r="J1197" s="1106" t="s">
        <v>3589</v>
      </c>
      <c r="K1197" s="246">
        <v>4.73E-4</v>
      </c>
      <c r="L1197" s="246">
        <v>4.73E-4</v>
      </c>
      <c r="M1197" s="241"/>
      <c r="N1197" s="1102">
        <f t="shared" ca="1" si="133"/>
        <v>4.73E-4</v>
      </c>
      <c r="O1197" s="1102">
        <f t="shared" ca="1" si="134"/>
        <v>4.73E-4</v>
      </c>
      <c r="P1197" s="1102" t="str" cm="1">
        <f t="array" aca="1" ref="P1197" ca="1">IFERROR(INDIRECT("K"&amp;V1197),"")</f>
        <v/>
      </c>
      <c r="Q1197" s="1102" t="str" cm="1">
        <f t="array" aca="1" ref="Q1197" ca="1">IFERROR(INDIRECT("L"&amp;V1197),"")</f>
        <v/>
      </c>
      <c r="R1197" s="1102" t="str" cm="1">
        <f t="array" aca="1" ref="R1197" ca="1">IFERROR(INDIRECT("K"&amp;W1197),"")</f>
        <v/>
      </c>
      <c r="S1197" s="1102" t="str" cm="1">
        <f t="array" aca="1" ref="S1197" ca="1">IFERROR(INDIRECT("L"&amp;W1197),"")</f>
        <v/>
      </c>
      <c r="T1197" s="1103">
        <f t="shared" si="135"/>
        <v>4.73E-4</v>
      </c>
      <c r="U1197" s="1103">
        <f t="shared" si="136"/>
        <v>4.73E-4</v>
      </c>
      <c r="V1197" s="1102" t="str">
        <f t="shared" si="131"/>
        <v/>
      </c>
      <c r="W1197" s="1102" t="str">
        <f t="shared" si="132"/>
        <v/>
      </c>
      <c r="X1197" s="1102" t="str">
        <f t="shared" si="137"/>
        <v>A0810</v>
      </c>
      <c r="Y1197" s="239"/>
      <c r="Z1197" s="239"/>
      <c r="AA1197" s="239"/>
      <c r="AB1197" s="239"/>
      <c r="AC1197" s="239"/>
      <c r="AD1197" s="239"/>
      <c r="AE1197" s="239"/>
      <c r="AF1197" s="239"/>
      <c r="AG1197" s="239"/>
    </row>
    <row r="1198" spans="8:33">
      <c r="H1198" s="239"/>
      <c r="I1198" s="1110" t="s">
        <v>5846</v>
      </c>
      <c r="J1198" s="1106" t="s">
        <v>3590</v>
      </c>
      <c r="K1198" s="246">
        <v>0</v>
      </c>
      <c r="L1198" s="246">
        <v>0</v>
      </c>
      <c r="M1198" s="241"/>
      <c r="N1198" s="1102">
        <f t="shared" ca="1" si="133"/>
        <v>3.88E-4</v>
      </c>
      <c r="O1198" s="1102">
        <f t="shared" ca="1" si="134"/>
        <v>3.88E-4</v>
      </c>
      <c r="P1198" s="1102" cm="1">
        <f t="array" aca="1" ref="P1198" ca="1">IFERROR(INDIRECT("K"&amp;V1198),"")</f>
        <v>3.88E-4</v>
      </c>
      <c r="Q1198" s="1102" cm="1">
        <f t="array" aca="1" ref="Q1198" ca="1">IFERROR(INDIRECT("L"&amp;V1198),"")</f>
        <v>3.88E-4</v>
      </c>
      <c r="R1198" s="1102" cm="1">
        <f t="array" aca="1" ref="R1198" ca="1">IFERROR(INDIRECT("K"&amp;W1198),"")</f>
        <v>3.3100000000000002E-4</v>
      </c>
      <c r="S1198" s="1102" cm="1">
        <f t="array" aca="1" ref="S1198" ca="1">IFERROR(INDIRECT("L"&amp;W1198),"")</f>
        <v>3.3100000000000002E-4</v>
      </c>
      <c r="T1198" s="1103">
        <f t="shared" si="135"/>
        <v>0</v>
      </c>
      <c r="U1198" s="1103">
        <f t="shared" si="136"/>
        <v>0</v>
      </c>
      <c r="V1198" s="1102">
        <f t="shared" si="131"/>
        <v>1199</v>
      </c>
      <c r="W1198" s="1102">
        <f t="shared" si="132"/>
        <v>1200</v>
      </c>
      <c r="X1198" s="1102" t="str">
        <f t="shared" si="137"/>
        <v>A0812</v>
      </c>
      <c r="Y1198" s="239"/>
      <c r="Z1198" s="239"/>
      <c r="AA1198" s="239"/>
      <c r="AB1198" s="239"/>
      <c r="AC1198" s="239"/>
      <c r="AD1198" s="239"/>
      <c r="AE1198" s="239"/>
      <c r="AF1198" s="239"/>
      <c r="AG1198" s="239"/>
    </row>
    <row r="1199" spans="8:33">
      <c r="H1199" s="239"/>
      <c r="I1199" s="1110" t="s">
        <v>5847</v>
      </c>
      <c r="J1199" s="1106" t="s">
        <v>3590</v>
      </c>
      <c r="K1199" s="246">
        <v>3.88E-4</v>
      </c>
      <c r="L1199" s="246">
        <v>3.88E-4</v>
      </c>
      <c r="M1199" s="241"/>
      <c r="N1199" s="1102">
        <f t="shared" ca="1" si="133"/>
        <v>3.88E-4</v>
      </c>
      <c r="O1199" s="1102">
        <f t="shared" ca="1" si="134"/>
        <v>3.88E-4</v>
      </c>
      <c r="P1199" s="1102" cm="1">
        <f t="array" aca="1" ref="P1199" ca="1">IFERROR(INDIRECT("K"&amp;V1199),"")</f>
        <v>3.88E-4</v>
      </c>
      <c r="Q1199" s="1102" cm="1">
        <f t="array" aca="1" ref="Q1199" ca="1">IFERROR(INDIRECT("L"&amp;V1199),"")</f>
        <v>3.88E-4</v>
      </c>
      <c r="R1199" s="1102" cm="1">
        <f t="array" aca="1" ref="R1199" ca="1">IFERROR(INDIRECT("K"&amp;W1199),"")</f>
        <v>3.3100000000000002E-4</v>
      </c>
      <c r="S1199" s="1102" cm="1">
        <f t="array" aca="1" ref="S1199" ca="1">IFERROR(INDIRECT("L"&amp;W1199),"")</f>
        <v>3.3100000000000002E-4</v>
      </c>
      <c r="T1199" s="1103">
        <f t="shared" si="135"/>
        <v>3.88E-4</v>
      </c>
      <c r="U1199" s="1103">
        <f t="shared" si="136"/>
        <v>3.88E-4</v>
      </c>
      <c r="V1199" s="1102">
        <f t="shared" si="131"/>
        <v>1199</v>
      </c>
      <c r="W1199" s="1102">
        <f t="shared" si="132"/>
        <v>1200</v>
      </c>
      <c r="X1199" s="1102" t="str">
        <f t="shared" si="137"/>
        <v>A0812</v>
      </c>
      <c r="Y1199" s="239"/>
      <c r="Z1199" s="239"/>
      <c r="AA1199" s="239"/>
      <c r="AB1199" s="239"/>
      <c r="AC1199" s="239"/>
      <c r="AD1199" s="239"/>
      <c r="AE1199" s="239"/>
      <c r="AF1199" s="239"/>
      <c r="AG1199" s="239"/>
    </row>
    <row r="1200" spans="8:33">
      <c r="H1200" s="239"/>
      <c r="I1200" s="1110" t="s">
        <v>5848</v>
      </c>
      <c r="J1200" s="1106" t="s">
        <v>3590</v>
      </c>
      <c r="K1200" s="246">
        <v>3.3100000000000002E-4</v>
      </c>
      <c r="L1200" s="246">
        <v>3.3100000000000002E-4</v>
      </c>
      <c r="M1200" s="241"/>
      <c r="N1200" s="1102">
        <f t="shared" ca="1" si="133"/>
        <v>3.88E-4</v>
      </c>
      <c r="O1200" s="1102">
        <f t="shared" ca="1" si="134"/>
        <v>3.88E-4</v>
      </c>
      <c r="P1200" s="1102" cm="1">
        <f t="array" aca="1" ref="P1200" ca="1">IFERROR(INDIRECT("K"&amp;V1200),"")</f>
        <v>3.88E-4</v>
      </c>
      <c r="Q1200" s="1102" cm="1">
        <f t="array" aca="1" ref="Q1200" ca="1">IFERROR(INDIRECT("L"&amp;V1200),"")</f>
        <v>3.88E-4</v>
      </c>
      <c r="R1200" s="1102" cm="1">
        <f t="array" aca="1" ref="R1200" ca="1">IFERROR(INDIRECT("K"&amp;W1200),"")</f>
        <v>3.3100000000000002E-4</v>
      </c>
      <c r="S1200" s="1102" cm="1">
        <f t="array" aca="1" ref="S1200" ca="1">IFERROR(INDIRECT("L"&amp;W1200),"")</f>
        <v>3.3100000000000002E-4</v>
      </c>
      <c r="T1200" s="1103">
        <f t="shared" si="135"/>
        <v>3.3100000000000002E-4</v>
      </c>
      <c r="U1200" s="1103">
        <f t="shared" si="136"/>
        <v>3.3100000000000002E-4</v>
      </c>
      <c r="V1200" s="1102">
        <f t="shared" si="131"/>
        <v>1199</v>
      </c>
      <c r="W1200" s="1102">
        <f t="shared" si="132"/>
        <v>1200</v>
      </c>
      <c r="X1200" s="1102" t="str">
        <f t="shared" si="137"/>
        <v>A0812</v>
      </c>
      <c r="Y1200" s="239"/>
      <c r="Z1200" s="239"/>
      <c r="AA1200" s="239"/>
      <c r="AB1200" s="239"/>
      <c r="AC1200" s="239"/>
      <c r="AD1200" s="239"/>
      <c r="AE1200" s="239"/>
      <c r="AF1200" s="239"/>
      <c r="AG1200" s="239"/>
    </row>
    <row r="1201" spans="8:33">
      <c r="H1201" s="239"/>
      <c r="I1201" s="1110" t="s">
        <v>3056</v>
      </c>
      <c r="J1201" s="1106" t="s">
        <v>3057</v>
      </c>
      <c r="K1201" s="246">
        <v>4.4299999999999998E-4</v>
      </c>
      <c r="L1201" s="246">
        <v>4.4299999999999998E-4</v>
      </c>
      <c r="M1201" s="241"/>
      <c r="N1201" s="1102">
        <f t="shared" ca="1" si="133"/>
        <v>4.4299999999999998E-4</v>
      </c>
      <c r="O1201" s="1102">
        <f t="shared" ca="1" si="134"/>
        <v>4.4299999999999998E-4</v>
      </c>
      <c r="P1201" s="1102" t="str" cm="1">
        <f t="array" aca="1" ref="P1201" ca="1">IFERROR(INDIRECT("K"&amp;V1201),"")</f>
        <v/>
      </c>
      <c r="Q1201" s="1102" t="str" cm="1">
        <f t="array" aca="1" ref="Q1201" ca="1">IFERROR(INDIRECT("L"&amp;V1201),"")</f>
        <v/>
      </c>
      <c r="R1201" s="1102" t="str" cm="1">
        <f t="array" aca="1" ref="R1201" ca="1">IFERROR(INDIRECT("K"&amp;W1201),"")</f>
        <v/>
      </c>
      <c r="S1201" s="1102" t="str" cm="1">
        <f t="array" aca="1" ref="S1201" ca="1">IFERROR(INDIRECT("L"&amp;W1201),"")</f>
        <v/>
      </c>
      <c r="T1201" s="1103">
        <f t="shared" si="135"/>
        <v>4.4299999999999998E-4</v>
      </c>
      <c r="U1201" s="1103">
        <f t="shared" si="136"/>
        <v>4.4299999999999998E-4</v>
      </c>
      <c r="V1201" s="1102" t="str">
        <f t="shared" si="131"/>
        <v/>
      </c>
      <c r="W1201" s="1102" t="str">
        <f t="shared" si="132"/>
        <v/>
      </c>
      <c r="X1201" s="1102" t="str">
        <f t="shared" si="137"/>
        <v>A0817</v>
      </c>
      <c r="Y1201" s="239"/>
      <c r="Z1201" s="239"/>
      <c r="AA1201" s="239"/>
      <c r="AB1201" s="239"/>
      <c r="AC1201" s="239"/>
      <c r="AD1201" s="239"/>
      <c r="AE1201" s="239"/>
      <c r="AF1201" s="239"/>
      <c r="AG1201" s="239"/>
    </row>
    <row r="1202" spans="8:33">
      <c r="H1202" s="239"/>
      <c r="I1202" s="1110" t="s">
        <v>5849</v>
      </c>
      <c r="J1202" s="1106" t="s">
        <v>3058</v>
      </c>
      <c r="K1202" s="246">
        <v>0</v>
      </c>
      <c r="L1202" s="246">
        <v>0</v>
      </c>
      <c r="M1202" s="241"/>
      <c r="N1202" s="1102">
        <f t="shared" ca="1" si="133"/>
        <v>0</v>
      </c>
      <c r="O1202" s="1102">
        <f t="shared" ca="1" si="134"/>
        <v>0</v>
      </c>
      <c r="P1202" s="1102" t="str" cm="1">
        <f t="array" aca="1" ref="P1202" ca="1">IFERROR(INDIRECT("K"&amp;V1202),"")</f>
        <v/>
      </c>
      <c r="Q1202" s="1102" t="str" cm="1">
        <f t="array" aca="1" ref="Q1202" ca="1">IFERROR(INDIRECT("L"&amp;V1202),"")</f>
        <v/>
      </c>
      <c r="R1202" s="1102" t="str" cm="1">
        <f t="array" aca="1" ref="R1202" ca="1">IFERROR(INDIRECT("K"&amp;W1202),"")</f>
        <v/>
      </c>
      <c r="S1202" s="1102" t="str" cm="1">
        <f t="array" aca="1" ref="S1202" ca="1">IFERROR(INDIRECT("L"&amp;W1202),"")</f>
        <v/>
      </c>
      <c r="T1202" s="1103">
        <f t="shared" si="135"/>
        <v>0</v>
      </c>
      <c r="U1202" s="1103">
        <f t="shared" si="136"/>
        <v>0</v>
      </c>
      <c r="V1202" s="1102" t="str">
        <f t="shared" si="131"/>
        <v/>
      </c>
      <c r="W1202" s="1102" t="str">
        <f t="shared" si="132"/>
        <v/>
      </c>
      <c r="X1202" s="1102" t="str">
        <f t="shared" si="137"/>
        <v>A0819</v>
      </c>
      <c r="Y1202" s="239"/>
      <c r="Z1202" s="239"/>
      <c r="AA1202" s="239"/>
      <c r="AB1202" s="239"/>
      <c r="AC1202" s="239"/>
      <c r="AD1202" s="239"/>
      <c r="AE1202" s="239"/>
      <c r="AF1202" s="239"/>
      <c r="AG1202" s="239"/>
    </row>
    <row r="1203" spans="8:33">
      <c r="H1203" s="239"/>
      <c r="I1203" s="1110" t="s">
        <v>5850</v>
      </c>
      <c r="J1203" s="1106" t="s">
        <v>3059</v>
      </c>
      <c r="K1203" s="246">
        <v>0</v>
      </c>
      <c r="L1203" s="246">
        <v>0</v>
      </c>
      <c r="M1203" s="241"/>
      <c r="N1203" s="1102">
        <f t="shared" ca="1" si="133"/>
        <v>0</v>
      </c>
      <c r="O1203" s="1102">
        <f t="shared" ca="1" si="134"/>
        <v>0</v>
      </c>
      <c r="P1203" s="1102" t="str" cm="1">
        <f t="array" aca="1" ref="P1203" ca="1">IFERROR(INDIRECT("K"&amp;V1203),"")</f>
        <v/>
      </c>
      <c r="Q1203" s="1102" t="str" cm="1">
        <f t="array" aca="1" ref="Q1203" ca="1">IFERROR(INDIRECT("L"&amp;V1203),"")</f>
        <v/>
      </c>
      <c r="R1203" s="1102" cm="1">
        <f t="array" aca="1" ref="R1203" ca="1">IFERROR(INDIRECT("K"&amp;W1203),"")</f>
        <v>0</v>
      </c>
      <c r="S1203" s="1102" cm="1">
        <f t="array" aca="1" ref="S1203" ca="1">IFERROR(INDIRECT("L"&amp;W1203),"")</f>
        <v>0</v>
      </c>
      <c r="T1203" s="1103">
        <f t="shared" si="135"/>
        <v>0</v>
      </c>
      <c r="U1203" s="1103">
        <f t="shared" si="136"/>
        <v>0</v>
      </c>
      <c r="V1203" s="1102" t="str">
        <f t="shared" si="131"/>
        <v/>
      </c>
      <c r="W1203" s="1102">
        <f t="shared" si="132"/>
        <v>1205</v>
      </c>
      <c r="X1203" s="1102" t="str">
        <f t="shared" si="137"/>
        <v>A0820</v>
      </c>
      <c r="Y1203" s="239"/>
      <c r="Z1203" s="239"/>
      <c r="AA1203" s="239"/>
      <c r="AB1203" s="239"/>
      <c r="AC1203" s="239"/>
      <c r="AD1203" s="239"/>
      <c r="AE1203" s="239"/>
      <c r="AF1203" s="239"/>
      <c r="AG1203" s="239"/>
    </row>
    <row r="1204" spans="8:33">
      <c r="H1204" s="239"/>
      <c r="I1204" s="1110" t="s">
        <v>5851</v>
      </c>
      <c r="J1204" s="1106" t="s">
        <v>3059</v>
      </c>
      <c r="K1204" s="246">
        <v>0</v>
      </c>
      <c r="L1204" s="246">
        <v>0</v>
      </c>
      <c r="M1204" s="241"/>
      <c r="N1204" s="1102">
        <f t="shared" ca="1" si="133"/>
        <v>0</v>
      </c>
      <c r="O1204" s="1102">
        <f t="shared" ca="1" si="134"/>
        <v>0</v>
      </c>
      <c r="P1204" s="1102" t="str" cm="1">
        <f t="array" aca="1" ref="P1204" ca="1">IFERROR(INDIRECT("K"&amp;V1204),"")</f>
        <v/>
      </c>
      <c r="Q1204" s="1102" t="str" cm="1">
        <f t="array" aca="1" ref="Q1204" ca="1">IFERROR(INDIRECT("L"&amp;V1204),"")</f>
        <v/>
      </c>
      <c r="R1204" s="1102" cm="1">
        <f t="array" aca="1" ref="R1204" ca="1">IFERROR(INDIRECT("K"&amp;W1204),"")</f>
        <v>0</v>
      </c>
      <c r="S1204" s="1102" cm="1">
        <f t="array" aca="1" ref="S1204" ca="1">IFERROR(INDIRECT("L"&amp;W1204),"")</f>
        <v>0</v>
      </c>
      <c r="T1204" s="1103">
        <f t="shared" si="135"/>
        <v>0</v>
      </c>
      <c r="U1204" s="1103">
        <f t="shared" si="136"/>
        <v>0</v>
      </c>
      <c r="V1204" s="1102" t="str">
        <f t="shared" si="131"/>
        <v/>
      </c>
      <c r="W1204" s="1102">
        <f t="shared" si="132"/>
        <v>1205</v>
      </c>
      <c r="X1204" s="1102" t="str">
        <f t="shared" si="137"/>
        <v>A0820</v>
      </c>
      <c r="Y1204" s="239"/>
      <c r="Z1204" s="239"/>
      <c r="AA1204" s="239"/>
      <c r="AB1204" s="239"/>
      <c r="AC1204" s="239"/>
      <c r="AD1204" s="239"/>
      <c r="AE1204" s="239"/>
      <c r="AF1204" s="239"/>
      <c r="AG1204" s="239"/>
    </row>
    <row r="1205" spans="8:33">
      <c r="H1205" s="239"/>
      <c r="I1205" s="1110" t="s">
        <v>5852</v>
      </c>
      <c r="J1205" s="1106" t="s">
        <v>3059</v>
      </c>
      <c r="K1205" s="246">
        <v>0</v>
      </c>
      <c r="L1205" s="246">
        <v>0</v>
      </c>
      <c r="M1205" s="241"/>
      <c r="N1205" s="1102">
        <f t="shared" ca="1" si="133"/>
        <v>0</v>
      </c>
      <c r="O1205" s="1102">
        <f t="shared" ca="1" si="134"/>
        <v>0</v>
      </c>
      <c r="P1205" s="1102" t="str" cm="1">
        <f t="array" aca="1" ref="P1205" ca="1">IFERROR(INDIRECT("K"&amp;V1205),"")</f>
        <v/>
      </c>
      <c r="Q1205" s="1102" t="str" cm="1">
        <f t="array" aca="1" ref="Q1205" ca="1">IFERROR(INDIRECT("L"&amp;V1205),"")</f>
        <v/>
      </c>
      <c r="R1205" s="1102" cm="1">
        <f t="array" aca="1" ref="R1205" ca="1">IFERROR(INDIRECT("K"&amp;W1205),"")</f>
        <v>0</v>
      </c>
      <c r="S1205" s="1102" cm="1">
        <f t="array" aca="1" ref="S1205" ca="1">IFERROR(INDIRECT("L"&amp;W1205),"")</f>
        <v>0</v>
      </c>
      <c r="T1205" s="1103">
        <f t="shared" si="135"/>
        <v>0</v>
      </c>
      <c r="U1205" s="1103">
        <f t="shared" si="136"/>
        <v>0</v>
      </c>
      <c r="V1205" s="1102" t="str">
        <f t="shared" si="131"/>
        <v/>
      </c>
      <c r="W1205" s="1102">
        <f t="shared" si="132"/>
        <v>1205</v>
      </c>
      <c r="X1205" s="1102" t="str">
        <f t="shared" si="137"/>
        <v>A0820</v>
      </c>
      <c r="Y1205" s="239"/>
      <c r="Z1205" s="239"/>
      <c r="AA1205" s="239"/>
      <c r="AB1205" s="239"/>
      <c r="AC1205" s="239"/>
      <c r="AD1205" s="239"/>
      <c r="AE1205" s="239"/>
      <c r="AF1205" s="239"/>
      <c r="AG1205" s="239"/>
    </row>
    <row r="1206" spans="8:33">
      <c r="H1206" s="239"/>
      <c r="I1206" s="1110" t="s">
        <v>3591</v>
      </c>
      <c r="J1206" s="1106" t="s">
        <v>3592</v>
      </c>
      <c r="K1206" s="246">
        <v>5.7399999999999997E-4</v>
      </c>
      <c r="L1206" s="246">
        <v>5.7399999999999997E-4</v>
      </c>
      <c r="M1206" s="241"/>
      <c r="N1206" s="1102">
        <f t="shared" ca="1" si="133"/>
        <v>5.7399999999999997E-4</v>
      </c>
      <c r="O1206" s="1102">
        <f t="shared" ca="1" si="134"/>
        <v>5.7399999999999997E-4</v>
      </c>
      <c r="P1206" s="1102" t="str" cm="1">
        <f t="array" aca="1" ref="P1206" ca="1">IFERROR(INDIRECT("K"&amp;V1206),"")</f>
        <v/>
      </c>
      <c r="Q1206" s="1102" t="str" cm="1">
        <f t="array" aca="1" ref="Q1206" ca="1">IFERROR(INDIRECT("L"&amp;V1206),"")</f>
        <v/>
      </c>
      <c r="R1206" s="1102" t="str" cm="1">
        <f t="array" aca="1" ref="R1206" ca="1">IFERROR(INDIRECT("K"&amp;W1206),"")</f>
        <v/>
      </c>
      <c r="S1206" s="1102" t="str" cm="1">
        <f t="array" aca="1" ref="S1206" ca="1">IFERROR(INDIRECT("L"&amp;W1206),"")</f>
        <v/>
      </c>
      <c r="T1206" s="1103">
        <f t="shared" si="135"/>
        <v>5.7399999999999997E-4</v>
      </c>
      <c r="U1206" s="1103">
        <f t="shared" si="136"/>
        <v>5.7399999999999997E-4</v>
      </c>
      <c r="V1206" s="1102" t="str">
        <f t="shared" si="131"/>
        <v/>
      </c>
      <c r="W1206" s="1102" t="str">
        <f t="shared" si="132"/>
        <v/>
      </c>
      <c r="X1206" s="1102" t="str">
        <f t="shared" si="137"/>
        <v>A0821</v>
      </c>
      <c r="Y1206" s="239"/>
      <c r="Z1206" s="239"/>
      <c r="AA1206" s="239"/>
      <c r="AB1206" s="239"/>
      <c r="AC1206" s="239"/>
      <c r="AD1206" s="239"/>
      <c r="AE1206" s="239"/>
      <c r="AF1206" s="239"/>
      <c r="AG1206" s="239"/>
    </row>
    <row r="1207" spans="8:33">
      <c r="H1207" s="239"/>
      <c r="I1207" s="1110" t="s">
        <v>5853</v>
      </c>
      <c r="J1207" s="1106" t="s">
        <v>3060</v>
      </c>
      <c r="K1207" s="246">
        <v>0</v>
      </c>
      <c r="L1207" s="246">
        <v>0</v>
      </c>
      <c r="M1207" s="241"/>
      <c r="N1207" s="1102">
        <f t="shared" ca="1" si="133"/>
        <v>4.6200000000000001E-4</v>
      </c>
      <c r="O1207" s="1102">
        <f t="shared" ca="1" si="134"/>
        <v>4.6200000000000001E-4</v>
      </c>
      <c r="P1207" s="1102" cm="1">
        <f t="array" aca="1" ref="P1207" ca="1">IFERROR(INDIRECT("K"&amp;V1207),"")</f>
        <v>4.6200000000000001E-4</v>
      </c>
      <c r="Q1207" s="1102" cm="1">
        <f t="array" aca="1" ref="Q1207" ca="1">IFERROR(INDIRECT("L"&amp;V1207),"")</f>
        <v>4.6200000000000001E-4</v>
      </c>
      <c r="R1207" s="1102" cm="1">
        <f t="array" aca="1" ref="R1207" ca="1">IFERROR(INDIRECT("K"&amp;W1207),"")</f>
        <v>0</v>
      </c>
      <c r="S1207" s="1102" cm="1">
        <f t="array" aca="1" ref="S1207" ca="1">IFERROR(INDIRECT("L"&amp;W1207),"")</f>
        <v>0</v>
      </c>
      <c r="T1207" s="1103">
        <f t="shared" si="135"/>
        <v>0</v>
      </c>
      <c r="U1207" s="1103">
        <f t="shared" si="136"/>
        <v>0</v>
      </c>
      <c r="V1207" s="1102">
        <f t="shared" si="131"/>
        <v>1208</v>
      </c>
      <c r="W1207" s="1102">
        <f t="shared" si="132"/>
        <v>1209</v>
      </c>
      <c r="X1207" s="1102" t="str">
        <f t="shared" si="137"/>
        <v>A0822</v>
      </c>
      <c r="Y1207" s="239"/>
      <c r="Z1207" s="239"/>
      <c r="AA1207" s="239"/>
      <c r="AB1207" s="239"/>
      <c r="AC1207" s="239"/>
      <c r="AD1207" s="239"/>
      <c r="AE1207" s="239"/>
      <c r="AF1207" s="239"/>
      <c r="AG1207" s="239"/>
    </row>
    <row r="1208" spans="8:33">
      <c r="H1208" s="239"/>
      <c r="I1208" s="1110" t="s">
        <v>5854</v>
      </c>
      <c r="J1208" s="1106" t="s">
        <v>3060</v>
      </c>
      <c r="K1208" s="246">
        <v>4.6200000000000001E-4</v>
      </c>
      <c r="L1208" s="246">
        <v>4.6200000000000001E-4</v>
      </c>
      <c r="M1208" s="241"/>
      <c r="N1208" s="1102">
        <f t="shared" ca="1" si="133"/>
        <v>4.6200000000000001E-4</v>
      </c>
      <c r="O1208" s="1102">
        <f t="shared" ca="1" si="134"/>
        <v>4.6200000000000001E-4</v>
      </c>
      <c r="P1208" s="1102" cm="1">
        <f t="array" aca="1" ref="P1208" ca="1">IFERROR(INDIRECT("K"&amp;V1208),"")</f>
        <v>4.6200000000000001E-4</v>
      </c>
      <c r="Q1208" s="1102" cm="1">
        <f t="array" aca="1" ref="Q1208" ca="1">IFERROR(INDIRECT("L"&amp;V1208),"")</f>
        <v>4.6200000000000001E-4</v>
      </c>
      <c r="R1208" s="1102" cm="1">
        <f t="array" aca="1" ref="R1208" ca="1">IFERROR(INDIRECT("K"&amp;W1208),"")</f>
        <v>0</v>
      </c>
      <c r="S1208" s="1102" cm="1">
        <f t="array" aca="1" ref="S1208" ca="1">IFERROR(INDIRECT("L"&amp;W1208),"")</f>
        <v>0</v>
      </c>
      <c r="T1208" s="1103">
        <f t="shared" si="135"/>
        <v>4.6200000000000001E-4</v>
      </c>
      <c r="U1208" s="1103">
        <f t="shared" si="136"/>
        <v>4.6200000000000001E-4</v>
      </c>
      <c r="V1208" s="1102">
        <f t="shared" si="131"/>
        <v>1208</v>
      </c>
      <c r="W1208" s="1102">
        <f t="shared" si="132"/>
        <v>1209</v>
      </c>
      <c r="X1208" s="1102" t="str">
        <f t="shared" si="137"/>
        <v>A0822</v>
      </c>
      <c r="Y1208" s="239"/>
      <c r="Z1208" s="239"/>
      <c r="AA1208" s="239"/>
      <c r="AB1208" s="239"/>
      <c r="AC1208" s="239"/>
      <c r="AD1208" s="239"/>
      <c r="AE1208" s="239"/>
      <c r="AF1208" s="239"/>
      <c r="AG1208" s="239"/>
    </row>
    <row r="1209" spans="8:33">
      <c r="H1209" s="239"/>
      <c r="I1209" s="1110" t="s">
        <v>5855</v>
      </c>
      <c r="J1209" s="1106" t="s">
        <v>3060</v>
      </c>
      <c r="K1209" s="246">
        <v>0</v>
      </c>
      <c r="L1209" s="246">
        <v>0</v>
      </c>
      <c r="M1209" s="241"/>
      <c r="N1209" s="1102">
        <f t="shared" ca="1" si="133"/>
        <v>4.6200000000000001E-4</v>
      </c>
      <c r="O1209" s="1102">
        <f t="shared" ca="1" si="134"/>
        <v>4.6200000000000001E-4</v>
      </c>
      <c r="P1209" s="1102" cm="1">
        <f t="array" aca="1" ref="P1209" ca="1">IFERROR(INDIRECT("K"&amp;V1209),"")</f>
        <v>4.6200000000000001E-4</v>
      </c>
      <c r="Q1209" s="1102" cm="1">
        <f t="array" aca="1" ref="Q1209" ca="1">IFERROR(INDIRECT("L"&amp;V1209),"")</f>
        <v>4.6200000000000001E-4</v>
      </c>
      <c r="R1209" s="1102" cm="1">
        <f t="array" aca="1" ref="R1209" ca="1">IFERROR(INDIRECT("K"&amp;W1209),"")</f>
        <v>0</v>
      </c>
      <c r="S1209" s="1102" cm="1">
        <f t="array" aca="1" ref="S1209" ca="1">IFERROR(INDIRECT("L"&amp;W1209),"")</f>
        <v>0</v>
      </c>
      <c r="T1209" s="1103">
        <f t="shared" si="135"/>
        <v>0</v>
      </c>
      <c r="U1209" s="1103">
        <f t="shared" si="136"/>
        <v>0</v>
      </c>
      <c r="V1209" s="1102">
        <f t="shared" si="131"/>
        <v>1208</v>
      </c>
      <c r="W1209" s="1102">
        <f t="shared" si="132"/>
        <v>1209</v>
      </c>
      <c r="X1209" s="1102" t="str">
        <f t="shared" si="137"/>
        <v>A0822</v>
      </c>
      <c r="Y1209" s="239"/>
      <c r="Z1209" s="239"/>
      <c r="AA1209" s="239"/>
      <c r="AB1209" s="239"/>
      <c r="AC1209" s="239"/>
      <c r="AD1209" s="239"/>
      <c r="AE1209" s="239"/>
      <c r="AF1209" s="239"/>
      <c r="AG1209" s="239"/>
    </row>
    <row r="1210" spans="8:33">
      <c r="H1210" s="239"/>
      <c r="I1210" s="1110" t="s">
        <v>4013</v>
      </c>
      <c r="J1210" s="1106" t="s">
        <v>4014</v>
      </c>
      <c r="K1210" s="246">
        <v>6.38E-4</v>
      </c>
      <c r="L1210" s="246">
        <v>6.38E-4</v>
      </c>
      <c r="M1210" s="241"/>
      <c r="N1210" s="1102">
        <f t="shared" ca="1" si="133"/>
        <v>6.38E-4</v>
      </c>
      <c r="O1210" s="1102">
        <f t="shared" ca="1" si="134"/>
        <v>6.38E-4</v>
      </c>
      <c r="P1210" s="1102" t="str" cm="1">
        <f t="array" aca="1" ref="P1210" ca="1">IFERROR(INDIRECT("K"&amp;V1210),"")</f>
        <v/>
      </c>
      <c r="Q1210" s="1102" t="str" cm="1">
        <f t="array" aca="1" ref="Q1210" ca="1">IFERROR(INDIRECT("L"&amp;V1210),"")</f>
        <v/>
      </c>
      <c r="R1210" s="1102" t="str" cm="1">
        <f t="array" aca="1" ref="R1210" ca="1">IFERROR(INDIRECT("K"&amp;W1210),"")</f>
        <v/>
      </c>
      <c r="S1210" s="1102" t="str" cm="1">
        <f t="array" aca="1" ref="S1210" ca="1">IFERROR(INDIRECT("L"&amp;W1210),"")</f>
        <v/>
      </c>
      <c r="T1210" s="1103">
        <f t="shared" si="135"/>
        <v>6.38E-4</v>
      </c>
      <c r="U1210" s="1103">
        <f t="shared" si="136"/>
        <v>6.38E-4</v>
      </c>
      <c r="V1210" s="1102" t="str">
        <f t="shared" si="131"/>
        <v/>
      </c>
      <c r="W1210" s="1102" t="str">
        <f t="shared" si="132"/>
        <v/>
      </c>
      <c r="X1210" s="1102" t="str">
        <f t="shared" si="137"/>
        <v>A0824</v>
      </c>
      <c r="Y1210" s="239"/>
      <c r="Z1210" s="239"/>
      <c r="AA1210" s="239"/>
      <c r="AB1210" s="239"/>
      <c r="AC1210" s="239"/>
      <c r="AD1210" s="239"/>
      <c r="AE1210" s="239"/>
      <c r="AF1210" s="239"/>
      <c r="AG1210" s="239"/>
    </row>
    <row r="1211" spans="8:33">
      <c r="H1211" s="239"/>
      <c r="I1211" s="1110" t="s">
        <v>3593</v>
      </c>
      <c r="J1211" s="1106" t="s">
        <v>5856</v>
      </c>
      <c r="K1211" s="246">
        <v>4.7600000000000002E-4</v>
      </c>
      <c r="L1211" s="246">
        <v>4.7600000000000002E-4</v>
      </c>
      <c r="M1211" s="241"/>
      <c r="N1211" s="1102">
        <f t="shared" ca="1" si="133"/>
        <v>4.7600000000000002E-4</v>
      </c>
      <c r="O1211" s="1102">
        <f t="shared" ca="1" si="134"/>
        <v>4.7600000000000002E-4</v>
      </c>
      <c r="P1211" s="1102" t="str" cm="1">
        <f t="array" aca="1" ref="P1211" ca="1">IFERROR(INDIRECT("K"&amp;V1211),"")</f>
        <v/>
      </c>
      <c r="Q1211" s="1102" t="str" cm="1">
        <f t="array" aca="1" ref="Q1211" ca="1">IFERROR(INDIRECT("L"&amp;V1211),"")</f>
        <v/>
      </c>
      <c r="R1211" s="1102" t="str" cm="1">
        <f t="array" aca="1" ref="R1211" ca="1">IFERROR(INDIRECT("K"&amp;W1211),"")</f>
        <v/>
      </c>
      <c r="S1211" s="1102" t="str" cm="1">
        <f t="array" aca="1" ref="S1211" ca="1">IFERROR(INDIRECT("L"&amp;W1211),"")</f>
        <v/>
      </c>
      <c r="T1211" s="1103">
        <f t="shared" si="135"/>
        <v>4.7600000000000002E-4</v>
      </c>
      <c r="U1211" s="1103">
        <f t="shared" si="136"/>
        <v>4.7600000000000002E-4</v>
      </c>
      <c r="V1211" s="1102" t="str">
        <f t="shared" si="131"/>
        <v/>
      </c>
      <c r="W1211" s="1102" t="str">
        <f t="shared" si="132"/>
        <v/>
      </c>
      <c r="X1211" s="1102" t="str">
        <f t="shared" si="137"/>
        <v>A0825</v>
      </c>
      <c r="Y1211" s="239"/>
      <c r="Z1211" s="239"/>
      <c r="AA1211" s="239"/>
      <c r="AB1211" s="239"/>
      <c r="AC1211" s="239"/>
      <c r="AD1211" s="239"/>
      <c r="AE1211" s="239"/>
      <c r="AF1211" s="239"/>
      <c r="AG1211" s="239"/>
    </row>
    <row r="1212" spans="8:33">
      <c r="H1212" s="239"/>
      <c r="I1212" s="1110" t="s">
        <v>5857</v>
      </c>
      <c r="J1212" s="1106" t="s">
        <v>4015</v>
      </c>
      <c r="K1212" s="246">
        <v>0</v>
      </c>
      <c r="L1212" s="246">
        <v>0</v>
      </c>
      <c r="M1212" s="241"/>
      <c r="N1212" s="1102">
        <f t="shared" ca="1" si="133"/>
        <v>4.57E-4</v>
      </c>
      <c r="O1212" s="1102">
        <f t="shared" ca="1" si="134"/>
        <v>4.57E-4</v>
      </c>
      <c r="P1212" s="1102" cm="1">
        <f t="array" aca="1" ref="P1212" ca="1">IFERROR(INDIRECT("K"&amp;V1212),"")</f>
        <v>4.57E-4</v>
      </c>
      <c r="Q1212" s="1102" cm="1">
        <f t="array" aca="1" ref="Q1212" ca="1">IFERROR(INDIRECT("L"&amp;V1212),"")</f>
        <v>4.57E-4</v>
      </c>
      <c r="R1212" s="1102" cm="1">
        <f t="array" aca="1" ref="R1212" ca="1">IFERROR(INDIRECT("K"&amp;W1212),"")</f>
        <v>4.2499999999999998E-4</v>
      </c>
      <c r="S1212" s="1102" cm="1">
        <f t="array" aca="1" ref="S1212" ca="1">IFERROR(INDIRECT("L"&amp;W1212),"")</f>
        <v>4.2499999999999998E-4</v>
      </c>
      <c r="T1212" s="1103">
        <f t="shared" si="135"/>
        <v>0</v>
      </c>
      <c r="U1212" s="1103">
        <f t="shared" si="136"/>
        <v>0</v>
      </c>
      <c r="V1212" s="1102">
        <f t="shared" si="131"/>
        <v>1218</v>
      </c>
      <c r="W1212" s="1102">
        <f t="shared" si="132"/>
        <v>1219</v>
      </c>
      <c r="X1212" s="1102" t="str">
        <f t="shared" si="137"/>
        <v>A0826</v>
      </c>
      <c r="Y1212" s="239"/>
      <c r="Z1212" s="239"/>
      <c r="AA1212" s="239"/>
      <c r="AB1212" s="239"/>
      <c r="AC1212" s="239"/>
      <c r="AD1212" s="239"/>
      <c r="AE1212" s="239"/>
      <c r="AF1212" s="239"/>
      <c r="AG1212" s="239"/>
    </row>
    <row r="1213" spans="8:33">
      <c r="H1213" s="239"/>
      <c r="I1213" s="1110" t="s">
        <v>5858</v>
      </c>
      <c r="J1213" s="1106" t="s">
        <v>4015</v>
      </c>
      <c r="K1213" s="246">
        <v>0</v>
      </c>
      <c r="L1213" s="246">
        <v>0</v>
      </c>
      <c r="M1213" s="241"/>
      <c r="N1213" s="1102">
        <f t="shared" ca="1" si="133"/>
        <v>4.57E-4</v>
      </c>
      <c r="O1213" s="1102">
        <f t="shared" ca="1" si="134"/>
        <v>4.57E-4</v>
      </c>
      <c r="P1213" s="1102" cm="1">
        <f t="array" aca="1" ref="P1213" ca="1">IFERROR(INDIRECT("K"&amp;V1213),"")</f>
        <v>4.57E-4</v>
      </c>
      <c r="Q1213" s="1102" cm="1">
        <f t="array" aca="1" ref="Q1213" ca="1">IFERROR(INDIRECT("L"&amp;V1213),"")</f>
        <v>4.57E-4</v>
      </c>
      <c r="R1213" s="1102" cm="1">
        <f t="array" aca="1" ref="R1213" ca="1">IFERROR(INDIRECT("K"&amp;W1213),"")</f>
        <v>4.2499999999999998E-4</v>
      </c>
      <c r="S1213" s="1102" cm="1">
        <f t="array" aca="1" ref="S1213" ca="1">IFERROR(INDIRECT("L"&amp;W1213),"")</f>
        <v>4.2499999999999998E-4</v>
      </c>
      <c r="T1213" s="1103">
        <f t="shared" si="135"/>
        <v>0</v>
      </c>
      <c r="U1213" s="1103">
        <f t="shared" si="136"/>
        <v>0</v>
      </c>
      <c r="V1213" s="1102">
        <f t="shared" si="131"/>
        <v>1218</v>
      </c>
      <c r="W1213" s="1102">
        <f t="shared" si="132"/>
        <v>1219</v>
      </c>
      <c r="X1213" s="1102" t="str">
        <f t="shared" si="137"/>
        <v>A0826</v>
      </c>
      <c r="Y1213" s="239"/>
      <c r="Z1213" s="239"/>
      <c r="AA1213" s="239"/>
      <c r="AB1213" s="239"/>
      <c r="AC1213" s="239"/>
      <c r="AD1213" s="239"/>
      <c r="AE1213" s="239"/>
      <c r="AF1213" s="239"/>
      <c r="AG1213" s="239"/>
    </row>
    <row r="1214" spans="8:33">
      <c r="H1214" s="239"/>
      <c r="I1214" s="1110" t="s">
        <v>5859</v>
      </c>
      <c r="J1214" s="1106" t="s">
        <v>4015</v>
      </c>
      <c r="K1214" s="246">
        <v>1.6699999999999999E-4</v>
      </c>
      <c r="L1214" s="246">
        <v>1.6699999999999999E-4</v>
      </c>
      <c r="M1214" s="241"/>
      <c r="N1214" s="1102">
        <f t="shared" ca="1" si="133"/>
        <v>4.57E-4</v>
      </c>
      <c r="O1214" s="1102">
        <f t="shared" ca="1" si="134"/>
        <v>4.57E-4</v>
      </c>
      <c r="P1214" s="1102" cm="1">
        <f t="array" aca="1" ref="P1214" ca="1">IFERROR(INDIRECT("K"&amp;V1214),"")</f>
        <v>4.57E-4</v>
      </c>
      <c r="Q1214" s="1102" cm="1">
        <f t="array" aca="1" ref="Q1214" ca="1">IFERROR(INDIRECT("L"&amp;V1214),"")</f>
        <v>4.57E-4</v>
      </c>
      <c r="R1214" s="1102" cm="1">
        <f t="array" aca="1" ref="R1214" ca="1">IFERROR(INDIRECT("K"&amp;W1214),"")</f>
        <v>4.2499999999999998E-4</v>
      </c>
      <c r="S1214" s="1102" cm="1">
        <f t="array" aca="1" ref="S1214" ca="1">IFERROR(INDIRECT("L"&amp;W1214),"")</f>
        <v>4.2499999999999998E-4</v>
      </c>
      <c r="T1214" s="1103">
        <f t="shared" si="135"/>
        <v>1.6699999999999999E-4</v>
      </c>
      <c r="U1214" s="1103">
        <f t="shared" si="136"/>
        <v>1.6699999999999999E-4</v>
      </c>
      <c r="V1214" s="1102">
        <f t="shared" si="131"/>
        <v>1218</v>
      </c>
      <c r="W1214" s="1102">
        <f t="shared" si="132"/>
        <v>1219</v>
      </c>
      <c r="X1214" s="1102" t="str">
        <f t="shared" si="137"/>
        <v>A0826</v>
      </c>
      <c r="Y1214" s="239"/>
      <c r="Z1214" s="239"/>
      <c r="AA1214" s="239"/>
      <c r="AB1214" s="239"/>
      <c r="AC1214" s="239"/>
      <c r="AD1214" s="239"/>
      <c r="AE1214" s="239"/>
      <c r="AF1214" s="239"/>
      <c r="AG1214" s="239"/>
    </row>
    <row r="1215" spans="8:33">
      <c r="H1215" s="239"/>
      <c r="I1215" s="1110" t="s">
        <v>5860</v>
      </c>
      <c r="J1215" s="1106" t="s">
        <v>4015</v>
      </c>
      <c r="K1215" s="246">
        <v>2.13E-4</v>
      </c>
      <c r="L1215" s="246">
        <v>2.13E-4</v>
      </c>
      <c r="M1215" s="241"/>
      <c r="N1215" s="1102">
        <f t="shared" ca="1" si="133"/>
        <v>4.57E-4</v>
      </c>
      <c r="O1215" s="1102">
        <f t="shared" ca="1" si="134"/>
        <v>4.57E-4</v>
      </c>
      <c r="P1215" s="1102" cm="1">
        <f t="array" aca="1" ref="P1215" ca="1">IFERROR(INDIRECT("K"&amp;V1215),"")</f>
        <v>4.57E-4</v>
      </c>
      <c r="Q1215" s="1102" cm="1">
        <f t="array" aca="1" ref="Q1215" ca="1">IFERROR(INDIRECT("L"&amp;V1215),"")</f>
        <v>4.57E-4</v>
      </c>
      <c r="R1215" s="1102" cm="1">
        <f t="array" aca="1" ref="R1215" ca="1">IFERROR(INDIRECT("K"&amp;W1215),"")</f>
        <v>4.2499999999999998E-4</v>
      </c>
      <c r="S1215" s="1102" cm="1">
        <f t="array" aca="1" ref="S1215" ca="1">IFERROR(INDIRECT("L"&amp;W1215),"")</f>
        <v>4.2499999999999998E-4</v>
      </c>
      <c r="T1215" s="1103">
        <f t="shared" si="135"/>
        <v>2.13E-4</v>
      </c>
      <c r="U1215" s="1103">
        <f t="shared" si="136"/>
        <v>2.13E-4</v>
      </c>
      <c r="V1215" s="1102">
        <f t="shared" si="131"/>
        <v>1218</v>
      </c>
      <c r="W1215" s="1102">
        <f t="shared" si="132"/>
        <v>1219</v>
      </c>
      <c r="X1215" s="1102" t="str">
        <f t="shared" si="137"/>
        <v>A0826</v>
      </c>
      <c r="Y1215" s="239"/>
      <c r="Z1215" s="239"/>
      <c r="AA1215" s="239"/>
      <c r="AB1215" s="239"/>
      <c r="AC1215" s="239"/>
      <c r="AD1215" s="239"/>
      <c r="AE1215" s="239"/>
      <c r="AF1215" s="239"/>
      <c r="AG1215" s="239"/>
    </row>
    <row r="1216" spans="8:33">
      <c r="H1216" s="239"/>
      <c r="I1216" s="1110" t="s">
        <v>5861</v>
      </c>
      <c r="J1216" s="1106" t="s">
        <v>4015</v>
      </c>
      <c r="K1216" s="246">
        <v>3.0499999999999999E-4</v>
      </c>
      <c r="L1216" s="246">
        <v>3.0499999999999999E-4</v>
      </c>
      <c r="M1216" s="241"/>
      <c r="N1216" s="1102">
        <f t="shared" ca="1" si="133"/>
        <v>4.57E-4</v>
      </c>
      <c r="O1216" s="1102">
        <f t="shared" ca="1" si="134"/>
        <v>4.57E-4</v>
      </c>
      <c r="P1216" s="1102" cm="1">
        <f t="array" aca="1" ref="P1216" ca="1">IFERROR(INDIRECT("K"&amp;V1216),"")</f>
        <v>4.57E-4</v>
      </c>
      <c r="Q1216" s="1102" cm="1">
        <f t="array" aca="1" ref="Q1216" ca="1">IFERROR(INDIRECT("L"&amp;V1216),"")</f>
        <v>4.57E-4</v>
      </c>
      <c r="R1216" s="1102" cm="1">
        <f t="array" aca="1" ref="R1216" ca="1">IFERROR(INDIRECT("K"&amp;W1216),"")</f>
        <v>4.2499999999999998E-4</v>
      </c>
      <c r="S1216" s="1102" cm="1">
        <f t="array" aca="1" ref="S1216" ca="1">IFERROR(INDIRECT("L"&amp;W1216),"")</f>
        <v>4.2499999999999998E-4</v>
      </c>
      <c r="T1216" s="1103">
        <f t="shared" si="135"/>
        <v>3.0499999999999999E-4</v>
      </c>
      <c r="U1216" s="1103">
        <f t="shared" si="136"/>
        <v>3.0499999999999999E-4</v>
      </c>
      <c r="V1216" s="1102">
        <f t="shared" si="131"/>
        <v>1218</v>
      </c>
      <c r="W1216" s="1102">
        <f t="shared" si="132"/>
        <v>1219</v>
      </c>
      <c r="X1216" s="1102" t="str">
        <f t="shared" si="137"/>
        <v>A0826</v>
      </c>
      <c r="Y1216" s="239"/>
      <c r="Z1216" s="239"/>
      <c r="AA1216" s="239"/>
      <c r="AB1216" s="239"/>
      <c r="AC1216" s="239"/>
      <c r="AD1216" s="239"/>
      <c r="AE1216" s="239"/>
      <c r="AF1216" s="239"/>
      <c r="AG1216" s="239"/>
    </row>
    <row r="1217" spans="8:33">
      <c r="H1217" s="239"/>
      <c r="I1217" s="1110" t="s">
        <v>5862</v>
      </c>
      <c r="J1217" s="1106" t="s">
        <v>4015</v>
      </c>
      <c r="K1217" s="246">
        <v>3.97E-4</v>
      </c>
      <c r="L1217" s="246">
        <v>3.97E-4</v>
      </c>
      <c r="M1217" s="241"/>
      <c r="N1217" s="1102">
        <f t="shared" ca="1" si="133"/>
        <v>4.57E-4</v>
      </c>
      <c r="O1217" s="1102">
        <f t="shared" ca="1" si="134"/>
        <v>4.57E-4</v>
      </c>
      <c r="P1217" s="1102" cm="1">
        <f t="array" aca="1" ref="P1217" ca="1">IFERROR(INDIRECT("K"&amp;V1217),"")</f>
        <v>4.57E-4</v>
      </c>
      <c r="Q1217" s="1102" cm="1">
        <f t="array" aca="1" ref="Q1217" ca="1">IFERROR(INDIRECT("L"&amp;V1217),"")</f>
        <v>4.57E-4</v>
      </c>
      <c r="R1217" s="1102" cm="1">
        <f t="array" aca="1" ref="R1217" ca="1">IFERROR(INDIRECT("K"&amp;W1217),"")</f>
        <v>4.2499999999999998E-4</v>
      </c>
      <c r="S1217" s="1102" cm="1">
        <f t="array" aca="1" ref="S1217" ca="1">IFERROR(INDIRECT("L"&amp;W1217),"")</f>
        <v>4.2499999999999998E-4</v>
      </c>
      <c r="T1217" s="1103">
        <f t="shared" si="135"/>
        <v>3.97E-4</v>
      </c>
      <c r="U1217" s="1103">
        <f t="shared" si="136"/>
        <v>3.97E-4</v>
      </c>
      <c r="V1217" s="1102">
        <f t="shared" si="131"/>
        <v>1218</v>
      </c>
      <c r="W1217" s="1102">
        <f t="shared" si="132"/>
        <v>1219</v>
      </c>
      <c r="X1217" s="1102" t="str">
        <f t="shared" si="137"/>
        <v>A0826</v>
      </c>
      <c r="Y1217" s="239"/>
      <c r="Z1217" s="239"/>
      <c r="AA1217" s="239"/>
      <c r="AB1217" s="239"/>
      <c r="AC1217" s="239"/>
      <c r="AD1217" s="239"/>
      <c r="AE1217" s="239"/>
      <c r="AF1217" s="239"/>
      <c r="AG1217" s="239"/>
    </row>
    <row r="1218" spans="8:33">
      <c r="H1218" s="239"/>
      <c r="I1218" s="1110" t="s">
        <v>5863</v>
      </c>
      <c r="J1218" s="1106" t="s">
        <v>4015</v>
      </c>
      <c r="K1218" s="246">
        <v>4.57E-4</v>
      </c>
      <c r="L1218" s="246">
        <v>4.57E-4</v>
      </c>
      <c r="M1218" s="241"/>
      <c r="N1218" s="1102">
        <f t="shared" ca="1" si="133"/>
        <v>4.57E-4</v>
      </c>
      <c r="O1218" s="1102">
        <f t="shared" ca="1" si="134"/>
        <v>4.57E-4</v>
      </c>
      <c r="P1218" s="1102" cm="1">
        <f t="array" aca="1" ref="P1218" ca="1">IFERROR(INDIRECT("K"&amp;V1218),"")</f>
        <v>4.57E-4</v>
      </c>
      <c r="Q1218" s="1102" cm="1">
        <f t="array" aca="1" ref="Q1218" ca="1">IFERROR(INDIRECT("L"&amp;V1218),"")</f>
        <v>4.57E-4</v>
      </c>
      <c r="R1218" s="1102" cm="1">
        <f t="array" aca="1" ref="R1218" ca="1">IFERROR(INDIRECT("K"&amp;W1218),"")</f>
        <v>4.2499999999999998E-4</v>
      </c>
      <c r="S1218" s="1102" cm="1">
        <f t="array" aca="1" ref="S1218" ca="1">IFERROR(INDIRECT("L"&amp;W1218),"")</f>
        <v>4.2499999999999998E-4</v>
      </c>
      <c r="T1218" s="1103">
        <f t="shared" si="135"/>
        <v>4.57E-4</v>
      </c>
      <c r="U1218" s="1103">
        <f t="shared" si="136"/>
        <v>4.57E-4</v>
      </c>
      <c r="V1218" s="1102">
        <f t="shared" si="131"/>
        <v>1218</v>
      </c>
      <c r="W1218" s="1102">
        <f t="shared" si="132"/>
        <v>1219</v>
      </c>
      <c r="X1218" s="1102" t="str">
        <f t="shared" si="137"/>
        <v>A0826</v>
      </c>
      <c r="Y1218" s="239"/>
      <c r="Z1218" s="239"/>
      <c r="AA1218" s="239"/>
      <c r="AB1218" s="239"/>
      <c r="AC1218" s="239"/>
      <c r="AD1218" s="239"/>
      <c r="AE1218" s="239"/>
      <c r="AF1218" s="239"/>
      <c r="AG1218" s="239"/>
    </row>
    <row r="1219" spans="8:33">
      <c r="H1219" s="239"/>
      <c r="I1219" s="1110" t="s">
        <v>5864</v>
      </c>
      <c r="J1219" s="1106" t="s">
        <v>4015</v>
      </c>
      <c r="K1219" s="246">
        <v>4.2499999999999998E-4</v>
      </c>
      <c r="L1219" s="246">
        <v>4.2499999999999998E-4</v>
      </c>
      <c r="M1219" s="241"/>
      <c r="N1219" s="1102">
        <f t="shared" ca="1" si="133"/>
        <v>4.57E-4</v>
      </c>
      <c r="O1219" s="1102">
        <f t="shared" ca="1" si="134"/>
        <v>4.57E-4</v>
      </c>
      <c r="P1219" s="1102" cm="1">
        <f t="array" aca="1" ref="P1219" ca="1">IFERROR(INDIRECT("K"&amp;V1219),"")</f>
        <v>4.57E-4</v>
      </c>
      <c r="Q1219" s="1102" cm="1">
        <f t="array" aca="1" ref="Q1219" ca="1">IFERROR(INDIRECT("L"&amp;V1219),"")</f>
        <v>4.57E-4</v>
      </c>
      <c r="R1219" s="1102" cm="1">
        <f t="array" aca="1" ref="R1219" ca="1">IFERROR(INDIRECT("K"&amp;W1219),"")</f>
        <v>4.2499999999999998E-4</v>
      </c>
      <c r="S1219" s="1102" cm="1">
        <f t="array" aca="1" ref="S1219" ca="1">IFERROR(INDIRECT("L"&amp;W1219),"")</f>
        <v>4.2499999999999998E-4</v>
      </c>
      <c r="T1219" s="1103">
        <f t="shared" si="135"/>
        <v>4.2499999999999998E-4</v>
      </c>
      <c r="U1219" s="1103">
        <f t="shared" si="136"/>
        <v>4.2499999999999998E-4</v>
      </c>
      <c r="V1219" s="1102">
        <f t="shared" si="131"/>
        <v>1218</v>
      </c>
      <c r="W1219" s="1102">
        <f t="shared" si="132"/>
        <v>1219</v>
      </c>
      <c r="X1219" s="1102" t="str">
        <f t="shared" si="137"/>
        <v>A0826</v>
      </c>
      <c r="Y1219" s="239"/>
      <c r="Z1219" s="239"/>
      <c r="AA1219" s="239"/>
      <c r="AB1219" s="239"/>
      <c r="AC1219" s="239"/>
      <c r="AD1219" s="239"/>
      <c r="AE1219" s="239"/>
      <c r="AF1219" s="239"/>
      <c r="AG1219" s="239"/>
    </row>
    <row r="1220" spans="8:33">
      <c r="H1220" s="239"/>
      <c r="I1220" s="1110" t="s">
        <v>3061</v>
      </c>
      <c r="J1220" s="1106" t="s">
        <v>3062</v>
      </c>
      <c r="K1220" s="246">
        <v>5.7399999999999997E-4</v>
      </c>
      <c r="L1220" s="246">
        <v>5.7399999999999997E-4</v>
      </c>
      <c r="M1220" s="241"/>
      <c r="N1220" s="1102">
        <f t="shared" ca="1" si="133"/>
        <v>5.7399999999999997E-4</v>
      </c>
      <c r="O1220" s="1102">
        <f t="shared" ca="1" si="134"/>
        <v>5.7399999999999997E-4</v>
      </c>
      <c r="P1220" s="1102" t="str" cm="1">
        <f t="array" aca="1" ref="P1220" ca="1">IFERROR(INDIRECT("K"&amp;V1220),"")</f>
        <v/>
      </c>
      <c r="Q1220" s="1102" t="str" cm="1">
        <f t="array" aca="1" ref="Q1220" ca="1">IFERROR(INDIRECT("L"&amp;V1220),"")</f>
        <v/>
      </c>
      <c r="R1220" s="1102" t="str" cm="1">
        <f t="array" aca="1" ref="R1220" ca="1">IFERROR(INDIRECT("K"&amp;W1220),"")</f>
        <v/>
      </c>
      <c r="S1220" s="1102" t="str" cm="1">
        <f t="array" aca="1" ref="S1220" ca="1">IFERROR(INDIRECT("L"&amp;W1220),"")</f>
        <v/>
      </c>
      <c r="T1220" s="1103">
        <f t="shared" si="135"/>
        <v>5.7399999999999997E-4</v>
      </c>
      <c r="U1220" s="1103">
        <f t="shared" si="136"/>
        <v>5.7399999999999997E-4</v>
      </c>
      <c r="V1220" s="1102" t="str">
        <f t="shared" si="131"/>
        <v/>
      </c>
      <c r="W1220" s="1102" t="str">
        <f t="shared" si="132"/>
        <v/>
      </c>
      <c r="X1220" s="1102" t="str">
        <f t="shared" si="137"/>
        <v>A0827</v>
      </c>
      <c r="Y1220" s="239"/>
      <c r="Z1220" s="239"/>
      <c r="AA1220" s="239"/>
      <c r="AB1220" s="239"/>
      <c r="AC1220" s="239"/>
      <c r="AD1220" s="239"/>
      <c r="AE1220" s="239"/>
      <c r="AF1220" s="239"/>
      <c r="AG1220" s="239"/>
    </row>
    <row r="1221" spans="8:33">
      <c r="H1221" s="239"/>
      <c r="I1221" s="1110" t="s">
        <v>5865</v>
      </c>
      <c r="J1221" s="1106" t="s">
        <v>4016</v>
      </c>
      <c r="K1221" s="246">
        <v>5.3899999999999998E-4</v>
      </c>
      <c r="L1221" s="246">
        <v>5.3899999999999998E-4</v>
      </c>
      <c r="M1221" s="241"/>
      <c r="N1221" s="1102">
        <f t="shared" ca="1" si="133"/>
        <v>5.4699999999999996E-4</v>
      </c>
      <c r="O1221" s="1102">
        <f t="shared" ca="1" si="134"/>
        <v>5.4699999999999996E-4</v>
      </c>
      <c r="P1221" s="1102" t="str" cm="1">
        <f t="array" aca="1" ref="P1221" ca="1">IFERROR(INDIRECT("K"&amp;V1221),"")</f>
        <v/>
      </c>
      <c r="Q1221" s="1102" t="str" cm="1">
        <f t="array" aca="1" ref="Q1221" ca="1">IFERROR(INDIRECT("L"&amp;V1221),"")</f>
        <v/>
      </c>
      <c r="R1221" s="1102" cm="1">
        <f t="array" aca="1" ref="R1221" ca="1">IFERROR(INDIRECT("K"&amp;W1221),"")</f>
        <v>5.4699999999999996E-4</v>
      </c>
      <c r="S1221" s="1102" cm="1">
        <f t="array" aca="1" ref="S1221" ca="1">IFERROR(INDIRECT("L"&amp;W1221),"")</f>
        <v>5.4699999999999996E-4</v>
      </c>
      <c r="T1221" s="1103">
        <f t="shared" si="135"/>
        <v>5.3899999999999998E-4</v>
      </c>
      <c r="U1221" s="1103">
        <f t="shared" si="136"/>
        <v>5.3899999999999998E-4</v>
      </c>
      <c r="V1221" s="1102" t="str">
        <f t="shared" ref="V1221:V1249" si="138">_xlfn.IFNA(MATCH(X1221&amp;"*残差*",$I:$I,0),"")</f>
        <v/>
      </c>
      <c r="W1221" s="1102">
        <f t="shared" ref="W1221:W1249" si="139">_xlfn.IFNA(MATCH(X1221&amp;"*事業者全体*",$I:$I,0),"")</f>
        <v>1222</v>
      </c>
      <c r="X1221" s="1102" t="str">
        <f t="shared" si="137"/>
        <v>A0829</v>
      </c>
      <c r="Y1221" s="239"/>
      <c r="Z1221" s="239"/>
      <c r="AA1221" s="239"/>
      <c r="AB1221" s="239"/>
      <c r="AC1221" s="239"/>
      <c r="AD1221" s="239"/>
      <c r="AE1221" s="239"/>
      <c r="AF1221" s="239"/>
      <c r="AG1221" s="239"/>
    </row>
    <row r="1222" spans="8:33">
      <c r="H1222" s="239"/>
      <c r="I1222" s="1110" t="s">
        <v>5866</v>
      </c>
      <c r="J1222" s="1106" t="s">
        <v>4016</v>
      </c>
      <c r="K1222" s="246">
        <v>5.4699999999999996E-4</v>
      </c>
      <c r="L1222" s="246">
        <v>5.4699999999999996E-4</v>
      </c>
      <c r="M1222" s="241"/>
      <c r="N1222" s="1102">
        <f t="shared" ca="1" si="133"/>
        <v>5.4699999999999996E-4</v>
      </c>
      <c r="O1222" s="1102">
        <f t="shared" ca="1" si="134"/>
        <v>5.4699999999999996E-4</v>
      </c>
      <c r="P1222" s="1102" t="str" cm="1">
        <f t="array" aca="1" ref="P1222" ca="1">IFERROR(INDIRECT("K"&amp;V1222),"")</f>
        <v/>
      </c>
      <c r="Q1222" s="1102" t="str" cm="1">
        <f t="array" aca="1" ref="Q1222" ca="1">IFERROR(INDIRECT("L"&amp;V1222),"")</f>
        <v/>
      </c>
      <c r="R1222" s="1102" cm="1">
        <f t="array" aca="1" ref="R1222" ca="1">IFERROR(INDIRECT("K"&amp;W1222),"")</f>
        <v>5.4699999999999996E-4</v>
      </c>
      <c r="S1222" s="1102" cm="1">
        <f t="array" aca="1" ref="S1222" ca="1">IFERROR(INDIRECT("L"&amp;W1222),"")</f>
        <v>5.4699999999999996E-4</v>
      </c>
      <c r="T1222" s="1103">
        <f t="shared" si="135"/>
        <v>5.4699999999999996E-4</v>
      </c>
      <c r="U1222" s="1103">
        <f t="shared" si="136"/>
        <v>5.4699999999999996E-4</v>
      </c>
      <c r="V1222" s="1102" t="str">
        <f t="shared" si="138"/>
        <v/>
      </c>
      <c r="W1222" s="1102">
        <f t="shared" si="139"/>
        <v>1222</v>
      </c>
      <c r="X1222" s="1102" t="str">
        <f t="shared" si="137"/>
        <v>A0829</v>
      </c>
      <c r="Y1222" s="239"/>
      <c r="Z1222" s="239"/>
      <c r="AA1222" s="239"/>
      <c r="AB1222" s="239"/>
      <c r="AC1222" s="239"/>
      <c r="AD1222" s="239"/>
      <c r="AE1222" s="239"/>
      <c r="AF1222" s="239"/>
      <c r="AG1222" s="239"/>
    </row>
    <row r="1223" spans="8:33">
      <c r="H1223" s="239"/>
      <c r="I1223" s="1110" t="s">
        <v>5867</v>
      </c>
      <c r="J1223" s="1106" t="s">
        <v>3063</v>
      </c>
      <c r="K1223" s="246">
        <v>0</v>
      </c>
      <c r="L1223" s="246">
        <v>0</v>
      </c>
      <c r="M1223" s="241"/>
      <c r="N1223" s="1102">
        <f t="shared" ca="1" si="133"/>
        <v>5.9800000000000001E-4</v>
      </c>
      <c r="O1223" s="1102">
        <f t="shared" ca="1" si="134"/>
        <v>5.9800000000000001E-4</v>
      </c>
      <c r="P1223" s="1102" cm="1">
        <f t="array" aca="1" ref="P1223" ca="1">IFERROR(INDIRECT("K"&amp;V1223),"")</f>
        <v>5.9800000000000001E-4</v>
      </c>
      <c r="Q1223" s="1102" cm="1">
        <f t="array" aca="1" ref="Q1223" ca="1">IFERROR(INDIRECT("L"&amp;V1223),"")</f>
        <v>5.9800000000000001E-4</v>
      </c>
      <c r="R1223" s="1102" cm="1">
        <f t="array" aca="1" ref="R1223" ca="1">IFERROR(INDIRECT("K"&amp;W1223),"")</f>
        <v>5.1800000000000001E-4</v>
      </c>
      <c r="S1223" s="1102" cm="1">
        <f t="array" aca="1" ref="S1223" ca="1">IFERROR(INDIRECT("L"&amp;W1223),"")</f>
        <v>5.1800000000000001E-4</v>
      </c>
      <c r="T1223" s="1103">
        <f t="shared" si="135"/>
        <v>0</v>
      </c>
      <c r="U1223" s="1103">
        <f t="shared" si="136"/>
        <v>0</v>
      </c>
      <c r="V1223" s="1102">
        <f t="shared" si="138"/>
        <v>1224</v>
      </c>
      <c r="W1223" s="1102">
        <f t="shared" si="139"/>
        <v>1225</v>
      </c>
      <c r="X1223" s="1102" t="str">
        <f t="shared" si="137"/>
        <v>A0831</v>
      </c>
      <c r="Y1223" s="239"/>
      <c r="Z1223" s="239"/>
      <c r="AA1223" s="239"/>
      <c r="AB1223" s="239"/>
      <c r="AC1223" s="239"/>
      <c r="AD1223" s="239"/>
      <c r="AE1223" s="239"/>
      <c r="AF1223" s="239"/>
      <c r="AG1223" s="239"/>
    </row>
    <row r="1224" spans="8:33">
      <c r="H1224" s="239"/>
      <c r="I1224" s="1110" t="s">
        <v>5868</v>
      </c>
      <c r="J1224" s="1106" t="s">
        <v>3063</v>
      </c>
      <c r="K1224" s="246">
        <v>5.9800000000000001E-4</v>
      </c>
      <c r="L1224" s="246">
        <v>5.9800000000000001E-4</v>
      </c>
      <c r="M1224" s="241"/>
      <c r="N1224" s="1102">
        <f t="shared" ca="1" si="133"/>
        <v>5.9800000000000001E-4</v>
      </c>
      <c r="O1224" s="1102">
        <f t="shared" ca="1" si="134"/>
        <v>5.9800000000000001E-4</v>
      </c>
      <c r="P1224" s="1102" cm="1">
        <f t="array" aca="1" ref="P1224" ca="1">IFERROR(INDIRECT("K"&amp;V1224),"")</f>
        <v>5.9800000000000001E-4</v>
      </c>
      <c r="Q1224" s="1102" cm="1">
        <f t="array" aca="1" ref="Q1224" ca="1">IFERROR(INDIRECT("L"&amp;V1224),"")</f>
        <v>5.9800000000000001E-4</v>
      </c>
      <c r="R1224" s="1102" cm="1">
        <f t="array" aca="1" ref="R1224" ca="1">IFERROR(INDIRECT("K"&amp;W1224),"")</f>
        <v>5.1800000000000001E-4</v>
      </c>
      <c r="S1224" s="1102" cm="1">
        <f t="array" aca="1" ref="S1224" ca="1">IFERROR(INDIRECT("L"&amp;W1224),"")</f>
        <v>5.1800000000000001E-4</v>
      </c>
      <c r="T1224" s="1103">
        <f t="shared" si="135"/>
        <v>5.9800000000000001E-4</v>
      </c>
      <c r="U1224" s="1103">
        <f t="shared" si="136"/>
        <v>5.9800000000000001E-4</v>
      </c>
      <c r="V1224" s="1102">
        <f t="shared" si="138"/>
        <v>1224</v>
      </c>
      <c r="W1224" s="1102">
        <f t="shared" si="139"/>
        <v>1225</v>
      </c>
      <c r="X1224" s="1102" t="str">
        <f t="shared" si="137"/>
        <v>A0831</v>
      </c>
      <c r="Y1224" s="239"/>
      <c r="Z1224" s="239"/>
      <c r="AA1224" s="239"/>
      <c r="AB1224" s="239"/>
      <c r="AC1224" s="239"/>
      <c r="AD1224" s="239"/>
      <c r="AE1224" s="239"/>
      <c r="AF1224" s="239"/>
      <c r="AG1224" s="239"/>
    </row>
    <row r="1225" spans="8:33">
      <c r="H1225" s="239"/>
      <c r="I1225" s="1110" t="s">
        <v>5869</v>
      </c>
      <c r="J1225" s="1106" t="s">
        <v>3063</v>
      </c>
      <c r="K1225" s="246">
        <v>5.1800000000000001E-4</v>
      </c>
      <c r="L1225" s="246">
        <v>5.1800000000000001E-4</v>
      </c>
      <c r="M1225" s="241"/>
      <c r="N1225" s="1102">
        <f t="shared" ca="1" si="133"/>
        <v>5.9800000000000001E-4</v>
      </c>
      <c r="O1225" s="1102">
        <f t="shared" ca="1" si="134"/>
        <v>5.9800000000000001E-4</v>
      </c>
      <c r="P1225" s="1102" cm="1">
        <f t="array" aca="1" ref="P1225" ca="1">IFERROR(INDIRECT("K"&amp;V1225),"")</f>
        <v>5.9800000000000001E-4</v>
      </c>
      <c r="Q1225" s="1102" cm="1">
        <f t="array" aca="1" ref="Q1225" ca="1">IFERROR(INDIRECT("L"&amp;V1225),"")</f>
        <v>5.9800000000000001E-4</v>
      </c>
      <c r="R1225" s="1102" cm="1">
        <f t="array" aca="1" ref="R1225" ca="1">IFERROR(INDIRECT("K"&amp;W1225),"")</f>
        <v>5.1800000000000001E-4</v>
      </c>
      <c r="S1225" s="1102" cm="1">
        <f t="array" aca="1" ref="S1225" ca="1">IFERROR(INDIRECT("L"&amp;W1225),"")</f>
        <v>5.1800000000000001E-4</v>
      </c>
      <c r="T1225" s="1103">
        <f t="shared" si="135"/>
        <v>5.1800000000000001E-4</v>
      </c>
      <c r="U1225" s="1103">
        <f t="shared" si="136"/>
        <v>5.1800000000000001E-4</v>
      </c>
      <c r="V1225" s="1102">
        <f t="shared" si="138"/>
        <v>1224</v>
      </c>
      <c r="W1225" s="1102">
        <f t="shared" si="139"/>
        <v>1225</v>
      </c>
      <c r="X1225" s="1102" t="str">
        <f t="shared" si="137"/>
        <v>A0831</v>
      </c>
      <c r="Y1225" s="239"/>
      <c r="Z1225" s="239"/>
      <c r="AA1225" s="239"/>
      <c r="AB1225" s="239"/>
      <c r="AC1225" s="239"/>
      <c r="AD1225" s="239"/>
      <c r="AE1225" s="239"/>
      <c r="AF1225" s="239"/>
      <c r="AG1225" s="239"/>
    </row>
    <row r="1226" spans="8:33">
      <c r="H1226" s="239"/>
      <c r="I1226" s="1110" t="s">
        <v>3064</v>
      </c>
      <c r="J1226" s="1106" t="s">
        <v>3065</v>
      </c>
      <c r="K1226" s="246">
        <v>4.8899999999999996E-4</v>
      </c>
      <c r="L1226" s="246">
        <v>4.8899999999999996E-4</v>
      </c>
      <c r="M1226" s="241"/>
      <c r="N1226" s="1102">
        <f t="shared" ca="1" si="133"/>
        <v>4.8899999999999996E-4</v>
      </c>
      <c r="O1226" s="1102">
        <f t="shared" ca="1" si="134"/>
        <v>4.8899999999999996E-4</v>
      </c>
      <c r="P1226" s="1102" t="str" cm="1">
        <f t="array" aca="1" ref="P1226" ca="1">IFERROR(INDIRECT("K"&amp;V1226),"")</f>
        <v/>
      </c>
      <c r="Q1226" s="1102" t="str" cm="1">
        <f t="array" aca="1" ref="Q1226" ca="1">IFERROR(INDIRECT("L"&amp;V1226),"")</f>
        <v/>
      </c>
      <c r="R1226" s="1102" t="str" cm="1">
        <f t="array" aca="1" ref="R1226" ca="1">IFERROR(INDIRECT("K"&amp;W1226),"")</f>
        <v/>
      </c>
      <c r="S1226" s="1102" t="str" cm="1">
        <f t="array" aca="1" ref="S1226" ca="1">IFERROR(INDIRECT("L"&amp;W1226),"")</f>
        <v/>
      </c>
      <c r="T1226" s="1103">
        <f t="shared" si="135"/>
        <v>4.8899999999999996E-4</v>
      </c>
      <c r="U1226" s="1103">
        <f t="shared" si="136"/>
        <v>4.8899999999999996E-4</v>
      </c>
      <c r="V1226" s="1102" t="str">
        <f t="shared" si="138"/>
        <v/>
      </c>
      <c r="W1226" s="1102" t="str">
        <f t="shared" si="139"/>
        <v/>
      </c>
      <c r="X1226" s="1102" t="str">
        <f t="shared" si="137"/>
        <v>A0835</v>
      </c>
      <c r="Y1226" s="239"/>
      <c r="Z1226" s="239"/>
      <c r="AA1226" s="239"/>
      <c r="AB1226" s="239"/>
      <c r="AC1226" s="239"/>
      <c r="AD1226" s="239"/>
      <c r="AE1226" s="239"/>
      <c r="AF1226" s="239"/>
      <c r="AG1226" s="239"/>
    </row>
    <row r="1227" spans="8:33">
      <c r="H1227" s="239"/>
      <c r="I1227" s="1110" t="s">
        <v>3594</v>
      </c>
      <c r="J1227" s="1106" t="s">
        <v>4017</v>
      </c>
      <c r="K1227" s="246">
        <v>4.2200000000000001E-4</v>
      </c>
      <c r="L1227" s="246">
        <v>4.2200000000000001E-4</v>
      </c>
      <c r="M1227" s="241"/>
      <c r="N1227" s="1102">
        <f t="shared" ref="N1227:N1249" ca="1" si="140">IF(P1227="",IF(R1227="",T1227,R1227),P1227)</f>
        <v>4.2200000000000001E-4</v>
      </c>
      <c r="O1227" s="1102">
        <f t="shared" ref="O1227:O1249" ca="1" si="141">IF(Q1227="",IF(S1227="",U1227,S1227),Q1227)</f>
        <v>4.2200000000000001E-4</v>
      </c>
      <c r="P1227" s="1102" t="str" cm="1">
        <f t="array" aca="1" ref="P1227" ca="1">IFERROR(INDIRECT("K"&amp;V1227),"")</f>
        <v/>
      </c>
      <c r="Q1227" s="1102" t="str" cm="1">
        <f t="array" aca="1" ref="Q1227" ca="1">IFERROR(INDIRECT("L"&amp;V1227),"")</f>
        <v/>
      </c>
      <c r="R1227" s="1102" t="str" cm="1">
        <f t="array" aca="1" ref="R1227" ca="1">IFERROR(INDIRECT("K"&amp;W1227),"")</f>
        <v/>
      </c>
      <c r="S1227" s="1102" t="str" cm="1">
        <f t="array" aca="1" ref="S1227" ca="1">IFERROR(INDIRECT("L"&amp;W1227),"")</f>
        <v/>
      </c>
      <c r="T1227" s="1103">
        <f t="shared" ref="T1227:T1249" si="142">K1227</f>
        <v>4.2200000000000001E-4</v>
      </c>
      <c r="U1227" s="1103">
        <f t="shared" ref="U1227:U1249" si="143">L1227</f>
        <v>4.2200000000000001E-4</v>
      </c>
      <c r="V1227" s="1102" t="str">
        <f t="shared" si="138"/>
        <v/>
      </c>
      <c r="W1227" s="1102" t="str">
        <f t="shared" si="139"/>
        <v/>
      </c>
      <c r="X1227" s="1102" t="str">
        <f t="shared" ref="X1227:X1249" si="144">LEFT(I1227,5)</f>
        <v>A0838</v>
      </c>
      <c r="Y1227" s="239"/>
      <c r="Z1227" s="239"/>
      <c r="AA1227" s="239"/>
      <c r="AB1227" s="239"/>
      <c r="AC1227" s="239"/>
      <c r="AD1227" s="239"/>
      <c r="AE1227" s="239"/>
      <c r="AF1227" s="239"/>
      <c r="AG1227" s="239"/>
    </row>
    <row r="1228" spans="8:33">
      <c r="H1228" s="239"/>
      <c r="I1228" s="1110" t="s">
        <v>5870</v>
      </c>
      <c r="J1228" s="1106" t="s">
        <v>3595</v>
      </c>
      <c r="K1228" s="246">
        <v>2.0000000000000002E-5</v>
      </c>
      <c r="L1228" s="246">
        <v>2.0000000000000002E-5</v>
      </c>
      <c r="M1228" s="241"/>
      <c r="N1228" s="1102">
        <f t="shared" ca="1" si="140"/>
        <v>2.0000000000000002E-5</v>
      </c>
      <c r="O1228" s="1102">
        <f t="shared" ca="1" si="141"/>
        <v>2.0000000000000002E-5</v>
      </c>
      <c r="P1228" s="1102" t="str" cm="1">
        <f t="array" aca="1" ref="P1228" ca="1">IFERROR(INDIRECT("K"&amp;V1228),"")</f>
        <v/>
      </c>
      <c r="Q1228" s="1102" t="str" cm="1">
        <f t="array" aca="1" ref="Q1228" ca="1">IFERROR(INDIRECT("L"&amp;V1228),"")</f>
        <v/>
      </c>
      <c r="R1228" s="1102" cm="1">
        <f t="array" aca="1" ref="R1228" ca="1">IFERROR(INDIRECT("K"&amp;W1228),"")</f>
        <v>2.0000000000000002E-5</v>
      </c>
      <c r="S1228" s="1102" cm="1">
        <f t="array" aca="1" ref="S1228" ca="1">IFERROR(INDIRECT("L"&amp;W1228),"")</f>
        <v>2.0000000000000002E-5</v>
      </c>
      <c r="T1228" s="1103">
        <f t="shared" si="142"/>
        <v>2.0000000000000002E-5</v>
      </c>
      <c r="U1228" s="1103">
        <f t="shared" si="143"/>
        <v>2.0000000000000002E-5</v>
      </c>
      <c r="V1228" s="1102" t="str">
        <f t="shared" si="138"/>
        <v/>
      </c>
      <c r="W1228" s="1102">
        <f t="shared" si="139"/>
        <v>1229</v>
      </c>
      <c r="X1228" s="1102" t="str">
        <f t="shared" si="144"/>
        <v>A0839</v>
      </c>
      <c r="Y1228" s="239"/>
      <c r="Z1228" s="239"/>
      <c r="AA1228" s="239"/>
      <c r="AB1228" s="239"/>
      <c r="AC1228" s="239"/>
      <c r="AD1228" s="239"/>
      <c r="AE1228" s="239"/>
      <c r="AF1228" s="239"/>
      <c r="AG1228" s="239"/>
    </row>
    <row r="1229" spans="8:33">
      <c r="H1229" s="239"/>
      <c r="I1229" s="1110" t="s">
        <v>5871</v>
      </c>
      <c r="J1229" s="1106" t="s">
        <v>3595</v>
      </c>
      <c r="K1229" s="246">
        <v>2.0000000000000002E-5</v>
      </c>
      <c r="L1229" s="246">
        <v>2.0000000000000002E-5</v>
      </c>
      <c r="M1229" s="241"/>
      <c r="N1229" s="1102">
        <f t="shared" ca="1" si="140"/>
        <v>2.0000000000000002E-5</v>
      </c>
      <c r="O1229" s="1102">
        <f t="shared" ca="1" si="141"/>
        <v>2.0000000000000002E-5</v>
      </c>
      <c r="P1229" s="1102" t="str" cm="1">
        <f t="array" aca="1" ref="P1229" ca="1">IFERROR(INDIRECT("K"&amp;V1229),"")</f>
        <v/>
      </c>
      <c r="Q1229" s="1102" t="str" cm="1">
        <f t="array" aca="1" ref="Q1229" ca="1">IFERROR(INDIRECT("L"&amp;V1229),"")</f>
        <v/>
      </c>
      <c r="R1229" s="1102" cm="1">
        <f t="array" aca="1" ref="R1229" ca="1">IFERROR(INDIRECT("K"&amp;W1229),"")</f>
        <v>2.0000000000000002E-5</v>
      </c>
      <c r="S1229" s="1102" cm="1">
        <f t="array" aca="1" ref="S1229" ca="1">IFERROR(INDIRECT("L"&amp;W1229),"")</f>
        <v>2.0000000000000002E-5</v>
      </c>
      <c r="T1229" s="1103">
        <f t="shared" si="142"/>
        <v>2.0000000000000002E-5</v>
      </c>
      <c r="U1229" s="1103">
        <f t="shared" si="143"/>
        <v>2.0000000000000002E-5</v>
      </c>
      <c r="V1229" s="1102" t="str">
        <f t="shared" si="138"/>
        <v/>
      </c>
      <c r="W1229" s="1102">
        <f t="shared" si="139"/>
        <v>1229</v>
      </c>
      <c r="X1229" s="1102" t="str">
        <f t="shared" si="144"/>
        <v>A0839</v>
      </c>
      <c r="Y1229" s="239"/>
      <c r="Z1229" s="239"/>
      <c r="AA1229" s="239"/>
      <c r="AB1229" s="239"/>
      <c r="AC1229" s="239"/>
      <c r="AD1229" s="239"/>
      <c r="AE1229" s="239"/>
      <c r="AF1229" s="239"/>
      <c r="AG1229" s="239"/>
    </row>
    <row r="1230" spans="8:33">
      <c r="H1230" s="239"/>
      <c r="I1230" s="1110" t="s">
        <v>5872</v>
      </c>
      <c r="J1230" s="1106" t="s">
        <v>3066</v>
      </c>
      <c r="K1230" s="246">
        <v>8.8999999999999995E-5</v>
      </c>
      <c r="L1230" s="246">
        <v>8.8999999999999995E-5</v>
      </c>
      <c r="M1230" s="241"/>
      <c r="N1230" s="1102">
        <f t="shared" ca="1" si="140"/>
        <v>8.8999999999999995E-5</v>
      </c>
      <c r="O1230" s="1102">
        <f t="shared" ca="1" si="141"/>
        <v>8.8999999999999995E-5</v>
      </c>
      <c r="P1230" s="1102" t="str" cm="1">
        <f t="array" aca="1" ref="P1230" ca="1">IFERROR(INDIRECT("K"&amp;V1230),"")</f>
        <v/>
      </c>
      <c r="Q1230" s="1102" t="str" cm="1">
        <f t="array" aca="1" ref="Q1230" ca="1">IFERROR(INDIRECT("L"&amp;V1230),"")</f>
        <v/>
      </c>
      <c r="R1230" s="1102" t="str" cm="1">
        <f t="array" aca="1" ref="R1230" ca="1">IFERROR(INDIRECT("K"&amp;W1230),"")</f>
        <v/>
      </c>
      <c r="S1230" s="1102" t="str" cm="1">
        <f t="array" aca="1" ref="S1230" ca="1">IFERROR(INDIRECT("L"&amp;W1230),"")</f>
        <v/>
      </c>
      <c r="T1230" s="1103">
        <f t="shared" si="142"/>
        <v>8.8999999999999995E-5</v>
      </c>
      <c r="U1230" s="1103">
        <f t="shared" si="143"/>
        <v>8.8999999999999995E-5</v>
      </c>
      <c r="V1230" s="1102" t="str">
        <f t="shared" si="138"/>
        <v/>
      </c>
      <c r="W1230" s="1102" t="str">
        <f t="shared" si="139"/>
        <v/>
      </c>
      <c r="X1230" s="1102" t="str">
        <f t="shared" si="144"/>
        <v>A0840</v>
      </c>
      <c r="Y1230" s="239"/>
      <c r="Z1230" s="239"/>
      <c r="AA1230" s="239"/>
      <c r="AB1230" s="239"/>
      <c r="AC1230" s="239"/>
      <c r="AD1230" s="239"/>
      <c r="AE1230" s="239"/>
      <c r="AF1230" s="239"/>
      <c r="AG1230" s="239"/>
    </row>
    <row r="1231" spans="8:33">
      <c r="H1231" s="239"/>
      <c r="I1231" s="1110" t="s">
        <v>3596</v>
      </c>
      <c r="J1231" s="1106" t="s">
        <v>4018</v>
      </c>
      <c r="K1231" s="246">
        <v>2.8899999999999998E-4</v>
      </c>
      <c r="L1231" s="246">
        <v>2.8899999999999998E-4</v>
      </c>
      <c r="M1231" s="241"/>
      <c r="N1231" s="1102">
        <f t="shared" ca="1" si="140"/>
        <v>2.8899999999999998E-4</v>
      </c>
      <c r="O1231" s="1102">
        <f t="shared" ca="1" si="141"/>
        <v>2.8899999999999998E-4</v>
      </c>
      <c r="P1231" s="1102" t="str" cm="1">
        <f t="array" aca="1" ref="P1231" ca="1">IFERROR(INDIRECT("K"&amp;V1231),"")</f>
        <v/>
      </c>
      <c r="Q1231" s="1102" t="str" cm="1">
        <f t="array" aca="1" ref="Q1231" ca="1">IFERROR(INDIRECT("L"&amp;V1231),"")</f>
        <v/>
      </c>
      <c r="R1231" s="1102" t="str" cm="1">
        <f t="array" aca="1" ref="R1231" ca="1">IFERROR(INDIRECT("K"&amp;W1231),"")</f>
        <v/>
      </c>
      <c r="S1231" s="1102" t="str" cm="1">
        <f t="array" aca="1" ref="S1231" ca="1">IFERROR(INDIRECT("L"&amp;W1231),"")</f>
        <v/>
      </c>
      <c r="T1231" s="1103">
        <f t="shared" si="142"/>
        <v>2.8899999999999998E-4</v>
      </c>
      <c r="U1231" s="1103">
        <f t="shared" si="143"/>
        <v>2.8899999999999998E-4</v>
      </c>
      <c r="V1231" s="1102" t="str">
        <f t="shared" si="138"/>
        <v/>
      </c>
      <c r="W1231" s="1102" t="str">
        <f t="shared" si="139"/>
        <v/>
      </c>
      <c r="X1231" s="1102" t="str">
        <f t="shared" si="144"/>
        <v>A0843</v>
      </c>
      <c r="Y1231" s="239"/>
      <c r="Z1231" s="239"/>
      <c r="AA1231" s="239"/>
      <c r="AB1231" s="239"/>
      <c r="AC1231" s="239"/>
      <c r="AD1231" s="239"/>
      <c r="AE1231" s="239"/>
      <c r="AF1231" s="239"/>
      <c r="AG1231" s="239"/>
    </row>
    <row r="1232" spans="8:33">
      <c r="H1232" s="239"/>
      <c r="I1232" s="1110" t="s">
        <v>3597</v>
      </c>
      <c r="J1232" s="1106" t="s">
        <v>3598</v>
      </c>
      <c r="K1232" s="246">
        <v>2.22E-4</v>
      </c>
      <c r="L1232" s="246">
        <v>2.22E-4</v>
      </c>
      <c r="M1232" s="241"/>
      <c r="N1232" s="1102">
        <f t="shared" ca="1" si="140"/>
        <v>2.22E-4</v>
      </c>
      <c r="O1232" s="1102">
        <f t="shared" ca="1" si="141"/>
        <v>2.22E-4</v>
      </c>
      <c r="P1232" s="1102" t="str" cm="1">
        <f t="array" aca="1" ref="P1232" ca="1">IFERROR(INDIRECT("K"&amp;V1232),"")</f>
        <v/>
      </c>
      <c r="Q1232" s="1102" t="str" cm="1">
        <f t="array" aca="1" ref="Q1232" ca="1">IFERROR(INDIRECT("L"&amp;V1232),"")</f>
        <v/>
      </c>
      <c r="R1232" s="1102" t="str" cm="1">
        <f t="array" aca="1" ref="R1232" ca="1">IFERROR(INDIRECT("K"&amp;W1232),"")</f>
        <v/>
      </c>
      <c r="S1232" s="1102" t="str" cm="1">
        <f t="array" aca="1" ref="S1232" ca="1">IFERROR(INDIRECT("L"&amp;W1232),"")</f>
        <v/>
      </c>
      <c r="T1232" s="1103">
        <f t="shared" si="142"/>
        <v>2.22E-4</v>
      </c>
      <c r="U1232" s="1103">
        <f t="shared" si="143"/>
        <v>2.22E-4</v>
      </c>
      <c r="V1232" s="1102" t="str">
        <f t="shared" si="138"/>
        <v/>
      </c>
      <c r="W1232" s="1102" t="str">
        <f t="shared" si="139"/>
        <v/>
      </c>
      <c r="X1232" s="1102" t="str">
        <f t="shared" si="144"/>
        <v>A0844</v>
      </c>
      <c r="Y1232" s="239"/>
      <c r="Z1232" s="239"/>
      <c r="AA1232" s="239"/>
      <c r="AB1232" s="239"/>
      <c r="AC1232" s="239"/>
      <c r="AD1232" s="239"/>
      <c r="AE1232" s="239"/>
      <c r="AF1232" s="239"/>
      <c r="AG1232" s="239"/>
    </row>
    <row r="1233" spans="8:33">
      <c r="H1233" s="239"/>
      <c r="I1233" s="1110" t="s">
        <v>3599</v>
      </c>
      <c r="J1233" s="1106" t="s">
        <v>3600</v>
      </c>
      <c r="K1233" s="246">
        <v>5.7899999999999998E-4</v>
      </c>
      <c r="L1233" s="246">
        <v>5.7899999999999998E-4</v>
      </c>
      <c r="M1233" s="241"/>
      <c r="N1233" s="1102">
        <f t="shared" ca="1" si="140"/>
        <v>5.7899999999999998E-4</v>
      </c>
      <c r="O1233" s="1102">
        <f t="shared" ca="1" si="141"/>
        <v>5.7899999999999998E-4</v>
      </c>
      <c r="P1233" s="1102" t="str" cm="1">
        <f t="array" aca="1" ref="P1233" ca="1">IFERROR(INDIRECT("K"&amp;V1233),"")</f>
        <v/>
      </c>
      <c r="Q1233" s="1102" t="str" cm="1">
        <f t="array" aca="1" ref="Q1233" ca="1">IFERROR(INDIRECT("L"&amp;V1233),"")</f>
        <v/>
      </c>
      <c r="R1233" s="1102" t="str" cm="1">
        <f t="array" aca="1" ref="R1233" ca="1">IFERROR(INDIRECT("K"&amp;W1233),"")</f>
        <v/>
      </c>
      <c r="S1233" s="1102" t="str" cm="1">
        <f t="array" aca="1" ref="S1233" ca="1">IFERROR(INDIRECT("L"&amp;W1233),"")</f>
        <v/>
      </c>
      <c r="T1233" s="1103">
        <f t="shared" si="142"/>
        <v>5.7899999999999998E-4</v>
      </c>
      <c r="U1233" s="1103">
        <f t="shared" si="143"/>
        <v>5.7899999999999998E-4</v>
      </c>
      <c r="V1233" s="1102" t="str">
        <f t="shared" si="138"/>
        <v/>
      </c>
      <c r="W1233" s="1102" t="str">
        <f t="shared" si="139"/>
        <v/>
      </c>
      <c r="X1233" s="1102" t="str">
        <f t="shared" si="144"/>
        <v>A0847</v>
      </c>
      <c r="Y1233" s="239"/>
      <c r="Z1233" s="239"/>
      <c r="AA1233" s="239"/>
      <c r="AB1233" s="239"/>
      <c r="AC1233" s="239"/>
      <c r="AD1233" s="239"/>
      <c r="AE1233" s="239"/>
      <c r="AF1233" s="239"/>
      <c r="AG1233" s="239"/>
    </row>
    <row r="1234" spans="8:33">
      <c r="H1234" s="239"/>
      <c r="I1234" s="1110" t="s">
        <v>5873</v>
      </c>
      <c r="J1234" s="1106" t="s">
        <v>3601</v>
      </c>
      <c r="K1234" s="246">
        <v>0</v>
      </c>
      <c r="L1234" s="246">
        <v>0</v>
      </c>
      <c r="M1234" s="241"/>
      <c r="N1234" s="1102">
        <f t="shared" ca="1" si="140"/>
        <v>0</v>
      </c>
      <c r="O1234" s="1102">
        <f t="shared" ca="1" si="141"/>
        <v>0</v>
      </c>
      <c r="P1234" s="1102" t="str" cm="1">
        <f t="array" aca="1" ref="P1234" ca="1">IFERROR(INDIRECT("K"&amp;V1234),"")</f>
        <v/>
      </c>
      <c r="Q1234" s="1102" t="str" cm="1">
        <f t="array" aca="1" ref="Q1234" ca="1">IFERROR(INDIRECT("L"&amp;V1234),"")</f>
        <v/>
      </c>
      <c r="R1234" s="1102" cm="1">
        <f t="array" aca="1" ref="R1234" ca="1">IFERROR(INDIRECT("K"&amp;W1234),"")</f>
        <v>0</v>
      </c>
      <c r="S1234" s="1102" cm="1">
        <f t="array" aca="1" ref="S1234" ca="1">IFERROR(INDIRECT("L"&amp;W1234),"")</f>
        <v>0</v>
      </c>
      <c r="T1234" s="1103">
        <f t="shared" si="142"/>
        <v>0</v>
      </c>
      <c r="U1234" s="1103">
        <f t="shared" si="143"/>
        <v>0</v>
      </c>
      <c r="V1234" s="1102" t="str">
        <f t="shared" si="138"/>
        <v/>
      </c>
      <c r="W1234" s="1102">
        <f t="shared" si="139"/>
        <v>1235</v>
      </c>
      <c r="X1234" s="1102" t="str">
        <f t="shared" si="144"/>
        <v>A0849</v>
      </c>
      <c r="Y1234" s="239"/>
      <c r="Z1234" s="239"/>
      <c r="AA1234" s="239"/>
      <c r="AB1234" s="239"/>
      <c r="AC1234" s="239"/>
      <c r="AD1234" s="239"/>
      <c r="AE1234" s="239"/>
      <c r="AF1234" s="239"/>
      <c r="AG1234" s="239"/>
    </row>
    <row r="1235" spans="8:33">
      <c r="H1235" s="239"/>
      <c r="I1235" s="1110" t="s">
        <v>5874</v>
      </c>
      <c r="J1235" s="1106" t="s">
        <v>3601</v>
      </c>
      <c r="K1235" s="246">
        <v>0</v>
      </c>
      <c r="L1235" s="246">
        <v>0</v>
      </c>
      <c r="M1235" s="241"/>
      <c r="N1235" s="1102">
        <f t="shared" ca="1" si="140"/>
        <v>0</v>
      </c>
      <c r="O1235" s="1102">
        <f t="shared" ca="1" si="141"/>
        <v>0</v>
      </c>
      <c r="P1235" s="1102" t="str" cm="1">
        <f t="array" aca="1" ref="P1235" ca="1">IFERROR(INDIRECT("K"&amp;V1235),"")</f>
        <v/>
      </c>
      <c r="Q1235" s="1102" t="str" cm="1">
        <f t="array" aca="1" ref="Q1235" ca="1">IFERROR(INDIRECT("L"&amp;V1235),"")</f>
        <v/>
      </c>
      <c r="R1235" s="1102" cm="1">
        <f t="array" aca="1" ref="R1235" ca="1">IFERROR(INDIRECT("K"&amp;W1235),"")</f>
        <v>0</v>
      </c>
      <c r="S1235" s="1102" cm="1">
        <f t="array" aca="1" ref="S1235" ca="1">IFERROR(INDIRECT("L"&amp;W1235),"")</f>
        <v>0</v>
      </c>
      <c r="T1235" s="1103">
        <f t="shared" si="142"/>
        <v>0</v>
      </c>
      <c r="U1235" s="1103">
        <f t="shared" si="143"/>
        <v>0</v>
      </c>
      <c r="V1235" s="1102" t="str">
        <f t="shared" si="138"/>
        <v/>
      </c>
      <c r="W1235" s="1102">
        <f t="shared" si="139"/>
        <v>1235</v>
      </c>
      <c r="X1235" s="1102" t="str">
        <f t="shared" si="144"/>
        <v>A0849</v>
      </c>
      <c r="Y1235" s="239"/>
      <c r="Z1235" s="239"/>
      <c r="AA1235" s="239"/>
      <c r="AB1235" s="239"/>
      <c r="AC1235" s="239"/>
      <c r="AD1235" s="239"/>
      <c r="AE1235" s="239"/>
      <c r="AF1235" s="239"/>
      <c r="AG1235" s="239"/>
    </row>
    <row r="1236" spans="8:33">
      <c r="H1236" s="239"/>
      <c r="I1236" s="1110" t="s">
        <v>3602</v>
      </c>
      <c r="J1236" s="1106" t="s">
        <v>3603</v>
      </c>
      <c r="K1236" s="246">
        <v>4.28E-4</v>
      </c>
      <c r="L1236" s="246">
        <v>4.28E-4</v>
      </c>
      <c r="M1236" s="241"/>
      <c r="N1236" s="1102">
        <f t="shared" ca="1" si="140"/>
        <v>4.28E-4</v>
      </c>
      <c r="O1236" s="1102">
        <f t="shared" ca="1" si="141"/>
        <v>4.28E-4</v>
      </c>
      <c r="P1236" s="1102" t="str" cm="1">
        <f t="array" aca="1" ref="P1236" ca="1">IFERROR(INDIRECT("K"&amp;V1236),"")</f>
        <v/>
      </c>
      <c r="Q1236" s="1102" t="str" cm="1">
        <f t="array" aca="1" ref="Q1236" ca="1">IFERROR(INDIRECT("L"&amp;V1236),"")</f>
        <v/>
      </c>
      <c r="R1236" s="1102" t="str" cm="1">
        <f t="array" aca="1" ref="R1236" ca="1">IFERROR(INDIRECT("K"&amp;W1236),"")</f>
        <v/>
      </c>
      <c r="S1236" s="1102" t="str" cm="1">
        <f t="array" aca="1" ref="S1236" ca="1">IFERROR(INDIRECT("L"&amp;W1236),"")</f>
        <v/>
      </c>
      <c r="T1236" s="1103">
        <f t="shared" si="142"/>
        <v>4.28E-4</v>
      </c>
      <c r="U1236" s="1103">
        <f t="shared" si="143"/>
        <v>4.28E-4</v>
      </c>
      <c r="V1236" s="1102" t="str">
        <f t="shared" si="138"/>
        <v/>
      </c>
      <c r="W1236" s="1102" t="str">
        <f t="shared" si="139"/>
        <v/>
      </c>
      <c r="X1236" s="1102" t="str">
        <f t="shared" si="144"/>
        <v>A0851</v>
      </c>
      <c r="Y1236" s="239"/>
      <c r="Z1236" s="239"/>
      <c r="AA1236" s="239"/>
      <c r="AB1236" s="239"/>
      <c r="AC1236" s="239"/>
      <c r="AD1236" s="239"/>
      <c r="AE1236" s="239"/>
      <c r="AF1236" s="239"/>
      <c r="AG1236" s="239"/>
    </row>
    <row r="1237" spans="8:33">
      <c r="H1237" s="239"/>
      <c r="I1237" s="1110" t="s">
        <v>3604</v>
      </c>
      <c r="J1237" s="1106" t="s">
        <v>3605</v>
      </c>
      <c r="K1237" s="246">
        <v>2.31E-4</v>
      </c>
      <c r="L1237" s="246">
        <v>2.31E-4</v>
      </c>
      <c r="M1237" s="241"/>
      <c r="N1237" s="1102">
        <f t="shared" ca="1" si="140"/>
        <v>2.31E-4</v>
      </c>
      <c r="O1237" s="1102">
        <f t="shared" ca="1" si="141"/>
        <v>2.31E-4</v>
      </c>
      <c r="P1237" s="1102" t="str" cm="1">
        <f t="array" aca="1" ref="P1237" ca="1">IFERROR(INDIRECT("K"&amp;V1237),"")</f>
        <v/>
      </c>
      <c r="Q1237" s="1102" t="str" cm="1">
        <f t="array" aca="1" ref="Q1237" ca="1">IFERROR(INDIRECT("L"&amp;V1237),"")</f>
        <v/>
      </c>
      <c r="R1237" s="1102" t="str" cm="1">
        <f t="array" aca="1" ref="R1237" ca="1">IFERROR(INDIRECT("K"&amp;W1237),"")</f>
        <v/>
      </c>
      <c r="S1237" s="1102" t="str" cm="1">
        <f t="array" aca="1" ref="S1237" ca="1">IFERROR(INDIRECT("L"&amp;W1237),"")</f>
        <v/>
      </c>
      <c r="T1237" s="1103">
        <f t="shared" si="142"/>
        <v>2.31E-4</v>
      </c>
      <c r="U1237" s="1103">
        <f t="shared" si="143"/>
        <v>2.31E-4</v>
      </c>
      <c r="V1237" s="1102" t="str">
        <f t="shared" si="138"/>
        <v/>
      </c>
      <c r="W1237" s="1102" t="str">
        <f t="shared" si="139"/>
        <v/>
      </c>
      <c r="X1237" s="1102" t="str">
        <f t="shared" si="144"/>
        <v>A0852</v>
      </c>
      <c r="Y1237" s="239"/>
      <c r="Z1237" s="239"/>
      <c r="AA1237" s="239"/>
      <c r="AB1237" s="239"/>
      <c r="AC1237" s="239"/>
      <c r="AD1237" s="239"/>
      <c r="AE1237" s="239"/>
      <c r="AF1237" s="239"/>
      <c r="AG1237" s="239"/>
    </row>
    <row r="1238" spans="8:33">
      <c r="H1238" s="239"/>
      <c r="I1238" s="1110" t="s">
        <v>5875</v>
      </c>
      <c r="J1238" s="1106" t="s">
        <v>5876</v>
      </c>
      <c r="K1238" s="246">
        <v>0</v>
      </c>
      <c r="L1238" s="246">
        <v>0</v>
      </c>
      <c r="M1238" s="241"/>
      <c r="N1238" s="1102">
        <f t="shared" ca="1" si="140"/>
        <v>0</v>
      </c>
      <c r="O1238" s="1102">
        <f t="shared" ca="1" si="141"/>
        <v>0</v>
      </c>
      <c r="P1238" s="1102" t="str" cm="1">
        <f t="array" aca="1" ref="P1238" ca="1">IFERROR(INDIRECT("K"&amp;V1238),"")</f>
        <v/>
      </c>
      <c r="Q1238" s="1102" t="str" cm="1">
        <f t="array" aca="1" ref="Q1238" ca="1">IFERROR(INDIRECT("L"&amp;V1238),"")</f>
        <v/>
      </c>
      <c r="R1238" s="1102" t="str" cm="1">
        <f t="array" aca="1" ref="R1238" ca="1">IFERROR(INDIRECT("K"&amp;W1238),"")</f>
        <v/>
      </c>
      <c r="S1238" s="1102" t="str" cm="1">
        <f t="array" aca="1" ref="S1238" ca="1">IFERROR(INDIRECT("L"&amp;W1238),"")</f>
        <v/>
      </c>
      <c r="T1238" s="1103">
        <f t="shared" si="142"/>
        <v>0</v>
      </c>
      <c r="U1238" s="1103">
        <f t="shared" si="143"/>
        <v>0</v>
      </c>
      <c r="V1238" s="1102" t="str">
        <f t="shared" si="138"/>
        <v/>
      </c>
      <c r="W1238" s="1102" t="str">
        <f t="shared" si="139"/>
        <v/>
      </c>
      <c r="X1238" s="1102" t="str">
        <f t="shared" si="144"/>
        <v>A0853</v>
      </c>
      <c r="Y1238" s="239"/>
      <c r="Z1238" s="239"/>
      <c r="AA1238" s="239"/>
      <c r="AB1238" s="239"/>
      <c r="AC1238" s="239"/>
      <c r="AD1238" s="239"/>
      <c r="AE1238" s="239"/>
      <c r="AF1238" s="239"/>
      <c r="AG1238" s="239"/>
    </row>
    <row r="1239" spans="8:33">
      <c r="H1239" s="239"/>
      <c r="I1239" s="1110" t="s">
        <v>5877</v>
      </c>
      <c r="J1239" s="1106" t="s">
        <v>3606</v>
      </c>
      <c r="K1239" s="246">
        <v>3.0400000000000002E-4</v>
      </c>
      <c r="L1239" s="246">
        <v>3.0400000000000002E-4</v>
      </c>
      <c r="M1239" s="241"/>
      <c r="N1239" s="1102">
        <f t="shared" ca="1" si="140"/>
        <v>3.0400000000000002E-4</v>
      </c>
      <c r="O1239" s="1102">
        <f t="shared" ca="1" si="141"/>
        <v>3.0400000000000002E-4</v>
      </c>
      <c r="P1239" s="1102" t="str" cm="1">
        <f t="array" aca="1" ref="P1239" ca="1">IFERROR(INDIRECT("K"&amp;V1239),"")</f>
        <v/>
      </c>
      <c r="Q1239" s="1102" t="str" cm="1">
        <f t="array" aca="1" ref="Q1239" ca="1">IFERROR(INDIRECT("L"&amp;V1239),"")</f>
        <v/>
      </c>
      <c r="R1239" s="1102" cm="1">
        <f t="array" aca="1" ref="R1239" ca="1">IFERROR(INDIRECT("K"&amp;W1239),"")</f>
        <v>3.0400000000000002E-4</v>
      </c>
      <c r="S1239" s="1102" cm="1">
        <f t="array" aca="1" ref="S1239" ca="1">IFERROR(INDIRECT("L"&amp;W1239),"")</f>
        <v>3.0400000000000002E-4</v>
      </c>
      <c r="T1239" s="1103">
        <f t="shared" si="142"/>
        <v>3.0400000000000002E-4</v>
      </c>
      <c r="U1239" s="1103">
        <f t="shared" si="143"/>
        <v>3.0400000000000002E-4</v>
      </c>
      <c r="V1239" s="1102" t="str">
        <f t="shared" si="138"/>
        <v/>
      </c>
      <c r="W1239" s="1102">
        <f t="shared" si="139"/>
        <v>1240</v>
      </c>
      <c r="X1239" s="1102" t="str">
        <f t="shared" si="144"/>
        <v>A0854</v>
      </c>
      <c r="Y1239" s="239"/>
      <c r="Z1239" s="239"/>
      <c r="AA1239" s="239"/>
      <c r="AB1239" s="239"/>
      <c r="AC1239" s="239"/>
      <c r="AD1239" s="239"/>
      <c r="AE1239" s="239"/>
      <c r="AF1239" s="239"/>
      <c r="AG1239" s="239"/>
    </row>
    <row r="1240" spans="8:33">
      <c r="H1240" s="239"/>
      <c r="I1240" s="1110" t="s">
        <v>5878</v>
      </c>
      <c r="J1240" s="1106" t="s">
        <v>3606</v>
      </c>
      <c r="K1240" s="246">
        <v>3.0400000000000002E-4</v>
      </c>
      <c r="L1240" s="246">
        <v>3.0400000000000002E-4</v>
      </c>
      <c r="M1240" s="241"/>
      <c r="N1240" s="1102">
        <f t="shared" ca="1" si="140"/>
        <v>3.0400000000000002E-4</v>
      </c>
      <c r="O1240" s="1102">
        <f t="shared" ca="1" si="141"/>
        <v>3.0400000000000002E-4</v>
      </c>
      <c r="P1240" s="1102" t="str" cm="1">
        <f t="array" aca="1" ref="P1240" ca="1">IFERROR(INDIRECT("K"&amp;V1240),"")</f>
        <v/>
      </c>
      <c r="Q1240" s="1102" t="str" cm="1">
        <f t="array" aca="1" ref="Q1240" ca="1">IFERROR(INDIRECT("L"&amp;V1240),"")</f>
        <v/>
      </c>
      <c r="R1240" s="1102" cm="1">
        <f t="array" aca="1" ref="R1240" ca="1">IFERROR(INDIRECT("K"&amp;W1240),"")</f>
        <v>3.0400000000000002E-4</v>
      </c>
      <c r="S1240" s="1102" cm="1">
        <f t="array" aca="1" ref="S1240" ca="1">IFERROR(INDIRECT("L"&amp;W1240),"")</f>
        <v>3.0400000000000002E-4</v>
      </c>
      <c r="T1240" s="1103">
        <f t="shared" si="142"/>
        <v>3.0400000000000002E-4</v>
      </c>
      <c r="U1240" s="1103">
        <f t="shared" si="143"/>
        <v>3.0400000000000002E-4</v>
      </c>
      <c r="V1240" s="1102" t="str">
        <f t="shared" si="138"/>
        <v/>
      </c>
      <c r="W1240" s="1102">
        <f t="shared" si="139"/>
        <v>1240</v>
      </c>
      <c r="X1240" s="1102" t="str">
        <f t="shared" si="144"/>
        <v>A0854</v>
      </c>
      <c r="Y1240" s="239"/>
      <c r="Z1240" s="239"/>
      <c r="AA1240" s="239"/>
      <c r="AB1240" s="239"/>
      <c r="AC1240" s="239"/>
      <c r="AD1240" s="239"/>
      <c r="AE1240" s="239"/>
      <c r="AF1240" s="239"/>
      <c r="AG1240" s="239"/>
    </row>
    <row r="1241" spans="8:33">
      <c r="H1241" s="239"/>
      <c r="I1241" s="1110" t="s">
        <v>5879</v>
      </c>
      <c r="J1241" s="1106" t="s">
        <v>5880</v>
      </c>
      <c r="K1241" s="246">
        <v>2.9500000000000001E-4</v>
      </c>
      <c r="L1241" s="246">
        <v>2.9500000000000001E-4</v>
      </c>
      <c r="M1241" s="241"/>
      <c r="N1241" s="1102">
        <f t="shared" ca="1" si="140"/>
        <v>4.2200000000000001E-4</v>
      </c>
      <c r="O1241" s="1102">
        <f t="shared" ca="1" si="141"/>
        <v>4.2200000000000001E-4</v>
      </c>
      <c r="P1241" s="1102" cm="1">
        <f t="array" aca="1" ref="P1241" ca="1">IFERROR(INDIRECT("K"&amp;V1241),"")</f>
        <v>4.2200000000000001E-4</v>
      </c>
      <c r="Q1241" s="1102" cm="1">
        <f t="array" aca="1" ref="Q1241" ca="1">IFERROR(INDIRECT("L"&amp;V1241),"")</f>
        <v>4.2200000000000001E-4</v>
      </c>
      <c r="R1241" s="1102" cm="1">
        <f t="array" aca="1" ref="R1241" ca="1">IFERROR(INDIRECT("K"&amp;W1241),"")</f>
        <v>1.023E-3</v>
      </c>
      <c r="S1241" s="1102" cm="1">
        <f t="array" aca="1" ref="S1241" ca="1">IFERROR(INDIRECT("L"&amp;W1241),"")</f>
        <v>1.023E-3</v>
      </c>
      <c r="T1241" s="1103">
        <f t="shared" si="142"/>
        <v>2.9500000000000001E-4</v>
      </c>
      <c r="U1241" s="1103">
        <f t="shared" si="143"/>
        <v>2.9500000000000001E-4</v>
      </c>
      <c r="V1241" s="1102">
        <f t="shared" si="138"/>
        <v>1243</v>
      </c>
      <c r="W1241" s="1102">
        <f t="shared" si="139"/>
        <v>1244</v>
      </c>
      <c r="X1241" s="1102" t="str">
        <f t="shared" si="144"/>
        <v>A0857</v>
      </c>
      <c r="Y1241" s="239"/>
      <c r="Z1241" s="239"/>
      <c r="AA1241" s="239"/>
      <c r="AB1241" s="239"/>
      <c r="AC1241" s="239"/>
      <c r="AD1241" s="239"/>
      <c r="AE1241" s="239"/>
      <c r="AF1241" s="239"/>
      <c r="AG1241" s="239"/>
    </row>
    <row r="1242" spans="8:33">
      <c r="H1242" s="239"/>
      <c r="I1242" s="1110" t="s">
        <v>5881</v>
      </c>
      <c r="J1242" s="1106" t="s">
        <v>5880</v>
      </c>
      <c r="K1242" s="246">
        <v>4.2999999999999999E-4</v>
      </c>
      <c r="L1242" s="246">
        <v>4.2999999999999999E-4</v>
      </c>
      <c r="M1242" s="241"/>
      <c r="N1242" s="1102">
        <f t="shared" ca="1" si="140"/>
        <v>4.2200000000000001E-4</v>
      </c>
      <c r="O1242" s="1102">
        <f t="shared" ca="1" si="141"/>
        <v>4.2200000000000001E-4</v>
      </c>
      <c r="P1242" s="1102" cm="1">
        <f t="array" aca="1" ref="P1242" ca="1">IFERROR(INDIRECT("K"&amp;V1242),"")</f>
        <v>4.2200000000000001E-4</v>
      </c>
      <c r="Q1242" s="1102" cm="1">
        <f t="array" aca="1" ref="Q1242" ca="1">IFERROR(INDIRECT("L"&amp;V1242),"")</f>
        <v>4.2200000000000001E-4</v>
      </c>
      <c r="R1242" s="1102" cm="1">
        <f t="array" aca="1" ref="R1242" ca="1">IFERROR(INDIRECT("K"&amp;W1242),"")</f>
        <v>1.023E-3</v>
      </c>
      <c r="S1242" s="1102" cm="1">
        <f t="array" aca="1" ref="S1242" ca="1">IFERROR(INDIRECT("L"&amp;W1242),"")</f>
        <v>1.023E-3</v>
      </c>
      <c r="T1242" s="1103">
        <f t="shared" si="142"/>
        <v>4.2999999999999999E-4</v>
      </c>
      <c r="U1242" s="1103">
        <f t="shared" si="143"/>
        <v>4.2999999999999999E-4</v>
      </c>
      <c r="V1242" s="1102">
        <f t="shared" si="138"/>
        <v>1243</v>
      </c>
      <c r="W1242" s="1102">
        <f t="shared" si="139"/>
        <v>1244</v>
      </c>
      <c r="X1242" s="1102" t="str">
        <f t="shared" si="144"/>
        <v>A0857</v>
      </c>
      <c r="Y1242" s="239"/>
      <c r="Z1242" s="239"/>
      <c r="AA1242" s="239"/>
      <c r="AB1242" s="239"/>
      <c r="AC1242" s="239"/>
      <c r="AD1242" s="239"/>
      <c r="AE1242" s="239"/>
      <c r="AF1242" s="239"/>
      <c r="AG1242" s="239"/>
    </row>
    <row r="1243" spans="8:33">
      <c r="H1243" s="239"/>
      <c r="I1243" s="1110" t="s">
        <v>5882</v>
      </c>
      <c r="J1243" s="1106" t="s">
        <v>5880</v>
      </c>
      <c r="K1243" s="246">
        <v>4.2200000000000001E-4</v>
      </c>
      <c r="L1243" s="246">
        <v>4.2200000000000001E-4</v>
      </c>
      <c r="M1243" s="241"/>
      <c r="N1243" s="1102">
        <f t="shared" ca="1" si="140"/>
        <v>4.2200000000000001E-4</v>
      </c>
      <c r="O1243" s="1102">
        <f t="shared" ca="1" si="141"/>
        <v>4.2200000000000001E-4</v>
      </c>
      <c r="P1243" s="1102" cm="1">
        <f t="array" aca="1" ref="P1243" ca="1">IFERROR(INDIRECT("K"&amp;V1243),"")</f>
        <v>4.2200000000000001E-4</v>
      </c>
      <c r="Q1243" s="1102" cm="1">
        <f t="array" aca="1" ref="Q1243" ca="1">IFERROR(INDIRECT("L"&amp;V1243),"")</f>
        <v>4.2200000000000001E-4</v>
      </c>
      <c r="R1243" s="1102" cm="1">
        <f t="array" aca="1" ref="R1243" ca="1">IFERROR(INDIRECT("K"&amp;W1243),"")</f>
        <v>1.023E-3</v>
      </c>
      <c r="S1243" s="1102" cm="1">
        <f t="array" aca="1" ref="S1243" ca="1">IFERROR(INDIRECT("L"&amp;W1243),"")</f>
        <v>1.023E-3</v>
      </c>
      <c r="T1243" s="1103">
        <f t="shared" si="142"/>
        <v>4.2200000000000001E-4</v>
      </c>
      <c r="U1243" s="1103">
        <f t="shared" si="143"/>
        <v>4.2200000000000001E-4</v>
      </c>
      <c r="V1243" s="1102">
        <f t="shared" si="138"/>
        <v>1243</v>
      </c>
      <c r="W1243" s="1102">
        <f t="shared" si="139"/>
        <v>1244</v>
      </c>
      <c r="X1243" s="1102" t="str">
        <f t="shared" si="144"/>
        <v>A0857</v>
      </c>
      <c r="Y1243" s="239"/>
      <c r="Z1243" s="239"/>
      <c r="AA1243" s="239"/>
      <c r="AB1243" s="239"/>
      <c r="AC1243" s="239"/>
      <c r="AD1243" s="239"/>
      <c r="AE1243" s="239"/>
      <c r="AF1243" s="239"/>
      <c r="AG1243" s="239"/>
    </row>
    <row r="1244" spans="8:33">
      <c r="H1244" s="239"/>
      <c r="I1244" s="1110" t="s">
        <v>5883</v>
      </c>
      <c r="J1244" s="1106" t="s">
        <v>5880</v>
      </c>
      <c r="K1244" s="246">
        <v>1.023E-3</v>
      </c>
      <c r="L1244" s="246">
        <v>1.023E-3</v>
      </c>
      <c r="M1244" s="241"/>
      <c r="N1244" s="1102">
        <f t="shared" ca="1" si="140"/>
        <v>4.2200000000000001E-4</v>
      </c>
      <c r="O1244" s="1102">
        <f t="shared" ca="1" si="141"/>
        <v>4.2200000000000001E-4</v>
      </c>
      <c r="P1244" s="1102" cm="1">
        <f t="array" aca="1" ref="P1244" ca="1">IFERROR(INDIRECT("K"&amp;V1244),"")</f>
        <v>4.2200000000000001E-4</v>
      </c>
      <c r="Q1244" s="1102" cm="1">
        <f t="array" aca="1" ref="Q1244" ca="1">IFERROR(INDIRECT("L"&amp;V1244),"")</f>
        <v>4.2200000000000001E-4</v>
      </c>
      <c r="R1244" s="1102" cm="1">
        <f t="array" aca="1" ref="R1244" ca="1">IFERROR(INDIRECT("K"&amp;W1244),"")</f>
        <v>1.023E-3</v>
      </c>
      <c r="S1244" s="1102" cm="1">
        <f t="array" aca="1" ref="S1244" ca="1">IFERROR(INDIRECT("L"&amp;W1244),"")</f>
        <v>1.023E-3</v>
      </c>
      <c r="T1244" s="1103">
        <f t="shared" si="142"/>
        <v>1.023E-3</v>
      </c>
      <c r="U1244" s="1103">
        <f t="shared" si="143"/>
        <v>1.023E-3</v>
      </c>
      <c r="V1244" s="1102">
        <f t="shared" si="138"/>
        <v>1243</v>
      </c>
      <c r="W1244" s="1102">
        <f t="shared" si="139"/>
        <v>1244</v>
      </c>
      <c r="X1244" s="1102" t="str">
        <f t="shared" si="144"/>
        <v>A0857</v>
      </c>
      <c r="Y1244" s="239"/>
      <c r="Z1244" s="239"/>
      <c r="AA1244" s="239"/>
      <c r="AB1244" s="239"/>
      <c r="AC1244" s="239"/>
      <c r="AD1244" s="239"/>
      <c r="AE1244" s="239"/>
      <c r="AF1244" s="239"/>
      <c r="AG1244" s="239"/>
    </row>
    <row r="1245" spans="8:33">
      <c r="H1245" s="239"/>
      <c r="I1245" s="1110" t="s">
        <v>5884</v>
      </c>
      <c r="J1245" s="1106" t="s">
        <v>3607</v>
      </c>
      <c r="K1245" s="246">
        <v>0</v>
      </c>
      <c r="L1245" s="246">
        <v>0</v>
      </c>
      <c r="M1245" s="241"/>
      <c r="N1245" s="1102">
        <f t="shared" ca="1" si="140"/>
        <v>0</v>
      </c>
      <c r="O1245" s="1102">
        <f t="shared" ca="1" si="141"/>
        <v>0</v>
      </c>
      <c r="P1245" s="1102" t="str" cm="1">
        <f t="array" aca="1" ref="P1245" ca="1">IFERROR(INDIRECT("K"&amp;V1245),"")</f>
        <v/>
      </c>
      <c r="Q1245" s="1102" t="str" cm="1">
        <f t="array" aca="1" ref="Q1245" ca="1">IFERROR(INDIRECT("L"&amp;V1245),"")</f>
        <v/>
      </c>
      <c r="R1245" s="1102" cm="1">
        <f t="array" aca="1" ref="R1245" ca="1">IFERROR(INDIRECT("K"&amp;W1245),"")</f>
        <v>0</v>
      </c>
      <c r="S1245" s="1102" cm="1">
        <f t="array" aca="1" ref="S1245" ca="1">IFERROR(INDIRECT("L"&amp;W1245),"")</f>
        <v>0</v>
      </c>
      <c r="T1245" s="1103">
        <f t="shared" si="142"/>
        <v>0</v>
      </c>
      <c r="U1245" s="1103">
        <f t="shared" si="143"/>
        <v>0</v>
      </c>
      <c r="V1245" s="1102" t="str">
        <f t="shared" si="138"/>
        <v/>
      </c>
      <c r="W1245" s="1102">
        <f t="shared" si="139"/>
        <v>1246</v>
      </c>
      <c r="X1245" s="1102" t="str">
        <f t="shared" si="144"/>
        <v>A0859</v>
      </c>
      <c r="Y1245" s="239"/>
      <c r="Z1245" s="239"/>
      <c r="AA1245" s="239"/>
      <c r="AB1245" s="239"/>
      <c r="AC1245" s="239"/>
      <c r="AD1245" s="239"/>
      <c r="AE1245" s="239"/>
      <c r="AF1245" s="239"/>
      <c r="AG1245" s="239"/>
    </row>
    <row r="1246" spans="8:33">
      <c r="H1246" s="239"/>
      <c r="I1246" s="1110" t="s">
        <v>5885</v>
      </c>
      <c r="J1246" s="1106" t="s">
        <v>3607</v>
      </c>
      <c r="K1246" s="246">
        <v>0</v>
      </c>
      <c r="L1246" s="246">
        <v>0</v>
      </c>
      <c r="M1246" s="241"/>
      <c r="N1246" s="1102">
        <f t="shared" ca="1" si="140"/>
        <v>0</v>
      </c>
      <c r="O1246" s="1102">
        <f t="shared" ca="1" si="141"/>
        <v>0</v>
      </c>
      <c r="P1246" s="1102" t="str" cm="1">
        <f t="array" aca="1" ref="P1246" ca="1">IFERROR(INDIRECT("K"&amp;V1246),"")</f>
        <v/>
      </c>
      <c r="Q1246" s="1102" t="str" cm="1">
        <f t="array" aca="1" ref="Q1246" ca="1">IFERROR(INDIRECT("L"&amp;V1246),"")</f>
        <v/>
      </c>
      <c r="R1246" s="1102" cm="1">
        <f t="array" aca="1" ref="R1246" ca="1">IFERROR(INDIRECT("K"&amp;W1246),"")</f>
        <v>0</v>
      </c>
      <c r="S1246" s="1102" cm="1">
        <f t="array" aca="1" ref="S1246" ca="1">IFERROR(INDIRECT("L"&amp;W1246),"")</f>
        <v>0</v>
      </c>
      <c r="T1246" s="1103">
        <f t="shared" si="142"/>
        <v>0</v>
      </c>
      <c r="U1246" s="1103">
        <f t="shared" si="143"/>
        <v>0</v>
      </c>
      <c r="V1246" s="1102" t="str">
        <f t="shared" si="138"/>
        <v/>
      </c>
      <c r="W1246" s="1102">
        <f t="shared" si="139"/>
        <v>1246</v>
      </c>
      <c r="X1246" s="1102" t="str">
        <f t="shared" si="144"/>
        <v>A0859</v>
      </c>
      <c r="Y1246" s="239"/>
      <c r="Z1246" s="239"/>
      <c r="AA1246" s="239"/>
      <c r="AB1246" s="239"/>
      <c r="AC1246" s="239"/>
      <c r="AD1246" s="239"/>
      <c r="AE1246" s="239"/>
      <c r="AF1246" s="239"/>
      <c r="AG1246" s="239"/>
    </row>
    <row r="1247" spans="8:33">
      <c r="H1247" s="239"/>
      <c r="I1247" s="1110" t="s">
        <v>5886</v>
      </c>
      <c r="J1247" s="1106" t="s">
        <v>5887</v>
      </c>
      <c r="K1247" s="246">
        <v>6.2500000000000001E-4</v>
      </c>
      <c r="L1247" s="246">
        <v>6.2500000000000001E-4</v>
      </c>
      <c r="M1247" s="241"/>
      <c r="N1247" s="1102">
        <f t="shared" ca="1" si="140"/>
        <v>6.2500000000000001E-4</v>
      </c>
      <c r="O1247" s="1102">
        <f t="shared" ca="1" si="141"/>
        <v>6.2500000000000001E-4</v>
      </c>
      <c r="P1247" s="1102" t="str" cm="1">
        <f t="array" aca="1" ref="P1247" ca="1">IFERROR(INDIRECT("K"&amp;V1247),"")</f>
        <v/>
      </c>
      <c r="Q1247" s="1102" t="str" cm="1">
        <f t="array" aca="1" ref="Q1247" ca="1">IFERROR(INDIRECT("L"&amp;V1247),"")</f>
        <v/>
      </c>
      <c r="R1247" s="1102" t="str" cm="1">
        <f t="array" aca="1" ref="R1247" ca="1">IFERROR(INDIRECT("K"&amp;W1247),"")</f>
        <v/>
      </c>
      <c r="S1247" s="1102" t="str" cm="1">
        <f t="array" aca="1" ref="S1247" ca="1">IFERROR(INDIRECT("L"&amp;W1247),"")</f>
        <v/>
      </c>
      <c r="T1247" s="1103">
        <f t="shared" si="142"/>
        <v>6.2500000000000001E-4</v>
      </c>
      <c r="U1247" s="1103">
        <f t="shared" si="143"/>
        <v>6.2500000000000001E-4</v>
      </c>
      <c r="V1247" s="1102" t="str">
        <f t="shared" si="138"/>
        <v/>
      </c>
      <c r="W1247" s="1102" t="str">
        <f t="shared" si="139"/>
        <v/>
      </c>
      <c r="X1247" s="1102" t="str">
        <f t="shared" si="144"/>
        <v>A0860</v>
      </c>
      <c r="Y1247" s="239"/>
      <c r="Z1247" s="239"/>
      <c r="AA1247" s="239"/>
      <c r="AB1247" s="239"/>
      <c r="AC1247" s="239"/>
      <c r="AD1247" s="239"/>
      <c r="AE1247" s="239"/>
      <c r="AF1247" s="239"/>
      <c r="AG1247" s="239"/>
    </row>
    <row r="1248" spans="8:33">
      <c r="H1248" s="239"/>
      <c r="I1248" s="1110" t="s">
        <v>3608</v>
      </c>
      <c r="J1248" s="1106" t="s">
        <v>3609</v>
      </c>
      <c r="K1248" s="246">
        <v>6.1600000000000001E-4</v>
      </c>
      <c r="L1248" s="246">
        <v>6.1600000000000001E-4</v>
      </c>
      <c r="M1248" s="241"/>
      <c r="N1248" s="1102">
        <f t="shared" ca="1" si="140"/>
        <v>6.1600000000000001E-4</v>
      </c>
      <c r="O1248" s="1102">
        <f t="shared" ca="1" si="141"/>
        <v>6.1600000000000001E-4</v>
      </c>
      <c r="P1248" s="1102" t="str" cm="1">
        <f t="array" aca="1" ref="P1248" ca="1">IFERROR(INDIRECT("K"&amp;V1248),"")</f>
        <v/>
      </c>
      <c r="Q1248" s="1102" t="str" cm="1">
        <f t="array" aca="1" ref="Q1248" ca="1">IFERROR(INDIRECT("L"&amp;V1248),"")</f>
        <v/>
      </c>
      <c r="R1248" s="1102" t="str" cm="1">
        <f t="array" aca="1" ref="R1248" ca="1">IFERROR(INDIRECT("K"&amp;W1248),"")</f>
        <v/>
      </c>
      <c r="S1248" s="1102" t="str" cm="1">
        <f t="array" aca="1" ref="S1248" ca="1">IFERROR(INDIRECT("L"&amp;W1248),"")</f>
        <v/>
      </c>
      <c r="T1248" s="1103">
        <f t="shared" si="142"/>
        <v>6.1600000000000001E-4</v>
      </c>
      <c r="U1248" s="1103">
        <f t="shared" si="143"/>
        <v>6.1600000000000001E-4</v>
      </c>
      <c r="V1248" s="1102" t="str">
        <f t="shared" si="138"/>
        <v/>
      </c>
      <c r="W1248" s="1102" t="str">
        <f t="shared" si="139"/>
        <v/>
      </c>
      <c r="X1248" s="1102" t="str">
        <f t="shared" si="144"/>
        <v>A0863</v>
      </c>
      <c r="Y1248" s="239"/>
      <c r="Z1248" s="239"/>
      <c r="AA1248" s="239"/>
      <c r="AB1248" s="239"/>
      <c r="AC1248" s="239"/>
      <c r="AD1248" s="239"/>
      <c r="AE1248" s="239"/>
      <c r="AF1248" s="239"/>
      <c r="AG1248" s="239"/>
    </row>
    <row r="1249" spans="8:33">
      <c r="H1249" s="239"/>
      <c r="I1249" s="1110" t="s">
        <v>5888</v>
      </c>
      <c r="J1249" s="1106" t="s">
        <v>4019</v>
      </c>
      <c r="K1249" s="246">
        <v>1.2899999999999999E-4</v>
      </c>
      <c r="L1249" s="246">
        <v>1.2899999999999999E-4</v>
      </c>
      <c r="M1249" s="241"/>
      <c r="N1249" s="1102">
        <f t="shared" ca="1" si="140"/>
        <v>1.2300000000000001E-4</v>
      </c>
      <c r="O1249" s="1102">
        <f t="shared" ca="1" si="141"/>
        <v>1.2300000000000001E-4</v>
      </c>
      <c r="P1249" s="1102" t="str" cm="1">
        <f t="array" aca="1" ref="P1249" ca="1">IFERROR(INDIRECT("K"&amp;V1249),"")</f>
        <v/>
      </c>
      <c r="Q1249" s="1102" t="str" cm="1">
        <f t="array" aca="1" ref="Q1249" ca="1">IFERROR(INDIRECT("L"&amp;V1249),"")</f>
        <v/>
      </c>
      <c r="R1249" s="1102" cm="1">
        <f t="array" aca="1" ref="R1249" ca="1">IFERROR(INDIRECT("K"&amp;W1249),"")</f>
        <v>1.2300000000000001E-4</v>
      </c>
      <c r="S1249" s="1102" cm="1">
        <f t="array" aca="1" ref="S1249" ca="1">IFERROR(INDIRECT("L"&amp;W1249),"")</f>
        <v>1.2300000000000001E-4</v>
      </c>
      <c r="T1249" s="1103">
        <f t="shared" si="142"/>
        <v>1.2899999999999999E-4</v>
      </c>
      <c r="U1249" s="1103">
        <f t="shared" si="143"/>
        <v>1.2899999999999999E-4</v>
      </c>
      <c r="V1249" s="1102" t="str">
        <f t="shared" si="138"/>
        <v/>
      </c>
      <c r="W1249" s="1102">
        <f t="shared" si="139"/>
        <v>1252</v>
      </c>
      <c r="X1249" s="1102" t="str">
        <f t="shared" si="144"/>
        <v>A0865</v>
      </c>
      <c r="Y1249" s="239"/>
      <c r="Z1249" s="239"/>
      <c r="AA1249" s="239"/>
      <c r="AB1249" s="239"/>
      <c r="AC1249" s="239"/>
      <c r="AD1249" s="239"/>
      <c r="AE1249" s="239"/>
      <c r="AF1249" s="239"/>
      <c r="AG1249" s="239"/>
    </row>
    <row r="1250" spans="8:33">
      <c r="I1250" s="1110" t="s">
        <v>5889</v>
      </c>
      <c r="J1250" s="1106" t="s">
        <v>4019</v>
      </c>
      <c r="K1250" s="246">
        <v>1.4799999999999999E-4</v>
      </c>
      <c r="L1250" s="246">
        <v>1.4799999999999999E-4</v>
      </c>
      <c r="M1250" s="241"/>
      <c r="N1250" s="1102">
        <f t="shared" ref="N1250:N1305" ca="1" si="145">IF(P1250="",IF(R1250="",T1250,R1250),P1250)</f>
        <v>1.2300000000000001E-4</v>
      </c>
      <c r="O1250" s="1102">
        <f t="shared" ref="O1250:O1305" ca="1" si="146">IF(Q1250="",IF(S1250="",U1250,S1250),Q1250)</f>
        <v>1.2300000000000001E-4</v>
      </c>
      <c r="P1250" s="1102" t="str" cm="1">
        <f t="array" aca="1" ref="P1250" ca="1">IFERROR(INDIRECT("K"&amp;V1250),"")</f>
        <v/>
      </c>
      <c r="Q1250" s="1102" t="str" cm="1">
        <f t="array" aca="1" ref="Q1250" ca="1">IFERROR(INDIRECT("L"&amp;V1250),"")</f>
        <v/>
      </c>
      <c r="R1250" s="1102" cm="1">
        <f t="array" aca="1" ref="R1250" ca="1">IFERROR(INDIRECT("K"&amp;W1250),"")</f>
        <v>1.2300000000000001E-4</v>
      </c>
      <c r="S1250" s="1102" cm="1">
        <f t="array" aca="1" ref="S1250" ca="1">IFERROR(INDIRECT("L"&amp;W1250),"")</f>
        <v>1.2300000000000001E-4</v>
      </c>
      <c r="T1250" s="1103">
        <f t="shared" ref="T1250:T1305" si="147">K1250</f>
        <v>1.4799999999999999E-4</v>
      </c>
      <c r="U1250" s="1103">
        <f t="shared" ref="U1250:U1305" si="148">L1250</f>
        <v>1.4799999999999999E-4</v>
      </c>
      <c r="V1250" s="1102" t="str">
        <f t="shared" ref="V1250:V1305" si="149">_xlfn.IFNA(MATCH(X1250&amp;"*残差*",$I:$I,0),"")</f>
        <v/>
      </c>
      <c r="W1250" s="1102">
        <f t="shared" ref="W1250:W1305" si="150">_xlfn.IFNA(MATCH(X1250&amp;"*事業者全体*",$I:$I,0),"")</f>
        <v>1252</v>
      </c>
      <c r="X1250" s="1102" t="str">
        <f t="shared" ref="X1250:X1305" si="151">LEFT(I1250,5)</f>
        <v>A0865</v>
      </c>
      <c r="Y1250" s="239"/>
      <c r="Z1250" s="239"/>
      <c r="AA1250" s="239"/>
      <c r="AB1250" s="239"/>
      <c r="AC1250" s="239"/>
      <c r="AD1250" s="239"/>
      <c r="AE1250" s="239"/>
      <c r="AF1250" s="239"/>
      <c r="AG1250" s="239"/>
    </row>
    <row r="1251" spans="8:33">
      <c r="I1251" s="1110" t="s">
        <v>5890</v>
      </c>
      <c r="J1251" s="1106" t="s">
        <v>4019</v>
      </c>
      <c r="K1251" s="246">
        <v>9.7999999999999997E-5</v>
      </c>
      <c r="L1251" s="246">
        <v>9.7999999999999997E-5</v>
      </c>
      <c r="M1251" s="241"/>
      <c r="N1251" s="1102">
        <f t="shared" ca="1" si="145"/>
        <v>1.2300000000000001E-4</v>
      </c>
      <c r="O1251" s="1102">
        <f t="shared" ca="1" si="146"/>
        <v>1.2300000000000001E-4</v>
      </c>
      <c r="P1251" s="1102" t="str" cm="1">
        <f t="array" aca="1" ref="P1251" ca="1">IFERROR(INDIRECT("K"&amp;V1251),"")</f>
        <v/>
      </c>
      <c r="Q1251" s="1102" t="str" cm="1">
        <f t="array" aca="1" ref="Q1251" ca="1">IFERROR(INDIRECT("L"&amp;V1251),"")</f>
        <v/>
      </c>
      <c r="R1251" s="1102" cm="1">
        <f t="array" aca="1" ref="R1251" ca="1">IFERROR(INDIRECT("K"&amp;W1251),"")</f>
        <v>1.2300000000000001E-4</v>
      </c>
      <c r="S1251" s="1102" cm="1">
        <f t="array" aca="1" ref="S1251" ca="1">IFERROR(INDIRECT("L"&amp;W1251),"")</f>
        <v>1.2300000000000001E-4</v>
      </c>
      <c r="T1251" s="1103">
        <f t="shared" si="147"/>
        <v>9.7999999999999997E-5</v>
      </c>
      <c r="U1251" s="1103">
        <f t="shared" si="148"/>
        <v>9.7999999999999997E-5</v>
      </c>
      <c r="V1251" s="1102" t="str">
        <f t="shared" si="149"/>
        <v/>
      </c>
      <c r="W1251" s="1102">
        <f t="shared" si="150"/>
        <v>1252</v>
      </c>
      <c r="X1251" s="1102" t="str">
        <f t="shared" si="151"/>
        <v>A0865</v>
      </c>
      <c r="Y1251" s="239"/>
      <c r="Z1251" s="239"/>
      <c r="AA1251" s="239"/>
      <c r="AB1251" s="239"/>
      <c r="AC1251" s="239"/>
      <c r="AD1251" s="239"/>
      <c r="AE1251" s="239"/>
      <c r="AF1251" s="239"/>
      <c r="AG1251" s="239"/>
    </row>
    <row r="1252" spans="8:33">
      <c r="I1252" s="1110" t="s">
        <v>5891</v>
      </c>
      <c r="J1252" s="1106" t="s">
        <v>4019</v>
      </c>
      <c r="K1252" s="246">
        <v>1.2300000000000001E-4</v>
      </c>
      <c r="L1252" s="246">
        <v>1.2300000000000001E-4</v>
      </c>
      <c r="M1252" s="241"/>
      <c r="N1252" s="1102">
        <f t="shared" ca="1" si="145"/>
        <v>1.2300000000000001E-4</v>
      </c>
      <c r="O1252" s="1102">
        <f t="shared" ca="1" si="146"/>
        <v>1.2300000000000001E-4</v>
      </c>
      <c r="P1252" s="1102" t="str" cm="1">
        <f t="array" aca="1" ref="P1252" ca="1">IFERROR(INDIRECT("K"&amp;V1252),"")</f>
        <v/>
      </c>
      <c r="Q1252" s="1102" t="str" cm="1">
        <f t="array" aca="1" ref="Q1252" ca="1">IFERROR(INDIRECT("L"&amp;V1252),"")</f>
        <v/>
      </c>
      <c r="R1252" s="1102" cm="1">
        <f t="array" aca="1" ref="R1252" ca="1">IFERROR(INDIRECT("K"&amp;W1252),"")</f>
        <v>1.2300000000000001E-4</v>
      </c>
      <c r="S1252" s="1102" cm="1">
        <f t="array" aca="1" ref="S1252" ca="1">IFERROR(INDIRECT("L"&amp;W1252),"")</f>
        <v>1.2300000000000001E-4</v>
      </c>
      <c r="T1252" s="1103">
        <f t="shared" si="147"/>
        <v>1.2300000000000001E-4</v>
      </c>
      <c r="U1252" s="1103">
        <f t="shared" si="148"/>
        <v>1.2300000000000001E-4</v>
      </c>
      <c r="V1252" s="1102" t="str">
        <f t="shared" si="149"/>
        <v/>
      </c>
      <c r="W1252" s="1102">
        <f t="shared" si="150"/>
        <v>1252</v>
      </c>
      <c r="X1252" s="1102" t="str">
        <f t="shared" si="151"/>
        <v>A0865</v>
      </c>
      <c r="Y1252" s="239"/>
      <c r="Z1252" s="239"/>
      <c r="AA1252" s="239"/>
      <c r="AB1252" s="239"/>
      <c r="AC1252" s="239"/>
      <c r="AD1252" s="239"/>
      <c r="AE1252" s="239"/>
      <c r="AF1252" s="239"/>
      <c r="AG1252" s="239"/>
    </row>
    <row r="1253" spans="8:33">
      <c r="I1253" s="1110" t="s">
        <v>3610</v>
      </c>
      <c r="J1253" s="1106" t="s">
        <v>3611</v>
      </c>
      <c r="K1253" s="246">
        <v>2.41E-4</v>
      </c>
      <c r="L1253" s="246">
        <v>2.41E-4</v>
      </c>
      <c r="M1253" s="241"/>
      <c r="N1253" s="1102">
        <f t="shared" ca="1" si="145"/>
        <v>2.41E-4</v>
      </c>
      <c r="O1253" s="1102">
        <f t="shared" ca="1" si="146"/>
        <v>2.41E-4</v>
      </c>
      <c r="P1253" s="1102" t="str" cm="1">
        <f t="array" aca="1" ref="P1253" ca="1">IFERROR(INDIRECT("K"&amp;V1253),"")</f>
        <v/>
      </c>
      <c r="Q1253" s="1102" t="str" cm="1">
        <f t="array" aca="1" ref="Q1253" ca="1">IFERROR(INDIRECT("L"&amp;V1253),"")</f>
        <v/>
      </c>
      <c r="R1253" s="1102" t="str" cm="1">
        <f t="array" aca="1" ref="R1253" ca="1">IFERROR(INDIRECT("K"&amp;W1253),"")</f>
        <v/>
      </c>
      <c r="S1253" s="1102" t="str" cm="1">
        <f t="array" aca="1" ref="S1253" ca="1">IFERROR(INDIRECT("L"&amp;W1253),"")</f>
        <v/>
      </c>
      <c r="T1253" s="1103">
        <f t="shared" si="147"/>
        <v>2.41E-4</v>
      </c>
      <c r="U1253" s="1103">
        <f t="shared" si="148"/>
        <v>2.41E-4</v>
      </c>
      <c r="V1253" s="1102" t="str">
        <f t="shared" si="149"/>
        <v/>
      </c>
      <c r="W1253" s="1102" t="str">
        <f t="shared" si="150"/>
        <v/>
      </c>
      <c r="X1253" s="1102" t="str">
        <f t="shared" si="151"/>
        <v>A0866</v>
      </c>
      <c r="Y1253" s="239"/>
      <c r="Z1253" s="239"/>
      <c r="AA1253" s="239"/>
      <c r="AB1253" s="239"/>
      <c r="AC1253" s="239"/>
      <c r="AD1253" s="239"/>
      <c r="AE1253" s="239"/>
      <c r="AF1253" s="239"/>
      <c r="AG1253" s="239"/>
    </row>
    <row r="1254" spans="8:33">
      <c r="I1254" s="1110" t="s">
        <v>3612</v>
      </c>
      <c r="J1254" s="1106" t="s">
        <v>3613</v>
      </c>
      <c r="K1254" s="246">
        <v>9.3999999999999994E-5</v>
      </c>
      <c r="L1254" s="246">
        <v>9.3999999999999994E-5</v>
      </c>
      <c r="M1254" s="241"/>
      <c r="N1254" s="1102">
        <f t="shared" ca="1" si="145"/>
        <v>9.3999999999999994E-5</v>
      </c>
      <c r="O1254" s="1102">
        <f t="shared" ca="1" si="146"/>
        <v>9.3999999999999994E-5</v>
      </c>
      <c r="P1254" s="1102" t="str" cm="1">
        <f t="array" aca="1" ref="P1254" ca="1">IFERROR(INDIRECT("K"&amp;V1254),"")</f>
        <v/>
      </c>
      <c r="Q1254" s="1102" t="str" cm="1">
        <f t="array" aca="1" ref="Q1254" ca="1">IFERROR(INDIRECT("L"&amp;V1254),"")</f>
        <v/>
      </c>
      <c r="R1254" s="1102" t="str" cm="1">
        <f t="array" aca="1" ref="R1254" ca="1">IFERROR(INDIRECT("K"&amp;W1254),"")</f>
        <v/>
      </c>
      <c r="S1254" s="1102" t="str" cm="1">
        <f t="array" aca="1" ref="S1254" ca="1">IFERROR(INDIRECT("L"&amp;W1254),"")</f>
        <v/>
      </c>
      <c r="T1254" s="1103">
        <f t="shared" si="147"/>
        <v>9.3999999999999994E-5</v>
      </c>
      <c r="U1254" s="1103">
        <f t="shared" si="148"/>
        <v>9.3999999999999994E-5</v>
      </c>
      <c r="V1254" s="1102" t="str">
        <f t="shared" si="149"/>
        <v/>
      </c>
      <c r="W1254" s="1102" t="str">
        <f t="shared" si="150"/>
        <v/>
      </c>
      <c r="X1254" s="1102" t="str">
        <f t="shared" si="151"/>
        <v>A0867</v>
      </c>
      <c r="Y1254" s="239"/>
      <c r="Z1254" s="239"/>
      <c r="AA1254" s="239"/>
      <c r="AB1254" s="239"/>
      <c r="AC1254" s="239"/>
      <c r="AD1254" s="239"/>
      <c r="AE1254" s="239"/>
      <c r="AF1254" s="239"/>
      <c r="AG1254" s="239"/>
    </row>
    <row r="1255" spans="8:33">
      <c r="I1255" s="1110" t="s">
        <v>3614</v>
      </c>
      <c r="J1255" s="1106" t="s">
        <v>3615</v>
      </c>
      <c r="K1255" s="246">
        <v>5.1099999999999995E-4</v>
      </c>
      <c r="L1255" s="246">
        <v>5.1099999999999995E-4</v>
      </c>
      <c r="M1255" s="241"/>
      <c r="N1255" s="1102">
        <f t="shared" ca="1" si="145"/>
        <v>5.1099999999999995E-4</v>
      </c>
      <c r="O1255" s="1102">
        <f t="shared" ca="1" si="146"/>
        <v>5.1099999999999995E-4</v>
      </c>
      <c r="P1255" s="1102" t="str" cm="1">
        <f t="array" aca="1" ref="P1255" ca="1">IFERROR(INDIRECT("K"&amp;V1255),"")</f>
        <v/>
      </c>
      <c r="Q1255" s="1102" t="str" cm="1">
        <f t="array" aca="1" ref="Q1255" ca="1">IFERROR(INDIRECT("L"&amp;V1255),"")</f>
        <v/>
      </c>
      <c r="R1255" s="1102" t="str" cm="1">
        <f t="array" aca="1" ref="R1255" ca="1">IFERROR(INDIRECT("K"&amp;W1255),"")</f>
        <v/>
      </c>
      <c r="S1255" s="1102" t="str" cm="1">
        <f t="array" aca="1" ref="S1255" ca="1">IFERROR(INDIRECT("L"&amp;W1255),"")</f>
        <v/>
      </c>
      <c r="T1255" s="1103">
        <f t="shared" si="147"/>
        <v>5.1099999999999995E-4</v>
      </c>
      <c r="U1255" s="1103">
        <f t="shared" si="148"/>
        <v>5.1099999999999995E-4</v>
      </c>
      <c r="V1255" s="1102" t="str">
        <f t="shared" si="149"/>
        <v/>
      </c>
      <c r="W1255" s="1102" t="str">
        <f t="shared" si="150"/>
        <v/>
      </c>
      <c r="X1255" s="1102" t="str">
        <f t="shared" si="151"/>
        <v>A0868</v>
      </c>
      <c r="Y1255" s="239"/>
      <c r="Z1255" s="239"/>
      <c r="AA1255" s="239"/>
      <c r="AB1255" s="239"/>
      <c r="AC1255" s="239"/>
      <c r="AD1255" s="239"/>
      <c r="AE1255" s="239"/>
      <c r="AF1255" s="239"/>
      <c r="AG1255" s="239"/>
    </row>
    <row r="1256" spans="8:33">
      <c r="I1256" s="1110" t="s">
        <v>5892</v>
      </c>
      <c r="J1256" s="1106" t="s">
        <v>5893</v>
      </c>
      <c r="K1256" s="246">
        <v>0</v>
      </c>
      <c r="L1256" s="246">
        <v>0</v>
      </c>
      <c r="M1256" s="241"/>
      <c r="N1256" s="1102">
        <f t="shared" ca="1" si="145"/>
        <v>5.8799999999999998E-4</v>
      </c>
      <c r="O1256" s="1102">
        <f t="shared" ca="1" si="146"/>
        <v>5.8799999999999998E-4</v>
      </c>
      <c r="P1256" s="1102" cm="1">
        <f t="array" aca="1" ref="P1256" ca="1">IFERROR(INDIRECT("K"&amp;V1256),"")</f>
        <v>5.8799999999999998E-4</v>
      </c>
      <c r="Q1256" s="1102" cm="1">
        <f t="array" aca="1" ref="Q1256" ca="1">IFERROR(INDIRECT("L"&amp;V1256),"")</f>
        <v>5.8799999999999998E-4</v>
      </c>
      <c r="R1256" s="1102" cm="1">
        <f t="array" aca="1" ref="R1256" ca="1">IFERROR(INDIRECT("K"&amp;W1256),"")</f>
        <v>3.1E-4</v>
      </c>
      <c r="S1256" s="1102" cm="1">
        <f t="array" aca="1" ref="S1256" ca="1">IFERROR(INDIRECT("L"&amp;W1256),"")</f>
        <v>3.1E-4</v>
      </c>
      <c r="T1256" s="1103">
        <f t="shared" si="147"/>
        <v>0</v>
      </c>
      <c r="U1256" s="1103">
        <f t="shared" si="148"/>
        <v>0</v>
      </c>
      <c r="V1256" s="1102">
        <f t="shared" si="149"/>
        <v>1257</v>
      </c>
      <c r="W1256" s="1102">
        <f t="shared" si="150"/>
        <v>1258</v>
      </c>
      <c r="X1256" s="1102" t="str">
        <f t="shared" si="151"/>
        <v>A0869</v>
      </c>
      <c r="Y1256" s="239"/>
      <c r="Z1256" s="239"/>
      <c r="AA1256" s="239"/>
      <c r="AB1256" s="239"/>
      <c r="AC1256" s="239"/>
      <c r="AD1256" s="239"/>
      <c r="AE1256" s="239"/>
      <c r="AF1256" s="239"/>
      <c r="AG1256" s="239"/>
    </row>
    <row r="1257" spans="8:33">
      <c r="I1257" s="1110" t="s">
        <v>5894</v>
      </c>
      <c r="J1257" s="1106" t="s">
        <v>5893</v>
      </c>
      <c r="K1257" s="246">
        <v>5.8799999999999998E-4</v>
      </c>
      <c r="L1257" s="246">
        <v>5.8799999999999998E-4</v>
      </c>
      <c r="M1257" s="241"/>
      <c r="N1257" s="1102">
        <f t="shared" ca="1" si="145"/>
        <v>5.8799999999999998E-4</v>
      </c>
      <c r="O1257" s="1102">
        <f t="shared" ca="1" si="146"/>
        <v>5.8799999999999998E-4</v>
      </c>
      <c r="P1257" s="1102" cm="1">
        <f t="array" aca="1" ref="P1257" ca="1">IFERROR(INDIRECT("K"&amp;V1257),"")</f>
        <v>5.8799999999999998E-4</v>
      </c>
      <c r="Q1257" s="1102" cm="1">
        <f t="array" aca="1" ref="Q1257" ca="1">IFERROR(INDIRECT("L"&amp;V1257),"")</f>
        <v>5.8799999999999998E-4</v>
      </c>
      <c r="R1257" s="1102" cm="1">
        <f t="array" aca="1" ref="R1257" ca="1">IFERROR(INDIRECT("K"&amp;W1257),"")</f>
        <v>3.1E-4</v>
      </c>
      <c r="S1257" s="1102" cm="1">
        <f t="array" aca="1" ref="S1257" ca="1">IFERROR(INDIRECT("L"&amp;W1257),"")</f>
        <v>3.1E-4</v>
      </c>
      <c r="T1257" s="1103">
        <f t="shared" si="147"/>
        <v>5.8799999999999998E-4</v>
      </c>
      <c r="U1257" s="1103">
        <f t="shared" si="148"/>
        <v>5.8799999999999998E-4</v>
      </c>
      <c r="V1257" s="1102">
        <f t="shared" si="149"/>
        <v>1257</v>
      </c>
      <c r="W1257" s="1102">
        <f t="shared" si="150"/>
        <v>1258</v>
      </c>
      <c r="X1257" s="1102" t="str">
        <f t="shared" si="151"/>
        <v>A0869</v>
      </c>
      <c r="Y1257" s="239"/>
      <c r="Z1257" s="239"/>
      <c r="AA1257" s="239"/>
      <c r="AB1257" s="239"/>
      <c r="AC1257" s="239"/>
      <c r="AD1257" s="239"/>
      <c r="AE1257" s="239"/>
      <c r="AF1257" s="239"/>
      <c r="AG1257" s="239"/>
    </row>
    <row r="1258" spans="8:33">
      <c r="I1258" s="1110" t="s">
        <v>5895</v>
      </c>
      <c r="J1258" s="1106" t="s">
        <v>5893</v>
      </c>
      <c r="K1258" s="246">
        <v>3.1E-4</v>
      </c>
      <c r="L1258" s="246">
        <v>3.1E-4</v>
      </c>
      <c r="M1258" s="241"/>
      <c r="N1258" s="1102">
        <f t="shared" ca="1" si="145"/>
        <v>5.8799999999999998E-4</v>
      </c>
      <c r="O1258" s="1102">
        <f t="shared" ca="1" si="146"/>
        <v>5.8799999999999998E-4</v>
      </c>
      <c r="P1258" s="1102" cm="1">
        <f t="array" aca="1" ref="P1258" ca="1">IFERROR(INDIRECT("K"&amp;V1258),"")</f>
        <v>5.8799999999999998E-4</v>
      </c>
      <c r="Q1258" s="1102" cm="1">
        <f t="array" aca="1" ref="Q1258" ca="1">IFERROR(INDIRECT("L"&amp;V1258),"")</f>
        <v>5.8799999999999998E-4</v>
      </c>
      <c r="R1258" s="1102" cm="1">
        <f t="array" aca="1" ref="R1258" ca="1">IFERROR(INDIRECT("K"&amp;W1258),"")</f>
        <v>3.1E-4</v>
      </c>
      <c r="S1258" s="1102" cm="1">
        <f t="array" aca="1" ref="S1258" ca="1">IFERROR(INDIRECT("L"&amp;W1258),"")</f>
        <v>3.1E-4</v>
      </c>
      <c r="T1258" s="1103">
        <f t="shared" si="147"/>
        <v>3.1E-4</v>
      </c>
      <c r="U1258" s="1103">
        <f t="shared" si="148"/>
        <v>3.1E-4</v>
      </c>
      <c r="V1258" s="1102">
        <f t="shared" si="149"/>
        <v>1257</v>
      </c>
      <c r="W1258" s="1102">
        <f t="shared" si="150"/>
        <v>1258</v>
      </c>
      <c r="X1258" s="1102" t="str">
        <f t="shared" si="151"/>
        <v>A0869</v>
      </c>
      <c r="Y1258" s="239"/>
      <c r="Z1258" s="239"/>
      <c r="AA1258" s="239"/>
      <c r="AB1258" s="239"/>
      <c r="AC1258" s="239"/>
      <c r="AD1258" s="239"/>
      <c r="AE1258" s="239"/>
      <c r="AF1258" s="239"/>
      <c r="AG1258" s="239"/>
    </row>
    <row r="1259" spans="8:33">
      <c r="I1259" s="1110" t="s">
        <v>5896</v>
      </c>
      <c r="J1259" s="1106" t="s">
        <v>5897</v>
      </c>
      <c r="K1259" s="246">
        <v>3.0600000000000001E-4</v>
      </c>
      <c r="L1259" s="246">
        <v>3.0600000000000001E-4</v>
      </c>
      <c r="M1259" s="241"/>
      <c r="N1259" s="1102">
        <f t="shared" ca="1" si="145"/>
        <v>3.0600000000000001E-4</v>
      </c>
      <c r="O1259" s="1102">
        <f t="shared" ca="1" si="146"/>
        <v>3.0600000000000001E-4</v>
      </c>
      <c r="P1259" s="1102" t="str" cm="1">
        <f t="array" aca="1" ref="P1259" ca="1">IFERROR(INDIRECT("K"&amp;V1259),"")</f>
        <v/>
      </c>
      <c r="Q1259" s="1102" t="str" cm="1">
        <f t="array" aca="1" ref="Q1259" ca="1">IFERROR(INDIRECT("L"&amp;V1259),"")</f>
        <v/>
      </c>
      <c r="R1259" s="1102" t="str" cm="1">
        <f t="array" aca="1" ref="R1259" ca="1">IFERROR(INDIRECT("K"&amp;W1259),"")</f>
        <v/>
      </c>
      <c r="S1259" s="1102" t="str" cm="1">
        <f t="array" aca="1" ref="S1259" ca="1">IFERROR(INDIRECT("L"&amp;W1259),"")</f>
        <v/>
      </c>
      <c r="T1259" s="1103">
        <f t="shared" si="147"/>
        <v>3.0600000000000001E-4</v>
      </c>
      <c r="U1259" s="1103">
        <f t="shared" si="148"/>
        <v>3.0600000000000001E-4</v>
      </c>
      <c r="V1259" s="1102" t="str">
        <f t="shared" si="149"/>
        <v/>
      </c>
      <c r="W1259" s="1102" t="str">
        <f t="shared" si="150"/>
        <v/>
      </c>
      <c r="X1259" s="1102" t="str">
        <f t="shared" si="151"/>
        <v>A0870</v>
      </c>
      <c r="Y1259" s="239"/>
      <c r="Z1259" s="239"/>
      <c r="AA1259" s="239"/>
      <c r="AB1259" s="239"/>
      <c r="AC1259" s="239"/>
      <c r="AD1259" s="239"/>
      <c r="AE1259" s="239"/>
      <c r="AF1259" s="239"/>
      <c r="AG1259" s="239"/>
    </row>
    <row r="1260" spans="8:33">
      <c r="I1260" s="1110" t="s">
        <v>5898</v>
      </c>
      <c r="J1260" s="1106" t="s">
        <v>5899</v>
      </c>
      <c r="K1260" s="246">
        <v>4.66E-4</v>
      </c>
      <c r="L1260" s="246">
        <v>4.66E-4</v>
      </c>
      <c r="M1260" s="241"/>
      <c r="N1260" s="1102">
        <f t="shared" ca="1" si="145"/>
        <v>4.66E-4</v>
      </c>
      <c r="O1260" s="1102">
        <f t="shared" ca="1" si="146"/>
        <v>4.66E-4</v>
      </c>
      <c r="P1260" s="1102" t="str" cm="1">
        <f t="array" aca="1" ref="P1260" ca="1">IFERROR(INDIRECT("K"&amp;V1260),"")</f>
        <v/>
      </c>
      <c r="Q1260" s="1102" t="str" cm="1">
        <f t="array" aca="1" ref="Q1260" ca="1">IFERROR(INDIRECT("L"&amp;V1260),"")</f>
        <v/>
      </c>
      <c r="R1260" s="1102" t="str" cm="1">
        <f t="array" aca="1" ref="R1260" ca="1">IFERROR(INDIRECT("K"&amp;W1260),"")</f>
        <v/>
      </c>
      <c r="S1260" s="1102" t="str" cm="1">
        <f t="array" aca="1" ref="S1260" ca="1">IFERROR(INDIRECT("L"&amp;W1260),"")</f>
        <v/>
      </c>
      <c r="T1260" s="1103">
        <f t="shared" si="147"/>
        <v>4.66E-4</v>
      </c>
      <c r="U1260" s="1103">
        <f t="shared" si="148"/>
        <v>4.66E-4</v>
      </c>
      <c r="V1260" s="1102" t="str">
        <f t="shared" si="149"/>
        <v/>
      </c>
      <c r="W1260" s="1102" t="str">
        <f t="shared" si="150"/>
        <v/>
      </c>
      <c r="X1260" s="1102" t="str">
        <f t="shared" si="151"/>
        <v>A0871</v>
      </c>
      <c r="Y1260" s="239"/>
      <c r="Z1260" s="239"/>
      <c r="AA1260" s="239"/>
      <c r="AB1260" s="239"/>
      <c r="AC1260" s="239"/>
      <c r="AD1260" s="239"/>
      <c r="AE1260" s="239"/>
      <c r="AF1260" s="239"/>
      <c r="AG1260" s="239"/>
    </row>
    <row r="1261" spans="8:33">
      <c r="I1261" s="1110" t="s">
        <v>5900</v>
      </c>
      <c r="J1261" s="1106" t="s">
        <v>5901</v>
      </c>
      <c r="K1261" s="246">
        <v>2.5000000000000001E-4</v>
      </c>
      <c r="L1261" s="246">
        <v>2.5000000000000001E-4</v>
      </c>
      <c r="M1261" s="241"/>
      <c r="N1261" s="1102">
        <f t="shared" ca="1" si="145"/>
        <v>0</v>
      </c>
      <c r="O1261" s="1102">
        <f t="shared" ca="1" si="146"/>
        <v>0</v>
      </c>
      <c r="P1261" s="1102" t="str" cm="1">
        <f t="array" aca="1" ref="P1261" ca="1">IFERROR(INDIRECT("K"&amp;V1261),"")</f>
        <v/>
      </c>
      <c r="Q1261" s="1102" t="str" cm="1">
        <f t="array" aca="1" ref="Q1261" ca="1">IFERROR(INDIRECT("L"&amp;V1261),"")</f>
        <v/>
      </c>
      <c r="R1261" s="1102" cm="1">
        <f t="array" aca="1" ref="R1261" ca="1">IFERROR(INDIRECT("K"&amp;W1261),"")</f>
        <v>0</v>
      </c>
      <c r="S1261" s="1102" cm="1">
        <f t="array" aca="1" ref="S1261" ca="1">IFERROR(INDIRECT("L"&amp;W1261),"")</f>
        <v>0</v>
      </c>
      <c r="T1261" s="1103">
        <f t="shared" si="147"/>
        <v>2.5000000000000001E-4</v>
      </c>
      <c r="U1261" s="1103">
        <f t="shared" si="148"/>
        <v>2.5000000000000001E-4</v>
      </c>
      <c r="V1261" s="1102" t="str">
        <f t="shared" si="149"/>
        <v/>
      </c>
      <c r="W1261" s="1102">
        <f t="shared" si="150"/>
        <v>1262</v>
      </c>
      <c r="X1261" s="1102" t="str">
        <f t="shared" si="151"/>
        <v>A0873</v>
      </c>
      <c r="Y1261" s="239"/>
      <c r="Z1261" s="239"/>
      <c r="AA1261" s="239"/>
      <c r="AB1261" s="239"/>
      <c r="AC1261" s="239"/>
      <c r="AD1261" s="239"/>
      <c r="AE1261" s="239"/>
      <c r="AF1261" s="239"/>
      <c r="AG1261" s="239"/>
    </row>
    <row r="1262" spans="8:33">
      <c r="I1262" s="1110" t="s">
        <v>5902</v>
      </c>
      <c r="J1262" s="1106" t="s">
        <v>5901</v>
      </c>
      <c r="K1262" s="246">
        <v>0</v>
      </c>
      <c r="L1262" s="246">
        <v>0</v>
      </c>
      <c r="M1262" s="241"/>
      <c r="N1262" s="1102">
        <f t="shared" ca="1" si="145"/>
        <v>0</v>
      </c>
      <c r="O1262" s="1102">
        <f t="shared" ca="1" si="146"/>
        <v>0</v>
      </c>
      <c r="P1262" s="1102" t="str" cm="1">
        <f t="array" aca="1" ref="P1262" ca="1">IFERROR(INDIRECT("K"&amp;V1262),"")</f>
        <v/>
      </c>
      <c r="Q1262" s="1102" t="str" cm="1">
        <f t="array" aca="1" ref="Q1262" ca="1">IFERROR(INDIRECT("L"&amp;V1262),"")</f>
        <v/>
      </c>
      <c r="R1262" s="1102" cm="1">
        <f t="array" aca="1" ref="R1262" ca="1">IFERROR(INDIRECT("K"&amp;W1262),"")</f>
        <v>0</v>
      </c>
      <c r="S1262" s="1102" cm="1">
        <f t="array" aca="1" ref="S1262" ca="1">IFERROR(INDIRECT("L"&amp;W1262),"")</f>
        <v>0</v>
      </c>
      <c r="T1262" s="1103">
        <f t="shared" si="147"/>
        <v>0</v>
      </c>
      <c r="U1262" s="1103">
        <f t="shared" si="148"/>
        <v>0</v>
      </c>
      <c r="V1262" s="1102" t="str">
        <f t="shared" si="149"/>
        <v/>
      </c>
      <c r="W1262" s="1102">
        <f t="shared" si="150"/>
        <v>1262</v>
      </c>
      <c r="X1262" s="1102" t="str">
        <f t="shared" si="151"/>
        <v>A0873</v>
      </c>
      <c r="Y1262" s="239"/>
      <c r="Z1262" s="239"/>
      <c r="AA1262" s="239"/>
      <c r="AB1262" s="239"/>
      <c r="AC1262" s="239"/>
      <c r="AD1262" s="239"/>
      <c r="AE1262" s="239"/>
      <c r="AF1262" s="239"/>
      <c r="AG1262" s="239"/>
    </row>
    <row r="1263" spans="8:33">
      <c r="I1263" s="1110" t="s">
        <v>5903</v>
      </c>
      <c r="J1263" s="1106" t="s">
        <v>5904</v>
      </c>
      <c r="K1263" s="246">
        <v>4.7100000000000006E-4</v>
      </c>
      <c r="L1263" s="246">
        <v>4.7100000000000006E-4</v>
      </c>
      <c r="M1263" s="241"/>
      <c r="N1263" s="1102">
        <f t="shared" ca="1" si="145"/>
        <v>4.7100000000000006E-4</v>
      </c>
      <c r="O1263" s="1102">
        <f t="shared" ca="1" si="146"/>
        <v>4.7100000000000006E-4</v>
      </c>
      <c r="P1263" s="1102" t="str" cm="1">
        <f t="array" aca="1" ref="P1263" ca="1">IFERROR(INDIRECT("K"&amp;V1263),"")</f>
        <v/>
      </c>
      <c r="Q1263" s="1102" t="str" cm="1">
        <f t="array" aca="1" ref="Q1263" ca="1">IFERROR(INDIRECT("L"&amp;V1263),"")</f>
        <v/>
      </c>
      <c r="R1263" s="1102" t="str" cm="1">
        <f t="array" aca="1" ref="R1263" ca="1">IFERROR(INDIRECT("K"&amp;W1263),"")</f>
        <v/>
      </c>
      <c r="S1263" s="1102" t="str" cm="1">
        <f t="array" aca="1" ref="S1263" ca="1">IFERROR(INDIRECT("L"&amp;W1263),"")</f>
        <v/>
      </c>
      <c r="T1263" s="1103">
        <f t="shared" si="147"/>
        <v>4.7100000000000006E-4</v>
      </c>
      <c r="U1263" s="1103">
        <f t="shared" si="148"/>
        <v>4.7100000000000006E-4</v>
      </c>
      <c r="V1263" s="1102" t="str">
        <f t="shared" si="149"/>
        <v/>
      </c>
      <c r="W1263" s="1102" t="str">
        <f t="shared" si="150"/>
        <v/>
      </c>
      <c r="X1263" s="1102" t="str">
        <f t="shared" si="151"/>
        <v>A0874</v>
      </c>
      <c r="Y1263" s="239"/>
      <c r="Z1263" s="239"/>
      <c r="AA1263" s="239"/>
      <c r="AB1263" s="239"/>
      <c r="AC1263" s="239"/>
      <c r="AD1263" s="239"/>
      <c r="AE1263" s="239"/>
      <c r="AF1263" s="239"/>
      <c r="AG1263" s="239"/>
    </row>
    <row r="1264" spans="8:33">
      <c r="I1264" s="1110" t="s">
        <v>5905</v>
      </c>
      <c r="J1264" s="1106" t="s">
        <v>5906</v>
      </c>
      <c r="K1264" s="246">
        <v>4.2700000000000002E-4</v>
      </c>
      <c r="L1264" s="246">
        <v>4.2700000000000002E-4</v>
      </c>
      <c r="M1264" s="241"/>
      <c r="N1264" s="1102">
        <f t="shared" ca="1" si="145"/>
        <v>4.4499999999999997E-4</v>
      </c>
      <c r="O1264" s="1102">
        <f t="shared" ca="1" si="146"/>
        <v>4.4499999999999997E-4</v>
      </c>
      <c r="P1264" s="1102" cm="1">
        <f t="array" aca="1" ref="P1264" ca="1">IFERROR(INDIRECT("K"&amp;V1264),"")</f>
        <v>4.4499999999999997E-4</v>
      </c>
      <c r="Q1264" s="1102" cm="1">
        <f t="array" aca="1" ref="Q1264" ca="1">IFERROR(INDIRECT("L"&amp;V1264),"")</f>
        <v>4.4499999999999997E-4</v>
      </c>
      <c r="R1264" s="1102" cm="1">
        <f t="array" aca="1" ref="R1264" ca="1">IFERROR(INDIRECT("K"&amp;W1264),"")</f>
        <v>4.3100000000000001E-4</v>
      </c>
      <c r="S1264" s="1102" cm="1">
        <f t="array" aca="1" ref="S1264" ca="1">IFERROR(INDIRECT("L"&amp;W1264),"")</f>
        <v>4.3100000000000001E-4</v>
      </c>
      <c r="T1264" s="1103">
        <f t="shared" si="147"/>
        <v>4.2700000000000002E-4</v>
      </c>
      <c r="U1264" s="1103">
        <f t="shared" si="148"/>
        <v>4.2700000000000002E-4</v>
      </c>
      <c r="V1264" s="1102">
        <f t="shared" si="149"/>
        <v>1265</v>
      </c>
      <c r="W1264" s="1102">
        <f t="shared" si="150"/>
        <v>1266</v>
      </c>
      <c r="X1264" s="1102" t="str">
        <f t="shared" si="151"/>
        <v>A0877</v>
      </c>
      <c r="Y1264" s="239"/>
      <c r="Z1264" s="239"/>
      <c r="AA1264" s="239"/>
      <c r="AB1264" s="239"/>
      <c r="AC1264" s="239"/>
      <c r="AD1264" s="239"/>
      <c r="AE1264" s="239"/>
      <c r="AF1264" s="239"/>
      <c r="AG1264" s="239"/>
    </row>
    <row r="1265" spans="9:33">
      <c r="I1265" s="1110" t="s">
        <v>5907</v>
      </c>
      <c r="J1265" s="1106" t="s">
        <v>5906</v>
      </c>
      <c r="K1265" s="246">
        <v>4.4499999999999997E-4</v>
      </c>
      <c r="L1265" s="246">
        <v>4.4499999999999997E-4</v>
      </c>
      <c r="M1265" s="241"/>
      <c r="N1265" s="1102">
        <f t="shared" ca="1" si="145"/>
        <v>4.4499999999999997E-4</v>
      </c>
      <c r="O1265" s="1102">
        <f t="shared" ca="1" si="146"/>
        <v>4.4499999999999997E-4</v>
      </c>
      <c r="P1265" s="1102" cm="1">
        <f t="array" aca="1" ref="P1265" ca="1">IFERROR(INDIRECT("K"&amp;V1265),"")</f>
        <v>4.4499999999999997E-4</v>
      </c>
      <c r="Q1265" s="1102" cm="1">
        <f t="array" aca="1" ref="Q1265" ca="1">IFERROR(INDIRECT("L"&amp;V1265),"")</f>
        <v>4.4499999999999997E-4</v>
      </c>
      <c r="R1265" s="1102" cm="1">
        <f t="array" aca="1" ref="R1265" ca="1">IFERROR(INDIRECT("K"&amp;W1265),"")</f>
        <v>4.3100000000000001E-4</v>
      </c>
      <c r="S1265" s="1102" cm="1">
        <f t="array" aca="1" ref="S1265" ca="1">IFERROR(INDIRECT("L"&amp;W1265),"")</f>
        <v>4.3100000000000001E-4</v>
      </c>
      <c r="T1265" s="1103">
        <f t="shared" si="147"/>
        <v>4.4499999999999997E-4</v>
      </c>
      <c r="U1265" s="1103">
        <f t="shared" si="148"/>
        <v>4.4499999999999997E-4</v>
      </c>
      <c r="V1265" s="1102">
        <f t="shared" si="149"/>
        <v>1265</v>
      </c>
      <c r="W1265" s="1102">
        <f t="shared" si="150"/>
        <v>1266</v>
      </c>
      <c r="X1265" s="1102" t="str">
        <f t="shared" si="151"/>
        <v>A0877</v>
      </c>
      <c r="Y1265" s="239"/>
      <c r="Z1265" s="239"/>
      <c r="AA1265" s="239"/>
      <c r="AB1265" s="239"/>
      <c r="AC1265" s="239"/>
      <c r="AD1265" s="239"/>
      <c r="AE1265" s="239"/>
      <c r="AF1265" s="239"/>
      <c r="AG1265" s="239"/>
    </row>
    <row r="1266" spans="9:33">
      <c r="I1266" s="1110" t="s">
        <v>5908</v>
      </c>
      <c r="J1266" s="1106" t="s">
        <v>5906</v>
      </c>
      <c r="K1266" s="246">
        <v>4.3100000000000001E-4</v>
      </c>
      <c r="L1266" s="246">
        <v>4.3100000000000001E-4</v>
      </c>
      <c r="M1266" s="241"/>
      <c r="N1266" s="1102">
        <f t="shared" ca="1" si="145"/>
        <v>4.4499999999999997E-4</v>
      </c>
      <c r="O1266" s="1102">
        <f t="shared" ca="1" si="146"/>
        <v>4.4499999999999997E-4</v>
      </c>
      <c r="P1266" s="1102" cm="1">
        <f t="array" aca="1" ref="P1266" ca="1">IFERROR(INDIRECT("K"&amp;V1266),"")</f>
        <v>4.4499999999999997E-4</v>
      </c>
      <c r="Q1266" s="1102" cm="1">
        <f t="array" aca="1" ref="Q1266" ca="1">IFERROR(INDIRECT("L"&amp;V1266),"")</f>
        <v>4.4499999999999997E-4</v>
      </c>
      <c r="R1266" s="1102" cm="1">
        <f t="array" aca="1" ref="R1266" ca="1">IFERROR(INDIRECT("K"&amp;W1266),"")</f>
        <v>4.3100000000000001E-4</v>
      </c>
      <c r="S1266" s="1102" cm="1">
        <f t="array" aca="1" ref="S1266" ca="1">IFERROR(INDIRECT("L"&amp;W1266),"")</f>
        <v>4.3100000000000001E-4</v>
      </c>
      <c r="T1266" s="1103">
        <f t="shared" si="147"/>
        <v>4.3100000000000001E-4</v>
      </c>
      <c r="U1266" s="1103">
        <f t="shared" si="148"/>
        <v>4.3100000000000001E-4</v>
      </c>
      <c r="V1266" s="1102">
        <f t="shared" si="149"/>
        <v>1265</v>
      </c>
      <c r="W1266" s="1102">
        <f t="shared" si="150"/>
        <v>1266</v>
      </c>
      <c r="X1266" s="1102" t="str">
        <f t="shared" si="151"/>
        <v>A0877</v>
      </c>
      <c r="Y1266" s="239"/>
      <c r="Z1266" s="239"/>
      <c r="AA1266" s="239"/>
      <c r="AB1266" s="239"/>
      <c r="AC1266" s="239"/>
      <c r="AD1266" s="239"/>
      <c r="AE1266" s="239"/>
      <c r="AF1266" s="239"/>
      <c r="AG1266" s="239"/>
    </row>
    <row r="1267" spans="9:33">
      <c r="I1267" s="1110" t="s">
        <v>5909</v>
      </c>
      <c r="J1267" s="1106" t="s">
        <v>5910</v>
      </c>
      <c r="K1267" s="246">
        <v>4.1899999999999999E-4</v>
      </c>
      <c r="L1267" s="246">
        <v>4.1899999999999999E-4</v>
      </c>
      <c r="M1267" s="241"/>
      <c r="N1267" s="1102">
        <f t="shared" ca="1" si="145"/>
        <v>4.1899999999999999E-4</v>
      </c>
      <c r="O1267" s="1102">
        <f t="shared" ca="1" si="146"/>
        <v>4.1899999999999999E-4</v>
      </c>
      <c r="P1267" s="1102" t="str" cm="1">
        <f t="array" aca="1" ref="P1267" ca="1">IFERROR(INDIRECT("K"&amp;V1267),"")</f>
        <v/>
      </c>
      <c r="Q1267" s="1102" t="str" cm="1">
        <f t="array" aca="1" ref="Q1267" ca="1">IFERROR(INDIRECT("L"&amp;V1267),"")</f>
        <v/>
      </c>
      <c r="R1267" s="1102" t="str" cm="1">
        <f t="array" aca="1" ref="R1267" ca="1">IFERROR(INDIRECT("K"&amp;W1267),"")</f>
        <v/>
      </c>
      <c r="S1267" s="1102" t="str" cm="1">
        <f t="array" aca="1" ref="S1267" ca="1">IFERROR(INDIRECT("L"&amp;W1267),"")</f>
        <v/>
      </c>
      <c r="T1267" s="1103">
        <f t="shared" si="147"/>
        <v>4.1899999999999999E-4</v>
      </c>
      <c r="U1267" s="1103">
        <f t="shared" si="148"/>
        <v>4.1899999999999999E-4</v>
      </c>
      <c r="V1267" s="1102" t="str">
        <f t="shared" si="149"/>
        <v/>
      </c>
      <c r="W1267" s="1102" t="str">
        <f t="shared" si="150"/>
        <v/>
      </c>
      <c r="X1267" s="1102" t="str">
        <f t="shared" si="151"/>
        <v>A0880</v>
      </c>
      <c r="Y1267" s="239"/>
      <c r="Z1267" s="239"/>
      <c r="AA1267" s="239"/>
      <c r="AB1267" s="239"/>
      <c r="AC1267" s="239"/>
      <c r="AD1267" s="239"/>
      <c r="AE1267" s="239"/>
      <c r="AF1267" s="239"/>
      <c r="AG1267" s="239"/>
    </row>
    <row r="1268" spans="9:33">
      <c r="I1268" s="1110" t="s">
        <v>5911</v>
      </c>
      <c r="J1268" s="1106" t="s">
        <v>5912</v>
      </c>
      <c r="K1268" s="246">
        <v>4.4700000000000002E-4</v>
      </c>
      <c r="L1268" s="246">
        <v>4.4700000000000002E-4</v>
      </c>
      <c r="M1268" s="241"/>
      <c r="N1268" s="1102">
        <f t="shared" ca="1" si="145"/>
        <v>4.4700000000000002E-4</v>
      </c>
      <c r="O1268" s="1102">
        <f t="shared" ca="1" si="146"/>
        <v>4.4700000000000002E-4</v>
      </c>
      <c r="P1268" s="1102" t="str" cm="1">
        <f t="array" aca="1" ref="P1268" ca="1">IFERROR(INDIRECT("K"&amp;V1268),"")</f>
        <v/>
      </c>
      <c r="Q1268" s="1102" t="str" cm="1">
        <f t="array" aca="1" ref="Q1268" ca="1">IFERROR(INDIRECT("L"&amp;V1268),"")</f>
        <v/>
      </c>
      <c r="R1268" s="1102" t="str" cm="1">
        <f t="array" aca="1" ref="R1268" ca="1">IFERROR(INDIRECT("K"&amp;W1268),"")</f>
        <v/>
      </c>
      <c r="S1268" s="1102" t="str" cm="1">
        <f t="array" aca="1" ref="S1268" ca="1">IFERROR(INDIRECT("L"&amp;W1268),"")</f>
        <v/>
      </c>
      <c r="T1268" s="1103">
        <f t="shared" si="147"/>
        <v>4.4700000000000002E-4</v>
      </c>
      <c r="U1268" s="1103">
        <f t="shared" si="148"/>
        <v>4.4700000000000002E-4</v>
      </c>
      <c r="V1268" s="1102" t="str">
        <f t="shared" si="149"/>
        <v/>
      </c>
      <c r="W1268" s="1102" t="str">
        <f t="shared" si="150"/>
        <v/>
      </c>
      <c r="X1268" s="1102" t="str">
        <f t="shared" si="151"/>
        <v>A0881</v>
      </c>
      <c r="Y1268" s="239"/>
      <c r="Z1268" s="239"/>
      <c r="AA1268" s="239"/>
      <c r="AB1268" s="239"/>
      <c r="AC1268" s="239"/>
      <c r="AD1268" s="239"/>
      <c r="AE1268" s="239"/>
      <c r="AF1268" s="239"/>
      <c r="AG1268" s="239"/>
    </row>
    <row r="1269" spans="9:33">
      <c r="I1269" s="1110" t="s">
        <v>5913</v>
      </c>
      <c r="J1269" s="1106" t="s">
        <v>5914</v>
      </c>
      <c r="K1269" s="246">
        <v>0</v>
      </c>
      <c r="L1269" s="246">
        <v>0</v>
      </c>
      <c r="M1269" s="241"/>
      <c r="N1269" s="1102">
        <f t="shared" ca="1" si="145"/>
        <v>4.2200000000000001E-4</v>
      </c>
      <c r="O1269" s="1102">
        <f t="shared" ca="1" si="146"/>
        <v>4.2200000000000001E-4</v>
      </c>
      <c r="P1269" s="1102" t="str" cm="1">
        <f t="array" aca="1" ref="P1269" ca="1">IFERROR(INDIRECT("K"&amp;V1269),"")</f>
        <v/>
      </c>
      <c r="Q1269" s="1102" t="str" cm="1">
        <f t="array" aca="1" ref="Q1269" ca="1">IFERROR(INDIRECT("L"&amp;V1269),"")</f>
        <v/>
      </c>
      <c r="R1269" s="1102" cm="1">
        <f t="array" aca="1" ref="R1269" ca="1">IFERROR(INDIRECT("K"&amp;W1269),"")</f>
        <v>4.2200000000000001E-4</v>
      </c>
      <c r="S1269" s="1102" cm="1">
        <f t="array" aca="1" ref="S1269" ca="1">IFERROR(INDIRECT("L"&amp;W1269),"")</f>
        <v>4.2200000000000001E-4</v>
      </c>
      <c r="T1269" s="1103">
        <f t="shared" si="147"/>
        <v>0</v>
      </c>
      <c r="U1269" s="1103">
        <f t="shared" si="148"/>
        <v>0</v>
      </c>
      <c r="V1269" s="1102" t="str">
        <f t="shared" si="149"/>
        <v/>
      </c>
      <c r="W1269" s="1102">
        <f t="shared" si="150"/>
        <v>1272</v>
      </c>
      <c r="X1269" s="1102" t="str">
        <f t="shared" si="151"/>
        <v>A0882</v>
      </c>
      <c r="Y1269" s="239"/>
      <c r="Z1269" s="239"/>
      <c r="AA1269" s="239"/>
      <c r="AB1269" s="239"/>
      <c r="AC1269" s="239"/>
      <c r="AD1269" s="239"/>
      <c r="AE1269" s="239"/>
      <c r="AF1269" s="239"/>
      <c r="AG1269" s="239"/>
    </row>
    <row r="1270" spans="9:33">
      <c r="I1270" s="1110" t="s">
        <v>5915</v>
      </c>
      <c r="J1270" s="1106" t="s">
        <v>5914</v>
      </c>
      <c r="K1270" s="246">
        <v>0</v>
      </c>
      <c r="L1270" s="246">
        <v>0</v>
      </c>
      <c r="M1270" s="241"/>
      <c r="N1270" s="1102">
        <f t="shared" ca="1" si="145"/>
        <v>4.2200000000000001E-4</v>
      </c>
      <c r="O1270" s="1102">
        <f t="shared" ca="1" si="146"/>
        <v>4.2200000000000001E-4</v>
      </c>
      <c r="P1270" s="1102" t="str" cm="1">
        <f t="array" aca="1" ref="P1270" ca="1">IFERROR(INDIRECT("K"&amp;V1270),"")</f>
        <v/>
      </c>
      <c r="Q1270" s="1102" t="str" cm="1">
        <f t="array" aca="1" ref="Q1270" ca="1">IFERROR(INDIRECT("L"&amp;V1270),"")</f>
        <v/>
      </c>
      <c r="R1270" s="1102" cm="1">
        <f t="array" aca="1" ref="R1270" ca="1">IFERROR(INDIRECT("K"&amp;W1270),"")</f>
        <v>4.2200000000000001E-4</v>
      </c>
      <c r="S1270" s="1102" cm="1">
        <f t="array" aca="1" ref="S1270" ca="1">IFERROR(INDIRECT("L"&amp;W1270),"")</f>
        <v>4.2200000000000001E-4</v>
      </c>
      <c r="T1270" s="1103">
        <f t="shared" si="147"/>
        <v>0</v>
      </c>
      <c r="U1270" s="1103">
        <f t="shared" si="148"/>
        <v>0</v>
      </c>
      <c r="V1270" s="1102" t="str">
        <f t="shared" si="149"/>
        <v/>
      </c>
      <c r="W1270" s="1102">
        <f t="shared" si="150"/>
        <v>1272</v>
      </c>
      <c r="X1270" s="1102" t="str">
        <f t="shared" si="151"/>
        <v>A0882</v>
      </c>
      <c r="Y1270" s="239"/>
      <c r="Z1270" s="239"/>
      <c r="AA1270" s="239"/>
      <c r="AB1270" s="239"/>
      <c r="AC1270" s="239"/>
      <c r="AD1270" s="239"/>
      <c r="AE1270" s="239"/>
      <c r="AF1270" s="239"/>
      <c r="AG1270" s="239"/>
    </row>
    <row r="1271" spans="9:33">
      <c r="I1271" s="1110" t="s">
        <v>5916</v>
      </c>
      <c r="J1271" s="1106" t="s">
        <v>5914</v>
      </c>
      <c r="K1271" s="246">
        <v>3.77E-4</v>
      </c>
      <c r="L1271" s="246">
        <v>3.77E-4</v>
      </c>
      <c r="M1271" s="241"/>
      <c r="N1271" s="1102">
        <f t="shared" ca="1" si="145"/>
        <v>4.2200000000000001E-4</v>
      </c>
      <c r="O1271" s="1102">
        <f t="shared" ca="1" si="146"/>
        <v>4.2200000000000001E-4</v>
      </c>
      <c r="P1271" s="1102" t="str" cm="1">
        <f t="array" aca="1" ref="P1271" ca="1">IFERROR(INDIRECT("K"&amp;V1271),"")</f>
        <v/>
      </c>
      <c r="Q1271" s="1102" t="str" cm="1">
        <f t="array" aca="1" ref="Q1271" ca="1">IFERROR(INDIRECT("L"&amp;V1271),"")</f>
        <v/>
      </c>
      <c r="R1271" s="1102" cm="1">
        <f t="array" aca="1" ref="R1271" ca="1">IFERROR(INDIRECT("K"&amp;W1271),"")</f>
        <v>4.2200000000000001E-4</v>
      </c>
      <c r="S1271" s="1102" cm="1">
        <f t="array" aca="1" ref="S1271" ca="1">IFERROR(INDIRECT("L"&amp;W1271),"")</f>
        <v>4.2200000000000001E-4</v>
      </c>
      <c r="T1271" s="1103">
        <f t="shared" si="147"/>
        <v>3.77E-4</v>
      </c>
      <c r="U1271" s="1103">
        <f t="shared" si="148"/>
        <v>3.77E-4</v>
      </c>
      <c r="V1271" s="1102" t="str">
        <f t="shared" si="149"/>
        <v/>
      </c>
      <c r="W1271" s="1102">
        <f t="shared" si="150"/>
        <v>1272</v>
      </c>
      <c r="X1271" s="1102" t="str">
        <f t="shared" si="151"/>
        <v>A0882</v>
      </c>
      <c r="Y1271" s="239"/>
      <c r="Z1271" s="239"/>
      <c r="AA1271" s="239"/>
      <c r="AB1271" s="239"/>
      <c r="AC1271" s="239"/>
      <c r="AD1271" s="239"/>
      <c r="AE1271" s="239"/>
      <c r="AF1271" s="239"/>
      <c r="AG1271" s="239"/>
    </row>
    <row r="1272" spans="9:33">
      <c r="I1272" s="1110" t="s">
        <v>5917</v>
      </c>
      <c r="J1272" s="1106" t="s">
        <v>5914</v>
      </c>
      <c r="K1272" s="246">
        <v>4.2200000000000001E-4</v>
      </c>
      <c r="L1272" s="246">
        <v>4.2200000000000001E-4</v>
      </c>
      <c r="M1272" s="241"/>
      <c r="N1272" s="1102">
        <f t="shared" ca="1" si="145"/>
        <v>4.2200000000000001E-4</v>
      </c>
      <c r="O1272" s="1102">
        <f t="shared" ca="1" si="146"/>
        <v>4.2200000000000001E-4</v>
      </c>
      <c r="P1272" s="1102" t="str" cm="1">
        <f t="array" aca="1" ref="P1272" ca="1">IFERROR(INDIRECT("K"&amp;V1272),"")</f>
        <v/>
      </c>
      <c r="Q1272" s="1102" t="str" cm="1">
        <f t="array" aca="1" ref="Q1272" ca="1">IFERROR(INDIRECT("L"&amp;V1272),"")</f>
        <v/>
      </c>
      <c r="R1272" s="1102" cm="1">
        <f t="array" aca="1" ref="R1272" ca="1">IFERROR(INDIRECT("K"&amp;W1272),"")</f>
        <v>4.2200000000000001E-4</v>
      </c>
      <c r="S1272" s="1102" cm="1">
        <f t="array" aca="1" ref="S1272" ca="1">IFERROR(INDIRECT("L"&amp;W1272),"")</f>
        <v>4.2200000000000001E-4</v>
      </c>
      <c r="T1272" s="1103">
        <f t="shared" si="147"/>
        <v>4.2200000000000001E-4</v>
      </c>
      <c r="U1272" s="1103">
        <f t="shared" si="148"/>
        <v>4.2200000000000001E-4</v>
      </c>
      <c r="V1272" s="1102" t="str">
        <f t="shared" si="149"/>
        <v/>
      </c>
      <c r="W1272" s="1102">
        <f t="shared" si="150"/>
        <v>1272</v>
      </c>
      <c r="X1272" s="1102" t="str">
        <f t="shared" si="151"/>
        <v>A0882</v>
      </c>
      <c r="Y1272" s="239"/>
      <c r="Z1272" s="239"/>
      <c r="AA1272" s="239"/>
      <c r="AB1272" s="239"/>
      <c r="AC1272" s="239"/>
      <c r="AD1272" s="239"/>
      <c r="AE1272" s="239"/>
      <c r="AF1272" s="239"/>
      <c r="AG1272" s="239"/>
    </row>
    <row r="1273" spans="9:33">
      <c r="I1273" s="1110" t="s">
        <v>5918</v>
      </c>
      <c r="J1273" s="1106" t="s">
        <v>5919</v>
      </c>
      <c r="K1273" s="246">
        <v>0</v>
      </c>
      <c r="L1273" s="246">
        <v>0</v>
      </c>
      <c r="M1273" s="241"/>
      <c r="N1273" s="1102">
        <f t="shared" ca="1" si="145"/>
        <v>6.3599999999999996E-4</v>
      </c>
      <c r="O1273" s="1102">
        <f t="shared" ca="1" si="146"/>
        <v>6.3599999999999996E-4</v>
      </c>
      <c r="P1273" s="1102" t="str" cm="1">
        <f t="array" aca="1" ref="P1273" ca="1">IFERROR(INDIRECT("K"&amp;V1273),"")</f>
        <v/>
      </c>
      <c r="Q1273" s="1102" t="str" cm="1">
        <f t="array" aca="1" ref="Q1273" ca="1">IFERROR(INDIRECT("L"&amp;V1273),"")</f>
        <v/>
      </c>
      <c r="R1273" s="1102" cm="1">
        <f t="array" aca="1" ref="R1273" ca="1">IFERROR(INDIRECT("K"&amp;W1273),"")</f>
        <v>6.3599999999999996E-4</v>
      </c>
      <c r="S1273" s="1102" cm="1">
        <f t="array" aca="1" ref="S1273" ca="1">IFERROR(INDIRECT("L"&amp;W1273),"")</f>
        <v>6.3599999999999996E-4</v>
      </c>
      <c r="T1273" s="1103">
        <f t="shared" si="147"/>
        <v>0</v>
      </c>
      <c r="U1273" s="1103">
        <f t="shared" si="148"/>
        <v>0</v>
      </c>
      <c r="V1273" s="1102" t="str">
        <f t="shared" si="149"/>
        <v/>
      </c>
      <c r="W1273" s="1102">
        <f t="shared" si="150"/>
        <v>1274</v>
      </c>
      <c r="X1273" s="1102" t="str">
        <f t="shared" si="151"/>
        <v>A0883</v>
      </c>
      <c r="Y1273" s="239"/>
      <c r="Z1273" s="239"/>
      <c r="AA1273" s="239"/>
      <c r="AB1273" s="239"/>
      <c r="AC1273" s="239"/>
      <c r="AD1273" s="239"/>
      <c r="AE1273" s="239"/>
      <c r="AF1273" s="239"/>
      <c r="AG1273" s="239"/>
    </row>
    <row r="1274" spans="9:33">
      <c r="I1274" s="1110" t="s">
        <v>5920</v>
      </c>
      <c r="J1274" s="1106" t="s">
        <v>5919</v>
      </c>
      <c r="K1274" s="246">
        <v>6.3599999999999996E-4</v>
      </c>
      <c r="L1274" s="246">
        <v>6.3599999999999996E-4</v>
      </c>
      <c r="M1274" s="241"/>
      <c r="N1274" s="1102">
        <f t="shared" ca="1" si="145"/>
        <v>6.3599999999999996E-4</v>
      </c>
      <c r="O1274" s="1102">
        <f t="shared" ca="1" si="146"/>
        <v>6.3599999999999996E-4</v>
      </c>
      <c r="P1274" s="1102" t="str" cm="1">
        <f t="array" aca="1" ref="P1274" ca="1">IFERROR(INDIRECT("K"&amp;V1274),"")</f>
        <v/>
      </c>
      <c r="Q1274" s="1102" t="str" cm="1">
        <f t="array" aca="1" ref="Q1274" ca="1">IFERROR(INDIRECT("L"&amp;V1274),"")</f>
        <v/>
      </c>
      <c r="R1274" s="1102" cm="1">
        <f t="array" aca="1" ref="R1274" ca="1">IFERROR(INDIRECT("K"&amp;W1274),"")</f>
        <v>6.3599999999999996E-4</v>
      </c>
      <c r="S1274" s="1102" cm="1">
        <f t="array" aca="1" ref="S1274" ca="1">IFERROR(INDIRECT("L"&amp;W1274),"")</f>
        <v>6.3599999999999996E-4</v>
      </c>
      <c r="T1274" s="1103">
        <f t="shared" si="147"/>
        <v>6.3599999999999996E-4</v>
      </c>
      <c r="U1274" s="1103">
        <f t="shared" si="148"/>
        <v>6.3599999999999996E-4</v>
      </c>
      <c r="V1274" s="1102" t="str">
        <f t="shared" si="149"/>
        <v/>
      </c>
      <c r="W1274" s="1102">
        <f t="shared" si="150"/>
        <v>1274</v>
      </c>
      <c r="X1274" s="1102" t="str">
        <f t="shared" si="151"/>
        <v>A0883</v>
      </c>
      <c r="Y1274" s="239"/>
      <c r="Z1274" s="239"/>
      <c r="AA1274" s="239"/>
      <c r="AB1274" s="239"/>
      <c r="AC1274" s="239"/>
      <c r="AD1274" s="239"/>
      <c r="AE1274" s="239"/>
      <c r="AF1274" s="239"/>
      <c r="AG1274" s="239"/>
    </row>
    <row r="1275" spans="9:33">
      <c r="I1275" s="1110" t="s">
        <v>5921</v>
      </c>
      <c r="J1275" s="1106" t="s">
        <v>5922</v>
      </c>
      <c r="K1275" s="246">
        <v>9.3899999999999995E-4</v>
      </c>
      <c r="L1275" s="246">
        <v>9.3899999999999995E-4</v>
      </c>
      <c r="M1275" s="241"/>
      <c r="N1275" s="1102">
        <f t="shared" ca="1" si="145"/>
        <v>9.3899999999999995E-4</v>
      </c>
      <c r="O1275" s="1102">
        <f t="shared" ca="1" si="146"/>
        <v>9.3899999999999995E-4</v>
      </c>
      <c r="P1275" s="1102" t="str" cm="1">
        <f t="array" aca="1" ref="P1275" ca="1">IFERROR(INDIRECT("K"&amp;V1275),"")</f>
        <v/>
      </c>
      <c r="Q1275" s="1102" t="str" cm="1">
        <f t="array" aca="1" ref="Q1275" ca="1">IFERROR(INDIRECT("L"&amp;V1275),"")</f>
        <v/>
      </c>
      <c r="R1275" s="1102" t="str" cm="1">
        <f t="array" aca="1" ref="R1275" ca="1">IFERROR(INDIRECT("K"&amp;W1275),"")</f>
        <v/>
      </c>
      <c r="S1275" s="1102" t="str" cm="1">
        <f t="array" aca="1" ref="S1275" ca="1">IFERROR(INDIRECT("L"&amp;W1275),"")</f>
        <v/>
      </c>
      <c r="T1275" s="1103">
        <f t="shared" si="147"/>
        <v>9.3899999999999995E-4</v>
      </c>
      <c r="U1275" s="1103">
        <f t="shared" si="148"/>
        <v>9.3899999999999995E-4</v>
      </c>
      <c r="V1275" s="1102" t="str">
        <f t="shared" si="149"/>
        <v/>
      </c>
      <c r="W1275" s="1102" t="str">
        <f t="shared" si="150"/>
        <v/>
      </c>
      <c r="X1275" s="1102" t="str">
        <f t="shared" si="151"/>
        <v>A0886</v>
      </c>
      <c r="Y1275" s="239"/>
      <c r="Z1275" s="239"/>
      <c r="AA1275" s="239"/>
      <c r="AB1275" s="239"/>
      <c r="AC1275" s="239"/>
      <c r="AD1275" s="239"/>
      <c r="AE1275" s="239"/>
      <c r="AF1275" s="239"/>
      <c r="AG1275" s="239"/>
    </row>
    <row r="1276" spans="9:33">
      <c r="I1276" s="1110" t="s">
        <v>5923</v>
      </c>
      <c r="J1276" s="1106" t="s">
        <v>5924</v>
      </c>
      <c r="K1276" s="246">
        <v>5.5099999999999995E-4</v>
      </c>
      <c r="L1276" s="246">
        <v>5.5099999999999995E-4</v>
      </c>
      <c r="M1276" s="241"/>
      <c r="N1276" s="1102">
        <f t="shared" ca="1" si="145"/>
        <v>5.5099999999999995E-4</v>
      </c>
      <c r="O1276" s="1102">
        <f t="shared" ca="1" si="146"/>
        <v>5.5099999999999995E-4</v>
      </c>
      <c r="P1276" s="1102" t="str" cm="1">
        <f t="array" aca="1" ref="P1276" ca="1">IFERROR(INDIRECT("K"&amp;V1276),"")</f>
        <v/>
      </c>
      <c r="Q1276" s="1102" t="str" cm="1">
        <f t="array" aca="1" ref="Q1276" ca="1">IFERROR(INDIRECT("L"&amp;V1276),"")</f>
        <v/>
      </c>
      <c r="R1276" s="1102" t="str" cm="1">
        <f t="array" aca="1" ref="R1276" ca="1">IFERROR(INDIRECT("K"&amp;W1276),"")</f>
        <v/>
      </c>
      <c r="S1276" s="1102" t="str" cm="1">
        <f t="array" aca="1" ref="S1276" ca="1">IFERROR(INDIRECT("L"&amp;W1276),"")</f>
        <v/>
      </c>
      <c r="T1276" s="1103">
        <f t="shared" si="147"/>
        <v>5.5099999999999995E-4</v>
      </c>
      <c r="U1276" s="1103">
        <f t="shared" si="148"/>
        <v>5.5099999999999995E-4</v>
      </c>
      <c r="V1276" s="1102" t="str">
        <f t="shared" si="149"/>
        <v/>
      </c>
      <c r="W1276" s="1102" t="str">
        <f t="shared" si="150"/>
        <v/>
      </c>
      <c r="X1276" s="1102" t="str">
        <f t="shared" si="151"/>
        <v>A0888</v>
      </c>
      <c r="Y1276" s="239"/>
      <c r="Z1276" s="239"/>
      <c r="AA1276" s="239"/>
      <c r="AB1276" s="239"/>
      <c r="AC1276" s="239"/>
      <c r="AD1276" s="239"/>
      <c r="AE1276" s="239"/>
      <c r="AF1276" s="239"/>
      <c r="AG1276" s="239"/>
    </row>
    <row r="1277" spans="9:33">
      <c r="I1277" s="1110" t="s">
        <v>5925</v>
      </c>
      <c r="J1277" s="1106" t="s">
        <v>5926</v>
      </c>
      <c r="K1277" s="246">
        <v>0</v>
      </c>
      <c r="L1277" s="246">
        <v>0</v>
      </c>
      <c r="M1277" s="241"/>
      <c r="N1277" s="1102">
        <f t="shared" ca="1" si="145"/>
        <v>4.8799999999999999E-4</v>
      </c>
      <c r="O1277" s="1102">
        <f t="shared" ca="1" si="146"/>
        <v>4.8799999999999999E-4</v>
      </c>
      <c r="P1277" s="1102" cm="1">
        <f t="array" aca="1" ref="P1277" ca="1">IFERROR(INDIRECT("K"&amp;V1277),"")</f>
        <v>4.8799999999999999E-4</v>
      </c>
      <c r="Q1277" s="1102" cm="1">
        <f t="array" aca="1" ref="Q1277" ca="1">IFERROR(INDIRECT("L"&amp;V1277),"")</f>
        <v>4.8799999999999999E-4</v>
      </c>
      <c r="R1277" s="1102" cm="1">
        <f t="array" aca="1" ref="R1277" ca="1">IFERROR(INDIRECT("K"&amp;W1277),"")</f>
        <v>4.6500000000000003E-4</v>
      </c>
      <c r="S1277" s="1102" cm="1">
        <f t="array" aca="1" ref="S1277" ca="1">IFERROR(INDIRECT("L"&amp;W1277),"")</f>
        <v>4.6500000000000003E-4</v>
      </c>
      <c r="T1277" s="1103">
        <f t="shared" si="147"/>
        <v>0</v>
      </c>
      <c r="U1277" s="1103">
        <f t="shared" si="148"/>
        <v>0</v>
      </c>
      <c r="V1277" s="1102">
        <f t="shared" si="149"/>
        <v>1279</v>
      </c>
      <c r="W1277" s="1102">
        <f t="shared" si="150"/>
        <v>1280</v>
      </c>
      <c r="X1277" s="1102" t="str">
        <f t="shared" si="151"/>
        <v>A0890</v>
      </c>
      <c r="Y1277" s="239"/>
      <c r="Z1277" s="239"/>
      <c r="AA1277" s="239"/>
      <c r="AB1277" s="239"/>
      <c r="AC1277" s="239"/>
      <c r="AD1277" s="239"/>
      <c r="AE1277" s="239"/>
      <c r="AF1277" s="239"/>
      <c r="AG1277" s="239"/>
    </row>
    <row r="1278" spans="9:33">
      <c r="I1278" s="1110" t="s">
        <v>5927</v>
      </c>
      <c r="J1278" s="1106" t="s">
        <v>5926</v>
      </c>
      <c r="K1278" s="246">
        <v>3.9599999999999998E-4</v>
      </c>
      <c r="L1278" s="246">
        <v>3.9599999999999998E-4</v>
      </c>
      <c r="M1278" s="241"/>
      <c r="N1278" s="1102">
        <f t="shared" ca="1" si="145"/>
        <v>4.8799999999999999E-4</v>
      </c>
      <c r="O1278" s="1102">
        <f t="shared" ca="1" si="146"/>
        <v>4.8799999999999999E-4</v>
      </c>
      <c r="P1278" s="1102" cm="1">
        <f t="array" aca="1" ref="P1278" ca="1">IFERROR(INDIRECT("K"&amp;V1278),"")</f>
        <v>4.8799999999999999E-4</v>
      </c>
      <c r="Q1278" s="1102" cm="1">
        <f t="array" aca="1" ref="Q1278" ca="1">IFERROR(INDIRECT("L"&amp;V1278),"")</f>
        <v>4.8799999999999999E-4</v>
      </c>
      <c r="R1278" s="1102" cm="1">
        <f t="array" aca="1" ref="R1278" ca="1">IFERROR(INDIRECT("K"&amp;W1278),"")</f>
        <v>4.6500000000000003E-4</v>
      </c>
      <c r="S1278" s="1102" cm="1">
        <f t="array" aca="1" ref="S1278" ca="1">IFERROR(INDIRECT("L"&amp;W1278),"")</f>
        <v>4.6500000000000003E-4</v>
      </c>
      <c r="T1278" s="1103">
        <f t="shared" si="147"/>
        <v>3.9599999999999998E-4</v>
      </c>
      <c r="U1278" s="1103">
        <f t="shared" si="148"/>
        <v>3.9599999999999998E-4</v>
      </c>
      <c r="V1278" s="1102">
        <f t="shared" si="149"/>
        <v>1279</v>
      </c>
      <c r="W1278" s="1102">
        <f t="shared" si="150"/>
        <v>1280</v>
      </c>
      <c r="X1278" s="1102" t="str">
        <f t="shared" si="151"/>
        <v>A0890</v>
      </c>
      <c r="Y1278" s="239"/>
      <c r="Z1278" s="239"/>
      <c r="AA1278" s="239"/>
      <c r="AB1278" s="239"/>
      <c r="AC1278" s="239"/>
      <c r="AD1278" s="239"/>
      <c r="AE1278" s="239"/>
      <c r="AF1278" s="239"/>
      <c r="AG1278" s="239"/>
    </row>
    <row r="1279" spans="9:33">
      <c r="I1279" s="1110" t="s">
        <v>5928</v>
      </c>
      <c r="J1279" s="1106" t="s">
        <v>5926</v>
      </c>
      <c r="K1279" s="246">
        <v>4.8799999999999999E-4</v>
      </c>
      <c r="L1279" s="246">
        <v>4.8799999999999999E-4</v>
      </c>
      <c r="M1279" s="241"/>
      <c r="N1279" s="1102">
        <f t="shared" ca="1" si="145"/>
        <v>4.8799999999999999E-4</v>
      </c>
      <c r="O1279" s="1102">
        <f t="shared" ca="1" si="146"/>
        <v>4.8799999999999999E-4</v>
      </c>
      <c r="P1279" s="1102" cm="1">
        <f t="array" aca="1" ref="P1279" ca="1">IFERROR(INDIRECT("K"&amp;V1279),"")</f>
        <v>4.8799999999999999E-4</v>
      </c>
      <c r="Q1279" s="1102" cm="1">
        <f t="array" aca="1" ref="Q1279" ca="1">IFERROR(INDIRECT("L"&amp;V1279),"")</f>
        <v>4.8799999999999999E-4</v>
      </c>
      <c r="R1279" s="1102" cm="1">
        <f t="array" aca="1" ref="R1279" ca="1">IFERROR(INDIRECT("K"&amp;W1279),"")</f>
        <v>4.6500000000000003E-4</v>
      </c>
      <c r="S1279" s="1102" cm="1">
        <f t="array" aca="1" ref="S1279" ca="1">IFERROR(INDIRECT("L"&amp;W1279),"")</f>
        <v>4.6500000000000003E-4</v>
      </c>
      <c r="T1279" s="1103">
        <f t="shared" si="147"/>
        <v>4.8799999999999999E-4</v>
      </c>
      <c r="U1279" s="1103">
        <f t="shared" si="148"/>
        <v>4.8799999999999999E-4</v>
      </c>
      <c r="V1279" s="1102">
        <f t="shared" si="149"/>
        <v>1279</v>
      </c>
      <c r="W1279" s="1102">
        <f t="shared" si="150"/>
        <v>1280</v>
      </c>
      <c r="X1279" s="1102" t="str">
        <f t="shared" si="151"/>
        <v>A0890</v>
      </c>
      <c r="Y1279" s="239"/>
      <c r="Z1279" s="239"/>
      <c r="AA1279" s="239"/>
      <c r="AB1279" s="239"/>
      <c r="AC1279" s="239"/>
      <c r="AD1279" s="239"/>
      <c r="AE1279" s="239"/>
      <c r="AF1279" s="239"/>
      <c r="AG1279" s="239"/>
    </row>
    <row r="1280" spans="9:33">
      <c r="I1280" s="1110" t="s">
        <v>5929</v>
      </c>
      <c r="J1280" s="1106" t="s">
        <v>5926</v>
      </c>
      <c r="K1280" s="246">
        <v>4.6500000000000003E-4</v>
      </c>
      <c r="L1280" s="246">
        <v>4.6500000000000003E-4</v>
      </c>
      <c r="M1280" s="241"/>
      <c r="N1280" s="1102">
        <f t="shared" ca="1" si="145"/>
        <v>4.8799999999999999E-4</v>
      </c>
      <c r="O1280" s="1102">
        <f t="shared" ca="1" si="146"/>
        <v>4.8799999999999999E-4</v>
      </c>
      <c r="P1280" s="1102" cm="1">
        <f t="array" aca="1" ref="P1280" ca="1">IFERROR(INDIRECT("K"&amp;V1280),"")</f>
        <v>4.8799999999999999E-4</v>
      </c>
      <c r="Q1280" s="1102" cm="1">
        <f t="array" aca="1" ref="Q1280" ca="1">IFERROR(INDIRECT("L"&amp;V1280),"")</f>
        <v>4.8799999999999999E-4</v>
      </c>
      <c r="R1280" s="1102" cm="1">
        <f t="array" aca="1" ref="R1280" ca="1">IFERROR(INDIRECT("K"&amp;W1280),"")</f>
        <v>4.6500000000000003E-4</v>
      </c>
      <c r="S1280" s="1102" cm="1">
        <f t="array" aca="1" ref="S1280" ca="1">IFERROR(INDIRECT("L"&amp;W1280),"")</f>
        <v>4.6500000000000003E-4</v>
      </c>
      <c r="T1280" s="1103">
        <f t="shared" si="147"/>
        <v>4.6500000000000003E-4</v>
      </c>
      <c r="U1280" s="1103">
        <f t="shared" si="148"/>
        <v>4.6500000000000003E-4</v>
      </c>
      <c r="V1280" s="1102">
        <f t="shared" si="149"/>
        <v>1279</v>
      </c>
      <c r="W1280" s="1102">
        <f t="shared" si="150"/>
        <v>1280</v>
      </c>
      <c r="X1280" s="1102" t="str">
        <f t="shared" si="151"/>
        <v>A0890</v>
      </c>
      <c r="Y1280" s="239"/>
      <c r="Z1280" s="239"/>
      <c r="AA1280" s="239"/>
      <c r="AB1280" s="239"/>
      <c r="AC1280" s="239"/>
      <c r="AD1280" s="239"/>
      <c r="AE1280" s="239"/>
      <c r="AF1280" s="239"/>
      <c r="AG1280" s="239"/>
    </row>
    <row r="1281" spans="9:33">
      <c r="I1281" s="1110" t="s">
        <v>5930</v>
      </c>
      <c r="J1281" s="1106" t="s">
        <v>5931</v>
      </c>
      <c r="K1281" s="246">
        <v>3.7599999999999998E-4</v>
      </c>
      <c r="L1281" s="246">
        <v>3.7599999999999998E-4</v>
      </c>
      <c r="M1281" s="241"/>
      <c r="N1281" s="1102">
        <f t="shared" ca="1" si="145"/>
        <v>3.7599999999999998E-4</v>
      </c>
      <c r="O1281" s="1102">
        <f t="shared" ca="1" si="146"/>
        <v>3.7599999999999998E-4</v>
      </c>
      <c r="P1281" s="1102" t="str" cm="1">
        <f t="array" aca="1" ref="P1281" ca="1">IFERROR(INDIRECT("K"&amp;V1281),"")</f>
        <v/>
      </c>
      <c r="Q1281" s="1102" t="str" cm="1">
        <f t="array" aca="1" ref="Q1281" ca="1">IFERROR(INDIRECT("L"&amp;V1281),"")</f>
        <v/>
      </c>
      <c r="R1281" s="1102" cm="1">
        <f t="array" aca="1" ref="R1281" ca="1">IFERROR(INDIRECT("K"&amp;W1281),"")</f>
        <v>3.7599999999999998E-4</v>
      </c>
      <c r="S1281" s="1102" cm="1">
        <f t="array" aca="1" ref="S1281" ca="1">IFERROR(INDIRECT("L"&amp;W1281),"")</f>
        <v>3.7599999999999998E-4</v>
      </c>
      <c r="T1281" s="1103">
        <f t="shared" si="147"/>
        <v>3.7599999999999998E-4</v>
      </c>
      <c r="U1281" s="1103">
        <f t="shared" si="148"/>
        <v>3.7599999999999998E-4</v>
      </c>
      <c r="V1281" s="1102" t="str">
        <f t="shared" si="149"/>
        <v/>
      </c>
      <c r="W1281" s="1102">
        <f t="shared" si="150"/>
        <v>1282</v>
      </c>
      <c r="X1281" s="1102" t="str">
        <f t="shared" si="151"/>
        <v>A0893</v>
      </c>
      <c r="Y1281" s="239"/>
      <c r="Z1281" s="239"/>
      <c r="AA1281" s="239"/>
      <c r="AB1281" s="239"/>
      <c r="AC1281" s="239"/>
      <c r="AD1281" s="239"/>
      <c r="AE1281" s="239"/>
      <c r="AF1281" s="239"/>
      <c r="AG1281" s="239"/>
    </row>
    <row r="1282" spans="9:33">
      <c r="I1282" s="1110" t="s">
        <v>5932</v>
      </c>
      <c r="J1282" s="1106" t="s">
        <v>5931</v>
      </c>
      <c r="K1282" s="246">
        <v>3.7599999999999998E-4</v>
      </c>
      <c r="L1282" s="246">
        <v>3.7599999999999998E-4</v>
      </c>
      <c r="M1282" s="241"/>
      <c r="N1282" s="1102">
        <f t="shared" ca="1" si="145"/>
        <v>3.7599999999999998E-4</v>
      </c>
      <c r="O1282" s="1102">
        <f t="shared" ca="1" si="146"/>
        <v>3.7599999999999998E-4</v>
      </c>
      <c r="P1282" s="1102" t="str" cm="1">
        <f t="array" aca="1" ref="P1282" ca="1">IFERROR(INDIRECT("K"&amp;V1282),"")</f>
        <v/>
      </c>
      <c r="Q1282" s="1102" t="str" cm="1">
        <f t="array" aca="1" ref="Q1282" ca="1">IFERROR(INDIRECT("L"&amp;V1282),"")</f>
        <v/>
      </c>
      <c r="R1282" s="1102" cm="1">
        <f t="array" aca="1" ref="R1282" ca="1">IFERROR(INDIRECT("K"&amp;W1282),"")</f>
        <v>3.7599999999999998E-4</v>
      </c>
      <c r="S1282" s="1102" cm="1">
        <f t="array" aca="1" ref="S1282" ca="1">IFERROR(INDIRECT("L"&amp;W1282),"")</f>
        <v>3.7599999999999998E-4</v>
      </c>
      <c r="T1282" s="1103">
        <f t="shared" si="147"/>
        <v>3.7599999999999998E-4</v>
      </c>
      <c r="U1282" s="1103">
        <f t="shared" si="148"/>
        <v>3.7599999999999998E-4</v>
      </c>
      <c r="V1282" s="1102" t="str">
        <f t="shared" si="149"/>
        <v/>
      </c>
      <c r="W1282" s="1102">
        <f t="shared" si="150"/>
        <v>1282</v>
      </c>
      <c r="X1282" s="1102" t="str">
        <f t="shared" si="151"/>
        <v>A0893</v>
      </c>
      <c r="Y1282" s="239"/>
      <c r="Z1282" s="239"/>
      <c r="AA1282" s="239"/>
      <c r="AB1282" s="239"/>
      <c r="AC1282" s="239"/>
      <c r="AD1282" s="239"/>
      <c r="AE1282" s="239"/>
      <c r="AF1282" s="239"/>
      <c r="AG1282" s="239"/>
    </row>
    <row r="1283" spans="9:33">
      <c r="I1283" s="1110" t="s">
        <v>5933</v>
      </c>
      <c r="J1283" s="1106" t="s">
        <v>5934</v>
      </c>
      <c r="K1283" s="246">
        <v>4.8700000000000007E-4</v>
      </c>
      <c r="L1283" s="246">
        <v>4.8700000000000007E-4</v>
      </c>
      <c r="M1283" s="241"/>
      <c r="N1283" s="1102">
        <f t="shared" ca="1" si="145"/>
        <v>4.8700000000000007E-4</v>
      </c>
      <c r="O1283" s="1102">
        <f t="shared" ca="1" si="146"/>
        <v>4.8700000000000007E-4</v>
      </c>
      <c r="P1283" s="1102" t="str" cm="1">
        <f t="array" aca="1" ref="P1283" ca="1">IFERROR(INDIRECT("K"&amp;V1283),"")</f>
        <v/>
      </c>
      <c r="Q1283" s="1102" t="str" cm="1">
        <f t="array" aca="1" ref="Q1283" ca="1">IFERROR(INDIRECT("L"&amp;V1283),"")</f>
        <v/>
      </c>
      <c r="R1283" s="1102" t="str" cm="1">
        <f t="array" aca="1" ref="R1283" ca="1">IFERROR(INDIRECT("K"&amp;W1283),"")</f>
        <v/>
      </c>
      <c r="S1283" s="1102" t="str" cm="1">
        <f t="array" aca="1" ref="S1283" ca="1">IFERROR(INDIRECT("L"&amp;W1283),"")</f>
        <v/>
      </c>
      <c r="T1283" s="1103">
        <f t="shared" si="147"/>
        <v>4.8700000000000007E-4</v>
      </c>
      <c r="U1283" s="1103">
        <f t="shared" si="148"/>
        <v>4.8700000000000007E-4</v>
      </c>
      <c r="V1283" s="1102" t="str">
        <f t="shared" si="149"/>
        <v/>
      </c>
      <c r="W1283" s="1102" t="str">
        <f t="shared" si="150"/>
        <v/>
      </c>
      <c r="X1283" s="1102" t="str">
        <f t="shared" si="151"/>
        <v>A0903</v>
      </c>
      <c r="Y1283" s="239"/>
      <c r="Z1283" s="239"/>
      <c r="AA1283" s="239"/>
      <c r="AB1283" s="239"/>
      <c r="AC1283" s="239"/>
      <c r="AD1283" s="239"/>
      <c r="AE1283" s="239"/>
      <c r="AF1283" s="239"/>
      <c r="AG1283" s="239"/>
    </row>
    <row r="1284" spans="9:33">
      <c r="I1284" s="1110" t="s">
        <v>5935</v>
      </c>
      <c r="J1284" s="1106" t="s">
        <v>5936</v>
      </c>
      <c r="K1284" s="246">
        <v>0</v>
      </c>
      <c r="L1284" s="246">
        <v>0</v>
      </c>
      <c r="M1284" s="241"/>
      <c r="N1284" s="1102">
        <f t="shared" ca="1" si="145"/>
        <v>6.3100000000000005E-4</v>
      </c>
      <c r="O1284" s="1102">
        <f t="shared" ca="1" si="146"/>
        <v>6.3100000000000005E-4</v>
      </c>
      <c r="P1284" s="1102" cm="1">
        <f t="array" aca="1" ref="P1284" ca="1">IFERROR(INDIRECT("K"&amp;V1284),"")</f>
        <v>6.3100000000000005E-4</v>
      </c>
      <c r="Q1284" s="1102" cm="1">
        <f t="array" aca="1" ref="Q1284" ca="1">IFERROR(INDIRECT("L"&amp;V1284),"")</f>
        <v>6.3100000000000005E-4</v>
      </c>
      <c r="R1284" s="1102" cm="1">
        <f t="array" aca="1" ref="R1284" ca="1">IFERROR(INDIRECT("K"&amp;W1284),"")</f>
        <v>5.5999999999999999E-5</v>
      </c>
      <c r="S1284" s="1102" cm="1">
        <f t="array" aca="1" ref="S1284" ca="1">IFERROR(INDIRECT("L"&amp;W1284),"")</f>
        <v>5.5999999999999999E-5</v>
      </c>
      <c r="T1284" s="1103">
        <f t="shared" si="147"/>
        <v>0</v>
      </c>
      <c r="U1284" s="1103">
        <f t="shared" si="148"/>
        <v>0</v>
      </c>
      <c r="V1284" s="1102">
        <f t="shared" si="149"/>
        <v>1285</v>
      </c>
      <c r="W1284" s="1102">
        <f t="shared" si="150"/>
        <v>1286</v>
      </c>
      <c r="X1284" s="1102" t="str">
        <f t="shared" si="151"/>
        <v>A0905</v>
      </c>
      <c r="Y1284" s="239"/>
      <c r="Z1284" s="239"/>
      <c r="AA1284" s="239"/>
      <c r="AB1284" s="239"/>
      <c r="AC1284" s="239"/>
      <c r="AD1284" s="239"/>
      <c r="AE1284" s="239"/>
      <c r="AF1284" s="239"/>
      <c r="AG1284" s="239"/>
    </row>
    <row r="1285" spans="9:33">
      <c r="I1285" s="1110" t="s">
        <v>5937</v>
      </c>
      <c r="J1285" s="1106" t="s">
        <v>5936</v>
      </c>
      <c r="K1285" s="246">
        <v>6.3100000000000005E-4</v>
      </c>
      <c r="L1285" s="246">
        <v>6.3100000000000005E-4</v>
      </c>
      <c r="M1285" s="241"/>
      <c r="N1285" s="1102">
        <f t="shared" ca="1" si="145"/>
        <v>6.3100000000000005E-4</v>
      </c>
      <c r="O1285" s="1102">
        <f t="shared" ca="1" si="146"/>
        <v>6.3100000000000005E-4</v>
      </c>
      <c r="P1285" s="1102" cm="1">
        <f t="array" aca="1" ref="P1285" ca="1">IFERROR(INDIRECT("K"&amp;V1285),"")</f>
        <v>6.3100000000000005E-4</v>
      </c>
      <c r="Q1285" s="1102" cm="1">
        <f t="array" aca="1" ref="Q1285" ca="1">IFERROR(INDIRECT("L"&amp;V1285),"")</f>
        <v>6.3100000000000005E-4</v>
      </c>
      <c r="R1285" s="1102" cm="1">
        <f t="array" aca="1" ref="R1285" ca="1">IFERROR(INDIRECT("K"&amp;W1285),"")</f>
        <v>5.5999999999999999E-5</v>
      </c>
      <c r="S1285" s="1102" cm="1">
        <f t="array" aca="1" ref="S1285" ca="1">IFERROR(INDIRECT("L"&amp;W1285),"")</f>
        <v>5.5999999999999999E-5</v>
      </c>
      <c r="T1285" s="1103">
        <f t="shared" si="147"/>
        <v>6.3100000000000005E-4</v>
      </c>
      <c r="U1285" s="1103">
        <f t="shared" si="148"/>
        <v>6.3100000000000005E-4</v>
      </c>
      <c r="V1285" s="1102">
        <f t="shared" si="149"/>
        <v>1285</v>
      </c>
      <c r="W1285" s="1102">
        <f t="shared" si="150"/>
        <v>1286</v>
      </c>
      <c r="X1285" s="1102" t="str">
        <f t="shared" si="151"/>
        <v>A0905</v>
      </c>
      <c r="Y1285" s="239"/>
      <c r="Z1285" s="239"/>
      <c r="AA1285" s="239"/>
      <c r="AB1285" s="239"/>
      <c r="AC1285" s="239"/>
      <c r="AD1285" s="239"/>
      <c r="AE1285" s="239"/>
      <c r="AF1285" s="239"/>
      <c r="AG1285" s="239"/>
    </row>
    <row r="1286" spans="9:33">
      <c r="I1286" s="1110" t="s">
        <v>5938</v>
      </c>
      <c r="J1286" s="1106" t="s">
        <v>5936</v>
      </c>
      <c r="K1286" s="246">
        <v>5.5999999999999999E-5</v>
      </c>
      <c r="L1286" s="246">
        <v>5.5999999999999999E-5</v>
      </c>
      <c r="M1286" s="241"/>
      <c r="N1286" s="1102">
        <f t="shared" ca="1" si="145"/>
        <v>6.3100000000000005E-4</v>
      </c>
      <c r="O1286" s="1102">
        <f t="shared" ca="1" si="146"/>
        <v>6.3100000000000005E-4</v>
      </c>
      <c r="P1286" s="1102" cm="1">
        <f t="array" aca="1" ref="P1286" ca="1">IFERROR(INDIRECT("K"&amp;V1286),"")</f>
        <v>6.3100000000000005E-4</v>
      </c>
      <c r="Q1286" s="1102" cm="1">
        <f t="array" aca="1" ref="Q1286" ca="1">IFERROR(INDIRECT("L"&amp;V1286),"")</f>
        <v>6.3100000000000005E-4</v>
      </c>
      <c r="R1286" s="1102" cm="1">
        <f t="array" aca="1" ref="R1286" ca="1">IFERROR(INDIRECT("K"&amp;W1286),"")</f>
        <v>5.5999999999999999E-5</v>
      </c>
      <c r="S1286" s="1102" cm="1">
        <f t="array" aca="1" ref="S1286" ca="1">IFERROR(INDIRECT("L"&amp;W1286),"")</f>
        <v>5.5999999999999999E-5</v>
      </c>
      <c r="T1286" s="1103">
        <f t="shared" si="147"/>
        <v>5.5999999999999999E-5</v>
      </c>
      <c r="U1286" s="1103">
        <f t="shared" si="148"/>
        <v>5.5999999999999999E-5</v>
      </c>
      <c r="V1286" s="1102">
        <f t="shared" si="149"/>
        <v>1285</v>
      </c>
      <c r="W1286" s="1102">
        <f t="shared" si="150"/>
        <v>1286</v>
      </c>
      <c r="X1286" s="1102" t="str">
        <f t="shared" si="151"/>
        <v>A0905</v>
      </c>
      <c r="Y1286" s="239"/>
      <c r="Z1286" s="239"/>
      <c r="AA1286" s="239"/>
      <c r="AB1286" s="239"/>
      <c r="AC1286" s="239"/>
      <c r="AD1286" s="239"/>
      <c r="AE1286" s="239"/>
      <c r="AF1286" s="239"/>
      <c r="AG1286" s="239"/>
    </row>
    <row r="1287" spans="9:33">
      <c r="I1287" s="1110" t="s">
        <v>5939</v>
      </c>
      <c r="J1287" s="1106" t="s">
        <v>5940</v>
      </c>
      <c r="K1287" s="246">
        <v>6.1700000000000004E-4</v>
      </c>
      <c r="L1287" s="246">
        <v>6.1700000000000004E-4</v>
      </c>
      <c r="M1287" s="241"/>
      <c r="N1287" s="1102">
        <f t="shared" ca="1" si="145"/>
        <v>6.1700000000000004E-4</v>
      </c>
      <c r="O1287" s="1102">
        <f t="shared" ca="1" si="146"/>
        <v>6.1700000000000004E-4</v>
      </c>
      <c r="P1287" s="1102" t="str" cm="1">
        <f t="array" aca="1" ref="P1287" ca="1">IFERROR(INDIRECT("K"&amp;V1287),"")</f>
        <v/>
      </c>
      <c r="Q1287" s="1102" t="str" cm="1">
        <f t="array" aca="1" ref="Q1287" ca="1">IFERROR(INDIRECT("L"&amp;V1287),"")</f>
        <v/>
      </c>
      <c r="R1287" s="1102" t="str" cm="1">
        <f t="array" aca="1" ref="R1287" ca="1">IFERROR(INDIRECT("K"&amp;W1287),"")</f>
        <v/>
      </c>
      <c r="S1287" s="1102" t="str" cm="1">
        <f t="array" aca="1" ref="S1287" ca="1">IFERROR(INDIRECT("L"&amp;W1287),"")</f>
        <v/>
      </c>
      <c r="T1287" s="1103">
        <f t="shared" si="147"/>
        <v>6.1700000000000004E-4</v>
      </c>
      <c r="U1287" s="1103">
        <f t="shared" si="148"/>
        <v>6.1700000000000004E-4</v>
      </c>
      <c r="V1287" s="1102" t="str">
        <f t="shared" si="149"/>
        <v/>
      </c>
      <c r="W1287" s="1102" t="str">
        <f t="shared" si="150"/>
        <v/>
      </c>
      <c r="X1287" s="1102" t="str">
        <f t="shared" si="151"/>
        <v>A0906</v>
      </c>
      <c r="Y1287" s="239"/>
      <c r="Z1287" s="239"/>
      <c r="AA1287" s="239"/>
      <c r="AB1287" s="239"/>
      <c r="AC1287" s="239"/>
      <c r="AD1287" s="239"/>
      <c r="AE1287" s="239"/>
      <c r="AF1287" s="239"/>
      <c r="AG1287" s="239"/>
    </row>
    <row r="1288" spans="9:33">
      <c r="I1288" s="1110" t="s">
        <v>5951</v>
      </c>
      <c r="J1288" s="1106" t="s">
        <v>5952</v>
      </c>
      <c r="K1288" s="246">
        <v>4.2299999999999998E-4</v>
      </c>
      <c r="L1288" s="246">
        <v>4.2299999999999998E-4</v>
      </c>
      <c r="M1288" s="241"/>
      <c r="N1288" s="1102">
        <f t="shared" ca="1" si="145"/>
        <v>4.2299999999999998E-4</v>
      </c>
      <c r="O1288" s="1102">
        <f t="shared" ca="1" si="146"/>
        <v>4.2299999999999998E-4</v>
      </c>
      <c r="P1288" s="1102" t="str" cm="1">
        <f t="array" aca="1" ref="P1288" ca="1">IFERROR(INDIRECT("K"&amp;V1288),"")</f>
        <v/>
      </c>
      <c r="Q1288" s="1102" t="str" cm="1">
        <f t="array" aca="1" ref="Q1288" ca="1">IFERROR(INDIRECT("L"&amp;V1288),"")</f>
        <v/>
      </c>
      <c r="R1288" s="1102" t="str" cm="1">
        <f t="array" aca="1" ref="R1288" ca="1">IFERROR(INDIRECT("K"&amp;W1288),"")</f>
        <v/>
      </c>
      <c r="S1288" s="1102" t="str" cm="1">
        <f t="array" aca="1" ref="S1288" ca="1">IFERROR(INDIRECT("L"&amp;W1288),"")</f>
        <v/>
      </c>
      <c r="T1288" s="1103">
        <f t="shared" si="147"/>
        <v>4.2299999999999998E-4</v>
      </c>
      <c r="U1288" s="1103">
        <f t="shared" si="148"/>
        <v>4.2299999999999998E-4</v>
      </c>
      <c r="V1288" s="1102" t="str">
        <f t="shared" si="149"/>
        <v/>
      </c>
      <c r="W1288" s="1102" t="str">
        <f t="shared" si="150"/>
        <v/>
      </c>
      <c r="X1288" s="1102" t="str">
        <f t="shared" si="151"/>
        <v>送配電-1</v>
      </c>
      <c r="Y1288" s="239"/>
      <c r="Z1288" s="239"/>
      <c r="AA1288" s="239"/>
      <c r="AB1288" s="239"/>
      <c r="AC1288" s="239"/>
      <c r="AD1288" s="239"/>
      <c r="AE1288" s="239"/>
      <c r="AF1288" s="239"/>
      <c r="AG1288" s="239"/>
    </row>
    <row r="1289" spans="9:33">
      <c r="I1289" s="1110" t="s">
        <v>5953</v>
      </c>
      <c r="J1289" s="1106" t="s">
        <v>5954</v>
      </c>
      <c r="K1289" s="246">
        <v>4.2299999999999998E-4</v>
      </c>
      <c r="L1289" s="246">
        <v>4.2299999999999998E-4</v>
      </c>
      <c r="M1289" s="241"/>
      <c r="N1289" s="1102">
        <f t="shared" ca="1" si="145"/>
        <v>4.2299999999999998E-4</v>
      </c>
      <c r="O1289" s="1102">
        <f t="shared" ca="1" si="146"/>
        <v>4.2299999999999998E-4</v>
      </c>
      <c r="P1289" s="1102" t="str" cm="1">
        <f t="array" aca="1" ref="P1289" ca="1">IFERROR(INDIRECT("K"&amp;V1289),"")</f>
        <v/>
      </c>
      <c r="Q1289" s="1102" t="str" cm="1">
        <f t="array" aca="1" ref="Q1289" ca="1">IFERROR(INDIRECT("L"&amp;V1289),"")</f>
        <v/>
      </c>
      <c r="R1289" s="1102" t="str" cm="1">
        <f t="array" aca="1" ref="R1289" ca="1">IFERROR(INDIRECT("K"&amp;W1289),"")</f>
        <v/>
      </c>
      <c r="S1289" s="1102" t="str" cm="1">
        <f t="array" aca="1" ref="S1289" ca="1">IFERROR(INDIRECT("L"&amp;W1289),"")</f>
        <v/>
      </c>
      <c r="T1289" s="1103">
        <f t="shared" si="147"/>
        <v>4.2299999999999998E-4</v>
      </c>
      <c r="U1289" s="1103">
        <f t="shared" si="148"/>
        <v>4.2299999999999998E-4</v>
      </c>
      <c r="V1289" s="1102" t="str">
        <f t="shared" si="149"/>
        <v/>
      </c>
      <c r="W1289" s="1102" t="str">
        <f t="shared" si="150"/>
        <v/>
      </c>
      <c r="X1289" s="1102" t="str">
        <f t="shared" si="151"/>
        <v>送配電-2</v>
      </c>
      <c r="Y1289" s="239"/>
      <c r="Z1289" s="239"/>
      <c r="AA1289" s="239"/>
      <c r="AB1289" s="239"/>
      <c r="AC1289" s="239"/>
      <c r="AD1289" s="239"/>
      <c r="AE1289" s="239"/>
      <c r="AF1289" s="239"/>
      <c r="AG1289" s="239"/>
    </row>
    <row r="1290" spans="9:33">
      <c r="I1290" s="1110" t="s">
        <v>5955</v>
      </c>
      <c r="J1290" s="1106" t="s">
        <v>5956</v>
      </c>
      <c r="K1290" s="246">
        <v>4.2299999999999998E-4</v>
      </c>
      <c r="L1290" s="246">
        <v>4.2299999999999998E-4</v>
      </c>
      <c r="M1290" s="241"/>
      <c r="N1290" s="1102">
        <f t="shared" ca="1" si="145"/>
        <v>4.2299999999999998E-4</v>
      </c>
      <c r="O1290" s="1102">
        <f t="shared" ca="1" si="146"/>
        <v>4.2299999999999998E-4</v>
      </c>
      <c r="P1290" s="1102" t="str" cm="1">
        <f t="array" aca="1" ref="P1290" ca="1">IFERROR(INDIRECT("K"&amp;V1290),"")</f>
        <v/>
      </c>
      <c r="Q1290" s="1102" t="str" cm="1">
        <f t="array" aca="1" ref="Q1290" ca="1">IFERROR(INDIRECT("L"&amp;V1290),"")</f>
        <v/>
      </c>
      <c r="R1290" s="1102" t="str" cm="1">
        <f t="array" aca="1" ref="R1290" ca="1">IFERROR(INDIRECT("K"&amp;W1290),"")</f>
        <v/>
      </c>
      <c r="S1290" s="1102" t="str" cm="1">
        <f t="array" aca="1" ref="S1290" ca="1">IFERROR(INDIRECT("L"&amp;W1290),"")</f>
        <v/>
      </c>
      <c r="T1290" s="1103">
        <f t="shared" si="147"/>
        <v>4.2299999999999998E-4</v>
      </c>
      <c r="U1290" s="1103">
        <f t="shared" si="148"/>
        <v>4.2299999999999998E-4</v>
      </c>
      <c r="V1290" s="1102" t="str">
        <f t="shared" si="149"/>
        <v/>
      </c>
      <c r="W1290" s="1102" t="str">
        <f t="shared" si="150"/>
        <v/>
      </c>
      <c r="X1290" s="1102" t="str">
        <f t="shared" si="151"/>
        <v>送配電-3</v>
      </c>
      <c r="Y1290" s="239"/>
      <c r="Z1290" s="239"/>
      <c r="AA1290" s="239"/>
      <c r="AB1290" s="239"/>
      <c r="AC1290" s="239"/>
      <c r="AD1290" s="239"/>
      <c r="AE1290" s="239"/>
      <c r="AF1290" s="239"/>
      <c r="AG1290" s="239"/>
    </row>
    <row r="1291" spans="9:33">
      <c r="I1291" s="1110" t="s">
        <v>5957</v>
      </c>
      <c r="J1291" s="1106" t="s">
        <v>5958</v>
      </c>
      <c r="K1291" s="246">
        <v>4.2299999999999998E-4</v>
      </c>
      <c r="L1291" s="246">
        <v>4.2299999999999998E-4</v>
      </c>
      <c r="M1291" s="241"/>
      <c r="N1291" s="1102">
        <f t="shared" ca="1" si="145"/>
        <v>4.2299999999999998E-4</v>
      </c>
      <c r="O1291" s="1102">
        <f t="shared" ca="1" si="146"/>
        <v>4.2299999999999998E-4</v>
      </c>
      <c r="P1291" s="1102" t="str" cm="1">
        <f t="array" aca="1" ref="P1291" ca="1">IFERROR(INDIRECT("K"&amp;V1291),"")</f>
        <v/>
      </c>
      <c r="Q1291" s="1102" t="str" cm="1">
        <f t="array" aca="1" ref="Q1291" ca="1">IFERROR(INDIRECT("L"&amp;V1291),"")</f>
        <v/>
      </c>
      <c r="R1291" s="1102" t="str" cm="1">
        <f t="array" aca="1" ref="R1291" ca="1">IFERROR(INDIRECT("K"&amp;W1291),"")</f>
        <v/>
      </c>
      <c r="S1291" s="1102" t="str" cm="1">
        <f t="array" aca="1" ref="S1291" ca="1">IFERROR(INDIRECT("L"&amp;W1291),"")</f>
        <v/>
      </c>
      <c r="T1291" s="1103">
        <f t="shared" si="147"/>
        <v>4.2299999999999998E-4</v>
      </c>
      <c r="U1291" s="1103">
        <f t="shared" si="148"/>
        <v>4.2299999999999998E-4</v>
      </c>
      <c r="V1291" s="1102" t="str">
        <f t="shared" si="149"/>
        <v/>
      </c>
      <c r="W1291" s="1102" t="str">
        <f t="shared" si="150"/>
        <v/>
      </c>
      <c r="X1291" s="1102" t="str">
        <f t="shared" si="151"/>
        <v>送配電-4</v>
      </c>
      <c r="Y1291" s="239"/>
      <c r="Z1291" s="239"/>
      <c r="AA1291" s="239"/>
      <c r="AB1291" s="239"/>
      <c r="AC1291" s="239"/>
      <c r="AD1291" s="239"/>
      <c r="AE1291" s="239"/>
      <c r="AF1291" s="239"/>
      <c r="AG1291" s="239"/>
    </row>
    <row r="1292" spans="9:33">
      <c r="I1292" s="1110" t="s">
        <v>5959</v>
      </c>
      <c r="J1292" s="1106" t="s">
        <v>5960</v>
      </c>
      <c r="K1292" s="246">
        <v>4.2299999999999998E-4</v>
      </c>
      <c r="L1292" s="246">
        <v>4.2299999999999998E-4</v>
      </c>
      <c r="M1292" s="241"/>
      <c r="N1292" s="1102">
        <f t="shared" ca="1" si="145"/>
        <v>4.2299999999999998E-4</v>
      </c>
      <c r="O1292" s="1102">
        <f t="shared" ca="1" si="146"/>
        <v>4.2299999999999998E-4</v>
      </c>
      <c r="P1292" s="1102" t="str" cm="1">
        <f t="array" aca="1" ref="P1292" ca="1">IFERROR(INDIRECT("K"&amp;V1292),"")</f>
        <v/>
      </c>
      <c r="Q1292" s="1102" t="str" cm="1">
        <f t="array" aca="1" ref="Q1292" ca="1">IFERROR(INDIRECT("L"&amp;V1292),"")</f>
        <v/>
      </c>
      <c r="R1292" s="1102" t="str" cm="1">
        <f t="array" aca="1" ref="R1292" ca="1">IFERROR(INDIRECT("K"&amp;W1292),"")</f>
        <v/>
      </c>
      <c r="S1292" s="1102" t="str" cm="1">
        <f t="array" aca="1" ref="S1292" ca="1">IFERROR(INDIRECT("L"&amp;W1292),"")</f>
        <v/>
      </c>
      <c r="T1292" s="1103">
        <f t="shared" si="147"/>
        <v>4.2299999999999998E-4</v>
      </c>
      <c r="U1292" s="1103">
        <f t="shared" si="148"/>
        <v>4.2299999999999998E-4</v>
      </c>
      <c r="V1292" s="1102" t="str">
        <f t="shared" si="149"/>
        <v/>
      </c>
      <c r="W1292" s="1102" t="str">
        <f t="shared" si="150"/>
        <v/>
      </c>
      <c r="X1292" s="1102" t="str">
        <f t="shared" si="151"/>
        <v>送配電-5</v>
      </c>
      <c r="Y1292" s="239"/>
      <c r="Z1292" s="239"/>
      <c r="AA1292" s="239"/>
      <c r="AB1292" s="239"/>
      <c r="AC1292" s="239"/>
      <c r="AD1292" s="239"/>
      <c r="AE1292" s="239"/>
      <c r="AF1292" s="239"/>
      <c r="AG1292" s="239"/>
    </row>
    <row r="1293" spans="9:33">
      <c r="I1293" s="1110" t="s">
        <v>5961</v>
      </c>
      <c r="J1293" s="1106" t="s">
        <v>5962</v>
      </c>
      <c r="K1293" s="246">
        <v>4.2299999999999998E-4</v>
      </c>
      <c r="L1293" s="246">
        <v>4.2299999999999998E-4</v>
      </c>
      <c r="M1293" s="241"/>
      <c r="N1293" s="1102">
        <f t="shared" ca="1" si="145"/>
        <v>4.2299999999999998E-4</v>
      </c>
      <c r="O1293" s="1102">
        <f t="shared" ca="1" si="146"/>
        <v>4.2299999999999998E-4</v>
      </c>
      <c r="P1293" s="1102" t="str" cm="1">
        <f t="array" aca="1" ref="P1293" ca="1">IFERROR(INDIRECT("K"&amp;V1293),"")</f>
        <v/>
      </c>
      <c r="Q1293" s="1102" t="str" cm="1">
        <f t="array" aca="1" ref="Q1293" ca="1">IFERROR(INDIRECT("L"&amp;V1293),"")</f>
        <v/>
      </c>
      <c r="R1293" s="1102" t="str" cm="1">
        <f t="array" aca="1" ref="R1293" ca="1">IFERROR(INDIRECT("K"&amp;W1293),"")</f>
        <v/>
      </c>
      <c r="S1293" s="1102" t="str" cm="1">
        <f t="array" aca="1" ref="S1293" ca="1">IFERROR(INDIRECT("L"&amp;W1293),"")</f>
        <v/>
      </c>
      <c r="T1293" s="1103">
        <f t="shared" si="147"/>
        <v>4.2299999999999998E-4</v>
      </c>
      <c r="U1293" s="1103">
        <f t="shared" si="148"/>
        <v>4.2299999999999998E-4</v>
      </c>
      <c r="V1293" s="1102" t="str">
        <f t="shared" si="149"/>
        <v/>
      </c>
      <c r="W1293" s="1102" t="str">
        <f t="shared" si="150"/>
        <v/>
      </c>
      <c r="X1293" s="1102" t="str">
        <f t="shared" si="151"/>
        <v>送配電-6</v>
      </c>
      <c r="Y1293" s="239"/>
      <c r="Z1293" s="239"/>
      <c r="AA1293" s="239"/>
      <c r="AB1293" s="239"/>
      <c r="AC1293" s="239"/>
      <c r="AD1293" s="239"/>
      <c r="AE1293" s="239"/>
      <c r="AF1293" s="239"/>
      <c r="AG1293" s="239"/>
    </row>
    <row r="1294" spans="9:33">
      <c r="I1294" s="1110" t="s">
        <v>5963</v>
      </c>
      <c r="J1294" s="1106" t="s">
        <v>5964</v>
      </c>
      <c r="K1294" s="246">
        <v>4.2299999999999998E-4</v>
      </c>
      <c r="L1294" s="246">
        <v>4.2299999999999998E-4</v>
      </c>
      <c r="M1294" s="241"/>
      <c r="N1294" s="1102">
        <f t="shared" ca="1" si="145"/>
        <v>4.2299999999999998E-4</v>
      </c>
      <c r="O1294" s="1102">
        <f t="shared" ca="1" si="146"/>
        <v>4.2299999999999998E-4</v>
      </c>
      <c r="P1294" s="1102" t="str" cm="1">
        <f t="array" aca="1" ref="P1294" ca="1">IFERROR(INDIRECT("K"&amp;V1294),"")</f>
        <v/>
      </c>
      <c r="Q1294" s="1102" t="str" cm="1">
        <f t="array" aca="1" ref="Q1294" ca="1">IFERROR(INDIRECT("L"&amp;V1294),"")</f>
        <v/>
      </c>
      <c r="R1294" s="1102" t="str" cm="1">
        <f t="array" aca="1" ref="R1294" ca="1">IFERROR(INDIRECT("K"&amp;W1294),"")</f>
        <v/>
      </c>
      <c r="S1294" s="1102" t="str" cm="1">
        <f t="array" aca="1" ref="S1294" ca="1">IFERROR(INDIRECT("L"&amp;W1294),"")</f>
        <v/>
      </c>
      <c r="T1294" s="1103">
        <f t="shared" si="147"/>
        <v>4.2299999999999998E-4</v>
      </c>
      <c r="U1294" s="1103">
        <f t="shared" si="148"/>
        <v>4.2299999999999998E-4</v>
      </c>
      <c r="V1294" s="1102" t="str">
        <f t="shared" si="149"/>
        <v/>
      </c>
      <c r="W1294" s="1102" t="str">
        <f t="shared" si="150"/>
        <v/>
      </c>
      <c r="X1294" s="1102" t="str">
        <f t="shared" si="151"/>
        <v>送配電-7</v>
      </c>
      <c r="Y1294" s="239"/>
      <c r="Z1294" s="239"/>
      <c r="AA1294" s="239"/>
      <c r="AB1294" s="239"/>
      <c r="AC1294" s="239"/>
      <c r="AD1294" s="239"/>
      <c r="AE1294" s="239"/>
      <c r="AF1294" s="239"/>
      <c r="AG1294" s="239"/>
    </row>
    <row r="1295" spans="9:33">
      <c r="I1295" s="1110" t="s">
        <v>5965</v>
      </c>
      <c r="J1295" s="1106" t="s">
        <v>5966</v>
      </c>
      <c r="K1295" s="246">
        <v>4.2299999999999998E-4</v>
      </c>
      <c r="L1295" s="246">
        <v>4.2299999999999998E-4</v>
      </c>
      <c r="M1295" s="241"/>
      <c r="N1295" s="1102">
        <f t="shared" ca="1" si="145"/>
        <v>4.2299999999999998E-4</v>
      </c>
      <c r="O1295" s="1102">
        <f t="shared" ca="1" si="146"/>
        <v>4.2299999999999998E-4</v>
      </c>
      <c r="P1295" s="1102" t="str" cm="1">
        <f t="array" aca="1" ref="P1295" ca="1">IFERROR(INDIRECT("K"&amp;V1295),"")</f>
        <v/>
      </c>
      <c r="Q1295" s="1102" t="str" cm="1">
        <f t="array" aca="1" ref="Q1295" ca="1">IFERROR(INDIRECT("L"&amp;V1295),"")</f>
        <v/>
      </c>
      <c r="R1295" s="1102" t="str" cm="1">
        <f t="array" aca="1" ref="R1295" ca="1">IFERROR(INDIRECT("K"&amp;W1295),"")</f>
        <v/>
      </c>
      <c r="S1295" s="1102" t="str" cm="1">
        <f t="array" aca="1" ref="S1295" ca="1">IFERROR(INDIRECT("L"&amp;W1295),"")</f>
        <v/>
      </c>
      <c r="T1295" s="1103">
        <f t="shared" si="147"/>
        <v>4.2299999999999998E-4</v>
      </c>
      <c r="U1295" s="1103">
        <f t="shared" si="148"/>
        <v>4.2299999999999998E-4</v>
      </c>
      <c r="V1295" s="1102" t="str">
        <f t="shared" si="149"/>
        <v/>
      </c>
      <c r="W1295" s="1102" t="str">
        <f t="shared" si="150"/>
        <v/>
      </c>
      <c r="X1295" s="1102" t="str">
        <f t="shared" si="151"/>
        <v>送配電-8</v>
      </c>
      <c r="Y1295" s="239"/>
      <c r="Z1295" s="239"/>
      <c r="AA1295" s="239"/>
      <c r="AB1295" s="239"/>
      <c r="AC1295" s="239"/>
      <c r="AD1295" s="239"/>
      <c r="AE1295" s="239"/>
      <c r="AF1295" s="239"/>
      <c r="AG1295" s="239"/>
    </row>
    <row r="1296" spans="9:33">
      <c r="I1296" s="1110" t="s">
        <v>5967</v>
      </c>
      <c r="J1296" s="1106" t="s">
        <v>5968</v>
      </c>
      <c r="K1296" s="246">
        <v>4.2299999999999998E-4</v>
      </c>
      <c r="L1296" s="246">
        <v>4.2299999999999998E-4</v>
      </c>
      <c r="M1296" s="241"/>
      <c r="N1296" s="1102">
        <f t="shared" ca="1" si="145"/>
        <v>4.2299999999999998E-4</v>
      </c>
      <c r="O1296" s="1102">
        <f t="shared" ca="1" si="146"/>
        <v>4.2299999999999998E-4</v>
      </c>
      <c r="P1296" s="1102" t="str" cm="1">
        <f t="array" aca="1" ref="P1296" ca="1">IFERROR(INDIRECT("K"&amp;V1296),"")</f>
        <v/>
      </c>
      <c r="Q1296" s="1102" t="str" cm="1">
        <f t="array" aca="1" ref="Q1296" ca="1">IFERROR(INDIRECT("L"&amp;V1296),"")</f>
        <v/>
      </c>
      <c r="R1296" s="1102" t="str" cm="1">
        <f t="array" aca="1" ref="R1296" ca="1">IFERROR(INDIRECT("K"&amp;W1296),"")</f>
        <v/>
      </c>
      <c r="S1296" s="1102" t="str" cm="1">
        <f t="array" aca="1" ref="S1296" ca="1">IFERROR(INDIRECT("L"&amp;W1296),"")</f>
        <v/>
      </c>
      <c r="T1296" s="1103">
        <f t="shared" si="147"/>
        <v>4.2299999999999998E-4</v>
      </c>
      <c r="U1296" s="1103">
        <f t="shared" si="148"/>
        <v>4.2299999999999998E-4</v>
      </c>
      <c r="V1296" s="1102" t="str">
        <f t="shared" si="149"/>
        <v/>
      </c>
      <c r="W1296" s="1102" t="str">
        <f t="shared" si="150"/>
        <v/>
      </c>
      <c r="X1296" s="1102" t="str">
        <f t="shared" si="151"/>
        <v>送配電-9</v>
      </c>
      <c r="Y1296" s="239"/>
      <c r="Z1296" s="239"/>
      <c r="AA1296" s="239"/>
      <c r="AB1296" s="239"/>
      <c r="AC1296" s="239"/>
      <c r="AD1296" s="239"/>
      <c r="AE1296" s="239"/>
      <c r="AF1296" s="239"/>
      <c r="AG1296" s="239"/>
    </row>
    <row r="1297" spans="9:33">
      <c r="I1297" s="1110" t="s">
        <v>5969</v>
      </c>
      <c r="J1297" s="1106" t="s">
        <v>2189</v>
      </c>
      <c r="K1297" s="246">
        <v>7.0699999999999995E-4</v>
      </c>
      <c r="L1297" s="246">
        <v>7.0699999999999995E-4</v>
      </c>
      <c r="M1297" s="241"/>
      <c r="N1297" s="1102">
        <f t="shared" ca="1" si="145"/>
        <v>7.0699999999999995E-4</v>
      </c>
      <c r="O1297" s="1102">
        <f t="shared" ca="1" si="146"/>
        <v>7.0699999999999995E-4</v>
      </c>
      <c r="P1297" s="1102" t="str" cm="1">
        <f t="array" aca="1" ref="P1297" ca="1">IFERROR(INDIRECT("K"&amp;V1297),"")</f>
        <v/>
      </c>
      <c r="Q1297" s="1102" t="str" cm="1">
        <f t="array" aca="1" ref="Q1297" ca="1">IFERROR(INDIRECT("L"&amp;V1297),"")</f>
        <v/>
      </c>
      <c r="R1297" s="1102" t="str" cm="1">
        <f t="array" aca="1" ref="R1297" ca="1">IFERROR(INDIRECT("K"&amp;W1297),"")</f>
        <v/>
      </c>
      <c r="S1297" s="1102" t="str" cm="1">
        <f t="array" aca="1" ref="S1297" ca="1">IFERROR(INDIRECT("L"&amp;W1297),"")</f>
        <v/>
      </c>
      <c r="T1297" s="1103">
        <f t="shared" si="147"/>
        <v>7.0699999999999995E-4</v>
      </c>
      <c r="U1297" s="1103">
        <f t="shared" si="148"/>
        <v>7.0699999999999995E-4</v>
      </c>
      <c r="V1297" s="1102" t="str">
        <f t="shared" si="149"/>
        <v/>
      </c>
      <c r="W1297" s="1102" t="str">
        <f t="shared" si="150"/>
        <v/>
      </c>
      <c r="X1297" s="1102" t="str">
        <f t="shared" si="151"/>
        <v>送配電-1</v>
      </c>
      <c r="Y1297" s="239"/>
      <c r="Z1297" s="239"/>
      <c r="AA1297" s="239"/>
      <c r="AB1297" s="239"/>
      <c r="AC1297" s="239"/>
      <c r="AD1297" s="239"/>
      <c r="AE1297" s="239"/>
      <c r="AF1297" s="239"/>
      <c r="AG1297" s="239"/>
    </row>
    <row r="1298" spans="9:33">
      <c r="I1298" s="3447" t="s">
        <v>2494</v>
      </c>
      <c r="J1298" s="1106" t="s">
        <v>2494</v>
      </c>
      <c r="K1298" s="246">
        <v>4.1599999999999997E-4</v>
      </c>
      <c r="L1298" s="246">
        <v>4.1599999999999997E-4</v>
      </c>
      <c r="M1298" s="241"/>
      <c r="N1298" s="1102">
        <f t="shared" ca="1" si="145"/>
        <v>4.1599999999999997E-4</v>
      </c>
      <c r="O1298" s="1102">
        <f t="shared" ca="1" si="146"/>
        <v>4.1599999999999997E-4</v>
      </c>
      <c r="P1298" s="1102" t="str" cm="1">
        <f t="array" aca="1" ref="P1298" ca="1">IFERROR(INDIRECT("K"&amp;V1298),"")</f>
        <v/>
      </c>
      <c r="Q1298" s="1102" t="str" cm="1">
        <f t="array" aca="1" ref="Q1298" ca="1">IFERROR(INDIRECT("L"&amp;V1298),"")</f>
        <v/>
      </c>
      <c r="R1298" s="1102" t="str" cm="1">
        <f t="array" aca="1" ref="R1298" ca="1">IFERROR(INDIRECT("K"&amp;W1298),"")</f>
        <v/>
      </c>
      <c r="S1298" s="1102" t="str" cm="1">
        <f t="array" aca="1" ref="S1298" ca="1">IFERROR(INDIRECT("L"&amp;W1298),"")</f>
        <v/>
      </c>
      <c r="T1298" s="1103">
        <f t="shared" si="147"/>
        <v>4.1599999999999997E-4</v>
      </c>
      <c r="U1298" s="1103">
        <f t="shared" si="148"/>
        <v>4.1599999999999997E-4</v>
      </c>
      <c r="V1298" s="1102" t="str">
        <f t="shared" si="149"/>
        <v/>
      </c>
      <c r="W1298" s="1102" t="str">
        <f t="shared" si="150"/>
        <v/>
      </c>
      <c r="X1298" s="1102" t="str">
        <f t="shared" si="151"/>
        <v>代替値</v>
      </c>
      <c r="Y1298" s="239"/>
      <c r="Z1298" s="239"/>
      <c r="AA1298" s="239"/>
      <c r="AB1298" s="239"/>
      <c r="AC1298" s="239"/>
      <c r="AD1298" s="239"/>
      <c r="AE1298" s="239"/>
      <c r="AF1298" s="239"/>
      <c r="AG1298" s="239"/>
    </row>
    <row r="1299" spans="9:33">
      <c r="M1299" s="241"/>
      <c r="N1299" s="1102">
        <f t="shared" ca="1" si="145"/>
        <v>3.7399999999999998E-4</v>
      </c>
      <c r="O1299" s="1102">
        <f t="shared" ca="1" si="146"/>
        <v>3.7399999999999998E-4</v>
      </c>
      <c r="P1299" s="1102" cm="1">
        <f t="array" aca="1" ref="P1299" ca="1">IFERROR(INDIRECT("K"&amp;V1299),"")</f>
        <v>3.7399999999999998E-4</v>
      </c>
      <c r="Q1299" s="1102" cm="1">
        <f t="array" aca="1" ref="Q1299" ca="1">IFERROR(INDIRECT("L"&amp;V1299),"")</f>
        <v>3.7399999999999998E-4</v>
      </c>
      <c r="R1299" s="1102" cm="1">
        <f t="array" aca="1" ref="R1299" ca="1">IFERROR(INDIRECT("K"&amp;W1299),"")</f>
        <v>0</v>
      </c>
      <c r="S1299" s="1102" cm="1">
        <f t="array" aca="1" ref="S1299" ca="1">IFERROR(INDIRECT("L"&amp;W1299),"")</f>
        <v>0</v>
      </c>
      <c r="T1299" s="1103">
        <f t="shared" si="147"/>
        <v>0</v>
      </c>
      <c r="U1299" s="1103">
        <f t="shared" si="148"/>
        <v>0</v>
      </c>
      <c r="V1299" s="1102">
        <f t="shared" si="149"/>
        <v>10</v>
      </c>
      <c r="W1299" s="1102">
        <f t="shared" si="150"/>
        <v>8</v>
      </c>
      <c r="X1299" s="1102" t="str">
        <f t="shared" si="151"/>
        <v/>
      </c>
      <c r="Y1299" s="239"/>
      <c r="Z1299" s="239"/>
      <c r="AA1299" s="239"/>
      <c r="AB1299" s="239"/>
      <c r="AC1299" s="239"/>
      <c r="AD1299" s="239"/>
      <c r="AE1299" s="239"/>
      <c r="AF1299" s="239"/>
      <c r="AG1299" s="239"/>
    </row>
    <row r="1300" spans="9:33">
      <c r="M1300" s="241"/>
      <c r="N1300" s="1102">
        <f t="shared" ca="1" si="145"/>
        <v>3.7399999999999998E-4</v>
      </c>
      <c r="O1300" s="1102">
        <f t="shared" ca="1" si="146"/>
        <v>3.7399999999999998E-4</v>
      </c>
      <c r="P1300" s="1102" cm="1">
        <f t="array" aca="1" ref="P1300" ca="1">IFERROR(INDIRECT("K"&amp;V1300),"")</f>
        <v>3.7399999999999998E-4</v>
      </c>
      <c r="Q1300" s="1102" cm="1">
        <f t="array" aca="1" ref="Q1300" ca="1">IFERROR(INDIRECT("L"&amp;V1300),"")</f>
        <v>3.7399999999999998E-4</v>
      </c>
      <c r="R1300" s="1102" cm="1">
        <f t="array" aca="1" ref="R1300" ca="1">IFERROR(INDIRECT("K"&amp;W1300),"")</f>
        <v>0</v>
      </c>
      <c r="S1300" s="1102" cm="1">
        <f t="array" aca="1" ref="S1300" ca="1">IFERROR(INDIRECT("L"&amp;W1300),"")</f>
        <v>0</v>
      </c>
      <c r="T1300" s="1103">
        <f t="shared" si="147"/>
        <v>0</v>
      </c>
      <c r="U1300" s="1103">
        <f t="shared" si="148"/>
        <v>0</v>
      </c>
      <c r="V1300" s="1102">
        <f t="shared" si="149"/>
        <v>10</v>
      </c>
      <c r="W1300" s="1102">
        <f t="shared" si="150"/>
        <v>8</v>
      </c>
      <c r="X1300" s="1102" t="str">
        <f t="shared" si="151"/>
        <v/>
      </c>
      <c r="Y1300" s="239"/>
      <c r="Z1300" s="239"/>
      <c r="AA1300" s="239"/>
      <c r="AB1300" s="239"/>
      <c r="AC1300" s="239"/>
      <c r="AD1300" s="239"/>
      <c r="AE1300" s="239"/>
      <c r="AF1300" s="239"/>
      <c r="AG1300" s="239"/>
    </row>
    <row r="1301" spans="9:33">
      <c r="M1301" s="241"/>
      <c r="N1301" s="1102">
        <f t="shared" ca="1" si="145"/>
        <v>3.7399999999999998E-4</v>
      </c>
      <c r="O1301" s="1102">
        <f t="shared" ca="1" si="146"/>
        <v>3.7399999999999998E-4</v>
      </c>
      <c r="P1301" s="1102" cm="1">
        <f t="array" aca="1" ref="P1301" ca="1">IFERROR(INDIRECT("K"&amp;V1301),"")</f>
        <v>3.7399999999999998E-4</v>
      </c>
      <c r="Q1301" s="1102" cm="1">
        <f t="array" aca="1" ref="Q1301" ca="1">IFERROR(INDIRECT("L"&amp;V1301),"")</f>
        <v>3.7399999999999998E-4</v>
      </c>
      <c r="R1301" s="1102" cm="1">
        <f t="array" aca="1" ref="R1301" ca="1">IFERROR(INDIRECT("K"&amp;W1301),"")</f>
        <v>0</v>
      </c>
      <c r="S1301" s="1102" cm="1">
        <f t="array" aca="1" ref="S1301" ca="1">IFERROR(INDIRECT("L"&amp;W1301),"")</f>
        <v>0</v>
      </c>
      <c r="T1301" s="1103">
        <f t="shared" si="147"/>
        <v>0</v>
      </c>
      <c r="U1301" s="1103">
        <f t="shared" si="148"/>
        <v>0</v>
      </c>
      <c r="V1301" s="1102">
        <f t="shared" si="149"/>
        <v>10</v>
      </c>
      <c r="W1301" s="1102">
        <f t="shared" si="150"/>
        <v>8</v>
      </c>
      <c r="X1301" s="1102" t="str">
        <f t="shared" si="151"/>
        <v/>
      </c>
      <c r="Y1301" s="239"/>
      <c r="Z1301" s="239"/>
      <c r="AA1301" s="239"/>
      <c r="AB1301" s="239"/>
      <c r="AC1301" s="239"/>
      <c r="AD1301" s="239"/>
      <c r="AE1301" s="239"/>
      <c r="AF1301" s="239"/>
      <c r="AG1301" s="239"/>
    </row>
    <row r="1302" spans="9:33">
      <c r="M1302" s="241"/>
      <c r="N1302" s="1102">
        <f t="shared" ca="1" si="145"/>
        <v>3.7399999999999998E-4</v>
      </c>
      <c r="O1302" s="1102">
        <f t="shared" ca="1" si="146"/>
        <v>3.7399999999999998E-4</v>
      </c>
      <c r="P1302" s="1102" cm="1">
        <f t="array" aca="1" ref="P1302" ca="1">IFERROR(INDIRECT("K"&amp;V1302),"")</f>
        <v>3.7399999999999998E-4</v>
      </c>
      <c r="Q1302" s="1102" cm="1">
        <f t="array" aca="1" ref="Q1302" ca="1">IFERROR(INDIRECT("L"&amp;V1302),"")</f>
        <v>3.7399999999999998E-4</v>
      </c>
      <c r="R1302" s="1102" cm="1">
        <f t="array" aca="1" ref="R1302" ca="1">IFERROR(INDIRECT("K"&amp;W1302),"")</f>
        <v>0</v>
      </c>
      <c r="S1302" s="1102" cm="1">
        <f t="array" aca="1" ref="S1302" ca="1">IFERROR(INDIRECT("L"&amp;W1302),"")</f>
        <v>0</v>
      </c>
      <c r="T1302" s="1103">
        <f t="shared" si="147"/>
        <v>0</v>
      </c>
      <c r="U1302" s="1103">
        <f t="shared" si="148"/>
        <v>0</v>
      </c>
      <c r="V1302" s="1102">
        <f t="shared" si="149"/>
        <v>10</v>
      </c>
      <c r="W1302" s="1102">
        <f t="shared" si="150"/>
        <v>8</v>
      </c>
      <c r="X1302" s="1102" t="str">
        <f t="shared" si="151"/>
        <v/>
      </c>
      <c r="Y1302" s="239"/>
      <c r="Z1302" s="239"/>
      <c r="AA1302" s="239"/>
      <c r="AB1302" s="239"/>
      <c r="AC1302" s="239"/>
      <c r="AD1302" s="239"/>
      <c r="AE1302" s="239"/>
      <c r="AF1302" s="239"/>
      <c r="AG1302" s="239"/>
    </row>
    <row r="1303" spans="9:33">
      <c r="M1303" s="241"/>
      <c r="N1303" s="1102">
        <f t="shared" ca="1" si="145"/>
        <v>3.7399999999999998E-4</v>
      </c>
      <c r="O1303" s="1102">
        <f t="shared" ca="1" si="146"/>
        <v>3.7399999999999998E-4</v>
      </c>
      <c r="P1303" s="1102" cm="1">
        <f t="array" aca="1" ref="P1303" ca="1">IFERROR(INDIRECT("K"&amp;V1303),"")</f>
        <v>3.7399999999999998E-4</v>
      </c>
      <c r="Q1303" s="1102" cm="1">
        <f t="array" aca="1" ref="Q1303" ca="1">IFERROR(INDIRECT("L"&amp;V1303),"")</f>
        <v>3.7399999999999998E-4</v>
      </c>
      <c r="R1303" s="1102" cm="1">
        <f t="array" aca="1" ref="R1303" ca="1">IFERROR(INDIRECT("K"&amp;W1303),"")</f>
        <v>0</v>
      </c>
      <c r="S1303" s="1102" cm="1">
        <f t="array" aca="1" ref="S1303" ca="1">IFERROR(INDIRECT("L"&amp;W1303),"")</f>
        <v>0</v>
      </c>
      <c r="T1303" s="1103">
        <f t="shared" si="147"/>
        <v>0</v>
      </c>
      <c r="U1303" s="1103">
        <f t="shared" si="148"/>
        <v>0</v>
      </c>
      <c r="V1303" s="1102">
        <f t="shared" si="149"/>
        <v>10</v>
      </c>
      <c r="W1303" s="1102">
        <f t="shared" si="150"/>
        <v>8</v>
      </c>
      <c r="X1303" s="1102" t="str">
        <f t="shared" si="151"/>
        <v/>
      </c>
      <c r="Y1303" s="239"/>
      <c r="Z1303" s="239"/>
      <c r="AA1303" s="239"/>
      <c r="AB1303" s="239"/>
      <c r="AC1303" s="239"/>
      <c r="AD1303" s="239"/>
      <c r="AE1303" s="239"/>
      <c r="AF1303" s="239"/>
      <c r="AG1303" s="239"/>
    </row>
    <row r="1304" spans="9:33">
      <c r="M1304" s="241"/>
      <c r="N1304" s="1102">
        <f t="shared" ca="1" si="145"/>
        <v>3.7399999999999998E-4</v>
      </c>
      <c r="O1304" s="1102">
        <f t="shared" ca="1" si="146"/>
        <v>3.7399999999999998E-4</v>
      </c>
      <c r="P1304" s="1102" cm="1">
        <f t="array" aca="1" ref="P1304" ca="1">IFERROR(INDIRECT("K"&amp;V1304),"")</f>
        <v>3.7399999999999998E-4</v>
      </c>
      <c r="Q1304" s="1102" cm="1">
        <f t="array" aca="1" ref="Q1304" ca="1">IFERROR(INDIRECT("L"&amp;V1304),"")</f>
        <v>3.7399999999999998E-4</v>
      </c>
      <c r="R1304" s="1102" cm="1">
        <f t="array" aca="1" ref="R1304" ca="1">IFERROR(INDIRECT("K"&amp;W1304),"")</f>
        <v>0</v>
      </c>
      <c r="S1304" s="1102" cm="1">
        <f t="array" aca="1" ref="S1304" ca="1">IFERROR(INDIRECT("L"&amp;W1304),"")</f>
        <v>0</v>
      </c>
      <c r="T1304" s="1103">
        <f t="shared" si="147"/>
        <v>0</v>
      </c>
      <c r="U1304" s="1103">
        <f t="shared" si="148"/>
        <v>0</v>
      </c>
      <c r="V1304" s="1102">
        <f t="shared" si="149"/>
        <v>10</v>
      </c>
      <c r="W1304" s="1102">
        <f t="shared" si="150"/>
        <v>8</v>
      </c>
      <c r="X1304" s="1102" t="str">
        <f t="shared" si="151"/>
        <v/>
      </c>
      <c r="Y1304" s="239"/>
      <c r="Z1304" s="239"/>
      <c r="AA1304" s="239"/>
      <c r="AB1304" s="239"/>
      <c r="AC1304" s="239"/>
      <c r="AD1304" s="239"/>
      <c r="AE1304" s="239"/>
      <c r="AF1304" s="239"/>
      <c r="AG1304" s="239"/>
    </row>
    <row r="1305" spans="9:33">
      <c r="M1305" s="241"/>
      <c r="N1305" s="1102">
        <f t="shared" ca="1" si="145"/>
        <v>3.7399999999999998E-4</v>
      </c>
      <c r="O1305" s="1102">
        <f t="shared" ca="1" si="146"/>
        <v>3.7399999999999998E-4</v>
      </c>
      <c r="P1305" s="1102" cm="1">
        <f t="array" aca="1" ref="P1305" ca="1">IFERROR(INDIRECT("K"&amp;V1305),"")</f>
        <v>3.7399999999999998E-4</v>
      </c>
      <c r="Q1305" s="1102" cm="1">
        <f t="array" aca="1" ref="Q1305" ca="1">IFERROR(INDIRECT("L"&amp;V1305),"")</f>
        <v>3.7399999999999998E-4</v>
      </c>
      <c r="R1305" s="1102" cm="1">
        <f t="array" aca="1" ref="R1305" ca="1">IFERROR(INDIRECT("K"&amp;W1305),"")</f>
        <v>0</v>
      </c>
      <c r="S1305" s="1102" cm="1">
        <f t="array" aca="1" ref="S1305" ca="1">IFERROR(INDIRECT("L"&amp;W1305),"")</f>
        <v>0</v>
      </c>
      <c r="T1305" s="1103">
        <f t="shared" si="147"/>
        <v>0</v>
      </c>
      <c r="U1305" s="1103">
        <f t="shared" si="148"/>
        <v>0</v>
      </c>
      <c r="V1305" s="1102">
        <f t="shared" si="149"/>
        <v>10</v>
      </c>
      <c r="W1305" s="1102">
        <f t="shared" si="150"/>
        <v>8</v>
      </c>
      <c r="X1305" s="1102" t="str">
        <f t="shared" si="151"/>
        <v/>
      </c>
      <c r="Y1305" s="239"/>
      <c r="Z1305" s="239"/>
      <c r="AA1305" s="239"/>
      <c r="AB1305" s="239"/>
      <c r="AC1305" s="239"/>
      <c r="AD1305" s="239"/>
      <c r="AE1305" s="239"/>
      <c r="AF1305" s="239"/>
      <c r="AG1305" s="239"/>
    </row>
  </sheetData>
  <sheetProtection algorithmName="SHA-512" hashValue="7HxPLirOS48s2xY0iWRtpk0UzS0Cc499p8lXJaklxaCZGt5d8+EQFuUA2oey9MgP4YTOnqdci72fZVdskDfTAw==" saltValue="R2X1qqCOGk8v1wJ3Gx1ILg==" spinCount="100000" sheet="1" formatCells="0" autoFilter="0"/>
  <autoFilter ref="I4:L1287" xr:uid="{00000000-0009-0000-0000-00000A000000}"/>
  <phoneticPr fontId="34"/>
  <conditionalFormatting sqref="I5:I1298">
    <cfRule type="endsWith" dxfId="86" priority="12" operator="endsWith" text="(残差)">
      <formula>RIGHT(I5,LEN("(残差)"))="(残差)"</formula>
    </cfRule>
    <cfRule type="expression" dxfId="85" priority="13">
      <formula>$K5=0</formula>
    </cfRule>
  </conditionalFormatting>
  <conditionalFormatting sqref="K5:L1298">
    <cfRule type="cellIs" dxfId="84" priority="1" operator="equal">
      <formula>0</formula>
    </cfRule>
  </conditionalFormatting>
  <pageMargins left="0.7" right="0.7" top="0.75" bottom="0.75" header="0.3" footer="0.3"/>
  <pageSetup paperSize="9" scale="50" fitToHeight="0" orientation="portrait" horizontalDpi="1200" verticalDpi="12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92D050"/>
    <pageSetUpPr fitToPage="1"/>
  </sheetPr>
  <dimension ref="A1:AG125"/>
  <sheetViews>
    <sheetView topLeftCell="H1" workbookViewId="0">
      <selection activeCell="I4" sqref="I4"/>
    </sheetView>
  </sheetViews>
  <sheetFormatPr defaultColWidth="9" defaultRowHeight="13.5"/>
  <cols>
    <col min="1" max="1" width="10.75" style="238" hidden="1" customWidth="1"/>
    <col min="2" max="2" width="13.375" style="238" hidden="1" customWidth="1"/>
    <col min="3" max="3" width="12" style="242" hidden="1" customWidth="1"/>
    <col min="4" max="4" width="16.125" style="243" hidden="1" customWidth="1"/>
    <col min="5" max="5" width="7.375" style="243" hidden="1" customWidth="1"/>
    <col min="6" max="6" width="7.375" style="238" hidden="1" customWidth="1"/>
    <col min="7" max="7" width="15.625" style="238" hidden="1" customWidth="1"/>
    <col min="8" max="8" width="1.125" style="238" customWidth="1"/>
    <col min="9" max="9" width="22.875" style="244" customWidth="1"/>
    <col min="10" max="10" width="52.875" style="245" customWidth="1"/>
    <col min="11" max="12" width="16.375" style="245" customWidth="1"/>
    <col min="13" max="13" width="2.625" style="245" customWidth="1"/>
    <col min="14" max="24" width="10.25" style="245" hidden="1" customWidth="1"/>
    <col min="25" max="25" width="2.125" style="238" customWidth="1"/>
    <col min="26" max="26" width="16.625" style="238" customWidth="1"/>
    <col min="27" max="30" width="9" style="238"/>
    <col min="31" max="31" width="22.625" style="238" customWidth="1"/>
    <col min="32" max="32" width="4.125" style="238" customWidth="1"/>
    <col min="33" max="33" width="2.875" style="238" customWidth="1"/>
    <col min="34" max="16384" width="9" style="238"/>
  </cols>
  <sheetData>
    <row r="1" spans="1:33" ht="36" customHeight="1">
      <c r="H1" s="239"/>
      <c r="I1" s="240" t="s">
        <v>3932</v>
      </c>
      <c r="J1" s="241"/>
      <c r="K1" s="241"/>
      <c r="L1" s="550" t="str">
        <f>はじめに!Q1</f>
        <v>2026年度提出用（2025年度実績値）</v>
      </c>
      <c r="M1" s="241"/>
      <c r="N1" s="1112" t="s">
        <v>3473</v>
      </c>
      <c r="O1" s="1112" t="s">
        <v>3473</v>
      </c>
      <c r="P1" s="1112" t="s">
        <v>3473</v>
      </c>
      <c r="Q1" s="1112" t="s">
        <v>3473</v>
      </c>
      <c r="R1" s="1112" t="s">
        <v>3473</v>
      </c>
      <c r="S1" s="1112" t="s">
        <v>3473</v>
      </c>
      <c r="T1" s="1112" t="s">
        <v>3473</v>
      </c>
      <c r="U1" s="1112" t="s">
        <v>3473</v>
      </c>
      <c r="V1" s="1112" t="s">
        <v>3473</v>
      </c>
      <c r="W1" s="1112" t="s">
        <v>3473</v>
      </c>
      <c r="X1" s="1112" t="s">
        <v>3473</v>
      </c>
      <c r="Y1" s="239"/>
      <c r="Z1" s="239"/>
      <c r="AA1" s="239"/>
      <c r="AB1" s="239"/>
      <c r="AC1" s="239"/>
      <c r="AD1" s="239"/>
      <c r="AE1" s="239"/>
      <c r="AF1" s="239"/>
      <c r="AG1" s="239"/>
    </row>
    <row r="2" spans="1:33" ht="18" customHeight="1">
      <c r="H2" s="239"/>
      <c r="I2" s="240" t="s">
        <v>6019</v>
      </c>
      <c r="J2" s="241"/>
      <c r="K2" s="241"/>
      <c r="L2" s="550"/>
      <c r="M2" s="241"/>
      <c r="N2" s="1111" t="s">
        <v>3616</v>
      </c>
      <c r="O2" s="1111">
        <v>5</v>
      </c>
      <c r="P2" s="1111" t="s">
        <v>3617</v>
      </c>
      <c r="Q2" s="1111">
        <f>MATCH("", I:I, -1)</f>
        <v>118</v>
      </c>
      <c r="R2" s="239"/>
      <c r="S2" s="239"/>
      <c r="T2" s="239"/>
      <c r="U2" s="239"/>
      <c r="V2" s="239"/>
      <c r="W2" s="1111" t="s">
        <v>3664</v>
      </c>
      <c r="X2" s="1273">
        <f>MATCH("代替値",$I:$I,0)</f>
        <v>118</v>
      </c>
      <c r="Y2" s="239"/>
      <c r="Z2" s="239"/>
      <c r="AA2" s="239"/>
      <c r="AB2" s="239"/>
      <c r="AC2" s="239"/>
      <c r="AD2" s="239"/>
      <c r="AE2" s="239"/>
      <c r="AF2" s="239"/>
      <c r="AG2" s="239"/>
    </row>
    <row r="3" spans="1:33" ht="18" customHeight="1">
      <c r="H3" s="239"/>
      <c r="I3" s="240"/>
      <c r="J3" s="241"/>
      <c r="K3" s="241"/>
      <c r="L3" s="241"/>
      <c r="M3" s="241"/>
      <c r="N3" s="1095" t="s">
        <v>3720</v>
      </c>
      <c r="O3" s="1095"/>
      <c r="P3" s="1096" t="s">
        <v>3721</v>
      </c>
      <c r="Q3" s="1097"/>
      <c r="R3" s="1097"/>
      <c r="S3" s="1097"/>
      <c r="T3" s="1097"/>
      <c r="U3" s="1097"/>
      <c r="V3" s="1095" t="s">
        <v>3722</v>
      </c>
      <c r="W3" s="1098"/>
      <c r="X3" s="1099" t="s">
        <v>3584</v>
      </c>
      <c r="Y3" s="239"/>
      <c r="Z3" s="239"/>
      <c r="AA3" s="239"/>
      <c r="AB3" s="239"/>
      <c r="AC3" s="239"/>
      <c r="AD3" s="239"/>
      <c r="AE3" s="239"/>
      <c r="AF3" s="239"/>
      <c r="AG3" s="239"/>
    </row>
    <row r="4" spans="1:33" ht="48">
      <c r="A4" s="239"/>
      <c r="B4" s="239"/>
      <c r="C4" s="1876"/>
      <c r="D4" s="1877"/>
      <c r="E4" s="1877"/>
      <c r="F4" s="239"/>
      <c r="G4" s="239"/>
      <c r="H4" s="239"/>
      <c r="I4" s="586" t="s">
        <v>1988</v>
      </c>
      <c r="J4" s="586" t="s">
        <v>3935</v>
      </c>
      <c r="K4" s="587" t="s">
        <v>3585</v>
      </c>
      <c r="L4" s="587" t="s">
        <v>3586</v>
      </c>
      <c r="M4" s="241"/>
      <c r="N4" s="1101" t="s">
        <v>3723</v>
      </c>
      <c r="O4" s="1101" t="s">
        <v>3724</v>
      </c>
      <c r="P4" s="1100" t="s">
        <v>3725</v>
      </c>
      <c r="Q4" s="1100" t="s">
        <v>3726</v>
      </c>
      <c r="R4" s="1100" t="s">
        <v>3572</v>
      </c>
      <c r="S4" s="1100" t="s">
        <v>3573</v>
      </c>
      <c r="T4" s="1100" t="s">
        <v>3574</v>
      </c>
      <c r="U4" s="1100" t="s">
        <v>3575</v>
      </c>
      <c r="V4" s="1272" t="s">
        <v>3728</v>
      </c>
      <c r="W4" s="1272" t="s">
        <v>3662</v>
      </c>
      <c r="X4" s="1100" t="s">
        <v>3577</v>
      </c>
      <c r="Y4" s="239"/>
      <c r="Z4" s="239"/>
      <c r="AA4" s="239"/>
      <c r="AB4" s="239"/>
      <c r="AC4" s="239"/>
      <c r="AD4" s="239"/>
      <c r="AE4" s="239"/>
      <c r="AF4" s="239"/>
      <c r="AG4" s="239"/>
    </row>
    <row r="5" spans="1:33" ht="14.25" customHeight="1">
      <c r="A5" s="239"/>
      <c r="B5" s="239"/>
      <c r="C5" s="1876"/>
      <c r="D5" s="1877"/>
      <c r="E5" s="1877"/>
      <c r="F5" s="239"/>
      <c r="G5" s="239"/>
      <c r="H5" s="1119"/>
      <c r="I5" s="795" t="s">
        <v>6100</v>
      </c>
      <c r="J5" s="1106" t="s">
        <v>6101</v>
      </c>
      <c r="K5" s="1104">
        <v>2.09</v>
      </c>
      <c r="L5" s="1104">
        <v>0</v>
      </c>
      <c r="M5" s="241"/>
      <c r="N5" s="1102">
        <f ca="1">IF(P5="",IF(R5="",T5,R5),P5)</f>
        <v>2.09</v>
      </c>
      <c r="O5" s="1102">
        <f ca="1">IF(Q5="",IF(S5="",U5,S5),Q5)</f>
        <v>2.09</v>
      </c>
      <c r="P5" s="1102" cm="1">
        <f t="array" aca="1" ref="P5" ca="1">IFERROR(INDIRECT("K"&amp;V5),"")</f>
        <v>2.09</v>
      </c>
      <c r="Q5" s="1102" cm="1">
        <f t="array" aca="1" ref="Q5" ca="1">IFERROR(INDIRECT("L"&amp;V5),"")</f>
        <v>2.09</v>
      </c>
      <c r="R5" s="1102" t="str" cm="1">
        <f t="array" aca="1" ref="R5" ca="1">IFERROR(INDIRECT("K"&amp;W5),"")</f>
        <v/>
      </c>
      <c r="S5" s="1102" t="str" cm="1">
        <f t="array" aca="1" ref="S5" ca="1">IFERROR(INDIRECT("L"&amp;W5),"")</f>
        <v/>
      </c>
      <c r="T5" s="1103">
        <f>K5</f>
        <v>2.09</v>
      </c>
      <c r="U5" s="1103">
        <f>L5</f>
        <v>0</v>
      </c>
      <c r="V5" s="1102">
        <f t="shared" ref="V5" si="0">_xlfn.IFNA(MATCH(X5&amp;"*残差*",$I:$I,0),"")</f>
        <v>6</v>
      </c>
      <c r="W5" s="1102" t="str">
        <f t="shared" ref="W5" si="1">_xlfn.IFNA(MATCH(X5&amp;"*事業者全体*",$I:$I,0),"")</f>
        <v/>
      </c>
      <c r="X5" s="1102" t="str">
        <f>LEFT(I5,5)</f>
        <v>A0002</v>
      </c>
      <c r="Y5" s="239"/>
      <c r="Z5" s="239" t="s">
        <v>6001</v>
      </c>
      <c r="AA5" s="239"/>
      <c r="AB5" s="239"/>
      <c r="AC5" s="239"/>
      <c r="AD5" s="239"/>
      <c r="AE5" s="239"/>
      <c r="AF5" s="239"/>
      <c r="AG5" s="239"/>
    </row>
    <row r="6" spans="1:33" ht="14.85" customHeight="1">
      <c r="A6" s="239"/>
      <c r="B6" s="239"/>
      <c r="C6" s="1876"/>
      <c r="D6" s="1877"/>
      <c r="E6" s="1877"/>
      <c r="F6" s="239"/>
      <c r="G6" s="239"/>
      <c r="H6" s="1119"/>
      <c r="I6" s="795" t="s">
        <v>6102</v>
      </c>
      <c r="J6" s="1106" t="s">
        <v>6101</v>
      </c>
      <c r="K6" s="1104">
        <v>2.09</v>
      </c>
      <c r="L6" s="1104">
        <v>2.09</v>
      </c>
      <c r="M6" s="241"/>
      <c r="N6" s="1102">
        <f t="shared" ref="N6:N43" ca="1" si="2">IF(P6="",IF(R6="",T6,R6),P6)</f>
        <v>2.09</v>
      </c>
      <c r="O6" s="1102">
        <f t="shared" ref="O6:O43" ca="1" si="3">IF(Q6="",IF(S6="",U6,S6),Q6)</f>
        <v>2.09</v>
      </c>
      <c r="P6" s="1102" cm="1">
        <f t="array" aca="1" ref="P6" ca="1">IFERROR(INDIRECT("K"&amp;V6),"")</f>
        <v>2.09</v>
      </c>
      <c r="Q6" s="1102" cm="1">
        <f t="array" aca="1" ref="Q6" ca="1">IFERROR(INDIRECT("L"&amp;V6),"")</f>
        <v>2.09</v>
      </c>
      <c r="R6" s="1102" t="str" cm="1">
        <f t="array" aca="1" ref="R6" ca="1">IFERROR(INDIRECT("K"&amp;W6),"")</f>
        <v/>
      </c>
      <c r="S6" s="1102" t="str" cm="1">
        <f t="array" aca="1" ref="S6" ca="1">IFERROR(INDIRECT("L"&amp;W6),"")</f>
        <v/>
      </c>
      <c r="T6" s="1103">
        <f t="shared" ref="T6:T43" si="4">K6</f>
        <v>2.09</v>
      </c>
      <c r="U6" s="1103">
        <f t="shared" ref="U6:U43" si="5">L6</f>
        <v>2.09</v>
      </c>
      <c r="V6" s="1102">
        <f t="shared" ref="V6:V43" si="6">_xlfn.IFNA(MATCH(X6&amp;"*残差*",$I:$I,0),"")</f>
        <v>6</v>
      </c>
      <c r="W6" s="1102" t="str">
        <f t="shared" ref="W6:W43" si="7">_xlfn.IFNA(MATCH(X6&amp;"*事業者全体*",$I:$I,0),"")</f>
        <v/>
      </c>
      <c r="X6" s="1102" t="str">
        <f t="shared" ref="X6:X43" si="8">LEFT(I6,5)</f>
        <v>A0002</v>
      </c>
      <c r="Y6" s="239"/>
      <c r="Z6" s="239" t="s">
        <v>6000</v>
      </c>
      <c r="AA6" s="239"/>
      <c r="AB6" s="239"/>
      <c r="AC6" s="239"/>
      <c r="AD6" s="239"/>
      <c r="AE6" s="239"/>
      <c r="AF6" s="239"/>
      <c r="AG6" s="239"/>
    </row>
    <row r="7" spans="1:33" ht="15.75" customHeight="1">
      <c r="A7" s="239"/>
      <c r="B7" s="239"/>
      <c r="C7" s="1876"/>
      <c r="D7" s="1877"/>
      <c r="E7" s="1877"/>
      <c r="F7" s="239"/>
      <c r="G7" s="239"/>
      <c r="H7" s="1119"/>
      <c r="I7" s="795" t="s">
        <v>6103</v>
      </c>
      <c r="J7" s="1106" t="s">
        <v>6104</v>
      </c>
      <c r="K7" s="1104">
        <v>2.09</v>
      </c>
      <c r="L7" s="1104">
        <v>2.09</v>
      </c>
      <c r="M7" s="241"/>
      <c r="N7" s="1102">
        <f t="shared" ca="1" si="2"/>
        <v>2.09</v>
      </c>
      <c r="O7" s="1102">
        <f t="shared" ca="1" si="3"/>
        <v>2.09</v>
      </c>
      <c r="P7" s="1102" cm="1">
        <f t="array" aca="1" ref="P7" ca="1">IFERROR(INDIRECT("K"&amp;V7),"")</f>
        <v>2.09</v>
      </c>
      <c r="Q7" s="1102" cm="1">
        <f t="array" aca="1" ref="Q7" ca="1">IFERROR(INDIRECT("L"&amp;V7),"")</f>
        <v>2.09</v>
      </c>
      <c r="R7" s="1102" t="str" cm="1">
        <f t="array" aca="1" ref="R7" ca="1">IFERROR(INDIRECT("K"&amp;W7),"")</f>
        <v/>
      </c>
      <c r="S7" s="1102" t="str" cm="1">
        <f t="array" aca="1" ref="S7" ca="1">IFERROR(INDIRECT("L"&amp;W7),"")</f>
        <v/>
      </c>
      <c r="T7" s="1103">
        <f t="shared" si="4"/>
        <v>2.09</v>
      </c>
      <c r="U7" s="1103">
        <f t="shared" si="5"/>
        <v>2.09</v>
      </c>
      <c r="V7" s="1102">
        <f t="shared" si="6"/>
        <v>6</v>
      </c>
      <c r="W7" s="1102" t="str">
        <f t="shared" si="7"/>
        <v/>
      </c>
      <c r="X7" s="1102" t="str">
        <f t="shared" si="8"/>
        <v>A0002</v>
      </c>
      <c r="Y7" s="239"/>
      <c r="Z7" s="239"/>
      <c r="AA7" s="239"/>
      <c r="AB7" s="239"/>
      <c r="AC7" s="239"/>
      <c r="AD7" s="239"/>
      <c r="AE7" s="239"/>
      <c r="AF7" s="239"/>
      <c r="AG7" s="239"/>
    </row>
    <row r="8" spans="1:33" ht="15.75" customHeight="1">
      <c r="A8" s="239"/>
      <c r="B8" s="239"/>
      <c r="C8" s="1876"/>
      <c r="D8" s="1877"/>
      <c r="E8" s="1877"/>
      <c r="F8" s="239"/>
      <c r="G8" s="239"/>
      <c r="H8" s="1119"/>
      <c r="I8" s="795" t="s">
        <v>6105</v>
      </c>
      <c r="J8" s="1106" t="s">
        <v>6106</v>
      </c>
      <c r="K8" s="1104">
        <v>2.09</v>
      </c>
      <c r="L8" s="1104">
        <v>2.09</v>
      </c>
      <c r="M8" s="241"/>
      <c r="N8" s="1102">
        <f t="shared" ca="1" si="2"/>
        <v>2.09</v>
      </c>
      <c r="O8" s="1102">
        <f t="shared" ca="1" si="3"/>
        <v>2.09</v>
      </c>
      <c r="P8" s="1102" cm="1">
        <f t="array" aca="1" ref="P8" ca="1">IFERROR(INDIRECT("K"&amp;V8),"")</f>
        <v>2.09</v>
      </c>
      <c r="Q8" s="1102" cm="1">
        <f t="array" aca="1" ref="Q8" ca="1">IFERROR(INDIRECT("L"&amp;V8),"")</f>
        <v>2.09</v>
      </c>
      <c r="R8" s="1102" t="str" cm="1">
        <f t="array" aca="1" ref="R8" ca="1">IFERROR(INDIRECT("K"&amp;W8),"")</f>
        <v/>
      </c>
      <c r="S8" s="1102" t="str" cm="1">
        <f t="array" aca="1" ref="S8" ca="1">IFERROR(INDIRECT("L"&amp;W8),"")</f>
        <v/>
      </c>
      <c r="T8" s="1103">
        <f t="shared" si="4"/>
        <v>2.09</v>
      </c>
      <c r="U8" s="1103">
        <f t="shared" si="5"/>
        <v>2.09</v>
      </c>
      <c r="V8" s="1102">
        <f t="shared" si="6"/>
        <v>6</v>
      </c>
      <c r="W8" s="1102" t="str">
        <f t="shared" si="7"/>
        <v/>
      </c>
      <c r="X8" s="1102" t="str">
        <f t="shared" si="8"/>
        <v>A0002</v>
      </c>
      <c r="Y8" s="239"/>
      <c r="Z8" s="239" t="s">
        <v>6002</v>
      </c>
      <c r="AA8" s="239"/>
      <c r="AB8" s="239"/>
      <c r="AC8" s="239"/>
      <c r="AD8" s="239"/>
      <c r="AE8" s="239"/>
      <c r="AF8" s="239"/>
      <c r="AG8" s="239"/>
    </row>
    <row r="9" spans="1:33" ht="15.75" customHeight="1">
      <c r="A9" s="239"/>
      <c r="B9" s="239"/>
      <c r="C9" s="1876"/>
      <c r="D9" s="1877"/>
      <c r="E9" s="1877"/>
      <c r="F9" s="239"/>
      <c r="G9" s="239"/>
      <c r="H9" s="1119"/>
      <c r="I9" s="795" t="s">
        <v>6107</v>
      </c>
      <c r="J9" s="1106" t="s">
        <v>6108</v>
      </c>
      <c r="K9" s="1104">
        <v>2.09</v>
      </c>
      <c r="L9" s="1104">
        <v>2.09</v>
      </c>
      <c r="M9" s="241"/>
      <c r="N9" s="1102">
        <f t="shared" ca="1" si="2"/>
        <v>2.09</v>
      </c>
      <c r="O9" s="1102">
        <f t="shared" ca="1" si="3"/>
        <v>2.09</v>
      </c>
      <c r="P9" s="1102" cm="1">
        <f t="array" aca="1" ref="P9" ca="1">IFERROR(INDIRECT("K"&amp;V9),"")</f>
        <v>2.09</v>
      </c>
      <c r="Q9" s="1102" cm="1">
        <f t="array" aca="1" ref="Q9" ca="1">IFERROR(INDIRECT("L"&amp;V9),"")</f>
        <v>2.09</v>
      </c>
      <c r="R9" s="1102" t="str" cm="1">
        <f t="array" aca="1" ref="R9" ca="1">IFERROR(INDIRECT("K"&amp;W9),"")</f>
        <v/>
      </c>
      <c r="S9" s="1102" t="str" cm="1">
        <f t="array" aca="1" ref="S9" ca="1">IFERROR(INDIRECT("L"&amp;W9),"")</f>
        <v/>
      </c>
      <c r="T9" s="1103">
        <f t="shared" si="4"/>
        <v>2.09</v>
      </c>
      <c r="U9" s="1103">
        <f t="shared" si="5"/>
        <v>2.09</v>
      </c>
      <c r="V9" s="1102">
        <f t="shared" si="6"/>
        <v>6</v>
      </c>
      <c r="W9" s="1102" t="str">
        <f t="shared" si="7"/>
        <v/>
      </c>
      <c r="X9" s="1102" t="str">
        <f t="shared" si="8"/>
        <v>A0002</v>
      </c>
      <c r="Y9" s="239"/>
      <c r="Z9" s="239"/>
      <c r="AA9" s="239"/>
      <c r="AB9" s="239"/>
      <c r="AC9" s="239"/>
      <c r="AD9" s="239"/>
      <c r="AE9" s="239"/>
      <c r="AF9" s="239"/>
      <c r="AG9" s="239"/>
    </row>
    <row r="10" spans="1:33" ht="15.75" customHeight="1">
      <c r="A10" s="239"/>
      <c r="B10" s="239"/>
      <c r="C10" s="1876"/>
      <c r="D10" s="1877"/>
      <c r="E10" s="1877"/>
      <c r="F10" s="239"/>
      <c r="G10" s="239"/>
      <c r="H10" s="1119"/>
      <c r="I10" s="795" t="s">
        <v>6109</v>
      </c>
      <c r="J10" s="1106" t="s">
        <v>6110</v>
      </c>
      <c r="K10" s="1104">
        <v>2.09</v>
      </c>
      <c r="L10" s="1104">
        <v>2.09</v>
      </c>
      <c r="M10" s="241"/>
      <c r="N10" s="1102">
        <f t="shared" ca="1" si="2"/>
        <v>2.09</v>
      </c>
      <c r="O10" s="1102">
        <f t="shared" ca="1" si="3"/>
        <v>2.09</v>
      </c>
      <c r="P10" s="1102" cm="1">
        <f t="array" aca="1" ref="P10" ca="1">IFERROR(INDIRECT("K"&amp;V10),"")</f>
        <v>2.09</v>
      </c>
      <c r="Q10" s="1102" cm="1">
        <f t="array" aca="1" ref="Q10" ca="1">IFERROR(INDIRECT("L"&amp;V10),"")</f>
        <v>2.09</v>
      </c>
      <c r="R10" s="1102" t="str" cm="1">
        <f t="array" aca="1" ref="R10" ca="1">IFERROR(INDIRECT("K"&amp;W10),"")</f>
        <v/>
      </c>
      <c r="S10" s="1102" t="str" cm="1">
        <f t="array" aca="1" ref="S10" ca="1">IFERROR(INDIRECT("L"&amp;W10),"")</f>
        <v/>
      </c>
      <c r="T10" s="1103">
        <f t="shared" si="4"/>
        <v>2.09</v>
      </c>
      <c r="U10" s="1103">
        <f t="shared" si="5"/>
        <v>2.09</v>
      </c>
      <c r="V10" s="1102">
        <f t="shared" si="6"/>
        <v>6</v>
      </c>
      <c r="W10" s="1102" t="str">
        <f t="shared" si="7"/>
        <v/>
      </c>
      <c r="X10" s="1102" t="str">
        <f t="shared" si="8"/>
        <v>A0002</v>
      </c>
      <c r="Y10" s="239"/>
      <c r="Z10" s="239"/>
      <c r="AA10" s="239"/>
      <c r="AB10" s="239"/>
      <c r="AC10" s="239"/>
      <c r="AD10" s="239"/>
      <c r="AE10" s="239"/>
      <c r="AF10" s="239"/>
      <c r="AG10" s="239"/>
    </row>
    <row r="11" spans="1:33" ht="17.25" customHeight="1">
      <c r="A11" s="239"/>
      <c r="B11" s="239"/>
      <c r="C11" s="1876"/>
      <c r="D11" s="1877"/>
      <c r="E11" s="1877"/>
      <c r="F11" s="239"/>
      <c r="G11" s="239"/>
      <c r="H11" s="1119"/>
      <c r="I11" s="795" t="s">
        <v>6111</v>
      </c>
      <c r="J11" s="1106" t="s">
        <v>6112</v>
      </c>
      <c r="K11" s="1104">
        <v>2.09</v>
      </c>
      <c r="L11" s="1104">
        <v>2.09</v>
      </c>
      <c r="M11" s="241"/>
      <c r="N11" s="1102">
        <f t="shared" ca="1" si="2"/>
        <v>2.09</v>
      </c>
      <c r="O11" s="1102">
        <f t="shared" ca="1" si="3"/>
        <v>2.09</v>
      </c>
      <c r="P11" s="1102" cm="1">
        <f t="array" aca="1" ref="P11" ca="1">IFERROR(INDIRECT("K"&amp;V11),"")</f>
        <v>2.09</v>
      </c>
      <c r="Q11" s="1102" cm="1">
        <f t="array" aca="1" ref="Q11" ca="1">IFERROR(INDIRECT("L"&amp;V11),"")</f>
        <v>2.09</v>
      </c>
      <c r="R11" s="1102" t="str" cm="1">
        <f t="array" aca="1" ref="R11" ca="1">IFERROR(INDIRECT("K"&amp;W11),"")</f>
        <v/>
      </c>
      <c r="S11" s="1102" t="str" cm="1">
        <f t="array" aca="1" ref="S11" ca="1">IFERROR(INDIRECT("L"&amp;W11),"")</f>
        <v/>
      </c>
      <c r="T11" s="1103">
        <f t="shared" si="4"/>
        <v>2.09</v>
      </c>
      <c r="U11" s="1103">
        <f t="shared" si="5"/>
        <v>2.09</v>
      </c>
      <c r="V11" s="1102">
        <f t="shared" si="6"/>
        <v>6</v>
      </c>
      <c r="W11" s="1102" t="str">
        <f t="shared" si="7"/>
        <v/>
      </c>
      <c r="X11" s="1102" t="str">
        <f t="shared" si="8"/>
        <v>A0002</v>
      </c>
      <c r="Y11" s="239"/>
      <c r="Z11" s="239"/>
      <c r="AA11" s="239"/>
      <c r="AB11" s="239"/>
      <c r="AC11" s="239"/>
      <c r="AD11" s="239"/>
      <c r="AE11" s="239"/>
      <c r="AF11" s="239"/>
      <c r="AG11" s="239"/>
    </row>
    <row r="12" spans="1:33">
      <c r="A12" s="239"/>
      <c r="B12" s="239"/>
      <c r="C12" s="1876"/>
      <c r="D12" s="1877"/>
      <c r="E12" s="1877"/>
      <c r="F12" s="239"/>
      <c r="G12" s="239"/>
      <c r="H12" s="1119"/>
      <c r="I12" s="795" t="s">
        <v>6113</v>
      </c>
      <c r="J12" s="1106" t="s">
        <v>6114</v>
      </c>
      <c r="K12" s="1104">
        <v>2.09</v>
      </c>
      <c r="L12" s="1104">
        <v>2.09</v>
      </c>
      <c r="M12" s="241"/>
      <c r="N12" s="1102">
        <f t="shared" ca="1" si="2"/>
        <v>2.09</v>
      </c>
      <c r="O12" s="1102">
        <f t="shared" ca="1" si="3"/>
        <v>2.09</v>
      </c>
      <c r="P12" s="1102" cm="1">
        <f t="array" aca="1" ref="P12" ca="1">IFERROR(INDIRECT("K"&amp;V12),"")</f>
        <v>2.09</v>
      </c>
      <c r="Q12" s="1102" cm="1">
        <f t="array" aca="1" ref="Q12" ca="1">IFERROR(INDIRECT("L"&amp;V12),"")</f>
        <v>2.09</v>
      </c>
      <c r="R12" s="1102" t="str" cm="1">
        <f t="array" aca="1" ref="R12" ca="1">IFERROR(INDIRECT("K"&amp;W12),"")</f>
        <v/>
      </c>
      <c r="S12" s="1102" t="str" cm="1">
        <f t="array" aca="1" ref="S12" ca="1">IFERROR(INDIRECT("L"&amp;W12),"")</f>
        <v/>
      </c>
      <c r="T12" s="1103">
        <f t="shared" si="4"/>
        <v>2.09</v>
      </c>
      <c r="U12" s="1103">
        <f t="shared" si="5"/>
        <v>2.09</v>
      </c>
      <c r="V12" s="1102">
        <f t="shared" si="6"/>
        <v>6</v>
      </c>
      <c r="W12" s="1102" t="str">
        <f t="shared" si="7"/>
        <v/>
      </c>
      <c r="X12" s="1102" t="str">
        <f t="shared" si="8"/>
        <v>A0002</v>
      </c>
      <c r="Y12" s="239"/>
      <c r="Z12" s="239"/>
      <c r="AA12" s="239"/>
      <c r="AB12" s="239"/>
      <c r="AC12" s="239"/>
      <c r="AD12" s="239"/>
      <c r="AE12" s="239"/>
      <c r="AF12" s="239"/>
      <c r="AG12" s="239"/>
    </row>
    <row r="13" spans="1:33" ht="15.75" customHeight="1">
      <c r="A13" s="239"/>
      <c r="B13" s="239"/>
      <c r="C13" s="1876"/>
      <c r="D13" s="1877"/>
      <c r="E13" s="1877"/>
      <c r="F13" s="239"/>
      <c r="G13" s="239"/>
      <c r="H13" s="1119"/>
      <c r="I13" s="795" t="s">
        <v>6115</v>
      </c>
      <c r="J13" s="1106" t="s">
        <v>6116</v>
      </c>
      <c r="K13" s="1104">
        <v>2.09</v>
      </c>
      <c r="L13" s="1104">
        <v>2.09</v>
      </c>
      <c r="M13" s="241"/>
      <c r="N13" s="1102">
        <f t="shared" ca="1" si="2"/>
        <v>2.09</v>
      </c>
      <c r="O13" s="1102">
        <f t="shared" ca="1" si="3"/>
        <v>2.09</v>
      </c>
      <c r="P13" s="1102" cm="1">
        <f t="array" aca="1" ref="P13" ca="1">IFERROR(INDIRECT("K"&amp;V13),"")</f>
        <v>2.09</v>
      </c>
      <c r="Q13" s="1102" cm="1">
        <f t="array" aca="1" ref="Q13" ca="1">IFERROR(INDIRECT("L"&amp;V13),"")</f>
        <v>2.09</v>
      </c>
      <c r="R13" s="1102" t="str" cm="1">
        <f t="array" aca="1" ref="R13" ca="1">IFERROR(INDIRECT("K"&amp;W13),"")</f>
        <v/>
      </c>
      <c r="S13" s="1102" t="str" cm="1">
        <f t="array" aca="1" ref="S13" ca="1">IFERROR(INDIRECT("L"&amp;W13),"")</f>
        <v/>
      </c>
      <c r="T13" s="1103">
        <f t="shared" si="4"/>
        <v>2.09</v>
      </c>
      <c r="U13" s="1103">
        <f t="shared" si="5"/>
        <v>2.09</v>
      </c>
      <c r="V13" s="1102">
        <f t="shared" si="6"/>
        <v>6</v>
      </c>
      <c r="W13" s="1102" t="str">
        <f t="shared" si="7"/>
        <v/>
      </c>
      <c r="X13" s="1102" t="str">
        <f t="shared" si="8"/>
        <v>A0002</v>
      </c>
      <c r="Y13" s="239"/>
      <c r="Z13" s="239"/>
      <c r="AA13" s="239"/>
      <c r="AB13" s="239"/>
      <c r="AC13" s="239"/>
      <c r="AD13" s="239"/>
      <c r="AE13" s="239"/>
      <c r="AF13" s="239"/>
      <c r="AG13" s="239"/>
    </row>
    <row r="14" spans="1:33" ht="15.75" customHeight="1">
      <c r="A14" s="239"/>
      <c r="B14" s="239"/>
      <c r="C14" s="1876"/>
      <c r="D14" s="1877"/>
      <c r="E14" s="1877"/>
      <c r="F14" s="239"/>
      <c r="G14" s="239"/>
      <c r="H14" s="1119"/>
      <c r="I14" s="795" t="s">
        <v>6117</v>
      </c>
      <c r="J14" s="1106" t="s">
        <v>6118</v>
      </c>
      <c r="K14" s="1104">
        <v>2.09</v>
      </c>
      <c r="L14" s="1104">
        <v>2.09</v>
      </c>
      <c r="M14" s="241"/>
      <c r="N14" s="1102">
        <f t="shared" ca="1" si="2"/>
        <v>2.09</v>
      </c>
      <c r="O14" s="1102">
        <f t="shared" ca="1" si="3"/>
        <v>2.09</v>
      </c>
      <c r="P14" s="1102" cm="1">
        <f t="array" aca="1" ref="P14" ca="1">IFERROR(INDIRECT("K"&amp;V14),"")</f>
        <v>2.09</v>
      </c>
      <c r="Q14" s="1102" cm="1">
        <f t="array" aca="1" ref="Q14" ca="1">IFERROR(INDIRECT("L"&amp;V14),"")</f>
        <v>2.09</v>
      </c>
      <c r="R14" s="1102" t="str" cm="1">
        <f t="array" aca="1" ref="R14" ca="1">IFERROR(INDIRECT("K"&amp;W14),"")</f>
        <v/>
      </c>
      <c r="S14" s="1102" t="str" cm="1">
        <f t="array" aca="1" ref="S14" ca="1">IFERROR(INDIRECT("L"&amp;W14),"")</f>
        <v/>
      </c>
      <c r="T14" s="1103">
        <f t="shared" si="4"/>
        <v>2.09</v>
      </c>
      <c r="U14" s="1103">
        <f t="shared" si="5"/>
        <v>2.09</v>
      </c>
      <c r="V14" s="1102">
        <f t="shared" si="6"/>
        <v>6</v>
      </c>
      <c r="W14" s="1102" t="str">
        <f t="shared" si="7"/>
        <v/>
      </c>
      <c r="X14" s="1102" t="str">
        <f t="shared" si="8"/>
        <v>A0002</v>
      </c>
      <c r="Y14" s="239"/>
      <c r="Z14" s="239"/>
      <c r="AA14" s="239"/>
      <c r="AB14" s="239"/>
      <c r="AC14" s="239"/>
      <c r="AD14" s="239"/>
      <c r="AE14" s="239"/>
      <c r="AF14" s="239"/>
      <c r="AG14" s="239"/>
    </row>
    <row r="15" spans="1:33">
      <c r="A15" s="239"/>
      <c r="B15" s="239"/>
      <c r="C15" s="1876"/>
      <c r="D15" s="1877"/>
      <c r="E15" s="1877"/>
      <c r="F15" s="239"/>
      <c r="G15" s="239"/>
      <c r="H15" s="239"/>
      <c r="I15" s="795" t="s">
        <v>6100</v>
      </c>
      <c r="J15" s="1106" t="s">
        <v>6119</v>
      </c>
      <c r="K15" s="1104">
        <v>2.09</v>
      </c>
      <c r="L15" s="1104">
        <v>0</v>
      </c>
      <c r="M15" s="241"/>
      <c r="N15" s="1102">
        <f t="shared" ca="1" si="2"/>
        <v>2.09</v>
      </c>
      <c r="O15" s="1102">
        <f t="shared" ca="1" si="3"/>
        <v>2.09</v>
      </c>
      <c r="P15" s="1102" cm="1">
        <f t="array" aca="1" ref="P15" ca="1">IFERROR(INDIRECT("K"&amp;V15),"")</f>
        <v>2.09</v>
      </c>
      <c r="Q15" s="1102" cm="1">
        <f t="array" aca="1" ref="Q15" ca="1">IFERROR(INDIRECT("L"&amp;V15),"")</f>
        <v>2.09</v>
      </c>
      <c r="R15" s="1102" t="str" cm="1">
        <f t="array" aca="1" ref="R15" ca="1">IFERROR(INDIRECT("K"&amp;W15),"")</f>
        <v/>
      </c>
      <c r="S15" s="1102" t="str" cm="1">
        <f t="array" aca="1" ref="S15" ca="1">IFERROR(INDIRECT("L"&amp;W15),"")</f>
        <v/>
      </c>
      <c r="T15" s="1103">
        <f t="shared" si="4"/>
        <v>2.09</v>
      </c>
      <c r="U15" s="1103">
        <f t="shared" si="5"/>
        <v>0</v>
      </c>
      <c r="V15" s="1102">
        <f t="shared" si="6"/>
        <v>6</v>
      </c>
      <c r="W15" s="1102" t="str">
        <f t="shared" si="7"/>
        <v/>
      </c>
      <c r="X15" s="1102" t="str">
        <f t="shared" si="8"/>
        <v>A0002</v>
      </c>
      <c r="Y15" s="239"/>
      <c r="Z15" s="239"/>
      <c r="AA15" s="239"/>
      <c r="AB15" s="239"/>
      <c r="AC15" s="239"/>
      <c r="AD15" s="239"/>
      <c r="AE15" s="239"/>
      <c r="AF15" s="239"/>
      <c r="AG15" s="239"/>
    </row>
    <row r="16" spans="1:33">
      <c r="A16" s="239"/>
      <c r="B16" s="239"/>
      <c r="C16" s="1876"/>
      <c r="D16" s="1877"/>
      <c r="E16" s="1877"/>
      <c r="F16" s="239"/>
      <c r="G16" s="239"/>
      <c r="H16" s="239"/>
      <c r="I16" s="795" t="s">
        <v>6102</v>
      </c>
      <c r="J16" s="1106" t="s">
        <v>6119</v>
      </c>
      <c r="K16" s="1104">
        <v>2.09</v>
      </c>
      <c r="L16" s="1104">
        <v>2.09</v>
      </c>
      <c r="M16" s="241"/>
      <c r="N16" s="1102">
        <f t="shared" ca="1" si="2"/>
        <v>2.09</v>
      </c>
      <c r="O16" s="1102">
        <f t="shared" ca="1" si="3"/>
        <v>2.09</v>
      </c>
      <c r="P16" s="1102" cm="1">
        <f t="array" aca="1" ref="P16" ca="1">IFERROR(INDIRECT("K"&amp;V16),"")</f>
        <v>2.09</v>
      </c>
      <c r="Q16" s="1102" cm="1">
        <f t="array" aca="1" ref="Q16" ca="1">IFERROR(INDIRECT("L"&amp;V16),"")</f>
        <v>2.09</v>
      </c>
      <c r="R16" s="1102" t="str" cm="1">
        <f t="array" aca="1" ref="R16" ca="1">IFERROR(INDIRECT("K"&amp;W16),"")</f>
        <v/>
      </c>
      <c r="S16" s="1102" t="str" cm="1">
        <f t="array" aca="1" ref="S16" ca="1">IFERROR(INDIRECT("L"&amp;W16),"")</f>
        <v/>
      </c>
      <c r="T16" s="1103">
        <f t="shared" si="4"/>
        <v>2.09</v>
      </c>
      <c r="U16" s="1103">
        <f t="shared" si="5"/>
        <v>2.09</v>
      </c>
      <c r="V16" s="1102">
        <f t="shared" si="6"/>
        <v>6</v>
      </c>
      <c r="W16" s="1102" t="str">
        <f t="shared" si="7"/>
        <v/>
      </c>
      <c r="X16" s="1102" t="str">
        <f t="shared" si="8"/>
        <v>A0002</v>
      </c>
      <c r="Y16" s="239"/>
      <c r="Z16" s="239"/>
      <c r="AA16" s="239"/>
      <c r="AB16" s="239"/>
      <c r="AC16" s="239"/>
      <c r="AD16" s="239"/>
      <c r="AE16" s="239"/>
      <c r="AF16" s="239"/>
      <c r="AG16" s="239"/>
    </row>
    <row r="17" spans="1:33">
      <c r="A17" s="239"/>
      <c r="B17" s="239"/>
      <c r="C17" s="1876"/>
      <c r="D17" s="1877"/>
      <c r="E17" s="1877"/>
      <c r="F17" s="239"/>
      <c r="G17" s="239"/>
      <c r="H17" s="239"/>
      <c r="I17" s="795" t="s">
        <v>6120</v>
      </c>
      <c r="J17" s="1106" t="s">
        <v>6121</v>
      </c>
      <c r="K17" s="1104">
        <v>2.09</v>
      </c>
      <c r="L17" s="1104">
        <v>2.09</v>
      </c>
      <c r="M17" s="241"/>
      <c r="N17" s="1102">
        <f t="shared" ca="1" si="2"/>
        <v>2.09</v>
      </c>
      <c r="O17" s="1102">
        <f t="shared" ca="1" si="3"/>
        <v>2.09</v>
      </c>
      <c r="P17" s="1102" cm="1">
        <f t="array" aca="1" ref="P17" ca="1">IFERROR(INDIRECT("K"&amp;V17),"")</f>
        <v>2.09</v>
      </c>
      <c r="Q17" s="1102" cm="1">
        <f t="array" aca="1" ref="Q17" ca="1">IFERROR(INDIRECT("L"&amp;V17),"")</f>
        <v>2.09</v>
      </c>
      <c r="R17" s="1102" t="str" cm="1">
        <f t="array" aca="1" ref="R17" ca="1">IFERROR(INDIRECT("K"&amp;W17),"")</f>
        <v/>
      </c>
      <c r="S17" s="1102" t="str" cm="1">
        <f t="array" aca="1" ref="S17" ca="1">IFERROR(INDIRECT("L"&amp;W17),"")</f>
        <v/>
      </c>
      <c r="T17" s="1103">
        <f t="shared" si="4"/>
        <v>2.09</v>
      </c>
      <c r="U17" s="1103">
        <f t="shared" si="5"/>
        <v>2.09</v>
      </c>
      <c r="V17" s="1102">
        <f t="shared" si="6"/>
        <v>6</v>
      </c>
      <c r="W17" s="1102" t="str">
        <f t="shared" si="7"/>
        <v/>
      </c>
      <c r="X17" s="1102" t="str">
        <f t="shared" si="8"/>
        <v>A0002</v>
      </c>
      <c r="Y17" s="239"/>
      <c r="Z17" s="239"/>
      <c r="AA17" s="239"/>
      <c r="AB17" s="239"/>
      <c r="AC17" s="239"/>
      <c r="AD17" s="239"/>
      <c r="AE17" s="239"/>
      <c r="AF17" s="239"/>
      <c r="AG17" s="239"/>
    </row>
    <row r="18" spans="1:33">
      <c r="A18" s="239"/>
      <c r="B18" s="239"/>
      <c r="C18" s="1876"/>
      <c r="D18" s="1877"/>
      <c r="E18" s="1877"/>
      <c r="F18" s="239"/>
      <c r="G18" s="239"/>
      <c r="H18" s="239"/>
      <c r="I18" s="795" t="s">
        <v>6122</v>
      </c>
      <c r="J18" s="1106" t="s">
        <v>6123</v>
      </c>
      <c r="K18" s="1104">
        <v>2.09</v>
      </c>
      <c r="L18" s="1104">
        <v>2.09</v>
      </c>
      <c r="M18" s="241"/>
      <c r="N18" s="1102">
        <f t="shared" ca="1" si="2"/>
        <v>2.09</v>
      </c>
      <c r="O18" s="1102">
        <f t="shared" ca="1" si="3"/>
        <v>2.09</v>
      </c>
      <c r="P18" s="1102" cm="1">
        <f t="array" aca="1" ref="P18" ca="1">IFERROR(INDIRECT("K"&amp;V18),"")</f>
        <v>2.09</v>
      </c>
      <c r="Q18" s="1102" cm="1">
        <f t="array" aca="1" ref="Q18" ca="1">IFERROR(INDIRECT("L"&amp;V18),"")</f>
        <v>2.09</v>
      </c>
      <c r="R18" s="1102" t="str" cm="1">
        <f t="array" aca="1" ref="R18" ca="1">IFERROR(INDIRECT("K"&amp;W18),"")</f>
        <v/>
      </c>
      <c r="S18" s="1102" t="str" cm="1">
        <f t="array" aca="1" ref="S18" ca="1">IFERROR(INDIRECT("L"&amp;W18),"")</f>
        <v/>
      </c>
      <c r="T18" s="1103">
        <f t="shared" si="4"/>
        <v>2.09</v>
      </c>
      <c r="U18" s="1103">
        <f t="shared" si="5"/>
        <v>2.09</v>
      </c>
      <c r="V18" s="1102">
        <f t="shared" si="6"/>
        <v>6</v>
      </c>
      <c r="W18" s="1102" t="str">
        <f t="shared" si="7"/>
        <v/>
      </c>
      <c r="X18" s="1102" t="str">
        <f t="shared" si="8"/>
        <v>A0002</v>
      </c>
      <c r="Y18" s="239"/>
      <c r="Z18" s="239"/>
      <c r="AA18" s="239"/>
      <c r="AB18" s="239"/>
      <c r="AC18" s="239"/>
      <c r="AD18" s="239"/>
      <c r="AE18" s="239"/>
      <c r="AF18" s="239"/>
      <c r="AG18" s="239"/>
    </row>
    <row r="19" spans="1:33">
      <c r="A19" s="239"/>
      <c r="B19" s="239"/>
      <c r="C19" s="1876"/>
      <c r="D19" s="1877"/>
      <c r="E19" s="1877"/>
      <c r="F19" s="239"/>
      <c r="G19" s="239"/>
      <c r="H19" s="239"/>
      <c r="I19" s="795" t="s">
        <v>6124</v>
      </c>
      <c r="J19" s="1106" t="s">
        <v>6125</v>
      </c>
      <c r="K19" s="1104">
        <v>2.09</v>
      </c>
      <c r="L19" s="1104">
        <v>2.09</v>
      </c>
      <c r="M19" s="241"/>
      <c r="N19" s="1102">
        <f t="shared" ca="1" si="2"/>
        <v>2.09</v>
      </c>
      <c r="O19" s="1102">
        <f t="shared" ca="1" si="3"/>
        <v>2.09</v>
      </c>
      <c r="P19" s="1102" cm="1">
        <f t="array" aca="1" ref="P19" ca="1">IFERROR(INDIRECT("K"&amp;V19),"")</f>
        <v>2.09</v>
      </c>
      <c r="Q19" s="1102" cm="1">
        <f t="array" aca="1" ref="Q19" ca="1">IFERROR(INDIRECT("L"&amp;V19),"")</f>
        <v>2.09</v>
      </c>
      <c r="R19" s="1102" t="str" cm="1">
        <f t="array" aca="1" ref="R19" ca="1">IFERROR(INDIRECT("K"&amp;W19),"")</f>
        <v/>
      </c>
      <c r="S19" s="1102" t="str" cm="1">
        <f t="array" aca="1" ref="S19" ca="1">IFERROR(INDIRECT("L"&amp;W19),"")</f>
        <v/>
      </c>
      <c r="T19" s="1103">
        <f t="shared" si="4"/>
        <v>2.09</v>
      </c>
      <c r="U19" s="1103">
        <f t="shared" si="5"/>
        <v>2.09</v>
      </c>
      <c r="V19" s="1102">
        <f t="shared" si="6"/>
        <v>6</v>
      </c>
      <c r="W19" s="1102" t="str">
        <f t="shared" si="7"/>
        <v/>
      </c>
      <c r="X19" s="1102" t="str">
        <f t="shared" si="8"/>
        <v>A0002</v>
      </c>
      <c r="Y19" s="239"/>
      <c r="Z19" s="239"/>
      <c r="AA19" s="239"/>
      <c r="AB19" s="239"/>
      <c r="AC19" s="239"/>
      <c r="AD19" s="239"/>
      <c r="AE19" s="239"/>
      <c r="AF19" s="239"/>
      <c r="AG19" s="239"/>
    </row>
    <row r="20" spans="1:33">
      <c r="A20" s="239"/>
      <c r="B20" s="239"/>
      <c r="C20" s="1876"/>
      <c r="D20" s="1877"/>
      <c r="E20" s="1877"/>
      <c r="F20" s="239"/>
      <c r="G20" s="239"/>
      <c r="H20" s="239"/>
      <c r="I20" s="795" t="s">
        <v>6126</v>
      </c>
      <c r="J20" s="1106" t="s">
        <v>6127</v>
      </c>
      <c r="K20" s="1104">
        <v>2.09</v>
      </c>
      <c r="L20" s="1104">
        <v>2.09</v>
      </c>
      <c r="M20" s="241"/>
      <c r="N20" s="1102">
        <f t="shared" ca="1" si="2"/>
        <v>2.09</v>
      </c>
      <c r="O20" s="1102">
        <f t="shared" ca="1" si="3"/>
        <v>2.09</v>
      </c>
      <c r="P20" s="1102" cm="1">
        <f t="array" aca="1" ref="P20" ca="1">IFERROR(INDIRECT("K"&amp;V20),"")</f>
        <v>2.09</v>
      </c>
      <c r="Q20" s="1102" cm="1">
        <f t="array" aca="1" ref="Q20" ca="1">IFERROR(INDIRECT("L"&amp;V20),"")</f>
        <v>2.09</v>
      </c>
      <c r="R20" s="1102" t="str" cm="1">
        <f t="array" aca="1" ref="R20" ca="1">IFERROR(INDIRECT("K"&amp;W20),"")</f>
        <v/>
      </c>
      <c r="S20" s="1102" t="str" cm="1">
        <f t="array" aca="1" ref="S20" ca="1">IFERROR(INDIRECT("L"&amp;W20),"")</f>
        <v/>
      </c>
      <c r="T20" s="1103">
        <f t="shared" si="4"/>
        <v>2.09</v>
      </c>
      <c r="U20" s="1103">
        <f t="shared" si="5"/>
        <v>2.09</v>
      </c>
      <c r="V20" s="1102">
        <f t="shared" si="6"/>
        <v>6</v>
      </c>
      <c r="W20" s="1102" t="str">
        <f t="shared" si="7"/>
        <v/>
      </c>
      <c r="X20" s="1102" t="str">
        <f t="shared" si="8"/>
        <v>A0002</v>
      </c>
      <c r="Y20" s="239"/>
      <c r="Z20" s="239"/>
      <c r="AA20" s="239"/>
      <c r="AB20" s="239"/>
      <c r="AC20" s="239"/>
      <c r="AD20" s="239"/>
      <c r="AE20" s="239"/>
      <c r="AF20" s="239"/>
      <c r="AG20" s="239"/>
    </row>
    <row r="21" spans="1:33">
      <c r="A21" s="239"/>
      <c r="B21" s="239"/>
      <c r="C21" s="1876"/>
      <c r="D21" s="1877"/>
      <c r="E21" s="1877"/>
      <c r="F21" s="239"/>
      <c r="G21" s="239"/>
      <c r="H21" s="239"/>
      <c r="I21" s="795" t="s">
        <v>6128</v>
      </c>
      <c r="J21" s="1106" t="s">
        <v>6129</v>
      </c>
      <c r="K21" s="1104">
        <v>2.09</v>
      </c>
      <c r="L21" s="1104">
        <v>2.09</v>
      </c>
      <c r="M21" s="241"/>
      <c r="N21" s="1102">
        <f t="shared" ca="1" si="2"/>
        <v>2.09</v>
      </c>
      <c r="O21" s="1102">
        <f t="shared" ca="1" si="3"/>
        <v>2.09</v>
      </c>
      <c r="P21" s="1102" cm="1">
        <f t="array" aca="1" ref="P21" ca="1">IFERROR(INDIRECT("K"&amp;V21),"")</f>
        <v>2.09</v>
      </c>
      <c r="Q21" s="1102" cm="1">
        <f t="array" aca="1" ref="Q21" ca="1">IFERROR(INDIRECT("L"&amp;V21),"")</f>
        <v>2.09</v>
      </c>
      <c r="R21" s="1102" t="str" cm="1">
        <f t="array" aca="1" ref="R21" ca="1">IFERROR(INDIRECT("K"&amp;W21),"")</f>
        <v/>
      </c>
      <c r="S21" s="1102" t="str" cm="1">
        <f t="array" aca="1" ref="S21" ca="1">IFERROR(INDIRECT("L"&amp;W21),"")</f>
        <v/>
      </c>
      <c r="T21" s="1103">
        <f t="shared" si="4"/>
        <v>2.09</v>
      </c>
      <c r="U21" s="1103">
        <f t="shared" si="5"/>
        <v>2.09</v>
      </c>
      <c r="V21" s="1102">
        <f t="shared" si="6"/>
        <v>6</v>
      </c>
      <c r="W21" s="1102" t="str">
        <f t="shared" si="7"/>
        <v/>
      </c>
      <c r="X21" s="1102" t="str">
        <f t="shared" si="8"/>
        <v>A0002</v>
      </c>
      <c r="Y21" s="239"/>
      <c r="Z21" s="239"/>
      <c r="AA21" s="239"/>
      <c r="AB21" s="239"/>
      <c r="AC21" s="239"/>
      <c r="AD21" s="239"/>
      <c r="AE21" s="239"/>
      <c r="AF21" s="239"/>
      <c r="AG21" s="239"/>
    </row>
    <row r="22" spans="1:33">
      <c r="A22" s="239"/>
      <c r="B22" s="239"/>
      <c r="C22" s="1876"/>
      <c r="D22" s="1877"/>
      <c r="E22" s="1877"/>
      <c r="F22" s="239"/>
      <c r="G22" s="239"/>
      <c r="H22" s="239"/>
      <c r="I22" s="795" t="s">
        <v>4175</v>
      </c>
      <c r="J22" s="1106" t="s">
        <v>6130</v>
      </c>
      <c r="K22" s="1104">
        <v>2.09</v>
      </c>
      <c r="L22" s="1104">
        <v>0</v>
      </c>
      <c r="M22" s="241"/>
      <c r="N22" s="1102">
        <f t="shared" ca="1" si="2"/>
        <v>2.09</v>
      </c>
      <c r="O22" s="1102">
        <f t="shared" ca="1" si="3"/>
        <v>2.09</v>
      </c>
      <c r="P22" s="1102" cm="1">
        <f t="array" aca="1" ref="P22" ca="1">IFERROR(INDIRECT("K"&amp;V22),"")</f>
        <v>2.09</v>
      </c>
      <c r="Q22" s="1102" cm="1">
        <f t="array" aca="1" ref="Q22" ca="1">IFERROR(INDIRECT("L"&amp;V22),"")</f>
        <v>2.09</v>
      </c>
      <c r="R22" s="1102" t="str" cm="1">
        <f t="array" aca="1" ref="R22" ca="1">IFERROR(INDIRECT("K"&amp;W22),"")</f>
        <v/>
      </c>
      <c r="S22" s="1102" t="str" cm="1">
        <f t="array" aca="1" ref="S22" ca="1">IFERROR(INDIRECT("L"&amp;W22),"")</f>
        <v/>
      </c>
      <c r="T22" s="1103">
        <f t="shared" si="4"/>
        <v>2.09</v>
      </c>
      <c r="U22" s="1103">
        <f t="shared" si="5"/>
        <v>0</v>
      </c>
      <c r="V22" s="1102">
        <f t="shared" si="6"/>
        <v>23</v>
      </c>
      <c r="W22" s="1102" t="str">
        <f t="shared" si="7"/>
        <v/>
      </c>
      <c r="X22" s="1102" t="str">
        <f t="shared" si="8"/>
        <v>A0003</v>
      </c>
      <c r="Y22" s="239"/>
      <c r="Z22" s="239"/>
      <c r="AA22" s="239"/>
      <c r="AB22" s="239"/>
      <c r="AC22" s="239"/>
      <c r="AD22" s="239"/>
      <c r="AE22" s="239"/>
      <c r="AF22" s="239"/>
      <c r="AG22" s="239"/>
    </row>
    <row r="23" spans="1:33">
      <c r="A23" s="239"/>
      <c r="B23" s="239"/>
      <c r="C23" s="1876"/>
      <c r="D23" s="1877"/>
      <c r="E23" s="1877"/>
      <c r="F23" s="239"/>
      <c r="G23" s="239"/>
      <c r="H23" s="239"/>
      <c r="I23" s="795" t="s">
        <v>4176</v>
      </c>
      <c r="J23" s="1106" t="s">
        <v>6130</v>
      </c>
      <c r="K23" s="1104">
        <v>2.09</v>
      </c>
      <c r="L23" s="1104">
        <v>2.09</v>
      </c>
      <c r="M23" s="241"/>
      <c r="N23" s="1102">
        <f t="shared" ca="1" si="2"/>
        <v>2.09</v>
      </c>
      <c r="O23" s="1102">
        <f t="shared" ca="1" si="3"/>
        <v>2.09</v>
      </c>
      <c r="P23" s="1102" cm="1">
        <f t="array" aca="1" ref="P23" ca="1">IFERROR(INDIRECT("K"&amp;V23),"")</f>
        <v>2.09</v>
      </c>
      <c r="Q23" s="1102" cm="1">
        <f t="array" aca="1" ref="Q23" ca="1">IFERROR(INDIRECT("L"&amp;V23),"")</f>
        <v>2.09</v>
      </c>
      <c r="R23" s="1102" t="str" cm="1">
        <f t="array" aca="1" ref="R23" ca="1">IFERROR(INDIRECT("K"&amp;W23),"")</f>
        <v/>
      </c>
      <c r="S23" s="1102" t="str" cm="1">
        <f t="array" aca="1" ref="S23" ca="1">IFERROR(INDIRECT("L"&amp;W23),"")</f>
        <v/>
      </c>
      <c r="T23" s="1103">
        <f t="shared" si="4"/>
        <v>2.09</v>
      </c>
      <c r="U23" s="1103">
        <f t="shared" si="5"/>
        <v>2.09</v>
      </c>
      <c r="V23" s="1102">
        <f t="shared" si="6"/>
        <v>23</v>
      </c>
      <c r="W23" s="1102" t="str">
        <f t="shared" si="7"/>
        <v/>
      </c>
      <c r="X23" s="1102" t="str">
        <f t="shared" si="8"/>
        <v>A0003</v>
      </c>
      <c r="Y23" s="239"/>
      <c r="Z23" s="239"/>
      <c r="AA23" s="239"/>
      <c r="AB23" s="239"/>
      <c r="AC23" s="239"/>
      <c r="AD23" s="239"/>
      <c r="AE23" s="239"/>
      <c r="AF23" s="239"/>
      <c r="AG23" s="239"/>
    </row>
    <row r="24" spans="1:33">
      <c r="A24" s="239"/>
      <c r="B24" s="239"/>
      <c r="C24" s="1876"/>
      <c r="D24" s="1877"/>
      <c r="E24" s="1877"/>
      <c r="F24" s="239"/>
      <c r="G24" s="239"/>
      <c r="H24" s="239"/>
      <c r="I24" s="795" t="s">
        <v>4020</v>
      </c>
      <c r="J24" s="1106" t="s">
        <v>6131</v>
      </c>
      <c r="K24" s="1104">
        <v>2.09</v>
      </c>
      <c r="L24" s="1104">
        <v>0</v>
      </c>
      <c r="M24" s="241"/>
      <c r="N24" s="1102">
        <f t="shared" ca="1" si="2"/>
        <v>2.09</v>
      </c>
      <c r="O24" s="1102">
        <f t="shared" ca="1" si="3"/>
        <v>2.09</v>
      </c>
      <c r="P24" s="1102" cm="1">
        <f t="array" aca="1" ref="P24" ca="1">IFERROR(INDIRECT("K"&amp;V24),"")</f>
        <v>2.09</v>
      </c>
      <c r="Q24" s="1102" cm="1">
        <f t="array" aca="1" ref="Q24" ca="1">IFERROR(INDIRECT("L"&amp;V24),"")</f>
        <v>2.09</v>
      </c>
      <c r="R24" s="1102" t="str" cm="1">
        <f t="array" aca="1" ref="R24" ca="1">IFERROR(INDIRECT("K"&amp;W24),"")</f>
        <v/>
      </c>
      <c r="S24" s="1102" t="str" cm="1">
        <f t="array" aca="1" ref="S24" ca="1">IFERROR(INDIRECT("L"&amp;W24),"")</f>
        <v/>
      </c>
      <c r="T24" s="1103">
        <f t="shared" si="4"/>
        <v>2.09</v>
      </c>
      <c r="U24" s="1103">
        <f t="shared" si="5"/>
        <v>0</v>
      </c>
      <c r="V24" s="1102">
        <f t="shared" si="6"/>
        <v>25</v>
      </c>
      <c r="W24" s="1102" t="str">
        <f t="shared" si="7"/>
        <v/>
      </c>
      <c r="X24" s="1102" t="str">
        <f t="shared" si="8"/>
        <v>A0020</v>
      </c>
      <c r="Y24" s="239"/>
      <c r="Z24" s="239"/>
      <c r="AA24" s="239"/>
      <c r="AB24" s="239"/>
      <c r="AC24" s="239"/>
      <c r="AD24" s="239"/>
      <c r="AE24" s="239"/>
      <c r="AF24" s="239"/>
      <c r="AG24" s="239"/>
    </row>
    <row r="25" spans="1:33">
      <c r="A25" s="239"/>
      <c r="B25" s="239"/>
      <c r="C25" s="1876"/>
      <c r="D25" s="1877"/>
      <c r="E25" s="1877"/>
      <c r="F25" s="239"/>
      <c r="G25" s="239"/>
      <c r="H25" s="239"/>
      <c r="I25" s="795" t="s">
        <v>4177</v>
      </c>
      <c r="J25" s="1106" t="s">
        <v>6131</v>
      </c>
      <c r="K25" s="1104">
        <v>2.09</v>
      </c>
      <c r="L25" s="1104">
        <v>2.09</v>
      </c>
      <c r="M25" s="241"/>
      <c r="N25" s="1102">
        <f t="shared" ca="1" si="2"/>
        <v>2.09</v>
      </c>
      <c r="O25" s="1102">
        <f t="shared" ca="1" si="3"/>
        <v>2.09</v>
      </c>
      <c r="P25" s="1102" cm="1">
        <f t="array" aca="1" ref="P25" ca="1">IFERROR(INDIRECT("K"&amp;V25),"")</f>
        <v>2.09</v>
      </c>
      <c r="Q25" s="1102" cm="1">
        <f t="array" aca="1" ref="Q25" ca="1">IFERROR(INDIRECT("L"&amp;V25),"")</f>
        <v>2.09</v>
      </c>
      <c r="R25" s="1102" t="str" cm="1">
        <f t="array" aca="1" ref="R25" ca="1">IFERROR(INDIRECT("K"&amp;W25),"")</f>
        <v/>
      </c>
      <c r="S25" s="1102" t="str" cm="1">
        <f t="array" aca="1" ref="S25" ca="1">IFERROR(INDIRECT("L"&amp;W25),"")</f>
        <v/>
      </c>
      <c r="T25" s="1103">
        <f t="shared" si="4"/>
        <v>2.09</v>
      </c>
      <c r="U25" s="1103">
        <f t="shared" si="5"/>
        <v>2.09</v>
      </c>
      <c r="V25" s="1102">
        <f t="shared" si="6"/>
        <v>25</v>
      </c>
      <c r="W25" s="1102" t="str">
        <f t="shared" si="7"/>
        <v/>
      </c>
      <c r="X25" s="1102" t="str">
        <f t="shared" si="8"/>
        <v>A0020</v>
      </c>
      <c r="Y25" s="239"/>
      <c r="Z25" s="239"/>
      <c r="AA25" s="239"/>
      <c r="AB25" s="239"/>
      <c r="AC25" s="239"/>
      <c r="AD25" s="239"/>
      <c r="AE25" s="239"/>
      <c r="AF25" s="239"/>
      <c r="AG25" s="239"/>
    </row>
    <row r="26" spans="1:33">
      <c r="A26" s="239"/>
      <c r="B26" s="239"/>
      <c r="C26" s="1876"/>
      <c r="D26" s="1877"/>
      <c r="E26" s="1877"/>
      <c r="F26" s="239"/>
      <c r="G26" s="239"/>
      <c r="H26" s="239"/>
      <c r="I26" s="795" t="s">
        <v>6132</v>
      </c>
      <c r="J26" s="1106" t="s">
        <v>6133</v>
      </c>
      <c r="K26" s="1104">
        <v>2.09</v>
      </c>
      <c r="L26" s="1104">
        <v>2.09</v>
      </c>
      <c r="M26" s="241"/>
      <c r="N26" s="1102">
        <f t="shared" ca="1" si="2"/>
        <v>2.09</v>
      </c>
      <c r="O26" s="1102">
        <f t="shared" ca="1" si="3"/>
        <v>2.09</v>
      </c>
      <c r="P26" s="1102" cm="1">
        <f t="array" aca="1" ref="P26" ca="1">IFERROR(INDIRECT("K"&amp;V26),"")</f>
        <v>2.09</v>
      </c>
      <c r="Q26" s="1102" cm="1">
        <f t="array" aca="1" ref="Q26" ca="1">IFERROR(INDIRECT("L"&amp;V26),"")</f>
        <v>2.09</v>
      </c>
      <c r="R26" s="1102" t="str" cm="1">
        <f t="array" aca="1" ref="R26" ca="1">IFERROR(INDIRECT("K"&amp;W26),"")</f>
        <v/>
      </c>
      <c r="S26" s="1102" t="str" cm="1">
        <f t="array" aca="1" ref="S26" ca="1">IFERROR(INDIRECT("L"&amp;W26),"")</f>
        <v/>
      </c>
      <c r="T26" s="1103">
        <f t="shared" si="4"/>
        <v>2.09</v>
      </c>
      <c r="U26" s="1103">
        <f t="shared" si="5"/>
        <v>2.09</v>
      </c>
      <c r="V26" s="1102">
        <f t="shared" si="6"/>
        <v>25</v>
      </c>
      <c r="W26" s="1102" t="str">
        <f t="shared" si="7"/>
        <v/>
      </c>
      <c r="X26" s="1102" t="str">
        <f t="shared" si="8"/>
        <v>A0020</v>
      </c>
      <c r="Y26" s="239"/>
      <c r="Z26" s="239"/>
      <c r="AA26" s="239"/>
      <c r="AB26" s="239"/>
      <c r="AC26" s="239"/>
      <c r="AD26" s="239"/>
      <c r="AE26" s="239"/>
      <c r="AF26" s="239"/>
      <c r="AG26" s="239"/>
    </row>
    <row r="27" spans="1:33">
      <c r="A27" s="239"/>
      <c r="B27" s="239"/>
      <c r="C27" s="1876"/>
      <c r="D27" s="1877"/>
      <c r="E27" s="1877"/>
      <c r="F27" s="239"/>
      <c r="G27" s="239"/>
      <c r="H27" s="239"/>
      <c r="I27" s="795" t="s">
        <v>6134</v>
      </c>
      <c r="J27" s="1106" t="s">
        <v>6135</v>
      </c>
      <c r="K27" s="1104">
        <v>2.09</v>
      </c>
      <c r="L27" s="1104">
        <v>2.09</v>
      </c>
      <c r="M27" s="241"/>
      <c r="N27" s="1102">
        <f t="shared" ca="1" si="2"/>
        <v>2.09</v>
      </c>
      <c r="O27" s="1102">
        <f t="shared" ca="1" si="3"/>
        <v>2.09</v>
      </c>
      <c r="P27" s="1102" cm="1">
        <f t="array" aca="1" ref="P27" ca="1">IFERROR(INDIRECT("K"&amp;V27),"")</f>
        <v>2.09</v>
      </c>
      <c r="Q27" s="1102" cm="1">
        <f t="array" aca="1" ref="Q27" ca="1">IFERROR(INDIRECT("L"&amp;V27),"")</f>
        <v>2.09</v>
      </c>
      <c r="R27" s="1102" t="str" cm="1">
        <f t="array" aca="1" ref="R27" ca="1">IFERROR(INDIRECT("K"&amp;W27),"")</f>
        <v/>
      </c>
      <c r="S27" s="1102" t="str" cm="1">
        <f t="array" aca="1" ref="S27" ca="1">IFERROR(INDIRECT("L"&amp;W27),"")</f>
        <v/>
      </c>
      <c r="T27" s="1103">
        <f t="shared" si="4"/>
        <v>2.09</v>
      </c>
      <c r="U27" s="1103">
        <f t="shared" si="5"/>
        <v>2.09</v>
      </c>
      <c r="V27" s="1102">
        <f t="shared" si="6"/>
        <v>25</v>
      </c>
      <c r="W27" s="1102" t="str">
        <f t="shared" si="7"/>
        <v/>
      </c>
      <c r="X27" s="1102" t="str">
        <f t="shared" si="8"/>
        <v>A0020</v>
      </c>
      <c r="Y27" s="239"/>
      <c r="Z27" s="239"/>
      <c r="AA27" s="239"/>
      <c r="AB27" s="239"/>
      <c r="AC27" s="239"/>
      <c r="AD27" s="239"/>
      <c r="AE27" s="239"/>
      <c r="AF27" s="239"/>
      <c r="AG27" s="239"/>
    </row>
    <row r="28" spans="1:33">
      <c r="A28" s="239"/>
      <c r="B28" s="239"/>
      <c r="C28" s="1876"/>
      <c r="D28" s="1877"/>
      <c r="E28" s="1877"/>
      <c r="F28" s="239"/>
      <c r="G28" s="239"/>
      <c r="H28" s="239"/>
      <c r="I28" s="795" t="s">
        <v>6136</v>
      </c>
      <c r="J28" s="1106" t="s">
        <v>6137</v>
      </c>
      <c r="K28" s="1104">
        <v>2.09</v>
      </c>
      <c r="L28" s="1104">
        <v>2.09</v>
      </c>
      <c r="M28" s="241"/>
      <c r="N28" s="1102">
        <f t="shared" ca="1" si="2"/>
        <v>2.09</v>
      </c>
      <c r="O28" s="1102">
        <f t="shared" ca="1" si="3"/>
        <v>2.09</v>
      </c>
      <c r="P28" s="1102" cm="1">
        <f t="array" aca="1" ref="P28" ca="1">IFERROR(INDIRECT("K"&amp;V28),"")</f>
        <v>2.09</v>
      </c>
      <c r="Q28" s="1102" cm="1">
        <f t="array" aca="1" ref="Q28" ca="1">IFERROR(INDIRECT("L"&amp;V28),"")</f>
        <v>2.09</v>
      </c>
      <c r="R28" s="1102" t="str" cm="1">
        <f t="array" aca="1" ref="R28" ca="1">IFERROR(INDIRECT("K"&amp;W28),"")</f>
        <v/>
      </c>
      <c r="S28" s="1102" t="str" cm="1">
        <f t="array" aca="1" ref="S28" ca="1">IFERROR(INDIRECT("L"&amp;W28),"")</f>
        <v/>
      </c>
      <c r="T28" s="1103">
        <f t="shared" si="4"/>
        <v>2.09</v>
      </c>
      <c r="U28" s="1103">
        <f t="shared" si="5"/>
        <v>2.09</v>
      </c>
      <c r="V28" s="1102">
        <f t="shared" si="6"/>
        <v>25</v>
      </c>
      <c r="W28" s="1102" t="str">
        <f t="shared" si="7"/>
        <v/>
      </c>
      <c r="X28" s="1102" t="str">
        <f t="shared" si="8"/>
        <v>A0020</v>
      </c>
      <c r="Y28" s="239"/>
      <c r="Z28" s="239"/>
      <c r="AA28" s="239"/>
      <c r="AB28" s="239"/>
      <c r="AC28" s="239"/>
      <c r="AD28" s="239"/>
      <c r="AE28" s="239"/>
      <c r="AF28" s="239"/>
      <c r="AG28" s="239"/>
    </row>
    <row r="29" spans="1:33">
      <c r="A29" s="239"/>
      <c r="B29" s="239"/>
      <c r="C29" s="1876"/>
      <c r="D29" s="1877"/>
      <c r="E29" s="1877"/>
      <c r="F29" s="239"/>
      <c r="G29" s="239"/>
      <c r="H29" s="239"/>
      <c r="I29" s="795" t="s">
        <v>6138</v>
      </c>
      <c r="J29" s="1106" t="s">
        <v>6139</v>
      </c>
      <c r="K29" s="1104">
        <v>2.09</v>
      </c>
      <c r="L29" s="1104">
        <v>2.09</v>
      </c>
      <c r="M29" s="241"/>
      <c r="N29" s="1102">
        <f t="shared" ca="1" si="2"/>
        <v>2.09</v>
      </c>
      <c r="O29" s="1102">
        <f t="shared" ca="1" si="3"/>
        <v>2.09</v>
      </c>
      <c r="P29" s="1102" cm="1">
        <f t="array" aca="1" ref="P29" ca="1">IFERROR(INDIRECT("K"&amp;V29),"")</f>
        <v>2.09</v>
      </c>
      <c r="Q29" s="1102" cm="1">
        <f t="array" aca="1" ref="Q29" ca="1">IFERROR(INDIRECT("L"&amp;V29),"")</f>
        <v>2.09</v>
      </c>
      <c r="R29" s="1102" t="str" cm="1">
        <f t="array" aca="1" ref="R29" ca="1">IFERROR(INDIRECT("K"&amp;W29),"")</f>
        <v/>
      </c>
      <c r="S29" s="1102" t="str" cm="1">
        <f t="array" aca="1" ref="S29" ca="1">IFERROR(INDIRECT("L"&amp;W29),"")</f>
        <v/>
      </c>
      <c r="T29" s="1103">
        <f t="shared" si="4"/>
        <v>2.09</v>
      </c>
      <c r="U29" s="1103">
        <f t="shared" si="5"/>
        <v>2.09</v>
      </c>
      <c r="V29" s="1102">
        <f t="shared" si="6"/>
        <v>25</v>
      </c>
      <c r="W29" s="1102" t="str">
        <f t="shared" si="7"/>
        <v/>
      </c>
      <c r="X29" s="1102" t="str">
        <f t="shared" si="8"/>
        <v>A0020</v>
      </c>
      <c r="Y29" s="239"/>
      <c r="Z29" s="239"/>
      <c r="AA29" s="239"/>
      <c r="AB29" s="239"/>
      <c r="AC29" s="239"/>
      <c r="AD29" s="239"/>
      <c r="AE29" s="239"/>
      <c r="AF29" s="239"/>
      <c r="AG29" s="239"/>
    </row>
    <row r="30" spans="1:33">
      <c r="A30" s="239"/>
      <c r="B30" s="239"/>
      <c r="C30" s="1876"/>
      <c r="D30" s="1877"/>
      <c r="E30" s="1877"/>
      <c r="F30" s="239"/>
      <c r="G30" s="239"/>
      <c r="H30" s="239"/>
      <c r="I30" s="795" t="s">
        <v>6140</v>
      </c>
      <c r="J30" s="1106" t="s">
        <v>6141</v>
      </c>
      <c r="K30" s="1104">
        <v>2.09</v>
      </c>
      <c r="L30" s="1104">
        <v>2.09</v>
      </c>
      <c r="M30" s="241"/>
      <c r="N30" s="1102">
        <f t="shared" ca="1" si="2"/>
        <v>2.09</v>
      </c>
      <c r="O30" s="1102">
        <f t="shared" ca="1" si="3"/>
        <v>2.09</v>
      </c>
      <c r="P30" s="1102" cm="1">
        <f t="array" aca="1" ref="P30" ca="1">IFERROR(INDIRECT("K"&amp;V30),"")</f>
        <v>2.09</v>
      </c>
      <c r="Q30" s="1102" cm="1">
        <f t="array" aca="1" ref="Q30" ca="1">IFERROR(INDIRECT("L"&amp;V30),"")</f>
        <v>2.09</v>
      </c>
      <c r="R30" s="1102" t="str" cm="1">
        <f t="array" aca="1" ref="R30" ca="1">IFERROR(INDIRECT("K"&amp;W30),"")</f>
        <v/>
      </c>
      <c r="S30" s="1102" t="str" cm="1">
        <f t="array" aca="1" ref="S30" ca="1">IFERROR(INDIRECT("L"&amp;W30),"")</f>
        <v/>
      </c>
      <c r="T30" s="1103">
        <f t="shared" si="4"/>
        <v>2.09</v>
      </c>
      <c r="U30" s="1103">
        <f t="shared" si="5"/>
        <v>2.09</v>
      </c>
      <c r="V30" s="1102">
        <f t="shared" si="6"/>
        <v>25</v>
      </c>
      <c r="W30" s="1102" t="str">
        <f t="shared" si="7"/>
        <v/>
      </c>
      <c r="X30" s="1102" t="str">
        <f t="shared" si="8"/>
        <v>A0020</v>
      </c>
      <c r="Y30" s="239"/>
      <c r="Z30" s="239"/>
      <c r="AA30" s="239"/>
      <c r="AB30" s="239"/>
      <c r="AC30" s="239"/>
      <c r="AD30" s="239"/>
      <c r="AE30" s="239"/>
      <c r="AF30" s="239"/>
      <c r="AG30" s="239"/>
    </row>
    <row r="31" spans="1:33">
      <c r="A31" s="239"/>
      <c r="B31" s="239"/>
      <c r="C31" s="1876"/>
      <c r="D31" s="1877"/>
      <c r="E31" s="1877"/>
      <c r="F31" s="239"/>
      <c r="G31" s="239"/>
      <c r="H31" s="239"/>
      <c r="I31" s="795" t="s">
        <v>6142</v>
      </c>
      <c r="J31" s="1106" t="s">
        <v>6143</v>
      </c>
      <c r="K31" s="1104">
        <v>2.09</v>
      </c>
      <c r="L31" s="1104">
        <v>2.09</v>
      </c>
      <c r="M31" s="241"/>
      <c r="N31" s="1102">
        <f t="shared" ca="1" si="2"/>
        <v>2.09</v>
      </c>
      <c r="O31" s="1102">
        <f t="shared" ca="1" si="3"/>
        <v>2.09</v>
      </c>
      <c r="P31" s="1102" cm="1">
        <f t="array" aca="1" ref="P31" ca="1">IFERROR(INDIRECT("K"&amp;V31),"")</f>
        <v>2.09</v>
      </c>
      <c r="Q31" s="1102" cm="1">
        <f t="array" aca="1" ref="Q31" ca="1">IFERROR(INDIRECT("L"&amp;V31),"")</f>
        <v>2.09</v>
      </c>
      <c r="R31" s="1102" t="str" cm="1">
        <f t="array" aca="1" ref="R31" ca="1">IFERROR(INDIRECT("K"&amp;W31),"")</f>
        <v/>
      </c>
      <c r="S31" s="1102" t="str" cm="1">
        <f t="array" aca="1" ref="S31" ca="1">IFERROR(INDIRECT("L"&amp;W31),"")</f>
        <v/>
      </c>
      <c r="T31" s="1103">
        <f t="shared" si="4"/>
        <v>2.09</v>
      </c>
      <c r="U31" s="1103">
        <f t="shared" si="5"/>
        <v>2.09</v>
      </c>
      <c r="V31" s="1102">
        <f t="shared" si="6"/>
        <v>25</v>
      </c>
      <c r="W31" s="1102" t="str">
        <f t="shared" si="7"/>
        <v/>
      </c>
      <c r="X31" s="1102" t="str">
        <f t="shared" si="8"/>
        <v>A0020</v>
      </c>
      <c r="Y31" s="239"/>
      <c r="Z31" s="239"/>
      <c r="AA31" s="239"/>
      <c r="AB31" s="239"/>
      <c r="AC31" s="239"/>
      <c r="AD31" s="239"/>
      <c r="AE31" s="239"/>
      <c r="AF31" s="239"/>
      <c r="AG31" s="239"/>
    </row>
    <row r="32" spans="1:33">
      <c r="A32" s="239"/>
      <c r="B32" s="239"/>
      <c r="C32" s="1876"/>
      <c r="D32" s="1877"/>
      <c r="E32" s="1877"/>
      <c r="F32" s="239"/>
      <c r="G32" s="239"/>
      <c r="H32" s="239"/>
      <c r="I32" s="795" t="s">
        <v>6144</v>
      </c>
      <c r="J32" s="1106" t="s">
        <v>6145</v>
      </c>
      <c r="K32" s="1104">
        <v>2.09</v>
      </c>
      <c r="L32" s="1104">
        <v>2.09</v>
      </c>
      <c r="M32" s="241"/>
      <c r="N32" s="1102">
        <f t="shared" ca="1" si="2"/>
        <v>2.09</v>
      </c>
      <c r="O32" s="1102">
        <f t="shared" ca="1" si="3"/>
        <v>2.09</v>
      </c>
      <c r="P32" s="1102" cm="1">
        <f t="array" aca="1" ref="P32" ca="1">IFERROR(INDIRECT("K"&amp;V32),"")</f>
        <v>2.09</v>
      </c>
      <c r="Q32" s="1102" cm="1">
        <f t="array" aca="1" ref="Q32" ca="1">IFERROR(INDIRECT("L"&amp;V32),"")</f>
        <v>2.09</v>
      </c>
      <c r="R32" s="1102" t="str" cm="1">
        <f t="array" aca="1" ref="R32" ca="1">IFERROR(INDIRECT("K"&amp;W32),"")</f>
        <v/>
      </c>
      <c r="S32" s="1102" t="str" cm="1">
        <f t="array" aca="1" ref="S32" ca="1">IFERROR(INDIRECT("L"&amp;W32),"")</f>
        <v/>
      </c>
      <c r="T32" s="1103">
        <f t="shared" si="4"/>
        <v>2.09</v>
      </c>
      <c r="U32" s="1103">
        <f t="shared" si="5"/>
        <v>2.09</v>
      </c>
      <c r="V32" s="1102">
        <f t="shared" si="6"/>
        <v>25</v>
      </c>
      <c r="W32" s="1102" t="str">
        <f t="shared" si="7"/>
        <v/>
      </c>
      <c r="X32" s="1102" t="str">
        <f t="shared" si="8"/>
        <v>A0020</v>
      </c>
      <c r="Y32" s="239"/>
      <c r="Z32" s="239"/>
      <c r="AA32" s="239"/>
      <c r="AB32" s="239"/>
      <c r="AC32" s="239"/>
      <c r="AD32" s="239"/>
      <c r="AE32" s="239"/>
      <c r="AF32" s="239"/>
      <c r="AG32" s="239"/>
    </row>
    <row r="33" spans="1:33">
      <c r="A33" s="239"/>
      <c r="B33" s="239"/>
      <c r="C33" s="1876"/>
      <c r="D33" s="1877"/>
      <c r="E33" s="1877"/>
      <c r="F33" s="239"/>
      <c r="G33" s="239"/>
      <c r="H33" s="239"/>
      <c r="I33" s="795" t="s">
        <v>6146</v>
      </c>
      <c r="J33" s="1106" t="s">
        <v>6147</v>
      </c>
      <c r="K33" s="1104">
        <v>2.09</v>
      </c>
      <c r="L33" s="1104">
        <v>2.09</v>
      </c>
      <c r="M33" s="241"/>
      <c r="N33" s="1102">
        <f t="shared" ca="1" si="2"/>
        <v>2.09</v>
      </c>
      <c r="O33" s="1102">
        <f t="shared" ca="1" si="3"/>
        <v>2.09</v>
      </c>
      <c r="P33" s="1102" cm="1">
        <f t="array" aca="1" ref="P33" ca="1">IFERROR(INDIRECT("K"&amp;V33),"")</f>
        <v>2.09</v>
      </c>
      <c r="Q33" s="1102" cm="1">
        <f t="array" aca="1" ref="Q33" ca="1">IFERROR(INDIRECT("L"&amp;V33),"")</f>
        <v>2.09</v>
      </c>
      <c r="R33" s="1102" t="str" cm="1">
        <f t="array" aca="1" ref="R33" ca="1">IFERROR(INDIRECT("K"&amp;W33),"")</f>
        <v/>
      </c>
      <c r="S33" s="1102" t="str" cm="1">
        <f t="array" aca="1" ref="S33" ca="1">IFERROR(INDIRECT("L"&amp;W33),"")</f>
        <v/>
      </c>
      <c r="T33" s="1103">
        <f t="shared" si="4"/>
        <v>2.09</v>
      </c>
      <c r="U33" s="1103">
        <f t="shared" si="5"/>
        <v>2.09</v>
      </c>
      <c r="V33" s="1102">
        <f t="shared" si="6"/>
        <v>25</v>
      </c>
      <c r="W33" s="1102" t="str">
        <f t="shared" si="7"/>
        <v/>
      </c>
      <c r="X33" s="1102" t="str">
        <f t="shared" si="8"/>
        <v>A0020</v>
      </c>
      <c r="Y33" s="239"/>
      <c r="Z33" s="239"/>
      <c r="AA33" s="239"/>
      <c r="AB33" s="239"/>
      <c r="AC33" s="239"/>
      <c r="AD33" s="239"/>
      <c r="AE33" s="239"/>
      <c r="AF33" s="239"/>
      <c r="AG33" s="239"/>
    </row>
    <row r="34" spans="1:33">
      <c r="A34" s="239"/>
      <c r="B34" s="239"/>
      <c r="C34" s="1876"/>
      <c r="D34" s="1877"/>
      <c r="E34" s="1877"/>
      <c r="F34" s="239"/>
      <c r="G34" s="239"/>
      <c r="H34" s="239"/>
      <c r="I34" s="795" t="s">
        <v>6148</v>
      </c>
      <c r="J34" s="1106" t="s">
        <v>6149</v>
      </c>
      <c r="K34" s="1104">
        <v>2.09</v>
      </c>
      <c r="L34" s="1104">
        <v>2.09</v>
      </c>
      <c r="M34" s="241"/>
      <c r="N34" s="1102">
        <f t="shared" ca="1" si="2"/>
        <v>2.09</v>
      </c>
      <c r="O34" s="1102">
        <f t="shared" ca="1" si="3"/>
        <v>2.09</v>
      </c>
      <c r="P34" s="1102" cm="1">
        <f t="array" aca="1" ref="P34" ca="1">IFERROR(INDIRECT("K"&amp;V34),"")</f>
        <v>2.09</v>
      </c>
      <c r="Q34" s="1102" cm="1">
        <f t="array" aca="1" ref="Q34" ca="1">IFERROR(INDIRECT("L"&amp;V34),"")</f>
        <v>2.09</v>
      </c>
      <c r="R34" s="1102" t="str" cm="1">
        <f t="array" aca="1" ref="R34" ca="1">IFERROR(INDIRECT("K"&amp;W34),"")</f>
        <v/>
      </c>
      <c r="S34" s="1102" t="str" cm="1">
        <f t="array" aca="1" ref="S34" ca="1">IFERROR(INDIRECT("L"&amp;W34),"")</f>
        <v/>
      </c>
      <c r="T34" s="1103">
        <f t="shared" si="4"/>
        <v>2.09</v>
      </c>
      <c r="U34" s="1103">
        <f t="shared" si="5"/>
        <v>2.09</v>
      </c>
      <c r="V34" s="1102">
        <f t="shared" si="6"/>
        <v>25</v>
      </c>
      <c r="W34" s="1102" t="str">
        <f t="shared" si="7"/>
        <v/>
      </c>
      <c r="X34" s="1102" t="str">
        <f t="shared" si="8"/>
        <v>A0020</v>
      </c>
      <c r="Y34" s="239"/>
      <c r="Z34" s="239"/>
      <c r="AA34" s="239"/>
      <c r="AB34" s="239"/>
      <c r="AC34" s="239"/>
      <c r="AD34" s="239"/>
      <c r="AE34" s="239"/>
      <c r="AF34" s="239"/>
      <c r="AG34" s="239"/>
    </row>
    <row r="35" spans="1:33">
      <c r="A35" s="239"/>
      <c r="B35" s="239"/>
      <c r="C35" s="1876"/>
      <c r="D35" s="1877"/>
      <c r="E35" s="1877"/>
      <c r="F35" s="239"/>
      <c r="G35" s="239"/>
      <c r="H35" s="239"/>
      <c r="I35" s="795" t="s">
        <v>4210</v>
      </c>
      <c r="J35" s="1106" t="s">
        <v>4186</v>
      </c>
      <c r="K35" s="1104">
        <v>2.09</v>
      </c>
      <c r="L35" s="1104">
        <v>2.09</v>
      </c>
      <c r="M35" s="241"/>
      <c r="N35" s="1102">
        <f t="shared" ca="1" si="2"/>
        <v>2.09</v>
      </c>
      <c r="O35" s="1102">
        <f t="shared" ca="1" si="3"/>
        <v>2.09</v>
      </c>
      <c r="P35" s="1102" t="str" cm="1">
        <f t="array" aca="1" ref="P35" ca="1">IFERROR(INDIRECT("K"&amp;V35),"")</f>
        <v/>
      </c>
      <c r="Q35" s="1102" t="str" cm="1">
        <f t="array" aca="1" ref="Q35" ca="1">IFERROR(INDIRECT("L"&amp;V35),"")</f>
        <v/>
      </c>
      <c r="R35" s="1102" t="str" cm="1">
        <f t="array" aca="1" ref="R35" ca="1">IFERROR(INDIRECT("K"&amp;W35),"")</f>
        <v/>
      </c>
      <c r="S35" s="1102" t="str" cm="1">
        <f t="array" aca="1" ref="S35" ca="1">IFERROR(INDIRECT("L"&amp;W35),"")</f>
        <v/>
      </c>
      <c r="T35" s="1103">
        <f t="shared" si="4"/>
        <v>2.09</v>
      </c>
      <c r="U35" s="1103">
        <f t="shared" si="5"/>
        <v>2.09</v>
      </c>
      <c r="V35" s="1102" t="str">
        <f t="shared" si="6"/>
        <v/>
      </c>
      <c r="W35" s="1102" t="str">
        <f t="shared" si="7"/>
        <v/>
      </c>
      <c r="X35" s="1102" t="str">
        <f t="shared" si="8"/>
        <v>A0023</v>
      </c>
      <c r="Y35" s="239"/>
      <c r="Z35" s="239"/>
      <c r="AA35" s="239"/>
      <c r="AB35" s="239"/>
      <c r="AC35" s="239"/>
      <c r="AD35" s="239"/>
      <c r="AE35" s="239"/>
      <c r="AF35" s="239"/>
      <c r="AG35" s="239"/>
    </row>
    <row r="36" spans="1:33">
      <c r="A36" s="239"/>
      <c r="B36" s="239"/>
      <c r="C36" s="1876"/>
      <c r="D36" s="1877"/>
      <c r="E36" s="1877"/>
      <c r="F36" s="239"/>
      <c r="G36" s="239"/>
      <c r="H36" s="239"/>
      <c r="I36" s="795" t="s">
        <v>4211</v>
      </c>
      <c r="J36" s="1106" t="s">
        <v>4187</v>
      </c>
      <c r="K36" s="1104">
        <v>2.09</v>
      </c>
      <c r="L36" s="1104">
        <v>2.09</v>
      </c>
      <c r="M36" s="241"/>
      <c r="N36" s="1102">
        <f t="shared" ca="1" si="2"/>
        <v>2.09</v>
      </c>
      <c r="O36" s="1102">
        <f t="shared" ca="1" si="3"/>
        <v>2.09</v>
      </c>
      <c r="P36" s="1102" t="str" cm="1">
        <f t="array" aca="1" ref="P36" ca="1">IFERROR(INDIRECT("K"&amp;V36),"")</f>
        <v/>
      </c>
      <c r="Q36" s="1102" t="str" cm="1">
        <f t="array" aca="1" ref="Q36" ca="1">IFERROR(INDIRECT("L"&amp;V36),"")</f>
        <v/>
      </c>
      <c r="R36" s="1102" t="str" cm="1">
        <f t="array" aca="1" ref="R36" ca="1">IFERROR(INDIRECT("K"&amp;W36),"")</f>
        <v/>
      </c>
      <c r="S36" s="1102" t="str" cm="1">
        <f t="array" aca="1" ref="S36" ca="1">IFERROR(INDIRECT("L"&amp;W36),"")</f>
        <v/>
      </c>
      <c r="T36" s="1103">
        <f t="shared" si="4"/>
        <v>2.09</v>
      </c>
      <c r="U36" s="1103">
        <f t="shared" si="5"/>
        <v>2.09</v>
      </c>
      <c r="V36" s="1102" t="str">
        <f t="shared" si="6"/>
        <v/>
      </c>
      <c r="W36" s="1102" t="str">
        <f t="shared" si="7"/>
        <v/>
      </c>
      <c r="X36" s="1102" t="str">
        <f t="shared" si="8"/>
        <v>A0023</v>
      </c>
      <c r="Y36" s="239"/>
      <c r="Z36" s="239"/>
      <c r="AA36" s="239"/>
      <c r="AB36" s="239"/>
      <c r="AC36" s="239"/>
      <c r="AD36" s="239"/>
      <c r="AE36" s="239"/>
      <c r="AF36" s="239"/>
      <c r="AG36" s="239"/>
    </row>
    <row r="37" spans="1:33">
      <c r="A37" s="239"/>
      <c r="B37" s="239"/>
      <c r="C37" s="1876"/>
      <c r="D37" s="1877"/>
      <c r="E37" s="1877"/>
      <c r="F37" s="239"/>
      <c r="G37" s="239"/>
      <c r="H37" s="239"/>
      <c r="I37" s="795" t="s">
        <v>4212</v>
      </c>
      <c r="J37" s="1106" t="s">
        <v>4188</v>
      </c>
      <c r="K37" s="1104">
        <v>2.09</v>
      </c>
      <c r="L37" s="1104">
        <v>2.09</v>
      </c>
      <c r="M37" s="241"/>
      <c r="N37" s="1102">
        <f t="shared" ca="1" si="2"/>
        <v>2.09</v>
      </c>
      <c r="O37" s="1102">
        <f t="shared" ca="1" si="3"/>
        <v>2.09</v>
      </c>
      <c r="P37" s="1102" t="str" cm="1">
        <f t="array" aca="1" ref="P37" ca="1">IFERROR(INDIRECT("K"&amp;V37),"")</f>
        <v/>
      </c>
      <c r="Q37" s="1102" t="str" cm="1">
        <f t="array" aca="1" ref="Q37" ca="1">IFERROR(INDIRECT("L"&amp;V37),"")</f>
        <v/>
      </c>
      <c r="R37" s="1102" t="str" cm="1">
        <f t="array" aca="1" ref="R37" ca="1">IFERROR(INDIRECT("K"&amp;W37),"")</f>
        <v/>
      </c>
      <c r="S37" s="1102" t="str" cm="1">
        <f t="array" aca="1" ref="S37" ca="1">IFERROR(INDIRECT("L"&amp;W37),"")</f>
        <v/>
      </c>
      <c r="T37" s="1103">
        <f t="shared" si="4"/>
        <v>2.09</v>
      </c>
      <c r="U37" s="1103">
        <f t="shared" si="5"/>
        <v>2.09</v>
      </c>
      <c r="V37" s="1102" t="str">
        <f t="shared" si="6"/>
        <v/>
      </c>
      <c r="W37" s="1102" t="str">
        <f t="shared" si="7"/>
        <v/>
      </c>
      <c r="X37" s="1102" t="str">
        <f t="shared" si="8"/>
        <v>A0023</v>
      </c>
      <c r="Y37" s="239"/>
      <c r="Z37" s="239"/>
      <c r="AA37" s="239"/>
      <c r="AB37" s="239"/>
      <c r="AC37" s="239"/>
      <c r="AD37" s="239"/>
      <c r="AE37" s="239"/>
      <c r="AF37" s="239"/>
      <c r="AG37" s="239"/>
    </row>
    <row r="38" spans="1:33">
      <c r="A38" s="239"/>
      <c r="B38" s="239"/>
      <c r="C38" s="1876"/>
      <c r="D38" s="1877"/>
      <c r="E38" s="1877"/>
      <c r="F38" s="239"/>
      <c r="G38" s="239"/>
      <c r="H38" s="239"/>
      <c r="I38" s="795" t="s">
        <v>4213</v>
      </c>
      <c r="J38" s="1106" t="s">
        <v>4189</v>
      </c>
      <c r="K38" s="1104">
        <v>2.09</v>
      </c>
      <c r="L38" s="1104">
        <v>2.09</v>
      </c>
      <c r="M38" s="241"/>
      <c r="N38" s="1102">
        <f t="shared" ca="1" si="2"/>
        <v>2.09</v>
      </c>
      <c r="O38" s="1102">
        <f t="shared" ca="1" si="3"/>
        <v>2.09</v>
      </c>
      <c r="P38" s="1102" t="str" cm="1">
        <f t="array" aca="1" ref="P38" ca="1">IFERROR(INDIRECT("K"&amp;V38),"")</f>
        <v/>
      </c>
      <c r="Q38" s="1102" t="str" cm="1">
        <f t="array" aca="1" ref="Q38" ca="1">IFERROR(INDIRECT("L"&amp;V38),"")</f>
        <v/>
      </c>
      <c r="R38" s="1102" t="str" cm="1">
        <f t="array" aca="1" ref="R38" ca="1">IFERROR(INDIRECT("K"&amp;W38),"")</f>
        <v/>
      </c>
      <c r="S38" s="1102" t="str" cm="1">
        <f t="array" aca="1" ref="S38" ca="1">IFERROR(INDIRECT("L"&amp;W38),"")</f>
        <v/>
      </c>
      <c r="T38" s="1103">
        <f t="shared" si="4"/>
        <v>2.09</v>
      </c>
      <c r="U38" s="1103">
        <f t="shared" si="5"/>
        <v>2.09</v>
      </c>
      <c r="V38" s="1102" t="str">
        <f t="shared" si="6"/>
        <v/>
      </c>
      <c r="W38" s="1102" t="str">
        <f t="shared" si="7"/>
        <v/>
      </c>
      <c r="X38" s="1102" t="str">
        <f t="shared" si="8"/>
        <v>A0023</v>
      </c>
      <c r="Y38" s="239"/>
      <c r="Z38" s="239"/>
      <c r="AA38" s="239"/>
      <c r="AB38" s="239"/>
      <c r="AC38" s="239"/>
      <c r="AD38" s="239"/>
      <c r="AE38" s="239"/>
      <c r="AF38" s="239"/>
      <c r="AG38" s="239"/>
    </row>
    <row r="39" spans="1:33">
      <c r="A39" s="239"/>
      <c r="B39" s="239"/>
      <c r="C39" s="1876"/>
      <c r="D39" s="1877"/>
      <c r="E39" s="1877"/>
      <c r="F39" s="239"/>
      <c r="G39" s="239"/>
      <c r="H39" s="239"/>
      <c r="I39" s="795" t="s">
        <v>4214</v>
      </c>
      <c r="J39" s="1106" t="s">
        <v>4190</v>
      </c>
      <c r="K39" s="1104">
        <v>2.09</v>
      </c>
      <c r="L39" s="1104">
        <v>2.09</v>
      </c>
      <c r="M39" s="241"/>
      <c r="N39" s="1102">
        <f t="shared" ca="1" si="2"/>
        <v>2.09</v>
      </c>
      <c r="O39" s="1102">
        <f t="shared" ca="1" si="3"/>
        <v>2.09</v>
      </c>
      <c r="P39" s="1102" t="str" cm="1">
        <f t="array" aca="1" ref="P39" ca="1">IFERROR(INDIRECT("K"&amp;V39),"")</f>
        <v/>
      </c>
      <c r="Q39" s="1102" t="str" cm="1">
        <f t="array" aca="1" ref="Q39" ca="1">IFERROR(INDIRECT("L"&amp;V39),"")</f>
        <v/>
      </c>
      <c r="R39" s="1102" t="str" cm="1">
        <f t="array" aca="1" ref="R39" ca="1">IFERROR(INDIRECT("K"&amp;W39),"")</f>
        <v/>
      </c>
      <c r="S39" s="1102" t="str" cm="1">
        <f t="array" aca="1" ref="S39" ca="1">IFERROR(INDIRECT("L"&amp;W39),"")</f>
        <v/>
      </c>
      <c r="T39" s="1103">
        <f t="shared" si="4"/>
        <v>2.09</v>
      </c>
      <c r="U39" s="1103">
        <f t="shared" si="5"/>
        <v>2.09</v>
      </c>
      <c r="V39" s="1102" t="str">
        <f t="shared" si="6"/>
        <v/>
      </c>
      <c r="W39" s="1102" t="str">
        <f t="shared" si="7"/>
        <v/>
      </c>
      <c r="X39" s="1102" t="str">
        <f t="shared" si="8"/>
        <v>A0023</v>
      </c>
      <c r="Y39" s="239"/>
      <c r="Z39" s="239"/>
      <c r="AA39" s="239"/>
      <c r="AB39" s="239"/>
      <c r="AC39" s="239"/>
      <c r="AD39" s="239"/>
      <c r="AE39" s="239"/>
      <c r="AF39" s="239"/>
      <c r="AG39" s="239"/>
    </row>
    <row r="40" spans="1:33">
      <c r="A40" s="239"/>
      <c r="B40" s="239"/>
      <c r="C40" s="1876"/>
      <c r="D40" s="1877"/>
      <c r="E40" s="1877"/>
      <c r="F40" s="239"/>
      <c r="G40" s="239"/>
      <c r="H40" s="239"/>
      <c r="I40" s="795" t="s">
        <v>4215</v>
      </c>
      <c r="J40" s="1106" t="s">
        <v>4191</v>
      </c>
      <c r="K40" s="1104">
        <v>2.09</v>
      </c>
      <c r="L40" s="1104">
        <v>2.09</v>
      </c>
      <c r="M40" s="241"/>
      <c r="N40" s="1102">
        <f t="shared" ca="1" si="2"/>
        <v>2.09</v>
      </c>
      <c r="O40" s="1102">
        <f t="shared" ca="1" si="3"/>
        <v>2.09</v>
      </c>
      <c r="P40" s="1102" t="str" cm="1">
        <f t="array" aca="1" ref="P40" ca="1">IFERROR(INDIRECT("K"&amp;V40),"")</f>
        <v/>
      </c>
      <c r="Q40" s="1102" t="str" cm="1">
        <f t="array" aca="1" ref="Q40" ca="1">IFERROR(INDIRECT("L"&amp;V40),"")</f>
        <v/>
      </c>
      <c r="R40" s="1102" t="str" cm="1">
        <f t="array" aca="1" ref="R40" ca="1">IFERROR(INDIRECT("K"&amp;W40),"")</f>
        <v/>
      </c>
      <c r="S40" s="1102" t="str" cm="1">
        <f t="array" aca="1" ref="S40" ca="1">IFERROR(INDIRECT("L"&amp;W40),"")</f>
        <v/>
      </c>
      <c r="T40" s="1103">
        <f t="shared" si="4"/>
        <v>2.09</v>
      </c>
      <c r="U40" s="1103">
        <f t="shared" si="5"/>
        <v>2.09</v>
      </c>
      <c r="V40" s="1102" t="str">
        <f t="shared" si="6"/>
        <v/>
      </c>
      <c r="W40" s="1102" t="str">
        <f t="shared" si="7"/>
        <v/>
      </c>
      <c r="X40" s="1102" t="str">
        <f t="shared" si="8"/>
        <v>A0023</v>
      </c>
      <c r="Y40" s="239"/>
      <c r="Z40" s="239"/>
      <c r="AA40" s="239"/>
      <c r="AB40" s="239"/>
      <c r="AC40" s="239"/>
      <c r="AD40" s="239"/>
      <c r="AE40" s="239"/>
      <c r="AF40" s="239"/>
      <c r="AG40" s="239"/>
    </row>
    <row r="41" spans="1:33">
      <c r="A41" s="239"/>
      <c r="B41" s="239"/>
      <c r="C41" s="1876"/>
      <c r="D41" s="1877"/>
      <c r="E41" s="1877"/>
      <c r="F41" s="239"/>
      <c r="G41" s="239"/>
      <c r="H41" s="239"/>
      <c r="I41" s="795" t="s">
        <v>4216</v>
      </c>
      <c r="J41" s="1106" t="s">
        <v>4192</v>
      </c>
      <c r="K41" s="1104">
        <v>2.09</v>
      </c>
      <c r="L41" s="1104">
        <v>2.09</v>
      </c>
      <c r="M41" s="241"/>
      <c r="N41" s="1102">
        <f t="shared" ca="1" si="2"/>
        <v>2.09</v>
      </c>
      <c r="O41" s="1102">
        <f t="shared" ca="1" si="3"/>
        <v>2.09</v>
      </c>
      <c r="P41" s="1102" t="str" cm="1">
        <f t="array" aca="1" ref="P41" ca="1">IFERROR(INDIRECT("K"&amp;V41),"")</f>
        <v/>
      </c>
      <c r="Q41" s="1102" t="str" cm="1">
        <f t="array" aca="1" ref="Q41" ca="1">IFERROR(INDIRECT("L"&amp;V41),"")</f>
        <v/>
      </c>
      <c r="R41" s="1102" t="str" cm="1">
        <f t="array" aca="1" ref="R41" ca="1">IFERROR(INDIRECT("K"&amp;W41),"")</f>
        <v/>
      </c>
      <c r="S41" s="1102" t="str" cm="1">
        <f t="array" aca="1" ref="S41" ca="1">IFERROR(INDIRECT("L"&amp;W41),"")</f>
        <v/>
      </c>
      <c r="T41" s="1103">
        <f t="shared" si="4"/>
        <v>2.09</v>
      </c>
      <c r="U41" s="1103">
        <f t="shared" si="5"/>
        <v>2.09</v>
      </c>
      <c r="V41" s="1102" t="str">
        <f t="shared" si="6"/>
        <v/>
      </c>
      <c r="W41" s="1102" t="str">
        <f t="shared" si="7"/>
        <v/>
      </c>
      <c r="X41" s="1102" t="str">
        <f t="shared" si="8"/>
        <v>A0023</v>
      </c>
      <c r="Y41" s="239"/>
      <c r="Z41" s="239"/>
      <c r="AA41" s="239"/>
      <c r="AB41" s="239"/>
      <c r="AC41" s="239"/>
      <c r="AD41" s="239"/>
      <c r="AE41" s="239"/>
      <c r="AF41" s="239"/>
      <c r="AG41" s="239"/>
    </row>
    <row r="42" spans="1:33">
      <c r="A42" s="239"/>
      <c r="B42" s="239"/>
      <c r="C42" s="1876"/>
      <c r="D42" s="1877"/>
      <c r="E42" s="1877"/>
      <c r="F42" s="239"/>
      <c r="G42" s="239"/>
      <c r="H42" s="239"/>
      <c r="I42" s="795" t="s">
        <v>4217</v>
      </c>
      <c r="J42" s="1106" t="s">
        <v>4193</v>
      </c>
      <c r="K42" s="1104">
        <v>2.09</v>
      </c>
      <c r="L42" s="1104">
        <v>2.09</v>
      </c>
      <c r="M42" s="241"/>
      <c r="N42" s="1102">
        <f t="shared" ca="1" si="2"/>
        <v>2.09</v>
      </c>
      <c r="O42" s="1102">
        <f t="shared" ca="1" si="3"/>
        <v>2.09</v>
      </c>
      <c r="P42" s="1102" t="str" cm="1">
        <f t="array" aca="1" ref="P42" ca="1">IFERROR(INDIRECT("K"&amp;V42),"")</f>
        <v/>
      </c>
      <c r="Q42" s="1102" t="str" cm="1">
        <f t="array" aca="1" ref="Q42" ca="1">IFERROR(INDIRECT("L"&amp;V42),"")</f>
        <v/>
      </c>
      <c r="R42" s="1102" t="str" cm="1">
        <f t="array" aca="1" ref="R42" ca="1">IFERROR(INDIRECT("K"&amp;W42),"")</f>
        <v/>
      </c>
      <c r="S42" s="1102" t="str" cm="1">
        <f t="array" aca="1" ref="S42" ca="1">IFERROR(INDIRECT("L"&amp;W42),"")</f>
        <v/>
      </c>
      <c r="T42" s="1103">
        <f t="shared" si="4"/>
        <v>2.09</v>
      </c>
      <c r="U42" s="1103">
        <f t="shared" si="5"/>
        <v>2.09</v>
      </c>
      <c r="V42" s="1102" t="str">
        <f t="shared" si="6"/>
        <v/>
      </c>
      <c r="W42" s="1102" t="str">
        <f t="shared" si="7"/>
        <v/>
      </c>
      <c r="X42" s="1102" t="str">
        <f t="shared" si="8"/>
        <v>A0023</v>
      </c>
      <c r="Y42" s="239"/>
      <c r="Z42" s="239"/>
      <c r="AA42" s="239"/>
      <c r="AB42" s="239"/>
      <c r="AC42" s="239"/>
      <c r="AD42" s="239"/>
      <c r="AE42" s="239"/>
      <c r="AF42" s="239"/>
      <c r="AG42" s="239"/>
    </row>
    <row r="43" spans="1:33">
      <c r="A43" s="239"/>
      <c r="B43" s="239"/>
      <c r="C43" s="1876"/>
      <c r="D43" s="1877"/>
      <c r="E43" s="1877"/>
      <c r="F43" s="239"/>
      <c r="G43" s="239"/>
      <c r="H43" s="239"/>
      <c r="I43" s="795" t="s">
        <v>4218</v>
      </c>
      <c r="J43" s="1106" t="s">
        <v>4194</v>
      </c>
      <c r="K43" s="1104">
        <v>2.09</v>
      </c>
      <c r="L43" s="1104">
        <v>2.09</v>
      </c>
      <c r="M43" s="241"/>
      <c r="N43" s="1102">
        <f t="shared" ca="1" si="2"/>
        <v>2.09</v>
      </c>
      <c r="O43" s="1102">
        <f t="shared" ca="1" si="3"/>
        <v>2.09</v>
      </c>
      <c r="P43" s="1102" t="str" cm="1">
        <f t="array" aca="1" ref="P43" ca="1">IFERROR(INDIRECT("K"&amp;V43),"")</f>
        <v/>
      </c>
      <c r="Q43" s="1102" t="str" cm="1">
        <f t="array" aca="1" ref="Q43" ca="1">IFERROR(INDIRECT("L"&amp;V43),"")</f>
        <v/>
      </c>
      <c r="R43" s="1102" t="str" cm="1">
        <f t="array" aca="1" ref="R43" ca="1">IFERROR(INDIRECT("K"&amp;W43),"")</f>
        <v/>
      </c>
      <c r="S43" s="1102" t="str" cm="1">
        <f t="array" aca="1" ref="S43" ca="1">IFERROR(INDIRECT("L"&amp;W43),"")</f>
        <v/>
      </c>
      <c r="T43" s="1103">
        <f t="shared" si="4"/>
        <v>2.09</v>
      </c>
      <c r="U43" s="1103">
        <f t="shared" si="5"/>
        <v>2.09</v>
      </c>
      <c r="V43" s="1102" t="str">
        <f t="shared" si="6"/>
        <v/>
      </c>
      <c r="W43" s="1102" t="str">
        <f t="shared" si="7"/>
        <v/>
      </c>
      <c r="X43" s="1102" t="str">
        <f t="shared" si="8"/>
        <v>A0023</v>
      </c>
      <c r="Y43" s="239"/>
      <c r="Z43" s="239"/>
      <c r="AA43" s="239"/>
      <c r="AB43" s="239"/>
      <c r="AC43" s="239"/>
      <c r="AD43" s="239"/>
      <c r="AE43" s="239"/>
      <c r="AF43" s="239"/>
      <c r="AG43" s="239"/>
    </row>
    <row r="44" spans="1:33">
      <c r="A44" s="239"/>
      <c r="B44" s="239"/>
      <c r="C44" s="1876"/>
      <c r="D44" s="1877"/>
      <c r="E44" s="1877"/>
      <c r="F44" s="239"/>
      <c r="G44" s="239"/>
      <c r="H44" s="239"/>
      <c r="I44" s="1883" t="s">
        <v>4219</v>
      </c>
      <c r="J44" s="1879" t="s">
        <v>4195</v>
      </c>
      <c r="K44" s="1878">
        <v>2.09</v>
      </c>
      <c r="L44" s="1878">
        <v>2.09</v>
      </c>
      <c r="M44" s="241"/>
      <c r="N44" s="1102">
        <f t="shared" ref="N44:N107" ca="1" si="9">IF(P44="",IF(R44="",T44,R44),P44)</f>
        <v>2.09</v>
      </c>
      <c r="O44" s="1102">
        <f t="shared" ref="O44:O107" ca="1" si="10">IF(Q44="",IF(S44="",U44,S44),Q44)</f>
        <v>2.09</v>
      </c>
      <c r="P44" s="1102" t="str" cm="1">
        <f t="array" aca="1" ref="P44" ca="1">IFERROR(INDIRECT("K"&amp;V44),"")</f>
        <v/>
      </c>
      <c r="Q44" s="1102" t="str" cm="1">
        <f t="array" aca="1" ref="Q44" ca="1">IFERROR(INDIRECT("L"&amp;V44),"")</f>
        <v/>
      </c>
      <c r="R44" s="1102" t="str" cm="1">
        <f t="array" aca="1" ref="R44" ca="1">IFERROR(INDIRECT("K"&amp;W44),"")</f>
        <v/>
      </c>
      <c r="S44" s="1102" t="str" cm="1">
        <f t="array" aca="1" ref="S44" ca="1">IFERROR(INDIRECT("L"&amp;W44),"")</f>
        <v/>
      </c>
      <c r="T44" s="1103">
        <f t="shared" ref="T44:T107" si="11">K44</f>
        <v>2.09</v>
      </c>
      <c r="U44" s="1103">
        <f t="shared" ref="U44:U107" si="12">L44</f>
        <v>2.09</v>
      </c>
      <c r="V44" s="1102" t="str">
        <f t="shared" ref="V44:V107" si="13">_xlfn.IFNA(MATCH(X44&amp;"*残差*",$I:$I,0),"")</f>
        <v/>
      </c>
      <c r="W44" s="1102" t="str">
        <f t="shared" ref="W44:W107" si="14">_xlfn.IFNA(MATCH(X44&amp;"*事業者全体*",$I:$I,0),"")</f>
        <v/>
      </c>
      <c r="X44" s="1102" t="str">
        <f t="shared" ref="X44:X107" si="15">LEFT(I44,5)</f>
        <v>A0023</v>
      </c>
      <c r="Y44" s="239"/>
      <c r="Z44" s="239"/>
      <c r="AA44" s="239"/>
      <c r="AB44" s="239"/>
      <c r="AC44" s="239"/>
      <c r="AD44" s="239"/>
      <c r="AE44" s="239"/>
      <c r="AF44" s="239"/>
      <c r="AG44" s="239"/>
    </row>
    <row r="45" spans="1:33">
      <c r="A45" s="239"/>
      <c r="B45" s="241"/>
      <c r="C45" s="241"/>
      <c r="D45" s="241"/>
      <c r="E45" s="241"/>
      <c r="F45" s="241"/>
      <c r="G45" s="241"/>
      <c r="H45" s="241"/>
      <c r="I45" s="1883" t="s">
        <v>4220</v>
      </c>
      <c r="J45" s="1879" t="s">
        <v>4198</v>
      </c>
      <c r="K45" s="1878">
        <v>2.13</v>
      </c>
      <c r="L45" s="1878">
        <v>2.13</v>
      </c>
      <c r="M45" s="241"/>
      <c r="N45" s="1102">
        <f t="shared" ca="1" si="9"/>
        <v>2.13</v>
      </c>
      <c r="O45" s="1102">
        <f t="shared" ca="1" si="10"/>
        <v>2.13</v>
      </c>
      <c r="P45" s="1102" t="str" cm="1">
        <f t="array" aca="1" ref="P45" ca="1">IFERROR(INDIRECT("K"&amp;V45),"")</f>
        <v/>
      </c>
      <c r="Q45" s="1102" t="str" cm="1">
        <f t="array" aca="1" ref="Q45" ca="1">IFERROR(INDIRECT("L"&amp;V45),"")</f>
        <v/>
      </c>
      <c r="R45" s="1102" t="str" cm="1">
        <f t="array" aca="1" ref="R45" ca="1">IFERROR(INDIRECT("K"&amp;W45),"")</f>
        <v/>
      </c>
      <c r="S45" s="1102" t="str" cm="1">
        <f t="array" aca="1" ref="S45" ca="1">IFERROR(INDIRECT("L"&amp;W45),"")</f>
        <v/>
      </c>
      <c r="T45" s="1103">
        <f t="shared" si="11"/>
        <v>2.13</v>
      </c>
      <c r="U45" s="1103">
        <f t="shared" si="12"/>
        <v>2.13</v>
      </c>
      <c r="V45" s="1102" t="str">
        <f t="shared" si="13"/>
        <v/>
      </c>
      <c r="W45" s="1102" t="str">
        <f t="shared" si="14"/>
        <v/>
      </c>
      <c r="X45" s="1102" t="str">
        <f t="shared" si="15"/>
        <v>A0023</v>
      </c>
      <c r="Y45" s="239"/>
      <c r="Z45" s="239"/>
      <c r="AA45" s="239"/>
      <c r="AB45" s="239"/>
      <c r="AC45" s="239"/>
      <c r="AD45" s="239"/>
      <c r="AE45" s="239"/>
      <c r="AF45" s="239"/>
      <c r="AG45" s="239"/>
    </row>
    <row r="46" spans="1:33">
      <c r="A46" s="239"/>
      <c r="B46" s="241"/>
      <c r="C46" s="241"/>
      <c r="D46" s="241"/>
      <c r="E46" s="241"/>
      <c r="F46" s="241"/>
      <c r="G46" s="241"/>
      <c r="H46" s="241"/>
      <c r="I46" s="1883" t="s">
        <v>4221</v>
      </c>
      <c r="J46" s="1879" t="s">
        <v>4196</v>
      </c>
      <c r="K46" s="1878">
        <v>2.13</v>
      </c>
      <c r="L46" s="1878">
        <v>2.13</v>
      </c>
      <c r="M46" s="241"/>
      <c r="N46" s="1102">
        <f t="shared" ca="1" si="9"/>
        <v>2.13</v>
      </c>
      <c r="O46" s="1102">
        <f t="shared" ca="1" si="10"/>
        <v>2.13</v>
      </c>
      <c r="P46" s="1102" t="str" cm="1">
        <f t="array" aca="1" ref="P46" ca="1">IFERROR(INDIRECT("K"&amp;V46),"")</f>
        <v/>
      </c>
      <c r="Q46" s="1102" t="str" cm="1">
        <f t="array" aca="1" ref="Q46" ca="1">IFERROR(INDIRECT("L"&amp;V46),"")</f>
        <v/>
      </c>
      <c r="R46" s="1102" t="str" cm="1">
        <f t="array" aca="1" ref="R46" ca="1">IFERROR(INDIRECT("K"&amp;W46),"")</f>
        <v/>
      </c>
      <c r="S46" s="1102" t="str" cm="1">
        <f t="array" aca="1" ref="S46" ca="1">IFERROR(INDIRECT("L"&amp;W46),"")</f>
        <v/>
      </c>
      <c r="T46" s="1103">
        <f t="shared" si="11"/>
        <v>2.13</v>
      </c>
      <c r="U46" s="1103">
        <f t="shared" si="12"/>
        <v>2.13</v>
      </c>
      <c r="V46" s="1102" t="str">
        <f t="shared" si="13"/>
        <v/>
      </c>
      <c r="W46" s="1102" t="str">
        <f t="shared" si="14"/>
        <v/>
      </c>
      <c r="X46" s="1102" t="str">
        <f t="shared" si="15"/>
        <v>A0023</v>
      </c>
      <c r="Y46" s="239"/>
      <c r="Z46" s="239"/>
      <c r="AA46" s="239"/>
      <c r="AB46" s="239"/>
      <c r="AC46" s="239"/>
      <c r="AD46" s="239"/>
      <c r="AE46" s="239"/>
      <c r="AF46" s="239"/>
      <c r="AG46" s="239"/>
    </row>
    <row r="47" spans="1:33">
      <c r="A47" s="239"/>
      <c r="B47" s="241"/>
      <c r="C47" s="241"/>
      <c r="D47" s="241"/>
      <c r="E47" s="241"/>
      <c r="F47" s="241"/>
      <c r="G47" s="241"/>
      <c r="H47" s="241"/>
      <c r="I47" s="1883" t="s">
        <v>4222</v>
      </c>
      <c r="J47" s="1879" t="s">
        <v>4197</v>
      </c>
      <c r="K47" s="1878">
        <v>2.13</v>
      </c>
      <c r="L47" s="1878">
        <v>2.13</v>
      </c>
      <c r="M47" s="241"/>
      <c r="N47" s="1102">
        <f t="shared" ca="1" si="9"/>
        <v>2.13</v>
      </c>
      <c r="O47" s="1102">
        <f t="shared" ca="1" si="10"/>
        <v>2.13</v>
      </c>
      <c r="P47" s="1102" t="str" cm="1">
        <f t="array" aca="1" ref="P47" ca="1">IFERROR(INDIRECT("K"&amp;V47),"")</f>
        <v/>
      </c>
      <c r="Q47" s="1102" t="str" cm="1">
        <f t="array" aca="1" ref="Q47" ca="1">IFERROR(INDIRECT("L"&amp;V47),"")</f>
        <v/>
      </c>
      <c r="R47" s="1102" t="str" cm="1">
        <f t="array" aca="1" ref="R47" ca="1">IFERROR(INDIRECT("K"&amp;W47),"")</f>
        <v/>
      </c>
      <c r="S47" s="1102" t="str" cm="1">
        <f t="array" aca="1" ref="S47" ca="1">IFERROR(INDIRECT("L"&amp;W47),"")</f>
        <v/>
      </c>
      <c r="T47" s="1103">
        <f t="shared" si="11"/>
        <v>2.13</v>
      </c>
      <c r="U47" s="1103">
        <f t="shared" si="12"/>
        <v>2.13</v>
      </c>
      <c r="V47" s="1102" t="str">
        <f t="shared" si="13"/>
        <v/>
      </c>
      <c r="W47" s="1102" t="str">
        <f t="shared" si="14"/>
        <v/>
      </c>
      <c r="X47" s="1102" t="str">
        <f t="shared" si="15"/>
        <v>A0023</v>
      </c>
      <c r="Y47" s="239"/>
      <c r="Z47" s="239"/>
      <c r="AA47" s="239"/>
      <c r="AB47" s="239"/>
      <c r="AC47" s="239"/>
      <c r="AD47" s="239"/>
      <c r="AE47" s="239"/>
      <c r="AF47" s="239"/>
      <c r="AG47" s="239"/>
    </row>
    <row r="48" spans="1:33">
      <c r="A48" s="239"/>
      <c r="B48" s="241"/>
      <c r="C48" s="241"/>
      <c r="D48" s="241"/>
      <c r="E48" s="241"/>
      <c r="F48" s="241"/>
      <c r="G48" s="241"/>
      <c r="H48" s="241"/>
      <c r="I48" s="1883" t="s">
        <v>6150</v>
      </c>
      <c r="J48" s="1879" t="s">
        <v>6151</v>
      </c>
      <c r="K48" s="1878">
        <v>2.09</v>
      </c>
      <c r="L48" s="1878">
        <v>2.09</v>
      </c>
      <c r="M48" s="241"/>
      <c r="N48" s="1102">
        <f t="shared" ca="1" si="9"/>
        <v>2.09</v>
      </c>
      <c r="O48" s="1102">
        <f t="shared" ca="1" si="10"/>
        <v>2.09</v>
      </c>
      <c r="P48" s="1102" t="str" cm="1">
        <f t="array" aca="1" ref="P48" ca="1">IFERROR(INDIRECT("K"&amp;V48),"")</f>
        <v/>
      </c>
      <c r="Q48" s="1102" t="str" cm="1">
        <f t="array" aca="1" ref="Q48" ca="1">IFERROR(INDIRECT("L"&amp;V48),"")</f>
        <v/>
      </c>
      <c r="R48" s="1102" t="str" cm="1">
        <f t="array" aca="1" ref="R48" ca="1">IFERROR(INDIRECT("K"&amp;W48),"")</f>
        <v/>
      </c>
      <c r="S48" s="1102" t="str" cm="1">
        <f t="array" aca="1" ref="S48" ca="1">IFERROR(INDIRECT("L"&amp;W48),"")</f>
        <v/>
      </c>
      <c r="T48" s="1103">
        <f t="shared" si="11"/>
        <v>2.09</v>
      </c>
      <c r="U48" s="1103">
        <f t="shared" si="12"/>
        <v>2.09</v>
      </c>
      <c r="V48" s="1102" t="str">
        <f t="shared" si="13"/>
        <v/>
      </c>
      <c r="W48" s="1102" t="str">
        <f t="shared" si="14"/>
        <v/>
      </c>
      <c r="X48" s="1102" t="str">
        <f t="shared" si="15"/>
        <v>A0023</v>
      </c>
      <c r="Y48" s="239"/>
      <c r="Z48" s="239"/>
      <c r="AA48" s="239"/>
      <c r="AB48" s="239"/>
      <c r="AC48" s="239"/>
      <c r="AD48" s="239"/>
      <c r="AE48" s="239"/>
      <c r="AF48" s="239"/>
      <c r="AG48" s="239"/>
    </row>
    <row r="49" spans="1:33">
      <c r="A49" s="239"/>
      <c r="B49" s="239"/>
      <c r="C49" s="1876"/>
      <c r="D49" s="1877"/>
      <c r="E49" s="1877"/>
      <c r="F49" s="239"/>
      <c r="G49" s="239"/>
      <c r="H49" s="239"/>
      <c r="I49" s="795" t="s">
        <v>4021</v>
      </c>
      <c r="J49" s="1879" t="s">
        <v>6152</v>
      </c>
      <c r="K49" s="1104">
        <v>2.09</v>
      </c>
      <c r="L49" s="1104">
        <v>0</v>
      </c>
      <c r="M49" s="241"/>
      <c r="N49" s="1102">
        <f t="shared" ca="1" si="9"/>
        <v>2.09</v>
      </c>
      <c r="O49" s="1102">
        <f t="shared" ca="1" si="10"/>
        <v>2.09</v>
      </c>
      <c r="P49" s="1102" cm="1">
        <f t="array" aca="1" ref="P49" ca="1">IFERROR(INDIRECT("K"&amp;V49),"")</f>
        <v>2.09</v>
      </c>
      <c r="Q49" s="1102" cm="1">
        <f t="array" aca="1" ref="Q49" ca="1">IFERROR(INDIRECT("L"&amp;V49),"")</f>
        <v>2.09</v>
      </c>
      <c r="R49" s="1102" t="str" cm="1">
        <f t="array" aca="1" ref="R49" ca="1">IFERROR(INDIRECT("K"&amp;W49),"")</f>
        <v/>
      </c>
      <c r="S49" s="1102" t="str" cm="1">
        <f t="array" aca="1" ref="S49" ca="1">IFERROR(INDIRECT("L"&amp;W49),"")</f>
        <v/>
      </c>
      <c r="T49" s="1103">
        <f t="shared" si="11"/>
        <v>2.09</v>
      </c>
      <c r="U49" s="1103">
        <f t="shared" si="12"/>
        <v>0</v>
      </c>
      <c r="V49" s="1102">
        <f t="shared" si="13"/>
        <v>50</v>
      </c>
      <c r="W49" s="1102" t="str">
        <f t="shared" si="14"/>
        <v/>
      </c>
      <c r="X49" s="1102" t="str">
        <f t="shared" si="15"/>
        <v>A0024</v>
      </c>
      <c r="Y49" s="239"/>
      <c r="Z49" s="239"/>
      <c r="AA49" s="239"/>
      <c r="AB49" s="239"/>
      <c r="AC49" s="239"/>
      <c r="AD49" s="239"/>
      <c r="AE49" s="239"/>
      <c r="AF49" s="239"/>
      <c r="AG49" s="239"/>
    </row>
    <row r="50" spans="1:33">
      <c r="A50" s="239"/>
      <c r="B50" s="239"/>
      <c r="C50" s="1876"/>
      <c r="D50" s="1877"/>
      <c r="E50" s="1877"/>
      <c r="F50" s="239"/>
      <c r="G50" s="239"/>
      <c r="H50" s="239"/>
      <c r="I50" s="795" t="s">
        <v>4178</v>
      </c>
      <c r="J50" s="1879" t="s">
        <v>6152</v>
      </c>
      <c r="K50" s="1104">
        <v>2.09</v>
      </c>
      <c r="L50" s="1104">
        <v>2.09</v>
      </c>
      <c r="M50" s="241"/>
      <c r="N50" s="1102">
        <f t="shared" ca="1" si="9"/>
        <v>2.09</v>
      </c>
      <c r="O50" s="1102">
        <f t="shared" ca="1" si="10"/>
        <v>2.09</v>
      </c>
      <c r="P50" s="1102" cm="1">
        <f t="array" aca="1" ref="P50" ca="1">IFERROR(INDIRECT("K"&amp;V50),"")</f>
        <v>2.09</v>
      </c>
      <c r="Q50" s="1102" cm="1">
        <f t="array" aca="1" ref="Q50" ca="1">IFERROR(INDIRECT("L"&amp;V50),"")</f>
        <v>2.09</v>
      </c>
      <c r="R50" s="1102" t="str" cm="1">
        <f t="array" aca="1" ref="R50" ca="1">IFERROR(INDIRECT("K"&amp;W50),"")</f>
        <v/>
      </c>
      <c r="S50" s="1102" t="str" cm="1">
        <f t="array" aca="1" ref="S50" ca="1">IFERROR(INDIRECT("L"&amp;W50),"")</f>
        <v/>
      </c>
      <c r="T50" s="1103">
        <f t="shared" si="11"/>
        <v>2.09</v>
      </c>
      <c r="U50" s="1103">
        <f t="shared" si="12"/>
        <v>2.09</v>
      </c>
      <c r="V50" s="1102">
        <f t="shared" si="13"/>
        <v>50</v>
      </c>
      <c r="W50" s="1102" t="str">
        <f t="shared" si="14"/>
        <v/>
      </c>
      <c r="X50" s="1102" t="str">
        <f t="shared" si="15"/>
        <v>A0024</v>
      </c>
      <c r="Y50" s="239"/>
      <c r="Z50" s="239"/>
      <c r="AA50" s="239"/>
      <c r="AB50" s="239"/>
      <c r="AC50" s="239"/>
      <c r="AD50" s="239"/>
      <c r="AE50" s="239"/>
      <c r="AF50" s="239"/>
      <c r="AG50" s="239"/>
    </row>
    <row r="51" spans="1:33">
      <c r="A51" s="239"/>
      <c r="B51" s="239"/>
      <c r="C51" s="1876"/>
      <c r="D51" s="1877"/>
      <c r="E51" s="1877"/>
      <c r="F51" s="239"/>
      <c r="G51" s="239"/>
      <c r="H51" s="239"/>
      <c r="I51" s="795" t="s">
        <v>2014</v>
      </c>
      <c r="J51" s="1879" t="s">
        <v>6153</v>
      </c>
      <c r="K51" s="1104">
        <v>0</v>
      </c>
      <c r="L51" s="1104">
        <v>0</v>
      </c>
      <c r="M51" s="241"/>
      <c r="N51" s="1102">
        <f t="shared" ca="1" si="9"/>
        <v>2.09</v>
      </c>
      <c r="O51" s="1102">
        <f t="shared" ca="1" si="10"/>
        <v>2.09</v>
      </c>
      <c r="P51" s="1102" cm="1">
        <f t="array" aca="1" ref="P51" ca="1">IFERROR(INDIRECT("K"&amp;V51),"")</f>
        <v>2.09</v>
      </c>
      <c r="Q51" s="1102" cm="1">
        <f t="array" aca="1" ref="Q51" ca="1">IFERROR(INDIRECT("L"&amp;V51),"")</f>
        <v>2.09</v>
      </c>
      <c r="R51" s="1102" t="str" cm="1">
        <f t="array" aca="1" ref="R51" ca="1">IFERROR(INDIRECT("K"&amp;W51),"")</f>
        <v/>
      </c>
      <c r="S51" s="1102" t="str" cm="1">
        <f t="array" aca="1" ref="S51" ca="1">IFERROR(INDIRECT("L"&amp;W51),"")</f>
        <v/>
      </c>
      <c r="T51" s="1103">
        <f t="shared" si="11"/>
        <v>0</v>
      </c>
      <c r="U51" s="1103">
        <f t="shared" si="12"/>
        <v>0</v>
      </c>
      <c r="V51" s="1102">
        <f t="shared" si="13"/>
        <v>53</v>
      </c>
      <c r="W51" s="1102" t="str">
        <f t="shared" si="14"/>
        <v/>
      </c>
      <c r="X51" s="1102" t="str">
        <f t="shared" si="15"/>
        <v>A0025</v>
      </c>
      <c r="Y51" s="239"/>
      <c r="Z51" s="239"/>
      <c r="AA51" s="239"/>
      <c r="AB51" s="239"/>
      <c r="AC51" s="239"/>
      <c r="AD51" s="239"/>
      <c r="AE51" s="239"/>
      <c r="AF51" s="239"/>
      <c r="AG51" s="239"/>
    </row>
    <row r="52" spans="1:33">
      <c r="A52" s="239"/>
      <c r="B52" s="239"/>
      <c r="C52" s="1876"/>
      <c r="D52" s="1877"/>
      <c r="E52" s="1877"/>
      <c r="F52" s="239"/>
      <c r="G52" s="239"/>
      <c r="H52" s="239"/>
      <c r="I52" s="795" t="s">
        <v>6154</v>
      </c>
      <c r="J52" s="1879" t="s">
        <v>6153</v>
      </c>
      <c r="K52" s="1104">
        <v>2.09</v>
      </c>
      <c r="L52" s="1104">
        <v>0</v>
      </c>
      <c r="M52" s="241"/>
      <c r="N52" s="1102">
        <f t="shared" ca="1" si="9"/>
        <v>2.09</v>
      </c>
      <c r="O52" s="1102">
        <f t="shared" ca="1" si="10"/>
        <v>2.09</v>
      </c>
      <c r="P52" s="1102" cm="1">
        <f t="array" aca="1" ref="P52" ca="1">IFERROR(INDIRECT("K"&amp;V52),"")</f>
        <v>2.09</v>
      </c>
      <c r="Q52" s="1102" cm="1">
        <f t="array" aca="1" ref="Q52" ca="1">IFERROR(INDIRECT("L"&amp;V52),"")</f>
        <v>2.09</v>
      </c>
      <c r="R52" s="1102" t="str" cm="1">
        <f t="array" aca="1" ref="R52" ca="1">IFERROR(INDIRECT("K"&amp;W52),"")</f>
        <v/>
      </c>
      <c r="S52" s="1102" t="str" cm="1">
        <f t="array" aca="1" ref="S52" ca="1">IFERROR(INDIRECT("L"&amp;W52),"")</f>
        <v/>
      </c>
      <c r="T52" s="1103">
        <f t="shared" si="11"/>
        <v>2.09</v>
      </c>
      <c r="U52" s="1103">
        <f t="shared" si="12"/>
        <v>0</v>
      </c>
      <c r="V52" s="1102">
        <f t="shared" si="13"/>
        <v>53</v>
      </c>
      <c r="W52" s="1102" t="str">
        <f t="shared" si="14"/>
        <v/>
      </c>
      <c r="X52" s="1102" t="str">
        <f t="shared" si="15"/>
        <v>A0025</v>
      </c>
      <c r="Y52" s="239"/>
      <c r="Z52" s="239"/>
      <c r="AA52" s="239"/>
      <c r="AB52" s="239"/>
      <c r="AC52" s="239"/>
      <c r="AD52" s="239"/>
      <c r="AE52" s="239"/>
      <c r="AF52" s="239"/>
      <c r="AG52" s="239"/>
    </row>
    <row r="53" spans="1:33">
      <c r="A53" s="239"/>
      <c r="B53" s="239"/>
      <c r="C53" s="1876"/>
      <c r="D53" s="1877"/>
      <c r="E53" s="1877"/>
      <c r="F53" s="239"/>
      <c r="G53" s="239"/>
      <c r="H53" s="239"/>
      <c r="I53" s="795" t="s">
        <v>4179</v>
      </c>
      <c r="J53" s="1879" t="s">
        <v>6153</v>
      </c>
      <c r="K53" s="1104">
        <v>2.09</v>
      </c>
      <c r="L53" s="1104">
        <v>2.09</v>
      </c>
      <c r="M53" s="241"/>
      <c r="N53" s="1102">
        <f t="shared" ca="1" si="9"/>
        <v>2.09</v>
      </c>
      <c r="O53" s="1102">
        <f t="shared" ca="1" si="10"/>
        <v>2.09</v>
      </c>
      <c r="P53" s="1102" cm="1">
        <f t="array" aca="1" ref="P53" ca="1">IFERROR(INDIRECT("K"&amp;V53),"")</f>
        <v>2.09</v>
      </c>
      <c r="Q53" s="1102" cm="1">
        <f t="array" aca="1" ref="Q53" ca="1">IFERROR(INDIRECT("L"&amp;V53),"")</f>
        <v>2.09</v>
      </c>
      <c r="R53" s="1102" t="str" cm="1">
        <f t="array" aca="1" ref="R53" ca="1">IFERROR(INDIRECT("K"&amp;W53),"")</f>
        <v/>
      </c>
      <c r="S53" s="1102" t="str" cm="1">
        <f t="array" aca="1" ref="S53" ca="1">IFERROR(INDIRECT("L"&amp;W53),"")</f>
        <v/>
      </c>
      <c r="T53" s="1103">
        <f t="shared" si="11"/>
        <v>2.09</v>
      </c>
      <c r="U53" s="1103">
        <f t="shared" si="12"/>
        <v>2.09</v>
      </c>
      <c r="V53" s="1102">
        <f t="shared" si="13"/>
        <v>53</v>
      </c>
      <c r="W53" s="1102" t="str">
        <f t="shared" si="14"/>
        <v/>
      </c>
      <c r="X53" s="1102" t="str">
        <f t="shared" si="15"/>
        <v>A0025</v>
      </c>
      <c r="Y53" s="239"/>
      <c r="Z53" s="239"/>
      <c r="AA53" s="239"/>
      <c r="AB53" s="239"/>
      <c r="AC53" s="239"/>
      <c r="AD53" s="239"/>
      <c r="AE53" s="239"/>
      <c r="AF53" s="239"/>
      <c r="AG53" s="239"/>
    </row>
    <row r="54" spans="1:33">
      <c r="A54" s="239"/>
      <c r="B54" s="239"/>
      <c r="C54" s="1876"/>
      <c r="D54" s="1877"/>
      <c r="E54" s="1877"/>
      <c r="F54" s="239"/>
      <c r="G54" s="239"/>
      <c r="H54" s="239"/>
      <c r="I54" s="795" t="s">
        <v>6155</v>
      </c>
      <c r="J54" s="1879" t="s">
        <v>6156</v>
      </c>
      <c r="K54" s="1104">
        <v>2.14</v>
      </c>
      <c r="L54" s="1104">
        <v>2.14</v>
      </c>
      <c r="M54" s="241"/>
      <c r="N54" s="1102">
        <f t="shared" ca="1" si="9"/>
        <v>2.14</v>
      </c>
      <c r="O54" s="1102">
        <f t="shared" ca="1" si="10"/>
        <v>2.14</v>
      </c>
      <c r="P54" s="1102" t="str" cm="1">
        <f t="array" aca="1" ref="P54" ca="1">IFERROR(INDIRECT("K"&amp;V54),"")</f>
        <v/>
      </c>
      <c r="Q54" s="1102" t="str" cm="1">
        <f t="array" aca="1" ref="Q54" ca="1">IFERROR(INDIRECT("L"&amp;V54),"")</f>
        <v/>
      </c>
      <c r="R54" s="1102" t="str" cm="1">
        <f t="array" aca="1" ref="R54" ca="1">IFERROR(INDIRECT("K"&amp;W54),"")</f>
        <v/>
      </c>
      <c r="S54" s="1102" t="str" cm="1">
        <f t="array" aca="1" ref="S54" ca="1">IFERROR(INDIRECT("L"&amp;W54),"")</f>
        <v/>
      </c>
      <c r="T54" s="1103">
        <f t="shared" si="11"/>
        <v>2.14</v>
      </c>
      <c r="U54" s="1103">
        <f t="shared" si="12"/>
        <v>2.14</v>
      </c>
      <c r="V54" s="1102" t="str">
        <f t="shared" si="13"/>
        <v/>
      </c>
      <c r="W54" s="1102" t="str">
        <f t="shared" si="14"/>
        <v/>
      </c>
      <c r="X54" s="1102" t="str">
        <f t="shared" si="15"/>
        <v>A0026</v>
      </c>
      <c r="Y54" s="239"/>
      <c r="Z54" s="239"/>
      <c r="AA54" s="239"/>
      <c r="AB54" s="239"/>
      <c r="AC54" s="239"/>
      <c r="AD54" s="239"/>
      <c r="AE54" s="239"/>
      <c r="AF54" s="239"/>
      <c r="AG54" s="239"/>
    </row>
    <row r="55" spans="1:33">
      <c r="A55" s="239"/>
      <c r="B55" s="239"/>
      <c r="C55" s="1876"/>
      <c r="D55" s="1877"/>
      <c r="E55" s="1877"/>
      <c r="F55" s="239"/>
      <c r="G55" s="239"/>
      <c r="H55" s="239"/>
      <c r="I55" s="795" t="s">
        <v>6157</v>
      </c>
      <c r="J55" s="1879" t="s">
        <v>6158</v>
      </c>
      <c r="K55" s="1104">
        <v>2.09</v>
      </c>
      <c r="L55" s="1104">
        <v>2.09</v>
      </c>
      <c r="M55" s="241"/>
      <c r="N55" s="1102">
        <f t="shared" ca="1" si="9"/>
        <v>2.09</v>
      </c>
      <c r="O55" s="1102">
        <f t="shared" ca="1" si="10"/>
        <v>2.09</v>
      </c>
      <c r="P55" s="1102" t="str" cm="1">
        <f t="array" aca="1" ref="P55" ca="1">IFERROR(INDIRECT("K"&amp;V55),"")</f>
        <v/>
      </c>
      <c r="Q55" s="1102" t="str" cm="1">
        <f t="array" aca="1" ref="Q55" ca="1">IFERROR(INDIRECT("L"&amp;V55),"")</f>
        <v/>
      </c>
      <c r="R55" s="1102" t="str" cm="1">
        <f t="array" aca="1" ref="R55" ca="1">IFERROR(INDIRECT("K"&amp;W55),"")</f>
        <v/>
      </c>
      <c r="S55" s="1102" t="str" cm="1">
        <f t="array" aca="1" ref="S55" ca="1">IFERROR(INDIRECT("L"&amp;W55),"")</f>
        <v/>
      </c>
      <c r="T55" s="1103">
        <f t="shared" si="11"/>
        <v>2.09</v>
      </c>
      <c r="U55" s="1103">
        <f t="shared" si="12"/>
        <v>2.09</v>
      </c>
      <c r="V55" s="1102" t="str">
        <f t="shared" si="13"/>
        <v/>
      </c>
      <c r="W55" s="1102" t="str">
        <f t="shared" si="14"/>
        <v/>
      </c>
      <c r="X55" s="1102" t="str">
        <f t="shared" si="15"/>
        <v>A0026</v>
      </c>
      <c r="Y55" s="239"/>
      <c r="Z55" s="239"/>
      <c r="AA55" s="239"/>
      <c r="AB55" s="239"/>
      <c r="AC55" s="239"/>
      <c r="AD55" s="239"/>
      <c r="AE55" s="239"/>
      <c r="AF55" s="239"/>
      <c r="AG55" s="239"/>
    </row>
    <row r="56" spans="1:33">
      <c r="A56" s="239"/>
      <c r="B56" s="239"/>
      <c r="C56" s="1876"/>
      <c r="D56" s="1877"/>
      <c r="E56" s="1877"/>
      <c r="F56" s="239"/>
      <c r="G56" s="239"/>
      <c r="H56" s="239"/>
      <c r="I56" s="795" t="s">
        <v>6159</v>
      </c>
      <c r="J56" s="1879" t="s">
        <v>6160</v>
      </c>
      <c r="K56" s="1104">
        <v>2.09</v>
      </c>
      <c r="L56" s="1104">
        <v>0</v>
      </c>
      <c r="M56" s="241"/>
      <c r="N56" s="1102">
        <f t="shared" ca="1" si="9"/>
        <v>2.09</v>
      </c>
      <c r="O56" s="1102">
        <f t="shared" ca="1" si="10"/>
        <v>2.09</v>
      </c>
      <c r="P56" s="1102" cm="1">
        <f t="array" aca="1" ref="P56" ca="1">IFERROR(INDIRECT("K"&amp;V56),"")</f>
        <v>2.09</v>
      </c>
      <c r="Q56" s="1102" cm="1">
        <f t="array" aca="1" ref="Q56" ca="1">IFERROR(INDIRECT("L"&amp;V56),"")</f>
        <v>2.09</v>
      </c>
      <c r="R56" s="1102" t="str" cm="1">
        <f t="array" aca="1" ref="R56" ca="1">IFERROR(INDIRECT("K"&amp;W56),"")</f>
        <v/>
      </c>
      <c r="S56" s="1102" t="str" cm="1">
        <f t="array" aca="1" ref="S56" ca="1">IFERROR(INDIRECT("L"&amp;W56),"")</f>
        <v/>
      </c>
      <c r="T56" s="1103">
        <f t="shared" si="11"/>
        <v>2.09</v>
      </c>
      <c r="U56" s="1103">
        <f t="shared" si="12"/>
        <v>0</v>
      </c>
      <c r="V56" s="1102">
        <f t="shared" si="13"/>
        <v>57</v>
      </c>
      <c r="W56" s="1102" t="str">
        <f t="shared" si="14"/>
        <v/>
      </c>
      <c r="X56" s="1102" t="str">
        <f t="shared" si="15"/>
        <v>A0027</v>
      </c>
      <c r="Y56" s="239"/>
      <c r="Z56" s="239"/>
      <c r="AA56" s="239"/>
      <c r="AB56" s="239"/>
      <c r="AC56" s="239"/>
      <c r="AD56" s="239"/>
      <c r="AE56" s="239"/>
      <c r="AF56" s="239"/>
      <c r="AG56" s="239"/>
    </row>
    <row r="57" spans="1:33">
      <c r="A57" s="239"/>
      <c r="B57" s="239"/>
      <c r="C57" s="1876"/>
      <c r="D57" s="1877"/>
      <c r="E57" s="1877"/>
      <c r="F57" s="239"/>
      <c r="G57" s="239"/>
      <c r="H57" s="239"/>
      <c r="I57" s="795" t="s">
        <v>6161</v>
      </c>
      <c r="J57" s="1879" t="s">
        <v>6160</v>
      </c>
      <c r="K57" s="1104">
        <v>2.09</v>
      </c>
      <c r="L57" s="1104">
        <v>2.09</v>
      </c>
      <c r="M57" s="241"/>
      <c r="N57" s="1102">
        <f t="shared" ca="1" si="9"/>
        <v>2.09</v>
      </c>
      <c r="O57" s="1102">
        <f t="shared" ca="1" si="10"/>
        <v>2.09</v>
      </c>
      <c r="P57" s="1102" cm="1">
        <f t="array" aca="1" ref="P57" ca="1">IFERROR(INDIRECT("K"&amp;V57),"")</f>
        <v>2.09</v>
      </c>
      <c r="Q57" s="1102" cm="1">
        <f t="array" aca="1" ref="Q57" ca="1">IFERROR(INDIRECT("L"&amp;V57),"")</f>
        <v>2.09</v>
      </c>
      <c r="R57" s="1102" t="str" cm="1">
        <f t="array" aca="1" ref="R57" ca="1">IFERROR(INDIRECT("K"&amp;W57),"")</f>
        <v/>
      </c>
      <c r="S57" s="1102" t="str" cm="1">
        <f t="array" aca="1" ref="S57" ca="1">IFERROR(INDIRECT("L"&amp;W57),"")</f>
        <v/>
      </c>
      <c r="T57" s="1103">
        <f t="shared" si="11"/>
        <v>2.09</v>
      </c>
      <c r="U57" s="1103">
        <f t="shared" si="12"/>
        <v>2.09</v>
      </c>
      <c r="V57" s="1102">
        <f t="shared" si="13"/>
        <v>57</v>
      </c>
      <c r="W57" s="1102" t="str">
        <f t="shared" si="14"/>
        <v/>
      </c>
      <c r="X57" s="1102" t="str">
        <f t="shared" si="15"/>
        <v>A0027</v>
      </c>
      <c r="Y57" s="239"/>
      <c r="Z57" s="239"/>
      <c r="AA57" s="239"/>
      <c r="AB57" s="239"/>
      <c r="AC57" s="239"/>
      <c r="AD57" s="239"/>
      <c r="AE57" s="239"/>
      <c r="AF57" s="239"/>
      <c r="AG57" s="239"/>
    </row>
    <row r="58" spans="1:33">
      <c r="A58" s="239"/>
      <c r="B58" s="239"/>
      <c r="C58" s="1876"/>
      <c r="D58" s="1877"/>
      <c r="E58" s="1877"/>
      <c r="F58" s="239"/>
      <c r="G58" s="239"/>
      <c r="H58" s="239"/>
      <c r="I58" s="795" t="s">
        <v>6162</v>
      </c>
      <c r="J58" s="1879" t="s">
        <v>6163</v>
      </c>
      <c r="K58" s="1104">
        <v>2.09</v>
      </c>
      <c r="L58" s="1104">
        <v>0</v>
      </c>
      <c r="M58" s="241"/>
      <c r="N58" s="1102">
        <f t="shared" ca="1" si="9"/>
        <v>2.09</v>
      </c>
      <c r="O58" s="1102">
        <f t="shared" ca="1" si="10"/>
        <v>2.09</v>
      </c>
      <c r="P58" s="1102" cm="1">
        <f t="array" aca="1" ref="P58" ca="1">IFERROR(INDIRECT("K"&amp;V58),"")</f>
        <v>2.09</v>
      </c>
      <c r="Q58" s="1102" cm="1">
        <f t="array" aca="1" ref="Q58" ca="1">IFERROR(INDIRECT("L"&amp;V58),"")</f>
        <v>2.09</v>
      </c>
      <c r="R58" s="1102" t="str" cm="1">
        <f t="array" aca="1" ref="R58" ca="1">IFERROR(INDIRECT("K"&amp;W58),"")</f>
        <v/>
      </c>
      <c r="S58" s="1102" t="str" cm="1">
        <f t="array" aca="1" ref="S58" ca="1">IFERROR(INDIRECT("L"&amp;W58),"")</f>
        <v/>
      </c>
      <c r="T58" s="1103">
        <f t="shared" si="11"/>
        <v>2.09</v>
      </c>
      <c r="U58" s="1103">
        <f t="shared" si="12"/>
        <v>0</v>
      </c>
      <c r="V58" s="1102">
        <f t="shared" si="13"/>
        <v>59</v>
      </c>
      <c r="W58" s="1102" t="str">
        <f t="shared" si="14"/>
        <v/>
      </c>
      <c r="X58" s="1102" t="str">
        <f t="shared" si="15"/>
        <v>A0077</v>
      </c>
      <c r="Y58" s="239"/>
      <c r="Z58" s="239"/>
      <c r="AA58" s="239"/>
      <c r="AB58" s="239"/>
      <c r="AC58" s="239"/>
      <c r="AD58" s="239"/>
      <c r="AE58" s="239"/>
      <c r="AF58" s="239"/>
      <c r="AG58" s="239"/>
    </row>
    <row r="59" spans="1:33">
      <c r="A59" s="239"/>
      <c r="B59" s="239"/>
      <c r="C59" s="1876"/>
      <c r="D59" s="1877"/>
      <c r="E59" s="1877"/>
      <c r="F59" s="239"/>
      <c r="G59" s="239"/>
      <c r="H59" s="239"/>
      <c r="I59" s="795" t="s">
        <v>6164</v>
      </c>
      <c r="J59" s="1879" t="s">
        <v>6163</v>
      </c>
      <c r="K59" s="1104">
        <v>2.09</v>
      </c>
      <c r="L59" s="1104">
        <v>2.09</v>
      </c>
      <c r="M59" s="241"/>
      <c r="N59" s="1102">
        <f t="shared" ca="1" si="9"/>
        <v>2.09</v>
      </c>
      <c r="O59" s="1102">
        <f t="shared" ca="1" si="10"/>
        <v>2.09</v>
      </c>
      <c r="P59" s="1102" cm="1">
        <f t="array" aca="1" ref="P59" ca="1">IFERROR(INDIRECT("K"&amp;V59),"")</f>
        <v>2.09</v>
      </c>
      <c r="Q59" s="1102" cm="1">
        <f t="array" aca="1" ref="Q59" ca="1">IFERROR(INDIRECT("L"&amp;V59),"")</f>
        <v>2.09</v>
      </c>
      <c r="R59" s="1102" t="str" cm="1">
        <f t="array" aca="1" ref="R59" ca="1">IFERROR(INDIRECT("K"&amp;W59),"")</f>
        <v/>
      </c>
      <c r="S59" s="1102" t="str" cm="1">
        <f t="array" aca="1" ref="S59" ca="1">IFERROR(INDIRECT("L"&amp;W59),"")</f>
        <v/>
      </c>
      <c r="T59" s="1103">
        <f t="shared" si="11"/>
        <v>2.09</v>
      </c>
      <c r="U59" s="1103">
        <f t="shared" si="12"/>
        <v>2.09</v>
      </c>
      <c r="V59" s="1102">
        <f t="shared" si="13"/>
        <v>59</v>
      </c>
      <c r="W59" s="1102" t="str">
        <f t="shared" si="14"/>
        <v/>
      </c>
      <c r="X59" s="1102" t="str">
        <f t="shared" si="15"/>
        <v>A0077</v>
      </c>
      <c r="Y59" s="239"/>
      <c r="Z59" s="239"/>
      <c r="AA59" s="239"/>
      <c r="AB59" s="239"/>
      <c r="AC59" s="239"/>
      <c r="AD59" s="239"/>
      <c r="AE59" s="239"/>
      <c r="AF59" s="239"/>
      <c r="AG59" s="239"/>
    </row>
    <row r="60" spans="1:33">
      <c r="A60" s="239"/>
      <c r="B60" s="239"/>
      <c r="C60" s="1876"/>
      <c r="D60" s="1877"/>
      <c r="E60" s="1877"/>
      <c r="F60" s="239"/>
      <c r="G60" s="239"/>
      <c r="H60" s="239"/>
      <c r="I60" s="795" t="s">
        <v>6165</v>
      </c>
      <c r="J60" s="1879" t="s">
        <v>6021</v>
      </c>
      <c r="K60" s="1104">
        <v>2.09</v>
      </c>
      <c r="L60" s="1104">
        <v>0</v>
      </c>
      <c r="M60" s="241"/>
      <c r="N60" s="1102">
        <f t="shared" ca="1" si="9"/>
        <v>2.09</v>
      </c>
      <c r="O60" s="1102">
        <f t="shared" ca="1" si="10"/>
        <v>2.09</v>
      </c>
      <c r="P60" s="1102" cm="1">
        <f t="array" aca="1" ref="P60" ca="1">IFERROR(INDIRECT("K"&amp;V60),"")</f>
        <v>2.09</v>
      </c>
      <c r="Q60" s="1102" cm="1">
        <f t="array" aca="1" ref="Q60" ca="1">IFERROR(INDIRECT("L"&amp;V60),"")</f>
        <v>2.09</v>
      </c>
      <c r="R60" s="1102" t="str" cm="1">
        <f t="array" aca="1" ref="R60" ca="1">IFERROR(INDIRECT("K"&amp;W60),"")</f>
        <v/>
      </c>
      <c r="S60" s="1102" t="str" cm="1">
        <f t="array" aca="1" ref="S60" ca="1">IFERROR(INDIRECT("L"&amp;W60),"")</f>
        <v/>
      </c>
      <c r="T60" s="1103">
        <f t="shared" si="11"/>
        <v>2.09</v>
      </c>
      <c r="U60" s="1103">
        <f t="shared" si="12"/>
        <v>0</v>
      </c>
      <c r="V60" s="1102">
        <f t="shared" si="13"/>
        <v>61</v>
      </c>
      <c r="W60" s="1102" t="str">
        <f t="shared" si="14"/>
        <v/>
      </c>
      <c r="X60" s="1102" t="str">
        <f t="shared" si="15"/>
        <v>A0096</v>
      </c>
      <c r="Y60" s="239"/>
      <c r="Z60" s="239"/>
      <c r="AA60" s="239"/>
      <c r="AB60" s="239"/>
      <c r="AC60" s="239"/>
      <c r="AD60" s="239"/>
      <c r="AE60" s="239"/>
      <c r="AF60" s="239"/>
      <c r="AG60" s="239"/>
    </row>
    <row r="61" spans="1:33">
      <c r="A61" s="239"/>
      <c r="B61" s="239"/>
      <c r="C61" s="1876"/>
      <c r="D61" s="1877"/>
      <c r="E61" s="1877"/>
      <c r="F61" s="239"/>
      <c r="G61" s="239"/>
      <c r="H61" s="239"/>
      <c r="I61" s="795" t="s">
        <v>6020</v>
      </c>
      <c r="J61" s="1879" t="s">
        <v>6021</v>
      </c>
      <c r="K61" s="1104">
        <v>2.09</v>
      </c>
      <c r="L61" s="1104">
        <v>2.09</v>
      </c>
      <c r="M61" s="241"/>
      <c r="N61" s="1102">
        <f t="shared" ca="1" si="9"/>
        <v>2.09</v>
      </c>
      <c r="O61" s="1102">
        <f t="shared" ca="1" si="10"/>
        <v>2.09</v>
      </c>
      <c r="P61" s="1102" cm="1">
        <f t="array" aca="1" ref="P61" ca="1">IFERROR(INDIRECT("K"&amp;V61),"")</f>
        <v>2.09</v>
      </c>
      <c r="Q61" s="1102" cm="1">
        <f t="array" aca="1" ref="Q61" ca="1">IFERROR(INDIRECT("L"&amp;V61),"")</f>
        <v>2.09</v>
      </c>
      <c r="R61" s="1102" t="str" cm="1">
        <f t="array" aca="1" ref="R61" ca="1">IFERROR(INDIRECT("K"&amp;W61),"")</f>
        <v/>
      </c>
      <c r="S61" s="1102" t="str" cm="1">
        <f t="array" aca="1" ref="S61" ca="1">IFERROR(INDIRECT("L"&amp;W61),"")</f>
        <v/>
      </c>
      <c r="T61" s="1103">
        <f t="shared" si="11"/>
        <v>2.09</v>
      </c>
      <c r="U61" s="1103">
        <f t="shared" si="12"/>
        <v>2.09</v>
      </c>
      <c r="V61" s="1102">
        <f t="shared" si="13"/>
        <v>61</v>
      </c>
      <c r="W61" s="1102" t="str">
        <f t="shared" si="14"/>
        <v/>
      </c>
      <c r="X61" s="1102" t="str">
        <f t="shared" si="15"/>
        <v>A0096</v>
      </c>
      <c r="Y61" s="239"/>
      <c r="Z61" s="239"/>
      <c r="AA61" s="239"/>
      <c r="AB61" s="239"/>
      <c r="AC61" s="239"/>
      <c r="AD61" s="239"/>
      <c r="AE61" s="239"/>
      <c r="AF61" s="239"/>
      <c r="AG61" s="239"/>
    </row>
    <row r="62" spans="1:33">
      <c r="A62" s="239"/>
      <c r="B62" s="239"/>
      <c r="C62" s="1876"/>
      <c r="D62" s="1877"/>
      <c r="E62" s="1877"/>
      <c r="F62" s="239"/>
      <c r="G62" s="239"/>
      <c r="H62" s="239"/>
      <c r="I62" s="795" t="s">
        <v>4223</v>
      </c>
      <c r="J62" s="1879" t="s">
        <v>6022</v>
      </c>
      <c r="K62" s="1104">
        <v>2.09</v>
      </c>
      <c r="L62" s="1104">
        <v>2.09</v>
      </c>
      <c r="M62" s="241"/>
      <c r="N62" s="1102">
        <f t="shared" ca="1" si="9"/>
        <v>2.09</v>
      </c>
      <c r="O62" s="1102">
        <f t="shared" ca="1" si="10"/>
        <v>2.09</v>
      </c>
      <c r="P62" s="1102" cm="1">
        <f t="array" aca="1" ref="P62" ca="1">IFERROR(INDIRECT("K"&amp;V62),"")</f>
        <v>2.09</v>
      </c>
      <c r="Q62" s="1102" cm="1">
        <f t="array" aca="1" ref="Q62" ca="1">IFERROR(INDIRECT("L"&amp;V62),"")</f>
        <v>2.09</v>
      </c>
      <c r="R62" s="1102" t="str" cm="1">
        <f t="array" aca="1" ref="R62" ca="1">IFERROR(INDIRECT("K"&amp;W62),"")</f>
        <v/>
      </c>
      <c r="S62" s="1102" t="str" cm="1">
        <f t="array" aca="1" ref="S62" ca="1">IFERROR(INDIRECT("L"&amp;W62),"")</f>
        <v/>
      </c>
      <c r="T62" s="1103">
        <f t="shared" si="11"/>
        <v>2.09</v>
      </c>
      <c r="U62" s="1103">
        <f t="shared" si="12"/>
        <v>2.09</v>
      </c>
      <c r="V62" s="1102">
        <f t="shared" si="13"/>
        <v>61</v>
      </c>
      <c r="W62" s="1102" t="str">
        <f t="shared" si="14"/>
        <v/>
      </c>
      <c r="X62" s="1102" t="str">
        <f t="shared" si="15"/>
        <v>A0096</v>
      </c>
      <c r="Y62" s="239"/>
      <c r="Z62" s="239"/>
      <c r="AA62" s="239"/>
      <c r="AB62" s="239"/>
      <c r="AC62" s="239"/>
      <c r="AD62" s="239"/>
      <c r="AE62" s="239"/>
      <c r="AF62" s="239"/>
      <c r="AG62" s="239"/>
    </row>
    <row r="63" spans="1:33">
      <c r="A63" s="239"/>
      <c r="B63" s="239"/>
      <c r="C63" s="1876"/>
      <c r="D63" s="1877"/>
      <c r="E63" s="1877"/>
      <c r="F63" s="239"/>
      <c r="G63" s="239"/>
      <c r="H63" s="239"/>
      <c r="I63" s="795" t="s">
        <v>6023</v>
      </c>
      <c r="J63" s="1879" t="s">
        <v>6024</v>
      </c>
      <c r="K63" s="1104">
        <v>2.09</v>
      </c>
      <c r="L63" s="1104">
        <v>2.09</v>
      </c>
      <c r="M63" s="241"/>
      <c r="N63" s="1102">
        <f t="shared" ca="1" si="9"/>
        <v>2.09</v>
      </c>
      <c r="O63" s="1102">
        <f t="shared" ca="1" si="10"/>
        <v>2.09</v>
      </c>
      <c r="P63" s="1102" t="str" cm="1">
        <f t="array" aca="1" ref="P63" ca="1">IFERROR(INDIRECT("K"&amp;V63),"")</f>
        <v/>
      </c>
      <c r="Q63" s="1102" t="str" cm="1">
        <f t="array" aca="1" ref="Q63" ca="1">IFERROR(INDIRECT("L"&amp;V63),"")</f>
        <v/>
      </c>
      <c r="R63" s="1102" t="str" cm="1">
        <f t="array" aca="1" ref="R63" ca="1">IFERROR(INDIRECT("K"&amp;W63),"")</f>
        <v/>
      </c>
      <c r="S63" s="1102" t="str" cm="1">
        <f t="array" aca="1" ref="S63" ca="1">IFERROR(INDIRECT("L"&amp;W63),"")</f>
        <v/>
      </c>
      <c r="T63" s="1103">
        <f t="shared" si="11"/>
        <v>2.09</v>
      </c>
      <c r="U63" s="1103">
        <f t="shared" si="12"/>
        <v>2.09</v>
      </c>
      <c r="V63" s="1102" t="str">
        <f t="shared" si="13"/>
        <v/>
      </c>
      <c r="W63" s="1102" t="str">
        <f t="shared" si="14"/>
        <v/>
      </c>
      <c r="X63" s="1102" t="str">
        <f t="shared" si="15"/>
        <v>A0099</v>
      </c>
      <c r="Y63" s="239"/>
      <c r="Z63" s="239"/>
      <c r="AA63" s="239"/>
      <c r="AB63" s="239"/>
      <c r="AC63" s="239"/>
      <c r="AD63" s="239"/>
      <c r="AE63" s="239"/>
      <c r="AF63" s="239"/>
      <c r="AG63" s="239"/>
    </row>
    <row r="64" spans="1:33">
      <c r="A64" s="239"/>
      <c r="B64" s="239"/>
      <c r="C64" s="1876"/>
      <c r="D64" s="1877"/>
      <c r="E64" s="1877"/>
      <c r="F64" s="239"/>
      <c r="G64" s="239"/>
      <c r="H64" s="239"/>
      <c r="I64" s="795" t="s">
        <v>6025</v>
      </c>
      <c r="J64" s="1879" t="s">
        <v>6026</v>
      </c>
      <c r="K64" s="1104">
        <v>2.09</v>
      </c>
      <c r="L64" s="1104">
        <v>2.09</v>
      </c>
      <c r="M64" s="241"/>
      <c r="N64" s="1102">
        <f t="shared" ca="1" si="9"/>
        <v>2.09</v>
      </c>
      <c r="O64" s="1102">
        <f t="shared" ca="1" si="10"/>
        <v>2.09</v>
      </c>
      <c r="P64" s="1102" t="str" cm="1">
        <f t="array" aca="1" ref="P64" ca="1">IFERROR(INDIRECT("K"&amp;V64),"")</f>
        <v/>
      </c>
      <c r="Q64" s="1102" t="str" cm="1">
        <f t="array" aca="1" ref="Q64" ca="1">IFERROR(INDIRECT("L"&amp;V64),"")</f>
        <v/>
      </c>
      <c r="R64" s="1102" t="str" cm="1">
        <f t="array" aca="1" ref="R64" ca="1">IFERROR(INDIRECT("K"&amp;W64),"")</f>
        <v/>
      </c>
      <c r="S64" s="1102" t="str" cm="1">
        <f t="array" aca="1" ref="S64" ca="1">IFERROR(INDIRECT("L"&amp;W64),"")</f>
        <v/>
      </c>
      <c r="T64" s="1103">
        <f t="shared" si="11"/>
        <v>2.09</v>
      </c>
      <c r="U64" s="1103">
        <f t="shared" si="12"/>
        <v>2.09</v>
      </c>
      <c r="V64" s="1102" t="str">
        <f t="shared" si="13"/>
        <v/>
      </c>
      <c r="W64" s="1102" t="str">
        <f t="shared" si="14"/>
        <v/>
      </c>
      <c r="X64" s="1102" t="str">
        <f t="shared" si="15"/>
        <v>B0002</v>
      </c>
      <c r="Y64" s="239"/>
      <c r="Z64" s="239"/>
      <c r="AA64" s="239"/>
      <c r="AB64" s="239"/>
      <c r="AC64" s="239"/>
      <c r="AD64" s="239"/>
      <c r="AE64" s="239"/>
      <c r="AF64" s="239"/>
      <c r="AG64" s="239"/>
    </row>
    <row r="65" spans="1:33">
      <c r="A65" s="239"/>
      <c r="B65" s="239"/>
      <c r="C65" s="1876"/>
      <c r="D65" s="1877"/>
      <c r="E65" s="1877"/>
      <c r="F65" s="239"/>
      <c r="G65" s="239"/>
      <c r="H65" s="239"/>
      <c r="I65" s="795" t="s">
        <v>6027</v>
      </c>
      <c r="J65" s="1879" t="s">
        <v>6028</v>
      </c>
      <c r="K65" s="1104">
        <v>2.09</v>
      </c>
      <c r="L65" s="1104">
        <v>2.09</v>
      </c>
      <c r="M65" s="241"/>
      <c r="N65" s="1102">
        <f t="shared" ca="1" si="9"/>
        <v>2.09</v>
      </c>
      <c r="O65" s="1102">
        <f t="shared" ca="1" si="10"/>
        <v>2.09</v>
      </c>
      <c r="P65" s="1102" t="str" cm="1">
        <f t="array" aca="1" ref="P65" ca="1">IFERROR(INDIRECT("K"&amp;V65),"")</f>
        <v/>
      </c>
      <c r="Q65" s="1102" t="str" cm="1">
        <f t="array" aca="1" ref="Q65" ca="1">IFERROR(INDIRECT("L"&amp;V65),"")</f>
        <v/>
      </c>
      <c r="R65" s="1102" t="str" cm="1">
        <f t="array" aca="1" ref="R65" ca="1">IFERROR(INDIRECT("K"&amp;W65),"")</f>
        <v/>
      </c>
      <c r="S65" s="1102" t="str" cm="1">
        <f t="array" aca="1" ref="S65" ca="1">IFERROR(INDIRECT("L"&amp;W65),"")</f>
        <v/>
      </c>
      <c r="T65" s="1103">
        <f t="shared" si="11"/>
        <v>2.09</v>
      </c>
      <c r="U65" s="1103">
        <f t="shared" si="12"/>
        <v>2.09</v>
      </c>
      <c r="V65" s="1102" t="str">
        <f t="shared" si="13"/>
        <v/>
      </c>
      <c r="W65" s="1102" t="str">
        <f t="shared" si="14"/>
        <v/>
      </c>
      <c r="X65" s="1102" t="str">
        <f t="shared" si="15"/>
        <v>B0003</v>
      </c>
      <c r="Y65" s="239"/>
      <c r="Z65" s="239"/>
      <c r="AA65" s="239"/>
      <c r="AB65" s="239"/>
      <c r="AC65" s="239"/>
      <c r="AD65" s="239"/>
      <c r="AE65" s="239"/>
      <c r="AF65" s="239"/>
      <c r="AG65" s="239"/>
    </row>
    <row r="66" spans="1:33">
      <c r="A66" s="239"/>
      <c r="B66" s="239"/>
      <c r="C66" s="1876"/>
      <c r="D66" s="1877"/>
      <c r="E66" s="1877"/>
      <c r="F66" s="239"/>
      <c r="G66" s="239"/>
      <c r="H66" s="239"/>
      <c r="I66" s="795" t="s">
        <v>6029</v>
      </c>
      <c r="J66" s="1879" t="s">
        <v>6030</v>
      </c>
      <c r="K66" s="1104">
        <v>2.09</v>
      </c>
      <c r="L66" s="1104">
        <v>2.09</v>
      </c>
      <c r="M66" s="241"/>
      <c r="N66" s="1102">
        <f t="shared" ca="1" si="9"/>
        <v>2.09</v>
      </c>
      <c r="O66" s="1102">
        <f t="shared" ca="1" si="10"/>
        <v>2.09</v>
      </c>
      <c r="P66" s="1102" t="str" cm="1">
        <f t="array" aca="1" ref="P66" ca="1">IFERROR(INDIRECT("K"&amp;V66),"")</f>
        <v/>
      </c>
      <c r="Q66" s="1102" t="str" cm="1">
        <f t="array" aca="1" ref="Q66" ca="1">IFERROR(INDIRECT("L"&amp;V66),"")</f>
        <v/>
      </c>
      <c r="R66" s="1102" t="str" cm="1">
        <f t="array" aca="1" ref="R66" ca="1">IFERROR(INDIRECT("K"&amp;W66),"")</f>
        <v/>
      </c>
      <c r="S66" s="1102" t="str" cm="1">
        <f t="array" aca="1" ref="S66" ca="1">IFERROR(INDIRECT("L"&amp;W66),"")</f>
        <v/>
      </c>
      <c r="T66" s="1103">
        <f t="shared" si="11"/>
        <v>2.09</v>
      </c>
      <c r="U66" s="1103">
        <f t="shared" si="12"/>
        <v>2.09</v>
      </c>
      <c r="V66" s="1102" t="str">
        <f t="shared" si="13"/>
        <v/>
      </c>
      <c r="W66" s="1102" t="str">
        <f t="shared" si="14"/>
        <v/>
      </c>
      <c r="X66" s="1102" t="str">
        <f t="shared" si="15"/>
        <v>B0003</v>
      </c>
      <c r="Y66" s="239"/>
      <c r="Z66" s="239"/>
      <c r="AA66" s="239"/>
      <c r="AB66" s="239"/>
      <c r="AC66" s="239"/>
      <c r="AD66" s="239"/>
      <c r="AE66" s="239"/>
      <c r="AF66" s="239"/>
      <c r="AG66" s="239"/>
    </row>
    <row r="67" spans="1:33">
      <c r="A67" s="239"/>
      <c r="B67" s="239"/>
      <c r="C67" s="1876"/>
      <c r="D67" s="1877"/>
      <c r="E67" s="1877"/>
      <c r="F67" s="239"/>
      <c r="G67" s="239"/>
      <c r="H67" s="239"/>
      <c r="I67" s="795" t="s">
        <v>6031</v>
      </c>
      <c r="J67" s="1879" t="s">
        <v>6032</v>
      </c>
      <c r="K67" s="1104">
        <v>2.13</v>
      </c>
      <c r="L67" s="1104">
        <v>0</v>
      </c>
      <c r="M67" s="241"/>
      <c r="N67" s="1102">
        <f t="shared" ca="1" si="9"/>
        <v>2.13</v>
      </c>
      <c r="O67" s="1102">
        <f t="shared" ca="1" si="10"/>
        <v>2.13</v>
      </c>
      <c r="P67" s="1102" cm="1">
        <f t="array" aca="1" ref="P67" ca="1">IFERROR(INDIRECT("K"&amp;V67),"")</f>
        <v>2.13</v>
      </c>
      <c r="Q67" s="1102" cm="1">
        <f t="array" aca="1" ref="Q67" ca="1">IFERROR(INDIRECT("L"&amp;V67),"")</f>
        <v>2.13</v>
      </c>
      <c r="R67" s="1102" t="str" cm="1">
        <f t="array" aca="1" ref="R67" ca="1">IFERROR(INDIRECT("K"&amp;W67),"")</f>
        <v/>
      </c>
      <c r="S67" s="1102" t="str" cm="1">
        <f t="array" aca="1" ref="S67" ca="1">IFERROR(INDIRECT("L"&amp;W67),"")</f>
        <v/>
      </c>
      <c r="T67" s="1103">
        <f t="shared" si="11"/>
        <v>2.13</v>
      </c>
      <c r="U67" s="1103">
        <f t="shared" si="12"/>
        <v>0</v>
      </c>
      <c r="V67" s="1102">
        <f t="shared" si="13"/>
        <v>68</v>
      </c>
      <c r="W67" s="1102" t="str">
        <f t="shared" si="14"/>
        <v/>
      </c>
      <c r="X67" s="1102" t="str">
        <f t="shared" si="15"/>
        <v>C0022</v>
      </c>
      <c r="Y67" s="239"/>
      <c r="Z67" s="239"/>
      <c r="AA67" s="239"/>
      <c r="AB67" s="239"/>
      <c r="AC67" s="239"/>
      <c r="AD67" s="239"/>
      <c r="AE67" s="239"/>
      <c r="AF67" s="239"/>
      <c r="AG67" s="239"/>
    </row>
    <row r="68" spans="1:33">
      <c r="A68" s="239"/>
      <c r="B68" s="239"/>
      <c r="C68" s="1876"/>
      <c r="D68" s="1877"/>
      <c r="E68" s="1877"/>
      <c r="F68" s="239"/>
      <c r="G68" s="239"/>
      <c r="H68" s="239"/>
      <c r="I68" s="795" t="s">
        <v>6033</v>
      </c>
      <c r="J68" s="1879" t="s">
        <v>6032</v>
      </c>
      <c r="K68" s="1104">
        <v>2.13</v>
      </c>
      <c r="L68" s="1104">
        <v>2.13</v>
      </c>
      <c r="M68" s="241"/>
      <c r="N68" s="1102">
        <f t="shared" ca="1" si="9"/>
        <v>2.13</v>
      </c>
      <c r="O68" s="1102">
        <f t="shared" ca="1" si="10"/>
        <v>2.13</v>
      </c>
      <c r="P68" s="1102" cm="1">
        <f t="array" aca="1" ref="P68" ca="1">IFERROR(INDIRECT("K"&amp;V68),"")</f>
        <v>2.13</v>
      </c>
      <c r="Q68" s="1102" cm="1">
        <f t="array" aca="1" ref="Q68" ca="1">IFERROR(INDIRECT("L"&amp;V68),"")</f>
        <v>2.13</v>
      </c>
      <c r="R68" s="1102" t="str" cm="1">
        <f t="array" aca="1" ref="R68" ca="1">IFERROR(INDIRECT("K"&amp;W68),"")</f>
        <v/>
      </c>
      <c r="S68" s="1102" t="str" cm="1">
        <f t="array" aca="1" ref="S68" ca="1">IFERROR(INDIRECT("L"&amp;W68),"")</f>
        <v/>
      </c>
      <c r="T68" s="1103">
        <f t="shared" si="11"/>
        <v>2.13</v>
      </c>
      <c r="U68" s="1103">
        <f t="shared" si="12"/>
        <v>2.13</v>
      </c>
      <c r="V68" s="1102">
        <f t="shared" si="13"/>
        <v>68</v>
      </c>
      <c r="W68" s="1102" t="str">
        <f t="shared" si="14"/>
        <v/>
      </c>
      <c r="X68" s="1102" t="str">
        <f t="shared" si="15"/>
        <v>C0022</v>
      </c>
      <c r="Y68" s="239"/>
      <c r="Z68" s="239"/>
      <c r="AA68" s="239"/>
      <c r="AB68" s="239"/>
      <c r="AC68" s="239"/>
      <c r="AD68" s="239"/>
      <c r="AE68" s="239"/>
      <c r="AF68" s="239"/>
      <c r="AG68" s="239"/>
    </row>
    <row r="69" spans="1:33">
      <c r="A69" s="239"/>
      <c r="B69" s="239"/>
      <c r="C69" s="1876"/>
      <c r="D69" s="1877"/>
      <c r="E69" s="1877"/>
      <c r="F69" s="239"/>
      <c r="G69" s="239"/>
      <c r="H69" s="239"/>
      <c r="I69" s="795" t="s">
        <v>6034</v>
      </c>
      <c r="J69" s="1879" t="s">
        <v>6035</v>
      </c>
      <c r="K69" s="1104">
        <v>1.94</v>
      </c>
      <c r="L69" s="1104">
        <v>1.94</v>
      </c>
      <c r="M69" s="241"/>
      <c r="N69" s="1102">
        <f t="shared" ca="1" si="9"/>
        <v>1.94</v>
      </c>
      <c r="O69" s="1102">
        <f t="shared" ca="1" si="10"/>
        <v>1.94</v>
      </c>
      <c r="P69" s="1102" t="str" cm="1">
        <f t="array" aca="1" ref="P69" ca="1">IFERROR(INDIRECT("K"&amp;V69),"")</f>
        <v/>
      </c>
      <c r="Q69" s="1102" t="str" cm="1">
        <f t="array" aca="1" ref="Q69" ca="1">IFERROR(INDIRECT("L"&amp;V69),"")</f>
        <v/>
      </c>
      <c r="R69" s="1102" t="str" cm="1">
        <f t="array" aca="1" ref="R69" ca="1">IFERROR(INDIRECT("K"&amp;W69),"")</f>
        <v/>
      </c>
      <c r="S69" s="1102" t="str" cm="1">
        <f t="array" aca="1" ref="S69" ca="1">IFERROR(INDIRECT("L"&amp;W69),"")</f>
        <v/>
      </c>
      <c r="T69" s="1103">
        <f t="shared" si="11"/>
        <v>1.94</v>
      </c>
      <c r="U69" s="1103">
        <f t="shared" si="12"/>
        <v>1.94</v>
      </c>
      <c r="V69" s="1102" t="str">
        <f t="shared" si="13"/>
        <v/>
      </c>
      <c r="W69" s="1102" t="str">
        <f t="shared" si="14"/>
        <v/>
      </c>
      <c r="X69" s="1102" t="str">
        <f t="shared" si="15"/>
        <v>D0003</v>
      </c>
      <c r="Y69" s="239"/>
      <c r="Z69" s="239"/>
      <c r="AA69" s="239"/>
      <c r="AB69" s="239"/>
      <c r="AC69" s="239"/>
      <c r="AD69" s="239"/>
      <c r="AE69" s="239"/>
      <c r="AF69" s="239"/>
      <c r="AG69" s="239"/>
    </row>
    <row r="70" spans="1:33">
      <c r="A70" s="239"/>
      <c r="B70" s="239"/>
      <c r="C70" s="1876"/>
      <c r="D70" s="1877"/>
      <c r="E70" s="1877"/>
      <c r="F70" s="239"/>
      <c r="G70" s="239"/>
      <c r="H70" s="239"/>
      <c r="I70" s="795" t="s">
        <v>6036</v>
      </c>
      <c r="J70" s="1879" t="s">
        <v>6037</v>
      </c>
      <c r="K70" s="1104">
        <v>2.09</v>
      </c>
      <c r="L70" s="1104">
        <v>2.09</v>
      </c>
      <c r="M70" s="241"/>
      <c r="N70" s="1102">
        <f t="shared" ca="1" si="9"/>
        <v>2.09</v>
      </c>
      <c r="O70" s="1102">
        <f t="shared" ca="1" si="10"/>
        <v>2.09</v>
      </c>
      <c r="P70" s="1102" t="str" cm="1">
        <f t="array" aca="1" ref="P70" ca="1">IFERROR(INDIRECT("K"&amp;V70),"")</f>
        <v/>
      </c>
      <c r="Q70" s="1102" t="str" cm="1">
        <f t="array" aca="1" ref="Q70" ca="1">IFERROR(INDIRECT("L"&amp;V70),"")</f>
        <v/>
      </c>
      <c r="R70" s="1102" t="str" cm="1">
        <f t="array" aca="1" ref="R70" ca="1">IFERROR(INDIRECT("K"&amp;W70),"")</f>
        <v/>
      </c>
      <c r="S70" s="1102" t="str" cm="1">
        <f t="array" aca="1" ref="S70" ca="1">IFERROR(INDIRECT("L"&amp;W70),"")</f>
        <v/>
      </c>
      <c r="T70" s="1103">
        <f t="shared" si="11"/>
        <v>2.09</v>
      </c>
      <c r="U70" s="1103">
        <f t="shared" si="12"/>
        <v>2.09</v>
      </c>
      <c r="V70" s="1102" t="str">
        <f t="shared" si="13"/>
        <v/>
      </c>
      <c r="W70" s="1102" t="str">
        <f t="shared" si="14"/>
        <v/>
      </c>
      <c r="X70" s="1102" t="str">
        <f t="shared" si="15"/>
        <v>D0007</v>
      </c>
      <c r="Y70" s="239"/>
      <c r="Z70" s="239"/>
      <c r="AA70" s="239"/>
      <c r="AB70" s="239"/>
      <c r="AC70" s="239"/>
      <c r="AD70" s="239"/>
      <c r="AE70" s="239"/>
      <c r="AF70" s="239"/>
      <c r="AG70" s="239"/>
    </row>
    <row r="71" spans="1:33">
      <c r="A71" s="239"/>
      <c r="B71" s="239"/>
      <c r="C71" s="1876"/>
      <c r="D71" s="1877"/>
      <c r="E71" s="1877"/>
      <c r="F71" s="239"/>
      <c r="G71" s="239"/>
      <c r="H71" s="239"/>
      <c r="I71" s="795" t="s">
        <v>6038</v>
      </c>
      <c r="J71" s="1879" t="s">
        <v>6039</v>
      </c>
      <c r="K71" s="1104">
        <v>2.09</v>
      </c>
      <c r="L71" s="1104">
        <v>0</v>
      </c>
      <c r="M71" s="241"/>
      <c r="N71" s="1102">
        <f t="shared" ca="1" si="9"/>
        <v>2.09</v>
      </c>
      <c r="O71" s="1102">
        <f t="shared" ca="1" si="10"/>
        <v>2.09</v>
      </c>
      <c r="P71" s="1102" cm="1">
        <f t="array" aca="1" ref="P71" ca="1">IFERROR(INDIRECT("K"&amp;V71),"")</f>
        <v>2.09</v>
      </c>
      <c r="Q71" s="1102" cm="1">
        <f t="array" aca="1" ref="Q71" ca="1">IFERROR(INDIRECT("L"&amp;V71),"")</f>
        <v>2.09</v>
      </c>
      <c r="R71" s="1102" t="str" cm="1">
        <f t="array" aca="1" ref="R71" ca="1">IFERROR(INDIRECT("K"&amp;W71),"")</f>
        <v/>
      </c>
      <c r="S71" s="1102" t="str" cm="1">
        <f t="array" aca="1" ref="S71" ca="1">IFERROR(INDIRECT("L"&amp;W71),"")</f>
        <v/>
      </c>
      <c r="T71" s="1103">
        <f t="shared" si="11"/>
        <v>2.09</v>
      </c>
      <c r="U71" s="1103">
        <f t="shared" si="12"/>
        <v>0</v>
      </c>
      <c r="V71" s="1102">
        <f t="shared" si="13"/>
        <v>72</v>
      </c>
      <c r="W71" s="1102" t="str">
        <f t="shared" si="14"/>
        <v/>
      </c>
      <c r="X71" s="1102" t="str">
        <f t="shared" si="15"/>
        <v>D0008</v>
      </c>
      <c r="Y71" s="239"/>
      <c r="Z71" s="239"/>
      <c r="AA71" s="239"/>
      <c r="AB71" s="239"/>
      <c r="AC71" s="239"/>
      <c r="AD71" s="239"/>
      <c r="AE71" s="239"/>
      <c r="AF71" s="239"/>
      <c r="AG71" s="239"/>
    </row>
    <row r="72" spans="1:33">
      <c r="A72" s="239"/>
      <c r="B72" s="239"/>
      <c r="C72" s="1876"/>
      <c r="D72" s="1877"/>
      <c r="E72" s="1877"/>
      <c r="F72" s="239"/>
      <c r="G72" s="239"/>
      <c r="H72" s="239"/>
      <c r="I72" s="795" t="s">
        <v>6040</v>
      </c>
      <c r="J72" s="1879" t="s">
        <v>6039</v>
      </c>
      <c r="K72" s="1104">
        <v>2.09</v>
      </c>
      <c r="L72" s="1104">
        <v>2.09</v>
      </c>
      <c r="M72" s="241"/>
      <c r="N72" s="1102">
        <f t="shared" ca="1" si="9"/>
        <v>2.09</v>
      </c>
      <c r="O72" s="1102">
        <f t="shared" ca="1" si="10"/>
        <v>2.09</v>
      </c>
      <c r="P72" s="1102" cm="1">
        <f t="array" aca="1" ref="P72" ca="1">IFERROR(INDIRECT("K"&amp;V72),"")</f>
        <v>2.09</v>
      </c>
      <c r="Q72" s="1102" cm="1">
        <f t="array" aca="1" ref="Q72" ca="1">IFERROR(INDIRECT("L"&amp;V72),"")</f>
        <v>2.09</v>
      </c>
      <c r="R72" s="1102" t="str" cm="1">
        <f t="array" aca="1" ref="R72" ca="1">IFERROR(INDIRECT("K"&amp;W72),"")</f>
        <v/>
      </c>
      <c r="S72" s="1102" t="str" cm="1">
        <f t="array" aca="1" ref="S72" ca="1">IFERROR(INDIRECT("L"&amp;W72),"")</f>
        <v/>
      </c>
      <c r="T72" s="1103">
        <f t="shared" si="11"/>
        <v>2.09</v>
      </c>
      <c r="U72" s="1103">
        <f t="shared" si="12"/>
        <v>2.09</v>
      </c>
      <c r="V72" s="1102">
        <f t="shared" si="13"/>
        <v>72</v>
      </c>
      <c r="W72" s="1102" t="str">
        <f t="shared" si="14"/>
        <v/>
      </c>
      <c r="X72" s="1102" t="str">
        <f t="shared" si="15"/>
        <v>D0008</v>
      </c>
      <c r="Y72" s="239"/>
      <c r="Z72" s="239"/>
      <c r="AA72" s="239"/>
      <c r="AB72" s="239"/>
      <c r="AC72" s="239"/>
      <c r="AD72" s="239"/>
      <c r="AE72" s="239"/>
      <c r="AF72" s="239"/>
      <c r="AG72" s="239"/>
    </row>
    <row r="73" spans="1:33">
      <c r="A73" s="239"/>
      <c r="B73" s="239"/>
      <c r="C73" s="1876"/>
      <c r="D73" s="1877"/>
      <c r="E73" s="1877"/>
      <c r="F73" s="239"/>
      <c r="G73" s="239"/>
      <c r="H73" s="239"/>
      <c r="I73" s="795" t="s">
        <v>6041</v>
      </c>
      <c r="J73" s="1879" t="s">
        <v>6042</v>
      </c>
      <c r="K73" s="1104">
        <v>2</v>
      </c>
      <c r="L73" s="1104">
        <v>0</v>
      </c>
      <c r="M73" s="241"/>
      <c r="N73" s="1102">
        <f t="shared" ca="1" si="9"/>
        <v>2.09</v>
      </c>
      <c r="O73" s="1102">
        <f t="shared" ca="1" si="10"/>
        <v>2.09</v>
      </c>
      <c r="P73" s="1102" cm="1">
        <f t="array" aca="1" ref="P73" ca="1">IFERROR(INDIRECT("K"&amp;V73),"")</f>
        <v>2.09</v>
      </c>
      <c r="Q73" s="1102" cm="1">
        <f t="array" aca="1" ref="Q73" ca="1">IFERROR(INDIRECT("L"&amp;V73),"")</f>
        <v>2.09</v>
      </c>
      <c r="R73" s="1102" t="str" cm="1">
        <f t="array" aca="1" ref="R73" ca="1">IFERROR(INDIRECT("K"&amp;W73),"")</f>
        <v/>
      </c>
      <c r="S73" s="1102" t="str" cm="1">
        <f t="array" aca="1" ref="S73" ca="1">IFERROR(INDIRECT("L"&amp;W73),"")</f>
        <v/>
      </c>
      <c r="T73" s="1103">
        <f t="shared" si="11"/>
        <v>2</v>
      </c>
      <c r="U73" s="1103">
        <f t="shared" si="12"/>
        <v>0</v>
      </c>
      <c r="V73" s="1102">
        <f t="shared" si="13"/>
        <v>72</v>
      </c>
      <c r="W73" s="1102" t="str">
        <f t="shared" si="14"/>
        <v/>
      </c>
      <c r="X73" s="1102" t="str">
        <f t="shared" si="15"/>
        <v>D0008</v>
      </c>
      <c r="Y73" s="239"/>
      <c r="Z73" s="239"/>
      <c r="AA73" s="239"/>
      <c r="AB73" s="239"/>
      <c r="AC73" s="239"/>
      <c r="AD73" s="239"/>
      <c r="AE73" s="239"/>
      <c r="AF73" s="239"/>
      <c r="AG73" s="239"/>
    </row>
    <row r="74" spans="1:33">
      <c r="A74" s="239"/>
      <c r="B74" s="239"/>
      <c r="C74" s="1876"/>
      <c r="D74" s="1877"/>
      <c r="E74" s="1877"/>
      <c r="F74" s="239"/>
      <c r="G74" s="239"/>
      <c r="H74" s="239"/>
      <c r="I74" s="795" t="s">
        <v>6043</v>
      </c>
      <c r="J74" s="1879" t="s">
        <v>6042</v>
      </c>
      <c r="K74" s="1104">
        <v>2</v>
      </c>
      <c r="L74" s="1104">
        <v>2</v>
      </c>
      <c r="M74" s="241"/>
      <c r="N74" s="1102">
        <f t="shared" ca="1" si="9"/>
        <v>2.09</v>
      </c>
      <c r="O74" s="1102">
        <f t="shared" ca="1" si="10"/>
        <v>2.09</v>
      </c>
      <c r="P74" s="1102" cm="1">
        <f t="array" aca="1" ref="P74" ca="1">IFERROR(INDIRECT("K"&amp;V74),"")</f>
        <v>2.09</v>
      </c>
      <c r="Q74" s="1102" cm="1">
        <f t="array" aca="1" ref="Q74" ca="1">IFERROR(INDIRECT("L"&amp;V74),"")</f>
        <v>2.09</v>
      </c>
      <c r="R74" s="1102" t="str" cm="1">
        <f t="array" aca="1" ref="R74" ca="1">IFERROR(INDIRECT("K"&amp;W74),"")</f>
        <v/>
      </c>
      <c r="S74" s="1102" t="str" cm="1">
        <f t="array" aca="1" ref="S74" ca="1">IFERROR(INDIRECT("L"&amp;W74),"")</f>
        <v/>
      </c>
      <c r="T74" s="1103">
        <f t="shared" si="11"/>
        <v>2</v>
      </c>
      <c r="U74" s="1103">
        <f t="shared" si="12"/>
        <v>2</v>
      </c>
      <c r="V74" s="1102">
        <f t="shared" si="13"/>
        <v>72</v>
      </c>
      <c r="W74" s="1102" t="str">
        <f t="shared" si="14"/>
        <v/>
      </c>
      <c r="X74" s="1102" t="str">
        <f t="shared" si="15"/>
        <v>D0008</v>
      </c>
      <c r="Y74" s="239"/>
      <c r="Z74" s="239"/>
      <c r="AA74" s="239"/>
      <c r="AB74" s="239"/>
      <c r="AC74" s="239"/>
      <c r="AD74" s="239"/>
      <c r="AE74" s="239"/>
      <c r="AF74" s="239"/>
      <c r="AG74" s="239"/>
    </row>
    <row r="75" spans="1:33">
      <c r="A75" s="239"/>
      <c r="B75" s="239"/>
      <c r="C75" s="1876"/>
      <c r="D75" s="1877"/>
      <c r="E75" s="1877"/>
      <c r="F75" s="239"/>
      <c r="G75" s="239"/>
      <c r="H75" s="239"/>
      <c r="I75" s="795" t="s">
        <v>6044</v>
      </c>
      <c r="J75" s="1879" t="s">
        <v>6045</v>
      </c>
      <c r="K75" s="1104">
        <v>2.04</v>
      </c>
      <c r="L75" s="1104">
        <v>0</v>
      </c>
      <c r="M75" s="241"/>
      <c r="N75" s="1102">
        <f t="shared" ca="1" si="9"/>
        <v>2.09</v>
      </c>
      <c r="O75" s="1102">
        <f t="shared" ca="1" si="10"/>
        <v>2.09</v>
      </c>
      <c r="P75" s="1102" cm="1">
        <f t="array" aca="1" ref="P75" ca="1">IFERROR(INDIRECT("K"&amp;V75),"")</f>
        <v>2.09</v>
      </c>
      <c r="Q75" s="1102" cm="1">
        <f t="array" aca="1" ref="Q75" ca="1">IFERROR(INDIRECT("L"&amp;V75),"")</f>
        <v>2.09</v>
      </c>
      <c r="R75" s="1102" t="str" cm="1">
        <f t="array" aca="1" ref="R75" ca="1">IFERROR(INDIRECT("K"&amp;W75),"")</f>
        <v/>
      </c>
      <c r="S75" s="1102" t="str" cm="1">
        <f t="array" aca="1" ref="S75" ca="1">IFERROR(INDIRECT("L"&amp;W75),"")</f>
        <v/>
      </c>
      <c r="T75" s="1103">
        <f t="shared" si="11"/>
        <v>2.04</v>
      </c>
      <c r="U75" s="1103">
        <f t="shared" si="12"/>
        <v>0</v>
      </c>
      <c r="V75" s="1102">
        <f t="shared" si="13"/>
        <v>72</v>
      </c>
      <c r="W75" s="1102" t="str">
        <f t="shared" si="14"/>
        <v/>
      </c>
      <c r="X75" s="1102" t="str">
        <f t="shared" si="15"/>
        <v>D0008</v>
      </c>
      <c r="Y75" s="239"/>
      <c r="Z75" s="239"/>
      <c r="AA75" s="239"/>
      <c r="AB75" s="239"/>
      <c r="AC75" s="239"/>
      <c r="AD75" s="239"/>
      <c r="AE75" s="239"/>
      <c r="AF75" s="239"/>
      <c r="AG75" s="239"/>
    </row>
    <row r="76" spans="1:33">
      <c r="A76" s="239"/>
      <c r="B76" s="239"/>
      <c r="C76" s="1876"/>
      <c r="D76" s="1877"/>
      <c r="E76" s="1877"/>
      <c r="F76" s="239"/>
      <c r="G76" s="239"/>
      <c r="H76" s="239"/>
      <c r="I76" s="795" t="s">
        <v>6046</v>
      </c>
      <c r="J76" s="1879" t="s">
        <v>6045</v>
      </c>
      <c r="K76" s="1104">
        <v>2.04</v>
      </c>
      <c r="L76" s="1104">
        <v>2.04</v>
      </c>
      <c r="M76" s="241"/>
      <c r="N76" s="1102">
        <f t="shared" ca="1" si="9"/>
        <v>2.09</v>
      </c>
      <c r="O76" s="1102">
        <f t="shared" ca="1" si="10"/>
        <v>2.09</v>
      </c>
      <c r="P76" s="1102" cm="1">
        <f t="array" aca="1" ref="P76" ca="1">IFERROR(INDIRECT("K"&amp;V76),"")</f>
        <v>2.09</v>
      </c>
      <c r="Q76" s="1102" cm="1">
        <f t="array" aca="1" ref="Q76" ca="1">IFERROR(INDIRECT("L"&amp;V76),"")</f>
        <v>2.09</v>
      </c>
      <c r="R76" s="1102" t="str" cm="1">
        <f t="array" aca="1" ref="R76" ca="1">IFERROR(INDIRECT("K"&amp;W76),"")</f>
        <v/>
      </c>
      <c r="S76" s="1102" t="str" cm="1">
        <f t="array" aca="1" ref="S76" ca="1">IFERROR(INDIRECT("L"&amp;W76),"")</f>
        <v/>
      </c>
      <c r="T76" s="1103">
        <f t="shared" si="11"/>
        <v>2.04</v>
      </c>
      <c r="U76" s="1103">
        <f t="shared" si="12"/>
        <v>2.04</v>
      </c>
      <c r="V76" s="1102">
        <f t="shared" si="13"/>
        <v>72</v>
      </c>
      <c r="W76" s="1102" t="str">
        <f t="shared" si="14"/>
        <v/>
      </c>
      <c r="X76" s="1102" t="str">
        <f t="shared" si="15"/>
        <v>D0008</v>
      </c>
      <c r="Y76" s="239"/>
      <c r="Z76" s="239"/>
      <c r="AA76" s="239"/>
      <c r="AB76" s="239"/>
      <c r="AC76" s="239"/>
      <c r="AD76" s="239"/>
      <c r="AE76" s="239"/>
      <c r="AF76" s="239"/>
      <c r="AG76" s="239"/>
    </row>
    <row r="77" spans="1:33">
      <c r="A77" s="239"/>
      <c r="B77" s="239"/>
      <c r="C77" s="1876"/>
      <c r="D77" s="1877"/>
      <c r="E77" s="1877"/>
      <c r="F77" s="239"/>
      <c r="G77" s="239"/>
      <c r="H77" s="239"/>
      <c r="I77" s="1884" t="s">
        <v>6047</v>
      </c>
      <c r="J77" s="1879" t="s">
        <v>6048</v>
      </c>
      <c r="K77" s="1104">
        <v>2</v>
      </c>
      <c r="L77" s="1104">
        <v>2</v>
      </c>
      <c r="M77" s="241"/>
      <c r="N77" s="1102">
        <f t="shared" ca="1" si="9"/>
        <v>2.09</v>
      </c>
      <c r="O77" s="1102">
        <f t="shared" ca="1" si="10"/>
        <v>2.09</v>
      </c>
      <c r="P77" s="1102" cm="1">
        <f t="array" aca="1" ref="P77" ca="1">IFERROR(INDIRECT("K"&amp;V77),"")</f>
        <v>2.09</v>
      </c>
      <c r="Q77" s="1102" cm="1">
        <f t="array" aca="1" ref="Q77" ca="1">IFERROR(INDIRECT("L"&amp;V77),"")</f>
        <v>2.09</v>
      </c>
      <c r="R77" s="1102" t="str" cm="1">
        <f t="array" aca="1" ref="R77" ca="1">IFERROR(INDIRECT("K"&amp;W77),"")</f>
        <v/>
      </c>
      <c r="S77" s="1102" t="str" cm="1">
        <f t="array" aca="1" ref="S77" ca="1">IFERROR(INDIRECT("L"&amp;W77),"")</f>
        <v/>
      </c>
      <c r="T77" s="1103">
        <f t="shared" si="11"/>
        <v>2</v>
      </c>
      <c r="U77" s="1103">
        <f t="shared" si="12"/>
        <v>2</v>
      </c>
      <c r="V77" s="1102">
        <f t="shared" si="13"/>
        <v>72</v>
      </c>
      <c r="W77" s="1102" t="str">
        <f t="shared" si="14"/>
        <v/>
      </c>
      <c r="X77" s="1102" t="str">
        <f t="shared" si="15"/>
        <v>D0008</v>
      </c>
      <c r="Y77" s="239"/>
      <c r="Z77" s="239"/>
      <c r="AA77" s="239"/>
      <c r="AB77" s="239"/>
      <c r="AC77" s="239"/>
      <c r="AD77" s="239"/>
      <c r="AE77" s="239"/>
      <c r="AF77" s="239"/>
      <c r="AG77" s="239"/>
    </row>
    <row r="78" spans="1:33">
      <c r="A78" s="239"/>
      <c r="B78" s="239"/>
      <c r="C78" s="1876"/>
      <c r="D78" s="1877"/>
      <c r="E78" s="1877"/>
      <c r="F78" s="239"/>
      <c r="G78" s="239"/>
      <c r="H78" s="239"/>
      <c r="I78" s="1884" t="s">
        <v>6049</v>
      </c>
      <c r="J78" s="1879" t="s">
        <v>6050</v>
      </c>
      <c r="K78" s="1878">
        <v>2.09</v>
      </c>
      <c r="L78" s="1878">
        <v>1.94</v>
      </c>
      <c r="M78" s="241"/>
      <c r="N78" s="1102">
        <f t="shared" ca="1" si="9"/>
        <v>2.09</v>
      </c>
      <c r="O78" s="1102">
        <f t="shared" ca="1" si="10"/>
        <v>2.09</v>
      </c>
      <c r="P78" s="1102" cm="1">
        <f t="array" aca="1" ref="P78" ca="1">IFERROR(INDIRECT("K"&amp;V78),"")</f>
        <v>2.09</v>
      </c>
      <c r="Q78" s="1102" cm="1">
        <f t="array" aca="1" ref="Q78" ca="1">IFERROR(INDIRECT("L"&amp;V78),"")</f>
        <v>2.09</v>
      </c>
      <c r="R78" s="1102" t="str" cm="1">
        <f t="array" aca="1" ref="R78" ca="1">IFERROR(INDIRECT("K"&amp;W78),"")</f>
        <v/>
      </c>
      <c r="S78" s="1102" t="str" cm="1">
        <f t="array" aca="1" ref="S78" ca="1">IFERROR(INDIRECT("L"&amp;W78),"")</f>
        <v/>
      </c>
      <c r="T78" s="1103">
        <f t="shared" si="11"/>
        <v>2.09</v>
      </c>
      <c r="U78" s="1103">
        <f t="shared" si="12"/>
        <v>1.94</v>
      </c>
      <c r="V78" s="1102">
        <f t="shared" si="13"/>
        <v>80</v>
      </c>
      <c r="W78" s="1102" t="str">
        <f t="shared" si="14"/>
        <v/>
      </c>
      <c r="X78" s="1102" t="str">
        <f t="shared" si="15"/>
        <v>D0009</v>
      </c>
      <c r="Y78" s="239"/>
      <c r="Z78" s="239"/>
      <c r="AA78" s="239"/>
      <c r="AB78" s="239"/>
      <c r="AC78" s="239"/>
      <c r="AD78" s="239"/>
      <c r="AE78" s="239"/>
      <c r="AF78" s="239"/>
      <c r="AG78" s="239"/>
    </row>
    <row r="79" spans="1:33">
      <c r="A79" s="239"/>
      <c r="B79" s="239"/>
      <c r="C79" s="1876"/>
      <c r="D79" s="1877"/>
      <c r="E79" s="1877"/>
      <c r="F79" s="239"/>
      <c r="G79" s="239"/>
      <c r="H79" s="239"/>
      <c r="I79" s="1884" t="s">
        <v>6051</v>
      </c>
      <c r="J79" s="1879" t="s">
        <v>6050</v>
      </c>
      <c r="K79" s="1878">
        <v>2.09</v>
      </c>
      <c r="L79" s="1878">
        <v>1.98</v>
      </c>
      <c r="M79" s="241"/>
      <c r="N79" s="1102">
        <f t="shared" ca="1" si="9"/>
        <v>2.09</v>
      </c>
      <c r="O79" s="1102">
        <f t="shared" ca="1" si="10"/>
        <v>2.09</v>
      </c>
      <c r="P79" s="1102" cm="1">
        <f t="array" aca="1" ref="P79" ca="1">IFERROR(INDIRECT("K"&amp;V79),"")</f>
        <v>2.09</v>
      </c>
      <c r="Q79" s="1102" cm="1">
        <f t="array" aca="1" ref="Q79" ca="1">IFERROR(INDIRECT("L"&amp;V79),"")</f>
        <v>2.09</v>
      </c>
      <c r="R79" s="1102" t="str" cm="1">
        <f t="array" aca="1" ref="R79" ca="1">IFERROR(INDIRECT("K"&amp;W79),"")</f>
        <v/>
      </c>
      <c r="S79" s="1102" t="str" cm="1">
        <f t="array" aca="1" ref="S79" ca="1">IFERROR(INDIRECT("L"&amp;W79),"")</f>
        <v/>
      </c>
      <c r="T79" s="1103">
        <f t="shared" si="11"/>
        <v>2.09</v>
      </c>
      <c r="U79" s="1103">
        <f t="shared" si="12"/>
        <v>1.98</v>
      </c>
      <c r="V79" s="1102">
        <f t="shared" si="13"/>
        <v>80</v>
      </c>
      <c r="W79" s="1102" t="str">
        <f t="shared" si="14"/>
        <v/>
      </c>
      <c r="X79" s="1102" t="str">
        <f t="shared" si="15"/>
        <v>D0009</v>
      </c>
      <c r="Y79" s="239"/>
      <c r="Z79" s="239"/>
      <c r="AA79" s="239"/>
      <c r="AB79" s="239"/>
      <c r="AC79" s="239"/>
      <c r="AD79" s="239"/>
      <c r="AE79" s="239"/>
      <c r="AF79" s="239"/>
      <c r="AG79" s="239"/>
    </row>
    <row r="80" spans="1:33">
      <c r="A80" s="239"/>
      <c r="B80" s="239"/>
      <c r="C80" s="1876"/>
      <c r="D80" s="1877"/>
      <c r="E80" s="1877"/>
      <c r="F80" s="239"/>
      <c r="G80" s="239"/>
      <c r="H80" s="239"/>
      <c r="I80" s="1884" t="s">
        <v>6052</v>
      </c>
      <c r="J80" s="1879" t="s">
        <v>6050</v>
      </c>
      <c r="K80" s="1878">
        <v>2.09</v>
      </c>
      <c r="L80" s="1878">
        <v>2.09</v>
      </c>
      <c r="M80" s="241"/>
      <c r="N80" s="1102">
        <f t="shared" ca="1" si="9"/>
        <v>2.09</v>
      </c>
      <c r="O80" s="1102">
        <f t="shared" ca="1" si="10"/>
        <v>2.09</v>
      </c>
      <c r="P80" s="1102" cm="1">
        <f t="array" aca="1" ref="P80" ca="1">IFERROR(INDIRECT("K"&amp;V80),"")</f>
        <v>2.09</v>
      </c>
      <c r="Q80" s="1102" cm="1">
        <f t="array" aca="1" ref="Q80" ca="1">IFERROR(INDIRECT("L"&amp;V80),"")</f>
        <v>2.09</v>
      </c>
      <c r="R80" s="1102" t="str" cm="1">
        <f t="array" aca="1" ref="R80" ca="1">IFERROR(INDIRECT("K"&amp;W80),"")</f>
        <v/>
      </c>
      <c r="S80" s="1102" t="str" cm="1">
        <f t="array" aca="1" ref="S80" ca="1">IFERROR(INDIRECT("L"&amp;W80),"")</f>
        <v/>
      </c>
      <c r="T80" s="1103">
        <f t="shared" si="11"/>
        <v>2.09</v>
      </c>
      <c r="U80" s="1103">
        <f t="shared" si="12"/>
        <v>2.09</v>
      </c>
      <c r="V80" s="1102">
        <f t="shared" si="13"/>
        <v>80</v>
      </c>
      <c r="W80" s="1102" t="str">
        <f t="shared" si="14"/>
        <v/>
      </c>
      <c r="X80" s="1102" t="str">
        <f t="shared" si="15"/>
        <v>D0009</v>
      </c>
      <c r="Y80" s="239"/>
      <c r="Z80" s="239"/>
      <c r="AA80" s="239"/>
      <c r="AB80" s="239"/>
      <c r="AC80" s="239"/>
      <c r="AD80" s="239"/>
      <c r="AE80" s="239"/>
      <c r="AF80" s="239"/>
      <c r="AG80" s="239"/>
    </row>
    <row r="81" spans="1:33">
      <c r="A81" s="239"/>
      <c r="B81" s="239"/>
      <c r="C81" s="1876"/>
      <c r="D81" s="1877"/>
      <c r="E81" s="1877"/>
      <c r="F81" s="239"/>
      <c r="G81" s="239"/>
      <c r="H81" s="239"/>
      <c r="I81" s="1884" t="s">
        <v>6053</v>
      </c>
      <c r="J81" s="1879" t="s">
        <v>6054</v>
      </c>
      <c r="K81" s="1878">
        <v>2.09</v>
      </c>
      <c r="L81" s="1878">
        <v>2.09</v>
      </c>
      <c r="M81" s="241"/>
      <c r="N81" s="1102">
        <f t="shared" ca="1" si="9"/>
        <v>2.09</v>
      </c>
      <c r="O81" s="1102">
        <f t="shared" ca="1" si="10"/>
        <v>2.09</v>
      </c>
      <c r="P81" s="1102" cm="1">
        <f t="array" aca="1" ref="P81" ca="1">IFERROR(INDIRECT("K"&amp;V81),"")</f>
        <v>2.09</v>
      </c>
      <c r="Q81" s="1102" cm="1">
        <f t="array" aca="1" ref="Q81" ca="1">IFERROR(INDIRECT("L"&amp;V81),"")</f>
        <v>2.09</v>
      </c>
      <c r="R81" s="1102" t="str" cm="1">
        <f t="array" aca="1" ref="R81" ca="1">IFERROR(INDIRECT("K"&amp;W81),"")</f>
        <v/>
      </c>
      <c r="S81" s="1102" t="str" cm="1">
        <f t="array" aca="1" ref="S81" ca="1">IFERROR(INDIRECT("L"&amp;W81),"")</f>
        <v/>
      </c>
      <c r="T81" s="1103">
        <f t="shared" si="11"/>
        <v>2.09</v>
      </c>
      <c r="U81" s="1103">
        <f t="shared" si="12"/>
        <v>2.09</v>
      </c>
      <c r="V81" s="1102">
        <f t="shared" si="13"/>
        <v>80</v>
      </c>
      <c r="W81" s="1102" t="str">
        <f t="shared" si="14"/>
        <v/>
      </c>
      <c r="X81" s="1102" t="str">
        <f t="shared" si="15"/>
        <v>D0009</v>
      </c>
      <c r="Y81" s="239"/>
      <c r="Z81" s="239"/>
      <c r="AA81" s="239"/>
      <c r="AB81" s="239"/>
      <c r="AC81" s="239"/>
      <c r="AD81" s="239"/>
      <c r="AE81" s="239"/>
      <c r="AF81" s="239"/>
      <c r="AG81" s="239"/>
    </row>
    <row r="82" spans="1:33">
      <c r="A82" s="239"/>
      <c r="B82" s="239"/>
      <c r="C82" s="1876"/>
      <c r="D82" s="1877"/>
      <c r="E82" s="1877"/>
      <c r="F82" s="239"/>
      <c r="G82" s="239"/>
      <c r="H82" s="239"/>
      <c r="I82" s="1884" t="s">
        <v>6055</v>
      </c>
      <c r="J82" s="1879" t="s">
        <v>6056</v>
      </c>
      <c r="K82" s="1878">
        <v>2.09</v>
      </c>
      <c r="L82" s="1878">
        <v>2.09</v>
      </c>
      <c r="M82" s="241"/>
      <c r="N82" s="1102">
        <f t="shared" ca="1" si="9"/>
        <v>2.09</v>
      </c>
      <c r="O82" s="1102">
        <f t="shared" ca="1" si="10"/>
        <v>2.09</v>
      </c>
      <c r="P82" s="1102" t="str" cm="1">
        <f t="array" aca="1" ref="P82" ca="1">IFERROR(INDIRECT("K"&amp;V82),"")</f>
        <v/>
      </c>
      <c r="Q82" s="1102" t="str" cm="1">
        <f t="array" aca="1" ref="Q82" ca="1">IFERROR(INDIRECT("L"&amp;V82),"")</f>
        <v/>
      </c>
      <c r="R82" s="1102" t="str" cm="1">
        <f t="array" aca="1" ref="R82" ca="1">IFERROR(INDIRECT("K"&amp;W82),"")</f>
        <v/>
      </c>
      <c r="S82" s="1102" t="str" cm="1">
        <f t="array" aca="1" ref="S82" ca="1">IFERROR(INDIRECT("L"&amp;W82),"")</f>
        <v/>
      </c>
      <c r="T82" s="1103">
        <f t="shared" si="11"/>
        <v>2.09</v>
      </c>
      <c r="U82" s="1103">
        <f t="shared" si="12"/>
        <v>2.09</v>
      </c>
      <c r="V82" s="1102" t="str">
        <f t="shared" si="13"/>
        <v/>
      </c>
      <c r="W82" s="1102" t="str">
        <f t="shared" si="14"/>
        <v/>
      </c>
      <c r="X82" s="1102" t="str">
        <f t="shared" si="15"/>
        <v>D0013</v>
      </c>
      <c r="Y82" s="239"/>
      <c r="Z82" s="239"/>
      <c r="AA82" s="239"/>
      <c r="AB82" s="239"/>
      <c r="AC82" s="239"/>
      <c r="AD82" s="239"/>
      <c r="AE82" s="239"/>
      <c r="AF82" s="239"/>
      <c r="AG82" s="239"/>
    </row>
    <row r="83" spans="1:33">
      <c r="A83" s="239"/>
      <c r="B83" s="239"/>
      <c r="C83" s="1876"/>
      <c r="D83" s="1877"/>
      <c r="E83" s="1877"/>
      <c r="F83" s="239"/>
      <c r="G83" s="239"/>
      <c r="H83" s="239"/>
      <c r="I83" s="1884" t="s">
        <v>6057</v>
      </c>
      <c r="J83" s="1879" t="s">
        <v>6058</v>
      </c>
      <c r="K83" s="1878">
        <v>2.09</v>
      </c>
      <c r="L83" s="1104">
        <v>0</v>
      </c>
      <c r="M83" s="241"/>
      <c r="N83" s="1102">
        <f t="shared" ca="1" si="9"/>
        <v>2.09</v>
      </c>
      <c r="O83" s="1102">
        <f t="shared" ca="1" si="10"/>
        <v>2.09</v>
      </c>
      <c r="P83" s="1102" cm="1">
        <f t="array" aca="1" ref="P83" ca="1">IFERROR(INDIRECT("K"&amp;V83),"")</f>
        <v>2.09</v>
      </c>
      <c r="Q83" s="1102" cm="1">
        <f t="array" aca="1" ref="Q83" ca="1">IFERROR(INDIRECT("L"&amp;V83),"")</f>
        <v>2.09</v>
      </c>
      <c r="R83" s="1102" t="str" cm="1">
        <f t="array" aca="1" ref="R83" ca="1">IFERROR(INDIRECT("K"&amp;W83),"")</f>
        <v/>
      </c>
      <c r="S83" s="1102" t="str" cm="1">
        <f t="array" aca="1" ref="S83" ca="1">IFERROR(INDIRECT("L"&amp;W83),"")</f>
        <v/>
      </c>
      <c r="T83" s="1103">
        <f t="shared" si="11"/>
        <v>2.09</v>
      </c>
      <c r="U83" s="1103">
        <f t="shared" si="12"/>
        <v>0</v>
      </c>
      <c r="V83" s="1102">
        <f t="shared" si="13"/>
        <v>84</v>
      </c>
      <c r="W83" s="1102" t="str">
        <f t="shared" si="14"/>
        <v/>
      </c>
      <c r="X83" s="1102" t="str">
        <f t="shared" si="15"/>
        <v>D0020</v>
      </c>
      <c r="Y83" s="239"/>
      <c r="Z83" s="239"/>
      <c r="AA83" s="239"/>
      <c r="AB83" s="239"/>
      <c r="AC83" s="239"/>
      <c r="AD83" s="239"/>
      <c r="AE83" s="239"/>
      <c r="AF83" s="239"/>
      <c r="AG83" s="239"/>
    </row>
    <row r="84" spans="1:33">
      <c r="A84" s="239"/>
      <c r="B84" s="239"/>
      <c r="C84" s="1876"/>
      <c r="D84" s="1877"/>
      <c r="E84" s="1877"/>
      <c r="F84" s="239"/>
      <c r="G84" s="239"/>
      <c r="H84" s="239"/>
      <c r="I84" s="1884" t="s">
        <v>6059</v>
      </c>
      <c r="J84" s="1879" t="s">
        <v>6058</v>
      </c>
      <c r="K84" s="1878">
        <v>2.09</v>
      </c>
      <c r="L84" s="1878">
        <v>2.09</v>
      </c>
      <c r="M84" s="241"/>
      <c r="N84" s="1102">
        <f t="shared" ca="1" si="9"/>
        <v>2.09</v>
      </c>
      <c r="O84" s="1102">
        <f t="shared" ca="1" si="10"/>
        <v>2.09</v>
      </c>
      <c r="P84" s="1102" cm="1">
        <f t="array" aca="1" ref="P84" ca="1">IFERROR(INDIRECT("K"&amp;V84),"")</f>
        <v>2.09</v>
      </c>
      <c r="Q84" s="1102" cm="1">
        <f t="array" aca="1" ref="Q84" ca="1">IFERROR(INDIRECT("L"&amp;V84),"")</f>
        <v>2.09</v>
      </c>
      <c r="R84" s="1102" t="str" cm="1">
        <f t="array" aca="1" ref="R84" ca="1">IFERROR(INDIRECT("K"&amp;W84),"")</f>
        <v/>
      </c>
      <c r="S84" s="1102" t="str" cm="1">
        <f t="array" aca="1" ref="S84" ca="1">IFERROR(INDIRECT("L"&amp;W84),"")</f>
        <v/>
      </c>
      <c r="T84" s="1103">
        <f t="shared" si="11"/>
        <v>2.09</v>
      </c>
      <c r="U84" s="1103">
        <f t="shared" si="12"/>
        <v>2.09</v>
      </c>
      <c r="V84" s="1102">
        <f t="shared" si="13"/>
        <v>84</v>
      </c>
      <c r="W84" s="1102" t="str">
        <f t="shared" si="14"/>
        <v/>
      </c>
      <c r="X84" s="1102" t="str">
        <f t="shared" si="15"/>
        <v>D0020</v>
      </c>
      <c r="Y84" s="239"/>
      <c r="Z84" s="239"/>
      <c r="AA84" s="239"/>
      <c r="AB84" s="239"/>
      <c r="AC84" s="239"/>
      <c r="AD84" s="239"/>
      <c r="AE84" s="239"/>
      <c r="AF84" s="239"/>
      <c r="AG84" s="239"/>
    </row>
    <row r="85" spans="1:33">
      <c r="A85" s="239"/>
      <c r="B85" s="239"/>
      <c r="C85" s="1876"/>
      <c r="D85" s="1877"/>
      <c r="E85" s="1877"/>
      <c r="F85" s="239"/>
      <c r="G85" s="239"/>
      <c r="H85" s="239"/>
      <c r="I85" s="1884" t="s">
        <v>6060</v>
      </c>
      <c r="J85" s="1879" t="s">
        <v>6061</v>
      </c>
      <c r="K85" s="1878">
        <v>2.0099999999999998</v>
      </c>
      <c r="L85" s="1104">
        <v>0</v>
      </c>
      <c r="M85" s="241"/>
      <c r="N85" s="1102">
        <f t="shared" ca="1" si="9"/>
        <v>2.0099999999999998</v>
      </c>
      <c r="O85" s="1102">
        <f t="shared" ca="1" si="10"/>
        <v>2.0099999999999998</v>
      </c>
      <c r="P85" s="1102" cm="1">
        <f t="array" aca="1" ref="P85" ca="1">IFERROR(INDIRECT("K"&amp;V85),"")</f>
        <v>2.0099999999999998</v>
      </c>
      <c r="Q85" s="1102" cm="1">
        <f t="array" aca="1" ref="Q85" ca="1">IFERROR(INDIRECT("L"&amp;V85),"")</f>
        <v>2.0099999999999998</v>
      </c>
      <c r="R85" s="1102" t="str" cm="1">
        <f t="array" aca="1" ref="R85" ca="1">IFERROR(INDIRECT("K"&amp;W85),"")</f>
        <v/>
      </c>
      <c r="S85" s="1102" t="str" cm="1">
        <f t="array" aca="1" ref="S85" ca="1">IFERROR(INDIRECT("L"&amp;W85),"")</f>
        <v/>
      </c>
      <c r="T85" s="1103">
        <f t="shared" si="11"/>
        <v>2.0099999999999998</v>
      </c>
      <c r="U85" s="1103">
        <f t="shared" si="12"/>
        <v>0</v>
      </c>
      <c r="V85" s="1102">
        <f t="shared" si="13"/>
        <v>86</v>
      </c>
      <c r="W85" s="1102" t="str">
        <f t="shared" si="14"/>
        <v/>
      </c>
      <c r="X85" s="1102" t="str">
        <f t="shared" si="15"/>
        <v>D0025</v>
      </c>
      <c r="Y85" s="239"/>
      <c r="Z85" s="239"/>
      <c r="AA85" s="239"/>
      <c r="AB85" s="239"/>
      <c r="AC85" s="239"/>
      <c r="AD85" s="239"/>
      <c r="AE85" s="239"/>
      <c r="AF85" s="239"/>
      <c r="AG85" s="239"/>
    </row>
    <row r="86" spans="1:33">
      <c r="A86" s="239"/>
      <c r="B86" s="239"/>
      <c r="C86" s="1876"/>
      <c r="D86" s="1877"/>
      <c r="E86" s="1877"/>
      <c r="F86" s="239"/>
      <c r="G86" s="239"/>
      <c r="H86" s="239"/>
      <c r="I86" s="1884" t="s">
        <v>6062</v>
      </c>
      <c r="J86" s="1879" t="s">
        <v>6061</v>
      </c>
      <c r="K86" s="1878">
        <v>2.0099999999999998</v>
      </c>
      <c r="L86" s="1878">
        <v>2.0099999999999998</v>
      </c>
      <c r="M86" s="241"/>
      <c r="N86" s="1102">
        <f t="shared" ca="1" si="9"/>
        <v>2.0099999999999998</v>
      </c>
      <c r="O86" s="1102">
        <f t="shared" ca="1" si="10"/>
        <v>2.0099999999999998</v>
      </c>
      <c r="P86" s="1102" cm="1">
        <f t="array" aca="1" ref="P86" ca="1">IFERROR(INDIRECT("K"&amp;V86),"")</f>
        <v>2.0099999999999998</v>
      </c>
      <c r="Q86" s="1102" cm="1">
        <f t="array" aca="1" ref="Q86" ca="1">IFERROR(INDIRECT("L"&amp;V86),"")</f>
        <v>2.0099999999999998</v>
      </c>
      <c r="R86" s="1102" t="str" cm="1">
        <f t="array" aca="1" ref="R86" ca="1">IFERROR(INDIRECT("K"&amp;W86),"")</f>
        <v/>
      </c>
      <c r="S86" s="1102" t="str" cm="1">
        <f t="array" aca="1" ref="S86" ca="1">IFERROR(INDIRECT("L"&amp;W86),"")</f>
        <v/>
      </c>
      <c r="T86" s="1103">
        <f t="shared" si="11"/>
        <v>2.0099999999999998</v>
      </c>
      <c r="U86" s="1103">
        <f t="shared" si="12"/>
        <v>2.0099999999999998</v>
      </c>
      <c r="V86" s="1102">
        <f t="shared" si="13"/>
        <v>86</v>
      </c>
      <c r="W86" s="1102" t="str">
        <f t="shared" si="14"/>
        <v/>
      </c>
      <c r="X86" s="1102" t="str">
        <f t="shared" si="15"/>
        <v>D0025</v>
      </c>
      <c r="Y86" s="239"/>
      <c r="Z86" s="239"/>
      <c r="AA86" s="239"/>
      <c r="AB86" s="239"/>
      <c r="AC86" s="239"/>
      <c r="AD86" s="239"/>
      <c r="AE86" s="239"/>
      <c r="AF86" s="239"/>
      <c r="AG86" s="239"/>
    </row>
    <row r="87" spans="1:33">
      <c r="A87" s="239"/>
      <c r="B87" s="239"/>
      <c r="C87" s="1876"/>
      <c r="D87" s="1877"/>
      <c r="E87" s="1877"/>
      <c r="F87" s="239"/>
      <c r="G87" s="239"/>
      <c r="H87" s="239"/>
      <c r="I87" s="1884" t="s">
        <v>6063</v>
      </c>
      <c r="J87" s="1879" t="s">
        <v>6064</v>
      </c>
      <c r="K87" s="1104">
        <v>2</v>
      </c>
      <c r="L87" s="1104">
        <v>2</v>
      </c>
      <c r="M87" s="241"/>
      <c r="N87" s="1102">
        <f t="shared" ca="1" si="9"/>
        <v>2</v>
      </c>
      <c r="O87" s="1102">
        <f t="shared" ca="1" si="10"/>
        <v>2</v>
      </c>
      <c r="P87" s="1102" t="str" cm="1">
        <f t="array" aca="1" ref="P87" ca="1">IFERROR(INDIRECT("K"&amp;V87),"")</f>
        <v/>
      </c>
      <c r="Q87" s="1102" t="str" cm="1">
        <f t="array" aca="1" ref="Q87" ca="1">IFERROR(INDIRECT("L"&amp;V87),"")</f>
        <v/>
      </c>
      <c r="R87" s="1102" t="str" cm="1">
        <f t="array" aca="1" ref="R87" ca="1">IFERROR(INDIRECT("K"&amp;W87),"")</f>
        <v/>
      </c>
      <c r="S87" s="1102" t="str" cm="1">
        <f t="array" aca="1" ref="S87" ca="1">IFERROR(INDIRECT("L"&amp;W87),"")</f>
        <v/>
      </c>
      <c r="T87" s="1103">
        <f t="shared" si="11"/>
        <v>2</v>
      </c>
      <c r="U87" s="1103">
        <f t="shared" si="12"/>
        <v>2</v>
      </c>
      <c r="V87" s="1102" t="str">
        <f t="shared" si="13"/>
        <v/>
      </c>
      <c r="W87" s="1102" t="str">
        <f t="shared" si="14"/>
        <v/>
      </c>
      <c r="X87" s="1102" t="str">
        <f t="shared" si="15"/>
        <v>D0027</v>
      </c>
      <c r="Y87" s="239"/>
      <c r="Z87" s="239"/>
      <c r="AA87" s="239"/>
      <c r="AB87" s="239"/>
      <c r="AC87" s="239"/>
      <c r="AD87" s="239"/>
      <c r="AE87" s="239"/>
      <c r="AF87" s="239"/>
      <c r="AG87" s="239"/>
    </row>
    <row r="88" spans="1:33">
      <c r="A88" s="239"/>
      <c r="B88" s="239"/>
      <c r="C88" s="1876"/>
      <c r="D88" s="1877"/>
      <c r="E88" s="1877"/>
      <c r="F88" s="239"/>
      <c r="G88" s="239"/>
      <c r="H88" s="239"/>
      <c r="I88" s="1884" t="s">
        <v>3578</v>
      </c>
      <c r="J88" s="1879" t="s">
        <v>6065</v>
      </c>
      <c r="K88" s="1878">
        <v>2.09</v>
      </c>
      <c r="L88" s="1104">
        <v>0</v>
      </c>
      <c r="M88" s="241"/>
      <c r="N88" s="1102">
        <f t="shared" ca="1" si="9"/>
        <v>2.09</v>
      </c>
      <c r="O88" s="1102">
        <f t="shared" ca="1" si="10"/>
        <v>2.09</v>
      </c>
      <c r="P88" s="1102" cm="1">
        <f t="array" aca="1" ref="P88" ca="1">IFERROR(INDIRECT("K"&amp;V88),"")</f>
        <v>2.09</v>
      </c>
      <c r="Q88" s="1102" cm="1">
        <f t="array" aca="1" ref="Q88" ca="1">IFERROR(INDIRECT("L"&amp;V88),"")</f>
        <v>2.09</v>
      </c>
      <c r="R88" s="1102" t="str" cm="1">
        <f t="array" aca="1" ref="R88" ca="1">IFERROR(INDIRECT("K"&amp;W88),"")</f>
        <v/>
      </c>
      <c r="S88" s="1102" t="str" cm="1">
        <f t="array" aca="1" ref="S88" ca="1">IFERROR(INDIRECT("L"&amp;W88),"")</f>
        <v/>
      </c>
      <c r="T88" s="1103">
        <f t="shared" si="11"/>
        <v>2.09</v>
      </c>
      <c r="U88" s="1103">
        <f t="shared" si="12"/>
        <v>0</v>
      </c>
      <c r="V88" s="1102">
        <f t="shared" si="13"/>
        <v>89</v>
      </c>
      <c r="W88" s="1102" t="str">
        <f t="shared" si="14"/>
        <v/>
      </c>
      <c r="X88" s="1102" t="str">
        <f t="shared" si="15"/>
        <v>D0028</v>
      </c>
      <c r="Y88" s="239"/>
      <c r="Z88" s="239"/>
      <c r="AA88" s="239"/>
      <c r="AB88" s="239"/>
      <c r="AC88" s="239"/>
      <c r="AD88" s="239"/>
      <c r="AE88" s="239"/>
      <c r="AF88" s="239"/>
      <c r="AG88" s="239"/>
    </row>
    <row r="89" spans="1:33">
      <c r="A89" s="239"/>
      <c r="B89" s="239"/>
      <c r="C89" s="1876"/>
      <c r="D89" s="1877"/>
      <c r="E89" s="1877"/>
      <c r="F89" s="239"/>
      <c r="G89" s="239"/>
      <c r="H89" s="239"/>
      <c r="I89" s="1884" t="s">
        <v>4180</v>
      </c>
      <c r="J89" s="1879" t="s">
        <v>6065</v>
      </c>
      <c r="K89" s="1878">
        <v>2.09</v>
      </c>
      <c r="L89" s="1878">
        <v>2.09</v>
      </c>
      <c r="M89" s="241"/>
      <c r="N89" s="1102">
        <f t="shared" ca="1" si="9"/>
        <v>2.09</v>
      </c>
      <c r="O89" s="1102">
        <f t="shared" ca="1" si="10"/>
        <v>2.09</v>
      </c>
      <c r="P89" s="1102" cm="1">
        <f t="array" aca="1" ref="P89" ca="1">IFERROR(INDIRECT("K"&amp;V89),"")</f>
        <v>2.09</v>
      </c>
      <c r="Q89" s="1102" cm="1">
        <f t="array" aca="1" ref="Q89" ca="1">IFERROR(INDIRECT("L"&amp;V89),"")</f>
        <v>2.09</v>
      </c>
      <c r="R89" s="1102" t="str" cm="1">
        <f t="array" aca="1" ref="R89" ca="1">IFERROR(INDIRECT("K"&amp;W89),"")</f>
        <v/>
      </c>
      <c r="S89" s="1102" t="str" cm="1">
        <f t="array" aca="1" ref="S89" ca="1">IFERROR(INDIRECT("L"&amp;W89),"")</f>
        <v/>
      </c>
      <c r="T89" s="1103">
        <f t="shared" si="11"/>
        <v>2.09</v>
      </c>
      <c r="U89" s="1103">
        <f t="shared" si="12"/>
        <v>2.09</v>
      </c>
      <c r="V89" s="1102">
        <f t="shared" si="13"/>
        <v>89</v>
      </c>
      <c r="W89" s="1102" t="str">
        <f t="shared" si="14"/>
        <v/>
      </c>
      <c r="X89" s="1102" t="str">
        <f t="shared" si="15"/>
        <v>D0028</v>
      </c>
      <c r="Y89" s="239"/>
      <c r="Z89" s="239"/>
      <c r="AA89" s="239"/>
      <c r="AB89" s="239"/>
      <c r="AC89" s="239"/>
      <c r="AD89" s="239"/>
      <c r="AE89" s="239"/>
      <c r="AF89" s="239"/>
      <c r="AG89" s="239"/>
    </row>
    <row r="90" spans="1:33">
      <c r="A90" s="239"/>
      <c r="B90" s="239"/>
      <c r="C90" s="1876"/>
      <c r="D90" s="1877"/>
      <c r="E90" s="1877"/>
      <c r="F90" s="239"/>
      <c r="G90" s="239"/>
      <c r="H90" s="239"/>
      <c r="I90" s="1884" t="s">
        <v>3578</v>
      </c>
      <c r="J90" s="1879" t="s">
        <v>6066</v>
      </c>
      <c r="K90" s="1878">
        <v>2.09</v>
      </c>
      <c r="L90" s="1104">
        <v>0</v>
      </c>
      <c r="M90" s="241"/>
      <c r="N90" s="1102">
        <f t="shared" ca="1" si="9"/>
        <v>2.09</v>
      </c>
      <c r="O90" s="1102">
        <f t="shared" ca="1" si="10"/>
        <v>2.09</v>
      </c>
      <c r="P90" s="1102" cm="1">
        <f t="array" aca="1" ref="P90" ca="1">IFERROR(INDIRECT("K"&amp;V90),"")</f>
        <v>2.09</v>
      </c>
      <c r="Q90" s="1102" cm="1">
        <f t="array" aca="1" ref="Q90" ca="1">IFERROR(INDIRECT("L"&amp;V90),"")</f>
        <v>2.09</v>
      </c>
      <c r="R90" s="1102" t="str" cm="1">
        <f t="array" aca="1" ref="R90" ca="1">IFERROR(INDIRECT("K"&amp;W90),"")</f>
        <v/>
      </c>
      <c r="S90" s="1102" t="str" cm="1">
        <f t="array" aca="1" ref="S90" ca="1">IFERROR(INDIRECT("L"&amp;W90),"")</f>
        <v/>
      </c>
      <c r="T90" s="1103">
        <f t="shared" si="11"/>
        <v>2.09</v>
      </c>
      <c r="U90" s="1103">
        <f t="shared" si="12"/>
        <v>0</v>
      </c>
      <c r="V90" s="1102">
        <f t="shared" si="13"/>
        <v>89</v>
      </c>
      <c r="W90" s="1102" t="str">
        <f t="shared" si="14"/>
        <v/>
      </c>
      <c r="X90" s="1102" t="str">
        <f t="shared" si="15"/>
        <v>D0028</v>
      </c>
      <c r="Y90" s="239"/>
      <c r="Z90" s="239"/>
      <c r="AA90" s="239"/>
      <c r="AB90" s="239"/>
      <c r="AC90" s="239"/>
      <c r="AD90" s="239"/>
      <c r="AE90" s="239"/>
      <c r="AF90" s="239"/>
      <c r="AG90" s="239"/>
    </row>
    <row r="91" spans="1:33">
      <c r="A91" s="239"/>
      <c r="B91" s="239"/>
      <c r="C91" s="1876"/>
      <c r="D91" s="1877"/>
      <c r="E91" s="1877"/>
      <c r="F91" s="239"/>
      <c r="G91" s="239"/>
      <c r="H91" s="239"/>
      <c r="I91" s="1884" t="s">
        <v>4180</v>
      </c>
      <c r="J91" s="1879" t="s">
        <v>6066</v>
      </c>
      <c r="K91" s="1878">
        <v>2.09</v>
      </c>
      <c r="L91" s="1878">
        <v>2.09</v>
      </c>
      <c r="M91" s="241"/>
      <c r="N91" s="1102">
        <f t="shared" ca="1" si="9"/>
        <v>2.09</v>
      </c>
      <c r="O91" s="1102">
        <f t="shared" ca="1" si="10"/>
        <v>2.09</v>
      </c>
      <c r="P91" s="1102" cm="1">
        <f t="array" aca="1" ref="P91" ca="1">IFERROR(INDIRECT("K"&amp;V91),"")</f>
        <v>2.09</v>
      </c>
      <c r="Q91" s="1102" cm="1">
        <f t="array" aca="1" ref="Q91" ca="1">IFERROR(INDIRECT("L"&amp;V91),"")</f>
        <v>2.09</v>
      </c>
      <c r="R91" s="1102" t="str" cm="1">
        <f t="array" aca="1" ref="R91" ca="1">IFERROR(INDIRECT("K"&amp;W91),"")</f>
        <v/>
      </c>
      <c r="S91" s="1102" t="str" cm="1">
        <f t="array" aca="1" ref="S91" ca="1">IFERROR(INDIRECT("L"&amp;W91),"")</f>
        <v/>
      </c>
      <c r="T91" s="1103">
        <f t="shared" si="11"/>
        <v>2.09</v>
      </c>
      <c r="U91" s="1103">
        <f t="shared" si="12"/>
        <v>2.09</v>
      </c>
      <c r="V91" s="1102">
        <f t="shared" si="13"/>
        <v>89</v>
      </c>
      <c r="W91" s="1102" t="str">
        <f t="shared" si="14"/>
        <v/>
      </c>
      <c r="X91" s="1102" t="str">
        <f t="shared" si="15"/>
        <v>D0028</v>
      </c>
      <c r="Y91" s="239"/>
      <c r="Z91" s="239"/>
      <c r="AA91" s="239"/>
      <c r="AB91" s="239"/>
      <c r="AC91" s="239"/>
      <c r="AD91" s="239"/>
      <c r="AE91" s="239"/>
      <c r="AF91" s="239"/>
      <c r="AG91" s="239"/>
    </row>
    <row r="92" spans="1:33">
      <c r="A92" s="239"/>
      <c r="B92" s="239"/>
      <c r="C92" s="1876"/>
      <c r="D92" s="1877"/>
      <c r="E92" s="1877"/>
      <c r="F92" s="239"/>
      <c r="G92" s="239"/>
      <c r="H92" s="239"/>
      <c r="I92" s="1884" t="s">
        <v>4224</v>
      </c>
      <c r="J92" s="1879" t="s">
        <v>4199</v>
      </c>
      <c r="K92" s="1878">
        <v>1.81</v>
      </c>
      <c r="L92" s="1878">
        <v>1.81</v>
      </c>
      <c r="M92" s="241"/>
      <c r="N92" s="1102">
        <f t="shared" ca="1" si="9"/>
        <v>1.81</v>
      </c>
      <c r="O92" s="1102">
        <f t="shared" ca="1" si="10"/>
        <v>1.81</v>
      </c>
      <c r="P92" s="1102" t="str" cm="1">
        <f t="array" aca="1" ref="P92" ca="1">IFERROR(INDIRECT("K"&amp;V92),"")</f>
        <v/>
      </c>
      <c r="Q92" s="1102" t="str" cm="1">
        <f t="array" aca="1" ref="Q92" ca="1">IFERROR(INDIRECT("L"&amp;V92),"")</f>
        <v/>
      </c>
      <c r="R92" s="1102" t="str" cm="1">
        <f t="array" aca="1" ref="R92" ca="1">IFERROR(INDIRECT("K"&amp;W92),"")</f>
        <v/>
      </c>
      <c r="S92" s="1102" t="str" cm="1">
        <f t="array" aca="1" ref="S92" ca="1">IFERROR(INDIRECT("L"&amp;W92),"")</f>
        <v/>
      </c>
      <c r="T92" s="1103">
        <f t="shared" si="11"/>
        <v>1.81</v>
      </c>
      <c r="U92" s="1103">
        <f t="shared" si="12"/>
        <v>1.81</v>
      </c>
      <c r="V92" s="1102" t="str">
        <f t="shared" si="13"/>
        <v/>
      </c>
      <c r="W92" s="1102" t="str">
        <f t="shared" si="14"/>
        <v/>
      </c>
      <c r="X92" s="1102" t="str">
        <f t="shared" si="15"/>
        <v>D0035</v>
      </c>
      <c r="Y92" s="239"/>
      <c r="Z92" s="239"/>
      <c r="AA92" s="239"/>
      <c r="AB92" s="239"/>
      <c r="AC92" s="239"/>
      <c r="AD92" s="239"/>
      <c r="AE92" s="239"/>
      <c r="AF92" s="239"/>
      <c r="AG92" s="239"/>
    </row>
    <row r="93" spans="1:33">
      <c r="A93" s="239"/>
      <c r="B93" s="239"/>
      <c r="C93" s="1876"/>
      <c r="D93" s="1877"/>
      <c r="E93" s="1877"/>
      <c r="F93" s="239"/>
      <c r="G93" s="239"/>
      <c r="H93" s="239"/>
      <c r="I93" s="1884" t="s">
        <v>4225</v>
      </c>
      <c r="J93" s="1879" t="s">
        <v>4200</v>
      </c>
      <c r="K93" s="1878">
        <v>2.09</v>
      </c>
      <c r="L93" s="1878">
        <v>2.09</v>
      </c>
      <c r="M93" s="241"/>
      <c r="N93" s="1102">
        <f t="shared" ca="1" si="9"/>
        <v>2.09</v>
      </c>
      <c r="O93" s="1102">
        <f t="shared" ca="1" si="10"/>
        <v>2.09</v>
      </c>
      <c r="P93" s="1102" t="str" cm="1">
        <f t="array" aca="1" ref="P93" ca="1">IFERROR(INDIRECT("K"&amp;V93),"")</f>
        <v/>
      </c>
      <c r="Q93" s="1102" t="str" cm="1">
        <f t="array" aca="1" ref="Q93" ca="1">IFERROR(INDIRECT("L"&amp;V93),"")</f>
        <v/>
      </c>
      <c r="R93" s="1102" t="str" cm="1">
        <f t="array" aca="1" ref="R93" ca="1">IFERROR(INDIRECT("K"&amp;W93),"")</f>
        <v/>
      </c>
      <c r="S93" s="1102" t="str" cm="1">
        <f t="array" aca="1" ref="S93" ca="1">IFERROR(INDIRECT("L"&amp;W93),"")</f>
        <v/>
      </c>
      <c r="T93" s="1103">
        <f t="shared" si="11"/>
        <v>2.09</v>
      </c>
      <c r="U93" s="1103">
        <f t="shared" si="12"/>
        <v>2.09</v>
      </c>
      <c r="V93" s="1102" t="str">
        <f t="shared" si="13"/>
        <v/>
      </c>
      <c r="W93" s="1102" t="str">
        <f t="shared" si="14"/>
        <v/>
      </c>
      <c r="X93" s="1102" t="str">
        <f t="shared" si="15"/>
        <v>D0035</v>
      </c>
      <c r="Y93" s="239"/>
      <c r="Z93" s="239"/>
      <c r="AA93" s="239"/>
      <c r="AB93" s="239"/>
      <c r="AC93" s="239"/>
      <c r="AD93" s="239"/>
      <c r="AE93" s="239"/>
      <c r="AF93" s="239"/>
      <c r="AG93" s="239"/>
    </row>
    <row r="94" spans="1:33">
      <c r="A94" s="239"/>
      <c r="B94" s="239"/>
      <c r="C94" s="1876"/>
      <c r="D94" s="1877"/>
      <c r="E94" s="1877"/>
      <c r="F94" s="239"/>
      <c r="G94" s="239"/>
      <c r="H94" s="239"/>
      <c r="I94" s="1884" t="s">
        <v>4226</v>
      </c>
      <c r="J94" s="1879" t="s">
        <v>4201</v>
      </c>
      <c r="K94" s="1878">
        <v>2.13</v>
      </c>
      <c r="L94" s="1878">
        <v>2.13</v>
      </c>
      <c r="M94" s="241"/>
      <c r="N94" s="1102">
        <f t="shared" ca="1" si="9"/>
        <v>2.13</v>
      </c>
      <c r="O94" s="1102">
        <f t="shared" ca="1" si="10"/>
        <v>2.13</v>
      </c>
      <c r="P94" s="1102" t="str" cm="1">
        <f t="array" aca="1" ref="P94" ca="1">IFERROR(INDIRECT("K"&amp;V94),"")</f>
        <v/>
      </c>
      <c r="Q94" s="1102" t="str" cm="1">
        <f t="array" aca="1" ref="Q94" ca="1">IFERROR(INDIRECT("L"&amp;V94),"")</f>
        <v/>
      </c>
      <c r="R94" s="1102" t="str" cm="1">
        <f t="array" aca="1" ref="R94" ca="1">IFERROR(INDIRECT("K"&amp;W94),"")</f>
        <v/>
      </c>
      <c r="S94" s="1102" t="str" cm="1">
        <f t="array" aca="1" ref="S94" ca="1">IFERROR(INDIRECT("L"&amp;W94),"")</f>
        <v/>
      </c>
      <c r="T94" s="1103">
        <f t="shared" si="11"/>
        <v>2.13</v>
      </c>
      <c r="U94" s="1103">
        <f t="shared" si="12"/>
        <v>2.13</v>
      </c>
      <c r="V94" s="1102" t="str">
        <f t="shared" si="13"/>
        <v/>
      </c>
      <c r="W94" s="1102" t="str">
        <f t="shared" si="14"/>
        <v/>
      </c>
      <c r="X94" s="1102" t="str">
        <f t="shared" si="15"/>
        <v>D0035</v>
      </c>
      <c r="Y94" s="239"/>
      <c r="Z94" s="239"/>
      <c r="AA94" s="239"/>
      <c r="AB94" s="239"/>
      <c r="AC94" s="239"/>
      <c r="AD94" s="239"/>
      <c r="AE94" s="239"/>
      <c r="AF94" s="239"/>
      <c r="AG94" s="239"/>
    </row>
    <row r="95" spans="1:33">
      <c r="A95" s="239"/>
      <c r="B95" s="239"/>
      <c r="C95" s="1876"/>
      <c r="D95" s="1877"/>
      <c r="E95" s="1877"/>
      <c r="F95" s="239"/>
      <c r="G95" s="239"/>
      <c r="H95" s="239"/>
      <c r="I95" s="1884" t="s">
        <v>4181</v>
      </c>
      <c r="J95" s="1879" t="s">
        <v>6067</v>
      </c>
      <c r="K95" s="1878">
        <v>2.09</v>
      </c>
      <c r="L95" s="1104">
        <v>0</v>
      </c>
      <c r="M95" s="241"/>
      <c r="N95" s="1102">
        <f t="shared" ca="1" si="9"/>
        <v>2.09</v>
      </c>
      <c r="O95" s="1102">
        <f t="shared" ca="1" si="10"/>
        <v>2.09</v>
      </c>
      <c r="P95" s="1102" cm="1">
        <f t="array" aca="1" ref="P95" ca="1">IFERROR(INDIRECT("K"&amp;V95),"")</f>
        <v>2.09</v>
      </c>
      <c r="Q95" s="1102" cm="1">
        <f t="array" aca="1" ref="Q95" ca="1">IFERROR(INDIRECT("L"&amp;V95),"")</f>
        <v>2.09</v>
      </c>
      <c r="R95" s="1102" t="str" cm="1">
        <f t="array" aca="1" ref="R95" ca="1">IFERROR(INDIRECT("K"&amp;W95),"")</f>
        <v/>
      </c>
      <c r="S95" s="1102" t="str" cm="1">
        <f t="array" aca="1" ref="S95" ca="1">IFERROR(INDIRECT("L"&amp;W95),"")</f>
        <v/>
      </c>
      <c r="T95" s="1103">
        <f t="shared" si="11"/>
        <v>2.09</v>
      </c>
      <c r="U95" s="1103">
        <f t="shared" si="12"/>
        <v>0</v>
      </c>
      <c r="V95" s="1102">
        <f t="shared" si="13"/>
        <v>96</v>
      </c>
      <c r="W95" s="1102" t="str">
        <f t="shared" si="14"/>
        <v/>
      </c>
      <c r="X95" s="1102" t="str">
        <f t="shared" si="15"/>
        <v>D0046</v>
      </c>
      <c r="Y95" s="239"/>
      <c r="Z95" s="239"/>
      <c r="AA95" s="239"/>
      <c r="AB95" s="239"/>
      <c r="AC95" s="239"/>
      <c r="AD95" s="239"/>
      <c r="AE95" s="239"/>
      <c r="AF95" s="239"/>
      <c r="AG95" s="239"/>
    </row>
    <row r="96" spans="1:33">
      <c r="A96" s="239"/>
      <c r="B96" s="239"/>
      <c r="C96" s="1876"/>
      <c r="D96" s="1877"/>
      <c r="E96" s="1877"/>
      <c r="F96" s="239"/>
      <c r="G96" s="239"/>
      <c r="H96" s="239"/>
      <c r="I96" s="1884" t="s">
        <v>4182</v>
      </c>
      <c r="J96" s="1879" t="s">
        <v>6067</v>
      </c>
      <c r="K96" s="1878">
        <v>2.09</v>
      </c>
      <c r="L96" s="1878">
        <v>2.09</v>
      </c>
      <c r="M96" s="241"/>
      <c r="N96" s="1102">
        <f t="shared" ca="1" si="9"/>
        <v>2.09</v>
      </c>
      <c r="O96" s="1102">
        <f t="shared" ca="1" si="10"/>
        <v>2.09</v>
      </c>
      <c r="P96" s="1102" cm="1">
        <f t="array" aca="1" ref="P96" ca="1">IFERROR(INDIRECT("K"&amp;V96),"")</f>
        <v>2.09</v>
      </c>
      <c r="Q96" s="1102" cm="1">
        <f t="array" aca="1" ref="Q96" ca="1">IFERROR(INDIRECT("L"&amp;V96),"")</f>
        <v>2.09</v>
      </c>
      <c r="R96" s="1102" t="str" cm="1">
        <f t="array" aca="1" ref="R96" ca="1">IFERROR(INDIRECT("K"&amp;W96),"")</f>
        <v/>
      </c>
      <c r="S96" s="1102" t="str" cm="1">
        <f t="array" aca="1" ref="S96" ca="1">IFERROR(INDIRECT("L"&amp;W96),"")</f>
        <v/>
      </c>
      <c r="T96" s="1103">
        <f t="shared" si="11"/>
        <v>2.09</v>
      </c>
      <c r="U96" s="1103">
        <f t="shared" si="12"/>
        <v>2.09</v>
      </c>
      <c r="V96" s="1102">
        <f t="shared" si="13"/>
        <v>96</v>
      </c>
      <c r="W96" s="1102" t="str">
        <f t="shared" si="14"/>
        <v/>
      </c>
      <c r="X96" s="1102" t="str">
        <f t="shared" si="15"/>
        <v>D0046</v>
      </c>
      <c r="Y96" s="239"/>
      <c r="Z96" s="239"/>
      <c r="AA96" s="239"/>
      <c r="AB96" s="239"/>
      <c r="AC96" s="239"/>
      <c r="AD96" s="239"/>
      <c r="AE96" s="239"/>
      <c r="AF96" s="239"/>
      <c r="AG96" s="239"/>
    </row>
    <row r="97" spans="1:33">
      <c r="A97" s="239"/>
      <c r="B97" s="239"/>
      <c r="C97" s="1876"/>
      <c r="D97" s="1877"/>
      <c r="E97" s="1877"/>
      <c r="F97" s="239"/>
      <c r="G97" s="239"/>
      <c r="H97" s="239"/>
      <c r="I97" s="1884" t="s">
        <v>6068</v>
      </c>
      <c r="J97" s="1879" t="s">
        <v>6069</v>
      </c>
      <c r="K97" s="1878">
        <v>2.09</v>
      </c>
      <c r="L97" s="1104">
        <v>0</v>
      </c>
      <c r="M97" s="241"/>
      <c r="N97" s="1102">
        <f t="shared" ca="1" si="9"/>
        <v>2.09</v>
      </c>
      <c r="O97" s="1102">
        <f t="shared" ca="1" si="10"/>
        <v>2.09</v>
      </c>
      <c r="P97" s="1102" cm="1">
        <f t="array" aca="1" ref="P97" ca="1">IFERROR(INDIRECT("K"&amp;V97),"")</f>
        <v>2.09</v>
      </c>
      <c r="Q97" s="1102" cm="1">
        <f t="array" aca="1" ref="Q97" ca="1">IFERROR(INDIRECT("L"&amp;V97),"")</f>
        <v>2.09</v>
      </c>
      <c r="R97" s="1102" t="str" cm="1">
        <f t="array" aca="1" ref="R97" ca="1">IFERROR(INDIRECT("K"&amp;W97),"")</f>
        <v/>
      </c>
      <c r="S97" s="1102" t="str" cm="1">
        <f t="array" aca="1" ref="S97" ca="1">IFERROR(INDIRECT("L"&amp;W97),"")</f>
        <v/>
      </c>
      <c r="T97" s="1103">
        <f t="shared" si="11"/>
        <v>2.09</v>
      </c>
      <c r="U97" s="1103">
        <f t="shared" si="12"/>
        <v>0</v>
      </c>
      <c r="V97" s="1102">
        <f t="shared" si="13"/>
        <v>98</v>
      </c>
      <c r="W97" s="1102" t="str">
        <f t="shared" si="14"/>
        <v/>
      </c>
      <c r="X97" s="1102" t="str">
        <f t="shared" si="15"/>
        <v>D0055</v>
      </c>
      <c r="Y97" s="239"/>
      <c r="Z97" s="239"/>
      <c r="AA97" s="239"/>
      <c r="AB97" s="239"/>
      <c r="AC97" s="239"/>
      <c r="AD97" s="239"/>
      <c r="AE97" s="239"/>
      <c r="AF97" s="239"/>
      <c r="AG97" s="239"/>
    </row>
    <row r="98" spans="1:33">
      <c r="A98" s="239"/>
      <c r="B98" s="239"/>
      <c r="C98" s="1876"/>
      <c r="D98" s="1877"/>
      <c r="E98" s="1877"/>
      <c r="F98" s="239"/>
      <c r="G98" s="239"/>
      <c r="H98" s="239"/>
      <c r="I98" s="1884" t="s">
        <v>6070</v>
      </c>
      <c r="J98" s="1879" t="s">
        <v>6069</v>
      </c>
      <c r="K98" s="1878">
        <v>2.09</v>
      </c>
      <c r="L98" s="1878">
        <v>2.09</v>
      </c>
      <c r="M98" s="241"/>
      <c r="N98" s="1102">
        <f t="shared" ca="1" si="9"/>
        <v>2.09</v>
      </c>
      <c r="O98" s="1102">
        <f t="shared" ca="1" si="10"/>
        <v>2.09</v>
      </c>
      <c r="P98" s="1102" cm="1">
        <f t="array" aca="1" ref="P98" ca="1">IFERROR(INDIRECT("K"&amp;V98),"")</f>
        <v>2.09</v>
      </c>
      <c r="Q98" s="1102" cm="1">
        <f t="array" aca="1" ref="Q98" ca="1">IFERROR(INDIRECT("L"&amp;V98),"")</f>
        <v>2.09</v>
      </c>
      <c r="R98" s="1102" t="str" cm="1">
        <f t="array" aca="1" ref="R98" ca="1">IFERROR(INDIRECT("K"&amp;W98),"")</f>
        <v/>
      </c>
      <c r="S98" s="1102" t="str" cm="1">
        <f t="array" aca="1" ref="S98" ca="1">IFERROR(INDIRECT("L"&amp;W98),"")</f>
        <v/>
      </c>
      <c r="T98" s="1103">
        <f t="shared" si="11"/>
        <v>2.09</v>
      </c>
      <c r="U98" s="1103">
        <f t="shared" si="12"/>
        <v>2.09</v>
      </c>
      <c r="V98" s="1102">
        <f t="shared" si="13"/>
        <v>98</v>
      </c>
      <c r="W98" s="1102" t="str">
        <f t="shared" si="14"/>
        <v/>
      </c>
      <c r="X98" s="1102" t="str">
        <f t="shared" si="15"/>
        <v>D0055</v>
      </c>
      <c r="Y98" s="239"/>
      <c r="Z98" s="239"/>
      <c r="AA98" s="239"/>
      <c r="AB98" s="239"/>
      <c r="AC98" s="239"/>
      <c r="AD98" s="239"/>
      <c r="AE98" s="239"/>
      <c r="AF98" s="239"/>
      <c r="AG98" s="239"/>
    </row>
    <row r="99" spans="1:33">
      <c r="A99" s="239"/>
      <c r="B99" s="239"/>
      <c r="C99" s="1876"/>
      <c r="D99" s="1877"/>
      <c r="E99" s="1877"/>
      <c r="F99" s="239"/>
      <c r="G99" s="239"/>
      <c r="H99" s="239"/>
      <c r="I99" s="1884" t="s">
        <v>6071</v>
      </c>
      <c r="J99" s="1879" t="s">
        <v>6072</v>
      </c>
      <c r="K99" s="1878">
        <v>2.09</v>
      </c>
      <c r="L99" s="1104">
        <v>0</v>
      </c>
      <c r="M99" s="241"/>
      <c r="N99" s="1102">
        <f t="shared" ca="1" si="9"/>
        <v>2.09</v>
      </c>
      <c r="O99" s="1102">
        <f t="shared" ca="1" si="10"/>
        <v>2.09</v>
      </c>
      <c r="P99" s="1102" cm="1">
        <f t="array" aca="1" ref="P99" ca="1">IFERROR(INDIRECT("K"&amp;V99),"")</f>
        <v>2.09</v>
      </c>
      <c r="Q99" s="1102" cm="1">
        <f t="array" aca="1" ref="Q99" ca="1">IFERROR(INDIRECT("L"&amp;V99),"")</f>
        <v>2.09</v>
      </c>
      <c r="R99" s="1102" t="str" cm="1">
        <f t="array" aca="1" ref="R99" ca="1">IFERROR(INDIRECT("K"&amp;W99),"")</f>
        <v/>
      </c>
      <c r="S99" s="1102" t="str" cm="1">
        <f t="array" aca="1" ref="S99" ca="1">IFERROR(INDIRECT("L"&amp;W99),"")</f>
        <v/>
      </c>
      <c r="T99" s="1103">
        <f t="shared" si="11"/>
        <v>2.09</v>
      </c>
      <c r="U99" s="1103">
        <f t="shared" si="12"/>
        <v>0</v>
      </c>
      <c r="V99" s="1102">
        <f t="shared" si="13"/>
        <v>100</v>
      </c>
      <c r="W99" s="1102" t="str">
        <f t="shared" si="14"/>
        <v/>
      </c>
      <c r="X99" s="1102" t="str">
        <f t="shared" si="15"/>
        <v>D0056</v>
      </c>
      <c r="Y99" s="239"/>
      <c r="Z99" s="239"/>
      <c r="AA99" s="239"/>
      <c r="AB99" s="239"/>
      <c r="AC99" s="239"/>
      <c r="AD99" s="239"/>
      <c r="AE99" s="239"/>
      <c r="AF99" s="239"/>
      <c r="AG99" s="239"/>
    </row>
    <row r="100" spans="1:33">
      <c r="A100" s="239"/>
      <c r="B100" s="239"/>
      <c r="C100" s="1876"/>
      <c r="D100" s="1877"/>
      <c r="E100" s="1877"/>
      <c r="F100" s="239"/>
      <c r="G100" s="239"/>
      <c r="H100" s="239"/>
      <c r="I100" s="1884" t="s">
        <v>6073</v>
      </c>
      <c r="J100" s="1879" t="s">
        <v>6072</v>
      </c>
      <c r="K100" s="1878">
        <v>2.09</v>
      </c>
      <c r="L100" s="1878">
        <v>2.09</v>
      </c>
      <c r="M100" s="241"/>
      <c r="N100" s="1102">
        <f t="shared" ca="1" si="9"/>
        <v>2.09</v>
      </c>
      <c r="O100" s="1102">
        <f t="shared" ca="1" si="10"/>
        <v>2.09</v>
      </c>
      <c r="P100" s="1102" cm="1">
        <f t="array" aca="1" ref="P100" ca="1">IFERROR(INDIRECT("K"&amp;V100),"")</f>
        <v>2.09</v>
      </c>
      <c r="Q100" s="1102" cm="1">
        <f t="array" aca="1" ref="Q100" ca="1">IFERROR(INDIRECT("L"&amp;V100),"")</f>
        <v>2.09</v>
      </c>
      <c r="R100" s="1102" t="str" cm="1">
        <f t="array" aca="1" ref="R100" ca="1">IFERROR(INDIRECT("K"&amp;W100),"")</f>
        <v/>
      </c>
      <c r="S100" s="1102" t="str" cm="1">
        <f t="array" aca="1" ref="S100" ca="1">IFERROR(INDIRECT("L"&amp;W100),"")</f>
        <v/>
      </c>
      <c r="T100" s="1103">
        <f t="shared" si="11"/>
        <v>2.09</v>
      </c>
      <c r="U100" s="1103">
        <f t="shared" si="12"/>
        <v>2.09</v>
      </c>
      <c r="V100" s="1102">
        <f t="shared" si="13"/>
        <v>100</v>
      </c>
      <c r="W100" s="1102" t="str">
        <f t="shared" si="14"/>
        <v/>
      </c>
      <c r="X100" s="1102" t="str">
        <f t="shared" si="15"/>
        <v>D0056</v>
      </c>
      <c r="Y100" s="239"/>
      <c r="Z100" s="239"/>
      <c r="AA100" s="239"/>
      <c r="AB100" s="239"/>
      <c r="AC100" s="239"/>
      <c r="AD100" s="239"/>
      <c r="AE100" s="239"/>
      <c r="AF100" s="239"/>
      <c r="AG100" s="239"/>
    </row>
    <row r="101" spans="1:33">
      <c r="A101" s="239"/>
      <c r="B101" s="239"/>
      <c r="C101" s="1876"/>
      <c r="D101" s="1877"/>
      <c r="E101" s="1877"/>
      <c r="F101" s="239"/>
      <c r="G101" s="239"/>
      <c r="H101" s="239"/>
      <c r="I101" s="1884" t="s">
        <v>6074</v>
      </c>
      <c r="J101" s="1879" t="s">
        <v>6075</v>
      </c>
      <c r="K101" s="1878">
        <v>2.09</v>
      </c>
      <c r="L101" s="1878">
        <v>2.09</v>
      </c>
      <c r="M101" s="241"/>
      <c r="N101" s="1102">
        <f t="shared" ca="1" si="9"/>
        <v>2.09</v>
      </c>
      <c r="O101" s="1102">
        <f t="shared" ca="1" si="10"/>
        <v>2.09</v>
      </c>
      <c r="P101" s="1102" t="str" cm="1">
        <f t="array" aca="1" ref="P101" ca="1">IFERROR(INDIRECT("K"&amp;V101),"")</f>
        <v/>
      </c>
      <c r="Q101" s="1102" t="str" cm="1">
        <f t="array" aca="1" ref="Q101" ca="1">IFERROR(INDIRECT("L"&amp;V101),"")</f>
        <v/>
      </c>
      <c r="R101" s="1102" t="str" cm="1">
        <f t="array" aca="1" ref="R101" ca="1">IFERROR(INDIRECT("K"&amp;W101),"")</f>
        <v/>
      </c>
      <c r="S101" s="1102" t="str" cm="1">
        <f t="array" aca="1" ref="S101" ca="1">IFERROR(INDIRECT("L"&amp;W101),"")</f>
        <v/>
      </c>
      <c r="T101" s="1103">
        <f t="shared" si="11"/>
        <v>2.09</v>
      </c>
      <c r="U101" s="1103">
        <f t="shared" si="12"/>
        <v>2.09</v>
      </c>
      <c r="V101" s="1102" t="str">
        <f t="shared" si="13"/>
        <v/>
      </c>
      <c r="W101" s="1102" t="str">
        <f t="shared" si="14"/>
        <v/>
      </c>
      <c r="X101" s="1102" t="str">
        <f t="shared" si="15"/>
        <v>D0060</v>
      </c>
      <c r="Y101" s="239"/>
      <c r="Z101" s="239"/>
      <c r="AA101" s="239"/>
      <c r="AB101" s="239"/>
      <c r="AC101" s="239"/>
      <c r="AD101" s="239"/>
      <c r="AE101" s="239"/>
      <c r="AF101" s="239"/>
      <c r="AG101" s="239"/>
    </row>
    <row r="102" spans="1:33">
      <c r="A102" s="239"/>
      <c r="B102" s="239"/>
      <c r="C102" s="1876"/>
      <c r="D102" s="1877"/>
      <c r="E102" s="1877"/>
      <c r="F102" s="239"/>
      <c r="G102" s="239"/>
      <c r="H102" s="239"/>
      <c r="I102" s="1884" t="s">
        <v>6076</v>
      </c>
      <c r="J102" s="1879" t="s">
        <v>6077</v>
      </c>
      <c r="K102" s="1878">
        <v>2.0099999999999998</v>
      </c>
      <c r="L102" s="1104">
        <v>0</v>
      </c>
      <c r="M102" s="241"/>
      <c r="N102" s="1102">
        <f t="shared" ca="1" si="9"/>
        <v>2.0099999999999998</v>
      </c>
      <c r="O102" s="1102">
        <f t="shared" ca="1" si="10"/>
        <v>2.0099999999999998</v>
      </c>
      <c r="P102" s="1102" cm="1">
        <f t="array" aca="1" ref="P102" ca="1">IFERROR(INDIRECT("K"&amp;V102),"")</f>
        <v>2.0099999999999998</v>
      </c>
      <c r="Q102" s="1102" cm="1">
        <f t="array" aca="1" ref="Q102" ca="1">IFERROR(INDIRECT("L"&amp;V102),"")</f>
        <v>2.0099999999999998</v>
      </c>
      <c r="R102" s="1102" t="str" cm="1">
        <f t="array" aca="1" ref="R102" ca="1">IFERROR(INDIRECT("K"&amp;W102),"")</f>
        <v/>
      </c>
      <c r="S102" s="1102" t="str" cm="1">
        <f t="array" aca="1" ref="S102" ca="1">IFERROR(INDIRECT("L"&amp;W102),"")</f>
        <v/>
      </c>
      <c r="T102" s="1103">
        <f t="shared" si="11"/>
        <v>2.0099999999999998</v>
      </c>
      <c r="U102" s="1103">
        <f t="shared" si="12"/>
        <v>0</v>
      </c>
      <c r="V102" s="1102">
        <f t="shared" si="13"/>
        <v>103</v>
      </c>
      <c r="W102" s="1102" t="str">
        <f t="shared" si="14"/>
        <v/>
      </c>
      <c r="X102" s="1102" t="str">
        <f t="shared" si="15"/>
        <v>D0064</v>
      </c>
      <c r="Y102" s="239"/>
      <c r="Z102" s="239"/>
      <c r="AA102" s="239"/>
      <c r="AB102" s="239"/>
      <c r="AC102" s="239"/>
      <c r="AD102" s="239"/>
      <c r="AE102" s="239"/>
      <c r="AF102" s="239"/>
      <c r="AG102" s="239"/>
    </row>
    <row r="103" spans="1:33">
      <c r="A103" s="239"/>
      <c r="B103" s="239"/>
      <c r="C103" s="1876"/>
      <c r="D103" s="1877"/>
      <c r="E103" s="1877"/>
      <c r="F103" s="239"/>
      <c r="G103" s="239"/>
      <c r="H103" s="239"/>
      <c r="I103" s="1884" t="s">
        <v>6078</v>
      </c>
      <c r="J103" s="1879" t="s">
        <v>6077</v>
      </c>
      <c r="K103" s="1878">
        <v>2.0099999999999998</v>
      </c>
      <c r="L103" s="1878">
        <v>2.0099999999999998</v>
      </c>
      <c r="M103" s="241"/>
      <c r="N103" s="1102">
        <f t="shared" ca="1" si="9"/>
        <v>2.0099999999999998</v>
      </c>
      <c r="O103" s="1102">
        <f t="shared" ca="1" si="10"/>
        <v>2.0099999999999998</v>
      </c>
      <c r="P103" s="1102" cm="1">
        <f t="array" aca="1" ref="P103" ca="1">IFERROR(INDIRECT("K"&amp;V103),"")</f>
        <v>2.0099999999999998</v>
      </c>
      <c r="Q103" s="1102" cm="1">
        <f t="array" aca="1" ref="Q103" ca="1">IFERROR(INDIRECT("L"&amp;V103),"")</f>
        <v>2.0099999999999998</v>
      </c>
      <c r="R103" s="1102" t="str" cm="1">
        <f t="array" aca="1" ref="R103" ca="1">IFERROR(INDIRECT("K"&amp;W103),"")</f>
        <v/>
      </c>
      <c r="S103" s="1102" t="str" cm="1">
        <f t="array" aca="1" ref="S103" ca="1">IFERROR(INDIRECT("L"&amp;W103),"")</f>
        <v/>
      </c>
      <c r="T103" s="1103">
        <f t="shared" si="11"/>
        <v>2.0099999999999998</v>
      </c>
      <c r="U103" s="1103">
        <f t="shared" si="12"/>
        <v>2.0099999999999998</v>
      </c>
      <c r="V103" s="1102">
        <f t="shared" si="13"/>
        <v>103</v>
      </c>
      <c r="W103" s="1102" t="str">
        <f t="shared" si="14"/>
        <v/>
      </c>
      <c r="X103" s="1102" t="str">
        <f t="shared" si="15"/>
        <v>D0064</v>
      </c>
      <c r="Y103" s="239"/>
      <c r="Z103" s="239"/>
      <c r="AA103" s="239"/>
      <c r="AB103" s="239"/>
      <c r="AC103" s="239"/>
      <c r="AD103" s="239"/>
      <c r="AE103" s="239"/>
      <c r="AF103" s="239"/>
      <c r="AG103" s="239"/>
    </row>
    <row r="104" spans="1:33">
      <c r="A104" s="239"/>
      <c r="B104" s="239"/>
      <c r="C104" s="1876"/>
      <c r="D104" s="1877"/>
      <c r="E104" s="1877"/>
      <c r="F104" s="239"/>
      <c r="G104" s="239"/>
      <c r="H104" s="239"/>
      <c r="I104" s="1884" t="s">
        <v>6079</v>
      </c>
      <c r="J104" s="1879" t="s">
        <v>6080</v>
      </c>
      <c r="K104" s="1878">
        <v>2.0099999999999998</v>
      </c>
      <c r="L104" s="1878">
        <v>2.0099999999999998</v>
      </c>
      <c r="M104" s="241"/>
      <c r="N104" s="1102">
        <f t="shared" ca="1" si="9"/>
        <v>2.0099999999999998</v>
      </c>
      <c r="O104" s="1102">
        <f t="shared" ca="1" si="10"/>
        <v>2.0099999999999998</v>
      </c>
      <c r="P104" s="1102" cm="1">
        <f t="array" aca="1" ref="P104" ca="1">IFERROR(INDIRECT("K"&amp;V104),"")</f>
        <v>2.0099999999999998</v>
      </c>
      <c r="Q104" s="1102" cm="1">
        <f t="array" aca="1" ref="Q104" ca="1">IFERROR(INDIRECT("L"&amp;V104),"")</f>
        <v>2.0099999999999998</v>
      </c>
      <c r="R104" s="1102" t="str" cm="1">
        <f t="array" aca="1" ref="R104" ca="1">IFERROR(INDIRECT("K"&amp;W104),"")</f>
        <v/>
      </c>
      <c r="S104" s="1102" t="str" cm="1">
        <f t="array" aca="1" ref="S104" ca="1">IFERROR(INDIRECT("L"&amp;W104),"")</f>
        <v/>
      </c>
      <c r="T104" s="1103">
        <f t="shared" si="11"/>
        <v>2.0099999999999998</v>
      </c>
      <c r="U104" s="1103">
        <f t="shared" si="12"/>
        <v>2.0099999999999998</v>
      </c>
      <c r="V104" s="1102">
        <f t="shared" si="13"/>
        <v>103</v>
      </c>
      <c r="W104" s="1102" t="str">
        <f t="shared" si="14"/>
        <v/>
      </c>
      <c r="X104" s="1102" t="str">
        <f t="shared" si="15"/>
        <v>D0064</v>
      </c>
      <c r="Y104" s="239"/>
      <c r="Z104" s="239"/>
      <c r="AA104" s="239"/>
      <c r="AB104" s="239"/>
      <c r="AC104" s="239"/>
      <c r="AD104" s="239"/>
      <c r="AE104" s="239"/>
      <c r="AF104" s="239"/>
      <c r="AG104" s="239"/>
    </row>
    <row r="105" spans="1:33">
      <c r="A105" s="239"/>
      <c r="B105" s="239"/>
      <c r="C105" s="1876"/>
      <c r="D105" s="1877"/>
      <c r="E105" s="1877"/>
      <c r="F105" s="239"/>
      <c r="G105" s="239"/>
      <c r="H105" s="239"/>
      <c r="I105" s="1884" t="s">
        <v>6081</v>
      </c>
      <c r="J105" s="1879" t="s">
        <v>6082</v>
      </c>
      <c r="K105" s="1878">
        <v>2.09</v>
      </c>
      <c r="L105" s="1104">
        <v>0</v>
      </c>
      <c r="M105" s="241"/>
      <c r="N105" s="1102">
        <f t="shared" ca="1" si="9"/>
        <v>2.09</v>
      </c>
      <c r="O105" s="1102">
        <f t="shared" ca="1" si="10"/>
        <v>2.09</v>
      </c>
      <c r="P105" s="1102" cm="1">
        <f t="array" aca="1" ref="P105" ca="1">IFERROR(INDIRECT("K"&amp;V105),"")</f>
        <v>2.09</v>
      </c>
      <c r="Q105" s="1102" cm="1">
        <f t="array" aca="1" ref="Q105" ca="1">IFERROR(INDIRECT("L"&amp;V105),"")</f>
        <v>2.09</v>
      </c>
      <c r="R105" s="1102" t="str" cm="1">
        <f t="array" aca="1" ref="R105" ca="1">IFERROR(INDIRECT("K"&amp;W105),"")</f>
        <v/>
      </c>
      <c r="S105" s="1102" t="str" cm="1">
        <f t="array" aca="1" ref="S105" ca="1">IFERROR(INDIRECT("L"&amp;W105),"")</f>
        <v/>
      </c>
      <c r="T105" s="1103">
        <f t="shared" si="11"/>
        <v>2.09</v>
      </c>
      <c r="U105" s="1103">
        <f t="shared" si="12"/>
        <v>0</v>
      </c>
      <c r="V105" s="1102">
        <f t="shared" si="13"/>
        <v>106</v>
      </c>
      <c r="W105" s="1102" t="str">
        <f t="shared" si="14"/>
        <v/>
      </c>
      <c r="X105" s="1102" t="str">
        <f t="shared" si="15"/>
        <v>D0072</v>
      </c>
      <c r="Y105" s="239"/>
      <c r="Z105" s="239"/>
      <c r="AA105" s="239"/>
      <c r="AB105" s="239"/>
      <c r="AC105" s="239"/>
      <c r="AD105" s="239"/>
      <c r="AE105" s="239"/>
      <c r="AF105" s="239"/>
      <c r="AG105" s="239"/>
    </row>
    <row r="106" spans="1:33">
      <c r="A106" s="239"/>
      <c r="B106" s="239"/>
      <c r="C106" s="1876"/>
      <c r="D106" s="1877"/>
      <c r="E106" s="1877"/>
      <c r="F106" s="239"/>
      <c r="G106" s="239"/>
      <c r="H106" s="239"/>
      <c r="I106" s="1884" t="s">
        <v>6083</v>
      </c>
      <c r="J106" s="1879" t="s">
        <v>6082</v>
      </c>
      <c r="K106" s="1878">
        <v>2.09</v>
      </c>
      <c r="L106" s="1878">
        <v>2.09</v>
      </c>
      <c r="M106" s="241"/>
      <c r="N106" s="1102">
        <f t="shared" ca="1" si="9"/>
        <v>2.09</v>
      </c>
      <c r="O106" s="1102">
        <f t="shared" ca="1" si="10"/>
        <v>2.09</v>
      </c>
      <c r="P106" s="1102" cm="1">
        <f t="array" aca="1" ref="P106" ca="1">IFERROR(INDIRECT("K"&amp;V106),"")</f>
        <v>2.09</v>
      </c>
      <c r="Q106" s="1102" cm="1">
        <f t="array" aca="1" ref="Q106" ca="1">IFERROR(INDIRECT("L"&amp;V106),"")</f>
        <v>2.09</v>
      </c>
      <c r="R106" s="1102" t="str" cm="1">
        <f t="array" aca="1" ref="R106" ca="1">IFERROR(INDIRECT("K"&amp;W106),"")</f>
        <v/>
      </c>
      <c r="S106" s="1102" t="str" cm="1">
        <f t="array" aca="1" ref="S106" ca="1">IFERROR(INDIRECT("L"&amp;W106),"")</f>
        <v/>
      </c>
      <c r="T106" s="1103">
        <f t="shared" si="11"/>
        <v>2.09</v>
      </c>
      <c r="U106" s="1103">
        <f t="shared" si="12"/>
        <v>2.09</v>
      </c>
      <c r="V106" s="1102">
        <f t="shared" si="13"/>
        <v>106</v>
      </c>
      <c r="W106" s="1102" t="str">
        <f t="shared" si="14"/>
        <v/>
      </c>
      <c r="X106" s="1102" t="str">
        <f t="shared" si="15"/>
        <v>D0072</v>
      </c>
      <c r="Y106" s="239"/>
      <c r="Z106" s="239"/>
      <c r="AA106" s="239"/>
      <c r="AB106" s="239"/>
      <c r="AC106" s="239"/>
      <c r="AD106" s="239"/>
      <c r="AE106" s="239"/>
      <c r="AF106" s="239"/>
      <c r="AG106" s="239"/>
    </row>
    <row r="107" spans="1:33">
      <c r="A107" s="239"/>
      <c r="B107" s="239"/>
      <c r="C107" s="1876"/>
      <c r="D107" s="1877"/>
      <c r="E107" s="1877"/>
      <c r="F107" s="239"/>
      <c r="G107" s="239"/>
      <c r="H107" s="239"/>
      <c r="I107" s="1884" t="s">
        <v>6084</v>
      </c>
      <c r="J107" s="1879" t="s">
        <v>6085</v>
      </c>
      <c r="K107" s="1878">
        <v>2.09</v>
      </c>
      <c r="L107" s="1104">
        <v>0</v>
      </c>
      <c r="M107" s="241"/>
      <c r="N107" s="1102">
        <f t="shared" ca="1" si="9"/>
        <v>2.09</v>
      </c>
      <c r="O107" s="1102">
        <f t="shared" ca="1" si="10"/>
        <v>2.09</v>
      </c>
      <c r="P107" s="1102" cm="1">
        <f t="array" aca="1" ref="P107" ca="1">IFERROR(INDIRECT("K"&amp;V107),"")</f>
        <v>2.09</v>
      </c>
      <c r="Q107" s="1102" cm="1">
        <f t="array" aca="1" ref="Q107" ca="1">IFERROR(INDIRECT("L"&amp;V107),"")</f>
        <v>2.09</v>
      </c>
      <c r="R107" s="1102" t="str" cm="1">
        <f t="array" aca="1" ref="R107" ca="1">IFERROR(INDIRECT("K"&amp;W107),"")</f>
        <v/>
      </c>
      <c r="S107" s="1102" t="str" cm="1">
        <f t="array" aca="1" ref="S107" ca="1">IFERROR(INDIRECT("L"&amp;W107),"")</f>
        <v/>
      </c>
      <c r="T107" s="1103">
        <f t="shared" si="11"/>
        <v>2.09</v>
      </c>
      <c r="U107" s="1103">
        <f t="shared" si="12"/>
        <v>0</v>
      </c>
      <c r="V107" s="1102">
        <f t="shared" si="13"/>
        <v>108</v>
      </c>
      <c r="W107" s="1102" t="str">
        <f t="shared" si="14"/>
        <v/>
      </c>
      <c r="X107" s="1102" t="str">
        <f t="shared" si="15"/>
        <v>D0176</v>
      </c>
      <c r="Y107" s="239"/>
      <c r="Z107" s="239"/>
      <c r="AA107" s="239"/>
      <c r="AB107" s="239"/>
      <c r="AC107" s="239"/>
      <c r="AD107" s="239"/>
      <c r="AE107" s="239"/>
      <c r="AF107" s="239"/>
      <c r="AG107" s="239"/>
    </row>
    <row r="108" spans="1:33">
      <c r="A108" s="239"/>
      <c r="B108" s="239"/>
      <c r="C108" s="1876"/>
      <c r="D108" s="1877"/>
      <c r="E108" s="1877"/>
      <c r="F108" s="239"/>
      <c r="G108" s="239"/>
      <c r="H108" s="239"/>
      <c r="I108" s="1884" t="s">
        <v>6086</v>
      </c>
      <c r="J108" s="1879" t="s">
        <v>6085</v>
      </c>
      <c r="K108" s="1878">
        <v>2.09</v>
      </c>
      <c r="L108" s="1878">
        <v>2.09</v>
      </c>
      <c r="M108" s="241"/>
      <c r="N108" s="1102">
        <f t="shared" ref="N108:N118" ca="1" si="16">IF(P108="",IF(R108="",T108,R108),P108)</f>
        <v>2.09</v>
      </c>
      <c r="O108" s="1102">
        <f t="shared" ref="O108:O118" ca="1" si="17">IF(Q108="",IF(S108="",U108,S108),Q108)</f>
        <v>2.09</v>
      </c>
      <c r="P108" s="1102" cm="1">
        <f t="array" aca="1" ref="P108" ca="1">IFERROR(INDIRECT("K"&amp;V108),"")</f>
        <v>2.09</v>
      </c>
      <c r="Q108" s="1102" cm="1">
        <f t="array" aca="1" ref="Q108" ca="1">IFERROR(INDIRECT("L"&amp;V108),"")</f>
        <v>2.09</v>
      </c>
      <c r="R108" s="1102" t="str" cm="1">
        <f t="array" aca="1" ref="R108" ca="1">IFERROR(INDIRECT("K"&amp;W108),"")</f>
        <v/>
      </c>
      <c r="S108" s="1102" t="str" cm="1">
        <f t="array" aca="1" ref="S108" ca="1">IFERROR(INDIRECT("L"&amp;W108),"")</f>
        <v/>
      </c>
      <c r="T108" s="1103">
        <f t="shared" ref="T108:T118" si="18">K108</f>
        <v>2.09</v>
      </c>
      <c r="U108" s="1103">
        <f t="shared" ref="U108:U118" si="19">L108</f>
        <v>2.09</v>
      </c>
      <c r="V108" s="1102">
        <f t="shared" ref="V108:V118" si="20">_xlfn.IFNA(MATCH(X108&amp;"*残差*",$I:$I,0),"")</f>
        <v>108</v>
      </c>
      <c r="W108" s="1102" t="str">
        <f t="shared" ref="W108:W118" si="21">_xlfn.IFNA(MATCH(X108&amp;"*事業者全体*",$I:$I,0),"")</f>
        <v/>
      </c>
      <c r="X108" s="1102" t="str">
        <f t="shared" ref="X108:X118" si="22">LEFT(I108,5)</f>
        <v>D0176</v>
      </c>
      <c r="Y108" s="239"/>
      <c r="Z108" s="239"/>
      <c r="AA108" s="239"/>
      <c r="AB108" s="239"/>
      <c r="AC108" s="239"/>
      <c r="AD108" s="239"/>
      <c r="AE108" s="239"/>
      <c r="AF108" s="239"/>
      <c r="AG108" s="239"/>
    </row>
    <row r="109" spans="1:33">
      <c r="A109" s="239"/>
      <c r="B109" s="239"/>
      <c r="C109" s="1876"/>
      <c r="D109" s="1877"/>
      <c r="E109" s="1877"/>
      <c r="F109" s="239"/>
      <c r="G109" s="239"/>
      <c r="H109" s="239"/>
      <c r="I109" s="1884" t="s">
        <v>4183</v>
      </c>
      <c r="J109" s="1879" t="s">
        <v>6087</v>
      </c>
      <c r="K109" s="1878">
        <v>2.09</v>
      </c>
      <c r="L109" s="1104">
        <v>0</v>
      </c>
      <c r="M109" s="241"/>
      <c r="N109" s="1102">
        <f t="shared" ca="1" si="16"/>
        <v>2.09</v>
      </c>
      <c r="O109" s="1102">
        <f t="shared" ca="1" si="17"/>
        <v>2.09</v>
      </c>
      <c r="P109" s="1102" cm="1">
        <f t="array" aca="1" ref="P109" ca="1">IFERROR(INDIRECT("K"&amp;V109),"")</f>
        <v>2.09</v>
      </c>
      <c r="Q109" s="1102" cm="1">
        <f t="array" aca="1" ref="Q109" ca="1">IFERROR(INDIRECT("L"&amp;V109),"")</f>
        <v>2.09</v>
      </c>
      <c r="R109" s="1102" t="str" cm="1">
        <f t="array" aca="1" ref="R109" ca="1">IFERROR(INDIRECT("K"&amp;W109),"")</f>
        <v/>
      </c>
      <c r="S109" s="1102" t="str" cm="1">
        <f t="array" aca="1" ref="S109" ca="1">IFERROR(INDIRECT("L"&amp;W109),"")</f>
        <v/>
      </c>
      <c r="T109" s="1103">
        <f t="shared" si="18"/>
        <v>2.09</v>
      </c>
      <c r="U109" s="1103">
        <f t="shared" si="19"/>
        <v>0</v>
      </c>
      <c r="V109" s="1102">
        <f t="shared" si="20"/>
        <v>110</v>
      </c>
      <c r="W109" s="1102" t="str">
        <f t="shared" si="21"/>
        <v/>
      </c>
      <c r="X109" s="1102" t="str">
        <f t="shared" si="22"/>
        <v>H0001</v>
      </c>
      <c r="Y109" s="239"/>
      <c r="Z109" s="239"/>
      <c r="AA109" s="239"/>
      <c r="AB109" s="239"/>
      <c r="AC109" s="239"/>
      <c r="AD109" s="239"/>
      <c r="AE109" s="239"/>
      <c r="AF109" s="239"/>
      <c r="AG109" s="239"/>
    </row>
    <row r="110" spans="1:33">
      <c r="A110" s="239"/>
      <c r="B110" s="239"/>
      <c r="C110" s="1876"/>
      <c r="D110" s="1877"/>
      <c r="E110" s="1877"/>
      <c r="F110" s="239"/>
      <c r="G110" s="239"/>
      <c r="H110" s="239"/>
      <c r="I110" s="1884" t="s">
        <v>4184</v>
      </c>
      <c r="J110" s="1879" t="s">
        <v>6087</v>
      </c>
      <c r="K110" s="1878">
        <v>2.09</v>
      </c>
      <c r="L110" s="1878">
        <v>2.09</v>
      </c>
      <c r="M110" s="241"/>
      <c r="N110" s="1102">
        <f t="shared" ca="1" si="16"/>
        <v>2.09</v>
      </c>
      <c r="O110" s="1102">
        <f t="shared" ca="1" si="17"/>
        <v>2.09</v>
      </c>
      <c r="P110" s="1102" cm="1">
        <f t="array" aca="1" ref="P110" ca="1">IFERROR(INDIRECT("K"&amp;V110),"")</f>
        <v>2.09</v>
      </c>
      <c r="Q110" s="1102" cm="1">
        <f t="array" aca="1" ref="Q110" ca="1">IFERROR(INDIRECT("L"&amp;V110),"")</f>
        <v>2.09</v>
      </c>
      <c r="R110" s="1102" t="str" cm="1">
        <f t="array" aca="1" ref="R110" ca="1">IFERROR(INDIRECT("K"&amp;W110),"")</f>
        <v/>
      </c>
      <c r="S110" s="1102" t="str" cm="1">
        <f t="array" aca="1" ref="S110" ca="1">IFERROR(INDIRECT("L"&amp;W110),"")</f>
        <v/>
      </c>
      <c r="T110" s="1103">
        <f t="shared" si="18"/>
        <v>2.09</v>
      </c>
      <c r="U110" s="1103">
        <f t="shared" si="19"/>
        <v>2.09</v>
      </c>
      <c r="V110" s="1102">
        <f t="shared" si="20"/>
        <v>110</v>
      </c>
      <c r="W110" s="1102" t="str">
        <f t="shared" si="21"/>
        <v/>
      </c>
      <c r="X110" s="1102" t="str">
        <f t="shared" si="22"/>
        <v>H0001</v>
      </c>
      <c r="Y110" s="239"/>
      <c r="Z110" s="239"/>
      <c r="AA110" s="239"/>
      <c r="AB110" s="239"/>
      <c r="AC110" s="239"/>
      <c r="AD110" s="239"/>
      <c r="AE110" s="239"/>
      <c r="AF110" s="239"/>
      <c r="AG110" s="239"/>
    </row>
    <row r="111" spans="1:33">
      <c r="A111" s="239"/>
      <c r="B111" s="239"/>
      <c r="C111" s="1876"/>
      <c r="D111" s="1877"/>
      <c r="E111" s="1877"/>
      <c r="F111" s="239"/>
      <c r="G111" s="239"/>
      <c r="H111" s="239"/>
      <c r="I111" s="1884" t="s">
        <v>3579</v>
      </c>
      <c r="J111" s="1879" t="s">
        <v>6088</v>
      </c>
      <c r="K111" s="1878">
        <v>2.13</v>
      </c>
      <c r="L111" s="1878">
        <v>2.13</v>
      </c>
      <c r="M111" s="241"/>
      <c r="N111" s="1102">
        <f t="shared" ca="1" si="16"/>
        <v>2.13</v>
      </c>
      <c r="O111" s="1102">
        <f t="shared" ca="1" si="17"/>
        <v>2.13</v>
      </c>
      <c r="P111" s="1102" t="str" cm="1">
        <f t="array" aca="1" ref="P111" ca="1">IFERROR(INDIRECT("K"&amp;V111),"")</f>
        <v/>
      </c>
      <c r="Q111" s="1102" t="str" cm="1">
        <f t="array" aca="1" ref="Q111" ca="1">IFERROR(INDIRECT("L"&amp;V111),"")</f>
        <v/>
      </c>
      <c r="R111" s="1102" t="str" cm="1">
        <f t="array" aca="1" ref="R111" ca="1">IFERROR(INDIRECT("K"&amp;W111),"")</f>
        <v/>
      </c>
      <c r="S111" s="1102" t="str" cm="1">
        <f t="array" aca="1" ref="S111" ca="1">IFERROR(INDIRECT("L"&amp;W111),"")</f>
        <v/>
      </c>
      <c r="T111" s="1103">
        <f t="shared" si="18"/>
        <v>2.13</v>
      </c>
      <c r="U111" s="1103">
        <f t="shared" si="19"/>
        <v>2.13</v>
      </c>
      <c r="V111" s="1102" t="str">
        <f t="shared" si="20"/>
        <v/>
      </c>
      <c r="W111" s="1102" t="str">
        <f t="shared" si="21"/>
        <v/>
      </c>
      <c r="X111" s="1102" t="str">
        <f t="shared" si="22"/>
        <v>H0004</v>
      </c>
      <c r="Y111" s="239"/>
      <c r="Z111" s="239"/>
      <c r="AA111" s="239"/>
      <c r="AB111" s="239"/>
      <c r="AC111" s="239"/>
      <c r="AD111" s="239"/>
      <c r="AE111" s="239"/>
      <c r="AF111" s="239"/>
      <c r="AG111" s="239"/>
    </row>
    <row r="112" spans="1:33">
      <c r="A112" s="239"/>
      <c r="B112" s="239"/>
      <c r="C112" s="1876"/>
      <c r="D112" s="1877"/>
      <c r="E112" s="1877"/>
      <c r="F112" s="239"/>
      <c r="G112" s="239"/>
      <c r="H112" s="239"/>
      <c r="I112" s="1884" t="s">
        <v>6089</v>
      </c>
      <c r="J112" s="1879" t="s">
        <v>6090</v>
      </c>
      <c r="K112" s="1878">
        <v>2.13</v>
      </c>
      <c r="L112" s="1878">
        <v>2.13</v>
      </c>
      <c r="M112" s="241"/>
      <c r="N112" s="1102">
        <f t="shared" ca="1" si="16"/>
        <v>2.13</v>
      </c>
      <c r="O112" s="1102">
        <f t="shared" ca="1" si="17"/>
        <v>2.13</v>
      </c>
      <c r="P112" s="1102" t="str" cm="1">
        <f t="array" aca="1" ref="P112" ca="1">IFERROR(INDIRECT("K"&amp;V112),"")</f>
        <v/>
      </c>
      <c r="Q112" s="1102" t="str" cm="1">
        <f t="array" aca="1" ref="Q112" ca="1">IFERROR(INDIRECT("L"&amp;V112),"")</f>
        <v/>
      </c>
      <c r="R112" s="1102" t="str" cm="1">
        <f t="array" aca="1" ref="R112" ca="1">IFERROR(INDIRECT("K"&amp;W112),"")</f>
        <v/>
      </c>
      <c r="S112" s="1102" t="str" cm="1">
        <f t="array" aca="1" ref="S112" ca="1">IFERROR(INDIRECT("L"&amp;W112),"")</f>
        <v/>
      </c>
      <c r="T112" s="1103">
        <f t="shared" si="18"/>
        <v>2.13</v>
      </c>
      <c r="U112" s="1103">
        <f t="shared" si="19"/>
        <v>2.13</v>
      </c>
      <c r="V112" s="1102" t="str">
        <f t="shared" si="20"/>
        <v/>
      </c>
      <c r="W112" s="1102" t="str">
        <f t="shared" si="21"/>
        <v/>
      </c>
      <c r="X112" s="1102" t="str">
        <f t="shared" si="22"/>
        <v>H0006</v>
      </c>
      <c r="Y112" s="239"/>
      <c r="Z112" s="239"/>
      <c r="AA112" s="239"/>
      <c r="AB112" s="239"/>
      <c r="AC112" s="239"/>
      <c r="AD112" s="239"/>
      <c r="AE112" s="239"/>
      <c r="AF112" s="239"/>
      <c r="AG112" s="239"/>
    </row>
    <row r="113" spans="1:33">
      <c r="A113" s="239"/>
      <c r="B113" s="239"/>
      <c r="C113" s="1876"/>
      <c r="D113" s="1877"/>
      <c r="E113" s="1877"/>
      <c r="F113" s="239"/>
      <c r="G113" s="239"/>
      <c r="H113" s="239"/>
      <c r="I113" s="1884" t="s">
        <v>6091</v>
      </c>
      <c r="J113" s="1879" t="s">
        <v>6092</v>
      </c>
      <c r="K113" s="1104">
        <v>2</v>
      </c>
      <c r="L113" s="1104">
        <v>2</v>
      </c>
      <c r="M113" s="241"/>
      <c r="N113" s="1102">
        <f t="shared" ca="1" si="16"/>
        <v>2</v>
      </c>
      <c r="O113" s="1102">
        <f t="shared" ca="1" si="17"/>
        <v>2</v>
      </c>
      <c r="P113" s="1102" t="str" cm="1">
        <f t="array" aca="1" ref="P113" ca="1">IFERROR(INDIRECT("K"&amp;V113),"")</f>
        <v/>
      </c>
      <c r="Q113" s="1102" t="str" cm="1">
        <f t="array" aca="1" ref="Q113" ca="1">IFERROR(INDIRECT("L"&amp;V113),"")</f>
        <v/>
      </c>
      <c r="R113" s="1102" t="str" cm="1">
        <f t="array" aca="1" ref="R113" ca="1">IFERROR(INDIRECT("K"&amp;W113),"")</f>
        <v/>
      </c>
      <c r="S113" s="1102" t="str" cm="1">
        <f t="array" aca="1" ref="S113" ca="1">IFERROR(INDIRECT("L"&amp;W113),"")</f>
        <v/>
      </c>
      <c r="T113" s="1103">
        <f t="shared" si="18"/>
        <v>2</v>
      </c>
      <c r="U113" s="1103">
        <f t="shared" si="19"/>
        <v>2</v>
      </c>
      <c r="V113" s="1102" t="str">
        <f t="shared" si="20"/>
        <v/>
      </c>
      <c r="W113" s="1102" t="str">
        <f t="shared" si="21"/>
        <v/>
      </c>
      <c r="X113" s="1102" t="str">
        <f t="shared" si="22"/>
        <v>H0006</v>
      </c>
      <c r="Y113" s="239"/>
      <c r="Z113" s="239"/>
      <c r="AA113" s="239"/>
      <c r="AB113" s="239"/>
      <c r="AC113" s="239"/>
      <c r="AD113" s="239"/>
      <c r="AE113" s="239"/>
      <c r="AF113" s="239"/>
      <c r="AG113" s="239"/>
    </row>
    <row r="114" spans="1:33">
      <c r="A114" s="239"/>
      <c r="B114" s="239"/>
      <c r="C114" s="1876"/>
      <c r="D114" s="1877"/>
      <c r="E114" s="1877"/>
      <c r="F114" s="239"/>
      <c r="G114" s="239"/>
      <c r="H114" s="239"/>
      <c r="I114" s="1884" t="s">
        <v>6093</v>
      </c>
      <c r="J114" s="1879" t="s">
        <v>6094</v>
      </c>
      <c r="K114" s="1878">
        <v>2.13</v>
      </c>
      <c r="L114" s="1878">
        <v>2.13</v>
      </c>
      <c r="M114" s="241"/>
      <c r="N114" s="1102">
        <f t="shared" ca="1" si="16"/>
        <v>2.13</v>
      </c>
      <c r="O114" s="1102">
        <f t="shared" ca="1" si="17"/>
        <v>2.13</v>
      </c>
      <c r="P114" s="1102" t="str" cm="1">
        <f t="array" aca="1" ref="P114" ca="1">IFERROR(INDIRECT("K"&amp;V114),"")</f>
        <v/>
      </c>
      <c r="Q114" s="1102" t="str" cm="1">
        <f t="array" aca="1" ref="Q114" ca="1">IFERROR(INDIRECT("L"&amp;V114),"")</f>
        <v/>
      </c>
      <c r="R114" s="1102" t="str" cm="1">
        <f t="array" aca="1" ref="R114" ca="1">IFERROR(INDIRECT("K"&amp;W114),"")</f>
        <v/>
      </c>
      <c r="S114" s="1102" t="str" cm="1">
        <f t="array" aca="1" ref="S114" ca="1">IFERROR(INDIRECT("L"&amp;W114),"")</f>
        <v/>
      </c>
      <c r="T114" s="1103">
        <f t="shared" si="18"/>
        <v>2.13</v>
      </c>
      <c r="U114" s="1103">
        <f t="shared" si="19"/>
        <v>2.13</v>
      </c>
      <c r="V114" s="1102" t="str">
        <f t="shared" si="20"/>
        <v/>
      </c>
      <c r="W114" s="1102" t="str">
        <f t="shared" si="21"/>
        <v/>
      </c>
      <c r="X114" s="1102" t="str">
        <f t="shared" si="22"/>
        <v>H0011</v>
      </c>
      <c r="Y114" s="239"/>
      <c r="Z114" s="239"/>
      <c r="AA114" s="239"/>
      <c r="AB114" s="239"/>
      <c r="AC114" s="239"/>
      <c r="AD114" s="239"/>
      <c r="AE114" s="239"/>
      <c r="AF114" s="239"/>
      <c r="AG114" s="239"/>
    </row>
    <row r="115" spans="1:33">
      <c r="A115" s="239"/>
      <c r="B115" s="239"/>
      <c r="C115" s="1876"/>
      <c r="D115" s="1877"/>
      <c r="E115" s="1877"/>
      <c r="F115" s="239"/>
      <c r="G115" s="239"/>
      <c r="H115" s="239"/>
      <c r="I115" s="1884" t="s">
        <v>6095</v>
      </c>
      <c r="J115" s="1879" t="s">
        <v>6096</v>
      </c>
      <c r="K115" s="1878">
        <v>0.16</v>
      </c>
      <c r="L115" s="1878">
        <v>0.16</v>
      </c>
      <c r="M115" s="241"/>
      <c r="N115" s="1102">
        <f t="shared" ca="1" si="16"/>
        <v>2.14</v>
      </c>
      <c r="O115" s="1102">
        <f t="shared" ca="1" si="17"/>
        <v>2.14</v>
      </c>
      <c r="P115" s="1102" cm="1">
        <f t="array" aca="1" ref="P115" ca="1">IFERROR(INDIRECT("K"&amp;V115),"")</f>
        <v>2.14</v>
      </c>
      <c r="Q115" s="1102" cm="1">
        <f t="array" aca="1" ref="Q115" ca="1">IFERROR(INDIRECT("L"&amp;V115),"")</f>
        <v>2.14</v>
      </c>
      <c r="R115" s="1102" t="str" cm="1">
        <f t="array" aca="1" ref="R115" ca="1">IFERROR(INDIRECT("K"&amp;W115),"")</f>
        <v/>
      </c>
      <c r="S115" s="1102" t="str" cm="1">
        <f t="array" aca="1" ref="S115" ca="1">IFERROR(INDIRECT("L"&amp;W115),"")</f>
        <v/>
      </c>
      <c r="T115" s="1103">
        <f t="shared" si="18"/>
        <v>0.16</v>
      </c>
      <c r="U115" s="1103">
        <f t="shared" si="19"/>
        <v>0.16</v>
      </c>
      <c r="V115" s="1102">
        <f t="shared" si="20"/>
        <v>116</v>
      </c>
      <c r="W115" s="1102" t="str">
        <f t="shared" si="21"/>
        <v/>
      </c>
      <c r="X115" s="1102" t="str">
        <f t="shared" si="22"/>
        <v>K0010</v>
      </c>
      <c r="Y115" s="239"/>
      <c r="Z115" s="239"/>
      <c r="AA115" s="239"/>
      <c r="AB115" s="239"/>
      <c r="AC115" s="239"/>
      <c r="AD115" s="239"/>
      <c r="AE115" s="239"/>
      <c r="AF115" s="239"/>
      <c r="AG115" s="239"/>
    </row>
    <row r="116" spans="1:33">
      <c r="A116" s="239"/>
      <c r="B116" s="239"/>
      <c r="C116" s="1876"/>
      <c r="D116" s="1877"/>
      <c r="E116" s="1877"/>
      <c r="F116" s="239"/>
      <c r="G116" s="239"/>
      <c r="H116" s="239"/>
      <c r="I116" s="1884" t="s">
        <v>6097</v>
      </c>
      <c r="J116" s="1879" t="s">
        <v>6096</v>
      </c>
      <c r="K116" s="1878">
        <v>2.14</v>
      </c>
      <c r="L116" s="1878">
        <v>2.14</v>
      </c>
      <c r="M116" s="241"/>
      <c r="N116" s="1102">
        <f t="shared" ca="1" si="16"/>
        <v>2.14</v>
      </c>
      <c r="O116" s="1102">
        <f t="shared" ca="1" si="17"/>
        <v>2.14</v>
      </c>
      <c r="P116" s="1102" cm="1">
        <f t="array" aca="1" ref="P116" ca="1">IFERROR(INDIRECT("K"&amp;V116),"")</f>
        <v>2.14</v>
      </c>
      <c r="Q116" s="1102" cm="1">
        <f t="array" aca="1" ref="Q116" ca="1">IFERROR(INDIRECT("L"&amp;V116),"")</f>
        <v>2.14</v>
      </c>
      <c r="R116" s="1102" t="str" cm="1">
        <f t="array" aca="1" ref="R116" ca="1">IFERROR(INDIRECT("K"&amp;W116),"")</f>
        <v/>
      </c>
      <c r="S116" s="1102" t="str" cm="1">
        <f t="array" aca="1" ref="S116" ca="1">IFERROR(INDIRECT("L"&amp;W116),"")</f>
        <v/>
      </c>
      <c r="T116" s="1103">
        <f t="shared" si="18"/>
        <v>2.14</v>
      </c>
      <c r="U116" s="1103">
        <f t="shared" si="19"/>
        <v>2.14</v>
      </c>
      <c r="V116" s="1102">
        <f t="shared" si="20"/>
        <v>116</v>
      </c>
      <c r="W116" s="1102" t="str">
        <f t="shared" si="21"/>
        <v/>
      </c>
      <c r="X116" s="1102" t="str">
        <f t="shared" si="22"/>
        <v>K0010</v>
      </c>
      <c r="Y116" s="239"/>
      <c r="Z116" s="239"/>
      <c r="AA116" s="239"/>
      <c r="AB116" s="239"/>
      <c r="AC116" s="239"/>
      <c r="AD116" s="239"/>
      <c r="AE116" s="239"/>
      <c r="AF116" s="239"/>
      <c r="AG116" s="239"/>
    </row>
    <row r="117" spans="1:33">
      <c r="A117" s="239"/>
      <c r="B117" s="239"/>
      <c r="C117" s="1876"/>
      <c r="D117" s="1877"/>
      <c r="E117" s="1877"/>
      <c r="F117" s="239"/>
      <c r="G117" s="239"/>
      <c r="H117" s="239"/>
      <c r="I117" s="1884" t="s">
        <v>6098</v>
      </c>
      <c r="J117" s="1879" t="s">
        <v>6099</v>
      </c>
      <c r="K117" s="1878">
        <v>2.91</v>
      </c>
      <c r="L117" s="1878">
        <v>2.91</v>
      </c>
      <c r="M117" s="241"/>
      <c r="N117" s="1102">
        <f t="shared" ca="1" si="16"/>
        <v>2.91</v>
      </c>
      <c r="O117" s="1102">
        <f t="shared" ca="1" si="17"/>
        <v>2.91</v>
      </c>
      <c r="P117" s="1102" t="str" cm="1">
        <f t="array" aca="1" ref="P117" ca="1">IFERROR(INDIRECT("K"&amp;V117),"")</f>
        <v/>
      </c>
      <c r="Q117" s="1102" t="str" cm="1">
        <f t="array" aca="1" ref="Q117" ca="1">IFERROR(INDIRECT("L"&amp;V117),"")</f>
        <v/>
      </c>
      <c r="R117" s="1102" t="str" cm="1">
        <f t="array" aca="1" ref="R117" ca="1">IFERROR(INDIRECT("K"&amp;W117),"")</f>
        <v/>
      </c>
      <c r="S117" s="1102" t="str" cm="1">
        <f t="array" aca="1" ref="S117" ca="1">IFERROR(INDIRECT("L"&amp;W117),"")</f>
        <v/>
      </c>
      <c r="T117" s="1103">
        <f t="shared" si="18"/>
        <v>2.91</v>
      </c>
      <c r="U117" s="1103">
        <f t="shared" si="19"/>
        <v>2.91</v>
      </c>
      <c r="V117" s="1102" t="str">
        <f t="shared" si="20"/>
        <v/>
      </c>
      <c r="W117" s="1102" t="str">
        <f t="shared" si="21"/>
        <v/>
      </c>
      <c r="X117" s="1102" t="str">
        <f t="shared" si="22"/>
        <v>K0052</v>
      </c>
      <c r="Y117" s="239"/>
      <c r="Z117" s="239"/>
      <c r="AA117" s="239"/>
      <c r="AB117" s="239"/>
      <c r="AC117" s="239"/>
      <c r="AD117" s="239"/>
      <c r="AE117" s="239"/>
      <c r="AF117" s="239"/>
      <c r="AG117" s="239"/>
    </row>
    <row r="118" spans="1:33">
      <c r="A118" s="239"/>
      <c r="B118" s="239"/>
      <c r="C118" s="1876"/>
      <c r="D118" s="1877"/>
      <c r="E118" s="1877"/>
      <c r="F118" s="239"/>
      <c r="G118" s="239"/>
      <c r="H118" s="239"/>
      <c r="I118" s="1880" t="s">
        <v>4185</v>
      </c>
      <c r="J118" s="1881" t="s">
        <v>4185</v>
      </c>
      <c r="K118" s="1882">
        <v>2.0499999999999998</v>
      </c>
      <c r="L118" s="1882">
        <v>2.0499999999999998</v>
      </c>
      <c r="M118" s="241"/>
      <c r="N118" s="1102">
        <f t="shared" ca="1" si="16"/>
        <v>2.0499999999999998</v>
      </c>
      <c r="O118" s="1102">
        <f t="shared" ca="1" si="17"/>
        <v>2.0499999999999998</v>
      </c>
      <c r="P118" s="1102" t="str" cm="1">
        <f t="array" aca="1" ref="P118" ca="1">IFERROR(INDIRECT("K"&amp;V118),"")</f>
        <v/>
      </c>
      <c r="Q118" s="1102" t="str" cm="1">
        <f t="array" aca="1" ref="Q118" ca="1">IFERROR(INDIRECT("L"&amp;V118),"")</f>
        <v/>
      </c>
      <c r="R118" s="1102" t="str" cm="1">
        <f t="array" aca="1" ref="R118" ca="1">IFERROR(INDIRECT("K"&amp;W118),"")</f>
        <v/>
      </c>
      <c r="S118" s="1102" t="str" cm="1">
        <f t="array" aca="1" ref="S118" ca="1">IFERROR(INDIRECT("L"&amp;W118),"")</f>
        <v/>
      </c>
      <c r="T118" s="1103">
        <f t="shared" si="18"/>
        <v>2.0499999999999998</v>
      </c>
      <c r="U118" s="1103">
        <f t="shared" si="19"/>
        <v>2.0499999999999998</v>
      </c>
      <c r="V118" s="1102" t="str">
        <f t="shared" si="20"/>
        <v/>
      </c>
      <c r="W118" s="1102" t="str">
        <f t="shared" si="21"/>
        <v/>
      </c>
      <c r="X118" s="1102" t="str">
        <f t="shared" si="22"/>
        <v>代替値</v>
      </c>
      <c r="Y118" s="239"/>
      <c r="Z118" s="239"/>
      <c r="AA118" s="239"/>
      <c r="AB118" s="239"/>
      <c r="AC118" s="239"/>
      <c r="AD118" s="239"/>
      <c r="AE118" s="239"/>
      <c r="AF118" s="239"/>
      <c r="AG118" s="239"/>
    </row>
    <row r="119" spans="1:33">
      <c r="H119" s="239"/>
      <c r="I119" s="1112"/>
      <c r="J119" s="241"/>
      <c r="K119" s="241"/>
      <c r="L119" s="241"/>
      <c r="M119" s="241"/>
      <c r="N119" s="241"/>
      <c r="O119" s="241"/>
      <c r="P119" s="241"/>
      <c r="Q119" s="241"/>
      <c r="R119" s="241"/>
      <c r="S119" s="241"/>
      <c r="T119" s="241"/>
      <c r="U119" s="241"/>
      <c r="V119" s="241"/>
      <c r="W119" s="241"/>
      <c r="X119" s="241"/>
      <c r="Y119" s="239"/>
      <c r="Z119" s="239"/>
      <c r="AA119" s="239"/>
      <c r="AB119" s="239"/>
      <c r="AC119" s="239"/>
      <c r="AD119" s="239"/>
      <c r="AE119" s="239"/>
      <c r="AF119" s="239"/>
      <c r="AG119" s="239"/>
    </row>
    <row r="120" spans="1:33">
      <c r="H120" s="239"/>
      <c r="I120" s="1112"/>
      <c r="J120" s="241"/>
      <c r="K120" s="241"/>
      <c r="L120" s="241"/>
      <c r="M120" s="241"/>
      <c r="N120" s="241"/>
      <c r="O120" s="241"/>
      <c r="P120" s="241"/>
      <c r="Q120" s="241"/>
      <c r="R120" s="241"/>
      <c r="S120" s="241"/>
      <c r="T120" s="241"/>
      <c r="U120" s="241"/>
      <c r="V120" s="241"/>
      <c r="W120" s="241"/>
      <c r="X120" s="241"/>
      <c r="Y120" s="239"/>
      <c r="Z120" s="239"/>
      <c r="AA120" s="239"/>
      <c r="AB120" s="239"/>
      <c r="AC120" s="239"/>
      <c r="AD120" s="239"/>
      <c r="AE120" s="239"/>
      <c r="AF120" s="239"/>
      <c r="AG120" s="239"/>
    </row>
    <row r="121" spans="1:33">
      <c r="H121" s="239"/>
      <c r="I121" s="1112"/>
      <c r="J121" s="241"/>
      <c r="K121" s="241"/>
      <c r="L121" s="241"/>
      <c r="M121" s="241"/>
      <c r="N121" s="241"/>
      <c r="O121" s="241"/>
      <c r="P121" s="241"/>
      <c r="Q121" s="241"/>
      <c r="R121" s="241"/>
      <c r="S121" s="241"/>
      <c r="T121" s="241"/>
      <c r="U121" s="241"/>
      <c r="V121" s="241"/>
      <c r="W121" s="241"/>
      <c r="X121" s="241"/>
      <c r="Y121" s="239"/>
      <c r="Z121" s="239"/>
      <c r="AA121" s="239"/>
      <c r="AB121" s="239"/>
      <c r="AC121" s="239"/>
      <c r="AD121" s="239"/>
      <c r="AE121" s="239"/>
      <c r="AF121" s="239"/>
      <c r="AG121" s="239"/>
    </row>
    <row r="122" spans="1:33">
      <c r="H122" s="239"/>
      <c r="I122" s="1112"/>
      <c r="J122" s="241"/>
      <c r="K122" s="241"/>
      <c r="L122" s="241"/>
      <c r="M122" s="241"/>
      <c r="N122" s="241"/>
      <c r="O122" s="241"/>
      <c r="P122" s="241"/>
      <c r="Q122" s="241"/>
      <c r="R122" s="241"/>
      <c r="S122" s="241"/>
      <c r="T122" s="241"/>
      <c r="U122" s="241"/>
      <c r="V122" s="241"/>
      <c r="W122" s="241"/>
      <c r="X122" s="241"/>
      <c r="Y122" s="239"/>
      <c r="Z122" s="239"/>
      <c r="AA122" s="239"/>
      <c r="AB122" s="239"/>
      <c r="AC122" s="239"/>
      <c r="AD122" s="239"/>
      <c r="AE122" s="239"/>
      <c r="AF122" s="239"/>
      <c r="AG122" s="239"/>
    </row>
    <row r="123" spans="1:33">
      <c r="H123" s="239"/>
      <c r="I123" s="1112"/>
      <c r="J123" s="241"/>
      <c r="K123" s="241"/>
      <c r="L123" s="241"/>
      <c r="M123" s="241"/>
      <c r="N123" s="241"/>
      <c r="O123" s="241"/>
      <c r="P123" s="241"/>
      <c r="Q123" s="241"/>
      <c r="R123" s="241"/>
      <c r="S123" s="241"/>
      <c r="T123" s="241"/>
      <c r="U123" s="241"/>
      <c r="V123" s="241"/>
      <c r="W123" s="241"/>
      <c r="X123" s="241"/>
      <c r="Y123" s="239"/>
      <c r="Z123" s="239"/>
      <c r="AA123" s="239"/>
      <c r="AB123" s="239"/>
      <c r="AC123" s="239"/>
      <c r="AD123" s="239"/>
      <c r="AE123" s="239"/>
      <c r="AF123" s="239"/>
      <c r="AG123" s="239"/>
    </row>
    <row r="124" spans="1:33">
      <c r="H124" s="239"/>
      <c r="I124" s="1112"/>
      <c r="J124" s="241"/>
      <c r="K124" s="241"/>
      <c r="L124" s="241"/>
      <c r="M124" s="241"/>
      <c r="N124" s="241"/>
      <c r="O124" s="241"/>
      <c r="P124" s="241"/>
      <c r="Q124" s="241"/>
      <c r="R124" s="241"/>
      <c r="S124" s="241"/>
      <c r="T124" s="241"/>
      <c r="U124" s="241"/>
      <c r="V124" s="241"/>
      <c r="W124" s="241"/>
      <c r="X124" s="241"/>
      <c r="Y124" s="239"/>
      <c r="Z124" s="239"/>
      <c r="AA124" s="239"/>
      <c r="AB124" s="239"/>
      <c r="AC124" s="239"/>
      <c r="AD124" s="239"/>
      <c r="AE124" s="239"/>
      <c r="AF124" s="239"/>
      <c r="AG124" s="239"/>
    </row>
    <row r="125" spans="1:33">
      <c r="H125" s="239"/>
      <c r="I125" s="1112"/>
      <c r="J125" s="241"/>
      <c r="K125" s="241"/>
      <c r="L125" s="241"/>
      <c r="M125" s="241"/>
      <c r="N125" s="241"/>
      <c r="O125" s="241"/>
      <c r="P125" s="241"/>
      <c r="Q125" s="241"/>
      <c r="R125" s="241"/>
      <c r="S125" s="241"/>
      <c r="T125" s="241"/>
      <c r="U125" s="241"/>
      <c r="V125" s="241"/>
      <c r="W125" s="241"/>
      <c r="X125" s="241"/>
      <c r="Y125" s="239"/>
      <c r="Z125" s="239"/>
      <c r="AA125" s="239"/>
      <c r="AB125" s="239"/>
      <c r="AC125" s="239"/>
      <c r="AD125" s="239"/>
      <c r="AE125" s="239"/>
      <c r="AF125" s="239"/>
      <c r="AG125" s="239"/>
    </row>
  </sheetData>
  <sheetProtection algorithmName="SHA-512" hashValue="e8lp3bKTwdL8mox29xV6h8IiYEZlRWUao4BjxlQwxAWzIS2e2K5itum2BOS3tDuG3WoFZetO5hOipSypDgvIxA==" saltValue="JnFRsrUfiUaU+AMiJWbRuQ==" spinCount="100000" sheet="1" formatCells="0" autoFilter="0"/>
  <autoFilter ref="I4:L14" xr:uid="{00000000-0009-0000-0000-000009000000}"/>
  <phoneticPr fontId="34"/>
  <conditionalFormatting sqref="I5:I118">
    <cfRule type="containsText" dxfId="83" priority="4" operator="containsText" text="残差">
      <formula>NOT(ISERROR(SEARCH("残差",I5)))</formula>
    </cfRule>
    <cfRule type="expression" dxfId="82" priority="5">
      <formula>$L5=0</formula>
    </cfRule>
  </conditionalFormatting>
  <conditionalFormatting sqref="K5:L118">
    <cfRule type="cellIs" dxfId="81" priority="6" operator="equal">
      <formula>0</formula>
    </cfRule>
  </conditionalFormatting>
  <pageMargins left="0.7" right="0.7" top="0.75" bottom="0.75" header="0.3" footer="0.3"/>
  <pageSetup paperSize="9" scale="45" fitToHeight="0" orientation="portrait" horizontalDpi="1200" verticalDpi="1200"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51314-2E1D-4F5E-BB1D-C37E63884C68}">
  <sheetPr>
    <tabColor rgb="FF92D050"/>
    <pageSetUpPr fitToPage="1"/>
  </sheetPr>
  <dimension ref="A1:AG252"/>
  <sheetViews>
    <sheetView topLeftCell="H1" workbookViewId="0">
      <selection activeCell="I4" sqref="I4"/>
    </sheetView>
  </sheetViews>
  <sheetFormatPr defaultColWidth="9" defaultRowHeight="13.5"/>
  <cols>
    <col min="1" max="1" width="10.75" style="238" hidden="1" customWidth="1"/>
    <col min="2" max="2" width="13.375" style="238" hidden="1" customWidth="1"/>
    <col min="3" max="3" width="12" style="242" hidden="1" customWidth="1"/>
    <col min="4" max="4" width="16.125" style="243" hidden="1" customWidth="1"/>
    <col min="5" max="5" width="7.375" style="243" hidden="1" customWidth="1"/>
    <col min="6" max="6" width="7.375" style="238" hidden="1" customWidth="1"/>
    <col min="7" max="7" width="15.625" style="238" hidden="1" customWidth="1"/>
    <col min="8" max="8" width="1.125" style="238" customWidth="1"/>
    <col min="9" max="9" width="22.875" style="244" customWidth="1"/>
    <col min="10" max="10" width="45.75" style="245" customWidth="1"/>
    <col min="11" max="12" width="16.375" style="245" customWidth="1"/>
    <col min="13" max="13" width="2.625" style="245" customWidth="1"/>
    <col min="14" max="24" width="10.25" style="245" hidden="1" customWidth="1"/>
    <col min="25" max="25" width="2.125" style="238" customWidth="1"/>
    <col min="26" max="26" width="16.625" style="238" customWidth="1"/>
    <col min="27" max="28" width="9" style="238" customWidth="1"/>
    <col min="29" max="30" width="9" style="238"/>
    <col min="31" max="31" width="22.625" style="238" customWidth="1"/>
    <col min="32" max="32" width="4.125" style="238" customWidth="1"/>
    <col min="33" max="33" width="2.875" style="238" customWidth="1"/>
    <col min="34" max="16384" width="9" style="238"/>
  </cols>
  <sheetData>
    <row r="1" spans="1:33" ht="51" customHeight="1">
      <c r="H1" s="239"/>
      <c r="I1" s="240" t="s">
        <v>3933</v>
      </c>
      <c r="J1" s="241"/>
      <c r="K1" s="241"/>
      <c r="L1" s="550" t="str">
        <f>はじめに!Q1</f>
        <v>2026年度提出用（2025年度実績値）</v>
      </c>
      <c r="M1" s="241"/>
      <c r="N1" s="1112" t="s">
        <v>3473</v>
      </c>
      <c r="O1" s="1112" t="s">
        <v>3473</v>
      </c>
      <c r="P1" s="1112" t="s">
        <v>3473</v>
      </c>
      <c r="Q1" s="1112" t="s">
        <v>3473</v>
      </c>
      <c r="R1" s="1112" t="s">
        <v>3473</v>
      </c>
      <c r="S1" s="1112" t="s">
        <v>3473</v>
      </c>
      <c r="T1" s="1112" t="s">
        <v>3473</v>
      </c>
      <c r="U1" s="1112" t="s">
        <v>3473</v>
      </c>
      <c r="V1" s="1112" t="s">
        <v>3473</v>
      </c>
      <c r="W1" s="1112" t="s">
        <v>3473</v>
      </c>
      <c r="X1" s="1112" t="s">
        <v>3473</v>
      </c>
      <c r="Y1" s="239"/>
      <c r="Z1" s="239"/>
      <c r="AA1" s="239"/>
      <c r="AB1" s="239"/>
      <c r="AC1" s="239"/>
      <c r="AD1" s="239"/>
      <c r="AE1" s="239"/>
      <c r="AF1" s="239"/>
      <c r="AG1" s="239"/>
    </row>
    <row r="2" spans="1:33" ht="18" customHeight="1">
      <c r="H2" s="239"/>
      <c r="I2" s="240" t="s">
        <v>6166</v>
      </c>
      <c r="J2" s="241"/>
      <c r="K2" s="241"/>
      <c r="L2" s="550"/>
      <c r="M2" s="241"/>
      <c r="N2" s="1111" t="s">
        <v>3616</v>
      </c>
      <c r="O2" s="1111">
        <v>5</v>
      </c>
      <c r="P2" s="1111" t="s">
        <v>3617</v>
      </c>
      <c r="Q2" s="1111">
        <f>MATCH("", I:I, -1)</f>
        <v>43</v>
      </c>
      <c r="R2" s="239"/>
      <c r="S2" s="239"/>
      <c r="T2" s="239"/>
      <c r="U2" s="239"/>
      <c r="V2" s="239"/>
      <c r="W2" s="239"/>
      <c r="X2" s="239"/>
      <c r="Y2" s="239"/>
      <c r="Z2" s="239"/>
      <c r="AA2" s="239"/>
      <c r="AB2" s="239"/>
      <c r="AC2" s="239"/>
      <c r="AD2" s="239"/>
      <c r="AE2" s="239"/>
      <c r="AF2" s="239"/>
      <c r="AG2" s="239"/>
    </row>
    <row r="3" spans="1:33" ht="18" customHeight="1">
      <c r="H3" s="239"/>
      <c r="I3" s="240"/>
      <c r="J3" s="241"/>
      <c r="K3" s="241"/>
      <c r="L3" s="241"/>
      <c r="M3" s="241"/>
      <c r="N3" s="1095" t="s">
        <v>3720</v>
      </c>
      <c r="O3" s="1095"/>
      <c r="P3" s="1096" t="s">
        <v>3721</v>
      </c>
      <c r="Q3" s="1097"/>
      <c r="R3" s="1097"/>
      <c r="S3" s="1097"/>
      <c r="T3" s="1097"/>
      <c r="U3" s="1097"/>
      <c r="V3" s="1095" t="s">
        <v>3722</v>
      </c>
      <c r="W3" s="1098"/>
      <c r="X3" s="1099" t="s">
        <v>3584</v>
      </c>
      <c r="Y3" s="239"/>
      <c r="Z3" s="239"/>
      <c r="AA3" s="239"/>
      <c r="AB3" s="239"/>
      <c r="AC3" s="239"/>
      <c r="AD3" s="239"/>
      <c r="AE3" s="239"/>
      <c r="AF3" s="239"/>
      <c r="AG3" s="239"/>
    </row>
    <row r="4" spans="1:33" ht="48">
      <c r="H4" s="239"/>
      <c r="I4" s="586" t="s">
        <v>1988</v>
      </c>
      <c r="J4" s="586" t="s">
        <v>3934</v>
      </c>
      <c r="K4" s="587" t="s">
        <v>3585</v>
      </c>
      <c r="L4" s="587" t="s">
        <v>3586</v>
      </c>
      <c r="M4" s="241"/>
      <c r="N4" s="1101" t="s">
        <v>3723</v>
      </c>
      <c r="O4" s="1101" t="s">
        <v>3724</v>
      </c>
      <c r="P4" s="1100" t="s">
        <v>3725</v>
      </c>
      <c r="Q4" s="1100" t="s">
        <v>3726</v>
      </c>
      <c r="R4" s="1100" t="s">
        <v>3572</v>
      </c>
      <c r="S4" s="1100" t="s">
        <v>3573</v>
      </c>
      <c r="T4" s="1100" t="s">
        <v>3574</v>
      </c>
      <c r="U4" s="1100" t="s">
        <v>3575</v>
      </c>
      <c r="V4" s="1272" t="s">
        <v>3727</v>
      </c>
      <c r="W4" s="1272" t="s">
        <v>3576</v>
      </c>
      <c r="X4" s="1100" t="s">
        <v>3577</v>
      </c>
      <c r="Y4" s="239"/>
      <c r="Z4" s="239"/>
      <c r="AA4" s="239"/>
      <c r="AB4" s="239"/>
      <c r="AC4" s="239"/>
      <c r="AD4" s="239"/>
      <c r="AE4" s="239"/>
      <c r="AF4" s="239"/>
      <c r="AG4" s="239"/>
    </row>
    <row r="5" spans="1:33" ht="15.75" customHeight="1">
      <c r="A5" s="239"/>
      <c r="B5" s="239"/>
      <c r="C5" s="1876"/>
      <c r="D5" s="1877"/>
      <c r="E5" s="1877"/>
      <c r="F5" s="239"/>
      <c r="G5" s="239"/>
      <c r="H5" s="1119"/>
      <c r="I5" s="1113" t="s">
        <v>6167</v>
      </c>
      <c r="J5" s="1356" t="s">
        <v>3580</v>
      </c>
      <c r="K5" s="1105">
        <v>4.36E-2</v>
      </c>
      <c r="L5" s="1105">
        <v>0</v>
      </c>
      <c r="M5" s="241"/>
      <c r="N5" s="1102">
        <f t="shared" ref="N5:O26" ca="1" si="0">IF(P5="",IF(R5="",T5,R5),P5)</f>
        <v>4.36E-2</v>
      </c>
      <c r="O5" s="1102">
        <f t="shared" ca="1" si="0"/>
        <v>4.36E-2</v>
      </c>
      <c r="P5" s="1102" cm="1">
        <f t="array" aca="1" ref="P5" ca="1">IFERROR(INDIRECT("K"&amp;V5),"")</f>
        <v>4.36E-2</v>
      </c>
      <c r="Q5" s="1102" cm="1">
        <f t="array" aca="1" ref="Q5" ca="1">IFERROR(INDIRECT("L"&amp;V5),"")</f>
        <v>4.36E-2</v>
      </c>
      <c r="R5" s="1102" t="str" cm="1">
        <f t="array" aca="1" ref="R5" ca="1">IFERROR(INDIRECT("K"&amp;W5),"")</f>
        <v/>
      </c>
      <c r="S5" s="1102" t="str" cm="1">
        <f t="array" aca="1" ref="S5" ca="1">IFERROR(INDIRECT("L"&amp;W5),"")</f>
        <v/>
      </c>
      <c r="T5" s="1103">
        <f t="shared" ref="T5:U26" si="1">K5</f>
        <v>4.36E-2</v>
      </c>
      <c r="U5" s="1103">
        <f t="shared" si="1"/>
        <v>0</v>
      </c>
      <c r="V5" s="1102">
        <f t="shared" ref="V5:V26" si="2">_xlfn.IFNA(MATCH(X5&amp;"*残差*",$I:$I,0),"")</f>
        <v>6</v>
      </c>
      <c r="W5" s="1102" t="str">
        <f t="shared" ref="W5:W26" si="3">_xlfn.IFNA(MATCH(X5&amp;"*事業者全体*",$I:$I,0),"")</f>
        <v/>
      </c>
      <c r="X5" s="1102" t="str">
        <f>LEFT(I5,3)</f>
        <v>006</v>
      </c>
      <c r="Y5" s="239"/>
      <c r="Z5" s="239" t="s">
        <v>6003</v>
      </c>
      <c r="AA5" s="239"/>
      <c r="AB5" s="239"/>
      <c r="AC5" s="239"/>
      <c r="AD5" s="239"/>
      <c r="AE5" s="239"/>
      <c r="AF5" s="239"/>
      <c r="AG5" s="239"/>
    </row>
    <row r="6" spans="1:33" ht="15.75" customHeight="1">
      <c r="A6" s="239"/>
      <c r="B6" s="239"/>
      <c r="C6" s="1876"/>
      <c r="D6" s="1877"/>
      <c r="E6" s="1877"/>
      <c r="F6" s="239"/>
      <c r="G6" s="239"/>
      <c r="H6" s="1119"/>
      <c r="I6" s="1113" t="s">
        <v>6168</v>
      </c>
      <c r="J6" s="1356" t="s">
        <v>3580</v>
      </c>
      <c r="K6" s="1105">
        <v>4.36E-2</v>
      </c>
      <c r="L6" s="1105">
        <v>4.36E-2</v>
      </c>
      <c r="M6" s="241"/>
      <c r="N6" s="1102">
        <f t="shared" ca="1" si="0"/>
        <v>4.36E-2</v>
      </c>
      <c r="O6" s="1102">
        <f t="shared" ca="1" si="0"/>
        <v>4.36E-2</v>
      </c>
      <c r="P6" s="1102" cm="1">
        <f t="array" aca="1" ref="P6" ca="1">IFERROR(INDIRECT("K"&amp;V6),"")</f>
        <v>4.36E-2</v>
      </c>
      <c r="Q6" s="1102" cm="1">
        <f t="array" aca="1" ref="Q6" ca="1">IFERROR(INDIRECT("L"&amp;V6),"")</f>
        <v>4.36E-2</v>
      </c>
      <c r="R6" s="1102" t="str" cm="1">
        <f t="array" aca="1" ref="R6" ca="1">IFERROR(INDIRECT("K"&amp;W6),"")</f>
        <v/>
      </c>
      <c r="S6" s="1102" t="str" cm="1">
        <f t="array" aca="1" ref="S6" ca="1">IFERROR(INDIRECT("L"&amp;W6),"")</f>
        <v/>
      </c>
      <c r="T6" s="1103">
        <f t="shared" si="1"/>
        <v>4.36E-2</v>
      </c>
      <c r="U6" s="1103">
        <f t="shared" si="1"/>
        <v>4.36E-2</v>
      </c>
      <c r="V6" s="1102">
        <f t="shared" si="2"/>
        <v>6</v>
      </c>
      <c r="W6" s="1102" t="str">
        <f t="shared" si="3"/>
        <v/>
      </c>
      <c r="X6" s="1102" t="str">
        <f t="shared" ref="X6:X43" si="4">LEFT(I6,3)</f>
        <v>006</v>
      </c>
      <c r="Y6" s="239"/>
      <c r="Z6" s="239" t="s">
        <v>6000</v>
      </c>
      <c r="AA6" s="239"/>
      <c r="AB6" s="239"/>
      <c r="AC6" s="239"/>
      <c r="AD6" s="239"/>
      <c r="AE6" s="239"/>
      <c r="AF6" s="239"/>
      <c r="AG6" s="239"/>
    </row>
    <row r="7" spans="1:33" ht="15.75" customHeight="1">
      <c r="A7" s="239"/>
      <c r="B7" s="239"/>
      <c r="C7" s="1876"/>
      <c r="D7" s="1877"/>
      <c r="E7" s="1877"/>
      <c r="F7" s="239"/>
      <c r="G7" s="239"/>
      <c r="H7" s="1119"/>
      <c r="I7" s="1113" t="s">
        <v>6169</v>
      </c>
      <c r="J7" s="1356" t="s">
        <v>4203</v>
      </c>
      <c r="K7" s="1105">
        <v>2.23E-2</v>
      </c>
      <c r="L7" s="1105">
        <v>0</v>
      </c>
      <c r="M7" s="241"/>
      <c r="N7" s="1102">
        <f t="shared" ca="1" si="0"/>
        <v>4.5400000000000003E-2</v>
      </c>
      <c r="O7" s="1102">
        <f t="shared" ca="1" si="0"/>
        <v>4.5400000000000003E-2</v>
      </c>
      <c r="P7" s="1102" cm="1">
        <f t="array" aca="1" ref="P7" ca="1">IFERROR(INDIRECT("K"&amp;V7),"")</f>
        <v>4.5400000000000003E-2</v>
      </c>
      <c r="Q7" s="1102" cm="1">
        <f t="array" aca="1" ref="Q7" ca="1">IFERROR(INDIRECT("L"&amp;V7),"")</f>
        <v>4.5400000000000003E-2</v>
      </c>
      <c r="R7" s="1102" t="str" cm="1">
        <f t="array" aca="1" ref="R7" ca="1">IFERROR(INDIRECT("K"&amp;W7),"")</f>
        <v/>
      </c>
      <c r="S7" s="1102" t="str" cm="1">
        <f t="array" aca="1" ref="S7" ca="1">IFERROR(INDIRECT("L"&amp;W7),"")</f>
        <v/>
      </c>
      <c r="T7" s="1103">
        <f t="shared" si="1"/>
        <v>2.23E-2</v>
      </c>
      <c r="U7" s="1103">
        <f t="shared" si="1"/>
        <v>0</v>
      </c>
      <c r="V7" s="1102">
        <f t="shared" si="2"/>
        <v>8</v>
      </c>
      <c r="W7" s="1102" t="str">
        <f t="shared" si="3"/>
        <v/>
      </c>
      <c r="X7" s="1102" t="str">
        <f t="shared" si="4"/>
        <v>009</v>
      </c>
      <c r="Y7" s="239"/>
      <c r="Z7" s="239"/>
      <c r="AA7" s="239"/>
      <c r="AB7" s="239"/>
      <c r="AC7" s="239"/>
      <c r="AD7" s="239"/>
      <c r="AE7" s="239"/>
      <c r="AF7" s="239"/>
      <c r="AG7" s="239"/>
    </row>
    <row r="8" spans="1:33" ht="17.25" customHeight="1">
      <c r="A8" s="239"/>
      <c r="B8" s="239"/>
      <c r="C8" s="1876"/>
      <c r="D8" s="1877"/>
      <c r="E8" s="1877"/>
      <c r="F8" s="239"/>
      <c r="G8" s="239"/>
      <c r="H8" s="1119"/>
      <c r="I8" s="1113" t="s">
        <v>6170</v>
      </c>
      <c r="J8" s="1356" t="s">
        <v>4203</v>
      </c>
      <c r="K8" s="1105">
        <v>4.5400000000000003E-2</v>
      </c>
      <c r="L8" s="1105">
        <v>4.5400000000000003E-2</v>
      </c>
      <c r="M8" s="241"/>
      <c r="N8" s="1102">
        <f t="shared" ca="1" si="0"/>
        <v>4.5400000000000003E-2</v>
      </c>
      <c r="O8" s="1102">
        <f t="shared" ca="1" si="0"/>
        <v>4.5400000000000003E-2</v>
      </c>
      <c r="P8" s="1102" cm="1">
        <f t="array" aca="1" ref="P8" ca="1">IFERROR(INDIRECT("K"&amp;V8),"")</f>
        <v>4.5400000000000003E-2</v>
      </c>
      <c r="Q8" s="1102" cm="1">
        <f t="array" aca="1" ref="Q8" ca="1">IFERROR(INDIRECT("L"&amp;V8),"")</f>
        <v>4.5400000000000003E-2</v>
      </c>
      <c r="R8" s="1102" t="str" cm="1">
        <f t="array" aca="1" ref="R8" ca="1">IFERROR(INDIRECT("K"&amp;W8),"")</f>
        <v/>
      </c>
      <c r="S8" s="1102" t="str" cm="1">
        <f t="array" aca="1" ref="S8" ca="1">IFERROR(INDIRECT("L"&amp;W8),"")</f>
        <v/>
      </c>
      <c r="T8" s="1103">
        <f t="shared" si="1"/>
        <v>4.5400000000000003E-2</v>
      </c>
      <c r="U8" s="1103">
        <f t="shared" si="1"/>
        <v>4.5400000000000003E-2</v>
      </c>
      <c r="V8" s="1102">
        <f t="shared" si="2"/>
        <v>8</v>
      </c>
      <c r="W8" s="1102" t="str">
        <f t="shared" si="3"/>
        <v/>
      </c>
      <c r="X8" s="1102" t="str">
        <f t="shared" si="4"/>
        <v>009</v>
      </c>
      <c r="Y8" s="239"/>
      <c r="Z8" s="239" t="s">
        <v>6004</v>
      </c>
      <c r="AA8" s="239"/>
      <c r="AB8" s="239"/>
      <c r="AC8" s="239"/>
      <c r="AD8" s="239"/>
      <c r="AE8" s="239"/>
      <c r="AF8" s="239"/>
      <c r="AG8" s="239"/>
    </row>
    <row r="9" spans="1:33">
      <c r="A9" s="239"/>
      <c r="B9" s="239"/>
      <c r="C9" s="1876"/>
      <c r="D9" s="1877"/>
      <c r="E9" s="1877"/>
      <c r="F9" s="239"/>
      <c r="G9" s="239"/>
      <c r="H9" s="1119"/>
      <c r="I9" s="1113" t="s">
        <v>479</v>
      </c>
      <c r="J9" s="1356" t="s">
        <v>3581</v>
      </c>
      <c r="K9" s="1105">
        <v>5.1200000000000002E-2</v>
      </c>
      <c r="L9" s="1105">
        <v>5.1200000000000002E-2</v>
      </c>
      <c r="M9" s="241"/>
      <c r="N9" s="1102">
        <f t="shared" ca="1" si="0"/>
        <v>5.1200000000000002E-2</v>
      </c>
      <c r="O9" s="1102">
        <f t="shared" ca="1" si="0"/>
        <v>5.1200000000000002E-2</v>
      </c>
      <c r="P9" s="1102" t="str" cm="1">
        <f t="array" aca="1" ref="P9" ca="1">IFERROR(INDIRECT("K"&amp;V9),"")</f>
        <v/>
      </c>
      <c r="Q9" s="1102" t="str" cm="1">
        <f t="array" aca="1" ref="Q9" ca="1">IFERROR(INDIRECT("L"&amp;V9),"")</f>
        <v/>
      </c>
      <c r="R9" s="1102" t="str" cm="1">
        <f t="array" aca="1" ref="R9" ca="1">IFERROR(INDIRECT("K"&amp;W9),"")</f>
        <v/>
      </c>
      <c r="S9" s="1102" t="str" cm="1">
        <f t="array" aca="1" ref="S9" ca="1">IFERROR(INDIRECT("L"&amp;W9),"")</f>
        <v/>
      </c>
      <c r="T9" s="1103">
        <f t="shared" si="1"/>
        <v>5.1200000000000002E-2</v>
      </c>
      <c r="U9" s="1103">
        <f t="shared" si="1"/>
        <v>5.1200000000000002E-2</v>
      </c>
      <c r="V9" s="1102" t="str">
        <f t="shared" si="2"/>
        <v/>
      </c>
      <c r="W9" s="1102" t="str">
        <f t="shared" si="3"/>
        <v/>
      </c>
      <c r="X9" s="1102" t="str">
        <f t="shared" si="4"/>
        <v>014</v>
      </c>
      <c r="Y9" s="239"/>
      <c r="Z9" s="239"/>
      <c r="AA9" s="239"/>
      <c r="AB9" s="239"/>
      <c r="AC9" s="239"/>
      <c r="AD9" s="239"/>
      <c r="AE9" s="239"/>
      <c r="AF9" s="239"/>
      <c r="AG9" s="239"/>
    </row>
    <row r="10" spans="1:33" ht="15.75" customHeight="1">
      <c r="A10" s="239"/>
      <c r="B10" s="239"/>
      <c r="C10" s="1876"/>
      <c r="D10" s="1877"/>
      <c r="E10" s="1877"/>
      <c r="F10" s="239"/>
      <c r="G10" s="239"/>
      <c r="H10" s="1119"/>
      <c r="I10" s="1113" t="s">
        <v>486</v>
      </c>
      <c r="J10" s="1356" t="s">
        <v>4204</v>
      </c>
      <c r="K10" s="1105">
        <v>4.8399999999999999E-2</v>
      </c>
      <c r="L10" s="1105">
        <v>4.8399999999999999E-2</v>
      </c>
      <c r="M10" s="241"/>
      <c r="N10" s="1102">
        <f t="shared" ca="1" si="0"/>
        <v>4.8399999999999999E-2</v>
      </c>
      <c r="O10" s="1102">
        <f t="shared" ca="1" si="0"/>
        <v>4.8399999999999999E-2</v>
      </c>
      <c r="P10" s="1102" t="str" cm="1">
        <f t="array" aca="1" ref="P10" ca="1">IFERROR(INDIRECT("K"&amp;V10),"")</f>
        <v/>
      </c>
      <c r="Q10" s="1102" t="str" cm="1">
        <f t="array" aca="1" ref="Q10" ca="1">IFERROR(INDIRECT("L"&amp;V10),"")</f>
        <v/>
      </c>
      <c r="R10" s="1102" t="str" cm="1">
        <f t="array" aca="1" ref="R10" ca="1">IFERROR(INDIRECT("K"&amp;W10),"")</f>
        <v/>
      </c>
      <c r="S10" s="1102" t="str" cm="1">
        <f t="array" aca="1" ref="S10" ca="1">IFERROR(INDIRECT("L"&amp;W10),"")</f>
        <v/>
      </c>
      <c r="T10" s="1103">
        <f t="shared" si="1"/>
        <v>4.8399999999999999E-2</v>
      </c>
      <c r="U10" s="1103">
        <f t="shared" si="1"/>
        <v>4.8399999999999999E-2</v>
      </c>
      <c r="V10" s="1102" t="str">
        <f t="shared" si="2"/>
        <v/>
      </c>
      <c r="W10" s="1102" t="str">
        <f t="shared" si="3"/>
        <v/>
      </c>
      <c r="X10" s="1102" t="str">
        <f t="shared" si="4"/>
        <v>016</v>
      </c>
      <c r="Y10" s="239"/>
      <c r="Z10" s="239"/>
      <c r="AA10" s="239"/>
      <c r="AB10" s="239"/>
      <c r="AC10" s="239"/>
      <c r="AD10" s="239"/>
      <c r="AE10" s="239"/>
      <c r="AF10" s="239"/>
      <c r="AG10" s="239"/>
    </row>
    <row r="11" spans="1:33" ht="15.75" customHeight="1">
      <c r="A11" s="239"/>
      <c r="B11" s="239"/>
      <c r="C11" s="1876"/>
      <c r="D11" s="1877"/>
      <c r="E11" s="1877"/>
      <c r="F11" s="239"/>
      <c r="G11" s="239"/>
      <c r="H11" s="1119"/>
      <c r="I11" s="1113" t="s">
        <v>4227</v>
      </c>
      <c r="J11" s="1356" t="s">
        <v>6171</v>
      </c>
      <c r="K11" s="1105">
        <v>4.3799999999999999E-2</v>
      </c>
      <c r="L11" s="1105">
        <v>4.3799999999999999E-2</v>
      </c>
      <c r="M11" s="241"/>
      <c r="N11" s="1102">
        <f t="shared" ca="1" si="0"/>
        <v>3.04E-2</v>
      </c>
      <c r="O11" s="1102">
        <f t="shared" ca="1" si="0"/>
        <v>3.04E-2</v>
      </c>
      <c r="P11" s="1102" cm="1">
        <f t="array" aca="1" ref="P11" ca="1">IFERROR(INDIRECT("K"&amp;V11),"")</f>
        <v>3.04E-2</v>
      </c>
      <c r="Q11" s="1102" cm="1">
        <f t="array" aca="1" ref="Q11" ca="1">IFERROR(INDIRECT("L"&amp;V11),"")</f>
        <v>3.04E-2</v>
      </c>
      <c r="R11" s="1102" t="str" cm="1">
        <f t="array" aca="1" ref="R11" ca="1">IFERROR(INDIRECT("K"&amp;W11),"")</f>
        <v/>
      </c>
      <c r="S11" s="1102" t="str" cm="1">
        <f t="array" aca="1" ref="S11" ca="1">IFERROR(INDIRECT("L"&amp;W11),"")</f>
        <v/>
      </c>
      <c r="T11" s="1103">
        <f t="shared" si="1"/>
        <v>4.3799999999999999E-2</v>
      </c>
      <c r="U11" s="1103">
        <f t="shared" si="1"/>
        <v>4.3799999999999999E-2</v>
      </c>
      <c r="V11" s="1102">
        <f t="shared" si="2"/>
        <v>22</v>
      </c>
      <c r="W11" s="1102" t="str">
        <f t="shared" si="3"/>
        <v/>
      </c>
      <c r="X11" s="1102" t="str">
        <f t="shared" si="4"/>
        <v>020</v>
      </c>
      <c r="Y11" s="239"/>
      <c r="Z11" s="239"/>
      <c r="AA11" s="239"/>
      <c r="AB11" s="239"/>
      <c r="AC11" s="239"/>
      <c r="AD11" s="239"/>
      <c r="AE11" s="239"/>
      <c r="AF11" s="239"/>
      <c r="AG11" s="239"/>
    </row>
    <row r="12" spans="1:33" ht="15.75" customHeight="1">
      <c r="A12" s="239"/>
      <c r="B12" s="239"/>
      <c r="C12" s="1876"/>
      <c r="D12" s="1877"/>
      <c r="E12" s="1877"/>
      <c r="F12" s="239"/>
      <c r="G12" s="239"/>
      <c r="H12" s="1119"/>
      <c r="I12" s="1113" t="s">
        <v>4228</v>
      </c>
      <c r="J12" s="1356" t="s">
        <v>6172</v>
      </c>
      <c r="K12" s="1105">
        <v>3.0700000000000002E-2</v>
      </c>
      <c r="L12" s="1105">
        <v>3.0700000000000002E-2</v>
      </c>
      <c r="M12" s="241"/>
      <c r="N12" s="1102">
        <f t="shared" ca="1" si="0"/>
        <v>3.04E-2</v>
      </c>
      <c r="O12" s="1102">
        <f t="shared" ca="1" si="0"/>
        <v>3.04E-2</v>
      </c>
      <c r="P12" s="1102" cm="1">
        <f t="array" aca="1" ref="P12" ca="1">IFERROR(INDIRECT("K"&amp;V12),"")</f>
        <v>3.04E-2</v>
      </c>
      <c r="Q12" s="1102" cm="1">
        <f t="array" aca="1" ref="Q12" ca="1">IFERROR(INDIRECT("L"&amp;V12),"")</f>
        <v>3.04E-2</v>
      </c>
      <c r="R12" s="1102" t="str" cm="1">
        <f t="array" aca="1" ref="R12" ca="1">IFERROR(INDIRECT("K"&amp;W12),"")</f>
        <v/>
      </c>
      <c r="S12" s="1102" t="str" cm="1">
        <f t="array" aca="1" ref="S12" ca="1">IFERROR(INDIRECT("L"&amp;W12),"")</f>
        <v/>
      </c>
      <c r="T12" s="1103">
        <f t="shared" si="1"/>
        <v>3.0700000000000002E-2</v>
      </c>
      <c r="U12" s="1103">
        <f t="shared" si="1"/>
        <v>3.0700000000000002E-2</v>
      </c>
      <c r="V12" s="1102">
        <f t="shared" si="2"/>
        <v>22</v>
      </c>
      <c r="W12" s="1102" t="str">
        <f t="shared" si="3"/>
        <v/>
      </c>
      <c r="X12" s="1102" t="str">
        <f t="shared" si="4"/>
        <v>020</v>
      </c>
      <c r="Y12" s="239"/>
      <c r="Z12" s="239"/>
      <c r="AA12" s="239"/>
      <c r="AB12" s="239"/>
      <c r="AC12" s="239"/>
      <c r="AD12" s="239"/>
      <c r="AE12" s="239"/>
      <c r="AF12" s="239"/>
      <c r="AG12" s="239"/>
    </row>
    <row r="13" spans="1:33" ht="15.75" customHeight="1">
      <c r="A13" s="239"/>
      <c r="B13" s="239"/>
      <c r="C13" s="1876"/>
      <c r="D13" s="1877"/>
      <c r="E13" s="1877"/>
      <c r="F13" s="239"/>
      <c r="G13" s="239"/>
      <c r="H13" s="1119"/>
      <c r="I13" s="1113" t="s">
        <v>4229</v>
      </c>
      <c r="J13" s="1356" t="s">
        <v>6173</v>
      </c>
      <c r="K13" s="1105">
        <v>3.5499999999999997E-2</v>
      </c>
      <c r="L13" s="1105">
        <v>3.5499999999999997E-2</v>
      </c>
      <c r="M13" s="241"/>
      <c r="N13" s="1102">
        <f t="shared" ca="1" si="0"/>
        <v>3.04E-2</v>
      </c>
      <c r="O13" s="1102">
        <f t="shared" ca="1" si="0"/>
        <v>3.04E-2</v>
      </c>
      <c r="P13" s="1102" cm="1">
        <f t="array" aca="1" ref="P13" ca="1">IFERROR(INDIRECT("K"&amp;V13),"")</f>
        <v>3.04E-2</v>
      </c>
      <c r="Q13" s="1102" cm="1">
        <f t="array" aca="1" ref="Q13" ca="1">IFERROR(INDIRECT("L"&amp;V13),"")</f>
        <v>3.04E-2</v>
      </c>
      <c r="R13" s="1102" t="str" cm="1">
        <f t="array" aca="1" ref="R13" ca="1">IFERROR(INDIRECT("K"&amp;W13),"")</f>
        <v/>
      </c>
      <c r="S13" s="1102" t="str" cm="1">
        <f t="array" aca="1" ref="S13" ca="1">IFERROR(INDIRECT("L"&amp;W13),"")</f>
        <v/>
      </c>
      <c r="T13" s="1103">
        <f t="shared" si="1"/>
        <v>3.5499999999999997E-2</v>
      </c>
      <c r="U13" s="1103">
        <f t="shared" si="1"/>
        <v>3.5499999999999997E-2</v>
      </c>
      <c r="V13" s="1102">
        <f t="shared" si="2"/>
        <v>22</v>
      </c>
      <c r="W13" s="1102" t="str">
        <f t="shared" si="3"/>
        <v/>
      </c>
      <c r="X13" s="1102" t="str">
        <f t="shared" si="4"/>
        <v>020</v>
      </c>
      <c r="Y13" s="239"/>
      <c r="Z13" s="239"/>
      <c r="AA13" s="239"/>
      <c r="AB13" s="239"/>
      <c r="AC13" s="239"/>
      <c r="AD13" s="239"/>
      <c r="AE13" s="239"/>
      <c r="AF13" s="239"/>
      <c r="AG13" s="239"/>
    </row>
    <row r="14" spans="1:33" ht="15.75" customHeight="1">
      <c r="A14" s="239"/>
      <c r="B14" s="239"/>
      <c r="C14" s="1876"/>
      <c r="D14" s="1877"/>
      <c r="E14" s="1877"/>
      <c r="F14" s="239"/>
      <c r="G14" s="239"/>
      <c r="H14" s="1119"/>
      <c r="I14" s="1113" t="s">
        <v>4230</v>
      </c>
      <c r="J14" s="1356" t="s">
        <v>6174</v>
      </c>
      <c r="K14" s="1105">
        <v>4.4499999999999998E-2</v>
      </c>
      <c r="L14" s="1105">
        <v>4.4499999999999998E-2</v>
      </c>
      <c r="M14" s="241"/>
      <c r="N14" s="1102">
        <f t="shared" ca="1" si="0"/>
        <v>3.04E-2</v>
      </c>
      <c r="O14" s="1102">
        <f t="shared" ca="1" si="0"/>
        <v>3.04E-2</v>
      </c>
      <c r="P14" s="1102" cm="1">
        <f t="array" aca="1" ref="P14" ca="1">IFERROR(INDIRECT("K"&amp;V14),"")</f>
        <v>3.04E-2</v>
      </c>
      <c r="Q14" s="1102" cm="1">
        <f t="array" aca="1" ref="Q14" ca="1">IFERROR(INDIRECT("L"&amp;V14),"")</f>
        <v>3.04E-2</v>
      </c>
      <c r="R14" s="1102" t="str" cm="1">
        <f t="array" aca="1" ref="R14" ca="1">IFERROR(INDIRECT("K"&amp;W14),"")</f>
        <v/>
      </c>
      <c r="S14" s="1102" t="str" cm="1">
        <f t="array" aca="1" ref="S14" ca="1">IFERROR(INDIRECT("L"&amp;W14),"")</f>
        <v/>
      </c>
      <c r="T14" s="1103">
        <f t="shared" si="1"/>
        <v>4.4499999999999998E-2</v>
      </c>
      <c r="U14" s="1103">
        <f t="shared" si="1"/>
        <v>4.4499999999999998E-2</v>
      </c>
      <c r="V14" s="1102">
        <f t="shared" si="2"/>
        <v>22</v>
      </c>
      <c r="W14" s="1102" t="str">
        <f t="shared" si="3"/>
        <v/>
      </c>
      <c r="X14" s="1102" t="str">
        <f t="shared" si="4"/>
        <v>020</v>
      </c>
      <c r="Y14" s="239"/>
      <c r="Z14" s="239"/>
      <c r="AA14" s="239"/>
      <c r="AB14" s="239"/>
      <c r="AC14" s="239"/>
      <c r="AD14" s="239"/>
      <c r="AE14" s="239"/>
      <c r="AF14" s="239"/>
      <c r="AG14" s="239"/>
    </row>
    <row r="15" spans="1:33" ht="15.75" customHeight="1">
      <c r="A15" s="239"/>
      <c r="B15" s="239"/>
      <c r="C15" s="1876"/>
      <c r="D15" s="1877"/>
      <c r="E15" s="1877"/>
      <c r="F15" s="239"/>
      <c r="G15" s="239"/>
      <c r="H15" s="1119"/>
      <c r="I15" s="1113" t="s">
        <v>4231</v>
      </c>
      <c r="J15" s="1356" t="s">
        <v>6175</v>
      </c>
      <c r="K15" s="1105">
        <v>4.4400000000000002E-2</v>
      </c>
      <c r="L15" s="1105">
        <v>4.4400000000000002E-2</v>
      </c>
      <c r="M15" s="241"/>
      <c r="N15" s="1102">
        <f t="shared" ca="1" si="0"/>
        <v>3.04E-2</v>
      </c>
      <c r="O15" s="1102">
        <f t="shared" ca="1" si="0"/>
        <v>3.04E-2</v>
      </c>
      <c r="P15" s="1102" cm="1">
        <f t="array" aca="1" ref="P15" ca="1">IFERROR(INDIRECT("K"&amp;V15),"")</f>
        <v>3.04E-2</v>
      </c>
      <c r="Q15" s="1102" cm="1">
        <f t="array" aca="1" ref="Q15" ca="1">IFERROR(INDIRECT("L"&amp;V15),"")</f>
        <v>3.04E-2</v>
      </c>
      <c r="R15" s="1102" t="str" cm="1">
        <f t="array" aca="1" ref="R15" ca="1">IFERROR(INDIRECT("K"&amp;W15),"")</f>
        <v/>
      </c>
      <c r="S15" s="1102" t="str" cm="1">
        <f t="array" aca="1" ref="S15" ca="1">IFERROR(INDIRECT("L"&amp;W15),"")</f>
        <v/>
      </c>
      <c r="T15" s="1103">
        <f t="shared" si="1"/>
        <v>4.4400000000000002E-2</v>
      </c>
      <c r="U15" s="1103">
        <f t="shared" si="1"/>
        <v>4.4400000000000002E-2</v>
      </c>
      <c r="V15" s="1102">
        <f t="shared" si="2"/>
        <v>22</v>
      </c>
      <c r="W15" s="1102" t="str">
        <f t="shared" si="3"/>
        <v/>
      </c>
      <c r="X15" s="1102" t="str">
        <f t="shared" si="4"/>
        <v>020</v>
      </c>
      <c r="Y15" s="239"/>
      <c r="Z15" s="239"/>
      <c r="AA15" s="239"/>
      <c r="AB15" s="239"/>
      <c r="AC15" s="239"/>
      <c r="AD15" s="239"/>
      <c r="AE15" s="239"/>
      <c r="AF15" s="239"/>
      <c r="AG15" s="239"/>
    </row>
    <row r="16" spans="1:33" ht="15.75" customHeight="1">
      <c r="A16" s="239"/>
      <c r="B16" s="239"/>
      <c r="C16" s="1876"/>
      <c r="D16" s="1877"/>
      <c r="E16" s="1877"/>
      <c r="F16" s="239"/>
      <c r="G16" s="239"/>
      <c r="H16" s="1119"/>
      <c r="I16" s="1113" t="s">
        <v>4232</v>
      </c>
      <c r="J16" s="1356" t="s">
        <v>6176</v>
      </c>
      <c r="K16" s="1105">
        <v>2.81E-2</v>
      </c>
      <c r="L16" s="1105">
        <v>2.81E-2</v>
      </c>
      <c r="M16" s="241"/>
      <c r="N16" s="1102">
        <f t="shared" ca="1" si="0"/>
        <v>3.04E-2</v>
      </c>
      <c r="O16" s="1102">
        <f t="shared" ca="1" si="0"/>
        <v>3.04E-2</v>
      </c>
      <c r="P16" s="1102" cm="1">
        <f t="array" aca="1" ref="P16" ca="1">IFERROR(INDIRECT("K"&amp;V16),"")</f>
        <v>3.04E-2</v>
      </c>
      <c r="Q16" s="1102" cm="1">
        <f t="array" aca="1" ref="Q16" ca="1">IFERROR(INDIRECT("L"&amp;V16),"")</f>
        <v>3.04E-2</v>
      </c>
      <c r="R16" s="1102" t="str" cm="1">
        <f t="array" aca="1" ref="R16" ca="1">IFERROR(INDIRECT("K"&amp;W16),"")</f>
        <v/>
      </c>
      <c r="S16" s="1102" t="str" cm="1">
        <f t="array" aca="1" ref="S16" ca="1">IFERROR(INDIRECT("L"&amp;W16),"")</f>
        <v/>
      </c>
      <c r="T16" s="1103">
        <f t="shared" si="1"/>
        <v>2.81E-2</v>
      </c>
      <c r="U16" s="1103">
        <f t="shared" si="1"/>
        <v>2.81E-2</v>
      </c>
      <c r="V16" s="1102">
        <f t="shared" si="2"/>
        <v>22</v>
      </c>
      <c r="W16" s="1102" t="str">
        <f t="shared" si="3"/>
        <v/>
      </c>
      <c r="X16" s="1102" t="str">
        <f t="shared" si="4"/>
        <v>020</v>
      </c>
      <c r="Y16" s="239"/>
      <c r="Z16" s="239"/>
      <c r="AA16" s="239"/>
      <c r="AB16" s="239"/>
      <c r="AC16" s="239"/>
      <c r="AD16" s="239"/>
      <c r="AE16" s="239"/>
      <c r="AF16" s="239"/>
      <c r="AG16" s="239"/>
    </row>
    <row r="17" spans="1:33" ht="15.75" customHeight="1">
      <c r="A17" s="239"/>
      <c r="B17" s="239"/>
      <c r="C17" s="1876"/>
      <c r="D17" s="1877"/>
      <c r="E17" s="1877"/>
      <c r="F17" s="239"/>
      <c r="G17" s="239"/>
      <c r="H17" s="1119"/>
      <c r="I17" s="1113" t="s">
        <v>4233</v>
      </c>
      <c r="J17" s="1356" t="s">
        <v>6177</v>
      </c>
      <c r="K17" s="1105">
        <v>3.8100000000000002E-2</v>
      </c>
      <c r="L17" s="1105">
        <v>3.8100000000000002E-2</v>
      </c>
      <c r="M17" s="241"/>
      <c r="N17" s="1102">
        <f t="shared" ca="1" si="0"/>
        <v>3.04E-2</v>
      </c>
      <c r="O17" s="1102">
        <f t="shared" ca="1" si="0"/>
        <v>3.04E-2</v>
      </c>
      <c r="P17" s="1102" cm="1">
        <f t="array" aca="1" ref="P17" ca="1">IFERROR(INDIRECT("K"&amp;V17),"")</f>
        <v>3.04E-2</v>
      </c>
      <c r="Q17" s="1102" cm="1">
        <f t="array" aca="1" ref="Q17" ca="1">IFERROR(INDIRECT("L"&amp;V17),"")</f>
        <v>3.04E-2</v>
      </c>
      <c r="R17" s="1102" t="str" cm="1">
        <f t="array" aca="1" ref="R17" ca="1">IFERROR(INDIRECT("K"&amp;W17),"")</f>
        <v/>
      </c>
      <c r="S17" s="1102" t="str" cm="1">
        <f t="array" aca="1" ref="S17" ca="1">IFERROR(INDIRECT("L"&amp;W17),"")</f>
        <v/>
      </c>
      <c r="T17" s="1103">
        <f t="shared" si="1"/>
        <v>3.8100000000000002E-2</v>
      </c>
      <c r="U17" s="1103">
        <f t="shared" si="1"/>
        <v>3.8100000000000002E-2</v>
      </c>
      <c r="V17" s="1102">
        <f t="shared" si="2"/>
        <v>22</v>
      </c>
      <c r="W17" s="1102" t="str">
        <f t="shared" si="3"/>
        <v/>
      </c>
      <c r="X17" s="1102" t="str">
        <f t="shared" si="4"/>
        <v>020</v>
      </c>
      <c r="Y17" s="239"/>
      <c r="Z17" s="239"/>
      <c r="AA17" s="239"/>
      <c r="AB17" s="239"/>
      <c r="AC17" s="239"/>
      <c r="AD17" s="239"/>
      <c r="AE17" s="239"/>
      <c r="AF17" s="239"/>
      <c r="AG17" s="239"/>
    </row>
    <row r="18" spans="1:33" ht="17.25" customHeight="1">
      <c r="A18" s="239"/>
      <c r="B18" s="239"/>
      <c r="C18" s="1876"/>
      <c r="D18" s="1877"/>
      <c r="E18" s="1877"/>
      <c r="F18" s="239"/>
      <c r="G18" s="239"/>
      <c r="H18" s="1119"/>
      <c r="I18" s="1113" t="s">
        <v>4234</v>
      </c>
      <c r="J18" s="1356" t="s">
        <v>6178</v>
      </c>
      <c r="K18" s="1105">
        <v>4.7199999999999999E-2</v>
      </c>
      <c r="L18" s="1105">
        <v>4.7199999999999999E-2</v>
      </c>
      <c r="M18" s="241"/>
      <c r="N18" s="1102">
        <f t="shared" ca="1" si="0"/>
        <v>3.04E-2</v>
      </c>
      <c r="O18" s="1102">
        <f t="shared" ca="1" si="0"/>
        <v>3.04E-2</v>
      </c>
      <c r="P18" s="1102" cm="1">
        <f t="array" aca="1" ref="P18" ca="1">IFERROR(INDIRECT("K"&amp;V18),"")</f>
        <v>3.04E-2</v>
      </c>
      <c r="Q18" s="1102" cm="1">
        <f t="array" aca="1" ref="Q18" ca="1">IFERROR(INDIRECT("L"&amp;V18),"")</f>
        <v>3.04E-2</v>
      </c>
      <c r="R18" s="1102" t="str" cm="1">
        <f t="array" aca="1" ref="R18" ca="1">IFERROR(INDIRECT("K"&amp;W18),"")</f>
        <v/>
      </c>
      <c r="S18" s="1102" t="str" cm="1">
        <f t="array" aca="1" ref="S18" ca="1">IFERROR(INDIRECT("L"&amp;W18),"")</f>
        <v/>
      </c>
      <c r="T18" s="1103">
        <f t="shared" si="1"/>
        <v>4.7199999999999999E-2</v>
      </c>
      <c r="U18" s="1103">
        <f t="shared" si="1"/>
        <v>4.7199999999999999E-2</v>
      </c>
      <c r="V18" s="1102">
        <f t="shared" si="2"/>
        <v>22</v>
      </c>
      <c r="W18" s="1102" t="str">
        <f t="shared" si="3"/>
        <v/>
      </c>
      <c r="X18" s="1102" t="str">
        <f t="shared" si="4"/>
        <v>020</v>
      </c>
      <c r="Y18" s="239"/>
      <c r="Z18" s="239"/>
      <c r="AA18" s="239"/>
      <c r="AB18" s="239"/>
      <c r="AC18" s="239"/>
      <c r="AD18" s="239"/>
      <c r="AE18" s="239"/>
      <c r="AF18" s="239"/>
      <c r="AG18" s="239"/>
    </row>
    <row r="19" spans="1:33" ht="15.75" customHeight="1">
      <c r="A19" s="239"/>
      <c r="B19" s="239"/>
      <c r="C19" s="1876"/>
      <c r="D19" s="1877"/>
      <c r="E19" s="1877"/>
      <c r="F19" s="239"/>
      <c r="G19" s="239"/>
      <c r="H19" s="1119"/>
      <c r="I19" s="1113" t="s">
        <v>4235</v>
      </c>
      <c r="J19" s="1356" t="s">
        <v>6179</v>
      </c>
      <c r="K19" s="1105">
        <v>4.2500000000000003E-2</v>
      </c>
      <c r="L19" s="1105">
        <v>4.2500000000000003E-2</v>
      </c>
      <c r="M19" s="241"/>
      <c r="N19" s="1102">
        <f t="shared" ca="1" si="0"/>
        <v>3.04E-2</v>
      </c>
      <c r="O19" s="1102">
        <f t="shared" ca="1" si="0"/>
        <v>3.04E-2</v>
      </c>
      <c r="P19" s="1102" cm="1">
        <f t="array" aca="1" ref="P19" ca="1">IFERROR(INDIRECT("K"&amp;V19),"")</f>
        <v>3.04E-2</v>
      </c>
      <c r="Q19" s="1102" cm="1">
        <f t="array" aca="1" ref="Q19" ca="1">IFERROR(INDIRECT("L"&amp;V19),"")</f>
        <v>3.04E-2</v>
      </c>
      <c r="R19" s="1102" t="str" cm="1">
        <f t="array" aca="1" ref="R19" ca="1">IFERROR(INDIRECT("K"&amp;W19),"")</f>
        <v/>
      </c>
      <c r="S19" s="1102" t="str" cm="1">
        <f t="array" aca="1" ref="S19" ca="1">IFERROR(INDIRECT("L"&amp;W19),"")</f>
        <v/>
      </c>
      <c r="T19" s="1103">
        <f t="shared" si="1"/>
        <v>4.2500000000000003E-2</v>
      </c>
      <c r="U19" s="1103">
        <f t="shared" si="1"/>
        <v>4.2500000000000003E-2</v>
      </c>
      <c r="V19" s="1102">
        <f t="shared" si="2"/>
        <v>22</v>
      </c>
      <c r="W19" s="1102" t="str">
        <f t="shared" si="3"/>
        <v/>
      </c>
      <c r="X19" s="1102" t="str">
        <f t="shared" si="4"/>
        <v>020</v>
      </c>
      <c r="Y19" s="239"/>
      <c r="Z19" s="239"/>
      <c r="AA19" s="239"/>
      <c r="AB19" s="239"/>
      <c r="AC19" s="239"/>
      <c r="AD19" s="239"/>
      <c r="AE19" s="239"/>
      <c r="AF19" s="239"/>
      <c r="AG19" s="239"/>
    </row>
    <row r="20" spans="1:33" ht="15.75" customHeight="1">
      <c r="A20" s="239"/>
      <c r="B20" s="239"/>
      <c r="C20" s="1876"/>
      <c r="D20" s="1877"/>
      <c r="E20" s="1877"/>
      <c r="F20" s="239"/>
      <c r="G20" s="239"/>
      <c r="H20" s="1119"/>
      <c r="I20" s="1113" t="s">
        <v>4236</v>
      </c>
      <c r="J20" s="1356" t="s">
        <v>6180</v>
      </c>
      <c r="K20" s="1105">
        <v>3.9100000000000003E-2</v>
      </c>
      <c r="L20" s="1105">
        <v>3.9100000000000003E-2</v>
      </c>
      <c r="M20" s="241"/>
      <c r="N20" s="1102">
        <f t="shared" ca="1" si="0"/>
        <v>3.04E-2</v>
      </c>
      <c r="O20" s="1102">
        <f t="shared" ca="1" si="0"/>
        <v>3.04E-2</v>
      </c>
      <c r="P20" s="1102" cm="1">
        <f t="array" aca="1" ref="P20" ca="1">IFERROR(INDIRECT("K"&amp;V20),"")</f>
        <v>3.04E-2</v>
      </c>
      <c r="Q20" s="1102" cm="1">
        <f t="array" aca="1" ref="Q20" ca="1">IFERROR(INDIRECT("L"&amp;V20),"")</f>
        <v>3.04E-2</v>
      </c>
      <c r="R20" s="1102" t="str" cm="1">
        <f t="array" aca="1" ref="R20" ca="1">IFERROR(INDIRECT("K"&amp;W20),"")</f>
        <v/>
      </c>
      <c r="S20" s="1102" t="str" cm="1">
        <f t="array" aca="1" ref="S20" ca="1">IFERROR(INDIRECT("L"&amp;W20),"")</f>
        <v/>
      </c>
      <c r="T20" s="1103">
        <f t="shared" si="1"/>
        <v>3.9100000000000003E-2</v>
      </c>
      <c r="U20" s="1103">
        <f t="shared" si="1"/>
        <v>3.9100000000000003E-2</v>
      </c>
      <c r="V20" s="1102">
        <f t="shared" si="2"/>
        <v>22</v>
      </c>
      <c r="W20" s="1102" t="str">
        <f t="shared" si="3"/>
        <v/>
      </c>
      <c r="X20" s="1102" t="str">
        <f t="shared" si="4"/>
        <v>020</v>
      </c>
      <c r="Y20" s="239"/>
      <c r="Z20" s="239"/>
      <c r="AA20" s="239"/>
      <c r="AB20" s="239"/>
      <c r="AC20" s="239"/>
      <c r="AD20" s="239"/>
      <c r="AE20" s="239"/>
      <c r="AF20" s="239"/>
      <c r="AG20" s="239"/>
    </row>
    <row r="21" spans="1:33" ht="15.75" customHeight="1">
      <c r="A21" s="239"/>
      <c r="B21" s="239"/>
      <c r="C21" s="1876"/>
      <c r="D21" s="1877"/>
      <c r="E21" s="1877"/>
      <c r="F21" s="239"/>
      <c r="G21" s="239"/>
      <c r="H21" s="1119"/>
      <c r="I21" s="1113" t="s">
        <v>6181</v>
      </c>
      <c r="J21" s="1356" t="s">
        <v>6182</v>
      </c>
      <c r="K21" s="1105">
        <v>0</v>
      </c>
      <c r="L21" s="1105">
        <v>0</v>
      </c>
      <c r="M21" s="241"/>
      <c r="N21" s="1102">
        <f t="shared" ca="1" si="0"/>
        <v>3.04E-2</v>
      </c>
      <c r="O21" s="1102">
        <f t="shared" ca="1" si="0"/>
        <v>3.04E-2</v>
      </c>
      <c r="P21" s="1102" cm="1">
        <f t="array" aca="1" ref="P21" ca="1">IFERROR(INDIRECT("K"&amp;V21),"")</f>
        <v>3.04E-2</v>
      </c>
      <c r="Q21" s="1102" cm="1">
        <f t="array" aca="1" ref="Q21" ca="1">IFERROR(INDIRECT("L"&amp;V21),"")</f>
        <v>3.04E-2</v>
      </c>
      <c r="R21" s="1102" t="str" cm="1">
        <f t="array" aca="1" ref="R21" ca="1">IFERROR(INDIRECT("K"&amp;W21),"")</f>
        <v/>
      </c>
      <c r="S21" s="1102" t="str" cm="1">
        <f t="array" aca="1" ref="S21" ca="1">IFERROR(INDIRECT("L"&amp;W21),"")</f>
        <v/>
      </c>
      <c r="T21" s="1103">
        <f t="shared" si="1"/>
        <v>0</v>
      </c>
      <c r="U21" s="1103">
        <f t="shared" si="1"/>
        <v>0</v>
      </c>
      <c r="V21" s="1102">
        <f t="shared" si="2"/>
        <v>22</v>
      </c>
      <c r="W21" s="1102" t="str">
        <f t="shared" si="3"/>
        <v/>
      </c>
      <c r="X21" s="1102" t="str">
        <f t="shared" si="4"/>
        <v>020</v>
      </c>
      <c r="Y21" s="239"/>
      <c r="Z21" s="239"/>
      <c r="AA21" s="239"/>
      <c r="AB21" s="239"/>
      <c r="AC21" s="239"/>
      <c r="AD21" s="239"/>
      <c r="AE21" s="239"/>
      <c r="AF21" s="239"/>
      <c r="AG21" s="239"/>
    </row>
    <row r="22" spans="1:33" ht="17.25" customHeight="1">
      <c r="A22" s="239"/>
      <c r="B22" s="239"/>
      <c r="C22" s="1876"/>
      <c r="D22" s="1877"/>
      <c r="E22" s="1877"/>
      <c r="F22" s="239"/>
      <c r="G22" s="239"/>
      <c r="H22" s="1119"/>
      <c r="I22" s="1113" t="s">
        <v>6183</v>
      </c>
      <c r="J22" s="1356" t="s">
        <v>6182</v>
      </c>
      <c r="K22" s="1105">
        <v>3.04E-2</v>
      </c>
      <c r="L22" s="1105">
        <v>3.04E-2</v>
      </c>
      <c r="M22" s="241"/>
      <c r="N22" s="1102">
        <f t="shared" ca="1" si="0"/>
        <v>3.04E-2</v>
      </c>
      <c r="O22" s="1102">
        <f t="shared" ca="1" si="0"/>
        <v>3.04E-2</v>
      </c>
      <c r="P22" s="1102" cm="1">
        <f t="array" aca="1" ref="P22" ca="1">IFERROR(INDIRECT("K"&amp;V22),"")</f>
        <v>3.04E-2</v>
      </c>
      <c r="Q22" s="1102" cm="1">
        <f t="array" aca="1" ref="Q22" ca="1">IFERROR(INDIRECT("L"&amp;V22),"")</f>
        <v>3.04E-2</v>
      </c>
      <c r="R22" s="1102" t="str" cm="1">
        <f t="array" aca="1" ref="R22" ca="1">IFERROR(INDIRECT("K"&amp;W22),"")</f>
        <v/>
      </c>
      <c r="S22" s="1102" t="str" cm="1">
        <f t="array" aca="1" ref="S22" ca="1">IFERROR(INDIRECT("L"&amp;W22),"")</f>
        <v/>
      </c>
      <c r="T22" s="1103">
        <f t="shared" si="1"/>
        <v>3.04E-2</v>
      </c>
      <c r="U22" s="1103">
        <f t="shared" si="1"/>
        <v>3.04E-2</v>
      </c>
      <c r="V22" s="1102">
        <f t="shared" si="2"/>
        <v>22</v>
      </c>
      <c r="W22" s="1102" t="str">
        <f t="shared" si="3"/>
        <v/>
      </c>
      <c r="X22" s="1102" t="str">
        <f t="shared" si="4"/>
        <v>020</v>
      </c>
      <c r="Y22" s="239"/>
      <c r="Z22" s="239"/>
      <c r="AA22" s="239"/>
      <c r="AB22" s="239"/>
      <c r="AC22" s="239"/>
      <c r="AD22" s="239"/>
      <c r="AE22" s="239"/>
      <c r="AF22" s="239"/>
      <c r="AG22" s="239"/>
    </row>
    <row r="23" spans="1:33" ht="15.75" customHeight="1">
      <c r="A23" s="239"/>
      <c r="B23" s="239"/>
      <c r="C23" s="1876"/>
      <c r="D23" s="1877"/>
      <c r="E23" s="1877"/>
      <c r="F23" s="239"/>
      <c r="G23" s="239"/>
      <c r="H23" s="1119"/>
      <c r="I23" s="1113" t="s">
        <v>6184</v>
      </c>
      <c r="J23" s="1356" t="s">
        <v>6185</v>
      </c>
      <c r="K23" s="1105">
        <v>1.9900000000000001E-2</v>
      </c>
      <c r="L23" s="1105">
        <v>1.9900000000000001E-2</v>
      </c>
      <c r="M23" s="241"/>
      <c r="N23" s="1102">
        <f t="shared" ca="1" si="0"/>
        <v>3.04E-2</v>
      </c>
      <c r="O23" s="1102">
        <f t="shared" ca="1" si="0"/>
        <v>3.04E-2</v>
      </c>
      <c r="P23" s="1102" cm="1">
        <f t="array" aca="1" ref="P23" ca="1">IFERROR(INDIRECT("K"&amp;V23),"")</f>
        <v>3.04E-2</v>
      </c>
      <c r="Q23" s="1102" cm="1">
        <f t="array" aca="1" ref="Q23" ca="1">IFERROR(INDIRECT("L"&amp;V23),"")</f>
        <v>3.04E-2</v>
      </c>
      <c r="R23" s="1102" t="str" cm="1">
        <f t="array" aca="1" ref="R23" ca="1">IFERROR(INDIRECT("K"&amp;W23),"")</f>
        <v/>
      </c>
      <c r="S23" s="1102" t="str" cm="1">
        <f t="array" aca="1" ref="S23" ca="1">IFERROR(INDIRECT("L"&amp;W23),"")</f>
        <v/>
      </c>
      <c r="T23" s="1103">
        <f t="shared" si="1"/>
        <v>1.9900000000000001E-2</v>
      </c>
      <c r="U23" s="1103">
        <f t="shared" si="1"/>
        <v>1.9900000000000001E-2</v>
      </c>
      <c r="V23" s="1102">
        <f t="shared" si="2"/>
        <v>22</v>
      </c>
      <c r="W23" s="1102" t="str">
        <f t="shared" si="3"/>
        <v/>
      </c>
      <c r="X23" s="1102" t="str">
        <f t="shared" si="4"/>
        <v>020</v>
      </c>
      <c r="Y23" s="239"/>
      <c r="Z23" s="239"/>
      <c r="AA23" s="239"/>
      <c r="AB23" s="239"/>
      <c r="AC23" s="239"/>
      <c r="AD23" s="239"/>
      <c r="AE23" s="239"/>
      <c r="AF23" s="239"/>
      <c r="AG23" s="239"/>
    </row>
    <row r="24" spans="1:33" ht="15.75" customHeight="1">
      <c r="A24" s="239"/>
      <c r="B24" s="239"/>
      <c r="C24" s="1876"/>
      <c r="D24" s="1877"/>
      <c r="E24" s="1877"/>
      <c r="F24" s="239"/>
      <c r="G24" s="239"/>
      <c r="H24" s="1119"/>
      <c r="I24" s="1113" t="s">
        <v>6186</v>
      </c>
      <c r="J24" s="1356" t="s">
        <v>632</v>
      </c>
      <c r="K24" s="1105">
        <v>0</v>
      </c>
      <c r="L24" s="1105">
        <v>0</v>
      </c>
      <c r="M24" s="241"/>
      <c r="N24" s="1102">
        <f t="shared" ca="1" si="0"/>
        <v>4.5699999999999998E-2</v>
      </c>
      <c r="O24" s="1102">
        <f t="shared" ca="1" si="0"/>
        <v>4.5699999999999998E-2</v>
      </c>
      <c r="P24" s="1102" cm="1">
        <f t="array" aca="1" ref="P24" ca="1">IFERROR(INDIRECT("K"&amp;V24),"")</f>
        <v>4.5699999999999998E-2</v>
      </c>
      <c r="Q24" s="1102" cm="1">
        <f t="array" aca="1" ref="Q24" ca="1">IFERROR(INDIRECT("L"&amp;V24),"")</f>
        <v>4.5699999999999998E-2</v>
      </c>
      <c r="R24" s="1102" t="str" cm="1">
        <f t="array" aca="1" ref="R24" ca="1">IFERROR(INDIRECT("K"&amp;W24),"")</f>
        <v/>
      </c>
      <c r="S24" s="1102" t="str" cm="1">
        <f t="array" aca="1" ref="S24" ca="1">IFERROR(INDIRECT("L"&amp;W24),"")</f>
        <v/>
      </c>
      <c r="T24" s="1103">
        <f t="shared" si="1"/>
        <v>0</v>
      </c>
      <c r="U24" s="1103">
        <f t="shared" si="1"/>
        <v>0</v>
      </c>
      <c r="V24" s="1102">
        <f t="shared" si="2"/>
        <v>26</v>
      </c>
      <c r="W24" s="1102" t="str">
        <f t="shared" si="3"/>
        <v/>
      </c>
      <c r="X24" s="1102" t="str">
        <f t="shared" si="4"/>
        <v>024</v>
      </c>
      <c r="Y24" s="239"/>
      <c r="Z24" s="239"/>
      <c r="AA24" s="239"/>
      <c r="AB24" s="239"/>
      <c r="AC24" s="239"/>
      <c r="AD24" s="239"/>
      <c r="AE24" s="239"/>
      <c r="AF24" s="239"/>
      <c r="AG24" s="239"/>
    </row>
    <row r="25" spans="1:33" ht="15.75" customHeight="1">
      <c r="A25" s="239"/>
      <c r="B25" s="239"/>
      <c r="C25" s="1876"/>
      <c r="D25" s="1877"/>
      <c r="E25" s="1877"/>
      <c r="F25" s="239"/>
      <c r="G25" s="239"/>
      <c r="H25" s="1119"/>
      <c r="I25" s="1113" t="s">
        <v>6187</v>
      </c>
      <c r="J25" s="1356" t="s">
        <v>632</v>
      </c>
      <c r="K25" s="1105">
        <v>2.7900000000000001E-2</v>
      </c>
      <c r="L25" s="1105">
        <v>0</v>
      </c>
      <c r="M25" s="241"/>
      <c r="N25" s="1102">
        <f t="shared" ca="1" si="0"/>
        <v>4.5699999999999998E-2</v>
      </c>
      <c r="O25" s="1102">
        <f t="shared" ca="1" si="0"/>
        <v>4.5699999999999998E-2</v>
      </c>
      <c r="P25" s="1102" cm="1">
        <f t="array" aca="1" ref="P25" ca="1">IFERROR(INDIRECT("K"&amp;V25),"")</f>
        <v>4.5699999999999998E-2</v>
      </c>
      <c r="Q25" s="1102" cm="1">
        <f t="array" aca="1" ref="Q25" ca="1">IFERROR(INDIRECT("L"&amp;V25),"")</f>
        <v>4.5699999999999998E-2</v>
      </c>
      <c r="R25" s="1102" t="str" cm="1">
        <f t="array" aca="1" ref="R25" ca="1">IFERROR(INDIRECT("K"&amp;W25),"")</f>
        <v/>
      </c>
      <c r="S25" s="1102" t="str" cm="1">
        <f t="array" aca="1" ref="S25" ca="1">IFERROR(INDIRECT("L"&amp;W25),"")</f>
        <v/>
      </c>
      <c r="T25" s="1103">
        <f t="shared" si="1"/>
        <v>2.7900000000000001E-2</v>
      </c>
      <c r="U25" s="1103">
        <f t="shared" si="1"/>
        <v>0</v>
      </c>
      <c r="V25" s="1102">
        <f t="shared" si="2"/>
        <v>26</v>
      </c>
      <c r="W25" s="1102" t="str">
        <f t="shared" si="3"/>
        <v/>
      </c>
      <c r="X25" s="1102" t="str">
        <f t="shared" si="4"/>
        <v>024</v>
      </c>
      <c r="Y25" s="239"/>
      <c r="Z25" s="239"/>
      <c r="AA25" s="239"/>
      <c r="AB25" s="239"/>
      <c r="AC25" s="239"/>
      <c r="AD25" s="239"/>
      <c r="AE25" s="239"/>
      <c r="AF25" s="239"/>
      <c r="AG25" s="239"/>
    </row>
    <row r="26" spans="1:33" ht="15.75" customHeight="1">
      <c r="A26" s="239"/>
      <c r="B26" s="239"/>
      <c r="C26" s="1876"/>
      <c r="D26" s="1877"/>
      <c r="E26" s="1877"/>
      <c r="F26" s="239"/>
      <c r="G26" s="239"/>
      <c r="H26" s="1119"/>
      <c r="I26" s="1113" t="s">
        <v>6188</v>
      </c>
      <c r="J26" s="1356" t="s">
        <v>632</v>
      </c>
      <c r="K26" s="1105">
        <v>4.5699999999999998E-2</v>
      </c>
      <c r="L26" s="1105">
        <v>4.5699999999999998E-2</v>
      </c>
      <c r="M26" s="241"/>
      <c r="N26" s="1102">
        <f t="shared" ca="1" si="0"/>
        <v>4.5699999999999998E-2</v>
      </c>
      <c r="O26" s="1102">
        <f t="shared" ca="1" si="0"/>
        <v>4.5699999999999998E-2</v>
      </c>
      <c r="P26" s="1102" cm="1">
        <f t="array" aca="1" ref="P26" ca="1">IFERROR(INDIRECT("K"&amp;V26),"")</f>
        <v>4.5699999999999998E-2</v>
      </c>
      <c r="Q26" s="1102" cm="1">
        <f t="array" aca="1" ref="Q26" ca="1">IFERROR(INDIRECT("L"&amp;V26),"")</f>
        <v>4.5699999999999998E-2</v>
      </c>
      <c r="R26" s="1102" t="str" cm="1">
        <f t="array" aca="1" ref="R26" ca="1">IFERROR(INDIRECT("K"&amp;W26),"")</f>
        <v/>
      </c>
      <c r="S26" s="1102" t="str" cm="1">
        <f t="array" aca="1" ref="S26" ca="1">IFERROR(INDIRECT("L"&amp;W26),"")</f>
        <v/>
      </c>
      <c r="T26" s="1103">
        <f>K26</f>
        <v>4.5699999999999998E-2</v>
      </c>
      <c r="U26" s="1103">
        <f t="shared" si="1"/>
        <v>4.5699999999999998E-2</v>
      </c>
      <c r="V26" s="1102">
        <f t="shared" si="2"/>
        <v>26</v>
      </c>
      <c r="W26" s="1102" t="str">
        <f t="shared" si="3"/>
        <v/>
      </c>
      <c r="X26" s="1102" t="str">
        <f t="shared" si="4"/>
        <v>024</v>
      </c>
      <c r="Y26" s="239"/>
      <c r="Z26" s="239"/>
      <c r="AA26" s="239"/>
      <c r="AB26" s="239"/>
      <c r="AC26" s="239"/>
      <c r="AD26" s="239"/>
      <c r="AE26" s="239"/>
      <c r="AF26" s="239"/>
      <c r="AG26" s="239"/>
    </row>
    <row r="27" spans="1:33">
      <c r="A27" s="239"/>
      <c r="B27" s="239"/>
      <c r="C27" s="1876"/>
      <c r="D27" s="1877"/>
      <c r="E27" s="1877"/>
      <c r="F27" s="239"/>
      <c r="G27" s="239"/>
      <c r="H27" s="239"/>
      <c r="I27" s="1113" t="s">
        <v>537</v>
      </c>
      <c r="J27" s="1356" t="s">
        <v>6189</v>
      </c>
      <c r="K27" s="1105">
        <v>4.8599999999999997E-2</v>
      </c>
      <c r="L27" s="1105">
        <v>4.8599999999999997E-2</v>
      </c>
      <c r="M27" s="241"/>
      <c r="N27" s="1102">
        <f t="shared" ref="N27:N42" ca="1" si="5">IF(P27="",IF(R27="",T27,R27),P27)</f>
        <v>4.8599999999999997E-2</v>
      </c>
      <c r="O27" s="1102">
        <f t="shared" ref="O27:O42" ca="1" si="6">IF(Q27="",IF(S27="",U27,S27),Q27)</f>
        <v>4.8599999999999997E-2</v>
      </c>
      <c r="P27" s="1102" t="str" cm="1">
        <f t="array" aca="1" ref="P27" ca="1">IFERROR(INDIRECT("K"&amp;V27),"")</f>
        <v/>
      </c>
      <c r="Q27" s="1102" t="str" cm="1">
        <f t="array" aca="1" ref="Q27" ca="1">IFERROR(INDIRECT("L"&amp;V27),"")</f>
        <v/>
      </c>
      <c r="R27" s="1102" t="str" cm="1">
        <f t="array" aca="1" ref="R27" ca="1">IFERROR(INDIRECT("K"&amp;W27),"")</f>
        <v/>
      </c>
      <c r="S27" s="1102" t="str" cm="1">
        <f t="array" aca="1" ref="S27" ca="1">IFERROR(INDIRECT("L"&amp;W27),"")</f>
        <v/>
      </c>
      <c r="T27" s="1103">
        <f t="shared" ref="T27:T42" si="7">K27</f>
        <v>4.8599999999999997E-2</v>
      </c>
      <c r="U27" s="1103">
        <f t="shared" ref="U27:U42" si="8">L27</f>
        <v>4.8599999999999997E-2</v>
      </c>
      <c r="V27" s="1102" t="str">
        <f t="shared" ref="V27:V42" si="9">_xlfn.IFNA(MATCH(X27&amp;"*残差*",$I:$I,0),"")</f>
        <v/>
      </c>
      <c r="W27" s="1102" t="str">
        <f t="shared" ref="W27:W42" si="10">_xlfn.IFNA(MATCH(X27&amp;"*事業者全体*",$I:$I,0),"")</f>
        <v/>
      </c>
      <c r="X27" s="1102" t="str">
        <f t="shared" si="4"/>
        <v>029</v>
      </c>
      <c r="Y27" s="239"/>
      <c r="Z27" s="239"/>
      <c r="AA27" s="239"/>
      <c r="AB27" s="239"/>
      <c r="AC27" s="239"/>
      <c r="AD27" s="239"/>
      <c r="AE27" s="239"/>
      <c r="AF27" s="239"/>
      <c r="AG27" s="239"/>
    </row>
    <row r="28" spans="1:33">
      <c r="A28" s="239"/>
      <c r="B28" s="239"/>
      <c r="C28" s="1876"/>
      <c r="D28" s="1877"/>
      <c r="E28" s="1877"/>
      <c r="F28" s="239"/>
      <c r="G28" s="239"/>
      <c r="H28" s="239"/>
      <c r="I28" s="1113" t="s">
        <v>6190</v>
      </c>
      <c r="J28" s="1356" t="s">
        <v>6191</v>
      </c>
      <c r="K28" s="1105">
        <v>5.8400000000000001E-2</v>
      </c>
      <c r="L28" s="1105">
        <v>5.8400000000000001E-2</v>
      </c>
      <c r="M28" s="241"/>
      <c r="N28" s="1102">
        <f t="shared" ca="1" si="5"/>
        <v>5.8400000000000001E-2</v>
      </c>
      <c r="O28" s="1102">
        <f t="shared" ca="1" si="6"/>
        <v>5.8400000000000001E-2</v>
      </c>
      <c r="P28" s="1102" t="str" cm="1">
        <f t="array" aca="1" ref="P28" ca="1">IFERROR(INDIRECT("K"&amp;V28),"")</f>
        <v/>
      </c>
      <c r="Q28" s="1102" t="str" cm="1">
        <f t="array" aca="1" ref="Q28" ca="1">IFERROR(INDIRECT("L"&amp;V28),"")</f>
        <v/>
      </c>
      <c r="R28" s="1102" t="str" cm="1">
        <f t="array" aca="1" ref="R28" ca="1">IFERROR(INDIRECT("K"&amp;W28),"")</f>
        <v/>
      </c>
      <c r="S28" s="1102" t="str" cm="1">
        <f t="array" aca="1" ref="S28" ca="1">IFERROR(INDIRECT("L"&amp;W28),"")</f>
        <v/>
      </c>
      <c r="T28" s="1103">
        <f t="shared" si="7"/>
        <v>5.8400000000000001E-2</v>
      </c>
      <c r="U28" s="1103">
        <f t="shared" si="8"/>
        <v>5.8400000000000001E-2</v>
      </c>
      <c r="V28" s="1102" t="str">
        <f t="shared" si="9"/>
        <v/>
      </c>
      <c r="W28" s="1102" t="str">
        <f t="shared" si="10"/>
        <v/>
      </c>
      <c r="X28" s="1102" t="str">
        <f t="shared" si="4"/>
        <v>032</v>
      </c>
      <c r="Y28" s="239"/>
      <c r="Z28" s="239"/>
      <c r="AA28" s="239"/>
      <c r="AB28" s="239"/>
      <c r="AC28" s="239"/>
      <c r="AD28" s="239"/>
      <c r="AE28" s="239"/>
      <c r="AF28" s="239"/>
      <c r="AG28" s="239"/>
    </row>
    <row r="29" spans="1:33">
      <c r="A29" s="239"/>
      <c r="B29" s="239"/>
      <c r="C29" s="1876"/>
      <c r="D29" s="1877"/>
      <c r="E29" s="1877"/>
      <c r="F29" s="239"/>
      <c r="G29" s="239"/>
      <c r="H29" s="239"/>
      <c r="I29" s="1113" t="s">
        <v>4205</v>
      </c>
      <c r="J29" s="1356" t="s">
        <v>3582</v>
      </c>
      <c r="K29" s="1105">
        <v>4.8500000000000001E-2</v>
      </c>
      <c r="L29" s="1105">
        <v>4.8500000000000001E-2</v>
      </c>
      <c r="M29" s="241"/>
      <c r="N29" s="1102">
        <f t="shared" ca="1" si="5"/>
        <v>4.8500000000000001E-2</v>
      </c>
      <c r="O29" s="1102">
        <f t="shared" ca="1" si="6"/>
        <v>4.8500000000000001E-2</v>
      </c>
      <c r="P29" s="1102" t="str" cm="1">
        <f t="array" aca="1" ref="P29" ca="1">IFERROR(INDIRECT("K"&amp;V29),"")</f>
        <v/>
      </c>
      <c r="Q29" s="1102" t="str" cm="1">
        <f t="array" aca="1" ref="Q29" ca="1">IFERROR(INDIRECT("L"&amp;V29),"")</f>
        <v/>
      </c>
      <c r="R29" s="1102" t="str" cm="1">
        <f t="array" aca="1" ref="R29" ca="1">IFERROR(INDIRECT("K"&amp;W29),"")</f>
        <v/>
      </c>
      <c r="S29" s="1102" t="str" cm="1">
        <f t="array" aca="1" ref="S29" ca="1">IFERROR(INDIRECT("L"&amp;W29),"")</f>
        <v/>
      </c>
      <c r="T29" s="1103">
        <f t="shared" si="7"/>
        <v>4.8500000000000001E-2</v>
      </c>
      <c r="U29" s="1103">
        <f t="shared" si="8"/>
        <v>4.8500000000000001E-2</v>
      </c>
      <c r="V29" s="1102" t="str">
        <f t="shared" si="9"/>
        <v/>
      </c>
      <c r="W29" s="1102" t="str">
        <f t="shared" si="10"/>
        <v/>
      </c>
      <c r="X29" s="1102" t="str">
        <f t="shared" si="4"/>
        <v>033</v>
      </c>
      <c r="Y29" s="239"/>
      <c r="Z29" s="239"/>
      <c r="AA29" s="239"/>
      <c r="AB29" s="239"/>
      <c r="AC29" s="239"/>
      <c r="AD29" s="239"/>
      <c r="AE29" s="239"/>
      <c r="AF29" s="239"/>
      <c r="AG29" s="239"/>
    </row>
    <row r="30" spans="1:33">
      <c r="A30" s="239"/>
      <c r="B30" s="239"/>
      <c r="C30" s="1876"/>
      <c r="D30" s="1877"/>
      <c r="E30" s="1877"/>
      <c r="F30" s="239"/>
      <c r="G30" s="239"/>
      <c r="H30" s="239"/>
      <c r="I30" s="1113" t="s">
        <v>4237</v>
      </c>
      <c r="J30" s="1356" t="s">
        <v>6192</v>
      </c>
      <c r="K30" s="1105">
        <v>4.82E-2</v>
      </c>
      <c r="L30" s="1105">
        <v>4.82E-2</v>
      </c>
      <c r="M30" s="241"/>
      <c r="N30" s="1102">
        <f t="shared" ca="1" si="5"/>
        <v>4.82E-2</v>
      </c>
      <c r="O30" s="1102">
        <f t="shared" ca="1" si="6"/>
        <v>4.82E-2</v>
      </c>
      <c r="P30" s="1102" t="str" cm="1">
        <f t="array" aca="1" ref="P30" ca="1">IFERROR(INDIRECT("K"&amp;V30),"")</f>
        <v/>
      </c>
      <c r="Q30" s="1102" t="str" cm="1">
        <f t="array" aca="1" ref="Q30" ca="1">IFERROR(INDIRECT("L"&amp;V30),"")</f>
        <v/>
      </c>
      <c r="R30" s="1102" t="str" cm="1">
        <f t="array" aca="1" ref="R30" ca="1">IFERROR(INDIRECT("K"&amp;W30),"")</f>
        <v/>
      </c>
      <c r="S30" s="1102" t="str" cm="1">
        <f t="array" aca="1" ref="S30" ca="1">IFERROR(INDIRECT("L"&amp;W30),"")</f>
        <v/>
      </c>
      <c r="T30" s="1103">
        <f t="shared" si="7"/>
        <v>4.82E-2</v>
      </c>
      <c r="U30" s="1103">
        <f t="shared" si="8"/>
        <v>4.82E-2</v>
      </c>
      <c r="V30" s="1102" t="str">
        <f t="shared" si="9"/>
        <v/>
      </c>
      <c r="W30" s="1102" t="str">
        <f t="shared" si="10"/>
        <v/>
      </c>
      <c r="X30" s="1102" t="str">
        <f t="shared" si="4"/>
        <v>039</v>
      </c>
      <c r="Y30" s="239"/>
      <c r="Z30" s="239"/>
      <c r="AA30" s="239"/>
      <c r="AB30" s="239"/>
      <c r="AC30" s="239"/>
      <c r="AD30" s="239"/>
      <c r="AE30" s="239"/>
      <c r="AF30" s="239"/>
      <c r="AG30" s="239"/>
    </row>
    <row r="31" spans="1:33">
      <c r="A31" s="239"/>
      <c r="B31" s="239"/>
      <c r="C31" s="1876"/>
      <c r="D31" s="1877"/>
      <c r="E31" s="1877"/>
      <c r="F31" s="239"/>
      <c r="G31" s="239"/>
      <c r="H31" s="239"/>
      <c r="I31" s="1113" t="s">
        <v>4238</v>
      </c>
      <c r="J31" s="1356" t="s">
        <v>6193</v>
      </c>
      <c r="K31" s="1105">
        <v>6.3899999999999998E-2</v>
      </c>
      <c r="L31" s="1105">
        <v>6.3899999999999998E-2</v>
      </c>
      <c r="M31" s="241"/>
      <c r="N31" s="1102">
        <f t="shared" ca="1" si="5"/>
        <v>6.3899999999999998E-2</v>
      </c>
      <c r="O31" s="1102">
        <f t="shared" ca="1" si="6"/>
        <v>6.3899999999999998E-2</v>
      </c>
      <c r="P31" s="1102" t="str" cm="1">
        <f t="array" aca="1" ref="P31" ca="1">IFERROR(INDIRECT("K"&amp;V31),"")</f>
        <v/>
      </c>
      <c r="Q31" s="1102" t="str" cm="1">
        <f t="array" aca="1" ref="Q31" ca="1">IFERROR(INDIRECT("L"&amp;V31),"")</f>
        <v/>
      </c>
      <c r="R31" s="1102" t="str" cm="1">
        <f t="array" aca="1" ref="R31" ca="1">IFERROR(INDIRECT("K"&amp;W31),"")</f>
        <v/>
      </c>
      <c r="S31" s="1102" t="str" cm="1">
        <f t="array" aca="1" ref="S31" ca="1">IFERROR(INDIRECT("L"&amp;W31),"")</f>
        <v/>
      </c>
      <c r="T31" s="1103">
        <f t="shared" si="7"/>
        <v>6.3899999999999998E-2</v>
      </c>
      <c r="U31" s="1103">
        <f t="shared" si="8"/>
        <v>6.3899999999999998E-2</v>
      </c>
      <c r="V31" s="1102" t="str">
        <f t="shared" si="9"/>
        <v/>
      </c>
      <c r="W31" s="1102" t="str">
        <f t="shared" si="10"/>
        <v/>
      </c>
      <c r="X31" s="1102" t="str">
        <f t="shared" si="4"/>
        <v>039</v>
      </c>
      <c r="Y31" s="239"/>
      <c r="Z31" s="239"/>
      <c r="AA31" s="239"/>
      <c r="AB31" s="239"/>
      <c r="AC31" s="239"/>
      <c r="AD31" s="239"/>
      <c r="AE31" s="239"/>
      <c r="AF31" s="239"/>
      <c r="AG31" s="239"/>
    </row>
    <row r="32" spans="1:33">
      <c r="A32" s="239"/>
      <c r="B32" s="239"/>
      <c r="C32" s="1876"/>
      <c r="D32" s="1877"/>
      <c r="E32" s="1877"/>
      <c r="F32" s="239"/>
      <c r="G32" s="239"/>
      <c r="H32" s="239"/>
      <c r="I32" s="1113" t="s">
        <v>4239</v>
      </c>
      <c r="J32" s="1356" t="s">
        <v>6194</v>
      </c>
      <c r="K32" s="1105">
        <v>4.02E-2</v>
      </c>
      <c r="L32" s="1105">
        <v>4.02E-2</v>
      </c>
      <c r="M32" s="241"/>
      <c r="N32" s="1102">
        <f t="shared" ca="1" si="5"/>
        <v>4.02E-2</v>
      </c>
      <c r="O32" s="1102">
        <f t="shared" ca="1" si="6"/>
        <v>4.02E-2</v>
      </c>
      <c r="P32" s="1102" t="str" cm="1">
        <f t="array" aca="1" ref="P32" ca="1">IFERROR(INDIRECT("K"&amp;V32),"")</f>
        <v/>
      </c>
      <c r="Q32" s="1102" t="str" cm="1">
        <f t="array" aca="1" ref="Q32" ca="1">IFERROR(INDIRECT("L"&amp;V32),"")</f>
        <v/>
      </c>
      <c r="R32" s="1102" t="str" cm="1">
        <f t="array" aca="1" ref="R32" ca="1">IFERROR(INDIRECT("K"&amp;W32),"")</f>
        <v/>
      </c>
      <c r="S32" s="1102" t="str" cm="1">
        <f t="array" aca="1" ref="S32" ca="1">IFERROR(INDIRECT("L"&amp;W32),"")</f>
        <v/>
      </c>
      <c r="T32" s="1103">
        <f t="shared" si="7"/>
        <v>4.02E-2</v>
      </c>
      <c r="U32" s="1103">
        <f t="shared" si="8"/>
        <v>4.02E-2</v>
      </c>
      <c r="V32" s="1102" t="str">
        <f t="shared" si="9"/>
        <v/>
      </c>
      <c r="W32" s="1102" t="str">
        <f t="shared" si="10"/>
        <v/>
      </c>
      <c r="X32" s="1102" t="str">
        <f t="shared" si="4"/>
        <v>039</v>
      </c>
      <c r="Y32" s="239"/>
      <c r="Z32" s="239"/>
      <c r="AA32" s="239"/>
      <c r="AB32" s="239"/>
      <c r="AC32" s="239"/>
      <c r="AD32" s="239"/>
      <c r="AE32" s="239"/>
      <c r="AF32" s="239"/>
      <c r="AG32" s="239"/>
    </row>
    <row r="33" spans="1:33">
      <c r="A33" s="239"/>
      <c r="B33" s="239"/>
      <c r="C33" s="1876"/>
      <c r="D33" s="1877"/>
      <c r="E33" s="1877"/>
      <c r="F33" s="239"/>
      <c r="G33" s="239"/>
      <c r="H33" s="239"/>
      <c r="I33" s="1113" t="s">
        <v>613</v>
      </c>
      <c r="J33" s="1356" t="s">
        <v>6195</v>
      </c>
      <c r="K33" s="1105">
        <v>4.7899999999999998E-2</v>
      </c>
      <c r="L33" s="1105">
        <v>4.7899999999999998E-2</v>
      </c>
      <c r="M33" s="241"/>
      <c r="N33" s="1102">
        <f t="shared" ca="1" si="5"/>
        <v>4.7899999999999998E-2</v>
      </c>
      <c r="O33" s="1102">
        <f t="shared" ca="1" si="6"/>
        <v>4.7899999999999998E-2</v>
      </c>
      <c r="P33" s="1102" t="str" cm="1">
        <f t="array" aca="1" ref="P33" ca="1">IFERROR(INDIRECT("K"&amp;V33),"")</f>
        <v/>
      </c>
      <c r="Q33" s="1102" t="str" cm="1">
        <f t="array" aca="1" ref="Q33" ca="1">IFERROR(INDIRECT("L"&amp;V33),"")</f>
        <v/>
      </c>
      <c r="R33" s="1102" t="str" cm="1">
        <f t="array" aca="1" ref="R33" ca="1">IFERROR(INDIRECT("K"&amp;W33),"")</f>
        <v/>
      </c>
      <c r="S33" s="1102" t="str" cm="1">
        <f t="array" aca="1" ref="S33" ca="1">IFERROR(INDIRECT("L"&amp;W33),"")</f>
        <v/>
      </c>
      <c r="T33" s="1103">
        <f t="shared" si="7"/>
        <v>4.7899999999999998E-2</v>
      </c>
      <c r="U33" s="1103">
        <f t="shared" si="8"/>
        <v>4.7899999999999998E-2</v>
      </c>
      <c r="V33" s="1102" t="str">
        <f t="shared" si="9"/>
        <v/>
      </c>
      <c r="W33" s="1102" t="str">
        <f t="shared" si="10"/>
        <v/>
      </c>
      <c r="X33" s="1102" t="str">
        <f t="shared" si="4"/>
        <v>050</v>
      </c>
      <c r="Y33" s="239"/>
      <c r="Z33" s="239"/>
      <c r="AA33" s="239"/>
      <c r="AB33" s="239"/>
      <c r="AC33" s="239"/>
      <c r="AD33" s="239"/>
      <c r="AE33" s="239"/>
      <c r="AF33" s="239"/>
      <c r="AG33" s="239"/>
    </row>
    <row r="34" spans="1:33">
      <c r="A34" s="239"/>
      <c r="B34" s="239"/>
      <c r="C34" s="1876"/>
      <c r="D34" s="1877"/>
      <c r="E34" s="1877"/>
      <c r="F34" s="239"/>
      <c r="G34" s="239"/>
      <c r="H34" s="239"/>
      <c r="I34" s="1113" t="s">
        <v>4206</v>
      </c>
      <c r="J34" s="1356" t="s">
        <v>3583</v>
      </c>
      <c r="K34" s="1105">
        <v>4.0500000000000001E-2</v>
      </c>
      <c r="L34" s="1105">
        <v>4.0500000000000001E-2</v>
      </c>
      <c r="M34" s="241"/>
      <c r="N34" s="1102">
        <f t="shared" ca="1" si="5"/>
        <v>4.0500000000000001E-2</v>
      </c>
      <c r="O34" s="1102">
        <f t="shared" ca="1" si="6"/>
        <v>4.0500000000000001E-2</v>
      </c>
      <c r="P34" s="1102" t="str" cm="1">
        <f t="array" aca="1" ref="P34" ca="1">IFERROR(INDIRECT("K"&amp;V34),"")</f>
        <v/>
      </c>
      <c r="Q34" s="1102" t="str" cm="1">
        <f t="array" aca="1" ref="Q34" ca="1">IFERROR(INDIRECT("L"&amp;V34),"")</f>
        <v/>
      </c>
      <c r="R34" s="1102" t="str" cm="1">
        <f t="array" aca="1" ref="R34" ca="1">IFERROR(INDIRECT("K"&amp;W34),"")</f>
        <v/>
      </c>
      <c r="S34" s="1102" t="str" cm="1">
        <f t="array" aca="1" ref="S34" ca="1">IFERROR(INDIRECT("L"&amp;W34),"")</f>
        <v/>
      </c>
      <c r="T34" s="1103">
        <f t="shared" si="7"/>
        <v>4.0500000000000001E-2</v>
      </c>
      <c r="U34" s="1103">
        <f t="shared" si="8"/>
        <v>4.0500000000000001E-2</v>
      </c>
      <c r="V34" s="1102" t="str">
        <f t="shared" si="9"/>
        <v/>
      </c>
      <c r="W34" s="1102" t="str">
        <f t="shared" si="10"/>
        <v/>
      </c>
      <c r="X34" s="1102" t="str">
        <f t="shared" si="4"/>
        <v>057</v>
      </c>
      <c r="Y34" s="239"/>
      <c r="Z34" s="239"/>
      <c r="AA34" s="239"/>
      <c r="AB34" s="239"/>
      <c r="AC34" s="239"/>
      <c r="AD34" s="239"/>
      <c r="AE34" s="239"/>
      <c r="AF34" s="239"/>
      <c r="AG34" s="239"/>
    </row>
    <row r="35" spans="1:33">
      <c r="A35" s="239"/>
      <c r="B35" s="239"/>
      <c r="C35" s="1876"/>
      <c r="D35" s="1877"/>
      <c r="E35" s="1877"/>
      <c r="F35" s="239"/>
      <c r="G35" s="239"/>
      <c r="H35" s="239"/>
      <c r="I35" s="1113" t="s">
        <v>4207</v>
      </c>
      <c r="J35" s="1356" t="s">
        <v>4208</v>
      </c>
      <c r="K35" s="1105">
        <v>4.3900000000000002E-2</v>
      </c>
      <c r="L35" s="1105">
        <v>4.3900000000000002E-2</v>
      </c>
      <c r="M35" s="241"/>
      <c r="N35" s="1102">
        <f t="shared" ca="1" si="5"/>
        <v>4.3900000000000002E-2</v>
      </c>
      <c r="O35" s="1102">
        <f t="shared" ca="1" si="6"/>
        <v>4.3900000000000002E-2</v>
      </c>
      <c r="P35" s="1102" t="str" cm="1">
        <f t="array" aca="1" ref="P35" ca="1">IFERROR(INDIRECT("K"&amp;V35),"")</f>
        <v/>
      </c>
      <c r="Q35" s="1102" t="str" cm="1">
        <f t="array" aca="1" ref="Q35" ca="1">IFERROR(INDIRECT("L"&amp;V35),"")</f>
        <v/>
      </c>
      <c r="R35" s="1102" t="str" cm="1">
        <f t="array" aca="1" ref="R35" ca="1">IFERROR(INDIRECT("K"&amp;W35),"")</f>
        <v/>
      </c>
      <c r="S35" s="1102" t="str" cm="1">
        <f t="array" aca="1" ref="S35" ca="1">IFERROR(INDIRECT("L"&amp;W35),"")</f>
        <v/>
      </c>
      <c r="T35" s="1103">
        <f t="shared" si="7"/>
        <v>4.3900000000000002E-2</v>
      </c>
      <c r="U35" s="1103">
        <f t="shared" si="8"/>
        <v>4.3900000000000002E-2</v>
      </c>
      <c r="V35" s="1102" t="str">
        <f t="shared" si="9"/>
        <v/>
      </c>
      <c r="W35" s="1102" t="str">
        <f t="shared" si="10"/>
        <v/>
      </c>
      <c r="X35" s="1102" t="str">
        <f t="shared" si="4"/>
        <v>058</v>
      </c>
      <c r="Y35" s="239"/>
      <c r="Z35" s="239"/>
      <c r="AA35" s="239"/>
      <c r="AB35" s="239"/>
      <c r="AC35" s="239"/>
      <c r="AD35" s="239"/>
      <c r="AE35" s="239"/>
      <c r="AF35" s="239"/>
      <c r="AG35" s="239"/>
    </row>
    <row r="36" spans="1:33">
      <c r="A36" s="239"/>
      <c r="B36" s="239"/>
      <c r="C36" s="1876"/>
      <c r="D36" s="1877"/>
      <c r="E36" s="1877"/>
      <c r="F36" s="239"/>
      <c r="G36" s="239"/>
      <c r="H36" s="239"/>
      <c r="I36" s="1113" t="s">
        <v>650</v>
      </c>
      <c r="J36" s="1356" t="s">
        <v>6196</v>
      </c>
      <c r="K36" s="1105">
        <v>4.3200000000000002E-2</v>
      </c>
      <c r="L36" s="1105">
        <v>4.3200000000000002E-2</v>
      </c>
      <c r="M36" s="241"/>
      <c r="N36" s="1102">
        <f t="shared" ca="1" si="5"/>
        <v>4.3200000000000002E-2</v>
      </c>
      <c r="O36" s="1102">
        <f t="shared" ca="1" si="6"/>
        <v>4.3200000000000002E-2</v>
      </c>
      <c r="P36" s="1102" t="str" cm="1">
        <f t="array" aca="1" ref="P36" ca="1">IFERROR(INDIRECT("K"&amp;V36),"")</f>
        <v/>
      </c>
      <c r="Q36" s="1102" t="str" cm="1">
        <f t="array" aca="1" ref="Q36" ca="1">IFERROR(INDIRECT("L"&amp;V36),"")</f>
        <v/>
      </c>
      <c r="R36" s="1102" t="str" cm="1">
        <f t="array" aca="1" ref="R36" ca="1">IFERROR(INDIRECT("K"&amp;W36),"")</f>
        <v/>
      </c>
      <c r="S36" s="1102" t="str" cm="1">
        <f t="array" aca="1" ref="S36" ca="1">IFERROR(INDIRECT("L"&amp;W36),"")</f>
        <v/>
      </c>
      <c r="T36" s="1103">
        <f t="shared" si="7"/>
        <v>4.3200000000000002E-2</v>
      </c>
      <c r="U36" s="1103">
        <f t="shared" si="8"/>
        <v>4.3200000000000002E-2</v>
      </c>
      <c r="V36" s="1102" t="str">
        <f t="shared" si="9"/>
        <v/>
      </c>
      <c r="W36" s="1102" t="str">
        <f t="shared" si="10"/>
        <v/>
      </c>
      <c r="X36" s="1102" t="str">
        <f t="shared" si="4"/>
        <v>064</v>
      </c>
      <c r="Y36" s="239"/>
      <c r="Z36" s="239"/>
      <c r="AA36" s="239"/>
      <c r="AB36" s="239"/>
      <c r="AC36" s="239"/>
      <c r="AD36" s="239"/>
      <c r="AE36" s="239"/>
      <c r="AF36" s="239"/>
      <c r="AG36" s="239"/>
    </row>
    <row r="37" spans="1:33">
      <c r="A37" s="239"/>
      <c r="B37" s="239"/>
      <c r="C37" s="1876"/>
      <c r="D37" s="1877"/>
      <c r="E37" s="1877"/>
      <c r="F37" s="239"/>
      <c r="G37" s="239"/>
      <c r="H37" s="239"/>
      <c r="I37" s="1113" t="s">
        <v>657</v>
      </c>
      <c r="J37" s="1356" t="s">
        <v>4209</v>
      </c>
      <c r="K37" s="1105">
        <v>5.0999999999999997E-2</v>
      </c>
      <c r="L37" s="1105">
        <v>5.0999999999999997E-2</v>
      </c>
      <c r="M37" s="241"/>
      <c r="N37" s="1102">
        <f t="shared" ca="1" si="5"/>
        <v>5.0999999999999997E-2</v>
      </c>
      <c r="O37" s="1102">
        <f t="shared" ca="1" si="6"/>
        <v>5.0999999999999997E-2</v>
      </c>
      <c r="P37" s="1102" t="str" cm="1">
        <f t="array" aca="1" ref="P37" ca="1">IFERROR(INDIRECT("K"&amp;V37),"")</f>
        <v/>
      </c>
      <c r="Q37" s="1102" t="str" cm="1">
        <f t="array" aca="1" ref="Q37" ca="1">IFERROR(INDIRECT("L"&amp;V37),"")</f>
        <v/>
      </c>
      <c r="R37" s="1102" t="str" cm="1">
        <f t="array" aca="1" ref="R37" ca="1">IFERROR(INDIRECT("K"&amp;W37),"")</f>
        <v/>
      </c>
      <c r="S37" s="1102" t="str" cm="1">
        <f t="array" aca="1" ref="S37" ca="1">IFERROR(INDIRECT("L"&amp;W37),"")</f>
        <v/>
      </c>
      <c r="T37" s="1103">
        <f t="shared" si="7"/>
        <v>5.0999999999999997E-2</v>
      </c>
      <c r="U37" s="1103">
        <f t="shared" si="8"/>
        <v>5.0999999999999997E-2</v>
      </c>
      <c r="V37" s="1102" t="str">
        <f t="shared" si="9"/>
        <v/>
      </c>
      <c r="W37" s="1102" t="str">
        <f t="shared" si="10"/>
        <v/>
      </c>
      <c r="X37" s="1102" t="str">
        <f t="shared" si="4"/>
        <v>065</v>
      </c>
      <c r="Y37" s="239"/>
      <c r="Z37" s="239"/>
      <c r="AA37" s="239"/>
      <c r="AB37" s="239"/>
      <c r="AC37" s="239"/>
      <c r="AD37" s="239"/>
      <c r="AE37" s="239"/>
      <c r="AF37" s="239"/>
      <c r="AG37" s="239"/>
    </row>
    <row r="38" spans="1:33">
      <c r="A38" s="239"/>
      <c r="B38" s="239"/>
      <c r="C38" s="1876"/>
      <c r="D38" s="1877"/>
      <c r="E38" s="1877"/>
      <c r="F38" s="239"/>
      <c r="G38" s="239"/>
      <c r="H38" s="239"/>
      <c r="I38" s="1113" t="s">
        <v>665</v>
      </c>
      <c r="J38" s="1356" t="s">
        <v>6197</v>
      </c>
      <c r="K38" s="1105">
        <v>5.0599999999999999E-2</v>
      </c>
      <c r="L38" s="1105">
        <v>5.0599999999999999E-2</v>
      </c>
      <c r="M38" s="241"/>
      <c r="N38" s="1102">
        <f t="shared" ca="1" si="5"/>
        <v>5.0599999999999999E-2</v>
      </c>
      <c r="O38" s="1102">
        <f t="shared" ca="1" si="6"/>
        <v>5.0599999999999999E-2</v>
      </c>
      <c r="P38" s="1102" t="str" cm="1">
        <f t="array" aca="1" ref="P38" ca="1">IFERROR(INDIRECT("K"&amp;V38),"")</f>
        <v/>
      </c>
      <c r="Q38" s="1102" t="str" cm="1">
        <f t="array" aca="1" ref="Q38" ca="1">IFERROR(INDIRECT("L"&amp;V38),"")</f>
        <v/>
      </c>
      <c r="R38" s="1102" t="str" cm="1">
        <f t="array" aca="1" ref="R38" ca="1">IFERROR(INDIRECT("K"&amp;W38),"")</f>
        <v/>
      </c>
      <c r="S38" s="1102" t="str" cm="1">
        <f t="array" aca="1" ref="S38" ca="1">IFERROR(INDIRECT("L"&amp;W38),"")</f>
        <v/>
      </c>
      <c r="T38" s="1103">
        <f t="shared" si="7"/>
        <v>5.0599999999999999E-2</v>
      </c>
      <c r="U38" s="1103">
        <f t="shared" si="8"/>
        <v>5.0599999999999999E-2</v>
      </c>
      <c r="V38" s="1102" t="str">
        <f t="shared" si="9"/>
        <v/>
      </c>
      <c r="W38" s="1102" t="str">
        <f t="shared" si="10"/>
        <v/>
      </c>
      <c r="X38" s="1102" t="str">
        <f t="shared" si="4"/>
        <v>067</v>
      </c>
      <c r="Y38" s="239"/>
      <c r="Z38" s="239"/>
      <c r="AA38" s="239"/>
      <c r="AB38" s="239"/>
      <c r="AC38" s="239"/>
      <c r="AD38" s="239"/>
      <c r="AE38" s="239"/>
      <c r="AF38" s="239"/>
      <c r="AG38" s="239"/>
    </row>
    <row r="39" spans="1:33" s="245" customFormat="1">
      <c r="A39" s="239"/>
      <c r="B39" s="239"/>
      <c r="C39" s="1876"/>
      <c r="D39" s="1877"/>
      <c r="E39" s="1877"/>
      <c r="F39" s="239"/>
      <c r="G39" s="239"/>
      <c r="H39" s="239"/>
      <c r="I39" s="1113" t="s">
        <v>676</v>
      </c>
      <c r="J39" s="1356" t="s">
        <v>6198</v>
      </c>
      <c r="K39" s="1105">
        <v>4.3099999999999999E-2</v>
      </c>
      <c r="L39" s="1105">
        <v>4.3099999999999999E-2</v>
      </c>
      <c r="M39" s="241"/>
      <c r="N39" s="1102">
        <f t="shared" ca="1" si="5"/>
        <v>4.3099999999999999E-2</v>
      </c>
      <c r="O39" s="1102">
        <f t="shared" ca="1" si="6"/>
        <v>4.3099999999999999E-2</v>
      </c>
      <c r="P39" s="1102" t="str" cm="1">
        <f t="array" aca="1" ref="P39" ca="1">IFERROR(INDIRECT("K"&amp;V39),"")</f>
        <v/>
      </c>
      <c r="Q39" s="1102" t="str" cm="1">
        <f t="array" aca="1" ref="Q39" ca="1">IFERROR(INDIRECT("L"&amp;V39),"")</f>
        <v/>
      </c>
      <c r="R39" s="1102" t="str" cm="1">
        <f t="array" aca="1" ref="R39" ca="1">IFERROR(INDIRECT("K"&amp;W39),"")</f>
        <v/>
      </c>
      <c r="S39" s="1102" t="str" cm="1">
        <f t="array" aca="1" ref="S39" ca="1">IFERROR(INDIRECT("L"&amp;W39),"")</f>
        <v/>
      </c>
      <c r="T39" s="1103">
        <f t="shared" si="7"/>
        <v>4.3099999999999999E-2</v>
      </c>
      <c r="U39" s="1103">
        <f t="shared" si="8"/>
        <v>4.3099999999999999E-2</v>
      </c>
      <c r="V39" s="1102" t="str">
        <f t="shared" si="9"/>
        <v/>
      </c>
      <c r="W39" s="1102" t="str">
        <f t="shared" si="10"/>
        <v/>
      </c>
      <c r="X39" s="1102" t="str">
        <f t="shared" si="4"/>
        <v>069</v>
      </c>
      <c r="Y39" s="239"/>
      <c r="Z39" s="239"/>
      <c r="AA39" s="239"/>
      <c r="AB39" s="239"/>
      <c r="AC39" s="239"/>
      <c r="AD39" s="239"/>
      <c r="AE39" s="239"/>
      <c r="AF39" s="239"/>
      <c r="AG39" s="239"/>
    </row>
    <row r="40" spans="1:33" s="245" customFormat="1">
      <c r="A40" s="239"/>
      <c r="B40" s="239"/>
      <c r="C40" s="1876"/>
      <c r="D40" s="1877"/>
      <c r="E40" s="1877"/>
      <c r="F40" s="239"/>
      <c r="G40" s="239"/>
      <c r="H40" s="239"/>
      <c r="I40" s="1113" t="s">
        <v>698</v>
      </c>
      <c r="J40" s="1356" t="s">
        <v>6199</v>
      </c>
      <c r="K40" s="1105">
        <v>3.6400000000000002E-2</v>
      </c>
      <c r="L40" s="1105">
        <v>3.6400000000000002E-2</v>
      </c>
      <c r="M40" s="241"/>
      <c r="N40" s="1102">
        <f t="shared" ca="1" si="5"/>
        <v>3.6400000000000002E-2</v>
      </c>
      <c r="O40" s="1102">
        <f t="shared" ca="1" si="6"/>
        <v>3.6400000000000002E-2</v>
      </c>
      <c r="P40" s="1102" t="str" cm="1">
        <f t="array" aca="1" ref="P40" ca="1">IFERROR(INDIRECT("K"&amp;V40),"")</f>
        <v/>
      </c>
      <c r="Q40" s="1102" t="str" cm="1">
        <f t="array" aca="1" ref="Q40" ca="1">IFERROR(INDIRECT("L"&amp;V40),"")</f>
        <v/>
      </c>
      <c r="R40" s="1102" t="str" cm="1">
        <f t="array" aca="1" ref="R40" ca="1">IFERROR(INDIRECT("K"&amp;W40),"")</f>
        <v/>
      </c>
      <c r="S40" s="1102" t="str" cm="1">
        <f t="array" aca="1" ref="S40" ca="1">IFERROR(INDIRECT("L"&amp;W40),"")</f>
        <v/>
      </c>
      <c r="T40" s="1103">
        <f t="shared" si="7"/>
        <v>3.6400000000000002E-2</v>
      </c>
      <c r="U40" s="1103">
        <f t="shared" si="8"/>
        <v>3.6400000000000002E-2</v>
      </c>
      <c r="V40" s="1102" t="str">
        <f t="shared" si="9"/>
        <v/>
      </c>
      <c r="W40" s="1102" t="str">
        <f t="shared" si="10"/>
        <v/>
      </c>
      <c r="X40" s="1102" t="str">
        <f t="shared" si="4"/>
        <v>073</v>
      </c>
      <c r="Y40" s="239"/>
      <c r="Z40" s="239"/>
      <c r="AA40" s="239"/>
      <c r="AB40" s="239"/>
      <c r="AC40" s="239"/>
      <c r="AD40" s="239"/>
      <c r="AE40" s="239"/>
      <c r="AF40" s="239"/>
      <c r="AG40" s="239"/>
    </row>
    <row r="41" spans="1:33" s="245" customFormat="1">
      <c r="A41" s="239"/>
      <c r="B41" s="239"/>
      <c r="C41" s="1876"/>
      <c r="D41" s="1877"/>
      <c r="E41" s="1877"/>
      <c r="F41" s="239"/>
      <c r="G41" s="239"/>
      <c r="H41" s="239"/>
      <c r="I41" s="1113" t="s">
        <v>4240</v>
      </c>
      <c r="J41" s="1356" t="s">
        <v>6200</v>
      </c>
      <c r="K41" s="1105">
        <v>3.8100000000000002E-2</v>
      </c>
      <c r="L41" s="1105">
        <v>3.8100000000000002E-2</v>
      </c>
      <c r="M41" s="241"/>
      <c r="N41" s="1102">
        <f t="shared" ca="1" si="5"/>
        <v>3.8100000000000002E-2</v>
      </c>
      <c r="O41" s="1102">
        <f t="shared" ca="1" si="6"/>
        <v>3.8100000000000002E-2</v>
      </c>
      <c r="P41" s="1102" t="str" cm="1">
        <f t="array" aca="1" ref="P41" ca="1">IFERROR(INDIRECT("K"&amp;V41),"")</f>
        <v/>
      </c>
      <c r="Q41" s="1102" t="str" cm="1">
        <f t="array" aca="1" ref="Q41" ca="1">IFERROR(INDIRECT("L"&amp;V41),"")</f>
        <v/>
      </c>
      <c r="R41" s="1102" t="str" cm="1">
        <f t="array" aca="1" ref="R41" ca="1">IFERROR(INDIRECT("K"&amp;W41),"")</f>
        <v/>
      </c>
      <c r="S41" s="1102" t="str" cm="1">
        <f t="array" aca="1" ref="S41" ca="1">IFERROR(INDIRECT("L"&amp;W41),"")</f>
        <v/>
      </c>
      <c r="T41" s="1103">
        <f t="shared" si="7"/>
        <v>3.8100000000000002E-2</v>
      </c>
      <c r="U41" s="1103">
        <f t="shared" si="8"/>
        <v>3.8100000000000002E-2</v>
      </c>
      <c r="V41" s="1102" t="str">
        <f t="shared" si="9"/>
        <v/>
      </c>
      <c r="W41" s="1102" t="str">
        <f t="shared" si="10"/>
        <v/>
      </c>
      <c r="X41" s="1102" t="str">
        <f t="shared" si="4"/>
        <v>079</v>
      </c>
      <c r="Y41" s="239"/>
      <c r="Z41" s="239"/>
      <c r="AA41" s="239"/>
      <c r="AB41" s="239"/>
      <c r="AC41" s="239"/>
      <c r="AD41" s="239"/>
      <c r="AE41" s="239"/>
      <c r="AF41" s="239"/>
      <c r="AG41" s="239"/>
    </row>
    <row r="42" spans="1:33" s="245" customFormat="1">
      <c r="A42" s="239"/>
      <c r="B42" s="239"/>
      <c r="C42" s="1876"/>
      <c r="D42" s="1877"/>
      <c r="E42" s="1877"/>
      <c r="F42" s="239"/>
      <c r="G42" s="239"/>
      <c r="H42" s="239"/>
      <c r="I42" s="1113" t="s">
        <v>4241</v>
      </c>
      <c r="J42" s="1356" t="s">
        <v>6201</v>
      </c>
      <c r="K42" s="1105">
        <v>4.2500000000000003E-2</v>
      </c>
      <c r="L42" s="1105">
        <v>4.2500000000000003E-2</v>
      </c>
      <c r="M42" s="241"/>
      <c r="N42" s="1102">
        <f t="shared" ca="1" si="5"/>
        <v>4.2500000000000003E-2</v>
      </c>
      <c r="O42" s="1102">
        <f t="shared" ca="1" si="6"/>
        <v>4.2500000000000003E-2</v>
      </c>
      <c r="P42" s="1102" t="str" cm="1">
        <f t="array" aca="1" ref="P42" ca="1">IFERROR(INDIRECT("K"&amp;V42),"")</f>
        <v/>
      </c>
      <c r="Q42" s="1102" t="str" cm="1">
        <f t="array" aca="1" ref="Q42" ca="1">IFERROR(INDIRECT("L"&amp;V42),"")</f>
        <v/>
      </c>
      <c r="R42" s="1102" t="str" cm="1">
        <f t="array" aca="1" ref="R42" ca="1">IFERROR(INDIRECT("K"&amp;W42),"")</f>
        <v/>
      </c>
      <c r="S42" s="1102" t="str" cm="1">
        <f t="array" aca="1" ref="S42" ca="1">IFERROR(INDIRECT("L"&amp;W42),"")</f>
        <v/>
      </c>
      <c r="T42" s="1103">
        <f t="shared" si="7"/>
        <v>4.2500000000000003E-2</v>
      </c>
      <c r="U42" s="1103">
        <f t="shared" si="8"/>
        <v>4.2500000000000003E-2</v>
      </c>
      <c r="V42" s="1102" t="str">
        <f t="shared" si="9"/>
        <v/>
      </c>
      <c r="W42" s="1102" t="str">
        <f t="shared" si="10"/>
        <v/>
      </c>
      <c r="X42" s="1102" t="str">
        <f t="shared" si="4"/>
        <v>079</v>
      </c>
      <c r="Y42" s="239"/>
      <c r="Z42" s="239"/>
      <c r="AA42" s="239"/>
      <c r="AB42" s="239"/>
      <c r="AC42" s="239"/>
      <c r="AD42" s="239"/>
      <c r="AE42" s="239"/>
      <c r="AF42" s="239"/>
      <c r="AG42" s="239"/>
    </row>
    <row r="43" spans="1:33" s="245" customFormat="1">
      <c r="A43" s="238"/>
      <c r="B43" s="238"/>
      <c r="C43" s="242"/>
      <c r="D43" s="243"/>
      <c r="E43" s="243"/>
      <c r="F43" s="238"/>
      <c r="G43" s="238"/>
      <c r="H43" s="239"/>
      <c r="I43" s="1874" t="s">
        <v>2494</v>
      </c>
      <c r="J43" s="1356" t="s">
        <v>2494</v>
      </c>
      <c r="K43" s="1105">
        <v>5.3199999999999997E-2</v>
      </c>
      <c r="L43" s="1105">
        <v>5.3199999999999997E-2</v>
      </c>
      <c r="M43" s="239"/>
      <c r="N43" s="1102">
        <f t="shared" ref="N43" ca="1" si="11">IF(P43="",IF(R43="",T43,R43),P43)</f>
        <v>5.3199999999999997E-2</v>
      </c>
      <c r="O43" s="1102">
        <f t="shared" ref="O43" ca="1" si="12">IF(Q43="",IF(S43="",U43,S43),Q43)</f>
        <v>5.3199999999999997E-2</v>
      </c>
      <c r="P43" s="1102" t="str" cm="1">
        <f t="array" aca="1" ref="P43" ca="1">IFERROR(INDIRECT("K"&amp;V43),"")</f>
        <v/>
      </c>
      <c r="Q43" s="1102" t="str" cm="1">
        <f t="array" aca="1" ref="Q43" ca="1">IFERROR(INDIRECT("L"&amp;V43),"")</f>
        <v/>
      </c>
      <c r="R43" s="1102" t="str" cm="1">
        <f t="array" aca="1" ref="R43" ca="1">IFERROR(INDIRECT("K"&amp;W43),"")</f>
        <v/>
      </c>
      <c r="S43" s="1102" t="str" cm="1">
        <f t="array" aca="1" ref="S43" ca="1">IFERROR(INDIRECT("L"&amp;W43),"")</f>
        <v/>
      </c>
      <c r="T43" s="1103">
        <f t="shared" ref="T43" si="13">K43</f>
        <v>5.3199999999999997E-2</v>
      </c>
      <c r="U43" s="1103">
        <f t="shared" ref="U43" si="14">L43</f>
        <v>5.3199999999999997E-2</v>
      </c>
      <c r="V43" s="1102" t="str">
        <f t="shared" ref="V43" si="15">_xlfn.IFNA(MATCH(X43&amp;"*残差*",$I:$I,0),"")</f>
        <v/>
      </c>
      <c r="W43" s="1102" t="str">
        <f t="shared" ref="W43" si="16">_xlfn.IFNA(MATCH(X43&amp;"*事業者全体*",$I:$I,0),"")</f>
        <v/>
      </c>
      <c r="X43" s="1102" t="str">
        <f t="shared" si="4"/>
        <v>代替値</v>
      </c>
      <c r="Y43" s="239"/>
      <c r="Z43" s="239"/>
      <c r="AA43" s="239"/>
      <c r="AB43" s="239"/>
      <c r="AC43" s="239"/>
      <c r="AD43" s="239"/>
      <c r="AE43" s="239"/>
      <c r="AF43" s="239"/>
      <c r="AG43" s="239"/>
    </row>
    <row r="44" spans="1:33" s="245" customFormat="1">
      <c r="A44" s="238"/>
      <c r="B44" s="238"/>
      <c r="C44" s="242"/>
      <c r="D44" s="243"/>
      <c r="E44" s="243"/>
      <c r="F44" s="238"/>
      <c r="G44" s="238"/>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row>
    <row r="45" spans="1:33" s="245" customFormat="1">
      <c r="A45" s="238"/>
      <c r="B45" s="238"/>
      <c r="C45" s="242"/>
      <c r="D45" s="243"/>
      <c r="E45" s="243"/>
      <c r="F45" s="238"/>
      <c r="G45" s="238"/>
      <c r="H45" s="239"/>
      <c r="I45" s="239"/>
      <c r="J45" s="239"/>
      <c r="K45" s="239"/>
      <c r="L45" s="239"/>
      <c r="M45" s="239"/>
      <c r="N45" s="239"/>
      <c r="O45" s="239"/>
      <c r="P45" s="239"/>
      <c r="Q45" s="239"/>
      <c r="R45" s="239"/>
      <c r="S45" s="239"/>
      <c r="T45" s="239"/>
      <c r="U45" s="239"/>
      <c r="V45" s="239"/>
      <c r="W45" s="239"/>
      <c r="X45" s="239"/>
      <c r="Y45" s="239"/>
      <c r="Z45" s="239"/>
      <c r="AA45" s="239"/>
      <c r="AB45" s="239"/>
      <c r="AC45" s="239"/>
      <c r="AD45" s="239"/>
      <c r="AE45" s="239"/>
      <c r="AF45" s="239"/>
      <c r="AG45" s="239"/>
    </row>
    <row r="46" spans="1:33" s="245" customFormat="1">
      <c r="A46" s="238"/>
      <c r="B46" s="238"/>
      <c r="C46" s="242"/>
      <c r="D46" s="243"/>
      <c r="E46" s="243"/>
      <c r="F46" s="238"/>
      <c r="G46" s="238"/>
      <c r="H46" s="239"/>
      <c r="I46" s="239"/>
      <c r="J46" s="239"/>
      <c r="K46" s="239"/>
      <c r="L46" s="239"/>
      <c r="M46" s="239"/>
      <c r="N46" s="239"/>
      <c r="O46" s="239"/>
      <c r="P46" s="239"/>
      <c r="Q46" s="239"/>
      <c r="R46" s="239"/>
      <c r="S46" s="239"/>
      <c r="T46" s="239"/>
      <c r="U46" s="239"/>
      <c r="V46" s="239"/>
      <c r="W46" s="239"/>
      <c r="X46" s="239"/>
      <c r="Y46" s="239"/>
      <c r="Z46" s="239"/>
      <c r="AA46" s="239"/>
      <c r="AB46" s="239"/>
      <c r="AC46" s="239"/>
      <c r="AD46" s="239"/>
      <c r="AE46" s="239"/>
      <c r="AF46" s="239"/>
      <c r="AG46" s="239"/>
    </row>
    <row r="47" spans="1:33" s="245" customFormat="1">
      <c r="A47" s="238"/>
      <c r="B47" s="238"/>
      <c r="C47" s="242"/>
      <c r="D47" s="243"/>
      <c r="E47" s="243"/>
      <c r="F47" s="238"/>
      <c r="G47" s="238"/>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row>
    <row r="48" spans="1:33" s="245" customFormat="1">
      <c r="A48" s="238"/>
      <c r="B48" s="238"/>
      <c r="C48" s="242"/>
      <c r="D48" s="243"/>
      <c r="E48" s="243"/>
      <c r="F48" s="238"/>
      <c r="G48" s="238"/>
      <c r="H48" s="239"/>
      <c r="I48" s="239"/>
      <c r="J48" s="239"/>
      <c r="K48" s="239"/>
      <c r="L48" s="239"/>
      <c r="M48" s="239"/>
      <c r="N48" s="239"/>
      <c r="O48" s="239"/>
      <c r="P48" s="239"/>
      <c r="Q48" s="239"/>
      <c r="R48" s="239"/>
      <c r="S48" s="239"/>
      <c r="T48" s="239"/>
      <c r="U48" s="239"/>
      <c r="V48" s="239"/>
      <c r="W48" s="239"/>
      <c r="X48" s="239"/>
      <c r="Y48" s="239"/>
      <c r="Z48" s="239"/>
      <c r="AA48" s="239"/>
      <c r="AB48" s="239"/>
      <c r="AC48" s="239"/>
      <c r="AD48" s="239"/>
      <c r="AE48" s="239"/>
      <c r="AF48" s="239"/>
      <c r="AG48" s="239"/>
    </row>
    <row r="49" spans="1:33" s="245" customFormat="1">
      <c r="A49" s="238"/>
      <c r="B49" s="238"/>
      <c r="C49" s="242"/>
      <c r="D49" s="243"/>
      <c r="E49" s="243"/>
      <c r="F49" s="238"/>
      <c r="G49" s="238"/>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row>
    <row r="50" spans="1:33" s="245" customFormat="1">
      <c r="A50" s="238"/>
      <c r="B50" s="238"/>
      <c r="C50" s="242"/>
      <c r="D50" s="243"/>
      <c r="E50" s="243"/>
      <c r="F50" s="238"/>
      <c r="G50" s="238"/>
      <c r="H50" s="239"/>
      <c r="I50" s="239"/>
      <c r="J50" s="239"/>
      <c r="K50" s="239"/>
      <c r="L50" s="239"/>
      <c r="M50" s="239"/>
      <c r="N50" s="239"/>
      <c r="O50" s="239"/>
      <c r="P50" s="239"/>
      <c r="Q50" s="239"/>
      <c r="R50" s="239"/>
      <c r="S50" s="239"/>
      <c r="T50" s="239"/>
      <c r="U50" s="239"/>
      <c r="V50" s="239"/>
      <c r="W50" s="239"/>
      <c r="X50" s="239"/>
      <c r="Y50" s="239"/>
      <c r="Z50" s="239"/>
      <c r="AA50" s="239"/>
      <c r="AB50" s="239"/>
      <c r="AC50" s="239"/>
      <c r="AD50" s="239"/>
      <c r="AE50" s="239"/>
      <c r="AF50" s="239"/>
      <c r="AG50" s="239"/>
    </row>
    <row r="51" spans="1:33" s="245" customFormat="1">
      <c r="A51" s="239"/>
      <c r="B51" s="239"/>
      <c r="C51" s="1876"/>
      <c r="D51" s="1877"/>
      <c r="E51" s="1877"/>
      <c r="F51" s="239"/>
      <c r="G51" s="239"/>
      <c r="H51" s="239"/>
      <c r="I51" s="1885"/>
      <c r="J51" s="239"/>
      <c r="K51" s="1886"/>
      <c r="L51" s="1886"/>
      <c r="M51" s="241"/>
      <c r="N51" s="241"/>
      <c r="O51" s="241"/>
      <c r="P51" s="241"/>
      <c r="Q51" s="241"/>
      <c r="R51" s="241"/>
      <c r="S51" s="241"/>
      <c r="T51" s="241"/>
      <c r="U51" s="241"/>
      <c r="V51" s="241"/>
      <c r="W51" s="241"/>
      <c r="X51" s="241"/>
      <c r="Y51" s="239"/>
      <c r="Z51" s="239"/>
      <c r="AA51" s="239"/>
      <c r="AB51" s="239"/>
      <c r="AC51" s="239"/>
      <c r="AD51" s="239"/>
      <c r="AE51" s="239"/>
      <c r="AF51" s="239"/>
      <c r="AG51" s="241"/>
    </row>
    <row r="52" spans="1:33" s="245" customFormat="1">
      <c r="A52" s="238"/>
      <c r="B52" s="238"/>
      <c r="C52" s="242"/>
      <c r="D52" s="243"/>
      <c r="E52" s="243"/>
      <c r="F52" s="238"/>
      <c r="G52" s="238"/>
      <c r="H52" s="238"/>
      <c r="I52" s="792"/>
      <c r="J52" s="238"/>
      <c r="K52" s="793"/>
      <c r="L52" s="793"/>
      <c r="Y52" s="238"/>
      <c r="Z52" s="238"/>
      <c r="AA52" s="238"/>
      <c r="AB52" s="238"/>
      <c r="AC52" s="238"/>
      <c r="AD52" s="238"/>
      <c r="AE52" s="238"/>
      <c r="AF52" s="238"/>
    </row>
    <row r="53" spans="1:33" s="245" customFormat="1">
      <c r="A53" s="238"/>
      <c r="B53" s="238"/>
      <c r="C53" s="242"/>
      <c r="D53" s="243"/>
      <c r="E53" s="243"/>
      <c r="F53" s="238"/>
      <c r="G53" s="238"/>
      <c r="H53" s="238"/>
      <c r="I53" s="792"/>
      <c r="J53" s="238"/>
      <c r="K53" s="793"/>
      <c r="L53" s="793"/>
      <c r="Y53" s="238"/>
      <c r="Z53" s="238"/>
      <c r="AA53" s="238"/>
      <c r="AB53" s="238"/>
      <c r="AC53" s="238"/>
      <c r="AD53" s="238"/>
      <c r="AE53" s="238"/>
      <c r="AF53" s="238"/>
    </row>
    <row r="54" spans="1:33" s="245" customFormat="1">
      <c r="A54" s="238"/>
      <c r="B54" s="238"/>
      <c r="C54" s="242"/>
      <c r="D54" s="243"/>
      <c r="E54" s="243"/>
      <c r="F54" s="238"/>
      <c r="G54" s="238"/>
      <c r="H54" s="238"/>
      <c r="I54" s="792"/>
      <c r="J54" s="238"/>
      <c r="K54" s="793"/>
      <c r="L54" s="793"/>
      <c r="Y54" s="238"/>
      <c r="Z54" s="238"/>
      <c r="AA54" s="238"/>
      <c r="AB54" s="238"/>
      <c r="AC54" s="238"/>
      <c r="AD54" s="238"/>
      <c r="AE54" s="238"/>
      <c r="AF54" s="238"/>
    </row>
    <row r="55" spans="1:33" s="245" customFormat="1">
      <c r="A55" s="238"/>
      <c r="B55" s="238"/>
      <c r="C55" s="242"/>
      <c r="D55" s="243"/>
      <c r="E55" s="243"/>
      <c r="F55" s="238"/>
      <c r="G55" s="238"/>
      <c r="H55" s="238"/>
      <c r="I55" s="792"/>
      <c r="J55" s="238"/>
      <c r="K55" s="793"/>
      <c r="L55" s="793"/>
      <c r="Y55" s="238"/>
      <c r="Z55" s="238"/>
      <c r="AA55" s="238"/>
      <c r="AB55" s="238"/>
      <c r="AC55" s="238"/>
      <c r="AD55" s="238"/>
      <c r="AE55" s="238"/>
      <c r="AF55" s="238"/>
    </row>
    <row r="56" spans="1:33" s="245" customFormat="1">
      <c r="A56" s="238"/>
      <c r="B56" s="238"/>
      <c r="C56" s="242"/>
      <c r="D56" s="243"/>
      <c r="E56" s="243"/>
      <c r="F56" s="238"/>
      <c r="G56" s="238"/>
      <c r="H56" s="238"/>
      <c r="I56" s="792"/>
      <c r="J56" s="238"/>
      <c r="K56" s="793"/>
      <c r="L56" s="793"/>
      <c r="Y56" s="238"/>
      <c r="Z56" s="238"/>
      <c r="AA56" s="238"/>
      <c r="AB56" s="238"/>
      <c r="AC56" s="238"/>
      <c r="AD56" s="238"/>
      <c r="AE56" s="238"/>
      <c r="AF56" s="238"/>
    </row>
    <row r="57" spans="1:33" s="245" customFormat="1">
      <c r="A57" s="238"/>
      <c r="B57" s="238"/>
      <c r="C57" s="242"/>
      <c r="D57" s="243"/>
      <c r="E57" s="243"/>
      <c r="F57" s="238"/>
      <c r="G57" s="238"/>
      <c r="H57" s="238"/>
      <c r="I57" s="792"/>
      <c r="J57" s="238"/>
      <c r="K57" s="793"/>
      <c r="L57" s="793"/>
      <c r="Y57" s="238"/>
      <c r="Z57" s="238"/>
      <c r="AA57" s="238"/>
      <c r="AB57" s="238"/>
      <c r="AC57" s="238"/>
      <c r="AD57" s="238"/>
      <c r="AE57" s="238"/>
      <c r="AF57" s="238"/>
    </row>
    <row r="58" spans="1:33" s="245" customFormat="1">
      <c r="A58" s="238"/>
      <c r="B58" s="238"/>
      <c r="C58" s="242"/>
      <c r="D58" s="243"/>
      <c r="E58" s="243"/>
      <c r="F58" s="238"/>
      <c r="G58" s="238"/>
      <c r="H58" s="238"/>
      <c r="I58" s="792"/>
      <c r="J58" s="238"/>
      <c r="K58" s="793"/>
      <c r="L58" s="793"/>
      <c r="Y58" s="238"/>
      <c r="Z58" s="238"/>
      <c r="AA58" s="238"/>
      <c r="AB58" s="238"/>
      <c r="AC58" s="238"/>
      <c r="AD58" s="238"/>
      <c r="AE58" s="238"/>
      <c r="AF58" s="238"/>
    </row>
    <row r="59" spans="1:33" s="245" customFormat="1">
      <c r="A59" s="238"/>
      <c r="B59" s="238"/>
      <c r="C59" s="242"/>
      <c r="D59" s="243"/>
      <c r="E59" s="243"/>
      <c r="F59" s="238"/>
      <c r="G59" s="238"/>
      <c r="H59" s="238"/>
      <c r="I59" s="792"/>
      <c r="J59" s="238"/>
      <c r="K59" s="793"/>
      <c r="L59" s="793"/>
      <c r="Y59" s="238"/>
      <c r="Z59" s="238"/>
      <c r="AA59" s="238"/>
      <c r="AB59" s="238"/>
      <c r="AC59" s="238"/>
      <c r="AD59" s="238"/>
      <c r="AE59" s="238"/>
      <c r="AF59" s="238"/>
    </row>
    <row r="60" spans="1:33" s="245" customFormat="1">
      <c r="A60" s="238"/>
      <c r="B60" s="238"/>
      <c r="C60" s="242"/>
      <c r="D60" s="243"/>
      <c r="E60" s="243"/>
      <c r="F60" s="238"/>
      <c r="G60" s="238"/>
      <c r="H60" s="238"/>
      <c r="I60" s="792"/>
      <c r="J60" s="238"/>
      <c r="K60" s="793"/>
      <c r="L60" s="793"/>
      <c r="Y60" s="238"/>
      <c r="Z60" s="238"/>
      <c r="AA60" s="238"/>
      <c r="AB60" s="238"/>
      <c r="AC60" s="238"/>
      <c r="AD60" s="238"/>
      <c r="AE60" s="238"/>
      <c r="AF60" s="238"/>
    </row>
    <row r="61" spans="1:33" s="245" customFormat="1">
      <c r="A61" s="238"/>
      <c r="B61" s="238"/>
      <c r="C61" s="242"/>
      <c r="D61" s="243"/>
      <c r="E61" s="243"/>
      <c r="F61" s="238"/>
      <c r="G61" s="238"/>
      <c r="H61" s="238"/>
      <c r="I61" s="792"/>
      <c r="J61" s="238"/>
      <c r="K61" s="793"/>
      <c r="L61" s="793"/>
      <c r="Y61" s="238"/>
      <c r="Z61" s="238"/>
      <c r="AA61" s="238"/>
      <c r="AB61" s="238"/>
      <c r="AC61" s="238"/>
      <c r="AD61" s="238"/>
      <c r="AE61" s="238"/>
      <c r="AF61" s="238"/>
    </row>
    <row r="62" spans="1:33" s="245" customFormat="1">
      <c r="A62" s="238"/>
      <c r="B62" s="238"/>
      <c r="C62" s="242"/>
      <c r="D62" s="243"/>
      <c r="E62" s="243"/>
      <c r="F62" s="238"/>
      <c r="G62" s="238"/>
      <c r="H62" s="238"/>
      <c r="I62" s="792"/>
      <c r="J62" s="238"/>
      <c r="K62" s="793"/>
      <c r="L62" s="793"/>
      <c r="Y62" s="238"/>
      <c r="Z62" s="238"/>
      <c r="AA62" s="238"/>
      <c r="AB62" s="238"/>
      <c r="AC62" s="238"/>
      <c r="AD62" s="238"/>
      <c r="AE62" s="238"/>
      <c r="AF62" s="238"/>
    </row>
    <row r="63" spans="1:33" s="245" customFormat="1">
      <c r="A63" s="238"/>
      <c r="B63" s="238"/>
      <c r="C63" s="242"/>
      <c r="D63" s="243"/>
      <c r="E63" s="243"/>
      <c r="F63" s="238"/>
      <c r="G63" s="238"/>
      <c r="H63" s="238"/>
      <c r="I63" s="792"/>
      <c r="J63" s="238"/>
      <c r="K63" s="793"/>
      <c r="L63" s="793"/>
      <c r="Y63" s="238"/>
      <c r="Z63" s="238"/>
      <c r="AA63" s="238"/>
      <c r="AB63" s="238"/>
      <c r="AC63" s="238"/>
      <c r="AD63" s="238"/>
      <c r="AE63" s="238"/>
      <c r="AF63" s="238"/>
    </row>
    <row r="64" spans="1:33" s="245" customFormat="1">
      <c r="A64" s="238"/>
      <c r="B64" s="238"/>
      <c r="C64" s="242"/>
      <c r="D64" s="243"/>
      <c r="E64" s="243"/>
      <c r="F64" s="238"/>
      <c r="G64" s="238"/>
      <c r="H64" s="238"/>
      <c r="I64" s="792"/>
      <c r="J64" s="238"/>
      <c r="K64" s="793"/>
      <c r="L64" s="793"/>
      <c r="Y64" s="238"/>
      <c r="Z64" s="238"/>
      <c r="AA64" s="238"/>
      <c r="AB64" s="238"/>
      <c r="AC64" s="238"/>
      <c r="AD64" s="238"/>
      <c r="AE64" s="238"/>
      <c r="AF64" s="238"/>
    </row>
    <row r="65" spans="1:32" s="245" customFormat="1">
      <c r="A65" s="238"/>
      <c r="B65" s="238"/>
      <c r="C65" s="242"/>
      <c r="D65" s="243"/>
      <c r="E65" s="243"/>
      <c r="F65" s="238"/>
      <c r="G65" s="238"/>
      <c r="H65" s="238"/>
      <c r="I65" s="792"/>
      <c r="J65" s="238"/>
      <c r="K65" s="793"/>
      <c r="L65" s="793"/>
      <c r="Y65" s="238"/>
      <c r="Z65" s="238"/>
      <c r="AA65" s="238"/>
      <c r="AB65" s="238"/>
      <c r="AC65" s="238"/>
      <c r="AD65" s="238"/>
      <c r="AE65" s="238"/>
      <c r="AF65" s="238"/>
    </row>
    <row r="66" spans="1:32" s="245" customFormat="1">
      <c r="A66" s="238"/>
      <c r="B66" s="238"/>
      <c r="C66" s="242"/>
      <c r="D66" s="243"/>
      <c r="E66" s="243"/>
      <c r="F66" s="238"/>
      <c r="G66" s="238"/>
      <c r="H66" s="238"/>
      <c r="I66" s="792"/>
      <c r="J66" s="238"/>
      <c r="K66" s="793"/>
      <c r="L66" s="793"/>
      <c r="Y66" s="238"/>
      <c r="Z66" s="238"/>
      <c r="AA66" s="238"/>
      <c r="AB66" s="238"/>
      <c r="AC66" s="238"/>
      <c r="AD66" s="238"/>
      <c r="AE66" s="238"/>
      <c r="AF66" s="238"/>
    </row>
    <row r="67" spans="1:32" s="245" customFormat="1">
      <c r="A67" s="238"/>
      <c r="B67" s="238"/>
      <c r="C67" s="242"/>
      <c r="D67" s="243"/>
      <c r="E67" s="243"/>
      <c r="F67" s="238"/>
      <c r="G67" s="238"/>
      <c r="H67" s="238"/>
      <c r="I67" s="792"/>
      <c r="J67" s="238"/>
      <c r="K67" s="793"/>
      <c r="L67" s="793"/>
      <c r="Y67" s="238"/>
      <c r="Z67" s="238"/>
      <c r="AA67" s="238"/>
      <c r="AB67" s="238"/>
      <c r="AC67" s="238"/>
      <c r="AD67" s="238"/>
      <c r="AE67" s="238"/>
      <c r="AF67" s="238"/>
    </row>
    <row r="68" spans="1:32" s="245" customFormat="1">
      <c r="A68" s="238"/>
      <c r="B68" s="238"/>
      <c r="C68" s="242"/>
      <c r="D68" s="243"/>
      <c r="E68" s="243"/>
      <c r="F68" s="238"/>
      <c r="G68" s="238"/>
      <c r="H68" s="238"/>
      <c r="I68" s="792"/>
      <c r="J68" s="238"/>
      <c r="K68" s="793"/>
      <c r="L68" s="793"/>
      <c r="Y68" s="238"/>
      <c r="Z68" s="238"/>
      <c r="AA68" s="238"/>
      <c r="AB68" s="238"/>
      <c r="AC68" s="238"/>
      <c r="AD68" s="238"/>
      <c r="AE68" s="238"/>
      <c r="AF68" s="238"/>
    </row>
    <row r="69" spans="1:32" s="245" customFormat="1">
      <c r="A69" s="238"/>
      <c r="B69" s="238"/>
      <c r="C69" s="242"/>
      <c r="D69" s="243"/>
      <c r="E69" s="243"/>
      <c r="F69" s="238"/>
      <c r="G69" s="238"/>
      <c r="H69" s="238"/>
      <c r="I69" s="792"/>
      <c r="J69" s="238"/>
      <c r="K69" s="793"/>
      <c r="L69" s="793"/>
      <c r="Y69" s="238"/>
      <c r="Z69" s="238"/>
      <c r="AA69" s="238"/>
      <c r="AB69" s="238"/>
      <c r="AC69" s="238"/>
      <c r="AD69" s="238"/>
      <c r="AE69" s="238"/>
      <c r="AF69" s="238"/>
    </row>
    <row r="70" spans="1:32" s="245" customFormat="1">
      <c r="A70" s="238"/>
      <c r="B70" s="238"/>
      <c r="C70" s="242"/>
      <c r="D70" s="243"/>
      <c r="E70" s="243"/>
      <c r="F70" s="238"/>
      <c r="G70" s="238"/>
      <c r="H70" s="238"/>
      <c r="I70" s="792"/>
      <c r="J70" s="238"/>
      <c r="K70" s="793"/>
      <c r="L70" s="793"/>
      <c r="Y70" s="238"/>
      <c r="Z70" s="238"/>
      <c r="AA70" s="238"/>
      <c r="AB70" s="238"/>
      <c r="AC70" s="238"/>
      <c r="AD70" s="238"/>
      <c r="AE70" s="238"/>
      <c r="AF70" s="238"/>
    </row>
    <row r="71" spans="1:32" s="245" customFormat="1">
      <c r="A71" s="238"/>
      <c r="B71" s="238"/>
      <c r="C71" s="242"/>
      <c r="D71" s="243"/>
      <c r="E71" s="243"/>
      <c r="F71" s="238"/>
      <c r="G71" s="238"/>
      <c r="H71" s="238"/>
      <c r="I71" s="792"/>
      <c r="J71" s="238"/>
      <c r="K71" s="793"/>
      <c r="L71" s="793"/>
      <c r="Y71" s="238"/>
      <c r="Z71" s="238"/>
      <c r="AA71" s="238"/>
      <c r="AB71" s="238"/>
      <c r="AC71" s="238"/>
      <c r="AD71" s="238"/>
      <c r="AE71" s="238"/>
      <c r="AF71" s="238"/>
    </row>
    <row r="72" spans="1:32" s="245" customFormat="1">
      <c r="A72" s="238"/>
      <c r="B72" s="238"/>
      <c r="C72" s="242"/>
      <c r="D72" s="243"/>
      <c r="E72" s="243"/>
      <c r="F72" s="238"/>
      <c r="G72" s="238"/>
      <c r="H72" s="238"/>
      <c r="I72" s="792"/>
      <c r="J72" s="238"/>
      <c r="K72" s="793"/>
      <c r="L72" s="793"/>
      <c r="Y72" s="238"/>
      <c r="Z72" s="238"/>
      <c r="AA72" s="238"/>
      <c r="AB72" s="238"/>
      <c r="AC72" s="238"/>
      <c r="AD72" s="238"/>
      <c r="AE72" s="238"/>
      <c r="AF72" s="238"/>
    </row>
    <row r="73" spans="1:32" s="245" customFormat="1">
      <c r="A73" s="238"/>
      <c r="B73" s="238"/>
      <c r="C73" s="242"/>
      <c r="D73" s="243"/>
      <c r="E73" s="243"/>
      <c r="F73" s="238"/>
      <c r="G73" s="238"/>
      <c r="H73" s="238"/>
      <c r="I73" s="792"/>
      <c r="J73" s="238"/>
      <c r="K73" s="793"/>
      <c r="L73" s="793"/>
      <c r="Y73" s="238"/>
      <c r="Z73" s="238"/>
      <c r="AA73" s="238"/>
      <c r="AB73" s="238"/>
      <c r="AC73" s="238"/>
      <c r="AD73" s="238"/>
      <c r="AE73" s="238"/>
      <c r="AF73" s="238"/>
    </row>
    <row r="74" spans="1:32" s="245" customFormat="1">
      <c r="A74" s="238"/>
      <c r="B74" s="238"/>
      <c r="C74" s="242"/>
      <c r="D74" s="243"/>
      <c r="E74" s="243"/>
      <c r="F74" s="238"/>
      <c r="G74" s="238"/>
      <c r="H74" s="238"/>
      <c r="I74" s="792"/>
      <c r="J74" s="238"/>
      <c r="K74" s="793"/>
      <c r="L74" s="793"/>
      <c r="Y74" s="238"/>
      <c r="Z74" s="238"/>
      <c r="AA74" s="238"/>
      <c r="AB74" s="238"/>
      <c r="AC74" s="238"/>
      <c r="AD74" s="238"/>
      <c r="AE74" s="238"/>
      <c r="AF74" s="238"/>
    </row>
    <row r="75" spans="1:32" s="245" customFormat="1">
      <c r="A75" s="238"/>
      <c r="B75" s="238"/>
      <c r="C75" s="242"/>
      <c r="D75" s="243"/>
      <c r="E75" s="243"/>
      <c r="F75" s="238"/>
      <c r="G75" s="238"/>
      <c r="H75" s="238"/>
      <c r="I75" s="792"/>
      <c r="J75" s="238"/>
      <c r="K75" s="793"/>
      <c r="L75" s="793"/>
      <c r="Y75" s="238"/>
      <c r="Z75" s="238"/>
      <c r="AA75" s="238"/>
      <c r="AB75" s="238"/>
      <c r="AC75" s="238"/>
      <c r="AD75" s="238"/>
      <c r="AE75" s="238"/>
      <c r="AF75" s="238"/>
    </row>
    <row r="76" spans="1:32" s="245" customFormat="1">
      <c r="A76" s="238"/>
      <c r="B76" s="238"/>
      <c r="C76" s="242"/>
      <c r="D76" s="243"/>
      <c r="E76" s="243"/>
      <c r="F76" s="238"/>
      <c r="G76" s="238"/>
      <c r="H76" s="238"/>
      <c r="I76" s="792"/>
      <c r="J76" s="238"/>
      <c r="K76" s="793"/>
      <c r="L76" s="793"/>
      <c r="Y76" s="238"/>
      <c r="Z76" s="238"/>
      <c r="AA76" s="238"/>
      <c r="AB76" s="238"/>
      <c r="AC76" s="238"/>
      <c r="AD76" s="238"/>
      <c r="AE76" s="238"/>
      <c r="AF76" s="238"/>
    </row>
    <row r="77" spans="1:32" s="245" customFormat="1">
      <c r="A77" s="238"/>
      <c r="B77" s="238"/>
      <c r="C77" s="242"/>
      <c r="D77" s="243"/>
      <c r="E77" s="243"/>
      <c r="F77" s="238"/>
      <c r="G77" s="238"/>
      <c r="H77" s="238"/>
      <c r="I77" s="792"/>
      <c r="J77" s="238"/>
      <c r="K77" s="793"/>
      <c r="L77" s="793"/>
      <c r="Y77" s="238"/>
      <c r="Z77" s="238"/>
      <c r="AA77" s="238"/>
      <c r="AB77" s="238"/>
      <c r="AC77" s="238"/>
      <c r="AD77" s="238"/>
      <c r="AE77" s="238"/>
      <c r="AF77" s="238"/>
    </row>
    <row r="78" spans="1:32" s="245" customFormat="1">
      <c r="A78" s="238"/>
      <c r="B78" s="238"/>
      <c r="C78" s="242"/>
      <c r="D78" s="243"/>
      <c r="E78" s="243"/>
      <c r="F78" s="238"/>
      <c r="G78" s="238"/>
      <c r="H78" s="238"/>
      <c r="I78" s="792"/>
      <c r="J78" s="238"/>
      <c r="K78" s="793"/>
      <c r="L78" s="793"/>
      <c r="Y78" s="238"/>
      <c r="Z78" s="238"/>
      <c r="AA78" s="238"/>
      <c r="AB78" s="238"/>
      <c r="AC78" s="238"/>
      <c r="AD78" s="238"/>
      <c r="AE78" s="238"/>
      <c r="AF78" s="238"/>
    </row>
    <row r="79" spans="1:32" s="245" customFormat="1">
      <c r="A79" s="238"/>
      <c r="B79" s="238"/>
      <c r="C79" s="242"/>
      <c r="D79" s="243"/>
      <c r="E79" s="243"/>
      <c r="F79" s="238"/>
      <c r="G79" s="238"/>
      <c r="H79" s="238"/>
      <c r="I79" s="792"/>
      <c r="J79" s="238"/>
      <c r="K79" s="793"/>
      <c r="L79" s="793"/>
      <c r="Y79" s="238"/>
      <c r="Z79" s="238"/>
      <c r="AA79" s="238"/>
      <c r="AB79" s="238"/>
      <c r="AC79" s="238"/>
      <c r="AD79" s="238"/>
      <c r="AE79" s="238"/>
      <c r="AF79" s="238"/>
    </row>
    <row r="80" spans="1:32" s="245" customFormat="1">
      <c r="A80" s="238"/>
      <c r="B80" s="238"/>
      <c r="C80" s="242"/>
      <c r="D80" s="243"/>
      <c r="E80" s="243"/>
      <c r="F80" s="238"/>
      <c r="G80" s="238"/>
      <c r="H80" s="238"/>
      <c r="I80" s="792"/>
      <c r="J80" s="238"/>
      <c r="K80" s="793"/>
      <c r="L80" s="793"/>
      <c r="Y80" s="238"/>
      <c r="Z80" s="238"/>
      <c r="AA80" s="238"/>
      <c r="AB80" s="238"/>
      <c r="AC80" s="238"/>
      <c r="AD80" s="238"/>
      <c r="AE80" s="238"/>
      <c r="AF80" s="238"/>
    </row>
    <row r="81" spans="1:32" s="245" customFormat="1">
      <c r="A81" s="238"/>
      <c r="B81" s="238"/>
      <c r="C81" s="242"/>
      <c r="D81" s="243"/>
      <c r="E81" s="243"/>
      <c r="F81" s="238"/>
      <c r="G81" s="238"/>
      <c r="H81" s="238"/>
      <c r="I81" s="792"/>
      <c r="J81" s="238"/>
      <c r="K81" s="793"/>
      <c r="L81" s="793"/>
      <c r="Y81" s="238"/>
      <c r="Z81" s="238"/>
      <c r="AA81" s="238"/>
      <c r="AB81" s="238"/>
      <c r="AC81" s="238"/>
      <c r="AD81" s="238"/>
      <c r="AE81" s="238"/>
      <c r="AF81" s="238"/>
    </row>
    <row r="82" spans="1:32" s="245" customFormat="1">
      <c r="A82" s="238"/>
      <c r="B82" s="238"/>
      <c r="C82" s="242"/>
      <c r="D82" s="243"/>
      <c r="E82" s="243"/>
      <c r="F82" s="238"/>
      <c r="G82" s="238"/>
      <c r="H82" s="238"/>
      <c r="I82" s="792"/>
      <c r="J82" s="238"/>
      <c r="K82" s="793"/>
      <c r="L82" s="793"/>
      <c r="Y82" s="238"/>
      <c r="Z82" s="238"/>
      <c r="AA82" s="238"/>
      <c r="AB82" s="238"/>
      <c r="AC82" s="238"/>
      <c r="AD82" s="238"/>
      <c r="AE82" s="238"/>
      <c r="AF82" s="238"/>
    </row>
    <row r="83" spans="1:32" s="245" customFormat="1">
      <c r="A83" s="238"/>
      <c r="B83" s="238"/>
      <c r="C83" s="242"/>
      <c r="D83" s="243"/>
      <c r="E83" s="243"/>
      <c r="F83" s="238"/>
      <c r="G83" s="238"/>
      <c r="H83" s="238"/>
      <c r="I83" s="792"/>
      <c r="J83" s="238"/>
      <c r="K83" s="793"/>
      <c r="L83" s="793"/>
      <c r="Y83" s="238"/>
      <c r="Z83" s="238"/>
      <c r="AA83" s="238"/>
      <c r="AB83" s="238"/>
      <c r="AC83" s="238"/>
      <c r="AD83" s="238"/>
      <c r="AE83" s="238"/>
      <c r="AF83" s="238"/>
    </row>
    <row r="84" spans="1:32" s="245" customFormat="1">
      <c r="A84" s="238"/>
      <c r="B84" s="238"/>
      <c r="C84" s="242"/>
      <c r="D84" s="243"/>
      <c r="E84" s="243"/>
      <c r="F84" s="238"/>
      <c r="G84" s="238"/>
      <c r="H84" s="238"/>
      <c r="I84" s="792"/>
      <c r="J84" s="238"/>
      <c r="K84" s="793"/>
      <c r="L84" s="793"/>
      <c r="Y84" s="238"/>
      <c r="Z84" s="238"/>
      <c r="AA84" s="238"/>
      <c r="AB84" s="238"/>
      <c r="AC84" s="238"/>
      <c r="AD84" s="238"/>
      <c r="AE84" s="238"/>
      <c r="AF84" s="238"/>
    </row>
    <row r="85" spans="1:32" s="245" customFormat="1">
      <c r="A85" s="238"/>
      <c r="B85" s="238"/>
      <c r="C85" s="242"/>
      <c r="D85" s="243"/>
      <c r="E85" s="243"/>
      <c r="F85" s="238"/>
      <c r="G85" s="238"/>
      <c r="H85" s="238"/>
      <c r="I85" s="792"/>
      <c r="J85" s="238"/>
      <c r="K85" s="793"/>
      <c r="L85" s="793"/>
      <c r="Y85" s="238"/>
      <c r="Z85" s="238"/>
      <c r="AA85" s="238"/>
      <c r="AB85" s="238"/>
      <c r="AC85" s="238"/>
      <c r="AD85" s="238"/>
      <c r="AE85" s="238"/>
      <c r="AF85" s="238"/>
    </row>
    <row r="86" spans="1:32" s="245" customFormat="1">
      <c r="A86" s="238"/>
      <c r="B86" s="238"/>
      <c r="C86" s="242"/>
      <c r="D86" s="243"/>
      <c r="E86" s="243"/>
      <c r="F86" s="238"/>
      <c r="G86" s="238"/>
      <c r="H86" s="238"/>
      <c r="I86" s="792"/>
      <c r="J86" s="238"/>
      <c r="K86" s="793"/>
      <c r="L86" s="793"/>
      <c r="Y86" s="238"/>
      <c r="Z86" s="238"/>
      <c r="AA86" s="238"/>
      <c r="AB86" s="238"/>
      <c r="AC86" s="238"/>
      <c r="AD86" s="238"/>
      <c r="AE86" s="238"/>
      <c r="AF86" s="238"/>
    </row>
    <row r="87" spans="1:32" s="245" customFormat="1">
      <c r="A87" s="238"/>
      <c r="B87" s="238"/>
      <c r="C87" s="242"/>
      <c r="D87" s="243"/>
      <c r="E87" s="243"/>
      <c r="F87" s="238"/>
      <c r="G87" s="238"/>
      <c r="H87" s="238"/>
      <c r="I87" s="792"/>
      <c r="J87" s="238"/>
      <c r="K87" s="793"/>
      <c r="L87" s="793"/>
      <c r="Y87" s="238"/>
      <c r="Z87" s="238"/>
      <c r="AA87" s="238"/>
      <c r="AB87" s="238"/>
      <c r="AC87" s="238"/>
      <c r="AD87" s="238"/>
      <c r="AE87" s="238"/>
      <c r="AF87" s="238"/>
    </row>
    <row r="88" spans="1:32" s="245" customFormat="1">
      <c r="A88" s="238"/>
      <c r="B88" s="238"/>
      <c r="C88" s="242"/>
      <c r="D88" s="243"/>
      <c r="E88" s="243"/>
      <c r="F88" s="238"/>
      <c r="G88" s="238"/>
      <c r="H88" s="238"/>
      <c r="I88" s="792"/>
      <c r="J88" s="238"/>
      <c r="K88" s="793"/>
      <c r="L88" s="793"/>
      <c r="Y88" s="238"/>
      <c r="Z88" s="238"/>
      <c r="AA88" s="238"/>
      <c r="AB88" s="238"/>
      <c r="AC88" s="238"/>
      <c r="AD88" s="238"/>
      <c r="AE88" s="238"/>
      <c r="AF88" s="238"/>
    </row>
    <row r="89" spans="1:32" s="245" customFormat="1">
      <c r="A89" s="238"/>
      <c r="B89" s="238"/>
      <c r="C89" s="242"/>
      <c r="D89" s="243"/>
      <c r="E89" s="243"/>
      <c r="F89" s="238"/>
      <c r="G89" s="238"/>
      <c r="H89" s="238"/>
      <c r="I89" s="792"/>
      <c r="J89" s="238"/>
      <c r="K89" s="793"/>
      <c r="L89" s="793"/>
      <c r="Y89" s="238"/>
      <c r="Z89" s="238"/>
      <c r="AA89" s="238"/>
      <c r="AB89" s="238"/>
      <c r="AC89" s="238"/>
      <c r="AD89" s="238"/>
      <c r="AE89" s="238"/>
      <c r="AF89" s="238"/>
    </row>
    <row r="90" spans="1:32" s="245" customFormat="1">
      <c r="A90" s="238"/>
      <c r="B90" s="238"/>
      <c r="C90" s="242"/>
      <c r="D90" s="243"/>
      <c r="E90" s="243"/>
      <c r="F90" s="238"/>
      <c r="G90" s="238"/>
      <c r="H90" s="238"/>
      <c r="I90" s="792"/>
      <c r="J90" s="238"/>
      <c r="K90" s="793"/>
      <c r="L90" s="793"/>
      <c r="Y90" s="238"/>
      <c r="Z90" s="238"/>
      <c r="AA90" s="238"/>
      <c r="AB90" s="238"/>
      <c r="AC90" s="238"/>
      <c r="AD90" s="238"/>
      <c r="AE90" s="238"/>
      <c r="AF90" s="238"/>
    </row>
    <row r="91" spans="1:32" s="245" customFormat="1">
      <c r="A91" s="238"/>
      <c r="B91" s="238"/>
      <c r="C91" s="242"/>
      <c r="D91" s="243"/>
      <c r="E91" s="243"/>
      <c r="F91" s="238"/>
      <c r="G91" s="238"/>
      <c r="H91" s="238"/>
      <c r="I91" s="792"/>
      <c r="J91" s="238"/>
      <c r="K91" s="793"/>
      <c r="L91" s="793"/>
      <c r="Y91" s="238"/>
      <c r="Z91" s="238"/>
      <c r="AA91" s="238"/>
      <c r="AB91" s="238"/>
      <c r="AC91" s="238"/>
      <c r="AD91" s="238"/>
      <c r="AE91" s="238"/>
      <c r="AF91" s="238"/>
    </row>
    <row r="92" spans="1:32" s="245" customFormat="1">
      <c r="A92" s="238"/>
      <c r="B92" s="238"/>
      <c r="C92" s="242"/>
      <c r="D92" s="243"/>
      <c r="E92" s="243"/>
      <c r="F92" s="238"/>
      <c r="G92" s="238"/>
      <c r="H92" s="238"/>
      <c r="I92" s="792"/>
      <c r="J92" s="238"/>
      <c r="K92" s="793"/>
      <c r="L92" s="793"/>
      <c r="Y92" s="238"/>
      <c r="Z92" s="238"/>
      <c r="AA92" s="238"/>
      <c r="AB92" s="238"/>
      <c r="AC92" s="238"/>
      <c r="AD92" s="238"/>
      <c r="AE92" s="238"/>
      <c r="AF92" s="238"/>
    </row>
    <row r="93" spans="1:32" s="245" customFormat="1">
      <c r="A93" s="238"/>
      <c r="B93" s="238"/>
      <c r="C93" s="242"/>
      <c r="D93" s="243"/>
      <c r="E93" s="243"/>
      <c r="F93" s="238"/>
      <c r="G93" s="238"/>
      <c r="H93" s="238"/>
      <c r="I93" s="792"/>
      <c r="J93" s="238"/>
      <c r="K93" s="793"/>
      <c r="L93" s="793"/>
      <c r="Y93" s="238"/>
      <c r="Z93" s="238"/>
      <c r="AA93" s="238"/>
      <c r="AB93" s="238"/>
      <c r="AC93" s="238"/>
      <c r="AD93" s="238"/>
      <c r="AE93" s="238"/>
      <c r="AF93" s="238"/>
    </row>
    <row r="94" spans="1:32" s="245" customFormat="1">
      <c r="A94" s="238"/>
      <c r="B94" s="238"/>
      <c r="C94" s="242"/>
      <c r="D94" s="243"/>
      <c r="E94" s="243"/>
      <c r="F94" s="238"/>
      <c r="G94" s="238"/>
      <c r="H94" s="238"/>
      <c r="I94" s="792"/>
      <c r="J94" s="238"/>
      <c r="K94" s="793"/>
      <c r="L94" s="793"/>
      <c r="Y94" s="238"/>
      <c r="Z94" s="238"/>
      <c r="AA94" s="238"/>
      <c r="AB94" s="238"/>
      <c r="AC94" s="238"/>
      <c r="AD94" s="238"/>
      <c r="AE94" s="238"/>
      <c r="AF94" s="238"/>
    </row>
    <row r="95" spans="1:32" s="245" customFormat="1">
      <c r="A95" s="238"/>
      <c r="B95" s="238"/>
      <c r="C95" s="242"/>
      <c r="D95" s="243"/>
      <c r="E95" s="243"/>
      <c r="F95" s="238"/>
      <c r="G95" s="238"/>
      <c r="H95" s="238"/>
      <c r="I95" s="792"/>
      <c r="J95" s="238"/>
      <c r="K95" s="793"/>
      <c r="L95" s="793"/>
      <c r="Y95" s="238"/>
      <c r="Z95" s="238"/>
      <c r="AA95" s="238"/>
      <c r="AB95" s="238"/>
      <c r="AC95" s="238"/>
      <c r="AD95" s="238"/>
      <c r="AE95" s="238"/>
      <c r="AF95" s="238"/>
    </row>
    <row r="96" spans="1:32" s="245" customFormat="1">
      <c r="A96" s="238"/>
      <c r="B96" s="238"/>
      <c r="C96" s="242"/>
      <c r="D96" s="243"/>
      <c r="E96" s="243"/>
      <c r="F96" s="238"/>
      <c r="G96" s="238"/>
      <c r="H96" s="238"/>
      <c r="I96" s="792"/>
      <c r="J96" s="238"/>
      <c r="K96" s="793"/>
      <c r="L96" s="793"/>
      <c r="Y96" s="238"/>
      <c r="Z96" s="238"/>
      <c r="AA96" s="238"/>
      <c r="AB96" s="238"/>
      <c r="AC96" s="238"/>
      <c r="AD96" s="238"/>
      <c r="AE96" s="238"/>
      <c r="AF96" s="238"/>
    </row>
    <row r="97" spans="1:32" s="245" customFormat="1">
      <c r="A97" s="238"/>
      <c r="B97" s="238"/>
      <c r="C97" s="242"/>
      <c r="D97" s="243"/>
      <c r="E97" s="243"/>
      <c r="F97" s="238"/>
      <c r="G97" s="238"/>
      <c r="H97" s="238"/>
      <c r="I97" s="792"/>
      <c r="J97" s="238"/>
      <c r="K97" s="793"/>
      <c r="L97" s="793"/>
      <c r="Y97" s="238"/>
      <c r="Z97" s="238"/>
      <c r="AA97" s="238"/>
      <c r="AB97" s="238"/>
      <c r="AC97" s="238"/>
      <c r="AD97" s="238"/>
      <c r="AE97" s="238"/>
      <c r="AF97" s="238"/>
    </row>
    <row r="98" spans="1:32" s="245" customFormat="1">
      <c r="A98" s="238"/>
      <c r="B98" s="238"/>
      <c r="C98" s="242"/>
      <c r="D98" s="243"/>
      <c r="E98" s="243"/>
      <c r="F98" s="238"/>
      <c r="G98" s="238"/>
      <c r="H98" s="238"/>
      <c r="I98" s="792"/>
      <c r="J98" s="238"/>
      <c r="K98" s="793"/>
      <c r="L98" s="793"/>
      <c r="Y98" s="238"/>
      <c r="Z98" s="238"/>
      <c r="AA98" s="238"/>
      <c r="AB98" s="238"/>
      <c r="AC98" s="238"/>
      <c r="AD98" s="238"/>
      <c r="AE98" s="238"/>
      <c r="AF98" s="238"/>
    </row>
    <row r="99" spans="1:32" s="245" customFormat="1">
      <c r="A99" s="238"/>
      <c r="B99" s="238"/>
      <c r="C99" s="242"/>
      <c r="D99" s="243"/>
      <c r="E99" s="243"/>
      <c r="F99" s="238"/>
      <c r="G99" s="238"/>
      <c r="H99" s="238"/>
      <c r="I99" s="792"/>
      <c r="J99" s="238"/>
      <c r="K99" s="793"/>
      <c r="L99" s="793"/>
      <c r="Y99" s="238"/>
      <c r="Z99" s="238"/>
      <c r="AA99" s="238"/>
      <c r="AB99" s="238"/>
      <c r="AC99" s="238"/>
      <c r="AD99" s="238"/>
      <c r="AE99" s="238"/>
      <c r="AF99" s="238"/>
    </row>
    <row r="100" spans="1:32" s="245" customFormat="1">
      <c r="A100" s="238"/>
      <c r="B100" s="238"/>
      <c r="C100" s="242"/>
      <c r="D100" s="243"/>
      <c r="E100" s="243"/>
      <c r="F100" s="238"/>
      <c r="G100" s="238"/>
      <c r="H100" s="238"/>
      <c r="I100" s="792"/>
      <c r="J100" s="238"/>
      <c r="K100" s="793"/>
      <c r="L100" s="793"/>
      <c r="Y100" s="238"/>
      <c r="Z100" s="238"/>
      <c r="AA100" s="238"/>
      <c r="AB100" s="238"/>
      <c r="AC100" s="238"/>
      <c r="AD100" s="238"/>
      <c r="AE100" s="238"/>
      <c r="AF100" s="238"/>
    </row>
    <row r="101" spans="1:32" s="245" customFormat="1">
      <c r="A101" s="238"/>
      <c r="B101" s="238"/>
      <c r="C101" s="242"/>
      <c r="D101" s="243"/>
      <c r="E101" s="243"/>
      <c r="F101" s="238"/>
      <c r="G101" s="238"/>
      <c r="H101" s="238"/>
      <c r="I101" s="792"/>
      <c r="J101" s="238"/>
      <c r="K101" s="793"/>
      <c r="L101" s="793"/>
      <c r="Y101" s="238"/>
      <c r="Z101" s="238"/>
      <c r="AA101" s="238"/>
      <c r="AB101" s="238"/>
      <c r="AC101" s="238"/>
      <c r="AD101" s="238"/>
      <c r="AE101" s="238"/>
      <c r="AF101" s="238"/>
    </row>
    <row r="102" spans="1:32" s="245" customFormat="1">
      <c r="A102" s="238"/>
      <c r="B102" s="238"/>
      <c r="C102" s="242"/>
      <c r="D102" s="243"/>
      <c r="E102" s="243"/>
      <c r="F102" s="238"/>
      <c r="G102" s="238"/>
      <c r="H102" s="238"/>
      <c r="I102" s="792"/>
      <c r="J102" s="238"/>
      <c r="K102" s="793"/>
      <c r="L102" s="793"/>
      <c r="Y102" s="238"/>
      <c r="Z102" s="238"/>
      <c r="AA102" s="238"/>
      <c r="AB102" s="238"/>
      <c r="AC102" s="238"/>
      <c r="AD102" s="238"/>
      <c r="AE102" s="238"/>
      <c r="AF102" s="238"/>
    </row>
    <row r="103" spans="1:32" s="245" customFormat="1">
      <c r="A103" s="238"/>
      <c r="B103" s="238"/>
      <c r="C103" s="242"/>
      <c r="D103" s="243"/>
      <c r="E103" s="243"/>
      <c r="F103" s="238"/>
      <c r="G103" s="238"/>
      <c r="H103" s="238"/>
      <c r="I103" s="792"/>
      <c r="J103" s="238"/>
      <c r="K103" s="793"/>
      <c r="L103" s="793"/>
      <c r="Y103" s="238"/>
      <c r="Z103" s="238"/>
      <c r="AA103" s="238"/>
      <c r="AB103" s="238"/>
      <c r="AC103" s="238"/>
      <c r="AD103" s="238"/>
      <c r="AE103" s="238"/>
      <c r="AF103" s="238"/>
    </row>
    <row r="104" spans="1:32" s="245" customFormat="1">
      <c r="A104" s="238"/>
      <c r="B104" s="238"/>
      <c r="C104" s="242"/>
      <c r="D104" s="243"/>
      <c r="E104" s="243"/>
      <c r="F104" s="238"/>
      <c r="G104" s="238"/>
      <c r="H104" s="238"/>
      <c r="I104" s="792"/>
      <c r="J104" s="238"/>
      <c r="K104" s="793"/>
      <c r="L104" s="793"/>
      <c r="Y104" s="238"/>
      <c r="Z104" s="238"/>
      <c r="AA104" s="238"/>
      <c r="AB104" s="238"/>
      <c r="AC104" s="238"/>
      <c r="AD104" s="238"/>
      <c r="AE104" s="238"/>
      <c r="AF104" s="238"/>
    </row>
    <row r="105" spans="1:32" s="245" customFormat="1">
      <c r="A105" s="238"/>
      <c r="B105" s="238"/>
      <c r="C105" s="242"/>
      <c r="D105" s="243"/>
      <c r="E105" s="243"/>
      <c r="F105" s="238"/>
      <c r="G105" s="238"/>
      <c r="H105" s="238"/>
      <c r="I105" s="792"/>
      <c r="J105" s="238"/>
      <c r="K105" s="793"/>
      <c r="L105" s="793"/>
      <c r="Y105" s="238"/>
      <c r="Z105" s="238"/>
      <c r="AA105" s="238"/>
      <c r="AB105" s="238"/>
      <c r="AC105" s="238"/>
      <c r="AD105" s="238"/>
      <c r="AE105" s="238"/>
      <c r="AF105" s="238"/>
    </row>
    <row r="106" spans="1:32" s="245" customFormat="1">
      <c r="A106" s="238"/>
      <c r="B106" s="238"/>
      <c r="C106" s="242"/>
      <c r="D106" s="243"/>
      <c r="E106" s="243"/>
      <c r="F106" s="238"/>
      <c r="G106" s="238"/>
      <c r="H106" s="238"/>
      <c r="I106" s="792"/>
      <c r="J106" s="238"/>
      <c r="K106" s="793"/>
      <c r="L106" s="793"/>
      <c r="Y106" s="238"/>
      <c r="Z106" s="238"/>
      <c r="AA106" s="238"/>
      <c r="AB106" s="238"/>
      <c r="AC106" s="238"/>
      <c r="AD106" s="238"/>
      <c r="AE106" s="238"/>
      <c r="AF106" s="238"/>
    </row>
    <row r="107" spans="1:32" s="245" customFormat="1">
      <c r="A107" s="238"/>
      <c r="B107" s="238"/>
      <c r="C107" s="242"/>
      <c r="D107" s="243"/>
      <c r="E107" s="243"/>
      <c r="F107" s="238"/>
      <c r="G107" s="238"/>
      <c r="H107" s="238"/>
      <c r="I107" s="792"/>
      <c r="J107" s="238"/>
      <c r="K107" s="793"/>
      <c r="L107" s="793"/>
      <c r="Y107" s="238"/>
      <c r="Z107" s="238"/>
      <c r="AA107" s="238"/>
      <c r="AB107" s="238"/>
      <c r="AC107" s="238"/>
      <c r="AD107" s="238"/>
      <c r="AE107" s="238"/>
      <c r="AF107" s="238"/>
    </row>
    <row r="108" spans="1:32" s="245" customFormat="1">
      <c r="A108" s="238"/>
      <c r="B108" s="238"/>
      <c r="C108" s="242"/>
      <c r="D108" s="243"/>
      <c r="E108" s="243"/>
      <c r="F108" s="238"/>
      <c r="G108" s="238"/>
      <c r="H108" s="238"/>
      <c r="I108" s="792"/>
      <c r="J108" s="238"/>
      <c r="K108" s="793"/>
      <c r="L108" s="793"/>
      <c r="Y108" s="238"/>
      <c r="Z108" s="238"/>
      <c r="AA108" s="238"/>
      <c r="AB108" s="238"/>
      <c r="AC108" s="238"/>
      <c r="AD108" s="238"/>
      <c r="AE108" s="238"/>
      <c r="AF108" s="238"/>
    </row>
    <row r="109" spans="1:32" s="245" customFormat="1">
      <c r="A109" s="238"/>
      <c r="B109" s="238"/>
      <c r="C109" s="242"/>
      <c r="D109" s="243"/>
      <c r="E109" s="243"/>
      <c r="F109" s="238"/>
      <c r="G109" s="238"/>
      <c r="H109" s="238"/>
      <c r="I109" s="792"/>
      <c r="J109" s="238"/>
      <c r="K109" s="793"/>
      <c r="L109" s="793"/>
      <c r="Y109" s="238"/>
      <c r="Z109" s="238"/>
      <c r="AA109" s="238"/>
      <c r="AB109" s="238"/>
      <c r="AC109" s="238"/>
      <c r="AD109" s="238"/>
      <c r="AE109" s="238"/>
      <c r="AF109" s="238"/>
    </row>
    <row r="110" spans="1:32" s="245" customFormat="1">
      <c r="A110" s="238"/>
      <c r="B110" s="238"/>
      <c r="C110" s="242"/>
      <c r="D110" s="243"/>
      <c r="E110" s="243"/>
      <c r="F110" s="238"/>
      <c r="G110" s="238"/>
      <c r="H110" s="238"/>
      <c r="I110" s="792"/>
      <c r="J110" s="238"/>
      <c r="K110" s="793"/>
      <c r="L110" s="793"/>
      <c r="Y110" s="238"/>
      <c r="Z110" s="238"/>
      <c r="AA110" s="238"/>
      <c r="AB110" s="238"/>
      <c r="AC110" s="238"/>
      <c r="AD110" s="238"/>
      <c r="AE110" s="238"/>
      <c r="AF110" s="238"/>
    </row>
    <row r="111" spans="1:32" s="245" customFormat="1">
      <c r="A111" s="238"/>
      <c r="B111" s="238"/>
      <c r="C111" s="242"/>
      <c r="D111" s="243"/>
      <c r="E111" s="243"/>
      <c r="F111" s="238"/>
      <c r="G111" s="238"/>
      <c r="H111" s="238"/>
      <c r="I111" s="792"/>
      <c r="J111" s="238"/>
      <c r="K111" s="793"/>
      <c r="L111" s="793"/>
      <c r="Y111" s="238"/>
      <c r="Z111" s="238"/>
      <c r="AA111" s="238"/>
      <c r="AB111" s="238"/>
      <c r="AC111" s="238"/>
      <c r="AD111" s="238"/>
      <c r="AE111" s="238"/>
      <c r="AF111" s="238"/>
    </row>
    <row r="112" spans="1:32" s="245" customFormat="1">
      <c r="A112" s="238"/>
      <c r="B112" s="238"/>
      <c r="C112" s="242"/>
      <c r="D112" s="243"/>
      <c r="E112" s="243"/>
      <c r="F112" s="238"/>
      <c r="G112" s="238"/>
      <c r="H112" s="238"/>
      <c r="I112" s="792"/>
      <c r="J112" s="238"/>
      <c r="K112" s="793"/>
      <c r="L112" s="793"/>
      <c r="Y112" s="238"/>
      <c r="Z112" s="238"/>
      <c r="AA112" s="238"/>
      <c r="AB112" s="238"/>
      <c r="AC112" s="238"/>
      <c r="AD112" s="238"/>
      <c r="AE112" s="238"/>
      <c r="AF112" s="238"/>
    </row>
    <row r="113" spans="1:32" s="245" customFormat="1">
      <c r="A113" s="238"/>
      <c r="B113" s="238"/>
      <c r="C113" s="242"/>
      <c r="D113" s="243"/>
      <c r="E113" s="243"/>
      <c r="F113" s="238"/>
      <c r="G113" s="238"/>
      <c r="H113" s="238"/>
      <c r="I113" s="792"/>
      <c r="J113" s="238"/>
      <c r="K113" s="793"/>
      <c r="L113" s="793"/>
      <c r="Y113" s="238"/>
      <c r="Z113" s="238"/>
      <c r="AA113" s="238"/>
      <c r="AB113" s="238"/>
      <c r="AC113" s="238"/>
      <c r="AD113" s="238"/>
      <c r="AE113" s="238"/>
      <c r="AF113" s="238"/>
    </row>
    <row r="114" spans="1:32" s="245" customFormat="1">
      <c r="A114" s="238"/>
      <c r="B114" s="238"/>
      <c r="C114" s="242"/>
      <c r="D114" s="243"/>
      <c r="E114" s="243"/>
      <c r="F114" s="238"/>
      <c r="G114" s="238"/>
      <c r="H114" s="238"/>
      <c r="I114" s="792"/>
      <c r="J114" s="238"/>
      <c r="K114" s="793"/>
      <c r="L114" s="793"/>
      <c r="Y114" s="238"/>
      <c r="Z114" s="238"/>
      <c r="AA114" s="238"/>
      <c r="AB114" s="238"/>
      <c r="AC114" s="238"/>
      <c r="AD114" s="238"/>
      <c r="AE114" s="238"/>
      <c r="AF114" s="238"/>
    </row>
    <row r="115" spans="1:32" s="245" customFormat="1">
      <c r="A115" s="238"/>
      <c r="B115" s="238"/>
      <c r="C115" s="242"/>
      <c r="D115" s="243"/>
      <c r="E115" s="243"/>
      <c r="F115" s="238"/>
      <c r="G115" s="238"/>
      <c r="H115" s="238"/>
      <c r="I115" s="792"/>
      <c r="J115" s="238"/>
      <c r="K115" s="793"/>
      <c r="L115" s="793"/>
      <c r="Y115" s="238"/>
      <c r="Z115" s="238"/>
      <c r="AA115" s="238"/>
      <c r="AB115" s="238"/>
      <c r="AC115" s="238"/>
      <c r="AD115" s="238"/>
      <c r="AE115" s="238"/>
      <c r="AF115" s="238"/>
    </row>
    <row r="116" spans="1:32" s="245" customFormat="1">
      <c r="A116" s="238"/>
      <c r="B116" s="238"/>
      <c r="C116" s="242"/>
      <c r="D116" s="243"/>
      <c r="E116" s="243"/>
      <c r="F116" s="238"/>
      <c r="G116" s="238"/>
      <c r="H116" s="238"/>
      <c r="I116" s="792"/>
      <c r="J116" s="238"/>
      <c r="K116" s="793"/>
      <c r="L116" s="793"/>
      <c r="Y116" s="238"/>
      <c r="Z116" s="238"/>
      <c r="AA116" s="238"/>
      <c r="AB116" s="238"/>
      <c r="AC116" s="238"/>
      <c r="AD116" s="238"/>
      <c r="AE116" s="238"/>
      <c r="AF116" s="238"/>
    </row>
    <row r="117" spans="1:32" s="245" customFormat="1">
      <c r="A117" s="238"/>
      <c r="B117" s="238"/>
      <c r="C117" s="242"/>
      <c r="D117" s="243"/>
      <c r="E117" s="243"/>
      <c r="F117" s="238"/>
      <c r="G117" s="238"/>
      <c r="H117" s="238"/>
      <c r="I117" s="792"/>
      <c r="J117" s="238"/>
      <c r="K117" s="793"/>
      <c r="L117" s="793"/>
      <c r="Y117" s="238"/>
      <c r="Z117" s="238"/>
      <c r="AA117" s="238"/>
      <c r="AB117" s="238"/>
      <c r="AC117" s="238"/>
      <c r="AD117" s="238"/>
      <c r="AE117" s="238"/>
      <c r="AF117" s="238"/>
    </row>
    <row r="118" spans="1:32" s="245" customFormat="1">
      <c r="A118" s="238"/>
      <c r="B118" s="238"/>
      <c r="C118" s="242"/>
      <c r="D118" s="243"/>
      <c r="E118" s="243"/>
      <c r="F118" s="238"/>
      <c r="G118" s="238"/>
      <c r="H118" s="238"/>
      <c r="I118" s="792"/>
      <c r="J118" s="238"/>
      <c r="K118" s="793"/>
      <c r="L118" s="793"/>
      <c r="Y118" s="238"/>
      <c r="Z118" s="238"/>
      <c r="AA118" s="238"/>
      <c r="AB118" s="238"/>
      <c r="AC118" s="238"/>
      <c r="AD118" s="238"/>
      <c r="AE118" s="238"/>
      <c r="AF118" s="238"/>
    </row>
    <row r="119" spans="1:32" s="245" customFormat="1">
      <c r="A119" s="238"/>
      <c r="B119" s="238"/>
      <c r="C119" s="242"/>
      <c r="D119" s="243"/>
      <c r="E119" s="243"/>
      <c r="F119" s="238"/>
      <c r="G119" s="238"/>
      <c r="H119" s="238"/>
      <c r="I119" s="792"/>
      <c r="J119" s="238"/>
      <c r="K119" s="793"/>
      <c r="L119" s="793"/>
      <c r="Y119" s="238"/>
      <c r="Z119" s="238"/>
      <c r="AA119" s="238"/>
      <c r="AB119" s="238"/>
      <c r="AC119" s="238"/>
      <c r="AD119" s="238"/>
      <c r="AE119" s="238"/>
      <c r="AF119" s="238"/>
    </row>
    <row r="120" spans="1:32" s="245" customFormat="1">
      <c r="A120" s="238"/>
      <c r="B120" s="238"/>
      <c r="C120" s="242"/>
      <c r="D120" s="243"/>
      <c r="E120" s="243"/>
      <c r="F120" s="238"/>
      <c r="G120" s="238"/>
      <c r="H120" s="238"/>
      <c r="I120" s="792"/>
      <c r="J120" s="238"/>
      <c r="K120" s="793"/>
      <c r="L120" s="793"/>
      <c r="Y120" s="238"/>
      <c r="Z120" s="238"/>
      <c r="AA120" s="238"/>
      <c r="AB120" s="238"/>
      <c r="AC120" s="238"/>
      <c r="AD120" s="238"/>
      <c r="AE120" s="238"/>
      <c r="AF120" s="238"/>
    </row>
    <row r="121" spans="1:32" s="245" customFormat="1">
      <c r="A121" s="238"/>
      <c r="B121" s="238"/>
      <c r="C121" s="242"/>
      <c r="D121" s="243"/>
      <c r="E121" s="243"/>
      <c r="F121" s="238"/>
      <c r="G121" s="238"/>
      <c r="H121" s="238"/>
      <c r="I121" s="792"/>
      <c r="J121" s="238"/>
      <c r="K121" s="793"/>
      <c r="L121" s="793"/>
      <c r="Y121" s="238"/>
      <c r="Z121" s="238"/>
      <c r="AA121" s="238"/>
      <c r="AB121" s="238"/>
      <c r="AC121" s="238"/>
      <c r="AD121" s="238"/>
      <c r="AE121" s="238"/>
      <c r="AF121" s="238"/>
    </row>
    <row r="122" spans="1:32" s="245" customFormat="1">
      <c r="A122" s="238"/>
      <c r="B122" s="238"/>
      <c r="C122" s="242"/>
      <c r="D122" s="243"/>
      <c r="E122" s="243"/>
      <c r="F122" s="238"/>
      <c r="G122" s="238"/>
      <c r="H122" s="238"/>
      <c r="I122" s="792"/>
      <c r="J122" s="238"/>
      <c r="K122" s="793"/>
      <c r="L122" s="793"/>
      <c r="Y122" s="238"/>
      <c r="Z122" s="238"/>
      <c r="AA122" s="238"/>
      <c r="AB122" s="238"/>
      <c r="AC122" s="238"/>
      <c r="AD122" s="238"/>
      <c r="AE122" s="238"/>
      <c r="AF122" s="238"/>
    </row>
    <row r="123" spans="1:32" s="245" customFormat="1">
      <c r="A123" s="238"/>
      <c r="B123" s="238"/>
      <c r="C123" s="242"/>
      <c r="D123" s="243"/>
      <c r="E123" s="243"/>
      <c r="F123" s="238"/>
      <c r="G123" s="238"/>
      <c r="H123" s="238"/>
      <c r="I123" s="792"/>
      <c r="J123" s="238"/>
      <c r="K123" s="793"/>
      <c r="L123" s="793"/>
      <c r="Y123" s="238"/>
      <c r="Z123" s="238"/>
      <c r="AA123" s="238"/>
      <c r="AB123" s="238"/>
      <c r="AC123" s="238"/>
      <c r="AD123" s="238"/>
      <c r="AE123" s="238"/>
      <c r="AF123" s="238"/>
    </row>
    <row r="124" spans="1:32" s="245" customFormat="1">
      <c r="A124" s="238"/>
      <c r="B124" s="238"/>
      <c r="C124" s="242"/>
      <c r="D124" s="243"/>
      <c r="E124" s="243"/>
      <c r="F124" s="238"/>
      <c r="G124" s="238"/>
      <c r="H124" s="238"/>
      <c r="I124" s="792"/>
      <c r="J124" s="238"/>
      <c r="K124" s="793"/>
      <c r="L124" s="793"/>
      <c r="Y124" s="238"/>
      <c r="Z124" s="238"/>
      <c r="AA124" s="238"/>
      <c r="AB124" s="238"/>
      <c r="AC124" s="238"/>
      <c r="AD124" s="238"/>
      <c r="AE124" s="238"/>
      <c r="AF124" s="238"/>
    </row>
    <row r="125" spans="1:32" s="245" customFormat="1">
      <c r="A125" s="238"/>
      <c r="B125" s="238"/>
      <c r="C125" s="242"/>
      <c r="D125" s="243"/>
      <c r="E125" s="243"/>
      <c r="F125" s="238"/>
      <c r="G125" s="238"/>
      <c r="H125" s="238"/>
      <c r="I125" s="792"/>
      <c r="J125" s="238"/>
      <c r="K125" s="793"/>
      <c r="L125" s="793"/>
      <c r="Y125" s="238"/>
      <c r="Z125" s="238"/>
      <c r="AA125" s="238"/>
      <c r="AB125" s="238"/>
      <c r="AC125" s="238"/>
      <c r="AD125" s="238"/>
      <c r="AE125" s="238"/>
      <c r="AF125" s="238"/>
    </row>
    <row r="126" spans="1:32" s="245" customFormat="1">
      <c r="A126" s="238"/>
      <c r="B126" s="238"/>
      <c r="C126" s="242"/>
      <c r="D126" s="243"/>
      <c r="E126" s="243"/>
      <c r="F126" s="238"/>
      <c r="G126" s="238"/>
      <c r="H126" s="238"/>
      <c r="I126" s="792"/>
      <c r="J126" s="238"/>
      <c r="K126" s="793"/>
      <c r="L126" s="793"/>
      <c r="Y126" s="238"/>
      <c r="Z126" s="238"/>
      <c r="AA126" s="238"/>
      <c r="AB126" s="238"/>
      <c r="AC126" s="238"/>
      <c r="AD126" s="238"/>
      <c r="AE126" s="238"/>
      <c r="AF126" s="238"/>
    </row>
    <row r="127" spans="1:32" s="245" customFormat="1">
      <c r="A127" s="238"/>
      <c r="B127" s="238"/>
      <c r="C127" s="242"/>
      <c r="D127" s="243"/>
      <c r="E127" s="243"/>
      <c r="F127" s="238"/>
      <c r="G127" s="238"/>
      <c r="H127" s="238"/>
      <c r="I127" s="792"/>
      <c r="J127" s="238"/>
      <c r="K127" s="793"/>
      <c r="L127" s="793"/>
      <c r="Y127" s="238"/>
      <c r="Z127" s="238"/>
      <c r="AA127" s="238"/>
      <c r="AB127" s="238"/>
      <c r="AC127" s="238"/>
      <c r="AD127" s="238"/>
      <c r="AE127" s="238"/>
      <c r="AF127" s="238"/>
    </row>
    <row r="128" spans="1:32" s="245" customFormat="1">
      <c r="A128" s="238"/>
      <c r="B128" s="238"/>
      <c r="C128" s="242"/>
      <c r="D128" s="243"/>
      <c r="E128" s="243"/>
      <c r="F128" s="238"/>
      <c r="G128" s="238"/>
      <c r="H128" s="238"/>
      <c r="I128" s="792"/>
      <c r="J128" s="238"/>
      <c r="K128" s="793"/>
      <c r="L128" s="793"/>
      <c r="Y128" s="238"/>
      <c r="Z128" s="238"/>
      <c r="AA128" s="238"/>
      <c r="AB128" s="238"/>
      <c r="AC128" s="238"/>
      <c r="AD128" s="238"/>
      <c r="AE128" s="238"/>
      <c r="AF128" s="238"/>
    </row>
    <row r="129" spans="1:32" s="245" customFormat="1">
      <c r="A129" s="238"/>
      <c r="B129" s="238"/>
      <c r="C129" s="242"/>
      <c r="D129" s="243"/>
      <c r="E129" s="243"/>
      <c r="F129" s="238"/>
      <c r="G129" s="238"/>
      <c r="H129" s="238"/>
      <c r="I129" s="792"/>
      <c r="J129" s="238"/>
      <c r="K129" s="793"/>
      <c r="L129" s="793"/>
      <c r="Y129" s="238"/>
      <c r="Z129" s="238"/>
      <c r="AA129" s="238"/>
      <c r="AB129" s="238"/>
      <c r="AC129" s="238"/>
      <c r="AD129" s="238"/>
      <c r="AE129" s="238"/>
      <c r="AF129" s="238"/>
    </row>
    <row r="130" spans="1:32" s="245" customFormat="1">
      <c r="A130" s="238"/>
      <c r="B130" s="238"/>
      <c r="C130" s="242"/>
      <c r="D130" s="243"/>
      <c r="E130" s="243"/>
      <c r="F130" s="238"/>
      <c r="G130" s="238"/>
      <c r="H130" s="238"/>
      <c r="I130" s="792"/>
      <c r="J130" s="238"/>
      <c r="K130" s="793"/>
      <c r="L130" s="793"/>
      <c r="Y130" s="238"/>
      <c r="Z130" s="238"/>
      <c r="AA130" s="238"/>
      <c r="AB130" s="238"/>
      <c r="AC130" s="238"/>
      <c r="AD130" s="238"/>
      <c r="AE130" s="238"/>
      <c r="AF130" s="238"/>
    </row>
    <row r="131" spans="1:32" s="245" customFormat="1">
      <c r="A131" s="238"/>
      <c r="B131" s="238"/>
      <c r="C131" s="242"/>
      <c r="D131" s="243"/>
      <c r="E131" s="243"/>
      <c r="F131" s="238"/>
      <c r="G131" s="238"/>
      <c r="H131" s="238"/>
      <c r="I131" s="792"/>
      <c r="J131" s="238"/>
      <c r="K131" s="793"/>
      <c r="L131" s="793"/>
      <c r="Y131" s="238"/>
      <c r="Z131" s="238"/>
      <c r="AA131" s="238"/>
      <c r="AB131" s="238"/>
      <c r="AC131" s="238"/>
      <c r="AD131" s="238"/>
      <c r="AE131" s="238"/>
      <c r="AF131" s="238"/>
    </row>
    <row r="132" spans="1:32" s="245" customFormat="1">
      <c r="A132" s="238"/>
      <c r="B132" s="238"/>
      <c r="C132" s="242"/>
      <c r="D132" s="243"/>
      <c r="E132" s="243"/>
      <c r="F132" s="238"/>
      <c r="G132" s="238"/>
      <c r="H132" s="238"/>
      <c r="I132" s="792"/>
      <c r="J132" s="238"/>
      <c r="K132" s="793"/>
      <c r="L132" s="793"/>
      <c r="Y132" s="238"/>
      <c r="Z132" s="238"/>
      <c r="AA132" s="238"/>
      <c r="AB132" s="238"/>
      <c r="AC132" s="238"/>
      <c r="AD132" s="238"/>
      <c r="AE132" s="238"/>
      <c r="AF132" s="238"/>
    </row>
    <row r="133" spans="1:32" s="245" customFormat="1">
      <c r="A133" s="238"/>
      <c r="B133" s="238"/>
      <c r="C133" s="242"/>
      <c r="D133" s="243"/>
      <c r="E133" s="243"/>
      <c r="F133" s="238"/>
      <c r="G133" s="238"/>
      <c r="H133" s="238"/>
      <c r="I133" s="792"/>
      <c r="J133" s="238"/>
      <c r="K133" s="793"/>
      <c r="L133" s="793"/>
      <c r="Y133" s="238"/>
      <c r="Z133" s="238"/>
      <c r="AA133" s="238"/>
      <c r="AB133" s="238"/>
      <c r="AC133" s="238"/>
      <c r="AD133" s="238"/>
      <c r="AE133" s="238"/>
      <c r="AF133" s="238"/>
    </row>
    <row r="134" spans="1:32" s="245" customFormat="1">
      <c r="A134" s="238"/>
      <c r="B134" s="238"/>
      <c r="C134" s="242"/>
      <c r="D134" s="243"/>
      <c r="E134" s="243"/>
      <c r="F134" s="238"/>
      <c r="G134" s="238"/>
      <c r="H134" s="238"/>
      <c r="I134" s="792"/>
      <c r="J134" s="238"/>
      <c r="K134" s="793"/>
      <c r="L134" s="793"/>
      <c r="Y134" s="238"/>
      <c r="Z134" s="238"/>
      <c r="AA134" s="238"/>
      <c r="AB134" s="238"/>
      <c r="AC134" s="238"/>
      <c r="AD134" s="238"/>
      <c r="AE134" s="238"/>
      <c r="AF134" s="238"/>
    </row>
    <row r="135" spans="1:32" s="245" customFormat="1">
      <c r="A135" s="238"/>
      <c r="B135" s="238"/>
      <c r="C135" s="242"/>
      <c r="D135" s="243"/>
      <c r="E135" s="243"/>
      <c r="F135" s="238"/>
      <c r="G135" s="238"/>
      <c r="H135" s="238"/>
      <c r="I135" s="792"/>
      <c r="J135" s="238"/>
      <c r="K135" s="793"/>
      <c r="L135" s="793"/>
      <c r="Y135" s="238"/>
      <c r="Z135" s="238"/>
      <c r="AA135" s="238"/>
      <c r="AB135" s="238"/>
      <c r="AC135" s="238"/>
      <c r="AD135" s="238"/>
      <c r="AE135" s="238"/>
      <c r="AF135" s="238"/>
    </row>
    <row r="136" spans="1:32" s="245" customFormat="1">
      <c r="A136" s="238"/>
      <c r="B136" s="238"/>
      <c r="C136" s="242"/>
      <c r="D136" s="243"/>
      <c r="E136" s="243"/>
      <c r="F136" s="238"/>
      <c r="G136" s="238"/>
      <c r="H136" s="238"/>
      <c r="I136" s="792"/>
      <c r="J136" s="238"/>
      <c r="K136" s="793"/>
      <c r="L136" s="793"/>
      <c r="Y136" s="238"/>
      <c r="Z136" s="238"/>
      <c r="AA136" s="238"/>
      <c r="AB136" s="238"/>
      <c r="AC136" s="238"/>
      <c r="AD136" s="238"/>
      <c r="AE136" s="238"/>
      <c r="AF136" s="238"/>
    </row>
    <row r="137" spans="1:32" s="245" customFormat="1">
      <c r="A137" s="238"/>
      <c r="B137" s="238"/>
      <c r="C137" s="242"/>
      <c r="D137" s="243"/>
      <c r="E137" s="243"/>
      <c r="F137" s="238"/>
      <c r="G137" s="238"/>
      <c r="H137" s="238"/>
      <c r="I137" s="792"/>
      <c r="J137" s="238"/>
      <c r="K137" s="793"/>
      <c r="L137" s="793"/>
      <c r="Y137" s="238"/>
      <c r="Z137" s="238"/>
      <c r="AA137" s="238"/>
      <c r="AB137" s="238"/>
      <c r="AC137" s="238"/>
      <c r="AD137" s="238"/>
      <c r="AE137" s="238"/>
      <c r="AF137" s="238"/>
    </row>
    <row r="138" spans="1:32" s="245" customFormat="1">
      <c r="A138" s="238"/>
      <c r="B138" s="238"/>
      <c r="C138" s="242"/>
      <c r="D138" s="243"/>
      <c r="E138" s="243"/>
      <c r="F138" s="238"/>
      <c r="G138" s="238"/>
      <c r="H138" s="238"/>
      <c r="I138" s="792"/>
      <c r="J138" s="238"/>
      <c r="K138" s="793"/>
      <c r="L138" s="793"/>
      <c r="Y138" s="238"/>
      <c r="Z138" s="238"/>
      <c r="AA138" s="238"/>
      <c r="AB138" s="238"/>
      <c r="AC138" s="238"/>
      <c r="AD138" s="238"/>
      <c r="AE138" s="238"/>
      <c r="AF138" s="238"/>
    </row>
    <row r="139" spans="1:32" s="245" customFormat="1">
      <c r="A139" s="238"/>
      <c r="B139" s="238"/>
      <c r="C139" s="242"/>
      <c r="D139" s="243"/>
      <c r="E139" s="243"/>
      <c r="F139" s="238"/>
      <c r="G139" s="238"/>
      <c r="H139" s="238"/>
      <c r="I139" s="792"/>
      <c r="J139" s="238"/>
      <c r="K139" s="793"/>
      <c r="L139" s="793"/>
      <c r="Y139" s="238"/>
      <c r="Z139" s="238"/>
      <c r="AA139" s="238"/>
      <c r="AB139" s="238"/>
      <c r="AC139" s="238"/>
      <c r="AD139" s="238"/>
      <c r="AE139" s="238"/>
      <c r="AF139" s="238"/>
    </row>
    <row r="140" spans="1:32" s="245" customFormat="1">
      <c r="A140" s="238"/>
      <c r="B140" s="238"/>
      <c r="C140" s="242"/>
      <c r="D140" s="243"/>
      <c r="E140" s="243"/>
      <c r="F140" s="238"/>
      <c r="G140" s="238"/>
      <c r="H140" s="238"/>
      <c r="I140" s="792"/>
      <c r="J140" s="238"/>
      <c r="K140" s="793"/>
      <c r="L140" s="793"/>
      <c r="Y140" s="238"/>
      <c r="Z140" s="238"/>
      <c r="AA140" s="238"/>
      <c r="AB140" s="238"/>
      <c r="AC140" s="238"/>
      <c r="AD140" s="238"/>
      <c r="AE140" s="238"/>
      <c r="AF140" s="238"/>
    </row>
    <row r="141" spans="1:32" s="245" customFormat="1">
      <c r="A141" s="238"/>
      <c r="B141" s="238"/>
      <c r="C141" s="242"/>
      <c r="D141" s="243"/>
      <c r="E141" s="243"/>
      <c r="F141" s="238"/>
      <c r="G141" s="238"/>
      <c r="H141" s="238"/>
      <c r="I141" s="792"/>
      <c r="J141" s="238"/>
      <c r="K141" s="793"/>
      <c r="L141" s="793"/>
      <c r="Y141" s="238"/>
      <c r="Z141" s="238"/>
      <c r="AA141" s="238"/>
      <c r="AB141" s="238"/>
      <c r="AC141" s="238"/>
      <c r="AD141" s="238"/>
      <c r="AE141" s="238"/>
      <c r="AF141" s="238"/>
    </row>
    <row r="142" spans="1:32" s="245" customFormat="1">
      <c r="A142" s="238"/>
      <c r="B142" s="238"/>
      <c r="C142" s="242"/>
      <c r="D142" s="243"/>
      <c r="E142" s="243"/>
      <c r="F142" s="238"/>
      <c r="G142" s="238"/>
      <c r="H142" s="238"/>
      <c r="I142" s="792"/>
      <c r="J142" s="238"/>
      <c r="K142" s="793"/>
      <c r="L142" s="793"/>
      <c r="Y142" s="238"/>
      <c r="Z142" s="238"/>
      <c r="AA142" s="238"/>
      <c r="AB142" s="238"/>
      <c r="AC142" s="238"/>
      <c r="AD142" s="238"/>
      <c r="AE142" s="238"/>
      <c r="AF142" s="238"/>
    </row>
    <row r="143" spans="1:32" s="245" customFormat="1">
      <c r="A143" s="238"/>
      <c r="B143" s="238"/>
      <c r="C143" s="242"/>
      <c r="D143" s="243"/>
      <c r="E143" s="243"/>
      <c r="F143" s="238"/>
      <c r="G143" s="238"/>
      <c r="H143" s="238"/>
      <c r="I143" s="792"/>
      <c r="J143" s="238"/>
      <c r="K143" s="793"/>
      <c r="L143" s="793"/>
      <c r="Y143" s="238"/>
      <c r="Z143" s="238"/>
      <c r="AA143" s="238"/>
      <c r="AB143" s="238"/>
      <c r="AC143" s="238"/>
      <c r="AD143" s="238"/>
      <c r="AE143" s="238"/>
      <c r="AF143" s="238"/>
    </row>
    <row r="144" spans="1:32" s="245" customFormat="1">
      <c r="A144" s="238"/>
      <c r="B144" s="238"/>
      <c r="C144" s="242"/>
      <c r="D144" s="243"/>
      <c r="E144" s="243"/>
      <c r="F144" s="238"/>
      <c r="G144" s="238"/>
      <c r="H144" s="238"/>
      <c r="I144" s="792"/>
      <c r="J144" s="238"/>
      <c r="K144" s="793"/>
      <c r="L144" s="793"/>
      <c r="Y144" s="238"/>
      <c r="Z144" s="238"/>
      <c r="AA144" s="238"/>
      <c r="AB144" s="238"/>
      <c r="AC144" s="238"/>
      <c r="AD144" s="238"/>
      <c r="AE144" s="238"/>
      <c r="AF144" s="238"/>
    </row>
    <row r="145" spans="1:32" s="245" customFormat="1">
      <c r="A145" s="238"/>
      <c r="B145" s="238"/>
      <c r="C145" s="242"/>
      <c r="D145" s="243"/>
      <c r="E145" s="243"/>
      <c r="F145" s="238"/>
      <c r="G145" s="238"/>
      <c r="H145" s="238"/>
      <c r="I145" s="792"/>
      <c r="J145" s="238"/>
      <c r="K145" s="793"/>
      <c r="L145" s="793"/>
      <c r="Y145" s="238"/>
      <c r="Z145" s="238"/>
      <c r="AA145" s="238"/>
      <c r="AB145" s="238"/>
      <c r="AC145" s="238"/>
      <c r="AD145" s="238"/>
      <c r="AE145" s="238"/>
      <c r="AF145" s="238"/>
    </row>
    <row r="146" spans="1:32" s="245" customFormat="1">
      <c r="A146" s="238"/>
      <c r="B146" s="238"/>
      <c r="C146" s="242"/>
      <c r="D146" s="243"/>
      <c r="E146" s="243"/>
      <c r="F146" s="238"/>
      <c r="G146" s="238"/>
      <c r="H146" s="238"/>
      <c r="I146" s="792"/>
      <c r="J146" s="238"/>
      <c r="K146" s="793"/>
      <c r="L146" s="793"/>
      <c r="Y146" s="238"/>
      <c r="Z146" s="238"/>
      <c r="AA146" s="238"/>
      <c r="AB146" s="238"/>
      <c r="AC146" s="238"/>
      <c r="AD146" s="238"/>
      <c r="AE146" s="238"/>
      <c r="AF146" s="238"/>
    </row>
    <row r="147" spans="1:32" s="245" customFormat="1">
      <c r="A147" s="238"/>
      <c r="B147" s="238"/>
      <c r="C147" s="242"/>
      <c r="D147" s="243"/>
      <c r="E147" s="243"/>
      <c r="F147" s="238"/>
      <c r="G147" s="238"/>
      <c r="H147" s="238"/>
      <c r="I147" s="792"/>
      <c r="J147" s="238"/>
      <c r="K147" s="793"/>
      <c r="L147" s="793"/>
      <c r="Y147" s="238"/>
      <c r="Z147" s="238"/>
      <c r="AA147" s="238"/>
      <c r="AB147" s="238"/>
      <c r="AC147" s="238"/>
      <c r="AD147" s="238"/>
      <c r="AE147" s="238"/>
      <c r="AF147" s="238"/>
    </row>
    <row r="148" spans="1:32" s="245" customFormat="1">
      <c r="A148" s="238"/>
      <c r="B148" s="238"/>
      <c r="C148" s="242"/>
      <c r="D148" s="243"/>
      <c r="E148" s="243"/>
      <c r="F148" s="238"/>
      <c r="G148" s="238"/>
      <c r="H148" s="238"/>
      <c r="I148" s="792"/>
      <c r="J148" s="238"/>
      <c r="K148" s="793"/>
      <c r="L148" s="793"/>
      <c r="Y148" s="238"/>
      <c r="Z148" s="238"/>
      <c r="AA148" s="238"/>
      <c r="AB148" s="238"/>
      <c r="AC148" s="238"/>
      <c r="AD148" s="238"/>
      <c r="AE148" s="238"/>
      <c r="AF148" s="238"/>
    </row>
    <row r="149" spans="1:32" s="245" customFormat="1">
      <c r="A149" s="238"/>
      <c r="B149" s="238"/>
      <c r="C149" s="242"/>
      <c r="D149" s="243"/>
      <c r="E149" s="243"/>
      <c r="F149" s="238"/>
      <c r="G149" s="238"/>
      <c r="H149" s="238"/>
      <c r="I149" s="792"/>
      <c r="J149" s="238"/>
      <c r="K149" s="793"/>
      <c r="L149" s="793"/>
      <c r="Y149" s="238"/>
      <c r="Z149" s="238"/>
      <c r="AA149" s="238"/>
      <c r="AB149" s="238"/>
      <c r="AC149" s="238"/>
      <c r="AD149" s="238"/>
      <c r="AE149" s="238"/>
      <c r="AF149" s="238"/>
    </row>
    <row r="150" spans="1:32" s="245" customFormat="1">
      <c r="A150" s="238"/>
      <c r="B150" s="238"/>
      <c r="C150" s="242"/>
      <c r="D150" s="243"/>
      <c r="E150" s="243"/>
      <c r="F150" s="238"/>
      <c r="G150" s="238"/>
      <c r="H150" s="238"/>
      <c r="I150" s="792"/>
      <c r="J150" s="238"/>
      <c r="K150" s="793"/>
      <c r="L150" s="793"/>
      <c r="Y150" s="238"/>
      <c r="Z150" s="238"/>
      <c r="AA150" s="238"/>
      <c r="AB150" s="238"/>
      <c r="AC150" s="238"/>
      <c r="AD150" s="238"/>
      <c r="AE150" s="238"/>
      <c r="AF150" s="238"/>
    </row>
    <row r="151" spans="1:32" s="245" customFormat="1">
      <c r="A151" s="238"/>
      <c r="B151" s="238"/>
      <c r="C151" s="242"/>
      <c r="D151" s="243"/>
      <c r="E151" s="243"/>
      <c r="F151" s="238"/>
      <c r="G151" s="238"/>
      <c r="H151" s="238"/>
      <c r="I151" s="792"/>
      <c r="J151" s="238"/>
      <c r="K151" s="793"/>
      <c r="L151" s="793"/>
      <c r="Y151" s="238"/>
      <c r="Z151" s="238"/>
      <c r="AA151" s="238"/>
      <c r="AB151" s="238"/>
      <c r="AC151" s="238"/>
      <c r="AD151" s="238"/>
      <c r="AE151" s="238"/>
      <c r="AF151" s="238"/>
    </row>
    <row r="152" spans="1:32" s="245" customFormat="1">
      <c r="A152" s="238"/>
      <c r="B152" s="238"/>
      <c r="C152" s="242"/>
      <c r="D152" s="243"/>
      <c r="E152" s="243"/>
      <c r="F152" s="238"/>
      <c r="G152" s="238"/>
      <c r="H152" s="238"/>
      <c r="I152" s="792"/>
      <c r="J152" s="238"/>
      <c r="K152" s="793"/>
      <c r="L152" s="793"/>
      <c r="Y152" s="238"/>
      <c r="Z152" s="238"/>
      <c r="AA152" s="238"/>
      <c r="AB152" s="238"/>
      <c r="AC152" s="238"/>
      <c r="AD152" s="238"/>
      <c r="AE152" s="238"/>
      <c r="AF152" s="238"/>
    </row>
    <row r="153" spans="1:32" s="245" customFormat="1">
      <c r="A153" s="238"/>
      <c r="B153" s="238"/>
      <c r="C153" s="242"/>
      <c r="D153" s="243"/>
      <c r="E153" s="243"/>
      <c r="F153" s="238"/>
      <c r="G153" s="238"/>
      <c r="H153" s="238"/>
      <c r="I153" s="792"/>
      <c r="J153" s="238"/>
      <c r="K153" s="793"/>
      <c r="L153" s="793"/>
      <c r="Y153" s="238"/>
      <c r="Z153" s="238"/>
      <c r="AA153" s="238"/>
      <c r="AB153" s="238"/>
      <c r="AC153" s="238"/>
      <c r="AD153" s="238"/>
      <c r="AE153" s="238"/>
      <c r="AF153" s="238"/>
    </row>
    <row r="154" spans="1:32" s="245" customFormat="1">
      <c r="A154" s="238"/>
      <c r="B154" s="238"/>
      <c r="C154" s="242"/>
      <c r="D154" s="243"/>
      <c r="E154" s="243"/>
      <c r="F154" s="238"/>
      <c r="G154" s="238"/>
      <c r="H154" s="238"/>
      <c r="I154" s="792"/>
      <c r="J154" s="238"/>
      <c r="K154" s="793"/>
      <c r="L154" s="793"/>
      <c r="Y154" s="238"/>
      <c r="Z154" s="238"/>
      <c r="AA154" s="238"/>
      <c r="AB154" s="238"/>
      <c r="AC154" s="238"/>
      <c r="AD154" s="238"/>
      <c r="AE154" s="238"/>
      <c r="AF154" s="238"/>
    </row>
    <row r="155" spans="1:32" s="245" customFormat="1">
      <c r="A155" s="238"/>
      <c r="B155" s="238"/>
      <c r="C155" s="242"/>
      <c r="D155" s="243"/>
      <c r="E155" s="243"/>
      <c r="F155" s="238"/>
      <c r="G155" s="238"/>
      <c r="H155" s="238"/>
      <c r="I155" s="792"/>
      <c r="J155" s="238"/>
      <c r="K155" s="793"/>
      <c r="L155" s="793"/>
      <c r="Y155" s="238"/>
      <c r="Z155" s="238"/>
      <c r="AA155" s="238"/>
      <c r="AB155" s="238"/>
      <c r="AC155" s="238"/>
      <c r="AD155" s="238"/>
      <c r="AE155" s="238"/>
      <c r="AF155" s="238"/>
    </row>
    <row r="156" spans="1:32" s="245" customFormat="1">
      <c r="A156" s="238"/>
      <c r="B156" s="238"/>
      <c r="C156" s="242"/>
      <c r="D156" s="243"/>
      <c r="E156" s="243"/>
      <c r="F156" s="238"/>
      <c r="G156" s="238"/>
      <c r="H156" s="238"/>
      <c r="I156" s="792"/>
      <c r="J156" s="238"/>
      <c r="K156" s="793"/>
      <c r="L156" s="793"/>
      <c r="Y156" s="238"/>
      <c r="Z156" s="238"/>
      <c r="AA156" s="238"/>
      <c r="AB156" s="238"/>
      <c r="AC156" s="238"/>
      <c r="AD156" s="238"/>
      <c r="AE156" s="238"/>
      <c r="AF156" s="238"/>
    </row>
    <row r="157" spans="1:32" s="245" customFormat="1">
      <c r="A157" s="238"/>
      <c r="B157" s="238"/>
      <c r="C157" s="242"/>
      <c r="D157" s="243"/>
      <c r="E157" s="243"/>
      <c r="F157" s="238"/>
      <c r="G157" s="238"/>
      <c r="H157" s="238"/>
      <c r="I157" s="792"/>
      <c r="J157" s="238"/>
      <c r="K157" s="793"/>
      <c r="L157" s="793"/>
      <c r="Y157" s="238"/>
      <c r="Z157" s="238"/>
      <c r="AA157" s="238"/>
      <c r="AB157" s="238"/>
      <c r="AC157" s="238"/>
      <c r="AD157" s="238"/>
      <c r="AE157" s="238"/>
      <c r="AF157" s="238"/>
    </row>
    <row r="158" spans="1:32" s="245" customFormat="1">
      <c r="A158" s="238"/>
      <c r="B158" s="238"/>
      <c r="C158" s="242"/>
      <c r="D158" s="243"/>
      <c r="E158" s="243"/>
      <c r="F158" s="238"/>
      <c r="G158" s="238"/>
      <c r="H158" s="238"/>
      <c r="I158" s="792"/>
      <c r="J158" s="238"/>
      <c r="K158" s="793"/>
      <c r="L158" s="793"/>
      <c r="Y158" s="238"/>
      <c r="Z158" s="238"/>
      <c r="AA158" s="238"/>
      <c r="AB158" s="238"/>
      <c r="AC158" s="238"/>
      <c r="AD158" s="238"/>
      <c r="AE158" s="238"/>
      <c r="AF158" s="238"/>
    </row>
    <row r="159" spans="1:32" s="245" customFormat="1">
      <c r="A159" s="238"/>
      <c r="B159" s="238"/>
      <c r="C159" s="242"/>
      <c r="D159" s="243"/>
      <c r="E159" s="243"/>
      <c r="F159" s="238"/>
      <c r="G159" s="238"/>
      <c r="H159" s="238"/>
      <c r="I159" s="792"/>
      <c r="J159" s="238"/>
      <c r="K159" s="793"/>
      <c r="L159" s="793"/>
      <c r="Y159" s="238"/>
      <c r="Z159" s="238"/>
      <c r="AA159" s="238"/>
      <c r="AB159" s="238"/>
      <c r="AC159" s="238"/>
      <c r="AD159" s="238"/>
      <c r="AE159" s="238"/>
      <c r="AF159" s="238"/>
    </row>
    <row r="160" spans="1:32" s="245" customFormat="1">
      <c r="A160" s="238"/>
      <c r="B160" s="238"/>
      <c r="C160" s="242"/>
      <c r="D160" s="243"/>
      <c r="E160" s="243"/>
      <c r="F160" s="238"/>
      <c r="G160" s="238"/>
      <c r="H160" s="238"/>
      <c r="I160" s="792"/>
      <c r="J160" s="238"/>
      <c r="K160" s="793"/>
      <c r="L160" s="793"/>
      <c r="Y160" s="238"/>
      <c r="Z160" s="238"/>
      <c r="AA160" s="238"/>
      <c r="AB160" s="238"/>
      <c r="AC160" s="238"/>
      <c r="AD160" s="238"/>
      <c r="AE160" s="238"/>
      <c r="AF160" s="238"/>
    </row>
    <row r="161" spans="1:32" s="245" customFormat="1">
      <c r="A161" s="238"/>
      <c r="B161" s="238"/>
      <c r="C161" s="242"/>
      <c r="D161" s="243"/>
      <c r="E161" s="243"/>
      <c r="F161" s="238"/>
      <c r="G161" s="238"/>
      <c r="H161" s="238"/>
      <c r="I161" s="792"/>
      <c r="J161" s="238"/>
      <c r="K161" s="793"/>
      <c r="L161" s="793"/>
      <c r="Y161" s="238"/>
      <c r="Z161" s="238"/>
      <c r="AA161" s="238"/>
      <c r="AB161" s="238"/>
      <c r="AC161" s="238"/>
      <c r="AD161" s="238"/>
      <c r="AE161" s="238"/>
      <c r="AF161" s="238"/>
    </row>
    <row r="162" spans="1:32" s="245" customFormat="1">
      <c r="A162" s="238"/>
      <c r="B162" s="238"/>
      <c r="C162" s="242"/>
      <c r="D162" s="243"/>
      <c r="E162" s="243"/>
      <c r="F162" s="238"/>
      <c r="G162" s="238"/>
      <c r="H162" s="238"/>
      <c r="I162" s="792"/>
      <c r="J162" s="238"/>
      <c r="K162" s="793"/>
      <c r="L162" s="793"/>
      <c r="Y162" s="238"/>
      <c r="Z162" s="238"/>
      <c r="AA162" s="238"/>
      <c r="AB162" s="238"/>
      <c r="AC162" s="238"/>
      <c r="AD162" s="238"/>
      <c r="AE162" s="238"/>
      <c r="AF162" s="238"/>
    </row>
    <row r="163" spans="1:32" s="245" customFormat="1">
      <c r="A163" s="238"/>
      <c r="B163" s="238"/>
      <c r="C163" s="242"/>
      <c r="D163" s="243"/>
      <c r="E163" s="243"/>
      <c r="F163" s="238"/>
      <c r="G163" s="238"/>
      <c r="H163" s="238"/>
      <c r="I163" s="792"/>
      <c r="J163" s="238"/>
      <c r="K163" s="793"/>
      <c r="L163" s="793"/>
      <c r="Y163" s="238"/>
      <c r="Z163" s="238"/>
      <c r="AA163" s="238"/>
      <c r="AB163" s="238"/>
      <c r="AC163" s="238"/>
      <c r="AD163" s="238"/>
      <c r="AE163" s="238"/>
      <c r="AF163" s="238"/>
    </row>
    <row r="164" spans="1:32" s="245" customFormat="1">
      <c r="A164" s="238"/>
      <c r="B164" s="238"/>
      <c r="C164" s="242"/>
      <c r="D164" s="243"/>
      <c r="E164" s="243"/>
      <c r="F164" s="238"/>
      <c r="G164" s="238"/>
      <c r="H164" s="238"/>
      <c r="I164" s="792"/>
      <c r="J164" s="238"/>
      <c r="K164" s="793"/>
      <c r="L164" s="793"/>
      <c r="Y164" s="238"/>
      <c r="Z164" s="238"/>
      <c r="AA164" s="238"/>
      <c r="AB164" s="238"/>
      <c r="AC164" s="238"/>
      <c r="AD164" s="238"/>
      <c r="AE164" s="238"/>
      <c r="AF164" s="238"/>
    </row>
    <row r="165" spans="1:32" s="245" customFormat="1">
      <c r="A165" s="238"/>
      <c r="B165" s="238"/>
      <c r="C165" s="242"/>
      <c r="D165" s="243"/>
      <c r="E165" s="243"/>
      <c r="F165" s="238"/>
      <c r="G165" s="238"/>
      <c r="H165" s="238"/>
      <c r="I165" s="792"/>
      <c r="J165" s="238"/>
      <c r="K165" s="793"/>
      <c r="L165" s="793"/>
      <c r="Y165" s="238"/>
      <c r="Z165" s="238"/>
      <c r="AA165" s="238"/>
      <c r="AB165" s="238"/>
      <c r="AC165" s="238"/>
      <c r="AD165" s="238"/>
      <c r="AE165" s="238"/>
      <c r="AF165" s="238"/>
    </row>
    <row r="166" spans="1:32" s="245" customFormat="1">
      <c r="A166" s="238"/>
      <c r="B166" s="238"/>
      <c r="C166" s="242"/>
      <c r="D166" s="243"/>
      <c r="E166" s="243"/>
      <c r="F166" s="238"/>
      <c r="G166" s="238"/>
      <c r="H166" s="238"/>
      <c r="I166" s="792"/>
      <c r="J166" s="238"/>
      <c r="K166" s="793"/>
      <c r="L166" s="793"/>
      <c r="Y166" s="238"/>
      <c r="Z166" s="238"/>
      <c r="AA166" s="238"/>
      <c r="AB166" s="238"/>
      <c r="AC166" s="238"/>
      <c r="AD166" s="238"/>
      <c r="AE166" s="238"/>
      <c r="AF166" s="238"/>
    </row>
    <row r="167" spans="1:32" s="245" customFormat="1">
      <c r="A167" s="238"/>
      <c r="B167" s="238"/>
      <c r="C167" s="242"/>
      <c r="D167" s="243"/>
      <c r="E167" s="243"/>
      <c r="F167" s="238"/>
      <c r="G167" s="238"/>
      <c r="H167" s="238"/>
      <c r="I167" s="792"/>
      <c r="J167" s="238"/>
      <c r="K167" s="793"/>
      <c r="L167" s="793"/>
      <c r="Y167" s="238"/>
      <c r="Z167" s="238"/>
      <c r="AA167" s="238"/>
      <c r="AB167" s="238"/>
      <c r="AC167" s="238"/>
      <c r="AD167" s="238"/>
      <c r="AE167" s="238"/>
      <c r="AF167" s="238"/>
    </row>
    <row r="168" spans="1:32" s="245" customFormat="1">
      <c r="A168" s="238"/>
      <c r="B168" s="238"/>
      <c r="C168" s="242"/>
      <c r="D168" s="243"/>
      <c r="E168" s="243"/>
      <c r="F168" s="238"/>
      <c r="G168" s="238"/>
      <c r="H168" s="238"/>
      <c r="I168" s="792"/>
      <c r="J168" s="238"/>
      <c r="K168" s="793"/>
      <c r="L168" s="793"/>
      <c r="Y168" s="238"/>
      <c r="Z168" s="238"/>
      <c r="AA168" s="238"/>
      <c r="AB168" s="238"/>
      <c r="AC168" s="238"/>
      <c r="AD168" s="238"/>
      <c r="AE168" s="238"/>
      <c r="AF168" s="238"/>
    </row>
    <row r="169" spans="1:32" s="245" customFormat="1">
      <c r="A169" s="238"/>
      <c r="B169" s="238"/>
      <c r="C169" s="242"/>
      <c r="D169" s="243"/>
      <c r="E169" s="243"/>
      <c r="F169" s="238"/>
      <c r="G169" s="238"/>
      <c r="H169" s="238"/>
      <c r="I169" s="792"/>
      <c r="J169" s="238"/>
      <c r="K169" s="793"/>
      <c r="L169" s="793"/>
      <c r="Y169" s="238"/>
      <c r="Z169" s="238"/>
      <c r="AA169" s="238"/>
      <c r="AB169" s="238"/>
      <c r="AC169" s="238"/>
      <c r="AD169" s="238"/>
      <c r="AE169" s="238"/>
      <c r="AF169" s="238"/>
    </row>
    <row r="170" spans="1:32" s="245" customFormat="1">
      <c r="A170" s="238"/>
      <c r="B170" s="238"/>
      <c r="C170" s="242"/>
      <c r="D170" s="243"/>
      <c r="E170" s="243"/>
      <c r="F170" s="238"/>
      <c r="G170" s="238"/>
      <c r="H170" s="238"/>
      <c r="I170" s="792"/>
      <c r="J170" s="238"/>
      <c r="K170" s="793"/>
      <c r="L170" s="793"/>
      <c r="Y170" s="238"/>
      <c r="Z170" s="238"/>
      <c r="AA170" s="238"/>
      <c r="AB170" s="238"/>
      <c r="AC170" s="238"/>
      <c r="AD170" s="238"/>
      <c r="AE170" s="238"/>
      <c r="AF170" s="238"/>
    </row>
    <row r="171" spans="1:32" s="245" customFormat="1">
      <c r="A171" s="238"/>
      <c r="B171" s="238"/>
      <c r="C171" s="242"/>
      <c r="D171" s="243"/>
      <c r="E171" s="243"/>
      <c r="F171" s="238"/>
      <c r="G171" s="238"/>
      <c r="H171" s="238"/>
      <c r="I171" s="792"/>
      <c r="J171" s="238"/>
      <c r="K171" s="793"/>
      <c r="L171" s="793"/>
      <c r="Y171" s="238"/>
      <c r="Z171" s="238"/>
      <c r="AA171" s="238"/>
      <c r="AB171" s="238"/>
      <c r="AC171" s="238"/>
      <c r="AD171" s="238"/>
      <c r="AE171" s="238"/>
      <c r="AF171" s="238"/>
    </row>
    <row r="172" spans="1:32" s="245" customFormat="1">
      <c r="A172" s="238"/>
      <c r="B172" s="238"/>
      <c r="C172" s="242"/>
      <c r="D172" s="243"/>
      <c r="E172" s="243"/>
      <c r="F172" s="238"/>
      <c r="G172" s="238"/>
      <c r="H172" s="238"/>
      <c r="I172" s="792"/>
      <c r="J172" s="238"/>
      <c r="K172" s="793"/>
      <c r="L172" s="793"/>
      <c r="Y172" s="238"/>
      <c r="Z172" s="238"/>
      <c r="AA172" s="238"/>
      <c r="AB172" s="238"/>
      <c r="AC172" s="238"/>
      <c r="AD172" s="238"/>
      <c r="AE172" s="238"/>
      <c r="AF172" s="238"/>
    </row>
    <row r="173" spans="1:32" s="245" customFormat="1">
      <c r="A173" s="238"/>
      <c r="B173" s="238"/>
      <c r="C173" s="242"/>
      <c r="D173" s="243"/>
      <c r="E173" s="243"/>
      <c r="F173" s="238"/>
      <c r="G173" s="238"/>
      <c r="H173" s="238"/>
      <c r="I173" s="792"/>
      <c r="J173" s="238"/>
      <c r="K173" s="793"/>
      <c r="L173" s="793"/>
      <c r="Y173" s="238"/>
      <c r="Z173" s="238"/>
      <c r="AA173" s="238"/>
      <c r="AB173" s="238"/>
      <c r="AC173" s="238"/>
      <c r="AD173" s="238"/>
      <c r="AE173" s="238"/>
      <c r="AF173" s="238"/>
    </row>
    <row r="174" spans="1:32" s="245" customFormat="1">
      <c r="A174" s="238"/>
      <c r="B174" s="238"/>
      <c r="C174" s="242"/>
      <c r="D174" s="243"/>
      <c r="E174" s="243"/>
      <c r="F174" s="238"/>
      <c r="G174" s="238"/>
      <c r="H174" s="238"/>
      <c r="I174" s="792"/>
      <c r="J174" s="238"/>
      <c r="K174" s="793"/>
      <c r="L174" s="793"/>
      <c r="Y174" s="238"/>
      <c r="Z174" s="238"/>
      <c r="AA174" s="238"/>
      <c r="AB174" s="238"/>
      <c r="AC174" s="238"/>
      <c r="AD174" s="238"/>
      <c r="AE174" s="238"/>
      <c r="AF174" s="238"/>
    </row>
    <row r="175" spans="1:32" s="245" customFormat="1">
      <c r="A175" s="238"/>
      <c r="B175" s="238"/>
      <c r="C175" s="242"/>
      <c r="D175" s="243"/>
      <c r="E175" s="243"/>
      <c r="F175" s="238"/>
      <c r="G175" s="238"/>
      <c r="H175" s="238"/>
      <c r="I175" s="792"/>
      <c r="J175" s="238"/>
      <c r="K175" s="793"/>
      <c r="L175" s="793"/>
      <c r="Y175" s="238"/>
      <c r="Z175" s="238"/>
      <c r="AA175" s="238"/>
      <c r="AB175" s="238"/>
      <c r="AC175" s="238"/>
      <c r="AD175" s="238"/>
      <c r="AE175" s="238"/>
      <c r="AF175" s="238"/>
    </row>
    <row r="176" spans="1:32" s="245" customFormat="1">
      <c r="A176" s="238"/>
      <c r="B176" s="238"/>
      <c r="C176" s="242"/>
      <c r="D176" s="243"/>
      <c r="E176" s="243"/>
      <c r="F176" s="238"/>
      <c r="G176" s="238"/>
      <c r="H176" s="238"/>
      <c r="I176" s="792"/>
      <c r="J176" s="238"/>
      <c r="K176" s="793"/>
      <c r="L176" s="793"/>
      <c r="Y176" s="238"/>
      <c r="Z176" s="238"/>
      <c r="AA176" s="238"/>
      <c r="AB176" s="238"/>
      <c r="AC176" s="238"/>
      <c r="AD176" s="238"/>
      <c r="AE176" s="238"/>
      <c r="AF176" s="238"/>
    </row>
    <row r="177" spans="1:32" s="245" customFormat="1">
      <c r="A177" s="238"/>
      <c r="B177" s="238"/>
      <c r="C177" s="242"/>
      <c r="D177" s="243"/>
      <c r="E177" s="243"/>
      <c r="F177" s="238"/>
      <c r="G177" s="238"/>
      <c r="H177" s="238"/>
      <c r="I177" s="792"/>
      <c r="J177" s="238"/>
      <c r="K177" s="793"/>
      <c r="L177" s="793"/>
      <c r="Y177" s="238"/>
      <c r="Z177" s="238"/>
      <c r="AA177" s="238"/>
      <c r="AB177" s="238"/>
      <c r="AC177" s="238"/>
      <c r="AD177" s="238"/>
      <c r="AE177" s="238"/>
      <c r="AF177" s="238"/>
    </row>
    <row r="178" spans="1:32" s="245" customFormat="1">
      <c r="A178" s="238"/>
      <c r="B178" s="238"/>
      <c r="C178" s="242"/>
      <c r="D178" s="243"/>
      <c r="E178" s="243"/>
      <c r="F178" s="238"/>
      <c r="G178" s="238"/>
      <c r="H178" s="238"/>
      <c r="I178" s="792"/>
      <c r="J178" s="238"/>
      <c r="K178" s="793"/>
      <c r="L178" s="793"/>
      <c r="Y178" s="238"/>
      <c r="Z178" s="238"/>
      <c r="AA178" s="238"/>
      <c r="AB178" s="238"/>
      <c r="AC178" s="238"/>
      <c r="AD178" s="238"/>
      <c r="AE178" s="238"/>
      <c r="AF178" s="238"/>
    </row>
    <row r="179" spans="1:32" s="245" customFormat="1">
      <c r="A179" s="238"/>
      <c r="B179" s="238"/>
      <c r="C179" s="242"/>
      <c r="D179" s="243"/>
      <c r="E179" s="243"/>
      <c r="F179" s="238"/>
      <c r="G179" s="238"/>
      <c r="H179" s="238"/>
      <c r="I179" s="792"/>
      <c r="J179" s="238"/>
      <c r="K179" s="793"/>
      <c r="L179" s="793"/>
      <c r="Y179" s="238"/>
      <c r="Z179" s="238"/>
      <c r="AA179" s="238"/>
      <c r="AB179" s="238"/>
      <c r="AC179" s="238"/>
      <c r="AD179" s="238"/>
      <c r="AE179" s="238"/>
      <c r="AF179" s="238"/>
    </row>
    <row r="180" spans="1:32" s="245" customFormat="1">
      <c r="A180" s="238"/>
      <c r="B180" s="238"/>
      <c r="C180" s="242"/>
      <c r="D180" s="243"/>
      <c r="E180" s="243"/>
      <c r="F180" s="238"/>
      <c r="G180" s="238"/>
      <c r="H180" s="238"/>
      <c r="I180" s="792"/>
      <c r="J180" s="238"/>
      <c r="K180" s="793"/>
      <c r="L180" s="793"/>
      <c r="Y180" s="238"/>
      <c r="Z180" s="238"/>
      <c r="AA180" s="238"/>
      <c r="AB180" s="238"/>
      <c r="AC180" s="238"/>
      <c r="AD180" s="238"/>
      <c r="AE180" s="238"/>
      <c r="AF180" s="238"/>
    </row>
    <row r="181" spans="1:32" s="245" customFormat="1">
      <c r="A181" s="238"/>
      <c r="B181" s="238"/>
      <c r="C181" s="242"/>
      <c r="D181" s="243"/>
      <c r="E181" s="243"/>
      <c r="F181" s="238"/>
      <c r="G181" s="238"/>
      <c r="H181" s="238"/>
      <c r="I181" s="792"/>
      <c r="J181" s="238"/>
      <c r="K181" s="793"/>
      <c r="L181" s="793"/>
      <c r="Y181" s="238"/>
      <c r="Z181" s="238"/>
      <c r="AA181" s="238"/>
      <c r="AB181" s="238"/>
      <c r="AC181" s="238"/>
      <c r="AD181" s="238"/>
      <c r="AE181" s="238"/>
      <c r="AF181" s="238"/>
    </row>
    <row r="182" spans="1:32" s="245" customFormat="1">
      <c r="A182" s="238"/>
      <c r="B182" s="238"/>
      <c r="C182" s="242"/>
      <c r="D182" s="243"/>
      <c r="E182" s="243"/>
      <c r="F182" s="238"/>
      <c r="G182" s="238"/>
      <c r="H182" s="238"/>
      <c r="I182" s="792"/>
      <c r="J182" s="238"/>
      <c r="K182" s="793"/>
      <c r="L182" s="793"/>
      <c r="Y182" s="238"/>
      <c r="Z182" s="238"/>
      <c r="AA182" s="238"/>
      <c r="AB182" s="238"/>
      <c r="AC182" s="238"/>
      <c r="AD182" s="238"/>
      <c r="AE182" s="238"/>
      <c r="AF182" s="238"/>
    </row>
    <row r="183" spans="1:32" s="245" customFormat="1">
      <c r="A183" s="238"/>
      <c r="B183" s="238"/>
      <c r="C183" s="242"/>
      <c r="D183" s="243"/>
      <c r="E183" s="243"/>
      <c r="F183" s="238"/>
      <c r="G183" s="238"/>
      <c r="H183" s="238"/>
      <c r="I183" s="792"/>
      <c r="J183" s="238"/>
      <c r="K183" s="793"/>
      <c r="L183" s="793"/>
      <c r="Y183" s="238"/>
      <c r="Z183" s="238"/>
      <c r="AA183" s="238"/>
      <c r="AB183" s="238"/>
      <c r="AC183" s="238"/>
      <c r="AD183" s="238"/>
      <c r="AE183" s="238"/>
      <c r="AF183" s="238"/>
    </row>
    <row r="184" spans="1:32" s="245" customFormat="1">
      <c r="A184" s="238"/>
      <c r="B184" s="238"/>
      <c r="C184" s="242"/>
      <c r="D184" s="243"/>
      <c r="E184" s="243"/>
      <c r="F184" s="238"/>
      <c r="G184" s="238"/>
      <c r="H184" s="238"/>
      <c r="I184" s="792"/>
      <c r="J184" s="238"/>
      <c r="K184" s="793"/>
      <c r="L184" s="793"/>
      <c r="Y184" s="238"/>
      <c r="Z184" s="238"/>
      <c r="AA184" s="238"/>
      <c r="AB184" s="238"/>
      <c r="AC184" s="238"/>
      <c r="AD184" s="238"/>
      <c r="AE184" s="238"/>
      <c r="AF184" s="238"/>
    </row>
    <row r="185" spans="1:32" s="245" customFormat="1">
      <c r="A185" s="238"/>
      <c r="B185" s="238"/>
      <c r="C185" s="242"/>
      <c r="D185" s="243"/>
      <c r="E185" s="243"/>
      <c r="F185" s="238"/>
      <c r="G185" s="238"/>
      <c r="H185" s="238"/>
      <c r="I185" s="792"/>
      <c r="J185" s="238"/>
      <c r="K185" s="793"/>
      <c r="L185" s="793"/>
      <c r="Y185" s="238"/>
      <c r="Z185" s="238"/>
      <c r="AA185" s="238"/>
      <c r="AB185" s="238"/>
      <c r="AC185" s="238"/>
      <c r="AD185" s="238"/>
      <c r="AE185" s="238"/>
      <c r="AF185" s="238"/>
    </row>
    <row r="186" spans="1:32" s="245" customFormat="1">
      <c r="A186" s="238"/>
      <c r="B186" s="238"/>
      <c r="C186" s="242"/>
      <c r="D186" s="243"/>
      <c r="E186" s="243"/>
      <c r="F186" s="238"/>
      <c r="G186" s="238"/>
      <c r="H186" s="238"/>
      <c r="I186" s="792"/>
      <c r="J186" s="238"/>
      <c r="K186" s="793"/>
      <c r="L186" s="793"/>
      <c r="Y186" s="238"/>
      <c r="Z186" s="238"/>
      <c r="AA186" s="238"/>
      <c r="AB186" s="238"/>
      <c r="AC186" s="238"/>
      <c r="AD186" s="238"/>
      <c r="AE186" s="238"/>
      <c r="AF186" s="238"/>
    </row>
    <row r="187" spans="1:32" s="245" customFormat="1">
      <c r="A187" s="238"/>
      <c r="B187" s="238"/>
      <c r="C187" s="242"/>
      <c r="D187" s="243"/>
      <c r="E187" s="243"/>
      <c r="F187" s="238"/>
      <c r="G187" s="238"/>
      <c r="H187" s="238"/>
      <c r="I187" s="792"/>
      <c r="J187" s="238"/>
      <c r="K187" s="793"/>
      <c r="L187" s="793"/>
      <c r="Y187" s="238"/>
      <c r="Z187" s="238"/>
      <c r="AA187" s="238"/>
      <c r="AB187" s="238"/>
      <c r="AC187" s="238"/>
      <c r="AD187" s="238"/>
      <c r="AE187" s="238"/>
      <c r="AF187" s="238"/>
    </row>
    <row r="188" spans="1:32" s="245" customFormat="1">
      <c r="A188" s="238"/>
      <c r="B188" s="238"/>
      <c r="C188" s="242"/>
      <c r="D188" s="243"/>
      <c r="E188" s="243"/>
      <c r="F188" s="238"/>
      <c r="G188" s="238"/>
      <c r="H188" s="238"/>
      <c r="I188" s="792"/>
      <c r="J188" s="238"/>
      <c r="K188" s="793"/>
      <c r="L188" s="793"/>
      <c r="Y188" s="238"/>
      <c r="Z188" s="238"/>
      <c r="AA188" s="238"/>
      <c r="AB188" s="238"/>
      <c r="AC188" s="238"/>
      <c r="AD188" s="238"/>
      <c r="AE188" s="238"/>
      <c r="AF188" s="238"/>
    </row>
    <row r="189" spans="1:32" s="245" customFormat="1">
      <c r="A189" s="238"/>
      <c r="B189" s="238"/>
      <c r="C189" s="242"/>
      <c r="D189" s="243"/>
      <c r="E189" s="243"/>
      <c r="F189" s="238"/>
      <c r="G189" s="238"/>
      <c r="H189" s="238"/>
      <c r="I189" s="792"/>
      <c r="J189" s="238"/>
      <c r="K189" s="793"/>
      <c r="L189" s="793"/>
      <c r="Y189" s="238"/>
      <c r="Z189" s="238"/>
      <c r="AA189" s="238"/>
      <c r="AB189" s="238"/>
      <c r="AC189" s="238"/>
      <c r="AD189" s="238"/>
      <c r="AE189" s="238"/>
      <c r="AF189" s="238"/>
    </row>
    <row r="190" spans="1:32" s="245" customFormat="1">
      <c r="A190" s="238"/>
      <c r="B190" s="238"/>
      <c r="C190" s="242"/>
      <c r="D190" s="243"/>
      <c r="E190" s="243"/>
      <c r="F190" s="238"/>
      <c r="G190" s="238"/>
      <c r="H190" s="238"/>
      <c r="I190" s="792"/>
      <c r="J190" s="238"/>
      <c r="K190" s="793"/>
      <c r="L190" s="793"/>
      <c r="Y190" s="238"/>
      <c r="Z190" s="238"/>
      <c r="AA190" s="238"/>
      <c r="AB190" s="238"/>
      <c r="AC190" s="238"/>
      <c r="AD190" s="238"/>
      <c r="AE190" s="238"/>
      <c r="AF190" s="238"/>
    </row>
    <row r="191" spans="1:32" s="245" customFormat="1">
      <c r="A191" s="238"/>
      <c r="B191" s="238"/>
      <c r="C191" s="242"/>
      <c r="D191" s="243"/>
      <c r="E191" s="243"/>
      <c r="F191" s="238"/>
      <c r="G191" s="238"/>
      <c r="H191" s="238"/>
      <c r="I191" s="792"/>
      <c r="J191" s="238"/>
      <c r="K191" s="793"/>
      <c r="L191" s="793"/>
      <c r="Y191" s="238"/>
      <c r="Z191" s="238"/>
      <c r="AA191" s="238"/>
      <c r="AB191" s="238"/>
      <c r="AC191" s="238"/>
      <c r="AD191" s="238"/>
      <c r="AE191" s="238"/>
      <c r="AF191" s="238"/>
    </row>
    <row r="192" spans="1:32" s="245" customFormat="1">
      <c r="A192" s="238"/>
      <c r="B192" s="238"/>
      <c r="C192" s="242"/>
      <c r="D192" s="243"/>
      <c r="E192" s="243"/>
      <c r="F192" s="238"/>
      <c r="G192" s="238"/>
      <c r="H192" s="238"/>
      <c r="I192" s="792"/>
      <c r="J192" s="238"/>
      <c r="K192" s="793"/>
      <c r="L192" s="793"/>
      <c r="Y192" s="238"/>
      <c r="Z192" s="238"/>
      <c r="AA192" s="238"/>
      <c r="AB192" s="238"/>
      <c r="AC192" s="238"/>
      <c r="AD192" s="238"/>
      <c r="AE192" s="238"/>
      <c r="AF192" s="238"/>
    </row>
    <row r="193" spans="1:32" s="245" customFormat="1">
      <c r="A193" s="238"/>
      <c r="B193" s="238"/>
      <c r="C193" s="242"/>
      <c r="D193" s="243"/>
      <c r="E193" s="243"/>
      <c r="F193" s="238"/>
      <c r="G193" s="238"/>
      <c r="H193" s="238"/>
      <c r="I193" s="792"/>
      <c r="J193" s="238"/>
      <c r="K193" s="793"/>
      <c r="L193" s="793"/>
      <c r="Y193" s="238"/>
      <c r="Z193" s="238"/>
      <c r="AA193" s="238"/>
      <c r="AB193" s="238"/>
      <c r="AC193" s="238"/>
      <c r="AD193" s="238"/>
      <c r="AE193" s="238"/>
      <c r="AF193" s="238"/>
    </row>
    <row r="194" spans="1:32" s="245" customFormat="1">
      <c r="A194" s="238"/>
      <c r="B194" s="238"/>
      <c r="C194" s="242"/>
      <c r="D194" s="243"/>
      <c r="E194" s="243"/>
      <c r="F194" s="238"/>
      <c r="G194" s="238"/>
      <c r="H194" s="238"/>
      <c r="I194" s="792"/>
      <c r="J194" s="238"/>
      <c r="K194" s="793"/>
      <c r="L194" s="793"/>
      <c r="Y194" s="238"/>
      <c r="Z194" s="238"/>
      <c r="AA194" s="238"/>
      <c r="AB194" s="238"/>
      <c r="AC194" s="238"/>
      <c r="AD194" s="238"/>
      <c r="AE194" s="238"/>
      <c r="AF194" s="238"/>
    </row>
    <row r="195" spans="1:32" s="245" customFormat="1">
      <c r="A195" s="238"/>
      <c r="B195" s="238"/>
      <c r="C195" s="242"/>
      <c r="D195" s="243"/>
      <c r="E195" s="243"/>
      <c r="F195" s="238"/>
      <c r="G195" s="238"/>
      <c r="H195" s="238"/>
      <c r="I195" s="792"/>
      <c r="J195" s="238"/>
      <c r="K195" s="793"/>
      <c r="L195" s="793"/>
      <c r="Y195" s="238"/>
      <c r="Z195" s="238"/>
      <c r="AA195" s="238"/>
      <c r="AB195" s="238"/>
      <c r="AC195" s="238"/>
      <c r="AD195" s="238"/>
      <c r="AE195" s="238"/>
      <c r="AF195" s="238"/>
    </row>
    <row r="196" spans="1:32" s="245" customFormat="1">
      <c r="A196" s="238"/>
      <c r="B196" s="238"/>
      <c r="C196" s="242"/>
      <c r="D196" s="243"/>
      <c r="E196" s="243"/>
      <c r="F196" s="238"/>
      <c r="G196" s="238"/>
      <c r="H196" s="238"/>
      <c r="I196" s="792"/>
      <c r="J196" s="238"/>
      <c r="K196" s="793"/>
      <c r="L196" s="793"/>
      <c r="Y196" s="238"/>
      <c r="Z196" s="238"/>
      <c r="AA196" s="238"/>
      <c r="AB196" s="238"/>
      <c r="AC196" s="238"/>
      <c r="AD196" s="238"/>
      <c r="AE196" s="238"/>
      <c r="AF196" s="238"/>
    </row>
    <row r="197" spans="1:32" s="245" customFormat="1">
      <c r="A197" s="238"/>
      <c r="B197" s="238"/>
      <c r="C197" s="242"/>
      <c r="D197" s="243"/>
      <c r="E197" s="243"/>
      <c r="F197" s="238"/>
      <c r="G197" s="238"/>
      <c r="H197" s="238"/>
      <c r="I197" s="792"/>
      <c r="J197" s="238"/>
      <c r="K197" s="793"/>
      <c r="L197" s="793"/>
      <c r="Y197" s="238"/>
      <c r="Z197" s="238"/>
      <c r="AA197" s="238"/>
      <c r="AB197" s="238"/>
      <c r="AC197" s="238"/>
      <c r="AD197" s="238"/>
      <c r="AE197" s="238"/>
      <c r="AF197" s="238"/>
    </row>
    <row r="198" spans="1:32" s="245" customFormat="1">
      <c r="A198" s="238"/>
      <c r="B198" s="238"/>
      <c r="C198" s="242"/>
      <c r="D198" s="243"/>
      <c r="E198" s="243"/>
      <c r="F198" s="238"/>
      <c r="G198" s="238"/>
      <c r="H198" s="238"/>
      <c r="I198" s="792"/>
      <c r="J198" s="238"/>
      <c r="K198" s="793"/>
      <c r="L198" s="793"/>
      <c r="Y198" s="238"/>
      <c r="Z198" s="238"/>
      <c r="AA198" s="238"/>
      <c r="AB198" s="238"/>
      <c r="AC198" s="238"/>
      <c r="AD198" s="238"/>
      <c r="AE198" s="238"/>
      <c r="AF198" s="238"/>
    </row>
    <row r="199" spans="1:32" s="245" customFormat="1">
      <c r="A199" s="238"/>
      <c r="B199" s="238"/>
      <c r="C199" s="242"/>
      <c r="D199" s="243"/>
      <c r="E199" s="243"/>
      <c r="F199" s="238"/>
      <c r="G199" s="238"/>
      <c r="H199" s="238"/>
      <c r="I199" s="792"/>
      <c r="J199" s="238"/>
      <c r="K199" s="793"/>
      <c r="L199" s="793"/>
      <c r="Y199" s="238"/>
      <c r="Z199" s="238"/>
      <c r="AA199" s="238"/>
      <c r="AB199" s="238"/>
      <c r="AC199" s="238"/>
      <c r="AD199" s="238"/>
      <c r="AE199" s="238"/>
      <c r="AF199" s="238"/>
    </row>
    <row r="200" spans="1:32" s="245" customFormat="1">
      <c r="A200" s="238"/>
      <c r="B200" s="238"/>
      <c r="C200" s="242"/>
      <c r="D200" s="243"/>
      <c r="E200" s="243"/>
      <c r="F200" s="238"/>
      <c r="G200" s="238"/>
      <c r="H200" s="238"/>
      <c r="I200" s="792"/>
      <c r="J200" s="238"/>
      <c r="K200" s="793"/>
      <c r="L200" s="793"/>
      <c r="Y200" s="238"/>
      <c r="Z200" s="238"/>
      <c r="AA200" s="238"/>
      <c r="AB200" s="238"/>
      <c r="AC200" s="238"/>
      <c r="AD200" s="238"/>
      <c r="AE200" s="238"/>
      <c r="AF200" s="238"/>
    </row>
    <row r="201" spans="1:32" s="245" customFormat="1">
      <c r="A201" s="238"/>
      <c r="B201" s="238"/>
      <c r="C201" s="242"/>
      <c r="D201" s="243"/>
      <c r="E201" s="243"/>
      <c r="F201" s="238"/>
      <c r="G201" s="238"/>
      <c r="H201" s="238"/>
      <c r="I201" s="792"/>
      <c r="J201" s="238"/>
      <c r="K201" s="793"/>
      <c r="L201" s="793"/>
      <c r="Y201" s="238"/>
      <c r="Z201" s="238"/>
      <c r="AA201" s="238"/>
      <c r="AB201" s="238"/>
      <c r="AC201" s="238"/>
      <c r="AD201" s="238"/>
      <c r="AE201" s="238"/>
      <c r="AF201" s="238"/>
    </row>
    <row r="202" spans="1:32" s="245" customFormat="1">
      <c r="A202" s="238"/>
      <c r="B202" s="238"/>
      <c r="C202" s="242"/>
      <c r="D202" s="243"/>
      <c r="E202" s="243"/>
      <c r="F202" s="238"/>
      <c r="G202" s="238"/>
      <c r="H202" s="238"/>
      <c r="I202" s="792"/>
      <c r="J202" s="238"/>
      <c r="K202" s="793"/>
      <c r="L202" s="793"/>
      <c r="Y202" s="238"/>
      <c r="Z202" s="238"/>
      <c r="AA202" s="238"/>
      <c r="AB202" s="238"/>
      <c r="AC202" s="238"/>
      <c r="AD202" s="238"/>
      <c r="AE202" s="238"/>
      <c r="AF202" s="238"/>
    </row>
    <row r="203" spans="1:32" s="245" customFormat="1">
      <c r="A203" s="238"/>
      <c r="B203" s="238"/>
      <c r="C203" s="242"/>
      <c r="D203" s="243"/>
      <c r="E203" s="243"/>
      <c r="F203" s="238"/>
      <c r="G203" s="238"/>
      <c r="H203" s="238"/>
      <c r="I203" s="792"/>
      <c r="J203" s="238"/>
      <c r="K203" s="793"/>
      <c r="L203" s="793"/>
      <c r="Y203" s="238"/>
      <c r="Z203" s="238"/>
      <c r="AA203" s="238"/>
      <c r="AB203" s="238"/>
      <c r="AC203" s="238"/>
      <c r="AD203" s="238"/>
      <c r="AE203" s="238"/>
      <c r="AF203" s="238"/>
    </row>
    <row r="204" spans="1:32" s="245" customFormat="1">
      <c r="A204" s="238"/>
      <c r="B204" s="238"/>
      <c r="C204" s="242"/>
      <c r="D204" s="243"/>
      <c r="E204" s="243"/>
      <c r="F204" s="238"/>
      <c r="G204" s="238"/>
      <c r="H204" s="238"/>
      <c r="I204" s="792"/>
      <c r="J204" s="238"/>
      <c r="K204" s="793"/>
      <c r="L204" s="793"/>
      <c r="Y204" s="238"/>
      <c r="Z204" s="238"/>
      <c r="AA204" s="238"/>
      <c r="AB204" s="238"/>
      <c r="AC204" s="238"/>
      <c r="AD204" s="238"/>
      <c r="AE204" s="238"/>
      <c r="AF204" s="238"/>
    </row>
    <row r="205" spans="1:32" s="245" customFormat="1">
      <c r="A205" s="238"/>
      <c r="B205" s="238"/>
      <c r="C205" s="242"/>
      <c r="D205" s="243"/>
      <c r="E205" s="243"/>
      <c r="F205" s="238"/>
      <c r="G205" s="238"/>
      <c r="H205" s="238"/>
      <c r="I205" s="792"/>
      <c r="J205" s="238"/>
      <c r="K205" s="793"/>
      <c r="L205" s="793"/>
      <c r="Y205" s="238"/>
      <c r="Z205" s="238"/>
      <c r="AA205" s="238"/>
      <c r="AB205" s="238"/>
      <c r="AC205" s="238"/>
      <c r="AD205" s="238"/>
      <c r="AE205" s="238"/>
      <c r="AF205" s="238"/>
    </row>
    <row r="206" spans="1:32" s="245" customFormat="1">
      <c r="A206" s="238"/>
      <c r="B206" s="238"/>
      <c r="C206" s="242"/>
      <c r="D206" s="243"/>
      <c r="E206" s="243"/>
      <c r="F206" s="238"/>
      <c r="G206" s="238"/>
      <c r="H206" s="238"/>
      <c r="I206" s="792"/>
      <c r="J206" s="238"/>
      <c r="K206" s="793"/>
      <c r="L206" s="793"/>
      <c r="Y206" s="238"/>
      <c r="Z206" s="238"/>
      <c r="AA206" s="238"/>
      <c r="AB206" s="238"/>
      <c r="AC206" s="238"/>
      <c r="AD206" s="238"/>
      <c r="AE206" s="238"/>
      <c r="AF206" s="238"/>
    </row>
    <row r="207" spans="1:32" s="245" customFormat="1">
      <c r="A207" s="238"/>
      <c r="B207" s="238"/>
      <c r="C207" s="242"/>
      <c r="D207" s="243"/>
      <c r="E207" s="243"/>
      <c r="F207" s="238"/>
      <c r="G207" s="238"/>
      <c r="H207" s="238"/>
      <c r="I207" s="792"/>
      <c r="J207" s="238"/>
      <c r="K207" s="793"/>
      <c r="L207" s="793"/>
      <c r="Y207" s="238"/>
      <c r="Z207" s="238"/>
      <c r="AA207" s="238"/>
      <c r="AB207" s="238"/>
      <c r="AC207" s="238"/>
      <c r="AD207" s="238"/>
      <c r="AE207" s="238"/>
      <c r="AF207" s="238"/>
    </row>
    <row r="208" spans="1:32" s="245" customFormat="1">
      <c r="A208" s="238"/>
      <c r="B208" s="238"/>
      <c r="C208" s="242"/>
      <c r="D208" s="243"/>
      <c r="E208" s="243"/>
      <c r="F208" s="238"/>
      <c r="G208" s="238"/>
      <c r="H208" s="238"/>
      <c r="I208" s="792"/>
      <c r="J208" s="238"/>
      <c r="K208" s="793"/>
      <c r="L208" s="793"/>
      <c r="Y208" s="238"/>
      <c r="Z208" s="238"/>
      <c r="AA208" s="238"/>
      <c r="AB208" s="238"/>
      <c r="AC208" s="238"/>
      <c r="AD208" s="238"/>
      <c r="AE208" s="238"/>
      <c r="AF208" s="238"/>
    </row>
    <row r="209" spans="1:32" s="245" customFormat="1">
      <c r="A209" s="238"/>
      <c r="B209" s="238"/>
      <c r="C209" s="242"/>
      <c r="D209" s="243"/>
      <c r="E209" s="243"/>
      <c r="F209" s="238"/>
      <c r="G209" s="238"/>
      <c r="H209" s="238"/>
      <c r="I209" s="792"/>
      <c r="J209" s="238"/>
      <c r="K209" s="793"/>
      <c r="L209" s="793"/>
      <c r="Y209" s="238"/>
      <c r="Z209" s="238"/>
      <c r="AA209" s="238"/>
      <c r="AB209" s="238"/>
      <c r="AC209" s="238"/>
      <c r="AD209" s="238"/>
      <c r="AE209" s="238"/>
      <c r="AF209" s="238"/>
    </row>
    <row r="210" spans="1:32" s="245" customFormat="1">
      <c r="A210" s="238"/>
      <c r="B210" s="238"/>
      <c r="C210" s="242"/>
      <c r="D210" s="243"/>
      <c r="E210" s="243"/>
      <c r="F210" s="238"/>
      <c r="G210" s="238"/>
      <c r="H210" s="238"/>
      <c r="I210" s="792"/>
      <c r="J210" s="238"/>
      <c r="K210" s="793"/>
      <c r="L210" s="793"/>
      <c r="Y210" s="238"/>
      <c r="Z210" s="238"/>
      <c r="AA210" s="238"/>
      <c r="AB210" s="238"/>
      <c r="AC210" s="238"/>
      <c r="AD210" s="238"/>
      <c r="AE210" s="238"/>
      <c r="AF210" s="238"/>
    </row>
    <row r="211" spans="1:32" s="245" customFormat="1">
      <c r="A211" s="238"/>
      <c r="B211" s="238"/>
      <c r="C211" s="242"/>
      <c r="D211" s="243"/>
      <c r="E211" s="243"/>
      <c r="F211" s="238"/>
      <c r="G211" s="238"/>
      <c r="H211" s="238"/>
      <c r="I211" s="792"/>
      <c r="J211" s="238"/>
      <c r="K211" s="793"/>
      <c r="L211" s="793"/>
      <c r="Y211" s="238"/>
      <c r="Z211" s="238"/>
      <c r="AA211" s="238"/>
      <c r="AB211" s="238"/>
      <c r="AC211" s="238"/>
      <c r="AD211" s="238"/>
      <c r="AE211" s="238"/>
      <c r="AF211" s="238"/>
    </row>
    <row r="212" spans="1:32" s="245" customFormat="1">
      <c r="A212" s="238"/>
      <c r="B212" s="238"/>
      <c r="C212" s="242"/>
      <c r="D212" s="243"/>
      <c r="E212" s="243"/>
      <c r="F212" s="238"/>
      <c r="G212" s="238"/>
      <c r="H212" s="238"/>
      <c r="I212" s="792"/>
      <c r="J212" s="238"/>
      <c r="K212" s="793"/>
      <c r="L212" s="793"/>
      <c r="Y212" s="238"/>
      <c r="Z212" s="238"/>
      <c r="AA212" s="238"/>
      <c r="AB212" s="238"/>
      <c r="AC212" s="238"/>
      <c r="AD212" s="238"/>
      <c r="AE212" s="238"/>
      <c r="AF212" s="238"/>
    </row>
    <row r="213" spans="1:32" s="245" customFormat="1">
      <c r="A213" s="238"/>
      <c r="B213" s="238"/>
      <c r="C213" s="242"/>
      <c r="D213" s="243"/>
      <c r="E213" s="243"/>
      <c r="F213" s="238"/>
      <c r="G213" s="238"/>
      <c r="H213" s="238"/>
      <c r="I213" s="792"/>
      <c r="J213" s="238"/>
      <c r="K213" s="793"/>
      <c r="L213" s="793"/>
      <c r="Y213" s="238"/>
      <c r="Z213" s="238"/>
      <c r="AA213" s="238"/>
      <c r="AB213" s="238"/>
      <c r="AC213" s="238"/>
      <c r="AD213" s="238"/>
      <c r="AE213" s="238"/>
      <c r="AF213" s="238"/>
    </row>
    <row r="214" spans="1:32" s="245" customFormat="1">
      <c r="A214" s="238"/>
      <c r="B214" s="238"/>
      <c r="C214" s="242"/>
      <c r="D214" s="243"/>
      <c r="E214" s="243"/>
      <c r="F214" s="238"/>
      <c r="G214" s="238"/>
      <c r="H214" s="238"/>
      <c r="I214" s="792"/>
      <c r="J214" s="238"/>
      <c r="K214" s="793"/>
      <c r="L214" s="793"/>
      <c r="Y214" s="238"/>
      <c r="Z214" s="238"/>
      <c r="AA214" s="238"/>
      <c r="AB214" s="238"/>
      <c r="AC214" s="238"/>
      <c r="AD214" s="238"/>
      <c r="AE214" s="238"/>
      <c r="AF214" s="238"/>
    </row>
    <row r="215" spans="1:32" s="245" customFormat="1">
      <c r="A215" s="238"/>
      <c r="B215" s="238"/>
      <c r="C215" s="242"/>
      <c r="D215" s="243"/>
      <c r="E215" s="243"/>
      <c r="F215" s="238"/>
      <c r="G215" s="238"/>
      <c r="H215" s="238"/>
      <c r="I215" s="792"/>
      <c r="J215" s="238"/>
      <c r="K215" s="793"/>
      <c r="L215" s="793"/>
      <c r="Y215" s="238"/>
      <c r="Z215" s="238"/>
      <c r="AA215" s="238"/>
      <c r="AB215" s="238"/>
      <c r="AC215" s="238"/>
      <c r="AD215" s="238"/>
      <c r="AE215" s="238"/>
      <c r="AF215" s="238"/>
    </row>
    <row r="216" spans="1:32" s="245" customFormat="1">
      <c r="A216" s="238"/>
      <c r="B216" s="238"/>
      <c r="C216" s="242"/>
      <c r="D216" s="243"/>
      <c r="E216" s="243"/>
      <c r="F216" s="238"/>
      <c r="G216" s="238"/>
      <c r="H216" s="238"/>
      <c r="I216" s="792"/>
      <c r="J216" s="238"/>
      <c r="K216" s="793"/>
      <c r="L216" s="793"/>
      <c r="Y216" s="238"/>
      <c r="Z216" s="238"/>
      <c r="AA216" s="238"/>
      <c r="AB216" s="238"/>
      <c r="AC216" s="238"/>
      <c r="AD216" s="238"/>
      <c r="AE216" s="238"/>
      <c r="AF216" s="238"/>
    </row>
    <row r="217" spans="1:32" s="245" customFormat="1">
      <c r="A217" s="238"/>
      <c r="B217" s="238"/>
      <c r="C217" s="242"/>
      <c r="D217" s="243"/>
      <c r="E217" s="243"/>
      <c r="F217" s="238"/>
      <c r="G217" s="238"/>
      <c r="H217" s="238"/>
      <c r="I217" s="792"/>
      <c r="J217" s="238"/>
      <c r="K217" s="793"/>
      <c r="L217" s="793"/>
      <c r="Y217" s="238"/>
      <c r="Z217" s="238"/>
      <c r="AA217" s="238"/>
      <c r="AB217" s="238"/>
      <c r="AC217" s="238"/>
      <c r="AD217" s="238"/>
      <c r="AE217" s="238"/>
      <c r="AF217" s="238"/>
    </row>
    <row r="218" spans="1:32" s="245" customFormat="1">
      <c r="A218" s="238"/>
      <c r="B218" s="238"/>
      <c r="C218" s="242"/>
      <c r="D218" s="243"/>
      <c r="E218" s="243"/>
      <c r="F218" s="238"/>
      <c r="G218" s="238"/>
      <c r="H218" s="238"/>
      <c r="I218" s="792"/>
      <c r="J218" s="238"/>
      <c r="K218" s="793"/>
      <c r="L218" s="793"/>
      <c r="Y218" s="238"/>
      <c r="Z218" s="238"/>
      <c r="AA218" s="238"/>
      <c r="AB218" s="238"/>
      <c r="AC218" s="238"/>
      <c r="AD218" s="238"/>
      <c r="AE218" s="238"/>
      <c r="AF218" s="238"/>
    </row>
    <row r="219" spans="1:32" s="245" customFormat="1">
      <c r="A219" s="238"/>
      <c r="B219" s="238"/>
      <c r="C219" s="242"/>
      <c r="D219" s="243"/>
      <c r="E219" s="243"/>
      <c r="F219" s="238"/>
      <c r="G219" s="238"/>
      <c r="H219" s="238"/>
      <c r="I219" s="792"/>
      <c r="J219" s="238"/>
      <c r="K219" s="793"/>
      <c r="L219" s="793"/>
      <c r="Y219" s="238"/>
      <c r="Z219" s="238"/>
      <c r="AA219" s="238"/>
      <c r="AB219" s="238"/>
      <c r="AC219" s="238"/>
      <c r="AD219" s="238"/>
      <c r="AE219" s="238"/>
      <c r="AF219" s="238"/>
    </row>
    <row r="220" spans="1:32" s="245" customFormat="1">
      <c r="A220" s="238"/>
      <c r="B220" s="238"/>
      <c r="C220" s="242"/>
      <c r="D220" s="243"/>
      <c r="E220" s="243"/>
      <c r="F220" s="238"/>
      <c r="G220" s="238"/>
      <c r="H220" s="238"/>
      <c r="I220" s="792"/>
      <c r="J220" s="238"/>
      <c r="K220" s="793"/>
      <c r="L220" s="793"/>
      <c r="Y220" s="238"/>
      <c r="Z220" s="238"/>
      <c r="AA220" s="238"/>
      <c r="AB220" s="238"/>
      <c r="AC220" s="238"/>
      <c r="AD220" s="238"/>
      <c r="AE220" s="238"/>
      <c r="AF220" s="238"/>
    </row>
    <row r="221" spans="1:32" s="245" customFormat="1">
      <c r="A221" s="238"/>
      <c r="B221" s="238"/>
      <c r="C221" s="242"/>
      <c r="D221" s="243"/>
      <c r="E221" s="243"/>
      <c r="F221" s="238"/>
      <c r="G221" s="238"/>
      <c r="H221" s="238"/>
      <c r="I221" s="792"/>
      <c r="J221" s="238"/>
      <c r="K221" s="793"/>
      <c r="L221" s="793"/>
      <c r="Y221" s="238"/>
      <c r="Z221" s="238"/>
      <c r="AA221" s="238"/>
      <c r="AB221" s="238"/>
      <c r="AC221" s="238"/>
      <c r="AD221" s="238"/>
      <c r="AE221" s="238"/>
      <c r="AF221" s="238"/>
    </row>
    <row r="222" spans="1:32" s="245" customFormat="1">
      <c r="A222" s="238"/>
      <c r="B222" s="238"/>
      <c r="C222" s="242"/>
      <c r="D222" s="243"/>
      <c r="E222" s="243"/>
      <c r="F222" s="238"/>
      <c r="G222" s="238"/>
      <c r="H222" s="238"/>
      <c r="I222" s="792"/>
      <c r="J222" s="238"/>
      <c r="K222" s="793"/>
      <c r="L222" s="793"/>
      <c r="Y222" s="238"/>
      <c r="Z222" s="238"/>
      <c r="AA222" s="238"/>
      <c r="AB222" s="238"/>
      <c r="AC222" s="238"/>
      <c r="AD222" s="238"/>
      <c r="AE222" s="238"/>
      <c r="AF222" s="238"/>
    </row>
    <row r="223" spans="1:32" s="245" customFormat="1">
      <c r="A223" s="238"/>
      <c r="B223" s="238"/>
      <c r="C223" s="242"/>
      <c r="D223" s="243"/>
      <c r="E223" s="243"/>
      <c r="F223" s="238"/>
      <c r="G223" s="238"/>
      <c r="H223" s="238"/>
      <c r="I223" s="792"/>
      <c r="J223" s="238"/>
      <c r="K223" s="793"/>
      <c r="L223" s="793"/>
      <c r="Y223" s="238"/>
      <c r="Z223" s="238"/>
      <c r="AA223" s="238"/>
      <c r="AB223" s="238"/>
      <c r="AC223" s="238"/>
      <c r="AD223" s="238"/>
      <c r="AE223" s="238"/>
      <c r="AF223" s="238"/>
    </row>
    <row r="224" spans="1:32" s="245" customFormat="1">
      <c r="A224" s="238"/>
      <c r="B224" s="238"/>
      <c r="C224" s="242"/>
      <c r="D224" s="243"/>
      <c r="E224" s="243"/>
      <c r="F224" s="238"/>
      <c r="G224" s="238"/>
      <c r="H224" s="238"/>
      <c r="I224" s="792"/>
      <c r="J224" s="238"/>
      <c r="K224" s="793"/>
      <c r="L224" s="793"/>
      <c r="Y224" s="238"/>
      <c r="Z224" s="238"/>
      <c r="AA224" s="238"/>
      <c r="AB224" s="238"/>
      <c r="AC224" s="238"/>
      <c r="AD224" s="238"/>
      <c r="AE224" s="238"/>
      <c r="AF224" s="238"/>
    </row>
    <row r="225" spans="1:32" s="245" customFormat="1">
      <c r="A225" s="238"/>
      <c r="B225" s="238"/>
      <c r="C225" s="242"/>
      <c r="D225" s="243"/>
      <c r="E225" s="243"/>
      <c r="F225" s="238"/>
      <c r="G225" s="238"/>
      <c r="H225" s="238"/>
      <c r="I225" s="792"/>
      <c r="J225" s="238"/>
      <c r="K225" s="793"/>
      <c r="L225" s="793"/>
      <c r="Y225" s="238"/>
      <c r="Z225" s="238"/>
      <c r="AA225" s="238"/>
      <c r="AB225" s="238"/>
      <c r="AC225" s="238"/>
      <c r="AD225" s="238"/>
      <c r="AE225" s="238"/>
      <c r="AF225" s="238"/>
    </row>
    <row r="226" spans="1:32" s="245" customFormat="1">
      <c r="A226" s="238"/>
      <c r="B226" s="238"/>
      <c r="C226" s="242"/>
      <c r="D226" s="243"/>
      <c r="E226" s="243"/>
      <c r="F226" s="238"/>
      <c r="G226" s="238"/>
      <c r="H226" s="238"/>
      <c r="I226" s="792"/>
      <c r="J226" s="238"/>
      <c r="K226" s="793"/>
      <c r="L226" s="793"/>
      <c r="Y226" s="238"/>
      <c r="Z226" s="238"/>
      <c r="AA226" s="238"/>
      <c r="AB226" s="238"/>
      <c r="AC226" s="238"/>
      <c r="AD226" s="238"/>
      <c r="AE226" s="238"/>
      <c r="AF226" s="238"/>
    </row>
    <row r="227" spans="1:32" s="245" customFormat="1">
      <c r="A227" s="238"/>
      <c r="B227" s="238"/>
      <c r="C227" s="242"/>
      <c r="D227" s="243"/>
      <c r="E227" s="243"/>
      <c r="F227" s="238"/>
      <c r="G227" s="238"/>
      <c r="H227" s="238"/>
      <c r="I227" s="792"/>
      <c r="J227" s="238"/>
      <c r="K227" s="793"/>
      <c r="L227" s="793"/>
      <c r="Y227" s="238"/>
      <c r="Z227" s="238"/>
      <c r="AA227" s="238"/>
      <c r="AB227" s="238"/>
      <c r="AC227" s="238"/>
      <c r="AD227" s="238"/>
      <c r="AE227" s="238"/>
      <c r="AF227" s="238"/>
    </row>
    <row r="228" spans="1:32" s="245" customFormat="1">
      <c r="A228" s="238"/>
      <c r="B228" s="238"/>
      <c r="C228" s="242"/>
      <c r="D228" s="243"/>
      <c r="E228" s="243"/>
      <c r="F228" s="238"/>
      <c r="G228" s="238"/>
      <c r="H228" s="238"/>
      <c r="I228" s="792"/>
      <c r="J228" s="238"/>
      <c r="K228" s="793"/>
      <c r="L228" s="793"/>
      <c r="Y228" s="238"/>
      <c r="Z228" s="238"/>
      <c r="AA228" s="238"/>
      <c r="AB228" s="238"/>
      <c r="AC228" s="238"/>
      <c r="AD228" s="238"/>
      <c r="AE228" s="238"/>
      <c r="AF228" s="238"/>
    </row>
    <row r="229" spans="1:32" s="245" customFormat="1">
      <c r="A229" s="238"/>
      <c r="B229" s="238"/>
      <c r="C229" s="242"/>
      <c r="D229" s="243"/>
      <c r="E229" s="243"/>
      <c r="F229" s="238"/>
      <c r="G229" s="238"/>
      <c r="H229" s="238"/>
      <c r="I229" s="792"/>
      <c r="J229" s="238"/>
      <c r="K229" s="793"/>
      <c r="L229" s="793"/>
      <c r="Y229" s="238"/>
      <c r="Z229" s="238"/>
      <c r="AA229" s="238"/>
      <c r="AB229" s="238"/>
      <c r="AC229" s="238"/>
      <c r="AD229" s="238"/>
      <c r="AE229" s="238"/>
      <c r="AF229" s="238"/>
    </row>
    <row r="230" spans="1:32" s="245" customFormat="1">
      <c r="A230" s="238"/>
      <c r="B230" s="238"/>
      <c r="C230" s="242"/>
      <c r="D230" s="243"/>
      <c r="E230" s="243"/>
      <c r="F230" s="238"/>
      <c r="G230" s="238"/>
      <c r="H230" s="238"/>
      <c r="I230" s="792"/>
      <c r="J230" s="238"/>
      <c r="K230" s="793"/>
      <c r="L230" s="793"/>
      <c r="Y230" s="238"/>
      <c r="Z230" s="238"/>
      <c r="AA230" s="238"/>
      <c r="AB230" s="238"/>
      <c r="AC230" s="238"/>
      <c r="AD230" s="238"/>
      <c r="AE230" s="238"/>
      <c r="AF230" s="238"/>
    </row>
    <row r="231" spans="1:32" s="245" customFormat="1">
      <c r="A231" s="238"/>
      <c r="B231" s="238"/>
      <c r="C231" s="242"/>
      <c r="D231" s="243"/>
      <c r="E231" s="243"/>
      <c r="F231" s="238"/>
      <c r="G231" s="238"/>
      <c r="H231" s="238"/>
      <c r="I231" s="792"/>
      <c r="J231" s="238"/>
      <c r="K231" s="793"/>
      <c r="L231" s="793"/>
      <c r="Y231" s="238"/>
      <c r="Z231" s="238"/>
      <c r="AA231" s="238"/>
      <c r="AB231" s="238"/>
      <c r="AC231" s="238"/>
      <c r="AD231" s="238"/>
      <c r="AE231" s="238"/>
      <c r="AF231" s="238"/>
    </row>
    <row r="232" spans="1:32" s="245" customFormat="1">
      <c r="A232" s="238"/>
      <c r="B232" s="238"/>
      <c r="C232" s="242"/>
      <c r="D232" s="243"/>
      <c r="E232" s="243"/>
      <c r="F232" s="238"/>
      <c r="G232" s="238"/>
      <c r="H232" s="238"/>
      <c r="I232" s="792"/>
      <c r="J232" s="238"/>
      <c r="K232" s="793"/>
      <c r="L232" s="793"/>
      <c r="Y232" s="238"/>
      <c r="Z232" s="238"/>
      <c r="AA232" s="238"/>
      <c r="AB232" s="238"/>
      <c r="AC232" s="238"/>
      <c r="AD232" s="238"/>
      <c r="AE232" s="238"/>
      <c r="AF232" s="238"/>
    </row>
    <row r="233" spans="1:32" s="245" customFormat="1">
      <c r="A233" s="238"/>
      <c r="B233" s="238"/>
      <c r="C233" s="242"/>
      <c r="D233" s="243"/>
      <c r="E233" s="243"/>
      <c r="F233" s="238"/>
      <c r="G233" s="238"/>
      <c r="H233" s="238"/>
      <c r="I233" s="792"/>
      <c r="J233" s="238"/>
      <c r="K233" s="793"/>
      <c r="L233" s="793"/>
      <c r="Y233" s="238"/>
      <c r="Z233" s="238"/>
      <c r="AA233" s="238"/>
      <c r="AB233" s="238"/>
      <c r="AC233" s="238"/>
      <c r="AD233" s="238"/>
      <c r="AE233" s="238"/>
      <c r="AF233" s="238"/>
    </row>
    <row r="234" spans="1:32" s="245" customFormat="1">
      <c r="A234" s="238"/>
      <c r="B234" s="238"/>
      <c r="C234" s="242"/>
      <c r="D234" s="243"/>
      <c r="E234" s="243"/>
      <c r="F234" s="238"/>
      <c r="G234" s="238"/>
      <c r="H234" s="238"/>
      <c r="I234" s="792"/>
      <c r="J234" s="238"/>
      <c r="K234" s="793"/>
      <c r="L234" s="793"/>
      <c r="Y234" s="238"/>
      <c r="Z234" s="238"/>
      <c r="AA234" s="238"/>
      <c r="AB234" s="238"/>
      <c r="AC234" s="238"/>
      <c r="AD234" s="238"/>
      <c r="AE234" s="238"/>
      <c r="AF234" s="238"/>
    </row>
    <row r="235" spans="1:32" s="245" customFormat="1">
      <c r="A235" s="238"/>
      <c r="B235" s="238"/>
      <c r="C235" s="242"/>
      <c r="D235" s="243"/>
      <c r="E235" s="243"/>
      <c r="F235" s="238"/>
      <c r="G235" s="238"/>
      <c r="H235" s="238"/>
      <c r="I235" s="792"/>
      <c r="J235" s="238"/>
      <c r="K235" s="793"/>
      <c r="L235" s="793"/>
      <c r="Y235" s="238"/>
      <c r="Z235" s="238"/>
      <c r="AA235" s="238"/>
      <c r="AB235" s="238"/>
      <c r="AC235" s="238"/>
      <c r="AD235" s="238"/>
      <c r="AE235" s="238"/>
      <c r="AF235" s="238"/>
    </row>
    <row r="236" spans="1:32" s="245" customFormat="1">
      <c r="A236" s="238"/>
      <c r="B236" s="238"/>
      <c r="C236" s="242"/>
      <c r="D236" s="243"/>
      <c r="E236" s="243"/>
      <c r="F236" s="238"/>
      <c r="G236" s="238"/>
      <c r="H236" s="238"/>
      <c r="I236" s="792"/>
      <c r="J236" s="238"/>
      <c r="K236" s="793"/>
      <c r="L236" s="793"/>
      <c r="Y236" s="238"/>
      <c r="Z236" s="238"/>
      <c r="AA236" s="238"/>
      <c r="AB236" s="238"/>
      <c r="AC236" s="238"/>
      <c r="AD236" s="238"/>
      <c r="AE236" s="238"/>
      <c r="AF236" s="238"/>
    </row>
    <row r="237" spans="1:32" s="245" customFormat="1">
      <c r="A237" s="238"/>
      <c r="B237" s="238"/>
      <c r="C237" s="242"/>
      <c r="D237" s="243"/>
      <c r="E237" s="243"/>
      <c r="F237" s="238"/>
      <c r="G237" s="238"/>
      <c r="H237" s="238"/>
      <c r="I237" s="792"/>
      <c r="J237" s="238"/>
      <c r="K237" s="793"/>
      <c r="L237" s="793"/>
      <c r="Y237" s="238"/>
      <c r="Z237" s="238"/>
      <c r="AA237" s="238"/>
      <c r="AB237" s="238"/>
      <c r="AC237" s="238"/>
      <c r="AD237" s="238"/>
      <c r="AE237" s="238"/>
      <c r="AF237" s="238"/>
    </row>
    <row r="238" spans="1:32" s="245" customFormat="1">
      <c r="A238" s="238"/>
      <c r="B238" s="238"/>
      <c r="C238" s="242"/>
      <c r="D238" s="243"/>
      <c r="E238" s="243"/>
      <c r="F238" s="238"/>
      <c r="G238" s="238"/>
      <c r="H238" s="238"/>
      <c r="I238" s="792"/>
      <c r="J238" s="238"/>
      <c r="K238" s="793"/>
      <c r="L238" s="793"/>
      <c r="Y238" s="238"/>
      <c r="Z238" s="238"/>
      <c r="AA238" s="238"/>
      <c r="AB238" s="238"/>
      <c r="AC238" s="238"/>
      <c r="AD238" s="238"/>
      <c r="AE238" s="238"/>
      <c r="AF238" s="238"/>
    </row>
    <row r="239" spans="1:32" s="245" customFormat="1">
      <c r="A239" s="238"/>
      <c r="B239" s="238"/>
      <c r="C239" s="242"/>
      <c r="D239" s="243"/>
      <c r="E239" s="243"/>
      <c r="F239" s="238"/>
      <c r="G239" s="238"/>
      <c r="H239" s="238"/>
      <c r="I239" s="792"/>
      <c r="J239" s="238"/>
      <c r="K239" s="793"/>
      <c r="L239" s="793"/>
      <c r="Y239" s="238"/>
      <c r="Z239" s="238"/>
      <c r="AA239" s="238"/>
      <c r="AB239" s="238"/>
      <c r="AC239" s="238"/>
      <c r="AD239" s="238"/>
      <c r="AE239" s="238"/>
      <c r="AF239" s="238"/>
    </row>
    <row r="240" spans="1:32" s="245" customFormat="1">
      <c r="A240" s="238"/>
      <c r="B240" s="238"/>
      <c r="C240" s="242"/>
      <c r="D240" s="243"/>
      <c r="E240" s="243"/>
      <c r="F240" s="238"/>
      <c r="G240" s="238"/>
      <c r="H240" s="238"/>
      <c r="I240" s="792"/>
      <c r="J240" s="238"/>
      <c r="K240" s="793"/>
      <c r="L240" s="793"/>
      <c r="Y240" s="238"/>
      <c r="Z240" s="238"/>
      <c r="AA240" s="238"/>
      <c r="AB240" s="238"/>
      <c r="AC240" s="238"/>
      <c r="AD240" s="238"/>
      <c r="AE240" s="238"/>
      <c r="AF240" s="238"/>
    </row>
    <row r="241" spans="1:32" s="245" customFormat="1">
      <c r="A241" s="238"/>
      <c r="B241" s="238"/>
      <c r="C241" s="242"/>
      <c r="D241" s="243"/>
      <c r="E241" s="243"/>
      <c r="F241" s="238"/>
      <c r="G241" s="238"/>
      <c r="H241" s="238"/>
      <c r="I241" s="792"/>
      <c r="J241" s="238"/>
      <c r="K241" s="793"/>
      <c r="L241" s="793"/>
      <c r="Y241" s="238"/>
      <c r="Z241" s="238"/>
      <c r="AA241" s="238"/>
      <c r="AB241" s="238"/>
      <c r="AC241" s="238"/>
      <c r="AD241" s="238"/>
      <c r="AE241" s="238"/>
      <c r="AF241" s="238"/>
    </row>
    <row r="242" spans="1:32" s="245" customFormat="1">
      <c r="A242" s="238"/>
      <c r="B242" s="238"/>
      <c r="C242" s="242"/>
      <c r="D242" s="243"/>
      <c r="E242" s="243"/>
      <c r="F242" s="238"/>
      <c r="G242" s="238"/>
      <c r="H242" s="238"/>
      <c r="I242" s="792"/>
      <c r="J242" s="238"/>
      <c r="K242" s="793"/>
      <c r="L242" s="793"/>
      <c r="Y242" s="238"/>
      <c r="Z242" s="238"/>
      <c r="AA242" s="238"/>
      <c r="AB242" s="238"/>
      <c r="AC242" s="238"/>
      <c r="AD242" s="238"/>
      <c r="AE242" s="238"/>
      <c r="AF242" s="238"/>
    </row>
    <row r="243" spans="1:32" s="245" customFormat="1">
      <c r="A243" s="238"/>
      <c r="B243" s="238"/>
      <c r="C243" s="242"/>
      <c r="D243" s="243"/>
      <c r="E243" s="243"/>
      <c r="F243" s="238"/>
      <c r="G243" s="238"/>
      <c r="H243" s="238"/>
      <c r="I243" s="792"/>
      <c r="J243" s="238"/>
      <c r="K243" s="793"/>
      <c r="L243" s="793"/>
      <c r="Y243" s="238"/>
      <c r="Z243" s="238"/>
      <c r="AA243" s="238"/>
      <c r="AB243" s="238"/>
      <c r="AC243" s="238"/>
      <c r="AD243" s="238"/>
      <c r="AE243" s="238"/>
      <c r="AF243" s="238"/>
    </row>
    <row r="244" spans="1:32" s="245" customFormat="1">
      <c r="A244" s="238"/>
      <c r="B244" s="238"/>
      <c r="C244" s="242"/>
      <c r="D244" s="243"/>
      <c r="E244" s="243"/>
      <c r="F244" s="238"/>
      <c r="G244" s="238"/>
      <c r="H244" s="238"/>
      <c r="I244" s="792"/>
      <c r="J244" s="238"/>
      <c r="K244" s="793"/>
      <c r="L244" s="793"/>
      <c r="Y244" s="238"/>
      <c r="Z244" s="238"/>
      <c r="AA244" s="238"/>
      <c r="AB244" s="238"/>
      <c r="AC244" s="238"/>
      <c r="AD244" s="238"/>
      <c r="AE244" s="238"/>
      <c r="AF244" s="238"/>
    </row>
    <row r="245" spans="1:32" s="245" customFormat="1">
      <c r="A245" s="238"/>
      <c r="B245" s="238"/>
      <c r="C245" s="242"/>
      <c r="D245" s="243"/>
      <c r="E245" s="243"/>
      <c r="F245" s="238"/>
      <c r="G245" s="238"/>
      <c r="H245" s="238"/>
      <c r="I245" s="792"/>
      <c r="J245" s="238"/>
      <c r="K245" s="793"/>
      <c r="L245" s="793"/>
      <c r="Y245" s="238"/>
      <c r="Z245" s="238"/>
      <c r="AA245" s="238"/>
      <c r="AB245" s="238"/>
      <c r="AC245" s="238"/>
      <c r="AD245" s="238"/>
      <c r="AE245" s="238"/>
      <c r="AF245" s="238"/>
    </row>
    <row r="246" spans="1:32" s="245" customFormat="1">
      <c r="A246" s="238"/>
      <c r="B246" s="238"/>
      <c r="C246" s="242"/>
      <c r="D246" s="243"/>
      <c r="E246" s="243"/>
      <c r="F246" s="238"/>
      <c r="G246" s="238"/>
      <c r="H246" s="238"/>
      <c r="I246" s="792"/>
      <c r="J246" s="238"/>
      <c r="K246" s="793"/>
      <c r="L246" s="793"/>
      <c r="Y246" s="238"/>
      <c r="Z246" s="238"/>
      <c r="AA246" s="238"/>
      <c r="AB246" s="238"/>
      <c r="AC246" s="238"/>
      <c r="AD246" s="238"/>
      <c r="AE246" s="238"/>
      <c r="AF246" s="238"/>
    </row>
    <row r="247" spans="1:32" s="245" customFormat="1">
      <c r="A247" s="238"/>
      <c r="B247" s="238"/>
      <c r="C247" s="242"/>
      <c r="D247" s="243"/>
      <c r="E247" s="243"/>
      <c r="F247" s="238"/>
      <c r="G247" s="238"/>
      <c r="H247" s="238"/>
      <c r="I247" s="792"/>
      <c r="J247" s="238"/>
      <c r="K247" s="793"/>
      <c r="L247" s="793"/>
      <c r="Y247" s="238"/>
      <c r="Z247" s="238"/>
      <c r="AA247" s="238"/>
      <c r="AB247" s="238"/>
      <c r="AC247" s="238"/>
      <c r="AD247" s="238"/>
      <c r="AE247" s="238"/>
      <c r="AF247" s="238"/>
    </row>
    <row r="248" spans="1:32" s="245" customFormat="1">
      <c r="A248" s="238"/>
      <c r="B248" s="238"/>
      <c r="C248" s="242"/>
      <c r="D248" s="243"/>
      <c r="E248" s="243"/>
      <c r="F248" s="238"/>
      <c r="G248" s="238"/>
      <c r="H248" s="238"/>
      <c r="I248" s="792"/>
      <c r="J248" s="238"/>
      <c r="K248" s="793"/>
      <c r="L248" s="793"/>
      <c r="Y248" s="238"/>
      <c r="Z248" s="238"/>
      <c r="AA248" s="238"/>
      <c r="AB248" s="238"/>
      <c r="AC248" s="238"/>
      <c r="AD248" s="238"/>
      <c r="AE248" s="238"/>
      <c r="AF248" s="238"/>
    </row>
    <row r="249" spans="1:32" s="245" customFormat="1">
      <c r="A249" s="238"/>
      <c r="B249" s="238"/>
      <c r="C249" s="242"/>
      <c r="D249" s="243"/>
      <c r="E249" s="243"/>
      <c r="F249" s="238"/>
      <c r="G249" s="238"/>
      <c r="H249" s="238"/>
      <c r="I249" s="792"/>
      <c r="J249" s="238"/>
      <c r="K249" s="793"/>
      <c r="L249" s="793"/>
      <c r="Y249" s="238"/>
      <c r="Z249" s="238"/>
      <c r="AA249" s="238"/>
      <c r="AB249" s="238"/>
      <c r="AC249" s="238"/>
      <c r="AD249" s="238"/>
      <c r="AE249" s="238"/>
      <c r="AF249" s="238"/>
    </row>
    <row r="250" spans="1:32" s="245" customFormat="1">
      <c r="A250" s="238"/>
      <c r="B250" s="238"/>
      <c r="C250" s="242"/>
      <c r="D250" s="243"/>
      <c r="E250" s="243"/>
      <c r="F250" s="238"/>
      <c r="G250" s="238"/>
      <c r="H250" s="238"/>
      <c r="I250" s="792"/>
      <c r="J250" s="238"/>
      <c r="K250" s="793"/>
      <c r="L250" s="793"/>
      <c r="Y250" s="238"/>
      <c r="Z250" s="238"/>
      <c r="AA250" s="238"/>
      <c r="AB250" s="238"/>
      <c r="AC250" s="238"/>
      <c r="AD250" s="238"/>
      <c r="AE250" s="238"/>
      <c r="AF250" s="238"/>
    </row>
    <row r="251" spans="1:32" s="245" customFormat="1">
      <c r="A251" s="238"/>
      <c r="B251" s="238"/>
      <c r="C251" s="242"/>
      <c r="D251" s="243"/>
      <c r="E251" s="243"/>
      <c r="F251" s="238"/>
      <c r="G251" s="238"/>
      <c r="H251" s="238"/>
      <c r="I251" s="792"/>
      <c r="J251" s="238"/>
      <c r="K251" s="793"/>
      <c r="L251" s="793"/>
      <c r="Y251" s="238"/>
      <c r="Z251" s="238"/>
      <c r="AA251" s="238"/>
      <c r="AB251" s="238"/>
      <c r="AC251" s="238"/>
      <c r="AD251" s="238"/>
      <c r="AE251" s="238"/>
      <c r="AF251" s="238"/>
    </row>
    <row r="252" spans="1:32" s="245" customFormat="1">
      <c r="A252" s="238"/>
      <c r="B252" s="238"/>
      <c r="C252" s="242"/>
      <c r="D252" s="243"/>
      <c r="E252" s="243"/>
      <c r="F252" s="238"/>
      <c r="G252" s="238"/>
      <c r="H252" s="238"/>
      <c r="I252" s="792"/>
      <c r="J252" s="238"/>
      <c r="K252" s="793"/>
      <c r="L252" s="793"/>
      <c r="Y252" s="238"/>
      <c r="Z252" s="238"/>
      <c r="AA252" s="238"/>
      <c r="AB252" s="238"/>
      <c r="AC252" s="238"/>
      <c r="AD252" s="238"/>
      <c r="AE252" s="238"/>
      <c r="AF252" s="238"/>
    </row>
  </sheetData>
  <sheetProtection algorithmName="SHA-512" hashValue="dXssAeyFTnoVjqAtICTYTSwalf/m9v5MvRaNR7xZpBS3s6QXA6Z5PoTlFte///WgCsARDdsq9RjQEU1vgCuY3Q==" saltValue="EPQ7UaVHEym4qbi7K6aE3g==" spinCount="100000" sheet="1" formatCells="0" autoFilter="0"/>
  <autoFilter ref="I4:L26" xr:uid="{00000000-0009-0000-0000-000009000000}"/>
  <phoneticPr fontId="34"/>
  <conditionalFormatting sqref="I5:I43">
    <cfRule type="containsText" dxfId="80" priority="2" operator="containsText" text="残差">
      <formula>NOT(ISERROR(SEARCH("残差",I5)))</formula>
    </cfRule>
    <cfRule type="expression" dxfId="79" priority="3">
      <formula>$L5=0</formula>
    </cfRule>
  </conditionalFormatting>
  <conditionalFormatting sqref="K5:L43">
    <cfRule type="cellIs" dxfId="78" priority="4" operator="equal">
      <formula>0</formula>
    </cfRule>
  </conditionalFormatting>
  <pageMargins left="0.7" right="0.7" top="0.75" bottom="0.75" header="0.3" footer="0.3"/>
  <pageSetup paperSize="9" scale="47" fitToHeight="0"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9549F-5DDA-4F9D-8D44-D59F7E9D158F}">
  <sheetPr>
    <tabColor theme="0" tint="-0.499984740745262"/>
  </sheetPr>
  <dimension ref="B2:G42"/>
  <sheetViews>
    <sheetView topLeftCell="A31" workbookViewId="0">
      <selection activeCell="B42" sqref="B42:G42"/>
    </sheetView>
  </sheetViews>
  <sheetFormatPr defaultRowHeight="13.5"/>
  <cols>
    <col min="1" max="1" width="2.75" customWidth="1"/>
    <col min="2" max="2" width="10.5" bestFit="1" customWidth="1"/>
    <col min="3" max="3" width="10.5" customWidth="1"/>
    <col min="4" max="4" width="11.5" customWidth="1"/>
    <col min="5" max="5" width="21" customWidth="1"/>
    <col min="6" max="6" width="56.625" customWidth="1"/>
    <col min="7" max="7" width="8.875" customWidth="1"/>
  </cols>
  <sheetData>
    <row r="2" spans="2:7" ht="19.5" customHeight="1">
      <c r="B2" s="25" t="s">
        <v>3938</v>
      </c>
      <c r="C2" s="25" t="s">
        <v>5976</v>
      </c>
      <c r="D2" s="25" t="s">
        <v>2896</v>
      </c>
      <c r="E2" s="25" t="s">
        <v>3939</v>
      </c>
      <c r="F2" s="25" t="s">
        <v>2897</v>
      </c>
      <c r="G2" s="25" t="s">
        <v>4251</v>
      </c>
    </row>
    <row r="3" spans="2:7">
      <c r="B3" s="1767">
        <v>46027</v>
      </c>
      <c r="C3" s="1767" t="s">
        <v>5977</v>
      </c>
      <c r="D3" t="s">
        <v>4252</v>
      </c>
      <c r="E3" t="s">
        <v>4253</v>
      </c>
      <c r="F3" s="1818" t="s">
        <v>4254</v>
      </c>
      <c r="G3" s="1819">
        <v>0.9</v>
      </c>
    </row>
    <row r="4" spans="2:7">
      <c r="B4" s="1767">
        <v>46027</v>
      </c>
      <c r="C4" s="1767" t="s">
        <v>5977</v>
      </c>
      <c r="D4" t="s">
        <v>4255</v>
      </c>
      <c r="E4" t="s">
        <v>4253</v>
      </c>
      <c r="F4" s="1818" t="s">
        <v>4254</v>
      </c>
      <c r="G4" s="1819">
        <v>0.9</v>
      </c>
    </row>
    <row r="5" spans="2:7">
      <c r="B5" s="1767">
        <v>46027</v>
      </c>
      <c r="C5" s="1767" t="s">
        <v>5977</v>
      </c>
      <c r="D5" t="s">
        <v>4256</v>
      </c>
      <c r="E5" t="s">
        <v>4253</v>
      </c>
      <c r="F5" s="1818" t="s">
        <v>4254</v>
      </c>
      <c r="G5" s="1819">
        <v>0.9</v>
      </c>
    </row>
    <row r="6" spans="2:7">
      <c r="B6" s="1767">
        <v>46027</v>
      </c>
      <c r="C6" s="1767" t="s">
        <v>5977</v>
      </c>
      <c r="D6" t="s">
        <v>4258</v>
      </c>
      <c r="E6" t="s">
        <v>4253</v>
      </c>
      <c r="F6" s="1818" t="s">
        <v>4254</v>
      </c>
      <c r="G6" s="1819">
        <v>0.9</v>
      </c>
    </row>
    <row r="7" spans="2:7">
      <c r="B7" s="1767">
        <v>46027</v>
      </c>
      <c r="C7" s="1767" t="s">
        <v>5977</v>
      </c>
      <c r="D7" t="s">
        <v>4257</v>
      </c>
      <c r="E7" t="s">
        <v>4253</v>
      </c>
      <c r="F7" s="1818" t="s">
        <v>4254</v>
      </c>
      <c r="G7" s="1819">
        <v>0.9</v>
      </c>
    </row>
    <row r="8" spans="2:7" ht="27">
      <c r="B8" s="1767">
        <v>46027</v>
      </c>
      <c r="C8" s="1767" t="s">
        <v>5977</v>
      </c>
      <c r="D8" t="s">
        <v>4259</v>
      </c>
      <c r="E8" t="s">
        <v>4260</v>
      </c>
      <c r="F8" s="789" t="s">
        <v>4261</v>
      </c>
      <c r="G8" s="1819">
        <v>0.9</v>
      </c>
    </row>
    <row r="9" spans="2:7">
      <c r="B9" s="1767">
        <v>46027</v>
      </c>
      <c r="C9" s="1767" t="s">
        <v>5977</v>
      </c>
      <c r="D9" t="s">
        <v>2771</v>
      </c>
      <c r="E9" t="s">
        <v>4253</v>
      </c>
      <c r="F9" s="789" t="s">
        <v>4262</v>
      </c>
      <c r="G9" s="1819">
        <v>0.9</v>
      </c>
    </row>
    <row r="10" spans="2:7" ht="27">
      <c r="B10" s="1767">
        <v>46027</v>
      </c>
      <c r="C10" s="1767" t="s">
        <v>5977</v>
      </c>
      <c r="D10" t="s">
        <v>2666</v>
      </c>
      <c r="E10" s="789" t="s">
        <v>4263</v>
      </c>
      <c r="F10" s="789" t="s">
        <v>4264</v>
      </c>
      <c r="G10" s="1819">
        <v>0.9</v>
      </c>
    </row>
    <row r="11" spans="2:7">
      <c r="B11" s="1767">
        <v>46027</v>
      </c>
      <c r="C11" s="1767" t="s">
        <v>5977</v>
      </c>
      <c r="D11" t="s">
        <v>4252</v>
      </c>
      <c r="E11" s="789" t="s">
        <v>4265</v>
      </c>
      <c r="F11" s="789" t="s">
        <v>4268</v>
      </c>
      <c r="G11" s="1819">
        <v>0.9</v>
      </c>
    </row>
    <row r="12" spans="2:7">
      <c r="B12" s="1767">
        <v>46027</v>
      </c>
      <c r="C12" s="1767" t="s">
        <v>5977</v>
      </c>
      <c r="D12" t="s">
        <v>4255</v>
      </c>
      <c r="E12" t="s">
        <v>4266</v>
      </c>
      <c r="F12" s="789" t="s">
        <v>4267</v>
      </c>
      <c r="G12" s="1819">
        <v>0.9</v>
      </c>
    </row>
    <row r="13" spans="2:7" ht="40.5">
      <c r="B13" s="1767">
        <v>46027</v>
      </c>
      <c r="C13" s="1767" t="s">
        <v>5977</v>
      </c>
      <c r="D13" t="s">
        <v>4269</v>
      </c>
      <c r="E13" t="s">
        <v>4270</v>
      </c>
      <c r="F13" s="789" t="s">
        <v>4271</v>
      </c>
      <c r="G13" s="1819">
        <v>0.9</v>
      </c>
    </row>
    <row r="14" spans="2:7">
      <c r="B14" s="1767">
        <v>46104</v>
      </c>
      <c r="C14" s="1767" t="s">
        <v>5977</v>
      </c>
      <c r="D14" t="s">
        <v>4795</v>
      </c>
      <c r="E14" t="s">
        <v>4796</v>
      </c>
      <c r="F14" s="789" t="s">
        <v>4797</v>
      </c>
      <c r="G14" s="1819">
        <v>0.9</v>
      </c>
    </row>
    <row r="15" spans="2:7">
      <c r="B15" s="1767">
        <v>46104</v>
      </c>
      <c r="C15" s="1767" t="s">
        <v>5977</v>
      </c>
      <c r="D15" t="s">
        <v>4798</v>
      </c>
      <c r="E15" t="s">
        <v>4799</v>
      </c>
      <c r="F15" s="789" t="s">
        <v>4800</v>
      </c>
      <c r="G15" s="1819">
        <v>0.9</v>
      </c>
    </row>
    <row r="16" spans="2:7">
      <c r="B16" s="1767">
        <v>46104</v>
      </c>
      <c r="C16" s="1767" t="s">
        <v>5977</v>
      </c>
      <c r="D16" t="s">
        <v>2661</v>
      </c>
      <c r="E16" t="s">
        <v>4801</v>
      </c>
      <c r="F16" s="789" t="s">
        <v>4800</v>
      </c>
      <c r="G16" s="1819">
        <v>0.9</v>
      </c>
    </row>
    <row r="17" spans="2:7">
      <c r="B17" s="1767">
        <v>46104</v>
      </c>
      <c r="C17" s="1767" t="s">
        <v>5977</v>
      </c>
      <c r="D17" t="s">
        <v>4802</v>
      </c>
      <c r="E17" t="s">
        <v>4804</v>
      </c>
      <c r="F17" s="789" t="s">
        <v>4805</v>
      </c>
      <c r="G17" s="1819">
        <v>0.9</v>
      </c>
    </row>
    <row r="18" spans="2:7">
      <c r="B18" s="1767">
        <v>46104</v>
      </c>
      <c r="C18" s="1767" t="s">
        <v>5977</v>
      </c>
      <c r="D18" t="s">
        <v>4803</v>
      </c>
      <c r="E18" t="s">
        <v>4804</v>
      </c>
      <c r="F18" s="789" t="s">
        <v>4805</v>
      </c>
      <c r="G18" s="1819">
        <v>0.9</v>
      </c>
    </row>
    <row r="19" spans="2:7">
      <c r="B19" s="1767">
        <v>46104</v>
      </c>
      <c r="C19" s="1767" t="s">
        <v>5977</v>
      </c>
      <c r="D19" t="s">
        <v>1933</v>
      </c>
      <c r="E19" t="s">
        <v>4806</v>
      </c>
      <c r="F19" s="789" t="s">
        <v>4807</v>
      </c>
      <c r="G19" s="1819">
        <v>0.9</v>
      </c>
    </row>
    <row r="20" spans="2:7">
      <c r="B20" s="1767">
        <v>46120</v>
      </c>
      <c r="C20" s="1767" t="s">
        <v>5977</v>
      </c>
      <c r="D20" t="s">
        <v>4821</v>
      </c>
      <c r="E20" t="s">
        <v>4824</v>
      </c>
      <c r="F20" s="789" t="s">
        <v>4823</v>
      </c>
      <c r="G20" s="1819">
        <v>0.9</v>
      </c>
    </row>
    <row r="21" spans="2:7">
      <c r="B21" s="1767">
        <v>46120</v>
      </c>
      <c r="C21" s="1767" t="s">
        <v>5977</v>
      </c>
      <c r="D21" t="s">
        <v>4822</v>
      </c>
      <c r="E21" t="s">
        <v>4825</v>
      </c>
      <c r="F21" s="789" t="s">
        <v>4823</v>
      </c>
      <c r="G21" s="1819">
        <v>0.9</v>
      </c>
    </row>
    <row r="22" spans="2:7">
      <c r="B22" s="1767">
        <v>46129</v>
      </c>
      <c r="C22" s="1767" t="s">
        <v>5977</v>
      </c>
      <c r="D22" t="s">
        <v>1933</v>
      </c>
      <c r="E22" t="s">
        <v>4838</v>
      </c>
      <c r="F22" s="789" t="s">
        <v>4839</v>
      </c>
      <c r="G22" s="1819">
        <v>0.9</v>
      </c>
    </row>
    <row r="23" spans="2:7">
      <c r="B23" s="1767">
        <v>46134</v>
      </c>
      <c r="C23" s="1767" t="s">
        <v>5977</v>
      </c>
      <c r="D23" t="s">
        <v>2661</v>
      </c>
      <c r="E23" t="s">
        <v>4840</v>
      </c>
      <c r="F23" s="789" t="s">
        <v>4841</v>
      </c>
      <c r="G23" s="1819">
        <v>0.9</v>
      </c>
    </row>
    <row r="24" spans="2:7" ht="27">
      <c r="B24" s="1767">
        <v>46136</v>
      </c>
      <c r="C24" s="1767" t="s">
        <v>5977</v>
      </c>
      <c r="D24" t="s">
        <v>4798</v>
      </c>
      <c r="E24" t="s">
        <v>5946</v>
      </c>
      <c r="F24" s="789" t="s">
        <v>5947</v>
      </c>
      <c r="G24" s="1819">
        <v>0.9</v>
      </c>
    </row>
    <row r="25" spans="2:7">
      <c r="B25" s="1767">
        <v>46139</v>
      </c>
      <c r="C25" s="1767" t="s">
        <v>5977</v>
      </c>
      <c r="D25" t="s">
        <v>5948</v>
      </c>
      <c r="E25" t="s">
        <v>5949</v>
      </c>
      <c r="F25" s="789" t="s">
        <v>5950</v>
      </c>
      <c r="G25" s="1819">
        <v>0.9</v>
      </c>
    </row>
    <row r="26" spans="2:7" ht="40.5">
      <c r="B26" s="1767">
        <v>46139</v>
      </c>
      <c r="C26" s="1767" t="s">
        <v>5977</v>
      </c>
      <c r="D26" s="789" t="s">
        <v>5970</v>
      </c>
      <c r="E26" t="s">
        <v>5971</v>
      </c>
      <c r="F26" s="789" t="s">
        <v>5972</v>
      </c>
      <c r="G26" s="1819">
        <v>0.9</v>
      </c>
    </row>
    <row r="27" spans="2:7" ht="40.5">
      <c r="B27" s="1767">
        <v>46139</v>
      </c>
      <c r="C27" s="1767" t="s">
        <v>5977</v>
      </c>
      <c r="D27" s="789" t="s">
        <v>5973</v>
      </c>
      <c r="E27" t="s">
        <v>5974</v>
      </c>
      <c r="F27" s="789" t="s">
        <v>5975</v>
      </c>
      <c r="G27" s="1819">
        <v>0.9</v>
      </c>
    </row>
    <row r="28" spans="2:7">
      <c r="B28" s="1767">
        <v>46140</v>
      </c>
      <c r="C28" s="1767" t="s">
        <v>5977</v>
      </c>
      <c r="D28" t="s">
        <v>5978</v>
      </c>
      <c r="E28" t="s">
        <v>5974</v>
      </c>
      <c r="F28" s="789" t="s">
        <v>5979</v>
      </c>
      <c r="G28" s="1819">
        <v>0.9</v>
      </c>
    </row>
    <row r="29" spans="2:7" ht="27">
      <c r="B29" s="1767">
        <v>46142</v>
      </c>
      <c r="C29" s="1767" t="s">
        <v>5977</v>
      </c>
      <c r="D29" s="789" t="s">
        <v>5980</v>
      </c>
      <c r="E29" t="s">
        <v>5974</v>
      </c>
      <c r="F29" s="789" t="s">
        <v>5981</v>
      </c>
      <c r="G29" s="1819">
        <v>0.9</v>
      </c>
    </row>
    <row r="30" spans="2:7">
      <c r="B30" s="1767">
        <v>46149</v>
      </c>
      <c r="C30" s="1767" t="s">
        <v>5977</v>
      </c>
      <c r="D30" t="s">
        <v>5982</v>
      </c>
      <c r="E30" t="s">
        <v>5974</v>
      </c>
      <c r="F30" s="789" t="s">
        <v>5979</v>
      </c>
      <c r="G30" s="1819">
        <v>0.9</v>
      </c>
    </row>
    <row r="31" spans="2:7" ht="27">
      <c r="B31" s="1767">
        <v>46149</v>
      </c>
      <c r="C31" s="1767" t="s">
        <v>5983</v>
      </c>
      <c r="D31" s="789" t="s">
        <v>5984</v>
      </c>
      <c r="E31" t="s">
        <v>5985</v>
      </c>
      <c r="F31" s="789" t="s">
        <v>5986</v>
      </c>
      <c r="G31" s="1819">
        <v>0.9</v>
      </c>
    </row>
    <row r="32" spans="2:7">
      <c r="B32" s="1767">
        <v>46153</v>
      </c>
      <c r="C32" s="1767" t="s">
        <v>5977</v>
      </c>
      <c r="D32" t="s">
        <v>5987</v>
      </c>
      <c r="E32" t="s">
        <v>5988</v>
      </c>
      <c r="F32" s="789" t="s">
        <v>5992</v>
      </c>
      <c r="G32" s="1819">
        <v>0.9</v>
      </c>
    </row>
    <row r="33" spans="2:7">
      <c r="B33" s="1767">
        <v>46153</v>
      </c>
      <c r="C33" s="1767" t="s">
        <v>5977</v>
      </c>
      <c r="D33" t="s">
        <v>5989</v>
      </c>
      <c r="E33" t="s">
        <v>5990</v>
      </c>
      <c r="F33" s="789" t="s">
        <v>5991</v>
      </c>
      <c r="G33" s="1819">
        <v>0.9</v>
      </c>
    </row>
    <row r="34" spans="2:7">
      <c r="G34" s="1819">
        <v>0.9</v>
      </c>
    </row>
    <row r="35" spans="2:7">
      <c r="B35" s="1767">
        <v>46154</v>
      </c>
      <c r="C35" s="1767" t="s">
        <v>5977</v>
      </c>
      <c r="D35" t="s">
        <v>5948</v>
      </c>
      <c r="E35" t="s">
        <v>5993</v>
      </c>
      <c r="F35" s="789" t="s">
        <v>5994</v>
      </c>
      <c r="G35" s="1819">
        <v>0.9</v>
      </c>
    </row>
    <row r="36" spans="2:7">
      <c r="B36" s="1767">
        <v>46154</v>
      </c>
      <c r="C36" s="1767" t="s">
        <v>5977</v>
      </c>
      <c r="D36" t="s">
        <v>5948</v>
      </c>
      <c r="E36" t="s">
        <v>5995</v>
      </c>
      <c r="F36" s="789" t="s">
        <v>5994</v>
      </c>
      <c r="G36" s="1819">
        <v>0.9</v>
      </c>
    </row>
    <row r="37" spans="2:7">
      <c r="B37" s="1767">
        <v>46155</v>
      </c>
      <c r="C37" s="1767" t="s">
        <v>5977</v>
      </c>
      <c r="D37" t="s">
        <v>6005</v>
      </c>
      <c r="E37" t="s">
        <v>5974</v>
      </c>
      <c r="F37" s="789" t="s">
        <v>6006</v>
      </c>
      <c r="G37" s="1819">
        <v>0.9</v>
      </c>
    </row>
    <row r="38" spans="2:7">
      <c r="B38" s="1767">
        <v>46155</v>
      </c>
      <c r="C38" s="1767" t="s">
        <v>5977</v>
      </c>
      <c r="D38" t="s">
        <v>5982</v>
      </c>
      <c r="E38" t="s">
        <v>5974</v>
      </c>
      <c r="F38" s="789" t="s">
        <v>6007</v>
      </c>
      <c r="G38" s="1819">
        <v>0.9</v>
      </c>
    </row>
    <row r="39" spans="2:7" ht="40.5">
      <c r="B39" s="1767">
        <v>46155</v>
      </c>
      <c r="C39" s="1767" t="s">
        <v>5977</v>
      </c>
      <c r="D39" s="789" t="s">
        <v>5970</v>
      </c>
      <c r="E39" t="s">
        <v>6008</v>
      </c>
      <c r="F39" s="789" t="s">
        <v>6009</v>
      </c>
      <c r="G39" s="1819">
        <v>0.9</v>
      </c>
    </row>
    <row r="40" spans="2:7">
      <c r="B40" s="1767">
        <v>46155</v>
      </c>
      <c r="C40" s="1767" t="s">
        <v>5977</v>
      </c>
      <c r="D40" t="s">
        <v>6010</v>
      </c>
      <c r="E40" t="s">
        <v>5974</v>
      </c>
      <c r="F40" s="789" t="s">
        <v>6011</v>
      </c>
      <c r="G40" s="1819">
        <v>0.9</v>
      </c>
    </row>
    <row r="41" spans="2:7" ht="54">
      <c r="B41" s="1767">
        <v>46160</v>
      </c>
      <c r="C41" s="1767" t="s">
        <v>5977</v>
      </c>
      <c r="D41" t="s">
        <v>6012</v>
      </c>
      <c r="E41" t="s">
        <v>6013</v>
      </c>
      <c r="F41" s="789" t="s">
        <v>6014</v>
      </c>
      <c r="G41" s="1819">
        <v>1</v>
      </c>
    </row>
    <row r="42" spans="2:7" ht="54">
      <c r="B42" s="1767">
        <v>46160</v>
      </c>
      <c r="C42" s="1767" t="s">
        <v>5977</v>
      </c>
      <c r="D42" t="s">
        <v>6015</v>
      </c>
      <c r="E42" t="s">
        <v>6016</v>
      </c>
      <c r="F42" s="789" t="s">
        <v>6017</v>
      </c>
      <c r="G42" s="1819">
        <v>1</v>
      </c>
    </row>
  </sheetData>
  <phoneticPr fontId="34"/>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21">
    <tabColor rgb="FF92D050"/>
    <pageSetUpPr fitToPage="1"/>
  </sheetPr>
  <dimension ref="A1:AD239"/>
  <sheetViews>
    <sheetView workbookViewId="0">
      <selection activeCell="B28" sqref="B28"/>
    </sheetView>
  </sheetViews>
  <sheetFormatPr defaultColWidth="8.875" defaultRowHeight="13.5"/>
  <cols>
    <col min="1" max="1" width="3.75" style="176" customWidth="1"/>
    <col min="2" max="2" width="8.875" style="176"/>
    <col min="3" max="6" width="11.25" style="176" customWidth="1"/>
    <col min="7" max="8" width="8.875" style="176"/>
    <col min="9" max="9" width="8.25" style="176" customWidth="1"/>
    <col min="10" max="18" width="8.875" style="176"/>
    <col min="19" max="19" width="9.25" style="176" customWidth="1"/>
    <col min="20" max="21" width="8.875" style="176"/>
    <col min="22" max="22" width="19.625" style="176" customWidth="1"/>
    <col min="23" max="23" width="6.875" style="176" customWidth="1"/>
    <col min="24" max="25" width="8.875" style="176"/>
    <col min="26" max="26" width="6.375" style="176" customWidth="1"/>
    <col min="27" max="16384" width="8.875" style="176"/>
  </cols>
  <sheetData>
    <row r="1" spans="1:19" ht="21">
      <c r="A1" s="174" t="s">
        <v>1986</v>
      </c>
      <c r="B1" s="175"/>
      <c r="C1" s="175"/>
      <c r="D1" s="175"/>
      <c r="E1" s="175"/>
      <c r="F1" s="175"/>
      <c r="G1" s="175"/>
      <c r="H1" s="175"/>
      <c r="I1" s="175"/>
      <c r="J1" s="175"/>
      <c r="K1" s="175"/>
      <c r="L1" s="175"/>
      <c r="M1" s="175"/>
    </row>
    <row r="2" spans="1:19" ht="14.25">
      <c r="A2"/>
      <c r="B2"/>
      <c r="C2"/>
      <c r="D2"/>
      <c r="E2" s="177"/>
      <c r="F2" s="177"/>
      <c r="G2" s="177"/>
      <c r="H2" s="177"/>
      <c r="I2" s="177"/>
      <c r="J2" s="177"/>
      <c r="K2" s="177"/>
      <c r="L2" s="177"/>
      <c r="M2" s="177"/>
    </row>
    <row r="3" spans="1:19" ht="17.25">
      <c r="A3" s="606" t="s">
        <v>2772</v>
      </c>
      <c r="B3" s="607"/>
      <c r="C3" s="607"/>
      <c r="D3" s="607"/>
      <c r="E3" s="607"/>
      <c r="F3" s="607"/>
      <c r="G3" s="608"/>
      <c r="H3" s="608"/>
      <c r="I3" s="608"/>
      <c r="J3" s="608"/>
      <c r="K3" s="607"/>
      <c r="L3" s="607"/>
      <c r="M3" s="607"/>
      <c r="N3" s="609"/>
      <c r="O3" s="609"/>
      <c r="P3" s="609"/>
      <c r="Q3" s="609"/>
      <c r="R3" s="609"/>
      <c r="S3" s="609"/>
    </row>
    <row r="5" spans="1:19" ht="14.25">
      <c r="A5" s="178">
        <v>1</v>
      </c>
      <c r="B5" s="176" t="s">
        <v>2563</v>
      </c>
    </row>
    <row r="6" spans="1:19" ht="14.25" hidden="1">
      <c r="A6" s="178"/>
    </row>
    <row r="7" spans="1:19" ht="14.25" hidden="1">
      <c r="A7" s="178"/>
    </row>
    <row r="8" spans="1:19" ht="14.25" hidden="1">
      <c r="A8" s="178"/>
    </row>
    <row r="9" spans="1:19" ht="14.25" hidden="1">
      <c r="A9" s="178"/>
    </row>
    <row r="10" spans="1:19" ht="14.25" hidden="1">
      <c r="A10" s="178"/>
    </row>
    <row r="11" spans="1:19" ht="14.25" hidden="1">
      <c r="A11" s="178"/>
    </row>
    <row r="12" spans="1:19" ht="14.25" hidden="1">
      <c r="A12" s="178"/>
    </row>
    <row r="13" spans="1:19" ht="14.25" hidden="1">
      <c r="A13" s="178"/>
    </row>
    <row r="14" spans="1:19" ht="14.25" hidden="1">
      <c r="A14" s="178"/>
    </row>
    <row r="15" spans="1:19" ht="14.25" hidden="1">
      <c r="A15" s="178"/>
    </row>
    <row r="16" spans="1:19" ht="14.25" hidden="1">
      <c r="A16" s="178"/>
    </row>
    <row r="17" spans="1:19" ht="14.25" hidden="1">
      <c r="A17" s="178"/>
    </row>
    <row r="18" spans="1:19" ht="14.25" hidden="1">
      <c r="A18" s="178"/>
    </row>
    <row r="19" spans="1:19" ht="14.25" hidden="1">
      <c r="A19" s="178"/>
    </row>
    <row r="20" spans="1:19" ht="14.25" hidden="1">
      <c r="A20" s="178"/>
    </row>
    <row r="21" spans="1:19" ht="14.25" hidden="1">
      <c r="A21" s="178"/>
    </row>
    <row r="22" spans="1:19" ht="14.25" hidden="1">
      <c r="A22" s="178"/>
    </row>
    <row r="23" spans="1:19" ht="14.25" hidden="1">
      <c r="A23" s="178"/>
    </row>
    <row r="24" spans="1:19" ht="14.25" hidden="1">
      <c r="A24" s="178"/>
    </row>
    <row r="25" spans="1:19" ht="14.25" hidden="1">
      <c r="A25" s="178"/>
    </row>
    <row r="26" spans="1:19" ht="14.25" hidden="1">
      <c r="A26" s="178"/>
    </row>
    <row r="28" spans="1:19" ht="16.5" customHeight="1">
      <c r="B28" s="1150" t="s">
        <v>177</v>
      </c>
      <c r="C28" s="1151"/>
      <c r="D28" s="1151"/>
      <c r="E28" s="1151"/>
      <c r="F28" s="1152"/>
      <c r="G28" s="1153" t="s">
        <v>1939</v>
      </c>
      <c r="H28" s="1154"/>
      <c r="I28" s="1155"/>
      <c r="J28" s="1156" t="s">
        <v>3731</v>
      </c>
      <c r="K28" s="1157"/>
      <c r="L28" s="1157"/>
      <c r="M28" s="1157"/>
      <c r="N28" s="1158"/>
      <c r="O28" s="1156" t="s">
        <v>3630</v>
      </c>
      <c r="P28" s="1159"/>
      <c r="Q28" s="1159"/>
      <c r="R28" s="1160"/>
      <c r="S28" s="1161"/>
    </row>
    <row r="29" spans="1:19" ht="16.5" customHeight="1">
      <c r="B29" s="186"/>
      <c r="C29" s="187"/>
      <c r="D29" s="187"/>
      <c r="E29" s="187"/>
      <c r="F29" s="188"/>
      <c r="G29" s="189"/>
      <c r="H29" s="1127" t="s">
        <v>185</v>
      </c>
      <c r="I29" s="1128" t="s">
        <v>2747</v>
      </c>
      <c r="J29" s="190" t="s">
        <v>1941</v>
      </c>
      <c r="K29" s="191" t="s">
        <v>1942</v>
      </c>
      <c r="L29" s="191" t="s">
        <v>3716</v>
      </c>
      <c r="M29" s="191" t="s">
        <v>3713</v>
      </c>
      <c r="N29" s="1127" t="s">
        <v>185</v>
      </c>
      <c r="O29" s="190" t="s">
        <v>1941</v>
      </c>
      <c r="P29" s="994" t="s">
        <v>1942</v>
      </c>
      <c r="Q29" s="994" t="s">
        <v>3716</v>
      </c>
      <c r="R29" s="994" t="s">
        <v>3713</v>
      </c>
      <c r="S29" s="1127" t="s">
        <v>185</v>
      </c>
    </row>
    <row r="30" spans="1:19" ht="15" customHeight="1">
      <c r="B30" s="2597" t="s">
        <v>1943</v>
      </c>
      <c r="C30" s="2544" t="s">
        <v>1944</v>
      </c>
      <c r="D30" s="1982"/>
      <c r="E30" s="1982"/>
      <c r="F30" s="1983"/>
      <c r="G30" s="610">
        <v>38.299999999999997</v>
      </c>
      <c r="H30" s="1184" t="str">
        <f>"GJ/"&amp;I30</f>
        <v>GJ/kL</v>
      </c>
      <c r="I30" s="1184" t="s">
        <v>1945</v>
      </c>
      <c r="J30" s="517">
        <v>1.9E-2</v>
      </c>
      <c r="K30" s="519">
        <f>J30</f>
        <v>1.9E-2</v>
      </c>
      <c r="L30" s="519">
        <f>J30</f>
        <v>1.9E-2</v>
      </c>
      <c r="M30" s="519">
        <f>J30</f>
        <v>1.9E-2</v>
      </c>
      <c r="N30" s="1162" t="s">
        <v>1946</v>
      </c>
      <c r="O30" s="1164">
        <f>$G30*J30*44/12</f>
        <v>2.6682333333333332</v>
      </c>
      <c r="P30" s="1165">
        <f>$G30*K30*44/12</f>
        <v>2.6682333333333332</v>
      </c>
      <c r="Q30" s="1165">
        <f>$G30*L30*44/12</f>
        <v>2.6682333333333332</v>
      </c>
      <c r="R30" s="1165">
        <f>$G30*M30*44/12</f>
        <v>2.6682333333333332</v>
      </c>
      <c r="S30" s="1177" t="s">
        <v>3663</v>
      </c>
    </row>
    <row r="31" spans="1:19" ht="15" customHeight="1">
      <c r="B31" s="2601"/>
      <c r="C31" s="2544" t="s">
        <v>1947</v>
      </c>
      <c r="D31" s="1982"/>
      <c r="E31" s="1982"/>
      <c r="F31" s="1983"/>
      <c r="G31" s="515">
        <v>34.799999999999997</v>
      </c>
      <c r="H31" s="1185" t="str">
        <f t="shared" ref="H31:H95" si="0">"GJ/"&amp;I31</f>
        <v>GJ/kL</v>
      </c>
      <c r="I31" s="1184" t="s">
        <v>1945</v>
      </c>
      <c r="J31" s="518">
        <v>1.83E-2</v>
      </c>
      <c r="K31" s="519">
        <f>J31</f>
        <v>1.83E-2</v>
      </c>
      <c r="L31" s="519">
        <f t="shared" ref="L31:L56" si="1">J31</f>
        <v>1.83E-2</v>
      </c>
      <c r="M31" s="519">
        <f t="shared" ref="M31:M56" si="2">J31</f>
        <v>1.83E-2</v>
      </c>
      <c r="N31" s="209" t="s">
        <v>1946</v>
      </c>
      <c r="O31" s="1166">
        <f t="shared" ref="O31:P65" si="3">$G31*J31*44/12</f>
        <v>2.33508</v>
      </c>
      <c r="P31" s="1167">
        <f t="shared" si="3"/>
        <v>2.33508</v>
      </c>
      <c r="Q31" s="1165">
        <f t="shared" ref="Q31:Q45" si="4">$G31*L31*44/12</f>
        <v>2.33508</v>
      </c>
      <c r="R31" s="1165">
        <f t="shared" ref="R31:R45" si="5">$G31*M31*44/12</f>
        <v>2.33508</v>
      </c>
      <c r="S31" s="1177" t="s">
        <v>3663</v>
      </c>
    </row>
    <row r="32" spans="1:19" ht="15" customHeight="1">
      <c r="B32" s="2601"/>
      <c r="C32" s="2544" t="s">
        <v>1948</v>
      </c>
      <c r="D32" s="1982"/>
      <c r="E32" s="1982"/>
      <c r="F32" s="1983"/>
      <c r="G32" s="515">
        <v>33.4</v>
      </c>
      <c r="H32" s="1185" t="str">
        <f t="shared" si="0"/>
        <v>GJ/kL</v>
      </c>
      <c r="I32" s="1184" t="s">
        <v>1945</v>
      </c>
      <c r="J32" s="518">
        <v>1.8700000000000001E-2</v>
      </c>
      <c r="K32" s="519">
        <f>J32</f>
        <v>1.8700000000000001E-2</v>
      </c>
      <c r="L32" s="519">
        <f t="shared" si="1"/>
        <v>1.8700000000000001E-2</v>
      </c>
      <c r="M32" s="519">
        <f t="shared" si="2"/>
        <v>1.8700000000000001E-2</v>
      </c>
      <c r="N32" s="209" t="s">
        <v>1946</v>
      </c>
      <c r="O32" s="1166">
        <f t="shared" si="3"/>
        <v>2.2901266666666666</v>
      </c>
      <c r="P32" s="1167">
        <f t="shared" si="3"/>
        <v>2.2901266666666666</v>
      </c>
      <c r="Q32" s="1165">
        <f t="shared" si="4"/>
        <v>2.2901266666666666</v>
      </c>
      <c r="R32" s="1165">
        <f t="shared" si="5"/>
        <v>2.2901266666666666</v>
      </c>
      <c r="S32" s="1177" t="s">
        <v>3663</v>
      </c>
    </row>
    <row r="33" spans="2:19" ht="15" customHeight="1">
      <c r="B33" s="2601"/>
      <c r="C33" s="2544" t="s">
        <v>1949</v>
      </c>
      <c r="D33" s="1982"/>
      <c r="E33" s="1982"/>
      <c r="F33" s="1983"/>
      <c r="G33" s="515">
        <v>33.299999999999997</v>
      </c>
      <c r="H33" s="1185" t="str">
        <f t="shared" si="0"/>
        <v>GJ/kL</v>
      </c>
      <c r="I33" s="1184" t="s">
        <v>1945</v>
      </c>
      <c r="J33" s="518">
        <v>1.8599999999999998E-2</v>
      </c>
      <c r="K33" s="519">
        <f>J33</f>
        <v>1.8599999999999998E-2</v>
      </c>
      <c r="L33" s="519">
        <f t="shared" si="1"/>
        <v>1.8599999999999998E-2</v>
      </c>
      <c r="M33" s="519">
        <f t="shared" si="2"/>
        <v>1.8599999999999998E-2</v>
      </c>
      <c r="N33" s="209" t="s">
        <v>1946</v>
      </c>
      <c r="O33" s="1166">
        <f t="shared" si="3"/>
        <v>2.2710599999999999</v>
      </c>
      <c r="P33" s="1167">
        <f t="shared" si="3"/>
        <v>2.2710599999999999</v>
      </c>
      <c r="Q33" s="1165">
        <f t="shared" si="4"/>
        <v>2.2710599999999999</v>
      </c>
      <c r="R33" s="1165">
        <f t="shared" si="5"/>
        <v>2.2710599999999999</v>
      </c>
      <c r="S33" s="1177" t="s">
        <v>3663</v>
      </c>
    </row>
    <row r="34" spans="2:19" ht="15" customHeight="1">
      <c r="B34" s="2601"/>
      <c r="C34" s="2544" t="s">
        <v>3266</v>
      </c>
      <c r="D34" s="1982"/>
      <c r="E34" s="1982"/>
      <c r="F34" s="1983"/>
      <c r="G34" s="515">
        <v>36.299999999999997</v>
      </c>
      <c r="H34" s="1185" t="str">
        <f t="shared" si="0"/>
        <v>GJ/kL</v>
      </c>
      <c r="I34" s="1184" t="s">
        <v>1945</v>
      </c>
      <c r="J34" s="518">
        <v>1.8599999999999998E-2</v>
      </c>
      <c r="K34" s="519">
        <f>J34</f>
        <v>1.8599999999999998E-2</v>
      </c>
      <c r="L34" s="519">
        <f t="shared" si="1"/>
        <v>1.8599999999999998E-2</v>
      </c>
      <c r="M34" s="519">
        <f t="shared" si="2"/>
        <v>1.8599999999999998E-2</v>
      </c>
      <c r="N34" s="209" t="s">
        <v>1946</v>
      </c>
      <c r="O34" s="1166">
        <f t="shared" ref="O34" si="6">$G34*J34*44/12</f>
        <v>2.4756599999999995</v>
      </c>
      <c r="P34" s="1167">
        <f t="shared" ref="P34" si="7">$G34*K34*44/12</f>
        <v>2.4756599999999995</v>
      </c>
      <c r="Q34" s="1165">
        <f t="shared" si="4"/>
        <v>2.4756599999999995</v>
      </c>
      <c r="R34" s="1165">
        <f t="shared" si="5"/>
        <v>2.4756599999999995</v>
      </c>
      <c r="S34" s="1177" t="s">
        <v>3663</v>
      </c>
    </row>
    <row r="35" spans="2:19" ht="15" customHeight="1">
      <c r="B35" s="2601"/>
      <c r="C35" s="2544" t="s">
        <v>1950</v>
      </c>
      <c r="D35" s="1982"/>
      <c r="E35" s="1982"/>
      <c r="F35" s="1983"/>
      <c r="G35" s="515">
        <v>36.5</v>
      </c>
      <c r="H35" s="1185" t="str">
        <f t="shared" si="0"/>
        <v>GJ/kL</v>
      </c>
      <c r="I35" s="1184" t="s">
        <v>1945</v>
      </c>
      <c r="J35" s="518">
        <v>1.8700000000000001E-2</v>
      </c>
      <c r="K35" s="519">
        <f t="shared" ref="K35:K56" si="8">J35</f>
        <v>1.8700000000000001E-2</v>
      </c>
      <c r="L35" s="519">
        <f t="shared" si="1"/>
        <v>1.8700000000000001E-2</v>
      </c>
      <c r="M35" s="519">
        <f t="shared" si="2"/>
        <v>1.8700000000000001E-2</v>
      </c>
      <c r="N35" s="209" t="s">
        <v>1946</v>
      </c>
      <c r="O35" s="1166">
        <f t="shared" si="3"/>
        <v>2.5026833333333336</v>
      </c>
      <c r="P35" s="1167">
        <f t="shared" si="3"/>
        <v>2.5026833333333336</v>
      </c>
      <c r="Q35" s="1165">
        <f t="shared" si="4"/>
        <v>2.5026833333333336</v>
      </c>
      <c r="R35" s="1165">
        <f t="shared" si="5"/>
        <v>2.5026833333333336</v>
      </c>
      <c r="S35" s="1177" t="s">
        <v>3663</v>
      </c>
    </row>
    <row r="36" spans="2:19" ht="15" customHeight="1">
      <c r="B36" s="2601"/>
      <c r="C36" s="2544" t="s">
        <v>1951</v>
      </c>
      <c r="D36" s="1982"/>
      <c r="E36" s="1982"/>
      <c r="F36" s="1983"/>
      <c r="G36" s="515">
        <v>38</v>
      </c>
      <c r="H36" s="1185" t="str">
        <f t="shared" si="0"/>
        <v>GJ/kL</v>
      </c>
      <c r="I36" s="1184" t="s">
        <v>1945</v>
      </c>
      <c r="J36" s="518">
        <v>1.8800000000000001E-2</v>
      </c>
      <c r="K36" s="519">
        <f t="shared" si="8"/>
        <v>1.8800000000000001E-2</v>
      </c>
      <c r="L36" s="519">
        <f t="shared" si="1"/>
        <v>1.8800000000000001E-2</v>
      </c>
      <c r="M36" s="519">
        <f t="shared" si="2"/>
        <v>1.8800000000000001E-2</v>
      </c>
      <c r="N36" s="209" t="s">
        <v>1946</v>
      </c>
      <c r="O36" s="1166">
        <f t="shared" si="3"/>
        <v>2.6194666666666668</v>
      </c>
      <c r="P36" s="1167">
        <f t="shared" si="3"/>
        <v>2.6194666666666668</v>
      </c>
      <c r="Q36" s="1165">
        <f t="shared" si="4"/>
        <v>2.6194666666666668</v>
      </c>
      <c r="R36" s="1165">
        <f t="shared" si="5"/>
        <v>2.6194666666666668</v>
      </c>
      <c r="S36" s="1177" t="s">
        <v>3663</v>
      </c>
    </row>
    <row r="37" spans="2:19" ht="15" customHeight="1">
      <c r="B37" s="2601"/>
      <c r="C37" s="2544" t="s">
        <v>1952</v>
      </c>
      <c r="D37" s="1982"/>
      <c r="E37" s="1982"/>
      <c r="F37" s="1983"/>
      <c r="G37" s="515">
        <v>38.9</v>
      </c>
      <c r="H37" s="1185" t="str">
        <f t="shared" si="0"/>
        <v>GJ/kL</v>
      </c>
      <c r="I37" s="1184" t="s">
        <v>1945</v>
      </c>
      <c r="J37" s="518">
        <v>1.9300000000000001E-2</v>
      </c>
      <c r="K37" s="519">
        <f t="shared" si="8"/>
        <v>1.9300000000000001E-2</v>
      </c>
      <c r="L37" s="519">
        <f t="shared" si="1"/>
        <v>1.9300000000000001E-2</v>
      </c>
      <c r="M37" s="519">
        <f t="shared" si="2"/>
        <v>1.9300000000000001E-2</v>
      </c>
      <c r="N37" s="209" t="s">
        <v>1946</v>
      </c>
      <c r="O37" s="1166">
        <f t="shared" si="3"/>
        <v>2.7528233333333336</v>
      </c>
      <c r="P37" s="1167">
        <f t="shared" si="3"/>
        <v>2.7528233333333336</v>
      </c>
      <c r="Q37" s="1165">
        <f t="shared" si="4"/>
        <v>2.7528233333333336</v>
      </c>
      <c r="R37" s="1165">
        <f t="shared" si="5"/>
        <v>2.7528233333333336</v>
      </c>
      <c r="S37" s="1177" t="s">
        <v>3663</v>
      </c>
    </row>
    <row r="38" spans="2:19" ht="15" customHeight="1">
      <c r="B38" s="2601"/>
      <c r="C38" s="2544" t="s">
        <v>1953</v>
      </c>
      <c r="D38" s="1982"/>
      <c r="E38" s="1982"/>
      <c r="F38" s="1983"/>
      <c r="G38" s="515">
        <v>41.8</v>
      </c>
      <c r="H38" s="1185" t="str">
        <f t="shared" si="0"/>
        <v>GJ/kL</v>
      </c>
      <c r="I38" s="1184" t="s">
        <v>1945</v>
      </c>
      <c r="J38" s="518">
        <v>2.0199999999999999E-2</v>
      </c>
      <c r="K38" s="519">
        <f t="shared" si="8"/>
        <v>2.0199999999999999E-2</v>
      </c>
      <c r="L38" s="519">
        <f t="shared" si="1"/>
        <v>2.0199999999999999E-2</v>
      </c>
      <c r="M38" s="519">
        <f t="shared" si="2"/>
        <v>2.0199999999999999E-2</v>
      </c>
      <c r="N38" s="209" t="s">
        <v>1946</v>
      </c>
      <c r="O38" s="1166">
        <f t="shared" si="3"/>
        <v>3.0959866666666662</v>
      </c>
      <c r="P38" s="1167">
        <f t="shared" si="3"/>
        <v>3.0959866666666662</v>
      </c>
      <c r="Q38" s="1165">
        <f t="shared" si="4"/>
        <v>3.0959866666666662</v>
      </c>
      <c r="R38" s="1165">
        <f t="shared" si="5"/>
        <v>3.0959866666666662</v>
      </c>
      <c r="S38" s="1177" t="s">
        <v>3663</v>
      </c>
    </row>
    <row r="39" spans="2:19" ht="15" customHeight="1">
      <c r="B39" s="2601"/>
      <c r="C39" s="2544" t="s">
        <v>1954</v>
      </c>
      <c r="D39" s="1982"/>
      <c r="E39" s="1982"/>
      <c r="F39" s="1983"/>
      <c r="G39" s="515">
        <v>40</v>
      </c>
      <c r="H39" s="1185" t="str">
        <f t="shared" si="0"/>
        <v>GJ/t</v>
      </c>
      <c r="I39" s="1184" t="s">
        <v>1115</v>
      </c>
      <c r="J39" s="518">
        <v>2.0400000000000001E-2</v>
      </c>
      <c r="K39" s="519">
        <f t="shared" si="8"/>
        <v>2.0400000000000001E-2</v>
      </c>
      <c r="L39" s="519">
        <f t="shared" si="1"/>
        <v>2.0400000000000001E-2</v>
      </c>
      <c r="M39" s="519">
        <f t="shared" si="2"/>
        <v>2.0400000000000001E-2</v>
      </c>
      <c r="N39" s="209" t="s">
        <v>1946</v>
      </c>
      <c r="O39" s="1166">
        <f t="shared" si="3"/>
        <v>2.9920000000000004</v>
      </c>
      <c r="P39" s="1167">
        <f t="shared" si="3"/>
        <v>2.9920000000000004</v>
      </c>
      <c r="Q39" s="1165">
        <f t="shared" si="4"/>
        <v>2.9920000000000004</v>
      </c>
      <c r="R39" s="1165">
        <f t="shared" si="5"/>
        <v>2.9920000000000004</v>
      </c>
      <c r="S39" s="1177" t="s">
        <v>3632</v>
      </c>
    </row>
    <row r="40" spans="2:19" ht="15" customHeight="1">
      <c r="B40" s="2601"/>
      <c r="C40" s="2544" t="s">
        <v>1955</v>
      </c>
      <c r="D40" s="1982"/>
      <c r="E40" s="1982"/>
      <c r="F40" s="1983"/>
      <c r="G40" s="515">
        <v>34.1</v>
      </c>
      <c r="H40" s="1185" t="str">
        <f t="shared" si="0"/>
        <v>GJ/t</v>
      </c>
      <c r="I40" s="1184" t="s">
        <v>1115</v>
      </c>
      <c r="J40" s="518">
        <v>2.4500000000000001E-2</v>
      </c>
      <c r="K40" s="519">
        <f t="shared" si="8"/>
        <v>2.4500000000000001E-2</v>
      </c>
      <c r="L40" s="519">
        <f t="shared" si="1"/>
        <v>2.4500000000000001E-2</v>
      </c>
      <c r="M40" s="519">
        <f t="shared" si="2"/>
        <v>2.4500000000000001E-2</v>
      </c>
      <c r="N40" s="209" t="s">
        <v>1946</v>
      </c>
      <c r="O40" s="1166">
        <f t="shared" si="3"/>
        <v>3.0633166666666667</v>
      </c>
      <c r="P40" s="1167">
        <f t="shared" si="3"/>
        <v>3.0633166666666667</v>
      </c>
      <c r="Q40" s="1165">
        <f t="shared" si="4"/>
        <v>3.0633166666666667</v>
      </c>
      <c r="R40" s="1165">
        <f t="shared" si="5"/>
        <v>3.0633166666666667</v>
      </c>
      <c r="S40" s="1177" t="s">
        <v>3632</v>
      </c>
    </row>
    <row r="41" spans="2:19" ht="15" customHeight="1">
      <c r="B41" s="2601"/>
      <c r="C41" s="2609" t="s">
        <v>1956</v>
      </c>
      <c r="D41" s="2418" t="s">
        <v>1957</v>
      </c>
      <c r="E41" s="2418"/>
      <c r="F41" s="2418"/>
      <c r="G41" s="515">
        <v>50.1</v>
      </c>
      <c r="H41" s="1185" t="str">
        <f t="shared" si="0"/>
        <v>GJ/t</v>
      </c>
      <c r="I41" s="1184" t="s">
        <v>1115</v>
      </c>
      <c r="J41" s="518">
        <v>1.6299999999999999E-2</v>
      </c>
      <c r="K41" s="519">
        <f t="shared" si="8"/>
        <v>1.6299999999999999E-2</v>
      </c>
      <c r="L41" s="519">
        <f t="shared" si="1"/>
        <v>1.6299999999999999E-2</v>
      </c>
      <c r="M41" s="519">
        <f t="shared" si="2"/>
        <v>1.6299999999999999E-2</v>
      </c>
      <c r="N41" s="209" t="s">
        <v>1946</v>
      </c>
      <c r="O41" s="1166">
        <f t="shared" si="3"/>
        <v>2.99431</v>
      </c>
      <c r="P41" s="1167">
        <f t="shared" si="3"/>
        <v>2.99431</v>
      </c>
      <c r="Q41" s="1165">
        <f t="shared" si="4"/>
        <v>2.99431</v>
      </c>
      <c r="R41" s="1165">
        <f t="shared" si="5"/>
        <v>2.99431</v>
      </c>
      <c r="S41" s="1177" t="s">
        <v>3632</v>
      </c>
    </row>
    <row r="42" spans="2:19" ht="15" customHeight="1">
      <c r="B42" s="2601"/>
      <c r="C42" s="2610"/>
      <c r="D42" s="2418" t="s">
        <v>1958</v>
      </c>
      <c r="E42" s="2418"/>
      <c r="F42" s="2418"/>
      <c r="G42" s="515">
        <v>46.1</v>
      </c>
      <c r="H42" s="1185" t="str">
        <f t="shared" si="0"/>
        <v>GJ/千㎥</v>
      </c>
      <c r="I42" s="1184" t="s">
        <v>1292</v>
      </c>
      <c r="J42" s="518">
        <v>1.44E-2</v>
      </c>
      <c r="K42" s="519">
        <f t="shared" si="8"/>
        <v>1.44E-2</v>
      </c>
      <c r="L42" s="519">
        <f t="shared" si="1"/>
        <v>1.44E-2</v>
      </c>
      <c r="M42" s="519">
        <f t="shared" si="2"/>
        <v>1.44E-2</v>
      </c>
      <c r="N42" s="209" t="s">
        <v>1946</v>
      </c>
      <c r="O42" s="1166">
        <f t="shared" si="3"/>
        <v>2.4340799999999998</v>
      </c>
      <c r="P42" s="1167">
        <f t="shared" si="3"/>
        <v>2.4340799999999998</v>
      </c>
      <c r="Q42" s="1165">
        <f t="shared" si="4"/>
        <v>2.4340799999999998</v>
      </c>
      <c r="R42" s="1165">
        <f t="shared" si="5"/>
        <v>2.4340799999999998</v>
      </c>
      <c r="S42" s="1177" t="s">
        <v>3633</v>
      </c>
    </row>
    <row r="43" spans="2:19" ht="15" customHeight="1">
      <c r="B43" s="2601"/>
      <c r="C43" s="2611" t="s">
        <v>1959</v>
      </c>
      <c r="D43" s="2418" t="s">
        <v>1960</v>
      </c>
      <c r="E43" s="2418"/>
      <c r="F43" s="2418"/>
      <c r="G43" s="515">
        <v>54.7</v>
      </c>
      <c r="H43" s="1185" t="str">
        <f t="shared" si="0"/>
        <v>GJ/t</v>
      </c>
      <c r="I43" s="1184" t="s">
        <v>1115</v>
      </c>
      <c r="J43" s="518">
        <v>1.3899999999999999E-2</v>
      </c>
      <c r="K43" s="519">
        <f t="shared" si="8"/>
        <v>1.3899999999999999E-2</v>
      </c>
      <c r="L43" s="519">
        <f t="shared" si="1"/>
        <v>1.3899999999999999E-2</v>
      </c>
      <c r="M43" s="519">
        <f t="shared" si="2"/>
        <v>1.3899999999999999E-2</v>
      </c>
      <c r="N43" s="209" t="s">
        <v>1946</v>
      </c>
      <c r="O43" s="1166">
        <f t="shared" si="3"/>
        <v>2.7878766666666661</v>
      </c>
      <c r="P43" s="1167">
        <f t="shared" si="3"/>
        <v>2.7878766666666661</v>
      </c>
      <c r="Q43" s="1165">
        <f t="shared" si="4"/>
        <v>2.7878766666666661</v>
      </c>
      <c r="R43" s="1165">
        <f t="shared" si="5"/>
        <v>2.7878766666666661</v>
      </c>
      <c r="S43" s="1177" t="s">
        <v>3632</v>
      </c>
    </row>
    <row r="44" spans="2:19" ht="15" customHeight="1">
      <c r="B44" s="2601"/>
      <c r="C44" s="2610"/>
      <c r="D44" s="2418" t="s">
        <v>1961</v>
      </c>
      <c r="E44" s="2418"/>
      <c r="F44" s="2418"/>
      <c r="G44" s="515">
        <v>38.4</v>
      </c>
      <c r="H44" s="1185" t="str">
        <f t="shared" si="0"/>
        <v>GJ/千㎥</v>
      </c>
      <c r="I44" s="1184" t="s">
        <v>1292</v>
      </c>
      <c r="J44" s="518">
        <v>1.3899999999999999E-2</v>
      </c>
      <c r="K44" s="519">
        <f t="shared" si="8"/>
        <v>1.3899999999999999E-2</v>
      </c>
      <c r="L44" s="519">
        <f t="shared" si="1"/>
        <v>1.3899999999999999E-2</v>
      </c>
      <c r="M44" s="519">
        <f t="shared" si="2"/>
        <v>1.3899999999999999E-2</v>
      </c>
      <c r="N44" s="209" t="s">
        <v>1946</v>
      </c>
      <c r="O44" s="1166">
        <f t="shared" si="3"/>
        <v>1.9571199999999997</v>
      </c>
      <c r="P44" s="1167">
        <f t="shared" si="3"/>
        <v>1.9571199999999997</v>
      </c>
      <c r="Q44" s="1165">
        <f t="shared" si="4"/>
        <v>1.9571199999999997</v>
      </c>
      <c r="R44" s="1165">
        <f t="shared" si="5"/>
        <v>1.9571199999999997</v>
      </c>
      <c r="S44" s="1177" t="s">
        <v>3633</v>
      </c>
    </row>
    <row r="45" spans="2:19" ht="15" customHeight="1">
      <c r="B45" s="2601"/>
      <c r="C45" s="2566" t="s">
        <v>1962</v>
      </c>
      <c r="D45" s="2418" t="s">
        <v>3268</v>
      </c>
      <c r="E45" s="2418"/>
      <c r="F45" s="2418"/>
      <c r="G45" s="515">
        <v>28.7</v>
      </c>
      <c r="H45" s="1185" t="str">
        <f t="shared" si="0"/>
        <v>GJ/t</v>
      </c>
      <c r="I45" s="1184" t="s">
        <v>1115</v>
      </c>
      <c r="J45" s="518">
        <v>2.46E-2</v>
      </c>
      <c r="K45" s="519">
        <f t="shared" si="8"/>
        <v>2.46E-2</v>
      </c>
      <c r="L45" s="519">
        <f t="shared" si="1"/>
        <v>2.46E-2</v>
      </c>
      <c r="M45" s="519">
        <f t="shared" si="2"/>
        <v>2.46E-2</v>
      </c>
      <c r="N45" s="209" t="s">
        <v>1946</v>
      </c>
      <c r="O45" s="1166">
        <f t="shared" si="3"/>
        <v>2.58874</v>
      </c>
      <c r="P45" s="1167">
        <f t="shared" si="3"/>
        <v>2.58874</v>
      </c>
      <c r="Q45" s="1165">
        <f t="shared" si="4"/>
        <v>2.58874</v>
      </c>
      <c r="R45" s="1165">
        <f t="shared" si="5"/>
        <v>2.58874</v>
      </c>
      <c r="S45" s="1177" t="s">
        <v>3632</v>
      </c>
    </row>
    <row r="46" spans="2:19" ht="15" customHeight="1">
      <c r="B46" s="2601"/>
      <c r="C46" s="2567"/>
      <c r="D46" s="2418" t="s">
        <v>3369</v>
      </c>
      <c r="E46" s="2418"/>
      <c r="F46" s="2418"/>
      <c r="G46" s="515">
        <v>28.9</v>
      </c>
      <c r="H46" s="1185" t="str">
        <f t="shared" si="0"/>
        <v>GJ/t</v>
      </c>
      <c r="I46" s="1184" t="s">
        <v>1115</v>
      </c>
      <c r="J46" s="518">
        <v>2.4500000000000001E-2</v>
      </c>
      <c r="K46" s="519">
        <f t="shared" si="8"/>
        <v>2.4500000000000001E-2</v>
      </c>
      <c r="L46" s="519">
        <f t="shared" si="1"/>
        <v>2.4500000000000001E-2</v>
      </c>
      <c r="M46" s="519">
        <f t="shared" si="2"/>
        <v>2.4500000000000001E-2</v>
      </c>
      <c r="N46" s="209" t="s">
        <v>1946</v>
      </c>
      <c r="O46" s="1166">
        <f t="shared" ref="O46:O48" si="9">$G46*J46*44/12</f>
        <v>2.5961833333333333</v>
      </c>
      <c r="P46" s="1167">
        <f t="shared" ref="P46:P48" si="10">$G46*K46*44/12</f>
        <v>2.5961833333333333</v>
      </c>
      <c r="Q46" s="1165">
        <f t="shared" ref="Q46:Q48" si="11">$G46*L46*44/12</f>
        <v>2.5961833333333333</v>
      </c>
      <c r="R46" s="1165">
        <f t="shared" ref="R46:R48" si="12">$G46*M46*44/12</f>
        <v>2.5961833333333333</v>
      </c>
      <c r="S46" s="1177" t="s">
        <v>3632</v>
      </c>
    </row>
    <row r="47" spans="2:19" ht="15" customHeight="1">
      <c r="B47" s="2601"/>
      <c r="C47" s="2567"/>
      <c r="D47" s="2418" t="s">
        <v>3370</v>
      </c>
      <c r="E47" s="2418"/>
      <c r="F47" s="2418"/>
      <c r="G47" s="515">
        <v>28.3</v>
      </c>
      <c r="H47" s="1185" t="str">
        <f t="shared" si="0"/>
        <v>GJ/t</v>
      </c>
      <c r="I47" s="1184" t="s">
        <v>1115</v>
      </c>
      <c r="J47" s="518">
        <v>2.5100000000000001E-2</v>
      </c>
      <c r="K47" s="519">
        <f t="shared" si="8"/>
        <v>2.5100000000000001E-2</v>
      </c>
      <c r="L47" s="519">
        <f t="shared" si="1"/>
        <v>2.5100000000000001E-2</v>
      </c>
      <c r="M47" s="519">
        <f t="shared" si="2"/>
        <v>2.5100000000000001E-2</v>
      </c>
      <c r="N47" s="209" t="s">
        <v>1946</v>
      </c>
      <c r="O47" s="1166">
        <f t="shared" si="9"/>
        <v>2.6045433333333334</v>
      </c>
      <c r="P47" s="1167">
        <f t="shared" si="10"/>
        <v>2.6045433333333334</v>
      </c>
      <c r="Q47" s="1165">
        <f t="shared" si="11"/>
        <v>2.6045433333333334</v>
      </c>
      <c r="R47" s="1165">
        <f t="shared" si="12"/>
        <v>2.6045433333333334</v>
      </c>
      <c r="S47" s="1177" t="s">
        <v>3632</v>
      </c>
    </row>
    <row r="48" spans="2:19" ht="15" customHeight="1">
      <c r="B48" s="2601"/>
      <c r="C48" s="2567"/>
      <c r="D48" s="2418" t="s">
        <v>3371</v>
      </c>
      <c r="E48" s="2418"/>
      <c r="F48" s="2418"/>
      <c r="G48" s="515">
        <v>26.1</v>
      </c>
      <c r="H48" s="1185" t="str">
        <f t="shared" si="0"/>
        <v>GJ/t</v>
      </c>
      <c r="I48" s="1184" t="s">
        <v>1115</v>
      </c>
      <c r="J48" s="518">
        <v>2.4299999999999999E-2</v>
      </c>
      <c r="K48" s="519">
        <f t="shared" si="8"/>
        <v>2.4299999999999999E-2</v>
      </c>
      <c r="L48" s="519">
        <f t="shared" si="1"/>
        <v>2.4299999999999999E-2</v>
      </c>
      <c r="M48" s="519">
        <f t="shared" si="2"/>
        <v>2.4299999999999999E-2</v>
      </c>
      <c r="N48" s="209" t="s">
        <v>1946</v>
      </c>
      <c r="O48" s="1166">
        <f t="shared" si="9"/>
        <v>2.32551</v>
      </c>
      <c r="P48" s="1167">
        <f t="shared" si="10"/>
        <v>2.32551</v>
      </c>
      <c r="Q48" s="1165">
        <f t="shared" si="11"/>
        <v>2.32551</v>
      </c>
      <c r="R48" s="1165">
        <f t="shared" si="12"/>
        <v>2.32551</v>
      </c>
      <c r="S48" s="1177" t="s">
        <v>3632</v>
      </c>
    </row>
    <row r="49" spans="2:30" ht="15" customHeight="1">
      <c r="B49" s="2601"/>
      <c r="C49" s="2567"/>
      <c r="D49" s="2418" t="s">
        <v>3272</v>
      </c>
      <c r="E49" s="2418"/>
      <c r="F49" s="2418"/>
      <c r="G49" s="515">
        <v>24.2</v>
      </c>
      <c r="H49" s="1185" t="str">
        <f t="shared" si="0"/>
        <v>GJ/t</v>
      </c>
      <c r="I49" s="1184" t="s">
        <v>1115</v>
      </c>
      <c r="J49" s="518">
        <v>2.4199999999999999E-2</v>
      </c>
      <c r="K49" s="519">
        <f t="shared" si="8"/>
        <v>2.4199999999999999E-2</v>
      </c>
      <c r="L49" s="519">
        <f t="shared" si="1"/>
        <v>2.4199999999999999E-2</v>
      </c>
      <c r="M49" s="519">
        <f t="shared" si="2"/>
        <v>2.4199999999999999E-2</v>
      </c>
      <c r="N49" s="209" t="s">
        <v>1946</v>
      </c>
      <c r="O49" s="1166">
        <f t="shared" si="3"/>
        <v>2.1473466666666665</v>
      </c>
      <c r="P49" s="1167">
        <f t="shared" si="3"/>
        <v>2.1473466666666665</v>
      </c>
      <c r="Q49" s="1165">
        <f t="shared" ref="Q49:Q54" si="13">$G49*L49*44/12</f>
        <v>2.1473466666666665</v>
      </c>
      <c r="R49" s="1165">
        <f t="shared" ref="R49:R54" si="14">$G49*M49*44/12</f>
        <v>2.1473466666666665</v>
      </c>
      <c r="S49" s="1177" t="s">
        <v>3632</v>
      </c>
    </row>
    <row r="50" spans="2:30" ht="15" customHeight="1">
      <c r="B50" s="2601"/>
      <c r="C50" s="2568"/>
      <c r="D50" s="2418" t="s">
        <v>3273</v>
      </c>
      <c r="E50" s="2418"/>
      <c r="F50" s="2418"/>
      <c r="G50" s="515">
        <v>27.8</v>
      </c>
      <c r="H50" s="1185" t="str">
        <f t="shared" si="0"/>
        <v>GJ/t</v>
      </c>
      <c r="I50" s="1184" t="s">
        <v>1115</v>
      </c>
      <c r="J50" s="518">
        <v>2.5899999999999999E-2</v>
      </c>
      <c r="K50" s="519">
        <f t="shared" si="8"/>
        <v>2.5899999999999999E-2</v>
      </c>
      <c r="L50" s="519">
        <f t="shared" si="1"/>
        <v>2.5899999999999999E-2</v>
      </c>
      <c r="M50" s="519">
        <f t="shared" si="2"/>
        <v>2.5899999999999999E-2</v>
      </c>
      <c r="N50" s="209" t="s">
        <v>1946</v>
      </c>
      <c r="O50" s="1166">
        <f t="shared" si="3"/>
        <v>2.640073333333333</v>
      </c>
      <c r="P50" s="1167">
        <f t="shared" si="3"/>
        <v>2.640073333333333</v>
      </c>
      <c r="Q50" s="1165">
        <f t="shared" si="13"/>
        <v>2.640073333333333</v>
      </c>
      <c r="R50" s="1165">
        <f t="shared" si="14"/>
        <v>2.640073333333333</v>
      </c>
      <c r="S50" s="1177" t="s">
        <v>3632</v>
      </c>
    </row>
    <row r="51" spans="2:30" ht="15" customHeight="1">
      <c r="B51" s="2601"/>
      <c r="C51" s="2544" t="s">
        <v>1963</v>
      </c>
      <c r="D51" s="1982"/>
      <c r="E51" s="1982"/>
      <c r="F51" s="1983"/>
      <c r="G51" s="515">
        <v>29</v>
      </c>
      <c r="H51" s="1185" t="str">
        <f t="shared" si="0"/>
        <v>GJ/t</v>
      </c>
      <c r="I51" s="1184" t="s">
        <v>1115</v>
      </c>
      <c r="J51" s="518">
        <v>2.9899999999999999E-2</v>
      </c>
      <c r="K51" s="519">
        <f t="shared" si="8"/>
        <v>2.9899999999999999E-2</v>
      </c>
      <c r="L51" s="519">
        <f t="shared" si="1"/>
        <v>2.9899999999999999E-2</v>
      </c>
      <c r="M51" s="519">
        <f t="shared" si="2"/>
        <v>2.9899999999999999E-2</v>
      </c>
      <c r="N51" s="209" t="s">
        <v>1946</v>
      </c>
      <c r="O51" s="1166">
        <f t="shared" si="3"/>
        <v>3.1793666666666667</v>
      </c>
      <c r="P51" s="1167">
        <f t="shared" si="3"/>
        <v>3.1793666666666667</v>
      </c>
      <c r="Q51" s="1165">
        <f t="shared" si="13"/>
        <v>3.1793666666666667</v>
      </c>
      <c r="R51" s="1165">
        <f t="shared" si="14"/>
        <v>3.1793666666666667</v>
      </c>
      <c r="S51" s="1177" t="s">
        <v>3632</v>
      </c>
    </row>
    <row r="52" spans="2:30" ht="15" customHeight="1">
      <c r="B52" s="2601"/>
      <c r="C52" s="2544" t="s">
        <v>1964</v>
      </c>
      <c r="D52" s="1982"/>
      <c r="E52" s="1982"/>
      <c r="F52" s="1983"/>
      <c r="G52" s="515">
        <v>37.299999999999997</v>
      </c>
      <c r="H52" s="1185" t="str">
        <f t="shared" si="0"/>
        <v>GJ/t</v>
      </c>
      <c r="I52" s="1184" t="s">
        <v>1115</v>
      </c>
      <c r="J52" s="518">
        <v>2.0899999999999998E-2</v>
      </c>
      <c r="K52" s="519">
        <f t="shared" si="8"/>
        <v>2.0899999999999998E-2</v>
      </c>
      <c r="L52" s="519">
        <f t="shared" si="1"/>
        <v>2.0899999999999998E-2</v>
      </c>
      <c r="M52" s="519">
        <f t="shared" si="2"/>
        <v>2.0899999999999998E-2</v>
      </c>
      <c r="N52" s="209" t="s">
        <v>1946</v>
      </c>
      <c r="O52" s="1166">
        <f t="shared" si="3"/>
        <v>2.8584233333333326</v>
      </c>
      <c r="P52" s="1167">
        <f t="shared" si="3"/>
        <v>2.8584233333333326</v>
      </c>
      <c r="Q52" s="1165">
        <f t="shared" si="13"/>
        <v>2.8584233333333326</v>
      </c>
      <c r="R52" s="1165">
        <f t="shared" si="14"/>
        <v>2.8584233333333326</v>
      </c>
      <c r="S52" s="1177" t="s">
        <v>3632</v>
      </c>
    </row>
    <row r="53" spans="2:30" ht="15" customHeight="1">
      <c r="B53" s="2601"/>
      <c r="C53" s="2544" t="s">
        <v>1965</v>
      </c>
      <c r="D53" s="1982"/>
      <c r="E53" s="1982"/>
      <c r="F53" s="1983"/>
      <c r="G53" s="515">
        <v>18.399999999999999</v>
      </c>
      <c r="H53" s="1185" t="str">
        <f t="shared" si="0"/>
        <v>GJ/千㎥</v>
      </c>
      <c r="I53" s="1184" t="s">
        <v>1292</v>
      </c>
      <c r="J53" s="518">
        <v>1.09E-2</v>
      </c>
      <c r="K53" s="519">
        <f t="shared" si="8"/>
        <v>1.09E-2</v>
      </c>
      <c r="L53" s="519">
        <f t="shared" si="1"/>
        <v>1.09E-2</v>
      </c>
      <c r="M53" s="519">
        <f t="shared" si="2"/>
        <v>1.09E-2</v>
      </c>
      <c r="N53" s="209" t="s">
        <v>1946</v>
      </c>
      <c r="O53" s="1166">
        <f t="shared" si="3"/>
        <v>0.73538666666666652</v>
      </c>
      <c r="P53" s="1167">
        <f t="shared" si="3"/>
        <v>0.73538666666666652</v>
      </c>
      <c r="Q53" s="1165">
        <f t="shared" si="13"/>
        <v>0.73538666666666652</v>
      </c>
      <c r="R53" s="1165">
        <f t="shared" si="14"/>
        <v>0.73538666666666652</v>
      </c>
      <c r="S53" s="1177" t="s">
        <v>3633</v>
      </c>
    </row>
    <row r="54" spans="2:30" ht="15" customHeight="1">
      <c r="B54" s="2601"/>
      <c r="C54" s="2544" t="s">
        <v>1966</v>
      </c>
      <c r="D54" s="1982"/>
      <c r="E54" s="1982"/>
      <c r="F54" s="1983"/>
      <c r="G54" s="516">
        <v>3.23</v>
      </c>
      <c r="H54" s="1185" t="str">
        <f t="shared" si="0"/>
        <v>GJ/千㎥</v>
      </c>
      <c r="I54" s="1184" t="s">
        <v>1292</v>
      </c>
      <c r="J54" s="518">
        <v>2.64E-2</v>
      </c>
      <c r="K54" s="519">
        <f t="shared" si="8"/>
        <v>2.64E-2</v>
      </c>
      <c r="L54" s="519">
        <f t="shared" si="1"/>
        <v>2.64E-2</v>
      </c>
      <c r="M54" s="519">
        <f t="shared" si="2"/>
        <v>2.64E-2</v>
      </c>
      <c r="N54" s="209" t="s">
        <v>1946</v>
      </c>
      <c r="O54" s="1166">
        <f t="shared" si="3"/>
        <v>0.312664</v>
      </c>
      <c r="P54" s="1167">
        <f t="shared" si="3"/>
        <v>0.312664</v>
      </c>
      <c r="Q54" s="1165">
        <f t="shared" si="13"/>
        <v>0.312664</v>
      </c>
      <c r="R54" s="1165">
        <f t="shared" si="14"/>
        <v>0.312664</v>
      </c>
      <c r="S54" s="1177" t="s">
        <v>3633</v>
      </c>
    </row>
    <row r="55" spans="2:30" ht="15" customHeight="1">
      <c r="B55" s="2601"/>
      <c r="C55" s="2602" t="s">
        <v>3372</v>
      </c>
      <c r="D55" s="2603"/>
      <c r="E55" s="2603"/>
      <c r="F55" s="2604"/>
      <c r="G55" s="516">
        <v>3.45</v>
      </c>
      <c r="H55" s="1185" t="str">
        <f t="shared" si="0"/>
        <v>GJ/千㎥</v>
      </c>
      <c r="I55" s="1184" t="s">
        <v>1292</v>
      </c>
      <c r="J55" s="518">
        <v>2.64E-2</v>
      </c>
      <c r="K55" s="519">
        <f t="shared" si="8"/>
        <v>2.64E-2</v>
      </c>
      <c r="L55" s="519">
        <f t="shared" si="1"/>
        <v>2.64E-2</v>
      </c>
      <c r="M55" s="519">
        <f t="shared" si="2"/>
        <v>2.64E-2</v>
      </c>
      <c r="N55" s="209" t="s">
        <v>1946</v>
      </c>
      <c r="O55" s="1166">
        <f t="shared" ref="O55:O56" si="15">$G55*J55*44/12</f>
        <v>0.33396000000000003</v>
      </c>
      <c r="P55" s="1167">
        <f t="shared" ref="P55:P56" si="16">$G55*K55*44/12</f>
        <v>0.33396000000000003</v>
      </c>
      <c r="Q55" s="1165">
        <f t="shared" ref="Q55:Q56" si="17">$G55*L55*44/12</f>
        <v>0.33396000000000003</v>
      </c>
      <c r="R55" s="1165">
        <f t="shared" ref="R55:R56" si="18">$G55*M55*44/12</f>
        <v>0.33396000000000003</v>
      </c>
      <c r="S55" s="1177" t="s">
        <v>3633</v>
      </c>
    </row>
    <row r="56" spans="2:30" ht="15" customHeight="1">
      <c r="B56" s="2601"/>
      <c r="C56" s="2544" t="s">
        <v>1967</v>
      </c>
      <c r="D56" s="1982"/>
      <c r="E56" s="1982"/>
      <c r="F56" s="1983"/>
      <c r="G56" s="516">
        <v>7.53</v>
      </c>
      <c r="H56" s="1185" t="str">
        <f t="shared" si="0"/>
        <v>GJ/千㎥</v>
      </c>
      <c r="I56" s="1184" t="s">
        <v>1292</v>
      </c>
      <c r="J56" s="518">
        <v>4.2000000000000003E-2</v>
      </c>
      <c r="K56" s="519">
        <f t="shared" si="8"/>
        <v>4.2000000000000003E-2</v>
      </c>
      <c r="L56" s="519">
        <f t="shared" si="1"/>
        <v>4.2000000000000003E-2</v>
      </c>
      <c r="M56" s="519">
        <f t="shared" si="2"/>
        <v>4.2000000000000003E-2</v>
      </c>
      <c r="N56" s="209" t="s">
        <v>1946</v>
      </c>
      <c r="O56" s="1166">
        <f t="shared" si="15"/>
        <v>1.1596200000000001</v>
      </c>
      <c r="P56" s="1167">
        <f t="shared" si="16"/>
        <v>1.1596200000000001</v>
      </c>
      <c r="Q56" s="1165">
        <f t="shared" si="17"/>
        <v>1.1596200000000001</v>
      </c>
      <c r="R56" s="1165">
        <f t="shared" si="18"/>
        <v>1.1596200000000001</v>
      </c>
      <c r="S56" s="1177" t="s">
        <v>3633</v>
      </c>
    </row>
    <row r="57" spans="2:30" ht="15" customHeight="1">
      <c r="B57" s="2601"/>
      <c r="C57" s="263"/>
      <c r="D57" s="264"/>
      <c r="E57" s="264"/>
      <c r="F57" s="265"/>
      <c r="G57" s="266"/>
      <c r="H57" s="1186"/>
      <c r="I57" s="1187"/>
      <c r="J57" s="267"/>
      <c r="K57" s="268"/>
      <c r="L57" s="268"/>
      <c r="M57" s="268"/>
      <c r="N57" s="262"/>
      <c r="O57" s="1168"/>
      <c r="P57" s="1169"/>
      <c r="Q57" s="1169"/>
      <c r="R57" s="1169"/>
      <c r="S57" s="1178"/>
    </row>
    <row r="58" spans="2:30" ht="22.5" customHeight="1">
      <c r="B58" s="2601"/>
      <c r="C58" s="2609" t="s">
        <v>1968</v>
      </c>
      <c r="D58" s="1023" t="str">
        <f>'使用量_1,2'!D58&amp;""</f>
        <v>登録番号+メニュー</v>
      </c>
      <c r="E58" s="2607" t="str">
        <f ca="1">'使用量_1,2'!E58&amp;""</f>
        <v/>
      </c>
      <c r="F58" s="1983"/>
      <c r="G58" s="549">
        <f>'使用量_1,2'!J58</f>
        <v>45</v>
      </c>
      <c r="H58" s="1185" t="str">
        <f t="shared" si="0"/>
        <v>GJ/千㎥</v>
      </c>
      <c r="I58" s="1184" t="s">
        <v>1292</v>
      </c>
      <c r="J58" s="1163" t="str">
        <f ca="1">'使用量_1,2'!F58</f>
        <v/>
      </c>
      <c r="K58" s="1163" t="str">
        <f ca="1">'使用量_1,2'!G58</f>
        <v/>
      </c>
      <c r="L58" s="1163" t="str">
        <f ca="1">'使用量_1,2'!H58</f>
        <v/>
      </c>
      <c r="M58" s="1163" t="str">
        <f ca="1">'使用量_1,2'!I58</f>
        <v/>
      </c>
      <c r="N58" s="209" t="s">
        <v>3627</v>
      </c>
      <c r="O58" s="1166" t="str">
        <f ca="1">J58</f>
        <v/>
      </c>
      <c r="P58" s="1166" t="str">
        <f t="shared" ref="P58:Q58" ca="1" si="19">K58</f>
        <v/>
      </c>
      <c r="Q58" s="1166" t="str">
        <f t="shared" ca="1" si="19"/>
        <v/>
      </c>
      <c r="R58" s="1166" t="str">
        <f ca="1">M58</f>
        <v/>
      </c>
      <c r="S58" s="1177" t="s">
        <v>3633</v>
      </c>
    </row>
    <row r="59" spans="2:30" ht="22.5" customHeight="1">
      <c r="B59" s="2601"/>
      <c r="C59" s="2612"/>
      <c r="D59" s="1023" t="str">
        <f>'使用量_1,2'!D59&amp;""</f>
        <v>登録番号+メニュー</v>
      </c>
      <c r="E59" s="2607" t="str">
        <f ca="1">'使用量_1,2'!E59&amp;""</f>
        <v/>
      </c>
      <c r="F59" s="1983"/>
      <c r="G59" s="549">
        <f>'使用量_1,2'!J59</f>
        <v>45</v>
      </c>
      <c r="H59" s="1185" t="str">
        <f t="shared" si="0"/>
        <v>GJ/千㎥</v>
      </c>
      <c r="I59" s="1184" t="s">
        <v>1292</v>
      </c>
      <c r="J59" s="1163" t="str">
        <f ca="1">'使用量_1,2'!F59</f>
        <v/>
      </c>
      <c r="K59" s="1163" t="str">
        <f ca="1">'使用量_1,2'!G59</f>
        <v/>
      </c>
      <c r="L59" s="1163" t="str">
        <f ca="1">'使用量_1,2'!H59</f>
        <v/>
      </c>
      <c r="M59" s="1163" t="str">
        <f ca="1">'使用量_1,2'!I59</f>
        <v/>
      </c>
      <c r="N59" s="209" t="s">
        <v>3626</v>
      </c>
      <c r="O59" s="1166" t="str">
        <f t="shared" ref="O59:O62" ca="1" si="20">J59</f>
        <v/>
      </c>
      <c r="P59" s="1166" t="str">
        <f t="shared" ref="P59:P62" ca="1" si="21">K59</f>
        <v/>
      </c>
      <c r="Q59" s="1166" t="str">
        <f t="shared" ref="Q59:Q62" ca="1" si="22">L59</f>
        <v/>
      </c>
      <c r="R59" s="1166" t="str">
        <f t="shared" ref="R59:R62" ca="1" si="23">M59</f>
        <v/>
      </c>
      <c r="S59" s="1177" t="s">
        <v>3633</v>
      </c>
    </row>
    <row r="60" spans="2:30" ht="22.5" customHeight="1">
      <c r="B60" s="2601"/>
      <c r="C60" s="2612"/>
      <c r="D60" s="1023" t="str">
        <f>'使用量_1,2'!D60&amp;""</f>
        <v>登録番号+メニュー</v>
      </c>
      <c r="E60" s="2607" t="str">
        <f ca="1">'使用量_1,2'!E60&amp;""</f>
        <v/>
      </c>
      <c r="F60" s="1983"/>
      <c r="G60" s="549">
        <f>'使用量_1,2'!J60</f>
        <v>45</v>
      </c>
      <c r="H60" s="1185" t="str">
        <f t="shared" si="0"/>
        <v>GJ/千㎥</v>
      </c>
      <c r="I60" s="1184" t="s">
        <v>1292</v>
      </c>
      <c r="J60" s="1163" t="str">
        <f ca="1">'使用量_1,2'!F60</f>
        <v/>
      </c>
      <c r="K60" s="1163" t="str">
        <f ca="1">'使用量_1,2'!G60</f>
        <v/>
      </c>
      <c r="L60" s="1163" t="str">
        <f ca="1">'使用量_1,2'!H60</f>
        <v/>
      </c>
      <c r="M60" s="1163" t="str">
        <f ca="1">'使用量_1,2'!I60</f>
        <v/>
      </c>
      <c r="N60" s="209" t="s">
        <v>3626</v>
      </c>
      <c r="O60" s="1166" t="str">
        <f t="shared" ca="1" si="20"/>
        <v/>
      </c>
      <c r="P60" s="1166" t="str">
        <f t="shared" ca="1" si="21"/>
        <v/>
      </c>
      <c r="Q60" s="1166" t="str">
        <f t="shared" ca="1" si="22"/>
        <v/>
      </c>
      <c r="R60" s="1166" t="str">
        <f t="shared" ca="1" si="23"/>
        <v/>
      </c>
      <c r="S60" s="1177" t="s">
        <v>3633</v>
      </c>
    </row>
    <row r="61" spans="2:30" ht="22.5" customHeight="1">
      <c r="B61" s="2601"/>
      <c r="C61" s="2612"/>
      <c r="D61" s="1023" t="str">
        <f>'使用量_1,2'!D61&amp;""</f>
        <v>登録番号+メニュー</v>
      </c>
      <c r="E61" s="2607" t="str">
        <f ca="1">'使用量_1,2'!E61&amp;""</f>
        <v/>
      </c>
      <c r="F61" s="1983"/>
      <c r="G61" s="549">
        <f>'使用量_1,2'!J61</f>
        <v>45</v>
      </c>
      <c r="H61" s="1185" t="str">
        <f t="shared" si="0"/>
        <v>GJ/千㎥</v>
      </c>
      <c r="I61" s="1184" t="s">
        <v>1292</v>
      </c>
      <c r="J61" s="1163" t="str">
        <f ca="1">'使用量_1,2'!F61</f>
        <v/>
      </c>
      <c r="K61" s="1163" t="str">
        <f ca="1">'使用量_1,2'!G61</f>
        <v/>
      </c>
      <c r="L61" s="1163" t="str">
        <f ca="1">'使用量_1,2'!H61</f>
        <v/>
      </c>
      <c r="M61" s="1163" t="str">
        <f ca="1">'使用量_1,2'!I61</f>
        <v/>
      </c>
      <c r="N61" s="209" t="s">
        <v>3626</v>
      </c>
      <c r="O61" s="1166" t="str">
        <f t="shared" ca="1" si="20"/>
        <v/>
      </c>
      <c r="P61" s="1166" t="str">
        <f t="shared" ca="1" si="21"/>
        <v/>
      </c>
      <c r="Q61" s="1166" t="str">
        <f t="shared" ca="1" si="22"/>
        <v/>
      </c>
      <c r="R61" s="1166" t="str">
        <f t="shared" ca="1" si="23"/>
        <v/>
      </c>
      <c r="S61" s="1177" t="s">
        <v>3633</v>
      </c>
    </row>
    <row r="62" spans="2:30" ht="22.5" customHeight="1">
      <c r="B62" s="2601"/>
      <c r="C62" s="2610"/>
      <c r="D62" s="1023" t="str">
        <f>'使用量_1,2'!D62&amp;""</f>
        <v>登録番号+メニュー</v>
      </c>
      <c r="E62" s="2607" t="str">
        <f ca="1">'使用量_1,2'!E62&amp;""</f>
        <v/>
      </c>
      <c r="F62" s="1983"/>
      <c r="G62" s="549">
        <f>'使用量_1,2'!J62</f>
        <v>45</v>
      </c>
      <c r="H62" s="1185" t="str">
        <f t="shared" si="0"/>
        <v>GJ/千㎥</v>
      </c>
      <c r="I62" s="1184" t="s">
        <v>1292</v>
      </c>
      <c r="J62" s="1163" t="str">
        <f ca="1">'使用量_1,2'!F62</f>
        <v/>
      </c>
      <c r="K62" s="1163" t="str">
        <f ca="1">'使用量_1,2'!G62</f>
        <v/>
      </c>
      <c r="L62" s="1163" t="str">
        <f ca="1">'使用量_1,2'!H62</f>
        <v/>
      </c>
      <c r="M62" s="1163" t="str">
        <f ca="1">'使用量_1,2'!I62</f>
        <v/>
      </c>
      <c r="N62" s="209" t="s">
        <v>3626</v>
      </c>
      <c r="O62" s="1166" t="str">
        <f t="shared" ca="1" si="20"/>
        <v/>
      </c>
      <c r="P62" s="1166" t="str">
        <f t="shared" ca="1" si="21"/>
        <v/>
      </c>
      <c r="Q62" s="1166" t="str">
        <f t="shared" ca="1" si="22"/>
        <v/>
      </c>
      <c r="R62" s="1166" t="str">
        <f t="shared" ca="1" si="23"/>
        <v/>
      </c>
      <c r="S62" s="1177" t="s">
        <v>3633</v>
      </c>
    </row>
    <row r="63" spans="2:30" ht="15" customHeight="1">
      <c r="B63" s="2601"/>
      <c r="C63" s="2605" t="s">
        <v>3280</v>
      </c>
      <c r="D63" s="2606" t="str">
        <f>'使用量_1,2'!D63&amp;""</f>
        <v/>
      </c>
      <c r="E63" s="2606"/>
      <c r="F63" s="2606"/>
      <c r="G63" s="515"/>
      <c r="H63" s="1185" t="str">
        <f t="shared" si="0"/>
        <v>GJ/</v>
      </c>
      <c r="I63" s="1188"/>
      <c r="J63" s="518"/>
      <c r="K63" s="519">
        <f>J63</f>
        <v>0</v>
      </c>
      <c r="L63" s="519">
        <f>J63</f>
        <v>0</v>
      </c>
      <c r="M63" s="519">
        <f>J63</f>
        <v>0</v>
      </c>
      <c r="N63" s="209" t="s">
        <v>1946</v>
      </c>
      <c r="O63" s="1170">
        <f>$G63*J63*44/12</f>
        <v>0</v>
      </c>
      <c r="P63" s="1171">
        <f t="shared" si="3"/>
        <v>0</v>
      </c>
      <c r="Q63" s="1171">
        <f t="shared" ref="Q63:Q65" si="24">$G63*L63*44/12</f>
        <v>0</v>
      </c>
      <c r="R63" s="1171">
        <f t="shared" ref="R63:R65" si="25">$G63*M63*44/12</f>
        <v>0</v>
      </c>
      <c r="S63" s="1179" t="str">
        <f>"tCO2/"&amp;I63</f>
        <v>tCO2/</v>
      </c>
      <c r="T63" s="192" t="s">
        <v>237</v>
      </c>
      <c r="U63" s="193" t="s">
        <v>238</v>
      </c>
      <c r="V63" s="194"/>
      <c r="W63" s="195"/>
      <c r="X63" s="195"/>
      <c r="Y63" s="195"/>
      <c r="Z63" s="195"/>
      <c r="AA63" s="195"/>
      <c r="AB63" s="195"/>
      <c r="AC63" s="195"/>
      <c r="AD63" s="196"/>
    </row>
    <row r="64" spans="2:30" ht="15" customHeight="1">
      <c r="B64" s="2601"/>
      <c r="C64" s="2567"/>
      <c r="D64" s="2606" t="str">
        <f>'使用量_1,2'!D64&amp;""</f>
        <v/>
      </c>
      <c r="E64" s="2606"/>
      <c r="F64" s="2606"/>
      <c r="G64" s="515"/>
      <c r="H64" s="1185" t="str">
        <f t="shared" si="0"/>
        <v>GJ/</v>
      </c>
      <c r="I64" s="1188"/>
      <c r="J64" s="518"/>
      <c r="K64" s="519">
        <f t="shared" ref="K64:K65" si="26">J64</f>
        <v>0</v>
      </c>
      <c r="L64" s="519">
        <f t="shared" ref="L64:L65" si="27">J64</f>
        <v>0</v>
      </c>
      <c r="M64" s="519">
        <f t="shared" ref="M64:M65" si="28">J64</f>
        <v>0</v>
      </c>
      <c r="N64" s="209" t="s">
        <v>1946</v>
      </c>
      <c r="O64" s="1170">
        <f t="shared" si="3"/>
        <v>0</v>
      </c>
      <c r="P64" s="1171">
        <f t="shared" si="3"/>
        <v>0</v>
      </c>
      <c r="Q64" s="1171">
        <f t="shared" si="24"/>
        <v>0</v>
      </c>
      <c r="R64" s="1171">
        <f t="shared" si="25"/>
        <v>0</v>
      </c>
      <c r="S64" s="1179" t="str">
        <f t="shared" ref="S64:S65" si="29">"tCO2/"&amp;I64</f>
        <v>tCO2/</v>
      </c>
      <c r="U64" s="197"/>
      <c r="V64" s="198" t="s">
        <v>180</v>
      </c>
      <c r="W64" s="199">
        <v>1</v>
      </c>
      <c r="X64" s="200" t="s">
        <v>239</v>
      </c>
      <c r="Y64" s="194" t="s">
        <v>1969</v>
      </c>
      <c r="Z64" s="199"/>
      <c r="AA64" s="201" t="s">
        <v>178</v>
      </c>
      <c r="AB64" s="202">
        <v>5.7000000000000002E-2</v>
      </c>
      <c r="AC64" s="203" t="s">
        <v>1970</v>
      </c>
      <c r="AD64" s="204"/>
    </row>
    <row r="65" spans="2:30" ht="15" customHeight="1">
      <c r="B65" s="2601"/>
      <c r="C65" s="2568"/>
      <c r="D65" s="2606" t="str">
        <f>'使用量_1,2'!D65&amp;""</f>
        <v/>
      </c>
      <c r="E65" s="2606"/>
      <c r="F65" s="2606"/>
      <c r="G65" s="515"/>
      <c r="H65" s="1185" t="str">
        <f t="shared" si="0"/>
        <v>GJ/</v>
      </c>
      <c r="I65" s="1188"/>
      <c r="J65" s="518"/>
      <c r="K65" s="519">
        <f t="shared" si="26"/>
        <v>0</v>
      </c>
      <c r="L65" s="519">
        <f t="shared" si="27"/>
        <v>0</v>
      </c>
      <c r="M65" s="519">
        <f t="shared" si="28"/>
        <v>0</v>
      </c>
      <c r="N65" s="209" t="s">
        <v>1946</v>
      </c>
      <c r="O65" s="1170">
        <f t="shared" si="3"/>
        <v>0</v>
      </c>
      <c r="P65" s="1171">
        <f t="shared" si="3"/>
        <v>0</v>
      </c>
      <c r="Q65" s="1171">
        <f t="shared" si="24"/>
        <v>0</v>
      </c>
      <c r="R65" s="1171">
        <f t="shared" si="25"/>
        <v>0</v>
      </c>
      <c r="S65" s="1179" t="str">
        <f t="shared" si="29"/>
        <v>tCO2/</v>
      </c>
      <c r="U65" s="205"/>
      <c r="V65" s="206"/>
      <c r="W65" s="207"/>
      <c r="X65" s="207"/>
      <c r="Y65" s="207"/>
      <c r="Z65" s="207"/>
      <c r="AA65" s="207"/>
      <c r="AB65" s="207"/>
      <c r="AC65" s="207"/>
      <c r="AD65" s="208"/>
    </row>
    <row r="66" spans="2:30">
      <c r="B66" s="250"/>
      <c r="C66" s="263"/>
      <c r="D66" s="264"/>
      <c r="E66" s="264"/>
      <c r="F66" s="265"/>
      <c r="G66" s="266"/>
      <c r="H66" s="1186"/>
      <c r="I66" s="1187"/>
      <c r="J66" s="267"/>
      <c r="K66" s="268"/>
      <c r="L66" s="268"/>
      <c r="M66" s="268"/>
      <c r="N66" s="262"/>
      <c r="O66" s="1168"/>
      <c r="P66" s="1169"/>
      <c r="Q66" s="1169"/>
      <c r="R66" s="1169"/>
      <c r="S66" s="1178"/>
      <c r="U66" s="251"/>
      <c r="V66" s="252"/>
      <c r="W66" s="253"/>
      <c r="X66" s="253"/>
      <c r="Y66" s="253"/>
      <c r="Z66" s="253"/>
      <c r="AA66" s="253"/>
      <c r="AB66" s="253"/>
      <c r="AC66" s="253"/>
      <c r="AD66" s="253"/>
    </row>
    <row r="67" spans="2:30" ht="15" customHeight="1">
      <c r="B67" s="2597" t="s">
        <v>3374</v>
      </c>
      <c r="C67" s="2595" t="s">
        <v>3373</v>
      </c>
      <c r="D67" s="2038"/>
      <c r="E67" s="2038"/>
      <c r="F67" s="2591"/>
      <c r="G67" s="515">
        <v>13.6</v>
      </c>
      <c r="H67" s="1185" t="str">
        <f t="shared" si="0"/>
        <v>GJ/t</v>
      </c>
      <c r="I67" s="1184" t="s">
        <v>1115</v>
      </c>
      <c r="J67" s="518">
        <v>0</v>
      </c>
      <c r="K67" s="519">
        <f t="shared" ref="K67:K68" si="30">J67</f>
        <v>0</v>
      </c>
      <c r="L67" s="519">
        <f t="shared" ref="L67:L68" si="31">J67</f>
        <v>0</v>
      </c>
      <c r="M67" s="519">
        <f t="shared" ref="M67:M68" si="32">J67</f>
        <v>0</v>
      </c>
      <c r="N67" s="1024" t="s">
        <v>178</v>
      </c>
      <c r="O67" s="1166">
        <f t="shared" ref="O67" si="33">$G67*J67*44/12</f>
        <v>0</v>
      </c>
      <c r="P67" s="1167">
        <f t="shared" ref="P67:P68" si="34">$G67*K67*44/12</f>
        <v>0</v>
      </c>
      <c r="Q67" s="1165">
        <f t="shared" ref="Q67:Q68" si="35">$G67*L67*44/12</f>
        <v>0</v>
      </c>
      <c r="R67" s="1165">
        <f t="shared" ref="R67:R68" si="36">$G67*M67*44/12</f>
        <v>0</v>
      </c>
      <c r="S67" s="1177" t="s">
        <v>3632</v>
      </c>
    </row>
    <row r="68" spans="2:30" ht="15" customHeight="1">
      <c r="B68" s="2097"/>
      <c r="C68" s="2595" t="s">
        <v>3375</v>
      </c>
      <c r="D68" s="2038"/>
      <c r="E68" s="2038"/>
      <c r="F68" s="2591"/>
      <c r="G68" s="515">
        <v>13.2</v>
      </c>
      <c r="H68" s="1185" t="str">
        <f t="shared" si="0"/>
        <v>GJ/t</v>
      </c>
      <c r="I68" s="1184" t="s">
        <v>1115</v>
      </c>
      <c r="J68" s="518">
        <v>0</v>
      </c>
      <c r="K68" s="519">
        <f t="shared" si="30"/>
        <v>0</v>
      </c>
      <c r="L68" s="519">
        <f t="shared" si="31"/>
        <v>0</v>
      </c>
      <c r="M68" s="519">
        <f t="shared" si="32"/>
        <v>0</v>
      </c>
      <c r="N68" s="1024" t="s">
        <v>178</v>
      </c>
      <c r="O68" s="1166">
        <f>$G68*J68*44/12</f>
        <v>0</v>
      </c>
      <c r="P68" s="1167">
        <f t="shared" si="34"/>
        <v>0</v>
      </c>
      <c r="Q68" s="1165">
        <f t="shared" si="35"/>
        <v>0</v>
      </c>
      <c r="R68" s="1165">
        <f t="shared" si="36"/>
        <v>0</v>
      </c>
      <c r="S68" s="1177" t="s">
        <v>3632</v>
      </c>
    </row>
    <row r="69" spans="2:30" ht="15" customHeight="1">
      <c r="B69" s="2097"/>
      <c r="C69" s="2595" t="s">
        <v>3376</v>
      </c>
      <c r="D69" s="2038"/>
      <c r="E69" s="2038"/>
      <c r="F69" s="2591"/>
      <c r="G69" s="515">
        <v>17.100000000000001</v>
      </c>
      <c r="H69" s="1185" t="str">
        <f t="shared" si="0"/>
        <v>GJ/t</v>
      </c>
      <c r="I69" s="1184" t="s">
        <v>1115</v>
      </c>
      <c r="J69" s="518">
        <v>0</v>
      </c>
      <c r="K69" s="519">
        <f t="shared" ref="K69:K85" si="37">J69</f>
        <v>0</v>
      </c>
      <c r="L69" s="519">
        <f t="shared" ref="L69:L85" si="38">J69</f>
        <v>0</v>
      </c>
      <c r="M69" s="519">
        <f t="shared" ref="M69:M85" si="39">J69</f>
        <v>0</v>
      </c>
      <c r="N69" s="1024" t="s">
        <v>178</v>
      </c>
      <c r="O69" s="1166">
        <f t="shared" ref="O69:O85" si="40">$G69*J69*44/12</f>
        <v>0</v>
      </c>
      <c r="P69" s="1167">
        <f t="shared" ref="P69:P85" si="41">$G69*K69*44/12</f>
        <v>0</v>
      </c>
      <c r="Q69" s="1165">
        <f t="shared" ref="Q69:Q85" si="42">$G69*L69*44/12</f>
        <v>0</v>
      </c>
      <c r="R69" s="1165">
        <f t="shared" ref="R69:R85" si="43">$G69*M69*44/12</f>
        <v>0</v>
      </c>
      <c r="S69" s="1177" t="s">
        <v>3632</v>
      </c>
    </row>
    <row r="70" spans="2:30" ht="15" customHeight="1">
      <c r="B70" s="2097"/>
      <c r="C70" s="2595" t="s">
        <v>3377</v>
      </c>
      <c r="D70" s="2038"/>
      <c r="E70" s="2038"/>
      <c r="F70" s="2591"/>
      <c r="G70" s="515">
        <v>23.4</v>
      </c>
      <c r="H70" s="1185" t="str">
        <f t="shared" si="0"/>
        <v>GJ/kL</v>
      </c>
      <c r="I70" s="1184" t="s">
        <v>1945</v>
      </c>
      <c r="J70" s="518">
        <v>0</v>
      </c>
      <c r="K70" s="519">
        <f t="shared" si="37"/>
        <v>0</v>
      </c>
      <c r="L70" s="519">
        <f t="shared" si="38"/>
        <v>0</v>
      </c>
      <c r="M70" s="519">
        <f t="shared" si="39"/>
        <v>0</v>
      </c>
      <c r="N70" s="1024" t="s">
        <v>178</v>
      </c>
      <c r="O70" s="1166">
        <f t="shared" si="40"/>
        <v>0</v>
      </c>
      <c r="P70" s="1167">
        <f t="shared" si="41"/>
        <v>0</v>
      </c>
      <c r="Q70" s="1165">
        <f t="shared" si="42"/>
        <v>0</v>
      </c>
      <c r="R70" s="1165">
        <f t="shared" si="43"/>
        <v>0</v>
      </c>
      <c r="S70" s="1177" t="s">
        <v>3663</v>
      </c>
    </row>
    <row r="71" spans="2:30" ht="15" customHeight="1">
      <c r="B71" s="2097"/>
      <c r="C71" s="2595" t="s">
        <v>3378</v>
      </c>
      <c r="D71" s="2038"/>
      <c r="E71" s="2038"/>
      <c r="F71" s="2591"/>
      <c r="G71" s="515">
        <v>35.6</v>
      </c>
      <c r="H71" s="1185" t="str">
        <f t="shared" si="0"/>
        <v>GJ/kL</v>
      </c>
      <c r="I71" s="1184" t="s">
        <v>1945</v>
      </c>
      <c r="J71" s="518">
        <v>0</v>
      </c>
      <c r="K71" s="519">
        <f t="shared" si="37"/>
        <v>0</v>
      </c>
      <c r="L71" s="519">
        <f t="shared" si="38"/>
        <v>0</v>
      </c>
      <c r="M71" s="519">
        <f t="shared" si="39"/>
        <v>0</v>
      </c>
      <c r="N71" s="1024" t="s">
        <v>178</v>
      </c>
      <c r="O71" s="1166">
        <f t="shared" si="40"/>
        <v>0</v>
      </c>
      <c r="P71" s="1167">
        <f t="shared" si="41"/>
        <v>0</v>
      </c>
      <c r="Q71" s="1165">
        <f t="shared" si="42"/>
        <v>0</v>
      </c>
      <c r="R71" s="1165">
        <f t="shared" si="43"/>
        <v>0</v>
      </c>
      <c r="S71" s="1177" t="s">
        <v>3663</v>
      </c>
    </row>
    <row r="72" spans="2:30" ht="15" customHeight="1">
      <c r="B72" s="2097"/>
      <c r="C72" s="2595" t="s">
        <v>3379</v>
      </c>
      <c r="D72" s="2038"/>
      <c r="E72" s="2038"/>
      <c r="F72" s="2591"/>
      <c r="G72" s="515">
        <v>21.2</v>
      </c>
      <c r="H72" s="1185" t="str">
        <f t="shared" si="0"/>
        <v>GJ/千㎥</v>
      </c>
      <c r="I72" s="1184" t="s">
        <v>1292</v>
      </c>
      <c r="J72" s="518">
        <v>0</v>
      </c>
      <c r="K72" s="519">
        <f t="shared" si="37"/>
        <v>0</v>
      </c>
      <c r="L72" s="519">
        <f t="shared" si="38"/>
        <v>0</v>
      </c>
      <c r="M72" s="519">
        <f t="shared" si="39"/>
        <v>0</v>
      </c>
      <c r="N72" s="1024" t="s">
        <v>178</v>
      </c>
      <c r="O72" s="1166">
        <f t="shared" si="40"/>
        <v>0</v>
      </c>
      <c r="P72" s="1167">
        <f t="shared" si="41"/>
        <v>0</v>
      </c>
      <c r="Q72" s="1165">
        <f t="shared" si="42"/>
        <v>0</v>
      </c>
      <c r="R72" s="1165">
        <f t="shared" si="43"/>
        <v>0</v>
      </c>
      <c r="S72" s="1177" t="s">
        <v>3633</v>
      </c>
    </row>
    <row r="73" spans="2:30" ht="15" customHeight="1">
      <c r="B73" s="2097"/>
      <c r="C73" s="1019" t="s">
        <v>3380</v>
      </c>
      <c r="D73" s="2595" t="str">
        <f>'使用量_1,2'!D73&amp;""</f>
        <v/>
      </c>
      <c r="E73" s="2038"/>
      <c r="F73" s="2591"/>
      <c r="G73" s="515">
        <v>13.2</v>
      </c>
      <c r="H73" s="1185" t="str">
        <f t="shared" si="0"/>
        <v>GJ/t</v>
      </c>
      <c r="I73" s="1184" t="s">
        <v>1115</v>
      </c>
      <c r="J73" s="518">
        <v>0</v>
      </c>
      <c r="K73" s="519">
        <f>J73</f>
        <v>0</v>
      </c>
      <c r="L73" s="519">
        <f t="shared" si="38"/>
        <v>0</v>
      </c>
      <c r="M73" s="519">
        <f t="shared" si="39"/>
        <v>0</v>
      </c>
      <c r="N73" s="1024" t="s">
        <v>178</v>
      </c>
      <c r="O73" s="1166">
        <f t="shared" si="40"/>
        <v>0</v>
      </c>
      <c r="P73" s="1167">
        <f t="shared" si="41"/>
        <v>0</v>
      </c>
      <c r="Q73" s="1165">
        <f t="shared" si="42"/>
        <v>0</v>
      </c>
      <c r="R73" s="1165">
        <f t="shared" si="43"/>
        <v>0</v>
      </c>
      <c r="S73" s="1179" t="s">
        <v>3632</v>
      </c>
    </row>
    <row r="74" spans="2:30" ht="15" customHeight="1">
      <c r="B74" s="2097"/>
      <c r="C74" s="2595" t="s">
        <v>3381</v>
      </c>
      <c r="D74" s="2038"/>
      <c r="E74" s="2038"/>
      <c r="F74" s="2591"/>
      <c r="G74" s="515">
        <v>18</v>
      </c>
      <c r="H74" s="1185" t="str">
        <f t="shared" si="0"/>
        <v>GJ/t</v>
      </c>
      <c r="I74" s="1184" t="s">
        <v>1115</v>
      </c>
      <c r="J74" s="518">
        <v>1.6199999999999999E-2</v>
      </c>
      <c r="K74" s="519">
        <f t="shared" si="37"/>
        <v>1.6199999999999999E-2</v>
      </c>
      <c r="L74" s="519">
        <f t="shared" si="38"/>
        <v>1.6199999999999999E-2</v>
      </c>
      <c r="M74" s="519">
        <f t="shared" si="39"/>
        <v>1.6199999999999999E-2</v>
      </c>
      <c r="N74" s="1024" t="s">
        <v>178</v>
      </c>
      <c r="O74" s="1166">
        <f t="shared" si="40"/>
        <v>1.0691999999999999</v>
      </c>
      <c r="P74" s="1167">
        <f t="shared" si="41"/>
        <v>1.0691999999999999</v>
      </c>
      <c r="Q74" s="1165">
        <f t="shared" si="42"/>
        <v>1.0691999999999999</v>
      </c>
      <c r="R74" s="1165">
        <f t="shared" si="43"/>
        <v>1.0691999999999999</v>
      </c>
      <c r="S74" s="1179" t="s">
        <v>3632</v>
      </c>
    </row>
    <row r="75" spans="2:30" ht="15" customHeight="1">
      <c r="B75" s="2097"/>
      <c r="C75" s="2595" t="s">
        <v>3382</v>
      </c>
      <c r="D75" s="2038"/>
      <c r="E75" s="2038"/>
      <c r="F75" s="2591"/>
      <c r="G75" s="515">
        <v>26.9</v>
      </c>
      <c r="H75" s="1185" t="str">
        <f t="shared" si="0"/>
        <v>GJ/t</v>
      </c>
      <c r="I75" s="1184" t="s">
        <v>1115</v>
      </c>
      <c r="J75" s="518">
        <v>1.66E-2</v>
      </c>
      <c r="K75" s="519">
        <f t="shared" si="37"/>
        <v>1.66E-2</v>
      </c>
      <c r="L75" s="519">
        <f t="shared" si="38"/>
        <v>1.66E-2</v>
      </c>
      <c r="M75" s="519">
        <f t="shared" si="39"/>
        <v>1.66E-2</v>
      </c>
      <c r="N75" s="1024" t="s">
        <v>178</v>
      </c>
      <c r="O75" s="1166">
        <f t="shared" si="40"/>
        <v>1.6373133333333332</v>
      </c>
      <c r="P75" s="1167">
        <f t="shared" si="41"/>
        <v>1.6373133333333332</v>
      </c>
      <c r="Q75" s="1165">
        <f t="shared" si="42"/>
        <v>1.6373133333333332</v>
      </c>
      <c r="R75" s="1165">
        <f t="shared" si="43"/>
        <v>1.6373133333333332</v>
      </c>
      <c r="S75" s="1179" t="s">
        <v>3632</v>
      </c>
    </row>
    <row r="76" spans="2:30" ht="15" customHeight="1">
      <c r="B76" s="2097"/>
      <c r="C76" s="2595" t="s">
        <v>3383</v>
      </c>
      <c r="D76" s="2038"/>
      <c r="E76" s="2038"/>
      <c r="F76" s="2591"/>
      <c r="G76" s="515">
        <v>33.200000000000003</v>
      </c>
      <c r="H76" s="1185" t="str">
        <f t="shared" si="0"/>
        <v>GJ/t</v>
      </c>
      <c r="I76" s="1184" t="s">
        <v>1115</v>
      </c>
      <c r="J76" s="518">
        <v>1.35E-2</v>
      </c>
      <c r="K76" s="519">
        <f t="shared" si="37"/>
        <v>1.35E-2</v>
      </c>
      <c r="L76" s="519">
        <f t="shared" si="38"/>
        <v>1.35E-2</v>
      </c>
      <c r="M76" s="519">
        <f t="shared" si="39"/>
        <v>1.35E-2</v>
      </c>
      <c r="N76" s="1024" t="s">
        <v>178</v>
      </c>
      <c r="O76" s="1166">
        <f t="shared" si="40"/>
        <v>1.6434</v>
      </c>
      <c r="P76" s="1167">
        <f t="shared" si="41"/>
        <v>1.6434</v>
      </c>
      <c r="Q76" s="1165">
        <f t="shared" si="42"/>
        <v>1.6434</v>
      </c>
      <c r="R76" s="1165">
        <f t="shared" si="43"/>
        <v>1.6434</v>
      </c>
      <c r="S76" s="1179" t="s">
        <v>3632</v>
      </c>
    </row>
    <row r="77" spans="2:30" ht="15" customHeight="1">
      <c r="B77" s="2097"/>
      <c r="C77" s="2595" t="s">
        <v>3384</v>
      </c>
      <c r="D77" s="2038"/>
      <c r="E77" s="2038"/>
      <c r="F77" s="2591"/>
      <c r="G77" s="515">
        <v>29.3</v>
      </c>
      <c r="H77" s="1185" t="str">
        <f t="shared" si="0"/>
        <v>GJ/t</v>
      </c>
      <c r="I77" s="1184" t="s">
        <v>1115</v>
      </c>
      <c r="J77" s="518">
        <v>2.5700000000000001E-2</v>
      </c>
      <c r="K77" s="519">
        <f t="shared" si="37"/>
        <v>2.5700000000000001E-2</v>
      </c>
      <c r="L77" s="519">
        <f t="shared" si="38"/>
        <v>2.5700000000000001E-2</v>
      </c>
      <c r="M77" s="519">
        <f t="shared" si="39"/>
        <v>2.5700000000000001E-2</v>
      </c>
      <c r="N77" s="1024" t="s">
        <v>178</v>
      </c>
      <c r="O77" s="1166">
        <f t="shared" si="40"/>
        <v>2.761036666666667</v>
      </c>
      <c r="P77" s="1167">
        <f t="shared" si="41"/>
        <v>2.761036666666667</v>
      </c>
      <c r="Q77" s="1165">
        <f t="shared" si="42"/>
        <v>2.761036666666667</v>
      </c>
      <c r="R77" s="1165">
        <f t="shared" si="43"/>
        <v>2.761036666666667</v>
      </c>
      <c r="S77" s="1179" t="s">
        <v>3632</v>
      </c>
    </row>
    <row r="78" spans="2:30" ht="15" customHeight="1">
      <c r="B78" s="2097"/>
      <c r="C78" s="2595" t="s">
        <v>3385</v>
      </c>
      <c r="D78" s="2038"/>
      <c r="E78" s="2038"/>
      <c r="F78" s="2591"/>
      <c r="G78" s="515">
        <v>29.3</v>
      </c>
      <c r="H78" s="1185" t="str">
        <f t="shared" si="0"/>
        <v>GJ/t</v>
      </c>
      <c r="I78" s="1184" t="s">
        <v>1115</v>
      </c>
      <c r="J78" s="518">
        <v>2.3900000000000001E-2</v>
      </c>
      <c r="K78" s="519">
        <f t="shared" si="37"/>
        <v>2.3900000000000001E-2</v>
      </c>
      <c r="L78" s="519">
        <f t="shared" si="38"/>
        <v>2.3900000000000001E-2</v>
      </c>
      <c r="M78" s="519">
        <f t="shared" si="39"/>
        <v>2.3900000000000001E-2</v>
      </c>
      <c r="N78" s="1024" t="s">
        <v>178</v>
      </c>
      <c r="O78" s="1166">
        <f t="shared" si="40"/>
        <v>2.5676566666666667</v>
      </c>
      <c r="P78" s="1167">
        <f t="shared" si="41"/>
        <v>2.5676566666666667</v>
      </c>
      <c r="Q78" s="1165">
        <f t="shared" si="42"/>
        <v>2.5676566666666667</v>
      </c>
      <c r="R78" s="1165">
        <f t="shared" si="43"/>
        <v>2.5676566666666667</v>
      </c>
      <c r="S78" s="1179" t="s">
        <v>3632</v>
      </c>
    </row>
    <row r="79" spans="2:30" ht="15" customHeight="1">
      <c r="B79" s="2097"/>
      <c r="C79" s="2595" t="s">
        <v>3386</v>
      </c>
      <c r="D79" s="2038"/>
      <c r="E79" s="2038"/>
      <c r="F79" s="2591"/>
      <c r="G79" s="515">
        <v>40.200000000000003</v>
      </c>
      <c r="H79" s="1185" t="str">
        <f t="shared" si="0"/>
        <v>GJ/kL</v>
      </c>
      <c r="I79" s="1184" t="s">
        <v>1945</v>
      </c>
      <c r="J79" s="518">
        <v>1.7899999999999999E-2</v>
      </c>
      <c r="K79" s="519">
        <f t="shared" si="37"/>
        <v>1.7899999999999999E-2</v>
      </c>
      <c r="L79" s="519">
        <f t="shared" si="38"/>
        <v>1.7899999999999999E-2</v>
      </c>
      <c r="M79" s="519">
        <f t="shared" si="39"/>
        <v>1.7899999999999999E-2</v>
      </c>
      <c r="N79" s="1024" t="s">
        <v>178</v>
      </c>
      <c r="O79" s="1166">
        <f t="shared" si="40"/>
        <v>2.6384599999999998</v>
      </c>
      <c r="P79" s="1167">
        <f t="shared" si="41"/>
        <v>2.6384599999999998</v>
      </c>
      <c r="Q79" s="1165">
        <f t="shared" si="42"/>
        <v>2.6384599999999998</v>
      </c>
      <c r="R79" s="1165">
        <f t="shared" si="43"/>
        <v>2.6384599999999998</v>
      </c>
      <c r="S79" s="1179" t="s">
        <v>3663</v>
      </c>
    </row>
    <row r="80" spans="2:30" ht="15" customHeight="1">
      <c r="B80" s="2097"/>
      <c r="C80" s="2595" t="s">
        <v>3387</v>
      </c>
      <c r="D80" s="2038"/>
      <c r="E80" s="2038"/>
      <c r="F80" s="2591"/>
      <c r="G80" s="515">
        <v>21.2</v>
      </c>
      <c r="H80" s="1185" t="str">
        <f t="shared" si="0"/>
        <v>GJ/千㎥</v>
      </c>
      <c r="I80" s="1184" t="s">
        <v>1292</v>
      </c>
      <c r="J80" s="518">
        <v>0</v>
      </c>
      <c r="K80" s="519">
        <f t="shared" si="37"/>
        <v>0</v>
      </c>
      <c r="L80" s="519">
        <f t="shared" si="38"/>
        <v>0</v>
      </c>
      <c r="M80" s="519">
        <f t="shared" si="39"/>
        <v>0</v>
      </c>
      <c r="N80" s="1024" t="s">
        <v>178</v>
      </c>
      <c r="O80" s="1166">
        <f t="shared" si="40"/>
        <v>0</v>
      </c>
      <c r="P80" s="1167">
        <f t="shared" si="41"/>
        <v>0</v>
      </c>
      <c r="Q80" s="1165">
        <f t="shared" si="42"/>
        <v>0</v>
      </c>
      <c r="R80" s="1165">
        <f t="shared" si="43"/>
        <v>0</v>
      </c>
      <c r="S80" s="1177" t="s">
        <v>3633</v>
      </c>
    </row>
    <row r="81" spans="2:19" ht="15" customHeight="1">
      <c r="B81" s="2097"/>
      <c r="C81" s="2595" t="s">
        <v>3388</v>
      </c>
      <c r="D81" s="2038"/>
      <c r="E81" s="2038"/>
      <c r="F81" s="2591"/>
      <c r="G81" s="515">
        <v>17.100000000000001</v>
      </c>
      <c r="H81" s="1185" t="str">
        <f t="shared" si="0"/>
        <v>GJ/t</v>
      </c>
      <c r="I81" s="1184" t="s">
        <v>1115</v>
      </c>
      <c r="J81" s="518">
        <v>0</v>
      </c>
      <c r="K81" s="519">
        <f t="shared" si="37"/>
        <v>0</v>
      </c>
      <c r="L81" s="519">
        <f t="shared" si="38"/>
        <v>0</v>
      </c>
      <c r="M81" s="519">
        <f t="shared" si="39"/>
        <v>0</v>
      </c>
      <c r="N81" s="1024" t="s">
        <v>178</v>
      </c>
      <c r="O81" s="1166">
        <f t="shared" si="40"/>
        <v>0</v>
      </c>
      <c r="P81" s="1167">
        <f t="shared" si="41"/>
        <v>0</v>
      </c>
      <c r="Q81" s="1165">
        <f t="shared" si="42"/>
        <v>0</v>
      </c>
      <c r="R81" s="1165">
        <f t="shared" si="43"/>
        <v>0</v>
      </c>
      <c r="S81" s="1179" t="s">
        <v>3632</v>
      </c>
    </row>
    <row r="82" spans="2:19" ht="15" customHeight="1">
      <c r="B82" s="2097"/>
      <c r="C82" s="2595" t="s">
        <v>3389</v>
      </c>
      <c r="D82" s="2038"/>
      <c r="E82" s="2038"/>
      <c r="F82" s="2591"/>
      <c r="G82" s="515">
        <v>142</v>
      </c>
      <c r="H82" s="1185" t="str">
        <f t="shared" si="0"/>
        <v>GJ/t</v>
      </c>
      <c r="I82" s="1184" t="s">
        <v>1115</v>
      </c>
      <c r="J82" s="518">
        <v>0</v>
      </c>
      <c r="K82" s="519">
        <f t="shared" si="37"/>
        <v>0</v>
      </c>
      <c r="L82" s="519">
        <f t="shared" si="38"/>
        <v>0</v>
      </c>
      <c r="M82" s="519">
        <f t="shared" si="39"/>
        <v>0</v>
      </c>
      <c r="N82" s="1024" t="s">
        <v>178</v>
      </c>
      <c r="O82" s="1166">
        <f t="shared" si="40"/>
        <v>0</v>
      </c>
      <c r="P82" s="1167">
        <f t="shared" si="41"/>
        <v>0</v>
      </c>
      <c r="Q82" s="1165">
        <f t="shared" si="42"/>
        <v>0</v>
      </c>
      <c r="R82" s="1165">
        <f t="shared" si="43"/>
        <v>0</v>
      </c>
      <c r="S82" s="1179" t="s">
        <v>3632</v>
      </c>
    </row>
    <row r="83" spans="2:19" ht="15" customHeight="1">
      <c r="B83" s="2097"/>
      <c r="C83" s="2595" t="s">
        <v>3390</v>
      </c>
      <c r="D83" s="2038"/>
      <c r="E83" s="2038"/>
      <c r="F83" s="2591"/>
      <c r="G83" s="515">
        <v>22.5</v>
      </c>
      <c r="H83" s="1185" t="str">
        <f t="shared" si="0"/>
        <v>GJ/t</v>
      </c>
      <c r="I83" s="1184" t="s">
        <v>1115</v>
      </c>
      <c r="J83" s="518">
        <v>0</v>
      </c>
      <c r="K83" s="519">
        <f t="shared" si="37"/>
        <v>0</v>
      </c>
      <c r="L83" s="519">
        <f t="shared" si="38"/>
        <v>0</v>
      </c>
      <c r="M83" s="519">
        <f t="shared" si="39"/>
        <v>0</v>
      </c>
      <c r="N83" s="1024" t="s">
        <v>178</v>
      </c>
      <c r="O83" s="1166">
        <f t="shared" si="40"/>
        <v>0</v>
      </c>
      <c r="P83" s="1167">
        <f t="shared" si="41"/>
        <v>0</v>
      </c>
      <c r="Q83" s="1165">
        <f t="shared" si="42"/>
        <v>0</v>
      </c>
      <c r="R83" s="1165">
        <f t="shared" si="43"/>
        <v>0</v>
      </c>
      <c r="S83" s="1179" t="s">
        <v>3632</v>
      </c>
    </row>
    <row r="84" spans="2:19" ht="15" customHeight="1">
      <c r="B84" s="2097"/>
      <c r="C84" s="2599" t="s">
        <v>3391</v>
      </c>
      <c r="D84" s="2595" t="str">
        <f>'使用量_1,2'!D84&amp;""</f>
        <v/>
      </c>
      <c r="E84" s="2038"/>
      <c r="F84" s="2591"/>
      <c r="G84" s="516"/>
      <c r="H84" s="1185" t="str">
        <f t="shared" si="0"/>
        <v>GJ/GJ</v>
      </c>
      <c r="I84" s="1184" t="s">
        <v>1983</v>
      </c>
      <c r="J84" s="518"/>
      <c r="K84" s="519">
        <f t="shared" si="37"/>
        <v>0</v>
      </c>
      <c r="L84" s="519">
        <f t="shared" si="38"/>
        <v>0</v>
      </c>
      <c r="M84" s="519">
        <f t="shared" si="39"/>
        <v>0</v>
      </c>
      <c r="N84" s="1024" t="s">
        <v>178</v>
      </c>
      <c r="O84" s="1166">
        <f t="shared" si="40"/>
        <v>0</v>
      </c>
      <c r="P84" s="1167">
        <f t="shared" si="41"/>
        <v>0</v>
      </c>
      <c r="Q84" s="1165">
        <f t="shared" si="42"/>
        <v>0</v>
      </c>
      <c r="R84" s="1165">
        <f t="shared" si="43"/>
        <v>0</v>
      </c>
      <c r="S84" s="1179" t="s">
        <v>3634</v>
      </c>
    </row>
    <row r="85" spans="2:19" ht="15" customHeight="1">
      <c r="B85" s="2097"/>
      <c r="C85" s="2600"/>
      <c r="D85" s="2595" t="str">
        <f>'使用量_1,2'!D85&amp;""</f>
        <v/>
      </c>
      <c r="E85" s="2038"/>
      <c r="F85" s="2591"/>
      <c r="G85" s="516"/>
      <c r="H85" s="1185" t="str">
        <f t="shared" si="0"/>
        <v>GJ/GJ</v>
      </c>
      <c r="I85" s="1184" t="s">
        <v>1983</v>
      </c>
      <c r="J85" s="518"/>
      <c r="K85" s="519">
        <f t="shared" si="37"/>
        <v>0</v>
      </c>
      <c r="L85" s="519">
        <f t="shared" si="38"/>
        <v>0</v>
      </c>
      <c r="M85" s="519">
        <f t="shared" si="39"/>
        <v>0</v>
      </c>
      <c r="N85" s="1024" t="s">
        <v>178</v>
      </c>
      <c r="O85" s="1166">
        <f t="shared" si="40"/>
        <v>0</v>
      </c>
      <c r="P85" s="1167">
        <f t="shared" si="41"/>
        <v>0</v>
      </c>
      <c r="Q85" s="1165">
        <f t="shared" si="42"/>
        <v>0</v>
      </c>
      <c r="R85" s="1165">
        <f t="shared" si="43"/>
        <v>0</v>
      </c>
      <c r="S85" s="1179" t="s">
        <v>3634</v>
      </c>
    </row>
    <row r="86" spans="2:19">
      <c r="B86" s="2098"/>
      <c r="C86" s="263"/>
      <c r="D86" s="264"/>
      <c r="E86" s="264"/>
      <c r="F86" s="265"/>
      <c r="G86" s="266"/>
      <c r="H86" s="1186"/>
      <c r="I86" s="1187"/>
      <c r="J86" s="267"/>
      <c r="K86" s="268"/>
      <c r="L86" s="268"/>
      <c r="M86" s="268"/>
      <c r="N86" s="269"/>
      <c r="O86" s="1168"/>
      <c r="P86" s="1169"/>
      <c r="Q86" s="1169"/>
      <c r="R86" s="1169"/>
      <c r="S86" s="1178"/>
    </row>
    <row r="87" spans="2:19" ht="15" customHeight="1">
      <c r="B87" s="2597" t="s">
        <v>181</v>
      </c>
      <c r="C87" s="2595" t="s">
        <v>1972</v>
      </c>
      <c r="D87" s="2038"/>
      <c r="E87" s="2038"/>
      <c r="F87" s="2591"/>
      <c r="G87" s="516">
        <v>1.17</v>
      </c>
      <c r="H87" s="1185" t="str">
        <f t="shared" si="0"/>
        <v>GJ/GJ</v>
      </c>
      <c r="I87" s="1184" t="s">
        <v>1983</v>
      </c>
      <c r="J87" s="518">
        <v>6.54E-2</v>
      </c>
      <c r="K87" s="519">
        <f>J87</f>
        <v>6.54E-2</v>
      </c>
      <c r="L87" s="519">
        <f>J87</f>
        <v>6.54E-2</v>
      </c>
      <c r="M87" s="519">
        <f>J87</f>
        <v>6.54E-2</v>
      </c>
      <c r="N87" s="209" t="s">
        <v>3636</v>
      </c>
      <c r="O87" s="1817">
        <f>J87</f>
        <v>6.54E-2</v>
      </c>
      <c r="P87" s="1817">
        <f t="shared" ref="P87:R87" si="44">K87</f>
        <v>6.54E-2</v>
      </c>
      <c r="Q87" s="1817">
        <f t="shared" si="44"/>
        <v>6.54E-2</v>
      </c>
      <c r="R87" s="1817">
        <f t="shared" si="44"/>
        <v>6.54E-2</v>
      </c>
      <c r="S87" s="209" t="s">
        <v>3636</v>
      </c>
    </row>
    <row r="88" spans="2:19">
      <c r="B88" s="2601"/>
      <c r="C88" s="1025"/>
      <c r="D88" s="1026"/>
      <c r="E88" s="1026"/>
      <c r="F88" s="1027"/>
      <c r="G88" s="1028"/>
      <c r="H88" s="1189"/>
      <c r="I88" s="1190"/>
      <c r="J88" s="1029"/>
      <c r="K88" s="1030"/>
      <c r="L88" s="1030"/>
      <c r="M88" s="1030"/>
      <c r="N88" s="1031"/>
      <c r="O88" s="1172"/>
      <c r="P88" s="1173"/>
      <c r="Q88" s="1173"/>
      <c r="R88" s="1173"/>
      <c r="S88" s="1180"/>
    </row>
    <row r="89" spans="2:19" ht="15" customHeight="1">
      <c r="B89" s="2601"/>
      <c r="C89" s="984" t="s">
        <v>3243</v>
      </c>
      <c r="D89" s="2598" t="str">
        <f>'使用量_1,2'!D89&amp;""</f>
        <v>登録番号+メニュー</v>
      </c>
      <c r="E89" s="2616" t="str">
        <f ca="1">'使用量_1,2'!E89&amp;""</f>
        <v/>
      </c>
      <c r="F89" s="2617"/>
      <c r="G89" s="516">
        <v>1.19</v>
      </c>
      <c r="H89" s="1185" t="str">
        <f t="shared" si="0"/>
        <v>GJ/GJ</v>
      </c>
      <c r="I89" s="1184" t="s">
        <v>1983</v>
      </c>
      <c r="J89" s="1198" t="str">
        <f ca="1">'使用量_1,2'!F89</f>
        <v/>
      </c>
      <c r="K89" s="1198" t="str">
        <f ca="1">'使用量_1,2'!G89</f>
        <v/>
      </c>
      <c r="L89" s="1198" t="str">
        <f ca="1">'使用量_1,2'!H89</f>
        <v/>
      </c>
      <c r="M89" s="1198" t="str">
        <f ca="1">'使用量_1,2'!I89</f>
        <v/>
      </c>
      <c r="N89" s="209" t="s">
        <v>3636</v>
      </c>
      <c r="O89" s="1166" t="str">
        <f ca="1">J89</f>
        <v/>
      </c>
      <c r="P89" s="1166" t="str">
        <f t="shared" ref="P89:R89" ca="1" si="45">K89</f>
        <v/>
      </c>
      <c r="Q89" s="1166" t="str">
        <f t="shared" ca="1" si="45"/>
        <v/>
      </c>
      <c r="R89" s="1166" t="str">
        <f t="shared" ca="1" si="45"/>
        <v/>
      </c>
      <c r="S89" s="209" t="s">
        <v>3636</v>
      </c>
    </row>
    <row r="90" spans="2:19" ht="15" customHeight="1">
      <c r="B90" s="2601"/>
      <c r="C90" s="984" t="s">
        <v>3392</v>
      </c>
      <c r="D90" s="2567"/>
      <c r="E90" s="2618"/>
      <c r="F90" s="2619"/>
      <c r="G90" s="516">
        <v>1.19</v>
      </c>
      <c r="H90" s="1185" t="str">
        <f t="shared" si="0"/>
        <v>GJ/GJ</v>
      </c>
      <c r="I90" s="1184" t="s">
        <v>1983</v>
      </c>
      <c r="J90" s="1198" t="str">
        <f ca="1">'使用量_1,2'!F90</f>
        <v/>
      </c>
      <c r="K90" s="1198" t="str">
        <f ca="1">'使用量_1,2'!G90</f>
        <v/>
      </c>
      <c r="L90" s="1198" t="str">
        <f ca="1">'使用量_1,2'!H90</f>
        <v/>
      </c>
      <c r="M90" s="1198" t="str">
        <f ca="1">'使用量_1,2'!I90</f>
        <v/>
      </c>
      <c r="N90" s="209" t="s">
        <v>3636</v>
      </c>
      <c r="O90" s="1166" t="str">
        <f t="shared" ref="O90:O100" ca="1" si="46">J90</f>
        <v/>
      </c>
      <c r="P90" s="1166" t="str">
        <f t="shared" ref="P90:P100" ca="1" si="47">K90</f>
        <v/>
      </c>
      <c r="Q90" s="1166" t="str">
        <f t="shared" ref="Q90:Q100" ca="1" si="48">L90</f>
        <v/>
      </c>
      <c r="R90" s="1166" t="str">
        <f t="shared" ref="R90:R100" ca="1" si="49">M90</f>
        <v/>
      </c>
      <c r="S90" s="209" t="s">
        <v>3636</v>
      </c>
    </row>
    <row r="91" spans="2:19" ht="15" customHeight="1">
      <c r="B91" s="2601"/>
      <c r="C91" s="984" t="s">
        <v>3393</v>
      </c>
      <c r="D91" s="2568"/>
      <c r="E91" s="2620"/>
      <c r="F91" s="2621"/>
      <c r="G91" s="516">
        <v>1.19</v>
      </c>
      <c r="H91" s="1185" t="str">
        <f t="shared" si="0"/>
        <v>GJ/GJ</v>
      </c>
      <c r="I91" s="1184" t="s">
        <v>1983</v>
      </c>
      <c r="J91" s="1198" t="str">
        <f ca="1">'使用量_1,2'!F91</f>
        <v/>
      </c>
      <c r="K91" s="1198" t="str">
        <f ca="1">'使用量_1,2'!G91</f>
        <v/>
      </c>
      <c r="L91" s="1198" t="str">
        <f ca="1">'使用量_1,2'!H91</f>
        <v/>
      </c>
      <c r="M91" s="1198" t="str">
        <f ca="1">'使用量_1,2'!I91</f>
        <v/>
      </c>
      <c r="N91" s="209" t="s">
        <v>3636</v>
      </c>
      <c r="O91" s="1166" t="str">
        <f t="shared" ca="1" si="46"/>
        <v/>
      </c>
      <c r="P91" s="1166" t="str">
        <f t="shared" ca="1" si="47"/>
        <v/>
      </c>
      <c r="Q91" s="1166" t="str">
        <f t="shared" ca="1" si="48"/>
        <v/>
      </c>
      <c r="R91" s="1166" t="str">
        <f t="shared" ca="1" si="49"/>
        <v/>
      </c>
      <c r="S91" s="209" t="s">
        <v>3636</v>
      </c>
    </row>
    <row r="92" spans="2:19" ht="15" customHeight="1">
      <c r="B92" s="2601"/>
      <c r="C92" s="984" t="s">
        <v>3394</v>
      </c>
      <c r="D92" s="2598" t="str">
        <f>'使用量_1,2'!D92&amp;""</f>
        <v>登録番号+メニュー</v>
      </c>
      <c r="E92" s="2616" t="str">
        <f ca="1">'使用量_1,2'!E92&amp;""</f>
        <v/>
      </c>
      <c r="F92" s="2617"/>
      <c r="G92" s="516">
        <v>1.19</v>
      </c>
      <c r="H92" s="1185" t="str">
        <f t="shared" si="0"/>
        <v>GJ/GJ</v>
      </c>
      <c r="I92" s="1184" t="s">
        <v>1983</v>
      </c>
      <c r="J92" s="1198" t="str">
        <f ca="1">'使用量_1,2'!F92</f>
        <v/>
      </c>
      <c r="K92" s="1198" t="str">
        <f ca="1">'使用量_1,2'!G92</f>
        <v/>
      </c>
      <c r="L92" s="1198" t="str">
        <f ca="1">'使用量_1,2'!H92</f>
        <v/>
      </c>
      <c r="M92" s="1198" t="str">
        <f ca="1">'使用量_1,2'!I92</f>
        <v/>
      </c>
      <c r="N92" s="209" t="s">
        <v>3636</v>
      </c>
      <c r="O92" s="1166" t="str">
        <f t="shared" ca="1" si="46"/>
        <v/>
      </c>
      <c r="P92" s="1166" t="str">
        <f t="shared" ca="1" si="47"/>
        <v/>
      </c>
      <c r="Q92" s="1166" t="str">
        <f t="shared" ca="1" si="48"/>
        <v/>
      </c>
      <c r="R92" s="1166" t="str">
        <f t="shared" ca="1" si="49"/>
        <v/>
      </c>
      <c r="S92" s="209" t="s">
        <v>3636</v>
      </c>
    </row>
    <row r="93" spans="2:19" ht="15" customHeight="1">
      <c r="B93" s="2601"/>
      <c r="C93" s="984" t="s">
        <v>3395</v>
      </c>
      <c r="D93" s="2567"/>
      <c r="E93" s="2618"/>
      <c r="F93" s="2619"/>
      <c r="G93" s="516">
        <v>1.19</v>
      </c>
      <c r="H93" s="1185" t="str">
        <f t="shared" si="0"/>
        <v>GJ/GJ</v>
      </c>
      <c r="I93" s="1184" t="s">
        <v>1983</v>
      </c>
      <c r="J93" s="1198" t="str">
        <f ca="1">'使用量_1,2'!F93</f>
        <v/>
      </c>
      <c r="K93" s="1198" t="str">
        <f ca="1">'使用量_1,2'!G93</f>
        <v/>
      </c>
      <c r="L93" s="1198" t="str">
        <f ca="1">'使用量_1,2'!H93</f>
        <v/>
      </c>
      <c r="M93" s="1198" t="str">
        <f ca="1">'使用量_1,2'!I93</f>
        <v/>
      </c>
      <c r="N93" s="209" t="s">
        <v>3636</v>
      </c>
      <c r="O93" s="1166" t="str">
        <f t="shared" ca="1" si="46"/>
        <v/>
      </c>
      <c r="P93" s="1166" t="str">
        <f t="shared" ca="1" si="47"/>
        <v/>
      </c>
      <c r="Q93" s="1166" t="str">
        <f t="shared" ca="1" si="48"/>
        <v/>
      </c>
      <c r="R93" s="1166" t="str">
        <f t="shared" ca="1" si="49"/>
        <v/>
      </c>
      <c r="S93" s="209" t="s">
        <v>3636</v>
      </c>
    </row>
    <row r="94" spans="2:19" ht="15" customHeight="1">
      <c r="B94" s="2601"/>
      <c r="C94" s="984" t="s">
        <v>3396</v>
      </c>
      <c r="D94" s="2568"/>
      <c r="E94" s="2620"/>
      <c r="F94" s="2621"/>
      <c r="G94" s="516">
        <v>1.19</v>
      </c>
      <c r="H94" s="1185" t="str">
        <f t="shared" si="0"/>
        <v>GJ/GJ</v>
      </c>
      <c r="I94" s="1184" t="s">
        <v>1983</v>
      </c>
      <c r="J94" s="1198" t="str">
        <f ca="1">'使用量_1,2'!F94</f>
        <v/>
      </c>
      <c r="K94" s="1198" t="str">
        <f ca="1">'使用量_1,2'!G94</f>
        <v/>
      </c>
      <c r="L94" s="1198" t="str">
        <f ca="1">'使用量_1,2'!H94</f>
        <v/>
      </c>
      <c r="M94" s="1198" t="str">
        <f ca="1">'使用量_1,2'!I94</f>
        <v/>
      </c>
      <c r="N94" s="209" t="s">
        <v>3636</v>
      </c>
      <c r="O94" s="1166" t="str">
        <f t="shared" ca="1" si="46"/>
        <v/>
      </c>
      <c r="P94" s="1166" t="str">
        <f t="shared" ca="1" si="47"/>
        <v/>
      </c>
      <c r="Q94" s="1166" t="str">
        <f t="shared" ca="1" si="48"/>
        <v/>
      </c>
      <c r="R94" s="1166" t="str">
        <f t="shared" ca="1" si="49"/>
        <v/>
      </c>
      <c r="S94" s="209" t="s">
        <v>3636</v>
      </c>
    </row>
    <row r="95" spans="2:19" ht="15" customHeight="1">
      <c r="B95" s="2601"/>
      <c r="C95" s="984" t="s">
        <v>3397</v>
      </c>
      <c r="D95" s="2598" t="str">
        <f>'使用量_1,2'!D95&amp;""</f>
        <v>登録番号+メニュー</v>
      </c>
      <c r="E95" s="2616" t="str">
        <f ca="1">'使用量_1,2'!E95&amp;""</f>
        <v/>
      </c>
      <c r="F95" s="2617"/>
      <c r="G95" s="516">
        <v>1.19</v>
      </c>
      <c r="H95" s="1185" t="str">
        <f t="shared" si="0"/>
        <v>GJ/GJ</v>
      </c>
      <c r="I95" s="1184" t="s">
        <v>1983</v>
      </c>
      <c r="J95" s="1198" t="str">
        <f ca="1">'使用量_1,2'!F95</f>
        <v/>
      </c>
      <c r="K95" s="1198" t="str">
        <f ca="1">'使用量_1,2'!G95</f>
        <v/>
      </c>
      <c r="L95" s="1198" t="str">
        <f ca="1">'使用量_1,2'!H95</f>
        <v/>
      </c>
      <c r="M95" s="1198" t="str">
        <f ca="1">'使用量_1,2'!I95</f>
        <v/>
      </c>
      <c r="N95" s="209" t="s">
        <v>3636</v>
      </c>
      <c r="O95" s="1166" t="str">
        <f t="shared" ca="1" si="46"/>
        <v/>
      </c>
      <c r="P95" s="1166" t="str">
        <f t="shared" ca="1" si="47"/>
        <v/>
      </c>
      <c r="Q95" s="1166" t="str">
        <f t="shared" ca="1" si="48"/>
        <v/>
      </c>
      <c r="R95" s="1166" t="str">
        <f t="shared" ca="1" si="49"/>
        <v/>
      </c>
      <c r="S95" s="209" t="s">
        <v>3636</v>
      </c>
    </row>
    <row r="96" spans="2:19" ht="15" customHeight="1">
      <c r="B96" s="2097"/>
      <c r="C96" s="995" t="s">
        <v>3398</v>
      </c>
      <c r="D96" s="2567"/>
      <c r="E96" s="2618"/>
      <c r="F96" s="2619"/>
      <c r="G96" s="516">
        <v>1.19</v>
      </c>
      <c r="H96" s="1185" t="str">
        <f t="shared" ref="H96:H102" si="50">"GJ/"&amp;I96</f>
        <v>GJ/GJ</v>
      </c>
      <c r="I96" s="1184" t="s">
        <v>1983</v>
      </c>
      <c r="J96" s="1198" t="str">
        <f ca="1">'使用量_1,2'!F96</f>
        <v/>
      </c>
      <c r="K96" s="1198" t="str">
        <f ca="1">'使用量_1,2'!G96</f>
        <v/>
      </c>
      <c r="L96" s="1198" t="str">
        <f ca="1">'使用量_1,2'!H96</f>
        <v/>
      </c>
      <c r="M96" s="1198" t="str">
        <f ca="1">'使用量_1,2'!I96</f>
        <v/>
      </c>
      <c r="N96" s="209" t="s">
        <v>3636</v>
      </c>
      <c r="O96" s="1166" t="str">
        <f t="shared" ca="1" si="46"/>
        <v/>
      </c>
      <c r="P96" s="1166" t="str">
        <f t="shared" ca="1" si="47"/>
        <v/>
      </c>
      <c r="Q96" s="1166" t="str">
        <f t="shared" ca="1" si="48"/>
        <v/>
      </c>
      <c r="R96" s="1166" t="str">
        <f t="shared" ca="1" si="49"/>
        <v/>
      </c>
      <c r="S96" s="209" t="s">
        <v>3636</v>
      </c>
    </row>
    <row r="97" spans="2:19" ht="15" customHeight="1">
      <c r="B97" s="2097"/>
      <c r="C97" s="995" t="s">
        <v>3399</v>
      </c>
      <c r="D97" s="2568"/>
      <c r="E97" s="2620"/>
      <c r="F97" s="2621"/>
      <c r="G97" s="516">
        <v>1.19</v>
      </c>
      <c r="H97" s="1185" t="str">
        <f t="shared" si="50"/>
        <v>GJ/GJ</v>
      </c>
      <c r="I97" s="1184" t="s">
        <v>1983</v>
      </c>
      <c r="J97" s="1198" t="str">
        <f ca="1">'使用量_1,2'!F97</f>
        <v/>
      </c>
      <c r="K97" s="1198" t="str">
        <f ca="1">'使用量_1,2'!G97</f>
        <v/>
      </c>
      <c r="L97" s="1198" t="str">
        <f ca="1">'使用量_1,2'!H97</f>
        <v/>
      </c>
      <c r="M97" s="1198" t="str">
        <f ca="1">'使用量_1,2'!I97</f>
        <v/>
      </c>
      <c r="N97" s="209" t="s">
        <v>3636</v>
      </c>
      <c r="O97" s="1166" t="str">
        <f t="shared" ca="1" si="46"/>
        <v/>
      </c>
      <c r="P97" s="1166" t="str">
        <f t="shared" ca="1" si="47"/>
        <v/>
      </c>
      <c r="Q97" s="1166" t="str">
        <f t="shared" ca="1" si="48"/>
        <v/>
      </c>
      <c r="R97" s="1166" t="str">
        <f t="shared" ca="1" si="49"/>
        <v/>
      </c>
      <c r="S97" s="209" t="s">
        <v>3636</v>
      </c>
    </row>
    <row r="98" spans="2:19" ht="15" customHeight="1">
      <c r="B98" s="2097"/>
      <c r="C98" s="995" t="s">
        <v>3400</v>
      </c>
      <c r="D98" s="2598" t="str">
        <f>'使用量_1,2'!D98&amp;""</f>
        <v>登録番号+メニュー</v>
      </c>
      <c r="E98" s="2616" t="str">
        <f ca="1">'使用量_1,2'!E98&amp;""</f>
        <v/>
      </c>
      <c r="F98" s="2617"/>
      <c r="G98" s="516">
        <v>1.19</v>
      </c>
      <c r="H98" s="1185" t="str">
        <f t="shared" si="50"/>
        <v>GJ/GJ</v>
      </c>
      <c r="I98" s="1184" t="s">
        <v>1983</v>
      </c>
      <c r="J98" s="1198" t="str">
        <f ca="1">'使用量_1,2'!F98</f>
        <v/>
      </c>
      <c r="K98" s="1198" t="str">
        <f ca="1">'使用量_1,2'!G98</f>
        <v/>
      </c>
      <c r="L98" s="1198" t="str">
        <f ca="1">'使用量_1,2'!H98</f>
        <v/>
      </c>
      <c r="M98" s="1198" t="str">
        <f ca="1">'使用量_1,2'!I98</f>
        <v/>
      </c>
      <c r="N98" s="209" t="s">
        <v>3636</v>
      </c>
      <c r="O98" s="1166" t="str">
        <f t="shared" ca="1" si="46"/>
        <v/>
      </c>
      <c r="P98" s="1166" t="str">
        <f t="shared" ca="1" si="47"/>
        <v/>
      </c>
      <c r="Q98" s="1166" t="str">
        <f t="shared" ca="1" si="48"/>
        <v/>
      </c>
      <c r="R98" s="1166" t="str">
        <f t="shared" ca="1" si="49"/>
        <v/>
      </c>
      <c r="S98" s="209" t="s">
        <v>3636</v>
      </c>
    </row>
    <row r="99" spans="2:19" ht="15" customHeight="1">
      <c r="B99" s="2097"/>
      <c r="C99" s="995" t="s">
        <v>3401</v>
      </c>
      <c r="D99" s="2567"/>
      <c r="E99" s="2618"/>
      <c r="F99" s="2619"/>
      <c r="G99" s="516">
        <v>1.19</v>
      </c>
      <c r="H99" s="1185" t="str">
        <f t="shared" si="50"/>
        <v>GJ/GJ</v>
      </c>
      <c r="I99" s="1184" t="s">
        <v>1983</v>
      </c>
      <c r="J99" s="1198" t="str">
        <f ca="1">'使用量_1,2'!F99</f>
        <v/>
      </c>
      <c r="K99" s="1198" t="str">
        <f ca="1">'使用量_1,2'!G99</f>
        <v/>
      </c>
      <c r="L99" s="1198" t="str">
        <f ca="1">'使用量_1,2'!H99</f>
        <v/>
      </c>
      <c r="M99" s="1198" t="str">
        <f ca="1">'使用量_1,2'!I99</f>
        <v/>
      </c>
      <c r="N99" s="209" t="s">
        <v>3636</v>
      </c>
      <c r="O99" s="1166" t="str">
        <f t="shared" ca="1" si="46"/>
        <v/>
      </c>
      <c r="P99" s="1166" t="str">
        <f t="shared" ca="1" si="47"/>
        <v/>
      </c>
      <c r="Q99" s="1166" t="str">
        <f t="shared" ca="1" si="48"/>
        <v/>
      </c>
      <c r="R99" s="1166" t="str">
        <f t="shared" ca="1" si="49"/>
        <v/>
      </c>
      <c r="S99" s="209" t="s">
        <v>3636</v>
      </c>
    </row>
    <row r="100" spans="2:19" ht="15" customHeight="1">
      <c r="B100" s="2097"/>
      <c r="C100" s="984" t="s">
        <v>3276</v>
      </c>
      <c r="D100" s="2568"/>
      <c r="E100" s="2620"/>
      <c r="F100" s="2621"/>
      <c r="G100" s="516">
        <v>1.19</v>
      </c>
      <c r="H100" s="1185" t="str">
        <f t="shared" si="50"/>
        <v>GJ/GJ</v>
      </c>
      <c r="I100" s="1184" t="s">
        <v>1983</v>
      </c>
      <c r="J100" s="1198" t="str">
        <f ca="1">'使用量_1,2'!F100</f>
        <v/>
      </c>
      <c r="K100" s="1198" t="str">
        <f ca="1">'使用量_1,2'!G100</f>
        <v/>
      </c>
      <c r="L100" s="1198" t="str">
        <f ca="1">'使用量_1,2'!H100</f>
        <v/>
      </c>
      <c r="M100" s="1198" t="str">
        <f ca="1">'使用量_1,2'!I100</f>
        <v/>
      </c>
      <c r="N100" s="209" t="s">
        <v>3636</v>
      </c>
      <c r="O100" s="1166" t="str">
        <f t="shared" ca="1" si="46"/>
        <v/>
      </c>
      <c r="P100" s="1166" t="str">
        <f t="shared" ca="1" si="47"/>
        <v/>
      </c>
      <c r="Q100" s="1166" t="str">
        <f t="shared" ca="1" si="48"/>
        <v/>
      </c>
      <c r="R100" s="1166" t="str">
        <f t="shared" ca="1" si="49"/>
        <v/>
      </c>
      <c r="S100" s="209" t="s">
        <v>3636</v>
      </c>
    </row>
    <row r="101" spans="2:19" ht="15" customHeight="1">
      <c r="B101" s="2097"/>
      <c r="C101" s="2595" t="s">
        <v>3402</v>
      </c>
      <c r="D101" s="2038"/>
      <c r="E101" s="2038"/>
      <c r="F101" s="2591"/>
      <c r="G101" s="516"/>
      <c r="H101" s="1185" t="str">
        <f t="shared" si="50"/>
        <v>GJ/GJ</v>
      </c>
      <c r="I101" s="1184" t="s">
        <v>1983</v>
      </c>
      <c r="J101" s="518"/>
      <c r="K101" s="519">
        <f>J101</f>
        <v>0</v>
      </c>
      <c r="L101" s="519">
        <f>J101</f>
        <v>0</v>
      </c>
      <c r="M101" s="519">
        <f>J101</f>
        <v>0</v>
      </c>
      <c r="N101" s="209" t="s">
        <v>3636</v>
      </c>
      <c r="O101" s="1166">
        <f t="shared" ref="O101:O102" si="51">J101</f>
        <v>0</v>
      </c>
      <c r="P101" s="1166">
        <f t="shared" ref="P101:P102" si="52">K101</f>
        <v>0</v>
      </c>
      <c r="Q101" s="1166">
        <f t="shared" ref="Q101:Q102" si="53">L101</f>
        <v>0</v>
      </c>
      <c r="R101" s="1166">
        <f t="shared" ref="R101:R102" si="54">M101</f>
        <v>0</v>
      </c>
      <c r="S101" s="209" t="s">
        <v>3636</v>
      </c>
    </row>
    <row r="102" spans="2:19" ht="15" customHeight="1">
      <c r="B102" s="2097"/>
      <c r="C102" s="2544" t="s">
        <v>3403</v>
      </c>
      <c r="D102" s="1982"/>
      <c r="E102" s="1982"/>
      <c r="F102" s="1983"/>
      <c r="G102" s="516"/>
      <c r="H102" s="1185" t="str">
        <f t="shared" si="50"/>
        <v>GJ/GJ</v>
      </c>
      <c r="I102" s="1184" t="s">
        <v>1983</v>
      </c>
      <c r="J102" s="518"/>
      <c r="K102" s="519">
        <f>J102</f>
        <v>0</v>
      </c>
      <c r="L102" s="519">
        <f>J102</f>
        <v>0</v>
      </c>
      <c r="M102" s="519">
        <f>J102</f>
        <v>0</v>
      </c>
      <c r="N102" s="209" t="s">
        <v>3636</v>
      </c>
      <c r="O102" s="1166">
        <f t="shared" si="51"/>
        <v>0</v>
      </c>
      <c r="P102" s="1166">
        <f t="shared" si="52"/>
        <v>0</v>
      </c>
      <c r="Q102" s="1166">
        <f t="shared" si="53"/>
        <v>0</v>
      </c>
      <c r="R102" s="1166">
        <f t="shared" si="54"/>
        <v>0</v>
      </c>
      <c r="S102" s="209" t="s">
        <v>3636</v>
      </c>
    </row>
    <row r="103" spans="2:19">
      <c r="B103" s="2097"/>
      <c r="C103" s="255"/>
      <c r="D103" s="256"/>
      <c r="E103" s="257"/>
      <c r="F103" s="258"/>
      <c r="G103" s="259"/>
      <c r="H103" s="1186"/>
      <c r="I103" s="1187"/>
      <c r="J103" s="260"/>
      <c r="K103" s="261"/>
      <c r="L103" s="261"/>
      <c r="M103" s="261"/>
      <c r="N103" s="262"/>
      <c r="O103" s="1168"/>
      <c r="P103" s="1169"/>
      <c r="Q103" s="1169"/>
      <c r="R103" s="1169"/>
      <c r="S103" s="1178"/>
    </row>
    <row r="104" spans="2:19">
      <c r="B104" s="254"/>
      <c r="C104" s="255"/>
      <c r="D104" s="256"/>
      <c r="E104" s="257"/>
      <c r="F104" s="258"/>
      <c r="G104" s="259"/>
      <c r="H104" s="1186"/>
      <c r="I104" s="1187"/>
      <c r="J104" s="260"/>
      <c r="K104" s="261"/>
      <c r="L104" s="261"/>
      <c r="M104" s="261"/>
      <c r="N104" s="262"/>
      <c r="O104" s="1168"/>
      <c r="P104" s="1169"/>
      <c r="Q104" s="1169"/>
      <c r="R104" s="1169"/>
      <c r="S104" s="1178"/>
    </row>
    <row r="105" spans="2:19" ht="15" customHeight="1">
      <c r="B105" s="2622" t="s">
        <v>1974</v>
      </c>
      <c r="C105" s="2590" t="str">
        <f>'使用量_1,2'!C105&amp;""</f>
        <v>登録番号+メニュー</v>
      </c>
      <c r="D105" s="2590"/>
      <c r="E105" s="2608" t="str">
        <f ca="1">'使用量_1,2'!E105</f>
        <v/>
      </c>
      <c r="F105" s="1983"/>
      <c r="G105" s="516">
        <v>8.64</v>
      </c>
      <c r="H105" s="1185" t="s">
        <v>1975</v>
      </c>
      <c r="I105" s="1185" t="s">
        <v>516</v>
      </c>
      <c r="J105" s="210" t="str">
        <f ca="1">'使用量_1,2'!F105</f>
        <v/>
      </c>
      <c r="K105" s="210" t="str">
        <f ca="1">'使用量_1,2'!G105</f>
        <v/>
      </c>
      <c r="L105" s="210" t="str">
        <f ca="1">'使用量_1,2'!H105</f>
        <v/>
      </c>
      <c r="M105" s="210" t="str">
        <f ca="1">'使用量_1,2'!I105</f>
        <v/>
      </c>
      <c r="N105" s="209" t="s">
        <v>3637</v>
      </c>
      <c r="O105" s="1239" t="str">
        <f ca="1">IF(J105="","",J105*1000)</f>
        <v/>
      </c>
      <c r="P105" s="1239" t="str">
        <f t="shared" ref="P105:R105" ca="1" si="55">IF(K105="","",K105*1000)</f>
        <v/>
      </c>
      <c r="Q105" s="1239" t="str">
        <f t="shared" ca="1" si="55"/>
        <v/>
      </c>
      <c r="R105" s="1239" t="str">
        <f t="shared" ca="1" si="55"/>
        <v/>
      </c>
      <c r="S105" s="209" t="s">
        <v>3650</v>
      </c>
    </row>
    <row r="106" spans="2:19" ht="15" customHeight="1">
      <c r="B106" s="2601"/>
      <c r="C106" s="2590" t="str">
        <f>'使用量_1,2'!C106&amp;""</f>
        <v>登録番号+メニュー</v>
      </c>
      <c r="D106" s="2590"/>
      <c r="E106" s="2608" t="str">
        <f ca="1">'使用量_1,2'!E106</f>
        <v/>
      </c>
      <c r="F106" s="1983"/>
      <c r="G106" s="516">
        <v>8.64</v>
      </c>
      <c r="H106" s="1185" t="s">
        <v>1975</v>
      </c>
      <c r="I106" s="1184" t="s">
        <v>516</v>
      </c>
      <c r="J106" s="210" t="str">
        <f ca="1">'使用量_1,2'!F106</f>
        <v/>
      </c>
      <c r="K106" s="210" t="str">
        <f ca="1">'使用量_1,2'!G106</f>
        <v/>
      </c>
      <c r="L106" s="210" t="str">
        <f ca="1">'使用量_1,2'!H106</f>
        <v/>
      </c>
      <c r="M106" s="210" t="str">
        <f ca="1">'使用量_1,2'!I106</f>
        <v/>
      </c>
      <c r="N106" s="209" t="s">
        <v>3637</v>
      </c>
      <c r="O106" s="1239" t="str">
        <f t="shared" ref="O106:O124" ca="1" si="56">IF(J106="","",J106*1000)</f>
        <v/>
      </c>
      <c r="P106" s="1239" t="str">
        <f t="shared" ref="P106:P124" ca="1" si="57">IF(K106="","",K106*1000)</f>
        <v/>
      </c>
      <c r="Q106" s="1239" t="str">
        <f t="shared" ref="Q106:Q124" ca="1" si="58">IF(L106="","",L106*1000)</f>
        <v/>
      </c>
      <c r="R106" s="1239" t="str">
        <f t="shared" ref="R106:R124" ca="1" si="59">IF(M106="","",M106*1000)</f>
        <v/>
      </c>
      <c r="S106" s="209" t="s">
        <v>3650</v>
      </c>
    </row>
    <row r="107" spans="2:19" ht="15" customHeight="1">
      <c r="B107" s="2601"/>
      <c r="C107" s="2590" t="str">
        <f>'使用量_1,2'!C107&amp;""</f>
        <v>登録番号+メニュー</v>
      </c>
      <c r="D107" s="2590"/>
      <c r="E107" s="2608" t="str">
        <f ca="1">'使用量_1,2'!E107</f>
        <v/>
      </c>
      <c r="F107" s="1983"/>
      <c r="G107" s="516">
        <v>8.64</v>
      </c>
      <c r="H107" s="1185" t="s">
        <v>1975</v>
      </c>
      <c r="I107" s="1184" t="s">
        <v>516</v>
      </c>
      <c r="J107" s="210" t="str">
        <f ca="1">'使用量_1,2'!F107</f>
        <v/>
      </c>
      <c r="K107" s="210" t="str">
        <f ca="1">'使用量_1,2'!G107</f>
        <v/>
      </c>
      <c r="L107" s="210" t="str">
        <f ca="1">'使用量_1,2'!H107</f>
        <v/>
      </c>
      <c r="M107" s="210" t="str">
        <f ca="1">'使用量_1,2'!I107</f>
        <v/>
      </c>
      <c r="N107" s="209" t="s">
        <v>3637</v>
      </c>
      <c r="O107" s="1239" t="str">
        <f t="shared" ca="1" si="56"/>
        <v/>
      </c>
      <c r="P107" s="1239" t="str">
        <f t="shared" ca="1" si="57"/>
        <v/>
      </c>
      <c r="Q107" s="1239" t="str">
        <f t="shared" ca="1" si="58"/>
        <v/>
      </c>
      <c r="R107" s="1239" t="str">
        <f t="shared" ca="1" si="59"/>
        <v/>
      </c>
      <c r="S107" s="209" t="s">
        <v>3650</v>
      </c>
    </row>
    <row r="108" spans="2:19" ht="15" customHeight="1">
      <c r="B108" s="2601"/>
      <c r="C108" s="2590" t="str">
        <f>'使用量_1,2'!C108&amp;""</f>
        <v>登録番号+メニュー</v>
      </c>
      <c r="D108" s="2590"/>
      <c r="E108" s="2608" t="str">
        <f ca="1">'使用量_1,2'!E108</f>
        <v/>
      </c>
      <c r="F108" s="1983"/>
      <c r="G108" s="516">
        <v>8.64</v>
      </c>
      <c r="H108" s="1185" t="s">
        <v>1975</v>
      </c>
      <c r="I108" s="1184" t="s">
        <v>516</v>
      </c>
      <c r="J108" s="210" t="str">
        <f ca="1">'使用量_1,2'!F108</f>
        <v/>
      </c>
      <c r="K108" s="210" t="str">
        <f ca="1">'使用量_1,2'!G108</f>
        <v/>
      </c>
      <c r="L108" s="210" t="str">
        <f ca="1">'使用量_1,2'!H108</f>
        <v/>
      </c>
      <c r="M108" s="210" t="str">
        <f ca="1">'使用量_1,2'!I108</f>
        <v/>
      </c>
      <c r="N108" s="209" t="s">
        <v>3637</v>
      </c>
      <c r="O108" s="1239" t="str">
        <f t="shared" ca="1" si="56"/>
        <v/>
      </c>
      <c r="P108" s="1239" t="str">
        <f t="shared" ca="1" si="57"/>
        <v/>
      </c>
      <c r="Q108" s="1239" t="str">
        <f t="shared" ca="1" si="58"/>
        <v/>
      </c>
      <c r="R108" s="1239" t="str">
        <f t="shared" ca="1" si="59"/>
        <v/>
      </c>
      <c r="S108" s="209" t="s">
        <v>3650</v>
      </c>
    </row>
    <row r="109" spans="2:19" ht="15" customHeight="1">
      <c r="B109" s="2601"/>
      <c r="C109" s="2590" t="str">
        <f>'使用量_1,2'!C109&amp;""</f>
        <v>登録番号+メニュー</v>
      </c>
      <c r="D109" s="2590"/>
      <c r="E109" s="2608" t="str">
        <f ca="1">'使用量_1,2'!E109</f>
        <v/>
      </c>
      <c r="F109" s="1983"/>
      <c r="G109" s="516">
        <v>8.64</v>
      </c>
      <c r="H109" s="1185" t="s">
        <v>1975</v>
      </c>
      <c r="I109" s="1184" t="s">
        <v>516</v>
      </c>
      <c r="J109" s="210" t="str">
        <f ca="1">'使用量_1,2'!F109</f>
        <v/>
      </c>
      <c r="K109" s="210" t="str">
        <f ca="1">'使用量_1,2'!G109</f>
        <v/>
      </c>
      <c r="L109" s="210" t="str">
        <f ca="1">'使用量_1,2'!H109</f>
        <v/>
      </c>
      <c r="M109" s="210" t="str">
        <f ca="1">'使用量_1,2'!I109</f>
        <v/>
      </c>
      <c r="N109" s="209" t="s">
        <v>3637</v>
      </c>
      <c r="O109" s="1239" t="str">
        <f t="shared" ca="1" si="56"/>
        <v/>
      </c>
      <c r="P109" s="1239" t="str">
        <f t="shared" ca="1" si="57"/>
        <v/>
      </c>
      <c r="Q109" s="1239" t="str">
        <f t="shared" ca="1" si="58"/>
        <v/>
      </c>
      <c r="R109" s="1239" t="str">
        <f t="shared" ca="1" si="59"/>
        <v/>
      </c>
      <c r="S109" s="209" t="s">
        <v>3650</v>
      </c>
    </row>
    <row r="110" spans="2:19" ht="15" customHeight="1">
      <c r="B110" s="2601"/>
      <c r="C110" s="2590" t="str">
        <f>'使用量_1,2'!C110&amp;""</f>
        <v>登録番号+メニュー</v>
      </c>
      <c r="D110" s="2590"/>
      <c r="E110" s="2608" t="str">
        <f ca="1">'使用量_1,2'!E110</f>
        <v/>
      </c>
      <c r="F110" s="1983"/>
      <c r="G110" s="516">
        <v>8.64</v>
      </c>
      <c r="H110" s="1185" t="s">
        <v>1975</v>
      </c>
      <c r="I110" s="1184" t="s">
        <v>516</v>
      </c>
      <c r="J110" s="210" t="str">
        <f ca="1">'使用量_1,2'!F110</f>
        <v/>
      </c>
      <c r="K110" s="210" t="str">
        <f ca="1">'使用量_1,2'!G110</f>
        <v/>
      </c>
      <c r="L110" s="210" t="str">
        <f ca="1">'使用量_1,2'!H110</f>
        <v/>
      </c>
      <c r="M110" s="210" t="str">
        <f ca="1">'使用量_1,2'!I110</f>
        <v/>
      </c>
      <c r="N110" s="209" t="s">
        <v>3637</v>
      </c>
      <c r="O110" s="1239" t="str">
        <f t="shared" ca="1" si="56"/>
        <v/>
      </c>
      <c r="P110" s="1239" t="str">
        <f t="shared" ca="1" si="57"/>
        <v/>
      </c>
      <c r="Q110" s="1239" t="str">
        <f t="shared" ca="1" si="58"/>
        <v/>
      </c>
      <c r="R110" s="1239" t="str">
        <f t="shared" ca="1" si="59"/>
        <v/>
      </c>
      <c r="S110" s="209" t="s">
        <v>3650</v>
      </c>
    </row>
    <row r="111" spans="2:19" ht="15" customHeight="1">
      <c r="B111" s="2601"/>
      <c r="C111" s="2590" t="str">
        <f>'使用量_1,2'!C111&amp;""</f>
        <v>登録番号+メニュー</v>
      </c>
      <c r="D111" s="2590"/>
      <c r="E111" s="2608" t="str">
        <f ca="1">'使用量_1,2'!E111</f>
        <v/>
      </c>
      <c r="F111" s="1983"/>
      <c r="G111" s="516">
        <v>8.64</v>
      </c>
      <c r="H111" s="1185" t="s">
        <v>1975</v>
      </c>
      <c r="I111" s="1184" t="s">
        <v>516</v>
      </c>
      <c r="J111" s="210" t="str">
        <f ca="1">'使用量_1,2'!F111</f>
        <v/>
      </c>
      <c r="K111" s="210" t="str">
        <f ca="1">'使用量_1,2'!G111</f>
        <v/>
      </c>
      <c r="L111" s="210" t="str">
        <f ca="1">'使用量_1,2'!H111</f>
        <v/>
      </c>
      <c r="M111" s="210" t="str">
        <f ca="1">'使用量_1,2'!I111</f>
        <v/>
      </c>
      <c r="N111" s="209" t="s">
        <v>3637</v>
      </c>
      <c r="O111" s="1239" t="str">
        <f t="shared" ca="1" si="56"/>
        <v/>
      </c>
      <c r="P111" s="1239" t="str">
        <f t="shared" ca="1" si="57"/>
        <v/>
      </c>
      <c r="Q111" s="1239" t="str">
        <f t="shared" ca="1" si="58"/>
        <v/>
      </c>
      <c r="R111" s="1239" t="str">
        <f t="shared" ca="1" si="59"/>
        <v/>
      </c>
      <c r="S111" s="209" t="s">
        <v>3650</v>
      </c>
    </row>
    <row r="112" spans="2:19" ht="15" customHeight="1">
      <c r="B112" s="2601"/>
      <c r="C112" s="2590" t="str">
        <f>'使用量_1,2'!C112&amp;""</f>
        <v>登録番号+メニュー</v>
      </c>
      <c r="D112" s="2590"/>
      <c r="E112" s="2608" t="str">
        <f ca="1">'使用量_1,2'!E112</f>
        <v/>
      </c>
      <c r="F112" s="1983"/>
      <c r="G112" s="516">
        <v>8.64</v>
      </c>
      <c r="H112" s="1185" t="s">
        <v>1975</v>
      </c>
      <c r="I112" s="1184" t="s">
        <v>516</v>
      </c>
      <c r="J112" s="210" t="str">
        <f ca="1">'使用量_1,2'!F112</f>
        <v/>
      </c>
      <c r="K112" s="210" t="str">
        <f ca="1">'使用量_1,2'!G112</f>
        <v/>
      </c>
      <c r="L112" s="210" t="str">
        <f ca="1">'使用量_1,2'!H112</f>
        <v/>
      </c>
      <c r="M112" s="210" t="str">
        <f ca="1">'使用量_1,2'!I112</f>
        <v/>
      </c>
      <c r="N112" s="209" t="s">
        <v>3637</v>
      </c>
      <c r="O112" s="1239" t="str">
        <f t="shared" ca="1" si="56"/>
        <v/>
      </c>
      <c r="P112" s="1239" t="str">
        <f t="shared" ca="1" si="57"/>
        <v/>
      </c>
      <c r="Q112" s="1239" t="str">
        <f t="shared" ca="1" si="58"/>
        <v/>
      </c>
      <c r="R112" s="1239" t="str">
        <f t="shared" ca="1" si="59"/>
        <v/>
      </c>
      <c r="S112" s="209" t="s">
        <v>3650</v>
      </c>
    </row>
    <row r="113" spans="2:19" ht="15" customHeight="1">
      <c r="B113" s="2601"/>
      <c r="C113" s="2590" t="str">
        <f>'使用量_1,2'!C113&amp;""</f>
        <v>登録番号+メニュー</v>
      </c>
      <c r="D113" s="2590"/>
      <c r="E113" s="2608" t="str">
        <f ca="1">'使用量_1,2'!E113</f>
        <v/>
      </c>
      <c r="F113" s="1983"/>
      <c r="G113" s="516">
        <v>8.64</v>
      </c>
      <c r="H113" s="1185" t="s">
        <v>1975</v>
      </c>
      <c r="I113" s="1184" t="s">
        <v>516</v>
      </c>
      <c r="J113" s="210" t="str">
        <f ca="1">'使用量_1,2'!F113</f>
        <v/>
      </c>
      <c r="K113" s="210" t="str">
        <f ca="1">'使用量_1,2'!G113</f>
        <v/>
      </c>
      <c r="L113" s="210" t="str">
        <f ca="1">'使用量_1,2'!H113</f>
        <v/>
      </c>
      <c r="M113" s="210" t="str">
        <f ca="1">'使用量_1,2'!I113</f>
        <v/>
      </c>
      <c r="N113" s="209" t="s">
        <v>3637</v>
      </c>
      <c r="O113" s="1239" t="str">
        <f t="shared" ca="1" si="56"/>
        <v/>
      </c>
      <c r="P113" s="1239" t="str">
        <f t="shared" ca="1" si="57"/>
        <v/>
      </c>
      <c r="Q113" s="1239" t="str">
        <f t="shared" ca="1" si="58"/>
        <v/>
      </c>
      <c r="R113" s="1239" t="str">
        <f t="shared" ca="1" si="59"/>
        <v/>
      </c>
      <c r="S113" s="209" t="s">
        <v>3650</v>
      </c>
    </row>
    <row r="114" spans="2:19" ht="15" customHeight="1">
      <c r="B114" s="2601"/>
      <c r="C114" s="2590" t="str">
        <f>'使用量_1,2'!C114&amp;""</f>
        <v>登録番号+メニュー</v>
      </c>
      <c r="D114" s="2590"/>
      <c r="E114" s="2608" t="str">
        <f ca="1">'使用量_1,2'!E114</f>
        <v/>
      </c>
      <c r="F114" s="1983"/>
      <c r="G114" s="516">
        <v>8.64</v>
      </c>
      <c r="H114" s="1185" t="s">
        <v>1975</v>
      </c>
      <c r="I114" s="1184" t="s">
        <v>516</v>
      </c>
      <c r="J114" s="210" t="str">
        <f ca="1">'使用量_1,2'!F114</f>
        <v/>
      </c>
      <c r="K114" s="210" t="str">
        <f ca="1">'使用量_1,2'!G114</f>
        <v/>
      </c>
      <c r="L114" s="210" t="str">
        <f ca="1">'使用量_1,2'!H114</f>
        <v/>
      </c>
      <c r="M114" s="210" t="str">
        <f ca="1">'使用量_1,2'!I114</f>
        <v/>
      </c>
      <c r="N114" s="209" t="s">
        <v>3637</v>
      </c>
      <c r="O114" s="1239" t="str">
        <f t="shared" ca="1" si="56"/>
        <v/>
      </c>
      <c r="P114" s="1239" t="str">
        <f t="shared" ca="1" si="57"/>
        <v/>
      </c>
      <c r="Q114" s="1239" t="str">
        <f t="shared" ca="1" si="58"/>
        <v/>
      </c>
      <c r="R114" s="1239" t="str">
        <f t="shared" ca="1" si="59"/>
        <v/>
      </c>
      <c r="S114" s="209" t="s">
        <v>3650</v>
      </c>
    </row>
    <row r="115" spans="2:19" ht="15" customHeight="1">
      <c r="B115" s="2601"/>
      <c r="C115" s="2590" t="str">
        <f>'使用量_1,2'!C115&amp;""</f>
        <v>登録番号+メニュー</v>
      </c>
      <c r="D115" s="2590"/>
      <c r="E115" s="2608" t="str">
        <f ca="1">'使用量_1,2'!E115</f>
        <v/>
      </c>
      <c r="F115" s="1983"/>
      <c r="G115" s="516">
        <v>8.64</v>
      </c>
      <c r="H115" s="1185" t="s">
        <v>1975</v>
      </c>
      <c r="I115" s="1184" t="s">
        <v>516</v>
      </c>
      <c r="J115" s="210" t="str">
        <f ca="1">'使用量_1,2'!F115</f>
        <v/>
      </c>
      <c r="K115" s="210" t="str">
        <f ca="1">'使用量_1,2'!G115</f>
        <v/>
      </c>
      <c r="L115" s="210" t="str">
        <f ca="1">'使用量_1,2'!H115</f>
        <v/>
      </c>
      <c r="M115" s="210" t="str">
        <f ca="1">'使用量_1,2'!I115</f>
        <v/>
      </c>
      <c r="N115" s="209" t="s">
        <v>3637</v>
      </c>
      <c r="O115" s="1239" t="str">
        <f t="shared" ca="1" si="56"/>
        <v/>
      </c>
      <c r="P115" s="1239" t="str">
        <f t="shared" ca="1" si="57"/>
        <v/>
      </c>
      <c r="Q115" s="1239" t="str">
        <f t="shared" ca="1" si="58"/>
        <v/>
      </c>
      <c r="R115" s="1239" t="str">
        <f t="shared" ca="1" si="59"/>
        <v/>
      </c>
      <c r="S115" s="209" t="s">
        <v>3650</v>
      </c>
    </row>
    <row r="116" spans="2:19" ht="15" customHeight="1">
      <c r="B116" s="2601"/>
      <c r="C116" s="2590" t="str">
        <f>'使用量_1,2'!C116&amp;""</f>
        <v>登録番号+メニュー</v>
      </c>
      <c r="D116" s="2590"/>
      <c r="E116" s="2608" t="str">
        <f ca="1">'使用量_1,2'!E116</f>
        <v/>
      </c>
      <c r="F116" s="1983"/>
      <c r="G116" s="516">
        <v>8.64</v>
      </c>
      <c r="H116" s="1185" t="s">
        <v>1975</v>
      </c>
      <c r="I116" s="1184" t="s">
        <v>516</v>
      </c>
      <c r="J116" s="210" t="str">
        <f ca="1">'使用量_1,2'!F116</f>
        <v/>
      </c>
      <c r="K116" s="210" t="str">
        <f ca="1">'使用量_1,2'!G116</f>
        <v/>
      </c>
      <c r="L116" s="210" t="str">
        <f ca="1">'使用量_1,2'!H116</f>
        <v/>
      </c>
      <c r="M116" s="210" t="str">
        <f ca="1">'使用量_1,2'!I116</f>
        <v/>
      </c>
      <c r="N116" s="209" t="s">
        <v>3637</v>
      </c>
      <c r="O116" s="1239" t="str">
        <f t="shared" ca="1" si="56"/>
        <v/>
      </c>
      <c r="P116" s="1239" t="str">
        <f t="shared" ca="1" si="57"/>
        <v/>
      </c>
      <c r="Q116" s="1239" t="str">
        <f t="shared" ca="1" si="58"/>
        <v/>
      </c>
      <c r="R116" s="1239" t="str">
        <f t="shared" ca="1" si="59"/>
        <v/>
      </c>
      <c r="S116" s="209" t="s">
        <v>3650</v>
      </c>
    </row>
    <row r="117" spans="2:19" ht="15" customHeight="1">
      <c r="B117" s="2601"/>
      <c r="C117" s="2590" t="str">
        <f>'使用量_1,2'!C117&amp;""</f>
        <v>登録番号+メニュー</v>
      </c>
      <c r="D117" s="2590"/>
      <c r="E117" s="2608" t="str">
        <f ca="1">'使用量_1,2'!E117</f>
        <v/>
      </c>
      <c r="F117" s="1983"/>
      <c r="G117" s="516">
        <v>8.64</v>
      </c>
      <c r="H117" s="1185" t="s">
        <v>1975</v>
      </c>
      <c r="I117" s="1184" t="s">
        <v>516</v>
      </c>
      <c r="J117" s="210" t="str">
        <f ca="1">'使用量_1,2'!F117</f>
        <v/>
      </c>
      <c r="K117" s="210" t="str">
        <f ca="1">'使用量_1,2'!G117</f>
        <v/>
      </c>
      <c r="L117" s="210" t="str">
        <f ca="1">'使用量_1,2'!H117</f>
        <v/>
      </c>
      <c r="M117" s="210" t="str">
        <f ca="1">'使用量_1,2'!I117</f>
        <v/>
      </c>
      <c r="N117" s="209" t="s">
        <v>3637</v>
      </c>
      <c r="O117" s="1239" t="str">
        <f t="shared" ca="1" si="56"/>
        <v/>
      </c>
      <c r="P117" s="1239" t="str">
        <f t="shared" ca="1" si="57"/>
        <v/>
      </c>
      <c r="Q117" s="1239" t="str">
        <f t="shared" ca="1" si="58"/>
        <v/>
      </c>
      <c r="R117" s="1239" t="str">
        <f t="shared" ca="1" si="59"/>
        <v/>
      </c>
      <c r="S117" s="209" t="s">
        <v>3650</v>
      </c>
    </row>
    <row r="118" spans="2:19" ht="15" customHeight="1">
      <c r="B118" s="2601"/>
      <c r="C118" s="2590" t="str">
        <f>'使用量_1,2'!C118&amp;""</f>
        <v>登録番号+メニュー</v>
      </c>
      <c r="D118" s="2590"/>
      <c r="E118" s="2608" t="str">
        <f ca="1">'使用量_1,2'!E118</f>
        <v/>
      </c>
      <c r="F118" s="1983"/>
      <c r="G118" s="516">
        <v>8.64</v>
      </c>
      <c r="H118" s="1185" t="s">
        <v>1975</v>
      </c>
      <c r="I118" s="1184" t="s">
        <v>516</v>
      </c>
      <c r="J118" s="210" t="str">
        <f ca="1">'使用量_1,2'!F118</f>
        <v/>
      </c>
      <c r="K118" s="210" t="str">
        <f ca="1">'使用量_1,2'!G118</f>
        <v/>
      </c>
      <c r="L118" s="210" t="str">
        <f ca="1">'使用量_1,2'!H118</f>
        <v/>
      </c>
      <c r="M118" s="210" t="str">
        <f ca="1">'使用量_1,2'!I118</f>
        <v/>
      </c>
      <c r="N118" s="209" t="s">
        <v>3637</v>
      </c>
      <c r="O118" s="1239" t="str">
        <f t="shared" ca="1" si="56"/>
        <v/>
      </c>
      <c r="P118" s="1239" t="str">
        <f t="shared" ca="1" si="57"/>
        <v/>
      </c>
      <c r="Q118" s="1239" t="str">
        <f t="shared" ca="1" si="58"/>
        <v/>
      </c>
      <c r="R118" s="1239" t="str">
        <f t="shared" ca="1" si="59"/>
        <v/>
      </c>
      <c r="S118" s="209" t="s">
        <v>3650</v>
      </c>
    </row>
    <row r="119" spans="2:19" ht="15" customHeight="1">
      <c r="B119" s="2601"/>
      <c r="C119" s="2590" t="str">
        <f>'使用量_1,2'!C119&amp;""</f>
        <v>登録番号+メニュー</v>
      </c>
      <c r="D119" s="2590"/>
      <c r="E119" s="2608" t="str">
        <f ca="1">'使用量_1,2'!E119</f>
        <v/>
      </c>
      <c r="F119" s="1983"/>
      <c r="G119" s="516">
        <v>8.64</v>
      </c>
      <c r="H119" s="1185" t="s">
        <v>1975</v>
      </c>
      <c r="I119" s="1184" t="s">
        <v>516</v>
      </c>
      <c r="J119" s="210" t="str">
        <f ca="1">'使用量_1,2'!F119</f>
        <v/>
      </c>
      <c r="K119" s="210" t="str">
        <f ca="1">'使用量_1,2'!G119</f>
        <v/>
      </c>
      <c r="L119" s="210" t="str">
        <f ca="1">'使用量_1,2'!H119</f>
        <v/>
      </c>
      <c r="M119" s="210" t="str">
        <f ca="1">'使用量_1,2'!I119</f>
        <v/>
      </c>
      <c r="N119" s="209" t="s">
        <v>3637</v>
      </c>
      <c r="O119" s="1239" t="str">
        <f t="shared" ca="1" si="56"/>
        <v/>
      </c>
      <c r="P119" s="1239" t="str">
        <f t="shared" ca="1" si="57"/>
        <v/>
      </c>
      <c r="Q119" s="1239" t="str">
        <f t="shared" ca="1" si="58"/>
        <v/>
      </c>
      <c r="R119" s="1239" t="str">
        <f t="shared" ca="1" si="59"/>
        <v/>
      </c>
      <c r="S119" s="209" t="s">
        <v>3650</v>
      </c>
    </row>
    <row r="120" spans="2:19" ht="15" customHeight="1">
      <c r="B120" s="2601"/>
      <c r="C120" s="2590" t="str">
        <f>'使用量_1,2'!C120&amp;""</f>
        <v>登録番号+メニュー</v>
      </c>
      <c r="D120" s="2590"/>
      <c r="E120" s="2608" t="str">
        <f ca="1">'使用量_1,2'!E120</f>
        <v/>
      </c>
      <c r="F120" s="1983"/>
      <c r="G120" s="516">
        <v>8.64</v>
      </c>
      <c r="H120" s="1185" t="s">
        <v>1975</v>
      </c>
      <c r="I120" s="1184" t="s">
        <v>516</v>
      </c>
      <c r="J120" s="210" t="str">
        <f ca="1">'使用量_1,2'!F120</f>
        <v/>
      </c>
      <c r="K120" s="210" t="str">
        <f ca="1">'使用量_1,2'!G120</f>
        <v/>
      </c>
      <c r="L120" s="210" t="str">
        <f ca="1">'使用量_1,2'!H120</f>
        <v/>
      </c>
      <c r="M120" s="210" t="str">
        <f ca="1">'使用量_1,2'!I120</f>
        <v/>
      </c>
      <c r="N120" s="209" t="s">
        <v>3637</v>
      </c>
      <c r="O120" s="1239" t="str">
        <f t="shared" ca="1" si="56"/>
        <v/>
      </c>
      <c r="P120" s="1239" t="str">
        <f t="shared" ca="1" si="57"/>
        <v/>
      </c>
      <c r="Q120" s="1239" t="str">
        <f t="shared" ca="1" si="58"/>
        <v/>
      </c>
      <c r="R120" s="1239" t="str">
        <f t="shared" ca="1" si="59"/>
        <v/>
      </c>
      <c r="S120" s="209" t="s">
        <v>3650</v>
      </c>
    </row>
    <row r="121" spans="2:19" ht="15" customHeight="1">
      <c r="B121" s="2601"/>
      <c r="C121" s="2590" t="str">
        <f>'使用量_1,2'!C121&amp;""</f>
        <v>登録番号+メニュー</v>
      </c>
      <c r="D121" s="2590"/>
      <c r="E121" s="2608" t="str">
        <f ca="1">'使用量_1,2'!E121</f>
        <v/>
      </c>
      <c r="F121" s="1983"/>
      <c r="G121" s="516">
        <v>8.64</v>
      </c>
      <c r="H121" s="1185" t="s">
        <v>1975</v>
      </c>
      <c r="I121" s="1184" t="s">
        <v>516</v>
      </c>
      <c r="J121" s="210" t="str">
        <f ca="1">'使用量_1,2'!F121</f>
        <v/>
      </c>
      <c r="K121" s="210" t="str">
        <f ca="1">'使用量_1,2'!G121</f>
        <v/>
      </c>
      <c r="L121" s="210" t="str">
        <f ca="1">'使用量_1,2'!H121</f>
        <v/>
      </c>
      <c r="M121" s="210" t="str">
        <f ca="1">'使用量_1,2'!I121</f>
        <v/>
      </c>
      <c r="N121" s="209" t="s">
        <v>3637</v>
      </c>
      <c r="O121" s="1239" t="str">
        <f t="shared" ca="1" si="56"/>
        <v/>
      </c>
      <c r="P121" s="1239" t="str">
        <f t="shared" ca="1" si="57"/>
        <v/>
      </c>
      <c r="Q121" s="1239" t="str">
        <f t="shared" ca="1" si="58"/>
        <v/>
      </c>
      <c r="R121" s="1239" t="str">
        <f t="shared" ca="1" si="59"/>
        <v/>
      </c>
      <c r="S121" s="209" t="s">
        <v>3650</v>
      </c>
    </row>
    <row r="122" spans="2:19" ht="15" customHeight="1">
      <c r="B122" s="2601"/>
      <c r="C122" s="2590" t="str">
        <f>'使用量_1,2'!C122&amp;""</f>
        <v>登録番号+メニュー</v>
      </c>
      <c r="D122" s="2590"/>
      <c r="E122" s="2608" t="str">
        <f ca="1">'使用量_1,2'!E122</f>
        <v/>
      </c>
      <c r="F122" s="1983"/>
      <c r="G122" s="516">
        <v>8.64</v>
      </c>
      <c r="H122" s="1185" t="s">
        <v>1975</v>
      </c>
      <c r="I122" s="1184" t="s">
        <v>516</v>
      </c>
      <c r="J122" s="210" t="str">
        <f ca="1">'使用量_1,2'!F122</f>
        <v/>
      </c>
      <c r="K122" s="210" t="str">
        <f ca="1">'使用量_1,2'!G122</f>
        <v/>
      </c>
      <c r="L122" s="210" t="str">
        <f ca="1">'使用量_1,2'!H122</f>
        <v/>
      </c>
      <c r="M122" s="210" t="str">
        <f ca="1">'使用量_1,2'!I122</f>
        <v/>
      </c>
      <c r="N122" s="209" t="s">
        <v>3637</v>
      </c>
      <c r="O122" s="1239" t="str">
        <f t="shared" ca="1" si="56"/>
        <v/>
      </c>
      <c r="P122" s="1239" t="str">
        <f t="shared" ca="1" si="57"/>
        <v/>
      </c>
      <c r="Q122" s="1239" t="str">
        <f t="shared" ca="1" si="58"/>
        <v/>
      </c>
      <c r="R122" s="1239" t="str">
        <f t="shared" ca="1" si="59"/>
        <v/>
      </c>
      <c r="S122" s="209" t="s">
        <v>3650</v>
      </c>
    </row>
    <row r="123" spans="2:19" ht="15" customHeight="1">
      <c r="B123" s="2601"/>
      <c r="C123" s="2590" t="str">
        <f>'使用量_1,2'!C123&amp;""</f>
        <v>登録番号+メニュー</v>
      </c>
      <c r="D123" s="2590"/>
      <c r="E123" s="2608" t="str">
        <f ca="1">'使用量_1,2'!E123</f>
        <v/>
      </c>
      <c r="F123" s="1983"/>
      <c r="G123" s="516">
        <v>8.64</v>
      </c>
      <c r="H123" s="1185" t="s">
        <v>1975</v>
      </c>
      <c r="I123" s="1184" t="s">
        <v>516</v>
      </c>
      <c r="J123" s="210" t="str">
        <f ca="1">'使用量_1,2'!F123</f>
        <v/>
      </c>
      <c r="K123" s="210" t="str">
        <f ca="1">'使用量_1,2'!G123</f>
        <v/>
      </c>
      <c r="L123" s="210" t="str">
        <f ca="1">'使用量_1,2'!H123</f>
        <v/>
      </c>
      <c r="M123" s="210" t="str">
        <f ca="1">'使用量_1,2'!I123</f>
        <v/>
      </c>
      <c r="N123" s="209" t="s">
        <v>3637</v>
      </c>
      <c r="O123" s="1239" t="str">
        <f t="shared" ca="1" si="56"/>
        <v/>
      </c>
      <c r="P123" s="1239" t="str">
        <f t="shared" ca="1" si="57"/>
        <v/>
      </c>
      <c r="Q123" s="1239" t="str">
        <f t="shared" ca="1" si="58"/>
        <v/>
      </c>
      <c r="R123" s="1239" t="str">
        <f t="shared" ca="1" si="59"/>
        <v/>
      </c>
      <c r="S123" s="209" t="s">
        <v>3650</v>
      </c>
    </row>
    <row r="124" spans="2:19" ht="15" customHeight="1">
      <c r="B124" s="2601"/>
      <c r="C124" s="2590" t="str">
        <f>'使用量_1,2'!C124&amp;""</f>
        <v>登録番号+メニュー</v>
      </c>
      <c r="D124" s="2590"/>
      <c r="E124" s="2608" t="str">
        <f ca="1">'使用量_1,2'!E124</f>
        <v/>
      </c>
      <c r="F124" s="1983"/>
      <c r="G124" s="516">
        <v>8.64</v>
      </c>
      <c r="H124" s="1185" t="s">
        <v>1975</v>
      </c>
      <c r="I124" s="1184" t="s">
        <v>516</v>
      </c>
      <c r="J124" s="210" t="str">
        <f ca="1">'使用量_1,2'!F124</f>
        <v/>
      </c>
      <c r="K124" s="210" t="str">
        <f ca="1">'使用量_1,2'!G124</f>
        <v/>
      </c>
      <c r="L124" s="210" t="str">
        <f ca="1">'使用量_1,2'!H124</f>
        <v/>
      </c>
      <c r="M124" s="210" t="str">
        <f ca="1">'使用量_1,2'!I124</f>
        <v/>
      </c>
      <c r="N124" s="209" t="s">
        <v>3637</v>
      </c>
      <c r="O124" s="1239" t="str">
        <f t="shared" ca="1" si="56"/>
        <v/>
      </c>
      <c r="P124" s="1239" t="str">
        <f t="shared" ca="1" si="57"/>
        <v/>
      </c>
      <c r="Q124" s="1239" t="str">
        <f t="shared" ca="1" si="58"/>
        <v/>
      </c>
      <c r="R124" s="1239" t="str">
        <f t="shared" ca="1" si="59"/>
        <v/>
      </c>
      <c r="S124" s="209" t="s">
        <v>3650</v>
      </c>
    </row>
    <row r="125" spans="2:19" ht="13.5" customHeight="1">
      <c r="B125" s="2601"/>
      <c r="C125" s="276"/>
      <c r="D125" s="2624"/>
      <c r="E125" s="2624"/>
      <c r="F125" s="2625"/>
      <c r="G125" s="273"/>
      <c r="H125" s="1191"/>
      <c r="I125" s="1192"/>
      <c r="J125" s="274"/>
      <c r="K125" s="274"/>
      <c r="L125" s="274"/>
      <c r="M125" s="274"/>
      <c r="N125" s="275"/>
      <c r="O125" s="1174"/>
      <c r="P125" s="1175"/>
      <c r="Q125" s="1175"/>
      <c r="R125" s="1175"/>
      <c r="S125" s="1181"/>
    </row>
    <row r="126" spans="2:19" ht="15" customHeight="1">
      <c r="B126" s="2601"/>
      <c r="C126" s="2592" t="s">
        <v>3635</v>
      </c>
      <c r="D126" s="2436" t="str">
        <f>'使用量_1,2'!C126&amp;""</f>
        <v>オフサイト型PPA</v>
      </c>
      <c r="E126" s="2038"/>
      <c r="F126" s="2591"/>
      <c r="G126" s="516">
        <v>3.6</v>
      </c>
      <c r="H126" s="1185" t="s">
        <v>1975</v>
      </c>
      <c r="I126" s="1184" t="s">
        <v>516</v>
      </c>
      <c r="J126" s="1237">
        <f>'使用量_1,2'!F126</f>
        <v>0</v>
      </c>
      <c r="K126" s="1237">
        <f>'使用量_1,2'!G126</f>
        <v>0</v>
      </c>
      <c r="L126" s="1237">
        <f>J126</f>
        <v>0</v>
      </c>
      <c r="M126" s="1237">
        <f>K126</f>
        <v>0</v>
      </c>
      <c r="N126" s="209" t="s">
        <v>3637</v>
      </c>
      <c r="O126" s="1239">
        <f>J126*1000</f>
        <v>0</v>
      </c>
      <c r="P126" s="1239">
        <f t="shared" ref="P126:R126" si="60">K126*1000</f>
        <v>0</v>
      </c>
      <c r="Q126" s="1239">
        <f t="shared" si="60"/>
        <v>0</v>
      </c>
      <c r="R126" s="1239">
        <f t="shared" si="60"/>
        <v>0</v>
      </c>
      <c r="S126" s="209" t="s">
        <v>3650</v>
      </c>
    </row>
    <row r="127" spans="2:19" ht="15" customHeight="1">
      <c r="B127" s="2601"/>
      <c r="C127" s="2593"/>
      <c r="D127" s="2436" t="str">
        <f>'使用量_1,2'!C127&amp;""</f>
        <v>自己託送_非燃料由来の非化石電気</v>
      </c>
      <c r="E127" s="2038"/>
      <c r="F127" s="2591"/>
      <c r="G127" s="516">
        <v>3.6</v>
      </c>
      <c r="H127" s="1185" t="s">
        <v>1975</v>
      </c>
      <c r="I127" s="1184" t="s">
        <v>516</v>
      </c>
      <c r="J127" s="1237">
        <f>'使用量_1,2'!F127</f>
        <v>0</v>
      </c>
      <c r="K127" s="1237">
        <f>'使用量_1,2'!G127</f>
        <v>0</v>
      </c>
      <c r="L127" s="1237">
        <f>J127</f>
        <v>0</v>
      </c>
      <c r="M127" s="1237">
        <f>K127</f>
        <v>0</v>
      </c>
      <c r="N127" s="209" t="s">
        <v>3637</v>
      </c>
      <c r="O127" s="1239">
        <f t="shared" ref="O127:O130" si="61">J127*1000</f>
        <v>0</v>
      </c>
      <c r="P127" s="1239">
        <f t="shared" ref="P127:P130" si="62">K127*1000</f>
        <v>0</v>
      </c>
      <c r="Q127" s="1239">
        <f t="shared" ref="Q127:Q130" si="63">L127*1000</f>
        <v>0</v>
      </c>
      <c r="R127" s="1239">
        <f t="shared" ref="R127:R130" si="64">M127*1000</f>
        <v>0</v>
      </c>
      <c r="S127" s="209" t="s">
        <v>3650</v>
      </c>
    </row>
    <row r="128" spans="2:19" ht="15" customHeight="1">
      <c r="B128" s="2601"/>
      <c r="C128" s="2593"/>
      <c r="D128" s="2436" t="str">
        <f>'使用量_1,2'!C128&amp;""</f>
        <v/>
      </c>
      <c r="E128" s="2038"/>
      <c r="F128" s="2591"/>
      <c r="G128" s="516">
        <v>8.64</v>
      </c>
      <c r="H128" s="1185" t="s">
        <v>1975</v>
      </c>
      <c r="I128" s="1184" t="s">
        <v>516</v>
      </c>
      <c r="J128" s="1237">
        <f>'使用量_1,2'!F128</f>
        <v>0</v>
      </c>
      <c r="K128" s="1237">
        <f>'使用量_1,2'!G128</f>
        <v>0</v>
      </c>
      <c r="L128" s="1237">
        <f>'使用量_1,2'!H128</f>
        <v>0</v>
      </c>
      <c r="M128" s="1237">
        <f>'使用量_1,2'!I128</f>
        <v>0</v>
      </c>
      <c r="N128" s="209" t="s">
        <v>3637</v>
      </c>
      <c r="O128" s="1239">
        <f t="shared" si="61"/>
        <v>0</v>
      </c>
      <c r="P128" s="1239">
        <f t="shared" si="62"/>
        <v>0</v>
      </c>
      <c r="Q128" s="1239">
        <f t="shared" si="63"/>
        <v>0</v>
      </c>
      <c r="R128" s="1239">
        <f t="shared" si="64"/>
        <v>0</v>
      </c>
      <c r="S128" s="209" t="s">
        <v>3650</v>
      </c>
    </row>
    <row r="129" spans="2:19" ht="15" customHeight="1">
      <c r="B129" s="2601"/>
      <c r="C129" s="2593"/>
      <c r="D129" s="2436" t="str">
        <f>'使用量_1,2'!C129&amp;""</f>
        <v/>
      </c>
      <c r="E129" s="2038"/>
      <c r="F129" s="2591"/>
      <c r="G129" s="516">
        <v>8.64</v>
      </c>
      <c r="H129" s="1185" t="s">
        <v>1975</v>
      </c>
      <c r="I129" s="1184" t="s">
        <v>516</v>
      </c>
      <c r="J129" s="1237">
        <f>'使用量_1,2'!F129</f>
        <v>0</v>
      </c>
      <c r="K129" s="1237">
        <f>'使用量_1,2'!G129</f>
        <v>0</v>
      </c>
      <c r="L129" s="1237">
        <f>'使用量_1,2'!H129</f>
        <v>0</v>
      </c>
      <c r="M129" s="1237">
        <f>'使用量_1,2'!I129</f>
        <v>0</v>
      </c>
      <c r="N129" s="209" t="s">
        <v>3637</v>
      </c>
      <c r="O129" s="1239">
        <f t="shared" si="61"/>
        <v>0</v>
      </c>
      <c r="P129" s="1239">
        <f t="shared" si="62"/>
        <v>0</v>
      </c>
      <c r="Q129" s="1239">
        <f t="shared" si="63"/>
        <v>0</v>
      </c>
      <c r="R129" s="1239">
        <f t="shared" si="64"/>
        <v>0</v>
      </c>
      <c r="S129" s="209" t="s">
        <v>3650</v>
      </c>
    </row>
    <row r="130" spans="2:19" ht="15" customHeight="1">
      <c r="B130" s="2601"/>
      <c r="C130" s="2594"/>
      <c r="D130" s="2436" t="str">
        <f>'使用量_1,2'!C130&amp;""</f>
        <v/>
      </c>
      <c r="E130" s="2038"/>
      <c r="F130" s="2591"/>
      <c r="G130" s="516">
        <v>8.64</v>
      </c>
      <c r="H130" s="1185" t="s">
        <v>1975</v>
      </c>
      <c r="I130" s="1184" t="s">
        <v>516</v>
      </c>
      <c r="J130" s="1237">
        <f>'使用量_1,2'!F130</f>
        <v>0</v>
      </c>
      <c r="K130" s="1237">
        <f>'使用量_1,2'!G130</f>
        <v>0</v>
      </c>
      <c r="L130" s="1237">
        <f>'使用量_1,2'!H130</f>
        <v>0</v>
      </c>
      <c r="M130" s="1237">
        <f>'使用量_1,2'!I130</f>
        <v>0</v>
      </c>
      <c r="N130" s="209" t="s">
        <v>3637</v>
      </c>
      <c r="O130" s="1239">
        <f t="shared" si="61"/>
        <v>0</v>
      </c>
      <c r="P130" s="1239">
        <f t="shared" si="62"/>
        <v>0</v>
      </c>
      <c r="Q130" s="1239">
        <f t="shared" si="63"/>
        <v>0</v>
      </c>
      <c r="R130" s="1239">
        <f t="shared" si="64"/>
        <v>0</v>
      </c>
      <c r="S130" s="209" t="s">
        <v>3650</v>
      </c>
    </row>
    <row r="131" spans="2:19">
      <c r="B131" s="2601"/>
      <c r="C131" s="1036"/>
      <c r="D131" s="1037"/>
      <c r="E131" s="1037"/>
      <c r="F131" s="1027"/>
      <c r="G131" s="1033"/>
      <c r="H131" s="1193"/>
      <c r="I131" s="1189"/>
      <c r="J131" s="1034"/>
      <c r="K131" s="1034"/>
      <c r="L131" s="1034"/>
      <c r="M131" s="1034"/>
      <c r="N131" s="1035"/>
      <c r="O131" s="1172"/>
      <c r="P131" s="1173"/>
      <c r="Q131" s="1173"/>
      <c r="R131" s="1173"/>
      <c r="S131" s="1035"/>
    </row>
    <row r="132" spans="2:19" ht="15" customHeight="1">
      <c r="B132" s="2601"/>
      <c r="C132" s="2566" t="s">
        <v>3404</v>
      </c>
      <c r="D132" s="2595" t="s">
        <v>3405</v>
      </c>
      <c r="E132" s="2038"/>
      <c r="F132" s="2591"/>
      <c r="G132" s="1032">
        <v>3.6</v>
      </c>
      <c r="H132" s="1194" t="s">
        <v>1975</v>
      </c>
      <c r="I132" s="1185" t="s">
        <v>516</v>
      </c>
      <c r="J132" s="1816">
        <v>0</v>
      </c>
      <c r="K132" s="1238">
        <f>J132</f>
        <v>0</v>
      </c>
      <c r="L132" s="1238">
        <f>J132</f>
        <v>0</v>
      </c>
      <c r="M132" s="1238">
        <f>J132</f>
        <v>0</v>
      </c>
      <c r="N132" s="209" t="s">
        <v>3637</v>
      </c>
      <c r="O132" s="1239">
        <f>J132*1000</f>
        <v>0</v>
      </c>
      <c r="P132" s="1239">
        <f t="shared" ref="P132:R132" si="65">K132*1000</f>
        <v>0</v>
      </c>
      <c r="Q132" s="1239">
        <f t="shared" si="65"/>
        <v>0</v>
      </c>
      <c r="R132" s="1239">
        <f t="shared" si="65"/>
        <v>0</v>
      </c>
      <c r="S132" s="209" t="s">
        <v>3650</v>
      </c>
    </row>
    <row r="133" spans="2:19" ht="15" customHeight="1">
      <c r="B133" s="2601"/>
      <c r="C133" s="2567"/>
      <c r="D133" s="2595" t="s">
        <v>3406</v>
      </c>
      <c r="E133" s="2038"/>
      <c r="F133" s="2591"/>
      <c r="G133" s="1032">
        <v>3.6</v>
      </c>
      <c r="H133" s="1194" t="s">
        <v>1975</v>
      </c>
      <c r="I133" s="1185" t="s">
        <v>516</v>
      </c>
      <c r="J133" s="1816">
        <v>0</v>
      </c>
      <c r="K133" s="1238">
        <f t="shared" ref="K133:K140" si="66">J133</f>
        <v>0</v>
      </c>
      <c r="L133" s="1238">
        <f t="shared" ref="L133:L135" si="67">J133</f>
        <v>0</v>
      </c>
      <c r="M133" s="1238">
        <f t="shared" ref="M133:M135" si="68">J133</f>
        <v>0</v>
      </c>
      <c r="N133" s="209" t="s">
        <v>3637</v>
      </c>
      <c r="O133" s="1239">
        <f t="shared" ref="O133:O153" si="69">J133*1000</f>
        <v>0</v>
      </c>
      <c r="P133" s="1239">
        <f t="shared" ref="P133:P153" si="70">K133*1000</f>
        <v>0</v>
      </c>
      <c r="Q133" s="1239">
        <f t="shared" ref="Q133:Q153" si="71">L133*1000</f>
        <v>0</v>
      </c>
      <c r="R133" s="1239">
        <f t="shared" ref="R133:R153" si="72">M133*1000</f>
        <v>0</v>
      </c>
      <c r="S133" s="209" t="s">
        <v>3650</v>
      </c>
    </row>
    <row r="134" spans="2:19" ht="15" customHeight="1">
      <c r="B134" s="2601"/>
      <c r="C134" s="2567"/>
      <c r="D134" s="2595" t="s">
        <v>3407</v>
      </c>
      <c r="E134" s="2038"/>
      <c r="F134" s="2591"/>
      <c r="G134" s="1032">
        <v>3.6</v>
      </c>
      <c r="H134" s="1194" t="s">
        <v>1975</v>
      </c>
      <c r="I134" s="1185" t="s">
        <v>516</v>
      </c>
      <c r="J134" s="1816">
        <v>0</v>
      </c>
      <c r="K134" s="1238">
        <f t="shared" si="66"/>
        <v>0</v>
      </c>
      <c r="L134" s="1238">
        <f t="shared" si="67"/>
        <v>0</v>
      </c>
      <c r="M134" s="1238">
        <f t="shared" si="68"/>
        <v>0</v>
      </c>
      <c r="N134" s="209" t="s">
        <v>3637</v>
      </c>
      <c r="O134" s="1239">
        <f t="shared" si="69"/>
        <v>0</v>
      </c>
      <c r="P134" s="1239">
        <f t="shared" si="70"/>
        <v>0</v>
      </c>
      <c r="Q134" s="1239">
        <f t="shared" si="71"/>
        <v>0</v>
      </c>
      <c r="R134" s="1239">
        <f t="shared" si="72"/>
        <v>0</v>
      </c>
      <c r="S134" s="209" t="s">
        <v>3650</v>
      </c>
    </row>
    <row r="135" spans="2:19" ht="15" customHeight="1">
      <c r="B135" s="2601"/>
      <c r="C135" s="2567"/>
      <c r="D135" s="2595" t="s">
        <v>3408</v>
      </c>
      <c r="E135" s="2038"/>
      <c r="F135" s="2591"/>
      <c r="G135" s="1032">
        <v>3.6</v>
      </c>
      <c r="H135" s="1194" t="s">
        <v>1975</v>
      </c>
      <c r="I135" s="1185" t="s">
        <v>516</v>
      </c>
      <c r="J135" s="1816">
        <v>0</v>
      </c>
      <c r="K135" s="1238">
        <f t="shared" si="66"/>
        <v>0</v>
      </c>
      <c r="L135" s="1238">
        <f t="shared" si="67"/>
        <v>0</v>
      </c>
      <c r="M135" s="1238">
        <f t="shared" si="68"/>
        <v>0</v>
      </c>
      <c r="N135" s="209" t="s">
        <v>3637</v>
      </c>
      <c r="O135" s="1239">
        <f t="shared" si="69"/>
        <v>0</v>
      </c>
      <c r="P135" s="1239">
        <f t="shared" si="70"/>
        <v>0</v>
      </c>
      <c r="Q135" s="1239">
        <f t="shared" si="71"/>
        <v>0</v>
      </c>
      <c r="R135" s="1239">
        <f t="shared" si="72"/>
        <v>0</v>
      </c>
      <c r="S135" s="209" t="s">
        <v>3650</v>
      </c>
    </row>
    <row r="136" spans="2:19" ht="15" customHeight="1">
      <c r="B136" s="2601"/>
      <c r="C136" s="2567"/>
      <c r="D136" s="995" t="s">
        <v>3261</v>
      </c>
      <c r="E136" s="2544" t="str">
        <f>'使用量_1,2'!F136&amp;""</f>
        <v/>
      </c>
      <c r="F136" s="1983"/>
      <c r="G136" s="1032">
        <v>3.6</v>
      </c>
      <c r="H136" s="1194" t="s">
        <v>1975</v>
      </c>
      <c r="I136" s="1185" t="s">
        <v>516</v>
      </c>
      <c r="J136" s="1816">
        <v>0</v>
      </c>
      <c r="K136" s="1238">
        <f t="shared" si="66"/>
        <v>0</v>
      </c>
      <c r="L136" s="1238">
        <f t="shared" ref="L136:L140" si="73">J136</f>
        <v>0</v>
      </c>
      <c r="M136" s="1238">
        <f t="shared" ref="M136:M140" si="74">J136</f>
        <v>0</v>
      </c>
      <c r="N136" s="209" t="s">
        <v>3637</v>
      </c>
      <c r="O136" s="1239">
        <f t="shared" si="69"/>
        <v>0</v>
      </c>
      <c r="P136" s="1239">
        <f t="shared" si="70"/>
        <v>0</v>
      </c>
      <c r="Q136" s="1239">
        <f t="shared" si="71"/>
        <v>0</v>
      </c>
      <c r="R136" s="1239">
        <f t="shared" si="72"/>
        <v>0</v>
      </c>
      <c r="S136" s="209" t="s">
        <v>3650</v>
      </c>
    </row>
    <row r="137" spans="2:19" ht="15" customHeight="1">
      <c r="B137" s="2601"/>
      <c r="C137" s="2567"/>
      <c r="D137" s="995" t="s">
        <v>3409</v>
      </c>
      <c r="E137" s="2544" t="str">
        <f>'使用量_1,2'!F137&amp;""</f>
        <v/>
      </c>
      <c r="F137" s="1983"/>
      <c r="G137" s="1032">
        <v>8.64</v>
      </c>
      <c r="H137" s="1194" t="s">
        <v>1975</v>
      </c>
      <c r="I137" s="1185" t="s">
        <v>516</v>
      </c>
      <c r="J137" s="518"/>
      <c r="K137" s="1238">
        <f t="shared" si="66"/>
        <v>0</v>
      </c>
      <c r="L137" s="1238">
        <f t="shared" si="73"/>
        <v>0</v>
      </c>
      <c r="M137" s="1238">
        <f t="shared" si="74"/>
        <v>0</v>
      </c>
      <c r="N137" s="209" t="s">
        <v>3637</v>
      </c>
      <c r="O137" s="1239">
        <f t="shared" si="69"/>
        <v>0</v>
      </c>
      <c r="P137" s="1239">
        <f t="shared" si="70"/>
        <v>0</v>
      </c>
      <c r="Q137" s="1239">
        <f t="shared" si="71"/>
        <v>0</v>
      </c>
      <c r="R137" s="1239">
        <f t="shared" si="72"/>
        <v>0</v>
      </c>
      <c r="S137" s="209" t="s">
        <v>3650</v>
      </c>
    </row>
    <row r="138" spans="2:19" ht="15" customHeight="1">
      <c r="B138" s="2601"/>
      <c r="C138" s="2567"/>
      <c r="D138" s="995" t="s">
        <v>3410</v>
      </c>
      <c r="E138" s="2544" t="str">
        <f>'使用量_1,2'!F138&amp;""</f>
        <v/>
      </c>
      <c r="F138" s="1983"/>
      <c r="G138" s="1032">
        <v>8.64</v>
      </c>
      <c r="H138" s="1194" t="s">
        <v>1975</v>
      </c>
      <c r="I138" s="1185" t="s">
        <v>516</v>
      </c>
      <c r="J138" s="1816">
        <v>0</v>
      </c>
      <c r="K138" s="1238">
        <f t="shared" si="66"/>
        <v>0</v>
      </c>
      <c r="L138" s="1238">
        <f t="shared" si="73"/>
        <v>0</v>
      </c>
      <c r="M138" s="1238">
        <f t="shared" si="74"/>
        <v>0</v>
      </c>
      <c r="N138" s="209" t="s">
        <v>3637</v>
      </c>
      <c r="O138" s="1239">
        <f t="shared" si="69"/>
        <v>0</v>
      </c>
      <c r="P138" s="1239">
        <f t="shared" si="70"/>
        <v>0</v>
      </c>
      <c r="Q138" s="1239">
        <f t="shared" si="71"/>
        <v>0</v>
      </c>
      <c r="R138" s="1239">
        <f t="shared" si="72"/>
        <v>0</v>
      </c>
      <c r="S138" s="209" t="s">
        <v>3650</v>
      </c>
    </row>
    <row r="139" spans="2:19" ht="15" customHeight="1">
      <c r="B139" s="2601"/>
      <c r="C139" s="2567"/>
      <c r="D139" s="995" t="s">
        <v>3411</v>
      </c>
      <c r="E139" s="2544" t="str">
        <f>'使用量_1,2'!F139&amp;""</f>
        <v/>
      </c>
      <c r="F139" s="1983"/>
      <c r="G139" s="1032">
        <v>8.64</v>
      </c>
      <c r="H139" s="1194" t="s">
        <v>1975</v>
      </c>
      <c r="I139" s="1185" t="s">
        <v>516</v>
      </c>
      <c r="J139" s="518"/>
      <c r="K139" s="1238">
        <f t="shared" si="66"/>
        <v>0</v>
      </c>
      <c r="L139" s="1238">
        <f t="shared" si="73"/>
        <v>0</v>
      </c>
      <c r="M139" s="1238">
        <f t="shared" si="74"/>
        <v>0</v>
      </c>
      <c r="N139" s="209" t="s">
        <v>3637</v>
      </c>
      <c r="O139" s="1239">
        <f t="shared" si="69"/>
        <v>0</v>
      </c>
      <c r="P139" s="1239">
        <f t="shared" si="70"/>
        <v>0</v>
      </c>
      <c r="Q139" s="1239">
        <f t="shared" si="71"/>
        <v>0</v>
      </c>
      <c r="R139" s="1239">
        <f t="shared" si="72"/>
        <v>0</v>
      </c>
      <c r="S139" s="209" t="s">
        <v>3650</v>
      </c>
    </row>
    <row r="140" spans="2:19" ht="15" customHeight="1">
      <c r="B140" s="2623"/>
      <c r="C140" s="2568"/>
      <c r="D140" s="984" t="s">
        <v>3412</v>
      </c>
      <c r="E140" s="2544" t="str">
        <f>'使用量_1,2'!F140&amp;""</f>
        <v/>
      </c>
      <c r="F140" s="1983"/>
      <c r="G140" s="516">
        <v>8.64</v>
      </c>
      <c r="H140" s="1185" t="s">
        <v>1975</v>
      </c>
      <c r="I140" s="1185" t="s">
        <v>516</v>
      </c>
      <c r="J140" s="1816">
        <v>0</v>
      </c>
      <c r="K140" s="1238">
        <f t="shared" si="66"/>
        <v>0</v>
      </c>
      <c r="L140" s="1238">
        <f t="shared" si="73"/>
        <v>0</v>
      </c>
      <c r="M140" s="1238">
        <f t="shared" si="74"/>
        <v>0</v>
      </c>
      <c r="N140" s="209" t="s">
        <v>3637</v>
      </c>
      <c r="O140" s="1239">
        <f t="shared" si="69"/>
        <v>0</v>
      </c>
      <c r="P140" s="1239">
        <f t="shared" si="70"/>
        <v>0</v>
      </c>
      <c r="Q140" s="1239">
        <f t="shared" si="71"/>
        <v>0</v>
      </c>
      <c r="R140" s="1239">
        <f t="shared" si="72"/>
        <v>0</v>
      </c>
      <c r="S140" s="209" t="s">
        <v>3650</v>
      </c>
    </row>
    <row r="141" spans="2:19" hidden="1">
      <c r="H141" s="1195"/>
      <c r="I141" s="1195"/>
      <c r="O141" s="1239">
        <f t="shared" si="69"/>
        <v>0</v>
      </c>
      <c r="P141" s="1239">
        <f t="shared" si="70"/>
        <v>0</v>
      </c>
      <c r="Q141" s="1239">
        <f t="shared" si="71"/>
        <v>0</v>
      </c>
      <c r="R141" s="1239">
        <f t="shared" si="72"/>
        <v>0</v>
      </c>
      <c r="S141" s="1182"/>
    </row>
    <row r="142" spans="2:19" hidden="1">
      <c r="H142" s="1195"/>
      <c r="I142" s="1195"/>
      <c r="O142" s="1239">
        <f t="shared" si="69"/>
        <v>0</v>
      </c>
      <c r="P142" s="1239">
        <f t="shared" si="70"/>
        <v>0</v>
      </c>
      <c r="Q142" s="1239">
        <f t="shared" si="71"/>
        <v>0</v>
      </c>
      <c r="R142" s="1239">
        <f t="shared" si="72"/>
        <v>0</v>
      </c>
      <c r="S142" s="1182"/>
    </row>
    <row r="143" spans="2:19" hidden="1">
      <c r="H143" s="1195"/>
      <c r="I143" s="1195"/>
      <c r="O143" s="1239">
        <f t="shared" si="69"/>
        <v>0</v>
      </c>
      <c r="P143" s="1239">
        <f t="shared" si="70"/>
        <v>0</v>
      </c>
      <c r="Q143" s="1239">
        <f t="shared" si="71"/>
        <v>0</v>
      </c>
      <c r="R143" s="1239">
        <f t="shared" si="72"/>
        <v>0</v>
      </c>
      <c r="S143" s="1182"/>
    </row>
    <row r="144" spans="2:19" hidden="1">
      <c r="H144" s="1195"/>
      <c r="I144" s="1195"/>
      <c r="O144" s="1239">
        <f t="shared" si="69"/>
        <v>0</v>
      </c>
      <c r="P144" s="1239">
        <f t="shared" si="70"/>
        <v>0</v>
      </c>
      <c r="Q144" s="1239">
        <f t="shared" si="71"/>
        <v>0</v>
      </c>
      <c r="R144" s="1239">
        <f t="shared" si="72"/>
        <v>0</v>
      </c>
      <c r="S144" s="1182"/>
    </row>
    <row r="145" spans="2:19" hidden="1">
      <c r="H145" s="1195"/>
      <c r="I145" s="1195"/>
      <c r="O145" s="1239">
        <f t="shared" si="69"/>
        <v>0</v>
      </c>
      <c r="P145" s="1239">
        <f t="shared" si="70"/>
        <v>0</v>
      </c>
      <c r="Q145" s="1239">
        <f t="shared" si="71"/>
        <v>0</v>
      </c>
      <c r="R145" s="1239">
        <f t="shared" si="72"/>
        <v>0</v>
      </c>
      <c r="S145" s="1182"/>
    </row>
    <row r="146" spans="2:19" hidden="1">
      <c r="H146" s="1195"/>
      <c r="I146" s="1195"/>
      <c r="O146" s="1239">
        <f t="shared" si="69"/>
        <v>0</v>
      </c>
      <c r="P146" s="1239">
        <f t="shared" si="70"/>
        <v>0</v>
      </c>
      <c r="Q146" s="1239">
        <f t="shared" si="71"/>
        <v>0</v>
      </c>
      <c r="R146" s="1239">
        <f t="shared" si="72"/>
        <v>0</v>
      </c>
      <c r="S146" s="1182"/>
    </row>
    <row r="147" spans="2:19" hidden="1">
      <c r="H147" s="1195"/>
      <c r="I147" s="1195"/>
      <c r="O147" s="1239">
        <f t="shared" si="69"/>
        <v>0</v>
      </c>
      <c r="P147" s="1239">
        <f t="shared" si="70"/>
        <v>0</v>
      </c>
      <c r="Q147" s="1239">
        <f t="shared" si="71"/>
        <v>0</v>
      </c>
      <c r="R147" s="1239">
        <f t="shared" si="72"/>
        <v>0</v>
      </c>
      <c r="S147" s="1182"/>
    </row>
    <row r="148" spans="2:19" hidden="1">
      <c r="H148" s="1195"/>
      <c r="I148" s="1195"/>
      <c r="O148" s="1239">
        <f t="shared" si="69"/>
        <v>0</v>
      </c>
      <c r="P148" s="1239">
        <f t="shared" si="70"/>
        <v>0</v>
      </c>
      <c r="Q148" s="1239">
        <f t="shared" si="71"/>
        <v>0</v>
      </c>
      <c r="R148" s="1239">
        <f t="shared" si="72"/>
        <v>0</v>
      </c>
      <c r="S148" s="1182"/>
    </row>
    <row r="149" spans="2:19" hidden="1">
      <c r="H149" s="1195"/>
      <c r="I149" s="1195"/>
      <c r="O149" s="1239">
        <f t="shared" si="69"/>
        <v>0</v>
      </c>
      <c r="P149" s="1239">
        <f t="shared" si="70"/>
        <v>0</v>
      </c>
      <c r="Q149" s="1239">
        <f t="shared" si="71"/>
        <v>0</v>
      </c>
      <c r="R149" s="1239">
        <f t="shared" si="72"/>
        <v>0</v>
      </c>
      <c r="S149" s="1182"/>
    </row>
    <row r="150" spans="2:19" hidden="1">
      <c r="H150" s="1195"/>
      <c r="I150" s="1195"/>
      <c r="O150" s="1239">
        <f t="shared" si="69"/>
        <v>0</v>
      </c>
      <c r="P150" s="1239">
        <f t="shared" si="70"/>
        <v>0</v>
      </c>
      <c r="Q150" s="1239">
        <f t="shared" si="71"/>
        <v>0</v>
      </c>
      <c r="R150" s="1239">
        <f t="shared" si="72"/>
        <v>0</v>
      </c>
      <c r="S150" s="1182"/>
    </row>
    <row r="151" spans="2:19" hidden="1">
      <c r="H151" s="1195"/>
      <c r="I151" s="1195"/>
      <c r="O151" s="1239">
        <f t="shared" si="69"/>
        <v>0</v>
      </c>
      <c r="P151" s="1239">
        <f t="shared" si="70"/>
        <v>0</v>
      </c>
      <c r="Q151" s="1239">
        <f t="shared" si="71"/>
        <v>0</v>
      </c>
      <c r="R151" s="1239">
        <f t="shared" si="72"/>
        <v>0</v>
      </c>
      <c r="S151" s="1182"/>
    </row>
    <row r="152" spans="2:19" hidden="1">
      <c r="H152" s="1195"/>
      <c r="I152" s="1195"/>
      <c r="O152" s="1239">
        <f t="shared" si="69"/>
        <v>0</v>
      </c>
      <c r="P152" s="1239">
        <f t="shared" si="70"/>
        <v>0</v>
      </c>
      <c r="Q152" s="1239">
        <f t="shared" si="71"/>
        <v>0</v>
      </c>
      <c r="R152" s="1239">
        <f t="shared" si="72"/>
        <v>0</v>
      </c>
      <c r="S152" s="1182"/>
    </row>
    <row r="153" spans="2:19" hidden="1">
      <c r="H153" s="1195"/>
      <c r="I153" s="1195"/>
      <c r="O153" s="1239">
        <f t="shared" si="69"/>
        <v>0</v>
      </c>
      <c r="P153" s="1239">
        <f t="shared" si="70"/>
        <v>0</v>
      </c>
      <c r="Q153" s="1239">
        <f t="shared" si="71"/>
        <v>0</v>
      </c>
      <c r="R153" s="1239">
        <f t="shared" si="72"/>
        <v>0</v>
      </c>
      <c r="S153" s="1182"/>
    </row>
    <row r="154" spans="2:19">
      <c r="B154" s="1040"/>
      <c r="C154" s="1041"/>
      <c r="D154" s="1041"/>
      <c r="E154" s="1041"/>
      <c r="F154" s="1041"/>
      <c r="G154" s="1041"/>
      <c r="H154" s="1196"/>
      <c r="I154" s="1196"/>
      <c r="J154" s="1041"/>
      <c r="K154" s="1041"/>
      <c r="L154" s="1041"/>
      <c r="M154" s="1041"/>
      <c r="N154" s="1041"/>
      <c r="O154" s="1176"/>
      <c r="P154" s="1176"/>
      <c r="Q154" s="1176"/>
      <c r="R154" s="1176"/>
      <c r="S154" s="1183"/>
    </row>
    <row r="155" spans="2:19" ht="16.5" customHeight="1">
      <c r="B155" s="2613" t="s">
        <v>3353</v>
      </c>
      <c r="C155" s="2614"/>
      <c r="D155" s="2596" t="str">
        <f>'使用量_1,2'!G158&amp;""</f>
        <v/>
      </c>
      <c r="E155" s="1982"/>
      <c r="F155" s="1983"/>
      <c r="G155" s="1232" t="str">
        <f>IF($D155="","",VLOOKUP($D155,$C$162:$S$240,5,FALSE))</f>
        <v/>
      </c>
      <c r="H155" s="1197" t="str">
        <f>IF($D155="","",VLOOKUP($D155,$C$162:$S$240,6,FALSE))</f>
        <v/>
      </c>
      <c r="I155" s="1197" t="str">
        <f>IF($D155="","",VLOOKUP($D155,$C$162:$S$240,7,FALSE))</f>
        <v/>
      </c>
      <c r="J155" s="1043"/>
      <c r="K155" s="1043"/>
      <c r="L155" s="1043"/>
      <c r="M155" s="1043"/>
      <c r="N155" s="1043"/>
      <c r="O155" s="1240" t="str">
        <f>IF($D155="","",VLOOKUP($D155,$C$162:$S$240,13,FALSE))</f>
        <v/>
      </c>
      <c r="P155" s="1240" t="str">
        <f>IF($D155="","",VLOOKUP($D155,$C$162:$S$240,14,FALSE))</f>
        <v/>
      </c>
      <c r="Q155" s="1240" t="str">
        <f>IF($D155="","",VLOOKUP($D155,$C$162:$S$240,15,FALSE))</f>
        <v/>
      </c>
      <c r="R155" s="1240" t="str">
        <f>IF($D155="","",VLOOKUP($D155,$C$162:$S$240,16,FALSE))</f>
        <v/>
      </c>
      <c r="S155" s="209" t="str">
        <f>IF($D155="","",VLOOKUP($D155,$C$162:$S$240,17,FALSE))</f>
        <v/>
      </c>
    </row>
    <row r="156" spans="2:19" ht="16.5" customHeight="1">
      <c r="B156" s="2615" t="s">
        <v>3413</v>
      </c>
      <c r="C156" s="2614"/>
      <c r="D156" s="2596" t="str">
        <f>'使用量_1,2'!G159&amp;""</f>
        <v/>
      </c>
      <c r="E156" s="1982"/>
      <c r="F156" s="1983"/>
      <c r="G156" s="1232" t="str">
        <f t="shared" ref="G156:G157" si="75">IF($D156="","",VLOOKUP($D156,$C$162:$S$240,5,FALSE))</f>
        <v/>
      </c>
      <c r="H156" s="1197" t="str">
        <f>IF($D156="","",VLOOKUP($D156,$C$162:$I$240,6,FALSE))</f>
        <v/>
      </c>
      <c r="I156" s="1197" t="str">
        <f>IF($D156="","",VLOOKUP($D156,$C$162:$I$240,7,FALSE))</f>
        <v/>
      </c>
      <c r="J156" s="1043"/>
      <c r="K156" s="1043"/>
      <c r="L156" s="1043"/>
      <c r="M156" s="1043"/>
      <c r="N156" s="1043"/>
      <c r="O156" s="1240" t="str">
        <f t="shared" ref="O156:O157" si="76">IF($D156="","",VLOOKUP($D156,$C$162:$S$240,13,FALSE))</f>
        <v/>
      </c>
      <c r="P156" s="1240" t="str">
        <f t="shared" ref="P156:P157" si="77">IF($D156="","",VLOOKUP($D156,$C$162:$S$240,14,FALSE))</f>
        <v/>
      </c>
      <c r="Q156" s="1240" t="str">
        <f t="shared" ref="Q156:Q157" si="78">IF($D156="","",VLOOKUP($D156,$C$162:$S$240,15,FALSE))</f>
        <v/>
      </c>
      <c r="R156" s="1240" t="str">
        <f t="shared" ref="R156:R157" si="79">IF($D156="","",VLOOKUP($D156,$C$162:$S$240,16,FALSE))</f>
        <v/>
      </c>
      <c r="S156" s="209" t="str">
        <f t="shared" ref="S156:S157" si="80">IF($D156="","",VLOOKUP($D156,$C$162:$S$240,17,FALSE))</f>
        <v/>
      </c>
    </row>
    <row r="157" spans="2:19" ht="16.5" customHeight="1">
      <c r="B157" s="2615" t="s">
        <v>3414</v>
      </c>
      <c r="C157" s="2614"/>
      <c r="D157" s="2596" t="str">
        <f>'使用量_1,2'!G160&amp;""</f>
        <v/>
      </c>
      <c r="E157" s="1982"/>
      <c r="F157" s="1983"/>
      <c r="G157" s="1232" t="str">
        <f t="shared" si="75"/>
        <v/>
      </c>
      <c r="H157" s="1197" t="str">
        <f>IF($D157="","",VLOOKUP($D157,$C$162:$I$240,6,FALSE))</f>
        <v/>
      </c>
      <c r="I157" s="1197" t="str">
        <f>IF($D157="","",VLOOKUP($D157,$C$162:$I$240,7,FALSE))</f>
        <v/>
      </c>
      <c r="J157" s="1043"/>
      <c r="K157" s="1043"/>
      <c r="L157" s="1043"/>
      <c r="M157" s="1043"/>
      <c r="N157" s="1043"/>
      <c r="O157" s="1240" t="str">
        <f t="shared" si="76"/>
        <v/>
      </c>
      <c r="P157" s="1240" t="str">
        <f t="shared" si="77"/>
        <v/>
      </c>
      <c r="Q157" s="1240" t="str">
        <f t="shared" si="78"/>
        <v/>
      </c>
      <c r="R157" s="1240" t="str">
        <f t="shared" si="79"/>
        <v/>
      </c>
      <c r="S157" s="209" t="str">
        <f t="shared" si="80"/>
        <v/>
      </c>
    </row>
    <row r="158" spans="2:19" ht="16.5" customHeight="1">
      <c r="B158" s="2586" t="s">
        <v>3759</v>
      </c>
      <c r="C158" s="1983"/>
      <c r="D158" s="2587" t="s">
        <v>3499</v>
      </c>
      <c r="E158" s="2588"/>
      <c r="F158" s="2589"/>
      <c r="G158" s="516">
        <v>1</v>
      </c>
      <c r="H158" s="1185" t="str">
        <f t="shared" ref="H158" si="81">"GJ/"&amp;I158</f>
        <v>GJ/GJ</v>
      </c>
      <c r="I158" s="1197" t="s">
        <v>236</v>
      </c>
      <c r="J158" s="1043"/>
      <c r="K158" s="1043"/>
      <c r="L158" s="1043"/>
      <c r="M158" s="1043"/>
      <c r="N158" s="1043"/>
      <c r="O158" s="1043"/>
      <c r="P158" s="1043"/>
      <c r="Q158" s="1043"/>
      <c r="R158" s="1043"/>
      <c r="S158" s="1043"/>
    </row>
    <row r="161" spans="1:19" hidden="1">
      <c r="A161" s="1368" t="s">
        <v>3473</v>
      </c>
      <c r="C161" s="1309" t="s">
        <v>3415</v>
      </c>
    </row>
    <row r="162" spans="1:19" hidden="1">
      <c r="A162" s="1368" t="s">
        <v>3473</v>
      </c>
      <c r="C162" s="176" t="s">
        <v>3417</v>
      </c>
      <c r="G162" s="1199">
        <f>G30</f>
        <v>38.299999999999997</v>
      </c>
      <c r="H162" s="1199" t="str">
        <f t="shared" ref="H162:I162" si="82">H30</f>
        <v>GJ/kL</v>
      </c>
      <c r="I162" s="1199" t="str">
        <f t="shared" si="82"/>
        <v>kL</v>
      </c>
      <c r="J162" s="1199">
        <f t="shared" ref="J162:R162" si="83">J30</f>
        <v>1.9E-2</v>
      </c>
      <c r="K162" s="1199">
        <f t="shared" si="83"/>
        <v>1.9E-2</v>
      </c>
      <c r="L162" s="1199">
        <f t="shared" si="83"/>
        <v>1.9E-2</v>
      </c>
      <c r="M162" s="1199">
        <f t="shared" si="83"/>
        <v>1.9E-2</v>
      </c>
      <c r="N162" s="1199" t="str">
        <f t="shared" si="83"/>
        <v>tC/GJ</v>
      </c>
      <c r="O162" s="1199">
        <f t="shared" si="83"/>
        <v>2.6682333333333332</v>
      </c>
      <c r="P162" s="1199">
        <f t="shared" si="83"/>
        <v>2.6682333333333332</v>
      </c>
      <c r="Q162" s="1199">
        <f t="shared" si="83"/>
        <v>2.6682333333333332</v>
      </c>
      <c r="R162" s="1199">
        <f t="shared" si="83"/>
        <v>2.6682333333333332</v>
      </c>
      <c r="S162" s="1199" t="str">
        <f t="shared" ref="S162" si="84">S30</f>
        <v>tCO2/kL</v>
      </c>
    </row>
    <row r="163" spans="1:19" hidden="1">
      <c r="A163" s="1368" t="s">
        <v>3473</v>
      </c>
      <c r="C163" s="176" t="s">
        <v>3418</v>
      </c>
      <c r="G163" s="1199">
        <f t="shared" ref="G163:I188" si="85">G31</f>
        <v>34.799999999999997</v>
      </c>
      <c r="H163" s="1199" t="str">
        <f t="shared" si="85"/>
        <v>GJ/kL</v>
      </c>
      <c r="I163" s="1199" t="str">
        <f t="shared" si="85"/>
        <v>kL</v>
      </c>
      <c r="J163" s="1199">
        <f t="shared" ref="J163:R163" si="86">J31</f>
        <v>1.83E-2</v>
      </c>
      <c r="K163" s="1199">
        <f t="shared" si="86"/>
        <v>1.83E-2</v>
      </c>
      <c r="L163" s="1199">
        <f t="shared" si="86"/>
        <v>1.83E-2</v>
      </c>
      <c r="M163" s="1199">
        <f t="shared" si="86"/>
        <v>1.83E-2</v>
      </c>
      <c r="N163" s="1199" t="str">
        <f t="shared" si="86"/>
        <v>tC/GJ</v>
      </c>
      <c r="O163" s="1199">
        <f t="shared" si="86"/>
        <v>2.33508</v>
      </c>
      <c r="P163" s="1199">
        <f t="shared" si="86"/>
        <v>2.33508</v>
      </c>
      <c r="Q163" s="1199">
        <f t="shared" si="86"/>
        <v>2.33508</v>
      </c>
      <c r="R163" s="1199">
        <f t="shared" si="86"/>
        <v>2.33508</v>
      </c>
      <c r="S163" s="1199" t="str">
        <f t="shared" ref="S163" si="87">S31</f>
        <v>tCO2/kL</v>
      </c>
    </row>
    <row r="164" spans="1:19" hidden="1">
      <c r="A164" s="1368" t="s">
        <v>3473</v>
      </c>
      <c r="C164" s="176" t="s">
        <v>3419</v>
      </c>
      <c r="G164" s="1199">
        <f t="shared" si="85"/>
        <v>33.4</v>
      </c>
      <c r="H164" s="1199" t="str">
        <f t="shared" si="85"/>
        <v>GJ/kL</v>
      </c>
      <c r="I164" s="1199" t="str">
        <f t="shared" si="85"/>
        <v>kL</v>
      </c>
      <c r="J164" s="1199">
        <f t="shared" ref="J164:R164" si="88">J32</f>
        <v>1.8700000000000001E-2</v>
      </c>
      <c r="K164" s="1199">
        <f t="shared" si="88"/>
        <v>1.8700000000000001E-2</v>
      </c>
      <c r="L164" s="1199">
        <f t="shared" si="88"/>
        <v>1.8700000000000001E-2</v>
      </c>
      <c r="M164" s="1199">
        <f t="shared" si="88"/>
        <v>1.8700000000000001E-2</v>
      </c>
      <c r="N164" s="1199" t="str">
        <f t="shared" si="88"/>
        <v>tC/GJ</v>
      </c>
      <c r="O164" s="1199">
        <f t="shared" si="88"/>
        <v>2.2901266666666666</v>
      </c>
      <c r="P164" s="1199">
        <f t="shared" si="88"/>
        <v>2.2901266666666666</v>
      </c>
      <c r="Q164" s="1199">
        <f t="shared" si="88"/>
        <v>2.2901266666666666</v>
      </c>
      <c r="R164" s="1199">
        <f t="shared" si="88"/>
        <v>2.2901266666666666</v>
      </c>
      <c r="S164" s="1199" t="str">
        <f t="shared" ref="S164" si="89">S32</f>
        <v>tCO2/kL</v>
      </c>
    </row>
    <row r="165" spans="1:19" hidden="1">
      <c r="A165" s="1368" t="s">
        <v>3473</v>
      </c>
      <c r="C165" s="176" t="s">
        <v>3420</v>
      </c>
      <c r="G165" s="1199">
        <f t="shared" si="85"/>
        <v>33.299999999999997</v>
      </c>
      <c r="H165" s="1199" t="str">
        <f t="shared" si="85"/>
        <v>GJ/kL</v>
      </c>
      <c r="I165" s="1199" t="str">
        <f t="shared" si="85"/>
        <v>kL</v>
      </c>
      <c r="J165" s="1199">
        <f t="shared" ref="J165:R165" si="90">J33</f>
        <v>1.8599999999999998E-2</v>
      </c>
      <c r="K165" s="1199">
        <f t="shared" si="90"/>
        <v>1.8599999999999998E-2</v>
      </c>
      <c r="L165" s="1199">
        <f t="shared" si="90"/>
        <v>1.8599999999999998E-2</v>
      </c>
      <c r="M165" s="1199">
        <f t="shared" si="90"/>
        <v>1.8599999999999998E-2</v>
      </c>
      <c r="N165" s="1199" t="str">
        <f t="shared" si="90"/>
        <v>tC/GJ</v>
      </c>
      <c r="O165" s="1199">
        <f t="shared" si="90"/>
        <v>2.2710599999999999</v>
      </c>
      <c r="P165" s="1199">
        <f t="shared" si="90"/>
        <v>2.2710599999999999</v>
      </c>
      <c r="Q165" s="1199">
        <f t="shared" si="90"/>
        <v>2.2710599999999999</v>
      </c>
      <c r="R165" s="1199">
        <f t="shared" si="90"/>
        <v>2.2710599999999999</v>
      </c>
      <c r="S165" s="1199" t="str">
        <f t="shared" ref="S165" si="91">S33</f>
        <v>tCO2/kL</v>
      </c>
    </row>
    <row r="166" spans="1:19" hidden="1">
      <c r="A166" s="1368" t="s">
        <v>3473</v>
      </c>
      <c r="C166" s="176" t="s">
        <v>3421</v>
      </c>
      <c r="G166" s="1199">
        <f t="shared" si="85"/>
        <v>36.299999999999997</v>
      </c>
      <c r="H166" s="1199" t="str">
        <f t="shared" si="85"/>
        <v>GJ/kL</v>
      </c>
      <c r="I166" s="1199" t="str">
        <f t="shared" si="85"/>
        <v>kL</v>
      </c>
      <c r="J166" s="1199">
        <f t="shared" ref="J166:R166" si="92">J34</f>
        <v>1.8599999999999998E-2</v>
      </c>
      <c r="K166" s="1199">
        <f t="shared" si="92"/>
        <v>1.8599999999999998E-2</v>
      </c>
      <c r="L166" s="1199">
        <f t="shared" si="92"/>
        <v>1.8599999999999998E-2</v>
      </c>
      <c r="M166" s="1199">
        <f t="shared" si="92"/>
        <v>1.8599999999999998E-2</v>
      </c>
      <c r="N166" s="1199" t="str">
        <f t="shared" si="92"/>
        <v>tC/GJ</v>
      </c>
      <c r="O166" s="1199">
        <f t="shared" si="92"/>
        <v>2.4756599999999995</v>
      </c>
      <c r="P166" s="1199">
        <f t="shared" si="92"/>
        <v>2.4756599999999995</v>
      </c>
      <c r="Q166" s="1199">
        <f t="shared" si="92"/>
        <v>2.4756599999999995</v>
      </c>
      <c r="R166" s="1199">
        <f t="shared" si="92"/>
        <v>2.4756599999999995</v>
      </c>
      <c r="S166" s="1199" t="str">
        <f t="shared" ref="S166" si="93">S34</f>
        <v>tCO2/kL</v>
      </c>
    </row>
    <row r="167" spans="1:19" hidden="1">
      <c r="A167" s="1368" t="s">
        <v>3473</v>
      </c>
      <c r="C167" s="176" t="s">
        <v>3422</v>
      </c>
      <c r="G167" s="1199">
        <f t="shared" si="85"/>
        <v>36.5</v>
      </c>
      <c r="H167" s="1199" t="str">
        <f t="shared" si="85"/>
        <v>GJ/kL</v>
      </c>
      <c r="I167" s="1199" t="str">
        <f t="shared" si="85"/>
        <v>kL</v>
      </c>
      <c r="J167" s="1199">
        <f t="shared" ref="J167:R167" si="94">J35</f>
        <v>1.8700000000000001E-2</v>
      </c>
      <c r="K167" s="1199">
        <f t="shared" si="94"/>
        <v>1.8700000000000001E-2</v>
      </c>
      <c r="L167" s="1199">
        <f t="shared" si="94"/>
        <v>1.8700000000000001E-2</v>
      </c>
      <c r="M167" s="1199">
        <f t="shared" si="94"/>
        <v>1.8700000000000001E-2</v>
      </c>
      <c r="N167" s="1199" t="str">
        <f t="shared" si="94"/>
        <v>tC/GJ</v>
      </c>
      <c r="O167" s="1199">
        <f t="shared" si="94"/>
        <v>2.5026833333333336</v>
      </c>
      <c r="P167" s="1199">
        <f t="shared" si="94"/>
        <v>2.5026833333333336</v>
      </c>
      <c r="Q167" s="1199">
        <f t="shared" si="94"/>
        <v>2.5026833333333336</v>
      </c>
      <c r="R167" s="1199">
        <f t="shared" si="94"/>
        <v>2.5026833333333336</v>
      </c>
      <c r="S167" s="1199" t="str">
        <f t="shared" ref="S167" si="95">S35</f>
        <v>tCO2/kL</v>
      </c>
    </row>
    <row r="168" spans="1:19" hidden="1">
      <c r="A168" s="1368" t="s">
        <v>3473</v>
      </c>
      <c r="C168" s="176" t="s">
        <v>3423</v>
      </c>
      <c r="G168" s="1199">
        <f t="shared" si="85"/>
        <v>38</v>
      </c>
      <c r="H168" s="1199" t="str">
        <f t="shared" si="85"/>
        <v>GJ/kL</v>
      </c>
      <c r="I168" s="1199" t="str">
        <f t="shared" si="85"/>
        <v>kL</v>
      </c>
      <c r="J168" s="1199">
        <f t="shared" ref="J168:R168" si="96">J36</f>
        <v>1.8800000000000001E-2</v>
      </c>
      <c r="K168" s="1199">
        <f t="shared" si="96"/>
        <v>1.8800000000000001E-2</v>
      </c>
      <c r="L168" s="1199">
        <f t="shared" si="96"/>
        <v>1.8800000000000001E-2</v>
      </c>
      <c r="M168" s="1199">
        <f t="shared" si="96"/>
        <v>1.8800000000000001E-2</v>
      </c>
      <c r="N168" s="1199" t="str">
        <f t="shared" si="96"/>
        <v>tC/GJ</v>
      </c>
      <c r="O168" s="1199">
        <f t="shared" si="96"/>
        <v>2.6194666666666668</v>
      </c>
      <c r="P168" s="1199">
        <f t="shared" si="96"/>
        <v>2.6194666666666668</v>
      </c>
      <c r="Q168" s="1199">
        <f t="shared" si="96"/>
        <v>2.6194666666666668</v>
      </c>
      <c r="R168" s="1199">
        <f t="shared" si="96"/>
        <v>2.6194666666666668</v>
      </c>
      <c r="S168" s="1199" t="str">
        <f t="shared" ref="S168" si="97">S36</f>
        <v>tCO2/kL</v>
      </c>
    </row>
    <row r="169" spans="1:19" hidden="1">
      <c r="A169" s="1368" t="s">
        <v>3473</v>
      </c>
      <c r="C169" s="176" t="s">
        <v>3424</v>
      </c>
      <c r="G169" s="1199">
        <f t="shared" si="85"/>
        <v>38.9</v>
      </c>
      <c r="H169" s="1199" t="str">
        <f t="shared" si="85"/>
        <v>GJ/kL</v>
      </c>
      <c r="I169" s="1199" t="str">
        <f t="shared" si="85"/>
        <v>kL</v>
      </c>
      <c r="J169" s="1199">
        <f t="shared" ref="J169:R169" si="98">J37</f>
        <v>1.9300000000000001E-2</v>
      </c>
      <c r="K169" s="1199">
        <f t="shared" si="98"/>
        <v>1.9300000000000001E-2</v>
      </c>
      <c r="L169" s="1199">
        <f t="shared" si="98"/>
        <v>1.9300000000000001E-2</v>
      </c>
      <c r="M169" s="1199">
        <f t="shared" si="98"/>
        <v>1.9300000000000001E-2</v>
      </c>
      <c r="N169" s="1199" t="str">
        <f t="shared" si="98"/>
        <v>tC/GJ</v>
      </c>
      <c r="O169" s="1199">
        <f t="shared" si="98"/>
        <v>2.7528233333333336</v>
      </c>
      <c r="P169" s="1199">
        <f t="shared" si="98"/>
        <v>2.7528233333333336</v>
      </c>
      <c r="Q169" s="1199">
        <f t="shared" si="98"/>
        <v>2.7528233333333336</v>
      </c>
      <c r="R169" s="1199">
        <f t="shared" si="98"/>
        <v>2.7528233333333336</v>
      </c>
      <c r="S169" s="1199" t="str">
        <f t="shared" ref="S169" si="99">S37</f>
        <v>tCO2/kL</v>
      </c>
    </row>
    <row r="170" spans="1:19" hidden="1">
      <c r="A170" s="1368" t="s">
        <v>3473</v>
      </c>
      <c r="C170" s="176" t="s">
        <v>3425</v>
      </c>
      <c r="G170" s="1199">
        <f t="shared" si="85"/>
        <v>41.8</v>
      </c>
      <c r="H170" s="1199" t="str">
        <f t="shared" si="85"/>
        <v>GJ/kL</v>
      </c>
      <c r="I170" s="1199" t="str">
        <f t="shared" si="85"/>
        <v>kL</v>
      </c>
      <c r="J170" s="1199">
        <f t="shared" ref="J170:R170" si="100">J38</f>
        <v>2.0199999999999999E-2</v>
      </c>
      <c r="K170" s="1199">
        <f t="shared" si="100"/>
        <v>2.0199999999999999E-2</v>
      </c>
      <c r="L170" s="1199">
        <f t="shared" si="100"/>
        <v>2.0199999999999999E-2</v>
      </c>
      <c r="M170" s="1199">
        <f t="shared" si="100"/>
        <v>2.0199999999999999E-2</v>
      </c>
      <c r="N170" s="1199" t="str">
        <f t="shared" si="100"/>
        <v>tC/GJ</v>
      </c>
      <c r="O170" s="1199">
        <f t="shared" si="100"/>
        <v>3.0959866666666662</v>
      </c>
      <c r="P170" s="1199">
        <f t="shared" si="100"/>
        <v>3.0959866666666662</v>
      </c>
      <c r="Q170" s="1199">
        <f t="shared" si="100"/>
        <v>3.0959866666666662</v>
      </c>
      <c r="R170" s="1199">
        <f t="shared" si="100"/>
        <v>3.0959866666666662</v>
      </c>
      <c r="S170" s="1199" t="str">
        <f t="shared" ref="S170" si="101">S38</f>
        <v>tCO2/kL</v>
      </c>
    </row>
    <row r="171" spans="1:19" hidden="1">
      <c r="A171" s="1368" t="s">
        <v>3473</v>
      </c>
      <c r="C171" s="176" t="s">
        <v>3426</v>
      </c>
      <c r="G171" s="1199">
        <f t="shared" si="85"/>
        <v>40</v>
      </c>
      <c r="H171" s="1199" t="str">
        <f t="shared" si="85"/>
        <v>GJ/t</v>
      </c>
      <c r="I171" s="1199" t="str">
        <f t="shared" si="85"/>
        <v>t</v>
      </c>
      <c r="J171" s="1199">
        <f t="shared" ref="J171:R171" si="102">J39</f>
        <v>2.0400000000000001E-2</v>
      </c>
      <c r="K171" s="1199">
        <f t="shared" si="102"/>
        <v>2.0400000000000001E-2</v>
      </c>
      <c r="L171" s="1199">
        <f t="shared" si="102"/>
        <v>2.0400000000000001E-2</v>
      </c>
      <c r="M171" s="1199">
        <f t="shared" si="102"/>
        <v>2.0400000000000001E-2</v>
      </c>
      <c r="N171" s="1199" t="str">
        <f t="shared" si="102"/>
        <v>tC/GJ</v>
      </c>
      <c r="O171" s="1199">
        <f t="shared" si="102"/>
        <v>2.9920000000000004</v>
      </c>
      <c r="P171" s="1199">
        <f t="shared" si="102"/>
        <v>2.9920000000000004</v>
      </c>
      <c r="Q171" s="1199">
        <f t="shared" si="102"/>
        <v>2.9920000000000004</v>
      </c>
      <c r="R171" s="1199">
        <f t="shared" si="102"/>
        <v>2.9920000000000004</v>
      </c>
      <c r="S171" s="1199" t="str">
        <f t="shared" ref="S171" si="103">S39</f>
        <v>tCO2/t</v>
      </c>
    </row>
    <row r="172" spans="1:19" hidden="1">
      <c r="A172" s="1368" t="s">
        <v>3473</v>
      </c>
      <c r="C172" s="176" t="s">
        <v>3427</v>
      </c>
      <c r="G172" s="1199">
        <f t="shared" si="85"/>
        <v>34.1</v>
      </c>
      <c r="H172" s="1199" t="str">
        <f t="shared" si="85"/>
        <v>GJ/t</v>
      </c>
      <c r="I172" s="1199" t="str">
        <f t="shared" si="85"/>
        <v>t</v>
      </c>
      <c r="J172" s="1199">
        <f t="shared" ref="J172:R172" si="104">J40</f>
        <v>2.4500000000000001E-2</v>
      </c>
      <c r="K172" s="1199">
        <f t="shared" si="104"/>
        <v>2.4500000000000001E-2</v>
      </c>
      <c r="L172" s="1199">
        <f t="shared" si="104"/>
        <v>2.4500000000000001E-2</v>
      </c>
      <c r="M172" s="1199">
        <f t="shared" si="104"/>
        <v>2.4500000000000001E-2</v>
      </c>
      <c r="N172" s="1199" t="str">
        <f t="shared" si="104"/>
        <v>tC/GJ</v>
      </c>
      <c r="O172" s="1199">
        <f t="shared" si="104"/>
        <v>3.0633166666666667</v>
      </c>
      <c r="P172" s="1199">
        <f t="shared" si="104"/>
        <v>3.0633166666666667</v>
      </c>
      <c r="Q172" s="1199">
        <f t="shared" si="104"/>
        <v>3.0633166666666667</v>
      </c>
      <c r="R172" s="1199">
        <f t="shared" si="104"/>
        <v>3.0633166666666667</v>
      </c>
      <c r="S172" s="1199" t="str">
        <f t="shared" ref="S172" si="105">S40</f>
        <v>tCO2/t</v>
      </c>
    </row>
    <row r="173" spans="1:19" hidden="1">
      <c r="A173" s="1368" t="s">
        <v>3473</v>
      </c>
      <c r="C173" s="176" t="s">
        <v>3428</v>
      </c>
      <c r="G173" s="1199">
        <f t="shared" si="85"/>
        <v>50.1</v>
      </c>
      <c r="H173" s="1199" t="str">
        <f t="shared" si="85"/>
        <v>GJ/t</v>
      </c>
      <c r="I173" s="1199" t="str">
        <f t="shared" si="85"/>
        <v>t</v>
      </c>
      <c r="J173" s="1199">
        <f t="shared" ref="J173:R173" si="106">J41</f>
        <v>1.6299999999999999E-2</v>
      </c>
      <c r="K173" s="1199">
        <f t="shared" si="106"/>
        <v>1.6299999999999999E-2</v>
      </c>
      <c r="L173" s="1199">
        <f t="shared" si="106"/>
        <v>1.6299999999999999E-2</v>
      </c>
      <c r="M173" s="1199">
        <f t="shared" si="106"/>
        <v>1.6299999999999999E-2</v>
      </c>
      <c r="N173" s="1199" t="str">
        <f t="shared" si="106"/>
        <v>tC/GJ</v>
      </c>
      <c r="O173" s="1199">
        <f t="shared" si="106"/>
        <v>2.99431</v>
      </c>
      <c r="P173" s="1199">
        <f t="shared" si="106"/>
        <v>2.99431</v>
      </c>
      <c r="Q173" s="1199">
        <f t="shared" si="106"/>
        <v>2.99431</v>
      </c>
      <c r="R173" s="1199">
        <f t="shared" si="106"/>
        <v>2.99431</v>
      </c>
      <c r="S173" s="1199" t="str">
        <f t="shared" ref="S173" si="107">S41</f>
        <v>tCO2/t</v>
      </c>
    </row>
    <row r="174" spans="1:19" hidden="1">
      <c r="A174" s="1368" t="s">
        <v>3473</v>
      </c>
      <c r="C174" s="176" t="s">
        <v>3429</v>
      </c>
      <c r="G174" s="1199">
        <f t="shared" si="85"/>
        <v>46.1</v>
      </c>
      <c r="H174" s="1199" t="str">
        <f t="shared" si="85"/>
        <v>GJ/千㎥</v>
      </c>
      <c r="I174" s="1199" t="str">
        <f t="shared" si="85"/>
        <v>千㎥</v>
      </c>
      <c r="J174" s="1199">
        <f t="shared" ref="J174:R174" si="108">J42</f>
        <v>1.44E-2</v>
      </c>
      <c r="K174" s="1199">
        <f t="shared" si="108"/>
        <v>1.44E-2</v>
      </c>
      <c r="L174" s="1199">
        <f t="shared" si="108"/>
        <v>1.44E-2</v>
      </c>
      <c r="M174" s="1199">
        <f t="shared" si="108"/>
        <v>1.44E-2</v>
      </c>
      <c r="N174" s="1199" t="str">
        <f t="shared" si="108"/>
        <v>tC/GJ</v>
      </c>
      <c r="O174" s="1199">
        <f t="shared" si="108"/>
        <v>2.4340799999999998</v>
      </c>
      <c r="P174" s="1199">
        <f t="shared" si="108"/>
        <v>2.4340799999999998</v>
      </c>
      <c r="Q174" s="1199">
        <f t="shared" si="108"/>
        <v>2.4340799999999998</v>
      </c>
      <c r="R174" s="1199">
        <f t="shared" si="108"/>
        <v>2.4340799999999998</v>
      </c>
      <c r="S174" s="1199" t="str">
        <f t="shared" ref="S174" si="109">S42</f>
        <v>tCO2/千m3</v>
      </c>
    </row>
    <row r="175" spans="1:19" hidden="1">
      <c r="A175" s="1368" t="s">
        <v>3473</v>
      </c>
      <c r="C175" s="176" t="s">
        <v>3430</v>
      </c>
      <c r="G175" s="1199">
        <f t="shared" si="85"/>
        <v>54.7</v>
      </c>
      <c r="H175" s="1199" t="str">
        <f t="shared" si="85"/>
        <v>GJ/t</v>
      </c>
      <c r="I175" s="1199" t="str">
        <f t="shared" si="85"/>
        <v>t</v>
      </c>
      <c r="J175" s="1199">
        <f t="shared" ref="J175:R175" si="110">J43</f>
        <v>1.3899999999999999E-2</v>
      </c>
      <c r="K175" s="1199">
        <f t="shared" si="110"/>
        <v>1.3899999999999999E-2</v>
      </c>
      <c r="L175" s="1199">
        <f t="shared" si="110"/>
        <v>1.3899999999999999E-2</v>
      </c>
      <c r="M175" s="1199">
        <f t="shared" si="110"/>
        <v>1.3899999999999999E-2</v>
      </c>
      <c r="N175" s="1199" t="str">
        <f t="shared" si="110"/>
        <v>tC/GJ</v>
      </c>
      <c r="O175" s="1199">
        <f t="shared" si="110"/>
        <v>2.7878766666666661</v>
      </c>
      <c r="P175" s="1199">
        <f t="shared" si="110"/>
        <v>2.7878766666666661</v>
      </c>
      <c r="Q175" s="1199">
        <f t="shared" si="110"/>
        <v>2.7878766666666661</v>
      </c>
      <c r="R175" s="1199">
        <f t="shared" si="110"/>
        <v>2.7878766666666661</v>
      </c>
      <c r="S175" s="1199" t="str">
        <f t="shared" ref="S175" si="111">S43</f>
        <v>tCO2/t</v>
      </c>
    </row>
    <row r="176" spans="1:19" hidden="1">
      <c r="A176" s="1368" t="s">
        <v>3473</v>
      </c>
      <c r="C176" s="176" t="s">
        <v>3431</v>
      </c>
      <c r="G176" s="1199">
        <f t="shared" si="85"/>
        <v>38.4</v>
      </c>
      <c r="H176" s="1199" t="str">
        <f t="shared" si="85"/>
        <v>GJ/千㎥</v>
      </c>
      <c r="I176" s="1199" t="str">
        <f t="shared" si="85"/>
        <v>千㎥</v>
      </c>
      <c r="J176" s="1199">
        <f t="shared" ref="J176:R176" si="112">J44</f>
        <v>1.3899999999999999E-2</v>
      </c>
      <c r="K176" s="1199">
        <f t="shared" si="112"/>
        <v>1.3899999999999999E-2</v>
      </c>
      <c r="L176" s="1199">
        <f t="shared" si="112"/>
        <v>1.3899999999999999E-2</v>
      </c>
      <c r="M176" s="1199">
        <f t="shared" si="112"/>
        <v>1.3899999999999999E-2</v>
      </c>
      <c r="N176" s="1199" t="str">
        <f t="shared" si="112"/>
        <v>tC/GJ</v>
      </c>
      <c r="O176" s="1199">
        <f t="shared" si="112"/>
        <v>1.9571199999999997</v>
      </c>
      <c r="P176" s="1199">
        <f t="shared" si="112"/>
        <v>1.9571199999999997</v>
      </c>
      <c r="Q176" s="1199">
        <f t="shared" si="112"/>
        <v>1.9571199999999997</v>
      </c>
      <c r="R176" s="1199">
        <f t="shared" si="112"/>
        <v>1.9571199999999997</v>
      </c>
      <c r="S176" s="1199" t="str">
        <f t="shared" ref="S176" si="113">S44</f>
        <v>tCO2/千m3</v>
      </c>
    </row>
    <row r="177" spans="1:19" hidden="1">
      <c r="A177" s="1368" t="s">
        <v>3473</v>
      </c>
      <c r="C177" s="176" t="s">
        <v>3432</v>
      </c>
      <c r="G177" s="1199">
        <f t="shared" si="85"/>
        <v>28.7</v>
      </c>
      <c r="H177" s="1199" t="str">
        <f t="shared" si="85"/>
        <v>GJ/t</v>
      </c>
      <c r="I177" s="1199" t="str">
        <f t="shared" si="85"/>
        <v>t</v>
      </c>
      <c r="J177" s="1199">
        <f t="shared" ref="J177:R177" si="114">J45</f>
        <v>2.46E-2</v>
      </c>
      <c r="K177" s="1199">
        <f t="shared" si="114"/>
        <v>2.46E-2</v>
      </c>
      <c r="L177" s="1199">
        <f t="shared" si="114"/>
        <v>2.46E-2</v>
      </c>
      <c r="M177" s="1199">
        <f t="shared" si="114"/>
        <v>2.46E-2</v>
      </c>
      <c r="N177" s="1199" t="str">
        <f t="shared" si="114"/>
        <v>tC/GJ</v>
      </c>
      <c r="O177" s="1199">
        <f t="shared" si="114"/>
        <v>2.58874</v>
      </c>
      <c r="P177" s="1199">
        <f t="shared" si="114"/>
        <v>2.58874</v>
      </c>
      <c r="Q177" s="1199">
        <f t="shared" si="114"/>
        <v>2.58874</v>
      </c>
      <c r="R177" s="1199">
        <f t="shared" si="114"/>
        <v>2.58874</v>
      </c>
      <c r="S177" s="1199" t="str">
        <f t="shared" ref="S177" si="115">S45</f>
        <v>tCO2/t</v>
      </c>
    </row>
    <row r="178" spans="1:19" hidden="1">
      <c r="A178" s="1368" t="s">
        <v>3473</v>
      </c>
      <c r="C178" s="176" t="s">
        <v>3433</v>
      </c>
      <c r="G178" s="1199">
        <f t="shared" si="85"/>
        <v>28.9</v>
      </c>
      <c r="H178" s="1199" t="str">
        <f t="shared" si="85"/>
        <v>GJ/t</v>
      </c>
      <c r="I178" s="1199" t="str">
        <f t="shared" si="85"/>
        <v>t</v>
      </c>
      <c r="J178" s="1199">
        <f t="shared" ref="J178:R178" si="116">J46</f>
        <v>2.4500000000000001E-2</v>
      </c>
      <c r="K178" s="1199">
        <f t="shared" si="116"/>
        <v>2.4500000000000001E-2</v>
      </c>
      <c r="L178" s="1199">
        <f t="shared" si="116"/>
        <v>2.4500000000000001E-2</v>
      </c>
      <c r="M178" s="1199">
        <f t="shared" si="116"/>
        <v>2.4500000000000001E-2</v>
      </c>
      <c r="N178" s="1199" t="str">
        <f t="shared" si="116"/>
        <v>tC/GJ</v>
      </c>
      <c r="O178" s="1199">
        <f t="shared" si="116"/>
        <v>2.5961833333333333</v>
      </c>
      <c r="P178" s="1199">
        <f t="shared" si="116"/>
        <v>2.5961833333333333</v>
      </c>
      <c r="Q178" s="1199">
        <f t="shared" si="116"/>
        <v>2.5961833333333333</v>
      </c>
      <c r="R178" s="1199">
        <f t="shared" si="116"/>
        <v>2.5961833333333333</v>
      </c>
      <c r="S178" s="1199" t="str">
        <f t="shared" ref="S178" si="117">S46</f>
        <v>tCO2/t</v>
      </c>
    </row>
    <row r="179" spans="1:19" hidden="1">
      <c r="A179" s="1368" t="s">
        <v>3473</v>
      </c>
      <c r="C179" s="176" t="s">
        <v>3434</v>
      </c>
      <c r="G179" s="1199">
        <f t="shared" si="85"/>
        <v>28.3</v>
      </c>
      <c r="H179" s="1199" t="str">
        <f t="shared" si="85"/>
        <v>GJ/t</v>
      </c>
      <c r="I179" s="1199" t="str">
        <f t="shared" si="85"/>
        <v>t</v>
      </c>
      <c r="J179" s="1199">
        <f t="shared" ref="J179:R179" si="118">J47</f>
        <v>2.5100000000000001E-2</v>
      </c>
      <c r="K179" s="1199">
        <f t="shared" si="118"/>
        <v>2.5100000000000001E-2</v>
      </c>
      <c r="L179" s="1199">
        <f t="shared" si="118"/>
        <v>2.5100000000000001E-2</v>
      </c>
      <c r="M179" s="1199">
        <f t="shared" si="118"/>
        <v>2.5100000000000001E-2</v>
      </c>
      <c r="N179" s="1199" t="str">
        <f t="shared" si="118"/>
        <v>tC/GJ</v>
      </c>
      <c r="O179" s="1199">
        <f t="shared" si="118"/>
        <v>2.6045433333333334</v>
      </c>
      <c r="P179" s="1199">
        <f t="shared" si="118"/>
        <v>2.6045433333333334</v>
      </c>
      <c r="Q179" s="1199">
        <f t="shared" si="118"/>
        <v>2.6045433333333334</v>
      </c>
      <c r="R179" s="1199">
        <f t="shared" si="118"/>
        <v>2.6045433333333334</v>
      </c>
      <c r="S179" s="1199" t="str">
        <f t="shared" ref="S179" si="119">S47</f>
        <v>tCO2/t</v>
      </c>
    </row>
    <row r="180" spans="1:19" hidden="1">
      <c r="A180" s="1368" t="s">
        <v>3473</v>
      </c>
      <c r="C180" s="176" t="s">
        <v>3435</v>
      </c>
      <c r="G180" s="1199">
        <f t="shared" si="85"/>
        <v>26.1</v>
      </c>
      <c r="H180" s="1199" t="str">
        <f t="shared" si="85"/>
        <v>GJ/t</v>
      </c>
      <c r="I180" s="1199" t="str">
        <f t="shared" si="85"/>
        <v>t</v>
      </c>
      <c r="J180" s="1199">
        <f t="shared" ref="J180:R180" si="120">J48</f>
        <v>2.4299999999999999E-2</v>
      </c>
      <c r="K180" s="1199">
        <f t="shared" si="120"/>
        <v>2.4299999999999999E-2</v>
      </c>
      <c r="L180" s="1199">
        <f t="shared" si="120"/>
        <v>2.4299999999999999E-2</v>
      </c>
      <c r="M180" s="1199">
        <f t="shared" si="120"/>
        <v>2.4299999999999999E-2</v>
      </c>
      <c r="N180" s="1199" t="str">
        <f t="shared" si="120"/>
        <v>tC/GJ</v>
      </c>
      <c r="O180" s="1199">
        <f t="shared" si="120"/>
        <v>2.32551</v>
      </c>
      <c r="P180" s="1199">
        <f t="shared" si="120"/>
        <v>2.32551</v>
      </c>
      <c r="Q180" s="1199">
        <f t="shared" si="120"/>
        <v>2.32551</v>
      </c>
      <c r="R180" s="1199">
        <f t="shared" si="120"/>
        <v>2.32551</v>
      </c>
      <c r="S180" s="1199" t="str">
        <f t="shared" ref="S180" si="121">S48</f>
        <v>tCO2/t</v>
      </c>
    </row>
    <row r="181" spans="1:19" hidden="1">
      <c r="A181" s="1368" t="s">
        <v>3473</v>
      </c>
      <c r="C181" s="176" t="s">
        <v>3436</v>
      </c>
      <c r="G181" s="1199">
        <f t="shared" si="85"/>
        <v>24.2</v>
      </c>
      <c r="H181" s="1199" t="str">
        <f t="shared" si="85"/>
        <v>GJ/t</v>
      </c>
      <c r="I181" s="1199" t="str">
        <f t="shared" si="85"/>
        <v>t</v>
      </c>
      <c r="J181" s="1199">
        <f t="shared" ref="J181:R181" si="122">J49</f>
        <v>2.4199999999999999E-2</v>
      </c>
      <c r="K181" s="1199">
        <f t="shared" si="122"/>
        <v>2.4199999999999999E-2</v>
      </c>
      <c r="L181" s="1199">
        <f t="shared" si="122"/>
        <v>2.4199999999999999E-2</v>
      </c>
      <c r="M181" s="1199">
        <f t="shared" si="122"/>
        <v>2.4199999999999999E-2</v>
      </c>
      <c r="N181" s="1199" t="str">
        <f t="shared" si="122"/>
        <v>tC/GJ</v>
      </c>
      <c r="O181" s="1199">
        <f t="shared" si="122"/>
        <v>2.1473466666666665</v>
      </c>
      <c r="P181" s="1199">
        <f t="shared" si="122"/>
        <v>2.1473466666666665</v>
      </c>
      <c r="Q181" s="1199">
        <f t="shared" si="122"/>
        <v>2.1473466666666665</v>
      </c>
      <c r="R181" s="1199">
        <f t="shared" si="122"/>
        <v>2.1473466666666665</v>
      </c>
      <c r="S181" s="1199" t="str">
        <f t="shared" ref="S181" si="123">S49</f>
        <v>tCO2/t</v>
      </c>
    </row>
    <row r="182" spans="1:19" hidden="1">
      <c r="A182" s="1368" t="s">
        <v>3473</v>
      </c>
      <c r="C182" s="176" t="s">
        <v>3437</v>
      </c>
      <c r="G182" s="1199">
        <f t="shared" si="85"/>
        <v>27.8</v>
      </c>
      <c r="H182" s="1199" t="str">
        <f t="shared" si="85"/>
        <v>GJ/t</v>
      </c>
      <c r="I182" s="1199" t="str">
        <f t="shared" si="85"/>
        <v>t</v>
      </c>
      <c r="J182" s="1199">
        <f t="shared" ref="J182:R182" si="124">J50</f>
        <v>2.5899999999999999E-2</v>
      </c>
      <c r="K182" s="1199">
        <f t="shared" si="124"/>
        <v>2.5899999999999999E-2</v>
      </c>
      <c r="L182" s="1199">
        <f t="shared" si="124"/>
        <v>2.5899999999999999E-2</v>
      </c>
      <c r="M182" s="1199">
        <f t="shared" si="124"/>
        <v>2.5899999999999999E-2</v>
      </c>
      <c r="N182" s="1199" t="str">
        <f t="shared" si="124"/>
        <v>tC/GJ</v>
      </c>
      <c r="O182" s="1199">
        <f t="shared" si="124"/>
        <v>2.640073333333333</v>
      </c>
      <c r="P182" s="1199">
        <f t="shared" si="124"/>
        <v>2.640073333333333</v>
      </c>
      <c r="Q182" s="1199">
        <f t="shared" si="124"/>
        <v>2.640073333333333</v>
      </c>
      <c r="R182" s="1199">
        <f t="shared" si="124"/>
        <v>2.640073333333333</v>
      </c>
      <c r="S182" s="1199" t="str">
        <f t="shared" ref="S182" si="125">S50</f>
        <v>tCO2/t</v>
      </c>
    </row>
    <row r="183" spans="1:19" hidden="1">
      <c r="A183" s="1368" t="s">
        <v>3473</v>
      </c>
      <c r="C183" s="176" t="s">
        <v>1963</v>
      </c>
      <c r="G183" s="1199">
        <f t="shared" si="85"/>
        <v>29</v>
      </c>
      <c r="H183" s="1199" t="str">
        <f t="shared" si="85"/>
        <v>GJ/t</v>
      </c>
      <c r="I183" s="1199" t="str">
        <f t="shared" si="85"/>
        <v>t</v>
      </c>
      <c r="J183" s="1199">
        <f t="shared" ref="J183:R183" si="126">J51</f>
        <v>2.9899999999999999E-2</v>
      </c>
      <c r="K183" s="1199">
        <f t="shared" si="126"/>
        <v>2.9899999999999999E-2</v>
      </c>
      <c r="L183" s="1199">
        <f t="shared" si="126"/>
        <v>2.9899999999999999E-2</v>
      </c>
      <c r="M183" s="1199">
        <f t="shared" si="126"/>
        <v>2.9899999999999999E-2</v>
      </c>
      <c r="N183" s="1199" t="str">
        <f t="shared" si="126"/>
        <v>tC/GJ</v>
      </c>
      <c r="O183" s="1199">
        <f t="shared" si="126"/>
        <v>3.1793666666666667</v>
      </c>
      <c r="P183" s="1199">
        <f t="shared" si="126"/>
        <v>3.1793666666666667</v>
      </c>
      <c r="Q183" s="1199">
        <f t="shared" si="126"/>
        <v>3.1793666666666667</v>
      </c>
      <c r="R183" s="1199">
        <f t="shared" si="126"/>
        <v>3.1793666666666667</v>
      </c>
      <c r="S183" s="1199" t="str">
        <f t="shared" ref="S183" si="127">S51</f>
        <v>tCO2/t</v>
      </c>
    </row>
    <row r="184" spans="1:19" hidden="1">
      <c r="A184" s="1368" t="s">
        <v>3473</v>
      </c>
      <c r="C184" s="176" t="s">
        <v>3638</v>
      </c>
      <c r="G184" s="1199">
        <f t="shared" si="85"/>
        <v>37.299999999999997</v>
      </c>
      <c r="H184" s="1199" t="str">
        <f t="shared" si="85"/>
        <v>GJ/t</v>
      </c>
      <c r="I184" s="1199" t="str">
        <f t="shared" si="85"/>
        <v>t</v>
      </c>
      <c r="J184" s="1199">
        <f t="shared" ref="J184:R184" si="128">J52</f>
        <v>2.0899999999999998E-2</v>
      </c>
      <c r="K184" s="1199">
        <f t="shared" si="128"/>
        <v>2.0899999999999998E-2</v>
      </c>
      <c r="L184" s="1199">
        <f t="shared" si="128"/>
        <v>2.0899999999999998E-2</v>
      </c>
      <c r="M184" s="1199">
        <f t="shared" si="128"/>
        <v>2.0899999999999998E-2</v>
      </c>
      <c r="N184" s="1199" t="str">
        <f t="shared" si="128"/>
        <v>tC/GJ</v>
      </c>
      <c r="O184" s="1199">
        <f t="shared" si="128"/>
        <v>2.8584233333333326</v>
      </c>
      <c r="P184" s="1199">
        <f t="shared" si="128"/>
        <v>2.8584233333333326</v>
      </c>
      <c r="Q184" s="1199">
        <f t="shared" si="128"/>
        <v>2.8584233333333326</v>
      </c>
      <c r="R184" s="1199">
        <f t="shared" si="128"/>
        <v>2.8584233333333326</v>
      </c>
      <c r="S184" s="1199" t="str">
        <f t="shared" ref="S184" si="129">S52</f>
        <v>tCO2/t</v>
      </c>
    </row>
    <row r="185" spans="1:19" hidden="1">
      <c r="A185" s="1368" t="s">
        <v>3473</v>
      </c>
      <c r="C185" s="176" t="s">
        <v>1965</v>
      </c>
      <c r="G185" s="1199">
        <f t="shared" si="85"/>
        <v>18.399999999999999</v>
      </c>
      <c r="H185" s="1199" t="str">
        <f t="shared" si="85"/>
        <v>GJ/千㎥</v>
      </c>
      <c r="I185" s="1199" t="str">
        <f t="shared" si="85"/>
        <v>千㎥</v>
      </c>
      <c r="J185" s="1199">
        <f t="shared" ref="J185:R185" si="130">J53</f>
        <v>1.09E-2</v>
      </c>
      <c r="K185" s="1199">
        <f t="shared" si="130"/>
        <v>1.09E-2</v>
      </c>
      <c r="L185" s="1199">
        <f t="shared" si="130"/>
        <v>1.09E-2</v>
      </c>
      <c r="M185" s="1199">
        <f t="shared" si="130"/>
        <v>1.09E-2</v>
      </c>
      <c r="N185" s="1199" t="str">
        <f t="shared" si="130"/>
        <v>tC/GJ</v>
      </c>
      <c r="O185" s="1199">
        <f t="shared" si="130"/>
        <v>0.73538666666666652</v>
      </c>
      <c r="P185" s="1199">
        <f t="shared" si="130"/>
        <v>0.73538666666666652</v>
      </c>
      <c r="Q185" s="1199">
        <f t="shared" si="130"/>
        <v>0.73538666666666652</v>
      </c>
      <c r="R185" s="1199">
        <f t="shared" si="130"/>
        <v>0.73538666666666652</v>
      </c>
      <c r="S185" s="1199" t="str">
        <f t="shared" ref="S185" si="131">S53</f>
        <v>tCO2/千m3</v>
      </c>
    </row>
    <row r="186" spans="1:19" hidden="1">
      <c r="A186" s="1368" t="s">
        <v>3473</v>
      </c>
      <c r="C186" s="176" t="s">
        <v>1966</v>
      </c>
      <c r="G186" s="1199">
        <f t="shared" si="85"/>
        <v>3.23</v>
      </c>
      <c r="H186" s="1199" t="str">
        <f t="shared" si="85"/>
        <v>GJ/千㎥</v>
      </c>
      <c r="I186" s="1199" t="str">
        <f t="shared" si="85"/>
        <v>千㎥</v>
      </c>
      <c r="J186" s="1199">
        <f t="shared" ref="J186:R186" si="132">J54</f>
        <v>2.64E-2</v>
      </c>
      <c r="K186" s="1199">
        <f t="shared" si="132"/>
        <v>2.64E-2</v>
      </c>
      <c r="L186" s="1199">
        <f t="shared" si="132"/>
        <v>2.64E-2</v>
      </c>
      <c r="M186" s="1199">
        <f t="shared" si="132"/>
        <v>2.64E-2</v>
      </c>
      <c r="N186" s="1199" t="str">
        <f t="shared" si="132"/>
        <v>tC/GJ</v>
      </c>
      <c r="O186" s="1199">
        <f t="shared" si="132"/>
        <v>0.312664</v>
      </c>
      <c r="P186" s="1199">
        <f t="shared" si="132"/>
        <v>0.312664</v>
      </c>
      <c r="Q186" s="1199">
        <f t="shared" si="132"/>
        <v>0.312664</v>
      </c>
      <c r="R186" s="1199">
        <f t="shared" si="132"/>
        <v>0.312664</v>
      </c>
      <c r="S186" s="1199" t="str">
        <f t="shared" ref="S186" si="133">S54</f>
        <v>tCO2/千m3</v>
      </c>
    </row>
    <row r="187" spans="1:19" hidden="1">
      <c r="A187" s="1368" t="s">
        <v>3473</v>
      </c>
      <c r="C187" s="176" t="s">
        <v>3372</v>
      </c>
      <c r="G187" s="1199">
        <f t="shared" si="85"/>
        <v>3.45</v>
      </c>
      <c r="H187" s="1199" t="str">
        <f t="shared" si="85"/>
        <v>GJ/千㎥</v>
      </c>
      <c r="I187" s="1199" t="str">
        <f t="shared" si="85"/>
        <v>千㎥</v>
      </c>
      <c r="J187" s="1199">
        <f t="shared" ref="J187:R187" si="134">J55</f>
        <v>2.64E-2</v>
      </c>
      <c r="K187" s="1199">
        <f t="shared" si="134"/>
        <v>2.64E-2</v>
      </c>
      <c r="L187" s="1199">
        <f t="shared" si="134"/>
        <v>2.64E-2</v>
      </c>
      <c r="M187" s="1199">
        <f t="shared" si="134"/>
        <v>2.64E-2</v>
      </c>
      <c r="N187" s="1199" t="str">
        <f t="shared" si="134"/>
        <v>tC/GJ</v>
      </c>
      <c r="O187" s="1199">
        <f t="shared" si="134"/>
        <v>0.33396000000000003</v>
      </c>
      <c r="P187" s="1199">
        <f t="shared" si="134"/>
        <v>0.33396000000000003</v>
      </c>
      <c r="Q187" s="1199">
        <f t="shared" si="134"/>
        <v>0.33396000000000003</v>
      </c>
      <c r="R187" s="1199">
        <f t="shared" si="134"/>
        <v>0.33396000000000003</v>
      </c>
      <c r="S187" s="1199" t="str">
        <f t="shared" ref="S187" si="135">S55</f>
        <v>tCO2/千m3</v>
      </c>
    </row>
    <row r="188" spans="1:19" hidden="1">
      <c r="A188" s="1368" t="s">
        <v>3473</v>
      </c>
      <c r="C188" s="176" t="s">
        <v>1967</v>
      </c>
      <c r="G188" s="1199">
        <f t="shared" si="85"/>
        <v>7.53</v>
      </c>
      <c r="H188" s="1199" t="str">
        <f t="shared" si="85"/>
        <v>GJ/千㎥</v>
      </c>
      <c r="I188" s="1199" t="str">
        <f t="shared" si="85"/>
        <v>千㎥</v>
      </c>
      <c r="J188" s="1199">
        <f t="shared" ref="J188:R188" si="136">J56</f>
        <v>4.2000000000000003E-2</v>
      </c>
      <c r="K188" s="1199">
        <f t="shared" si="136"/>
        <v>4.2000000000000003E-2</v>
      </c>
      <c r="L188" s="1199">
        <f t="shared" si="136"/>
        <v>4.2000000000000003E-2</v>
      </c>
      <c r="M188" s="1199">
        <f t="shared" si="136"/>
        <v>4.2000000000000003E-2</v>
      </c>
      <c r="N188" s="1199" t="str">
        <f t="shared" si="136"/>
        <v>tC/GJ</v>
      </c>
      <c r="O188" s="1199">
        <f t="shared" si="136"/>
        <v>1.1596200000000001</v>
      </c>
      <c r="P188" s="1199">
        <f t="shared" si="136"/>
        <v>1.1596200000000001</v>
      </c>
      <c r="Q188" s="1199">
        <f t="shared" si="136"/>
        <v>1.1596200000000001</v>
      </c>
      <c r="R188" s="1199">
        <f t="shared" si="136"/>
        <v>1.1596200000000001</v>
      </c>
      <c r="S188" s="1199" t="str">
        <f t="shared" ref="S188" si="137">S56</f>
        <v>tCO2/千m3</v>
      </c>
    </row>
    <row r="189" spans="1:19" hidden="1">
      <c r="A189" s="1368" t="s">
        <v>3473</v>
      </c>
      <c r="C189" s="1042" t="s">
        <v>3228</v>
      </c>
      <c r="G189" s="1199">
        <f>G58</f>
        <v>45</v>
      </c>
      <c r="H189" s="1199" t="str">
        <f t="shared" ref="H189:I189" si="138">H58</f>
        <v>GJ/千㎥</v>
      </c>
      <c r="I189" s="1199" t="str">
        <f t="shared" si="138"/>
        <v>千㎥</v>
      </c>
      <c r="J189" s="1199" t="str">
        <f t="shared" ref="J189:R189" ca="1" si="139">J58</f>
        <v/>
      </c>
      <c r="K189" s="1199" t="str">
        <f t="shared" ca="1" si="139"/>
        <v/>
      </c>
      <c r="L189" s="1199" t="str">
        <f t="shared" ca="1" si="139"/>
        <v/>
      </c>
      <c r="M189" s="1199" t="str">
        <f t="shared" ca="1" si="139"/>
        <v/>
      </c>
      <c r="N189" s="1199" t="str">
        <f t="shared" si="139"/>
        <v>tCO2/千m³</v>
      </c>
      <c r="O189" s="1199" t="str">
        <f t="shared" ca="1" si="139"/>
        <v/>
      </c>
      <c r="P189" s="1199" t="str">
        <f t="shared" ca="1" si="139"/>
        <v/>
      </c>
      <c r="Q189" s="1199" t="str">
        <f t="shared" ca="1" si="139"/>
        <v/>
      </c>
      <c r="R189" s="1199" t="str">
        <f t="shared" ca="1" si="139"/>
        <v/>
      </c>
      <c r="S189" s="1199" t="str">
        <f t="shared" ref="S189" si="140">S58</f>
        <v>tCO2/千m3</v>
      </c>
    </row>
    <row r="190" spans="1:19" hidden="1">
      <c r="A190" s="1368" t="s">
        <v>3473</v>
      </c>
      <c r="C190" s="1042" t="s">
        <v>3229</v>
      </c>
      <c r="G190" s="1199">
        <f t="shared" ref="G190:I196" si="141">G59</f>
        <v>45</v>
      </c>
      <c r="H190" s="1199" t="str">
        <f t="shared" si="141"/>
        <v>GJ/千㎥</v>
      </c>
      <c r="I190" s="1199" t="str">
        <f t="shared" si="141"/>
        <v>千㎥</v>
      </c>
      <c r="J190" s="1199" t="str">
        <f t="shared" ref="J190:R190" ca="1" si="142">J59</f>
        <v/>
      </c>
      <c r="K190" s="1199" t="str">
        <f t="shared" ca="1" si="142"/>
        <v/>
      </c>
      <c r="L190" s="1199" t="str">
        <f t="shared" ca="1" si="142"/>
        <v/>
      </c>
      <c r="M190" s="1199" t="str">
        <f t="shared" ca="1" si="142"/>
        <v/>
      </c>
      <c r="N190" s="1199" t="str">
        <f t="shared" si="142"/>
        <v>tCO2/千m³</v>
      </c>
      <c r="O190" s="1199" t="str">
        <f t="shared" ca="1" si="142"/>
        <v/>
      </c>
      <c r="P190" s="1199" t="str">
        <f t="shared" ca="1" si="142"/>
        <v/>
      </c>
      <c r="Q190" s="1199" t="str">
        <f t="shared" ca="1" si="142"/>
        <v/>
      </c>
      <c r="R190" s="1199" t="str">
        <f t="shared" ca="1" si="142"/>
        <v/>
      </c>
      <c r="S190" s="1199" t="str">
        <f t="shared" ref="S190" si="143">S59</f>
        <v>tCO2/千m3</v>
      </c>
    </row>
    <row r="191" spans="1:19" hidden="1">
      <c r="A191" s="1368" t="s">
        <v>3473</v>
      </c>
      <c r="C191" s="1042" t="s">
        <v>3230</v>
      </c>
      <c r="G191" s="1199">
        <f t="shared" si="141"/>
        <v>45</v>
      </c>
      <c r="H191" s="1199" t="str">
        <f t="shared" si="141"/>
        <v>GJ/千㎥</v>
      </c>
      <c r="I191" s="1199" t="str">
        <f t="shared" si="141"/>
        <v>千㎥</v>
      </c>
      <c r="J191" s="1199" t="str">
        <f t="shared" ref="J191:R191" ca="1" si="144">J60</f>
        <v/>
      </c>
      <c r="K191" s="1199" t="str">
        <f t="shared" ca="1" si="144"/>
        <v/>
      </c>
      <c r="L191" s="1199" t="str">
        <f t="shared" ca="1" si="144"/>
        <v/>
      </c>
      <c r="M191" s="1199" t="str">
        <f t="shared" ca="1" si="144"/>
        <v/>
      </c>
      <c r="N191" s="1199" t="str">
        <f t="shared" si="144"/>
        <v>tCO2/千m³</v>
      </c>
      <c r="O191" s="1199" t="str">
        <f t="shared" ca="1" si="144"/>
        <v/>
      </c>
      <c r="P191" s="1199" t="str">
        <f t="shared" ca="1" si="144"/>
        <v/>
      </c>
      <c r="Q191" s="1199" t="str">
        <f t="shared" ca="1" si="144"/>
        <v/>
      </c>
      <c r="R191" s="1199" t="str">
        <f t="shared" ca="1" si="144"/>
        <v/>
      </c>
      <c r="S191" s="1199" t="str">
        <f t="shared" ref="S191" si="145">S60</f>
        <v>tCO2/千m3</v>
      </c>
    </row>
    <row r="192" spans="1:19" hidden="1">
      <c r="A192" s="1368" t="s">
        <v>3473</v>
      </c>
      <c r="C192" s="1042" t="s">
        <v>3274</v>
      </c>
      <c r="G192" s="1199">
        <f t="shared" si="141"/>
        <v>45</v>
      </c>
      <c r="H192" s="1199" t="str">
        <f t="shared" si="141"/>
        <v>GJ/千㎥</v>
      </c>
      <c r="I192" s="1199" t="str">
        <f t="shared" si="141"/>
        <v>千㎥</v>
      </c>
      <c r="J192" s="1199" t="str">
        <f t="shared" ref="J192:R192" ca="1" si="146">J61</f>
        <v/>
      </c>
      <c r="K192" s="1199" t="str">
        <f t="shared" ca="1" si="146"/>
        <v/>
      </c>
      <c r="L192" s="1199" t="str">
        <f t="shared" ca="1" si="146"/>
        <v/>
      </c>
      <c r="M192" s="1199" t="str">
        <f t="shared" ca="1" si="146"/>
        <v/>
      </c>
      <c r="N192" s="1199" t="str">
        <f t="shared" si="146"/>
        <v>tCO2/千m³</v>
      </c>
      <c r="O192" s="1199" t="str">
        <f t="shared" ca="1" si="146"/>
        <v/>
      </c>
      <c r="P192" s="1199" t="str">
        <f t="shared" ca="1" si="146"/>
        <v/>
      </c>
      <c r="Q192" s="1199" t="str">
        <f t="shared" ca="1" si="146"/>
        <v/>
      </c>
      <c r="R192" s="1199" t="str">
        <f t="shared" ca="1" si="146"/>
        <v/>
      </c>
      <c r="S192" s="1199" t="str">
        <f t="shared" ref="S192" si="147">S61</f>
        <v>tCO2/千m3</v>
      </c>
    </row>
    <row r="193" spans="1:19" hidden="1">
      <c r="A193" s="1368" t="s">
        <v>3473</v>
      </c>
      <c r="C193" s="1042" t="s">
        <v>3275</v>
      </c>
      <c r="G193" s="1199">
        <f t="shared" si="141"/>
        <v>45</v>
      </c>
      <c r="H193" s="1199" t="str">
        <f t="shared" si="141"/>
        <v>GJ/千㎥</v>
      </c>
      <c r="I193" s="1199" t="str">
        <f t="shared" si="141"/>
        <v>千㎥</v>
      </c>
      <c r="J193" s="1199" t="str">
        <f t="shared" ref="J193:R193" ca="1" si="148">J62</f>
        <v/>
      </c>
      <c r="K193" s="1199" t="str">
        <f t="shared" ca="1" si="148"/>
        <v/>
      </c>
      <c r="L193" s="1199" t="str">
        <f t="shared" ca="1" si="148"/>
        <v/>
      </c>
      <c r="M193" s="1199" t="str">
        <f t="shared" ca="1" si="148"/>
        <v/>
      </c>
      <c r="N193" s="1199" t="str">
        <f t="shared" si="148"/>
        <v>tCO2/千m³</v>
      </c>
      <c r="O193" s="1199" t="str">
        <f t="shared" ca="1" si="148"/>
        <v/>
      </c>
      <c r="P193" s="1199" t="str">
        <f t="shared" ca="1" si="148"/>
        <v/>
      </c>
      <c r="Q193" s="1199" t="str">
        <f t="shared" ca="1" si="148"/>
        <v/>
      </c>
      <c r="R193" s="1199" t="str">
        <f t="shared" ca="1" si="148"/>
        <v/>
      </c>
      <c r="S193" s="1199" t="str">
        <f t="shared" ref="S193" si="149">S62</f>
        <v>tCO2/千m3</v>
      </c>
    </row>
    <row r="194" spans="1:19" hidden="1">
      <c r="A194" s="1368" t="s">
        <v>3473</v>
      </c>
      <c r="C194" s="1042" t="s">
        <v>3416</v>
      </c>
      <c r="G194" s="1199">
        <f t="shared" si="141"/>
        <v>0</v>
      </c>
      <c r="H194" s="1199" t="str">
        <f t="shared" si="141"/>
        <v>GJ/</v>
      </c>
      <c r="I194" s="1199">
        <f t="shared" si="141"/>
        <v>0</v>
      </c>
      <c r="J194" s="1199">
        <f t="shared" ref="J194:R194" si="150">J63</f>
        <v>0</v>
      </c>
      <c r="K194" s="1199">
        <f t="shared" si="150"/>
        <v>0</v>
      </c>
      <c r="L194" s="1199">
        <f t="shared" si="150"/>
        <v>0</v>
      </c>
      <c r="M194" s="1199">
        <f t="shared" si="150"/>
        <v>0</v>
      </c>
      <c r="N194" s="1199" t="str">
        <f t="shared" si="150"/>
        <v>tC/GJ</v>
      </c>
      <c r="O194" s="1199">
        <f t="shared" si="150"/>
        <v>0</v>
      </c>
      <c r="P194" s="1199">
        <f t="shared" si="150"/>
        <v>0</v>
      </c>
      <c r="Q194" s="1199">
        <f t="shared" si="150"/>
        <v>0</v>
      </c>
      <c r="R194" s="1199">
        <f t="shared" si="150"/>
        <v>0</v>
      </c>
      <c r="S194" s="1199" t="str">
        <f t="shared" ref="S194" si="151">S63</f>
        <v>tCO2/</v>
      </c>
    </row>
    <row r="195" spans="1:19" hidden="1">
      <c r="A195" s="1368" t="s">
        <v>3473</v>
      </c>
      <c r="C195" s="1042" t="s">
        <v>3438</v>
      </c>
      <c r="G195" s="1199">
        <f t="shared" si="141"/>
        <v>0</v>
      </c>
      <c r="H195" s="1199" t="str">
        <f t="shared" si="141"/>
        <v>GJ/</v>
      </c>
      <c r="I195" s="1199">
        <f t="shared" si="141"/>
        <v>0</v>
      </c>
      <c r="J195" s="1199">
        <f t="shared" ref="J195:R195" si="152">J64</f>
        <v>0</v>
      </c>
      <c r="K195" s="1199">
        <f t="shared" si="152"/>
        <v>0</v>
      </c>
      <c r="L195" s="1199">
        <f t="shared" si="152"/>
        <v>0</v>
      </c>
      <c r="M195" s="1199">
        <f t="shared" si="152"/>
        <v>0</v>
      </c>
      <c r="N195" s="1199" t="str">
        <f t="shared" si="152"/>
        <v>tC/GJ</v>
      </c>
      <c r="O195" s="1199">
        <f t="shared" si="152"/>
        <v>0</v>
      </c>
      <c r="P195" s="1199">
        <f t="shared" si="152"/>
        <v>0</v>
      </c>
      <c r="Q195" s="1199">
        <f t="shared" si="152"/>
        <v>0</v>
      </c>
      <c r="R195" s="1199">
        <f t="shared" si="152"/>
        <v>0</v>
      </c>
      <c r="S195" s="1199" t="str">
        <f t="shared" ref="S195" si="153">S64</f>
        <v>tCO2/</v>
      </c>
    </row>
    <row r="196" spans="1:19" hidden="1">
      <c r="A196" s="1368" t="s">
        <v>3473</v>
      </c>
      <c r="C196" s="1042" t="s">
        <v>3439</v>
      </c>
      <c r="G196" s="1199">
        <f t="shared" si="141"/>
        <v>0</v>
      </c>
      <c r="H196" s="1199" t="str">
        <f t="shared" si="141"/>
        <v>GJ/</v>
      </c>
      <c r="I196" s="1199">
        <f t="shared" si="141"/>
        <v>0</v>
      </c>
      <c r="J196" s="1199">
        <f t="shared" ref="J196:R196" si="154">J65</f>
        <v>0</v>
      </c>
      <c r="K196" s="1199">
        <f t="shared" si="154"/>
        <v>0</v>
      </c>
      <c r="L196" s="1199">
        <f t="shared" si="154"/>
        <v>0</v>
      </c>
      <c r="M196" s="1199">
        <f t="shared" si="154"/>
        <v>0</v>
      </c>
      <c r="N196" s="1199" t="str">
        <f t="shared" si="154"/>
        <v>tC/GJ</v>
      </c>
      <c r="O196" s="1199">
        <f t="shared" si="154"/>
        <v>0</v>
      </c>
      <c r="P196" s="1199">
        <f t="shared" si="154"/>
        <v>0</v>
      </c>
      <c r="Q196" s="1199">
        <f t="shared" si="154"/>
        <v>0</v>
      </c>
      <c r="R196" s="1199">
        <f t="shared" si="154"/>
        <v>0</v>
      </c>
      <c r="S196" s="1199" t="str">
        <f t="shared" ref="S196" si="155">S65</f>
        <v>tCO2/</v>
      </c>
    </row>
    <row r="197" spans="1:19" hidden="1">
      <c r="A197" s="1368" t="s">
        <v>3473</v>
      </c>
      <c r="C197" s="176" t="s">
        <v>3440</v>
      </c>
      <c r="G197" s="1199">
        <f>G67</f>
        <v>13.6</v>
      </c>
      <c r="H197" s="1199" t="str">
        <f t="shared" ref="H197:I197" si="156">H67</f>
        <v>GJ/t</v>
      </c>
      <c r="I197" s="1199" t="str">
        <f t="shared" si="156"/>
        <v>t</v>
      </c>
      <c r="J197" s="1199">
        <f t="shared" ref="J197:R197" si="157">J67</f>
        <v>0</v>
      </c>
      <c r="K197" s="1199">
        <f t="shared" si="157"/>
        <v>0</v>
      </c>
      <c r="L197" s="1199">
        <f t="shared" si="157"/>
        <v>0</v>
      </c>
      <c r="M197" s="1199">
        <f t="shared" si="157"/>
        <v>0</v>
      </c>
      <c r="N197" s="1199" t="str">
        <f t="shared" si="157"/>
        <v>tC/GJ</v>
      </c>
      <c r="O197" s="1199">
        <f t="shared" si="157"/>
        <v>0</v>
      </c>
      <c r="P197" s="1199">
        <f t="shared" si="157"/>
        <v>0</v>
      </c>
      <c r="Q197" s="1199">
        <f t="shared" si="157"/>
        <v>0</v>
      </c>
      <c r="R197" s="1199">
        <f t="shared" si="157"/>
        <v>0</v>
      </c>
      <c r="S197" s="1199" t="str">
        <f t="shared" ref="S197" si="158">S67</f>
        <v>tCO2/t</v>
      </c>
    </row>
    <row r="198" spans="1:19" hidden="1">
      <c r="A198" s="1368" t="s">
        <v>3473</v>
      </c>
      <c r="C198" s="176" t="s">
        <v>3441</v>
      </c>
      <c r="G198" s="1199">
        <f t="shared" ref="G198:I215" si="159">G68</f>
        <v>13.2</v>
      </c>
      <c r="H198" s="1199" t="str">
        <f t="shared" si="159"/>
        <v>GJ/t</v>
      </c>
      <c r="I198" s="1199" t="str">
        <f t="shared" si="159"/>
        <v>t</v>
      </c>
      <c r="J198" s="1199">
        <f t="shared" ref="J198:R198" si="160">J68</f>
        <v>0</v>
      </c>
      <c r="K198" s="1199">
        <f t="shared" si="160"/>
        <v>0</v>
      </c>
      <c r="L198" s="1199">
        <f t="shared" si="160"/>
        <v>0</v>
      </c>
      <c r="M198" s="1199">
        <f t="shared" si="160"/>
        <v>0</v>
      </c>
      <c r="N198" s="1199" t="str">
        <f t="shared" si="160"/>
        <v>tC/GJ</v>
      </c>
      <c r="O198" s="1199">
        <f t="shared" si="160"/>
        <v>0</v>
      </c>
      <c r="P198" s="1199">
        <f t="shared" si="160"/>
        <v>0</v>
      </c>
      <c r="Q198" s="1199">
        <f t="shared" si="160"/>
        <v>0</v>
      </c>
      <c r="R198" s="1199">
        <f t="shared" si="160"/>
        <v>0</v>
      </c>
      <c r="S198" s="1199" t="str">
        <f t="shared" ref="S198" si="161">S68</f>
        <v>tCO2/t</v>
      </c>
    </row>
    <row r="199" spans="1:19" hidden="1">
      <c r="A199" s="1368" t="s">
        <v>3473</v>
      </c>
      <c r="C199" s="176" t="s">
        <v>3442</v>
      </c>
      <c r="G199" s="1199">
        <f t="shared" si="159"/>
        <v>17.100000000000001</v>
      </c>
      <c r="H199" s="1199" t="str">
        <f t="shared" si="159"/>
        <v>GJ/t</v>
      </c>
      <c r="I199" s="1199" t="str">
        <f t="shared" si="159"/>
        <v>t</v>
      </c>
      <c r="J199" s="1199">
        <f t="shared" ref="J199:R199" si="162">J69</f>
        <v>0</v>
      </c>
      <c r="K199" s="1199">
        <f t="shared" si="162"/>
        <v>0</v>
      </c>
      <c r="L199" s="1199">
        <f t="shared" si="162"/>
        <v>0</v>
      </c>
      <c r="M199" s="1199">
        <f t="shared" si="162"/>
        <v>0</v>
      </c>
      <c r="N199" s="1199" t="str">
        <f t="shared" si="162"/>
        <v>tC/GJ</v>
      </c>
      <c r="O199" s="1199">
        <f t="shared" si="162"/>
        <v>0</v>
      </c>
      <c r="P199" s="1199">
        <f t="shared" si="162"/>
        <v>0</v>
      </c>
      <c r="Q199" s="1199">
        <f t="shared" si="162"/>
        <v>0</v>
      </c>
      <c r="R199" s="1199">
        <f t="shared" si="162"/>
        <v>0</v>
      </c>
      <c r="S199" s="1199" t="str">
        <f t="shared" ref="S199" si="163">S69</f>
        <v>tCO2/t</v>
      </c>
    </row>
    <row r="200" spans="1:19" hidden="1">
      <c r="A200" s="1368" t="s">
        <v>3473</v>
      </c>
      <c r="C200" s="176" t="s">
        <v>3443</v>
      </c>
      <c r="G200" s="1199">
        <f t="shared" si="159"/>
        <v>23.4</v>
      </c>
      <c r="H200" s="1199" t="str">
        <f t="shared" si="159"/>
        <v>GJ/kL</v>
      </c>
      <c r="I200" s="1199" t="str">
        <f t="shared" si="159"/>
        <v>kL</v>
      </c>
      <c r="J200" s="1199">
        <f t="shared" ref="J200:R200" si="164">J70</f>
        <v>0</v>
      </c>
      <c r="K200" s="1199">
        <f t="shared" si="164"/>
        <v>0</v>
      </c>
      <c r="L200" s="1199">
        <f t="shared" si="164"/>
        <v>0</v>
      </c>
      <c r="M200" s="1199">
        <f t="shared" si="164"/>
        <v>0</v>
      </c>
      <c r="N200" s="1199" t="str">
        <f t="shared" si="164"/>
        <v>tC/GJ</v>
      </c>
      <c r="O200" s="1199">
        <f t="shared" si="164"/>
        <v>0</v>
      </c>
      <c r="P200" s="1199">
        <f t="shared" si="164"/>
        <v>0</v>
      </c>
      <c r="Q200" s="1199">
        <f t="shared" si="164"/>
        <v>0</v>
      </c>
      <c r="R200" s="1199">
        <f t="shared" si="164"/>
        <v>0</v>
      </c>
      <c r="S200" s="1199" t="str">
        <f t="shared" ref="S200" si="165">S70</f>
        <v>tCO2/kL</v>
      </c>
    </row>
    <row r="201" spans="1:19" hidden="1">
      <c r="A201" s="1368" t="s">
        <v>3473</v>
      </c>
      <c r="C201" s="176" t="s">
        <v>3444</v>
      </c>
      <c r="G201" s="1199">
        <f t="shared" si="159"/>
        <v>35.6</v>
      </c>
      <c r="H201" s="1199" t="str">
        <f t="shared" si="159"/>
        <v>GJ/kL</v>
      </c>
      <c r="I201" s="1199" t="str">
        <f t="shared" si="159"/>
        <v>kL</v>
      </c>
      <c r="J201" s="1199">
        <f t="shared" ref="J201:R201" si="166">J71</f>
        <v>0</v>
      </c>
      <c r="K201" s="1199">
        <f t="shared" si="166"/>
        <v>0</v>
      </c>
      <c r="L201" s="1199">
        <f t="shared" si="166"/>
        <v>0</v>
      </c>
      <c r="M201" s="1199">
        <f t="shared" si="166"/>
        <v>0</v>
      </c>
      <c r="N201" s="1199" t="str">
        <f t="shared" si="166"/>
        <v>tC/GJ</v>
      </c>
      <c r="O201" s="1199">
        <f t="shared" si="166"/>
        <v>0</v>
      </c>
      <c r="P201" s="1199">
        <f t="shared" si="166"/>
        <v>0</v>
      </c>
      <c r="Q201" s="1199">
        <f t="shared" si="166"/>
        <v>0</v>
      </c>
      <c r="R201" s="1199">
        <f t="shared" si="166"/>
        <v>0</v>
      </c>
      <c r="S201" s="1199" t="str">
        <f t="shared" ref="S201" si="167">S71</f>
        <v>tCO2/kL</v>
      </c>
    </row>
    <row r="202" spans="1:19" hidden="1">
      <c r="A202" s="1368" t="s">
        <v>3473</v>
      </c>
      <c r="C202" s="176" t="s">
        <v>3445</v>
      </c>
      <c r="G202" s="1199">
        <f t="shared" si="159"/>
        <v>21.2</v>
      </c>
      <c r="H202" s="1199" t="str">
        <f t="shared" si="159"/>
        <v>GJ/千㎥</v>
      </c>
      <c r="I202" s="1199" t="str">
        <f t="shared" si="159"/>
        <v>千㎥</v>
      </c>
      <c r="J202" s="1199">
        <f t="shared" ref="J202:R202" si="168">J72</f>
        <v>0</v>
      </c>
      <c r="K202" s="1199">
        <f t="shared" si="168"/>
        <v>0</v>
      </c>
      <c r="L202" s="1199">
        <f t="shared" si="168"/>
        <v>0</v>
      </c>
      <c r="M202" s="1199">
        <f t="shared" si="168"/>
        <v>0</v>
      </c>
      <c r="N202" s="1199" t="str">
        <f t="shared" si="168"/>
        <v>tC/GJ</v>
      </c>
      <c r="O202" s="1199">
        <f t="shared" si="168"/>
        <v>0</v>
      </c>
      <c r="P202" s="1199">
        <f t="shared" si="168"/>
        <v>0</v>
      </c>
      <c r="Q202" s="1199">
        <f t="shared" si="168"/>
        <v>0</v>
      </c>
      <c r="R202" s="1199">
        <f t="shared" si="168"/>
        <v>0</v>
      </c>
      <c r="S202" s="1199" t="str">
        <f t="shared" ref="S202" si="169">S72</f>
        <v>tCO2/千m3</v>
      </c>
    </row>
    <row r="203" spans="1:19" hidden="1">
      <c r="A203" s="1368" t="s">
        <v>3473</v>
      </c>
      <c r="C203" s="176" t="s">
        <v>3446</v>
      </c>
      <c r="G203" s="1199">
        <f t="shared" si="159"/>
        <v>13.2</v>
      </c>
      <c r="H203" s="1199" t="str">
        <f t="shared" si="159"/>
        <v>GJ/t</v>
      </c>
      <c r="I203" s="1199" t="str">
        <f t="shared" si="159"/>
        <v>t</v>
      </c>
      <c r="J203" s="1199">
        <f t="shared" ref="J203:R203" si="170">J73</f>
        <v>0</v>
      </c>
      <c r="K203" s="1199">
        <f t="shared" si="170"/>
        <v>0</v>
      </c>
      <c r="L203" s="1199">
        <f t="shared" si="170"/>
        <v>0</v>
      </c>
      <c r="M203" s="1199">
        <f t="shared" si="170"/>
        <v>0</v>
      </c>
      <c r="N203" s="1199" t="str">
        <f t="shared" si="170"/>
        <v>tC/GJ</v>
      </c>
      <c r="O203" s="1199">
        <f t="shared" si="170"/>
        <v>0</v>
      </c>
      <c r="P203" s="1199">
        <f t="shared" si="170"/>
        <v>0</v>
      </c>
      <c r="Q203" s="1199">
        <f t="shared" si="170"/>
        <v>0</v>
      </c>
      <c r="R203" s="1199">
        <f t="shared" si="170"/>
        <v>0</v>
      </c>
      <c r="S203" s="1199" t="str">
        <f t="shared" ref="S203" si="171">S73</f>
        <v>tCO2/t</v>
      </c>
    </row>
    <row r="204" spans="1:19" hidden="1">
      <c r="A204" s="1368" t="s">
        <v>3473</v>
      </c>
      <c r="C204" s="176" t="s">
        <v>3447</v>
      </c>
      <c r="G204" s="1199">
        <f t="shared" si="159"/>
        <v>18</v>
      </c>
      <c r="H204" s="1199" t="str">
        <f t="shared" si="159"/>
        <v>GJ/t</v>
      </c>
      <c r="I204" s="1199" t="str">
        <f t="shared" si="159"/>
        <v>t</v>
      </c>
      <c r="J204" s="1199">
        <f t="shared" ref="J204:R204" si="172">J74</f>
        <v>1.6199999999999999E-2</v>
      </c>
      <c r="K204" s="1199">
        <f t="shared" si="172"/>
        <v>1.6199999999999999E-2</v>
      </c>
      <c r="L204" s="1199">
        <f t="shared" si="172"/>
        <v>1.6199999999999999E-2</v>
      </c>
      <c r="M204" s="1199">
        <f t="shared" si="172"/>
        <v>1.6199999999999999E-2</v>
      </c>
      <c r="N204" s="1199" t="str">
        <f t="shared" si="172"/>
        <v>tC/GJ</v>
      </c>
      <c r="O204" s="1199">
        <f t="shared" si="172"/>
        <v>1.0691999999999999</v>
      </c>
      <c r="P204" s="1199">
        <f t="shared" si="172"/>
        <v>1.0691999999999999</v>
      </c>
      <c r="Q204" s="1199">
        <f t="shared" si="172"/>
        <v>1.0691999999999999</v>
      </c>
      <c r="R204" s="1199">
        <f t="shared" si="172"/>
        <v>1.0691999999999999</v>
      </c>
      <c r="S204" s="1199" t="str">
        <f t="shared" ref="S204" si="173">S74</f>
        <v>tCO2/t</v>
      </c>
    </row>
    <row r="205" spans="1:19" hidden="1">
      <c r="A205" s="1368" t="s">
        <v>3473</v>
      </c>
      <c r="C205" s="176" t="s">
        <v>3448</v>
      </c>
      <c r="G205" s="1199">
        <f t="shared" si="159"/>
        <v>26.9</v>
      </c>
      <c r="H205" s="1199" t="str">
        <f t="shared" si="159"/>
        <v>GJ/t</v>
      </c>
      <c r="I205" s="1199" t="str">
        <f t="shared" si="159"/>
        <v>t</v>
      </c>
      <c r="J205" s="1199">
        <f t="shared" ref="J205:R205" si="174">J75</f>
        <v>1.66E-2</v>
      </c>
      <c r="K205" s="1199">
        <f t="shared" si="174"/>
        <v>1.66E-2</v>
      </c>
      <c r="L205" s="1199">
        <f t="shared" si="174"/>
        <v>1.66E-2</v>
      </c>
      <c r="M205" s="1199">
        <f t="shared" si="174"/>
        <v>1.66E-2</v>
      </c>
      <c r="N205" s="1199" t="str">
        <f t="shared" si="174"/>
        <v>tC/GJ</v>
      </c>
      <c r="O205" s="1199">
        <f t="shared" si="174"/>
        <v>1.6373133333333332</v>
      </c>
      <c r="P205" s="1199">
        <f t="shared" si="174"/>
        <v>1.6373133333333332</v>
      </c>
      <c r="Q205" s="1199">
        <f t="shared" si="174"/>
        <v>1.6373133333333332</v>
      </c>
      <c r="R205" s="1199">
        <f t="shared" si="174"/>
        <v>1.6373133333333332</v>
      </c>
      <c r="S205" s="1199" t="str">
        <f t="shared" ref="S205" si="175">S75</f>
        <v>tCO2/t</v>
      </c>
    </row>
    <row r="206" spans="1:19" hidden="1">
      <c r="A206" s="1368" t="s">
        <v>3473</v>
      </c>
      <c r="C206" s="176" t="s">
        <v>3449</v>
      </c>
      <c r="G206" s="1199">
        <f t="shared" si="159"/>
        <v>33.200000000000003</v>
      </c>
      <c r="H206" s="1199" t="str">
        <f t="shared" si="159"/>
        <v>GJ/t</v>
      </c>
      <c r="I206" s="1199" t="str">
        <f t="shared" si="159"/>
        <v>t</v>
      </c>
      <c r="J206" s="1199">
        <f t="shared" ref="J206:R206" si="176">J76</f>
        <v>1.35E-2</v>
      </c>
      <c r="K206" s="1199">
        <f t="shared" si="176"/>
        <v>1.35E-2</v>
      </c>
      <c r="L206" s="1199">
        <f t="shared" si="176"/>
        <v>1.35E-2</v>
      </c>
      <c r="M206" s="1199">
        <f t="shared" si="176"/>
        <v>1.35E-2</v>
      </c>
      <c r="N206" s="1199" t="str">
        <f t="shared" si="176"/>
        <v>tC/GJ</v>
      </c>
      <c r="O206" s="1199">
        <f t="shared" si="176"/>
        <v>1.6434</v>
      </c>
      <c r="P206" s="1199">
        <f t="shared" si="176"/>
        <v>1.6434</v>
      </c>
      <c r="Q206" s="1199">
        <f t="shared" si="176"/>
        <v>1.6434</v>
      </c>
      <c r="R206" s="1199">
        <f t="shared" si="176"/>
        <v>1.6434</v>
      </c>
      <c r="S206" s="1199" t="str">
        <f t="shared" ref="S206" si="177">S76</f>
        <v>tCO2/t</v>
      </c>
    </row>
    <row r="207" spans="1:19" hidden="1">
      <c r="A207" s="1368" t="s">
        <v>3473</v>
      </c>
      <c r="C207" s="176" t="s">
        <v>3450</v>
      </c>
      <c r="G207" s="1199">
        <f t="shared" si="159"/>
        <v>29.3</v>
      </c>
      <c r="H207" s="1199" t="str">
        <f t="shared" si="159"/>
        <v>GJ/t</v>
      </c>
      <c r="I207" s="1199" t="str">
        <f t="shared" si="159"/>
        <v>t</v>
      </c>
      <c r="J207" s="1199">
        <f t="shared" ref="J207:R207" si="178">J77</f>
        <v>2.5700000000000001E-2</v>
      </c>
      <c r="K207" s="1199">
        <f t="shared" si="178"/>
        <v>2.5700000000000001E-2</v>
      </c>
      <c r="L207" s="1199">
        <f t="shared" si="178"/>
        <v>2.5700000000000001E-2</v>
      </c>
      <c r="M207" s="1199">
        <f t="shared" si="178"/>
        <v>2.5700000000000001E-2</v>
      </c>
      <c r="N207" s="1199" t="str">
        <f t="shared" si="178"/>
        <v>tC/GJ</v>
      </c>
      <c r="O207" s="1199">
        <f t="shared" si="178"/>
        <v>2.761036666666667</v>
      </c>
      <c r="P207" s="1199">
        <f t="shared" si="178"/>
        <v>2.761036666666667</v>
      </c>
      <c r="Q207" s="1199">
        <f t="shared" si="178"/>
        <v>2.761036666666667</v>
      </c>
      <c r="R207" s="1199">
        <f t="shared" si="178"/>
        <v>2.761036666666667</v>
      </c>
      <c r="S207" s="1199" t="str">
        <f t="shared" ref="S207" si="179">S77</f>
        <v>tCO2/t</v>
      </c>
    </row>
    <row r="208" spans="1:19" hidden="1">
      <c r="A208" s="1368" t="s">
        <v>3473</v>
      </c>
      <c r="C208" s="176" t="s">
        <v>3451</v>
      </c>
      <c r="G208" s="1199">
        <f t="shared" si="159"/>
        <v>29.3</v>
      </c>
      <c r="H208" s="1199" t="str">
        <f t="shared" si="159"/>
        <v>GJ/t</v>
      </c>
      <c r="I208" s="1199" t="str">
        <f t="shared" si="159"/>
        <v>t</v>
      </c>
      <c r="J208" s="1199">
        <f t="shared" ref="J208:R208" si="180">J78</f>
        <v>2.3900000000000001E-2</v>
      </c>
      <c r="K208" s="1199">
        <f t="shared" si="180"/>
        <v>2.3900000000000001E-2</v>
      </c>
      <c r="L208" s="1199">
        <f t="shared" si="180"/>
        <v>2.3900000000000001E-2</v>
      </c>
      <c r="M208" s="1199">
        <f t="shared" si="180"/>
        <v>2.3900000000000001E-2</v>
      </c>
      <c r="N208" s="1199" t="str">
        <f t="shared" si="180"/>
        <v>tC/GJ</v>
      </c>
      <c r="O208" s="1199">
        <f t="shared" si="180"/>
        <v>2.5676566666666667</v>
      </c>
      <c r="P208" s="1199">
        <f t="shared" si="180"/>
        <v>2.5676566666666667</v>
      </c>
      <c r="Q208" s="1199">
        <f t="shared" si="180"/>
        <v>2.5676566666666667</v>
      </c>
      <c r="R208" s="1199">
        <f t="shared" si="180"/>
        <v>2.5676566666666667</v>
      </c>
      <c r="S208" s="1199" t="str">
        <f t="shared" ref="S208" si="181">S78</f>
        <v>tCO2/t</v>
      </c>
    </row>
    <row r="209" spans="1:19" hidden="1">
      <c r="A209" s="1368" t="s">
        <v>3473</v>
      </c>
      <c r="C209" s="176" t="s">
        <v>3452</v>
      </c>
      <c r="G209" s="1199">
        <f>G79</f>
        <v>40.200000000000003</v>
      </c>
      <c r="H209" s="1199" t="str">
        <f t="shared" ref="H209:I209" si="182">H79</f>
        <v>GJ/kL</v>
      </c>
      <c r="I209" s="1199" t="str">
        <f t="shared" si="182"/>
        <v>kL</v>
      </c>
      <c r="J209" s="1199">
        <f t="shared" ref="J209:R209" si="183">J79</f>
        <v>1.7899999999999999E-2</v>
      </c>
      <c r="K209" s="1199">
        <f t="shared" si="183"/>
        <v>1.7899999999999999E-2</v>
      </c>
      <c r="L209" s="1199">
        <f t="shared" si="183"/>
        <v>1.7899999999999999E-2</v>
      </c>
      <c r="M209" s="1199">
        <f t="shared" si="183"/>
        <v>1.7899999999999999E-2</v>
      </c>
      <c r="N209" s="1199" t="str">
        <f t="shared" si="183"/>
        <v>tC/GJ</v>
      </c>
      <c r="O209" s="1199">
        <f t="shared" si="183"/>
        <v>2.6384599999999998</v>
      </c>
      <c r="P209" s="1199">
        <f t="shared" si="183"/>
        <v>2.6384599999999998</v>
      </c>
      <c r="Q209" s="1199">
        <f t="shared" si="183"/>
        <v>2.6384599999999998</v>
      </c>
      <c r="R209" s="1199">
        <f t="shared" si="183"/>
        <v>2.6384599999999998</v>
      </c>
      <c r="S209" s="1199" t="str">
        <f t="shared" ref="S209" si="184">S79</f>
        <v>tCO2/kL</v>
      </c>
    </row>
    <row r="210" spans="1:19" hidden="1">
      <c r="A210" s="1368" t="s">
        <v>3473</v>
      </c>
      <c r="C210" s="176" t="s">
        <v>3453</v>
      </c>
      <c r="G210" s="1199">
        <f t="shared" si="159"/>
        <v>21.2</v>
      </c>
      <c r="H210" s="1199" t="str">
        <f t="shared" si="159"/>
        <v>GJ/千㎥</v>
      </c>
      <c r="I210" s="1199" t="str">
        <f t="shared" si="159"/>
        <v>千㎥</v>
      </c>
      <c r="J210" s="1199">
        <f t="shared" ref="J210:R210" si="185">J80</f>
        <v>0</v>
      </c>
      <c r="K210" s="1199">
        <f t="shared" si="185"/>
        <v>0</v>
      </c>
      <c r="L210" s="1199">
        <f t="shared" si="185"/>
        <v>0</v>
      </c>
      <c r="M210" s="1199">
        <f t="shared" si="185"/>
        <v>0</v>
      </c>
      <c r="N210" s="1199" t="str">
        <f t="shared" si="185"/>
        <v>tC/GJ</v>
      </c>
      <c r="O210" s="1199">
        <f t="shared" si="185"/>
        <v>0</v>
      </c>
      <c r="P210" s="1199">
        <f t="shared" si="185"/>
        <v>0</v>
      </c>
      <c r="Q210" s="1199">
        <f t="shared" si="185"/>
        <v>0</v>
      </c>
      <c r="R210" s="1199">
        <f t="shared" si="185"/>
        <v>0</v>
      </c>
      <c r="S210" s="1199" t="str">
        <f t="shared" ref="S210" si="186">S80</f>
        <v>tCO2/千m3</v>
      </c>
    </row>
    <row r="211" spans="1:19" hidden="1">
      <c r="A211" s="1368" t="s">
        <v>3473</v>
      </c>
      <c r="C211" s="176" t="s">
        <v>3454</v>
      </c>
      <c r="G211" s="1199">
        <f t="shared" si="159"/>
        <v>17.100000000000001</v>
      </c>
      <c r="H211" s="1199" t="str">
        <f t="shared" si="159"/>
        <v>GJ/t</v>
      </c>
      <c r="I211" s="1199" t="str">
        <f t="shared" si="159"/>
        <v>t</v>
      </c>
      <c r="J211" s="1199">
        <f t="shared" ref="J211:R211" si="187">J81</f>
        <v>0</v>
      </c>
      <c r="K211" s="1199">
        <f t="shared" si="187"/>
        <v>0</v>
      </c>
      <c r="L211" s="1199">
        <f t="shared" si="187"/>
        <v>0</v>
      </c>
      <c r="M211" s="1199">
        <f t="shared" si="187"/>
        <v>0</v>
      </c>
      <c r="N211" s="1199" t="str">
        <f t="shared" si="187"/>
        <v>tC/GJ</v>
      </c>
      <c r="O211" s="1199">
        <f t="shared" si="187"/>
        <v>0</v>
      </c>
      <c r="P211" s="1199">
        <f t="shared" si="187"/>
        <v>0</v>
      </c>
      <c r="Q211" s="1199">
        <f t="shared" si="187"/>
        <v>0</v>
      </c>
      <c r="R211" s="1199">
        <f t="shared" si="187"/>
        <v>0</v>
      </c>
      <c r="S211" s="1199" t="str">
        <f t="shared" ref="S211" si="188">S81</f>
        <v>tCO2/t</v>
      </c>
    </row>
    <row r="212" spans="1:19" hidden="1">
      <c r="A212" s="1368" t="s">
        <v>3473</v>
      </c>
      <c r="C212" s="176" t="s">
        <v>3455</v>
      </c>
      <c r="G212" s="1199">
        <f t="shared" si="159"/>
        <v>142</v>
      </c>
      <c r="H212" s="1199" t="str">
        <f t="shared" si="159"/>
        <v>GJ/t</v>
      </c>
      <c r="I212" s="1199" t="str">
        <f t="shared" si="159"/>
        <v>t</v>
      </c>
      <c r="J212" s="1199">
        <f t="shared" ref="J212:R212" si="189">J82</f>
        <v>0</v>
      </c>
      <c r="K212" s="1199">
        <f t="shared" si="189"/>
        <v>0</v>
      </c>
      <c r="L212" s="1199">
        <f t="shared" si="189"/>
        <v>0</v>
      </c>
      <c r="M212" s="1199">
        <f t="shared" si="189"/>
        <v>0</v>
      </c>
      <c r="N212" s="1199" t="str">
        <f t="shared" si="189"/>
        <v>tC/GJ</v>
      </c>
      <c r="O212" s="1199">
        <f t="shared" si="189"/>
        <v>0</v>
      </c>
      <c r="P212" s="1199">
        <f t="shared" si="189"/>
        <v>0</v>
      </c>
      <c r="Q212" s="1199">
        <f t="shared" si="189"/>
        <v>0</v>
      </c>
      <c r="R212" s="1199">
        <f t="shared" si="189"/>
        <v>0</v>
      </c>
      <c r="S212" s="1199" t="str">
        <f t="shared" ref="S212" si="190">S82</f>
        <v>tCO2/t</v>
      </c>
    </row>
    <row r="213" spans="1:19" hidden="1">
      <c r="A213" s="1368" t="s">
        <v>3473</v>
      </c>
      <c r="C213" s="176" t="s">
        <v>3456</v>
      </c>
      <c r="G213" s="1199">
        <f t="shared" si="159"/>
        <v>22.5</v>
      </c>
      <c r="H213" s="1199" t="str">
        <f t="shared" si="159"/>
        <v>GJ/t</v>
      </c>
      <c r="I213" s="1199" t="str">
        <f t="shared" si="159"/>
        <v>t</v>
      </c>
      <c r="J213" s="1199">
        <f t="shared" ref="J213:R213" si="191">J83</f>
        <v>0</v>
      </c>
      <c r="K213" s="1199">
        <f t="shared" si="191"/>
        <v>0</v>
      </c>
      <c r="L213" s="1199">
        <f t="shared" si="191"/>
        <v>0</v>
      </c>
      <c r="M213" s="1199">
        <f t="shared" si="191"/>
        <v>0</v>
      </c>
      <c r="N213" s="1199" t="str">
        <f t="shared" si="191"/>
        <v>tC/GJ</v>
      </c>
      <c r="O213" s="1199">
        <f t="shared" si="191"/>
        <v>0</v>
      </c>
      <c r="P213" s="1199">
        <f t="shared" si="191"/>
        <v>0</v>
      </c>
      <c r="Q213" s="1199">
        <f t="shared" si="191"/>
        <v>0</v>
      </c>
      <c r="R213" s="1199">
        <f t="shared" si="191"/>
        <v>0</v>
      </c>
      <c r="S213" s="1199" t="str">
        <f t="shared" ref="S213" si="192">S83</f>
        <v>tCO2/t</v>
      </c>
    </row>
    <row r="214" spans="1:19" hidden="1">
      <c r="A214" s="1368" t="s">
        <v>3473</v>
      </c>
      <c r="C214" s="1042" t="s">
        <v>3457</v>
      </c>
      <c r="G214" s="1199">
        <f t="shared" si="159"/>
        <v>0</v>
      </c>
      <c r="H214" s="1199" t="str">
        <f t="shared" si="159"/>
        <v>GJ/GJ</v>
      </c>
      <c r="I214" s="1199" t="str">
        <f t="shared" si="159"/>
        <v>GJ</v>
      </c>
      <c r="J214" s="1199">
        <f t="shared" ref="J214:R214" si="193">J84</f>
        <v>0</v>
      </c>
      <c r="K214" s="1199">
        <f t="shared" si="193"/>
        <v>0</v>
      </c>
      <c r="L214" s="1199">
        <f t="shared" si="193"/>
        <v>0</v>
      </c>
      <c r="M214" s="1199">
        <f t="shared" si="193"/>
        <v>0</v>
      </c>
      <c r="N214" s="1199" t="str">
        <f t="shared" si="193"/>
        <v>tC/GJ</v>
      </c>
      <c r="O214" s="1199">
        <f t="shared" si="193"/>
        <v>0</v>
      </c>
      <c r="P214" s="1199">
        <f t="shared" si="193"/>
        <v>0</v>
      </c>
      <c r="Q214" s="1199">
        <f t="shared" si="193"/>
        <v>0</v>
      </c>
      <c r="R214" s="1199">
        <f t="shared" si="193"/>
        <v>0</v>
      </c>
      <c r="S214" s="1199" t="str">
        <f t="shared" ref="S214" si="194">S84</f>
        <v>tCO2/GJ</v>
      </c>
    </row>
    <row r="215" spans="1:19" hidden="1">
      <c r="A215" s="1368" t="s">
        <v>3473</v>
      </c>
      <c r="C215" s="1042" t="s">
        <v>3458</v>
      </c>
      <c r="G215" s="1199">
        <f t="shared" si="159"/>
        <v>0</v>
      </c>
      <c r="H215" s="1199" t="str">
        <f t="shared" si="159"/>
        <v>GJ/GJ</v>
      </c>
      <c r="I215" s="1199" t="str">
        <f t="shared" si="159"/>
        <v>GJ</v>
      </c>
      <c r="J215" s="1199">
        <f t="shared" ref="J215:R215" si="195">J85</f>
        <v>0</v>
      </c>
      <c r="K215" s="1199">
        <f t="shared" si="195"/>
        <v>0</v>
      </c>
      <c r="L215" s="1199">
        <f t="shared" si="195"/>
        <v>0</v>
      </c>
      <c r="M215" s="1199">
        <f t="shared" si="195"/>
        <v>0</v>
      </c>
      <c r="N215" s="1199" t="str">
        <f t="shared" si="195"/>
        <v>tC/GJ</v>
      </c>
      <c r="O215" s="1199">
        <f t="shared" si="195"/>
        <v>0</v>
      </c>
      <c r="P215" s="1199">
        <f t="shared" si="195"/>
        <v>0</v>
      </c>
      <c r="Q215" s="1199">
        <f t="shared" si="195"/>
        <v>0</v>
      </c>
      <c r="R215" s="1199">
        <f t="shared" si="195"/>
        <v>0</v>
      </c>
      <c r="S215" s="1199" t="str">
        <f t="shared" ref="S215" si="196">S85</f>
        <v>tCO2/GJ</v>
      </c>
    </row>
    <row r="216" spans="1:19" hidden="1">
      <c r="A216" s="1368" t="s">
        <v>3473</v>
      </c>
      <c r="C216" s="1042" t="s">
        <v>1972</v>
      </c>
      <c r="G216" s="1200">
        <f>G87</f>
        <v>1.17</v>
      </c>
      <c r="H216" s="1200" t="str">
        <f t="shared" ref="H216:I216" si="197">H87</f>
        <v>GJ/GJ</v>
      </c>
      <c r="I216" s="1200" t="str">
        <f t="shared" si="197"/>
        <v>GJ</v>
      </c>
      <c r="J216" s="1200">
        <f t="shared" ref="J216:R216" si="198">J87</f>
        <v>6.54E-2</v>
      </c>
      <c r="K216" s="1200">
        <f t="shared" si="198"/>
        <v>6.54E-2</v>
      </c>
      <c r="L216" s="1200">
        <f t="shared" si="198"/>
        <v>6.54E-2</v>
      </c>
      <c r="M216" s="1200">
        <f t="shared" si="198"/>
        <v>6.54E-2</v>
      </c>
      <c r="N216" s="1200" t="str">
        <f t="shared" si="198"/>
        <v>tCO2/GJ</v>
      </c>
      <c r="O216" s="1200">
        <f t="shared" si="198"/>
        <v>6.54E-2</v>
      </c>
      <c r="P216" s="1200">
        <f t="shared" si="198"/>
        <v>6.54E-2</v>
      </c>
      <c r="Q216" s="1200">
        <f t="shared" si="198"/>
        <v>6.54E-2</v>
      </c>
      <c r="R216" s="1200">
        <f t="shared" si="198"/>
        <v>6.54E-2</v>
      </c>
      <c r="S216" s="1200" t="str">
        <f t="shared" ref="S216" si="199">S87</f>
        <v>tCO2/GJ</v>
      </c>
    </row>
    <row r="217" spans="1:19" hidden="1">
      <c r="A217" s="1368" t="s">
        <v>3473</v>
      </c>
      <c r="C217" s="176" t="s">
        <v>3243</v>
      </c>
      <c r="G217" s="1200">
        <f>G89</f>
        <v>1.19</v>
      </c>
      <c r="H217" s="1200" t="str">
        <f t="shared" ref="H217:I217" si="200">H89</f>
        <v>GJ/GJ</v>
      </c>
      <c r="I217" s="1200" t="str">
        <f t="shared" si="200"/>
        <v>GJ</v>
      </c>
      <c r="J217" s="1200" t="str">
        <f t="shared" ref="J217:R217" ca="1" si="201">J89</f>
        <v/>
      </c>
      <c r="K217" s="1200" t="str">
        <f t="shared" ca="1" si="201"/>
        <v/>
      </c>
      <c r="L217" s="1200" t="str">
        <f t="shared" ca="1" si="201"/>
        <v/>
      </c>
      <c r="M217" s="1200" t="str">
        <f t="shared" ca="1" si="201"/>
        <v/>
      </c>
      <c r="N217" s="1200" t="str">
        <f t="shared" si="201"/>
        <v>tCO2/GJ</v>
      </c>
      <c r="O217" s="1200" t="str">
        <f t="shared" ca="1" si="201"/>
        <v/>
      </c>
      <c r="P217" s="1200" t="str">
        <f t="shared" ca="1" si="201"/>
        <v/>
      </c>
      <c r="Q217" s="1200" t="str">
        <f t="shared" ca="1" si="201"/>
        <v/>
      </c>
      <c r="R217" s="1200" t="str">
        <f t="shared" ca="1" si="201"/>
        <v/>
      </c>
      <c r="S217" s="1200" t="str">
        <f t="shared" ref="S217" si="202">S89</f>
        <v>tCO2/GJ</v>
      </c>
    </row>
    <row r="218" spans="1:19" hidden="1">
      <c r="A218" s="1368" t="s">
        <v>3473</v>
      </c>
      <c r="C218" s="176" t="s">
        <v>3392</v>
      </c>
      <c r="G218" s="1200">
        <f t="shared" ref="G218:I230" si="203">G90</f>
        <v>1.19</v>
      </c>
      <c r="H218" s="1200" t="str">
        <f t="shared" si="203"/>
        <v>GJ/GJ</v>
      </c>
      <c r="I218" s="1200" t="str">
        <f t="shared" si="203"/>
        <v>GJ</v>
      </c>
      <c r="J218" s="1200" t="str">
        <f t="shared" ref="J218:R218" ca="1" si="204">J90</f>
        <v/>
      </c>
      <c r="K218" s="1200" t="str">
        <f t="shared" ca="1" si="204"/>
        <v/>
      </c>
      <c r="L218" s="1200" t="str">
        <f t="shared" ca="1" si="204"/>
        <v/>
      </c>
      <c r="M218" s="1200" t="str">
        <f t="shared" ca="1" si="204"/>
        <v/>
      </c>
      <c r="N218" s="1200" t="str">
        <f t="shared" si="204"/>
        <v>tCO2/GJ</v>
      </c>
      <c r="O218" s="1200" t="str">
        <f t="shared" ca="1" si="204"/>
        <v/>
      </c>
      <c r="P218" s="1200" t="str">
        <f t="shared" ca="1" si="204"/>
        <v/>
      </c>
      <c r="Q218" s="1200" t="str">
        <f t="shared" ca="1" si="204"/>
        <v/>
      </c>
      <c r="R218" s="1200" t="str">
        <f t="shared" ca="1" si="204"/>
        <v/>
      </c>
      <c r="S218" s="1200" t="str">
        <f t="shared" ref="S218" si="205">S90</f>
        <v>tCO2/GJ</v>
      </c>
    </row>
    <row r="219" spans="1:19" hidden="1">
      <c r="A219" s="1368" t="s">
        <v>3473</v>
      </c>
      <c r="C219" s="176" t="s">
        <v>3393</v>
      </c>
      <c r="G219" s="1200">
        <f t="shared" si="203"/>
        <v>1.19</v>
      </c>
      <c r="H219" s="1200" t="str">
        <f t="shared" si="203"/>
        <v>GJ/GJ</v>
      </c>
      <c r="I219" s="1200" t="str">
        <f t="shared" si="203"/>
        <v>GJ</v>
      </c>
      <c r="J219" s="1200" t="str">
        <f t="shared" ref="J219:R219" ca="1" si="206">J91</f>
        <v/>
      </c>
      <c r="K219" s="1200" t="str">
        <f t="shared" ca="1" si="206"/>
        <v/>
      </c>
      <c r="L219" s="1200" t="str">
        <f t="shared" ca="1" si="206"/>
        <v/>
      </c>
      <c r="M219" s="1200" t="str">
        <f t="shared" ca="1" si="206"/>
        <v/>
      </c>
      <c r="N219" s="1200" t="str">
        <f t="shared" si="206"/>
        <v>tCO2/GJ</v>
      </c>
      <c r="O219" s="1200" t="str">
        <f t="shared" ca="1" si="206"/>
        <v/>
      </c>
      <c r="P219" s="1200" t="str">
        <f t="shared" ca="1" si="206"/>
        <v/>
      </c>
      <c r="Q219" s="1200" t="str">
        <f t="shared" ca="1" si="206"/>
        <v/>
      </c>
      <c r="R219" s="1200" t="str">
        <f t="shared" ca="1" si="206"/>
        <v/>
      </c>
      <c r="S219" s="1200" t="str">
        <f t="shared" ref="S219" si="207">S91</f>
        <v>tCO2/GJ</v>
      </c>
    </row>
    <row r="220" spans="1:19" hidden="1">
      <c r="A220" s="1368" t="s">
        <v>3473</v>
      </c>
      <c r="C220" s="176" t="s">
        <v>3394</v>
      </c>
      <c r="G220" s="1200">
        <f t="shared" si="203"/>
        <v>1.19</v>
      </c>
      <c r="H220" s="1200" t="str">
        <f t="shared" si="203"/>
        <v>GJ/GJ</v>
      </c>
      <c r="I220" s="1200" t="str">
        <f t="shared" si="203"/>
        <v>GJ</v>
      </c>
      <c r="J220" s="1200" t="str">
        <f t="shared" ref="J220:R220" ca="1" si="208">J92</f>
        <v/>
      </c>
      <c r="K220" s="1200" t="str">
        <f t="shared" ca="1" si="208"/>
        <v/>
      </c>
      <c r="L220" s="1200" t="str">
        <f t="shared" ca="1" si="208"/>
        <v/>
      </c>
      <c r="M220" s="1200" t="str">
        <f t="shared" ca="1" si="208"/>
        <v/>
      </c>
      <c r="N220" s="1200" t="str">
        <f t="shared" si="208"/>
        <v>tCO2/GJ</v>
      </c>
      <c r="O220" s="1200" t="str">
        <f t="shared" ca="1" si="208"/>
        <v/>
      </c>
      <c r="P220" s="1200" t="str">
        <f t="shared" ca="1" si="208"/>
        <v/>
      </c>
      <c r="Q220" s="1200" t="str">
        <f t="shared" ca="1" si="208"/>
        <v/>
      </c>
      <c r="R220" s="1200" t="str">
        <f t="shared" ca="1" si="208"/>
        <v/>
      </c>
      <c r="S220" s="1200" t="str">
        <f t="shared" ref="S220" si="209">S92</f>
        <v>tCO2/GJ</v>
      </c>
    </row>
    <row r="221" spans="1:19" hidden="1">
      <c r="A221" s="1368" t="s">
        <v>3473</v>
      </c>
      <c r="C221" s="176" t="s">
        <v>3395</v>
      </c>
      <c r="G221" s="1200">
        <f t="shared" si="203"/>
        <v>1.19</v>
      </c>
      <c r="H221" s="1200" t="str">
        <f t="shared" si="203"/>
        <v>GJ/GJ</v>
      </c>
      <c r="I221" s="1200" t="str">
        <f t="shared" si="203"/>
        <v>GJ</v>
      </c>
      <c r="J221" s="1200" t="str">
        <f t="shared" ref="J221:R221" ca="1" si="210">J93</f>
        <v/>
      </c>
      <c r="K221" s="1200" t="str">
        <f t="shared" ca="1" si="210"/>
        <v/>
      </c>
      <c r="L221" s="1200" t="str">
        <f t="shared" ca="1" si="210"/>
        <v/>
      </c>
      <c r="M221" s="1200" t="str">
        <f t="shared" ca="1" si="210"/>
        <v/>
      </c>
      <c r="N221" s="1200" t="str">
        <f t="shared" si="210"/>
        <v>tCO2/GJ</v>
      </c>
      <c r="O221" s="1200" t="str">
        <f t="shared" ca="1" si="210"/>
        <v/>
      </c>
      <c r="P221" s="1200" t="str">
        <f t="shared" ca="1" si="210"/>
        <v/>
      </c>
      <c r="Q221" s="1200" t="str">
        <f t="shared" ca="1" si="210"/>
        <v/>
      </c>
      <c r="R221" s="1200" t="str">
        <f t="shared" ca="1" si="210"/>
        <v/>
      </c>
      <c r="S221" s="1200" t="str">
        <f t="shared" ref="S221" si="211">S93</f>
        <v>tCO2/GJ</v>
      </c>
    </row>
    <row r="222" spans="1:19" hidden="1">
      <c r="A222" s="1368" t="s">
        <v>3473</v>
      </c>
      <c r="C222" s="176" t="s">
        <v>3396</v>
      </c>
      <c r="G222" s="1200">
        <f t="shared" si="203"/>
        <v>1.19</v>
      </c>
      <c r="H222" s="1200" t="str">
        <f t="shared" si="203"/>
        <v>GJ/GJ</v>
      </c>
      <c r="I222" s="1200" t="str">
        <f t="shared" si="203"/>
        <v>GJ</v>
      </c>
      <c r="J222" s="1200" t="str">
        <f t="shared" ref="J222:R222" ca="1" si="212">J94</f>
        <v/>
      </c>
      <c r="K222" s="1200" t="str">
        <f t="shared" ca="1" si="212"/>
        <v/>
      </c>
      <c r="L222" s="1200" t="str">
        <f t="shared" ca="1" si="212"/>
        <v/>
      </c>
      <c r="M222" s="1200" t="str">
        <f t="shared" ca="1" si="212"/>
        <v/>
      </c>
      <c r="N222" s="1200" t="str">
        <f t="shared" si="212"/>
        <v>tCO2/GJ</v>
      </c>
      <c r="O222" s="1200" t="str">
        <f t="shared" ca="1" si="212"/>
        <v/>
      </c>
      <c r="P222" s="1200" t="str">
        <f t="shared" ca="1" si="212"/>
        <v/>
      </c>
      <c r="Q222" s="1200" t="str">
        <f t="shared" ca="1" si="212"/>
        <v/>
      </c>
      <c r="R222" s="1200" t="str">
        <f t="shared" ca="1" si="212"/>
        <v/>
      </c>
      <c r="S222" s="1200" t="str">
        <f t="shared" ref="S222" si="213">S94</f>
        <v>tCO2/GJ</v>
      </c>
    </row>
    <row r="223" spans="1:19" hidden="1">
      <c r="A223" s="1368" t="s">
        <v>3473</v>
      </c>
      <c r="C223" s="176" t="s">
        <v>3397</v>
      </c>
      <c r="G223" s="1200">
        <f t="shared" si="203"/>
        <v>1.19</v>
      </c>
      <c r="H223" s="1200" t="str">
        <f t="shared" si="203"/>
        <v>GJ/GJ</v>
      </c>
      <c r="I223" s="1200" t="str">
        <f t="shared" si="203"/>
        <v>GJ</v>
      </c>
      <c r="J223" s="1200" t="str">
        <f t="shared" ref="J223:R223" ca="1" si="214">J95</f>
        <v/>
      </c>
      <c r="K223" s="1200" t="str">
        <f t="shared" ca="1" si="214"/>
        <v/>
      </c>
      <c r="L223" s="1200" t="str">
        <f t="shared" ca="1" si="214"/>
        <v/>
      </c>
      <c r="M223" s="1200" t="str">
        <f t="shared" ca="1" si="214"/>
        <v/>
      </c>
      <c r="N223" s="1200" t="str">
        <f t="shared" si="214"/>
        <v>tCO2/GJ</v>
      </c>
      <c r="O223" s="1200" t="str">
        <f t="shared" ca="1" si="214"/>
        <v/>
      </c>
      <c r="P223" s="1200" t="str">
        <f t="shared" ca="1" si="214"/>
        <v/>
      </c>
      <c r="Q223" s="1200" t="str">
        <f t="shared" ca="1" si="214"/>
        <v/>
      </c>
      <c r="R223" s="1200" t="str">
        <f t="shared" ca="1" si="214"/>
        <v/>
      </c>
      <c r="S223" s="1200" t="str">
        <f t="shared" ref="S223" si="215">S95</f>
        <v>tCO2/GJ</v>
      </c>
    </row>
    <row r="224" spans="1:19" hidden="1">
      <c r="A224" s="1368" t="s">
        <v>3473</v>
      </c>
      <c r="C224" s="176" t="s">
        <v>3398</v>
      </c>
      <c r="G224" s="1200">
        <f t="shared" si="203"/>
        <v>1.19</v>
      </c>
      <c r="H224" s="1200" t="str">
        <f t="shared" si="203"/>
        <v>GJ/GJ</v>
      </c>
      <c r="I224" s="1200" t="str">
        <f t="shared" si="203"/>
        <v>GJ</v>
      </c>
      <c r="J224" s="1200" t="str">
        <f t="shared" ref="J224:R224" ca="1" si="216">J96</f>
        <v/>
      </c>
      <c r="K224" s="1200" t="str">
        <f t="shared" ca="1" si="216"/>
        <v/>
      </c>
      <c r="L224" s="1200" t="str">
        <f t="shared" ca="1" si="216"/>
        <v/>
      </c>
      <c r="M224" s="1200" t="str">
        <f t="shared" ca="1" si="216"/>
        <v/>
      </c>
      <c r="N224" s="1200" t="str">
        <f t="shared" si="216"/>
        <v>tCO2/GJ</v>
      </c>
      <c r="O224" s="1200" t="str">
        <f t="shared" ca="1" si="216"/>
        <v/>
      </c>
      <c r="P224" s="1200" t="str">
        <f t="shared" ca="1" si="216"/>
        <v/>
      </c>
      <c r="Q224" s="1200" t="str">
        <f t="shared" ca="1" si="216"/>
        <v/>
      </c>
      <c r="R224" s="1200" t="str">
        <f t="shared" ca="1" si="216"/>
        <v/>
      </c>
      <c r="S224" s="1200" t="str">
        <f t="shared" ref="S224" si="217">S96</f>
        <v>tCO2/GJ</v>
      </c>
    </row>
    <row r="225" spans="1:19" hidden="1">
      <c r="A225" s="1368" t="s">
        <v>3473</v>
      </c>
      <c r="C225" s="176" t="s">
        <v>3399</v>
      </c>
      <c r="G225" s="1200">
        <f t="shared" si="203"/>
        <v>1.19</v>
      </c>
      <c r="H225" s="1200" t="str">
        <f t="shared" si="203"/>
        <v>GJ/GJ</v>
      </c>
      <c r="I225" s="1200" t="str">
        <f t="shared" si="203"/>
        <v>GJ</v>
      </c>
      <c r="J225" s="1200" t="str">
        <f t="shared" ref="J225:R225" ca="1" si="218">J97</f>
        <v/>
      </c>
      <c r="K225" s="1200" t="str">
        <f t="shared" ca="1" si="218"/>
        <v/>
      </c>
      <c r="L225" s="1200" t="str">
        <f t="shared" ca="1" si="218"/>
        <v/>
      </c>
      <c r="M225" s="1200" t="str">
        <f t="shared" ca="1" si="218"/>
        <v/>
      </c>
      <c r="N225" s="1200" t="str">
        <f t="shared" si="218"/>
        <v>tCO2/GJ</v>
      </c>
      <c r="O225" s="1200" t="str">
        <f t="shared" ca="1" si="218"/>
        <v/>
      </c>
      <c r="P225" s="1200" t="str">
        <f t="shared" ca="1" si="218"/>
        <v/>
      </c>
      <c r="Q225" s="1200" t="str">
        <f t="shared" ca="1" si="218"/>
        <v/>
      </c>
      <c r="R225" s="1200" t="str">
        <f t="shared" ca="1" si="218"/>
        <v/>
      </c>
      <c r="S225" s="1200" t="str">
        <f t="shared" ref="S225" si="219">S97</f>
        <v>tCO2/GJ</v>
      </c>
    </row>
    <row r="226" spans="1:19" hidden="1">
      <c r="A226" s="1368" t="s">
        <v>3473</v>
      </c>
      <c r="C226" s="176" t="s">
        <v>3400</v>
      </c>
      <c r="G226" s="1200">
        <f t="shared" si="203"/>
        <v>1.19</v>
      </c>
      <c r="H226" s="1200" t="str">
        <f t="shared" si="203"/>
        <v>GJ/GJ</v>
      </c>
      <c r="I226" s="1200" t="str">
        <f t="shared" si="203"/>
        <v>GJ</v>
      </c>
      <c r="J226" s="1200" t="str">
        <f t="shared" ref="J226:R226" ca="1" si="220">J98</f>
        <v/>
      </c>
      <c r="K226" s="1200" t="str">
        <f t="shared" ca="1" si="220"/>
        <v/>
      </c>
      <c r="L226" s="1200" t="str">
        <f t="shared" ca="1" si="220"/>
        <v/>
      </c>
      <c r="M226" s="1200" t="str">
        <f t="shared" ca="1" si="220"/>
        <v/>
      </c>
      <c r="N226" s="1200" t="str">
        <f t="shared" si="220"/>
        <v>tCO2/GJ</v>
      </c>
      <c r="O226" s="1200" t="str">
        <f t="shared" ca="1" si="220"/>
        <v/>
      </c>
      <c r="P226" s="1200" t="str">
        <f t="shared" ca="1" si="220"/>
        <v/>
      </c>
      <c r="Q226" s="1200" t="str">
        <f t="shared" ca="1" si="220"/>
        <v/>
      </c>
      <c r="R226" s="1200" t="str">
        <f t="shared" ca="1" si="220"/>
        <v/>
      </c>
      <c r="S226" s="1200" t="str">
        <f t="shared" ref="S226" si="221">S98</f>
        <v>tCO2/GJ</v>
      </c>
    </row>
    <row r="227" spans="1:19" hidden="1">
      <c r="A227" s="1368" t="s">
        <v>3473</v>
      </c>
      <c r="C227" s="176" t="s">
        <v>3401</v>
      </c>
      <c r="G227" s="1200">
        <f t="shared" si="203"/>
        <v>1.19</v>
      </c>
      <c r="H227" s="1200" t="str">
        <f t="shared" si="203"/>
        <v>GJ/GJ</v>
      </c>
      <c r="I227" s="1200" t="str">
        <f t="shared" si="203"/>
        <v>GJ</v>
      </c>
      <c r="J227" s="1200" t="str">
        <f t="shared" ref="J227:R227" ca="1" si="222">J99</f>
        <v/>
      </c>
      <c r="K227" s="1200" t="str">
        <f t="shared" ca="1" si="222"/>
        <v/>
      </c>
      <c r="L227" s="1200" t="str">
        <f t="shared" ca="1" si="222"/>
        <v/>
      </c>
      <c r="M227" s="1200" t="str">
        <f t="shared" ca="1" si="222"/>
        <v/>
      </c>
      <c r="N227" s="1200" t="str">
        <f t="shared" si="222"/>
        <v>tCO2/GJ</v>
      </c>
      <c r="O227" s="1200" t="str">
        <f t="shared" ca="1" si="222"/>
        <v/>
      </c>
      <c r="P227" s="1200" t="str">
        <f t="shared" ca="1" si="222"/>
        <v/>
      </c>
      <c r="Q227" s="1200" t="str">
        <f t="shared" ca="1" si="222"/>
        <v/>
      </c>
      <c r="R227" s="1200" t="str">
        <f t="shared" ca="1" si="222"/>
        <v/>
      </c>
      <c r="S227" s="1200" t="str">
        <f t="shared" ref="S227" si="223">S99</f>
        <v>tCO2/GJ</v>
      </c>
    </row>
    <row r="228" spans="1:19" hidden="1">
      <c r="A228" s="1368" t="s">
        <v>3473</v>
      </c>
      <c r="C228" s="176" t="s">
        <v>3276</v>
      </c>
      <c r="G228" s="1200">
        <f t="shared" si="203"/>
        <v>1.19</v>
      </c>
      <c r="H228" s="1200" t="str">
        <f t="shared" si="203"/>
        <v>GJ/GJ</v>
      </c>
      <c r="I228" s="1200" t="str">
        <f t="shared" si="203"/>
        <v>GJ</v>
      </c>
      <c r="J228" s="1200" t="str">
        <f t="shared" ref="J228:R228" ca="1" si="224">J100</f>
        <v/>
      </c>
      <c r="K228" s="1200" t="str">
        <f t="shared" ca="1" si="224"/>
        <v/>
      </c>
      <c r="L228" s="1200" t="str">
        <f t="shared" ca="1" si="224"/>
        <v/>
      </c>
      <c r="M228" s="1200" t="str">
        <f t="shared" ca="1" si="224"/>
        <v/>
      </c>
      <c r="N228" s="1200" t="str">
        <f t="shared" si="224"/>
        <v>tCO2/GJ</v>
      </c>
      <c r="O228" s="1200" t="str">
        <f t="shared" ca="1" si="224"/>
        <v/>
      </c>
      <c r="P228" s="1200" t="str">
        <f t="shared" ca="1" si="224"/>
        <v/>
      </c>
      <c r="Q228" s="1200" t="str">
        <f t="shared" ca="1" si="224"/>
        <v/>
      </c>
      <c r="R228" s="1200" t="str">
        <f t="shared" ca="1" si="224"/>
        <v/>
      </c>
      <c r="S228" s="1200" t="str">
        <f t="shared" ref="S228" si="225">S100</f>
        <v>tCO2/GJ</v>
      </c>
    </row>
    <row r="229" spans="1:19" hidden="1">
      <c r="A229" s="1368" t="s">
        <v>3473</v>
      </c>
      <c r="C229" s="176" t="s">
        <v>3459</v>
      </c>
      <c r="G229" s="1200">
        <f t="shared" si="203"/>
        <v>0</v>
      </c>
      <c r="H229" s="1200" t="str">
        <f t="shared" si="203"/>
        <v>GJ/GJ</v>
      </c>
      <c r="I229" s="1200" t="str">
        <f t="shared" si="203"/>
        <v>GJ</v>
      </c>
      <c r="J229" s="1200">
        <f t="shared" ref="J229:R229" si="226">J101</f>
        <v>0</v>
      </c>
      <c r="K229" s="1200">
        <f t="shared" si="226"/>
        <v>0</v>
      </c>
      <c r="L229" s="1200">
        <f t="shared" si="226"/>
        <v>0</v>
      </c>
      <c r="M229" s="1200">
        <f t="shared" si="226"/>
        <v>0</v>
      </c>
      <c r="N229" s="1200" t="str">
        <f t="shared" si="226"/>
        <v>tCO2/GJ</v>
      </c>
      <c r="O229" s="1200">
        <f t="shared" si="226"/>
        <v>0</v>
      </c>
      <c r="P229" s="1200">
        <f t="shared" si="226"/>
        <v>0</v>
      </c>
      <c r="Q229" s="1200">
        <f t="shared" si="226"/>
        <v>0</v>
      </c>
      <c r="R229" s="1200">
        <f t="shared" si="226"/>
        <v>0</v>
      </c>
      <c r="S229" s="1200" t="str">
        <f t="shared" ref="S229" si="227">S101</f>
        <v>tCO2/GJ</v>
      </c>
    </row>
    <row r="230" spans="1:19" hidden="1">
      <c r="A230" s="1368" t="s">
        <v>3473</v>
      </c>
      <c r="C230" s="176" t="s">
        <v>3460</v>
      </c>
      <c r="G230" s="1200">
        <f t="shared" si="203"/>
        <v>0</v>
      </c>
      <c r="H230" s="1200" t="str">
        <f t="shared" si="203"/>
        <v>GJ/GJ</v>
      </c>
      <c r="I230" s="1200" t="str">
        <f t="shared" si="203"/>
        <v>GJ</v>
      </c>
      <c r="J230" s="1200">
        <f t="shared" ref="J230:R230" si="228">J102</f>
        <v>0</v>
      </c>
      <c r="K230" s="1200">
        <f t="shared" si="228"/>
        <v>0</v>
      </c>
      <c r="L230" s="1200">
        <f t="shared" si="228"/>
        <v>0</v>
      </c>
      <c r="M230" s="1200">
        <f t="shared" si="228"/>
        <v>0</v>
      </c>
      <c r="N230" s="1200" t="str">
        <f t="shared" si="228"/>
        <v>tCO2/GJ</v>
      </c>
      <c r="O230" s="1200">
        <f t="shared" si="228"/>
        <v>0</v>
      </c>
      <c r="P230" s="1200">
        <f t="shared" si="228"/>
        <v>0</v>
      </c>
      <c r="Q230" s="1200">
        <f t="shared" si="228"/>
        <v>0</v>
      </c>
      <c r="R230" s="1200">
        <f t="shared" si="228"/>
        <v>0</v>
      </c>
      <c r="S230" s="1200" t="str">
        <f t="shared" ref="S230" si="229">S102</f>
        <v>tCO2/GJ</v>
      </c>
    </row>
    <row r="231" spans="1:19" hidden="1">
      <c r="A231" s="1368" t="s">
        <v>3473</v>
      </c>
      <c r="C231" s="1042" t="s">
        <v>3461</v>
      </c>
      <c r="G231" s="1200">
        <f>G132</f>
        <v>3.6</v>
      </c>
      <c r="H231" s="1200" t="str">
        <f t="shared" ref="H231:I231" si="230">H132</f>
        <v>GJ/千kWh</v>
      </c>
      <c r="I231" s="1200" t="str">
        <f t="shared" si="230"/>
        <v>千kWh</v>
      </c>
      <c r="J231" s="1200">
        <f t="shared" ref="J231:R231" si="231">J132</f>
        <v>0</v>
      </c>
      <c r="K231" s="1200">
        <f t="shared" si="231"/>
        <v>0</v>
      </c>
      <c r="L231" s="1200">
        <f t="shared" si="231"/>
        <v>0</v>
      </c>
      <c r="M231" s="1200">
        <f t="shared" si="231"/>
        <v>0</v>
      </c>
      <c r="N231" s="1200" t="str">
        <f t="shared" si="231"/>
        <v>tCO2/kWh</v>
      </c>
      <c r="O231" s="1200">
        <f t="shared" si="231"/>
        <v>0</v>
      </c>
      <c r="P231" s="1200">
        <f t="shared" si="231"/>
        <v>0</v>
      </c>
      <c r="Q231" s="1200">
        <f t="shared" si="231"/>
        <v>0</v>
      </c>
      <c r="R231" s="1200">
        <f t="shared" si="231"/>
        <v>0</v>
      </c>
      <c r="S231" s="1200" t="str">
        <f t="shared" ref="S231" si="232">S132</f>
        <v>tCO2/千kWh</v>
      </c>
    </row>
    <row r="232" spans="1:19" hidden="1">
      <c r="A232" s="1368" t="s">
        <v>3473</v>
      </c>
      <c r="C232" s="1042" t="s">
        <v>3462</v>
      </c>
      <c r="G232" s="1200">
        <f t="shared" ref="G232:I239" si="233">G133</f>
        <v>3.6</v>
      </c>
      <c r="H232" s="1200" t="str">
        <f t="shared" si="233"/>
        <v>GJ/千kWh</v>
      </c>
      <c r="I232" s="1200" t="str">
        <f t="shared" si="233"/>
        <v>千kWh</v>
      </c>
      <c r="J232" s="1200">
        <f t="shared" ref="J232:R232" si="234">J133</f>
        <v>0</v>
      </c>
      <c r="K232" s="1200">
        <f t="shared" si="234"/>
        <v>0</v>
      </c>
      <c r="L232" s="1200">
        <f t="shared" si="234"/>
        <v>0</v>
      </c>
      <c r="M232" s="1200">
        <f t="shared" si="234"/>
        <v>0</v>
      </c>
      <c r="N232" s="1200" t="str">
        <f t="shared" si="234"/>
        <v>tCO2/kWh</v>
      </c>
      <c r="O232" s="1200">
        <f t="shared" si="234"/>
        <v>0</v>
      </c>
      <c r="P232" s="1200">
        <f t="shared" si="234"/>
        <v>0</v>
      </c>
      <c r="Q232" s="1200">
        <f t="shared" si="234"/>
        <v>0</v>
      </c>
      <c r="R232" s="1200">
        <f t="shared" si="234"/>
        <v>0</v>
      </c>
      <c r="S232" s="1200" t="str">
        <f t="shared" ref="S232" si="235">S133</f>
        <v>tCO2/千kWh</v>
      </c>
    </row>
    <row r="233" spans="1:19" hidden="1">
      <c r="A233" s="1368" t="s">
        <v>3473</v>
      </c>
      <c r="C233" s="1042" t="s">
        <v>3463</v>
      </c>
      <c r="G233" s="1200">
        <f t="shared" si="233"/>
        <v>3.6</v>
      </c>
      <c r="H233" s="1200" t="str">
        <f t="shared" si="233"/>
        <v>GJ/千kWh</v>
      </c>
      <c r="I233" s="1200" t="str">
        <f t="shared" si="233"/>
        <v>千kWh</v>
      </c>
      <c r="J233" s="1200">
        <f t="shared" ref="J233:R233" si="236">J134</f>
        <v>0</v>
      </c>
      <c r="K233" s="1200">
        <f t="shared" si="236"/>
        <v>0</v>
      </c>
      <c r="L233" s="1200">
        <f t="shared" si="236"/>
        <v>0</v>
      </c>
      <c r="M233" s="1200">
        <f t="shared" si="236"/>
        <v>0</v>
      </c>
      <c r="N233" s="1200" t="str">
        <f t="shared" si="236"/>
        <v>tCO2/kWh</v>
      </c>
      <c r="O233" s="1200">
        <f t="shared" si="236"/>
        <v>0</v>
      </c>
      <c r="P233" s="1200">
        <f t="shared" si="236"/>
        <v>0</v>
      </c>
      <c r="Q233" s="1200">
        <f t="shared" si="236"/>
        <v>0</v>
      </c>
      <c r="R233" s="1200">
        <f t="shared" si="236"/>
        <v>0</v>
      </c>
      <c r="S233" s="1200" t="str">
        <f t="shared" ref="S233" si="237">S134</f>
        <v>tCO2/千kWh</v>
      </c>
    </row>
    <row r="234" spans="1:19" hidden="1">
      <c r="A234" s="1368" t="s">
        <v>3473</v>
      </c>
      <c r="C234" s="1042" t="s">
        <v>3464</v>
      </c>
      <c r="G234" s="1200">
        <f t="shared" si="233"/>
        <v>3.6</v>
      </c>
      <c r="H234" s="1200" t="str">
        <f t="shared" si="233"/>
        <v>GJ/千kWh</v>
      </c>
      <c r="I234" s="1200" t="str">
        <f t="shared" si="233"/>
        <v>千kWh</v>
      </c>
      <c r="J234" s="1200">
        <f t="shared" ref="J234:R234" si="238">J135</f>
        <v>0</v>
      </c>
      <c r="K234" s="1200">
        <f t="shared" si="238"/>
        <v>0</v>
      </c>
      <c r="L234" s="1200">
        <f t="shared" si="238"/>
        <v>0</v>
      </c>
      <c r="M234" s="1200">
        <f t="shared" si="238"/>
        <v>0</v>
      </c>
      <c r="N234" s="1200" t="str">
        <f t="shared" si="238"/>
        <v>tCO2/kWh</v>
      </c>
      <c r="O234" s="1200">
        <f t="shared" si="238"/>
        <v>0</v>
      </c>
      <c r="P234" s="1200">
        <f t="shared" si="238"/>
        <v>0</v>
      </c>
      <c r="Q234" s="1200">
        <f t="shared" si="238"/>
        <v>0</v>
      </c>
      <c r="R234" s="1200">
        <f t="shared" si="238"/>
        <v>0</v>
      </c>
      <c r="S234" s="1200" t="str">
        <f t="shared" ref="S234" si="239">S135</f>
        <v>tCO2/千kWh</v>
      </c>
    </row>
    <row r="235" spans="1:19" hidden="1">
      <c r="A235" s="1368" t="s">
        <v>3473</v>
      </c>
      <c r="C235" s="1042" t="s">
        <v>3465</v>
      </c>
      <c r="G235" s="1200">
        <f t="shared" si="233"/>
        <v>3.6</v>
      </c>
      <c r="H235" s="1200" t="str">
        <f t="shared" si="233"/>
        <v>GJ/千kWh</v>
      </c>
      <c r="I235" s="1200" t="str">
        <f t="shared" si="233"/>
        <v>千kWh</v>
      </c>
      <c r="J235" s="1200">
        <f t="shared" ref="J235:R235" si="240">J136</f>
        <v>0</v>
      </c>
      <c r="K235" s="1200">
        <f t="shared" si="240"/>
        <v>0</v>
      </c>
      <c r="L235" s="1200">
        <f t="shared" si="240"/>
        <v>0</v>
      </c>
      <c r="M235" s="1200">
        <f t="shared" si="240"/>
        <v>0</v>
      </c>
      <c r="N235" s="1200" t="str">
        <f t="shared" si="240"/>
        <v>tCO2/kWh</v>
      </c>
      <c r="O235" s="1200">
        <f t="shared" si="240"/>
        <v>0</v>
      </c>
      <c r="P235" s="1200">
        <f t="shared" si="240"/>
        <v>0</v>
      </c>
      <c r="Q235" s="1200">
        <f t="shared" si="240"/>
        <v>0</v>
      </c>
      <c r="R235" s="1200">
        <f t="shared" si="240"/>
        <v>0</v>
      </c>
      <c r="S235" s="1200" t="str">
        <f t="shared" ref="S235" si="241">S136</f>
        <v>tCO2/千kWh</v>
      </c>
    </row>
    <row r="236" spans="1:19" hidden="1">
      <c r="A236" s="1368" t="s">
        <v>3473</v>
      </c>
      <c r="C236" s="1042" t="s">
        <v>3466</v>
      </c>
      <c r="G236" s="1200">
        <f t="shared" si="233"/>
        <v>8.64</v>
      </c>
      <c r="H236" s="1200" t="str">
        <f t="shared" si="233"/>
        <v>GJ/千kWh</v>
      </c>
      <c r="I236" s="1200" t="str">
        <f t="shared" si="233"/>
        <v>千kWh</v>
      </c>
      <c r="J236" s="1200">
        <f t="shared" ref="J236:R236" si="242">J137</f>
        <v>0</v>
      </c>
      <c r="K236" s="1200">
        <f t="shared" si="242"/>
        <v>0</v>
      </c>
      <c r="L236" s="1200">
        <f t="shared" si="242"/>
        <v>0</v>
      </c>
      <c r="M236" s="1200">
        <f t="shared" si="242"/>
        <v>0</v>
      </c>
      <c r="N236" s="1200" t="str">
        <f t="shared" si="242"/>
        <v>tCO2/kWh</v>
      </c>
      <c r="O236" s="1200">
        <f t="shared" si="242"/>
        <v>0</v>
      </c>
      <c r="P236" s="1200">
        <f t="shared" si="242"/>
        <v>0</v>
      </c>
      <c r="Q236" s="1200">
        <f t="shared" si="242"/>
        <v>0</v>
      </c>
      <c r="R236" s="1200">
        <f t="shared" si="242"/>
        <v>0</v>
      </c>
      <c r="S236" s="1200" t="str">
        <f t="shared" ref="S236" si="243">S137</f>
        <v>tCO2/千kWh</v>
      </c>
    </row>
    <row r="237" spans="1:19" hidden="1">
      <c r="A237" s="1368" t="s">
        <v>3473</v>
      </c>
      <c r="C237" s="1042" t="s">
        <v>3467</v>
      </c>
      <c r="G237" s="1200">
        <f t="shared" si="233"/>
        <v>8.64</v>
      </c>
      <c r="H237" s="1200" t="str">
        <f t="shared" si="233"/>
        <v>GJ/千kWh</v>
      </c>
      <c r="I237" s="1200" t="str">
        <f t="shared" si="233"/>
        <v>千kWh</v>
      </c>
      <c r="J237" s="1200">
        <f t="shared" ref="J237:R237" si="244">J138</f>
        <v>0</v>
      </c>
      <c r="K237" s="1200">
        <f t="shared" si="244"/>
        <v>0</v>
      </c>
      <c r="L237" s="1200">
        <f t="shared" si="244"/>
        <v>0</v>
      </c>
      <c r="M237" s="1200">
        <f t="shared" si="244"/>
        <v>0</v>
      </c>
      <c r="N237" s="1200" t="str">
        <f t="shared" si="244"/>
        <v>tCO2/kWh</v>
      </c>
      <c r="O237" s="1200">
        <f t="shared" si="244"/>
        <v>0</v>
      </c>
      <c r="P237" s="1200">
        <f t="shared" si="244"/>
        <v>0</v>
      </c>
      <c r="Q237" s="1200">
        <f t="shared" si="244"/>
        <v>0</v>
      </c>
      <c r="R237" s="1200">
        <f t="shared" si="244"/>
        <v>0</v>
      </c>
      <c r="S237" s="1200" t="str">
        <f t="shared" ref="S237" si="245">S138</f>
        <v>tCO2/千kWh</v>
      </c>
    </row>
    <row r="238" spans="1:19" hidden="1">
      <c r="A238" s="1368" t="s">
        <v>3473</v>
      </c>
      <c r="C238" s="1042" t="s">
        <v>3468</v>
      </c>
      <c r="G238" s="1200">
        <f t="shared" si="233"/>
        <v>8.64</v>
      </c>
      <c r="H238" s="1200" t="str">
        <f t="shared" si="233"/>
        <v>GJ/千kWh</v>
      </c>
      <c r="I238" s="1200" t="str">
        <f t="shared" si="233"/>
        <v>千kWh</v>
      </c>
      <c r="J238" s="1200">
        <f t="shared" ref="J238:R238" si="246">J139</f>
        <v>0</v>
      </c>
      <c r="K238" s="1200">
        <f t="shared" si="246"/>
        <v>0</v>
      </c>
      <c r="L238" s="1200">
        <f t="shared" si="246"/>
        <v>0</v>
      </c>
      <c r="M238" s="1200">
        <f t="shared" si="246"/>
        <v>0</v>
      </c>
      <c r="N238" s="1200" t="str">
        <f t="shared" si="246"/>
        <v>tCO2/kWh</v>
      </c>
      <c r="O238" s="1200">
        <f t="shared" si="246"/>
        <v>0</v>
      </c>
      <c r="P238" s="1200">
        <f t="shared" si="246"/>
        <v>0</v>
      </c>
      <c r="Q238" s="1200">
        <f t="shared" si="246"/>
        <v>0</v>
      </c>
      <c r="R238" s="1200">
        <f t="shared" si="246"/>
        <v>0</v>
      </c>
      <c r="S238" s="1200" t="str">
        <f t="shared" ref="S238" si="247">S139</f>
        <v>tCO2/千kWh</v>
      </c>
    </row>
    <row r="239" spans="1:19" hidden="1">
      <c r="A239" s="1368" t="s">
        <v>3473</v>
      </c>
      <c r="C239" s="1042" t="s">
        <v>3469</v>
      </c>
      <c r="G239" s="1200">
        <f t="shared" si="233"/>
        <v>8.64</v>
      </c>
      <c r="H239" s="1200" t="str">
        <f t="shared" si="233"/>
        <v>GJ/千kWh</v>
      </c>
      <c r="I239" s="1200" t="str">
        <f t="shared" si="233"/>
        <v>千kWh</v>
      </c>
      <c r="J239" s="1200">
        <f t="shared" ref="J239:R239" si="248">J140</f>
        <v>0</v>
      </c>
      <c r="K239" s="1200">
        <f t="shared" si="248"/>
        <v>0</v>
      </c>
      <c r="L239" s="1200">
        <f t="shared" si="248"/>
        <v>0</v>
      </c>
      <c r="M239" s="1200">
        <f t="shared" si="248"/>
        <v>0</v>
      </c>
      <c r="N239" s="1200" t="str">
        <f t="shared" si="248"/>
        <v>tCO2/kWh</v>
      </c>
      <c r="O239" s="1200">
        <f t="shared" si="248"/>
        <v>0</v>
      </c>
      <c r="P239" s="1200">
        <f t="shared" si="248"/>
        <v>0</v>
      </c>
      <c r="Q239" s="1200">
        <f t="shared" si="248"/>
        <v>0</v>
      </c>
      <c r="R239" s="1200">
        <f t="shared" si="248"/>
        <v>0</v>
      </c>
      <c r="S239" s="1200" t="str">
        <f t="shared" ref="S239" si="249">S140</f>
        <v>tCO2/千kWh</v>
      </c>
    </row>
  </sheetData>
  <sheetProtection algorithmName="SHA-512" hashValue="jeqffF1JGYabL9EON2UgU6DKkWQFeB0xiadfmyUZEJwElNkDyRonCjoGLDjLsT17lkoN6FEO9aAUdRK1Na/FpQ==" saltValue="TEauspDtQJdxhORsyCGVrA==" spinCount="100000" sheet="1" formatCells="0"/>
  <mergeCells count="140">
    <mergeCell ref="B155:C155"/>
    <mergeCell ref="B156:C156"/>
    <mergeCell ref="B157:C157"/>
    <mergeCell ref="E109:F109"/>
    <mergeCell ref="E122:F122"/>
    <mergeCell ref="E123:F123"/>
    <mergeCell ref="E124:F124"/>
    <mergeCell ref="E89:F91"/>
    <mergeCell ref="E92:F94"/>
    <mergeCell ref="E95:F97"/>
    <mergeCell ref="E98:F100"/>
    <mergeCell ref="E117:F117"/>
    <mergeCell ref="E118:F118"/>
    <mergeCell ref="E119:F119"/>
    <mergeCell ref="E120:F120"/>
    <mergeCell ref="E121:F121"/>
    <mergeCell ref="B105:B140"/>
    <mergeCell ref="C117:D117"/>
    <mergeCell ref="C118:D118"/>
    <mergeCell ref="C122:D122"/>
    <mergeCell ref="C123:D123"/>
    <mergeCell ref="C124:D124"/>
    <mergeCell ref="D125:F125"/>
    <mergeCell ref="C107:D107"/>
    <mergeCell ref="E113:F113"/>
    <mergeCell ref="E114:F114"/>
    <mergeCell ref="E115:F115"/>
    <mergeCell ref="E116:F116"/>
    <mergeCell ref="C67:F67"/>
    <mergeCell ref="C78:F78"/>
    <mergeCell ref="E105:F105"/>
    <mergeCell ref="E106:F106"/>
    <mergeCell ref="E107:F107"/>
    <mergeCell ref="C87:F87"/>
    <mergeCell ref="C110:D110"/>
    <mergeCell ref="C111:D111"/>
    <mergeCell ref="C113:D113"/>
    <mergeCell ref="C114:D114"/>
    <mergeCell ref="C115:D115"/>
    <mergeCell ref="C116:D116"/>
    <mergeCell ref="C112:D112"/>
    <mergeCell ref="C105:D105"/>
    <mergeCell ref="C106:D106"/>
    <mergeCell ref="C108:D108"/>
    <mergeCell ref="C109:D109"/>
    <mergeCell ref="E108:F108"/>
    <mergeCell ref="E110:F110"/>
    <mergeCell ref="E111:F111"/>
    <mergeCell ref="E112:F112"/>
    <mergeCell ref="B30:B65"/>
    <mergeCell ref="C30:F30"/>
    <mergeCell ref="C31:F31"/>
    <mergeCell ref="C32:F32"/>
    <mergeCell ref="C33:F33"/>
    <mergeCell ref="C35:F35"/>
    <mergeCell ref="C36:F36"/>
    <mergeCell ref="C37:F37"/>
    <mergeCell ref="C38:F38"/>
    <mergeCell ref="C39:F39"/>
    <mergeCell ref="C52:F52"/>
    <mergeCell ref="C40:F40"/>
    <mergeCell ref="C41:C42"/>
    <mergeCell ref="D41:F41"/>
    <mergeCell ref="D42:F42"/>
    <mergeCell ref="C43:C44"/>
    <mergeCell ref="D43:F43"/>
    <mergeCell ref="D44:F44"/>
    <mergeCell ref="C45:C50"/>
    <mergeCell ref="D45:F45"/>
    <mergeCell ref="D49:F49"/>
    <mergeCell ref="D50:F50"/>
    <mergeCell ref="C58:C62"/>
    <mergeCell ref="C63:C65"/>
    <mergeCell ref="D63:F63"/>
    <mergeCell ref="D64:F64"/>
    <mergeCell ref="D65:F65"/>
    <mergeCell ref="C68:F68"/>
    <mergeCell ref="C69:F69"/>
    <mergeCell ref="E58:F58"/>
    <mergeCell ref="E59:F59"/>
    <mergeCell ref="E60:F60"/>
    <mergeCell ref="E61:F61"/>
    <mergeCell ref="E62:F62"/>
    <mergeCell ref="C34:F34"/>
    <mergeCell ref="D46:F46"/>
    <mergeCell ref="D47:F47"/>
    <mergeCell ref="D48:F48"/>
    <mergeCell ref="C55:F55"/>
    <mergeCell ref="C51:F51"/>
    <mergeCell ref="C53:F53"/>
    <mergeCell ref="C54:F54"/>
    <mergeCell ref="C56:F56"/>
    <mergeCell ref="B67:B86"/>
    <mergeCell ref="C101:F101"/>
    <mergeCell ref="C102:F102"/>
    <mergeCell ref="D89:D91"/>
    <mergeCell ref="D92:D94"/>
    <mergeCell ref="D95:D97"/>
    <mergeCell ref="D98:D100"/>
    <mergeCell ref="D73:F73"/>
    <mergeCell ref="C84:C85"/>
    <mergeCell ref="D84:F84"/>
    <mergeCell ref="D85:F85"/>
    <mergeCell ref="C74:F74"/>
    <mergeCell ref="B87:B103"/>
    <mergeCell ref="C75:F75"/>
    <mergeCell ref="C76:F76"/>
    <mergeCell ref="C77:F77"/>
    <mergeCell ref="C80:F80"/>
    <mergeCell ref="C81:F81"/>
    <mergeCell ref="C82:F82"/>
    <mergeCell ref="C83:F83"/>
    <mergeCell ref="C79:F79"/>
    <mergeCell ref="C70:F70"/>
    <mergeCell ref="C71:F71"/>
    <mergeCell ref="C72:F72"/>
    <mergeCell ref="B158:C158"/>
    <mergeCell ref="D158:F158"/>
    <mergeCell ref="E136:F136"/>
    <mergeCell ref="E137:F137"/>
    <mergeCell ref="E138:F138"/>
    <mergeCell ref="E139:F139"/>
    <mergeCell ref="E140:F140"/>
    <mergeCell ref="C119:D119"/>
    <mergeCell ref="C120:D120"/>
    <mergeCell ref="C121:D121"/>
    <mergeCell ref="D128:F128"/>
    <mergeCell ref="D127:F127"/>
    <mergeCell ref="D126:F126"/>
    <mergeCell ref="D129:F129"/>
    <mergeCell ref="D130:F130"/>
    <mergeCell ref="C126:C130"/>
    <mergeCell ref="C132:C140"/>
    <mergeCell ref="D132:F132"/>
    <mergeCell ref="D133:F133"/>
    <mergeCell ref="D134:F134"/>
    <mergeCell ref="D135:F135"/>
    <mergeCell ref="D155:F155"/>
    <mergeCell ref="D156:F156"/>
    <mergeCell ref="D157:F157"/>
  </mergeCells>
  <phoneticPr fontId="34"/>
  <pageMargins left="0.70866141732283472" right="0.70866141732283472" top="0.74803149606299213" bottom="0.74803149606299213" header="0.31496062992125984" footer="0.31496062992125984"/>
  <pageSetup paperSize="9" scale="42" fitToWidth="0" orientation="portrait" horizontalDpi="300" verticalDpi="30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11">
    <tabColor theme="0" tint="-0.499984740745262"/>
  </sheetPr>
  <dimension ref="A1:DR300"/>
  <sheetViews>
    <sheetView topLeftCell="A7" zoomScale="80" zoomScaleNormal="80" workbookViewId="0">
      <selection activeCell="BQ9" sqref="A9:XFD9"/>
    </sheetView>
  </sheetViews>
  <sheetFormatPr defaultRowHeight="13.5"/>
  <cols>
    <col min="5" max="5" width="9.625" bestFit="1" customWidth="1"/>
    <col min="7" max="7" width="11.375" customWidth="1"/>
  </cols>
  <sheetData>
    <row r="1" spans="1:122" ht="108.75" thickBot="1">
      <c r="A1" s="119" t="s">
        <v>357</v>
      </c>
      <c r="B1" s="120" t="s">
        <v>358</v>
      </c>
      <c r="C1" s="121" t="s">
        <v>1862</v>
      </c>
      <c r="D1" s="122" t="s">
        <v>1863</v>
      </c>
      <c r="E1" s="123" t="s">
        <v>1864</v>
      </c>
      <c r="F1" s="124" t="s">
        <v>3126</v>
      </c>
      <c r="G1" s="125" t="s">
        <v>362</v>
      </c>
      <c r="H1" s="126" t="s">
        <v>132</v>
      </c>
      <c r="I1" s="127" t="s">
        <v>363</v>
      </c>
      <c r="J1" s="128" t="s">
        <v>364</v>
      </c>
      <c r="K1" s="129" t="s">
        <v>365</v>
      </c>
      <c r="L1" s="128" t="s">
        <v>366</v>
      </c>
      <c r="M1" s="130" t="s">
        <v>367</v>
      </c>
      <c r="N1" s="131" t="s">
        <v>368</v>
      </c>
      <c r="O1" s="130" t="s">
        <v>369</v>
      </c>
      <c r="P1" s="132" t="s">
        <v>370</v>
      </c>
      <c r="Q1" s="133" t="s">
        <v>371</v>
      </c>
      <c r="R1" s="133" t="s">
        <v>372</v>
      </c>
      <c r="S1" s="134" t="s">
        <v>3110</v>
      </c>
      <c r="T1" s="134" t="s">
        <v>3111</v>
      </c>
      <c r="U1" s="135" t="s">
        <v>1865</v>
      </c>
      <c r="V1" s="136" t="s">
        <v>373</v>
      </c>
      <c r="W1" s="136" t="s">
        <v>374</v>
      </c>
      <c r="X1" s="137" t="s">
        <v>375</v>
      </c>
      <c r="Y1" s="129" t="s">
        <v>376</v>
      </c>
      <c r="Z1" s="125" t="s">
        <v>377</v>
      </c>
      <c r="AA1" s="138" t="s">
        <v>1866</v>
      </c>
      <c r="AB1" s="129" t="s">
        <v>379</v>
      </c>
      <c r="AC1" s="125" t="s">
        <v>380</v>
      </c>
      <c r="AD1" s="139" t="s">
        <v>381</v>
      </c>
      <c r="AE1" s="127" t="s">
        <v>382</v>
      </c>
      <c r="AF1" s="127" t="s">
        <v>383</v>
      </c>
      <c r="AG1" s="125" t="s">
        <v>384</v>
      </c>
      <c r="AH1" s="139" t="s">
        <v>385</v>
      </c>
      <c r="AI1" s="125" t="s">
        <v>386</v>
      </c>
      <c r="AJ1" s="1825" t="s">
        <v>387</v>
      </c>
      <c r="AK1" s="1826" t="s">
        <v>428</v>
      </c>
      <c r="AL1" s="1826" t="s">
        <v>1867</v>
      </c>
      <c r="AM1" s="1827" t="s">
        <v>3686</v>
      </c>
      <c r="AN1" s="1827" t="s">
        <v>3681</v>
      </c>
      <c r="AO1" s="1828" t="s">
        <v>390</v>
      </c>
      <c r="AP1" s="1829" t="s">
        <v>391</v>
      </c>
      <c r="AQ1" s="1830" t="s">
        <v>3687</v>
      </c>
      <c r="AR1" s="1831" t="s">
        <v>392</v>
      </c>
      <c r="AS1" s="1832" t="s">
        <v>393</v>
      </c>
      <c r="AT1" s="1833" t="s">
        <v>1868</v>
      </c>
      <c r="AU1" s="1832" t="s">
        <v>395</v>
      </c>
      <c r="AV1" s="1833" t="s">
        <v>1869</v>
      </c>
      <c r="AW1" s="1832" t="s">
        <v>397</v>
      </c>
      <c r="AX1" s="1834" t="s">
        <v>398</v>
      </c>
      <c r="AY1" s="1834" t="s">
        <v>1870</v>
      </c>
      <c r="AZ1" s="1835" t="s">
        <v>3690</v>
      </c>
      <c r="BA1" s="1836" t="s">
        <v>387</v>
      </c>
      <c r="BB1" s="1837" t="s">
        <v>428</v>
      </c>
      <c r="BC1" s="1837" t="s">
        <v>1867</v>
      </c>
      <c r="BD1" s="1838" t="s">
        <v>3686</v>
      </c>
      <c r="BE1" s="1838" t="s">
        <v>3685</v>
      </c>
      <c r="BF1" s="1839" t="s">
        <v>390</v>
      </c>
      <c r="BG1" s="1840" t="s">
        <v>391</v>
      </c>
      <c r="BH1" s="1841" t="s">
        <v>392</v>
      </c>
      <c r="BI1" s="1839" t="s">
        <v>393</v>
      </c>
      <c r="BJ1" s="1840" t="s">
        <v>1868</v>
      </c>
      <c r="BK1" s="1839" t="s">
        <v>395</v>
      </c>
      <c r="BL1" s="1840" t="s">
        <v>1869</v>
      </c>
      <c r="BM1" s="1839" t="s">
        <v>397</v>
      </c>
      <c r="BN1" s="1842" t="s">
        <v>398</v>
      </c>
      <c r="BO1" s="1842" t="s">
        <v>1870</v>
      </c>
      <c r="BP1" s="786" t="s">
        <v>2902</v>
      </c>
      <c r="BQ1" s="1824" t="s">
        <v>2903</v>
      </c>
      <c r="BR1" s="787" t="s">
        <v>2904</v>
      </c>
      <c r="BS1" s="1824" t="s">
        <v>2905</v>
      </c>
      <c r="BT1" s="787" t="s">
        <v>2906</v>
      </c>
      <c r="BU1" s="1824" t="s">
        <v>2907</v>
      </c>
      <c r="BV1" s="787" t="s">
        <v>4279</v>
      </c>
      <c r="BW1" s="1824" t="s">
        <v>4278</v>
      </c>
      <c r="BX1" s="1843" t="s">
        <v>2818</v>
      </c>
      <c r="BY1" s="1844" t="s">
        <v>4280</v>
      </c>
      <c r="BZ1" s="1844" t="s">
        <v>2820</v>
      </c>
      <c r="CA1" s="1844" t="s">
        <v>4281</v>
      </c>
      <c r="CB1" s="1844" t="s">
        <v>4282</v>
      </c>
      <c r="CC1" s="1844" t="s">
        <v>4283</v>
      </c>
      <c r="CD1" s="1844" t="s">
        <v>4284</v>
      </c>
      <c r="CE1" s="1844" t="s">
        <v>4285</v>
      </c>
      <c r="CF1" s="1844" t="s">
        <v>4286</v>
      </c>
      <c r="CG1" s="1844" t="s">
        <v>2827</v>
      </c>
      <c r="CH1" s="1844" t="s">
        <v>4287</v>
      </c>
      <c r="CI1" s="1844" t="s">
        <v>4288</v>
      </c>
      <c r="CJ1" s="1844" t="s">
        <v>4289</v>
      </c>
      <c r="CK1" s="1845" t="s">
        <v>3196</v>
      </c>
      <c r="CL1" s="1845" t="s">
        <v>3197</v>
      </c>
      <c r="CM1" s="1845" t="s">
        <v>3198</v>
      </c>
      <c r="CN1" s="1845" t="s">
        <v>3199</v>
      </c>
      <c r="CO1" s="1845" t="s">
        <v>3184</v>
      </c>
      <c r="CP1" s="1845" t="s">
        <v>123</v>
      </c>
      <c r="CQ1" s="1845" t="s">
        <v>3204</v>
      </c>
      <c r="CR1" s="1845" t="s">
        <v>3927</v>
      </c>
      <c r="CS1" s="1846" t="s">
        <v>3871</v>
      </c>
      <c r="CT1" s="1846" t="s">
        <v>3873</v>
      </c>
      <c r="CU1" s="1846" t="s">
        <v>3875</v>
      </c>
      <c r="CV1" s="1846" t="s">
        <v>3877</v>
      </c>
      <c r="CW1" s="1846" t="s">
        <v>3879</v>
      </c>
      <c r="CX1" s="1846" t="s">
        <v>3881</v>
      </c>
      <c r="CY1" s="1844" t="s">
        <v>4290</v>
      </c>
      <c r="CZ1" s="1847" t="s">
        <v>4291</v>
      </c>
      <c r="DA1" s="1847" t="s">
        <v>4292</v>
      </c>
      <c r="DB1" s="1847" t="s">
        <v>4293</v>
      </c>
      <c r="DC1" s="1847" t="s">
        <v>4294</v>
      </c>
      <c r="DD1" s="1847" t="s">
        <v>4295</v>
      </c>
      <c r="DE1" s="1848" t="s">
        <v>3196</v>
      </c>
      <c r="DF1" s="1848" t="s">
        <v>3197</v>
      </c>
      <c r="DG1" s="1848" t="s">
        <v>3198</v>
      </c>
      <c r="DH1" s="1848" t="s">
        <v>3199</v>
      </c>
      <c r="DI1" s="1848" t="s">
        <v>3184</v>
      </c>
      <c r="DJ1" s="1848" t="s">
        <v>123</v>
      </c>
      <c r="DK1" s="1848" t="s">
        <v>3204</v>
      </c>
      <c r="DL1" s="1848" t="s">
        <v>3927</v>
      </c>
      <c r="DM1" s="1849" t="s">
        <v>3871</v>
      </c>
      <c r="DN1" s="1849" t="s">
        <v>3873</v>
      </c>
      <c r="DO1" s="1849" t="s">
        <v>3875</v>
      </c>
      <c r="DP1" s="1849" t="s">
        <v>3877</v>
      </c>
      <c r="DQ1" s="1849" t="s">
        <v>3879</v>
      </c>
      <c r="DR1" s="1850" t="s">
        <v>3881</v>
      </c>
    </row>
    <row r="2" spans="1:122" ht="81" customHeight="1" thickBot="1">
      <c r="A2" s="1869" t="s">
        <v>5942</v>
      </c>
      <c r="B2" s="1870" t="s">
        <v>5944</v>
      </c>
      <c r="C2" s="1870" t="s">
        <v>5943</v>
      </c>
      <c r="D2" s="1870" t="s">
        <v>5945</v>
      </c>
      <c r="E2" s="1870" t="s">
        <v>5944</v>
      </c>
      <c r="F2" s="1870" t="s">
        <v>5945</v>
      </c>
      <c r="G2" s="1871" t="s">
        <v>5945</v>
      </c>
      <c r="H2" s="1870" t="s">
        <v>5945</v>
      </c>
      <c r="I2" s="1870" t="s">
        <v>5945</v>
      </c>
      <c r="J2" s="1870" t="s">
        <v>5945</v>
      </c>
      <c r="K2" s="1870" t="s">
        <v>5945</v>
      </c>
      <c r="L2" s="1870" t="s">
        <v>5945</v>
      </c>
      <c r="M2" s="1870" t="s">
        <v>5945</v>
      </c>
      <c r="N2" s="1870" t="s">
        <v>5945</v>
      </c>
      <c r="O2" s="1870" t="s">
        <v>5945</v>
      </c>
      <c r="P2" s="1870" t="s">
        <v>441</v>
      </c>
      <c r="Q2" s="1870" t="s">
        <v>179</v>
      </c>
      <c r="R2" s="1870" t="s">
        <v>461</v>
      </c>
      <c r="S2" s="1870"/>
      <c r="T2" s="1870"/>
      <c r="U2" s="1870" t="s">
        <v>5945</v>
      </c>
      <c r="V2" s="1870" t="s">
        <v>5945</v>
      </c>
      <c r="W2" s="1870" t="s">
        <v>5945</v>
      </c>
      <c r="X2" s="1870" t="s">
        <v>5945</v>
      </c>
      <c r="Y2" s="1870" t="s">
        <v>5945</v>
      </c>
      <c r="Z2" s="1870" t="s">
        <v>5945</v>
      </c>
      <c r="AA2" s="1870" t="s">
        <v>5945</v>
      </c>
      <c r="AB2" s="1870" t="s">
        <v>5945</v>
      </c>
      <c r="AC2" s="1870" t="s">
        <v>5945</v>
      </c>
      <c r="AD2" s="1870" t="s">
        <v>5945</v>
      </c>
      <c r="AE2" s="1870" t="s">
        <v>5945</v>
      </c>
      <c r="AF2" s="1870" t="s">
        <v>5945</v>
      </c>
      <c r="AG2" s="1870" t="s">
        <v>5945</v>
      </c>
      <c r="AH2" s="1870" t="s">
        <v>5945</v>
      </c>
      <c r="AI2" s="1870" t="s">
        <v>5945</v>
      </c>
      <c r="AJ2" s="1870" t="s">
        <v>5945</v>
      </c>
      <c r="AK2" s="1870" t="s">
        <v>5945</v>
      </c>
      <c r="AL2" s="1870" t="s">
        <v>5945</v>
      </c>
      <c r="AM2" s="1870" t="s">
        <v>5945</v>
      </c>
      <c r="AN2" s="1870" t="s">
        <v>5945</v>
      </c>
      <c r="AO2" s="1870" t="s">
        <v>5945</v>
      </c>
      <c r="AP2" s="1870" t="s">
        <v>5945</v>
      </c>
      <c r="AQ2" s="1870" t="s">
        <v>5945</v>
      </c>
      <c r="AR2" s="1870" t="s">
        <v>5945</v>
      </c>
      <c r="AS2" s="1870" t="s">
        <v>5945</v>
      </c>
      <c r="AT2" s="1870" t="s">
        <v>5945</v>
      </c>
      <c r="AU2" s="1870" t="s">
        <v>5945</v>
      </c>
      <c r="AV2" s="1870" t="s">
        <v>5945</v>
      </c>
      <c r="AW2" s="1870" t="s">
        <v>5945</v>
      </c>
      <c r="AX2" s="1870" t="s">
        <v>5945</v>
      </c>
      <c r="AY2" s="1870" t="s">
        <v>5945</v>
      </c>
      <c r="AZ2" s="1870" t="s">
        <v>5945</v>
      </c>
      <c r="BA2" s="1870" t="s">
        <v>5945</v>
      </c>
      <c r="BB2" s="1870" t="s">
        <v>5945</v>
      </c>
      <c r="BC2" s="1870" t="s">
        <v>5945</v>
      </c>
      <c r="BD2" s="1870" t="s">
        <v>5945</v>
      </c>
      <c r="BE2" s="1870" t="s">
        <v>5945</v>
      </c>
      <c r="BF2" s="1870" t="s">
        <v>5945</v>
      </c>
      <c r="BG2" s="1870" t="s">
        <v>5945</v>
      </c>
      <c r="BH2" s="1870" t="s">
        <v>5945</v>
      </c>
      <c r="BI2" s="1870" t="s">
        <v>5945</v>
      </c>
      <c r="BJ2" s="1870" t="s">
        <v>5945</v>
      </c>
      <c r="BK2" s="1870" t="s">
        <v>5945</v>
      </c>
      <c r="BL2" s="1870" t="s">
        <v>5945</v>
      </c>
      <c r="BM2" s="1870" t="s">
        <v>5945</v>
      </c>
      <c r="BN2" s="1870" t="s">
        <v>5945</v>
      </c>
      <c r="BO2" s="1870" t="s">
        <v>5945</v>
      </c>
      <c r="BP2" s="1870" t="s">
        <v>5945</v>
      </c>
      <c r="BQ2" s="1870" t="s">
        <v>5945</v>
      </c>
      <c r="BR2" s="1870" t="s">
        <v>5945</v>
      </c>
      <c r="BS2" s="1870" t="s">
        <v>5945</v>
      </c>
      <c r="BT2" s="1870" t="s">
        <v>5945</v>
      </c>
      <c r="BU2" s="1870" t="s">
        <v>5945</v>
      </c>
      <c r="BV2" s="1870" t="s">
        <v>5945</v>
      </c>
      <c r="BW2" s="1870" t="s">
        <v>5945</v>
      </c>
      <c r="BX2" s="1870" t="s">
        <v>5945</v>
      </c>
      <c r="BY2" s="1870" t="s">
        <v>5945</v>
      </c>
      <c r="BZ2" s="1870" t="s">
        <v>5945</v>
      </c>
      <c r="CA2" s="1870" t="s">
        <v>5945</v>
      </c>
      <c r="CB2" s="1870" t="s">
        <v>5945</v>
      </c>
      <c r="CC2" s="1870" t="s">
        <v>5945</v>
      </c>
      <c r="CD2" s="1870" t="s">
        <v>5945</v>
      </c>
      <c r="CE2" s="1870" t="s">
        <v>5945</v>
      </c>
      <c r="CF2" s="1870" t="s">
        <v>5945</v>
      </c>
      <c r="CG2" s="1870" t="s">
        <v>5945</v>
      </c>
      <c r="CH2" s="1870" t="s">
        <v>5945</v>
      </c>
      <c r="CI2" s="1870" t="s">
        <v>5945</v>
      </c>
      <c r="CJ2" s="1870" t="s">
        <v>5945</v>
      </c>
      <c r="CK2" s="1870" t="s">
        <v>5945</v>
      </c>
      <c r="CL2" s="1870" t="s">
        <v>5945</v>
      </c>
      <c r="CM2" s="1870" t="s">
        <v>5945</v>
      </c>
      <c r="CN2" s="1870" t="s">
        <v>5945</v>
      </c>
      <c r="CO2" s="1870" t="s">
        <v>5945</v>
      </c>
      <c r="CP2" s="1870" t="s">
        <v>5945</v>
      </c>
      <c r="CQ2" s="1870" t="s">
        <v>5945</v>
      </c>
      <c r="CR2" s="1870" t="s">
        <v>5945</v>
      </c>
      <c r="CS2" s="1870" t="s">
        <v>5945</v>
      </c>
      <c r="CT2" s="1870" t="s">
        <v>5945</v>
      </c>
      <c r="CU2" s="1870" t="s">
        <v>5945</v>
      </c>
      <c r="CV2" s="1870" t="s">
        <v>5945</v>
      </c>
      <c r="CW2" s="1870" t="s">
        <v>5945</v>
      </c>
      <c r="CX2" s="1870" t="s">
        <v>5945</v>
      </c>
      <c r="CY2" s="1870" t="s">
        <v>5945</v>
      </c>
      <c r="CZ2" s="1870" t="s">
        <v>5945</v>
      </c>
      <c r="DA2" s="1870" t="s">
        <v>5945</v>
      </c>
      <c r="DB2" s="1870" t="s">
        <v>5945</v>
      </c>
      <c r="DC2" s="1870" t="s">
        <v>5945</v>
      </c>
      <c r="DD2" s="1870" t="s">
        <v>5945</v>
      </c>
      <c r="DE2" s="1870" t="s">
        <v>5945</v>
      </c>
      <c r="DF2" s="1870" t="s">
        <v>5945</v>
      </c>
      <c r="DG2" s="1870" t="s">
        <v>5945</v>
      </c>
      <c r="DH2" s="1870" t="s">
        <v>5945</v>
      </c>
      <c r="DI2" s="1870" t="s">
        <v>5945</v>
      </c>
      <c r="DJ2" s="1870" t="s">
        <v>5945</v>
      </c>
      <c r="DK2" s="1870" t="s">
        <v>5945</v>
      </c>
      <c r="DL2" s="1870" t="s">
        <v>5945</v>
      </c>
      <c r="DM2" s="1870" t="s">
        <v>5945</v>
      </c>
      <c r="DN2" s="1870" t="s">
        <v>5945</v>
      </c>
      <c r="DO2" s="1870" t="s">
        <v>5945</v>
      </c>
      <c r="DP2" s="1870" t="s">
        <v>5945</v>
      </c>
      <c r="DQ2" s="1870" t="s">
        <v>5945</v>
      </c>
      <c r="DR2" s="1870" t="s">
        <v>5945</v>
      </c>
    </row>
    <row r="3" spans="1:122" ht="81" customHeight="1" thickBot="1">
      <c r="A3" s="1855" t="s">
        <v>429</v>
      </c>
      <c r="B3" s="1855" t="s">
        <v>430</v>
      </c>
      <c r="C3" s="1855">
        <v>2025</v>
      </c>
      <c r="D3" s="1855" t="s">
        <v>431</v>
      </c>
      <c r="E3" s="1855">
        <v>2076001</v>
      </c>
      <c r="F3" s="1855" t="s">
        <v>430</v>
      </c>
      <c r="G3" s="1856">
        <v>45870</v>
      </c>
      <c r="H3" s="1855" t="s">
        <v>433</v>
      </c>
      <c r="I3" s="1855" t="s">
        <v>430</v>
      </c>
      <c r="J3" s="1855" t="s">
        <v>432</v>
      </c>
      <c r="K3" s="1855" t="s">
        <v>430</v>
      </c>
      <c r="L3" s="1855" t="s">
        <v>432</v>
      </c>
      <c r="M3" s="1855" t="s">
        <v>433</v>
      </c>
      <c r="N3" s="1855" t="s">
        <v>86</v>
      </c>
      <c r="O3" s="1855" t="s">
        <v>88</v>
      </c>
      <c r="P3" s="1855" t="s">
        <v>179</v>
      </c>
      <c r="Q3" s="1855" t="s">
        <v>431</v>
      </c>
      <c r="R3" s="1855" t="s">
        <v>179</v>
      </c>
      <c r="S3" s="1855" t="s">
        <v>179</v>
      </c>
      <c r="T3" s="1855" t="s">
        <v>179</v>
      </c>
      <c r="U3" s="1855">
        <v>1132</v>
      </c>
      <c r="V3" s="1855">
        <v>51</v>
      </c>
      <c r="W3" s="1855">
        <v>0</v>
      </c>
      <c r="X3" s="1855">
        <v>0</v>
      </c>
      <c r="Y3" s="1855">
        <v>2025</v>
      </c>
      <c r="Z3" s="1855">
        <v>2027</v>
      </c>
      <c r="AA3" s="1855" t="s">
        <v>4296</v>
      </c>
      <c r="AB3" s="1855" t="s">
        <v>179</v>
      </c>
      <c r="AC3" s="1855" t="s">
        <v>179</v>
      </c>
      <c r="AD3" s="1855" t="s">
        <v>4022</v>
      </c>
      <c r="AE3" s="1855" t="s">
        <v>434</v>
      </c>
      <c r="AF3" s="1855" t="s">
        <v>435</v>
      </c>
      <c r="AG3" s="1855" t="s">
        <v>436</v>
      </c>
      <c r="AH3" s="1855" t="s">
        <v>179</v>
      </c>
      <c r="AI3" s="1855" t="s">
        <v>179</v>
      </c>
      <c r="AJ3" s="1855">
        <v>2024</v>
      </c>
      <c r="AK3" s="1855">
        <v>2155</v>
      </c>
      <c r="AL3" s="1855">
        <v>2155</v>
      </c>
      <c r="AM3" s="1855">
        <v>2155</v>
      </c>
      <c r="AN3" s="1855">
        <v>2155</v>
      </c>
      <c r="AO3" s="1855">
        <v>0.26219999999999999</v>
      </c>
      <c r="AP3" s="1855" t="s">
        <v>437</v>
      </c>
      <c r="AQ3" s="1855">
        <v>0</v>
      </c>
      <c r="AR3" s="1855">
        <v>2027</v>
      </c>
      <c r="AS3" s="1855">
        <v>2025.7</v>
      </c>
      <c r="AT3" s="1855">
        <v>6</v>
      </c>
      <c r="AU3" s="1855">
        <v>2025.7</v>
      </c>
      <c r="AV3" s="1855">
        <v>6</v>
      </c>
      <c r="AW3" s="1855">
        <v>0.25900000000000001</v>
      </c>
      <c r="AX3" s="1855" t="s">
        <v>437</v>
      </c>
      <c r="AY3" s="1855">
        <v>1.2</v>
      </c>
      <c r="AZ3" s="1855">
        <v>15</v>
      </c>
      <c r="BA3" s="1855" t="s">
        <v>179</v>
      </c>
      <c r="BB3" s="1855" t="s">
        <v>179</v>
      </c>
      <c r="BC3" s="1857" t="s">
        <v>179</v>
      </c>
      <c r="BD3" s="1857" t="s">
        <v>179</v>
      </c>
      <c r="BE3" s="1857" t="s">
        <v>179</v>
      </c>
      <c r="BF3" s="1857" t="s">
        <v>179</v>
      </c>
      <c r="BG3" s="1857" t="s">
        <v>179</v>
      </c>
      <c r="BH3" s="1857" t="s">
        <v>179</v>
      </c>
      <c r="BI3" s="1857" t="s">
        <v>179</v>
      </c>
      <c r="BJ3" s="1857" t="s">
        <v>179</v>
      </c>
      <c r="BK3" s="1855" t="s">
        <v>179</v>
      </c>
      <c r="BL3" s="1855" t="s">
        <v>179</v>
      </c>
      <c r="BM3" s="1855" t="s">
        <v>179</v>
      </c>
      <c r="BN3" s="1855" t="s">
        <v>179</v>
      </c>
      <c r="BO3" s="1855" t="s">
        <v>179</v>
      </c>
      <c r="BP3" s="1855"/>
      <c r="BQ3" s="1855">
        <v>0</v>
      </c>
      <c r="BR3" s="1855"/>
      <c r="BS3" s="1855">
        <v>0</v>
      </c>
      <c r="BT3" s="1855"/>
      <c r="BU3" s="1855">
        <v>0</v>
      </c>
      <c r="BV3" s="1855"/>
      <c r="BW3" s="1855">
        <v>0</v>
      </c>
      <c r="BX3" s="1855" t="s">
        <v>4297</v>
      </c>
      <c r="BY3" s="1855" t="s">
        <v>4297</v>
      </c>
      <c r="BZ3" s="1858" t="s">
        <v>4298</v>
      </c>
      <c r="CA3" s="1858" t="s">
        <v>4298</v>
      </c>
      <c r="CB3" s="1858" t="s">
        <v>3153</v>
      </c>
      <c r="CC3" s="1858" t="s">
        <v>4297</v>
      </c>
      <c r="CD3" s="1858" t="s">
        <v>4298</v>
      </c>
      <c r="CE3" s="1858" t="s">
        <v>3153</v>
      </c>
      <c r="CF3" s="1858" t="s">
        <v>4297</v>
      </c>
      <c r="CG3" s="1858" t="s">
        <v>4298</v>
      </c>
      <c r="CH3" s="1858" t="s">
        <v>4298</v>
      </c>
      <c r="CI3" s="1859" t="s">
        <v>4298</v>
      </c>
      <c r="CJ3" s="1855" t="s">
        <v>4298</v>
      </c>
      <c r="CK3" s="1855" t="b">
        <v>0</v>
      </c>
      <c r="CL3" s="1855" t="b">
        <v>0</v>
      </c>
      <c r="CM3" s="1855" t="b">
        <v>0</v>
      </c>
      <c r="CN3" s="1855" t="b">
        <v>0</v>
      </c>
      <c r="CO3" s="1855" t="b">
        <v>0</v>
      </c>
      <c r="CP3" s="1855" t="b">
        <v>0</v>
      </c>
      <c r="CQ3" s="1855" t="b">
        <v>1</v>
      </c>
      <c r="CR3" s="1855" t="b">
        <v>0</v>
      </c>
      <c r="CS3" s="1855" t="s">
        <v>4299</v>
      </c>
      <c r="CT3" s="1855" t="s">
        <v>3153</v>
      </c>
      <c r="CU3" s="1855" t="s">
        <v>3153</v>
      </c>
      <c r="CV3" s="1855" t="s">
        <v>4300</v>
      </c>
      <c r="CW3" s="1855" t="s">
        <v>4300</v>
      </c>
      <c r="CX3" s="1855" t="s">
        <v>4297</v>
      </c>
      <c r="CY3" s="1857" t="s">
        <v>4300</v>
      </c>
      <c r="CZ3" s="1855">
        <v>0</v>
      </c>
      <c r="DA3" s="1855">
        <v>0</v>
      </c>
      <c r="DB3" s="1855">
        <v>0</v>
      </c>
      <c r="DC3" s="1855">
        <v>0</v>
      </c>
      <c r="DD3" s="1855">
        <v>0</v>
      </c>
      <c r="DE3" s="1855" t="b">
        <v>0</v>
      </c>
      <c r="DF3" s="1855" t="b">
        <v>0</v>
      </c>
      <c r="DG3" s="1855" t="b">
        <v>0</v>
      </c>
      <c r="DH3" s="1855" t="b">
        <v>0</v>
      </c>
      <c r="DI3" s="1855" t="b">
        <v>0</v>
      </c>
      <c r="DJ3" s="1860" t="b">
        <v>0</v>
      </c>
      <c r="DK3" s="1860" t="b">
        <v>0</v>
      </c>
      <c r="DL3" s="1860" t="b">
        <v>0</v>
      </c>
      <c r="DM3" s="1860" t="s">
        <v>179</v>
      </c>
      <c r="DN3" s="1860" t="s">
        <v>179</v>
      </c>
      <c r="DO3" s="1860" t="s">
        <v>179</v>
      </c>
      <c r="DP3" s="1860" t="s">
        <v>179</v>
      </c>
      <c r="DQ3" s="1860" t="s">
        <v>179</v>
      </c>
      <c r="DR3" s="1860" t="s">
        <v>179</v>
      </c>
    </row>
    <row r="4" spans="1:122" ht="14.25" thickBot="1">
      <c r="A4" s="1855" t="s">
        <v>439</v>
      </c>
      <c r="B4" s="1855" t="s">
        <v>440</v>
      </c>
      <c r="C4" s="1855">
        <v>2025</v>
      </c>
      <c r="D4" s="1855" t="s">
        <v>441</v>
      </c>
      <c r="E4" s="1855">
        <v>1060004</v>
      </c>
      <c r="F4" s="1855" t="s">
        <v>440</v>
      </c>
      <c r="G4" s="1856">
        <v>45867</v>
      </c>
      <c r="H4" s="1855" t="s">
        <v>442</v>
      </c>
      <c r="I4" s="1855" t="s">
        <v>440</v>
      </c>
      <c r="J4" s="1855" t="s">
        <v>2911</v>
      </c>
      <c r="K4" s="1855" t="s">
        <v>440</v>
      </c>
      <c r="L4" s="1855" t="s">
        <v>2911</v>
      </c>
      <c r="M4" s="1855" t="s">
        <v>442</v>
      </c>
      <c r="N4" s="1855" t="s">
        <v>57</v>
      </c>
      <c r="O4" s="1855" t="s">
        <v>68</v>
      </c>
      <c r="P4" s="1855" t="s">
        <v>441</v>
      </c>
      <c r="Q4" s="1855" t="s">
        <v>179</v>
      </c>
      <c r="R4" s="1855" t="s">
        <v>179</v>
      </c>
      <c r="S4" s="1855" t="s">
        <v>179</v>
      </c>
      <c r="T4" s="1855" t="s">
        <v>179</v>
      </c>
      <c r="U4" s="1855">
        <v>3490</v>
      </c>
      <c r="V4" s="1855">
        <v>132</v>
      </c>
      <c r="W4" s="1855">
        <v>0</v>
      </c>
      <c r="X4" s="1855">
        <v>0</v>
      </c>
      <c r="Y4" s="1855">
        <v>2025</v>
      </c>
      <c r="Z4" s="1855">
        <v>2027</v>
      </c>
      <c r="AA4" s="1855" t="s">
        <v>4301</v>
      </c>
      <c r="AB4" s="1855" t="s">
        <v>179</v>
      </c>
      <c r="AC4" s="1855" t="s">
        <v>179</v>
      </c>
      <c r="AD4" s="1855" t="s">
        <v>4022</v>
      </c>
      <c r="AE4" s="1855" t="s">
        <v>443</v>
      </c>
      <c r="AF4" s="1855" t="s">
        <v>442</v>
      </c>
      <c r="AG4" s="1855" t="s">
        <v>444</v>
      </c>
      <c r="AH4" s="1855" t="s">
        <v>179</v>
      </c>
      <c r="AI4" s="1855" t="s">
        <v>179</v>
      </c>
      <c r="AJ4" s="1855">
        <v>2024</v>
      </c>
      <c r="AK4" s="1855">
        <v>7550</v>
      </c>
      <c r="AL4" s="1855">
        <v>7550</v>
      </c>
      <c r="AM4" s="1855">
        <v>349</v>
      </c>
      <c r="AN4" s="1855">
        <v>349</v>
      </c>
      <c r="AO4" s="1855">
        <v>4.18</v>
      </c>
      <c r="AP4" s="1855" t="s">
        <v>445</v>
      </c>
      <c r="AQ4" s="1855">
        <v>96</v>
      </c>
      <c r="AR4" s="1855">
        <v>2027</v>
      </c>
      <c r="AS4" s="1855">
        <v>7450</v>
      </c>
      <c r="AT4" s="1855">
        <v>1.3</v>
      </c>
      <c r="AU4" s="1855">
        <v>7412</v>
      </c>
      <c r="AV4" s="1855">
        <v>1.8</v>
      </c>
      <c r="AW4" s="1855">
        <v>4.16</v>
      </c>
      <c r="AX4" s="1855" t="s">
        <v>445</v>
      </c>
      <c r="AY4" s="1855">
        <v>0.5</v>
      </c>
      <c r="AZ4" s="1855">
        <v>85</v>
      </c>
      <c r="BA4" s="1855" t="s">
        <v>179</v>
      </c>
      <c r="BB4" s="1855" t="s">
        <v>179</v>
      </c>
      <c r="BC4" s="1857" t="s">
        <v>179</v>
      </c>
      <c r="BD4" s="1857" t="s">
        <v>179</v>
      </c>
      <c r="BE4" s="1857" t="s">
        <v>179</v>
      </c>
      <c r="BF4" s="1857" t="s">
        <v>179</v>
      </c>
      <c r="BG4" s="1857" t="s">
        <v>179</v>
      </c>
      <c r="BH4" s="1857" t="s">
        <v>179</v>
      </c>
      <c r="BI4" s="1857" t="s">
        <v>179</v>
      </c>
      <c r="BJ4" s="1857" t="s">
        <v>179</v>
      </c>
      <c r="BK4" s="1855" t="s">
        <v>179</v>
      </c>
      <c r="BL4" s="1855" t="s">
        <v>179</v>
      </c>
      <c r="BM4" s="1855" t="s">
        <v>179</v>
      </c>
      <c r="BN4" s="1855" t="s">
        <v>179</v>
      </c>
      <c r="BO4" s="1855" t="s">
        <v>179</v>
      </c>
      <c r="BP4" s="1855"/>
      <c r="BQ4" s="1855">
        <v>0</v>
      </c>
      <c r="BR4" s="1855"/>
      <c r="BS4" s="1855">
        <v>0</v>
      </c>
      <c r="BT4" s="1855"/>
      <c r="BU4" s="1855">
        <v>0</v>
      </c>
      <c r="BV4" s="1855"/>
      <c r="BW4" s="1855">
        <v>0</v>
      </c>
      <c r="BX4" s="1855" t="s">
        <v>4297</v>
      </c>
      <c r="BY4" s="1855" t="s">
        <v>3153</v>
      </c>
      <c r="BZ4" s="1858" t="s">
        <v>4297</v>
      </c>
      <c r="CA4" s="1858" t="s">
        <v>3153</v>
      </c>
      <c r="CB4" s="1858" t="s">
        <v>4297</v>
      </c>
      <c r="CC4" s="1858" t="s">
        <v>4297</v>
      </c>
      <c r="CD4" s="1858" t="s">
        <v>4298</v>
      </c>
      <c r="CE4" s="1858" t="s">
        <v>4297</v>
      </c>
      <c r="CF4" s="1858" t="s">
        <v>4297</v>
      </c>
      <c r="CG4" s="1858" t="s">
        <v>4298</v>
      </c>
      <c r="CH4" s="1858" t="s">
        <v>4298</v>
      </c>
      <c r="CI4" s="1859" t="s">
        <v>4298</v>
      </c>
      <c r="CJ4" s="1855" t="s">
        <v>4298</v>
      </c>
      <c r="CK4" s="1855" t="b">
        <v>0</v>
      </c>
      <c r="CL4" s="1855" t="b">
        <v>0</v>
      </c>
      <c r="CM4" s="1855" t="b">
        <v>0</v>
      </c>
      <c r="CN4" s="1855" t="b">
        <v>0</v>
      </c>
      <c r="CO4" s="1855" t="b">
        <v>0</v>
      </c>
      <c r="CP4" s="1855" t="b">
        <v>0</v>
      </c>
      <c r="CQ4" s="1855" t="b">
        <v>0</v>
      </c>
      <c r="CR4" s="1855" t="b">
        <v>1</v>
      </c>
      <c r="CS4" s="1855" t="s">
        <v>4299</v>
      </c>
      <c r="CT4" s="1855" t="s">
        <v>4299</v>
      </c>
      <c r="CU4" s="1855" t="s">
        <v>3153</v>
      </c>
      <c r="CV4" s="1855" t="s">
        <v>4300</v>
      </c>
      <c r="CW4" s="1855" t="s">
        <v>4300</v>
      </c>
      <c r="CX4" s="1855" t="s">
        <v>3153</v>
      </c>
      <c r="CY4" s="1857" t="s">
        <v>3153</v>
      </c>
      <c r="CZ4" s="1855">
        <v>0</v>
      </c>
      <c r="DA4" s="1855">
        <v>0</v>
      </c>
      <c r="DB4" s="1855">
        <v>0</v>
      </c>
      <c r="DC4" s="1855">
        <v>0</v>
      </c>
      <c r="DD4" s="1855">
        <v>0</v>
      </c>
      <c r="DE4" s="1855" t="b">
        <v>0</v>
      </c>
      <c r="DF4" s="1855" t="b">
        <v>0</v>
      </c>
      <c r="DG4" s="1855" t="b">
        <v>0</v>
      </c>
      <c r="DH4" s="1855" t="b">
        <v>0</v>
      </c>
      <c r="DI4" s="1855" t="b">
        <v>0</v>
      </c>
      <c r="DJ4" s="1860" t="b">
        <v>0</v>
      </c>
      <c r="DK4" s="1860" t="b">
        <v>0</v>
      </c>
      <c r="DL4" s="1860" t="b">
        <v>0</v>
      </c>
      <c r="DM4" s="1860" t="s">
        <v>179</v>
      </c>
      <c r="DN4" s="1860" t="s">
        <v>179</v>
      </c>
      <c r="DO4" s="1860" t="s">
        <v>179</v>
      </c>
      <c r="DP4" s="1860" t="s">
        <v>179</v>
      </c>
      <c r="DQ4" s="1860" t="s">
        <v>179</v>
      </c>
      <c r="DR4" s="1860" t="s">
        <v>179</v>
      </c>
    </row>
    <row r="5" spans="1:122" ht="14.25" thickBot="1">
      <c r="A5" s="1855" t="s">
        <v>446</v>
      </c>
      <c r="B5" s="1855" t="s">
        <v>447</v>
      </c>
      <c r="C5" s="1855">
        <v>2025</v>
      </c>
      <c r="D5" s="1855" t="s">
        <v>441</v>
      </c>
      <c r="E5" s="1855">
        <v>1075005</v>
      </c>
      <c r="F5" s="1855" t="s">
        <v>447</v>
      </c>
      <c r="G5" s="1856">
        <v>45819</v>
      </c>
      <c r="H5" s="1855" t="s">
        <v>448</v>
      </c>
      <c r="I5" s="1855" t="s">
        <v>447</v>
      </c>
      <c r="J5" s="1855" t="s">
        <v>449</v>
      </c>
      <c r="K5" s="1855" t="s">
        <v>447</v>
      </c>
      <c r="L5" s="1855" t="s">
        <v>449</v>
      </c>
      <c r="M5" s="1855" t="s">
        <v>448</v>
      </c>
      <c r="N5" s="1855" t="s">
        <v>86</v>
      </c>
      <c r="O5" s="1855" t="s">
        <v>87</v>
      </c>
      <c r="P5" s="1855" t="s">
        <v>441</v>
      </c>
      <c r="Q5" s="1855" t="s">
        <v>179</v>
      </c>
      <c r="R5" s="1855" t="s">
        <v>179</v>
      </c>
      <c r="S5" s="1855" t="s">
        <v>179</v>
      </c>
      <c r="T5" s="1855" t="s">
        <v>179</v>
      </c>
      <c r="U5" s="1855">
        <v>2077</v>
      </c>
      <c r="V5" s="1855">
        <v>5</v>
      </c>
      <c r="W5" s="1855">
        <v>1</v>
      </c>
      <c r="X5" s="1855">
        <v>0</v>
      </c>
      <c r="Y5" s="1855">
        <v>2025</v>
      </c>
      <c r="Z5" s="1855">
        <v>2027</v>
      </c>
      <c r="AA5" s="1855" t="s">
        <v>4302</v>
      </c>
      <c r="AB5" s="1855" t="s">
        <v>179</v>
      </c>
      <c r="AC5" s="1855" t="s">
        <v>179</v>
      </c>
      <c r="AD5" s="1855" t="s">
        <v>4022</v>
      </c>
      <c r="AE5" s="1855" t="s">
        <v>450</v>
      </c>
      <c r="AF5" s="1855" t="s">
        <v>451</v>
      </c>
      <c r="AG5" s="1855" t="s">
        <v>452</v>
      </c>
      <c r="AH5" s="1855" t="s">
        <v>179</v>
      </c>
      <c r="AI5" s="1855" t="s">
        <v>179</v>
      </c>
      <c r="AJ5" s="1855">
        <v>2024</v>
      </c>
      <c r="AK5" s="1855">
        <v>3857</v>
      </c>
      <c r="AL5" s="1855">
        <v>3857</v>
      </c>
      <c r="AM5" s="1855">
        <v>3857</v>
      </c>
      <c r="AN5" s="1855">
        <v>3857</v>
      </c>
      <c r="AO5" s="1855">
        <v>5.8289999999999997</v>
      </c>
      <c r="AP5" s="1855" t="s">
        <v>453</v>
      </c>
      <c r="AQ5" s="1855">
        <v>0</v>
      </c>
      <c r="AR5" s="1855">
        <v>2027</v>
      </c>
      <c r="AS5" s="1855">
        <v>3820</v>
      </c>
      <c r="AT5" s="1855">
        <v>1</v>
      </c>
      <c r="AU5" s="1855">
        <v>3820</v>
      </c>
      <c r="AV5" s="1855">
        <v>1</v>
      </c>
      <c r="AW5" s="1855">
        <v>5.77</v>
      </c>
      <c r="AX5" s="1855" t="s">
        <v>453</v>
      </c>
      <c r="AY5" s="1855">
        <v>1</v>
      </c>
      <c r="AZ5" s="1855">
        <v>0</v>
      </c>
      <c r="BA5" s="1855" t="s">
        <v>179</v>
      </c>
      <c r="BB5" s="1855" t="s">
        <v>179</v>
      </c>
      <c r="BC5" s="1857" t="s">
        <v>179</v>
      </c>
      <c r="BD5" s="1857" t="s">
        <v>179</v>
      </c>
      <c r="BE5" s="1857" t="s">
        <v>179</v>
      </c>
      <c r="BF5" s="1857" t="s">
        <v>179</v>
      </c>
      <c r="BG5" s="1857" t="s">
        <v>179</v>
      </c>
      <c r="BH5" s="1857" t="s">
        <v>179</v>
      </c>
      <c r="BI5" s="1857" t="s">
        <v>179</v>
      </c>
      <c r="BJ5" s="1857" t="s">
        <v>179</v>
      </c>
      <c r="BK5" s="1855" t="s">
        <v>179</v>
      </c>
      <c r="BL5" s="1855" t="s">
        <v>179</v>
      </c>
      <c r="BM5" s="1855" t="s">
        <v>179</v>
      </c>
      <c r="BN5" s="1855" t="s">
        <v>179</v>
      </c>
      <c r="BO5" s="1855" t="s">
        <v>179</v>
      </c>
      <c r="BP5" s="1855"/>
      <c r="BQ5" s="1855">
        <v>0</v>
      </c>
      <c r="BR5" s="1855"/>
      <c r="BS5" s="1855">
        <v>0</v>
      </c>
      <c r="BT5" s="1855"/>
      <c r="BU5" s="1855">
        <v>0</v>
      </c>
      <c r="BV5" s="1855"/>
      <c r="BW5" s="1855">
        <v>0</v>
      </c>
      <c r="BX5" s="1855" t="s">
        <v>4297</v>
      </c>
      <c r="BY5" s="1855" t="s">
        <v>4297</v>
      </c>
      <c r="BZ5" s="1858" t="s">
        <v>4297</v>
      </c>
      <c r="CA5" s="1858" t="s">
        <v>4299</v>
      </c>
      <c r="CB5" s="1858" t="s">
        <v>4297</v>
      </c>
      <c r="CC5" s="1858" t="s">
        <v>4297</v>
      </c>
      <c r="CD5" s="1858" t="s">
        <v>4297</v>
      </c>
      <c r="CE5" s="1858" t="s">
        <v>4297</v>
      </c>
      <c r="CF5" s="1858" t="s">
        <v>4297</v>
      </c>
      <c r="CG5" s="1858" t="s">
        <v>4297</v>
      </c>
      <c r="CH5" s="1858" t="s">
        <v>4297</v>
      </c>
      <c r="CI5" s="1859" t="s">
        <v>4297</v>
      </c>
      <c r="CJ5" s="1855" t="s">
        <v>4297</v>
      </c>
      <c r="CK5" s="1855" t="b">
        <v>0</v>
      </c>
      <c r="CL5" s="1855" t="b">
        <v>0</v>
      </c>
      <c r="CM5" s="1855" t="b">
        <v>0</v>
      </c>
      <c r="CN5" s="1855" t="b">
        <v>0</v>
      </c>
      <c r="CO5" s="1855" t="b">
        <v>0</v>
      </c>
      <c r="CP5" s="1855" t="b">
        <v>0</v>
      </c>
      <c r="CQ5" s="1855" t="b">
        <v>0</v>
      </c>
      <c r="CR5" s="1855" t="b">
        <v>1</v>
      </c>
      <c r="CS5" s="1855" t="s">
        <v>4300</v>
      </c>
      <c r="CT5" s="1855" t="s">
        <v>4300</v>
      </c>
      <c r="CU5" s="1855" t="s">
        <v>3153</v>
      </c>
      <c r="CV5" s="1855" t="s">
        <v>4300</v>
      </c>
      <c r="CW5" s="1855" t="s">
        <v>4300</v>
      </c>
      <c r="CX5" s="1855" t="s">
        <v>3153</v>
      </c>
      <c r="CY5" s="1857" t="s">
        <v>4300</v>
      </c>
      <c r="CZ5" s="1855">
        <v>0</v>
      </c>
      <c r="DA5" s="1855">
        <v>0</v>
      </c>
      <c r="DB5" s="1855">
        <v>0</v>
      </c>
      <c r="DC5" s="1855">
        <v>0</v>
      </c>
      <c r="DD5" s="1855">
        <v>0</v>
      </c>
      <c r="DE5" s="1855" t="b">
        <v>0</v>
      </c>
      <c r="DF5" s="1855" t="b">
        <v>0</v>
      </c>
      <c r="DG5" s="1855" t="b">
        <v>0</v>
      </c>
      <c r="DH5" s="1855" t="b">
        <v>0</v>
      </c>
      <c r="DI5" s="1855" t="b">
        <v>0</v>
      </c>
      <c r="DJ5" s="1860" t="b">
        <v>0</v>
      </c>
      <c r="DK5" s="1860" t="b">
        <v>0</v>
      </c>
      <c r="DL5" s="1860" t="b">
        <v>0</v>
      </c>
      <c r="DM5" s="1860" t="s">
        <v>179</v>
      </c>
      <c r="DN5" s="1860" t="s">
        <v>179</v>
      </c>
      <c r="DO5" s="1860" t="s">
        <v>179</v>
      </c>
      <c r="DP5" s="1860" t="s">
        <v>179</v>
      </c>
      <c r="DQ5" s="1860" t="s">
        <v>179</v>
      </c>
      <c r="DR5" s="1860" t="s">
        <v>179</v>
      </c>
    </row>
    <row r="6" spans="1:122" ht="14.25" thickBot="1">
      <c r="A6" s="1855" t="s">
        <v>454</v>
      </c>
      <c r="B6" s="1855" t="s">
        <v>455</v>
      </c>
      <c r="C6" s="1855">
        <v>2025</v>
      </c>
      <c r="D6" s="1855" t="s">
        <v>441</v>
      </c>
      <c r="E6" s="1855">
        <v>1058006</v>
      </c>
      <c r="F6" s="1855" t="s">
        <v>455</v>
      </c>
      <c r="G6" s="1856">
        <v>45845</v>
      </c>
      <c r="H6" s="1855" t="s">
        <v>456</v>
      </c>
      <c r="I6" s="1855" t="s">
        <v>455</v>
      </c>
      <c r="J6" s="1855" t="s">
        <v>4023</v>
      </c>
      <c r="K6" s="1855" t="s">
        <v>455</v>
      </c>
      <c r="L6" s="1855" t="s">
        <v>4023</v>
      </c>
      <c r="M6" s="1855" t="s">
        <v>456</v>
      </c>
      <c r="N6" s="1855" t="s">
        <v>57</v>
      </c>
      <c r="O6" s="1855" t="s">
        <v>66</v>
      </c>
      <c r="P6" s="1855" t="s">
        <v>441</v>
      </c>
      <c r="Q6" s="1855" t="s">
        <v>179</v>
      </c>
      <c r="R6" s="1855" t="s">
        <v>179</v>
      </c>
      <c r="S6" s="1855" t="s">
        <v>179</v>
      </c>
      <c r="T6" s="1855" t="s">
        <v>179</v>
      </c>
      <c r="U6" s="1855">
        <v>3673</v>
      </c>
      <c r="V6" s="1855">
        <v>19</v>
      </c>
      <c r="W6" s="1855">
        <v>0</v>
      </c>
      <c r="X6" s="1855">
        <v>0</v>
      </c>
      <c r="Y6" s="1855">
        <v>2025</v>
      </c>
      <c r="Z6" s="1855">
        <v>2027</v>
      </c>
      <c r="AA6" s="1855" t="s">
        <v>4303</v>
      </c>
      <c r="AB6" s="1855" t="s">
        <v>179</v>
      </c>
      <c r="AC6" s="1855" t="s">
        <v>179</v>
      </c>
      <c r="AD6" s="1855" t="s">
        <v>4022</v>
      </c>
      <c r="AE6" s="1855" t="s">
        <v>457</v>
      </c>
      <c r="AF6" s="1855" t="s">
        <v>456</v>
      </c>
      <c r="AG6" s="1855" t="s">
        <v>458</v>
      </c>
      <c r="AH6" s="1855" t="s">
        <v>179</v>
      </c>
      <c r="AI6" s="1855" t="s">
        <v>179</v>
      </c>
      <c r="AJ6" s="1855">
        <v>2024</v>
      </c>
      <c r="AK6" s="1855">
        <v>7101</v>
      </c>
      <c r="AL6" s="1855">
        <v>7101</v>
      </c>
      <c r="AM6" s="1855">
        <v>7101</v>
      </c>
      <c r="AN6" s="1855">
        <v>7101</v>
      </c>
      <c r="AO6" s="1855">
        <v>0.19620000000000001</v>
      </c>
      <c r="AP6" s="1855" t="s">
        <v>1422</v>
      </c>
      <c r="AQ6" s="1855">
        <v>0</v>
      </c>
      <c r="AR6" s="1855">
        <v>2027</v>
      </c>
      <c r="AS6" s="1855">
        <v>6955</v>
      </c>
      <c r="AT6" s="1855">
        <v>2.1</v>
      </c>
      <c r="AU6" s="1855">
        <v>6955</v>
      </c>
      <c r="AV6" s="1855">
        <v>2.1</v>
      </c>
      <c r="AW6" s="1855">
        <v>0.19409999999999999</v>
      </c>
      <c r="AX6" s="1855" t="s">
        <v>1422</v>
      </c>
      <c r="AY6" s="1855">
        <v>1.1000000000000001</v>
      </c>
      <c r="AZ6" s="1855">
        <v>0</v>
      </c>
      <c r="BA6" s="1855" t="s">
        <v>179</v>
      </c>
      <c r="BB6" s="1855" t="s">
        <v>179</v>
      </c>
      <c r="BC6" s="1857" t="s">
        <v>179</v>
      </c>
      <c r="BD6" s="1857" t="s">
        <v>179</v>
      </c>
      <c r="BE6" s="1857" t="s">
        <v>179</v>
      </c>
      <c r="BF6" s="1857" t="s">
        <v>179</v>
      </c>
      <c r="BG6" s="1857" t="s">
        <v>179</v>
      </c>
      <c r="BH6" s="1857" t="s">
        <v>179</v>
      </c>
      <c r="BI6" s="1857" t="s">
        <v>179</v>
      </c>
      <c r="BJ6" s="1857" t="s">
        <v>179</v>
      </c>
      <c r="BK6" s="1855" t="s">
        <v>179</v>
      </c>
      <c r="BL6" s="1855" t="s">
        <v>179</v>
      </c>
      <c r="BM6" s="1855" t="s">
        <v>179</v>
      </c>
      <c r="BN6" s="1855" t="s">
        <v>179</v>
      </c>
      <c r="BO6" s="1855" t="s">
        <v>179</v>
      </c>
      <c r="BP6" s="1855"/>
      <c r="BQ6" s="1855">
        <v>0</v>
      </c>
      <c r="BR6" s="1855"/>
      <c r="BS6" s="1855">
        <v>0</v>
      </c>
      <c r="BT6" s="1855"/>
      <c r="BU6" s="1855">
        <v>0</v>
      </c>
      <c r="BV6" s="1855"/>
      <c r="BW6" s="1855">
        <v>0</v>
      </c>
      <c r="BX6" s="1855" t="s">
        <v>4297</v>
      </c>
      <c r="BY6" s="1855" t="s">
        <v>4297</v>
      </c>
      <c r="BZ6" s="1858" t="s">
        <v>4297</v>
      </c>
      <c r="CA6" s="1858" t="s">
        <v>4297</v>
      </c>
      <c r="CB6" s="1858" t="s">
        <v>4297</v>
      </c>
      <c r="CC6" s="1858" t="s">
        <v>4297</v>
      </c>
      <c r="CD6" s="1858" t="s">
        <v>4297</v>
      </c>
      <c r="CE6" s="1858" t="s">
        <v>4297</v>
      </c>
      <c r="CF6" s="1858" t="s">
        <v>4297</v>
      </c>
      <c r="CG6" s="1858" t="s">
        <v>4298</v>
      </c>
      <c r="CH6" s="1858" t="s">
        <v>4298</v>
      </c>
      <c r="CI6" s="1859" t="s">
        <v>4298</v>
      </c>
      <c r="CJ6" s="1855" t="s">
        <v>4297</v>
      </c>
      <c r="CK6" s="1855" t="b">
        <v>0</v>
      </c>
      <c r="CL6" s="1855" t="b">
        <v>0</v>
      </c>
      <c r="CM6" s="1855" t="b">
        <v>0</v>
      </c>
      <c r="CN6" s="1855" t="b">
        <v>0</v>
      </c>
      <c r="CO6" s="1855" t="b">
        <v>0</v>
      </c>
      <c r="CP6" s="1855" t="b">
        <v>0</v>
      </c>
      <c r="CQ6" s="1855" t="b">
        <v>0</v>
      </c>
      <c r="CR6" s="1855" t="b">
        <v>1</v>
      </c>
      <c r="CS6" s="1855" t="s">
        <v>4297</v>
      </c>
      <c r="CT6" s="1855" t="s">
        <v>4297</v>
      </c>
      <c r="CU6" s="1855" t="s">
        <v>3153</v>
      </c>
      <c r="CV6" s="1855" t="s">
        <v>3153</v>
      </c>
      <c r="CW6" s="1855" t="s">
        <v>4300</v>
      </c>
      <c r="CX6" s="1855" t="s">
        <v>4297</v>
      </c>
      <c r="CY6" s="1857" t="s">
        <v>4300</v>
      </c>
      <c r="CZ6" s="1855">
        <v>0</v>
      </c>
      <c r="DA6" s="1855">
        <v>0</v>
      </c>
      <c r="DB6" s="1855">
        <v>0</v>
      </c>
      <c r="DC6" s="1855">
        <v>0</v>
      </c>
      <c r="DD6" s="1855">
        <v>0</v>
      </c>
      <c r="DE6" s="1855" t="b">
        <v>0</v>
      </c>
      <c r="DF6" s="1855" t="b">
        <v>0</v>
      </c>
      <c r="DG6" s="1855" t="b">
        <v>0</v>
      </c>
      <c r="DH6" s="1855" t="b">
        <v>0</v>
      </c>
      <c r="DI6" s="1855" t="b">
        <v>0</v>
      </c>
      <c r="DJ6" s="1860" t="b">
        <v>0</v>
      </c>
      <c r="DK6" s="1860" t="b">
        <v>0</v>
      </c>
      <c r="DL6" s="1860" t="b">
        <v>0</v>
      </c>
      <c r="DM6" s="1860" t="s">
        <v>179</v>
      </c>
      <c r="DN6" s="1860" t="s">
        <v>179</v>
      </c>
      <c r="DO6" s="1860" t="s">
        <v>179</v>
      </c>
      <c r="DP6" s="1860" t="s">
        <v>179</v>
      </c>
      <c r="DQ6" s="1860" t="s">
        <v>179</v>
      </c>
      <c r="DR6" s="1860" t="s">
        <v>179</v>
      </c>
    </row>
    <row r="7" spans="1:122" ht="409.6" thickBot="1">
      <c r="A7" s="1855" t="s">
        <v>459</v>
      </c>
      <c r="B7" s="1855" t="s">
        <v>460</v>
      </c>
      <c r="C7" s="1855">
        <v>2025</v>
      </c>
      <c r="D7" s="1855" t="s">
        <v>461</v>
      </c>
      <c r="E7" s="1855">
        <v>3043008</v>
      </c>
      <c r="F7" s="1855" t="s">
        <v>460</v>
      </c>
      <c r="G7" s="1856">
        <v>46093</v>
      </c>
      <c r="H7" s="1855" t="s">
        <v>4808</v>
      </c>
      <c r="I7" s="1855" t="s">
        <v>460</v>
      </c>
      <c r="J7" s="1855" t="s">
        <v>4809</v>
      </c>
      <c r="K7" s="1855" t="s">
        <v>460</v>
      </c>
      <c r="L7" s="1855" t="s">
        <v>4809</v>
      </c>
      <c r="M7" s="1855" t="s">
        <v>4808</v>
      </c>
      <c r="N7" s="1855" t="s">
        <v>48</v>
      </c>
      <c r="O7" s="1855" t="s">
        <v>50</v>
      </c>
      <c r="P7" s="1855" t="s">
        <v>179</v>
      </c>
      <c r="Q7" s="1855" t="s">
        <v>179</v>
      </c>
      <c r="R7" s="1855" t="s">
        <v>461</v>
      </c>
      <c r="S7" s="1855" t="s">
        <v>179</v>
      </c>
      <c r="T7" s="1855" t="s">
        <v>179</v>
      </c>
      <c r="U7" s="1855">
        <v>0</v>
      </c>
      <c r="V7" s="1855" t="s">
        <v>179</v>
      </c>
      <c r="W7" s="1855" t="s">
        <v>179</v>
      </c>
      <c r="X7" s="1855">
        <v>169</v>
      </c>
      <c r="Y7" s="1855">
        <v>2025</v>
      </c>
      <c r="Z7" s="1855">
        <v>2027</v>
      </c>
      <c r="AA7" s="1861" t="s">
        <v>4810</v>
      </c>
      <c r="AB7" s="1855" t="s">
        <v>179</v>
      </c>
      <c r="AC7" s="1855" t="s">
        <v>179</v>
      </c>
      <c r="AD7" s="1855" t="s">
        <v>4022</v>
      </c>
      <c r="AE7" s="1855" t="s">
        <v>460</v>
      </c>
      <c r="AF7" s="1855" t="s">
        <v>4808</v>
      </c>
      <c r="AG7" s="1855" t="s">
        <v>4811</v>
      </c>
      <c r="AH7" s="1855" t="s">
        <v>179</v>
      </c>
      <c r="AI7" s="1855" t="s">
        <v>179</v>
      </c>
      <c r="AJ7" s="1855" t="s">
        <v>179</v>
      </c>
      <c r="AK7" s="1855" t="s">
        <v>179</v>
      </c>
      <c r="AL7" s="1855" t="s">
        <v>179</v>
      </c>
      <c r="AM7" s="1855" t="s">
        <v>179</v>
      </c>
      <c r="AN7" s="1855" t="s">
        <v>179</v>
      </c>
      <c r="AO7" s="1855" t="s">
        <v>179</v>
      </c>
      <c r="AP7" s="1855" t="s">
        <v>179</v>
      </c>
      <c r="AQ7" s="1855" t="s">
        <v>179</v>
      </c>
      <c r="AR7" s="1855" t="s">
        <v>179</v>
      </c>
      <c r="AS7" s="1855" t="s">
        <v>179</v>
      </c>
      <c r="AT7" s="1855" t="s">
        <v>179</v>
      </c>
      <c r="AU7" s="1855" t="s">
        <v>179</v>
      </c>
      <c r="AV7" s="1855" t="s">
        <v>179</v>
      </c>
      <c r="AW7" s="1855" t="s">
        <v>179</v>
      </c>
      <c r="AX7" s="1855" t="s">
        <v>179</v>
      </c>
      <c r="AY7" s="1855" t="s">
        <v>179</v>
      </c>
      <c r="AZ7" s="1855" t="s">
        <v>179</v>
      </c>
      <c r="BA7" s="1855">
        <v>2024</v>
      </c>
      <c r="BB7" s="1855">
        <v>2120</v>
      </c>
      <c r="BC7" s="1857">
        <v>2120</v>
      </c>
      <c r="BD7" s="1857">
        <v>2120</v>
      </c>
      <c r="BE7" s="1857">
        <v>2120</v>
      </c>
      <c r="BF7" s="1857">
        <v>8.201E-2</v>
      </c>
      <c r="BG7" s="1857" t="s">
        <v>523</v>
      </c>
      <c r="BH7" s="1857">
        <v>2027</v>
      </c>
      <c r="BI7" s="1857">
        <v>0</v>
      </c>
      <c r="BJ7" s="1857" t="s">
        <v>179</v>
      </c>
      <c r="BK7" s="1855">
        <v>0</v>
      </c>
      <c r="BL7" s="1855" t="s">
        <v>179</v>
      </c>
      <c r="BM7" s="1855" t="s">
        <v>179</v>
      </c>
      <c r="BN7" s="1855" t="s">
        <v>523</v>
      </c>
      <c r="BO7" s="1855" t="s">
        <v>179</v>
      </c>
      <c r="BP7" s="1855"/>
      <c r="BQ7" s="1855">
        <v>0</v>
      </c>
      <c r="BR7" s="1855"/>
      <c r="BS7" s="1855">
        <v>0</v>
      </c>
      <c r="BT7" s="1855"/>
      <c r="BU7" s="1855">
        <v>0</v>
      </c>
      <c r="BV7" s="1855"/>
      <c r="BW7" s="1855">
        <v>110</v>
      </c>
      <c r="BX7" s="1855"/>
      <c r="BY7" s="1855" t="s">
        <v>179</v>
      </c>
      <c r="BZ7" s="1858" t="s">
        <v>179</v>
      </c>
      <c r="CA7" s="1858" t="s">
        <v>179</v>
      </c>
      <c r="CB7" s="1858" t="s">
        <v>179</v>
      </c>
      <c r="CC7" s="1858" t="s">
        <v>179</v>
      </c>
      <c r="CD7" s="1858" t="s">
        <v>179</v>
      </c>
      <c r="CE7" s="1858" t="s">
        <v>179</v>
      </c>
      <c r="CF7" s="1858" t="s">
        <v>179</v>
      </c>
      <c r="CG7" s="1858" t="s">
        <v>179</v>
      </c>
      <c r="CH7" s="1858" t="s">
        <v>179</v>
      </c>
      <c r="CI7" s="1859" t="s">
        <v>179</v>
      </c>
      <c r="CJ7" s="1855" t="s">
        <v>179</v>
      </c>
      <c r="CK7" s="1855" t="b">
        <v>0</v>
      </c>
      <c r="CL7" s="1855" t="b">
        <v>0</v>
      </c>
      <c r="CM7" s="1855" t="b">
        <v>0</v>
      </c>
      <c r="CN7" s="1855" t="b">
        <v>0</v>
      </c>
      <c r="CO7" s="1855" t="b">
        <v>0</v>
      </c>
      <c r="CP7" s="1855" t="b">
        <v>0</v>
      </c>
      <c r="CQ7" s="1855" t="b">
        <v>0</v>
      </c>
      <c r="CR7" s="1855" t="b">
        <v>0</v>
      </c>
      <c r="CS7" s="1855" t="s">
        <v>179</v>
      </c>
      <c r="CT7" s="1855" t="s">
        <v>179</v>
      </c>
      <c r="CU7" s="1855" t="s">
        <v>179</v>
      </c>
      <c r="CV7" s="1855" t="s">
        <v>179</v>
      </c>
      <c r="CW7" s="1855" t="s">
        <v>179</v>
      </c>
      <c r="CX7" s="1855" t="s">
        <v>179</v>
      </c>
      <c r="CY7" s="1857" t="s">
        <v>179</v>
      </c>
      <c r="CZ7" s="1855" t="s">
        <v>4299</v>
      </c>
      <c r="DA7" s="1855" t="s">
        <v>4297</v>
      </c>
      <c r="DB7" s="1855" t="s">
        <v>4299</v>
      </c>
      <c r="DC7" s="1855" t="s">
        <v>4299</v>
      </c>
      <c r="DD7" s="1855" t="s">
        <v>4297</v>
      </c>
      <c r="DE7" s="1855" t="b">
        <v>0</v>
      </c>
      <c r="DF7" s="1855" t="b">
        <v>0</v>
      </c>
      <c r="DG7" s="1855" t="b">
        <v>0</v>
      </c>
      <c r="DH7" s="1855" t="b">
        <v>0</v>
      </c>
      <c r="DI7" s="1855" t="b">
        <v>0</v>
      </c>
      <c r="DJ7" s="1860" t="b">
        <v>0</v>
      </c>
      <c r="DK7" s="1860" t="b">
        <v>0</v>
      </c>
      <c r="DL7" s="1860" t="b">
        <v>1</v>
      </c>
      <c r="DM7" s="1860" t="s">
        <v>4300</v>
      </c>
      <c r="DN7" s="1860" t="s">
        <v>4300</v>
      </c>
      <c r="DO7" s="1860" t="s">
        <v>4300</v>
      </c>
      <c r="DP7" s="1860" t="s">
        <v>4300</v>
      </c>
      <c r="DQ7" s="1860" t="s">
        <v>4300</v>
      </c>
      <c r="DR7" s="1860" t="s">
        <v>4297</v>
      </c>
    </row>
    <row r="8" spans="1:122" ht="14.25" thickBot="1">
      <c r="A8" s="1855" t="s">
        <v>462</v>
      </c>
      <c r="B8" s="1855" t="s">
        <v>463</v>
      </c>
      <c r="C8" s="1855">
        <v>2025</v>
      </c>
      <c r="D8" s="1855" t="s">
        <v>441</v>
      </c>
      <c r="E8" s="1855">
        <v>1024010</v>
      </c>
      <c r="F8" s="1855" t="s">
        <v>463</v>
      </c>
      <c r="G8" s="1856">
        <v>45867</v>
      </c>
      <c r="H8" s="1855" t="s">
        <v>464</v>
      </c>
      <c r="I8" s="1855" t="s">
        <v>463</v>
      </c>
      <c r="J8" s="1855" t="s">
        <v>465</v>
      </c>
      <c r="K8" s="1855" t="s">
        <v>463</v>
      </c>
      <c r="L8" s="1855" t="s">
        <v>465</v>
      </c>
      <c r="M8" s="1855" t="s">
        <v>464</v>
      </c>
      <c r="N8" s="1855" t="s">
        <v>12</v>
      </c>
      <c r="O8" s="1855" t="s">
        <v>28</v>
      </c>
      <c r="P8" s="1855" t="s">
        <v>441</v>
      </c>
      <c r="Q8" s="1855" t="s">
        <v>179</v>
      </c>
      <c r="R8" s="1855" t="s">
        <v>179</v>
      </c>
      <c r="S8" s="1855" t="s">
        <v>179</v>
      </c>
      <c r="T8" s="1855" t="s">
        <v>179</v>
      </c>
      <c r="U8" s="1855">
        <v>2355</v>
      </c>
      <c r="V8" s="1855">
        <v>2</v>
      </c>
      <c r="W8" s="1855">
        <v>2</v>
      </c>
      <c r="X8" s="1855">
        <v>0</v>
      </c>
      <c r="Y8" s="1855">
        <v>2025</v>
      </c>
      <c r="Z8" s="1855">
        <v>2027</v>
      </c>
      <c r="AA8" s="1855" t="s">
        <v>4304</v>
      </c>
      <c r="AB8" s="1855" t="s">
        <v>179</v>
      </c>
      <c r="AC8" s="1855" t="s">
        <v>179</v>
      </c>
      <c r="AD8" s="1855" t="s">
        <v>4022</v>
      </c>
      <c r="AE8" s="1855" t="s">
        <v>466</v>
      </c>
      <c r="AF8" s="1855" t="s">
        <v>467</v>
      </c>
      <c r="AG8" s="1855" t="s">
        <v>468</v>
      </c>
      <c r="AH8" s="1855" t="s">
        <v>179</v>
      </c>
      <c r="AI8" s="1855" t="s">
        <v>179</v>
      </c>
      <c r="AJ8" s="1855">
        <v>2024</v>
      </c>
      <c r="AK8" s="1855">
        <v>5154</v>
      </c>
      <c r="AL8" s="1855">
        <v>5154</v>
      </c>
      <c r="AM8" s="1855">
        <v>5154</v>
      </c>
      <c r="AN8" s="1855">
        <v>5154</v>
      </c>
      <c r="AO8" s="1855">
        <v>2.585</v>
      </c>
      <c r="AP8" s="1855" t="s">
        <v>469</v>
      </c>
      <c r="AQ8" s="1855">
        <v>0</v>
      </c>
      <c r="AR8" s="1855">
        <v>2027</v>
      </c>
      <c r="AS8" s="1855">
        <v>4999.3999999999996</v>
      </c>
      <c r="AT8" s="1855">
        <v>3</v>
      </c>
      <c r="AU8" s="1855">
        <v>4999.3999999999996</v>
      </c>
      <c r="AV8" s="1855">
        <v>3</v>
      </c>
      <c r="AW8" s="1855">
        <v>2.5099999999999998</v>
      </c>
      <c r="AX8" s="1855" t="s">
        <v>469</v>
      </c>
      <c r="AY8" s="1855">
        <v>2.9</v>
      </c>
      <c r="AZ8" s="1855">
        <v>0</v>
      </c>
      <c r="BA8" s="1855" t="s">
        <v>179</v>
      </c>
      <c r="BB8" s="1855" t="s">
        <v>179</v>
      </c>
      <c r="BC8" s="1857" t="s">
        <v>179</v>
      </c>
      <c r="BD8" s="1857" t="s">
        <v>179</v>
      </c>
      <c r="BE8" s="1857" t="s">
        <v>179</v>
      </c>
      <c r="BF8" s="1857" t="s">
        <v>179</v>
      </c>
      <c r="BG8" s="1857" t="s">
        <v>179</v>
      </c>
      <c r="BH8" s="1857" t="s">
        <v>179</v>
      </c>
      <c r="BI8" s="1857" t="s">
        <v>179</v>
      </c>
      <c r="BJ8" s="1857" t="s">
        <v>179</v>
      </c>
      <c r="BK8" s="1855" t="s">
        <v>179</v>
      </c>
      <c r="BL8" s="1855" t="s">
        <v>179</v>
      </c>
      <c r="BM8" s="1855" t="s">
        <v>179</v>
      </c>
      <c r="BN8" s="1855" t="s">
        <v>179</v>
      </c>
      <c r="BO8" s="1855" t="s">
        <v>179</v>
      </c>
      <c r="BP8" s="1855"/>
      <c r="BQ8" s="1855">
        <v>0</v>
      </c>
      <c r="BR8" s="1855"/>
      <c r="BS8" s="1855">
        <v>0</v>
      </c>
      <c r="BT8" s="1855"/>
      <c r="BU8" s="1855">
        <v>1</v>
      </c>
      <c r="BV8" s="1855"/>
      <c r="BW8" s="1855">
        <v>0</v>
      </c>
      <c r="BX8" s="1855" t="s">
        <v>4297</v>
      </c>
      <c r="BY8" s="1855" t="s">
        <v>4297</v>
      </c>
      <c r="BZ8" s="1858" t="s">
        <v>4297</v>
      </c>
      <c r="CA8" s="1858" t="s">
        <v>4297</v>
      </c>
      <c r="CB8" s="1858" t="s">
        <v>4297</v>
      </c>
      <c r="CC8" s="1858" t="s">
        <v>3153</v>
      </c>
      <c r="CD8" s="1858" t="s">
        <v>4298</v>
      </c>
      <c r="CE8" s="1858" t="s">
        <v>4298</v>
      </c>
      <c r="CF8" s="1858" t="s">
        <v>3153</v>
      </c>
      <c r="CG8" s="1858" t="s">
        <v>3153</v>
      </c>
      <c r="CH8" s="1858" t="s">
        <v>4297</v>
      </c>
      <c r="CI8" s="1859" t="s">
        <v>3153</v>
      </c>
      <c r="CJ8" s="1855" t="s">
        <v>3153</v>
      </c>
      <c r="CK8" s="1855" t="b">
        <v>0</v>
      </c>
      <c r="CL8" s="1855" t="b">
        <v>0</v>
      </c>
      <c r="CM8" s="1855" t="b">
        <v>0</v>
      </c>
      <c r="CN8" s="1855" t="b">
        <v>0</v>
      </c>
      <c r="CO8" s="1855" t="b">
        <v>0</v>
      </c>
      <c r="CP8" s="1855" t="b">
        <v>0</v>
      </c>
      <c r="CQ8" s="1855" t="b">
        <v>0</v>
      </c>
      <c r="CR8" s="1855" t="b">
        <v>1</v>
      </c>
      <c r="CS8" s="1855" t="s">
        <v>4300</v>
      </c>
      <c r="CT8" s="1855" t="s">
        <v>4300</v>
      </c>
      <c r="CU8" s="1855" t="s">
        <v>4300</v>
      </c>
      <c r="CV8" s="1855" t="s">
        <v>4300</v>
      </c>
      <c r="CW8" s="1855" t="s">
        <v>4300</v>
      </c>
      <c r="CX8" s="1855" t="s">
        <v>3153</v>
      </c>
      <c r="CY8" s="1857" t="s">
        <v>4300</v>
      </c>
      <c r="CZ8" s="1855">
        <v>0</v>
      </c>
      <c r="DA8" s="1855">
        <v>0</v>
      </c>
      <c r="DB8" s="1855">
        <v>0</v>
      </c>
      <c r="DC8" s="1855">
        <v>0</v>
      </c>
      <c r="DD8" s="1855">
        <v>0</v>
      </c>
      <c r="DE8" s="1855" t="b">
        <v>0</v>
      </c>
      <c r="DF8" s="1855" t="b">
        <v>0</v>
      </c>
      <c r="DG8" s="1855" t="b">
        <v>0</v>
      </c>
      <c r="DH8" s="1855" t="b">
        <v>0</v>
      </c>
      <c r="DI8" s="1855" t="b">
        <v>0</v>
      </c>
      <c r="DJ8" s="1860" t="b">
        <v>0</v>
      </c>
      <c r="DK8" s="1860" t="b">
        <v>0</v>
      </c>
      <c r="DL8" s="1860" t="b">
        <v>0</v>
      </c>
      <c r="DM8" s="1860" t="s">
        <v>179</v>
      </c>
      <c r="DN8" s="1860" t="s">
        <v>179</v>
      </c>
      <c r="DO8" s="1860" t="s">
        <v>179</v>
      </c>
      <c r="DP8" s="1860" t="s">
        <v>179</v>
      </c>
      <c r="DQ8" s="1860" t="s">
        <v>179</v>
      </c>
      <c r="DR8" s="1860" t="s">
        <v>179</v>
      </c>
    </row>
    <row r="9" spans="1:122" ht="14.25" thickBot="1">
      <c r="A9" s="1855" t="s">
        <v>470</v>
      </c>
      <c r="B9" s="1855" t="s">
        <v>471</v>
      </c>
      <c r="C9" s="1855">
        <v>2025</v>
      </c>
      <c r="D9" s="1855" t="s">
        <v>461</v>
      </c>
      <c r="E9" s="1855">
        <v>3043012</v>
      </c>
      <c r="F9" s="1855" t="s">
        <v>471</v>
      </c>
      <c r="G9" s="1856">
        <v>45818</v>
      </c>
      <c r="H9" s="1855" t="s">
        <v>4305</v>
      </c>
      <c r="I9" s="1855" t="s">
        <v>471</v>
      </c>
      <c r="J9" s="1855" t="s">
        <v>473</v>
      </c>
      <c r="K9" s="1855" t="s">
        <v>471</v>
      </c>
      <c r="L9" s="1855" t="s">
        <v>473</v>
      </c>
      <c r="M9" s="1855" t="s">
        <v>472</v>
      </c>
      <c r="N9" s="1855" t="s">
        <v>48</v>
      </c>
      <c r="O9" s="1855" t="s">
        <v>50</v>
      </c>
      <c r="P9" s="1855" t="s">
        <v>179</v>
      </c>
      <c r="Q9" s="1855" t="s">
        <v>179</v>
      </c>
      <c r="R9" s="1855" t="s">
        <v>461</v>
      </c>
      <c r="S9" s="1855" t="s">
        <v>179</v>
      </c>
      <c r="T9" s="1855" t="s">
        <v>179</v>
      </c>
      <c r="U9" s="1855">
        <v>0</v>
      </c>
      <c r="V9" s="1855" t="s">
        <v>179</v>
      </c>
      <c r="W9" s="1855" t="s">
        <v>179</v>
      </c>
      <c r="X9" s="1855">
        <v>111</v>
      </c>
      <c r="Y9" s="1855">
        <v>2025</v>
      </c>
      <c r="Z9" s="1855">
        <v>2027</v>
      </c>
      <c r="AA9" s="1855" t="s">
        <v>4306</v>
      </c>
      <c r="AB9" s="1855" t="s">
        <v>179</v>
      </c>
      <c r="AC9" s="1855" t="s">
        <v>179</v>
      </c>
      <c r="AD9" s="1855" t="s">
        <v>4022</v>
      </c>
      <c r="AE9" s="1855" t="s">
        <v>474</v>
      </c>
      <c r="AF9" s="1855" t="s">
        <v>4305</v>
      </c>
      <c r="AG9" s="1855" t="s">
        <v>4307</v>
      </c>
      <c r="AH9" s="1855" t="s">
        <v>179</v>
      </c>
      <c r="AI9" s="1855" t="s">
        <v>179</v>
      </c>
      <c r="AJ9" s="1855" t="s">
        <v>179</v>
      </c>
      <c r="AK9" s="1855" t="s">
        <v>179</v>
      </c>
      <c r="AL9" s="1855" t="s">
        <v>179</v>
      </c>
      <c r="AM9" s="1855" t="s">
        <v>179</v>
      </c>
      <c r="AN9" s="1855" t="s">
        <v>179</v>
      </c>
      <c r="AO9" s="1855" t="s">
        <v>179</v>
      </c>
      <c r="AP9" s="1855" t="s">
        <v>179</v>
      </c>
      <c r="AQ9" s="1855" t="s">
        <v>179</v>
      </c>
      <c r="AR9" s="1855" t="s">
        <v>179</v>
      </c>
      <c r="AS9" s="1855" t="s">
        <v>179</v>
      </c>
      <c r="AT9" s="1855" t="s">
        <v>179</v>
      </c>
      <c r="AU9" s="1855" t="s">
        <v>179</v>
      </c>
      <c r="AV9" s="1855" t="s">
        <v>179</v>
      </c>
      <c r="AW9" s="1855" t="s">
        <v>179</v>
      </c>
      <c r="AX9" s="1855" t="s">
        <v>179</v>
      </c>
      <c r="AY9" s="1855" t="s">
        <v>179</v>
      </c>
      <c r="AZ9" s="1855" t="s">
        <v>179</v>
      </c>
      <c r="BA9" s="1855">
        <v>2024</v>
      </c>
      <c r="BB9" s="1855">
        <v>1058</v>
      </c>
      <c r="BC9" s="1857">
        <v>1058</v>
      </c>
      <c r="BD9" s="1857">
        <v>1058</v>
      </c>
      <c r="BE9" s="1857">
        <v>1058</v>
      </c>
      <c r="BF9" s="1857">
        <v>9.7269999999999995E-2</v>
      </c>
      <c r="BG9" s="1857" t="s">
        <v>523</v>
      </c>
      <c r="BH9" s="1857">
        <v>2027</v>
      </c>
      <c r="BI9" s="1857">
        <v>952</v>
      </c>
      <c r="BJ9" s="1857">
        <v>10</v>
      </c>
      <c r="BK9" s="1855">
        <v>952</v>
      </c>
      <c r="BL9" s="1855">
        <v>10</v>
      </c>
      <c r="BM9" s="1855">
        <v>0.09</v>
      </c>
      <c r="BN9" s="1855" t="s">
        <v>523</v>
      </c>
      <c r="BO9" s="1855">
        <v>7.5</v>
      </c>
      <c r="BP9" s="1855"/>
      <c r="BQ9" s="1855">
        <v>0</v>
      </c>
      <c r="BR9" s="1855"/>
      <c r="BS9" s="1855">
        <v>0</v>
      </c>
      <c r="BT9" s="1855"/>
      <c r="BU9" s="1855">
        <v>0</v>
      </c>
      <c r="BV9" s="1855"/>
      <c r="BW9" s="1855">
        <v>42</v>
      </c>
      <c r="BX9" s="1855">
        <v>0</v>
      </c>
      <c r="BY9" s="1855">
        <v>0</v>
      </c>
      <c r="BZ9" s="1858">
        <v>0</v>
      </c>
      <c r="CA9" s="1858">
        <v>0</v>
      </c>
      <c r="CB9" s="1858">
        <v>0</v>
      </c>
      <c r="CC9" s="1858">
        <v>0</v>
      </c>
      <c r="CD9" s="1858">
        <v>0</v>
      </c>
      <c r="CE9" s="1858">
        <v>0</v>
      </c>
      <c r="CF9" s="1858">
        <v>0</v>
      </c>
      <c r="CG9" s="1858">
        <v>0</v>
      </c>
      <c r="CH9" s="1858">
        <v>0</v>
      </c>
      <c r="CI9" s="1859">
        <v>0</v>
      </c>
      <c r="CJ9" s="1855">
        <v>0</v>
      </c>
      <c r="CK9" s="1855" t="b">
        <v>0</v>
      </c>
      <c r="CL9" s="1855" t="b">
        <v>0</v>
      </c>
      <c r="CM9" s="1855" t="b">
        <v>0</v>
      </c>
      <c r="CN9" s="1855" t="b">
        <v>0</v>
      </c>
      <c r="CO9" s="1855" t="b">
        <v>0</v>
      </c>
      <c r="CP9" s="1855" t="b">
        <v>0</v>
      </c>
      <c r="CQ9" s="1855" t="b">
        <v>0</v>
      </c>
      <c r="CR9" s="1855" t="b">
        <v>0</v>
      </c>
      <c r="CS9" s="1855">
        <v>0</v>
      </c>
      <c r="CT9" s="1855">
        <v>0</v>
      </c>
      <c r="CU9" s="1855">
        <v>0</v>
      </c>
      <c r="CV9" s="1855">
        <v>0</v>
      </c>
      <c r="CW9" s="1855">
        <v>0</v>
      </c>
      <c r="CX9" s="1855">
        <v>0</v>
      </c>
      <c r="CY9" s="1857">
        <v>0</v>
      </c>
      <c r="CZ9" s="1855" t="s">
        <v>4297</v>
      </c>
      <c r="DA9" s="1855" t="s">
        <v>4297</v>
      </c>
      <c r="DB9" s="1855" t="s">
        <v>4297</v>
      </c>
      <c r="DC9" s="1855" t="s">
        <v>4297</v>
      </c>
      <c r="DD9" s="1855" t="s">
        <v>4297</v>
      </c>
      <c r="DE9" s="1855" t="b">
        <v>0</v>
      </c>
      <c r="DF9" s="1855" t="b">
        <v>0</v>
      </c>
      <c r="DG9" s="1855" t="b">
        <v>0</v>
      </c>
      <c r="DH9" s="1855" t="b">
        <v>0</v>
      </c>
      <c r="DI9" s="1855" t="b">
        <v>0</v>
      </c>
      <c r="DJ9" s="1860" t="b">
        <v>0</v>
      </c>
      <c r="DK9" s="1860" t="b">
        <v>0</v>
      </c>
      <c r="DL9" s="1860" t="b">
        <v>1</v>
      </c>
      <c r="DM9" s="1860" t="s">
        <v>4300</v>
      </c>
      <c r="DN9" s="1860" t="s">
        <v>4300</v>
      </c>
      <c r="DO9" s="1860" t="s">
        <v>4300</v>
      </c>
      <c r="DP9" s="1860" t="s">
        <v>4300</v>
      </c>
      <c r="DQ9" s="1860" t="s">
        <v>4300</v>
      </c>
      <c r="DR9" s="1860" t="s">
        <v>3153</v>
      </c>
    </row>
    <row r="10" spans="1:122" ht="14.25" thickBot="1">
      <c r="A10" s="1855" t="s">
        <v>475</v>
      </c>
      <c r="B10" s="1855" t="s">
        <v>476</v>
      </c>
      <c r="C10" s="1855">
        <v>2025</v>
      </c>
      <c r="D10" s="1855" t="s">
        <v>441</v>
      </c>
      <c r="E10" s="1855">
        <v>1006013</v>
      </c>
      <c r="F10" s="1855" t="s">
        <v>476</v>
      </c>
      <c r="G10" s="1856">
        <v>45908</v>
      </c>
      <c r="H10" s="1855" t="s">
        <v>477</v>
      </c>
      <c r="I10" s="1855" t="s">
        <v>476</v>
      </c>
      <c r="J10" s="1855" t="s">
        <v>4024</v>
      </c>
      <c r="K10" s="1855" t="s">
        <v>476</v>
      </c>
      <c r="L10" s="1855" t="s">
        <v>4024</v>
      </c>
      <c r="M10" s="1855" t="s">
        <v>477</v>
      </c>
      <c r="N10" s="1855" t="s">
        <v>8</v>
      </c>
      <c r="O10" s="1855" t="s">
        <v>9</v>
      </c>
      <c r="P10" s="1855" t="s">
        <v>441</v>
      </c>
      <c r="Q10" s="1855" t="s">
        <v>179</v>
      </c>
      <c r="R10" s="1855" t="s">
        <v>179</v>
      </c>
      <c r="S10" s="1855" t="s">
        <v>179</v>
      </c>
      <c r="T10" s="1855" t="s">
        <v>179</v>
      </c>
      <c r="U10" s="1855">
        <v>3247</v>
      </c>
      <c r="V10" s="1855">
        <v>5</v>
      </c>
      <c r="W10" s="1855">
        <v>2</v>
      </c>
      <c r="X10" s="1855">
        <v>0</v>
      </c>
      <c r="Y10" s="1855">
        <v>2025</v>
      </c>
      <c r="Z10" s="1855">
        <v>2027</v>
      </c>
      <c r="AA10" s="1855" t="s">
        <v>4308</v>
      </c>
      <c r="AB10" s="1855" t="s">
        <v>179</v>
      </c>
      <c r="AC10" s="1855" t="s">
        <v>179</v>
      </c>
      <c r="AD10" s="1855" t="s">
        <v>4022</v>
      </c>
      <c r="AE10" s="1855" t="s">
        <v>478</v>
      </c>
      <c r="AF10" s="1855" t="s">
        <v>4025</v>
      </c>
      <c r="AG10" s="1855" t="s">
        <v>452</v>
      </c>
      <c r="AH10" s="1855" t="s">
        <v>179</v>
      </c>
      <c r="AI10" s="1855" t="s">
        <v>179</v>
      </c>
      <c r="AJ10" s="1855">
        <v>2024</v>
      </c>
      <c r="AK10" s="1855">
        <v>6101</v>
      </c>
      <c r="AL10" s="1855">
        <v>6101</v>
      </c>
      <c r="AM10" s="1855">
        <v>4354</v>
      </c>
      <c r="AN10" s="1855">
        <v>4354</v>
      </c>
      <c r="AO10" s="1855">
        <v>3.1739999999999999</v>
      </c>
      <c r="AP10" s="1855" t="s">
        <v>672</v>
      </c>
      <c r="AQ10" s="1855">
        <v>100</v>
      </c>
      <c r="AR10" s="1855">
        <v>2027</v>
      </c>
      <c r="AS10" s="1855">
        <v>4354</v>
      </c>
      <c r="AT10" s="1855">
        <v>28.6</v>
      </c>
      <c r="AU10" s="1855">
        <v>4354</v>
      </c>
      <c r="AV10" s="1855">
        <v>28.6</v>
      </c>
      <c r="AW10" s="1855">
        <v>3.16</v>
      </c>
      <c r="AX10" s="1855" t="s">
        <v>672</v>
      </c>
      <c r="AY10" s="1855">
        <v>0.4</v>
      </c>
      <c r="AZ10" s="1855">
        <v>100</v>
      </c>
      <c r="BA10" s="1855" t="s">
        <v>179</v>
      </c>
      <c r="BB10" s="1855" t="s">
        <v>179</v>
      </c>
      <c r="BC10" s="1857" t="s">
        <v>179</v>
      </c>
      <c r="BD10" s="1857" t="s">
        <v>179</v>
      </c>
      <c r="BE10" s="1857" t="s">
        <v>179</v>
      </c>
      <c r="BF10" s="1857" t="s">
        <v>179</v>
      </c>
      <c r="BG10" s="1857" t="s">
        <v>179</v>
      </c>
      <c r="BH10" s="1857" t="s">
        <v>179</v>
      </c>
      <c r="BI10" s="1857" t="s">
        <v>179</v>
      </c>
      <c r="BJ10" s="1857" t="s">
        <v>179</v>
      </c>
      <c r="BK10" s="1855" t="s">
        <v>179</v>
      </c>
      <c r="BL10" s="1855" t="s">
        <v>179</v>
      </c>
      <c r="BM10" s="1855" t="s">
        <v>179</v>
      </c>
      <c r="BN10" s="1855" t="s">
        <v>179</v>
      </c>
      <c r="BO10" s="1855" t="s">
        <v>179</v>
      </c>
      <c r="BP10" s="1855"/>
      <c r="BQ10" s="1855">
        <v>0</v>
      </c>
      <c r="BR10" s="1855"/>
      <c r="BS10" s="1855">
        <v>0</v>
      </c>
      <c r="BT10" s="1855"/>
      <c r="BU10" s="1855">
        <v>0</v>
      </c>
      <c r="BV10" s="1855"/>
      <c r="BW10" s="1855">
        <v>0</v>
      </c>
      <c r="BX10" s="1855" t="s">
        <v>4297</v>
      </c>
      <c r="BY10" s="1855" t="s">
        <v>4297</v>
      </c>
      <c r="BZ10" s="1858" t="s">
        <v>4297</v>
      </c>
      <c r="CA10" s="1858" t="s">
        <v>4297</v>
      </c>
      <c r="CB10" s="1858" t="s">
        <v>4297</v>
      </c>
      <c r="CC10" s="1858" t="s">
        <v>4297</v>
      </c>
      <c r="CD10" s="1858" t="s">
        <v>4298</v>
      </c>
      <c r="CE10" s="1858" t="s">
        <v>4297</v>
      </c>
      <c r="CF10" s="1858" t="s">
        <v>4297</v>
      </c>
      <c r="CG10" s="1858" t="s">
        <v>4298</v>
      </c>
      <c r="CH10" s="1858" t="s">
        <v>4298</v>
      </c>
      <c r="CI10" s="1859" t="s">
        <v>4298</v>
      </c>
      <c r="CJ10" s="1855" t="s">
        <v>4298</v>
      </c>
      <c r="CK10" s="1855" t="b">
        <v>0</v>
      </c>
      <c r="CL10" s="1855" t="b">
        <v>1</v>
      </c>
      <c r="CM10" s="1855" t="b">
        <v>0</v>
      </c>
      <c r="CN10" s="1855" t="b">
        <v>0</v>
      </c>
      <c r="CO10" s="1855" t="b">
        <v>0</v>
      </c>
      <c r="CP10" s="1855" t="b">
        <v>0</v>
      </c>
      <c r="CQ10" s="1855" t="b">
        <v>0</v>
      </c>
      <c r="CR10" s="1855" t="b">
        <v>0</v>
      </c>
      <c r="CS10" s="1855" t="s">
        <v>4300</v>
      </c>
      <c r="CT10" s="1855" t="s">
        <v>4300</v>
      </c>
      <c r="CU10" s="1855" t="s">
        <v>3153</v>
      </c>
      <c r="CV10" s="1855" t="s">
        <v>4300</v>
      </c>
      <c r="CW10" s="1855" t="s">
        <v>4300</v>
      </c>
      <c r="CX10" s="1855" t="s">
        <v>4297</v>
      </c>
      <c r="CY10" s="1857" t="s">
        <v>4300</v>
      </c>
      <c r="CZ10" s="1855">
        <v>0</v>
      </c>
      <c r="DA10" s="1855">
        <v>0</v>
      </c>
      <c r="DB10" s="1855">
        <v>0</v>
      </c>
      <c r="DC10" s="1855">
        <v>0</v>
      </c>
      <c r="DD10" s="1855">
        <v>0</v>
      </c>
      <c r="DE10" s="1855" t="b">
        <v>0</v>
      </c>
      <c r="DF10" s="1855" t="b">
        <v>0</v>
      </c>
      <c r="DG10" s="1855" t="b">
        <v>0</v>
      </c>
      <c r="DH10" s="1855" t="b">
        <v>0</v>
      </c>
      <c r="DI10" s="1855" t="b">
        <v>0</v>
      </c>
      <c r="DJ10" s="1860" t="b">
        <v>0</v>
      </c>
      <c r="DK10" s="1860" t="b">
        <v>0</v>
      </c>
      <c r="DL10" s="1860" t="b">
        <v>0</v>
      </c>
      <c r="DM10" s="1860" t="s">
        <v>179</v>
      </c>
      <c r="DN10" s="1860" t="s">
        <v>179</v>
      </c>
      <c r="DO10" s="1860" t="s">
        <v>179</v>
      </c>
      <c r="DP10" s="1860" t="s">
        <v>179</v>
      </c>
      <c r="DQ10" s="1860" t="s">
        <v>179</v>
      </c>
      <c r="DR10" s="1860" t="s">
        <v>179</v>
      </c>
    </row>
    <row r="11" spans="1:122" ht="14.25" thickBot="1">
      <c r="A11" s="1855" t="s">
        <v>479</v>
      </c>
      <c r="B11" s="1855" t="s">
        <v>480</v>
      </c>
      <c r="C11" s="1855">
        <v>2025</v>
      </c>
      <c r="D11" s="1855" t="s">
        <v>4309</v>
      </c>
      <c r="E11" s="1855">
        <v>3052014</v>
      </c>
      <c r="F11" s="1855" t="s">
        <v>480</v>
      </c>
      <c r="G11" s="1856">
        <v>45875</v>
      </c>
      <c r="H11" s="1855" t="s">
        <v>481</v>
      </c>
      <c r="I11" s="1855" t="s">
        <v>480</v>
      </c>
      <c r="J11" s="1855" t="s">
        <v>4026</v>
      </c>
      <c r="K11" s="1855" t="s">
        <v>480</v>
      </c>
      <c r="L11" s="1855" t="s">
        <v>4026</v>
      </c>
      <c r="M11" s="1855" t="s">
        <v>481</v>
      </c>
      <c r="N11" s="1855" t="s">
        <v>57</v>
      </c>
      <c r="O11" s="1855" t="s">
        <v>60</v>
      </c>
      <c r="P11" s="1855" t="s">
        <v>179</v>
      </c>
      <c r="Q11" s="1855" t="s">
        <v>179</v>
      </c>
      <c r="R11" s="1855" t="s">
        <v>179</v>
      </c>
      <c r="S11" s="1855" t="s">
        <v>179</v>
      </c>
      <c r="T11" s="1855" t="s">
        <v>4309</v>
      </c>
      <c r="U11" s="1855">
        <v>0</v>
      </c>
      <c r="V11" s="1855" t="s">
        <v>179</v>
      </c>
      <c r="W11" s="1855" t="s">
        <v>179</v>
      </c>
      <c r="X11" s="1855">
        <v>76</v>
      </c>
      <c r="Y11" s="1855">
        <v>2025</v>
      </c>
      <c r="Z11" s="1855">
        <v>2027</v>
      </c>
      <c r="AA11" s="1855" t="s">
        <v>4310</v>
      </c>
      <c r="AB11" s="1855" t="s">
        <v>179</v>
      </c>
      <c r="AC11" s="1855" t="s">
        <v>179</v>
      </c>
      <c r="AD11" s="1855" t="s">
        <v>4022</v>
      </c>
      <c r="AE11" s="1855" t="s">
        <v>483</v>
      </c>
      <c r="AF11" s="1855" t="s">
        <v>484</v>
      </c>
      <c r="AG11" s="1855" t="s">
        <v>485</v>
      </c>
      <c r="AH11" s="1855" t="s">
        <v>179</v>
      </c>
      <c r="AI11" s="1855" t="s">
        <v>179</v>
      </c>
      <c r="AJ11" s="1855" t="s">
        <v>179</v>
      </c>
      <c r="AK11" s="1855" t="s">
        <v>179</v>
      </c>
      <c r="AL11" s="1855" t="s">
        <v>179</v>
      </c>
      <c r="AM11" s="1855" t="s">
        <v>179</v>
      </c>
      <c r="AN11" s="1855" t="s">
        <v>179</v>
      </c>
      <c r="AO11" s="1855" t="s">
        <v>179</v>
      </c>
      <c r="AP11" s="1855" t="s">
        <v>179</v>
      </c>
      <c r="AQ11" s="1855" t="s">
        <v>179</v>
      </c>
      <c r="AR11" s="1855" t="s">
        <v>179</v>
      </c>
      <c r="AS11" s="1855" t="s">
        <v>179</v>
      </c>
      <c r="AT11" s="1855" t="s">
        <v>179</v>
      </c>
      <c r="AU11" s="1855" t="s">
        <v>179</v>
      </c>
      <c r="AV11" s="1855" t="s">
        <v>179</v>
      </c>
      <c r="AW11" s="1855" t="s">
        <v>179</v>
      </c>
      <c r="AX11" s="1855" t="s">
        <v>179</v>
      </c>
      <c r="AY11" s="1855" t="s">
        <v>179</v>
      </c>
      <c r="AZ11" s="1855" t="s">
        <v>179</v>
      </c>
      <c r="BA11" s="1855">
        <v>2024</v>
      </c>
      <c r="BB11" s="1855">
        <v>255</v>
      </c>
      <c r="BC11" s="1857">
        <v>255</v>
      </c>
      <c r="BD11" s="1857">
        <v>255</v>
      </c>
      <c r="BE11" s="1857">
        <v>255</v>
      </c>
      <c r="BF11" s="1857">
        <v>0.12529999999999999</v>
      </c>
      <c r="BG11" s="1857" t="s">
        <v>523</v>
      </c>
      <c r="BH11" s="1857">
        <v>2027</v>
      </c>
      <c r="BI11" s="1857">
        <v>247</v>
      </c>
      <c r="BJ11" s="1857">
        <v>3.1</v>
      </c>
      <c r="BK11" s="1855">
        <v>247</v>
      </c>
      <c r="BL11" s="1855">
        <v>3.1</v>
      </c>
      <c r="BM11" s="1855">
        <v>0.121</v>
      </c>
      <c r="BN11" s="1855" t="s">
        <v>523</v>
      </c>
      <c r="BO11" s="1855">
        <v>3.4</v>
      </c>
      <c r="BP11" s="1855"/>
      <c r="BQ11" s="1855">
        <v>0</v>
      </c>
      <c r="BR11" s="1855"/>
      <c r="BS11" s="1855">
        <v>0</v>
      </c>
      <c r="BT11" s="1855"/>
      <c r="BU11" s="1855">
        <v>0</v>
      </c>
      <c r="BV11" s="1855"/>
      <c r="BW11" s="1855">
        <v>15</v>
      </c>
      <c r="BX11" s="1855">
        <v>0</v>
      </c>
      <c r="BY11" s="1855">
        <v>0</v>
      </c>
      <c r="BZ11" s="1858">
        <v>0</v>
      </c>
      <c r="CA11" s="1858">
        <v>0</v>
      </c>
      <c r="CB11" s="1858">
        <v>0</v>
      </c>
      <c r="CC11" s="1858">
        <v>0</v>
      </c>
      <c r="CD11" s="1858">
        <v>0</v>
      </c>
      <c r="CE11" s="1858">
        <v>0</v>
      </c>
      <c r="CF11" s="1858">
        <v>0</v>
      </c>
      <c r="CG11" s="1858">
        <v>0</v>
      </c>
      <c r="CH11" s="1858">
        <v>0</v>
      </c>
      <c r="CI11" s="1859">
        <v>0</v>
      </c>
      <c r="CJ11" s="1855">
        <v>0</v>
      </c>
      <c r="CK11" s="1855" t="b">
        <v>0</v>
      </c>
      <c r="CL11" s="1855" t="b">
        <v>0</v>
      </c>
      <c r="CM11" s="1855" t="b">
        <v>0</v>
      </c>
      <c r="CN11" s="1855" t="b">
        <v>0</v>
      </c>
      <c r="CO11" s="1855" t="b">
        <v>0</v>
      </c>
      <c r="CP11" s="1855" t="b">
        <v>0</v>
      </c>
      <c r="CQ11" s="1855" t="b">
        <v>0</v>
      </c>
      <c r="CR11" s="1855" t="b">
        <v>0</v>
      </c>
      <c r="CS11" s="1855">
        <v>0</v>
      </c>
      <c r="CT11" s="1855">
        <v>0</v>
      </c>
      <c r="CU11" s="1855">
        <v>0</v>
      </c>
      <c r="CV11" s="1855">
        <v>0</v>
      </c>
      <c r="CW11" s="1855">
        <v>0</v>
      </c>
      <c r="CX11" s="1855">
        <v>0</v>
      </c>
      <c r="CY11" s="1857">
        <v>0</v>
      </c>
      <c r="CZ11" s="1855" t="s">
        <v>4297</v>
      </c>
      <c r="DA11" s="1855" t="s">
        <v>4297</v>
      </c>
      <c r="DB11" s="1855" t="s">
        <v>4297</v>
      </c>
      <c r="DC11" s="1855" t="s">
        <v>4297</v>
      </c>
      <c r="DD11" s="1855" t="s">
        <v>4297</v>
      </c>
      <c r="DE11" s="1855" t="b">
        <v>0</v>
      </c>
      <c r="DF11" s="1855" t="b">
        <v>0</v>
      </c>
      <c r="DG11" s="1855" t="b">
        <v>0</v>
      </c>
      <c r="DH11" s="1855" t="b">
        <v>0</v>
      </c>
      <c r="DI11" s="1855" t="b">
        <v>0</v>
      </c>
      <c r="DJ11" s="1860" t="b">
        <v>0</v>
      </c>
      <c r="DK11" s="1860" t="b">
        <v>0</v>
      </c>
      <c r="DL11" s="1860" t="b">
        <v>1</v>
      </c>
      <c r="DM11" s="1860" t="s">
        <v>4300</v>
      </c>
      <c r="DN11" s="1860" t="s">
        <v>4300</v>
      </c>
      <c r="DO11" s="1860" t="s">
        <v>4300</v>
      </c>
      <c r="DP11" s="1860" t="s">
        <v>4300</v>
      </c>
      <c r="DQ11" s="1860" t="s">
        <v>4300</v>
      </c>
      <c r="DR11" s="1860" t="s">
        <v>3153</v>
      </c>
    </row>
    <row r="12" spans="1:122" ht="14.25" thickBot="1">
      <c r="A12" s="1855" t="s">
        <v>486</v>
      </c>
      <c r="B12" s="1855" t="s">
        <v>487</v>
      </c>
      <c r="C12" s="1855">
        <v>2025</v>
      </c>
      <c r="D12" s="1855" t="s">
        <v>461</v>
      </c>
      <c r="E12" s="1855">
        <v>3043016</v>
      </c>
      <c r="F12" s="1855" t="s">
        <v>487</v>
      </c>
      <c r="G12" s="1856">
        <v>45862</v>
      </c>
      <c r="H12" s="1855" t="s">
        <v>488</v>
      </c>
      <c r="I12" s="1855" t="s">
        <v>487</v>
      </c>
      <c r="J12" s="1855" t="s">
        <v>489</v>
      </c>
      <c r="K12" s="1855" t="s">
        <v>487</v>
      </c>
      <c r="L12" s="1855" t="s">
        <v>489</v>
      </c>
      <c r="M12" s="1855" t="s">
        <v>488</v>
      </c>
      <c r="N12" s="1855" t="s">
        <v>48</v>
      </c>
      <c r="O12" s="1855" t="s">
        <v>50</v>
      </c>
      <c r="P12" s="1855" t="s">
        <v>179</v>
      </c>
      <c r="Q12" s="1855" t="s">
        <v>179</v>
      </c>
      <c r="R12" s="1855" t="s">
        <v>461</v>
      </c>
      <c r="S12" s="1855" t="s">
        <v>179</v>
      </c>
      <c r="T12" s="1855" t="s">
        <v>179</v>
      </c>
      <c r="U12" s="1855">
        <v>0</v>
      </c>
      <c r="V12" s="1855" t="s">
        <v>179</v>
      </c>
      <c r="W12" s="1855" t="s">
        <v>179</v>
      </c>
      <c r="X12" s="1855">
        <v>450</v>
      </c>
      <c r="Y12" s="1855">
        <v>2025</v>
      </c>
      <c r="Z12" s="1855">
        <v>2027</v>
      </c>
      <c r="AA12" s="1855" t="s">
        <v>4311</v>
      </c>
      <c r="AB12" s="1855" t="s">
        <v>179</v>
      </c>
      <c r="AC12" s="1855" t="s">
        <v>179</v>
      </c>
      <c r="AD12" s="1855" t="s">
        <v>4022</v>
      </c>
      <c r="AE12" s="1855" t="s">
        <v>490</v>
      </c>
      <c r="AF12" s="1855" t="s">
        <v>491</v>
      </c>
      <c r="AG12" s="1855" t="s">
        <v>492</v>
      </c>
      <c r="AH12" s="1855" t="s">
        <v>179</v>
      </c>
      <c r="AI12" s="1855" t="s">
        <v>179</v>
      </c>
      <c r="AJ12" s="1855" t="s">
        <v>179</v>
      </c>
      <c r="AK12" s="1855" t="s">
        <v>179</v>
      </c>
      <c r="AL12" s="1855" t="s">
        <v>179</v>
      </c>
      <c r="AM12" s="1855" t="s">
        <v>179</v>
      </c>
      <c r="AN12" s="1855" t="s">
        <v>179</v>
      </c>
      <c r="AO12" s="1855" t="s">
        <v>179</v>
      </c>
      <c r="AP12" s="1855" t="s">
        <v>179</v>
      </c>
      <c r="AQ12" s="1855" t="s">
        <v>179</v>
      </c>
      <c r="AR12" s="1855" t="s">
        <v>179</v>
      </c>
      <c r="AS12" s="1855" t="s">
        <v>179</v>
      </c>
      <c r="AT12" s="1855" t="s">
        <v>179</v>
      </c>
      <c r="AU12" s="1855" t="s">
        <v>179</v>
      </c>
      <c r="AV12" s="1855" t="s">
        <v>179</v>
      </c>
      <c r="AW12" s="1855" t="s">
        <v>179</v>
      </c>
      <c r="AX12" s="1855" t="s">
        <v>179</v>
      </c>
      <c r="AY12" s="1855" t="s">
        <v>179</v>
      </c>
      <c r="AZ12" s="1855" t="s">
        <v>179</v>
      </c>
      <c r="BA12" s="1855">
        <v>2024</v>
      </c>
      <c r="BB12" s="1855">
        <v>5223</v>
      </c>
      <c r="BC12" s="1857">
        <v>5223</v>
      </c>
      <c r="BD12" s="1857">
        <v>5223</v>
      </c>
      <c r="BE12" s="1857">
        <v>5223</v>
      </c>
      <c r="BF12" s="1857">
        <v>0.1018</v>
      </c>
      <c r="BG12" s="1857" t="s">
        <v>523</v>
      </c>
      <c r="BH12" s="1857">
        <v>2027</v>
      </c>
      <c r="BI12" s="1857">
        <v>5064</v>
      </c>
      <c r="BJ12" s="1857">
        <v>3</v>
      </c>
      <c r="BK12" s="1855">
        <v>5064</v>
      </c>
      <c r="BL12" s="1855">
        <v>3</v>
      </c>
      <c r="BM12" s="1855">
        <v>9.8699999999999996E-2</v>
      </c>
      <c r="BN12" s="1855" t="s">
        <v>523</v>
      </c>
      <c r="BO12" s="1855">
        <v>3</v>
      </c>
      <c r="BP12" s="1855"/>
      <c r="BQ12" s="1855">
        <v>0</v>
      </c>
      <c r="BR12" s="1855"/>
      <c r="BS12" s="1855">
        <v>0</v>
      </c>
      <c r="BT12" s="1855"/>
      <c r="BU12" s="1855">
        <v>0</v>
      </c>
      <c r="BV12" s="1855"/>
      <c r="BW12" s="1855">
        <v>132</v>
      </c>
      <c r="BX12" s="1855">
        <v>0</v>
      </c>
      <c r="BY12" s="1855">
        <v>0</v>
      </c>
      <c r="BZ12" s="1858">
        <v>0</v>
      </c>
      <c r="CA12" s="1858">
        <v>0</v>
      </c>
      <c r="CB12" s="1858">
        <v>0</v>
      </c>
      <c r="CC12" s="1858">
        <v>0</v>
      </c>
      <c r="CD12" s="1858">
        <v>0</v>
      </c>
      <c r="CE12" s="1858">
        <v>0</v>
      </c>
      <c r="CF12" s="1858">
        <v>0</v>
      </c>
      <c r="CG12" s="1858">
        <v>0</v>
      </c>
      <c r="CH12" s="1858">
        <v>0</v>
      </c>
      <c r="CI12" s="1859">
        <v>0</v>
      </c>
      <c r="CJ12" s="1855">
        <v>0</v>
      </c>
      <c r="CK12" s="1855" t="b">
        <v>0</v>
      </c>
      <c r="CL12" s="1855" t="b">
        <v>0</v>
      </c>
      <c r="CM12" s="1855" t="b">
        <v>0</v>
      </c>
      <c r="CN12" s="1855" t="b">
        <v>0</v>
      </c>
      <c r="CO12" s="1855" t="b">
        <v>0</v>
      </c>
      <c r="CP12" s="1855" t="b">
        <v>0</v>
      </c>
      <c r="CQ12" s="1855" t="b">
        <v>0</v>
      </c>
      <c r="CR12" s="1855" t="b">
        <v>0</v>
      </c>
      <c r="CS12" s="1855">
        <v>0</v>
      </c>
      <c r="CT12" s="1855">
        <v>0</v>
      </c>
      <c r="CU12" s="1855">
        <v>0</v>
      </c>
      <c r="CV12" s="1855">
        <v>0</v>
      </c>
      <c r="CW12" s="1855">
        <v>0</v>
      </c>
      <c r="CX12" s="1855">
        <v>0</v>
      </c>
      <c r="CY12" s="1857">
        <v>0</v>
      </c>
      <c r="CZ12" s="1855" t="s">
        <v>4297</v>
      </c>
      <c r="DA12" s="1855" t="s">
        <v>4297</v>
      </c>
      <c r="DB12" s="1855" t="s">
        <v>4297</v>
      </c>
      <c r="DC12" s="1855" t="s">
        <v>4297</v>
      </c>
      <c r="DD12" s="1855" t="s">
        <v>4297</v>
      </c>
      <c r="DE12" s="1855" t="b">
        <v>0</v>
      </c>
      <c r="DF12" s="1855" t="b">
        <v>0</v>
      </c>
      <c r="DG12" s="1855" t="b">
        <v>0</v>
      </c>
      <c r="DH12" s="1855" t="b">
        <v>0</v>
      </c>
      <c r="DI12" s="1855" t="b">
        <v>1</v>
      </c>
      <c r="DJ12" s="1860" t="b">
        <v>0</v>
      </c>
      <c r="DK12" s="1860" t="b">
        <v>0</v>
      </c>
      <c r="DL12" s="1860" t="b">
        <v>0</v>
      </c>
      <c r="DM12" s="1860" t="s">
        <v>4300</v>
      </c>
      <c r="DN12" s="1860" t="s">
        <v>4300</v>
      </c>
      <c r="DO12" s="1860" t="s">
        <v>4300</v>
      </c>
      <c r="DP12" s="1860" t="s">
        <v>4300</v>
      </c>
      <c r="DQ12" s="1860" t="s">
        <v>4300</v>
      </c>
      <c r="DR12" s="1860" t="s">
        <v>4300</v>
      </c>
    </row>
    <row r="13" spans="1:122" ht="14.25" thickBot="1">
      <c r="A13" s="1855" t="s">
        <v>493</v>
      </c>
      <c r="B13" s="1855" t="s">
        <v>4312</v>
      </c>
      <c r="C13" s="1855">
        <v>2025</v>
      </c>
      <c r="D13" s="1855" t="s">
        <v>441</v>
      </c>
      <c r="E13" s="1855">
        <v>1081017</v>
      </c>
      <c r="F13" s="1855" t="s">
        <v>4312</v>
      </c>
      <c r="G13" s="1856">
        <v>45869</v>
      </c>
      <c r="H13" s="1855" t="s">
        <v>494</v>
      </c>
      <c r="I13" s="1855" t="s">
        <v>4312</v>
      </c>
      <c r="J13" s="1855" t="s">
        <v>495</v>
      </c>
      <c r="K13" s="1855" t="s">
        <v>4312</v>
      </c>
      <c r="L13" s="1855" t="s">
        <v>495</v>
      </c>
      <c r="M13" s="1855" t="s">
        <v>494</v>
      </c>
      <c r="N13" s="1855" t="s">
        <v>93</v>
      </c>
      <c r="O13" s="1855" t="s">
        <v>94</v>
      </c>
      <c r="P13" s="1855" t="s">
        <v>441</v>
      </c>
      <c r="Q13" s="1855" t="s">
        <v>179</v>
      </c>
      <c r="R13" s="1855" t="s">
        <v>179</v>
      </c>
      <c r="S13" s="1855" t="s">
        <v>179</v>
      </c>
      <c r="T13" s="1855" t="s">
        <v>179</v>
      </c>
      <c r="U13" s="1855">
        <v>8758</v>
      </c>
      <c r="V13" s="1855">
        <v>8</v>
      </c>
      <c r="W13" s="1855">
        <v>3</v>
      </c>
      <c r="X13" s="1855">
        <v>0</v>
      </c>
      <c r="Y13" s="1855">
        <v>2025</v>
      </c>
      <c r="Z13" s="1855">
        <v>2027</v>
      </c>
      <c r="AA13" s="1855" t="s">
        <v>4313</v>
      </c>
      <c r="AB13" s="1855" t="s">
        <v>179</v>
      </c>
      <c r="AC13" s="1855" t="s">
        <v>179</v>
      </c>
      <c r="AD13" s="1855" t="s">
        <v>4022</v>
      </c>
      <c r="AE13" s="1855" t="s">
        <v>496</v>
      </c>
      <c r="AF13" s="1855" t="s">
        <v>497</v>
      </c>
      <c r="AG13" s="1855" t="s">
        <v>498</v>
      </c>
      <c r="AH13" s="1855" t="s">
        <v>179</v>
      </c>
      <c r="AI13" s="1855" t="s">
        <v>179</v>
      </c>
      <c r="AJ13" s="1855">
        <v>2024</v>
      </c>
      <c r="AK13" s="1855">
        <v>15605</v>
      </c>
      <c r="AL13" s="1855">
        <v>15605</v>
      </c>
      <c r="AM13" s="1855">
        <v>15605</v>
      </c>
      <c r="AN13" s="1855">
        <v>15605</v>
      </c>
      <c r="AO13" s="1855">
        <v>5.5660000000000001E-2</v>
      </c>
      <c r="AP13" s="1855" t="s">
        <v>4314</v>
      </c>
      <c r="AQ13" s="1855">
        <v>0</v>
      </c>
      <c r="AR13" s="1855">
        <v>2027</v>
      </c>
      <c r="AS13" s="1855">
        <v>15448.95</v>
      </c>
      <c r="AT13" s="1855">
        <v>1</v>
      </c>
      <c r="AU13" s="1855">
        <v>15448.95</v>
      </c>
      <c r="AV13" s="1855">
        <v>1</v>
      </c>
      <c r="AW13" s="1855">
        <v>5.5103399999999997E-2</v>
      </c>
      <c r="AX13" s="1855" t="s">
        <v>4314</v>
      </c>
      <c r="AY13" s="1855">
        <v>1</v>
      </c>
      <c r="AZ13" s="1855">
        <v>1</v>
      </c>
      <c r="BA13" s="1855" t="s">
        <v>179</v>
      </c>
      <c r="BB13" s="1855" t="s">
        <v>179</v>
      </c>
      <c r="BC13" s="1857" t="s">
        <v>179</v>
      </c>
      <c r="BD13" s="1857" t="s">
        <v>179</v>
      </c>
      <c r="BE13" s="1857" t="s">
        <v>179</v>
      </c>
      <c r="BF13" s="1857" t="s">
        <v>179</v>
      </c>
      <c r="BG13" s="1857" t="s">
        <v>179</v>
      </c>
      <c r="BH13" s="1857" t="s">
        <v>179</v>
      </c>
      <c r="BI13" s="1857" t="s">
        <v>179</v>
      </c>
      <c r="BJ13" s="1857" t="s">
        <v>179</v>
      </c>
      <c r="BK13" s="1855" t="s">
        <v>179</v>
      </c>
      <c r="BL13" s="1855" t="s">
        <v>179</v>
      </c>
      <c r="BM13" s="1855" t="s">
        <v>179</v>
      </c>
      <c r="BN13" s="1855" t="s">
        <v>179</v>
      </c>
      <c r="BO13" s="1855" t="s">
        <v>179</v>
      </c>
      <c r="BP13" s="1855"/>
      <c r="BQ13" s="1855">
        <v>0</v>
      </c>
      <c r="BR13" s="1855"/>
      <c r="BS13" s="1855">
        <v>0</v>
      </c>
      <c r="BT13" s="1855"/>
      <c r="BU13" s="1855">
        <v>0</v>
      </c>
      <c r="BV13" s="1855"/>
      <c r="BW13" s="1855">
        <v>0</v>
      </c>
      <c r="BX13" s="1855" t="s">
        <v>4297</v>
      </c>
      <c r="BY13" s="1855" t="s">
        <v>4297</v>
      </c>
      <c r="BZ13" s="1858" t="s">
        <v>4297</v>
      </c>
      <c r="CA13" s="1858" t="s">
        <v>4297</v>
      </c>
      <c r="CB13" s="1858" t="s">
        <v>4297</v>
      </c>
      <c r="CC13" s="1858" t="s">
        <v>4297</v>
      </c>
      <c r="CD13" s="1858" t="s">
        <v>4297</v>
      </c>
      <c r="CE13" s="1858" t="s">
        <v>4297</v>
      </c>
      <c r="CF13" s="1858" t="s">
        <v>4297</v>
      </c>
      <c r="CG13" s="1858" t="s">
        <v>4297</v>
      </c>
      <c r="CH13" s="1858" t="s">
        <v>4297</v>
      </c>
      <c r="CI13" s="1859" t="s">
        <v>4297</v>
      </c>
      <c r="CJ13" s="1855" t="s">
        <v>4297</v>
      </c>
      <c r="CK13" s="1855" t="b">
        <v>0</v>
      </c>
      <c r="CL13" s="1855" t="b">
        <v>0</v>
      </c>
      <c r="CM13" s="1855" t="b">
        <v>0</v>
      </c>
      <c r="CN13" s="1855" t="b">
        <v>0</v>
      </c>
      <c r="CO13" s="1855" t="b">
        <v>0</v>
      </c>
      <c r="CP13" s="1855" t="b">
        <v>0</v>
      </c>
      <c r="CQ13" s="1855" t="b">
        <v>0</v>
      </c>
      <c r="CR13" s="1855" t="b">
        <v>1</v>
      </c>
      <c r="CS13" s="1855" t="s">
        <v>4300</v>
      </c>
      <c r="CT13" s="1855" t="s">
        <v>4300</v>
      </c>
      <c r="CU13" s="1855" t="s">
        <v>4300</v>
      </c>
      <c r="CV13" s="1855" t="s">
        <v>4300</v>
      </c>
      <c r="CW13" s="1855" t="s">
        <v>4300</v>
      </c>
      <c r="CX13" s="1855" t="s">
        <v>3153</v>
      </c>
      <c r="CY13" s="1857" t="s">
        <v>4299</v>
      </c>
      <c r="CZ13" s="1855">
        <v>0</v>
      </c>
      <c r="DA13" s="1855">
        <v>0</v>
      </c>
      <c r="DB13" s="1855">
        <v>0</v>
      </c>
      <c r="DC13" s="1855">
        <v>0</v>
      </c>
      <c r="DD13" s="1855">
        <v>0</v>
      </c>
      <c r="DE13" s="1855" t="b">
        <v>0</v>
      </c>
      <c r="DF13" s="1855" t="b">
        <v>0</v>
      </c>
      <c r="DG13" s="1855" t="b">
        <v>0</v>
      </c>
      <c r="DH13" s="1855" t="b">
        <v>0</v>
      </c>
      <c r="DI13" s="1855" t="b">
        <v>0</v>
      </c>
      <c r="DJ13" s="1860" t="b">
        <v>0</v>
      </c>
      <c r="DK13" s="1860" t="b">
        <v>0</v>
      </c>
      <c r="DL13" s="1860" t="b">
        <v>0</v>
      </c>
      <c r="DM13" s="1860" t="s">
        <v>179</v>
      </c>
      <c r="DN13" s="1860" t="s">
        <v>179</v>
      </c>
      <c r="DO13" s="1860" t="s">
        <v>179</v>
      </c>
      <c r="DP13" s="1860" t="s">
        <v>179</v>
      </c>
      <c r="DQ13" s="1860" t="s">
        <v>179</v>
      </c>
      <c r="DR13" s="1860" t="s">
        <v>179</v>
      </c>
    </row>
    <row r="14" spans="1:122" ht="14.25" thickBot="1">
      <c r="A14" s="1855" t="s">
        <v>499</v>
      </c>
      <c r="B14" s="1855" t="s">
        <v>500</v>
      </c>
      <c r="C14" s="1855">
        <v>2025</v>
      </c>
      <c r="D14" s="1855" t="s">
        <v>441</v>
      </c>
      <c r="E14" s="1855">
        <v>1035018</v>
      </c>
      <c r="F14" s="1855" t="s">
        <v>500</v>
      </c>
      <c r="G14" s="1856">
        <v>45866</v>
      </c>
      <c r="H14" s="1855" t="s">
        <v>501</v>
      </c>
      <c r="I14" s="1855" t="s">
        <v>500</v>
      </c>
      <c r="J14" s="1855" t="s">
        <v>2912</v>
      </c>
      <c r="K14" s="1855" t="s">
        <v>500</v>
      </c>
      <c r="L14" s="1855" t="s">
        <v>2912</v>
      </c>
      <c r="M14" s="1855" t="s">
        <v>501</v>
      </c>
      <c r="N14" s="1855" t="s">
        <v>37</v>
      </c>
      <c r="O14" s="1855" t="s">
        <v>40</v>
      </c>
      <c r="P14" s="1855" t="s">
        <v>441</v>
      </c>
      <c r="Q14" s="1855" t="s">
        <v>179</v>
      </c>
      <c r="R14" s="1855" t="s">
        <v>179</v>
      </c>
      <c r="S14" s="1855" t="s">
        <v>179</v>
      </c>
      <c r="T14" s="1855" t="s">
        <v>179</v>
      </c>
      <c r="U14" s="1855">
        <v>7079</v>
      </c>
      <c r="V14" s="1855">
        <v>2</v>
      </c>
      <c r="W14" s="1855">
        <v>1</v>
      </c>
      <c r="X14" s="1855">
        <v>0</v>
      </c>
      <c r="Y14" s="1855">
        <v>2025</v>
      </c>
      <c r="Z14" s="1855">
        <v>2027</v>
      </c>
      <c r="AA14" s="1855" t="s">
        <v>4315</v>
      </c>
      <c r="AB14" s="1855" t="s">
        <v>179</v>
      </c>
      <c r="AC14" s="1855" t="s">
        <v>179</v>
      </c>
      <c r="AD14" s="1855" t="s">
        <v>4022</v>
      </c>
      <c r="AE14" s="1855" t="s">
        <v>502</v>
      </c>
      <c r="AF14" s="1855" t="s">
        <v>501</v>
      </c>
      <c r="AG14" s="1855" t="s">
        <v>503</v>
      </c>
      <c r="AH14" s="1855" t="s">
        <v>179</v>
      </c>
      <c r="AI14" s="1855" t="s">
        <v>179</v>
      </c>
      <c r="AJ14" s="1855">
        <v>2024</v>
      </c>
      <c r="AK14" s="1855">
        <v>1317</v>
      </c>
      <c r="AL14" s="1855">
        <v>1317</v>
      </c>
      <c r="AM14" s="1855">
        <v>1316</v>
      </c>
      <c r="AN14" s="1855">
        <v>1316</v>
      </c>
      <c r="AO14" s="1855">
        <v>25.64</v>
      </c>
      <c r="AP14" s="1855" t="s">
        <v>504</v>
      </c>
      <c r="AQ14" s="1855">
        <v>0</v>
      </c>
      <c r="AR14" s="1855">
        <v>2027</v>
      </c>
      <c r="AS14" s="1855">
        <v>1280</v>
      </c>
      <c r="AT14" s="1855">
        <v>2.8</v>
      </c>
      <c r="AU14" s="1855">
        <v>1280</v>
      </c>
      <c r="AV14" s="1855">
        <v>2.8</v>
      </c>
      <c r="AW14" s="1855">
        <v>25</v>
      </c>
      <c r="AX14" s="1855" t="s">
        <v>504</v>
      </c>
      <c r="AY14" s="1855">
        <v>2.5</v>
      </c>
      <c r="AZ14" s="1855">
        <v>10</v>
      </c>
      <c r="BA14" s="1855" t="s">
        <v>179</v>
      </c>
      <c r="BB14" s="1855" t="s">
        <v>179</v>
      </c>
      <c r="BC14" s="1857" t="s">
        <v>179</v>
      </c>
      <c r="BD14" s="1857" t="s">
        <v>179</v>
      </c>
      <c r="BE14" s="1857" t="s">
        <v>179</v>
      </c>
      <c r="BF14" s="1857" t="s">
        <v>179</v>
      </c>
      <c r="BG14" s="1857" t="s">
        <v>179</v>
      </c>
      <c r="BH14" s="1857" t="s">
        <v>179</v>
      </c>
      <c r="BI14" s="1857" t="s">
        <v>179</v>
      </c>
      <c r="BJ14" s="1857" t="s">
        <v>179</v>
      </c>
      <c r="BK14" s="1855" t="s">
        <v>179</v>
      </c>
      <c r="BL14" s="1855" t="s">
        <v>179</v>
      </c>
      <c r="BM14" s="1855" t="s">
        <v>179</v>
      </c>
      <c r="BN14" s="1855" t="s">
        <v>179</v>
      </c>
      <c r="BO14" s="1855" t="s">
        <v>179</v>
      </c>
      <c r="BP14" s="1855"/>
      <c r="BQ14" s="1855">
        <v>0</v>
      </c>
      <c r="BR14" s="1855"/>
      <c r="BS14" s="1855">
        <v>0</v>
      </c>
      <c r="BT14" s="1855"/>
      <c r="BU14" s="1855">
        <v>0</v>
      </c>
      <c r="BV14" s="1855"/>
      <c r="BW14" s="1855">
        <v>0</v>
      </c>
      <c r="BX14" s="1855" t="s">
        <v>4297</v>
      </c>
      <c r="BY14" s="1855" t="s">
        <v>4297</v>
      </c>
      <c r="BZ14" s="1858" t="s">
        <v>4297</v>
      </c>
      <c r="CA14" s="1858" t="s">
        <v>4297</v>
      </c>
      <c r="CB14" s="1858" t="s">
        <v>4297</v>
      </c>
      <c r="CC14" s="1858" t="s">
        <v>4297</v>
      </c>
      <c r="CD14" s="1858" t="s">
        <v>4297</v>
      </c>
      <c r="CE14" s="1858" t="s">
        <v>4297</v>
      </c>
      <c r="CF14" s="1858" t="s">
        <v>4297</v>
      </c>
      <c r="CG14" s="1858" t="s">
        <v>4297</v>
      </c>
      <c r="CH14" s="1858" t="s">
        <v>4297</v>
      </c>
      <c r="CI14" s="1859" t="s">
        <v>4297</v>
      </c>
      <c r="CJ14" s="1855" t="s">
        <v>4297</v>
      </c>
      <c r="CK14" s="1855" t="b">
        <v>0</v>
      </c>
      <c r="CL14" s="1855" t="b">
        <v>0</v>
      </c>
      <c r="CM14" s="1855" t="b">
        <v>0</v>
      </c>
      <c r="CN14" s="1855" t="b">
        <v>0</v>
      </c>
      <c r="CO14" s="1855" t="b">
        <v>0</v>
      </c>
      <c r="CP14" s="1855" t="b">
        <v>0</v>
      </c>
      <c r="CQ14" s="1855" t="b">
        <v>0</v>
      </c>
      <c r="CR14" s="1855" t="b">
        <v>1</v>
      </c>
      <c r="CS14" s="1855" t="s">
        <v>3153</v>
      </c>
      <c r="CT14" s="1855" t="s">
        <v>4300</v>
      </c>
      <c r="CU14" s="1855" t="s">
        <v>4297</v>
      </c>
      <c r="CV14" s="1855" t="s">
        <v>4300</v>
      </c>
      <c r="CW14" s="1855" t="s">
        <v>4297</v>
      </c>
      <c r="CX14" s="1855" t="s">
        <v>4297</v>
      </c>
      <c r="CY14" s="1857" t="s">
        <v>4297</v>
      </c>
      <c r="CZ14" s="1855">
        <v>0</v>
      </c>
      <c r="DA14" s="1855">
        <v>0</v>
      </c>
      <c r="DB14" s="1855">
        <v>0</v>
      </c>
      <c r="DC14" s="1855">
        <v>0</v>
      </c>
      <c r="DD14" s="1855">
        <v>0</v>
      </c>
      <c r="DE14" s="1855" t="b">
        <v>0</v>
      </c>
      <c r="DF14" s="1855" t="b">
        <v>0</v>
      </c>
      <c r="DG14" s="1855" t="b">
        <v>0</v>
      </c>
      <c r="DH14" s="1855" t="b">
        <v>0</v>
      </c>
      <c r="DI14" s="1855" t="b">
        <v>0</v>
      </c>
      <c r="DJ14" s="1860" t="b">
        <v>0</v>
      </c>
      <c r="DK14" s="1860" t="b">
        <v>0</v>
      </c>
      <c r="DL14" s="1860" t="b">
        <v>0</v>
      </c>
      <c r="DM14" s="1860" t="s">
        <v>179</v>
      </c>
      <c r="DN14" s="1860" t="s">
        <v>179</v>
      </c>
      <c r="DO14" s="1860" t="s">
        <v>179</v>
      </c>
      <c r="DP14" s="1860" t="s">
        <v>179</v>
      </c>
      <c r="DQ14" s="1860" t="s">
        <v>179</v>
      </c>
      <c r="DR14" s="1860" t="s">
        <v>179</v>
      </c>
    </row>
    <row r="15" spans="1:122" ht="14.25" thickBot="1">
      <c r="A15" s="1855" t="s">
        <v>505</v>
      </c>
      <c r="B15" s="1855" t="s">
        <v>506</v>
      </c>
      <c r="C15" s="1855">
        <v>2025</v>
      </c>
      <c r="D15" s="1855" t="s">
        <v>441</v>
      </c>
      <c r="E15" s="1855">
        <v>1056020</v>
      </c>
      <c r="F15" s="1855" t="s">
        <v>506</v>
      </c>
      <c r="G15" s="1856">
        <v>45869</v>
      </c>
      <c r="H15" s="1855" t="s">
        <v>507</v>
      </c>
      <c r="I15" s="1855" t="s">
        <v>506</v>
      </c>
      <c r="J15" s="1855" t="s">
        <v>508</v>
      </c>
      <c r="K15" s="1855" t="s">
        <v>506</v>
      </c>
      <c r="L15" s="1855" t="s">
        <v>508</v>
      </c>
      <c r="M15" s="1855" t="s">
        <v>507</v>
      </c>
      <c r="N15" s="1855" t="s">
        <v>57</v>
      </c>
      <c r="O15" s="1855" t="s">
        <v>64</v>
      </c>
      <c r="P15" s="1855" t="s">
        <v>441</v>
      </c>
      <c r="Q15" s="1855" t="s">
        <v>179</v>
      </c>
      <c r="R15" s="1855" t="s">
        <v>179</v>
      </c>
      <c r="S15" s="1855" t="s">
        <v>179</v>
      </c>
      <c r="T15" s="1855" t="s">
        <v>179</v>
      </c>
      <c r="U15" s="1855">
        <v>2212</v>
      </c>
      <c r="V15" s="1855">
        <v>8</v>
      </c>
      <c r="W15" s="1855">
        <v>2</v>
      </c>
      <c r="X15" s="1855">
        <v>0</v>
      </c>
      <c r="Y15" s="1855">
        <v>2025</v>
      </c>
      <c r="Z15" s="1855">
        <v>2027</v>
      </c>
      <c r="AA15" s="1855" t="s">
        <v>4316</v>
      </c>
      <c r="AB15" s="1855" t="s">
        <v>179</v>
      </c>
      <c r="AC15" s="1855" t="s">
        <v>179</v>
      </c>
      <c r="AD15" s="1855" t="s">
        <v>4022</v>
      </c>
      <c r="AE15" s="1855" t="s">
        <v>509</v>
      </c>
      <c r="AF15" s="1855" t="s">
        <v>507</v>
      </c>
      <c r="AG15" s="1855" t="s">
        <v>510</v>
      </c>
      <c r="AH15" s="1855" t="s">
        <v>179</v>
      </c>
      <c r="AI15" s="1855" t="s">
        <v>179</v>
      </c>
      <c r="AJ15" s="1855">
        <v>2024</v>
      </c>
      <c r="AK15" s="1855">
        <v>4272</v>
      </c>
      <c r="AL15" s="1855">
        <v>4272</v>
      </c>
      <c r="AM15" s="1855">
        <v>4272</v>
      </c>
      <c r="AN15" s="1855">
        <v>4272</v>
      </c>
      <c r="AO15" s="1855">
        <v>4.3789999999999996</v>
      </c>
      <c r="AP15" s="1855" t="s">
        <v>569</v>
      </c>
      <c r="AQ15" s="1855">
        <v>0</v>
      </c>
      <c r="AR15" s="1855">
        <v>2027</v>
      </c>
      <c r="AS15" s="1855">
        <v>4143</v>
      </c>
      <c r="AT15" s="1855">
        <v>3</v>
      </c>
      <c r="AU15" s="1855">
        <v>4143</v>
      </c>
      <c r="AV15" s="1855">
        <v>3</v>
      </c>
      <c r="AW15" s="1855">
        <v>4.2469999999999999</v>
      </c>
      <c r="AX15" s="1855" t="s">
        <v>569</v>
      </c>
      <c r="AY15" s="1855">
        <v>3</v>
      </c>
      <c r="AZ15" s="1855">
        <v>10</v>
      </c>
      <c r="BA15" s="1855" t="s">
        <v>179</v>
      </c>
      <c r="BB15" s="1855" t="s">
        <v>179</v>
      </c>
      <c r="BC15" s="1857" t="s">
        <v>179</v>
      </c>
      <c r="BD15" s="1857" t="s">
        <v>179</v>
      </c>
      <c r="BE15" s="1857" t="s">
        <v>179</v>
      </c>
      <c r="BF15" s="1857" t="s">
        <v>179</v>
      </c>
      <c r="BG15" s="1857" t="s">
        <v>179</v>
      </c>
      <c r="BH15" s="1857" t="s">
        <v>179</v>
      </c>
      <c r="BI15" s="1857" t="s">
        <v>179</v>
      </c>
      <c r="BJ15" s="1857" t="s">
        <v>179</v>
      </c>
      <c r="BK15" s="1855" t="s">
        <v>179</v>
      </c>
      <c r="BL15" s="1855" t="s">
        <v>179</v>
      </c>
      <c r="BM15" s="1855" t="s">
        <v>179</v>
      </c>
      <c r="BN15" s="1855" t="s">
        <v>179</v>
      </c>
      <c r="BO15" s="1855" t="s">
        <v>179</v>
      </c>
      <c r="BP15" s="1855"/>
      <c r="BQ15" s="1855">
        <v>0</v>
      </c>
      <c r="BR15" s="1855"/>
      <c r="BS15" s="1855">
        <v>0</v>
      </c>
      <c r="BT15" s="1855"/>
      <c r="BU15" s="1855">
        <v>0</v>
      </c>
      <c r="BV15" s="1855"/>
      <c r="BW15" s="1855">
        <v>0</v>
      </c>
      <c r="BX15" s="1855" t="s">
        <v>4297</v>
      </c>
      <c r="BY15" s="1855" t="s">
        <v>4297</v>
      </c>
      <c r="BZ15" s="1858" t="s">
        <v>4297</v>
      </c>
      <c r="CA15" s="1858" t="s">
        <v>4297</v>
      </c>
      <c r="CB15" s="1858" t="s">
        <v>4297</v>
      </c>
      <c r="CC15" s="1858" t="s">
        <v>4297</v>
      </c>
      <c r="CD15" s="1858" t="s">
        <v>4298</v>
      </c>
      <c r="CE15" s="1858" t="s">
        <v>4297</v>
      </c>
      <c r="CF15" s="1858" t="s">
        <v>4297</v>
      </c>
      <c r="CG15" s="1858" t="s">
        <v>4298</v>
      </c>
      <c r="CH15" s="1858" t="s">
        <v>4298</v>
      </c>
      <c r="CI15" s="1859" t="s">
        <v>4298</v>
      </c>
      <c r="CJ15" s="1855" t="s">
        <v>4298</v>
      </c>
      <c r="CK15" s="1855" t="b">
        <v>0</v>
      </c>
      <c r="CL15" s="1855" t="b">
        <v>0</v>
      </c>
      <c r="CM15" s="1855" t="b">
        <v>0</v>
      </c>
      <c r="CN15" s="1855" t="b">
        <v>0</v>
      </c>
      <c r="CO15" s="1855" t="b">
        <v>0</v>
      </c>
      <c r="CP15" s="1855" t="b">
        <v>0</v>
      </c>
      <c r="CQ15" s="1855" t="b">
        <v>0</v>
      </c>
      <c r="CR15" s="1855" t="b">
        <v>1</v>
      </c>
      <c r="CS15" s="1855" t="s">
        <v>4300</v>
      </c>
      <c r="CT15" s="1855" t="s">
        <v>4300</v>
      </c>
      <c r="CU15" s="1855" t="s">
        <v>4300</v>
      </c>
      <c r="CV15" s="1855" t="s">
        <v>4300</v>
      </c>
      <c r="CW15" s="1855" t="s">
        <v>4300</v>
      </c>
      <c r="CX15" s="1855" t="s">
        <v>4297</v>
      </c>
      <c r="CY15" s="1857" t="s">
        <v>4297</v>
      </c>
      <c r="CZ15" s="1855">
        <v>0</v>
      </c>
      <c r="DA15" s="1855">
        <v>0</v>
      </c>
      <c r="DB15" s="1855">
        <v>0</v>
      </c>
      <c r="DC15" s="1855">
        <v>0</v>
      </c>
      <c r="DD15" s="1855">
        <v>0</v>
      </c>
      <c r="DE15" s="1855" t="b">
        <v>0</v>
      </c>
      <c r="DF15" s="1855" t="b">
        <v>0</v>
      </c>
      <c r="DG15" s="1855" t="b">
        <v>0</v>
      </c>
      <c r="DH15" s="1855" t="b">
        <v>0</v>
      </c>
      <c r="DI15" s="1855" t="b">
        <v>0</v>
      </c>
      <c r="DJ15" s="1860" t="b">
        <v>0</v>
      </c>
      <c r="DK15" s="1860" t="b">
        <v>0</v>
      </c>
      <c r="DL15" s="1860" t="b">
        <v>0</v>
      </c>
      <c r="DM15" s="1860" t="s">
        <v>179</v>
      </c>
      <c r="DN15" s="1860" t="s">
        <v>179</v>
      </c>
      <c r="DO15" s="1860" t="s">
        <v>179</v>
      </c>
      <c r="DP15" s="1860" t="s">
        <v>179</v>
      </c>
      <c r="DQ15" s="1860" t="s">
        <v>179</v>
      </c>
      <c r="DR15" s="1860" t="s">
        <v>179</v>
      </c>
    </row>
    <row r="16" spans="1:122" ht="14.25" thickBot="1">
      <c r="A16" s="1855" t="s">
        <v>511</v>
      </c>
      <c r="B16" s="1855" t="s">
        <v>512</v>
      </c>
      <c r="C16" s="1855">
        <v>2025</v>
      </c>
      <c r="D16" s="1855" t="s">
        <v>441</v>
      </c>
      <c r="E16" s="1855">
        <v>1006024</v>
      </c>
      <c r="F16" s="1855" t="s">
        <v>512</v>
      </c>
      <c r="G16" s="1856">
        <v>45838</v>
      </c>
      <c r="H16" s="1855" t="s">
        <v>513</v>
      </c>
      <c r="I16" s="1855" t="s">
        <v>512</v>
      </c>
      <c r="J16" s="1855" t="s">
        <v>4027</v>
      </c>
      <c r="K16" s="1855" t="s">
        <v>512</v>
      </c>
      <c r="L16" s="1855" t="s">
        <v>4027</v>
      </c>
      <c r="M16" s="1855" t="s">
        <v>513</v>
      </c>
      <c r="N16" s="1855" t="s">
        <v>81</v>
      </c>
      <c r="O16" s="1855" t="s">
        <v>83</v>
      </c>
      <c r="P16" s="1855" t="s">
        <v>441</v>
      </c>
      <c r="Q16" s="1855" t="s">
        <v>179</v>
      </c>
      <c r="R16" s="1855" t="s">
        <v>179</v>
      </c>
      <c r="S16" s="1855" t="s">
        <v>179</v>
      </c>
      <c r="T16" s="1855" t="s">
        <v>179</v>
      </c>
      <c r="U16" s="1855">
        <v>2636</v>
      </c>
      <c r="V16" s="1855">
        <v>2</v>
      </c>
      <c r="W16" s="1855">
        <v>2</v>
      </c>
      <c r="X16" s="1855">
        <v>0</v>
      </c>
      <c r="Y16" s="1855">
        <v>2025</v>
      </c>
      <c r="Z16" s="1855">
        <v>2027</v>
      </c>
      <c r="AA16" s="1855" t="s">
        <v>4317</v>
      </c>
      <c r="AB16" s="1855" t="s">
        <v>179</v>
      </c>
      <c r="AC16" s="1855" t="s">
        <v>179</v>
      </c>
      <c r="AD16" s="1855" t="s">
        <v>4022</v>
      </c>
      <c r="AE16" s="1855" t="s">
        <v>514</v>
      </c>
      <c r="AF16" s="1855" t="s">
        <v>513</v>
      </c>
      <c r="AG16" s="1855" t="s">
        <v>515</v>
      </c>
      <c r="AH16" s="1855" t="s">
        <v>179</v>
      </c>
      <c r="AI16" s="1855" t="s">
        <v>179</v>
      </c>
      <c r="AJ16" s="1855">
        <v>2024</v>
      </c>
      <c r="AK16" s="1855">
        <v>4832</v>
      </c>
      <c r="AL16" s="1855">
        <v>4832</v>
      </c>
      <c r="AM16" s="1855">
        <v>4002</v>
      </c>
      <c r="AN16" s="1855">
        <v>4002</v>
      </c>
      <c r="AO16" s="1855">
        <v>44.68</v>
      </c>
      <c r="AP16" s="1855" t="s">
        <v>569</v>
      </c>
      <c r="AQ16" s="1855">
        <v>0.2</v>
      </c>
      <c r="AR16" s="1855">
        <v>2027</v>
      </c>
      <c r="AS16" s="1855">
        <v>4348</v>
      </c>
      <c r="AT16" s="1855">
        <v>10</v>
      </c>
      <c r="AU16" s="1855">
        <v>4348</v>
      </c>
      <c r="AV16" s="1855">
        <v>10</v>
      </c>
      <c r="AW16" s="1855">
        <v>40</v>
      </c>
      <c r="AX16" s="1855" t="s">
        <v>569</v>
      </c>
      <c r="AY16" s="1855">
        <v>10.5</v>
      </c>
      <c r="AZ16" s="1855">
        <v>0.3</v>
      </c>
      <c r="BA16" s="1855" t="s">
        <v>179</v>
      </c>
      <c r="BB16" s="1855" t="s">
        <v>179</v>
      </c>
      <c r="BC16" s="1857" t="s">
        <v>179</v>
      </c>
      <c r="BD16" s="1857" t="s">
        <v>179</v>
      </c>
      <c r="BE16" s="1857" t="s">
        <v>179</v>
      </c>
      <c r="BF16" s="1857" t="s">
        <v>179</v>
      </c>
      <c r="BG16" s="1857" t="s">
        <v>179</v>
      </c>
      <c r="BH16" s="1857" t="s">
        <v>179</v>
      </c>
      <c r="BI16" s="1857" t="s">
        <v>179</v>
      </c>
      <c r="BJ16" s="1857" t="s">
        <v>179</v>
      </c>
      <c r="BK16" s="1855" t="s">
        <v>179</v>
      </c>
      <c r="BL16" s="1855" t="s">
        <v>179</v>
      </c>
      <c r="BM16" s="1855" t="s">
        <v>179</v>
      </c>
      <c r="BN16" s="1855" t="s">
        <v>179</v>
      </c>
      <c r="BO16" s="1855" t="s">
        <v>179</v>
      </c>
      <c r="BP16" s="1855"/>
      <c r="BQ16" s="1855">
        <v>0</v>
      </c>
      <c r="BR16" s="1855"/>
      <c r="BS16" s="1855">
        <v>0</v>
      </c>
      <c r="BT16" s="1855"/>
      <c r="BU16" s="1855">
        <v>0</v>
      </c>
      <c r="BV16" s="1855"/>
      <c r="BW16" s="1855">
        <v>0</v>
      </c>
      <c r="BX16" s="1855" t="s">
        <v>4297</v>
      </c>
      <c r="BY16" s="1855" t="s">
        <v>4297</v>
      </c>
      <c r="BZ16" s="1858" t="s">
        <v>4297</v>
      </c>
      <c r="CA16" s="1858" t="s">
        <v>4297</v>
      </c>
      <c r="CB16" s="1858" t="s">
        <v>4297</v>
      </c>
      <c r="CC16" s="1858" t="s">
        <v>4297</v>
      </c>
      <c r="CD16" s="1858" t="s">
        <v>4297</v>
      </c>
      <c r="CE16" s="1858" t="s">
        <v>4297</v>
      </c>
      <c r="CF16" s="1858" t="s">
        <v>4297</v>
      </c>
      <c r="CG16" s="1858" t="s">
        <v>4297</v>
      </c>
      <c r="CH16" s="1858" t="s">
        <v>4297</v>
      </c>
      <c r="CI16" s="1859" t="s">
        <v>4297</v>
      </c>
      <c r="CJ16" s="1855" t="s">
        <v>4297</v>
      </c>
      <c r="CK16" s="1855" t="b">
        <v>0</v>
      </c>
      <c r="CL16" s="1855" t="b">
        <v>0</v>
      </c>
      <c r="CM16" s="1855" t="b">
        <v>0</v>
      </c>
      <c r="CN16" s="1855" t="b">
        <v>1</v>
      </c>
      <c r="CO16" s="1855" t="b">
        <v>0</v>
      </c>
      <c r="CP16" s="1855" t="b">
        <v>0</v>
      </c>
      <c r="CQ16" s="1855" t="b">
        <v>0</v>
      </c>
      <c r="CR16" s="1855" t="b">
        <v>0</v>
      </c>
      <c r="CS16" s="1855" t="s">
        <v>3153</v>
      </c>
      <c r="CT16" s="1855" t="s">
        <v>3153</v>
      </c>
      <c r="CU16" s="1855" t="s">
        <v>4297</v>
      </c>
      <c r="CV16" s="1855" t="s">
        <v>4300</v>
      </c>
      <c r="CW16" s="1855" t="s">
        <v>4300</v>
      </c>
      <c r="CX16" s="1855" t="s">
        <v>3153</v>
      </c>
      <c r="CY16" s="1857" t="s">
        <v>4297</v>
      </c>
      <c r="CZ16" s="1855">
        <v>0</v>
      </c>
      <c r="DA16" s="1855">
        <v>0</v>
      </c>
      <c r="DB16" s="1855">
        <v>0</v>
      </c>
      <c r="DC16" s="1855">
        <v>0</v>
      </c>
      <c r="DD16" s="1855">
        <v>0</v>
      </c>
      <c r="DE16" s="1855" t="b">
        <v>0</v>
      </c>
      <c r="DF16" s="1855" t="b">
        <v>0</v>
      </c>
      <c r="DG16" s="1855" t="b">
        <v>0</v>
      </c>
      <c r="DH16" s="1855" t="b">
        <v>0</v>
      </c>
      <c r="DI16" s="1855" t="b">
        <v>0</v>
      </c>
      <c r="DJ16" s="1860" t="b">
        <v>0</v>
      </c>
      <c r="DK16" s="1860" t="b">
        <v>0</v>
      </c>
      <c r="DL16" s="1860" t="b">
        <v>0</v>
      </c>
      <c r="DM16" s="1860" t="s">
        <v>179</v>
      </c>
      <c r="DN16" s="1860" t="s">
        <v>179</v>
      </c>
      <c r="DO16" s="1860" t="s">
        <v>179</v>
      </c>
      <c r="DP16" s="1860" t="s">
        <v>179</v>
      </c>
      <c r="DQ16" s="1860" t="s">
        <v>179</v>
      </c>
      <c r="DR16" s="1860" t="s">
        <v>179</v>
      </c>
    </row>
    <row r="17" spans="1:122" ht="14.25" thickBot="1">
      <c r="A17" s="1855" t="s">
        <v>517</v>
      </c>
      <c r="B17" s="1855" t="s">
        <v>518</v>
      </c>
      <c r="C17" s="1855">
        <v>2025</v>
      </c>
      <c r="D17" s="1855" t="s">
        <v>461</v>
      </c>
      <c r="E17" s="1855">
        <v>3043025</v>
      </c>
      <c r="F17" s="1855" t="s">
        <v>518</v>
      </c>
      <c r="G17" s="1856">
        <v>45853</v>
      </c>
      <c r="H17" s="1855" t="s">
        <v>519</v>
      </c>
      <c r="I17" s="1855" t="s">
        <v>518</v>
      </c>
      <c r="J17" s="1855" t="s">
        <v>4318</v>
      </c>
      <c r="K17" s="1855" t="s">
        <v>518</v>
      </c>
      <c r="L17" s="1855" t="s">
        <v>4318</v>
      </c>
      <c r="M17" s="1855" t="s">
        <v>519</v>
      </c>
      <c r="N17" s="1855" t="s">
        <v>48</v>
      </c>
      <c r="O17" s="1855" t="s">
        <v>50</v>
      </c>
      <c r="P17" s="1855" t="s">
        <v>179</v>
      </c>
      <c r="Q17" s="1855" t="s">
        <v>179</v>
      </c>
      <c r="R17" s="1855" t="s">
        <v>461</v>
      </c>
      <c r="S17" s="1855" t="s">
        <v>179</v>
      </c>
      <c r="T17" s="1855" t="s">
        <v>179</v>
      </c>
      <c r="U17" s="1855">
        <v>0</v>
      </c>
      <c r="V17" s="1855" t="s">
        <v>179</v>
      </c>
      <c r="W17" s="1855" t="s">
        <v>179</v>
      </c>
      <c r="X17" s="1855">
        <v>218</v>
      </c>
      <c r="Y17" s="1855">
        <v>2025</v>
      </c>
      <c r="Z17" s="1855">
        <v>2027</v>
      </c>
      <c r="AA17" s="1855" t="s">
        <v>4319</v>
      </c>
      <c r="AB17" s="1855" t="s">
        <v>179</v>
      </c>
      <c r="AC17" s="1855" t="s">
        <v>179</v>
      </c>
      <c r="AD17" s="1855" t="s">
        <v>4022</v>
      </c>
      <c r="AE17" s="1855" t="s">
        <v>520</v>
      </c>
      <c r="AF17" s="1855" t="s">
        <v>521</v>
      </c>
      <c r="AG17" s="1855" t="s">
        <v>522</v>
      </c>
      <c r="AH17" s="1855" t="s">
        <v>179</v>
      </c>
      <c r="AI17" s="1855" t="s">
        <v>179</v>
      </c>
      <c r="AJ17" s="1855" t="s">
        <v>179</v>
      </c>
      <c r="AK17" s="1855" t="s">
        <v>179</v>
      </c>
      <c r="AL17" s="1855" t="s">
        <v>179</v>
      </c>
      <c r="AM17" s="1855" t="s">
        <v>179</v>
      </c>
      <c r="AN17" s="1855" t="s">
        <v>179</v>
      </c>
      <c r="AO17" s="1855" t="s">
        <v>179</v>
      </c>
      <c r="AP17" s="1855" t="s">
        <v>179</v>
      </c>
      <c r="AQ17" s="1855" t="s">
        <v>179</v>
      </c>
      <c r="AR17" s="1855" t="s">
        <v>179</v>
      </c>
      <c r="AS17" s="1855" t="s">
        <v>179</v>
      </c>
      <c r="AT17" s="1855" t="s">
        <v>179</v>
      </c>
      <c r="AU17" s="1855" t="s">
        <v>179</v>
      </c>
      <c r="AV17" s="1855" t="s">
        <v>179</v>
      </c>
      <c r="AW17" s="1855" t="s">
        <v>179</v>
      </c>
      <c r="AX17" s="1855" t="s">
        <v>179</v>
      </c>
      <c r="AY17" s="1855" t="s">
        <v>179</v>
      </c>
      <c r="AZ17" s="1855" t="s">
        <v>179</v>
      </c>
      <c r="BA17" s="1855">
        <v>2024</v>
      </c>
      <c r="BB17" s="1855">
        <v>11535</v>
      </c>
      <c r="BC17" s="1857">
        <v>11535</v>
      </c>
      <c r="BD17" s="1857">
        <v>11535</v>
      </c>
      <c r="BE17" s="1857">
        <v>11535</v>
      </c>
      <c r="BF17" s="1857">
        <v>0.3024</v>
      </c>
      <c r="BG17" s="1857" t="s">
        <v>523</v>
      </c>
      <c r="BH17" s="1857">
        <v>2027</v>
      </c>
      <c r="BI17" s="1857">
        <v>11230</v>
      </c>
      <c r="BJ17" s="1857">
        <v>2.6</v>
      </c>
      <c r="BK17" s="1855">
        <v>11230</v>
      </c>
      <c r="BL17" s="1855">
        <v>2.6</v>
      </c>
      <c r="BM17" s="1855">
        <v>0.3</v>
      </c>
      <c r="BN17" s="1855" t="s">
        <v>523</v>
      </c>
      <c r="BO17" s="1855">
        <v>0.8</v>
      </c>
      <c r="BP17" s="1855"/>
      <c r="BQ17" s="1855">
        <v>4</v>
      </c>
      <c r="BR17" s="1855"/>
      <c r="BS17" s="1855">
        <v>0</v>
      </c>
      <c r="BT17" s="1855"/>
      <c r="BU17" s="1855">
        <v>0</v>
      </c>
      <c r="BV17" s="1855"/>
      <c r="BW17" s="1855">
        <v>2</v>
      </c>
      <c r="BX17" s="1855">
        <v>0</v>
      </c>
      <c r="BY17" s="1855">
        <v>0</v>
      </c>
      <c r="BZ17" s="1858">
        <v>0</v>
      </c>
      <c r="CA17" s="1858">
        <v>0</v>
      </c>
      <c r="CB17" s="1858">
        <v>0</v>
      </c>
      <c r="CC17" s="1858">
        <v>0</v>
      </c>
      <c r="CD17" s="1858">
        <v>0</v>
      </c>
      <c r="CE17" s="1858">
        <v>0</v>
      </c>
      <c r="CF17" s="1858">
        <v>0</v>
      </c>
      <c r="CG17" s="1858">
        <v>0</v>
      </c>
      <c r="CH17" s="1858">
        <v>0</v>
      </c>
      <c r="CI17" s="1859">
        <v>0</v>
      </c>
      <c r="CJ17" s="1855">
        <v>0</v>
      </c>
      <c r="CK17" s="1855" t="b">
        <v>0</v>
      </c>
      <c r="CL17" s="1855" t="b">
        <v>0</v>
      </c>
      <c r="CM17" s="1855" t="b">
        <v>0</v>
      </c>
      <c r="CN17" s="1855" t="b">
        <v>0</v>
      </c>
      <c r="CO17" s="1855" t="b">
        <v>0</v>
      </c>
      <c r="CP17" s="1855" t="b">
        <v>0</v>
      </c>
      <c r="CQ17" s="1855" t="b">
        <v>0</v>
      </c>
      <c r="CR17" s="1855" t="b">
        <v>0</v>
      </c>
      <c r="CS17" s="1855">
        <v>0</v>
      </c>
      <c r="CT17" s="1855">
        <v>0</v>
      </c>
      <c r="CU17" s="1855">
        <v>0</v>
      </c>
      <c r="CV17" s="1855">
        <v>0</v>
      </c>
      <c r="CW17" s="1855">
        <v>0</v>
      </c>
      <c r="CX17" s="1855">
        <v>0</v>
      </c>
      <c r="CY17" s="1857">
        <v>0</v>
      </c>
      <c r="CZ17" s="1855" t="s">
        <v>4297</v>
      </c>
      <c r="DA17" s="1855" t="s">
        <v>4297</v>
      </c>
      <c r="DB17" s="1855" t="s">
        <v>4297</v>
      </c>
      <c r="DC17" s="1855" t="s">
        <v>3153</v>
      </c>
      <c r="DD17" s="1855" t="s">
        <v>4297</v>
      </c>
      <c r="DE17" s="1855" t="b">
        <v>0</v>
      </c>
      <c r="DF17" s="1855" t="b">
        <v>0</v>
      </c>
      <c r="DG17" s="1855" t="b">
        <v>0</v>
      </c>
      <c r="DH17" s="1855" t="b">
        <v>0</v>
      </c>
      <c r="DI17" s="1855" t="b">
        <v>0</v>
      </c>
      <c r="DJ17" s="1860" t="b">
        <v>0</v>
      </c>
      <c r="DK17" s="1860" t="b">
        <v>0</v>
      </c>
      <c r="DL17" s="1860" t="b">
        <v>1</v>
      </c>
      <c r="DM17" s="1860" t="s">
        <v>4300</v>
      </c>
      <c r="DN17" s="1860" t="s">
        <v>4300</v>
      </c>
      <c r="DO17" s="1860" t="s">
        <v>4300</v>
      </c>
      <c r="DP17" s="1860" t="s">
        <v>4300</v>
      </c>
      <c r="DQ17" s="1860" t="s">
        <v>4300</v>
      </c>
      <c r="DR17" s="1860" t="s">
        <v>4297</v>
      </c>
    </row>
    <row r="18" spans="1:122" ht="14.25" thickBot="1">
      <c r="A18" s="1855" t="s">
        <v>524</v>
      </c>
      <c r="B18" s="1855" t="s">
        <v>525</v>
      </c>
      <c r="C18" s="1855">
        <v>2025</v>
      </c>
      <c r="D18" s="1855" t="s">
        <v>441</v>
      </c>
      <c r="E18" s="1855">
        <v>1009026</v>
      </c>
      <c r="F18" s="1855" t="s">
        <v>525</v>
      </c>
      <c r="G18" s="1856">
        <v>45840</v>
      </c>
      <c r="H18" s="1855" t="s">
        <v>526</v>
      </c>
      <c r="I18" s="1855" t="s">
        <v>525</v>
      </c>
      <c r="J18" s="1855" t="s">
        <v>4028</v>
      </c>
      <c r="K18" s="1855" t="s">
        <v>525</v>
      </c>
      <c r="L18" s="1855" t="s">
        <v>4028</v>
      </c>
      <c r="M18" s="1855" t="s">
        <v>526</v>
      </c>
      <c r="N18" s="1855" t="s">
        <v>12</v>
      </c>
      <c r="O18" s="1855" t="s">
        <v>13</v>
      </c>
      <c r="P18" s="1855" t="s">
        <v>441</v>
      </c>
      <c r="Q18" s="1855" t="s">
        <v>179</v>
      </c>
      <c r="R18" s="1855" t="s">
        <v>179</v>
      </c>
      <c r="S18" s="1855" t="s">
        <v>179</v>
      </c>
      <c r="T18" s="1855" t="s">
        <v>179</v>
      </c>
      <c r="U18" s="1855">
        <v>18577</v>
      </c>
      <c r="V18" s="1855">
        <v>1</v>
      </c>
      <c r="W18" s="1855">
        <v>1</v>
      </c>
      <c r="X18" s="1855">
        <v>0</v>
      </c>
      <c r="Y18" s="1855">
        <v>2025</v>
      </c>
      <c r="Z18" s="1855">
        <v>2027</v>
      </c>
      <c r="AA18" s="1855" t="s">
        <v>4320</v>
      </c>
      <c r="AB18" s="1855" t="s">
        <v>179</v>
      </c>
      <c r="AC18" s="1855" t="s">
        <v>179</v>
      </c>
      <c r="AD18" s="1855" t="s">
        <v>4022</v>
      </c>
      <c r="AE18" s="1855" t="s">
        <v>527</v>
      </c>
      <c r="AF18" s="1855" t="s">
        <v>526</v>
      </c>
      <c r="AG18" s="1855" t="s">
        <v>528</v>
      </c>
      <c r="AH18" s="1855" t="s">
        <v>179</v>
      </c>
      <c r="AI18" s="1855" t="s">
        <v>179</v>
      </c>
      <c r="AJ18" s="1855">
        <v>2024</v>
      </c>
      <c r="AK18" s="1855">
        <v>33378</v>
      </c>
      <c r="AL18" s="1855" t="s">
        <v>4826</v>
      </c>
      <c r="AM18" s="1855">
        <v>33378</v>
      </c>
      <c r="AN18" s="1855" t="s">
        <v>4826</v>
      </c>
      <c r="AO18" s="1855">
        <v>0.1003</v>
      </c>
      <c r="AP18" s="1855" t="s">
        <v>1115</v>
      </c>
      <c r="AQ18" s="1855">
        <v>0</v>
      </c>
      <c r="AR18" s="1855">
        <v>2027</v>
      </c>
      <c r="AS18" s="1855">
        <v>33044</v>
      </c>
      <c r="AT18" s="1855">
        <v>1</v>
      </c>
      <c r="AU18" s="1855" t="s">
        <v>4826</v>
      </c>
      <c r="AV18" s="1855" t="s">
        <v>4826</v>
      </c>
      <c r="AW18" s="1855">
        <v>9.9000000000000005E-2</v>
      </c>
      <c r="AX18" s="1855" t="s">
        <v>1115</v>
      </c>
      <c r="AY18" s="1855">
        <v>1.3</v>
      </c>
      <c r="AZ18" s="1855">
        <v>0.5</v>
      </c>
      <c r="BA18" s="1855" t="s">
        <v>179</v>
      </c>
      <c r="BB18" s="1855" t="s">
        <v>179</v>
      </c>
      <c r="BC18" s="1857" t="s">
        <v>179</v>
      </c>
      <c r="BD18" s="1857" t="s">
        <v>179</v>
      </c>
      <c r="BE18" s="1857" t="s">
        <v>179</v>
      </c>
      <c r="BF18" s="1857" t="s">
        <v>179</v>
      </c>
      <c r="BG18" s="1857" t="s">
        <v>179</v>
      </c>
      <c r="BH18" s="1857" t="s">
        <v>179</v>
      </c>
      <c r="BI18" s="1857" t="s">
        <v>179</v>
      </c>
      <c r="BJ18" s="1857" t="s">
        <v>179</v>
      </c>
      <c r="BK18" s="1855" t="s">
        <v>179</v>
      </c>
      <c r="BL18" s="1855" t="s">
        <v>179</v>
      </c>
      <c r="BM18" s="1855" t="s">
        <v>179</v>
      </c>
      <c r="BN18" s="1855" t="s">
        <v>179</v>
      </c>
      <c r="BO18" s="1855" t="s">
        <v>179</v>
      </c>
      <c r="BP18" s="1855"/>
      <c r="BQ18" s="1855">
        <v>0</v>
      </c>
      <c r="BR18" s="1855"/>
      <c r="BS18" s="1855">
        <v>0</v>
      </c>
      <c r="BT18" s="1855"/>
      <c r="BU18" s="1855">
        <v>0</v>
      </c>
      <c r="BV18" s="1855"/>
      <c r="BW18" s="1855">
        <v>0</v>
      </c>
      <c r="BX18" s="1855" t="s">
        <v>4297</v>
      </c>
      <c r="BY18" s="1855" t="s">
        <v>4297</v>
      </c>
      <c r="BZ18" s="1858" t="s">
        <v>4297</v>
      </c>
      <c r="CA18" s="1858" t="s">
        <v>4297</v>
      </c>
      <c r="CB18" s="1858" t="s">
        <v>4297</v>
      </c>
      <c r="CC18" s="1858" t="s">
        <v>4297</v>
      </c>
      <c r="CD18" s="1858" t="s">
        <v>4298</v>
      </c>
      <c r="CE18" s="1858" t="s">
        <v>4298</v>
      </c>
      <c r="CF18" s="1858" t="s">
        <v>4297</v>
      </c>
      <c r="CG18" s="1858" t="s">
        <v>4297</v>
      </c>
      <c r="CH18" s="1858" t="s">
        <v>4297</v>
      </c>
      <c r="CI18" s="1859" t="s">
        <v>4297</v>
      </c>
      <c r="CJ18" s="1855" t="s">
        <v>4297</v>
      </c>
      <c r="CK18" s="1855" t="b">
        <v>0</v>
      </c>
      <c r="CL18" s="1855" t="b">
        <v>0</v>
      </c>
      <c r="CM18" s="1855" t="b">
        <v>0</v>
      </c>
      <c r="CN18" s="1855" t="b">
        <v>0</v>
      </c>
      <c r="CO18" s="1855" t="b">
        <v>0</v>
      </c>
      <c r="CP18" s="1855" t="b">
        <v>0</v>
      </c>
      <c r="CQ18" s="1855" t="b">
        <v>0</v>
      </c>
      <c r="CR18" s="1855" t="b">
        <v>1</v>
      </c>
      <c r="CS18" s="1855" t="s">
        <v>4300</v>
      </c>
      <c r="CT18" s="1855" t="s">
        <v>4300</v>
      </c>
      <c r="CU18" s="1855" t="s">
        <v>4300</v>
      </c>
      <c r="CV18" s="1855" t="s">
        <v>4300</v>
      </c>
      <c r="CW18" s="1855" t="s">
        <v>4300</v>
      </c>
      <c r="CX18" s="1855" t="s">
        <v>4297</v>
      </c>
      <c r="CY18" s="1857" t="s">
        <v>4300</v>
      </c>
      <c r="CZ18" s="1855" t="s">
        <v>179</v>
      </c>
      <c r="DA18" s="1855" t="s">
        <v>179</v>
      </c>
      <c r="DB18" s="1855" t="s">
        <v>179</v>
      </c>
      <c r="DC18" s="1855" t="s">
        <v>179</v>
      </c>
      <c r="DD18" s="1855" t="s">
        <v>179</v>
      </c>
      <c r="DE18" s="1855" t="b">
        <v>0</v>
      </c>
      <c r="DF18" s="1855" t="b">
        <v>0</v>
      </c>
      <c r="DG18" s="1855" t="b">
        <v>0</v>
      </c>
      <c r="DH18" s="1855" t="b">
        <v>0</v>
      </c>
      <c r="DI18" s="1855" t="b">
        <v>0</v>
      </c>
      <c r="DJ18" s="1860" t="b">
        <v>0</v>
      </c>
      <c r="DK18" s="1860" t="b">
        <v>0</v>
      </c>
      <c r="DL18" s="1860" t="b">
        <v>0</v>
      </c>
      <c r="DM18" s="1860" t="s">
        <v>179</v>
      </c>
      <c r="DN18" s="1860" t="s">
        <v>179</v>
      </c>
      <c r="DO18" s="1860" t="s">
        <v>179</v>
      </c>
      <c r="DP18" s="1860" t="s">
        <v>179</v>
      </c>
      <c r="DQ18" s="1860" t="s">
        <v>179</v>
      </c>
      <c r="DR18" s="1860" t="s">
        <v>179</v>
      </c>
    </row>
    <row r="19" spans="1:122" ht="14.25" thickBot="1">
      <c r="A19" s="1855" t="s">
        <v>529</v>
      </c>
      <c r="B19" s="1855" t="s">
        <v>530</v>
      </c>
      <c r="C19" s="1855">
        <v>2025</v>
      </c>
      <c r="D19" s="1855" t="s">
        <v>441</v>
      </c>
      <c r="E19" s="1855">
        <v>1016027</v>
      </c>
      <c r="F19" s="1855" t="s">
        <v>530</v>
      </c>
      <c r="G19" s="1856">
        <v>45854</v>
      </c>
      <c r="H19" s="1855" t="s">
        <v>531</v>
      </c>
      <c r="I19" s="1855" t="s">
        <v>530</v>
      </c>
      <c r="J19" s="1855" t="s">
        <v>4029</v>
      </c>
      <c r="K19" s="1855" t="s">
        <v>530</v>
      </c>
      <c r="L19" s="1855" t="s">
        <v>2913</v>
      </c>
      <c r="M19" s="1855" t="s">
        <v>532</v>
      </c>
      <c r="N19" s="1855" t="s">
        <v>12</v>
      </c>
      <c r="O19" s="1855" t="s">
        <v>20</v>
      </c>
      <c r="P19" s="1855" t="s">
        <v>441</v>
      </c>
      <c r="Q19" s="1855" t="s">
        <v>179</v>
      </c>
      <c r="R19" s="1855" t="s">
        <v>179</v>
      </c>
      <c r="S19" s="1855" t="s">
        <v>179</v>
      </c>
      <c r="T19" s="1855" t="s">
        <v>179</v>
      </c>
      <c r="U19" s="1855">
        <v>2231</v>
      </c>
      <c r="V19" s="1855">
        <v>2</v>
      </c>
      <c r="W19" s="1855">
        <v>1</v>
      </c>
      <c r="X19" s="1855">
        <v>0</v>
      </c>
      <c r="Y19" s="1855">
        <v>2025</v>
      </c>
      <c r="Z19" s="1855">
        <v>2027</v>
      </c>
      <c r="AA19" s="1855" t="s">
        <v>4321</v>
      </c>
      <c r="AB19" s="1855" t="s">
        <v>4022</v>
      </c>
      <c r="AC19" s="1855" t="s">
        <v>2914</v>
      </c>
      <c r="AD19" s="1855" t="s">
        <v>179</v>
      </c>
      <c r="AE19" s="1855" t="s">
        <v>179</v>
      </c>
      <c r="AF19" s="1855" t="s">
        <v>179</v>
      </c>
      <c r="AG19" s="1855" t="s">
        <v>179</v>
      </c>
      <c r="AH19" s="1855" t="s">
        <v>179</v>
      </c>
      <c r="AI19" s="1855" t="s">
        <v>179</v>
      </c>
      <c r="AJ19" s="1855">
        <v>2024</v>
      </c>
      <c r="AK19" s="1855">
        <v>4645</v>
      </c>
      <c r="AL19" s="1855">
        <v>4645</v>
      </c>
      <c r="AM19" s="1855">
        <v>4645</v>
      </c>
      <c r="AN19" s="1855">
        <v>4645</v>
      </c>
      <c r="AO19" s="1855">
        <v>7.57</v>
      </c>
      <c r="AP19" s="1855" t="s">
        <v>565</v>
      </c>
      <c r="AQ19" s="1855">
        <v>0</v>
      </c>
      <c r="AR19" s="1855">
        <v>2027</v>
      </c>
      <c r="AS19" s="1855">
        <v>4505.6499999999996</v>
      </c>
      <c r="AT19" s="1855">
        <v>3</v>
      </c>
      <c r="AU19" s="1855">
        <v>4505.6499999999996</v>
      </c>
      <c r="AV19" s="1855">
        <v>3</v>
      </c>
      <c r="AW19" s="1855">
        <v>7.3429000000000002</v>
      </c>
      <c r="AX19" s="1855" t="s">
        <v>565</v>
      </c>
      <c r="AY19" s="1855">
        <v>3</v>
      </c>
      <c r="AZ19" s="1855">
        <v>0</v>
      </c>
      <c r="BA19" s="1855" t="s">
        <v>179</v>
      </c>
      <c r="BB19" s="1855" t="s">
        <v>179</v>
      </c>
      <c r="BC19" s="1857" t="s">
        <v>179</v>
      </c>
      <c r="BD19" s="1857" t="s">
        <v>179</v>
      </c>
      <c r="BE19" s="1857" t="s">
        <v>179</v>
      </c>
      <c r="BF19" s="1857" t="s">
        <v>179</v>
      </c>
      <c r="BG19" s="1857" t="s">
        <v>179</v>
      </c>
      <c r="BH19" s="1857" t="s">
        <v>179</v>
      </c>
      <c r="BI19" s="1857" t="s">
        <v>179</v>
      </c>
      <c r="BJ19" s="1857" t="s">
        <v>179</v>
      </c>
      <c r="BK19" s="1855" t="s">
        <v>179</v>
      </c>
      <c r="BL19" s="1855" t="s">
        <v>179</v>
      </c>
      <c r="BM19" s="1855" t="s">
        <v>179</v>
      </c>
      <c r="BN19" s="1855" t="s">
        <v>179</v>
      </c>
      <c r="BO19" s="1855" t="s">
        <v>179</v>
      </c>
      <c r="BP19" s="1855"/>
      <c r="BQ19" s="1855">
        <v>0</v>
      </c>
      <c r="BR19" s="1855"/>
      <c r="BS19" s="1855">
        <v>0</v>
      </c>
      <c r="BT19" s="1855"/>
      <c r="BU19" s="1855">
        <v>0</v>
      </c>
      <c r="BV19" s="1855"/>
      <c r="BW19" s="1855">
        <v>7</v>
      </c>
      <c r="BX19" s="1855" t="s">
        <v>4297</v>
      </c>
      <c r="BY19" s="1855" t="s">
        <v>4297</v>
      </c>
      <c r="BZ19" s="1858" t="s">
        <v>4297</v>
      </c>
      <c r="CA19" s="1858" t="s">
        <v>4298</v>
      </c>
      <c r="CB19" s="1858" t="s">
        <v>4297</v>
      </c>
      <c r="CC19" s="1858" t="s">
        <v>4297</v>
      </c>
      <c r="CD19" s="1858" t="s">
        <v>4297</v>
      </c>
      <c r="CE19" s="1858" t="s">
        <v>4297</v>
      </c>
      <c r="CF19" s="1858" t="s">
        <v>4297</v>
      </c>
      <c r="CG19" s="1858" t="s">
        <v>4297</v>
      </c>
      <c r="CH19" s="1858" t="s">
        <v>4297</v>
      </c>
      <c r="CI19" s="1859" t="s">
        <v>4297</v>
      </c>
      <c r="CJ19" s="1855" t="s">
        <v>4297</v>
      </c>
      <c r="CK19" s="1855" t="b">
        <v>0</v>
      </c>
      <c r="CL19" s="1855" t="b">
        <v>0</v>
      </c>
      <c r="CM19" s="1855" t="b">
        <v>0</v>
      </c>
      <c r="CN19" s="1855" t="b">
        <v>0</v>
      </c>
      <c r="CO19" s="1855" t="b">
        <v>0</v>
      </c>
      <c r="CP19" s="1855" t="b">
        <v>0</v>
      </c>
      <c r="CQ19" s="1855" t="b">
        <v>0</v>
      </c>
      <c r="CR19" s="1855" t="b">
        <v>1</v>
      </c>
      <c r="CS19" s="1855" t="s">
        <v>3153</v>
      </c>
      <c r="CT19" s="1855" t="s">
        <v>4299</v>
      </c>
      <c r="CU19" s="1855" t="s">
        <v>4300</v>
      </c>
      <c r="CV19" s="1855" t="s">
        <v>4300</v>
      </c>
      <c r="CW19" s="1855" t="s">
        <v>4300</v>
      </c>
      <c r="CX19" s="1855" t="s">
        <v>3153</v>
      </c>
      <c r="CY19" s="1857" t="s">
        <v>4300</v>
      </c>
      <c r="CZ19" s="1855">
        <v>0</v>
      </c>
      <c r="DA19" s="1855">
        <v>0</v>
      </c>
      <c r="DB19" s="1855">
        <v>0</v>
      </c>
      <c r="DC19" s="1855">
        <v>0</v>
      </c>
      <c r="DD19" s="1855">
        <v>0</v>
      </c>
      <c r="DE19" s="1855" t="b">
        <v>0</v>
      </c>
      <c r="DF19" s="1855" t="b">
        <v>0</v>
      </c>
      <c r="DG19" s="1855" t="b">
        <v>0</v>
      </c>
      <c r="DH19" s="1855" t="b">
        <v>0</v>
      </c>
      <c r="DI19" s="1855" t="b">
        <v>0</v>
      </c>
      <c r="DJ19" s="1860" t="b">
        <v>0</v>
      </c>
      <c r="DK19" s="1860" t="b">
        <v>0</v>
      </c>
      <c r="DL19" s="1860" t="b">
        <v>0</v>
      </c>
      <c r="DM19" s="1860" t="s">
        <v>179</v>
      </c>
      <c r="DN19" s="1860" t="s">
        <v>179</v>
      </c>
      <c r="DO19" s="1860" t="s">
        <v>179</v>
      </c>
      <c r="DP19" s="1860" t="s">
        <v>179</v>
      </c>
      <c r="DQ19" s="1860" t="s">
        <v>179</v>
      </c>
      <c r="DR19" s="1860" t="s">
        <v>179</v>
      </c>
    </row>
    <row r="20" spans="1:122" ht="14.25" thickBot="1">
      <c r="A20" s="1855" t="s">
        <v>533</v>
      </c>
      <c r="B20" s="1855" t="s">
        <v>534</v>
      </c>
      <c r="C20" s="1855">
        <v>2025</v>
      </c>
      <c r="D20" s="1855" t="s">
        <v>461</v>
      </c>
      <c r="E20" s="1855">
        <v>3070028</v>
      </c>
      <c r="F20" s="1855" t="s">
        <v>534</v>
      </c>
      <c r="G20" s="1856">
        <v>45860</v>
      </c>
      <c r="H20" s="1855" t="s">
        <v>535</v>
      </c>
      <c r="I20" s="1855" t="s">
        <v>534</v>
      </c>
      <c r="J20" s="1855" t="s">
        <v>2915</v>
      </c>
      <c r="K20" s="1855" t="s">
        <v>534</v>
      </c>
      <c r="L20" s="1855" t="s">
        <v>2915</v>
      </c>
      <c r="M20" s="1855" t="s">
        <v>535</v>
      </c>
      <c r="N20" s="1855" t="s">
        <v>77</v>
      </c>
      <c r="O20" s="1855" t="s">
        <v>80</v>
      </c>
      <c r="P20" s="1855" t="s">
        <v>179</v>
      </c>
      <c r="Q20" s="1855" t="s">
        <v>179</v>
      </c>
      <c r="R20" s="1855" t="s">
        <v>461</v>
      </c>
      <c r="S20" s="1855" t="s">
        <v>179</v>
      </c>
      <c r="T20" s="1855" t="s">
        <v>179</v>
      </c>
      <c r="U20" s="1855">
        <v>0</v>
      </c>
      <c r="V20" s="1855" t="s">
        <v>179</v>
      </c>
      <c r="W20" s="1855" t="s">
        <v>179</v>
      </c>
      <c r="X20" s="1855">
        <v>236</v>
      </c>
      <c r="Y20" s="1855">
        <v>2025</v>
      </c>
      <c r="Z20" s="1855">
        <v>2027</v>
      </c>
      <c r="AA20" s="1855" t="s">
        <v>4322</v>
      </c>
      <c r="AB20" s="1855" t="s">
        <v>4022</v>
      </c>
      <c r="AC20" s="1855" t="s">
        <v>536</v>
      </c>
      <c r="AD20" s="1855" t="s">
        <v>179</v>
      </c>
      <c r="AE20" s="1855" t="s">
        <v>179</v>
      </c>
      <c r="AF20" s="1855" t="s">
        <v>179</v>
      </c>
      <c r="AG20" s="1855" t="s">
        <v>179</v>
      </c>
      <c r="AH20" s="1855" t="s">
        <v>179</v>
      </c>
      <c r="AI20" s="1855" t="s">
        <v>179</v>
      </c>
      <c r="AJ20" s="1855" t="s">
        <v>179</v>
      </c>
      <c r="AK20" s="1855" t="s">
        <v>179</v>
      </c>
      <c r="AL20" s="1855" t="s">
        <v>179</v>
      </c>
      <c r="AM20" s="1855" t="s">
        <v>179</v>
      </c>
      <c r="AN20" s="1855" t="s">
        <v>179</v>
      </c>
      <c r="AO20" s="1855" t="s">
        <v>179</v>
      </c>
      <c r="AP20" s="1855" t="s">
        <v>179</v>
      </c>
      <c r="AQ20" s="1855" t="s">
        <v>179</v>
      </c>
      <c r="AR20" s="1855" t="s">
        <v>179</v>
      </c>
      <c r="AS20" s="1855" t="s">
        <v>179</v>
      </c>
      <c r="AT20" s="1855" t="s">
        <v>179</v>
      </c>
      <c r="AU20" s="1855" t="s">
        <v>179</v>
      </c>
      <c r="AV20" s="1855" t="s">
        <v>179</v>
      </c>
      <c r="AW20" s="1855" t="s">
        <v>179</v>
      </c>
      <c r="AX20" s="1855" t="s">
        <v>179</v>
      </c>
      <c r="AY20" s="1855" t="s">
        <v>179</v>
      </c>
      <c r="AZ20" s="1855" t="s">
        <v>179</v>
      </c>
      <c r="BA20" s="1855">
        <v>2024</v>
      </c>
      <c r="BB20" s="1855">
        <v>585</v>
      </c>
      <c r="BC20" s="1857">
        <v>585</v>
      </c>
      <c r="BD20" s="1857">
        <v>585</v>
      </c>
      <c r="BE20" s="1857">
        <v>585</v>
      </c>
      <c r="BF20" s="1857">
        <v>0.1094</v>
      </c>
      <c r="BG20" s="1857" t="s">
        <v>523</v>
      </c>
      <c r="BH20" s="1857">
        <v>2027</v>
      </c>
      <c r="BI20" s="1857">
        <v>556</v>
      </c>
      <c r="BJ20" s="1857">
        <v>5</v>
      </c>
      <c r="BK20" s="1855">
        <v>556</v>
      </c>
      <c r="BL20" s="1855">
        <v>5</v>
      </c>
      <c r="BM20" s="1855">
        <v>0.11</v>
      </c>
      <c r="BN20" s="1855" t="s">
        <v>523</v>
      </c>
      <c r="BO20" s="1855">
        <v>-0.5</v>
      </c>
      <c r="BP20" s="1855"/>
      <c r="BQ20" s="1855">
        <v>0</v>
      </c>
      <c r="BR20" s="1855"/>
      <c r="BS20" s="1855">
        <v>0</v>
      </c>
      <c r="BT20" s="1855"/>
      <c r="BU20" s="1855">
        <v>0</v>
      </c>
      <c r="BV20" s="1855"/>
      <c r="BW20" s="1855">
        <v>0</v>
      </c>
      <c r="BX20" s="1855">
        <v>0</v>
      </c>
      <c r="BY20" s="1855">
        <v>0</v>
      </c>
      <c r="BZ20" s="1858">
        <v>0</v>
      </c>
      <c r="CA20" s="1858">
        <v>0</v>
      </c>
      <c r="CB20" s="1858">
        <v>0</v>
      </c>
      <c r="CC20" s="1858">
        <v>0</v>
      </c>
      <c r="CD20" s="1858">
        <v>0</v>
      </c>
      <c r="CE20" s="1858">
        <v>0</v>
      </c>
      <c r="CF20" s="1858">
        <v>0</v>
      </c>
      <c r="CG20" s="1858">
        <v>0</v>
      </c>
      <c r="CH20" s="1858">
        <v>0</v>
      </c>
      <c r="CI20" s="1859">
        <v>0</v>
      </c>
      <c r="CJ20" s="1855">
        <v>0</v>
      </c>
      <c r="CK20" s="1855" t="b">
        <v>0</v>
      </c>
      <c r="CL20" s="1855" t="b">
        <v>0</v>
      </c>
      <c r="CM20" s="1855" t="b">
        <v>0</v>
      </c>
      <c r="CN20" s="1855" t="b">
        <v>0</v>
      </c>
      <c r="CO20" s="1855" t="b">
        <v>0</v>
      </c>
      <c r="CP20" s="1855" t="b">
        <v>0</v>
      </c>
      <c r="CQ20" s="1855" t="b">
        <v>0</v>
      </c>
      <c r="CR20" s="1855" t="b">
        <v>0</v>
      </c>
      <c r="CS20" s="1855">
        <v>0</v>
      </c>
      <c r="CT20" s="1855">
        <v>0</v>
      </c>
      <c r="CU20" s="1855">
        <v>0</v>
      </c>
      <c r="CV20" s="1855">
        <v>0</v>
      </c>
      <c r="CW20" s="1855">
        <v>0</v>
      </c>
      <c r="CX20" s="1855">
        <v>0</v>
      </c>
      <c r="CY20" s="1857">
        <v>0</v>
      </c>
      <c r="CZ20" s="1855" t="s">
        <v>4299</v>
      </c>
      <c r="DA20" s="1855" t="s">
        <v>4297</v>
      </c>
      <c r="DB20" s="1855" t="s">
        <v>3153</v>
      </c>
      <c r="DC20" s="1855" t="s">
        <v>3153</v>
      </c>
      <c r="DD20" s="1855" t="s">
        <v>3153</v>
      </c>
      <c r="DE20" s="1855" t="b">
        <v>0</v>
      </c>
      <c r="DF20" s="1855" t="b">
        <v>0</v>
      </c>
      <c r="DG20" s="1855" t="b">
        <v>0</v>
      </c>
      <c r="DH20" s="1855" t="b">
        <v>0</v>
      </c>
      <c r="DI20" s="1855" t="b">
        <v>0</v>
      </c>
      <c r="DJ20" s="1860" t="b">
        <v>0</v>
      </c>
      <c r="DK20" s="1860" t="b">
        <v>1</v>
      </c>
      <c r="DL20" s="1860" t="b">
        <v>0</v>
      </c>
      <c r="DM20" s="1860" t="s">
        <v>4299</v>
      </c>
      <c r="DN20" s="1860" t="s">
        <v>3153</v>
      </c>
      <c r="DO20" s="1860" t="s">
        <v>3153</v>
      </c>
      <c r="DP20" s="1860" t="s">
        <v>4300</v>
      </c>
      <c r="DQ20" s="1860" t="s">
        <v>4300</v>
      </c>
      <c r="DR20" s="1860" t="s">
        <v>4297</v>
      </c>
    </row>
    <row r="21" spans="1:122" ht="14.25" thickBot="1">
      <c r="A21" s="1855" t="s">
        <v>537</v>
      </c>
      <c r="B21" s="1855" t="s">
        <v>538</v>
      </c>
      <c r="C21" s="1855">
        <v>2025</v>
      </c>
      <c r="D21" s="1855" t="s">
        <v>441</v>
      </c>
      <c r="E21" s="1855">
        <v>1024029</v>
      </c>
      <c r="F21" s="1855" t="s">
        <v>538</v>
      </c>
      <c r="G21" s="1856">
        <v>45863</v>
      </c>
      <c r="H21" s="1855" t="s">
        <v>540</v>
      </c>
      <c r="I21" s="1855" t="s">
        <v>538</v>
      </c>
      <c r="J21" s="1855" t="s">
        <v>539</v>
      </c>
      <c r="K21" s="1855" t="s">
        <v>538</v>
      </c>
      <c r="L21" s="1855" t="s">
        <v>539</v>
      </c>
      <c r="M21" s="1855" t="s">
        <v>540</v>
      </c>
      <c r="N21" s="1855" t="s">
        <v>12</v>
      </c>
      <c r="O21" s="1855" t="s">
        <v>28</v>
      </c>
      <c r="P21" s="1855" t="s">
        <v>441</v>
      </c>
      <c r="Q21" s="1855" t="s">
        <v>179</v>
      </c>
      <c r="R21" s="1855" t="s">
        <v>179</v>
      </c>
      <c r="S21" s="1855" t="s">
        <v>179</v>
      </c>
      <c r="T21" s="1855" t="s">
        <v>179</v>
      </c>
      <c r="U21" s="1855">
        <v>3437</v>
      </c>
      <c r="V21" s="1855">
        <v>2</v>
      </c>
      <c r="W21" s="1855">
        <v>2</v>
      </c>
      <c r="X21" s="1855">
        <v>0</v>
      </c>
      <c r="Y21" s="1855">
        <v>2025</v>
      </c>
      <c r="Z21" s="1855">
        <v>2027</v>
      </c>
      <c r="AA21" s="1855" t="s">
        <v>4323</v>
      </c>
      <c r="AB21" s="1855" t="s">
        <v>179</v>
      </c>
      <c r="AC21" s="1855" t="s">
        <v>179</v>
      </c>
      <c r="AD21" s="1855" t="s">
        <v>4022</v>
      </c>
      <c r="AE21" s="1855" t="s">
        <v>541</v>
      </c>
      <c r="AF21" s="1855" t="s">
        <v>542</v>
      </c>
      <c r="AG21" s="1855" t="s">
        <v>543</v>
      </c>
      <c r="AH21" s="1855" t="s">
        <v>179</v>
      </c>
      <c r="AI21" s="1855" t="s">
        <v>179</v>
      </c>
      <c r="AJ21" s="1855">
        <v>2024</v>
      </c>
      <c r="AK21" s="1855">
        <v>6543</v>
      </c>
      <c r="AL21" s="1855">
        <v>6543</v>
      </c>
      <c r="AM21" s="1855">
        <v>6543</v>
      </c>
      <c r="AN21" s="1855">
        <v>6543</v>
      </c>
      <c r="AO21" s="1855">
        <v>106.3</v>
      </c>
      <c r="AP21" s="1855" t="s">
        <v>597</v>
      </c>
      <c r="AQ21" s="1855">
        <v>0</v>
      </c>
      <c r="AR21" s="1855">
        <v>2027</v>
      </c>
      <c r="AS21" s="1855">
        <v>6347</v>
      </c>
      <c r="AT21" s="1855">
        <v>3</v>
      </c>
      <c r="AU21" s="1855">
        <v>6347</v>
      </c>
      <c r="AV21" s="1855">
        <v>3</v>
      </c>
      <c r="AW21" s="1855">
        <v>103.1</v>
      </c>
      <c r="AX21" s="1855" t="s">
        <v>597</v>
      </c>
      <c r="AY21" s="1855">
        <v>3</v>
      </c>
      <c r="AZ21" s="1855">
        <v>0</v>
      </c>
      <c r="BA21" s="1855" t="s">
        <v>179</v>
      </c>
      <c r="BB21" s="1855" t="s">
        <v>179</v>
      </c>
      <c r="BC21" s="1857" t="s">
        <v>179</v>
      </c>
      <c r="BD21" s="1857" t="s">
        <v>179</v>
      </c>
      <c r="BE21" s="1857" t="s">
        <v>179</v>
      </c>
      <c r="BF21" s="1857" t="s">
        <v>179</v>
      </c>
      <c r="BG21" s="1857" t="s">
        <v>179</v>
      </c>
      <c r="BH21" s="1857" t="s">
        <v>179</v>
      </c>
      <c r="BI21" s="1857" t="s">
        <v>179</v>
      </c>
      <c r="BJ21" s="1857" t="s">
        <v>179</v>
      </c>
      <c r="BK21" s="1855" t="s">
        <v>179</v>
      </c>
      <c r="BL21" s="1855" t="s">
        <v>179</v>
      </c>
      <c r="BM21" s="1855" t="s">
        <v>179</v>
      </c>
      <c r="BN21" s="1855" t="s">
        <v>179</v>
      </c>
      <c r="BO21" s="1855" t="s">
        <v>179</v>
      </c>
      <c r="BP21" s="1855"/>
      <c r="BQ21" s="1855">
        <v>0</v>
      </c>
      <c r="BR21" s="1855"/>
      <c r="BS21" s="1855">
        <v>1</v>
      </c>
      <c r="BT21" s="1855"/>
      <c r="BU21" s="1855">
        <v>0</v>
      </c>
      <c r="BV21" s="1855"/>
      <c r="BW21" s="1855">
        <v>0</v>
      </c>
      <c r="BX21" s="1855" t="s">
        <v>4297</v>
      </c>
      <c r="BY21" s="1855" t="s">
        <v>4297</v>
      </c>
      <c r="BZ21" s="1858" t="s">
        <v>4297</v>
      </c>
      <c r="CA21" s="1858" t="s">
        <v>4297</v>
      </c>
      <c r="CB21" s="1858" t="s">
        <v>4297</v>
      </c>
      <c r="CC21" s="1858" t="s">
        <v>4297</v>
      </c>
      <c r="CD21" s="1858" t="s">
        <v>4298</v>
      </c>
      <c r="CE21" s="1858" t="s">
        <v>4297</v>
      </c>
      <c r="CF21" s="1858" t="s">
        <v>4297</v>
      </c>
      <c r="CG21" s="1858" t="s">
        <v>4297</v>
      </c>
      <c r="CH21" s="1858" t="s">
        <v>4297</v>
      </c>
      <c r="CI21" s="1859" t="s">
        <v>4297</v>
      </c>
      <c r="CJ21" s="1855" t="s">
        <v>4297</v>
      </c>
      <c r="CK21" s="1855" t="b">
        <v>0</v>
      </c>
      <c r="CL21" s="1855" t="b">
        <v>0</v>
      </c>
      <c r="CM21" s="1855" t="b">
        <v>0</v>
      </c>
      <c r="CN21" s="1855" t="b">
        <v>0</v>
      </c>
      <c r="CO21" s="1855" t="b">
        <v>0</v>
      </c>
      <c r="CP21" s="1855" t="b">
        <v>0</v>
      </c>
      <c r="CQ21" s="1855" t="b">
        <v>0</v>
      </c>
      <c r="CR21" s="1855" t="b">
        <v>1</v>
      </c>
      <c r="CS21" s="1855" t="s">
        <v>4300</v>
      </c>
      <c r="CT21" s="1855" t="s">
        <v>4300</v>
      </c>
      <c r="CU21" s="1855" t="s">
        <v>4300</v>
      </c>
      <c r="CV21" s="1855" t="s">
        <v>4300</v>
      </c>
      <c r="CW21" s="1855" t="s">
        <v>4300</v>
      </c>
      <c r="CX21" s="1855" t="s">
        <v>3153</v>
      </c>
      <c r="CY21" s="1857" t="s">
        <v>3153</v>
      </c>
      <c r="CZ21" s="1855">
        <v>0</v>
      </c>
      <c r="DA21" s="1855">
        <v>0</v>
      </c>
      <c r="DB21" s="1855">
        <v>0</v>
      </c>
      <c r="DC21" s="1855">
        <v>0</v>
      </c>
      <c r="DD21" s="1855">
        <v>0</v>
      </c>
      <c r="DE21" s="1855" t="b">
        <v>0</v>
      </c>
      <c r="DF21" s="1855" t="b">
        <v>0</v>
      </c>
      <c r="DG21" s="1855" t="b">
        <v>0</v>
      </c>
      <c r="DH21" s="1855" t="b">
        <v>0</v>
      </c>
      <c r="DI21" s="1855" t="b">
        <v>0</v>
      </c>
      <c r="DJ21" s="1860" t="b">
        <v>0</v>
      </c>
      <c r="DK21" s="1860" t="b">
        <v>0</v>
      </c>
      <c r="DL21" s="1860" t="b">
        <v>0</v>
      </c>
      <c r="DM21" s="1860" t="s">
        <v>179</v>
      </c>
      <c r="DN21" s="1860" t="s">
        <v>179</v>
      </c>
      <c r="DO21" s="1860" t="s">
        <v>179</v>
      </c>
      <c r="DP21" s="1860" t="s">
        <v>179</v>
      </c>
      <c r="DQ21" s="1860" t="s">
        <v>179</v>
      </c>
      <c r="DR21" s="1860" t="s">
        <v>179</v>
      </c>
    </row>
    <row r="22" spans="1:122" ht="14.25" thickBot="1">
      <c r="A22" s="1855" t="s">
        <v>545</v>
      </c>
      <c r="B22" s="1855" t="s">
        <v>546</v>
      </c>
      <c r="C22" s="1855">
        <v>2025</v>
      </c>
      <c r="D22" s="1855" t="s">
        <v>441</v>
      </c>
      <c r="E22" s="1855">
        <v>1069030</v>
      </c>
      <c r="F22" s="1855" t="s">
        <v>546</v>
      </c>
      <c r="G22" s="1856">
        <v>45861</v>
      </c>
      <c r="H22" s="1855" t="s">
        <v>547</v>
      </c>
      <c r="I22" s="1855" t="s">
        <v>546</v>
      </c>
      <c r="J22" s="1855" t="s">
        <v>2916</v>
      </c>
      <c r="K22" s="1855" t="s">
        <v>546</v>
      </c>
      <c r="L22" s="1855" t="s">
        <v>2916</v>
      </c>
      <c r="M22" s="1855" t="s">
        <v>547</v>
      </c>
      <c r="N22" s="1855" t="s">
        <v>77</v>
      </c>
      <c r="O22" s="1855" t="s">
        <v>79</v>
      </c>
      <c r="P22" s="1855" t="s">
        <v>441</v>
      </c>
      <c r="Q22" s="1855" t="s">
        <v>179</v>
      </c>
      <c r="R22" s="1855" t="s">
        <v>179</v>
      </c>
      <c r="S22" s="1855" t="s">
        <v>179</v>
      </c>
      <c r="T22" s="1855" t="s">
        <v>179</v>
      </c>
      <c r="U22" s="1855">
        <v>16319</v>
      </c>
      <c r="V22" s="1855">
        <v>4</v>
      </c>
      <c r="W22" s="1855">
        <v>3</v>
      </c>
      <c r="X22" s="1855">
        <v>0</v>
      </c>
      <c r="Y22" s="1855">
        <v>2025</v>
      </c>
      <c r="Z22" s="1855">
        <v>2027</v>
      </c>
      <c r="AA22" s="1855" t="s">
        <v>4324</v>
      </c>
      <c r="AB22" s="1855" t="s">
        <v>179</v>
      </c>
      <c r="AC22" s="1855" t="s">
        <v>179</v>
      </c>
      <c r="AD22" s="1855" t="s">
        <v>4022</v>
      </c>
      <c r="AE22" s="1855" t="s">
        <v>548</v>
      </c>
      <c r="AF22" s="1855" t="s">
        <v>549</v>
      </c>
      <c r="AG22" s="1855" t="s">
        <v>550</v>
      </c>
      <c r="AH22" s="1855" t="s">
        <v>179</v>
      </c>
      <c r="AI22" s="1855" t="s">
        <v>179</v>
      </c>
      <c r="AJ22" s="1855">
        <v>2024</v>
      </c>
      <c r="AK22" s="1855">
        <v>29786</v>
      </c>
      <c r="AL22" s="1855">
        <v>29331</v>
      </c>
      <c r="AM22" s="1855">
        <v>10867</v>
      </c>
      <c r="AN22" s="1855">
        <v>10411</v>
      </c>
      <c r="AO22" s="1855">
        <v>40.9</v>
      </c>
      <c r="AP22" s="1855" t="s">
        <v>469</v>
      </c>
      <c r="AQ22" s="1855">
        <v>93.3</v>
      </c>
      <c r="AR22" s="1855">
        <v>2027</v>
      </c>
      <c r="AS22" s="1855">
        <v>10540</v>
      </c>
      <c r="AT22" s="1855">
        <v>64.599999999999994</v>
      </c>
      <c r="AU22" s="1855">
        <v>10098</v>
      </c>
      <c r="AV22" s="1855">
        <v>65.599999999999994</v>
      </c>
      <c r="AW22" s="1855">
        <v>39.6</v>
      </c>
      <c r="AX22" s="1855" t="s">
        <v>469</v>
      </c>
      <c r="AY22" s="1855">
        <v>3.2</v>
      </c>
      <c r="AZ22" s="1855">
        <v>96.8</v>
      </c>
      <c r="BA22" s="1855" t="s">
        <v>179</v>
      </c>
      <c r="BB22" s="1855" t="s">
        <v>179</v>
      </c>
      <c r="BC22" s="1857" t="s">
        <v>179</v>
      </c>
      <c r="BD22" s="1857" t="s">
        <v>179</v>
      </c>
      <c r="BE22" s="1857" t="s">
        <v>179</v>
      </c>
      <c r="BF22" s="1857" t="s">
        <v>179</v>
      </c>
      <c r="BG22" s="1857" t="s">
        <v>179</v>
      </c>
      <c r="BH22" s="1857" t="s">
        <v>179</v>
      </c>
      <c r="BI22" s="1857" t="s">
        <v>179</v>
      </c>
      <c r="BJ22" s="1857" t="s">
        <v>179</v>
      </c>
      <c r="BK22" s="1855" t="s">
        <v>179</v>
      </c>
      <c r="BL22" s="1855" t="s">
        <v>179</v>
      </c>
      <c r="BM22" s="1855" t="s">
        <v>179</v>
      </c>
      <c r="BN22" s="1855" t="s">
        <v>179</v>
      </c>
      <c r="BO22" s="1855" t="s">
        <v>179</v>
      </c>
      <c r="BP22" s="1855"/>
      <c r="BQ22" s="1855">
        <v>0</v>
      </c>
      <c r="BR22" s="1855"/>
      <c r="BS22" s="1855">
        <v>0</v>
      </c>
      <c r="BT22" s="1855"/>
      <c r="BU22" s="1855">
        <v>0</v>
      </c>
      <c r="BV22" s="1855"/>
      <c r="BW22" s="1855">
        <v>0</v>
      </c>
      <c r="BX22" s="1855" t="s">
        <v>4297</v>
      </c>
      <c r="BY22" s="1855" t="s">
        <v>4297</v>
      </c>
      <c r="BZ22" s="1858" t="s">
        <v>4297</v>
      </c>
      <c r="CA22" s="1858" t="s">
        <v>4297</v>
      </c>
      <c r="CB22" s="1858" t="s">
        <v>4297</v>
      </c>
      <c r="CC22" s="1858" t="s">
        <v>4297</v>
      </c>
      <c r="CD22" s="1858" t="s">
        <v>4298</v>
      </c>
      <c r="CE22" s="1858" t="s">
        <v>4297</v>
      </c>
      <c r="CF22" s="1858" t="s">
        <v>4297</v>
      </c>
      <c r="CG22" s="1858" t="s">
        <v>4298</v>
      </c>
      <c r="CH22" s="1858" t="s">
        <v>4297</v>
      </c>
      <c r="CI22" s="1859" t="s">
        <v>4298</v>
      </c>
      <c r="CJ22" s="1855" t="s">
        <v>4297</v>
      </c>
      <c r="CK22" s="1855" t="b">
        <v>1</v>
      </c>
      <c r="CL22" s="1855" t="b">
        <v>1</v>
      </c>
      <c r="CM22" s="1855" t="b">
        <v>1</v>
      </c>
      <c r="CN22" s="1855" t="b">
        <v>1</v>
      </c>
      <c r="CO22" s="1855" t="b">
        <v>0</v>
      </c>
      <c r="CP22" s="1855" t="b">
        <v>0</v>
      </c>
      <c r="CQ22" s="1855" t="b">
        <v>0</v>
      </c>
      <c r="CR22" s="1855" t="b">
        <v>0</v>
      </c>
      <c r="CS22" s="1855" t="s">
        <v>4300</v>
      </c>
      <c r="CT22" s="1855" t="s">
        <v>4300</v>
      </c>
      <c r="CU22" s="1855" t="s">
        <v>4300</v>
      </c>
      <c r="CV22" s="1855" t="s">
        <v>4300</v>
      </c>
      <c r="CW22" s="1855" t="s">
        <v>4297</v>
      </c>
      <c r="CX22" s="1855" t="s">
        <v>3153</v>
      </c>
      <c r="CY22" s="1857" t="s">
        <v>4299</v>
      </c>
      <c r="CZ22" s="1855">
        <v>0</v>
      </c>
      <c r="DA22" s="1855">
        <v>0</v>
      </c>
      <c r="DB22" s="1855">
        <v>0</v>
      </c>
      <c r="DC22" s="1855">
        <v>0</v>
      </c>
      <c r="DD22" s="1855">
        <v>0</v>
      </c>
      <c r="DE22" s="1855" t="b">
        <v>0</v>
      </c>
      <c r="DF22" s="1855" t="b">
        <v>0</v>
      </c>
      <c r="DG22" s="1855" t="b">
        <v>0</v>
      </c>
      <c r="DH22" s="1855" t="b">
        <v>0</v>
      </c>
      <c r="DI22" s="1855" t="b">
        <v>0</v>
      </c>
      <c r="DJ22" s="1860" t="b">
        <v>0</v>
      </c>
      <c r="DK22" s="1860" t="b">
        <v>0</v>
      </c>
      <c r="DL22" s="1860" t="b">
        <v>0</v>
      </c>
      <c r="DM22" s="1860" t="s">
        <v>179</v>
      </c>
      <c r="DN22" s="1860" t="s">
        <v>179</v>
      </c>
      <c r="DO22" s="1860" t="s">
        <v>179</v>
      </c>
      <c r="DP22" s="1860" t="s">
        <v>179</v>
      </c>
      <c r="DQ22" s="1860" t="s">
        <v>179</v>
      </c>
      <c r="DR22" s="1860" t="s">
        <v>179</v>
      </c>
    </row>
    <row r="23" spans="1:122" ht="14.25" thickBot="1">
      <c r="A23" s="1855" t="s">
        <v>551</v>
      </c>
      <c r="B23" s="1855" t="s">
        <v>552</v>
      </c>
      <c r="C23" s="1855">
        <v>2025</v>
      </c>
      <c r="D23" s="1855" t="s">
        <v>441</v>
      </c>
      <c r="E23" s="1855">
        <v>1024031</v>
      </c>
      <c r="F23" s="1855" t="s">
        <v>552</v>
      </c>
      <c r="G23" s="1856">
        <v>45846</v>
      </c>
      <c r="H23" s="1855" t="s">
        <v>553</v>
      </c>
      <c r="I23" s="1855" t="s">
        <v>552</v>
      </c>
      <c r="J23" s="1855" t="s">
        <v>4030</v>
      </c>
      <c r="K23" s="1855" t="s">
        <v>552</v>
      </c>
      <c r="L23" s="1855" t="s">
        <v>4030</v>
      </c>
      <c r="M23" s="1855" t="s">
        <v>553</v>
      </c>
      <c r="N23" s="1855" t="s">
        <v>12</v>
      </c>
      <c r="O23" s="1855" t="s">
        <v>35</v>
      </c>
      <c r="P23" s="1855" t="s">
        <v>441</v>
      </c>
      <c r="Q23" s="1855" t="s">
        <v>179</v>
      </c>
      <c r="R23" s="1855" t="s">
        <v>179</v>
      </c>
      <c r="S23" s="1855" t="s">
        <v>179</v>
      </c>
      <c r="T23" s="1855" t="s">
        <v>179</v>
      </c>
      <c r="U23" s="1855">
        <v>10865</v>
      </c>
      <c r="V23" s="1855">
        <v>2</v>
      </c>
      <c r="W23" s="1855">
        <v>1</v>
      </c>
      <c r="X23" s="1855">
        <v>0</v>
      </c>
      <c r="Y23" s="1855">
        <v>2025</v>
      </c>
      <c r="Z23" s="1855">
        <v>2027</v>
      </c>
      <c r="AA23" s="1855" t="s">
        <v>4325</v>
      </c>
      <c r="AB23" s="1855" t="s">
        <v>179</v>
      </c>
      <c r="AC23" s="1855" t="s">
        <v>179</v>
      </c>
      <c r="AD23" s="1855" t="s">
        <v>4022</v>
      </c>
      <c r="AE23" s="1855" t="s">
        <v>554</v>
      </c>
      <c r="AF23" s="1855" t="s">
        <v>555</v>
      </c>
      <c r="AG23" s="1855" t="s">
        <v>556</v>
      </c>
      <c r="AH23" s="1855" t="s">
        <v>179</v>
      </c>
      <c r="AI23" s="1855" t="s">
        <v>179</v>
      </c>
      <c r="AJ23" s="1855">
        <v>2024</v>
      </c>
      <c r="AK23" s="1855">
        <v>20463</v>
      </c>
      <c r="AL23" s="1855">
        <v>20463</v>
      </c>
      <c r="AM23" s="1855">
        <v>13926</v>
      </c>
      <c r="AN23" s="1855">
        <v>13926</v>
      </c>
      <c r="AO23" s="1855">
        <v>0.35499999999999998</v>
      </c>
      <c r="AP23" s="1855" t="s">
        <v>437</v>
      </c>
      <c r="AQ23" s="1855">
        <v>45</v>
      </c>
      <c r="AR23" s="1855">
        <v>2027</v>
      </c>
      <c r="AS23" s="1855">
        <v>13000</v>
      </c>
      <c r="AT23" s="1855">
        <v>36.5</v>
      </c>
      <c r="AU23" s="1855">
        <v>13000</v>
      </c>
      <c r="AV23" s="1855">
        <v>36.5</v>
      </c>
      <c r="AW23" s="1855">
        <v>0.33600000000000002</v>
      </c>
      <c r="AX23" s="1855" t="s">
        <v>437</v>
      </c>
      <c r="AY23" s="1855">
        <v>5.4</v>
      </c>
      <c r="AZ23" s="1855">
        <v>55</v>
      </c>
      <c r="BA23" s="1855" t="s">
        <v>179</v>
      </c>
      <c r="BB23" s="1855" t="s">
        <v>179</v>
      </c>
      <c r="BC23" s="1857" t="s">
        <v>179</v>
      </c>
      <c r="BD23" s="1857" t="s">
        <v>179</v>
      </c>
      <c r="BE23" s="1857" t="s">
        <v>179</v>
      </c>
      <c r="BF23" s="1857" t="s">
        <v>179</v>
      </c>
      <c r="BG23" s="1857" t="s">
        <v>179</v>
      </c>
      <c r="BH23" s="1857" t="s">
        <v>179</v>
      </c>
      <c r="BI23" s="1857" t="s">
        <v>179</v>
      </c>
      <c r="BJ23" s="1857" t="s">
        <v>179</v>
      </c>
      <c r="BK23" s="1855" t="s">
        <v>179</v>
      </c>
      <c r="BL23" s="1855" t="s">
        <v>179</v>
      </c>
      <c r="BM23" s="1855" t="s">
        <v>179</v>
      </c>
      <c r="BN23" s="1855" t="s">
        <v>179</v>
      </c>
      <c r="BO23" s="1855" t="s">
        <v>179</v>
      </c>
      <c r="BP23" s="1855"/>
      <c r="BQ23" s="1855">
        <v>0</v>
      </c>
      <c r="BR23" s="1855"/>
      <c r="BS23" s="1855">
        <v>0</v>
      </c>
      <c r="BT23" s="1855"/>
      <c r="BU23" s="1855">
        <v>0</v>
      </c>
      <c r="BV23" s="1855"/>
      <c r="BW23" s="1855">
        <v>0</v>
      </c>
      <c r="BX23" s="1855" t="s">
        <v>4297</v>
      </c>
      <c r="BY23" s="1855" t="s">
        <v>4297</v>
      </c>
      <c r="BZ23" s="1858" t="s">
        <v>4297</v>
      </c>
      <c r="CA23" s="1858" t="s">
        <v>4297</v>
      </c>
      <c r="CB23" s="1858" t="s">
        <v>4297</v>
      </c>
      <c r="CC23" s="1858" t="s">
        <v>4297</v>
      </c>
      <c r="CD23" s="1858" t="s">
        <v>4297</v>
      </c>
      <c r="CE23" s="1858" t="s">
        <v>4297</v>
      </c>
      <c r="CF23" s="1858" t="s">
        <v>4297</v>
      </c>
      <c r="CG23" s="1858" t="s">
        <v>4297</v>
      </c>
      <c r="CH23" s="1858" t="s">
        <v>4297</v>
      </c>
      <c r="CI23" s="1859" t="s">
        <v>4297</v>
      </c>
      <c r="CJ23" s="1855" t="s">
        <v>4297</v>
      </c>
      <c r="CK23" s="1855" t="b">
        <v>0</v>
      </c>
      <c r="CL23" s="1855" t="b">
        <v>0</v>
      </c>
      <c r="CM23" s="1855" t="b">
        <v>0</v>
      </c>
      <c r="CN23" s="1855" t="b">
        <v>0</v>
      </c>
      <c r="CO23" s="1855" t="b">
        <v>0</v>
      </c>
      <c r="CP23" s="1855" t="b">
        <v>0</v>
      </c>
      <c r="CQ23" s="1855" t="b">
        <v>0</v>
      </c>
      <c r="CR23" s="1855" t="b">
        <v>1</v>
      </c>
      <c r="CS23" s="1855" t="s">
        <v>4300</v>
      </c>
      <c r="CT23" s="1855" t="s">
        <v>4297</v>
      </c>
      <c r="CU23" s="1855" t="s">
        <v>3153</v>
      </c>
      <c r="CV23" s="1855" t="s">
        <v>4300</v>
      </c>
      <c r="CW23" s="1855" t="s">
        <v>4300</v>
      </c>
      <c r="CX23" s="1855" t="s">
        <v>3153</v>
      </c>
      <c r="CY23" s="1857" t="s">
        <v>4300</v>
      </c>
      <c r="CZ23" s="1855">
        <v>0</v>
      </c>
      <c r="DA23" s="1855">
        <v>0</v>
      </c>
      <c r="DB23" s="1855">
        <v>0</v>
      </c>
      <c r="DC23" s="1855">
        <v>0</v>
      </c>
      <c r="DD23" s="1855">
        <v>0</v>
      </c>
      <c r="DE23" s="1855" t="b">
        <v>0</v>
      </c>
      <c r="DF23" s="1855" t="b">
        <v>0</v>
      </c>
      <c r="DG23" s="1855" t="b">
        <v>0</v>
      </c>
      <c r="DH23" s="1855" t="b">
        <v>0</v>
      </c>
      <c r="DI23" s="1855" t="b">
        <v>0</v>
      </c>
      <c r="DJ23" s="1860" t="b">
        <v>0</v>
      </c>
      <c r="DK23" s="1860" t="b">
        <v>0</v>
      </c>
      <c r="DL23" s="1860" t="b">
        <v>0</v>
      </c>
      <c r="DM23" s="1860" t="s">
        <v>179</v>
      </c>
      <c r="DN23" s="1860" t="s">
        <v>179</v>
      </c>
      <c r="DO23" s="1860" t="s">
        <v>179</v>
      </c>
      <c r="DP23" s="1860" t="s">
        <v>179</v>
      </c>
      <c r="DQ23" s="1860" t="s">
        <v>179</v>
      </c>
      <c r="DR23" s="1860" t="s">
        <v>179</v>
      </c>
    </row>
    <row r="24" spans="1:122" ht="14.25" thickBot="1">
      <c r="A24" s="1855" t="s">
        <v>4812</v>
      </c>
      <c r="B24" s="1855" t="s">
        <v>3127</v>
      </c>
      <c r="C24" s="1855">
        <v>2025</v>
      </c>
      <c r="D24" s="1855" t="s">
        <v>461</v>
      </c>
      <c r="E24" s="1855">
        <v>3043034</v>
      </c>
      <c r="F24" s="1855" t="s">
        <v>3127</v>
      </c>
      <c r="G24" s="1856">
        <v>45946</v>
      </c>
      <c r="H24" s="1855" t="s">
        <v>3128</v>
      </c>
      <c r="I24" s="1855" t="s">
        <v>3127</v>
      </c>
      <c r="J24" s="1855" t="s">
        <v>3129</v>
      </c>
      <c r="K24" s="1855" t="s">
        <v>3127</v>
      </c>
      <c r="L24" s="1855" t="s">
        <v>3129</v>
      </c>
      <c r="M24" s="1855" t="s">
        <v>3128</v>
      </c>
      <c r="N24" s="1855" t="s">
        <v>48</v>
      </c>
      <c r="O24" s="1855" t="s">
        <v>50</v>
      </c>
      <c r="P24" s="1855" t="s">
        <v>179</v>
      </c>
      <c r="Q24" s="1855" t="s">
        <v>179</v>
      </c>
      <c r="R24" s="1855" t="s">
        <v>461</v>
      </c>
      <c r="S24" s="1855" t="s">
        <v>179</v>
      </c>
      <c r="T24" s="1855" t="s">
        <v>179</v>
      </c>
      <c r="U24" s="1855">
        <v>0</v>
      </c>
      <c r="V24" s="1855">
        <v>0</v>
      </c>
      <c r="W24" s="1855">
        <v>0</v>
      </c>
      <c r="X24" s="1855">
        <v>144</v>
      </c>
      <c r="Y24" s="1855">
        <v>2025</v>
      </c>
      <c r="Z24" s="1855">
        <v>2027</v>
      </c>
      <c r="AA24" s="1855" t="s">
        <v>179</v>
      </c>
      <c r="AB24" s="1855" t="s">
        <v>179</v>
      </c>
      <c r="AC24" s="1855" t="s">
        <v>179</v>
      </c>
      <c r="AD24" s="1855" t="s">
        <v>4022</v>
      </c>
      <c r="AE24" s="1855" t="s">
        <v>3130</v>
      </c>
      <c r="AF24" s="1855" t="s">
        <v>3128</v>
      </c>
      <c r="AG24" s="1855" t="s">
        <v>3131</v>
      </c>
      <c r="AH24" s="1855" t="s">
        <v>179</v>
      </c>
      <c r="AI24" s="1855" t="s">
        <v>179</v>
      </c>
      <c r="AJ24" s="1855" t="s">
        <v>179</v>
      </c>
      <c r="AK24" s="1855" t="s">
        <v>179</v>
      </c>
      <c r="AL24" s="1855" t="s">
        <v>179</v>
      </c>
      <c r="AM24" s="1855" t="s">
        <v>179</v>
      </c>
      <c r="AN24" s="1855" t="s">
        <v>179</v>
      </c>
      <c r="AO24" s="1855" t="s">
        <v>179</v>
      </c>
      <c r="AP24" s="1855" t="s">
        <v>179</v>
      </c>
      <c r="AQ24" s="1855" t="s">
        <v>179</v>
      </c>
      <c r="AR24" s="1855" t="s">
        <v>179</v>
      </c>
      <c r="AS24" s="1855" t="s">
        <v>179</v>
      </c>
      <c r="AT24" s="1855" t="s">
        <v>179</v>
      </c>
      <c r="AU24" s="1855" t="s">
        <v>179</v>
      </c>
      <c r="AV24" s="1855" t="s">
        <v>179</v>
      </c>
      <c r="AW24" s="1855" t="s">
        <v>179</v>
      </c>
      <c r="AX24" s="1855" t="s">
        <v>179</v>
      </c>
      <c r="AY24" s="1855" t="s">
        <v>179</v>
      </c>
      <c r="AZ24" s="1855" t="s">
        <v>179</v>
      </c>
      <c r="BA24" s="1855">
        <v>2024</v>
      </c>
      <c r="BB24" s="1855">
        <v>942</v>
      </c>
      <c r="BC24" s="1857">
        <v>942</v>
      </c>
      <c r="BD24" s="1857">
        <v>942</v>
      </c>
      <c r="BE24" s="1857">
        <v>942</v>
      </c>
      <c r="BF24" s="1857">
        <v>8.0579999999999999E-2</v>
      </c>
      <c r="BG24" s="1857" t="s">
        <v>523</v>
      </c>
      <c r="BH24" s="1857">
        <v>2027</v>
      </c>
      <c r="BI24" s="1857">
        <v>920</v>
      </c>
      <c r="BJ24" s="1857">
        <v>2.2999999999999998</v>
      </c>
      <c r="BK24" s="1855">
        <v>920</v>
      </c>
      <c r="BL24" s="1855">
        <v>2.2999999999999998</v>
      </c>
      <c r="BM24" s="1855">
        <v>0.08</v>
      </c>
      <c r="BN24" s="1855" t="s">
        <v>523</v>
      </c>
      <c r="BO24" s="1855">
        <v>0.7</v>
      </c>
      <c r="BP24" s="1855"/>
      <c r="BQ24" s="1855">
        <v>0</v>
      </c>
      <c r="BR24" s="1855"/>
      <c r="BS24" s="1855">
        <v>0</v>
      </c>
      <c r="BT24" s="1855"/>
      <c r="BU24" s="1855">
        <v>0</v>
      </c>
      <c r="BV24" s="1855"/>
      <c r="BW24" s="1855">
        <v>0</v>
      </c>
      <c r="BX24" s="1855">
        <v>0</v>
      </c>
      <c r="BY24" s="1855">
        <v>0</v>
      </c>
      <c r="BZ24" s="1858">
        <v>0</v>
      </c>
      <c r="CA24" s="1858">
        <v>0</v>
      </c>
      <c r="CB24" s="1858">
        <v>0</v>
      </c>
      <c r="CC24" s="1858">
        <v>0</v>
      </c>
      <c r="CD24" s="1858">
        <v>0</v>
      </c>
      <c r="CE24" s="1858">
        <v>0</v>
      </c>
      <c r="CF24" s="1858">
        <v>0</v>
      </c>
      <c r="CG24" s="1858">
        <v>0</v>
      </c>
      <c r="CH24" s="1858">
        <v>0</v>
      </c>
      <c r="CI24" s="1859">
        <v>0</v>
      </c>
      <c r="CJ24" s="1855">
        <v>0</v>
      </c>
      <c r="CK24" s="1855" t="b">
        <v>0</v>
      </c>
      <c r="CL24" s="1855" t="b">
        <v>0</v>
      </c>
      <c r="CM24" s="1855" t="b">
        <v>0</v>
      </c>
      <c r="CN24" s="1855" t="b">
        <v>0</v>
      </c>
      <c r="CO24" s="1855" t="b">
        <v>0</v>
      </c>
      <c r="CP24" s="1855" t="b">
        <v>0</v>
      </c>
      <c r="CQ24" s="1855" t="b">
        <v>0</v>
      </c>
      <c r="CR24" s="1855" t="b">
        <v>0</v>
      </c>
      <c r="CS24" s="1855">
        <v>0</v>
      </c>
      <c r="CT24" s="1855">
        <v>0</v>
      </c>
      <c r="CU24" s="1855">
        <v>0</v>
      </c>
      <c r="CV24" s="1855">
        <v>0</v>
      </c>
      <c r="CW24" s="1855">
        <v>0</v>
      </c>
      <c r="CX24" s="1855">
        <v>0</v>
      </c>
      <c r="CY24" s="1857">
        <v>0</v>
      </c>
      <c r="CZ24" s="1855" t="s">
        <v>3153</v>
      </c>
      <c r="DA24" s="1855" t="s">
        <v>3153</v>
      </c>
      <c r="DB24" s="1855" t="s">
        <v>3153</v>
      </c>
      <c r="DC24" s="1855" t="s">
        <v>4299</v>
      </c>
      <c r="DD24" s="1855" t="s">
        <v>3153</v>
      </c>
      <c r="DE24" s="1855" t="b">
        <v>0</v>
      </c>
      <c r="DF24" s="1855" t="b">
        <v>0</v>
      </c>
      <c r="DG24" s="1855" t="b">
        <v>0</v>
      </c>
      <c r="DH24" s="1855" t="b">
        <v>0</v>
      </c>
      <c r="DI24" s="1855" t="b">
        <v>0</v>
      </c>
      <c r="DJ24" s="1860" t="b">
        <v>0</v>
      </c>
      <c r="DK24" s="1860" t="b">
        <v>1</v>
      </c>
      <c r="DL24" s="1860" t="b">
        <v>0</v>
      </c>
      <c r="DM24" s="1860" t="s">
        <v>4299</v>
      </c>
      <c r="DN24" s="1860" t="s">
        <v>4299</v>
      </c>
      <c r="DO24" s="1860" t="s">
        <v>4299</v>
      </c>
      <c r="DP24" s="1860" t="s">
        <v>4299</v>
      </c>
      <c r="DQ24" s="1860" t="s">
        <v>4300</v>
      </c>
      <c r="DR24" s="1860" t="s">
        <v>4299</v>
      </c>
    </row>
    <row r="25" spans="1:122" ht="14.25" thickBot="1">
      <c r="A25" s="1855" t="s">
        <v>557</v>
      </c>
      <c r="B25" s="1855" t="s">
        <v>558</v>
      </c>
      <c r="C25" s="1855">
        <v>2025</v>
      </c>
      <c r="D25" s="1855" t="s">
        <v>441</v>
      </c>
      <c r="E25" s="1855">
        <v>1009036</v>
      </c>
      <c r="F25" s="1855" t="s">
        <v>558</v>
      </c>
      <c r="G25" s="1856">
        <v>45867</v>
      </c>
      <c r="H25" s="1855" t="s">
        <v>559</v>
      </c>
      <c r="I25" s="1855" t="s">
        <v>4326</v>
      </c>
      <c r="J25" s="1855" t="s">
        <v>4327</v>
      </c>
      <c r="K25" s="1855" t="s">
        <v>558</v>
      </c>
      <c r="L25" s="1855" t="s">
        <v>4328</v>
      </c>
      <c r="M25" s="1855" t="s">
        <v>560</v>
      </c>
      <c r="N25" s="1855" t="s">
        <v>12</v>
      </c>
      <c r="O25" s="1855" t="s">
        <v>13</v>
      </c>
      <c r="P25" s="1855" t="s">
        <v>441</v>
      </c>
      <c r="Q25" s="1855" t="s">
        <v>179</v>
      </c>
      <c r="R25" s="1855" t="s">
        <v>179</v>
      </c>
      <c r="S25" s="1855" t="s">
        <v>179</v>
      </c>
      <c r="T25" s="1855" t="s">
        <v>179</v>
      </c>
      <c r="U25" s="1855">
        <v>7109</v>
      </c>
      <c r="V25" s="1855">
        <v>1</v>
      </c>
      <c r="W25" s="1855">
        <v>1</v>
      </c>
      <c r="X25" s="1855">
        <v>0</v>
      </c>
      <c r="Y25" s="1855">
        <v>2025</v>
      </c>
      <c r="Z25" s="1855">
        <v>2027</v>
      </c>
      <c r="AA25" s="1855" t="s">
        <v>4329</v>
      </c>
      <c r="AB25" s="1855" t="s">
        <v>179</v>
      </c>
      <c r="AC25" s="1855" t="s">
        <v>179</v>
      </c>
      <c r="AD25" s="1855" t="s">
        <v>4022</v>
      </c>
      <c r="AE25" s="1855" t="s">
        <v>561</v>
      </c>
      <c r="AF25" s="1855" t="s">
        <v>562</v>
      </c>
      <c r="AG25" s="1855" t="s">
        <v>563</v>
      </c>
      <c r="AH25" s="1855" t="s">
        <v>179</v>
      </c>
      <c r="AI25" s="1855" t="s">
        <v>179</v>
      </c>
      <c r="AJ25" s="1855">
        <v>2024</v>
      </c>
      <c r="AK25" s="1855">
        <v>12721</v>
      </c>
      <c r="AL25" s="1855">
        <v>12721</v>
      </c>
      <c r="AM25" s="1855">
        <v>11125</v>
      </c>
      <c r="AN25" s="1855">
        <v>11125</v>
      </c>
      <c r="AO25" s="1855">
        <v>32.17</v>
      </c>
      <c r="AP25" s="1855" t="s">
        <v>544</v>
      </c>
      <c r="AQ25" s="1855">
        <v>42.3</v>
      </c>
      <c r="AR25" s="1855">
        <v>2027</v>
      </c>
      <c r="AS25" s="1855">
        <v>11449</v>
      </c>
      <c r="AT25" s="1855">
        <v>10</v>
      </c>
      <c r="AU25" s="1855">
        <v>11449</v>
      </c>
      <c r="AV25" s="1855">
        <v>10</v>
      </c>
      <c r="AW25" s="1855">
        <v>28.9</v>
      </c>
      <c r="AX25" s="1855" t="s">
        <v>544</v>
      </c>
      <c r="AY25" s="1855">
        <v>10.199999999999999</v>
      </c>
      <c r="AZ25" s="1855">
        <v>80</v>
      </c>
      <c r="BA25" s="1855" t="s">
        <v>179</v>
      </c>
      <c r="BB25" s="1855" t="s">
        <v>179</v>
      </c>
      <c r="BC25" s="1857" t="s">
        <v>179</v>
      </c>
      <c r="BD25" s="1857" t="s">
        <v>179</v>
      </c>
      <c r="BE25" s="1857" t="s">
        <v>179</v>
      </c>
      <c r="BF25" s="1857" t="s">
        <v>179</v>
      </c>
      <c r="BG25" s="1857" t="s">
        <v>179</v>
      </c>
      <c r="BH25" s="1857" t="s">
        <v>179</v>
      </c>
      <c r="BI25" s="1857" t="s">
        <v>179</v>
      </c>
      <c r="BJ25" s="1857" t="s">
        <v>179</v>
      </c>
      <c r="BK25" s="1855" t="s">
        <v>179</v>
      </c>
      <c r="BL25" s="1855" t="s">
        <v>179</v>
      </c>
      <c r="BM25" s="1855" t="s">
        <v>179</v>
      </c>
      <c r="BN25" s="1855" t="s">
        <v>179</v>
      </c>
      <c r="BO25" s="1855" t="s">
        <v>179</v>
      </c>
      <c r="BP25" s="1855"/>
      <c r="BQ25" s="1855">
        <v>0</v>
      </c>
      <c r="BR25" s="1855"/>
      <c r="BS25" s="1855">
        <v>0</v>
      </c>
      <c r="BT25" s="1855"/>
      <c r="BU25" s="1855">
        <v>0</v>
      </c>
      <c r="BV25" s="1855"/>
      <c r="BW25" s="1855">
        <v>0</v>
      </c>
      <c r="BX25" s="1855" t="s">
        <v>4297</v>
      </c>
      <c r="BY25" s="1855" t="s">
        <v>4297</v>
      </c>
      <c r="BZ25" s="1858" t="s">
        <v>4297</v>
      </c>
      <c r="CA25" s="1858" t="s">
        <v>4297</v>
      </c>
      <c r="CB25" s="1858" t="s">
        <v>4297</v>
      </c>
      <c r="CC25" s="1858" t="s">
        <v>4297</v>
      </c>
      <c r="CD25" s="1858" t="s">
        <v>4298</v>
      </c>
      <c r="CE25" s="1858" t="s">
        <v>4297</v>
      </c>
      <c r="CF25" s="1858" t="s">
        <v>4297</v>
      </c>
      <c r="CG25" s="1858" t="s">
        <v>4297</v>
      </c>
      <c r="CH25" s="1858" t="s">
        <v>4297</v>
      </c>
      <c r="CI25" s="1859" t="s">
        <v>4297</v>
      </c>
      <c r="CJ25" s="1855" t="s">
        <v>4297</v>
      </c>
      <c r="CK25" s="1855" t="b">
        <v>0</v>
      </c>
      <c r="CL25" s="1855" t="b">
        <v>0</v>
      </c>
      <c r="CM25" s="1855" t="b">
        <v>0</v>
      </c>
      <c r="CN25" s="1855" t="b">
        <v>0</v>
      </c>
      <c r="CO25" s="1855" t="b">
        <v>0</v>
      </c>
      <c r="CP25" s="1855" t="b">
        <v>0</v>
      </c>
      <c r="CQ25" s="1855" t="b">
        <v>0</v>
      </c>
      <c r="CR25" s="1855" t="b">
        <v>1</v>
      </c>
      <c r="CS25" s="1855" t="s">
        <v>4299</v>
      </c>
      <c r="CT25" s="1855" t="s">
        <v>4297</v>
      </c>
      <c r="CU25" s="1855" t="s">
        <v>4297</v>
      </c>
      <c r="CV25" s="1855" t="s">
        <v>4300</v>
      </c>
      <c r="CW25" s="1855" t="s">
        <v>4300</v>
      </c>
      <c r="CX25" s="1855" t="s">
        <v>3153</v>
      </c>
      <c r="CY25" s="1857" t="s">
        <v>4300</v>
      </c>
      <c r="CZ25" s="1855">
        <v>0</v>
      </c>
      <c r="DA25" s="1855">
        <v>0</v>
      </c>
      <c r="DB25" s="1855">
        <v>0</v>
      </c>
      <c r="DC25" s="1855">
        <v>0</v>
      </c>
      <c r="DD25" s="1855">
        <v>0</v>
      </c>
      <c r="DE25" s="1855" t="b">
        <v>0</v>
      </c>
      <c r="DF25" s="1855" t="b">
        <v>0</v>
      </c>
      <c r="DG25" s="1855" t="b">
        <v>0</v>
      </c>
      <c r="DH25" s="1855" t="b">
        <v>0</v>
      </c>
      <c r="DI25" s="1855" t="b">
        <v>0</v>
      </c>
      <c r="DJ25" s="1860" t="b">
        <v>0</v>
      </c>
      <c r="DK25" s="1860" t="b">
        <v>0</v>
      </c>
      <c r="DL25" s="1860" t="b">
        <v>0</v>
      </c>
      <c r="DM25" s="1860" t="s">
        <v>179</v>
      </c>
      <c r="DN25" s="1860" t="s">
        <v>179</v>
      </c>
      <c r="DO25" s="1860" t="s">
        <v>179</v>
      </c>
      <c r="DP25" s="1860" t="s">
        <v>179</v>
      </c>
      <c r="DQ25" s="1860" t="s">
        <v>179</v>
      </c>
      <c r="DR25" s="1860" t="s">
        <v>179</v>
      </c>
    </row>
    <row r="26" spans="1:122" ht="14.25" thickBot="1">
      <c r="A26" s="1855" t="s">
        <v>566</v>
      </c>
      <c r="B26" s="1855" t="s">
        <v>4330</v>
      </c>
      <c r="C26" s="1855">
        <v>2025</v>
      </c>
      <c r="D26" s="1855" t="s">
        <v>441</v>
      </c>
      <c r="E26" s="1855">
        <v>1018038</v>
      </c>
      <c r="F26" s="1855" t="s">
        <v>4330</v>
      </c>
      <c r="G26" s="1856">
        <v>46006</v>
      </c>
      <c r="H26" s="1855" t="s">
        <v>4031</v>
      </c>
      <c r="I26" s="1855" t="s">
        <v>4330</v>
      </c>
      <c r="J26" s="1855" t="s">
        <v>4032</v>
      </c>
      <c r="K26" s="1855" t="s">
        <v>4330</v>
      </c>
      <c r="L26" s="1855" t="s">
        <v>4032</v>
      </c>
      <c r="M26" s="1855" t="s">
        <v>4031</v>
      </c>
      <c r="N26" s="1855" t="s">
        <v>12</v>
      </c>
      <c r="O26" s="1855" t="s">
        <v>22</v>
      </c>
      <c r="P26" s="1855" t="s">
        <v>441</v>
      </c>
      <c r="Q26" s="1855" t="s">
        <v>179</v>
      </c>
      <c r="R26" s="1855" t="s">
        <v>179</v>
      </c>
      <c r="S26" s="1855" t="s">
        <v>179</v>
      </c>
      <c r="T26" s="1855" t="s">
        <v>179</v>
      </c>
      <c r="U26" s="1855">
        <v>6379</v>
      </c>
      <c r="V26" s="1855">
        <v>1</v>
      </c>
      <c r="W26" s="1855">
        <v>1</v>
      </c>
      <c r="X26" s="1855">
        <v>0</v>
      </c>
      <c r="Y26" s="1855">
        <v>2025</v>
      </c>
      <c r="Z26" s="1855">
        <v>2027</v>
      </c>
      <c r="AA26" s="1855" t="s">
        <v>4331</v>
      </c>
      <c r="AB26" s="1855" t="s">
        <v>179</v>
      </c>
      <c r="AC26" s="1855" t="s">
        <v>179</v>
      </c>
      <c r="AD26" s="1855" t="s">
        <v>4022</v>
      </c>
      <c r="AE26" s="1855" t="s">
        <v>4332</v>
      </c>
      <c r="AF26" s="1855" t="s">
        <v>567</v>
      </c>
      <c r="AG26" s="1855" t="s">
        <v>568</v>
      </c>
      <c r="AH26" s="1855" t="s">
        <v>179</v>
      </c>
      <c r="AI26" s="1855" t="s">
        <v>179</v>
      </c>
      <c r="AJ26" s="1855">
        <v>2024</v>
      </c>
      <c r="AK26" s="1855">
        <v>11885</v>
      </c>
      <c r="AL26" s="1855">
        <v>11885</v>
      </c>
      <c r="AM26" s="1855">
        <v>11885</v>
      </c>
      <c r="AN26" s="1855">
        <v>11885</v>
      </c>
      <c r="AO26" s="1855">
        <v>0.44080000000000003</v>
      </c>
      <c r="AP26" s="1855" t="s">
        <v>437</v>
      </c>
      <c r="AQ26" s="1855">
        <v>0</v>
      </c>
      <c r="AR26" s="1855">
        <v>2027</v>
      </c>
      <c r="AS26" s="1855">
        <v>11528</v>
      </c>
      <c r="AT26" s="1855">
        <v>3</v>
      </c>
      <c r="AU26" s="1855">
        <v>11528</v>
      </c>
      <c r="AV26" s="1855">
        <v>3</v>
      </c>
      <c r="AW26" s="1855">
        <v>0.44</v>
      </c>
      <c r="AX26" s="1855" t="s">
        <v>437</v>
      </c>
      <c r="AY26" s="1855">
        <v>0.2</v>
      </c>
      <c r="AZ26" s="1855">
        <v>3</v>
      </c>
      <c r="BA26" s="1855" t="s">
        <v>179</v>
      </c>
      <c r="BB26" s="1855" t="s">
        <v>179</v>
      </c>
      <c r="BC26" s="1857" t="s">
        <v>179</v>
      </c>
      <c r="BD26" s="1857" t="s">
        <v>179</v>
      </c>
      <c r="BE26" s="1857" t="s">
        <v>179</v>
      </c>
      <c r="BF26" s="1857" t="s">
        <v>179</v>
      </c>
      <c r="BG26" s="1857" t="s">
        <v>179</v>
      </c>
      <c r="BH26" s="1857" t="s">
        <v>179</v>
      </c>
      <c r="BI26" s="1857" t="s">
        <v>179</v>
      </c>
      <c r="BJ26" s="1857" t="s">
        <v>179</v>
      </c>
      <c r="BK26" s="1855" t="s">
        <v>179</v>
      </c>
      <c r="BL26" s="1855" t="s">
        <v>179</v>
      </c>
      <c r="BM26" s="1855" t="s">
        <v>179</v>
      </c>
      <c r="BN26" s="1855" t="s">
        <v>179</v>
      </c>
      <c r="BO26" s="1855" t="s">
        <v>179</v>
      </c>
      <c r="BP26" s="1855"/>
      <c r="BQ26" s="1855">
        <v>0</v>
      </c>
      <c r="BR26" s="1855"/>
      <c r="BS26" s="1855">
        <v>0</v>
      </c>
      <c r="BT26" s="1855"/>
      <c r="BU26" s="1855">
        <v>0</v>
      </c>
      <c r="BV26" s="1855"/>
      <c r="BW26" s="1855">
        <v>0</v>
      </c>
      <c r="BX26" s="1855" t="s">
        <v>4297</v>
      </c>
      <c r="BY26" s="1855" t="s">
        <v>4297</v>
      </c>
      <c r="BZ26" s="1858" t="s">
        <v>4297</v>
      </c>
      <c r="CA26" s="1858" t="s">
        <v>4297</v>
      </c>
      <c r="CB26" s="1858" t="s">
        <v>4297</v>
      </c>
      <c r="CC26" s="1858" t="s">
        <v>4297</v>
      </c>
      <c r="CD26" s="1858" t="s">
        <v>4297</v>
      </c>
      <c r="CE26" s="1858" t="s">
        <v>4297</v>
      </c>
      <c r="CF26" s="1858" t="s">
        <v>4297</v>
      </c>
      <c r="CG26" s="1858" t="s">
        <v>4297</v>
      </c>
      <c r="CH26" s="1858" t="s">
        <v>4297</v>
      </c>
      <c r="CI26" s="1859" t="s">
        <v>4297</v>
      </c>
      <c r="CJ26" s="1855" t="s">
        <v>4297</v>
      </c>
      <c r="CK26" s="1855" t="b">
        <v>0</v>
      </c>
      <c r="CL26" s="1855" t="b">
        <v>0</v>
      </c>
      <c r="CM26" s="1855" t="b">
        <v>0</v>
      </c>
      <c r="CN26" s="1855" t="b">
        <v>0</v>
      </c>
      <c r="CO26" s="1855" t="b">
        <v>0</v>
      </c>
      <c r="CP26" s="1855" t="b">
        <v>0</v>
      </c>
      <c r="CQ26" s="1855" t="b">
        <v>0</v>
      </c>
      <c r="CR26" s="1855" t="b">
        <v>1</v>
      </c>
      <c r="CS26" s="1855" t="s">
        <v>4300</v>
      </c>
      <c r="CT26" s="1855" t="s">
        <v>4300</v>
      </c>
      <c r="CU26" s="1855" t="s">
        <v>4300</v>
      </c>
      <c r="CV26" s="1855" t="s">
        <v>4300</v>
      </c>
      <c r="CW26" s="1855" t="s">
        <v>4300</v>
      </c>
      <c r="CX26" s="1855" t="s">
        <v>4297</v>
      </c>
      <c r="CY26" s="1857" t="s">
        <v>4300</v>
      </c>
      <c r="CZ26" s="1855">
        <v>0</v>
      </c>
      <c r="DA26" s="1855">
        <v>0</v>
      </c>
      <c r="DB26" s="1855">
        <v>0</v>
      </c>
      <c r="DC26" s="1855">
        <v>0</v>
      </c>
      <c r="DD26" s="1855">
        <v>0</v>
      </c>
      <c r="DE26" s="1855" t="b">
        <v>0</v>
      </c>
      <c r="DF26" s="1855" t="b">
        <v>0</v>
      </c>
      <c r="DG26" s="1855" t="b">
        <v>0</v>
      </c>
      <c r="DH26" s="1855" t="b">
        <v>0</v>
      </c>
      <c r="DI26" s="1855" t="b">
        <v>0</v>
      </c>
      <c r="DJ26" s="1860" t="b">
        <v>0</v>
      </c>
      <c r="DK26" s="1860" t="b">
        <v>0</v>
      </c>
      <c r="DL26" s="1860" t="b">
        <v>0</v>
      </c>
      <c r="DM26" s="1860" t="s">
        <v>179</v>
      </c>
      <c r="DN26" s="1860" t="s">
        <v>179</v>
      </c>
      <c r="DO26" s="1860" t="s">
        <v>179</v>
      </c>
      <c r="DP26" s="1860" t="s">
        <v>179</v>
      </c>
      <c r="DQ26" s="1860" t="s">
        <v>179</v>
      </c>
      <c r="DR26" s="1860" t="s">
        <v>179</v>
      </c>
    </row>
    <row r="27" spans="1:122" ht="14.25" thickBot="1">
      <c r="A27" s="1855" t="s">
        <v>570</v>
      </c>
      <c r="B27" s="1855" t="s">
        <v>571</v>
      </c>
      <c r="C27" s="1855">
        <v>2025</v>
      </c>
      <c r="D27" s="1855" t="s">
        <v>441</v>
      </c>
      <c r="E27" s="1855">
        <v>1085040</v>
      </c>
      <c r="F27" s="1855" t="s">
        <v>571</v>
      </c>
      <c r="G27" s="1856">
        <v>45867</v>
      </c>
      <c r="H27" s="1855" t="s">
        <v>572</v>
      </c>
      <c r="I27" s="1855" t="s">
        <v>571</v>
      </c>
      <c r="J27" s="1855" t="s">
        <v>573</v>
      </c>
      <c r="K27" s="1855" t="s">
        <v>571</v>
      </c>
      <c r="L27" s="1855" t="s">
        <v>573</v>
      </c>
      <c r="M27" s="1855" t="s">
        <v>572</v>
      </c>
      <c r="N27" s="1855" t="s">
        <v>319</v>
      </c>
      <c r="O27" s="1855" t="s">
        <v>96</v>
      </c>
      <c r="P27" s="1855" t="s">
        <v>441</v>
      </c>
      <c r="Q27" s="1855" t="s">
        <v>179</v>
      </c>
      <c r="R27" s="1855" t="s">
        <v>179</v>
      </c>
      <c r="S27" s="1855" t="s">
        <v>179</v>
      </c>
      <c r="T27" s="1855" t="s">
        <v>179</v>
      </c>
      <c r="U27" s="1855">
        <v>2159</v>
      </c>
      <c r="V27" s="1855">
        <v>4</v>
      </c>
      <c r="W27" s="1855">
        <v>1</v>
      </c>
      <c r="X27" s="1855">
        <v>0</v>
      </c>
      <c r="Y27" s="1855">
        <v>2025</v>
      </c>
      <c r="Z27" s="1855">
        <v>2027</v>
      </c>
      <c r="AA27" s="1855" t="s">
        <v>4333</v>
      </c>
      <c r="AB27" s="1855" t="s">
        <v>179</v>
      </c>
      <c r="AC27" s="1855" t="s">
        <v>179</v>
      </c>
      <c r="AD27" s="1855" t="s">
        <v>4022</v>
      </c>
      <c r="AE27" s="1855" t="s">
        <v>574</v>
      </c>
      <c r="AF27" s="1855" t="s">
        <v>572</v>
      </c>
      <c r="AG27" s="1855" t="s">
        <v>575</v>
      </c>
      <c r="AH27" s="1855" t="s">
        <v>179</v>
      </c>
      <c r="AI27" s="1855" t="s">
        <v>179</v>
      </c>
      <c r="AJ27" s="1855">
        <v>2024</v>
      </c>
      <c r="AK27" s="1855">
        <v>4111</v>
      </c>
      <c r="AL27" s="1855">
        <v>4111</v>
      </c>
      <c r="AM27" s="1855">
        <v>4111</v>
      </c>
      <c r="AN27" s="1855">
        <v>4111</v>
      </c>
      <c r="AO27" s="1855">
        <v>53.99</v>
      </c>
      <c r="AP27" s="1855" t="s">
        <v>569</v>
      </c>
      <c r="AQ27" s="1855">
        <v>1.3</v>
      </c>
      <c r="AR27" s="1855">
        <v>2027</v>
      </c>
      <c r="AS27" s="1855">
        <v>3988</v>
      </c>
      <c r="AT27" s="1855">
        <v>3</v>
      </c>
      <c r="AU27" s="1855">
        <v>3988</v>
      </c>
      <c r="AV27" s="1855">
        <v>3</v>
      </c>
      <c r="AW27" s="1855">
        <v>52.37</v>
      </c>
      <c r="AX27" s="1855" t="s">
        <v>569</v>
      </c>
      <c r="AY27" s="1855">
        <v>3</v>
      </c>
      <c r="AZ27" s="1855">
        <v>1.34</v>
      </c>
      <c r="BA27" s="1855" t="s">
        <v>179</v>
      </c>
      <c r="BB27" s="1855" t="s">
        <v>179</v>
      </c>
      <c r="BC27" s="1857" t="s">
        <v>179</v>
      </c>
      <c r="BD27" s="1857" t="s">
        <v>179</v>
      </c>
      <c r="BE27" s="1857" t="s">
        <v>179</v>
      </c>
      <c r="BF27" s="1857" t="s">
        <v>179</v>
      </c>
      <c r="BG27" s="1857" t="s">
        <v>179</v>
      </c>
      <c r="BH27" s="1857" t="s">
        <v>179</v>
      </c>
      <c r="BI27" s="1857" t="s">
        <v>179</v>
      </c>
      <c r="BJ27" s="1857" t="s">
        <v>179</v>
      </c>
      <c r="BK27" s="1855" t="s">
        <v>179</v>
      </c>
      <c r="BL27" s="1855" t="s">
        <v>179</v>
      </c>
      <c r="BM27" s="1855" t="s">
        <v>179</v>
      </c>
      <c r="BN27" s="1855" t="s">
        <v>179</v>
      </c>
      <c r="BO27" s="1855" t="s">
        <v>179</v>
      </c>
      <c r="BP27" s="1855"/>
      <c r="BQ27" s="1855">
        <v>0</v>
      </c>
      <c r="BR27" s="1855"/>
      <c r="BS27" s="1855">
        <v>0</v>
      </c>
      <c r="BT27" s="1855"/>
      <c r="BU27" s="1855">
        <v>0</v>
      </c>
      <c r="BV27" s="1855"/>
      <c r="BW27" s="1855">
        <v>1</v>
      </c>
      <c r="BX27" s="1855" t="s">
        <v>4297</v>
      </c>
      <c r="BY27" s="1855" t="s">
        <v>4297</v>
      </c>
      <c r="BZ27" s="1858" t="s">
        <v>4297</v>
      </c>
      <c r="CA27" s="1858" t="s">
        <v>4297</v>
      </c>
      <c r="CB27" s="1858" t="s">
        <v>4297</v>
      </c>
      <c r="CC27" s="1858" t="s">
        <v>4297</v>
      </c>
      <c r="CD27" s="1858" t="s">
        <v>4297</v>
      </c>
      <c r="CE27" s="1858" t="s">
        <v>4297</v>
      </c>
      <c r="CF27" s="1858" t="s">
        <v>4297</v>
      </c>
      <c r="CG27" s="1858" t="s">
        <v>4297</v>
      </c>
      <c r="CH27" s="1858" t="s">
        <v>4297</v>
      </c>
      <c r="CI27" s="1859" t="s">
        <v>4297</v>
      </c>
      <c r="CJ27" s="1855" t="s">
        <v>4297</v>
      </c>
      <c r="CK27" s="1855" t="b">
        <v>0</v>
      </c>
      <c r="CL27" s="1855" t="b">
        <v>0</v>
      </c>
      <c r="CM27" s="1855" t="b">
        <v>0</v>
      </c>
      <c r="CN27" s="1855" t="b">
        <v>0</v>
      </c>
      <c r="CO27" s="1855" t="b">
        <v>0</v>
      </c>
      <c r="CP27" s="1855" t="b">
        <v>0</v>
      </c>
      <c r="CQ27" s="1855" t="b">
        <v>0</v>
      </c>
      <c r="CR27" s="1855" t="b">
        <v>1</v>
      </c>
      <c r="CS27" s="1855" t="s">
        <v>4300</v>
      </c>
      <c r="CT27" s="1855" t="s">
        <v>4300</v>
      </c>
      <c r="CU27" s="1855" t="s">
        <v>4300</v>
      </c>
      <c r="CV27" s="1855" t="s">
        <v>4300</v>
      </c>
      <c r="CW27" s="1855" t="s">
        <v>4300</v>
      </c>
      <c r="CX27" s="1855" t="s">
        <v>3153</v>
      </c>
      <c r="CY27" s="1857" t="s">
        <v>4299</v>
      </c>
      <c r="CZ27" s="1855">
        <v>0</v>
      </c>
      <c r="DA27" s="1855">
        <v>0</v>
      </c>
      <c r="DB27" s="1855">
        <v>0</v>
      </c>
      <c r="DC27" s="1855">
        <v>0</v>
      </c>
      <c r="DD27" s="1855">
        <v>0</v>
      </c>
      <c r="DE27" s="1855" t="b">
        <v>0</v>
      </c>
      <c r="DF27" s="1855" t="b">
        <v>0</v>
      </c>
      <c r="DG27" s="1855" t="b">
        <v>0</v>
      </c>
      <c r="DH27" s="1855" t="b">
        <v>0</v>
      </c>
      <c r="DI27" s="1855" t="b">
        <v>0</v>
      </c>
      <c r="DJ27" s="1860" t="b">
        <v>0</v>
      </c>
      <c r="DK27" s="1860" t="b">
        <v>0</v>
      </c>
      <c r="DL27" s="1860" t="b">
        <v>0</v>
      </c>
      <c r="DM27" s="1860" t="s">
        <v>179</v>
      </c>
      <c r="DN27" s="1860" t="s">
        <v>179</v>
      </c>
      <c r="DO27" s="1860" t="s">
        <v>179</v>
      </c>
      <c r="DP27" s="1860" t="s">
        <v>179</v>
      </c>
      <c r="DQ27" s="1860" t="s">
        <v>179</v>
      </c>
      <c r="DR27" s="1860" t="s">
        <v>179</v>
      </c>
    </row>
    <row r="28" spans="1:122" ht="14.25" thickBot="1">
      <c r="A28" s="1855" t="s">
        <v>576</v>
      </c>
      <c r="B28" s="1855" t="s">
        <v>2917</v>
      </c>
      <c r="C28" s="1855">
        <v>2025</v>
      </c>
      <c r="D28" s="1855" t="s">
        <v>441</v>
      </c>
      <c r="E28" s="1855">
        <v>1016041</v>
      </c>
      <c r="F28" s="1855" t="s">
        <v>2917</v>
      </c>
      <c r="G28" s="1856">
        <v>45868</v>
      </c>
      <c r="H28" s="1855" t="s">
        <v>2918</v>
      </c>
      <c r="I28" s="1855" t="s">
        <v>2917</v>
      </c>
      <c r="J28" s="1855" t="s">
        <v>577</v>
      </c>
      <c r="K28" s="1855" t="s">
        <v>2917</v>
      </c>
      <c r="L28" s="1855" t="s">
        <v>577</v>
      </c>
      <c r="M28" s="1855" t="s">
        <v>2918</v>
      </c>
      <c r="N28" s="1855" t="s">
        <v>12</v>
      </c>
      <c r="O28" s="1855" t="s">
        <v>20</v>
      </c>
      <c r="P28" s="1855" t="s">
        <v>441</v>
      </c>
      <c r="Q28" s="1855" t="s">
        <v>179</v>
      </c>
      <c r="R28" s="1855" t="s">
        <v>179</v>
      </c>
      <c r="S28" s="1855" t="s">
        <v>179</v>
      </c>
      <c r="T28" s="1855" t="s">
        <v>179</v>
      </c>
      <c r="U28" s="1855">
        <v>4772</v>
      </c>
      <c r="V28" s="1855">
        <v>1</v>
      </c>
      <c r="W28" s="1855">
        <v>1</v>
      </c>
      <c r="X28" s="1855">
        <v>0</v>
      </c>
      <c r="Y28" s="1855">
        <v>2025</v>
      </c>
      <c r="Z28" s="1855">
        <v>2027</v>
      </c>
      <c r="AA28" s="1855" t="s">
        <v>4334</v>
      </c>
      <c r="AB28" s="1855" t="s">
        <v>179</v>
      </c>
      <c r="AC28" s="1855" t="s">
        <v>179</v>
      </c>
      <c r="AD28" s="1855" t="s">
        <v>4022</v>
      </c>
      <c r="AE28" s="1855" t="s">
        <v>2919</v>
      </c>
      <c r="AF28" s="1855" t="s">
        <v>578</v>
      </c>
      <c r="AG28" s="1855" t="s">
        <v>579</v>
      </c>
      <c r="AH28" s="1855" t="s">
        <v>179</v>
      </c>
      <c r="AI28" s="1855" t="s">
        <v>179</v>
      </c>
      <c r="AJ28" s="1855">
        <v>2024</v>
      </c>
      <c r="AK28" s="1855">
        <v>9710</v>
      </c>
      <c r="AL28" s="1855">
        <v>9710</v>
      </c>
      <c r="AM28" s="1855">
        <v>9710</v>
      </c>
      <c r="AN28" s="1855">
        <v>9710</v>
      </c>
      <c r="AO28" s="1855">
        <v>640.29999999999995</v>
      </c>
      <c r="AP28" s="1855" t="s">
        <v>4335</v>
      </c>
      <c r="AQ28" s="1855">
        <v>0</v>
      </c>
      <c r="AR28" s="1855">
        <v>2027</v>
      </c>
      <c r="AS28" s="1855">
        <v>9000</v>
      </c>
      <c r="AT28" s="1855">
        <v>7.3</v>
      </c>
      <c r="AU28" s="1855">
        <v>9000</v>
      </c>
      <c r="AV28" s="1855">
        <v>7.3</v>
      </c>
      <c r="AW28" s="1855">
        <v>620</v>
      </c>
      <c r="AX28" s="1855" t="s">
        <v>4335</v>
      </c>
      <c r="AY28" s="1855">
        <v>3.2</v>
      </c>
      <c r="AZ28" s="1855">
        <v>30</v>
      </c>
      <c r="BA28" s="1855" t="s">
        <v>179</v>
      </c>
      <c r="BB28" s="1855" t="s">
        <v>179</v>
      </c>
      <c r="BC28" s="1857" t="s">
        <v>179</v>
      </c>
      <c r="BD28" s="1857" t="s">
        <v>179</v>
      </c>
      <c r="BE28" s="1857" t="s">
        <v>179</v>
      </c>
      <c r="BF28" s="1857" t="s">
        <v>179</v>
      </c>
      <c r="BG28" s="1857" t="s">
        <v>179</v>
      </c>
      <c r="BH28" s="1857" t="s">
        <v>179</v>
      </c>
      <c r="BI28" s="1857" t="s">
        <v>179</v>
      </c>
      <c r="BJ28" s="1857" t="s">
        <v>179</v>
      </c>
      <c r="BK28" s="1855" t="s">
        <v>179</v>
      </c>
      <c r="BL28" s="1855" t="s">
        <v>179</v>
      </c>
      <c r="BM28" s="1855" t="s">
        <v>179</v>
      </c>
      <c r="BN28" s="1855" t="s">
        <v>179</v>
      </c>
      <c r="BO28" s="1855" t="s">
        <v>179</v>
      </c>
      <c r="BP28" s="1855"/>
      <c r="BQ28" s="1855">
        <v>0</v>
      </c>
      <c r="BR28" s="1855"/>
      <c r="BS28" s="1855">
        <v>0</v>
      </c>
      <c r="BT28" s="1855"/>
      <c r="BU28" s="1855">
        <v>0</v>
      </c>
      <c r="BV28" s="1855"/>
      <c r="BW28" s="1855">
        <v>2</v>
      </c>
      <c r="BX28" s="1855" t="s">
        <v>4297</v>
      </c>
      <c r="BY28" s="1855" t="s">
        <v>4299</v>
      </c>
      <c r="BZ28" s="1858" t="s">
        <v>4299</v>
      </c>
      <c r="CA28" s="1858" t="s">
        <v>4299</v>
      </c>
      <c r="CB28" s="1858" t="s">
        <v>4299</v>
      </c>
      <c r="CC28" s="1858" t="s">
        <v>4297</v>
      </c>
      <c r="CD28" s="1858" t="s">
        <v>4298</v>
      </c>
      <c r="CE28" s="1858" t="s">
        <v>4299</v>
      </c>
      <c r="CF28" s="1858" t="s">
        <v>4297</v>
      </c>
      <c r="CG28" s="1858" t="s">
        <v>4297</v>
      </c>
      <c r="CH28" s="1858" t="s">
        <v>4299</v>
      </c>
      <c r="CI28" s="1859" t="s">
        <v>4299</v>
      </c>
      <c r="CJ28" s="1855" t="s">
        <v>4299</v>
      </c>
      <c r="CK28" s="1855" t="b">
        <v>1</v>
      </c>
      <c r="CL28" s="1855" t="b">
        <v>0</v>
      </c>
      <c r="CM28" s="1855" t="b">
        <v>0</v>
      </c>
      <c r="CN28" s="1855" t="b">
        <v>1</v>
      </c>
      <c r="CO28" s="1855" t="b">
        <v>0</v>
      </c>
      <c r="CP28" s="1855" t="b">
        <v>0</v>
      </c>
      <c r="CQ28" s="1855" t="b">
        <v>0</v>
      </c>
      <c r="CR28" s="1855" t="b">
        <v>0</v>
      </c>
      <c r="CS28" s="1855" t="s">
        <v>4299</v>
      </c>
      <c r="CT28" s="1855" t="s">
        <v>4300</v>
      </c>
      <c r="CU28" s="1855" t="s">
        <v>4300</v>
      </c>
      <c r="CV28" s="1855" t="s">
        <v>3153</v>
      </c>
      <c r="CW28" s="1855" t="s">
        <v>4300</v>
      </c>
      <c r="CX28" s="1855" t="s">
        <v>3153</v>
      </c>
      <c r="CY28" s="1857" t="s">
        <v>3153</v>
      </c>
      <c r="CZ28" s="1855">
        <v>0</v>
      </c>
      <c r="DA28" s="1855">
        <v>0</v>
      </c>
      <c r="DB28" s="1855">
        <v>0</v>
      </c>
      <c r="DC28" s="1855">
        <v>0</v>
      </c>
      <c r="DD28" s="1855">
        <v>0</v>
      </c>
      <c r="DE28" s="1855" t="b">
        <v>0</v>
      </c>
      <c r="DF28" s="1855" t="b">
        <v>0</v>
      </c>
      <c r="DG28" s="1855" t="b">
        <v>0</v>
      </c>
      <c r="DH28" s="1855" t="b">
        <v>0</v>
      </c>
      <c r="DI28" s="1855" t="b">
        <v>0</v>
      </c>
      <c r="DJ28" s="1860" t="b">
        <v>0</v>
      </c>
      <c r="DK28" s="1860" t="b">
        <v>0</v>
      </c>
      <c r="DL28" s="1860" t="b">
        <v>0</v>
      </c>
      <c r="DM28" s="1860" t="s">
        <v>179</v>
      </c>
      <c r="DN28" s="1860" t="s">
        <v>179</v>
      </c>
      <c r="DO28" s="1860" t="s">
        <v>179</v>
      </c>
      <c r="DP28" s="1860" t="s">
        <v>179</v>
      </c>
      <c r="DQ28" s="1860" t="s">
        <v>179</v>
      </c>
      <c r="DR28" s="1860" t="s">
        <v>179</v>
      </c>
    </row>
    <row r="29" spans="1:122" ht="14.25" thickBot="1">
      <c r="A29" s="1855" t="s">
        <v>580</v>
      </c>
      <c r="B29" s="1855" t="s">
        <v>581</v>
      </c>
      <c r="C29" s="1855">
        <v>2025</v>
      </c>
      <c r="D29" s="1855" t="s">
        <v>441</v>
      </c>
      <c r="E29" s="1855">
        <v>1069042</v>
      </c>
      <c r="F29" s="1855" t="s">
        <v>581</v>
      </c>
      <c r="G29" s="1856">
        <v>45841</v>
      </c>
      <c r="H29" s="1855" t="s">
        <v>582</v>
      </c>
      <c r="I29" s="1855" t="s">
        <v>581</v>
      </c>
      <c r="J29" s="1855" t="s">
        <v>4336</v>
      </c>
      <c r="K29" s="1855" t="s">
        <v>581</v>
      </c>
      <c r="L29" s="1855" t="s">
        <v>4336</v>
      </c>
      <c r="M29" s="1855" t="s">
        <v>582</v>
      </c>
      <c r="N29" s="1855" t="s">
        <v>70</v>
      </c>
      <c r="O29" s="1855" t="s">
        <v>74</v>
      </c>
      <c r="P29" s="1855" t="s">
        <v>441</v>
      </c>
      <c r="Q29" s="1855" t="s">
        <v>179</v>
      </c>
      <c r="R29" s="1855" t="s">
        <v>179</v>
      </c>
      <c r="S29" s="1855" t="s">
        <v>179</v>
      </c>
      <c r="T29" s="1855" t="s">
        <v>179</v>
      </c>
      <c r="U29" s="1855">
        <v>2464</v>
      </c>
      <c r="V29" s="1855">
        <v>2</v>
      </c>
      <c r="W29" s="1855">
        <v>1</v>
      </c>
      <c r="X29" s="1855">
        <v>0</v>
      </c>
      <c r="Y29" s="1855">
        <v>2025</v>
      </c>
      <c r="Z29" s="1855">
        <v>2027</v>
      </c>
      <c r="AA29" s="1855" t="s">
        <v>4337</v>
      </c>
      <c r="AB29" s="1855" t="s">
        <v>179</v>
      </c>
      <c r="AC29" s="1855" t="s">
        <v>179</v>
      </c>
      <c r="AD29" s="1855" t="s">
        <v>4022</v>
      </c>
      <c r="AE29" s="1855" t="s">
        <v>583</v>
      </c>
      <c r="AF29" s="1855" t="s">
        <v>584</v>
      </c>
      <c r="AG29" s="1855" t="s">
        <v>485</v>
      </c>
      <c r="AH29" s="1855" t="s">
        <v>179</v>
      </c>
      <c r="AI29" s="1855" t="s">
        <v>179</v>
      </c>
      <c r="AJ29" s="1855">
        <v>2024</v>
      </c>
      <c r="AK29" s="1855">
        <v>4752</v>
      </c>
      <c r="AL29" s="1855">
        <v>4752</v>
      </c>
      <c r="AM29" s="1855">
        <v>4752</v>
      </c>
      <c r="AN29" s="1855">
        <v>4752</v>
      </c>
      <c r="AO29" s="1855">
        <v>15.11</v>
      </c>
      <c r="AP29" s="1855" t="s">
        <v>585</v>
      </c>
      <c r="AQ29" s="1855">
        <v>0</v>
      </c>
      <c r="AR29" s="1855">
        <v>2027</v>
      </c>
      <c r="AS29" s="1855">
        <v>4704</v>
      </c>
      <c r="AT29" s="1855">
        <v>1</v>
      </c>
      <c r="AU29" s="1855">
        <v>4704</v>
      </c>
      <c r="AV29" s="1855">
        <v>1</v>
      </c>
      <c r="AW29" s="1855">
        <v>14.96</v>
      </c>
      <c r="AX29" s="1855" t="s">
        <v>585</v>
      </c>
      <c r="AY29" s="1855">
        <v>1</v>
      </c>
      <c r="AZ29" s="1855">
        <v>0</v>
      </c>
      <c r="BA29" s="1855" t="s">
        <v>179</v>
      </c>
      <c r="BB29" s="1855" t="s">
        <v>179</v>
      </c>
      <c r="BC29" s="1857" t="s">
        <v>179</v>
      </c>
      <c r="BD29" s="1857" t="s">
        <v>179</v>
      </c>
      <c r="BE29" s="1857" t="s">
        <v>179</v>
      </c>
      <c r="BF29" s="1857" t="s">
        <v>179</v>
      </c>
      <c r="BG29" s="1857" t="s">
        <v>179</v>
      </c>
      <c r="BH29" s="1857" t="s">
        <v>179</v>
      </c>
      <c r="BI29" s="1857" t="s">
        <v>179</v>
      </c>
      <c r="BJ29" s="1857" t="s">
        <v>179</v>
      </c>
      <c r="BK29" s="1855" t="s">
        <v>179</v>
      </c>
      <c r="BL29" s="1855" t="s">
        <v>179</v>
      </c>
      <c r="BM29" s="1855" t="s">
        <v>179</v>
      </c>
      <c r="BN29" s="1855" t="s">
        <v>179</v>
      </c>
      <c r="BO29" s="1855" t="s">
        <v>179</v>
      </c>
      <c r="BP29" s="1855"/>
      <c r="BQ29" s="1855">
        <v>0</v>
      </c>
      <c r="BR29" s="1855"/>
      <c r="BS29" s="1855">
        <v>0</v>
      </c>
      <c r="BT29" s="1855"/>
      <c r="BU29" s="1855">
        <v>0</v>
      </c>
      <c r="BV29" s="1855"/>
      <c r="BW29" s="1855">
        <v>0</v>
      </c>
      <c r="BX29" s="1855" t="s">
        <v>4297</v>
      </c>
      <c r="BY29" s="1855" t="s">
        <v>4297</v>
      </c>
      <c r="BZ29" s="1858" t="s">
        <v>4297</v>
      </c>
      <c r="CA29" s="1858" t="s">
        <v>4297</v>
      </c>
      <c r="CB29" s="1858" t="s">
        <v>4297</v>
      </c>
      <c r="CC29" s="1858" t="s">
        <v>4297</v>
      </c>
      <c r="CD29" s="1858" t="s">
        <v>4298</v>
      </c>
      <c r="CE29" s="1858" t="s">
        <v>4297</v>
      </c>
      <c r="CF29" s="1858" t="s">
        <v>4297</v>
      </c>
      <c r="CG29" s="1858" t="s">
        <v>4298</v>
      </c>
      <c r="CH29" s="1858" t="s">
        <v>4298</v>
      </c>
      <c r="CI29" s="1859" t="s">
        <v>4298</v>
      </c>
      <c r="CJ29" s="1855" t="s">
        <v>4297</v>
      </c>
      <c r="CK29" s="1855" t="b">
        <v>1</v>
      </c>
      <c r="CL29" s="1855" t="b">
        <v>0</v>
      </c>
      <c r="CM29" s="1855" t="b">
        <v>0</v>
      </c>
      <c r="CN29" s="1855" t="b">
        <v>0</v>
      </c>
      <c r="CO29" s="1855" t="b">
        <v>0</v>
      </c>
      <c r="CP29" s="1855" t="b">
        <v>0</v>
      </c>
      <c r="CQ29" s="1855" t="b">
        <v>0</v>
      </c>
      <c r="CR29" s="1855" t="b">
        <v>0</v>
      </c>
      <c r="CS29" s="1855" t="s">
        <v>4300</v>
      </c>
      <c r="CT29" s="1855" t="s">
        <v>3153</v>
      </c>
      <c r="CU29" s="1855" t="s">
        <v>3153</v>
      </c>
      <c r="CV29" s="1855" t="s">
        <v>4297</v>
      </c>
      <c r="CW29" s="1855" t="s">
        <v>4297</v>
      </c>
      <c r="CX29" s="1855" t="s">
        <v>4297</v>
      </c>
      <c r="CY29" s="1857" t="s">
        <v>4300</v>
      </c>
      <c r="CZ29" s="1855">
        <v>0</v>
      </c>
      <c r="DA29" s="1855">
        <v>0</v>
      </c>
      <c r="DB29" s="1855">
        <v>0</v>
      </c>
      <c r="DC29" s="1855">
        <v>0</v>
      </c>
      <c r="DD29" s="1855">
        <v>0</v>
      </c>
      <c r="DE29" s="1855" t="b">
        <v>0</v>
      </c>
      <c r="DF29" s="1855" t="b">
        <v>0</v>
      </c>
      <c r="DG29" s="1855" t="b">
        <v>0</v>
      </c>
      <c r="DH29" s="1855" t="b">
        <v>0</v>
      </c>
      <c r="DI29" s="1855" t="b">
        <v>0</v>
      </c>
      <c r="DJ29" s="1860" t="b">
        <v>0</v>
      </c>
      <c r="DK29" s="1860" t="b">
        <v>0</v>
      </c>
      <c r="DL29" s="1860" t="b">
        <v>0</v>
      </c>
      <c r="DM29" s="1860" t="s">
        <v>179</v>
      </c>
      <c r="DN29" s="1860" t="s">
        <v>179</v>
      </c>
      <c r="DO29" s="1860" t="s">
        <v>179</v>
      </c>
      <c r="DP29" s="1860" t="s">
        <v>179</v>
      </c>
      <c r="DQ29" s="1860" t="s">
        <v>179</v>
      </c>
      <c r="DR29" s="1860" t="s">
        <v>179</v>
      </c>
    </row>
    <row r="30" spans="1:122" ht="14.25" thickBot="1">
      <c r="A30" s="1855" t="s">
        <v>586</v>
      </c>
      <c r="B30" s="1855" t="s">
        <v>587</v>
      </c>
      <c r="C30" s="1855">
        <v>2025</v>
      </c>
      <c r="D30" s="1855" t="s">
        <v>441</v>
      </c>
      <c r="E30" s="1855">
        <v>1081043</v>
      </c>
      <c r="F30" s="1855" t="s">
        <v>587</v>
      </c>
      <c r="G30" s="1856">
        <v>45868</v>
      </c>
      <c r="H30" s="1855" t="s">
        <v>588</v>
      </c>
      <c r="I30" s="1855" t="s">
        <v>587</v>
      </c>
      <c r="J30" s="1855" t="s">
        <v>4033</v>
      </c>
      <c r="K30" s="1855" t="s">
        <v>587</v>
      </c>
      <c r="L30" s="1855" t="s">
        <v>4033</v>
      </c>
      <c r="M30" s="1855" t="s">
        <v>588</v>
      </c>
      <c r="N30" s="1855" t="s">
        <v>93</v>
      </c>
      <c r="O30" s="1855" t="s">
        <v>94</v>
      </c>
      <c r="P30" s="1855" t="s">
        <v>441</v>
      </c>
      <c r="Q30" s="1855" t="s">
        <v>179</v>
      </c>
      <c r="R30" s="1855" t="s">
        <v>179</v>
      </c>
      <c r="S30" s="1855" t="s">
        <v>179</v>
      </c>
      <c r="T30" s="1855" t="s">
        <v>179</v>
      </c>
      <c r="U30" s="1855">
        <v>20378</v>
      </c>
      <c r="V30" s="1855">
        <v>5</v>
      </c>
      <c r="W30" s="1855">
        <v>5</v>
      </c>
      <c r="X30" s="1855">
        <v>0</v>
      </c>
      <c r="Y30" s="1855">
        <v>2025</v>
      </c>
      <c r="Z30" s="1855">
        <v>2027</v>
      </c>
      <c r="AA30" s="1855" t="s">
        <v>4338</v>
      </c>
      <c r="AB30" s="1855" t="s">
        <v>179</v>
      </c>
      <c r="AC30" s="1855" t="s">
        <v>179</v>
      </c>
      <c r="AD30" s="1855" t="s">
        <v>4022</v>
      </c>
      <c r="AE30" s="1855" t="s">
        <v>589</v>
      </c>
      <c r="AF30" s="1855" t="s">
        <v>588</v>
      </c>
      <c r="AG30" s="1855" t="s">
        <v>590</v>
      </c>
      <c r="AH30" s="1855" t="s">
        <v>179</v>
      </c>
      <c r="AI30" s="1855" t="s">
        <v>179</v>
      </c>
      <c r="AJ30" s="1855">
        <v>2024</v>
      </c>
      <c r="AK30" s="1855">
        <v>42781</v>
      </c>
      <c r="AL30" s="1855">
        <v>42781</v>
      </c>
      <c r="AM30" s="1855">
        <v>42781</v>
      </c>
      <c r="AN30" s="1855">
        <v>42781</v>
      </c>
      <c r="AO30" s="1855">
        <v>68.569999999999993</v>
      </c>
      <c r="AP30" s="1855" t="s">
        <v>591</v>
      </c>
      <c r="AQ30" s="1855">
        <v>0</v>
      </c>
      <c r="AR30" s="1855">
        <v>2027</v>
      </c>
      <c r="AS30" s="1855">
        <v>42353</v>
      </c>
      <c r="AT30" s="1855">
        <v>1</v>
      </c>
      <c r="AU30" s="1855">
        <v>42353</v>
      </c>
      <c r="AV30" s="1855">
        <v>1</v>
      </c>
      <c r="AW30" s="1855">
        <v>67.88</v>
      </c>
      <c r="AX30" s="1855" t="s">
        <v>591</v>
      </c>
      <c r="AY30" s="1855">
        <v>1</v>
      </c>
      <c r="AZ30" s="1855">
        <v>0</v>
      </c>
      <c r="BA30" s="1855" t="s">
        <v>179</v>
      </c>
      <c r="BB30" s="1855" t="s">
        <v>179</v>
      </c>
      <c r="BC30" s="1857" t="s">
        <v>179</v>
      </c>
      <c r="BD30" s="1857" t="s">
        <v>179</v>
      </c>
      <c r="BE30" s="1857" t="s">
        <v>179</v>
      </c>
      <c r="BF30" s="1857" t="s">
        <v>179</v>
      </c>
      <c r="BG30" s="1857" t="s">
        <v>179</v>
      </c>
      <c r="BH30" s="1857" t="s">
        <v>179</v>
      </c>
      <c r="BI30" s="1857" t="s">
        <v>179</v>
      </c>
      <c r="BJ30" s="1857" t="s">
        <v>179</v>
      </c>
      <c r="BK30" s="1855" t="s">
        <v>179</v>
      </c>
      <c r="BL30" s="1855" t="s">
        <v>179</v>
      </c>
      <c r="BM30" s="1855" t="s">
        <v>179</v>
      </c>
      <c r="BN30" s="1855" t="s">
        <v>179</v>
      </c>
      <c r="BO30" s="1855" t="s">
        <v>179</v>
      </c>
      <c r="BP30" s="1855"/>
      <c r="BQ30" s="1855">
        <v>0</v>
      </c>
      <c r="BR30" s="1855"/>
      <c r="BS30" s="1855">
        <v>0</v>
      </c>
      <c r="BT30" s="1855"/>
      <c r="BU30" s="1855">
        <v>0</v>
      </c>
      <c r="BV30" s="1855"/>
      <c r="BW30" s="1855">
        <v>0</v>
      </c>
      <c r="BX30" s="1855" t="s">
        <v>4297</v>
      </c>
      <c r="BY30" s="1855" t="s">
        <v>4297</v>
      </c>
      <c r="BZ30" s="1858" t="s">
        <v>4297</v>
      </c>
      <c r="CA30" s="1858" t="s">
        <v>4297</v>
      </c>
      <c r="CB30" s="1858" t="s">
        <v>4297</v>
      </c>
      <c r="CC30" s="1858" t="s">
        <v>4297</v>
      </c>
      <c r="CD30" s="1858" t="s">
        <v>4297</v>
      </c>
      <c r="CE30" s="1858" t="s">
        <v>4297</v>
      </c>
      <c r="CF30" s="1858" t="s">
        <v>4297</v>
      </c>
      <c r="CG30" s="1858" t="s">
        <v>4297</v>
      </c>
      <c r="CH30" s="1858" t="s">
        <v>4297</v>
      </c>
      <c r="CI30" s="1859" t="s">
        <v>4297</v>
      </c>
      <c r="CJ30" s="1855" t="s">
        <v>4297</v>
      </c>
      <c r="CK30" s="1855" t="b">
        <v>0</v>
      </c>
      <c r="CL30" s="1855" t="b">
        <v>0</v>
      </c>
      <c r="CM30" s="1855" t="b">
        <v>0</v>
      </c>
      <c r="CN30" s="1855" t="b">
        <v>0</v>
      </c>
      <c r="CO30" s="1855" t="b">
        <v>0</v>
      </c>
      <c r="CP30" s="1855" t="b">
        <v>0</v>
      </c>
      <c r="CQ30" s="1855" t="b">
        <v>0</v>
      </c>
      <c r="CR30" s="1855" t="b">
        <v>1</v>
      </c>
      <c r="CS30" s="1855" t="s">
        <v>4300</v>
      </c>
      <c r="CT30" s="1855" t="s">
        <v>4300</v>
      </c>
      <c r="CU30" s="1855" t="s">
        <v>4300</v>
      </c>
      <c r="CV30" s="1855" t="s">
        <v>4300</v>
      </c>
      <c r="CW30" s="1855" t="s">
        <v>4300</v>
      </c>
      <c r="CX30" s="1855" t="s">
        <v>3153</v>
      </c>
      <c r="CY30" s="1857" t="s">
        <v>4300</v>
      </c>
      <c r="CZ30" s="1855">
        <v>0</v>
      </c>
      <c r="DA30" s="1855">
        <v>0</v>
      </c>
      <c r="DB30" s="1855">
        <v>0</v>
      </c>
      <c r="DC30" s="1855">
        <v>0</v>
      </c>
      <c r="DD30" s="1855">
        <v>0</v>
      </c>
      <c r="DE30" s="1855" t="b">
        <v>0</v>
      </c>
      <c r="DF30" s="1855" t="b">
        <v>0</v>
      </c>
      <c r="DG30" s="1855" t="b">
        <v>0</v>
      </c>
      <c r="DH30" s="1855" t="b">
        <v>0</v>
      </c>
      <c r="DI30" s="1855" t="b">
        <v>0</v>
      </c>
      <c r="DJ30" s="1860" t="b">
        <v>0</v>
      </c>
      <c r="DK30" s="1860" t="b">
        <v>0</v>
      </c>
      <c r="DL30" s="1860" t="b">
        <v>0</v>
      </c>
      <c r="DM30" s="1860" t="s">
        <v>179</v>
      </c>
      <c r="DN30" s="1860" t="s">
        <v>179</v>
      </c>
      <c r="DO30" s="1860" t="s">
        <v>179</v>
      </c>
      <c r="DP30" s="1860" t="s">
        <v>179</v>
      </c>
      <c r="DQ30" s="1860" t="s">
        <v>179</v>
      </c>
      <c r="DR30" s="1860" t="s">
        <v>179</v>
      </c>
    </row>
    <row r="31" spans="1:122" ht="14.25" thickBot="1">
      <c r="A31" s="1855" t="s">
        <v>592</v>
      </c>
      <c r="B31" s="1855" t="s">
        <v>593</v>
      </c>
      <c r="C31" s="1855">
        <v>2025</v>
      </c>
      <c r="D31" s="1855" t="s">
        <v>594</v>
      </c>
      <c r="E31" s="1855">
        <v>1388044</v>
      </c>
      <c r="F31" s="1855" t="s">
        <v>593</v>
      </c>
      <c r="G31" s="1856">
        <v>45867</v>
      </c>
      <c r="H31" s="1855" t="s">
        <v>595</v>
      </c>
      <c r="I31" s="1855" t="s">
        <v>593</v>
      </c>
      <c r="J31" s="1855" t="s">
        <v>4034</v>
      </c>
      <c r="K31" s="1855" t="s">
        <v>593</v>
      </c>
      <c r="L31" s="1855" t="s">
        <v>4034</v>
      </c>
      <c r="M31" s="1855" t="s">
        <v>595</v>
      </c>
      <c r="N31" s="1855" t="s">
        <v>102</v>
      </c>
      <c r="O31" s="1855" t="s">
        <v>103</v>
      </c>
      <c r="P31" s="1855" t="s">
        <v>441</v>
      </c>
      <c r="Q31" s="1855" t="s">
        <v>179</v>
      </c>
      <c r="R31" s="1855" t="s">
        <v>461</v>
      </c>
      <c r="S31" s="1855" t="s">
        <v>179</v>
      </c>
      <c r="T31" s="1855" t="s">
        <v>179</v>
      </c>
      <c r="U31" s="1855">
        <v>3143</v>
      </c>
      <c r="V31" s="1855">
        <v>6</v>
      </c>
      <c r="W31" s="1855">
        <v>2</v>
      </c>
      <c r="X31" s="1855">
        <v>108</v>
      </c>
      <c r="Y31" s="1855">
        <v>2025</v>
      </c>
      <c r="Z31" s="1855">
        <v>2027</v>
      </c>
      <c r="AA31" s="1855" t="s">
        <v>4339</v>
      </c>
      <c r="AB31" s="1855" t="s">
        <v>179</v>
      </c>
      <c r="AC31" s="1855" t="s">
        <v>179</v>
      </c>
      <c r="AD31" s="1855" t="s">
        <v>4022</v>
      </c>
      <c r="AE31" s="1855" t="s">
        <v>4035</v>
      </c>
      <c r="AF31" s="1855" t="s">
        <v>4036</v>
      </c>
      <c r="AG31" s="1855" t="s">
        <v>596</v>
      </c>
      <c r="AH31" s="1855" t="s">
        <v>179</v>
      </c>
      <c r="AI31" s="1855" t="s">
        <v>179</v>
      </c>
      <c r="AJ31" s="1855">
        <v>2024</v>
      </c>
      <c r="AK31" s="1855">
        <v>2387</v>
      </c>
      <c r="AL31" s="1855">
        <v>2387</v>
      </c>
      <c r="AM31" s="1855">
        <v>923</v>
      </c>
      <c r="AN31" s="1855">
        <v>923</v>
      </c>
      <c r="AO31" s="1855">
        <v>19.84</v>
      </c>
      <c r="AP31" s="1855" t="s">
        <v>597</v>
      </c>
      <c r="AQ31" s="1855">
        <v>99.4</v>
      </c>
      <c r="AR31" s="1855">
        <v>2027</v>
      </c>
      <c r="AS31" s="1855">
        <v>2387</v>
      </c>
      <c r="AT31" s="1855">
        <v>0</v>
      </c>
      <c r="AU31" s="1855">
        <v>2387</v>
      </c>
      <c r="AV31" s="1855">
        <v>0</v>
      </c>
      <c r="AW31" s="1855">
        <v>19.244800000000001</v>
      </c>
      <c r="AX31" s="1855" t="s">
        <v>597</v>
      </c>
      <c r="AY31" s="1855">
        <v>3</v>
      </c>
      <c r="AZ31" s="1855">
        <v>99.4</v>
      </c>
      <c r="BA31" s="1855">
        <v>2024</v>
      </c>
      <c r="BB31" s="1855">
        <v>1335</v>
      </c>
      <c r="BC31" s="1857">
        <v>1335</v>
      </c>
      <c r="BD31" s="1857">
        <v>1335</v>
      </c>
      <c r="BE31" s="1857">
        <v>1335</v>
      </c>
      <c r="BF31" s="1857">
        <v>0.22459999999999999</v>
      </c>
      <c r="BG31" s="1857" t="s">
        <v>523</v>
      </c>
      <c r="BH31" s="1857">
        <v>2027</v>
      </c>
      <c r="BI31" s="1857">
        <v>1335</v>
      </c>
      <c r="BJ31" s="1857">
        <v>0</v>
      </c>
      <c r="BK31" s="1855">
        <v>1335</v>
      </c>
      <c r="BL31" s="1855">
        <v>0</v>
      </c>
      <c r="BM31" s="1855">
        <v>0.217862</v>
      </c>
      <c r="BN31" s="1855" t="s">
        <v>523</v>
      </c>
      <c r="BO31" s="1855">
        <v>3</v>
      </c>
      <c r="BP31" s="1855"/>
      <c r="BQ31" s="1855">
        <v>1</v>
      </c>
      <c r="BR31" s="1855"/>
      <c r="BS31" s="1855">
        <v>0</v>
      </c>
      <c r="BT31" s="1855"/>
      <c r="BU31" s="1855">
        <v>0</v>
      </c>
      <c r="BV31" s="1855"/>
      <c r="BW31" s="1855">
        <v>3</v>
      </c>
      <c r="BX31" s="1855" t="s">
        <v>4297</v>
      </c>
      <c r="BY31" s="1855" t="s">
        <v>4297</v>
      </c>
      <c r="BZ31" s="1858" t="s">
        <v>4297</v>
      </c>
      <c r="CA31" s="1858" t="s">
        <v>4297</v>
      </c>
      <c r="CB31" s="1858" t="s">
        <v>4297</v>
      </c>
      <c r="CC31" s="1858" t="s">
        <v>4297</v>
      </c>
      <c r="CD31" s="1858" t="s">
        <v>4298</v>
      </c>
      <c r="CE31" s="1858" t="s">
        <v>4300</v>
      </c>
      <c r="CF31" s="1858" t="s">
        <v>4297</v>
      </c>
      <c r="CG31" s="1858" t="s">
        <v>4297</v>
      </c>
      <c r="CH31" s="1858" t="s">
        <v>4297</v>
      </c>
      <c r="CI31" s="1859" t="s">
        <v>4297</v>
      </c>
      <c r="CJ31" s="1855" t="s">
        <v>4299</v>
      </c>
      <c r="CK31" s="1855" t="b">
        <v>0</v>
      </c>
      <c r="CL31" s="1855" t="b">
        <v>0</v>
      </c>
      <c r="CM31" s="1855" t="b">
        <v>0</v>
      </c>
      <c r="CN31" s="1855" t="b">
        <v>0</v>
      </c>
      <c r="CO31" s="1855" t="b">
        <v>0</v>
      </c>
      <c r="CP31" s="1855" t="b">
        <v>1</v>
      </c>
      <c r="CQ31" s="1855" t="b">
        <v>0</v>
      </c>
      <c r="CR31" s="1855" t="b">
        <v>0</v>
      </c>
      <c r="CS31" s="1855" t="s">
        <v>4300</v>
      </c>
      <c r="CT31" s="1855" t="s">
        <v>4300</v>
      </c>
      <c r="CU31" s="1855" t="s">
        <v>3153</v>
      </c>
      <c r="CV31" s="1855" t="s">
        <v>4300</v>
      </c>
      <c r="CW31" s="1855" t="s">
        <v>4300</v>
      </c>
      <c r="CX31" s="1855" t="s">
        <v>3153</v>
      </c>
      <c r="CY31" s="1857" t="s">
        <v>4300</v>
      </c>
      <c r="CZ31" s="1855" t="s">
        <v>4297</v>
      </c>
      <c r="DA31" s="1855" t="s">
        <v>4297</v>
      </c>
      <c r="DB31" s="1855" t="s">
        <v>4297</v>
      </c>
      <c r="DC31" s="1855" t="s">
        <v>4297</v>
      </c>
      <c r="DD31" s="1855" t="s">
        <v>4297</v>
      </c>
      <c r="DE31" s="1855" t="b">
        <v>0</v>
      </c>
      <c r="DF31" s="1855" t="b">
        <v>0</v>
      </c>
      <c r="DG31" s="1855" t="b">
        <v>0</v>
      </c>
      <c r="DH31" s="1855" t="b">
        <v>0</v>
      </c>
      <c r="DI31" s="1855" t="b">
        <v>0</v>
      </c>
      <c r="DJ31" s="1860" t="b">
        <v>1</v>
      </c>
      <c r="DK31" s="1860" t="b">
        <v>0</v>
      </c>
      <c r="DL31" s="1860" t="b">
        <v>0</v>
      </c>
      <c r="DM31" s="1860" t="s">
        <v>4300</v>
      </c>
      <c r="DN31" s="1860" t="s">
        <v>4300</v>
      </c>
      <c r="DO31" s="1860" t="s">
        <v>3153</v>
      </c>
      <c r="DP31" s="1860" t="s">
        <v>4300</v>
      </c>
      <c r="DQ31" s="1860" t="s">
        <v>4300</v>
      </c>
      <c r="DR31" s="1860" t="s">
        <v>3153</v>
      </c>
    </row>
    <row r="32" spans="1:122" ht="14.25" thickBot="1">
      <c r="A32" s="1855" t="s">
        <v>598</v>
      </c>
      <c r="B32" s="1855" t="s">
        <v>599</v>
      </c>
      <c r="C32" s="1855">
        <v>2025</v>
      </c>
      <c r="D32" s="1855" t="s">
        <v>441</v>
      </c>
      <c r="E32" s="1855">
        <v>1028045</v>
      </c>
      <c r="F32" s="1855" t="s">
        <v>599</v>
      </c>
      <c r="G32" s="1856">
        <v>45868</v>
      </c>
      <c r="H32" s="1855" t="s">
        <v>601</v>
      </c>
      <c r="I32" s="1855" t="s">
        <v>599</v>
      </c>
      <c r="J32" s="1855" t="s">
        <v>600</v>
      </c>
      <c r="K32" s="1855" t="s">
        <v>599</v>
      </c>
      <c r="L32" s="1855" t="s">
        <v>600</v>
      </c>
      <c r="M32" s="1855" t="s">
        <v>601</v>
      </c>
      <c r="N32" s="1855" t="s">
        <v>12</v>
      </c>
      <c r="O32" s="1855" t="s">
        <v>33</v>
      </c>
      <c r="P32" s="1855" t="s">
        <v>441</v>
      </c>
      <c r="Q32" s="1855" t="s">
        <v>179</v>
      </c>
      <c r="R32" s="1855" t="s">
        <v>179</v>
      </c>
      <c r="S32" s="1855" t="s">
        <v>179</v>
      </c>
      <c r="T32" s="1855" t="s">
        <v>179</v>
      </c>
      <c r="U32" s="1855">
        <v>5375</v>
      </c>
      <c r="V32" s="1855">
        <v>3</v>
      </c>
      <c r="W32" s="1855">
        <v>2</v>
      </c>
      <c r="X32" s="1855">
        <v>0</v>
      </c>
      <c r="Y32" s="1855">
        <v>2025</v>
      </c>
      <c r="Z32" s="1855">
        <v>2027</v>
      </c>
      <c r="AA32" s="1855" t="s">
        <v>4340</v>
      </c>
      <c r="AB32" s="1855" t="s">
        <v>179</v>
      </c>
      <c r="AC32" s="1855" t="s">
        <v>179</v>
      </c>
      <c r="AD32" s="1855" t="s">
        <v>4022</v>
      </c>
      <c r="AE32" s="1855" t="s">
        <v>602</v>
      </c>
      <c r="AF32" s="1855" t="s">
        <v>603</v>
      </c>
      <c r="AG32" s="1855" t="s">
        <v>604</v>
      </c>
      <c r="AH32" s="1855" t="s">
        <v>179</v>
      </c>
      <c r="AI32" s="1855" t="s">
        <v>179</v>
      </c>
      <c r="AJ32" s="1855">
        <v>2024</v>
      </c>
      <c r="AK32" s="1855">
        <v>10156</v>
      </c>
      <c r="AL32" s="1855">
        <v>10156</v>
      </c>
      <c r="AM32" s="1855">
        <v>10156</v>
      </c>
      <c r="AN32" s="1855">
        <v>10156</v>
      </c>
      <c r="AO32" s="1855" t="s">
        <v>179</v>
      </c>
      <c r="AP32" s="1855" t="s">
        <v>179</v>
      </c>
      <c r="AQ32" s="1855">
        <v>0</v>
      </c>
      <c r="AR32" s="1855">
        <v>2027</v>
      </c>
      <c r="AS32" s="1855">
        <v>9854</v>
      </c>
      <c r="AT32" s="1855">
        <v>3</v>
      </c>
      <c r="AU32" s="1855">
        <v>9854</v>
      </c>
      <c r="AV32" s="1855">
        <v>3</v>
      </c>
      <c r="AW32" s="1855" t="s">
        <v>179</v>
      </c>
      <c r="AX32" s="1855" t="s">
        <v>179</v>
      </c>
      <c r="AY32" s="1855">
        <v>2.9966511627906964</v>
      </c>
      <c r="AZ32" s="1855">
        <v>0</v>
      </c>
      <c r="BA32" s="1855" t="s">
        <v>179</v>
      </c>
      <c r="BB32" s="1855" t="s">
        <v>179</v>
      </c>
      <c r="BC32" s="1857" t="s">
        <v>179</v>
      </c>
      <c r="BD32" s="1857" t="s">
        <v>179</v>
      </c>
      <c r="BE32" s="1857" t="s">
        <v>179</v>
      </c>
      <c r="BF32" s="1857" t="s">
        <v>179</v>
      </c>
      <c r="BG32" s="1857" t="s">
        <v>179</v>
      </c>
      <c r="BH32" s="1857" t="s">
        <v>179</v>
      </c>
      <c r="BI32" s="1857" t="s">
        <v>179</v>
      </c>
      <c r="BJ32" s="1857" t="s">
        <v>179</v>
      </c>
      <c r="BK32" s="1855" t="s">
        <v>179</v>
      </c>
      <c r="BL32" s="1855" t="s">
        <v>179</v>
      </c>
      <c r="BM32" s="1855" t="s">
        <v>179</v>
      </c>
      <c r="BN32" s="1855" t="s">
        <v>179</v>
      </c>
      <c r="BO32" s="1855" t="s">
        <v>179</v>
      </c>
      <c r="BP32" s="1855"/>
      <c r="BQ32" s="1855">
        <v>0</v>
      </c>
      <c r="BR32" s="1855"/>
      <c r="BS32" s="1855">
        <v>0</v>
      </c>
      <c r="BT32" s="1855"/>
      <c r="BU32" s="1855">
        <v>0</v>
      </c>
      <c r="BV32" s="1855"/>
      <c r="BW32" s="1855">
        <v>0</v>
      </c>
      <c r="BX32" s="1855" t="s">
        <v>4297</v>
      </c>
      <c r="BY32" s="1855" t="s">
        <v>4297</v>
      </c>
      <c r="BZ32" s="1858" t="s">
        <v>4297</v>
      </c>
      <c r="CA32" s="1858" t="s">
        <v>4297</v>
      </c>
      <c r="CB32" s="1858" t="s">
        <v>4297</v>
      </c>
      <c r="CC32" s="1858" t="s">
        <v>4297</v>
      </c>
      <c r="CD32" s="1858" t="s">
        <v>4297</v>
      </c>
      <c r="CE32" s="1858" t="s">
        <v>4297</v>
      </c>
      <c r="CF32" s="1858" t="s">
        <v>4297</v>
      </c>
      <c r="CG32" s="1858" t="s">
        <v>4297</v>
      </c>
      <c r="CH32" s="1858" t="s">
        <v>4297</v>
      </c>
      <c r="CI32" s="1859" t="s">
        <v>4297</v>
      </c>
      <c r="CJ32" s="1855" t="s">
        <v>4297</v>
      </c>
      <c r="CK32" s="1855" t="b">
        <v>1</v>
      </c>
      <c r="CL32" s="1855" t="b">
        <v>0</v>
      </c>
      <c r="CM32" s="1855" t="b">
        <v>0</v>
      </c>
      <c r="CN32" s="1855" t="b">
        <v>1</v>
      </c>
      <c r="CO32" s="1855" t="b">
        <v>0</v>
      </c>
      <c r="CP32" s="1855" t="b">
        <v>0</v>
      </c>
      <c r="CQ32" s="1855" t="b">
        <v>0</v>
      </c>
      <c r="CR32" s="1855" t="b">
        <v>0</v>
      </c>
      <c r="CS32" s="1855" t="s">
        <v>4297</v>
      </c>
      <c r="CT32" s="1855" t="s">
        <v>4297</v>
      </c>
      <c r="CU32" s="1855" t="s">
        <v>4297</v>
      </c>
      <c r="CV32" s="1855" t="s">
        <v>3153</v>
      </c>
      <c r="CW32" s="1855" t="s">
        <v>4300</v>
      </c>
      <c r="CX32" s="1855" t="s">
        <v>4297</v>
      </c>
      <c r="CY32" s="1857" t="s">
        <v>3153</v>
      </c>
      <c r="CZ32" s="1855">
        <v>0</v>
      </c>
      <c r="DA32" s="1855">
        <v>0</v>
      </c>
      <c r="DB32" s="1855">
        <v>0</v>
      </c>
      <c r="DC32" s="1855">
        <v>0</v>
      </c>
      <c r="DD32" s="1855">
        <v>0</v>
      </c>
      <c r="DE32" s="1855" t="b">
        <v>0</v>
      </c>
      <c r="DF32" s="1855" t="b">
        <v>0</v>
      </c>
      <c r="DG32" s="1855" t="b">
        <v>0</v>
      </c>
      <c r="DH32" s="1855" t="b">
        <v>0</v>
      </c>
      <c r="DI32" s="1855" t="b">
        <v>0</v>
      </c>
      <c r="DJ32" s="1860" t="b">
        <v>0</v>
      </c>
      <c r="DK32" s="1860" t="b">
        <v>0</v>
      </c>
      <c r="DL32" s="1860" t="b">
        <v>0</v>
      </c>
      <c r="DM32" s="1860" t="s">
        <v>179</v>
      </c>
      <c r="DN32" s="1860" t="s">
        <v>179</v>
      </c>
      <c r="DO32" s="1860" t="s">
        <v>179</v>
      </c>
      <c r="DP32" s="1860" t="s">
        <v>179</v>
      </c>
      <c r="DQ32" s="1860" t="s">
        <v>179</v>
      </c>
      <c r="DR32" s="1860" t="s">
        <v>179</v>
      </c>
    </row>
    <row r="33" spans="1:122" ht="14.25" thickBot="1">
      <c r="A33" s="1855" t="s">
        <v>605</v>
      </c>
      <c r="B33" s="1855" t="s">
        <v>606</v>
      </c>
      <c r="C33" s="1855">
        <v>2025</v>
      </c>
      <c r="D33" s="1855" t="s">
        <v>441</v>
      </c>
      <c r="E33" s="1855">
        <v>1029046</v>
      </c>
      <c r="F33" s="1855" t="s">
        <v>606</v>
      </c>
      <c r="G33" s="1856">
        <v>45867</v>
      </c>
      <c r="H33" s="1855" t="s">
        <v>607</v>
      </c>
      <c r="I33" s="1855" t="s">
        <v>606</v>
      </c>
      <c r="J33" s="1855" t="s">
        <v>608</v>
      </c>
      <c r="K33" s="1855" t="s">
        <v>606</v>
      </c>
      <c r="L33" s="1855" t="s">
        <v>608</v>
      </c>
      <c r="M33" s="1855" t="s">
        <v>607</v>
      </c>
      <c r="N33" s="1855" t="s">
        <v>12</v>
      </c>
      <c r="O33" s="1855" t="s">
        <v>33</v>
      </c>
      <c r="P33" s="1855" t="s">
        <v>441</v>
      </c>
      <c r="Q33" s="1855" t="s">
        <v>179</v>
      </c>
      <c r="R33" s="1855" t="s">
        <v>179</v>
      </c>
      <c r="S33" s="1855" t="s">
        <v>179</v>
      </c>
      <c r="T33" s="1855" t="s">
        <v>179</v>
      </c>
      <c r="U33" s="1855">
        <v>1568</v>
      </c>
      <c r="V33" s="1855">
        <v>1</v>
      </c>
      <c r="W33" s="1855">
        <v>1</v>
      </c>
      <c r="X33" s="1855">
        <v>0</v>
      </c>
      <c r="Y33" s="1855">
        <v>2025</v>
      </c>
      <c r="Z33" s="1855">
        <v>2027</v>
      </c>
      <c r="AA33" s="1855" t="s">
        <v>4341</v>
      </c>
      <c r="AB33" s="1855" t="s">
        <v>179</v>
      </c>
      <c r="AC33" s="1855" t="s">
        <v>179</v>
      </c>
      <c r="AD33" s="1855" t="s">
        <v>4022</v>
      </c>
      <c r="AE33" s="1855" t="s">
        <v>609</v>
      </c>
      <c r="AF33" s="1855" t="s">
        <v>610</v>
      </c>
      <c r="AG33" s="1855" t="s">
        <v>498</v>
      </c>
      <c r="AH33" s="1855" t="s">
        <v>179</v>
      </c>
      <c r="AI33" s="1855" t="s">
        <v>179</v>
      </c>
      <c r="AJ33" s="1855">
        <v>2024</v>
      </c>
      <c r="AK33" s="1855">
        <v>3033</v>
      </c>
      <c r="AL33" s="1855">
        <v>3033</v>
      </c>
      <c r="AM33" s="1855">
        <v>584</v>
      </c>
      <c r="AN33" s="1855">
        <v>584</v>
      </c>
      <c r="AO33" s="1855">
        <v>59.49</v>
      </c>
      <c r="AP33" s="1855" t="s">
        <v>611</v>
      </c>
      <c r="AQ33" s="1855">
        <v>80.8</v>
      </c>
      <c r="AR33" s="1855">
        <v>2027</v>
      </c>
      <c r="AS33" s="1855">
        <v>2311</v>
      </c>
      <c r="AT33" s="1855">
        <v>23.8</v>
      </c>
      <c r="AU33" s="1855">
        <v>2311</v>
      </c>
      <c r="AV33" s="1855">
        <v>23.8</v>
      </c>
      <c r="AW33" s="1855">
        <v>47.591999999999999</v>
      </c>
      <c r="AX33" s="1855" t="s">
        <v>611</v>
      </c>
      <c r="AY33" s="1855">
        <v>20</v>
      </c>
      <c r="AZ33" s="1855">
        <v>36.799999999999997</v>
      </c>
      <c r="BA33" s="1855" t="s">
        <v>179</v>
      </c>
      <c r="BB33" s="1855" t="s">
        <v>179</v>
      </c>
      <c r="BC33" s="1857" t="s">
        <v>179</v>
      </c>
      <c r="BD33" s="1857" t="s">
        <v>179</v>
      </c>
      <c r="BE33" s="1857" t="s">
        <v>179</v>
      </c>
      <c r="BF33" s="1857" t="s">
        <v>179</v>
      </c>
      <c r="BG33" s="1857" t="s">
        <v>179</v>
      </c>
      <c r="BH33" s="1857" t="s">
        <v>179</v>
      </c>
      <c r="BI33" s="1857" t="s">
        <v>179</v>
      </c>
      <c r="BJ33" s="1857" t="s">
        <v>179</v>
      </c>
      <c r="BK33" s="1855" t="s">
        <v>179</v>
      </c>
      <c r="BL33" s="1855" t="s">
        <v>179</v>
      </c>
      <c r="BM33" s="1855" t="s">
        <v>179</v>
      </c>
      <c r="BN33" s="1855" t="s">
        <v>179</v>
      </c>
      <c r="BO33" s="1855" t="s">
        <v>179</v>
      </c>
      <c r="BP33" s="1855"/>
      <c r="BQ33" s="1855">
        <v>0</v>
      </c>
      <c r="BR33" s="1855"/>
      <c r="BS33" s="1855">
        <v>0</v>
      </c>
      <c r="BT33" s="1855"/>
      <c r="BU33" s="1855">
        <v>0</v>
      </c>
      <c r="BV33" s="1855"/>
      <c r="BW33" s="1855">
        <v>0</v>
      </c>
      <c r="BX33" s="1855" t="s">
        <v>4297</v>
      </c>
      <c r="BY33" s="1855" t="s">
        <v>4297</v>
      </c>
      <c r="BZ33" s="1858" t="s">
        <v>4297</v>
      </c>
      <c r="CA33" s="1858" t="s">
        <v>4297</v>
      </c>
      <c r="CB33" s="1858" t="s">
        <v>4297</v>
      </c>
      <c r="CC33" s="1858" t="s">
        <v>4297</v>
      </c>
      <c r="CD33" s="1858" t="s">
        <v>4297</v>
      </c>
      <c r="CE33" s="1858" t="s">
        <v>4297</v>
      </c>
      <c r="CF33" s="1858" t="s">
        <v>4297</v>
      </c>
      <c r="CG33" s="1858" t="s">
        <v>4298</v>
      </c>
      <c r="CH33" s="1858" t="s">
        <v>4298</v>
      </c>
      <c r="CI33" s="1859" t="s">
        <v>4298</v>
      </c>
      <c r="CJ33" s="1855" t="s">
        <v>4297</v>
      </c>
      <c r="CK33" s="1855" t="b">
        <v>0</v>
      </c>
      <c r="CL33" s="1855" t="b">
        <v>0</v>
      </c>
      <c r="CM33" s="1855" t="b">
        <v>0</v>
      </c>
      <c r="CN33" s="1855" t="b">
        <v>0</v>
      </c>
      <c r="CO33" s="1855" t="b">
        <v>0</v>
      </c>
      <c r="CP33" s="1855" t="b">
        <v>0</v>
      </c>
      <c r="CQ33" s="1855" t="b">
        <v>0</v>
      </c>
      <c r="CR33" s="1855" t="b">
        <v>1</v>
      </c>
      <c r="CS33" s="1855" t="s">
        <v>3153</v>
      </c>
      <c r="CT33" s="1855" t="s">
        <v>4297</v>
      </c>
      <c r="CU33" s="1855" t="s">
        <v>3153</v>
      </c>
      <c r="CV33" s="1855" t="s">
        <v>3153</v>
      </c>
      <c r="CW33" s="1855" t="s">
        <v>4300</v>
      </c>
      <c r="CX33" s="1855" t="s">
        <v>3153</v>
      </c>
      <c r="CY33" s="1857" t="s">
        <v>4299</v>
      </c>
      <c r="CZ33" s="1855">
        <v>0</v>
      </c>
      <c r="DA33" s="1855">
        <v>0</v>
      </c>
      <c r="DB33" s="1855">
        <v>0</v>
      </c>
      <c r="DC33" s="1855">
        <v>0</v>
      </c>
      <c r="DD33" s="1855">
        <v>0</v>
      </c>
      <c r="DE33" s="1855" t="b">
        <v>0</v>
      </c>
      <c r="DF33" s="1855" t="b">
        <v>0</v>
      </c>
      <c r="DG33" s="1855" t="b">
        <v>0</v>
      </c>
      <c r="DH33" s="1855" t="b">
        <v>0</v>
      </c>
      <c r="DI33" s="1855" t="b">
        <v>0</v>
      </c>
      <c r="DJ33" s="1860" t="b">
        <v>0</v>
      </c>
      <c r="DK33" s="1860" t="b">
        <v>0</v>
      </c>
      <c r="DL33" s="1860" t="b">
        <v>0</v>
      </c>
      <c r="DM33" s="1860" t="s">
        <v>179</v>
      </c>
      <c r="DN33" s="1860" t="s">
        <v>179</v>
      </c>
      <c r="DO33" s="1860" t="s">
        <v>179</v>
      </c>
      <c r="DP33" s="1860" t="s">
        <v>179</v>
      </c>
      <c r="DQ33" s="1860" t="s">
        <v>179</v>
      </c>
      <c r="DR33" s="1860" t="s">
        <v>179</v>
      </c>
    </row>
    <row r="34" spans="1:122" ht="14.25" thickBot="1">
      <c r="A34" s="1855" t="s">
        <v>613</v>
      </c>
      <c r="B34" s="1855" t="s">
        <v>614</v>
      </c>
      <c r="C34" s="1855">
        <v>2025</v>
      </c>
      <c r="D34" s="1855" t="s">
        <v>441</v>
      </c>
      <c r="E34" s="1855">
        <v>1069050</v>
      </c>
      <c r="F34" s="1855" t="s">
        <v>614</v>
      </c>
      <c r="G34" s="1856">
        <v>45867</v>
      </c>
      <c r="H34" s="1855" t="s">
        <v>4342</v>
      </c>
      <c r="I34" s="1855" t="s">
        <v>614</v>
      </c>
      <c r="J34" s="1855" t="s">
        <v>4037</v>
      </c>
      <c r="K34" s="1855" t="s">
        <v>614</v>
      </c>
      <c r="L34" s="1855" t="s">
        <v>4037</v>
      </c>
      <c r="M34" s="1855" t="s">
        <v>4342</v>
      </c>
      <c r="N34" s="1855" t="s">
        <v>77</v>
      </c>
      <c r="O34" s="1855" t="s">
        <v>79</v>
      </c>
      <c r="P34" s="1855" t="s">
        <v>441</v>
      </c>
      <c r="Q34" s="1855" t="s">
        <v>179</v>
      </c>
      <c r="R34" s="1855" t="s">
        <v>179</v>
      </c>
      <c r="S34" s="1855" t="s">
        <v>179</v>
      </c>
      <c r="T34" s="1855" t="s">
        <v>179</v>
      </c>
      <c r="U34" s="1855">
        <v>2698</v>
      </c>
      <c r="V34" s="1855">
        <v>3</v>
      </c>
      <c r="W34" s="1855">
        <v>1</v>
      </c>
      <c r="X34" s="1855">
        <v>0</v>
      </c>
      <c r="Y34" s="1855">
        <v>2025</v>
      </c>
      <c r="Z34" s="1855">
        <v>2027</v>
      </c>
      <c r="AA34" s="1855" t="s">
        <v>4343</v>
      </c>
      <c r="AB34" s="1855" t="s">
        <v>179</v>
      </c>
      <c r="AC34" s="1855" t="s">
        <v>179</v>
      </c>
      <c r="AD34" s="1855" t="s">
        <v>4022</v>
      </c>
      <c r="AE34" s="1855" t="s">
        <v>615</v>
      </c>
      <c r="AF34" s="1855" t="s">
        <v>616</v>
      </c>
      <c r="AG34" s="1855" t="s">
        <v>617</v>
      </c>
      <c r="AH34" s="1855" t="s">
        <v>179</v>
      </c>
      <c r="AI34" s="1855" t="s">
        <v>179</v>
      </c>
      <c r="AJ34" s="1855">
        <v>2024</v>
      </c>
      <c r="AK34" s="1855">
        <v>5009</v>
      </c>
      <c r="AL34" s="1855">
        <v>5009</v>
      </c>
      <c r="AM34" s="1855">
        <v>5009</v>
      </c>
      <c r="AN34" s="1855">
        <v>5009</v>
      </c>
      <c r="AO34" s="1855">
        <v>6.1949999999999998E-2</v>
      </c>
      <c r="AP34" s="1855" t="s">
        <v>1422</v>
      </c>
      <c r="AQ34" s="1855">
        <v>0</v>
      </c>
      <c r="AR34" s="1855">
        <v>2027</v>
      </c>
      <c r="AS34" s="1855">
        <v>4850</v>
      </c>
      <c r="AT34" s="1855">
        <v>3.2</v>
      </c>
      <c r="AU34" s="1855">
        <v>4850</v>
      </c>
      <c r="AV34" s="1855">
        <v>3.2</v>
      </c>
      <c r="AW34" s="1855">
        <v>0.06</v>
      </c>
      <c r="AX34" s="1855" t="s">
        <v>1422</v>
      </c>
      <c r="AY34" s="1855">
        <v>3.1</v>
      </c>
      <c r="AZ34" s="1855">
        <v>0</v>
      </c>
      <c r="BA34" s="1855" t="s">
        <v>179</v>
      </c>
      <c r="BB34" s="1855" t="s">
        <v>179</v>
      </c>
      <c r="BC34" s="1857" t="s">
        <v>179</v>
      </c>
      <c r="BD34" s="1857" t="s">
        <v>179</v>
      </c>
      <c r="BE34" s="1857" t="s">
        <v>179</v>
      </c>
      <c r="BF34" s="1857" t="s">
        <v>179</v>
      </c>
      <c r="BG34" s="1857" t="s">
        <v>179</v>
      </c>
      <c r="BH34" s="1857" t="s">
        <v>179</v>
      </c>
      <c r="BI34" s="1857" t="s">
        <v>179</v>
      </c>
      <c r="BJ34" s="1857" t="s">
        <v>179</v>
      </c>
      <c r="BK34" s="1855" t="s">
        <v>179</v>
      </c>
      <c r="BL34" s="1855" t="s">
        <v>179</v>
      </c>
      <c r="BM34" s="1855" t="s">
        <v>179</v>
      </c>
      <c r="BN34" s="1855" t="s">
        <v>179</v>
      </c>
      <c r="BO34" s="1855" t="s">
        <v>179</v>
      </c>
      <c r="BP34" s="1855"/>
      <c r="BQ34" s="1855">
        <v>0</v>
      </c>
      <c r="BR34" s="1855"/>
      <c r="BS34" s="1855">
        <v>0</v>
      </c>
      <c r="BT34" s="1855"/>
      <c r="BU34" s="1855">
        <v>0</v>
      </c>
      <c r="BV34" s="1855"/>
      <c r="BW34" s="1855">
        <v>0</v>
      </c>
      <c r="BX34" s="1855" t="s">
        <v>4297</v>
      </c>
      <c r="BY34" s="1855" t="s">
        <v>4297</v>
      </c>
      <c r="BZ34" s="1858" t="s">
        <v>4297</v>
      </c>
      <c r="CA34" s="1858" t="s">
        <v>4297</v>
      </c>
      <c r="CB34" s="1858" t="s">
        <v>4297</v>
      </c>
      <c r="CC34" s="1858" t="s">
        <v>4297</v>
      </c>
      <c r="CD34" s="1858" t="s">
        <v>4297</v>
      </c>
      <c r="CE34" s="1858" t="s">
        <v>4297</v>
      </c>
      <c r="CF34" s="1858" t="s">
        <v>4297</v>
      </c>
      <c r="CG34" s="1858" t="s">
        <v>4298</v>
      </c>
      <c r="CH34" s="1858" t="s">
        <v>4298</v>
      </c>
      <c r="CI34" s="1859" t="s">
        <v>4298</v>
      </c>
      <c r="CJ34" s="1855" t="s">
        <v>4297</v>
      </c>
      <c r="CK34" s="1855" t="b">
        <v>0</v>
      </c>
      <c r="CL34" s="1855" t="b">
        <v>0</v>
      </c>
      <c r="CM34" s="1855" t="b">
        <v>0</v>
      </c>
      <c r="CN34" s="1855" t="b">
        <v>0</v>
      </c>
      <c r="CO34" s="1855" t="b">
        <v>0</v>
      </c>
      <c r="CP34" s="1855" t="b">
        <v>0</v>
      </c>
      <c r="CQ34" s="1855" t="b">
        <v>0</v>
      </c>
      <c r="CR34" s="1855" t="b">
        <v>1</v>
      </c>
      <c r="CS34" s="1855" t="s">
        <v>4300</v>
      </c>
      <c r="CT34" s="1855" t="s">
        <v>4300</v>
      </c>
      <c r="CU34" s="1855" t="s">
        <v>4300</v>
      </c>
      <c r="CV34" s="1855" t="s">
        <v>4300</v>
      </c>
      <c r="CW34" s="1855" t="s">
        <v>4300</v>
      </c>
      <c r="CX34" s="1855" t="s">
        <v>3153</v>
      </c>
      <c r="CY34" s="1857" t="s">
        <v>4300</v>
      </c>
      <c r="CZ34" s="1855">
        <v>0</v>
      </c>
      <c r="DA34" s="1855">
        <v>0</v>
      </c>
      <c r="DB34" s="1855">
        <v>0</v>
      </c>
      <c r="DC34" s="1855">
        <v>0</v>
      </c>
      <c r="DD34" s="1855">
        <v>0</v>
      </c>
      <c r="DE34" s="1855" t="b">
        <v>0</v>
      </c>
      <c r="DF34" s="1855" t="b">
        <v>0</v>
      </c>
      <c r="DG34" s="1855" t="b">
        <v>0</v>
      </c>
      <c r="DH34" s="1855" t="b">
        <v>0</v>
      </c>
      <c r="DI34" s="1855" t="b">
        <v>0</v>
      </c>
      <c r="DJ34" s="1860" t="b">
        <v>0</v>
      </c>
      <c r="DK34" s="1860" t="b">
        <v>0</v>
      </c>
      <c r="DL34" s="1860" t="b">
        <v>0</v>
      </c>
      <c r="DM34" s="1860" t="s">
        <v>179</v>
      </c>
      <c r="DN34" s="1860" t="s">
        <v>179</v>
      </c>
      <c r="DO34" s="1860" t="s">
        <v>179</v>
      </c>
      <c r="DP34" s="1860" t="s">
        <v>179</v>
      </c>
      <c r="DQ34" s="1860" t="s">
        <v>179</v>
      </c>
      <c r="DR34" s="1860" t="s">
        <v>179</v>
      </c>
    </row>
    <row r="35" spans="1:122" ht="14.25" thickBot="1">
      <c r="A35" s="1855" t="s">
        <v>619</v>
      </c>
      <c r="B35" s="1855" t="s">
        <v>620</v>
      </c>
      <c r="C35" s="1855">
        <v>2025</v>
      </c>
      <c r="D35" s="1855" t="s">
        <v>441</v>
      </c>
      <c r="E35" s="1855">
        <v>1056053</v>
      </c>
      <c r="F35" s="1855" t="s">
        <v>620</v>
      </c>
      <c r="G35" s="1856">
        <v>45869</v>
      </c>
      <c r="H35" s="1855" t="s">
        <v>622</v>
      </c>
      <c r="I35" s="1855" t="s">
        <v>620</v>
      </c>
      <c r="J35" s="1855" t="s">
        <v>4038</v>
      </c>
      <c r="K35" s="1855" t="s">
        <v>620</v>
      </c>
      <c r="L35" s="1855" t="s">
        <v>4038</v>
      </c>
      <c r="M35" s="1855" t="s">
        <v>622</v>
      </c>
      <c r="N35" s="1855" t="s">
        <v>57</v>
      </c>
      <c r="O35" s="1855" t="s">
        <v>64</v>
      </c>
      <c r="P35" s="1855" t="s">
        <v>441</v>
      </c>
      <c r="Q35" s="1855" t="s">
        <v>179</v>
      </c>
      <c r="R35" s="1855" t="s">
        <v>179</v>
      </c>
      <c r="S35" s="1855" t="s">
        <v>179</v>
      </c>
      <c r="T35" s="1855" t="s">
        <v>179</v>
      </c>
      <c r="U35" s="1855">
        <v>4733</v>
      </c>
      <c r="V35" s="1855">
        <v>4</v>
      </c>
      <c r="W35" s="1855">
        <v>1</v>
      </c>
      <c r="X35" s="1855">
        <v>0</v>
      </c>
      <c r="Y35" s="1855">
        <v>2025</v>
      </c>
      <c r="Z35" s="1855">
        <v>2027</v>
      </c>
      <c r="AA35" s="1855" t="s">
        <v>4344</v>
      </c>
      <c r="AB35" s="1855" t="s">
        <v>179</v>
      </c>
      <c r="AC35" s="1855" t="s">
        <v>179</v>
      </c>
      <c r="AD35" s="1855" t="s">
        <v>4022</v>
      </c>
      <c r="AE35" s="1855" t="s">
        <v>623</v>
      </c>
      <c r="AF35" s="1855" t="s">
        <v>621</v>
      </c>
      <c r="AG35" s="1855" t="s">
        <v>624</v>
      </c>
      <c r="AH35" s="1855" t="s">
        <v>179</v>
      </c>
      <c r="AI35" s="1855" t="s">
        <v>179</v>
      </c>
      <c r="AJ35" s="1855">
        <v>2024</v>
      </c>
      <c r="AK35" s="1855">
        <v>8976</v>
      </c>
      <c r="AL35" s="1855">
        <v>8976</v>
      </c>
      <c r="AM35" s="1855">
        <v>8976</v>
      </c>
      <c r="AN35" s="1855">
        <v>8976</v>
      </c>
      <c r="AO35" s="1855">
        <v>16</v>
      </c>
      <c r="AP35" s="1855" t="s">
        <v>4345</v>
      </c>
      <c r="AQ35" s="1855">
        <v>0</v>
      </c>
      <c r="AR35" s="1855">
        <v>2027</v>
      </c>
      <c r="AS35" s="1855">
        <v>8706.7199999999993</v>
      </c>
      <c r="AT35" s="1855">
        <v>3</v>
      </c>
      <c r="AU35" s="1855">
        <v>8707</v>
      </c>
      <c r="AV35" s="1855">
        <v>3</v>
      </c>
      <c r="AW35" s="1855">
        <v>15.52</v>
      </c>
      <c r="AX35" s="1855" t="s">
        <v>4345</v>
      </c>
      <c r="AY35" s="1855">
        <v>3</v>
      </c>
      <c r="AZ35" s="1855">
        <v>0</v>
      </c>
      <c r="BA35" s="1855" t="s">
        <v>179</v>
      </c>
      <c r="BB35" s="1855" t="s">
        <v>179</v>
      </c>
      <c r="BC35" s="1857" t="s">
        <v>179</v>
      </c>
      <c r="BD35" s="1857" t="s">
        <v>179</v>
      </c>
      <c r="BE35" s="1857" t="s">
        <v>179</v>
      </c>
      <c r="BF35" s="1857" t="s">
        <v>179</v>
      </c>
      <c r="BG35" s="1857" t="s">
        <v>179</v>
      </c>
      <c r="BH35" s="1857" t="s">
        <v>179</v>
      </c>
      <c r="BI35" s="1857" t="s">
        <v>179</v>
      </c>
      <c r="BJ35" s="1857" t="s">
        <v>179</v>
      </c>
      <c r="BK35" s="1855" t="s">
        <v>179</v>
      </c>
      <c r="BL35" s="1855" t="s">
        <v>179</v>
      </c>
      <c r="BM35" s="1855" t="s">
        <v>179</v>
      </c>
      <c r="BN35" s="1855" t="s">
        <v>179</v>
      </c>
      <c r="BO35" s="1855" t="s">
        <v>179</v>
      </c>
      <c r="BP35" s="1855"/>
      <c r="BQ35" s="1855">
        <v>2</v>
      </c>
      <c r="BR35" s="1855"/>
      <c r="BS35" s="1855">
        <v>0</v>
      </c>
      <c r="BT35" s="1855"/>
      <c r="BU35" s="1855">
        <v>0</v>
      </c>
      <c r="BV35" s="1855"/>
      <c r="BW35" s="1855">
        <v>0</v>
      </c>
      <c r="BX35" s="1855" t="s">
        <v>4297</v>
      </c>
      <c r="BY35" s="1855" t="s">
        <v>4297</v>
      </c>
      <c r="BZ35" s="1858" t="s">
        <v>4297</v>
      </c>
      <c r="CA35" s="1858" t="s">
        <v>4297</v>
      </c>
      <c r="CB35" s="1858" t="s">
        <v>4297</v>
      </c>
      <c r="CC35" s="1858" t="s">
        <v>4297</v>
      </c>
      <c r="CD35" s="1858" t="s">
        <v>4297</v>
      </c>
      <c r="CE35" s="1858" t="s">
        <v>4297</v>
      </c>
      <c r="CF35" s="1858" t="s">
        <v>4297</v>
      </c>
      <c r="CG35" s="1858" t="s">
        <v>4298</v>
      </c>
      <c r="CH35" s="1858" t="s">
        <v>4298</v>
      </c>
      <c r="CI35" s="1859" t="s">
        <v>4298</v>
      </c>
      <c r="CJ35" s="1855" t="s">
        <v>4297</v>
      </c>
      <c r="CK35" s="1855" t="b">
        <v>0</v>
      </c>
      <c r="CL35" s="1855" t="b">
        <v>0</v>
      </c>
      <c r="CM35" s="1855" t="b">
        <v>0</v>
      </c>
      <c r="CN35" s="1855" t="b">
        <v>0</v>
      </c>
      <c r="CO35" s="1855" t="b">
        <v>0</v>
      </c>
      <c r="CP35" s="1855" t="b">
        <v>0</v>
      </c>
      <c r="CQ35" s="1855" t="b">
        <v>0</v>
      </c>
      <c r="CR35" s="1855" t="b">
        <v>1</v>
      </c>
      <c r="CS35" s="1855" t="s">
        <v>4300</v>
      </c>
      <c r="CT35" s="1855" t="s">
        <v>4300</v>
      </c>
      <c r="CU35" s="1855" t="s">
        <v>3153</v>
      </c>
      <c r="CV35" s="1855" t="s">
        <v>4300</v>
      </c>
      <c r="CW35" s="1855" t="s">
        <v>4300</v>
      </c>
      <c r="CX35" s="1855" t="s">
        <v>4297</v>
      </c>
      <c r="CY35" s="1857" t="s">
        <v>4300</v>
      </c>
      <c r="CZ35" s="1855">
        <v>0</v>
      </c>
      <c r="DA35" s="1855">
        <v>0</v>
      </c>
      <c r="DB35" s="1855">
        <v>0</v>
      </c>
      <c r="DC35" s="1855">
        <v>0</v>
      </c>
      <c r="DD35" s="1855">
        <v>0</v>
      </c>
      <c r="DE35" s="1855" t="b">
        <v>0</v>
      </c>
      <c r="DF35" s="1855" t="b">
        <v>0</v>
      </c>
      <c r="DG35" s="1855" t="b">
        <v>0</v>
      </c>
      <c r="DH35" s="1855" t="b">
        <v>0</v>
      </c>
      <c r="DI35" s="1855" t="b">
        <v>0</v>
      </c>
      <c r="DJ35" s="1860" t="b">
        <v>0</v>
      </c>
      <c r="DK35" s="1860" t="b">
        <v>0</v>
      </c>
      <c r="DL35" s="1860" t="b">
        <v>0</v>
      </c>
      <c r="DM35" s="1860" t="s">
        <v>179</v>
      </c>
      <c r="DN35" s="1860" t="s">
        <v>179</v>
      </c>
      <c r="DO35" s="1860" t="s">
        <v>179</v>
      </c>
      <c r="DP35" s="1860" t="s">
        <v>179</v>
      </c>
      <c r="DQ35" s="1860" t="s">
        <v>179</v>
      </c>
      <c r="DR35" s="1860" t="s">
        <v>179</v>
      </c>
    </row>
    <row r="36" spans="1:122" ht="14.25" thickBot="1">
      <c r="A36" s="1855" t="s">
        <v>625</v>
      </c>
      <c r="B36" s="1855" t="s">
        <v>626</v>
      </c>
      <c r="C36" s="1855">
        <v>2025</v>
      </c>
      <c r="D36" s="1855" t="s">
        <v>441</v>
      </c>
      <c r="E36" s="1855">
        <v>1025054</v>
      </c>
      <c r="F36" s="1855" t="s">
        <v>626</v>
      </c>
      <c r="G36" s="1856">
        <v>45869</v>
      </c>
      <c r="H36" s="1855" t="s">
        <v>628</v>
      </c>
      <c r="I36" s="1855" t="s">
        <v>626</v>
      </c>
      <c r="J36" s="1855" t="s">
        <v>4346</v>
      </c>
      <c r="K36" s="1855" t="s">
        <v>626</v>
      </c>
      <c r="L36" s="1855" t="s">
        <v>4346</v>
      </c>
      <c r="M36" s="1855" t="s">
        <v>628</v>
      </c>
      <c r="N36" s="1855" t="s">
        <v>12</v>
      </c>
      <c r="O36" s="1855" t="s">
        <v>35</v>
      </c>
      <c r="P36" s="1855" t="s">
        <v>441</v>
      </c>
      <c r="Q36" s="1855" t="s">
        <v>179</v>
      </c>
      <c r="R36" s="1855" t="s">
        <v>179</v>
      </c>
      <c r="S36" s="1855" t="s">
        <v>179</v>
      </c>
      <c r="T36" s="1855" t="s">
        <v>179</v>
      </c>
      <c r="U36" s="1855">
        <v>5482</v>
      </c>
      <c r="V36" s="1855">
        <v>3</v>
      </c>
      <c r="W36" s="1855">
        <v>2</v>
      </c>
      <c r="X36" s="1855">
        <v>0</v>
      </c>
      <c r="Y36" s="1855">
        <v>2025</v>
      </c>
      <c r="Z36" s="1855">
        <v>2027</v>
      </c>
      <c r="AA36" s="1855" t="s">
        <v>4347</v>
      </c>
      <c r="AB36" s="1855" t="s">
        <v>179</v>
      </c>
      <c r="AC36" s="1855" t="s">
        <v>179</v>
      </c>
      <c r="AD36" s="1855" t="s">
        <v>4022</v>
      </c>
      <c r="AE36" s="1855" t="s">
        <v>629</v>
      </c>
      <c r="AF36" s="1855" t="s">
        <v>627</v>
      </c>
      <c r="AG36" s="1855" t="s">
        <v>630</v>
      </c>
      <c r="AH36" s="1855" t="s">
        <v>179</v>
      </c>
      <c r="AI36" s="1855" t="s">
        <v>179</v>
      </c>
      <c r="AJ36" s="1855">
        <v>2024</v>
      </c>
      <c r="AK36" s="1855">
        <v>10862</v>
      </c>
      <c r="AL36" s="1855">
        <v>10862</v>
      </c>
      <c r="AM36" s="1855">
        <v>10862</v>
      </c>
      <c r="AN36" s="1855">
        <v>10862</v>
      </c>
      <c r="AO36" s="1855" t="s">
        <v>179</v>
      </c>
      <c r="AP36" s="1855" t="s">
        <v>179</v>
      </c>
      <c r="AQ36" s="1855">
        <v>0.5</v>
      </c>
      <c r="AR36" s="1855">
        <v>2027</v>
      </c>
      <c r="AS36" s="1855">
        <v>10536</v>
      </c>
      <c r="AT36" s="1855">
        <v>3</v>
      </c>
      <c r="AU36" s="1855">
        <v>10536</v>
      </c>
      <c r="AV36" s="1855">
        <v>3</v>
      </c>
      <c r="AW36" s="1855" t="s">
        <v>179</v>
      </c>
      <c r="AX36" s="1855" t="s">
        <v>179</v>
      </c>
      <c r="AY36" s="1855">
        <v>3.0027252500280701</v>
      </c>
      <c r="AZ36" s="1855">
        <v>0.5</v>
      </c>
      <c r="BA36" s="1855" t="s">
        <v>179</v>
      </c>
      <c r="BB36" s="1855" t="s">
        <v>179</v>
      </c>
      <c r="BC36" s="1857" t="s">
        <v>179</v>
      </c>
      <c r="BD36" s="1857" t="s">
        <v>179</v>
      </c>
      <c r="BE36" s="1857" t="s">
        <v>179</v>
      </c>
      <c r="BF36" s="1857" t="s">
        <v>179</v>
      </c>
      <c r="BG36" s="1857" t="s">
        <v>179</v>
      </c>
      <c r="BH36" s="1857" t="s">
        <v>179</v>
      </c>
      <c r="BI36" s="1857" t="s">
        <v>179</v>
      </c>
      <c r="BJ36" s="1857" t="s">
        <v>179</v>
      </c>
      <c r="BK36" s="1855" t="s">
        <v>179</v>
      </c>
      <c r="BL36" s="1855" t="s">
        <v>179</v>
      </c>
      <c r="BM36" s="1855" t="s">
        <v>179</v>
      </c>
      <c r="BN36" s="1855" t="s">
        <v>179</v>
      </c>
      <c r="BO36" s="1855" t="s">
        <v>179</v>
      </c>
      <c r="BP36" s="1855"/>
      <c r="BQ36" s="1855">
        <v>3</v>
      </c>
      <c r="BR36" s="1855"/>
      <c r="BS36" s="1855">
        <v>0</v>
      </c>
      <c r="BT36" s="1855"/>
      <c r="BU36" s="1855">
        <v>0</v>
      </c>
      <c r="BV36" s="1855"/>
      <c r="BW36" s="1855">
        <v>0</v>
      </c>
      <c r="BX36" s="1855" t="s">
        <v>4297</v>
      </c>
      <c r="BY36" s="1855" t="s">
        <v>4297</v>
      </c>
      <c r="BZ36" s="1858" t="s">
        <v>4297</v>
      </c>
      <c r="CA36" s="1858" t="s">
        <v>4297</v>
      </c>
      <c r="CB36" s="1858" t="s">
        <v>4297</v>
      </c>
      <c r="CC36" s="1858" t="s">
        <v>4297</v>
      </c>
      <c r="CD36" s="1858" t="s">
        <v>4297</v>
      </c>
      <c r="CE36" s="1858" t="s">
        <v>4297</v>
      </c>
      <c r="CF36" s="1858" t="s">
        <v>4297</v>
      </c>
      <c r="CG36" s="1858" t="s">
        <v>4298</v>
      </c>
      <c r="CH36" s="1858" t="s">
        <v>4298</v>
      </c>
      <c r="CI36" s="1859" t="s">
        <v>4298</v>
      </c>
      <c r="CJ36" s="1855" t="s">
        <v>4297</v>
      </c>
      <c r="CK36" s="1855" t="b">
        <v>0</v>
      </c>
      <c r="CL36" s="1855" t="b">
        <v>0</v>
      </c>
      <c r="CM36" s="1855" t="b">
        <v>0</v>
      </c>
      <c r="CN36" s="1855" t="b">
        <v>1</v>
      </c>
      <c r="CO36" s="1855" t="b">
        <v>0</v>
      </c>
      <c r="CP36" s="1855" t="b">
        <v>0</v>
      </c>
      <c r="CQ36" s="1855" t="b">
        <v>0</v>
      </c>
      <c r="CR36" s="1855" t="b">
        <v>0</v>
      </c>
      <c r="CS36" s="1855" t="s">
        <v>4297</v>
      </c>
      <c r="CT36" s="1855" t="s">
        <v>4297</v>
      </c>
      <c r="CU36" s="1855" t="s">
        <v>4297</v>
      </c>
      <c r="CV36" s="1855" t="s">
        <v>4300</v>
      </c>
      <c r="CW36" s="1855" t="s">
        <v>4297</v>
      </c>
      <c r="CX36" s="1855" t="s">
        <v>3153</v>
      </c>
      <c r="CY36" s="1857" t="s">
        <v>4297</v>
      </c>
      <c r="CZ36" s="1855">
        <v>0</v>
      </c>
      <c r="DA36" s="1855">
        <v>0</v>
      </c>
      <c r="DB36" s="1855">
        <v>0</v>
      </c>
      <c r="DC36" s="1855">
        <v>0</v>
      </c>
      <c r="DD36" s="1855">
        <v>0</v>
      </c>
      <c r="DE36" s="1855" t="b">
        <v>0</v>
      </c>
      <c r="DF36" s="1855" t="b">
        <v>0</v>
      </c>
      <c r="DG36" s="1855" t="b">
        <v>0</v>
      </c>
      <c r="DH36" s="1855" t="b">
        <v>0</v>
      </c>
      <c r="DI36" s="1855" t="b">
        <v>0</v>
      </c>
      <c r="DJ36" s="1860" t="b">
        <v>0</v>
      </c>
      <c r="DK36" s="1860" t="b">
        <v>0</v>
      </c>
      <c r="DL36" s="1860" t="b">
        <v>0</v>
      </c>
      <c r="DM36" s="1860" t="s">
        <v>179</v>
      </c>
      <c r="DN36" s="1860" t="s">
        <v>179</v>
      </c>
      <c r="DO36" s="1860" t="s">
        <v>179</v>
      </c>
      <c r="DP36" s="1860" t="s">
        <v>179</v>
      </c>
      <c r="DQ36" s="1860" t="s">
        <v>179</v>
      </c>
      <c r="DR36" s="1860" t="s">
        <v>179</v>
      </c>
    </row>
    <row r="37" spans="1:122" ht="14.25" thickBot="1">
      <c r="A37" s="1855" t="s">
        <v>631</v>
      </c>
      <c r="B37" s="1855" t="s">
        <v>632</v>
      </c>
      <c r="C37" s="1855">
        <v>2025</v>
      </c>
      <c r="D37" s="1855" t="s">
        <v>441</v>
      </c>
      <c r="E37" s="1855">
        <v>1035055</v>
      </c>
      <c r="F37" s="1855" t="s">
        <v>632</v>
      </c>
      <c r="G37" s="1856">
        <v>45867</v>
      </c>
      <c r="H37" s="1855" t="s">
        <v>633</v>
      </c>
      <c r="I37" s="1855" t="s">
        <v>632</v>
      </c>
      <c r="J37" s="1855" t="s">
        <v>2921</v>
      </c>
      <c r="K37" s="1855" t="s">
        <v>632</v>
      </c>
      <c r="L37" s="1855" t="s">
        <v>2921</v>
      </c>
      <c r="M37" s="1855" t="s">
        <v>633</v>
      </c>
      <c r="N37" s="1855" t="s">
        <v>37</v>
      </c>
      <c r="O37" s="1855" t="s">
        <v>40</v>
      </c>
      <c r="P37" s="1855" t="s">
        <v>441</v>
      </c>
      <c r="Q37" s="1855" t="s">
        <v>179</v>
      </c>
      <c r="R37" s="1855" t="s">
        <v>179</v>
      </c>
      <c r="S37" s="1855" t="s">
        <v>179</v>
      </c>
      <c r="T37" s="1855" t="s">
        <v>179</v>
      </c>
      <c r="U37" s="1855">
        <v>50867</v>
      </c>
      <c r="V37" s="1855">
        <v>1</v>
      </c>
      <c r="W37" s="1855">
        <v>1</v>
      </c>
      <c r="X37" s="1855">
        <v>0</v>
      </c>
      <c r="Y37" s="1855">
        <v>2025</v>
      </c>
      <c r="Z37" s="1855">
        <v>2027</v>
      </c>
      <c r="AA37" s="1855" t="s">
        <v>4348</v>
      </c>
      <c r="AB37" s="1855" t="s">
        <v>4022</v>
      </c>
      <c r="AC37" s="1855" t="s">
        <v>634</v>
      </c>
      <c r="AD37" s="1855" t="s">
        <v>179</v>
      </c>
      <c r="AE37" s="1855" t="s">
        <v>179</v>
      </c>
      <c r="AF37" s="1855" t="s">
        <v>179</v>
      </c>
      <c r="AG37" s="1855" t="s">
        <v>179</v>
      </c>
      <c r="AH37" s="1855" t="s">
        <v>179</v>
      </c>
      <c r="AI37" s="1855" t="s">
        <v>179</v>
      </c>
      <c r="AJ37" s="1855">
        <v>2024</v>
      </c>
      <c r="AK37" s="1855">
        <v>7665</v>
      </c>
      <c r="AL37" s="1855">
        <v>7665</v>
      </c>
      <c r="AM37" s="1855">
        <v>7665</v>
      </c>
      <c r="AN37" s="1855">
        <v>7665</v>
      </c>
      <c r="AO37" s="1855">
        <v>25.01</v>
      </c>
      <c r="AP37" s="1855" t="s">
        <v>4349</v>
      </c>
      <c r="AQ37" s="1855">
        <v>0</v>
      </c>
      <c r="AR37" s="1855">
        <v>2027</v>
      </c>
      <c r="AS37" s="1855">
        <v>5462</v>
      </c>
      <c r="AT37" s="1855">
        <v>28.7</v>
      </c>
      <c r="AU37" s="1855">
        <v>5327.5567099800001</v>
      </c>
      <c r="AV37" s="1855">
        <v>30.5</v>
      </c>
      <c r="AW37" s="1855">
        <v>23.37</v>
      </c>
      <c r="AX37" s="1855" t="s">
        <v>4349</v>
      </c>
      <c r="AY37" s="1855">
        <v>6.6</v>
      </c>
      <c r="AZ37" s="1855">
        <v>5.7000000000000002E-2</v>
      </c>
      <c r="BA37" s="1855" t="s">
        <v>179</v>
      </c>
      <c r="BB37" s="1855" t="s">
        <v>179</v>
      </c>
      <c r="BC37" s="1857" t="s">
        <v>179</v>
      </c>
      <c r="BD37" s="1857" t="s">
        <v>179</v>
      </c>
      <c r="BE37" s="1857" t="s">
        <v>179</v>
      </c>
      <c r="BF37" s="1857" t="s">
        <v>179</v>
      </c>
      <c r="BG37" s="1857" t="s">
        <v>179</v>
      </c>
      <c r="BH37" s="1857" t="s">
        <v>179</v>
      </c>
      <c r="BI37" s="1857" t="s">
        <v>179</v>
      </c>
      <c r="BJ37" s="1857" t="s">
        <v>179</v>
      </c>
      <c r="BK37" s="1855" t="s">
        <v>179</v>
      </c>
      <c r="BL37" s="1855" t="s">
        <v>179</v>
      </c>
      <c r="BM37" s="1855" t="s">
        <v>179</v>
      </c>
      <c r="BN37" s="1855" t="s">
        <v>179</v>
      </c>
      <c r="BO37" s="1855" t="s">
        <v>179</v>
      </c>
      <c r="BP37" s="1855"/>
      <c r="BQ37" s="1855">
        <v>1</v>
      </c>
      <c r="BR37" s="1855"/>
      <c r="BS37" s="1855">
        <v>0</v>
      </c>
      <c r="BT37" s="1855"/>
      <c r="BU37" s="1855">
        <v>0</v>
      </c>
      <c r="BV37" s="1855"/>
      <c r="BW37" s="1855">
        <v>0</v>
      </c>
      <c r="BX37" s="1855" t="s">
        <v>4297</v>
      </c>
      <c r="BY37" s="1855" t="s">
        <v>4297</v>
      </c>
      <c r="BZ37" s="1858" t="s">
        <v>4297</v>
      </c>
      <c r="CA37" s="1858" t="s">
        <v>4297</v>
      </c>
      <c r="CB37" s="1858" t="s">
        <v>4297</v>
      </c>
      <c r="CC37" s="1858" t="s">
        <v>4297</v>
      </c>
      <c r="CD37" s="1858" t="s">
        <v>4297</v>
      </c>
      <c r="CE37" s="1858" t="s">
        <v>4297</v>
      </c>
      <c r="CF37" s="1858" t="s">
        <v>4297</v>
      </c>
      <c r="CG37" s="1858" t="s">
        <v>4297</v>
      </c>
      <c r="CH37" s="1858" t="s">
        <v>4297</v>
      </c>
      <c r="CI37" s="1859" t="s">
        <v>4297</v>
      </c>
      <c r="CJ37" s="1855" t="s">
        <v>4297</v>
      </c>
      <c r="CK37" s="1855" t="b">
        <v>0</v>
      </c>
      <c r="CL37" s="1855" t="b">
        <v>0</v>
      </c>
      <c r="CM37" s="1855" t="b">
        <v>0</v>
      </c>
      <c r="CN37" s="1855" t="b">
        <v>0</v>
      </c>
      <c r="CO37" s="1855" t="b">
        <v>0</v>
      </c>
      <c r="CP37" s="1855" t="b">
        <v>1</v>
      </c>
      <c r="CQ37" s="1855" t="b">
        <v>0</v>
      </c>
      <c r="CR37" s="1855" t="b">
        <v>0</v>
      </c>
      <c r="CS37" s="1855" t="s">
        <v>4300</v>
      </c>
      <c r="CT37" s="1855" t="s">
        <v>4300</v>
      </c>
      <c r="CU37" s="1855" t="s">
        <v>4297</v>
      </c>
      <c r="CV37" s="1855" t="s">
        <v>4299</v>
      </c>
      <c r="CW37" s="1855" t="s">
        <v>4300</v>
      </c>
      <c r="CX37" s="1855" t="s">
        <v>3153</v>
      </c>
      <c r="CY37" s="1857" t="s">
        <v>4297</v>
      </c>
      <c r="CZ37" s="1855">
        <v>0</v>
      </c>
      <c r="DA37" s="1855">
        <v>0</v>
      </c>
      <c r="DB37" s="1855">
        <v>0</v>
      </c>
      <c r="DC37" s="1855">
        <v>0</v>
      </c>
      <c r="DD37" s="1855">
        <v>0</v>
      </c>
      <c r="DE37" s="1855" t="b">
        <v>0</v>
      </c>
      <c r="DF37" s="1855" t="b">
        <v>0</v>
      </c>
      <c r="DG37" s="1855" t="b">
        <v>0</v>
      </c>
      <c r="DH37" s="1855" t="b">
        <v>0</v>
      </c>
      <c r="DI37" s="1855" t="b">
        <v>0</v>
      </c>
      <c r="DJ37" s="1860" t="b">
        <v>0</v>
      </c>
      <c r="DK37" s="1860" t="b">
        <v>0</v>
      </c>
      <c r="DL37" s="1860" t="b">
        <v>0</v>
      </c>
      <c r="DM37" s="1860" t="s">
        <v>179</v>
      </c>
      <c r="DN37" s="1860" t="s">
        <v>179</v>
      </c>
      <c r="DO37" s="1860" t="s">
        <v>179</v>
      </c>
      <c r="DP37" s="1860" t="s">
        <v>179</v>
      </c>
      <c r="DQ37" s="1860" t="s">
        <v>179</v>
      </c>
      <c r="DR37" s="1860" t="s">
        <v>179</v>
      </c>
    </row>
    <row r="38" spans="1:122" ht="14.25" thickBot="1">
      <c r="A38" s="1855" t="s">
        <v>635</v>
      </c>
      <c r="B38" s="1855" t="s">
        <v>636</v>
      </c>
      <c r="C38" s="1855">
        <v>2025</v>
      </c>
      <c r="D38" s="1855" t="s">
        <v>441</v>
      </c>
      <c r="E38" s="1855">
        <v>1083061</v>
      </c>
      <c r="F38" s="1855" t="s">
        <v>636</v>
      </c>
      <c r="G38" s="1856">
        <v>45867</v>
      </c>
      <c r="H38" s="1855" t="s">
        <v>637</v>
      </c>
      <c r="I38" s="1855" t="s">
        <v>636</v>
      </c>
      <c r="J38" s="1855" t="s">
        <v>4350</v>
      </c>
      <c r="K38" s="1855" t="s">
        <v>636</v>
      </c>
      <c r="L38" s="1855" t="s">
        <v>4350</v>
      </c>
      <c r="M38" s="1855" t="s">
        <v>637</v>
      </c>
      <c r="N38" s="1855" t="s">
        <v>319</v>
      </c>
      <c r="O38" s="1855" t="s">
        <v>96</v>
      </c>
      <c r="P38" s="1855" t="s">
        <v>441</v>
      </c>
      <c r="Q38" s="1855" t="s">
        <v>179</v>
      </c>
      <c r="R38" s="1855" t="s">
        <v>179</v>
      </c>
      <c r="S38" s="1855" t="s">
        <v>179</v>
      </c>
      <c r="T38" s="1855" t="s">
        <v>179</v>
      </c>
      <c r="U38" s="1855">
        <v>3291</v>
      </c>
      <c r="V38" s="1855">
        <v>1</v>
      </c>
      <c r="W38" s="1855">
        <v>1</v>
      </c>
      <c r="X38" s="1855">
        <v>0</v>
      </c>
      <c r="Y38" s="1855">
        <v>2025</v>
      </c>
      <c r="Z38" s="1855">
        <v>2027</v>
      </c>
      <c r="AA38" s="1855" t="s">
        <v>4351</v>
      </c>
      <c r="AB38" s="1855" t="s">
        <v>179</v>
      </c>
      <c r="AC38" s="1855" t="s">
        <v>179</v>
      </c>
      <c r="AD38" s="1855" t="s">
        <v>4022</v>
      </c>
      <c r="AE38" s="1855" t="s">
        <v>2922</v>
      </c>
      <c r="AF38" s="1855" t="s">
        <v>638</v>
      </c>
      <c r="AG38" s="1855" t="s">
        <v>1669</v>
      </c>
      <c r="AH38" s="1855" t="s">
        <v>179</v>
      </c>
      <c r="AI38" s="1855" t="s">
        <v>179</v>
      </c>
      <c r="AJ38" s="1855">
        <v>2024</v>
      </c>
      <c r="AK38" s="1855">
        <v>5778</v>
      </c>
      <c r="AL38" s="1855">
        <v>5618</v>
      </c>
      <c r="AM38" s="1855">
        <v>5778</v>
      </c>
      <c r="AN38" s="1855">
        <v>5618</v>
      </c>
      <c r="AO38" s="1855">
        <v>7.5969999999999996E-2</v>
      </c>
      <c r="AP38" s="1855" t="s">
        <v>1422</v>
      </c>
      <c r="AQ38" s="1855">
        <v>0</v>
      </c>
      <c r="AR38" s="1855">
        <v>2027</v>
      </c>
      <c r="AS38" s="1855">
        <v>5604</v>
      </c>
      <c r="AT38" s="1855">
        <v>3</v>
      </c>
      <c r="AU38" s="1855">
        <v>5449</v>
      </c>
      <c r="AV38" s="1855">
        <v>3</v>
      </c>
      <c r="AW38" s="1855">
        <v>7.3700000000000002E-2</v>
      </c>
      <c r="AX38" s="1855" t="s">
        <v>1422</v>
      </c>
      <c r="AY38" s="1855">
        <v>3</v>
      </c>
      <c r="AZ38" s="1855">
        <v>0</v>
      </c>
      <c r="BA38" s="1855" t="s">
        <v>179</v>
      </c>
      <c r="BB38" s="1855" t="s">
        <v>179</v>
      </c>
      <c r="BC38" s="1857" t="s">
        <v>179</v>
      </c>
      <c r="BD38" s="1857" t="s">
        <v>179</v>
      </c>
      <c r="BE38" s="1857" t="s">
        <v>179</v>
      </c>
      <c r="BF38" s="1857" t="s">
        <v>179</v>
      </c>
      <c r="BG38" s="1857" t="s">
        <v>179</v>
      </c>
      <c r="BH38" s="1857" t="s">
        <v>179</v>
      </c>
      <c r="BI38" s="1857" t="s">
        <v>179</v>
      </c>
      <c r="BJ38" s="1857" t="s">
        <v>179</v>
      </c>
      <c r="BK38" s="1855" t="s">
        <v>179</v>
      </c>
      <c r="BL38" s="1855" t="s">
        <v>179</v>
      </c>
      <c r="BM38" s="1855" t="s">
        <v>179</v>
      </c>
      <c r="BN38" s="1855" t="s">
        <v>179</v>
      </c>
      <c r="BO38" s="1855" t="s">
        <v>179</v>
      </c>
      <c r="BP38" s="1855"/>
      <c r="BQ38" s="1855">
        <v>0</v>
      </c>
      <c r="BR38" s="1855"/>
      <c r="BS38" s="1855">
        <v>0</v>
      </c>
      <c r="BT38" s="1855"/>
      <c r="BU38" s="1855">
        <v>0</v>
      </c>
      <c r="BV38" s="1855"/>
      <c r="BW38" s="1855">
        <v>0</v>
      </c>
      <c r="BX38" s="1855" t="s">
        <v>3153</v>
      </c>
      <c r="BY38" s="1855" t="s">
        <v>3153</v>
      </c>
      <c r="BZ38" s="1858" t="s">
        <v>4300</v>
      </c>
      <c r="CA38" s="1858" t="s">
        <v>4300</v>
      </c>
      <c r="CB38" s="1858" t="s">
        <v>3153</v>
      </c>
      <c r="CC38" s="1858" t="s">
        <v>3153</v>
      </c>
      <c r="CD38" s="1858" t="s">
        <v>4300</v>
      </c>
      <c r="CE38" s="1858" t="s">
        <v>3153</v>
      </c>
      <c r="CF38" s="1858" t="s">
        <v>3153</v>
      </c>
      <c r="CG38" s="1858" t="s">
        <v>4298</v>
      </c>
      <c r="CH38" s="1858" t="s">
        <v>4298</v>
      </c>
      <c r="CI38" s="1859" t="s">
        <v>4298</v>
      </c>
      <c r="CJ38" s="1855" t="s">
        <v>3153</v>
      </c>
      <c r="CK38" s="1855" t="b">
        <v>0</v>
      </c>
      <c r="CL38" s="1855" t="b">
        <v>0</v>
      </c>
      <c r="CM38" s="1855" t="b">
        <v>0</v>
      </c>
      <c r="CN38" s="1855" t="b">
        <v>0</v>
      </c>
      <c r="CO38" s="1855" t="b">
        <v>0</v>
      </c>
      <c r="CP38" s="1855" t="b">
        <v>0</v>
      </c>
      <c r="CQ38" s="1855" t="b">
        <v>0</v>
      </c>
      <c r="CR38" s="1855" t="b">
        <v>1</v>
      </c>
      <c r="CS38" s="1855" t="s">
        <v>4300</v>
      </c>
      <c r="CT38" s="1855" t="s">
        <v>4300</v>
      </c>
      <c r="CU38" s="1855" t="s">
        <v>4300</v>
      </c>
      <c r="CV38" s="1855" t="s">
        <v>4300</v>
      </c>
      <c r="CW38" s="1855" t="s">
        <v>4300</v>
      </c>
      <c r="CX38" s="1855" t="s">
        <v>3153</v>
      </c>
      <c r="CY38" s="1857" t="s">
        <v>4300</v>
      </c>
      <c r="CZ38" s="1855">
        <v>0</v>
      </c>
      <c r="DA38" s="1855">
        <v>0</v>
      </c>
      <c r="DB38" s="1855">
        <v>0</v>
      </c>
      <c r="DC38" s="1855">
        <v>0</v>
      </c>
      <c r="DD38" s="1855">
        <v>0</v>
      </c>
      <c r="DE38" s="1855" t="b">
        <v>0</v>
      </c>
      <c r="DF38" s="1855" t="b">
        <v>0</v>
      </c>
      <c r="DG38" s="1855" t="b">
        <v>0</v>
      </c>
      <c r="DH38" s="1855" t="b">
        <v>0</v>
      </c>
      <c r="DI38" s="1855" t="b">
        <v>0</v>
      </c>
      <c r="DJ38" s="1860" t="b">
        <v>0</v>
      </c>
      <c r="DK38" s="1860" t="b">
        <v>0</v>
      </c>
      <c r="DL38" s="1860" t="b">
        <v>0</v>
      </c>
      <c r="DM38" s="1860" t="s">
        <v>179</v>
      </c>
      <c r="DN38" s="1860" t="s">
        <v>179</v>
      </c>
      <c r="DO38" s="1860" t="s">
        <v>179</v>
      </c>
      <c r="DP38" s="1860" t="s">
        <v>179</v>
      </c>
      <c r="DQ38" s="1860" t="s">
        <v>179</v>
      </c>
      <c r="DR38" s="1860" t="s">
        <v>179</v>
      </c>
    </row>
    <row r="39" spans="1:122" ht="14.25" thickBot="1">
      <c r="A39" s="1855" t="s">
        <v>640</v>
      </c>
      <c r="B39" s="1855" t="s">
        <v>641</v>
      </c>
      <c r="C39" s="1855">
        <v>2025</v>
      </c>
      <c r="D39" s="1855" t="s">
        <v>461</v>
      </c>
      <c r="E39" s="1855">
        <v>3043062</v>
      </c>
      <c r="F39" s="1855" t="s">
        <v>641</v>
      </c>
      <c r="G39" s="1856">
        <v>45847</v>
      </c>
      <c r="H39" s="1855" t="s">
        <v>642</v>
      </c>
      <c r="I39" s="1855" t="s">
        <v>641</v>
      </c>
      <c r="J39" s="1855" t="s">
        <v>643</v>
      </c>
      <c r="K39" s="1855" t="s">
        <v>641</v>
      </c>
      <c r="L39" s="1855" t="s">
        <v>643</v>
      </c>
      <c r="M39" s="1855" t="s">
        <v>642</v>
      </c>
      <c r="N39" s="1855" t="s">
        <v>48</v>
      </c>
      <c r="O39" s="1855" t="s">
        <v>50</v>
      </c>
      <c r="P39" s="1855" t="s">
        <v>179</v>
      </c>
      <c r="Q39" s="1855" t="s">
        <v>179</v>
      </c>
      <c r="R39" s="1855" t="s">
        <v>461</v>
      </c>
      <c r="S39" s="1855" t="s">
        <v>179</v>
      </c>
      <c r="T39" s="1855" t="s">
        <v>179</v>
      </c>
      <c r="U39" s="1855">
        <v>0</v>
      </c>
      <c r="V39" s="1855" t="s">
        <v>179</v>
      </c>
      <c r="W39" s="1855" t="s">
        <v>179</v>
      </c>
      <c r="X39" s="1855">
        <v>110</v>
      </c>
      <c r="Y39" s="1855">
        <v>2025</v>
      </c>
      <c r="Z39" s="1855">
        <v>2027</v>
      </c>
      <c r="AA39" s="1855" t="s">
        <v>4352</v>
      </c>
      <c r="AB39" s="1855" t="s">
        <v>179</v>
      </c>
      <c r="AC39" s="1855" t="s">
        <v>179</v>
      </c>
      <c r="AD39" s="1855" t="s">
        <v>4022</v>
      </c>
      <c r="AE39" s="1855" t="s">
        <v>644</v>
      </c>
      <c r="AF39" s="1855" t="s">
        <v>642</v>
      </c>
      <c r="AG39" s="1855" t="s">
        <v>645</v>
      </c>
      <c r="AH39" s="1855" t="s">
        <v>179</v>
      </c>
      <c r="AI39" s="1855" t="s">
        <v>179</v>
      </c>
      <c r="AJ39" s="1855" t="s">
        <v>179</v>
      </c>
      <c r="AK39" s="1855" t="s">
        <v>179</v>
      </c>
      <c r="AL39" s="1855" t="s">
        <v>179</v>
      </c>
      <c r="AM39" s="1855" t="s">
        <v>179</v>
      </c>
      <c r="AN39" s="1855" t="s">
        <v>179</v>
      </c>
      <c r="AO39" s="1855" t="s">
        <v>179</v>
      </c>
      <c r="AP39" s="1855" t="s">
        <v>179</v>
      </c>
      <c r="AQ39" s="1855" t="s">
        <v>179</v>
      </c>
      <c r="AR39" s="1855" t="s">
        <v>179</v>
      </c>
      <c r="AS39" s="1855" t="s">
        <v>179</v>
      </c>
      <c r="AT39" s="1855" t="s">
        <v>179</v>
      </c>
      <c r="AU39" s="1855" t="s">
        <v>179</v>
      </c>
      <c r="AV39" s="1855" t="s">
        <v>179</v>
      </c>
      <c r="AW39" s="1855" t="s">
        <v>179</v>
      </c>
      <c r="AX39" s="1855" t="s">
        <v>179</v>
      </c>
      <c r="AY39" s="1855" t="s">
        <v>179</v>
      </c>
      <c r="AZ39" s="1855" t="s">
        <v>179</v>
      </c>
      <c r="BA39" s="1855">
        <v>2024</v>
      </c>
      <c r="BB39" s="1855">
        <v>1344</v>
      </c>
      <c r="BC39" s="1857">
        <v>1344</v>
      </c>
      <c r="BD39" s="1857">
        <v>1344</v>
      </c>
      <c r="BE39" s="1857">
        <v>1344</v>
      </c>
      <c r="BF39" s="1857">
        <v>0.1076</v>
      </c>
      <c r="BG39" s="1857" t="s">
        <v>523</v>
      </c>
      <c r="BH39" s="1857">
        <v>2027</v>
      </c>
      <c r="BI39" s="1857">
        <v>1304</v>
      </c>
      <c r="BJ39" s="1857">
        <v>3</v>
      </c>
      <c r="BK39" s="1855">
        <v>1304</v>
      </c>
      <c r="BL39" s="1855">
        <v>3</v>
      </c>
      <c r="BM39" s="1855">
        <v>0.1</v>
      </c>
      <c r="BN39" s="1855" t="s">
        <v>523</v>
      </c>
      <c r="BO39" s="1855">
        <v>7.1</v>
      </c>
      <c r="BP39" s="1855"/>
      <c r="BQ39" s="1855">
        <v>0</v>
      </c>
      <c r="BR39" s="1855"/>
      <c r="BS39" s="1855">
        <v>0</v>
      </c>
      <c r="BT39" s="1855"/>
      <c r="BU39" s="1855">
        <v>0</v>
      </c>
      <c r="BV39" s="1855"/>
      <c r="BW39" s="1855">
        <v>17</v>
      </c>
      <c r="BX39" s="1855">
        <v>0</v>
      </c>
      <c r="BY39" s="1855">
        <v>0</v>
      </c>
      <c r="BZ39" s="1858">
        <v>0</v>
      </c>
      <c r="CA39" s="1858">
        <v>0</v>
      </c>
      <c r="CB39" s="1858">
        <v>0</v>
      </c>
      <c r="CC39" s="1858">
        <v>0</v>
      </c>
      <c r="CD39" s="1858">
        <v>0</v>
      </c>
      <c r="CE39" s="1858">
        <v>0</v>
      </c>
      <c r="CF39" s="1858">
        <v>0</v>
      </c>
      <c r="CG39" s="1858">
        <v>0</v>
      </c>
      <c r="CH39" s="1858">
        <v>0</v>
      </c>
      <c r="CI39" s="1859">
        <v>0</v>
      </c>
      <c r="CJ39" s="1855">
        <v>0</v>
      </c>
      <c r="CK39" s="1855" t="b">
        <v>0</v>
      </c>
      <c r="CL39" s="1855" t="b">
        <v>0</v>
      </c>
      <c r="CM39" s="1855" t="b">
        <v>0</v>
      </c>
      <c r="CN39" s="1855" t="b">
        <v>0</v>
      </c>
      <c r="CO39" s="1855" t="b">
        <v>0</v>
      </c>
      <c r="CP39" s="1855" t="b">
        <v>0</v>
      </c>
      <c r="CQ39" s="1855" t="b">
        <v>0</v>
      </c>
      <c r="CR39" s="1855" t="b">
        <v>0</v>
      </c>
      <c r="CS39" s="1855">
        <v>0</v>
      </c>
      <c r="CT39" s="1855">
        <v>0</v>
      </c>
      <c r="CU39" s="1855">
        <v>0</v>
      </c>
      <c r="CV39" s="1855">
        <v>0</v>
      </c>
      <c r="CW39" s="1855">
        <v>0</v>
      </c>
      <c r="CX39" s="1855">
        <v>0</v>
      </c>
      <c r="CY39" s="1857">
        <v>0</v>
      </c>
      <c r="CZ39" s="1855" t="s">
        <v>4297</v>
      </c>
      <c r="DA39" s="1855" t="s">
        <v>4297</v>
      </c>
      <c r="DB39" s="1855" t="s">
        <v>4297</v>
      </c>
      <c r="DC39" s="1855" t="s">
        <v>4297</v>
      </c>
      <c r="DD39" s="1855" t="s">
        <v>4297</v>
      </c>
      <c r="DE39" s="1855" t="b">
        <v>0</v>
      </c>
      <c r="DF39" s="1855" t="b">
        <v>0</v>
      </c>
      <c r="DG39" s="1855" t="b">
        <v>0</v>
      </c>
      <c r="DH39" s="1855" t="b">
        <v>0</v>
      </c>
      <c r="DI39" s="1855" t="b">
        <v>0</v>
      </c>
      <c r="DJ39" s="1860" t="b">
        <v>0</v>
      </c>
      <c r="DK39" s="1860" t="b">
        <v>0</v>
      </c>
      <c r="DL39" s="1860" t="b">
        <v>1</v>
      </c>
      <c r="DM39" s="1860" t="s">
        <v>4300</v>
      </c>
      <c r="DN39" s="1860" t="s">
        <v>4300</v>
      </c>
      <c r="DO39" s="1860" t="s">
        <v>4300</v>
      </c>
      <c r="DP39" s="1860" t="s">
        <v>4300</v>
      </c>
      <c r="DQ39" s="1860" t="s">
        <v>4300</v>
      </c>
      <c r="DR39" s="1860" t="s">
        <v>3153</v>
      </c>
    </row>
    <row r="40" spans="1:122" ht="14.25" thickBot="1">
      <c r="A40" s="1855" t="s">
        <v>646</v>
      </c>
      <c r="B40" s="1855" t="s">
        <v>4353</v>
      </c>
      <c r="C40" s="1855">
        <v>2025</v>
      </c>
      <c r="D40" s="1855" t="s">
        <v>441</v>
      </c>
      <c r="E40" s="1855">
        <v>1016063</v>
      </c>
      <c r="F40" s="1855" t="s">
        <v>4353</v>
      </c>
      <c r="G40" s="1856">
        <v>45869</v>
      </c>
      <c r="H40" s="1855" t="s">
        <v>4354</v>
      </c>
      <c r="I40" s="1855" t="s">
        <v>4353</v>
      </c>
      <c r="J40" s="1855" t="s">
        <v>4355</v>
      </c>
      <c r="K40" s="1855" t="s">
        <v>4353</v>
      </c>
      <c r="L40" s="1855" t="s">
        <v>4355</v>
      </c>
      <c r="M40" s="1855" t="s">
        <v>4354</v>
      </c>
      <c r="N40" s="1855" t="s">
        <v>12</v>
      </c>
      <c r="O40" s="1855" t="s">
        <v>20</v>
      </c>
      <c r="P40" s="1855" t="s">
        <v>441</v>
      </c>
      <c r="Q40" s="1855" t="s">
        <v>179</v>
      </c>
      <c r="R40" s="1855" t="s">
        <v>179</v>
      </c>
      <c r="S40" s="1855" t="s">
        <v>179</v>
      </c>
      <c r="T40" s="1855" t="s">
        <v>179</v>
      </c>
      <c r="U40" s="1855">
        <v>2046</v>
      </c>
      <c r="V40" s="1855">
        <v>2</v>
      </c>
      <c r="W40" s="1855">
        <v>1</v>
      </c>
      <c r="X40" s="1855">
        <v>0</v>
      </c>
      <c r="Y40" s="1855">
        <v>2025</v>
      </c>
      <c r="Z40" s="1855">
        <v>2027</v>
      </c>
      <c r="AA40" s="1855" t="s">
        <v>4356</v>
      </c>
      <c r="AB40" s="1855" t="s">
        <v>179</v>
      </c>
      <c r="AC40" s="1855" t="s">
        <v>179</v>
      </c>
      <c r="AD40" s="1855" t="s">
        <v>4022</v>
      </c>
      <c r="AE40" s="1855" t="s">
        <v>4357</v>
      </c>
      <c r="AF40" s="1855" t="s">
        <v>648</v>
      </c>
      <c r="AG40" s="1855" t="s">
        <v>649</v>
      </c>
      <c r="AH40" s="1855" t="s">
        <v>179</v>
      </c>
      <c r="AI40" s="1855" t="s">
        <v>179</v>
      </c>
      <c r="AJ40" s="1855">
        <v>2024</v>
      </c>
      <c r="AK40" s="1855">
        <v>4881</v>
      </c>
      <c r="AL40" s="1855">
        <v>4881</v>
      </c>
      <c r="AM40" s="1855">
        <v>4881</v>
      </c>
      <c r="AN40" s="1855">
        <v>4881</v>
      </c>
      <c r="AO40" s="1855" t="s">
        <v>179</v>
      </c>
      <c r="AP40" s="1855" t="s">
        <v>179</v>
      </c>
      <c r="AQ40" s="1855">
        <v>0</v>
      </c>
      <c r="AR40" s="1855">
        <v>2027</v>
      </c>
      <c r="AS40" s="1855">
        <v>4734.57</v>
      </c>
      <c r="AT40" s="1855">
        <v>3</v>
      </c>
      <c r="AU40" s="1855">
        <v>4734.57</v>
      </c>
      <c r="AV40" s="1855">
        <v>3</v>
      </c>
      <c r="AW40" s="1855" t="s">
        <v>179</v>
      </c>
      <c r="AX40" s="1855" t="s">
        <v>179</v>
      </c>
      <c r="AY40" s="1855">
        <v>2.9886305466429857</v>
      </c>
      <c r="AZ40" s="1855">
        <v>0</v>
      </c>
      <c r="BA40" s="1855" t="s">
        <v>179</v>
      </c>
      <c r="BB40" s="1855" t="s">
        <v>179</v>
      </c>
      <c r="BC40" s="1857" t="s">
        <v>179</v>
      </c>
      <c r="BD40" s="1857" t="s">
        <v>179</v>
      </c>
      <c r="BE40" s="1857" t="s">
        <v>179</v>
      </c>
      <c r="BF40" s="1857" t="s">
        <v>179</v>
      </c>
      <c r="BG40" s="1857" t="s">
        <v>179</v>
      </c>
      <c r="BH40" s="1857" t="s">
        <v>179</v>
      </c>
      <c r="BI40" s="1857" t="s">
        <v>179</v>
      </c>
      <c r="BJ40" s="1857" t="s">
        <v>179</v>
      </c>
      <c r="BK40" s="1855" t="s">
        <v>179</v>
      </c>
      <c r="BL40" s="1855" t="s">
        <v>179</v>
      </c>
      <c r="BM40" s="1855" t="s">
        <v>179</v>
      </c>
      <c r="BN40" s="1855" t="s">
        <v>179</v>
      </c>
      <c r="BO40" s="1855" t="s">
        <v>179</v>
      </c>
      <c r="BP40" s="1855"/>
      <c r="BQ40" s="1855">
        <v>0</v>
      </c>
      <c r="BR40" s="1855"/>
      <c r="BS40" s="1855">
        <v>0</v>
      </c>
      <c r="BT40" s="1855"/>
      <c r="BU40" s="1855">
        <v>0</v>
      </c>
      <c r="BV40" s="1855"/>
      <c r="BW40" s="1855">
        <v>0</v>
      </c>
      <c r="BX40" s="1855" t="s">
        <v>4297</v>
      </c>
      <c r="BY40" s="1855" t="s">
        <v>4297</v>
      </c>
      <c r="BZ40" s="1858" t="s">
        <v>4297</v>
      </c>
      <c r="CA40" s="1858" t="s">
        <v>4297</v>
      </c>
      <c r="CB40" s="1858" t="s">
        <v>4297</v>
      </c>
      <c r="CC40" s="1858" t="s">
        <v>4297</v>
      </c>
      <c r="CD40" s="1858" t="s">
        <v>4297</v>
      </c>
      <c r="CE40" s="1858" t="s">
        <v>4297</v>
      </c>
      <c r="CF40" s="1858" t="s">
        <v>4297</v>
      </c>
      <c r="CG40" s="1858" t="s">
        <v>4297</v>
      </c>
      <c r="CH40" s="1858" t="s">
        <v>4297</v>
      </c>
      <c r="CI40" s="1859" t="s">
        <v>4297</v>
      </c>
      <c r="CJ40" s="1855" t="s">
        <v>4297</v>
      </c>
      <c r="CK40" s="1855" t="b">
        <v>0</v>
      </c>
      <c r="CL40" s="1855" t="b">
        <v>0</v>
      </c>
      <c r="CM40" s="1855" t="b">
        <v>0</v>
      </c>
      <c r="CN40" s="1855" t="b">
        <v>0</v>
      </c>
      <c r="CO40" s="1855" t="b">
        <v>0</v>
      </c>
      <c r="CP40" s="1855" t="b">
        <v>0</v>
      </c>
      <c r="CQ40" s="1855" t="b">
        <v>0</v>
      </c>
      <c r="CR40" s="1855" t="b">
        <v>1</v>
      </c>
      <c r="CS40" s="1855" t="s">
        <v>4300</v>
      </c>
      <c r="CT40" s="1855" t="s">
        <v>4300</v>
      </c>
      <c r="CU40" s="1855" t="s">
        <v>4297</v>
      </c>
      <c r="CV40" s="1855" t="s">
        <v>4300</v>
      </c>
      <c r="CW40" s="1855" t="s">
        <v>4300</v>
      </c>
      <c r="CX40" s="1855" t="s">
        <v>4297</v>
      </c>
      <c r="CY40" s="1857" t="s">
        <v>4300</v>
      </c>
      <c r="CZ40" s="1855">
        <v>0</v>
      </c>
      <c r="DA40" s="1855">
        <v>0</v>
      </c>
      <c r="DB40" s="1855">
        <v>0</v>
      </c>
      <c r="DC40" s="1855">
        <v>0</v>
      </c>
      <c r="DD40" s="1855">
        <v>0</v>
      </c>
      <c r="DE40" s="1855" t="b">
        <v>0</v>
      </c>
      <c r="DF40" s="1855" t="b">
        <v>0</v>
      </c>
      <c r="DG40" s="1855" t="b">
        <v>0</v>
      </c>
      <c r="DH40" s="1855" t="b">
        <v>0</v>
      </c>
      <c r="DI40" s="1855" t="b">
        <v>0</v>
      </c>
      <c r="DJ40" s="1860" t="b">
        <v>0</v>
      </c>
      <c r="DK40" s="1860" t="b">
        <v>0</v>
      </c>
      <c r="DL40" s="1860" t="b">
        <v>0</v>
      </c>
      <c r="DM40" s="1860" t="s">
        <v>179</v>
      </c>
      <c r="DN40" s="1860" t="s">
        <v>179</v>
      </c>
      <c r="DO40" s="1860" t="s">
        <v>179</v>
      </c>
      <c r="DP40" s="1860" t="s">
        <v>179</v>
      </c>
      <c r="DQ40" s="1860" t="s">
        <v>179</v>
      </c>
      <c r="DR40" s="1860" t="s">
        <v>179</v>
      </c>
    </row>
    <row r="41" spans="1:122" ht="14.25" thickBot="1">
      <c r="A41" s="1855" t="s">
        <v>650</v>
      </c>
      <c r="B41" s="1855" t="s">
        <v>651</v>
      </c>
      <c r="C41" s="1855">
        <v>2025</v>
      </c>
      <c r="D41" s="1855" t="s">
        <v>441</v>
      </c>
      <c r="E41" s="1855">
        <v>1081064</v>
      </c>
      <c r="F41" s="1855" t="s">
        <v>651</v>
      </c>
      <c r="G41" s="1856">
        <v>45869</v>
      </c>
      <c r="H41" s="1855" t="s">
        <v>652</v>
      </c>
      <c r="I41" s="1855" t="s">
        <v>651</v>
      </c>
      <c r="J41" s="1855" t="s">
        <v>653</v>
      </c>
      <c r="K41" s="1855" t="s">
        <v>651</v>
      </c>
      <c r="L41" s="1855" t="s">
        <v>653</v>
      </c>
      <c r="M41" s="1855" t="s">
        <v>652</v>
      </c>
      <c r="N41" s="1855" t="s">
        <v>93</v>
      </c>
      <c r="O41" s="1855" t="s">
        <v>94</v>
      </c>
      <c r="P41" s="1855" t="s">
        <v>441</v>
      </c>
      <c r="Q41" s="1855" t="s">
        <v>179</v>
      </c>
      <c r="R41" s="1855" t="s">
        <v>179</v>
      </c>
      <c r="S41" s="1855" t="s">
        <v>179</v>
      </c>
      <c r="T41" s="1855" t="s">
        <v>179</v>
      </c>
      <c r="U41" s="1855">
        <v>3428.0460000000003</v>
      </c>
      <c r="V41" s="1855">
        <v>10</v>
      </c>
      <c r="W41" s="1855">
        <v>1</v>
      </c>
      <c r="X41" s="1855">
        <v>0</v>
      </c>
      <c r="Y41" s="1855">
        <v>2025</v>
      </c>
      <c r="Z41" s="1855">
        <v>2027</v>
      </c>
      <c r="AA41" s="1855" t="s">
        <v>4358</v>
      </c>
      <c r="AB41" s="1855" t="s">
        <v>179</v>
      </c>
      <c r="AC41" s="1855" t="s">
        <v>179</v>
      </c>
      <c r="AD41" s="1855" t="s">
        <v>4022</v>
      </c>
      <c r="AE41" s="1855" t="s">
        <v>654</v>
      </c>
      <c r="AF41" s="1855" t="s">
        <v>655</v>
      </c>
      <c r="AG41" s="1855" t="s">
        <v>656</v>
      </c>
      <c r="AH41" s="1855" t="s">
        <v>179</v>
      </c>
      <c r="AI41" s="1855" t="s">
        <v>179</v>
      </c>
      <c r="AJ41" s="1855">
        <v>2024</v>
      </c>
      <c r="AK41" s="1855">
        <v>6445</v>
      </c>
      <c r="AL41" s="1855">
        <v>6445</v>
      </c>
      <c r="AM41" s="1855">
        <v>6445</v>
      </c>
      <c r="AN41" s="1855">
        <v>6445</v>
      </c>
      <c r="AO41" s="1855">
        <v>15.49</v>
      </c>
      <c r="AP41" s="1855" t="s">
        <v>469</v>
      </c>
      <c r="AQ41" s="1855">
        <v>0.3</v>
      </c>
      <c r="AR41" s="1855">
        <v>2027</v>
      </c>
      <c r="AS41" s="1855">
        <v>6380</v>
      </c>
      <c r="AT41" s="1855">
        <v>1</v>
      </c>
      <c r="AU41" s="1855">
        <v>6380</v>
      </c>
      <c r="AV41" s="1855">
        <v>1</v>
      </c>
      <c r="AW41" s="1855">
        <v>15.31</v>
      </c>
      <c r="AX41" s="1855" t="s">
        <v>469</v>
      </c>
      <c r="AY41" s="1855">
        <v>1.2</v>
      </c>
      <c r="AZ41" s="1855">
        <v>5</v>
      </c>
      <c r="BA41" s="1855" t="s">
        <v>179</v>
      </c>
      <c r="BB41" s="1855" t="s">
        <v>179</v>
      </c>
      <c r="BC41" s="1857" t="s">
        <v>179</v>
      </c>
      <c r="BD41" s="1857" t="s">
        <v>179</v>
      </c>
      <c r="BE41" s="1857" t="s">
        <v>179</v>
      </c>
      <c r="BF41" s="1857" t="s">
        <v>179</v>
      </c>
      <c r="BG41" s="1857" t="s">
        <v>179</v>
      </c>
      <c r="BH41" s="1857" t="s">
        <v>179</v>
      </c>
      <c r="BI41" s="1857" t="s">
        <v>179</v>
      </c>
      <c r="BJ41" s="1857" t="s">
        <v>179</v>
      </c>
      <c r="BK41" s="1855" t="s">
        <v>179</v>
      </c>
      <c r="BL41" s="1855" t="s">
        <v>179</v>
      </c>
      <c r="BM41" s="1855" t="s">
        <v>179</v>
      </c>
      <c r="BN41" s="1855" t="s">
        <v>179</v>
      </c>
      <c r="BO41" s="1855" t="s">
        <v>179</v>
      </c>
      <c r="BP41" s="1855"/>
      <c r="BQ41" s="1855">
        <v>0</v>
      </c>
      <c r="BR41" s="1855"/>
      <c r="BS41" s="1855">
        <v>0</v>
      </c>
      <c r="BT41" s="1855"/>
      <c r="BU41" s="1855">
        <v>0</v>
      </c>
      <c r="BV41" s="1855"/>
      <c r="BW41" s="1855">
        <v>0</v>
      </c>
      <c r="BX41" s="1855" t="s">
        <v>4297</v>
      </c>
      <c r="BY41" s="1855" t="s">
        <v>4297</v>
      </c>
      <c r="BZ41" s="1858" t="s">
        <v>4297</v>
      </c>
      <c r="CA41" s="1858" t="s">
        <v>4297</v>
      </c>
      <c r="CB41" s="1858" t="s">
        <v>3153</v>
      </c>
      <c r="CC41" s="1858" t="s">
        <v>4297</v>
      </c>
      <c r="CD41" s="1858" t="s">
        <v>4297</v>
      </c>
      <c r="CE41" s="1858" t="s">
        <v>4297</v>
      </c>
      <c r="CF41" s="1858" t="s">
        <v>4297</v>
      </c>
      <c r="CG41" s="1858" t="s">
        <v>4300</v>
      </c>
      <c r="CH41" s="1858" t="s">
        <v>4300</v>
      </c>
      <c r="CI41" s="1859" t="s">
        <v>4300</v>
      </c>
      <c r="CJ41" s="1855" t="s">
        <v>4297</v>
      </c>
      <c r="CK41" s="1855" t="b">
        <v>0</v>
      </c>
      <c r="CL41" s="1855" t="b">
        <v>0</v>
      </c>
      <c r="CM41" s="1855" t="b">
        <v>0</v>
      </c>
      <c r="CN41" s="1855" t="b">
        <v>0</v>
      </c>
      <c r="CO41" s="1855" t="b">
        <v>0</v>
      </c>
      <c r="CP41" s="1855" t="b">
        <v>0</v>
      </c>
      <c r="CQ41" s="1855" t="b">
        <v>0</v>
      </c>
      <c r="CR41" s="1855" t="b">
        <v>1</v>
      </c>
      <c r="CS41" s="1855" t="s">
        <v>4300</v>
      </c>
      <c r="CT41" s="1855" t="s">
        <v>4300</v>
      </c>
      <c r="CU41" s="1855" t="s">
        <v>4300</v>
      </c>
      <c r="CV41" s="1855" t="s">
        <v>4300</v>
      </c>
      <c r="CW41" s="1855" t="s">
        <v>4300</v>
      </c>
      <c r="CX41" s="1855" t="s">
        <v>3153</v>
      </c>
      <c r="CY41" s="1857" t="s">
        <v>3153</v>
      </c>
      <c r="CZ41" s="1855">
        <v>0</v>
      </c>
      <c r="DA41" s="1855">
        <v>0</v>
      </c>
      <c r="DB41" s="1855">
        <v>0</v>
      </c>
      <c r="DC41" s="1855">
        <v>0</v>
      </c>
      <c r="DD41" s="1855">
        <v>0</v>
      </c>
      <c r="DE41" s="1855" t="b">
        <v>0</v>
      </c>
      <c r="DF41" s="1855" t="b">
        <v>0</v>
      </c>
      <c r="DG41" s="1855" t="b">
        <v>0</v>
      </c>
      <c r="DH41" s="1855" t="b">
        <v>0</v>
      </c>
      <c r="DI41" s="1855" t="b">
        <v>0</v>
      </c>
      <c r="DJ41" s="1860" t="b">
        <v>0</v>
      </c>
      <c r="DK41" s="1860" t="b">
        <v>0</v>
      </c>
      <c r="DL41" s="1860" t="b">
        <v>0</v>
      </c>
      <c r="DM41" s="1860" t="s">
        <v>179</v>
      </c>
      <c r="DN41" s="1860" t="s">
        <v>179</v>
      </c>
      <c r="DO41" s="1860" t="s">
        <v>179</v>
      </c>
      <c r="DP41" s="1860" t="s">
        <v>179</v>
      </c>
      <c r="DQ41" s="1860" t="s">
        <v>179</v>
      </c>
      <c r="DR41" s="1860" t="s">
        <v>179</v>
      </c>
    </row>
    <row r="42" spans="1:122" ht="14.25" thickBot="1">
      <c r="A42" s="1855" t="s">
        <v>657</v>
      </c>
      <c r="B42" s="1855" t="s">
        <v>658</v>
      </c>
      <c r="C42" s="1855">
        <v>2025</v>
      </c>
      <c r="D42" s="1855" t="s">
        <v>441</v>
      </c>
      <c r="E42" s="1855">
        <v>1009065</v>
      </c>
      <c r="F42" s="1855" t="s">
        <v>658</v>
      </c>
      <c r="G42" s="1856">
        <v>45869</v>
      </c>
      <c r="H42" s="1855" t="s">
        <v>4359</v>
      </c>
      <c r="I42" s="1855" t="s">
        <v>658</v>
      </c>
      <c r="J42" s="1855" t="s">
        <v>4360</v>
      </c>
      <c r="K42" s="1855" t="s">
        <v>658</v>
      </c>
      <c r="L42" s="1855" t="s">
        <v>4360</v>
      </c>
      <c r="M42" s="1855" t="s">
        <v>4359</v>
      </c>
      <c r="N42" s="1855" t="s">
        <v>12</v>
      </c>
      <c r="O42" s="1855" t="s">
        <v>13</v>
      </c>
      <c r="P42" s="1855" t="s">
        <v>441</v>
      </c>
      <c r="Q42" s="1855" t="s">
        <v>179</v>
      </c>
      <c r="R42" s="1855" t="s">
        <v>179</v>
      </c>
      <c r="S42" s="1855" t="s">
        <v>179</v>
      </c>
      <c r="T42" s="1855" t="s">
        <v>179</v>
      </c>
      <c r="U42" s="1855">
        <v>5899</v>
      </c>
      <c r="V42" s="1855">
        <v>4</v>
      </c>
      <c r="W42" s="1855">
        <v>2</v>
      </c>
      <c r="X42" s="1855">
        <v>0</v>
      </c>
      <c r="Y42" s="1855">
        <v>2025</v>
      </c>
      <c r="Z42" s="1855">
        <v>2027</v>
      </c>
      <c r="AA42" s="1855" t="s">
        <v>4361</v>
      </c>
      <c r="AB42" s="1855" t="s">
        <v>179</v>
      </c>
      <c r="AC42" s="1855" t="s">
        <v>179</v>
      </c>
      <c r="AD42" s="1855" t="s">
        <v>4022</v>
      </c>
      <c r="AE42" s="1855" t="s">
        <v>659</v>
      </c>
      <c r="AF42" s="1855" t="s">
        <v>660</v>
      </c>
      <c r="AG42" s="1855" t="s">
        <v>661</v>
      </c>
      <c r="AH42" s="1855" t="s">
        <v>179</v>
      </c>
      <c r="AI42" s="1855" t="s">
        <v>179</v>
      </c>
      <c r="AJ42" s="1855">
        <v>2024</v>
      </c>
      <c r="AK42" s="1855">
        <v>11143</v>
      </c>
      <c r="AL42" s="1855">
        <v>11143</v>
      </c>
      <c r="AM42" s="1855">
        <v>2784</v>
      </c>
      <c r="AN42" s="1855">
        <v>2784</v>
      </c>
      <c r="AO42" s="1855" t="s">
        <v>179</v>
      </c>
      <c r="AP42" s="1855" t="s">
        <v>179</v>
      </c>
      <c r="AQ42" s="1855">
        <v>100</v>
      </c>
      <c r="AR42" s="1855">
        <v>2027</v>
      </c>
      <c r="AS42" s="1855">
        <v>10809</v>
      </c>
      <c r="AT42" s="1855">
        <v>3</v>
      </c>
      <c r="AU42" s="1855">
        <v>10809</v>
      </c>
      <c r="AV42" s="1855">
        <v>3</v>
      </c>
      <c r="AW42" s="1855" t="s">
        <v>179</v>
      </c>
      <c r="AX42" s="1855" t="s">
        <v>179</v>
      </c>
      <c r="AY42" s="1855" t="s">
        <v>179</v>
      </c>
      <c r="AZ42" s="1855">
        <v>0.1</v>
      </c>
      <c r="BA42" s="1855" t="s">
        <v>179</v>
      </c>
      <c r="BB42" s="1855" t="s">
        <v>179</v>
      </c>
      <c r="BC42" s="1857" t="s">
        <v>179</v>
      </c>
      <c r="BD42" s="1857" t="s">
        <v>179</v>
      </c>
      <c r="BE42" s="1857" t="s">
        <v>179</v>
      </c>
      <c r="BF42" s="1857" t="s">
        <v>179</v>
      </c>
      <c r="BG42" s="1857" t="s">
        <v>179</v>
      </c>
      <c r="BH42" s="1857" t="s">
        <v>179</v>
      </c>
      <c r="BI42" s="1857" t="s">
        <v>179</v>
      </c>
      <c r="BJ42" s="1857" t="s">
        <v>179</v>
      </c>
      <c r="BK42" s="1855" t="s">
        <v>179</v>
      </c>
      <c r="BL42" s="1855" t="s">
        <v>179</v>
      </c>
      <c r="BM42" s="1855" t="s">
        <v>179</v>
      </c>
      <c r="BN42" s="1855" t="s">
        <v>179</v>
      </c>
      <c r="BO42" s="1855" t="s">
        <v>179</v>
      </c>
      <c r="BP42" s="1855"/>
      <c r="BQ42" s="1855">
        <v>0</v>
      </c>
      <c r="BR42" s="1855"/>
      <c r="BS42" s="1855">
        <v>0</v>
      </c>
      <c r="BT42" s="1855"/>
      <c r="BU42" s="1855">
        <v>0</v>
      </c>
      <c r="BV42" s="1855"/>
      <c r="BW42" s="1855">
        <v>0</v>
      </c>
      <c r="BX42" s="1855" t="s">
        <v>4297</v>
      </c>
      <c r="BY42" s="1855" t="s">
        <v>4297</v>
      </c>
      <c r="BZ42" s="1858" t="s">
        <v>4297</v>
      </c>
      <c r="CA42" s="1858" t="s">
        <v>4297</v>
      </c>
      <c r="CB42" s="1858" t="s">
        <v>4297</v>
      </c>
      <c r="CC42" s="1858" t="s">
        <v>4297</v>
      </c>
      <c r="CD42" s="1858" t="s">
        <v>4298</v>
      </c>
      <c r="CE42" s="1858" t="s">
        <v>4298</v>
      </c>
      <c r="CF42" s="1858" t="s">
        <v>4297</v>
      </c>
      <c r="CG42" s="1858" t="s">
        <v>4297</v>
      </c>
      <c r="CH42" s="1858" t="s">
        <v>4297</v>
      </c>
      <c r="CI42" s="1859" t="s">
        <v>4297</v>
      </c>
      <c r="CJ42" s="1855" t="s">
        <v>4297</v>
      </c>
      <c r="CK42" s="1855" t="b">
        <v>0</v>
      </c>
      <c r="CL42" s="1855" t="b">
        <v>1</v>
      </c>
      <c r="CM42" s="1855" t="b">
        <v>0</v>
      </c>
      <c r="CN42" s="1855" t="b">
        <v>0</v>
      </c>
      <c r="CO42" s="1855" t="b">
        <v>0</v>
      </c>
      <c r="CP42" s="1855" t="b">
        <v>0</v>
      </c>
      <c r="CQ42" s="1855" t="b">
        <v>0</v>
      </c>
      <c r="CR42" s="1855" t="b">
        <v>0</v>
      </c>
      <c r="CS42" s="1855" t="s">
        <v>4300</v>
      </c>
      <c r="CT42" s="1855" t="s">
        <v>3153</v>
      </c>
      <c r="CU42" s="1855" t="s">
        <v>4300</v>
      </c>
      <c r="CV42" s="1855" t="s">
        <v>3153</v>
      </c>
      <c r="CW42" s="1855" t="s">
        <v>4300</v>
      </c>
      <c r="CX42" s="1855" t="s">
        <v>3153</v>
      </c>
      <c r="CY42" s="1857" t="s">
        <v>4300</v>
      </c>
      <c r="CZ42" s="1855">
        <v>0</v>
      </c>
      <c r="DA42" s="1855">
        <v>0</v>
      </c>
      <c r="DB42" s="1855">
        <v>0</v>
      </c>
      <c r="DC42" s="1855">
        <v>0</v>
      </c>
      <c r="DD42" s="1855">
        <v>0</v>
      </c>
      <c r="DE42" s="1855" t="b">
        <v>0</v>
      </c>
      <c r="DF42" s="1855" t="b">
        <v>0</v>
      </c>
      <c r="DG42" s="1855" t="b">
        <v>0</v>
      </c>
      <c r="DH42" s="1855" t="b">
        <v>0</v>
      </c>
      <c r="DI42" s="1855" t="b">
        <v>0</v>
      </c>
      <c r="DJ42" s="1860" t="b">
        <v>0</v>
      </c>
      <c r="DK42" s="1860" t="b">
        <v>0</v>
      </c>
      <c r="DL42" s="1860" t="b">
        <v>0</v>
      </c>
      <c r="DM42" s="1860" t="s">
        <v>179</v>
      </c>
      <c r="DN42" s="1860" t="s">
        <v>179</v>
      </c>
      <c r="DO42" s="1860" t="s">
        <v>179</v>
      </c>
      <c r="DP42" s="1860" t="s">
        <v>179</v>
      </c>
      <c r="DQ42" s="1860" t="s">
        <v>179</v>
      </c>
      <c r="DR42" s="1860" t="s">
        <v>179</v>
      </c>
    </row>
    <row r="43" spans="1:122" ht="14.25" thickBot="1">
      <c r="A43" s="1855" t="s">
        <v>662</v>
      </c>
      <c r="B43" s="1855" t="s">
        <v>4362</v>
      </c>
      <c r="C43" s="1855">
        <v>2025</v>
      </c>
      <c r="D43" s="1855" t="s">
        <v>4363</v>
      </c>
      <c r="E43" s="1855">
        <v>1062066</v>
      </c>
      <c r="F43" s="1855" t="s">
        <v>4362</v>
      </c>
      <c r="G43" s="1856">
        <v>45861</v>
      </c>
      <c r="H43" s="1855" t="s">
        <v>4364</v>
      </c>
      <c r="I43" s="1855" t="s">
        <v>4362</v>
      </c>
      <c r="J43" s="1855" t="s">
        <v>4365</v>
      </c>
      <c r="K43" s="1855" t="s">
        <v>4362</v>
      </c>
      <c r="L43" s="1855" t="s">
        <v>4365</v>
      </c>
      <c r="M43" s="1855" t="s">
        <v>4364</v>
      </c>
      <c r="N43" s="1855" t="s">
        <v>70</v>
      </c>
      <c r="O43" s="1855" t="s">
        <v>71</v>
      </c>
      <c r="P43" s="1855" t="s">
        <v>179</v>
      </c>
      <c r="Q43" s="1855" t="s">
        <v>179</v>
      </c>
      <c r="R43" s="1855" t="s">
        <v>179</v>
      </c>
      <c r="S43" s="1855" t="s">
        <v>4363</v>
      </c>
      <c r="T43" s="1855" t="s">
        <v>179</v>
      </c>
      <c r="U43" s="1855">
        <v>1475</v>
      </c>
      <c r="V43" s="1855">
        <v>58</v>
      </c>
      <c r="W43" s="1855">
        <v>1</v>
      </c>
      <c r="X43" s="1855">
        <v>0</v>
      </c>
      <c r="Y43" s="1855">
        <v>2025</v>
      </c>
      <c r="Z43" s="1855">
        <v>2027</v>
      </c>
      <c r="AA43" s="1855" t="s">
        <v>4366</v>
      </c>
      <c r="AB43" s="1855" t="s">
        <v>179</v>
      </c>
      <c r="AC43" s="1855" t="s">
        <v>179</v>
      </c>
      <c r="AD43" s="1855" t="s">
        <v>4022</v>
      </c>
      <c r="AE43" s="1855" t="s">
        <v>4367</v>
      </c>
      <c r="AF43" s="1855" t="s">
        <v>4364</v>
      </c>
      <c r="AG43" s="1855" t="s">
        <v>664</v>
      </c>
      <c r="AH43" s="1855" t="s">
        <v>179</v>
      </c>
      <c r="AI43" s="1855" t="s">
        <v>179</v>
      </c>
      <c r="AJ43" s="1855">
        <v>2024</v>
      </c>
      <c r="AK43" s="1855">
        <v>2670</v>
      </c>
      <c r="AL43" s="1855">
        <v>2670</v>
      </c>
      <c r="AM43" s="1855">
        <v>1284</v>
      </c>
      <c r="AN43" s="1855">
        <v>1284</v>
      </c>
      <c r="AO43" s="1855" t="s">
        <v>179</v>
      </c>
      <c r="AP43" s="1855" t="s">
        <v>179</v>
      </c>
      <c r="AQ43" s="1855">
        <v>72.599999999999994</v>
      </c>
      <c r="AR43" s="1855">
        <v>2027</v>
      </c>
      <c r="AS43" s="1855">
        <v>2030</v>
      </c>
      <c r="AT43" s="1855">
        <v>24</v>
      </c>
      <c r="AU43" s="1855">
        <v>2030</v>
      </c>
      <c r="AV43" s="1855">
        <v>24</v>
      </c>
      <c r="AW43" s="1855" t="s">
        <v>179</v>
      </c>
      <c r="AX43" s="1855" t="s">
        <v>179</v>
      </c>
      <c r="AY43" s="1855">
        <v>2.9857735512854275</v>
      </c>
      <c r="AZ43" s="1855">
        <v>85</v>
      </c>
      <c r="BA43" s="1855" t="s">
        <v>179</v>
      </c>
      <c r="BB43" s="1855" t="s">
        <v>179</v>
      </c>
      <c r="BC43" s="1857" t="s">
        <v>179</v>
      </c>
      <c r="BD43" s="1857" t="s">
        <v>179</v>
      </c>
      <c r="BE43" s="1857" t="s">
        <v>179</v>
      </c>
      <c r="BF43" s="1857" t="s">
        <v>179</v>
      </c>
      <c r="BG43" s="1857" t="s">
        <v>179</v>
      </c>
      <c r="BH43" s="1857" t="s">
        <v>179</v>
      </c>
      <c r="BI43" s="1857" t="s">
        <v>179</v>
      </c>
      <c r="BJ43" s="1857" t="s">
        <v>179</v>
      </c>
      <c r="BK43" s="1855" t="s">
        <v>179</v>
      </c>
      <c r="BL43" s="1855" t="s">
        <v>179</v>
      </c>
      <c r="BM43" s="1855" t="s">
        <v>179</v>
      </c>
      <c r="BN43" s="1855" t="s">
        <v>179</v>
      </c>
      <c r="BO43" s="1855" t="s">
        <v>179</v>
      </c>
      <c r="BP43" s="1855"/>
      <c r="BQ43" s="1855">
        <v>29</v>
      </c>
      <c r="BR43" s="1855"/>
      <c r="BS43" s="1855">
        <v>0</v>
      </c>
      <c r="BT43" s="1855"/>
      <c r="BU43" s="1855">
        <v>0</v>
      </c>
      <c r="BV43" s="1855"/>
      <c r="BW43" s="1855">
        <v>0</v>
      </c>
      <c r="BX43" s="1855" t="s">
        <v>4297</v>
      </c>
      <c r="BY43" s="1855" t="s">
        <v>4297</v>
      </c>
      <c r="BZ43" s="1858" t="s">
        <v>4297</v>
      </c>
      <c r="CA43" s="1858" t="s">
        <v>4297</v>
      </c>
      <c r="CB43" s="1858" t="s">
        <v>4297</v>
      </c>
      <c r="CC43" s="1858" t="s">
        <v>4297</v>
      </c>
      <c r="CD43" s="1858" t="s">
        <v>4298</v>
      </c>
      <c r="CE43" s="1858" t="s">
        <v>4297</v>
      </c>
      <c r="CF43" s="1858" t="s">
        <v>4297</v>
      </c>
      <c r="CG43" s="1858" t="s">
        <v>4298</v>
      </c>
      <c r="CH43" s="1858" t="s">
        <v>4298</v>
      </c>
      <c r="CI43" s="1859" t="s">
        <v>4298</v>
      </c>
      <c r="CJ43" s="1855" t="s">
        <v>4297</v>
      </c>
      <c r="CK43" s="1855" t="b">
        <v>0</v>
      </c>
      <c r="CL43" s="1855" t="b">
        <v>0</v>
      </c>
      <c r="CM43" s="1855" t="b">
        <v>0</v>
      </c>
      <c r="CN43" s="1855" t="b">
        <v>1</v>
      </c>
      <c r="CO43" s="1855" t="b">
        <v>0</v>
      </c>
      <c r="CP43" s="1855" t="b">
        <v>0</v>
      </c>
      <c r="CQ43" s="1855" t="b">
        <v>0</v>
      </c>
      <c r="CR43" s="1855" t="b">
        <v>0</v>
      </c>
      <c r="CS43" s="1855" t="s">
        <v>4300</v>
      </c>
      <c r="CT43" s="1855" t="s">
        <v>4300</v>
      </c>
      <c r="CU43" s="1855" t="s">
        <v>3153</v>
      </c>
      <c r="CV43" s="1855" t="s">
        <v>3153</v>
      </c>
      <c r="CW43" s="1855" t="s">
        <v>4297</v>
      </c>
      <c r="CX43" s="1855" t="s">
        <v>3153</v>
      </c>
      <c r="CY43" s="1857" t="s">
        <v>4300</v>
      </c>
      <c r="CZ43" s="1855">
        <v>0</v>
      </c>
      <c r="DA43" s="1855">
        <v>0</v>
      </c>
      <c r="DB43" s="1855">
        <v>0</v>
      </c>
      <c r="DC43" s="1855">
        <v>0</v>
      </c>
      <c r="DD43" s="1855">
        <v>0</v>
      </c>
      <c r="DE43" s="1855" t="b">
        <v>0</v>
      </c>
      <c r="DF43" s="1855" t="b">
        <v>0</v>
      </c>
      <c r="DG43" s="1855" t="b">
        <v>0</v>
      </c>
      <c r="DH43" s="1855" t="b">
        <v>0</v>
      </c>
      <c r="DI43" s="1855" t="b">
        <v>0</v>
      </c>
      <c r="DJ43" s="1860" t="b">
        <v>0</v>
      </c>
      <c r="DK43" s="1860" t="b">
        <v>0</v>
      </c>
      <c r="DL43" s="1860" t="b">
        <v>0</v>
      </c>
      <c r="DM43" s="1860" t="s">
        <v>179</v>
      </c>
      <c r="DN43" s="1860" t="s">
        <v>179</v>
      </c>
      <c r="DO43" s="1860" t="s">
        <v>179</v>
      </c>
      <c r="DP43" s="1860" t="s">
        <v>179</v>
      </c>
      <c r="DQ43" s="1860" t="s">
        <v>179</v>
      </c>
      <c r="DR43" s="1860" t="s">
        <v>179</v>
      </c>
    </row>
    <row r="44" spans="1:122" ht="14.25" thickBot="1">
      <c r="A44" s="1855" t="s">
        <v>665</v>
      </c>
      <c r="B44" s="1855" t="s">
        <v>666</v>
      </c>
      <c r="C44" s="1855">
        <v>2025</v>
      </c>
      <c r="D44" s="1855" t="s">
        <v>441</v>
      </c>
      <c r="E44" s="1855">
        <v>1024067</v>
      </c>
      <c r="F44" s="1855" t="s">
        <v>666</v>
      </c>
      <c r="G44" s="1856">
        <v>45847</v>
      </c>
      <c r="H44" s="1855" t="s">
        <v>667</v>
      </c>
      <c r="I44" s="1855" t="s">
        <v>666</v>
      </c>
      <c r="J44" s="1855" t="s">
        <v>668</v>
      </c>
      <c r="K44" s="1855" t="s">
        <v>666</v>
      </c>
      <c r="L44" s="1855" t="s">
        <v>668</v>
      </c>
      <c r="M44" s="1855" t="s">
        <v>667</v>
      </c>
      <c r="N44" s="1855" t="s">
        <v>12</v>
      </c>
      <c r="O44" s="1855" t="s">
        <v>28</v>
      </c>
      <c r="P44" s="1855" t="s">
        <v>441</v>
      </c>
      <c r="Q44" s="1855" t="s">
        <v>179</v>
      </c>
      <c r="R44" s="1855" t="s">
        <v>179</v>
      </c>
      <c r="S44" s="1855" t="s">
        <v>179</v>
      </c>
      <c r="T44" s="1855" t="s">
        <v>179</v>
      </c>
      <c r="U44" s="1855">
        <v>2785</v>
      </c>
      <c r="V44" s="1855">
        <v>2</v>
      </c>
      <c r="W44" s="1855">
        <v>2</v>
      </c>
      <c r="X44" s="1855">
        <v>0</v>
      </c>
      <c r="Y44" s="1855">
        <v>2025</v>
      </c>
      <c r="Z44" s="1855">
        <v>2027</v>
      </c>
      <c r="AA44" s="1855" t="s">
        <v>4368</v>
      </c>
      <c r="AB44" s="1855" t="s">
        <v>179</v>
      </c>
      <c r="AC44" s="1855" t="s">
        <v>179</v>
      </c>
      <c r="AD44" s="1855" t="s">
        <v>4022</v>
      </c>
      <c r="AE44" s="1855" t="s">
        <v>669</v>
      </c>
      <c r="AF44" s="1855" t="s">
        <v>670</v>
      </c>
      <c r="AG44" s="1855" t="s">
        <v>671</v>
      </c>
      <c r="AH44" s="1855" t="s">
        <v>179</v>
      </c>
      <c r="AI44" s="1855" t="s">
        <v>179</v>
      </c>
      <c r="AJ44" s="1855">
        <v>2024</v>
      </c>
      <c r="AK44" s="1855">
        <v>5005</v>
      </c>
      <c r="AL44" s="1855">
        <v>5005</v>
      </c>
      <c r="AM44" s="1855">
        <v>5005</v>
      </c>
      <c r="AN44" s="1855">
        <v>5005</v>
      </c>
      <c r="AO44" s="1855">
        <v>96.7</v>
      </c>
      <c r="AP44" s="1855" t="s">
        <v>672</v>
      </c>
      <c r="AQ44" s="1855">
        <v>0.3</v>
      </c>
      <c r="AR44" s="1855">
        <v>2027</v>
      </c>
      <c r="AS44" s="1855">
        <v>4855</v>
      </c>
      <c r="AT44" s="1855">
        <v>3</v>
      </c>
      <c r="AU44" s="1855">
        <v>4855</v>
      </c>
      <c r="AV44" s="1855">
        <v>3</v>
      </c>
      <c r="AW44" s="1855">
        <v>93.8</v>
      </c>
      <c r="AX44" s="1855" t="s">
        <v>672</v>
      </c>
      <c r="AY44" s="1855">
        <v>3</v>
      </c>
      <c r="AZ44" s="1855">
        <v>0.3</v>
      </c>
      <c r="BA44" s="1855" t="s">
        <v>179</v>
      </c>
      <c r="BB44" s="1855" t="s">
        <v>179</v>
      </c>
      <c r="BC44" s="1857" t="s">
        <v>179</v>
      </c>
      <c r="BD44" s="1857" t="s">
        <v>179</v>
      </c>
      <c r="BE44" s="1857" t="s">
        <v>179</v>
      </c>
      <c r="BF44" s="1857" t="s">
        <v>179</v>
      </c>
      <c r="BG44" s="1857" t="s">
        <v>179</v>
      </c>
      <c r="BH44" s="1857" t="s">
        <v>179</v>
      </c>
      <c r="BI44" s="1857" t="s">
        <v>179</v>
      </c>
      <c r="BJ44" s="1857" t="s">
        <v>179</v>
      </c>
      <c r="BK44" s="1855" t="s">
        <v>179</v>
      </c>
      <c r="BL44" s="1855" t="s">
        <v>179</v>
      </c>
      <c r="BM44" s="1855" t="s">
        <v>179</v>
      </c>
      <c r="BN44" s="1855" t="s">
        <v>179</v>
      </c>
      <c r="BO44" s="1855" t="s">
        <v>179</v>
      </c>
      <c r="BP44" s="1855"/>
      <c r="BQ44" s="1855">
        <v>0</v>
      </c>
      <c r="BR44" s="1855"/>
      <c r="BS44" s="1855">
        <v>0</v>
      </c>
      <c r="BT44" s="1855"/>
      <c r="BU44" s="1855">
        <v>0</v>
      </c>
      <c r="BV44" s="1855"/>
      <c r="BW44" s="1855">
        <v>0</v>
      </c>
      <c r="BX44" s="1855" t="s">
        <v>4297</v>
      </c>
      <c r="BY44" s="1855" t="s">
        <v>4297</v>
      </c>
      <c r="BZ44" s="1858" t="s">
        <v>3153</v>
      </c>
      <c r="CA44" s="1858" t="s">
        <v>4297</v>
      </c>
      <c r="CB44" s="1858" t="s">
        <v>3153</v>
      </c>
      <c r="CC44" s="1858" t="s">
        <v>4297</v>
      </c>
      <c r="CD44" s="1858" t="s">
        <v>4298</v>
      </c>
      <c r="CE44" s="1858" t="s">
        <v>4298</v>
      </c>
      <c r="CF44" s="1858" t="s">
        <v>4297</v>
      </c>
      <c r="CG44" s="1858" t="s">
        <v>4298</v>
      </c>
      <c r="CH44" s="1858" t="s">
        <v>4298</v>
      </c>
      <c r="CI44" s="1859" t="s">
        <v>4297</v>
      </c>
      <c r="CJ44" s="1855" t="s">
        <v>4297</v>
      </c>
      <c r="CK44" s="1855" t="b">
        <v>0</v>
      </c>
      <c r="CL44" s="1855" t="b">
        <v>0</v>
      </c>
      <c r="CM44" s="1855" t="b">
        <v>0</v>
      </c>
      <c r="CN44" s="1855" t="b">
        <v>0</v>
      </c>
      <c r="CO44" s="1855" t="b">
        <v>0</v>
      </c>
      <c r="CP44" s="1855" t="b">
        <v>0</v>
      </c>
      <c r="CQ44" s="1855" t="b">
        <v>1</v>
      </c>
      <c r="CR44" s="1855" t="b">
        <v>0</v>
      </c>
      <c r="CS44" s="1855" t="s">
        <v>4300</v>
      </c>
      <c r="CT44" s="1855" t="s">
        <v>4300</v>
      </c>
      <c r="CU44" s="1855" t="s">
        <v>3153</v>
      </c>
      <c r="CV44" s="1855" t="s">
        <v>4297</v>
      </c>
      <c r="CW44" s="1855" t="s">
        <v>3153</v>
      </c>
      <c r="CX44" s="1855" t="s">
        <v>3153</v>
      </c>
      <c r="CY44" s="1857" t="s">
        <v>4297</v>
      </c>
      <c r="CZ44" s="1855">
        <v>0</v>
      </c>
      <c r="DA44" s="1855">
        <v>0</v>
      </c>
      <c r="DB44" s="1855">
        <v>0</v>
      </c>
      <c r="DC44" s="1855">
        <v>0</v>
      </c>
      <c r="DD44" s="1855">
        <v>0</v>
      </c>
      <c r="DE44" s="1855" t="b">
        <v>0</v>
      </c>
      <c r="DF44" s="1855" t="b">
        <v>0</v>
      </c>
      <c r="DG44" s="1855" t="b">
        <v>0</v>
      </c>
      <c r="DH44" s="1855" t="b">
        <v>0</v>
      </c>
      <c r="DI44" s="1855" t="b">
        <v>0</v>
      </c>
      <c r="DJ44" s="1860" t="b">
        <v>0</v>
      </c>
      <c r="DK44" s="1860" t="b">
        <v>0</v>
      </c>
      <c r="DL44" s="1860" t="b">
        <v>0</v>
      </c>
      <c r="DM44" s="1860" t="s">
        <v>179</v>
      </c>
      <c r="DN44" s="1860" t="s">
        <v>179</v>
      </c>
      <c r="DO44" s="1860" t="s">
        <v>179</v>
      </c>
      <c r="DP44" s="1860" t="s">
        <v>179</v>
      </c>
      <c r="DQ44" s="1860" t="s">
        <v>179</v>
      </c>
      <c r="DR44" s="1860" t="s">
        <v>179</v>
      </c>
    </row>
    <row r="45" spans="1:122" ht="14.25" thickBot="1">
      <c r="A45" s="1855" t="s">
        <v>673</v>
      </c>
      <c r="B45" s="1855" t="s">
        <v>674</v>
      </c>
      <c r="C45" s="1855">
        <v>2025</v>
      </c>
      <c r="D45" s="1855" t="s">
        <v>461</v>
      </c>
      <c r="E45" s="1855">
        <v>3043068</v>
      </c>
      <c r="F45" s="1855" t="s">
        <v>674</v>
      </c>
      <c r="G45" s="1856">
        <v>45866</v>
      </c>
      <c r="H45" s="1855" t="s">
        <v>675</v>
      </c>
      <c r="I45" s="1855" t="s">
        <v>674</v>
      </c>
      <c r="J45" s="1855" t="s">
        <v>4039</v>
      </c>
      <c r="K45" s="1855" t="s">
        <v>674</v>
      </c>
      <c r="L45" s="1855" t="s">
        <v>4039</v>
      </c>
      <c r="M45" s="1855" t="s">
        <v>675</v>
      </c>
      <c r="N45" s="1855" t="s">
        <v>48</v>
      </c>
      <c r="O45" s="1855" t="s">
        <v>50</v>
      </c>
      <c r="P45" s="1855" t="s">
        <v>179</v>
      </c>
      <c r="Q45" s="1855" t="s">
        <v>179</v>
      </c>
      <c r="R45" s="1855" t="s">
        <v>461</v>
      </c>
      <c r="S45" s="1855" t="s">
        <v>179</v>
      </c>
      <c r="T45" s="1855" t="s">
        <v>179</v>
      </c>
      <c r="U45" s="1855">
        <v>0</v>
      </c>
      <c r="V45" s="1855" t="s">
        <v>179</v>
      </c>
      <c r="W45" s="1855" t="s">
        <v>179</v>
      </c>
      <c r="X45" s="1855">
        <v>109</v>
      </c>
      <c r="Y45" s="1855">
        <v>2025</v>
      </c>
      <c r="Z45" s="1855">
        <v>2027</v>
      </c>
      <c r="AA45" s="1855" t="s">
        <v>4369</v>
      </c>
      <c r="AB45" s="1855" t="s">
        <v>179</v>
      </c>
      <c r="AC45" s="1855" t="s">
        <v>179</v>
      </c>
      <c r="AD45" s="1855" t="s">
        <v>4022</v>
      </c>
      <c r="AE45" s="1855" t="s">
        <v>4040</v>
      </c>
      <c r="AF45" s="1855" t="s">
        <v>4041</v>
      </c>
      <c r="AG45" s="1855" t="s">
        <v>4042</v>
      </c>
      <c r="AH45" s="1855" t="s">
        <v>179</v>
      </c>
      <c r="AI45" s="1855" t="s">
        <v>179</v>
      </c>
      <c r="AJ45" s="1855" t="s">
        <v>179</v>
      </c>
      <c r="AK45" s="1855" t="s">
        <v>179</v>
      </c>
      <c r="AL45" s="1855" t="s">
        <v>179</v>
      </c>
      <c r="AM45" s="1855" t="s">
        <v>179</v>
      </c>
      <c r="AN45" s="1855" t="s">
        <v>179</v>
      </c>
      <c r="AO45" s="1855" t="s">
        <v>179</v>
      </c>
      <c r="AP45" s="1855" t="s">
        <v>179</v>
      </c>
      <c r="AQ45" s="1855" t="s">
        <v>179</v>
      </c>
      <c r="AR45" s="1855" t="s">
        <v>179</v>
      </c>
      <c r="AS45" s="1855" t="s">
        <v>179</v>
      </c>
      <c r="AT45" s="1855" t="s">
        <v>179</v>
      </c>
      <c r="AU45" s="1855" t="s">
        <v>179</v>
      </c>
      <c r="AV45" s="1855" t="s">
        <v>179</v>
      </c>
      <c r="AW45" s="1855" t="s">
        <v>179</v>
      </c>
      <c r="AX45" s="1855" t="s">
        <v>179</v>
      </c>
      <c r="AY45" s="1855" t="s">
        <v>179</v>
      </c>
      <c r="AZ45" s="1855" t="s">
        <v>179</v>
      </c>
      <c r="BA45" s="1855">
        <v>2024</v>
      </c>
      <c r="BB45" s="1855">
        <v>982</v>
      </c>
      <c r="BC45" s="1857">
        <v>982</v>
      </c>
      <c r="BD45" s="1857">
        <v>982</v>
      </c>
      <c r="BE45" s="1857">
        <v>982</v>
      </c>
      <c r="BF45" s="1857">
        <v>9.5130000000000006E-2</v>
      </c>
      <c r="BG45" s="1857" t="s">
        <v>523</v>
      </c>
      <c r="BH45" s="1857">
        <v>2027</v>
      </c>
      <c r="BI45" s="1857">
        <v>0</v>
      </c>
      <c r="BJ45" s="1857">
        <v>100</v>
      </c>
      <c r="BK45" s="1855">
        <v>0</v>
      </c>
      <c r="BL45" s="1855">
        <v>100</v>
      </c>
      <c r="BM45" s="1855">
        <v>0.1</v>
      </c>
      <c r="BN45" s="1855" t="s">
        <v>523</v>
      </c>
      <c r="BO45" s="1855">
        <v>-5.0999999999999996</v>
      </c>
      <c r="BP45" s="1855"/>
      <c r="BQ45" s="1855">
        <v>0</v>
      </c>
      <c r="BR45" s="1855"/>
      <c r="BS45" s="1855">
        <v>0</v>
      </c>
      <c r="BT45" s="1855"/>
      <c r="BU45" s="1855">
        <v>0</v>
      </c>
      <c r="BV45" s="1855"/>
      <c r="BW45" s="1855">
        <v>40</v>
      </c>
      <c r="BX45" s="1855">
        <v>0</v>
      </c>
      <c r="BY45" s="1855">
        <v>0</v>
      </c>
      <c r="BZ45" s="1858">
        <v>0</v>
      </c>
      <c r="CA45" s="1858">
        <v>0</v>
      </c>
      <c r="CB45" s="1858">
        <v>0</v>
      </c>
      <c r="CC45" s="1858">
        <v>0</v>
      </c>
      <c r="CD45" s="1858">
        <v>0</v>
      </c>
      <c r="CE45" s="1858">
        <v>0</v>
      </c>
      <c r="CF45" s="1858">
        <v>0</v>
      </c>
      <c r="CG45" s="1858">
        <v>0</v>
      </c>
      <c r="CH45" s="1858">
        <v>0</v>
      </c>
      <c r="CI45" s="1859">
        <v>0</v>
      </c>
      <c r="CJ45" s="1855">
        <v>0</v>
      </c>
      <c r="CK45" s="1855" t="b">
        <v>0</v>
      </c>
      <c r="CL45" s="1855" t="b">
        <v>0</v>
      </c>
      <c r="CM45" s="1855" t="b">
        <v>0</v>
      </c>
      <c r="CN45" s="1855" t="b">
        <v>0</v>
      </c>
      <c r="CO45" s="1855" t="b">
        <v>0</v>
      </c>
      <c r="CP45" s="1855" t="b">
        <v>0</v>
      </c>
      <c r="CQ45" s="1855" t="b">
        <v>0</v>
      </c>
      <c r="CR45" s="1855" t="b">
        <v>0</v>
      </c>
      <c r="CS45" s="1855">
        <v>0</v>
      </c>
      <c r="CT45" s="1855">
        <v>0</v>
      </c>
      <c r="CU45" s="1855">
        <v>0</v>
      </c>
      <c r="CV45" s="1855">
        <v>0</v>
      </c>
      <c r="CW45" s="1855">
        <v>0</v>
      </c>
      <c r="CX45" s="1855">
        <v>0</v>
      </c>
      <c r="CY45" s="1857">
        <v>0</v>
      </c>
      <c r="CZ45" s="1855" t="s">
        <v>4299</v>
      </c>
      <c r="DA45" s="1855" t="s">
        <v>4299</v>
      </c>
      <c r="DB45" s="1855" t="s">
        <v>4299</v>
      </c>
      <c r="DC45" s="1855" t="s">
        <v>4299</v>
      </c>
      <c r="DD45" s="1855" t="s">
        <v>4299</v>
      </c>
      <c r="DE45" s="1855" t="b">
        <v>0</v>
      </c>
      <c r="DF45" s="1855" t="b">
        <v>0</v>
      </c>
      <c r="DG45" s="1855" t="b">
        <v>0</v>
      </c>
      <c r="DH45" s="1855" t="b">
        <v>0</v>
      </c>
      <c r="DI45" s="1855" t="b">
        <v>0</v>
      </c>
      <c r="DJ45" s="1860" t="b">
        <v>0</v>
      </c>
      <c r="DK45" s="1860" t="b">
        <v>0</v>
      </c>
      <c r="DL45" s="1860" t="b">
        <v>1</v>
      </c>
      <c r="DM45" s="1860" t="s">
        <v>4300</v>
      </c>
      <c r="DN45" s="1860" t="s">
        <v>4300</v>
      </c>
      <c r="DO45" s="1860" t="s">
        <v>4300</v>
      </c>
      <c r="DP45" s="1860" t="s">
        <v>4300</v>
      </c>
      <c r="DQ45" s="1860" t="s">
        <v>4300</v>
      </c>
      <c r="DR45" s="1860" t="s">
        <v>3153</v>
      </c>
    </row>
    <row r="46" spans="1:122" ht="14.25" thickBot="1">
      <c r="A46" s="1855" t="s">
        <v>676</v>
      </c>
      <c r="B46" s="1855" t="s">
        <v>677</v>
      </c>
      <c r="C46" s="1855">
        <v>2025</v>
      </c>
      <c r="D46" s="1855" t="s">
        <v>441</v>
      </c>
      <c r="E46" s="1855">
        <v>1048069</v>
      </c>
      <c r="F46" s="1855" t="s">
        <v>677</v>
      </c>
      <c r="G46" s="1856">
        <v>45868</v>
      </c>
      <c r="H46" s="1855" t="s">
        <v>679</v>
      </c>
      <c r="I46" s="1855" t="s">
        <v>677</v>
      </c>
      <c r="J46" s="1855" t="s">
        <v>678</v>
      </c>
      <c r="K46" s="1855" t="s">
        <v>677</v>
      </c>
      <c r="L46" s="1855" t="s">
        <v>678</v>
      </c>
      <c r="M46" s="1855" t="s">
        <v>679</v>
      </c>
      <c r="N46" s="1855" t="s">
        <v>48</v>
      </c>
      <c r="O46" s="1855" t="s">
        <v>55</v>
      </c>
      <c r="P46" s="1855" t="s">
        <v>441</v>
      </c>
      <c r="Q46" s="1855" t="s">
        <v>179</v>
      </c>
      <c r="R46" s="1855" t="s">
        <v>179</v>
      </c>
      <c r="S46" s="1855" t="s">
        <v>179</v>
      </c>
      <c r="T46" s="1855" t="s">
        <v>179</v>
      </c>
      <c r="U46" s="1855">
        <v>1908</v>
      </c>
      <c r="V46" s="1855">
        <v>21</v>
      </c>
      <c r="W46" s="1855">
        <v>1</v>
      </c>
      <c r="X46" s="1855">
        <v>0</v>
      </c>
      <c r="Y46" s="1855">
        <v>2025</v>
      </c>
      <c r="Z46" s="1855">
        <v>2027</v>
      </c>
      <c r="AA46" s="1855" t="s">
        <v>4370</v>
      </c>
      <c r="AB46" s="1855" t="s">
        <v>4022</v>
      </c>
      <c r="AC46" s="1855" t="s">
        <v>4043</v>
      </c>
      <c r="AD46" s="1855" t="s">
        <v>179</v>
      </c>
      <c r="AE46" s="1855" t="s">
        <v>179</v>
      </c>
      <c r="AF46" s="1855" t="s">
        <v>179</v>
      </c>
      <c r="AG46" s="1855" t="s">
        <v>179</v>
      </c>
      <c r="AH46" s="1855" t="s">
        <v>179</v>
      </c>
      <c r="AI46" s="1855" t="s">
        <v>179</v>
      </c>
      <c r="AJ46" s="1855">
        <v>2024</v>
      </c>
      <c r="AK46" s="1855">
        <v>4277</v>
      </c>
      <c r="AL46" s="1855">
        <v>4277</v>
      </c>
      <c r="AM46" s="1855">
        <v>4187</v>
      </c>
      <c r="AN46" s="1855">
        <v>4187</v>
      </c>
      <c r="AO46" s="1855">
        <v>2.839</v>
      </c>
      <c r="AP46" s="1855" t="s">
        <v>680</v>
      </c>
      <c r="AQ46" s="1855">
        <v>3.2</v>
      </c>
      <c r="AR46" s="1855">
        <v>2027</v>
      </c>
      <c r="AS46" s="1855">
        <v>4234.2299999999996</v>
      </c>
      <c r="AT46" s="1855">
        <v>1</v>
      </c>
      <c r="AU46" s="1855">
        <v>1000</v>
      </c>
      <c r="AV46" s="1855">
        <v>76.599999999999994</v>
      </c>
      <c r="AW46" s="1855">
        <v>2.8106100000000001</v>
      </c>
      <c r="AX46" s="1855" t="s">
        <v>680</v>
      </c>
      <c r="AY46" s="1855">
        <v>1</v>
      </c>
      <c r="AZ46" s="1855">
        <v>4</v>
      </c>
      <c r="BA46" s="1855" t="s">
        <v>179</v>
      </c>
      <c r="BB46" s="1855" t="s">
        <v>179</v>
      </c>
      <c r="BC46" s="1857" t="s">
        <v>179</v>
      </c>
      <c r="BD46" s="1857" t="s">
        <v>179</v>
      </c>
      <c r="BE46" s="1857" t="s">
        <v>179</v>
      </c>
      <c r="BF46" s="1857" t="s">
        <v>179</v>
      </c>
      <c r="BG46" s="1857" t="s">
        <v>179</v>
      </c>
      <c r="BH46" s="1857" t="s">
        <v>179</v>
      </c>
      <c r="BI46" s="1857" t="s">
        <v>179</v>
      </c>
      <c r="BJ46" s="1857" t="s">
        <v>179</v>
      </c>
      <c r="BK46" s="1855" t="s">
        <v>179</v>
      </c>
      <c r="BL46" s="1855" t="s">
        <v>179</v>
      </c>
      <c r="BM46" s="1855" t="s">
        <v>179</v>
      </c>
      <c r="BN46" s="1855" t="s">
        <v>179</v>
      </c>
      <c r="BO46" s="1855" t="s">
        <v>179</v>
      </c>
      <c r="BP46" s="1855"/>
      <c r="BQ46" s="1855">
        <v>0</v>
      </c>
      <c r="BR46" s="1855"/>
      <c r="BS46" s="1855">
        <v>0</v>
      </c>
      <c r="BT46" s="1855"/>
      <c r="BU46" s="1855">
        <v>0</v>
      </c>
      <c r="BV46" s="1855"/>
      <c r="BW46" s="1855">
        <v>0</v>
      </c>
      <c r="BX46" s="1855" t="s">
        <v>4297</v>
      </c>
      <c r="BY46" s="1855" t="s">
        <v>4297</v>
      </c>
      <c r="BZ46" s="1858" t="s">
        <v>4297</v>
      </c>
      <c r="CA46" s="1858" t="s">
        <v>4297</v>
      </c>
      <c r="CB46" s="1858" t="s">
        <v>4297</v>
      </c>
      <c r="CC46" s="1858" t="s">
        <v>4297</v>
      </c>
      <c r="CD46" s="1858" t="s">
        <v>4297</v>
      </c>
      <c r="CE46" s="1858" t="s">
        <v>4297</v>
      </c>
      <c r="CF46" s="1858" t="s">
        <v>4297</v>
      </c>
      <c r="CG46" s="1858" t="s">
        <v>4298</v>
      </c>
      <c r="CH46" s="1858" t="s">
        <v>4298</v>
      </c>
      <c r="CI46" s="1859" t="s">
        <v>4298</v>
      </c>
      <c r="CJ46" s="1855" t="s">
        <v>4298</v>
      </c>
      <c r="CK46" s="1855" t="b">
        <v>0</v>
      </c>
      <c r="CL46" s="1855" t="b">
        <v>0</v>
      </c>
      <c r="CM46" s="1855" t="b">
        <v>0</v>
      </c>
      <c r="CN46" s="1855" t="b">
        <v>0</v>
      </c>
      <c r="CO46" s="1855" t="b">
        <v>1</v>
      </c>
      <c r="CP46" s="1855" t="b">
        <v>1</v>
      </c>
      <c r="CQ46" s="1855" t="b">
        <v>0</v>
      </c>
      <c r="CR46" s="1855" t="b">
        <v>0</v>
      </c>
      <c r="CS46" s="1855" t="s">
        <v>4297</v>
      </c>
      <c r="CT46" s="1855" t="s">
        <v>4300</v>
      </c>
      <c r="CU46" s="1855" t="s">
        <v>4297</v>
      </c>
      <c r="CV46" s="1855" t="s">
        <v>4300</v>
      </c>
      <c r="CW46" s="1855" t="s">
        <v>4300</v>
      </c>
      <c r="CX46" s="1855" t="s">
        <v>3153</v>
      </c>
      <c r="CY46" s="1857" t="s">
        <v>3153</v>
      </c>
      <c r="CZ46" s="1855">
        <v>0</v>
      </c>
      <c r="DA46" s="1855">
        <v>0</v>
      </c>
      <c r="DB46" s="1855">
        <v>0</v>
      </c>
      <c r="DC46" s="1855">
        <v>0</v>
      </c>
      <c r="DD46" s="1855">
        <v>0</v>
      </c>
      <c r="DE46" s="1855" t="b">
        <v>0</v>
      </c>
      <c r="DF46" s="1855" t="b">
        <v>0</v>
      </c>
      <c r="DG46" s="1855" t="b">
        <v>0</v>
      </c>
      <c r="DH46" s="1855" t="b">
        <v>0</v>
      </c>
      <c r="DI46" s="1855" t="b">
        <v>0</v>
      </c>
      <c r="DJ46" s="1860" t="b">
        <v>0</v>
      </c>
      <c r="DK46" s="1860" t="b">
        <v>0</v>
      </c>
      <c r="DL46" s="1860" t="b">
        <v>0</v>
      </c>
      <c r="DM46" s="1860" t="s">
        <v>179</v>
      </c>
      <c r="DN46" s="1860" t="s">
        <v>179</v>
      </c>
      <c r="DO46" s="1860" t="s">
        <v>179</v>
      </c>
      <c r="DP46" s="1860" t="s">
        <v>179</v>
      </c>
      <c r="DQ46" s="1860" t="s">
        <v>179</v>
      </c>
      <c r="DR46" s="1860" t="s">
        <v>179</v>
      </c>
    </row>
    <row r="47" spans="1:122" ht="14.25" thickBot="1">
      <c r="A47" s="1855" t="s">
        <v>681</v>
      </c>
      <c r="B47" s="1855" t="s">
        <v>682</v>
      </c>
      <c r="C47" s="1855">
        <v>2025</v>
      </c>
      <c r="D47" s="1855" t="s">
        <v>441</v>
      </c>
      <c r="E47" s="1855">
        <v>1021070</v>
      </c>
      <c r="F47" s="1855" t="s">
        <v>682</v>
      </c>
      <c r="G47" s="1856">
        <v>45869</v>
      </c>
      <c r="H47" s="1855" t="s">
        <v>684</v>
      </c>
      <c r="I47" s="1855" t="s">
        <v>682</v>
      </c>
      <c r="J47" s="1855" t="s">
        <v>683</v>
      </c>
      <c r="K47" s="1855" t="s">
        <v>682</v>
      </c>
      <c r="L47" s="1855" t="s">
        <v>683</v>
      </c>
      <c r="M47" s="1855" t="s">
        <v>684</v>
      </c>
      <c r="N47" s="1855" t="s">
        <v>12</v>
      </c>
      <c r="O47" s="1855" t="s">
        <v>25</v>
      </c>
      <c r="P47" s="1855" t="s">
        <v>441</v>
      </c>
      <c r="Q47" s="1855" t="s">
        <v>179</v>
      </c>
      <c r="R47" s="1855" t="s">
        <v>179</v>
      </c>
      <c r="S47" s="1855" t="s">
        <v>179</v>
      </c>
      <c r="T47" s="1855" t="s">
        <v>179</v>
      </c>
      <c r="U47" s="1855">
        <v>41330</v>
      </c>
      <c r="V47" s="1855">
        <v>1</v>
      </c>
      <c r="W47" s="1855">
        <v>1</v>
      </c>
      <c r="X47" s="1855">
        <v>0</v>
      </c>
      <c r="Y47" s="1855">
        <v>2025</v>
      </c>
      <c r="Z47" s="1855">
        <v>2027</v>
      </c>
      <c r="AA47" s="1855" t="s">
        <v>4371</v>
      </c>
      <c r="AB47" s="1855" t="s">
        <v>179</v>
      </c>
      <c r="AC47" s="1855" t="s">
        <v>179</v>
      </c>
      <c r="AD47" s="1855" t="s">
        <v>4022</v>
      </c>
      <c r="AE47" s="1855" t="s">
        <v>685</v>
      </c>
      <c r="AF47" s="1855" t="s">
        <v>686</v>
      </c>
      <c r="AG47" s="1855" t="s">
        <v>687</v>
      </c>
      <c r="AH47" s="1855" t="s">
        <v>179</v>
      </c>
      <c r="AI47" s="1855" t="s">
        <v>179</v>
      </c>
      <c r="AJ47" s="1855">
        <v>2024</v>
      </c>
      <c r="AK47" s="1855">
        <v>85373</v>
      </c>
      <c r="AL47" s="1855">
        <v>85373</v>
      </c>
      <c r="AM47" s="1855">
        <v>85373</v>
      </c>
      <c r="AN47" s="1855">
        <v>85373</v>
      </c>
      <c r="AO47" s="1855">
        <v>0.24890000000000001</v>
      </c>
      <c r="AP47" s="1855" t="s">
        <v>4372</v>
      </c>
      <c r="AQ47" s="1855">
        <v>61.3</v>
      </c>
      <c r="AR47" s="1855">
        <v>2027</v>
      </c>
      <c r="AS47" s="1855">
        <v>82811.81</v>
      </c>
      <c r="AT47" s="1855">
        <v>3</v>
      </c>
      <c r="AU47" s="1855">
        <v>82811.81</v>
      </c>
      <c r="AV47" s="1855">
        <v>3</v>
      </c>
      <c r="AW47" s="1855">
        <v>0.24143300000000001</v>
      </c>
      <c r="AX47" s="1855" t="s">
        <v>4372</v>
      </c>
      <c r="AY47" s="1855">
        <v>3</v>
      </c>
      <c r="AZ47" s="1855">
        <v>15</v>
      </c>
      <c r="BA47" s="1855" t="s">
        <v>179</v>
      </c>
      <c r="BB47" s="1855" t="s">
        <v>179</v>
      </c>
      <c r="BC47" s="1857" t="s">
        <v>179</v>
      </c>
      <c r="BD47" s="1857" t="s">
        <v>179</v>
      </c>
      <c r="BE47" s="1857" t="s">
        <v>179</v>
      </c>
      <c r="BF47" s="1857" t="s">
        <v>179</v>
      </c>
      <c r="BG47" s="1857" t="s">
        <v>179</v>
      </c>
      <c r="BH47" s="1857" t="s">
        <v>179</v>
      </c>
      <c r="BI47" s="1857" t="s">
        <v>179</v>
      </c>
      <c r="BJ47" s="1857" t="s">
        <v>179</v>
      </c>
      <c r="BK47" s="1855" t="s">
        <v>179</v>
      </c>
      <c r="BL47" s="1855" t="s">
        <v>179</v>
      </c>
      <c r="BM47" s="1855" t="s">
        <v>179</v>
      </c>
      <c r="BN47" s="1855" t="s">
        <v>179</v>
      </c>
      <c r="BO47" s="1855" t="s">
        <v>179</v>
      </c>
      <c r="BP47" s="1855"/>
      <c r="BQ47" s="1855">
        <v>0</v>
      </c>
      <c r="BR47" s="1855"/>
      <c r="BS47" s="1855">
        <v>0</v>
      </c>
      <c r="BT47" s="1855"/>
      <c r="BU47" s="1855">
        <v>0</v>
      </c>
      <c r="BV47" s="1855"/>
      <c r="BW47" s="1855">
        <v>0</v>
      </c>
      <c r="BX47" s="1855" t="s">
        <v>4297</v>
      </c>
      <c r="BY47" s="1855" t="s">
        <v>4297</v>
      </c>
      <c r="BZ47" s="1858" t="s">
        <v>4300</v>
      </c>
      <c r="CA47" s="1858" t="s">
        <v>4297</v>
      </c>
      <c r="CB47" s="1858" t="s">
        <v>4297</v>
      </c>
      <c r="CC47" s="1858" t="s">
        <v>4297</v>
      </c>
      <c r="CD47" s="1858" t="s">
        <v>4300</v>
      </c>
      <c r="CE47" s="1858" t="s">
        <v>4297</v>
      </c>
      <c r="CF47" s="1858" t="s">
        <v>3153</v>
      </c>
      <c r="CG47" s="1858" t="s">
        <v>4297</v>
      </c>
      <c r="CH47" s="1858" t="s">
        <v>4297</v>
      </c>
      <c r="CI47" s="1859" t="s">
        <v>3153</v>
      </c>
      <c r="CJ47" s="1855" t="s">
        <v>3153</v>
      </c>
      <c r="CK47" s="1855" t="b">
        <v>1</v>
      </c>
      <c r="CL47" s="1855" t="b">
        <v>1</v>
      </c>
      <c r="CM47" s="1855" t="b">
        <v>1</v>
      </c>
      <c r="CN47" s="1855" t="b">
        <v>1</v>
      </c>
      <c r="CO47" s="1855" t="b">
        <v>0</v>
      </c>
      <c r="CP47" s="1855" t="b">
        <v>0</v>
      </c>
      <c r="CQ47" s="1855" t="b">
        <v>0</v>
      </c>
      <c r="CR47" s="1855" t="b">
        <v>0</v>
      </c>
      <c r="CS47" s="1855" t="s">
        <v>4297</v>
      </c>
      <c r="CT47" s="1855" t="s">
        <v>4297</v>
      </c>
      <c r="CU47" s="1855" t="s">
        <v>4297</v>
      </c>
      <c r="CV47" s="1855" t="s">
        <v>4300</v>
      </c>
      <c r="CW47" s="1855" t="s">
        <v>4300</v>
      </c>
      <c r="CX47" s="1855" t="s">
        <v>4297</v>
      </c>
      <c r="CY47" s="1857" t="s">
        <v>4297</v>
      </c>
      <c r="CZ47" s="1855">
        <v>0</v>
      </c>
      <c r="DA47" s="1855">
        <v>0</v>
      </c>
      <c r="DB47" s="1855">
        <v>0</v>
      </c>
      <c r="DC47" s="1855">
        <v>0</v>
      </c>
      <c r="DD47" s="1855">
        <v>0</v>
      </c>
      <c r="DE47" s="1855" t="b">
        <v>0</v>
      </c>
      <c r="DF47" s="1855" t="b">
        <v>0</v>
      </c>
      <c r="DG47" s="1855" t="b">
        <v>0</v>
      </c>
      <c r="DH47" s="1855" t="b">
        <v>0</v>
      </c>
      <c r="DI47" s="1855" t="b">
        <v>0</v>
      </c>
      <c r="DJ47" s="1860" t="b">
        <v>0</v>
      </c>
      <c r="DK47" s="1860" t="b">
        <v>0</v>
      </c>
      <c r="DL47" s="1860" t="b">
        <v>0</v>
      </c>
      <c r="DM47" s="1860" t="s">
        <v>179</v>
      </c>
      <c r="DN47" s="1860" t="s">
        <v>179</v>
      </c>
      <c r="DO47" s="1860" t="s">
        <v>179</v>
      </c>
      <c r="DP47" s="1860" t="s">
        <v>179</v>
      </c>
      <c r="DQ47" s="1860" t="s">
        <v>179</v>
      </c>
      <c r="DR47" s="1860" t="s">
        <v>179</v>
      </c>
    </row>
    <row r="48" spans="1:122" ht="14.25" thickBot="1">
      <c r="A48" s="1855" t="s">
        <v>688</v>
      </c>
      <c r="B48" s="1855" t="s">
        <v>4373</v>
      </c>
      <c r="C48" s="1855">
        <v>2025</v>
      </c>
      <c r="D48" s="1855" t="s">
        <v>441</v>
      </c>
      <c r="E48" s="1855">
        <v>1056071</v>
      </c>
      <c r="F48" s="1855" t="s">
        <v>4373</v>
      </c>
      <c r="G48" s="1856">
        <v>45870</v>
      </c>
      <c r="H48" s="1855" t="s">
        <v>690</v>
      </c>
      <c r="I48" s="1855" t="s">
        <v>4373</v>
      </c>
      <c r="J48" s="1855" t="s">
        <v>4374</v>
      </c>
      <c r="K48" s="1855" t="s">
        <v>4373</v>
      </c>
      <c r="L48" s="1855" t="s">
        <v>4374</v>
      </c>
      <c r="M48" s="1855" t="s">
        <v>690</v>
      </c>
      <c r="N48" s="1855" t="s">
        <v>57</v>
      </c>
      <c r="O48" s="1855" t="s">
        <v>64</v>
      </c>
      <c r="P48" s="1855" t="s">
        <v>441</v>
      </c>
      <c r="Q48" s="1855" t="s">
        <v>179</v>
      </c>
      <c r="R48" s="1855" t="s">
        <v>179</v>
      </c>
      <c r="S48" s="1855" t="s">
        <v>179</v>
      </c>
      <c r="T48" s="1855" t="s">
        <v>179</v>
      </c>
      <c r="U48" s="1855">
        <v>2298</v>
      </c>
      <c r="V48" s="1855">
        <v>1</v>
      </c>
      <c r="W48" s="1855">
        <v>1</v>
      </c>
      <c r="X48" s="1855">
        <v>0</v>
      </c>
      <c r="Y48" s="1855">
        <v>2025</v>
      </c>
      <c r="Z48" s="1855">
        <v>2027</v>
      </c>
      <c r="AA48" s="1855" t="s">
        <v>4375</v>
      </c>
      <c r="AB48" s="1855" t="s">
        <v>179</v>
      </c>
      <c r="AC48" s="1855" t="s">
        <v>179</v>
      </c>
      <c r="AD48" s="1855" t="s">
        <v>4022</v>
      </c>
      <c r="AE48" s="1855" t="s">
        <v>691</v>
      </c>
      <c r="AF48" s="1855" t="s">
        <v>690</v>
      </c>
      <c r="AG48" s="1855" t="s">
        <v>692</v>
      </c>
      <c r="AH48" s="1855" t="s">
        <v>179</v>
      </c>
      <c r="AI48" s="1855" t="s">
        <v>179</v>
      </c>
      <c r="AJ48" s="1855">
        <v>2024</v>
      </c>
      <c r="AK48" s="1855">
        <v>5847</v>
      </c>
      <c r="AL48" s="1855">
        <v>5847</v>
      </c>
      <c r="AM48" s="1855">
        <v>5847</v>
      </c>
      <c r="AN48" s="1855">
        <v>5847</v>
      </c>
      <c r="AO48" s="1855">
        <v>2.2890000000000001E-2</v>
      </c>
      <c r="AP48" s="1855" t="s">
        <v>4376</v>
      </c>
      <c r="AQ48" s="1855">
        <v>0.8</v>
      </c>
      <c r="AR48" s="1855">
        <v>2027</v>
      </c>
      <c r="AS48" s="1855">
        <v>4315</v>
      </c>
      <c r="AT48" s="1855">
        <v>26.2</v>
      </c>
      <c r="AU48" s="1855">
        <v>4315</v>
      </c>
      <c r="AV48" s="1855">
        <v>26.2</v>
      </c>
      <c r="AW48" s="1855">
        <v>1.7000000000000001E-2</v>
      </c>
      <c r="AX48" s="1855" t="s">
        <v>4376</v>
      </c>
      <c r="AY48" s="1855">
        <v>25.7</v>
      </c>
      <c r="AZ48" s="1855">
        <v>0.8</v>
      </c>
      <c r="BA48" s="1855" t="s">
        <v>179</v>
      </c>
      <c r="BB48" s="1855" t="s">
        <v>179</v>
      </c>
      <c r="BC48" s="1857" t="s">
        <v>179</v>
      </c>
      <c r="BD48" s="1857" t="s">
        <v>179</v>
      </c>
      <c r="BE48" s="1857" t="s">
        <v>179</v>
      </c>
      <c r="BF48" s="1857" t="s">
        <v>179</v>
      </c>
      <c r="BG48" s="1857" t="s">
        <v>179</v>
      </c>
      <c r="BH48" s="1857" t="s">
        <v>179</v>
      </c>
      <c r="BI48" s="1857" t="s">
        <v>179</v>
      </c>
      <c r="BJ48" s="1857" t="s">
        <v>179</v>
      </c>
      <c r="BK48" s="1855" t="s">
        <v>179</v>
      </c>
      <c r="BL48" s="1855" t="s">
        <v>179</v>
      </c>
      <c r="BM48" s="1855" t="s">
        <v>179</v>
      </c>
      <c r="BN48" s="1855" t="s">
        <v>179</v>
      </c>
      <c r="BO48" s="1855" t="s">
        <v>179</v>
      </c>
      <c r="BP48" s="1855"/>
      <c r="BQ48" s="1855">
        <v>0</v>
      </c>
      <c r="BR48" s="1855"/>
      <c r="BS48" s="1855">
        <v>0</v>
      </c>
      <c r="BT48" s="1855"/>
      <c r="BU48" s="1855">
        <v>0</v>
      </c>
      <c r="BV48" s="1855"/>
      <c r="BW48" s="1855">
        <v>0</v>
      </c>
      <c r="BX48" s="1855" t="s">
        <v>4297</v>
      </c>
      <c r="BY48" s="1855" t="s">
        <v>4297</v>
      </c>
      <c r="BZ48" s="1858" t="s">
        <v>4297</v>
      </c>
      <c r="CA48" s="1858" t="s">
        <v>4297</v>
      </c>
      <c r="CB48" s="1858" t="s">
        <v>4297</v>
      </c>
      <c r="CC48" s="1858" t="s">
        <v>4297</v>
      </c>
      <c r="CD48" s="1858" t="s">
        <v>4297</v>
      </c>
      <c r="CE48" s="1858" t="s">
        <v>4297</v>
      </c>
      <c r="CF48" s="1858" t="s">
        <v>4297</v>
      </c>
      <c r="CG48" s="1858" t="s">
        <v>4297</v>
      </c>
      <c r="CH48" s="1858" t="s">
        <v>4297</v>
      </c>
      <c r="CI48" s="1859" t="s">
        <v>4298</v>
      </c>
      <c r="CJ48" s="1855" t="s">
        <v>4297</v>
      </c>
      <c r="CK48" s="1855" t="b">
        <v>0</v>
      </c>
      <c r="CL48" s="1855" t="b">
        <v>0</v>
      </c>
      <c r="CM48" s="1855" t="b">
        <v>0</v>
      </c>
      <c r="CN48" s="1855" t="b">
        <v>0</v>
      </c>
      <c r="CO48" s="1855" t="b">
        <v>0</v>
      </c>
      <c r="CP48" s="1855" t="b">
        <v>0</v>
      </c>
      <c r="CQ48" s="1855" t="b">
        <v>0</v>
      </c>
      <c r="CR48" s="1855" t="b">
        <v>1</v>
      </c>
      <c r="CS48" s="1855" t="s">
        <v>4300</v>
      </c>
      <c r="CT48" s="1855" t="s">
        <v>3153</v>
      </c>
      <c r="CU48" s="1855" t="s">
        <v>4300</v>
      </c>
      <c r="CV48" s="1855" t="s">
        <v>4300</v>
      </c>
      <c r="CW48" s="1855" t="s">
        <v>4300</v>
      </c>
      <c r="CX48" s="1855" t="s">
        <v>3153</v>
      </c>
      <c r="CY48" s="1857" t="s">
        <v>4297</v>
      </c>
      <c r="CZ48" s="1855">
        <v>0</v>
      </c>
      <c r="DA48" s="1855">
        <v>0</v>
      </c>
      <c r="DB48" s="1855">
        <v>0</v>
      </c>
      <c r="DC48" s="1855">
        <v>0</v>
      </c>
      <c r="DD48" s="1855">
        <v>0</v>
      </c>
      <c r="DE48" s="1855" t="b">
        <v>0</v>
      </c>
      <c r="DF48" s="1855" t="b">
        <v>0</v>
      </c>
      <c r="DG48" s="1855" t="b">
        <v>0</v>
      </c>
      <c r="DH48" s="1855" t="b">
        <v>0</v>
      </c>
      <c r="DI48" s="1855" t="b">
        <v>0</v>
      </c>
      <c r="DJ48" s="1860" t="b">
        <v>0</v>
      </c>
      <c r="DK48" s="1860" t="b">
        <v>0</v>
      </c>
      <c r="DL48" s="1860" t="b">
        <v>0</v>
      </c>
      <c r="DM48" s="1860" t="s">
        <v>179</v>
      </c>
      <c r="DN48" s="1860" t="s">
        <v>179</v>
      </c>
      <c r="DO48" s="1860" t="s">
        <v>179</v>
      </c>
      <c r="DP48" s="1860" t="s">
        <v>179</v>
      </c>
      <c r="DQ48" s="1860" t="s">
        <v>179</v>
      </c>
      <c r="DR48" s="1860" t="s">
        <v>179</v>
      </c>
    </row>
    <row r="49" spans="1:122" ht="14.25" thickBot="1">
      <c r="A49" s="1855" t="s">
        <v>693</v>
      </c>
      <c r="B49" s="1855" t="s">
        <v>694</v>
      </c>
      <c r="C49" s="1855">
        <v>2025</v>
      </c>
      <c r="D49" s="1855" t="s">
        <v>441</v>
      </c>
      <c r="E49" s="1855">
        <v>1081072</v>
      </c>
      <c r="F49" s="1855" t="s">
        <v>694</v>
      </c>
      <c r="G49" s="1856">
        <v>45866</v>
      </c>
      <c r="H49" s="1855" t="s">
        <v>696</v>
      </c>
      <c r="I49" s="1855" t="s">
        <v>694</v>
      </c>
      <c r="J49" s="1855" t="s">
        <v>695</v>
      </c>
      <c r="K49" s="1855" t="s">
        <v>694</v>
      </c>
      <c r="L49" s="1855" t="s">
        <v>695</v>
      </c>
      <c r="M49" s="1855" t="s">
        <v>696</v>
      </c>
      <c r="N49" s="1855" t="s">
        <v>93</v>
      </c>
      <c r="O49" s="1855" t="s">
        <v>94</v>
      </c>
      <c r="P49" s="1855" t="s">
        <v>441</v>
      </c>
      <c r="Q49" s="1855" t="s">
        <v>179</v>
      </c>
      <c r="R49" s="1855" t="s">
        <v>179</v>
      </c>
      <c r="S49" s="1855" t="s">
        <v>179</v>
      </c>
      <c r="T49" s="1855" t="s">
        <v>179</v>
      </c>
      <c r="U49" s="1855">
        <v>5822</v>
      </c>
      <c r="V49" s="1855">
        <v>3</v>
      </c>
      <c r="W49" s="1855">
        <v>2</v>
      </c>
      <c r="X49" s="1855">
        <v>0</v>
      </c>
      <c r="Y49" s="1855">
        <v>2025</v>
      </c>
      <c r="Z49" s="1855">
        <v>2027</v>
      </c>
      <c r="AA49" s="1855" t="s">
        <v>4377</v>
      </c>
      <c r="AB49" s="1855" t="s">
        <v>179</v>
      </c>
      <c r="AC49" s="1855" t="s">
        <v>179</v>
      </c>
      <c r="AD49" s="1855" t="s">
        <v>4022</v>
      </c>
      <c r="AE49" s="1855" t="s">
        <v>2923</v>
      </c>
      <c r="AF49" s="1855" t="s">
        <v>696</v>
      </c>
      <c r="AG49" s="1855" t="s">
        <v>2924</v>
      </c>
      <c r="AH49" s="1855" t="s">
        <v>179</v>
      </c>
      <c r="AI49" s="1855" t="s">
        <v>179</v>
      </c>
      <c r="AJ49" s="1855">
        <v>2024</v>
      </c>
      <c r="AK49" s="1855">
        <v>10919</v>
      </c>
      <c r="AL49" s="1855">
        <v>10919</v>
      </c>
      <c r="AM49" s="1855">
        <v>7246</v>
      </c>
      <c r="AN49" s="1855">
        <v>7246</v>
      </c>
      <c r="AO49" s="1855">
        <v>27.94</v>
      </c>
      <c r="AP49" s="1855" t="s">
        <v>697</v>
      </c>
      <c r="AQ49" s="1855">
        <v>38.5</v>
      </c>
      <c r="AR49" s="1855">
        <v>2027</v>
      </c>
      <c r="AS49" s="1855">
        <v>8193</v>
      </c>
      <c r="AT49" s="1855">
        <v>25</v>
      </c>
      <c r="AU49" s="1855">
        <v>8193</v>
      </c>
      <c r="AV49" s="1855">
        <v>25</v>
      </c>
      <c r="AW49" s="1855">
        <v>20.92</v>
      </c>
      <c r="AX49" s="1855" t="s">
        <v>697</v>
      </c>
      <c r="AY49" s="1855">
        <v>25.1</v>
      </c>
      <c r="AZ49" s="1855">
        <v>85</v>
      </c>
      <c r="BA49" s="1855" t="s">
        <v>179</v>
      </c>
      <c r="BB49" s="1855" t="s">
        <v>179</v>
      </c>
      <c r="BC49" s="1857" t="s">
        <v>179</v>
      </c>
      <c r="BD49" s="1857" t="s">
        <v>179</v>
      </c>
      <c r="BE49" s="1857" t="s">
        <v>179</v>
      </c>
      <c r="BF49" s="1857" t="s">
        <v>179</v>
      </c>
      <c r="BG49" s="1857" t="s">
        <v>179</v>
      </c>
      <c r="BH49" s="1857" t="s">
        <v>179</v>
      </c>
      <c r="BI49" s="1857" t="s">
        <v>179</v>
      </c>
      <c r="BJ49" s="1857" t="s">
        <v>179</v>
      </c>
      <c r="BK49" s="1855" t="s">
        <v>179</v>
      </c>
      <c r="BL49" s="1855" t="s">
        <v>179</v>
      </c>
      <c r="BM49" s="1855" t="s">
        <v>179</v>
      </c>
      <c r="BN49" s="1855" t="s">
        <v>179</v>
      </c>
      <c r="BO49" s="1855" t="s">
        <v>179</v>
      </c>
      <c r="BP49" s="1855"/>
      <c r="BQ49" s="1855">
        <v>2</v>
      </c>
      <c r="BR49" s="1855"/>
      <c r="BS49" s="1855">
        <v>0</v>
      </c>
      <c r="BT49" s="1855"/>
      <c r="BU49" s="1855">
        <v>0</v>
      </c>
      <c r="BV49" s="1855"/>
      <c r="BW49" s="1855">
        <v>0</v>
      </c>
      <c r="BX49" s="1855" t="s">
        <v>4297</v>
      </c>
      <c r="BY49" s="1855" t="s">
        <v>4297</v>
      </c>
      <c r="BZ49" s="1858" t="s">
        <v>4297</v>
      </c>
      <c r="CA49" s="1858" t="s">
        <v>4297</v>
      </c>
      <c r="CB49" s="1858" t="s">
        <v>4297</v>
      </c>
      <c r="CC49" s="1858" t="s">
        <v>4297</v>
      </c>
      <c r="CD49" s="1858" t="s">
        <v>4297</v>
      </c>
      <c r="CE49" s="1858" t="s">
        <v>4297</v>
      </c>
      <c r="CF49" s="1858" t="s">
        <v>4297</v>
      </c>
      <c r="CG49" s="1858" t="s">
        <v>4298</v>
      </c>
      <c r="CH49" s="1858" t="s">
        <v>4298</v>
      </c>
      <c r="CI49" s="1859" t="s">
        <v>4298</v>
      </c>
      <c r="CJ49" s="1855" t="s">
        <v>4297</v>
      </c>
      <c r="CK49" s="1855" t="b">
        <v>0</v>
      </c>
      <c r="CL49" s="1855" t="b">
        <v>0</v>
      </c>
      <c r="CM49" s="1855" t="b">
        <v>0</v>
      </c>
      <c r="CN49" s="1855" t="b">
        <v>0</v>
      </c>
      <c r="CO49" s="1855" t="b">
        <v>0</v>
      </c>
      <c r="CP49" s="1855" t="b">
        <v>1</v>
      </c>
      <c r="CQ49" s="1855" t="b">
        <v>0</v>
      </c>
      <c r="CR49" s="1855" t="b">
        <v>0</v>
      </c>
      <c r="CS49" s="1855" t="s">
        <v>4297</v>
      </c>
      <c r="CT49" s="1855" t="s">
        <v>4297</v>
      </c>
      <c r="CU49" s="1855" t="s">
        <v>4297</v>
      </c>
      <c r="CV49" s="1855" t="s">
        <v>4297</v>
      </c>
      <c r="CW49" s="1855" t="s">
        <v>4300</v>
      </c>
      <c r="CX49" s="1855" t="s">
        <v>3153</v>
      </c>
      <c r="CY49" s="1857" t="s">
        <v>4300</v>
      </c>
      <c r="CZ49" s="1855">
        <v>0</v>
      </c>
      <c r="DA49" s="1855">
        <v>0</v>
      </c>
      <c r="DB49" s="1855">
        <v>0</v>
      </c>
      <c r="DC49" s="1855">
        <v>0</v>
      </c>
      <c r="DD49" s="1855">
        <v>0</v>
      </c>
      <c r="DE49" s="1855" t="b">
        <v>0</v>
      </c>
      <c r="DF49" s="1855" t="b">
        <v>0</v>
      </c>
      <c r="DG49" s="1855" t="b">
        <v>0</v>
      </c>
      <c r="DH49" s="1855" t="b">
        <v>0</v>
      </c>
      <c r="DI49" s="1855" t="b">
        <v>0</v>
      </c>
      <c r="DJ49" s="1860" t="b">
        <v>0</v>
      </c>
      <c r="DK49" s="1860" t="b">
        <v>0</v>
      </c>
      <c r="DL49" s="1860" t="b">
        <v>0</v>
      </c>
      <c r="DM49" s="1860" t="s">
        <v>179</v>
      </c>
      <c r="DN49" s="1860" t="s">
        <v>179</v>
      </c>
      <c r="DO49" s="1860" t="s">
        <v>179</v>
      </c>
      <c r="DP49" s="1860" t="s">
        <v>179</v>
      </c>
      <c r="DQ49" s="1860" t="s">
        <v>179</v>
      </c>
      <c r="DR49" s="1860" t="s">
        <v>179</v>
      </c>
    </row>
    <row r="50" spans="1:122" ht="14.25" thickBot="1">
      <c r="A50" s="1855" t="s">
        <v>698</v>
      </c>
      <c r="B50" s="1855" t="s">
        <v>699</v>
      </c>
      <c r="C50" s="1855">
        <v>2025</v>
      </c>
      <c r="D50" s="1855" t="s">
        <v>441</v>
      </c>
      <c r="E50" s="1855">
        <v>1010073</v>
      </c>
      <c r="F50" s="1855" t="s">
        <v>699</v>
      </c>
      <c r="G50" s="1856">
        <v>45855</v>
      </c>
      <c r="H50" s="1855" t="s">
        <v>701</v>
      </c>
      <c r="I50" s="1855" t="s">
        <v>699</v>
      </c>
      <c r="J50" s="1855" t="s">
        <v>700</v>
      </c>
      <c r="K50" s="1855" t="s">
        <v>699</v>
      </c>
      <c r="L50" s="1855" t="s">
        <v>700</v>
      </c>
      <c r="M50" s="1855" t="s">
        <v>701</v>
      </c>
      <c r="N50" s="1855" t="s">
        <v>12</v>
      </c>
      <c r="O50" s="1855" t="s">
        <v>14</v>
      </c>
      <c r="P50" s="1855" t="s">
        <v>441</v>
      </c>
      <c r="Q50" s="1855" t="s">
        <v>179</v>
      </c>
      <c r="R50" s="1855" t="s">
        <v>179</v>
      </c>
      <c r="S50" s="1855" t="s">
        <v>179</v>
      </c>
      <c r="T50" s="1855" t="s">
        <v>179</v>
      </c>
      <c r="U50" s="1855">
        <v>4991</v>
      </c>
      <c r="V50" s="1855">
        <v>3</v>
      </c>
      <c r="W50" s="1855">
        <v>2</v>
      </c>
      <c r="X50" s="1855">
        <v>0</v>
      </c>
      <c r="Y50" s="1855">
        <v>2025</v>
      </c>
      <c r="Z50" s="1855">
        <v>2027</v>
      </c>
      <c r="AA50" s="1855" t="s">
        <v>4378</v>
      </c>
      <c r="AB50" s="1855" t="s">
        <v>179</v>
      </c>
      <c r="AC50" s="1855" t="s">
        <v>179</v>
      </c>
      <c r="AD50" s="1855" t="s">
        <v>4022</v>
      </c>
      <c r="AE50" s="1855" t="s">
        <v>702</v>
      </c>
      <c r="AF50" s="1855" t="s">
        <v>703</v>
      </c>
      <c r="AG50" s="1855" t="s">
        <v>704</v>
      </c>
      <c r="AH50" s="1855" t="s">
        <v>179</v>
      </c>
      <c r="AI50" s="1855" t="s">
        <v>179</v>
      </c>
      <c r="AJ50" s="1855">
        <v>2024</v>
      </c>
      <c r="AK50" s="1855">
        <v>9417</v>
      </c>
      <c r="AL50" s="1855">
        <v>9417</v>
      </c>
      <c r="AM50" s="1855">
        <v>9417</v>
      </c>
      <c r="AN50" s="1855">
        <v>9417</v>
      </c>
      <c r="AO50" s="1855">
        <v>11.85</v>
      </c>
      <c r="AP50" s="1855" t="s">
        <v>1403</v>
      </c>
      <c r="AQ50" s="1855">
        <v>0</v>
      </c>
      <c r="AR50" s="1855">
        <v>2027</v>
      </c>
      <c r="AS50" s="1855">
        <v>4027</v>
      </c>
      <c r="AT50" s="1855">
        <v>57.2</v>
      </c>
      <c r="AU50" s="1855">
        <v>4027</v>
      </c>
      <c r="AV50" s="1855">
        <v>57.2</v>
      </c>
      <c r="AW50" s="1855">
        <v>9.3699999999999992</v>
      </c>
      <c r="AX50" s="1855" t="s">
        <v>1403</v>
      </c>
      <c r="AY50" s="1855">
        <v>20.9</v>
      </c>
      <c r="AZ50" s="1855">
        <v>0</v>
      </c>
      <c r="BA50" s="1855" t="s">
        <v>179</v>
      </c>
      <c r="BB50" s="1855" t="s">
        <v>179</v>
      </c>
      <c r="BC50" s="1857" t="s">
        <v>179</v>
      </c>
      <c r="BD50" s="1857" t="s">
        <v>179</v>
      </c>
      <c r="BE50" s="1857" t="s">
        <v>179</v>
      </c>
      <c r="BF50" s="1857" t="s">
        <v>179</v>
      </c>
      <c r="BG50" s="1857" t="s">
        <v>179</v>
      </c>
      <c r="BH50" s="1857" t="s">
        <v>179</v>
      </c>
      <c r="BI50" s="1857" t="s">
        <v>179</v>
      </c>
      <c r="BJ50" s="1857" t="s">
        <v>179</v>
      </c>
      <c r="BK50" s="1855" t="s">
        <v>179</v>
      </c>
      <c r="BL50" s="1855" t="s">
        <v>179</v>
      </c>
      <c r="BM50" s="1855" t="s">
        <v>179</v>
      </c>
      <c r="BN50" s="1855" t="s">
        <v>179</v>
      </c>
      <c r="BO50" s="1855" t="s">
        <v>179</v>
      </c>
      <c r="BP50" s="1855"/>
      <c r="BQ50" s="1855">
        <v>0</v>
      </c>
      <c r="BR50" s="1855"/>
      <c r="BS50" s="1855">
        <v>0</v>
      </c>
      <c r="BT50" s="1855"/>
      <c r="BU50" s="1855">
        <v>0</v>
      </c>
      <c r="BV50" s="1855"/>
      <c r="BW50" s="1855">
        <v>0</v>
      </c>
      <c r="BX50" s="1855" t="s">
        <v>4297</v>
      </c>
      <c r="BY50" s="1855" t="s">
        <v>4297</v>
      </c>
      <c r="BZ50" s="1858" t="s">
        <v>4297</v>
      </c>
      <c r="CA50" s="1858" t="s">
        <v>4297</v>
      </c>
      <c r="CB50" s="1858" t="s">
        <v>4297</v>
      </c>
      <c r="CC50" s="1858" t="s">
        <v>4297</v>
      </c>
      <c r="CD50" s="1858" t="s">
        <v>4297</v>
      </c>
      <c r="CE50" s="1858" t="s">
        <v>4297</v>
      </c>
      <c r="CF50" s="1858" t="s">
        <v>4297</v>
      </c>
      <c r="CG50" s="1858" t="s">
        <v>4297</v>
      </c>
      <c r="CH50" s="1858" t="s">
        <v>4297</v>
      </c>
      <c r="CI50" s="1859" t="s">
        <v>4297</v>
      </c>
      <c r="CJ50" s="1855" t="s">
        <v>4297</v>
      </c>
      <c r="CK50" s="1855" t="b">
        <v>1</v>
      </c>
      <c r="CL50" s="1855" t="b">
        <v>0</v>
      </c>
      <c r="CM50" s="1855" t="b">
        <v>0</v>
      </c>
      <c r="CN50" s="1855" t="b">
        <v>0</v>
      </c>
      <c r="CO50" s="1855" t="b">
        <v>0</v>
      </c>
      <c r="CP50" s="1855" t="b">
        <v>0</v>
      </c>
      <c r="CQ50" s="1855" t="b">
        <v>0</v>
      </c>
      <c r="CR50" s="1855" t="b">
        <v>0</v>
      </c>
      <c r="CS50" s="1855" t="s">
        <v>4297</v>
      </c>
      <c r="CT50" s="1855" t="s">
        <v>4297</v>
      </c>
      <c r="CU50" s="1855" t="s">
        <v>4297</v>
      </c>
      <c r="CV50" s="1855" t="s">
        <v>4300</v>
      </c>
      <c r="CW50" s="1855" t="s">
        <v>4300</v>
      </c>
      <c r="CX50" s="1855" t="s">
        <v>4297</v>
      </c>
      <c r="CY50" s="1857" t="s">
        <v>4300</v>
      </c>
      <c r="CZ50" s="1855">
        <v>0</v>
      </c>
      <c r="DA50" s="1855">
        <v>0</v>
      </c>
      <c r="DB50" s="1855">
        <v>0</v>
      </c>
      <c r="DC50" s="1855">
        <v>0</v>
      </c>
      <c r="DD50" s="1855">
        <v>0</v>
      </c>
      <c r="DE50" s="1855" t="b">
        <v>0</v>
      </c>
      <c r="DF50" s="1855" t="b">
        <v>0</v>
      </c>
      <c r="DG50" s="1855" t="b">
        <v>0</v>
      </c>
      <c r="DH50" s="1855" t="b">
        <v>0</v>
      </c>
      <c r="DI50" s="1855" t="b">
        <v>0</v>
      </c>
      <c r="DJ50" s="1860" t="b">
        <v>0</v>
      </c>
      <c r="DK50" s="1860" t="b">
        <v>0</v>
      </c>
      <c r="DL50" s="1860" t="b">
        <v>0</v>
      </c>
      <c r="DM50" s="1860" t="s">
        <v>179</v>
      </c>
      <c r="DN50" s="1860" t="s">
        <v>179</v>
      </c>
      <c r="DO50" s="1860" t="s">
        <v>179</v>
      </c>
      <c r="DP50" s="1860" t="s">
        <v>179</v>
      </c>
      <c r="DQ50" s="1860" t="s">
        <v>179</v>
      </c>
      <c r="DR50" s="1860" t="s">
        <v>179</v>
      </c>
    </row>
    <row r="51" spans="1:122" ht="14.25" thickBot="1">
      <c r="A51" s="1855" t="s">
        <v>705</v>
      </c>
      <c r="B51" s="1855" t="s">
        <v>706</v>
      </c>
      <c r="C51" s="1855">
        <v>2025</v>
      </c>
      <c r="D51" s="1855" t="s">
        <v>441</v>
      </c>
      <c r="E51" s="1855">
        <v>1023075</v>
      </c>
      <c r="F51" s="1855" t="s">
        <v>706</v>
      </c>
      <c r="G51" s="1856">
        <v>45863</v>
      </c>
      <c r="H51" s="1855" t="s">
        <v>709</v>
      </c>
      <c r="I51" s="1855" t="s">
        <v>706</v>
      </c>
      <c r="J51" s="1855" t="s">
        <v>708</v>
      </c>
      <c r="K51" s="1855" t="s">
        <v>706</v>
      </c>
      <c r="L51" s="1855" t="s">
        <v>708</v>
      </c>
      <c r="M51" s="1855" t="s">
        <v>709</v>
      </c>
      <c r="N51" s="1855" t="s">
        <v>12</v>
      </c>
      <c r="O51" s="1855" t="s">
        <v>27</v>
      </c>
      <c r="P51" s="1855" t="s">
        <v>441</v>
      </c>
      <c r="Q51" s="1855" t="s">
        <v>179</v>
      </c>
      <c r="R51" s="1855" t="s">
        <v>179</v>
      </c>
      <c r="S51" s="1855" t="s">
        <v>179</v>
      </c>
      <c r="T51" s="1855" t="s">
        <v>179</v>
      </c>
      <c r="U51" s="1855">
        <v>9984</v>
      </c>
      <c r="V51" s="1855">
        <v>1</v>
      </c>
      <c r="W51" s="1855">
        <v>1</v>
      </c>
      <c r="X51" s="1855">
        <v>0</v>
      </c>
      <c r="Y51" s="1855">
        <v>2025</v>
      </c>
      <c r="Z51" s="1855">
        <v>2027</v>
      </c>
      <c r="AA51" s="1855" t="s">
        <v>4379</v>
      </c>
      <c r="AB51" s="1855" t="s">
        <v>179</v>
      </c>
      <c r="AC51" s="1855" t="s">
        <v>179</v>
      </c>
      <c r="AD51" s="1855" t="s">
        <v>4022</v>
      </c>
      <c r="AE51" s="1855" t="s">
        <v>710</v>
      </c>
      <c r="AF51" s="1855" t="s">
        <v>707</v>
      </c>
      <c r="AG51" s="1855" t="s">
        <v>711</v>
      </c>
      <c r="AH51" s="1855" t="s">
        <v>179</v>
      </c>
      <c r="AI51" s="1855" t="s">
        <v>179</v>
      </c>
      <c r="AJ51" s="1855">
        <v>2024</v>
      </c>
      <c r="AK51" s="1855">
        <v>17985</v>
      </c>
      <c r="AL51" s="1855">
        <v>17985</v>
      </c>
      <c r="AM51" s="1855">
        <v>17985</v>
      </c>
      <c r="AN51" s="1855">
        <v>17985</v>
      </c>
      <c r="AO51" s="1855">
        <v>3.5270000000000001</v>
      </c>
      <c r="AP51" s="1855" t="s">
        <v>712</v>
      </c>
      <c r="AQ51" s="1855">
        <v>42.5</v>
      </c>
      <c r="AR51" s="1855">
        <v>2027</v>
      </c>
      <c r="AS51" s="1855">
        <v>15575.876</v>
      </c>
      <c r="AT51" s="1855">
        <v>13.4</v>
      </c>
      <c r="AU51" s="1855">
        <v>15575.876</v>
      </c>
      <c r="AV51" s="1855">
        <v>13.4</v>
      </c>
      <c r="AW51" s="1855">
        <v>3.24</v>
      </c>
      <c r="AX51" s="1855" t="s">
        <v>712</v>
      </c>
      <c r="AY51" s="1855">
        <v>8.1</v>
      </c>
      <c r="AZ51" s="1855">
        <v>32</v>
      </c>
      <c r="BA51" s="1855" t="s">
        <v>179</v>
      </c>
      <c r="BB51" s="1855" t="s">
        <v>179</v>
      </c>
      <c r="BC51" s="1857" t="s">
        <v>179</v>
      </c>
      <c r="BD51" s="1857" t="s">
        <v>179</v>
      </c>
      <c r="BE51" s="1857" t="s">
        <v>179</v>
      </c>
      <c r="BF51" s="1857" t="s">
        <v>179</v>
      </c>
      <c r="BG51" s="1857" t="s">
        <v>179</v>
      </c>
      <c r="BH51" s="1857" t="s">
        <v>179</v>
      </c>
      <c r="BI51" s="1857" t="s">
        <v>179</v>
      </c>
      <c r="BJ51" s="1857" t="s">
        <v>179</v>
      </c>
      <c r="BK51" s="1855" t="s">
        <v>179</v>
      </c>
      <c r="BL51" s="1855" t="s">
        <v>179</v>
      </c>
      <c r="BM51" s="1855" t="s">
        <v>179</v>
      </c>
      <c r="BN51" s="1855" t="s">
        <v>179</v>
      </c>
      <c r="BO51" s="1855" t="s">
        <v>179</v>
      </c>
      <c r="BP51" s="1855"/>
      <c r="BQ51" s="1855">
        <v>0</v>
      </c>
      <c r="BR51" s="1855"/>
      <c r="BS51" s="1855">
        <v>0</v>
      </c>
      <c r="BT51" s="1855"/>
      <c r="BU51" s="1855">
        <v>0</v>
      </c>
      <c r="BV51" s="1855"/>
      <c r="BW51" s="1855">
        <v>2</v>
      </c>
      <c r="BX51" s="1855" t="s">
        <v>4297</v>
      </c>
      <c r="BY51" s="1855" t="s">
        <v>4297</v>
      </c>
      <c r="BZ51" s="1858" t="s">
        <v>4297</v>
      </c>
      <c r="CA51" s="1858" t="s">
        <v>4297</v>
      </c>
      <c r="CB51" s="1858" t="s">
        <v>4297</v>
      </c>
      <c r="CC51" s="1858" t="s">
        <v>4297</v>
      </c>
      <c r="CD51" s="1858" t="s">
        <v>4297</v>
      </c>
      <c r="CE51" s="1858" t="s">
        <v>3153</v>
      </c>
      <c r="CF51" s="1858" t="s">
        <v>4297</v>
      </c>
      <c r="CG51" s="1858" t="s">
        <v>4297</v>
      </c>
      <c r="CH51" s="1858" t="s">
        <v>4297</v>
      </c>
      <c r="CI51" s="1859" t="s">
        <v>4297</v>
      </c>
      <c r="CJ51" s="1855" t="s">
        <v>4297</v>
      </c>
      <c r="CK51" s="1855" t="b">
        <v>1</v>
      </c>
      <c r="CL51" s="1855" t="b">
        <v>0</v>
      </c>
      <c r="CM51" s="1855" t="b">
        <v>0</v>
      </c>
      <c r="CN51" s="1855" t="b">
        <v>1</v>
      </c>
      <c r="CO51" s="1855" t="b">
        <v>0</v>
      </c>
      <c r="CP51" s="1855" t="b">
        <v>0</v>
      </c>
      <c r="CQ51" s="1855" t="b">
        <v>0</v>
      </c>
      <c r="CR51" s="1855" t="b">
        <v>0</v>
      </c>
      <c r="CS51" s="1855" t="s">
        <v>4297</v>
      </c>
      <c r="CT51" s="1855" t="s">
        <v>4297</v>
      </c>
      <c r="CU51" s="1855" t="s">
        <v>4297</v>
      </c>
      <c r="CV51" s="1855" t="s">
        <v>4300</v>
      </c>
      <c r="CW51" s="1855" t="s">
        <v>4300</v>
      </c>
      <c r="CX51" s="1855" t="s">
        <v>3153</v>
      </c>
      <c r="CY51" s="1857" t="s">
        <v>4300</v>
      </c>
      <c r="CZ51" s="1855">
        <v>0</v>
      </c>
      <c r="DA51" s="1855">
        <v>0</v>
      </c>
      <c r="DB51" s="1855">
        <v>0</v>
      </c>
      <c r="DC51" s="1855">
        <v>0</v>
      </c>
      <c r="DD51" s="1855">
        <v>0</v>
      </c>
      <c r="DE51" s="1855" t="b">
        <v>0</v>
      </c>
      <c r="DF51" s="1855" t="b">
        <v>0</v>
      </c>
      <c r="DG51" s="1855" t="b">
        <v>0</v>
      </c>
      <c r="DH51" s="1855" t="b">
        <v>0</v>
      </c>
      <c r="DI51" s="1855" t="b">
        <v>0</v>
      </c>
      <c r="DJ51" s="1860" t="b">
        <v>0</v>
      </c>
      <c r="DK51" s="1860" t="b">
        <v>0</v>
      </c>
      <c r="DL51" s="1860" t="b">
        <v>0</v>
      </c>
      <c r="DM51" s="1860" t="s">
        <v>179</v>
      </c>
      <c r="DN51" s="1860" t="s">
        <v>179</v>
      </c>
      <c r="DO51" s="1860" t="s">
        <v>179</v>
      </c>
      <c r="DP51" s="1860" t="s">
        <v>179</v>
      </c>
      <c r="DQ51" s="1860" t="s">
        <v>179</v>
      </c>
      <c r="DR51" s="1860" t="s">
        <v>179</v>
      </c>
    </row>
    <row r="52" spans="1:122" ht="14.25" thickBot="1">
      <c r="A52" s="1855" t="s">
        <v>713</v>
      </c>
      <c r="B52" s="1855" t="s">
        <v>714</v>
      </c>
      <c r="C52" s="1855">
        <v>2025</v>
      </c>
      <c r="D52" s="1855" t="s">
        <v>441</v>
      </c>
      <c r="E52" s="1855">
        <v>1069076</v>
      </c>
      <c r="F52" s="1855" t="s">
        <v>714</v>
      </c>
      <c r="G52" s="1856">
        <v>45869</v>
      </c>
      <c r="H52" s="1855" t="s">
        <v>715</v>
      </c>
      <c r="I52" s="1855" t="s">
        <v>714</v>
      </c>
      <c r="J52" s="1855" t="s">
        <v>4044</v>
      </c>
      <c r="K52" s="1855" t="s">
        <v>714</v>
      </c>
      <c r="L52" s="1855" t="s">
        <v>4044</v>
      </c>
      <c r="M52" s="1855" t="s">
        <v>715</v>
      </c>
      <c r="N52" s="1855" t="s">
        <v>77</v>
      </c>
      <c r="O52" s="1855" t="s">
        <v>79</v>
      </c>
      <c r="P52" s="1855" t="s">
        <v>441</v>
      </c>
      <c r="Q52" s="1855" t="s">
        <v>179</v>
      </c>
      <c r="R52" s="1855" t="s">
        <v>179</v>
      </c>
      <c r="S52" s="1855" t="s">
        <v>179</v>
      </c>
      <c r="T52" s="1855" t="s">
        <v>179</v>
      </c>
      <c r="U52" s="1855">
        <v>1129</v>
      </c>
      <c r="V52" s="1855">
        <v>1</v>
      </c>
      <c r="W52" s="1855">
        <v>1</v>
      </c>
      <c r="X52" s="1855">
        <v>0</v>
      </c>
      <c r="Y52" s="1855">
        <v>2025</v>
      </c>
      <c r="Z52" s="1855">
        <v>2027</v>
      </c>
      <c r="AA52" s="1855" t="s">
        <v>4380</v>
      </c>
      <c r="AB52" s="1855" t="s">
        <v>179</v>
      </c>
      <c r="AC52" s="1855" t="s">
        <v>179</v>
      </c>
      <c r="AD52" s="1855" t="s">
        <v>4022</v>
      </c>
      <c r="AE52" s="1855" t="s">
        <v>716</v>
      </c>
      <c r="AF52" s="1855" t="s">
        <v>715</v>
      </c>
      <c r="AG52" s="1855" t="s">
        <v>717</v>
      </c>
      <c r="AH52" s="1855" t="s">
        <v>179</v>
      </c>
      <c r="AI52" s="1855" t="s">
        <v>179</v>
      </c>
      <c r="AJ52" s="1855">
        <v>2024</v>
      </c>
      <c r="AK52" s="1855">
        <v>2089</v>
      </c>
      <c r="AL52" s="1855">
        <v>2089</v>
      </c>
      <c r="AM52" s="1855">
        <v>2089</v>
      </c>
      <c r="AN52" s="1855">
        <v>2089</v>
      </c>
      <c r="AO52" s="1855">
        <v>3.2</v>
      </c>
      <c r="AP52" s="1855" t="s">
        <v>4381</v>
      </c>
      <c r="AQ52" s="1855">
        <v>0</v>
      </c>
      <c r="AR52" s="1855">
        <v>2027</v>
      </c>
      <c r="AS52" s="1855">
        <v>2000</v>
      </c>
      <c r="AT52" s="1855">
        <v>4.3</v>
      </c>
      <c r="AU52" s="1855">
        <v>2000</v>
      </c>
      <c r="AV52" s="1855">
        <v>4.3</v>
      </c>
      <c r="AW52" s="1855">
        <v>3</v>
      </c>
      <c r="AX52" s="1855" t="s">
        <v>4381</v>
      </c>
      <c r="AY52" s="1855">
        <v>6.3</v>
      </c>
      <c r="AZ52" s="1855">
        <v>0</v>
      </c>
      <c r="BA52" s="1855" t="s">
        <v>179</v>
      </c>
      <c r="BB52" s="1855" t="s">
        <v>179</v>
      </c>
      <c r="BC52" s="1857" t="s">
        <v>179</v>
      </c>
      <c r="BD52" s="1857" t="s">
        <v>179</v>
      </c>
      <c r="BE52" s="1857" t="s">
        <v>179</v>
      </c>
      <c r="BF52" s="1857" t="s">
        <v>179</v>
      </c>
      <c r="BG52" s="1857" t="s">
        <v>179</v>
      </c>
      <c r="BH52" s="1857" t="s">
        <v>179</v>
      </c>
      <c r="BI52" s="1857" t="s">
        <v>179</v>
      </c>
      <c r="BJ52" s="1857" t="s">
        <v>179</v>
      </c>
      <c r="BK52" s="1855" t="s">
        <v>179</v>
      </c>
      <c r="BL52" s="1855" t="s">
        <v>179</v>
      </c>
      <c r="BM52" s="1855" t="s">
        <v>179</v>
      </c>
      <c r="BN52" s="1855" t="s">
        <v>179</v>
      </c>
      <c r="BO52" s="1855" t="s">
        <v>179</v>
      </c>
      <c r="BP52" s="1855"/>
      <c r="BQ52" s="1855">
        <v>0</v>
      </c>
      <c r="BR52" s="1855"/>
      <c r="BS52" s="1855">
        <v>0</v>
      </c>
      <c r="BT52" s="1855"/>
      <c r="BU52" s="1855">
        <v>0</v>
      </c>
      <c r="BV52" s="1855"/>
      <c r="BW52" s="1855">
        <v>0</v>
      </c>
      <c r="BX52" s="1855" t="s">
        <v>4297</v>
      </c>
      <c r="BY52" s="1855" t="s">
        <v>4297</v>
      </c>
      <c r="BZ52" s="1858" t="s">
        <v>4297</v>
      </c>
      <c r="CA52" s="1858" t="s">
        <v>4297</v>
      </c>
      <c r="CB52" s="1858" t="s">
        <v>4297</v>
      </c>
      <c r="CC52" s="1858" t="s">
        <v>4297</v>
      </c>
      <c r="CD52" s="1858" t="s">
        <v>4297</v>
      </c>
      <c r="CE52" s="1858" t="s">
        <v>4297</v>
      </c>
      <c r="CF52" s="1858" t="s">
        <v>4297</v>
      </c>
      <c r="CG52" s="1858" t="s">
        <v>4297</v>
      </c>
      <c r="CH52" s="1858" t="s">
        <v>4298</v>
      </c>
      <c r="CI52" s="1859" t="s">
        <v>4297</v>
      </c>
      <c r="CJ52" s="1855" t="s">
        <v>4297</v>
      </c>
      <c r="CK52" s="1855" t="b">
        <v>0</v>
      </c>
      <c r="CL52" s="1855" t="b">
        <v>0</v>
      </c>
      <c r="CM52" s="1855" t="b">
        <v>0</v>
      </c>
      <c r="CN52" s="1855" t="b">
        <v>0</v>
      </c>
      <c r="CO52" s="1855" t="b">
        <v>0</v>
      </c>
      <c r="CP52" s="1855" t="b">
        <v>0</v>
      </c>
      <c r="CQ52" s="1855" t="b">
        <v>0</v>
      </c>
      <c r="CR52" s="1855" t="b">
        <v>1</v>
      </c>
      <c r="CS52" s="1855" t="s">
        <v>4300</v>
      </c>
      <c r="CT52" s="1855" t="s">
        <v>4300</v>
      </c>
      <c r="CU52" s="1855" t="s">
        <v>4300</v>
      </c>
      <c r="CV52" s="1855" t="s">
        <v>4300</v>
      </c>
      <c r="CW52" s="1855" t="s">
        <v>4300</v>
      </c>
      <c r="CX52" s="1855" t="s">
        <v>4299</v>
      </c>
      <c r="CY52" s="1857" t="s">
        <v>4297</v>
      </c>
      <c r="CZ52" s="1855">
        <v>0</v>
      </c>
      <c r="DA52" s="1855">
        <v>0</v>
      </c>
      <c r="DB52" s="1855">
        <v>0</v>
      </c>
      <c r="DC52" s="1855">
        <v>0</v>
      </c>
      <c r="DD52" s="1855">
        <v>0</v>
      </c>
      <c r="DE52" s="1855" t="b">
        <v>0</v>
      </c>
      <c r="DF52" s="1855" t="b">
        <v>0</v>
      </c>
      <c r="DG52" s="1855" t="b">
        <v>0</v>
      </c>
      <c r="DH52" s="1855" t="b">
        <v>0</v>
      </c>
      <c r="DI52" s="1855" t="b">
        <v>0</v>
      </c>
      <c r="DJ52" s="1860" t="b">
        <v>0</v>
      </c>
      <c r="DK52" s="1860" t="b">
        <v>0</v>
      </c>
      <c r="DL52" s="1860" t="b">
        <v>0</v>
      </c>
      <c r="DM52" s="1860" t="s">
        <v>179</v>
      </c>
      <c r="DN52" s="1860" t="s">
        <v>179</v>
      </c>
      <c r="DO52" s="1860" t="s">
        <v>179</v>
      </c>
      <c r="DP52" s="1860" t="s">
        <v>179</v>
      </c>
      <c r="DQ52" s="1860" t="s">
        <v>179</v>
      </c>
      <c r="DR52" s="1860" t="s">
        <v>179</v>
      </c>
    </row>
    <row r="53" spans="1:122" ht="14.25" thickBot="1">
      <c r="A53" s="1855" t="s">
        <v>718</v>
      </c>
      <c r="B53" s="1855" t="s">
        <v>719</v>
      </c>
      <c r="C53" s="1855">
        <v>2025</v>
      </c>
      <c r="D53" s="1855" t="s">
        <v>441</v>
      </c>
      <c r="E53" s="1855">
        <v>1026077</v>
      </c>
      <c r="F53" s="1855" t="s">
        <v>719</v>
      </c>
      <c r="G53" s="1856">
        <v>45814</v>
      </c>
      <c r="H53" s="1855" t="s">
        <v>4382</v>
      </c>
      <c r="I53" s="1855" t="s">
        <v>719</v>
      </c>
      <c r="J53" s="1855" t="s">
        <v>4045</v>
      </c>
      <c r="K53" s="1855" t="s">
        <v>719</v>
      </c>
      <c r="L53" s="1855" t="s">
        <v>4045</v>
      </c>
      <c r="M53" s="1855" t="s">
        <v>4382</v>
      </c>
      <c r="N53" s="1855" t="s">
        <v>12</v>
      </c>
      <c r="O53" s="1855" t="s">
        <v>30</v>
      </c>
      <c r="P53" s="1855" t="s">
        <v>441</v>
      </c>
      <c r="Q53" s="1855" t="s">
        <v>179</v>
      </c>
      <c r="R53" s="1855" t="s">
        <v>179</v>
      </c>
      <c r="S53" s="1855" t="s">
        <v>179</v>
      </c>
      <c r="T53" s="1855" t="s">
        <v>179</v>
      </c>
      <c r="U53" s="1855">
        <v>1538</v>
      </c>
      <c r="V53" s="1855">
        <v>1</v>
      </c>
      <c r="W53" s="1855">
        <v>1</v>
      </c>
      <c r="X53" s="1855">
        <v>0</v>
      </c>
      <c r="Y53" s="1855">
        <v>2025</v>
      </c>
      <c r="Z53" s="1855">
        <v>2027</v>
      </c>
      <c r="AA53" s="1855" t="s">
        <v>4383</v>
      </c>
      <c r="AB53" s="1855" t="s">
        <v>4022</v>
      </c>
      <c r="AC53" s="1855" t="s">
        <v>720</v>
      </c>
      <c r="AD53" s="1855" t="s">
        <v>179</v>
      </c>
      <c r="AE53" s="1855" t="s">
        <v>179</v>
      </c>
      <c r="AF53" s="1855" t="s">
        <v>179</v>
      </c>
      <c r="AG53" s="1855" t="s">
        <v>179</v>
      </c>
      <c r="AH53" s="1855" t="s">
        <v>179</v>
      </c>
      <c r="AI53" s="1855" t="s">
        <v>179</v>
      </c>
      <c r="AJ53" s="1855">
        <v>2024</v>
      </c>
      <c r="AK53" s="1855">
        <v>2943</v>
      </c>
      <c r="AL53" s="1855">
        <v>2943</v>
      </c>
      <c r="AM53" s="1855">
        <v>1492</v>
      </c>
      <c r="AN53" s="1855">
        <v>1492</v>
      </c>
      <c r="AO53" s="1855">
        <v>4.194</v>
      </c>
      <c r="AP53" s="1855" t="s">
        <v>565</v>
      </c>
      <c r="AQ53" s="1855">
        <v>54.4</v>
      </c>
      <c r="AR53" s="1855">
        <v>2027</v>
      </c>
      <c r="AS53" s="1855">
        <v>1447</v>
      </c>
      <c r="AT53" s="1855">
        <v>50.8</v>
      </c>
      <c r="AU53" s="1855">
        <v>1447</v>
      </c>
      <c r="AV53" s="1855">
        <v>50.8</v>
      </c>
      <c r="AW53" s="1855">
        <v>4</v>
      </c>
      <c r="AX53" s="1855" t="s">
        <v>565</v>
      </c>
      <c r="AY53" s="1855">
        <v>4.5999999999999996</v>
      </c>
      <c r="AZ53" s="1855">
        <v>57</v>
      </c>
      <c r="BA53" s="1855" t="s">
        <v>179</v>
      </c>
      <c r="BB53" s="1855" t="s">
        <v>179</v>
      </c>
      <c r="BC53" s="1857" t="s">
        <v>179</v>
      </c>
      <c r="BD53" s="1857" t="s">
        <v>179</v>
      </c>
      <c r="BE53" s="1857" t="s">
        <v>179</v>
      </c>
      <c r="BF53" s="1857" t="s">
        <v>179</v>
      </c>
      <c r="BG53" s="1857" t="s">
        <v>179</v>
      </c>
      <c r="BH53" s="1857" t="s">
        <v>179</v>
      </c>
      <c r="BI53" s="1857" t="s">
        <v>179</v>
      </c>
      <c r="BJ53" s="1857" t="s">
        <v>179</v>
      </c>
      <c r="BK53" s="1855" t="s">
        <v>179</v>
      </c>
      <c r="BL53" s="1855" t="s">
        <v>179</v>
      </c>
      <c r="BM53" s="1855" t="s">
        <v>179</v>
      </c>
      <c r="BN53" s="1855" t="s">
        <v>179</v>
      </c>
      <c r="BO53" s="1855" t="s">
        <v>179</v>
      </c>
      <c r="BP53" s="1855"/>
      <c r="BQ53" s="1855">
        <v>0</v>
      </c>
      <c r="BR53" s="1855"/>
      <c r="BS53" s="1855">
        <v>0</v>
      </c>
      <c r="BT53" s="1855"/>
      <c r="BU53" s="1855">
        <v>0</v>
      </c>
      <c r="BV53" s="1855"/>
      <c r="BW53" s="1855">
        <v>1</v>
      </c>
      <c r="BX53" s="1855" t="s">
        <v>4297</v>
      </c>
      <c r="BY53" s="1855" t="s">
        <v>4297</v>
      </c>
      <c r="BZ53" s="1858" t="s">
        <v>4297</v>
      </c>
      <c r="CA53" s="1858" t="s">
        <v>4297</v>
      </c>
      <c r="CB53" s="1858" t="s">
        <v>4297</v>
      </c>
      <c r="CC53" s="1858" t="s">
        <v>4297</v>
      </c>
      <c r="CD53" s="1858" t="s">
        <v>4297</v>
      </c>
      <c r="CE53" s="1858" t="s">
        <v>4297</v>
      </c>
      <c r="CF53" s="1858" t="s">
        <v>4297</v>
      </c>
      <c r="CG53" s="1858" t="s">
        <v>4298</v>
      </c>
      <c r="CH53" s="1858" t="s">
        <v>4298</v>
      </c>
      <c r="CI53" s="1859" t="s">
        <v>4297</v>
      </c>
      <c r="CJ53" s="1855" t="s">
        <v>4297</v>
      </c>
      <c r="CK53" s="1855" t="b">
        <v>1</v>
      </c>
      <c r="CL53" s="1855" t="b">
        <v>1</v>
      </c>
      <c r="CM53" s="1855" t="b">
        <v>0</v>
      </c>
      <c r="CN53" s="1855" t="b">
        <v>0</v>
      </c>
      <c r="CO53" s="1855" t="b">
        <v>0</v>
      </c>
      <c r="CP53" s="1855" t="b">
        <v>0</v>
      </c>
      <c r="CQ53" s="1855" t="b">
        <v>0</v>
      </c>
      <c r="CR53" s="1855" t="b">
        <v>0</v>
      </c>
      <c r="CS53" s="1855" t="s">
        <v>4300</v>
      </c>
      <c r="CT53" s="1855" t="s">
        <v>4300</v>
      </c>
      <c r="CU53" s="1855" t="s">
        <v>4300</v>
      </c>
      <c r="CV53" s="1855" t="s">
        <v>4300</v>
      </c>
      <c r="CW53" s="1855" t="s">
        <v>4300</v>
      </c>
      <c r="CX53" s="1855" t="s">
        <v>3153</v>
      </c>
      <c r="CY53" s="1857" t="s">
        <v>4300</v>
      </c>
      <c r="CZ53" s="1855">
        <v>0</v>
      </c>
      <c r="DA53" s="1855">
        <v>0</v>
      </c>
      <c r="DB53" s="1855">
        <v>0</v>
      </c>
      <c r="DC53" s="1855">
        <v>0</v>
      </c>
      <c r="DD53" s="1855">
        <v>0</v>
      </c>
      <c r="DE53" s="1855" t="b">
        <v>0</v>
      </c>
      <c r="DF53" s="1855" t="b">
        <v>0</v>
      </c>
      <c r="DG53" s="1855" t="b">
        <v>0</v>
      </c>
      <c r="DH53" s="1855" t="b">
        <v>0</v>
      </c>
      <c r="DI53" s="1855" t="b">
        <v>0</v>
      </c>
      <c r="DJ53" s="1860" t="b">
        <v>0</v>
      </c>
      <c r="DK53" s="1860" t="b">
        <v>0</v>
      </c>
      <c r="DL53" s="1860" t="b">
        <v>0</v>
      </c>
      <c r="DM53" s="1860" t="s">
        <v>179</v>
      </c>
      <c r="DN53" s="1860" t="s">
        <v>179</v>
      </c>
      <c r="DO53" s="1860" t="s">
        <v>179</v>
      </c>
      <c r="DP53" s="1860" t="s">
        <v>179</v>
      </c>
      <c r="DQ53" s="1860" t="s">
        <v>179</v>
      </c>
      <c r="DR53" s="1860" t="s">
        <v>179</v>
      </c>
    </row>
    <row r="54" spans="1:122" ht="14.25" thickBot="1">
      <c r="A54" s="1855" t="s">
        <v>721</v>
      </c>
      <c r="B54" s="1855" t="s">
        <v>722</v>
      </c>
      <c r="C54" s="1855">
        <v>2025</v>
      </c>
      <c r="D54" s="1855" t="s">
        <v>441</v>
      </c>
      <c r="E54" s="1855">
        <v>1016078</v>
      </c>
      <c r="F54" s="1855" t="s">
        <v>722</v>
      </c>
      <c r="G54" s="1856">
        <v>45869</v>
      </c>
      <c r="H54" s="1855" t="s">
        <v>723</v>
      </c>
      <c r="I54" s="1855" t="s">
        <v>722</v>
      </c>
      <c r="J54" s="1855" t="s">
        <v>4384</v>
      </c>
      <c r="K54" s="1855" t="s">
        <v>722</v>
      </c>
      <c r="L54" s="1855" t="s">
        <v>4384</v>
      </c>
      <c r="M54" s="1855" t="s">
        <v>723</v>
      </c>
      <c r="N54" s="1855" t="s">
        <v>12</v>
      </c>
      <c r="O54" s="1855" t="s">
        <v>20</v>
      </c>
      <c r="P54" s="1855" t="s">
        <v>441</v>
      </c>
      <c r="Q54" s="1855" t="s">
        <v>179</v>
      </c>
      <c r="R54" s="1855" t="s">
        <v>179</v>
      </c>
      <c r="S54" s="1855" t="s">
        <v>179</v>
      </c>
      <c r="T54" s="1855" t="s">
        <v>179</v>
      </c>
      <c r="U54" s="1855">
        <v>43330</v>
      </c>
      <c r="V54" s="1855">
        <v>1</v>
      </c>
      <c r="W54" s="1855">
        <v>1</v>
      </c>
      <c r="X54" s="1855">
        <v>0</v>
      </c>
      <c r="Y54" s="1855">
        <v>2025</v>
      </c>
      <c r="Z54" s="1855">
        <v>2027</v>
      </c>
      <c r="AA54" s="1855" t="s">
        <v>4385</v>
      </c>
      <c r="AB54" s="1855" t="s">
        <v>179</v>
      </c>
      <c r="AC54" s="1855" t="s">
        <v>179</v>
      </c>
      <c r="AD54" s="1855" t="s">
        <v>4022</v>
      </c>
      <c r="AE54" s="1855" t="s">
        <v>724</v>
      </c>
      <c r="AF54" s="1855" t="s">
        <v>725</v>
      </c>
      <c r="AG54" s="1855" t="s">
        <v>726</v>
      </c>
      <c r="AH54" s="1855" t="s">
        <v>179</v>
      </c>
      <c r="AI54" s="1855" t="s">
        <v>179</v>
      </c>
      <c r="AJ54" s="1855">
        <v>2024</v>
      </c>
      <c r="AK54" s="1855">
        <v>80719</v>
      </c>
      <c r="AL54" s="1855">
        <v>80719</v>
      </c>
      <c r="AM54" s="1855">
        <v>80719</v>
      </c>
      <c r="AN54" s="1855">
        <v>80719</v>
      </c>
      <c r="AO54" s="1855">
        <v>0.55279999999999996</v>
      </c>
      <c r="AP54" s="1855" t="s">
        <v>4372</v>
      </c>
      <c r="AQ54" s="1855">
        <v>0</v>
      </c>
      <c r="AR54" s="1855">
        <v>2027</v>
      </c>
      <c r="AS54" s="1855">
        <v>71522</v>
      </c>
      <c r="AT54" s="1855">
        <v>11.4</v>
      </c>
      <c r="AU54" s="1855">
        <v>71522</v>
      </c>
      <c r="AV54" s="1855">
        <v>11.4</v>
      </c>
      <c r="AW54" s="1855">
        <v>0.5</v>
      </c>
      <c r="AX54" s="1855" t="s">
        <v>4372</v>
      </c>
      <c r="AY54" s="1855">
        <v>9.6</v>
      </c>
      <c r="AZ54" s="1855">
        <v>0</v>
      </c>
      <c r="BA54" s="1855" t="s">
        <v>179</v>
      </c>
      <c r="BB54" s="1855" t="s">
        <v>179</v>
      </c>
      <c r="BC54" s="1857" t="s">
        <v>179</v>
      </c>
      <c r="BD54" s="1857" t="s">
        <v>179</v>
      </c>
      <c r="BE54" s="1857" t="s">
        <v>179</v>
      </c>
      <c r="BF54" s="1857" t="s">
        <v>179</v>
      </c>
      <c r="BG54" s="1857" t="s">
        <v>179</v>
      </c>
      <c r="BH54" s="1857" t="s">
        <v>179</v>
      </c>
      <c r="BI54" s="1857" t="s">
        <v>179</v>
      </c>
      <c r="BJ54" s="1857" t="s">
        <v>179</v>
      </c>
      <c r="BK54" s="1855" t="s">
        <v>179</v>
      </c>
      <c r="BL54" s="1855" t="s">
        <v>179</v>
      </c>
      <c r="BM54" s="1855" t="s">
        <v>179</v>
      </c>
      <c r="BN54" s="1855" t="s">
        <v>179</v>
      </c>
      <c r="BO54" s="1855" t="s">
        <v>179</v>
      </c>
      <c r="BP54" s="1855"/>
      <c r="BQ54" s="1855">
        <v>0</v>
      </c>
      <c r="BR54" s="1855"/>
      <c r="BS54" s="1855">
        <v>0</v>
      </c>
      <c r="BT54" s="1855"/>
      <c r="BU54" s="1855">
        <v>0</v>
      </c>
      <c r="BV54" s="1855"/>
      <c r="BW54" s="1855">
        <v>0</v>
      </c>
      <c r="BX54" s="1855" t="s">
        <v>4297</v>
      </c>
      <c r="BY54" s="1855" t="s">
        <v>4297</v>
      </c>
      <c r="BZ54" s="1858" t="s">
        <v>4297</v>
      </c>
      <c r="CA54" s="1858" t="s">
        <v>4297</v>
      </c>
      <c r="CB54" s="1858" t="s">
        <v>4297</v>
      </c>
      <c r="CC54" s="1858" t="s">
        <v>4297</v>
      </c>
      <c r="CD54" s="1858" t="s">
        <v>4297</v>
      </c>
      <c r="CE54" s="1858" t="s">
        <v>4297</v>
      </c>
      <c r="CF54" s="1858" t="s">
        <v>4297</v>
      </c>
      <c r="CG54" s="1858" t="s">
        <v>4297</v>
      </c>
      <c r="CH54" s="1858" t="s">
        <v>3153</v>
      </c>
      <c r="CI54" s="1859" t="s">
        <v>4297</v>
      </c>
      <c r="CJ54" s="1855" t="s">
        <v>4297</v>
      </c>
      <c r="CK54" s="1855" t="b">
        <v>0</v>
      </c>
      <c r="CL54" s="1855" t="b">
        <v>0</v>
      </c>
      <c r="CM54" s="1855" t="b">
        <v>0</v>
      </c>
      <c r="CN54" s="1855" t="b">
        <v>1</v>
      </c>
      <c r="CO54" s="1855" t="b">
        <v>0</v>
      </c>
      <c r="CP54" s="1855" t="b">
        <v>0</v>
      </c>
      <c r="CQ54" s="1855" t="b">
        <v>0</v>
      </c>
      <c r="CR54" s="1855" t="b">
        <v>0</v>
      </c>
      <c r="CS54" s="1855" t="s">
        <v>4300</v>
      </c>
      <c r="CT54" s="1855" t="s">
        <v>4300</v>
      </c>
      <c r="CU54" s="1855" t="s">
        <v>4300</v>
      </c>
      <c r="CV54" s="1855" t="s">
        <v>4300</v>
      </c>
      <c r="CW54" s="1855" t="s">
        <v>4300</v>
      </c>
      <c r="CX54" s="1855" t="s">
        <v>4297</v>
      </c>
      <c r="CY54" s="1857" t="s">
        <v>4297</v>
      </c>
      <c r="CZ54" s="1855">
        <v>0</v>
      </c>
      <c r="DA54" s="1855">
        <v>0</v>
      </c>
      <c r="DB54" s="1855">
        <v>0</v>
      </c>
      <c r="DC54" s="1855">
        <v>0</v>
      </c>
      <c r="DD54" s="1855">
        <v>0</v>
      </c>
      <c r="DE54" s="1855" t="b">
        <v>0</v>
      </c>
      <c r="DF54" s="1855" t="b">
        <v>0</v>
      </c>
      <c r="DG54" s="1855" t="b">
        <v>0</v>
      </c>
      <c r="DH54" s="1855" t="b">
        <v>0</v>
      </c>
      <c r="DI54" s="1855" t="b">
        <v>0</v>
      </c>
      <c r="DJ54" s="1860" t="b">
        <v>0</v>
      </c>
      <c r="DK54" s="1860" t="b">
        <v>0</v>
      </c>
      <c r="DL54" s="1860" t="b">
        <v>0</v>
      </c>
      <c r="DM54" s="1860" t="s">
        <v>179</v>
      </c>
      <c r="DN54" s="1860" t="s">
        <v>179</v>
      </c>
      <c r="DO54" s="1860" t="s">
        <v>179</v>
      </c>
      <c r="DP54" s="1860" t="s">
        <v>179</v>
      </c>
      <c r="DQ54" s="1860" t="s">
        <v>179</v>
      </c>
      <c r="DR54" s="1860" t="s">
        <v>179</v>
      </c>
    </row>
    <row r="55" spans="1:122" ht="14.25" thickBot="1">
      <c r="A55" s="1855" t="s">
        <v>728</v>
      </c>
      <c r="B55" s="1855" t="s">
        <v>729</v>
      </c>
      <c r="C55" s="1855">
        <v>2025</v>
      </c>
      <c r="D55" s="1855" t="s">
        <v>441</v>
      </c>
      <c r="E55" s="1855">
        <v>1031082</v>
      </c>
      <c r="F55" s="1855" t="s">
        <v>729</v>
      </c>
      <c r="G55" s="1856">
        <v>45868</v>
      </c>
      <c r="H55" s="1855" t="s">
        <v>730</v>
      </c>
      <c r="I55" s="1855" t="s">
        <v>729</v>
      </c>
      <c r="J55" s="1855" t="s">
        <v>4386</v>
      </c>
      <c r="K55" s="1855" t="s">
        <v>729</v>
      </c>
      <c r="L55" s="1855" t="s">
        <v>4386</v>
      </c>
      <c r="M55" s="1855" t="s">
        <v>730</v>
      </c>
      <c r="N55" s="1855" t="s">
        <v>12</v>
      </c>
      <c r="O55" s="1855" t="s">
        <v>35</v>
      </c>
      <c r="P55" s="1855" t="s">
        <v>441</v>
      </c>
      <c r="Q55" s="1855" t="s">
        <v>179</v>
      </c>
      <c r="R55" s="1855" t="s">
        <v>179</v>
      </c>
      <c r="S55" s="1855" t="s">
        <v>179</v>
      </c>
      <c r="T55" s="1855" t="s">
        <v>179</v>
      </c>
      <c r="U55" s="1855">
        <v>5752</v>
      </c>
      <c r="V55" s="1855">
        <v>4</v>
      </c>
      <c r="W55" s="1855">
        <v>2</v>
      </c>
      <c r="X55" s="1855">
        <v>0</v>
      </c>
      <c r="Y55" s="1855">
        <v>2025</v>
      </c>
      <c r="Z55" s="1855">
        <v>2027</v>
      </c>
      <c r="AA55" s="1855" t="s">
        <v>4387</v>
      </c>
      <c r="AB55" s="1855" t="s">
        <v>179</v>
      </c>
      <c r="AC55" s="1855" t="s">
        <v>179</v>
      </c>
      <c r="AD55" s="1855" t="s">
        <v>4022</v>
      </c>
      <c r="AE55" s="1855" t="s">
        <v>731</v>
      </c>
      <c r="AF55" s="1855" t="s">
        <v>732</v>
      </c>
      <c r="AG55" s="1855" t="s">
        <v>733</v>
      </c>
      <c r="AH55" s="1855" t="s">
        <v>179</v>
      </c>
      <c r="AI55" s="1855" t="s">
        <v>179</v>
      </c>
      <c r="AJ55" s="1855">
        <v>2024</v>
      </c>
      <c r="AK55" s="1855">
        <v>11320</v>
      </c>
      <c r="AL55" s="1855">
        <v>11320</v>
      </c>
      <c r="AM55" s="1855">
        <v>11320</v>
      </c>
      <c r="AN55" s="1855">
        <v>11320</v>
      </c>
      <c r="AO55" s="1855">
        <v>1.415</v>
      </c>
      <c r="AP55" s="1855" t="s">
        <v>1871</v>
      </c>
      <c r="AQ55" s="1855">
        <v>0</v>
      </c>
      <c r="AR55" s="1855">
        <v>2027</v>
      </c>
      <c r="AS55" s="1855">
        <v>10980</v>
      </c>
      <c r="AT55" s="1855">
        <v>3</v>
      </c>
      <c r="AU55" s="1855">
        <v>10980</v>
      </c>
      <c r="AV55" s="1855">
        <v>3</v>
      </c>
      <c r="AW55" s="1855">
        <v>1.37</v>
      </c>
      <c r="AX55" s="1855" t="s">
        <v>1871</v>
      </c>
      <c r="AY55" s="1855">
        <v>3.2</v>
      </c>
      <c r="AZ55" s="1855">
        <v>0</v>
      </c>
      <c r="BA55" s="1855" t="s">
        <v>179</v>
      </c>
      <c r="BB55" s="1855" t="s">
        <v>179</v>
      </c>
      <c r="BC55" s="1857" t="s">
        <v>179</v>
      </c>
      <c r="BD55" s="1857" t="s">
        <v>179</v>
      </c>
      <c r="BE55" s="1857" t="s">
        <v>179</v>
      </c>
      <c r="BF55" s="1857" t="s">
        <v>179</v>
      </c>
      <c r="BG55" s="1857" t="s">
        <v>179</v>
      </c>
      <c r="BH55" s="1857" t="s">
        <v>179</v>
      </c>
      <c r="BI55" s="1857" t="s">
        <v>179</v>
      </c>
      <c r="BJ55" s="1857" t="s">
        <v>179</v>
      </c>
      <c r="BK55" s="1855" t="s">
        <v>179</v>
      </c>
      <c r="BL55" s="1855" t="s">
        <v>179</v>
      </c>
      <c r="BM55" s="1855" t="s">
        <v>179</v>
      </c>
      <c r="BN55" s="1855" t="s">
        <v>179</v>
      </c>
      <c r="BO55" s="1855" t="s">
        <v>179</v>
      </c>
      <c r="BP55" s="1855"/>
      <c r="BQ55" s="1855">
        <v>1</v>
      </c>
      <c r="BR55" s="1855"/>
      <c r="BS55" s="1855">
        <v>0</v>
      </c>
      <c r="BT55" s="1855"/>
      <c r="BU55" s="1855">
        <v>0</v>
      </c>
      <c r="BV55" s="1855"/>
      <c r="BW55" s="1855">
        <v>0</v>
      </c>
      <c r="BX55" s="1855" t="s">
        <v>4297</v>
      </c>
      <c r="BY55" s="1855" t="s">
        <v>4297</v>
      </c>
      <c r="BZ55" s="1858" t="s">
        <v>4297</v>
      </c>
      <c r="CA55" s="1858" t="s">
        <v>4297</v>
      </c>
      <c r="CB55" s="1858" t="s">
        <v>4297</v>
      </c>
      <c r="CC55" s="1858" t="s">
        <v>4297</v>
      </c>
      <c r="CD55" s="1858" t="s">
        <v>4298</v>
      </c>
      <c r="CE55" s="1858" t="s">
        <v>4297</v>
      </c>
      <c r="CF55" s="1858" t="s">
        <v>4297</v>
      </c>
      <c r="CG55" s="1858" t="s">
        <v>4297</v>
      </c>
      <c r="CH55" s="1858" t="s">
        <v>4297</v>
      </c>
      <c r="CI55" s="1859" t="s">
        <v>4297</v>
      </c>
      <c r="CJ55" s="1855" t="s">
        <v>4297</v>
      </c>
      <c r="CK55" s="1855" t="b">
        <v>0</v>
      </c>
      <c r="CL55" s="1855" t="b">
        <v>0</v>
      </c>
      <c r="CM55" s="1855" t="b">
        <v>0</v>
      </c>
      <c r="CN55" s="1855" t="b">
        <v>0</v>
      </c>
      <c r="CO55" s="1855" t="b">
        <v>0</v>
      </c>
      <c r="CP55" s="1855" t="b">
        <v>0</v>
      </c>
      <c r="CQ55" s="1855" t="b">
        <v>0</v>
      </c>
      <c r="CR55" s="1855" t="b">
        <v>1</v>
      </c>
      <c r="CS55" s="1855" t="s">
        <v>4300</v>
      </c>
      <c r="CT55" s="1855" t="s">
        <v>4297</v>
      </c>
      <c r="CU55" s="1855" t="s">
        <v>4297</v>
      </c>
      <c r="CV55" s="1855" t="s">
        <v>4300</v>
      </c>
      <c r="CW55" s="1855" t="s">
        <v>4300</v>
      </c>
      <c r="CX55" s="1855" t="s">
        <v>3153</v>
      </c>
      <c r="CY55" s="1857" t="s">
        <v>4300</v>
      </c>
      <c r="CZ55" s="1855">
        <v>0</v>
      </c>
      <c r="DA55" s="1855">
        <v>0</v>
      </c>
      <c r="DB55" s="1855">
        <v>0</v>
      </c>
      <c r="DC55" s="1855">
        <v>0</v>
      </c>
      <c r="DD55" s="1855">
        <v>0</v>
      </c>
      <c r="DE55" s="1855" t="b">
        <v>0</v>
      </c>
      <c r="DF55" s="1855" t="b">
        <v>0</v>
      </c>
      <c r="DG55" s="1855" t="b">
        <v>0</v>
      </c>
      <c r="DH55" s="1855" t="b">
        <v>0</v>
      </c>
      <c r="DI55" s="1855" t="b">
        <v>0</v>
      </c>
      <c r="DJ55" s="1860" t="b">
        <v>0</v>
      </c>
      <c r="DK55" s="1860" t="b">
        <v>0</v>
      </c>
      <c r="DL55" s="1860" t="b">
        <v>0</v>
      </c>
      <c r="DM55" s="1860" t="s">
        <v>179</v>
      </c>
      <c r="DN55" s="1860" t="s">
        <v>179</v>
      </c>
      <c r="DO55" s="1860" t="s">
        <v>179</v>
      </c>
      <c r="DP55" s="1860" t="s">
        <v>179</v>
      </c>
      <c r="DQ55" s="1860" t="s">
        <v>179</v>
      </c>
      <c r="DR55" s="1860" t="s">
        <v>179</v>
      </c>
    </row>
    <row r="56" spans="1:122" ht="14.25" thickBot="1">
      <c r="A56" s="1855" t="s">
        <v>734</v>
      </c>
      <c r="B56" s="1855" t="s">
        <v>735</v>
      </c>
      <c r="C56" s="1855">
        <v>2025</v>
      </c>
      <c r="D56" s="1855" t="s">
        <v>441</v>
      </c>
      <c r="E56" s="1855">
        <v>1019083</v>
      </c>
      <c r="F56" s="1855" t="s">
        <v>735</v>
      </c>
      <c r="G56" s="1856">
        <v>45846</v>
      </c>
      <c r="H56" s="1855" t="s">
        <v>737</v>
      </c>
      <c r="I56" s="1855" t="s">
        <v>735</v>
      </c>
      <c r="J56" s="1855" t="s">
        <v>736</v>
      </c>
      <c r="K56" s="1855" t="s">
        <v>735</v>
      </c>
      <c r="L56" s="1855" t="s">
        <v>736</v>
      </c>
      <c r="M56" s="1855" t="s">
        <v>737</v>
      </c>
      <c r="N56" s="1855" t="s">
        <v>12</v>
      </c>
      <c r="O56" s="1855" t="s">
        <v>23</v>
      </c>
      <c r="P56" s="1855" t="s">
        <v>441</v>
      </c>
      <c r="Q56" s="1855" t="s">
        <v>179</v>
      </c>
      <c r="R56" s="1855" t="s">
        <v>179</v>
      </c>
      <c r="S56" s="1855" t="s">
        <v>179</v>
      </c>
      <c r="T56" s="1855" t="s">
        <v>179</v>
      </c>
      <c r="U56" s="1855">
        <v>8503</v>
      </c>
      <c r="V56" s="1855">
        <v>1</v>
      </c>
      <c r="W56" s="1855">
        <v>1</v>
      </c>
      <c r="X56" s="1855">
        <v>0</v>
      </c>
      <c r="Y56" s="1855">
        <v>2025</v>
      </c>
      <c r="Z56" s="1855">
        <v>2027</v>
      </c>
      <c r="AA56" s="1855" t="s">
        <v>4388</v>
      </c>
      <c r="AB56" s="1855" t="s">
        <v>179</v>
      </c>
      <c r="AC56" s="1855" t="s">
        <v>179</v>
      </c>
      <c r="AD56" s="1855" t="s">
        <v>4022</v>
      </c>
      <c r="AE56" s="1855" t="s">
        <v>2925</v>
      </c>
      <c r="AF56" s="1855" t="s">
        <v>738</v>
      </c>
      <c r="AG56" s="1855" t="s">
        <v>739</v>
      </c>
      <c r="AH56" s="1855" t="s">
        <v>179</v>
      </c>
      <c r="AI56" s="1855" t="s">
        <v>179</v>
      </c>
      <c r="AJ56" s="1855">
        <v>2024</v>
      </c>
      <c r="AK56" s="1855">
        <v>16010</v>
      </c>
      <c r="AL56" s="1855">
        <v>16010</v>
      </c>
      <c r="AM56" s="1855">
        <v>9502</v>
      </c>
      <c r="AN56" s="1855">
        <v>9502</v>
      </c>
      <c r="AO56" s="1855">
        <v>17.559999999999999</v>
      </c>
      <c r="AP56" s="1855" t="s">
        <v>740</v>
      </c>
      <c r="AQ56" s="1855">
        <v>57</v>
      </c>
      <c r="AR56" s="1855">
        <v>2027</v>
      </c>
      <c r="AS56" s="1855">
        <v>11200</v>
      </c>
      <c r="AT56" s="1855">
        <v>30</v>
      </c>
      <c r="AU56" s="1855">
        <v>11200</v>
      </c>
      <c r="AV56" s="1855">
        <v>30</v>
      </c>
      <c r="AW56" s="1855">
        <v>26.78</v>
      </c>
      <c r="AX56" s="1855" t="s">
        <v>740</v>
      </c>
      <c r="AY56" s="1855">
        <v>-52.5</v>
      </c>
      <c r="AZ56" s="1855">
        <v>70</v>
      </c>
      <c r="BA56" s="1855" t="s">
        <v>179</v>
      </c>
      <c r="BB56" s="1855" t="s">
        <v>179</v>
      </c>
      <c r="BC56" s="1857" t="s">
        <v>179</v>
      </c>
      <c r="BD56" s="1857" t="s">
        <v>179</v>
      </c>
      <c r="BE56" s="1857" t="s">
        <v>179</v>
      </c>
      <c r="BF56" s="1857" t="s">
        <v>179</v>
      </c>
      <c r="BG56" s="1857" t="s">
        <v>179</v>
      </c>
      <c r="BH56" s="1857" t="s">
        <v>179</v>
      </c>
      <c r="BI56" s="1857" t="s">
        <v>179</v>
      </c>
      <c r="BJ56" s="1857" t="s">
        <v>179</v>
      </c>
      <c r="BK56" s="1855" t="s">
        <v>179</v>
      </c>
      <c r="BL56" s="1855" t="s">
        <v>179</v>
      </c>
      <c r="BM56" s="1855" t="s">
        <v>179</v>
      </c>
      <c r="BN56" s="1855" t="s">
        <v>179</v>
      </c>
      <c r="BO56" s="1855" t="s">
        <v>179</v>
      </c>
      <c r="BP56" s="1855"/>
      <c r="BQ56" s="1855">
        <v>0</v>
      </c>
      <c r="BR56" s="1855"/>
      <c r="BS56" s="1855">
        <v>0</v>
      </c>
      <c r="BT56" s="1855"/>
      <c r="BU56" s="1855">
        <v>0</v>
      </c>
      <c r="BV56" s="1855"/>
      <c r="BW56" s="1855">
        <v>0</v>
      </c>
      <c r="BX56" s="1855" t="s">
        <v>4297</v>
      </c>
      <c r="BY56" s="1855" t="s">
        <v>4297</v>
      </c>
      <c r="BZ56" s="1858" t="s">
        <v>4297</v>
      </c>
      <c r="CA56" s="1858" t="s">
        <v>4297</v>
      </c>
      <c r="CB56" s="1858" t="s">
        <v>4297</v>
      </c>
      <c r="CC56" s="1858" t="s">
        <v>4297</v>
      </c>
      <c r="CD56" s="1858" t="s">
        <v>4298</v>
      </c>
      <c r="CE56" s="1858" t="s">
        <v>4297</v>
      </c>
      <c r="CF56" s="1858" t="s">
        <v>4297</v>
      </c>
      <c r="CG56" s="1858" t="s">
        <v>4297</v>
      </c>
      <c r="CH56" s="1858" t="s">
        <v>4297</v>
      </c>
      <c r="CI56" s="1859" t="s">
        <v>4297</v>
      </c>
      <c r="CJ56" s="1855" t="s">
        <v>4297</v>
      </c>
      <c r="CK56" s="1855" t="b">
        <v>1</v>
      </c>
      <c r="CL56" s="1855" t="b">
        <v>0</v>
      </c>
      <c r="CM56" s="1855" t="b">
        <v>0</v>
      </c>
      <c r="CN56" s="1855" t="b">
        <v>1</v>
      </c>
      <c r="CO56" s="1855" t="b">
        <v>0</v>
      </c>
      <c r="CP56" s="1855" t="b">
        <v>0</v>
      </c>
      <c r="CQ56" s="1855" t="b">
        <v>0</v>
      </c>
      <c r="CR56" s="1855" t="b">
        <v>0</v>
      </c>
      <c r="CS56" s="1855" t="s">
        <v>4297</v>
      </c>
      <c r="CT56" s="1855" t="s">
        <v>4300</v>
      </c>
      <c r="CU56" s="1855" t="s">
        <v>4297</v>
      </c>
      <c r="CV56" s="1855" t="s">
        <v>4300</v>
      </c>
      <c r="CW56" s="1855" t="s">
        <v>4300</v>
      </c>
      <c r="CX56" s="1855" t="s">
        <v>4297</v>
      </c>
      <c r="CY56" s="1857" t="s">
        <v>4300</v>
      </c>
      <c r="CZ56" s="1855">
        <v>0</v>
      </c>
      <c r="DA56" s="1855">
        <v>0</v>
      </c>
      <c r="DB56" s="1855">
        <v>0</v>
      </c>
      <c r="DC56" s="1855">
        <v>0</v>
      </c>
      <c r="DD56" s="1855">
        <v>0</v>
      </c>
      <c r="DE56" s="1855" t="b">
        <v>0</v>
      </c>
      <c r="DF56" s="1855" t="b">
        <v>0</v>
      </c>
      <c r="DG56" s="1855" t="b">
        <v>0</v>
      </c>
      <c r="DH56" s="1855" t="b">
        <v>0</v>
      </c>
      <c r="DI56" s="1855" t="b">
        <v>0</v>
      </c>
      <c r="DJ56" s="1860" t="b">
        <v>0</v>
      </c>
      <c r="DK56" s="1860" t="b">
        <v>0</v>
      </c>
      <c r="DL56" s="1860" t="b">
        <v>0</v>
      </c>
      <c r="DM56" s="1860" t="s">
        <v>179</v>
      </c>
      <c r="DN56" s="1860" t="s">
        <v>179</v>
      </c>
      <c r="DO56" s="1860" t="s">
        <v>179</v>
      </c>
      <c r="DP56" s="1860" t="s">
        <v>179</v>
      </c>
      <c r="DQ56" s="1860" t="s">
        <v>179</v>
      </c>
      <c r="DR56" s="1860" t="s">
        <v>179</v>
      </c>
    </row>
    <row r="57" spans="1:122" ht="14.25" thickBot="1">
      <c r="A57" s="1855" t="s">
        <v>741</v>
      </c>
      <c r="B57" s="1855" t="s">
        <v>742</v>
      </c>
      <c r="C57" s="1855">
        <v>2025</v>
      </c>
      <c r="D57" s="1855" t="s">
        <v>441</v>
      </c>
      <c r="E57" s="1855">
        <v>1056084</v>
      </c>
      <c r="F57" s="1855" t="s">
        <v>742</v>
      </c>
      <c r="G57" s="1856">
        <v>45867</v>
      </c>
      <c r="H57" s="1855" t="s">
        <v>743</v>
      </c>
      <c r="I57" s="1855" t="s">
        <v>742</v>
      </c>
      <c r="J57" s="1855" t="s">
        <v>4389</v>
      </c>
      <c r="K57" s="1855" t="s">
        <v>742</v>
      </c>
      <c r="L57" s="1855" t="s">
        <v>4389</v>
      </c>
      <c r="M57" s="1855" t="s">
        <v>743</v>
      </c>
      <c r="N57" s="1855" t="s">
        <v>57</v>
      </c>
      <c r="O57" s="1855" t="s">
        <v>64</v>
      </c>
      <c r="P57" s="1855" t="s">
        <v>441</v>
      </c>
      <c r="Q57" s="1855" t="s">
        <v>179</v>
      </c>
      <c r="R57" s="1855" t="s">
        <v>179</v>
      </c>
      <c r="S57" s="1855" t="s">
        <v>179</v>
      </c>
      <c r="T57" s="1855" t="s">
        <v>179</v>
      </c>
      <c r="U57" s="1855">
        <v>10713</v>
      </c>
      <c r="V57" s="1855">
        <v>10</v>
      </c>
      <c r="W57" s="1855">
        <v>10</v>
      </c>
      <c r="X57" s="1855">
        <v>0</v>
      </c>
      <c r="Y57" s="1855">
        <v>2025</v>
      </c>
      <c r="Z57" s="1855">
        <v>2027</v>
      </c>
      <c r="AA57" s="1855" t="s">
        <v>4390</v>
      </c>
      <c r="AB57" s="1855" t="s">
        <v>179</v>
      </c>
      <c r="AC57" s="1855" t="s">
        <v>179</v>
      </c>
      <c r="AD57" s="1855" t="s">
        <v>4022</v>
      </c>
      <c r="AE57" s="1855" t="s">
        <v>744</v>
      </c>
      <c r="AF57" s="1855" t="s">
        <v>745</v>
      </c>
      <c r="AG57" s="1855" t="s">
        <v>746</v>
      </c>
      <c r="AH57" s="1855" t="s">
        <v>179</v>
      </c>
      <c r="AI57" s="1855" t="s">
        <v>179</v>
      </c>
      <c r="AJ57" s="1855">
        <v>2024</v>
      </c>
      <c r="AK57" s="1855">
        <v>27046</v>
      </c>
      <c r="AL57" s="1855">
        <v>27046</v>
      </c>
      <c r="AM57" s="1855">
        <v>15819</v>
      </c>
      <c r="AN57" s="1855">
        <v>14348</v>
      </c>
      <c r="AO57" s="1855">
        <v>39.950000000000003</v>
      </c>
      <c r="AP57" s="1855" t="s">
        <v>469</v>
      </c>
      <c r="AQ57" s="1855">
        <v>0</v>
      </c>
      <c r="AR57" s="1855">
        <v>2027</v>
      </c>
      <c r="AS57" s="1855">
        <v>26240</v>
      </c>
      <c r="AT57" s="1855">
        <v>3</v>
      </c>
      <c r="AU57" s="1855">
        <v>26240</v>
      </c>
      <c r="AV57" s="1855">
        <v>3</v>
      </c>
      <c r="AW57" s="1855">
        <v>38.75</v>
      </c>
      <c r="AX57" s="1855" t="s">
        <v>469</v>
      </c>
      <c r="AY57" s="1855">
        <v>3</v>
      </c>
      <c r="AZ57" s="1855">
        <v>0</v>
      </c>
      <c r="BA57" s="1855" t="s">
        <v>179</v>
      </c>
      <c r="BB57" s="1855" t="s">
        <v>179</v>
      </c>
      <c r="BC57" s="1857" t="s">
        <v>179</v>
      </c>
      <c r="BD57" s="1857" t="s">
        <v>179</v>
      </c>
      <c r="BE57" s="1857" t="s">
        <v>179</v>
      </c>
      <c r="BF57" s="1857" t="s">
        <v>179</v>
      </c>
      <c r="BG57" s="1857" t="s">
        <v>179</v>
      </c>
      <c r="BH57" s="1857" t="s">
        <v>179</v>
      </c>
      <c r="BI57" s="1857" t="s">
        <v>179</v>
      </c>
      <c r="BJ57" s="1857" t="s">
        <v>179</v>
      </c>
      <c r="BK57" s="1855" t="s">
        <v>179</v>
      </c>
      <c r="BL57" s="1855" t="s">
        <v>179</v>
      </c>
      <c r="BM57" s="1855" t="s">
        <v>179</v>
      </c>
      <c r="BN57" s="1855" t="s">
        <v>179</v>
      </c>
      <c r="BO57" s="1855" t="s">
        <v>179</v>
      </c>
      <c r="BP57" s="1855"/>
      <c r="BQ57" s="1855">
        <v>0</v>
      </c>
      <c r="BR57" s="1855"/>
      <c r="BS57" s="1855">
        <v>0</v>
      </c>
      <c r="BT57" s="1855"/>
      <c r="BU57" s="1855">
        <v>0</v>
      </c>
      <c r="BV57" s="1855"/>
      <c r="BW57" s="1855">
        <v>0</v>
      </c>
      <c r="BX57" s="1855" t="s">
        <v>4297</v>
      </c>
      <c r="BY57" s="1855" t="s">
        <v>4297</v>
      </c>
      <c r="BZ57" s="1858" t="s">
        <v>4297</v>
      </c>
      <c r="CA57" s="1858" t="s">
        <v>4297</v>
      </c>
      <c r="CB57" s="1858" t="s">
        <v>4297</v>
      </c>
      <c r="CC57" s="1858" t="s">
        <v>4297</v>
      </c>
      <c r="CD57" s="1858" t="s">
        <v>4297</v>
      </c>
      <c r="CE57" s="1858" t="s">
        <v>4297</v>
      </c>
      <c r="CF57" s="1858" t="s">
        <v>4297</v>
      </c>
      <c r="CG57" s="1858" t="s">
        <v>4298</v>
      </c>
      <c r="CH57" s="1858" t="s">
        <v>4298</v>
      </c>
      <c r="CI57" s="1859" t="s">
        <v>4298</v>
      </c>
      <c r="CJ57" s="1855" t="s">
        <v>4297</v>
      </c>
      <c r="CK57" s="1855" t="b">
        <v>0</v>
      </c>
      <c r="CL57" s="1855" t="b">
        <v>0</v>
      </c>
      <c r="CM57" s="1855" t="b">
        <v>0</v>
      </c>
      <c r="CN57" s="1855" t="b">
        <v>0</v>
      </c>
      <c r="CO57" s="1855" t="b">
        <v>0</v>
      </c>
      <c r="CP57" s="1855" t="b">
        <v>0</v>
      </c>
      <c r="CQ57" s="1855" t="b">
        <v>0</v>
      </c>
      <c r="CR57" s="1855" t="b">
        <v>1</v>
      </c>
      <c r="CS57" s="1855" t="s">
        <v>4300</v>
      </c>
      <c r="CT57" s="1855" t="s">
        <v>4300</v>
      </c>
      <c r="CU57" s="1855" t="s">
        <v>4297</v>
      </c>
      <c r="CV57" s="1855" t="s">
        <v>4300</v>
      </c>
      <c r="CW57" s="1855" t="s">
        <v>4300</v>
      </c>
      <c r="CX57" s="1855" t="s">
        <v>3153</v>
      </c>
      <c r="CY57" s="1857" t="s">
        <v>4300</v>
      </c>
      <c r="CZ57" s="1855">
        <v>0</v>
      </c>
      <c r="DA57" s="1855">
        <v>0</v>
      </c>
      <c r="DB57" s="1855">
        <v>0</v>
      </c>
      <c r="DC57" s="1855">
        <v>0</v>
      </c>
      <c r="DD57" s="1855">
        <v>0</v>
      </c>
      <c r="DE57" s="1855" t="b">
        <v>0</v>
      </c>
      <c r="DF57" s="1855" t="b">
        <v>0</v>
      </c>
      <c r="DG57" s="1855" t="b">
        <v>0</v>
      </c>
      <c r="DH57" s="1855" t="b">
        <v>0</v>
      </c>
      <c r="DI57" s="1855" t="b">
        <v>0</v>
      </c>
      <c r="DJ57" s="1860" t="b">
        <v>0</v>
      </c>
      <c r="DK57" s="1860" t="b">
        <v>0</v>
      </c>
      <c r="DL57" s="1860" t="b">
        <v>0</v>
      </c>
      <c r="DM57" s="1860" t="s">
        <v>179</v>
      </c>
      <c r="DN57" s="1860" t="s">
        <v>179</v>
      </c>
      <c r="DO57" s="1860" t="s">
        <v>179</v>
      </c>
      <c r="DP57" s="1860" t="s">
        <v>179</v>
      </c>
      <c r="DQ57" s="1860" t="s">
        <v>179</v>
      </c>
      <c r="DR57" s="1860" t="s">
        <v>179</v>
      </c>
    </row>
    <row r="58" spans="1:122" ht="14.25" thickBot="1">
      <c r="A58" s="1855" t="s">
        <v>747</v>
      </c>
      <c r="B58" s="1855" t="s">
        <v>748</v>
      </c>
      <c r="C58" s="1855">
        <v>2025</v>
      </c>
      <c r="D58" s="1855" t="s">
        <v>461</v>
      </c>
      <c r="E58" s="1855">
        <v>3070085</v>
      </c>
      <c r="F58" s="1855" t="s">
        <v>748</v>
      </c>
      <c r="G58" s="1856">
        <v>45862</v>
      </c>
      <c r="H58" s="1855" t="s">
        <v>749</v>
      </c>
      <c r="I58" s="1855" t="s">
        <v>748</v>
      </c>
      <c r="J58" s="1855" t="s">
        <v>4391</v>
      </c>
      <c r="K58" s="1855" t="s">
        <v>748</v>
      </c>
      <c r="L58" s="1855" t="s">
        <v>4391</v>
      </c>
      <c r="M58" s="1855" t="s">
        <v>749</v>
      </c>
      <c r="N58" s="1855" t="s">
        <v>77</v>
      </c>
      <c r="O58" s="1855" t="s">
        <v>80</v>
      </c>
      <c r="P58" s="1855" t="s">
        <v>179</v>
      </c>
      <c r="Q58" s="1855" t="s">
        <v>179</v>
      </c>
      <c r="R58" s="1855" t="s">
        <v>461</v>
      </c>
      <c r="S58" s="1855" t="s">
        <v>179</v>
      </c>
      <c r="T58" s="1855" t="s">
        <v>179</v>
      </c>
      <c r="U58" s="1855">
        <v>0</v>
      </c>
      <c r="V58" s="1855" t="s">
        <v>179</v>
      </c>
      <c r="W58" s="1855" t="s">
        <v>179</v>
      </c>
      <c r="X58" s="1855">
        <v>823</v>
      </c>
      <c r="Y58" s="1855">
        <v>2025</v>
      </c>
      <c r="Z58" s="1855">
        <v>2027</v>
      </c>
      <c r="AA58" s="1855" t="s">
        <v>4392</v>
      </c>
      <c r="AB58" s="1855" t="s">
        <v>4022</v>
      </c>
      <c r="AC58" s="1855" t="s">
        <v>750</v>
      </c>
      <c r="AD58" s="1855" t="s">
        <v>179</v>
      </c>
      <c r="AE58" s="1855" t="s">
        <v>179</v>
      </c>
      <c r="AF58" s="1855" t="s">
        <v>179</v>
      </c>
      <c r="AG58" s="1855" t="s">
        <v>179</v>
      </c>
      <c r="AH58" s="1855" t="s">
        <v>179</v>
      </c>
      <c r="AI58" s="1855" t="s">
        <v>179</v>
      </c>
      <c r="AJ58" s="1855" t="s">
        <v>179</v>
      </c>
      <c r="AK58" s="1855" t="s">
        <v>179</v>
      </c>
      <c r="AL58" s="1855" t="s">
        <v>179</v>
      </c>
      <c r="AM58" s="1855" t="s">
        <v>179</v>
      </c>
      <c r="AN58" s="1855" t="s">
        <v>179</v>
      </c>
      <c r="AO58" s="1855" t="s">
        <v>179</v>
      </c>
      <c r="AP58" s="1855" t="s">
        <v>179</v>
      </c>
      <c r="AQ58" s="1855" t="s">
        <v>179</v>
      </c>
      <c r="AR58" s="1855" t="s">
        <v>179</v>
      </c>
      <c r="AS58" s="1855" t="s">
        <v>179</v>
      </c>
      <c r="AT58" s="1855" t="s">
        <v>179</v>
      </c>
      <c r="AU58" s="1855" t="s">
        <v>179</v>
      </c>
      <c r="AV58" s="1855" t="s">
        <v>179</v>
      </c>
      <c r="AW58" s="1855" t="s">
        <v>179</v>
      </c>
      <c r="AX58" s="1855" t="s">
        <v>179</v>
      </c>
      <c r="AY58" s="1855" t="s">
        <v>179</v>
      </c>
      <c r="AZ58" s="1855" t="s">
        <v>179</v>
      </c>
      <c r="BA58" s="1855">
        <v>2024</v>
      </c>
      <c r="BB58" s="1855">
        <v>2587</v>
      </c>
      <c r="BC58" s="1857">
        <v>2587</v>
      </c>
      <c r="BD58" s="1857">
        <v>2586</v>
      </c>
      <c r="BE58" s="1857">
        <v>2586</v>
      </c>
      <c r="BF58" s="1857">
        <v>0.1036</v>
      </c>
      <c r="BG58" s="1857" t="s">
        <v>523</v>
      </c>
      <c r="BH58" s="1857">
        <v>2027</v>
      </c>
      <c r="BI58" s="1857">
        <v>2561</v>
      </c>
      <c r="BJ58" s="1857">
        <v>1</v>
      </c>
      <c r="BK58" s="1855">
        <v>2561</v>
      </c>
      <c r="BL58" s="1855">
        <v>1</v>
      </c>
      <c r="BM58" s="1855">
        <v>0.10199999999999999</v>
      </c>
      <c r="BN58" s="1855" t="s">
        <v>523</v>
      </c>
      <c r="BO58" s="1855">
        <v>1.5</v>
      </c>
      <c r="BP58" s="1855"/>
      <c r="BQ58" s="1855">
        <v>3</v>
      </c>
      <c r="BR58" s="1855"/>
      <c r="BS58" s="1855">
        <v>0</v>
      </c>
      <c r="BT58" s="1855"/>
      <c r="BU58" s="1855">
        <v>0</v>
      </c>
      <c r="BV58" s="1855"/>
      <c r="BW58" s="1855">
        <v>140</v>
      </c>
      <c r="BX58" s="1855">
        <v>0</v>
      </c>
      <c r="BY58" s="1855">
        <v>0</v>
      </c>
      <c r="BZ58" s="1858">
        <v>0</v>
      </c>
      <c r="CA58" s="1858">
        <v>0</v>
      </c>
      <c r="CB58" s="1858">
        <v>0</v>
      </c>
      <c r="CC58" s="1858">
        <v>0</v>
      </c>
      <c r="CD58" s="1858">
        <v>0</v>
      </c>
      <c r="CE58" s="1858">
        <v>0</v>
      </c>
      <c r="CF58" s="1858">
        <v>0</v>
      </c>
      <c r="CG58" s="1858">
        <v>0</v>
      </c>
      <c r="CH58" s="1858">
        <v>0</v>
      </c>
      <c r="CI58" s="1859">
        <v>0</v>
      </c>
      <c r="CJ58" s="1855">
        <v>0</v>
      </c>
      <c r="CK58" s="1855" t="b">
        <v>0</v>
      </c>
      <c r="CL58" s="1855" t="b">
        <v>0</v>
      </c>
      <c r="CM58" s="1855" t="b">
        <v>0</v>
      </c>
      <c r="CN58" s="1855" t="b">
        <v>0</v>
      </c>
      <c r="CO58" s="1855" t="b">
        <v>0</v>
      </c>
      <c r="CP58" s="1855" t="b">
        <v>0</v>
      </c>
      <c r="CQ58" s="1855" t="b">
        <v>0</v>
      </c>
      <c r="CR58" s="1855" t="b">
        <v>0</v>
      </c>
      <c r="CS58" s="1855">
        <v>0</v>
      </c>
      <c r="CT58" s="1855">
        <v>0</v>
      </c>
      <c r="CU58" s="1855">
        <v>0</v>
      </c>
      <c r="CV58" s="1855">
        <v>0</v>
      </c>
      <c r="CW58" s="1855">
        <v>0</v>
      </c>
      <c r="CX58" s="1855">
        <v>0</v>
      </c>
      <c r="CY58" s="1857">
        <v>0</v>
      </c>
      <c r="CZ58" s="1855" t="s">
        <v>4299</v>
      </c>
      <c r="DA58" s="1855" t="s">
        <v>4300</v>
      </c>
      <c r="DB58" s="1855" t="s">
        <v>4297</v>
      </c>
      <c r="DC58" s="1855" t="s">
        <v>4297</v>
      </c>
      <c r="DD58" s="1855" t="s">
        <v>4297</v>
      </c>
      <c r="DE58" s="1855" t="b">
        <v>0</v>
      </c>
      <c r="DF58" s="1855" t="b">
        <v>0</v>
      </c>
      <c r="DG58" s="1855" t="b">
        <v>0</v>
      </c>
      <c r="DH58" s="1855" t="b">
        <v>1</v>
      </c>
      <c r="DI58" s="1855" t="b">
        <v>0</v>
      </c>
      <c r="DJ58" s="1860" t="b">
        <v>1</v>
      </c>
      <c r="DK58" s="1860" t="b">
        <v>0</v>
      </c>
      <c r="DL58" s="1860" t="b">
        <v>0</v>
      </c>
      <c r="DM58" s="1860" t="s">
        <v>4299</v>
      </c>
      <c r="DN58" s="1860" t="s">
        <v>4297</v>
      </c>
      <c r="DO58" s="1860" t="s">
        <v>4297</v>
      </c>
      <c r="DP58" s="1860" t="s">
        <v>4300</v>
      </c>
      <c r="DQ58" s="1860" t="s">
        <v>4300</v>
      </c>
      <c r="DR58" s="1860" t="s">
        <v>4297</v>
      </c>
    </row>
    <row r="59" spans="1:122" ht="14.25" thickBot="1">
      <c r="A59" s="1855" t="s">
        <v>751</v>
      </c>
      <c r="B59" s="1855" t="s">
        <v>752</v>
      </c>
      <c r="C59" s="1855">
        <v>2025</v>
      </c>
      <c r="D59" s="1855" t="s">
        <v>441</v>
      </c>
      <c r="E59" s="1855">
        <v>1009088</v>
      </c>
      <c r="F59" s="1855" t="s">
        <v>752</v>
      </c>
      <c r="G59" s="1856">
        <v>45869</v>
      </c>
      <c r="H59" s="1855" t="s">
        <v>753</v>
      </c>
      <c r="I59" s="1855" t="s">
        <v>752</v>
      </c>
      <c r="J59" s="1855" t="s">
        <v>4393</v>
      </c>
      <c r="K59" s="1855" t="s">
        <v>752</v>
      </c>
      <c r="L59" s="1855" t="s">
        <v>4393</v>
      </c>
      <c r="M59" s="1855" t="s">
        <v>753</v>
      </c>
      <c r="N59" s="1855" t="s">
        <v>12</v>
      </c>
      <c r="O59" s="1855" t="s">
        <v>13</v>
      </c>
      <c r="P59" s="1855" t="s">
        <v>441</v>
      </c>
      <c r="Q59" s="1855" t="s">
        <v>179</v>
      </c>
      <c r="R59" s="1855" t="s">
        <v>179</v>
      </c>
      <c r="S59" s="1855" t="s">
        <v>179</v>
      </c>
      <c r="T59" s="1855" t="s">
        <v>179</v>
      </c>
      <c r="U59" s="1855">
        <v>2195</v>
      </c>
      <c r="V59" s="1855">
        <v>1</v>
      </c>
      <c r="W59" s="1855">
        <v>1</v>
      </c>
      <c r="X59" s="1855">
        <v>0</v>
      </c>
      <c r="Y59" s="1855">
        <v>2025</v>
      </c>
      <c r="Z59" s="1855">
        <v>2027</v>
      </c>
      <c r="AA59" s="1855" t="s">
        <v>4394</v>
      </c>
      <c r="AB59" s="1855" t="s">
        <v>179</v>
      </c>
      <c r="AC59" s="1855" t="s">
        <v>179</v>
      </c>
      <c r="AD59" s="1855" t="s">
        <v>4022</v>
      </c>
      <c r="AE59" s="1855" t="s">
        <v>754</v>
      </c>
      <c r="AF59" s="1855" t="s">
        <v>755</v>
      </c>
      <c r="AG59" s="1855" t="s">
        <v>756</v>
      </c>
      <c r="AH59" s="1855" t="s">
        <v>179</v>
      </c>
      <c r="AI59" s="1855" t="s">
        <v>179</v>
      </c>
      <c r="AJ59" s="1855">
        <v>2024</v>
      </c>
      <c r="AK59" s="1855">
        <v>4083</v>
      </c>
      <c r="AL59" s="1855">
        <v>4083</v>
      </c>
      <c r="AM59" s="1855">
        <v>4083</v>
      </c>
      <c r="AN59" s="1855">
        <v>4083</v>
      </c>
      <c r="AO59" s="1855">
        <v>0.27160000000000001</v>
      </c>
      <c r="AP59" s="1855" t="s">
        <v>4395</v>
      </c>
      <c r="AQ59" s="1855">
        <v>0</v>
      </c>
      <c r="AR59" s="1855">
        <v>2027</v>
      </c>
      <c r="AS59" s="1855">
        <v>3918</v>
      </c>
      <c r="AT59" s="1855">
        <v>4</v>
      </c>
      <c r="AU59" s="1855">
        <v>3918</v>
      </c>
      <c r="AV59" s="1855">
        <v>4</v>
      </c>
      <c r="AW59" s="1855">
        <v>0.26</v>
      </c>
      <c r="AX59" s="1855" t="s">
        <v>4395</v>
      </c>
      <c r="AY59" s="1855">
        <v>4.3</v>
      </c>
      <c r="AZ59" s="1855">
        <v>0</v>
      </c>
      <c r="BA59" s="1855" t="s">
        <v>179</v>
      </c>
      <c r="BB59" s="1855" t="s">
        <v>179</v>
      </c>
      <c r="BC59" s="1857" t="s">
        <v>179</v>
      </c>
      <c r="BD59" s="1857" t="s">
        <v>179</v>
      </c>
      <c r="BE59" s="1857" t="s">
        <v>179</v>
      </c>
      <c r="BF59" s="1857" t="s">
        <v>179</v>
      </c>
      <c r="BG59" s="1857" t="s">
        <v>179</v>
      </c>
      <c r="BH59" s="1857" t="s">
        <v>179</v>
      </c>
      <c r="BI59" s="1857" t="s">
        <v>179</v>
      </c>
      <c r="BJ59" s="1857" t="s">
        <v>179</v>
      </c>
      <c r="BK59" s="1855" t="s">
        <v>179</v>
      </c>
      <c r="BL59" s="1855" t="s">
        <v>179</v>
      </c>
      <c r="BM59" s="1855" t="s">
        <v>179</v>
      </c>
      <c r="BN59" s="1855" t="s">
        <v>179</v>
      </c>
      <c r="BO59" s="1855" t="s">
        <v>179</v>
      </c>
      <c r="BP59" s="1855"/>
      <c r="BQ59" s="1855">
        <v>0</v>
      </c>
      <c r="BR59" s="1855"/>
      <c r="BS59" s="1855">
        <v>0</v>
      </c>
      <c r="BT59" s="1855"/>
      <c r="BU59" s="1855">
        <v>0</v>
      </c>
      <c r="BV59" s="1855"/>
      <c r="BW59" s="1855">
        <v>0</v>
      </c>
      <c r="BX59" s="1855" t="s">
        <v>4297</v>
      </c>
      <c r="BY59" s="1855" t="s">
        <v>4297</v>
      </c>
      <c r="BZ59" s="1858" t="s">
        <v>4297</v>
      </c>
      <c r="CA59" s="1858" t="s">
        <v>3153</v>
      </c>
      <c r="CB59" s="1858" t="s">
        <v>4297</v>
      </c>
      <c r="CC59" s="1858" t="s">
        <v>4297</v>
      </c>
      <c r="CD59" s="1858" t="s">
        <v>4297</v>
      </c>
      <c r="CE59" s="1858" t="s">
        <v>4297</v>
      </c>
      <c r="CF59" s="1858" t="s">
        <v>4297</v>
      </c>
      <c r="CG59" s="1858" t="s">
        <v>4297</v>
      </c>
      <c r="CH59" s="1858" t="s">
        <v>4297</v>
      </c>
      <c r="CI59" s="1859" t="s">
        <v>3153</v>
      </c>
      <c r="CJ59" s="1855" t="s">
        <v>4297</v>
      </c>
      <c r="CK59" s="1855" t="b">
        <v>0</v>
      </c>
      <c r="CL59" s="1855" t="b">
        <v>0</v>
      </c>
      <c r="CM59" s="1855" t="b">
        <v>0</v>
      </c>
      <c r="CN59" s="1855" t="b">
        <v>0</v>
      </c>
      <c r="CO59" s="1855" t="b">
        <v>0</v>
      </c>
      <c r="CP59" s="1855" t="b">
        <v>0</v>
      </c>
      <c r="CQ59" s="1855" t="b">
        <v>0</v>
      </c>
      <c r="CR59" s="1855" t="b">
        <v>1</v>
      </c>
      <c r="CS59" s="1855" t="s">
        <v>3153</v>
      </c>
      <c r="CT59" s="1855" t="s">
        <v>3153</v>
      </c>
      <c r="CU59" s="1855" t="s">
        <v>3153</v>
      </c>
      <c r="CV59" s="1855" t="s">
        <v>4300</v>
      </c>
      <c r="CW59" s="1855" t="s">
        <v>4300</v>
      </c>
      <c r="CX59" s="1855" t="s">
        <v>4297</v>
      </c>
      <c r="CY59" s="1857" t="s">
        <v>4300</v>
      </c>
      <c r="CZ59" s="1855">
        <v>0</v>
      </c>
      <c r="DA59" s="1855">
        <v>0</v>
      </c>
      <c r="DB59" s="1855">
        <v>0</v>
      </c>
      <c r="DC59" s="1855">
        <v>0</v>
      </c>
      <c r="DD59" s="1855">
        <v>0</v>
      </c>
      <c r="DE59" s="1855" t="b">
        <v>0</v>
      </c>
      <c r="DF59" s="1855" t="b">
        <v>0</v>
      </c>
      <c r="DG59" s="1855" t="b">
        <v>0</v>
      </c>
      <c r="DH59" s="1855" t="b">
        <v>0</v>
      </c>
      <c r="DI59" s="1855" t="b">
        <v>0</v>
      </c>
      <c r="DJ59" s="1860" t="b">
        <v>0</v>
      </c>
      <c r="DK59" s="1860" t="b">
        <v>0</v>
      </c>
      <c r="DL59" s="1860" t="b">
        <v>0</v>
      </c>
      <c r="DM59" s="1860" t="s">
        <v>179</v>
      </c>
      <c r="DN59" s="1860" t="s">
        <v>179</v>
      </c>
      <c r="DO59" s="1860" t="s">
        <v>179</v>
      </c>
      <c r="DP59" s="1860" t="s">
        <v>179</v>
      </c>
      <c r="DQ59" s="1860" t="s">
        <v>179</v>
      </c>
      <c r="DR59" s="1860" t="s">
        <v>179</v>
      </c>
    </row>
    <row r="60" spans="1:122" ht="14.25" thickBot="1">
      <c r="A60" s="1855" t="s">
        <v>759</v>
      </c>
      <c r="B60" s="1855" t="s">
        <v>760</v>
      </c>
      <c r="C60" s="1855">
        <v>2025</v>
      </c>
      <c r="D60" s="1855" t="s">
        <v>441</v>
      </c>
      <c r="E60" s="1855">
        <v>1069090</v>
      </c>
      <c r="F60" s="1855" t="s">
        <v>760</v>
      </c>
      <c r="G60" s="1856">
        <v>45854</v>
      </c>
      <c r="H60" s="1855" t="s">
        <v>761</v>
      </c>
      <c r="I60" s="1855" t="s">
        <v>760</v>
      </c>
      <c r="J60" s="1855" t="s">
        <v>4396</v>
      </c>
      <c r="K60" s="1855" t="s">
        <v>760</v>
      </c>
      <c r="L60" s="1855" t="s">
        <v>4396</v>
      </c>
      <c r="M60" s="1855" t="s">
        <v>761</v>
      </c>
      <c r="N60" s="1855" t="s">
        <v>77</v>
      </c>
      <c r="O60" s="1855" t="s">
        <v>79</v>
      </c>
      <c r="P60" s="1855" t="s">
        <v>441</v>
      </c>
      <c r="Q60" s="1855" t="s">
        <v>179</v>
      </c>
      <c r="R60" s="1855" t="s">
        <v>179</v>
      </c>
      <c r="S60" s="1855" t="s">
        <v>179</v>
      </c>
      <c r="T60" s="1855" t="s">
        <v>179</v>
      </c>
      <c r="U60" s="1855">
        <v>16308</v>
      </c>
      <c r="V60" s="1855">
        <v>47</v>
      </c>
      <c r="W60" s="1855">
        <v>6</v>
      </c>
      <c r="X60" s="1855">
        <v>0</v>
      </c>
      <c r="Y60" s="1855">
        <v>2025</v>
      </c>
      <c r="Z60" s="1855">
        <v>2027</v>
      </c>
      <c r="AA60" s="1855" t="s">
        <v>4397</v>
      </c>
      <c r="AB60" s="1855" t="s">
        <v>179</v>
      </c>
      <c r="AC60" s="1855" t="s">
        <v>179</v>
      </c>
      <c r="AD60" s="1855" t="s">
        <v>4022</v>
      </c>
      <c r="AE60" s="1855" t="s">
        <v>762</v>
      </c>
      <c r="AF60" s="1855" t="s">
        <v>763</v>
      </c>
      <c r="AG60" s="1855" t="s">
        <v>764</v>
      </c>
      <c r="AH60" s="1855" t="s">
        <v>179</v>
      </c>
      <c r="AI60" s="1855" t="s">
        <v>179</v>
      </c>
      <c r="AJ60" s="1855">
        <v>2024</v>
      </c>
      <c r="AK60" s="1855">
        <v>30437</v>
      </c>
      <c r="AL60" s="1855">
        <v>30437</v>
      </c>
      <c r="AM60" s="1855">
        <v>27327</v>
      </c>
      <c r="AN60" s="1855">
        <v>27327</v>
      </c>
      <c r="AO60" s="1855">
        <v>26.8</v>
      </c>
      <c r="AP60" s="1855" t="s">
        <v>569</v>
      </c>
      <c r="AQ60" s="1855">
        <v>15.4</v>
      </c>
      <c r="AR60" s="1855">
        <v>2027</v>
      </c>
      <c r="AS60" s="1855">
        <v>26507</v>
      </c>
      <c r="AT60" s="1855">
        <v>12.9</v>
      </c>
      <c r="AU60" s="1855">
        <v>26507</v>
      </c>
      <c r="AV60" s="1855">
        <v>12.9</v>
      </c>
      <c r="AW60" s="1855">
        <v>25.995999999999999</v>
      </c>
      <c r="AX60" s="1855" t="s">
        <v>569</v>
      </c>
      <c r="AY60" s="1855">
        <v>3</v>
      </c>
      <c r="AZ60" s="1855">
        <v>18.399999999999999</v>
      </c>
      <c r="BA60" s="1855" t="s">
        <v>179</v>
      </c>
      <c r="BB60" s="1855" t="s">
        <v>179</v>
      </c>
      <c r="BC60" s="1857" t="s">
        <v>179</v>
      </c>
      <c r="BD60" s="1857" t="s">
        <v>179</v>
      </c>
      <c r="BE60" s="1857" t="s">
        <v>179</v>
      </c>
      <c r="BF60" s="1857" t="s">
        <v>179</v>
      </c>
      <c r="BG60" s="1857" t="s">
        <v>179</v>
      </c>
      <c r="BH60" s="1857" t="s">
        <v>179</v>
      </c>
      <c r="BI60" s="1857" t="s">
        <v>179</v>
      </c>
      <c r="BJ60" s="1857" t="s">
        <v>179</v>
      </c>
      <c r="BK60" s="1855" t="s">
        <v>179</v>
      </c>
      <c r="BL60" s="1855" t="s">
        <v>179</v>
      </c>
      <c r="BM60" s="1855" t="s">
        <v>179</v>
      </c>
      <c r="BN60" s="1855" t="s">
        <v>179</v>
      </c>
      <c r="BO60" s="1855" t="s">
        <v>179</v>
      </c>
      <c r="BP60" s="1855"/>
      <c r="BQ60" s="1855">
        <v>0</v>
      </c>
      <c r="BR60" s="1855"/>
      <c r="BS60" s="1855">
        <v>0</v>
      </c>
      <c r="BT60" s="1855"/>
      <c r="BU60" s="1855">
        <v>0</v>
      </c>
      <c r="BV60" s="1855"/>
      <c r="BW60" s="1855">
        <v>0</v>
      </c>
      <c r="BX60" s="1855" t="s">
        <v>4297</v>
      </c>
      <c r="BY60" s="1855" t="s">
        <v>4297</v>
      </c>
      <c r="BZ60" s="1858" t="s">
        <v>4297</v>
      </c>
      <c r="CA60" s="1858" t="s">
        <v>4297</v>
      </c>
      <c r="CB60" s="1858" t="s">
        <v>3153</v>
      </c>
      <c r="CC60" s="1858" t="s">
        <v>4297</v>
      </c>
      <c r="CD60" s="1858" t="s">
        <v>4297</v>
      </c>
      <c r="CE60" s="1858" t="s">
        <v>4297</v>
      </c>
      <c r="CF60" s="1858" t="s">
        <v>4297</v>
      </c>
      <c r="CG60" s="1858" t="s">
        <v>4297</v>
      </c>
      <c r="CH60" s="1858" t="s">
        <v>4297</v>
      </c>
      <c r="CI60" s="1859" t="s">
        <v>4297</v>
      </c>
      <c r="CJ60" s="1855" t="s">
        <v>4297</v>
      </c>
      <c r="CK60" s="1855" t="b">
        <v>0</v>
      </c>
      <c r="CL60" s="1855" t="b">
        <v>0</v>
      </c>
      <c r="CM60" s="1855" t="b">
        <v>0</v>
      </c>
      <c r="CN60" s="1855" t="b">
        <v>0</v>
      </c>
      <c r="CO60" s="1855" t="b">
        <v>0</v>
      </c>
      <c r="CP60" s="1855" t="b">
        <v>0</v>
      </c>
      <c r="CQ60" s="1855" t="b">
        <v>1</v>
      </c>
      <c r="CR60" s="1855" t="b">
        <v>0</v>
      </c>
      <c r="CS60" s="1855" t="s">
        <v>4300</v>
      </c>
      <c r="CT60" s="1855" t="s">
        <v>4300</v>
      </c>
      <c r="CU60" s="1855" t="s">
        <v>4300</v>
      </c>
      <c r="CV60" s="1855" t="s">
        <v>4300</v>
      </c>
      <c r="CW60" s="1855" t="s">
        <v>4300</v>
      </c>
      <c r="CX60" s="1855" t="s">
        <v>4297</v>
      </c>
      <c r="CY60" s="1857" t="s">
        <v>4299</v>
      </c>
      <c r="CZ60" s="1855">
        <v>0</v>
      </c>
      <c r="DA60" s="1855">
        <v>0</v>
      </c>
      <c r="DB60" s="1855">
        <v>0</v>
      </c>
      <c r="DC60" s="1855">
        <v>0</v>
      </c>
      <c r="DD60" s="1855">
        <v>0</v>
      </c>
      <c r="DE60" s="1855" t="b">
        <v>0</v>
      </c>
      <c r="DF60" s="1855" t="b">
        <v>0</v>
      </c>
      <c r="DG60" s="1855" t="b">
        <v>0</v>
      </c>
      <c r="DH60" s="1855" t="b">
        <v>0</v>
      </c>
      <c r="DI60" s="1855" t="b">
        <v>0</v>
      </c>
      <c r="DJ60" s="1860" t="b">
        <v>0</v>
      </c>
      <c r="DK60" s="1860" t="b">
        <v>0</v>
      </c>
      <c r="DL60" s="1860" t="b">
        <v>0</v>
      </c>
      <c r="DM60" s="1860" t="s">
        <v>179</v>
      </c>
      <c r="DN60" s="1860" t="s">
        <v>179</v>
      </c>
      <c r="DO60" s="1860" t="s">
        <v>179</v>
      </c>
      <c r="DP60" s="1860" t="s">
        <v>179</v>
      </c>
      <c r="DQ60" s="1860" t="s">
        <v>179</v>
      </c>
      <c r="DR60" s="1860" t="s">
        <v>179</v>
      </c>
    </row>
    <row r="61" spans="1:122" ht="14.25" thickBot="1">
      <c r="A61" s="1855" t="s">
        <v>765</v>
      </c>
      <c r="B61" s="1855" t="s">
        <v>766</v>
      </c>
      <c r="C61" s="1855">
        <v>2025</v>
      </c>
      <c r="D61" s="1855" t="s">
        <v>441</v>
      </c>
      <c r="E61" s="1855">
        <v>1071092</v>
      </c>
      <c r="F61" s="1855" t="s">
        <v>766</v>
      </c>
      <c r="G61" s="1856">
        <v>45868</v>
      </c>
      <c r="H61" s="1855" t="s">
        <v>4398</v>
      </c>
      <c r="I61" s="1855" t="s">
        <v>766</v>
      </c>
      <c r="J61" s="1855" t="s">
        <v>767</v>
      </c>
      <c r="K61" s="1855" t="s">
        <v>766</v>
      </c>
      <c r="L61" s="1855" t="s">
        <v>767</v>
      </c>
      <c r="M61" s="1855" t="s">
        <v>4398</v>
      </c>
      <c r="N61" s="1855" t="s">
        <v>81</v>
      </c>
      <c r="O61" s="1855" t="s">
        <v>82</v>
      </c>
      <c r="P61" s="1855" t="s">
        <v>441</v>
      </c>
      <c r="Q61" s="1855" t="s">
        <v>179</v>
      </c>
      <c r="R61" s="1855" t="s">
        <v>179</v>
      </c>
      <c r="S61" s="1855" t="s">
        <v>179</v>
      </c>
      <c r="T61" s="1855" t="s">
        <v>179</v>
      </c>
      <c r="U61" s="1855">
        <v>1697</v>
      </c>
      <c r="V61" s="1855">
        <v>2</v>
      </c>
      <c r="W61" s="1855">
        <v>1</v>
      </c>
      <c r="X61" s="1855">
        <v>0</v>
      </c>
      <c r="Y61" s="1855">
        <v>2025</v>
      </c>
      <c r="Z61" s="1855">
        <v>2027</v>
      </c>
      <c r="AA61" s="1855" t="s">
        <v>4399</v>
      </c>
      <c r="AB61" s="1855" t="s">
        <v>4022</v>
      </c>
      <c r="AC61" s="1855" t="s">
        <v>4046</v>
      </c>
      <c r="AD61" s="1855" t="s">
        <v>179</v>
      </c>
      <c r="AE61" s="1855" t="s">
        <v>179</v>
      </c>
      <c r="AF61" s="1855" t="s">
        <v>179</v>
      </c>
      <c r="AG61" s="1855" t="s">
        <v>179</v>
      </c>
      <c r="AH61" s="1855" t="s">
        <v>179</v>
      </c>
      <c r="AI61" s="1855" t="s">
        <v>179</v>
      </c>
      <c r="AJ61" s="1855">
        <v>2024</v>
      </c>
      <c r="AK61" s="1855">
        <v>3998</v>
      </c>
      <c r="AL61" s="1855">
        <v>3998</v>
      </c>
      <c r="AM61" s="1855">
        <v>3037</v>
      </c>
      <c r="AN61" s="1855">
        <v>3037</v>
      </c>
      <c r="AO61" s="1855">
        <v>14.31</v>
      </c>
      <c r="AP61" s="1855" t="s">
        <v>4400</v>
      </c>
      <c r="AQ61" s="1855">
        <v>0</v>
      </c>
      <c r="AR61" s="1855">
        <v>2027</v>
      </c>
      <c r="AS61" s="1855">
        <v>3878</v>
      </c>
      <c r="AT61" s="1855">
        <v>3</v>
      </c>
      <c r="AU61" s="1855">
        <v>3878</v>
      </c>
      <c r="AV61" s="1855">
        <v>3</v>
      </c>
      <c r="AW61" s="1855">
        <v>13.88</v>
      </c>
      <c r="AX61" s="1855" t="s">
        <v>4400</v>
      </c>
      <c r="AY61" s="1855">
        <v>3</v>
      </c>
      <c r="AZ61" s="1855">
        <v>40</v>
      </c>
      <c r="BA61" s="1855" t="s">
        <v>179</v>
      </c>
      <c r="BB61" s="1855" t="s">
        <v>179</v>
      </c>
      <c r="BC61" s="1857" t="s">
        <v>179</v>
      </c>
      <c r="BD61" s="1857" t="s">
        <v>179</v>
      </c>
      <c r="BE61" s="1857" t="s">
        <v>179</v>
      </c>
      <c r="BF61" s="1857" t="s">
        <v>179</v>
      </c>
      <c r="BG61" s="1857" t="s">
        <v>179</v>
      </c>
      <c r="BH61" s="1857" t="s">
        <v>179</v>
      </c>
      <c r="BI61" s="1857" t="s">
        <v>179</v>
      </c>
      <c r="BJ61" s="1857" t="s">
        <v>179</v>
      </c>
      <c r="BK61" s="1855" t="s">
        <v>179</v>
      </c>
      <c r="BL61" s="1855" t="s">
        <v>179</v>
      </c>
      <c r="BM61" s="1855" t="s">
        <v>179</v>
      </c>
      <c r="BN61" s="1855" t="s">
        <v>179</v>
      </c>
      <c r="BO61" s="1855" t="s">
        <v>179</v>
      </c>
      <c r="BP61" s="1855"/>
      <c r="BQ61" s="1855">
        <v>0</v>
      </c>
      <c r="BR61" s="1855"/>
      <c r="BS61" s="1855">
        <v>0</v>
      </c>
      <c r="BT61" s="1855"/>
      <c r="BU61" s="1855">
        <v>0</v>
      </c>
      <c r="BV61" s="1855"/>
      <c r="BW61" s="1855">
        <v>2</v>
      </c>
      <c r="BX61" s="1855" t="s">
        <v>4297</v>
      </c>
      <c r="BY61" s="1855" t="s">
        <v>4297</v>
      </c>
      <c r="BZ61" s="1858" t="s">
        <v>4297</v>
      </c>
      <c r="CA61" s="1858" t="s">
        <v>4297</v>
      </c>
      <c r="CB61" s="1858" t="s">
        <v>4297</v>
      </c>
      <c r="CC61" s="1858" t="s">
        <v>4297</v>
      </c>
      <c r="CD61" s="1858" t="s">
        <v>4297</v>
      </c>
      <c r="CE61" s="1858" t="s">
        <v>4297</v>
      </c>
      <c r="CF61" s="1858" t="s">
        <v>4297</v>
      </c>
      <c r="CG61" s="1858" t="s">
        <v>4297</v>
      </c>
      <c r="CH61" s="1858" t="s">
        <v>4297</v>
      </c>
      <c r="CI61" s="1859" t="s">
        <v>4297</v>
      </c>
      <c r="CJ61" s="1855" t="s">
        <v>4297</v>
      </c>
      <c r="CK61" s="1855" t="b">
        <v>0</v>
      </c>
      <c r="CL61" s="1855" t="b">
        <v>0</v>
      </c>
      <c r="CM61" s="1855" t="b">
        <v>0</v>
      </c>
      <c r="CN61" s="1855" t="b">
        <v>0</v>
      </c>
      <c r="CO61" s="1855" t="b">
        <v>0</v>
      </c>
      <c r="CP61" s="1855" t="b">
        <v>0</v>
      </c>
      <c r="CQ61" s="1855" t="b">
        <v>0</v>
      </c>
      <c r="CR61" s="1855" t="b">
        <v>1</v>
      </c>
      <c r="CS61" s="1855" t="s">
        <v>4300</v>
      </c>
      <c r="CT61" s="1855" t="s">
        <v>4297</v>
      </c>
      <c r="CU61" s="1855" t="s">
        <v>4297</v>
      </c>
      <c r="CV61" s="1855" t="s">
        <v>4300</v>
      </c>
      <c r="CW61" s="1855" t="s">
        <v>4300</v>
      </c>
      <c r="CX61" s="1855" t="s">
        <v>3153</v>
      </c>
      <c r="CY61" s="1857" t="s">
        <v>4300</v>
      </c>
      <c r="CZ61" s="1855">
        <v>0</v>
      </c>
      <c r="DA61" s="1855">
        <v>0</v>
      </c>
      <c r="DB61" s="1855">
        <v>0</v>
      </c>
      <c r="DC61" s="1855">
        <v>0</v>
      </c>
      <c r="DD61" s="1855">
        <v>0</v>
      </c>
      <c r="DE61" s="1855" t="b">
        <v>0</v>
      </c>
      <c r="DF61" s="1855" t="b">
        <v>0</v>
      </c>
      <c r="DG61" s="1855" t="b">
        <v>0</v>
      </c>
      <c r="DH61" s="1855" t="b">
        <v>0</v>
      </c>
      <c r="DI61" s="1855" t="b">
        <v>0</v>
      </c>
      <c r="DJ61" s="1860" t="b">
        <v>0</v>
      </c>
      <c r="DK61" s="1860" t="b">
        <v>0</v>
      </c>
      <c r="DL61" s="1860" t="b">
        <v>0</v>
      </c>
      <c r="DM61" s="1860" t="s">
        <v>179</v>
      </c>
      <c r="DN61" s="1860" t="s">
        <v>179</v>
      </c>
      <c r="DO61" s="1860" t="s">
        <v>179</v>
      </c>
      <c r="DP61" s="1860" t="s">
        <v>179</v>
      </c>
      <c r="DQ61" s="1860" t="s">
        <v>179</v>
      </c>
      <c r="DR61" s="1860" t="s">
        <v>179</v>
      </c>
    </row>
    <row r="62" spans="1:122" ht="14.25" thickBot="1">
      <c r="A62" s="1855" t="s">
        <v>768</v>
      </c>
      <c r="B62" s="1855" t="s">
        <v>769</v>
      </c>
      <c r="C62" s="1855">
        <v>2025</v>
      </c>
      <c r="D62" s="1855" t="s">
        <v>441</v>
      </c>
      <c r="E62" s="1855">
        <v>1031093</v>
      </c>
      <c r="F62" s="1855" t="s">
        <v>769</v>
      </c>
      <c r="G62" s="1856">
        <v>45868</v>
      </c>
      <c r="H62" s="1855" t="s">
        <v>4047</v>
      </c>
      <c r="I62" s="1855" t="s">
        <v>769</v>
      </c>
      <c r="J62" s="1855" t="s">
        <v>4401</v>
      </c>
      <c r="K62" s="1855" t="s">
        <v>769</v>
      </c>
      <c r="L62" s="1855" t="s">
        <v>4401</v>
      </c>
      <c r="M62" s="1855" t="s">
        <v>4047</v>
      </c>
      <c r="N62" s="1855" t="s">
        <v>12</v>
      </c>
      <c r="O62" s="1855" t="s">
        <v>35</v>
      </c>
      <c r="P62" s="1855" t="s">
        <v>441</v>
      </c>
      <c r="Q62" s="1855" t="s">
        <v>179</v>
      </c>
      <c r="R62" s="1855" t="s">
        <v>179</v>
      </c>
      <c r="S62" s="1855" t="s">
        <v>179</v>
      </c>
      <c r="T62" s="1855" t="s">
        <v>179</v>
      </c>
      <c r="U62" s="1855">
        <v>2865</v>
      </c>
      <c r="V62" s="1855">
        <v>4</v>
      </c>
      <c r="W62" s="1855">
        <v>2</v>
      </c>
      <c r="X62" s="1855">
        <v>0</v>
      </c>
      <c r="Y62" s="1855">
        <v>2025</v>
      </c>
      <c r="Z62" s="1855">
        <v>2027</v>
      </c>
      <c r="AA62" s="1855" t="s">
        <v>4402</v>
      </c>
      <c r="AB62" s="1855" t="s">
        <v>179</v>
      </c>
      <c r="AC62" s="1855" t="s">
        <v>179</v>
      </c>
      <c r="AD62" s="1855" t="s">
        <v>4022</v>
      </c>
      <c r="AE62" s="1855" t="s">
        <v>4403</v>
      </c>
      <c r="AF62" s="1855" t="s">
        <v>4047</v>
      </c>
      <c r="AG62" s="1855" t="s">
        <v>4404</v>
      </c>
      <c r="AH62" s="1855" t="s">
        <v>179</v>
      </c>
      <c r="AI62" s="1855" t="s">
        <v>179</v>
      </c>
      <c r="AJ62" s="1855">
        <v>2024</v>
      </c>
      <c r="AK62" s="1855">
        <v>5525</v>
      </c>
      <c r="AL62" s="1855">
        <v>5525</v>
      </c>
      <c r="AM62" s="1855">
        <v>5525</v>
      </c>
      <c r="AN62" s="1855">
        <v>5525</v>
      </c>
      <c r="AO62" s="1855">
        <v>4.9349999999999996</v>
      </c>
      <c r="AP62" s="1855" t="s">
        <v>611</v>
      </c>
      <c r="AQ62" s="1855">
        <v>0.8</v>
      </c>
      <c r="AR62" s="1855">
        <v>2027</v>
      </c>
      <c r="AS62" s="1855">
        <v>6487</v>
      </c>
      <c r="AT62" s="1855">
        <v>-17.399999999999999</v>
      </c>
      <c r="AU62" s="1855">
        <v>1200</v>
      </c>
      <c r="AV62" s="1855">
        <v>78.3</v>
      </c>
      <c r="AW62" s="1855">
        <v>4.78695</v>
      </c>
      <c r="AX62" s="1855" t="s">
        <v>611</v>
      </c>
      <c r="AY62" s="1855">
        <v>3</v>
      </c>
      <c r="AZ62" s="1855">
        <v>0.7</v>
      </c>
      <c r="BA62" s="1855" t="s">
        <v>179</v>
      </c>
      <c r="BB62" s="1855" t="s">
        <v>179</v>
      </c>
      <c r="BC62" s="1857" t="s">
        <v>179</v>
      </c>
      <c r="BD62" s="1857" t="s">
        <v>179</v>
      </c>
      <c r="BE62" s="1857" t="s">
        <v>179</v>
      </c>
      <c r="BF62" s="1857" t="s">
        <v>179</v>
      </c>
      <c r="BG62" s="1857" t="s">
        <v>179</v>
      </c>
      <c r="BH62" s="1857" t="s">
        <v>179</v>
      </c>
      <c r="BI62" s="1857" t="s">
        <v>179</v>
      </c>
      <c r="BJ62" s="1857" t="s">
        <v>179</v>
      </c>
      <c r="BK62" s="1855" t="s">
        <v>179</v>
      </c>
      <c r="BL62" s="1855" t="s">
        <v>179</v>
      </c>
      <c r="BM62" s="1855" t="s">
        <v>179</v>
      </c>
      <c r="BN62" s="1855" t="s">
        <v>179</v>
      </c>
      <c r="BO62" s="1855" t="s">
        <v>179</v>
      </c>
      <c r="BP62" s="1855"/>
      <c r="BQ62" s="1855">
        <v>7</v>
      </c>
      <c r="BR62" s="1855"/>
      <c r="BS62" s="1855">
        <v>2</v>
      </c>
      <c r="BT62" s="1855"/>
      <c r="BU62" s="1855">
        <v>0</v>
      </c>
      <c r="BV62" s="1855"/>
      <c r="BW62" s="1855">
        <v>29</v>
      </c>
      <c r="BX62" s="1855" t="s">
        <v>4297</v>
      </c>
      <c r="BY62" s="1855" t="s">
        <v>4297</v>
      </c>
      <c r="BZ62" s="1858" t="s">
        <v>4297</v>
      </c>
      <c r="CA62" s="1858" t="s">
        <v>4297</v>
      </c>
      <c r="CB62" s="1858" t="s">
        <v>4297</v>
      </c>
      <c r="CC62" s="1858" t="s">
        <v>4297</v>
      </c>
      <c r="CD62" s="1858" t="s">
        <v>4298</v>
      </c>
      <c r="CE62" s="1858" t="s">
        <v>4297</v>
      </c>
      <c r="CF62" s="1858" t="s">
        <v>4297</v>
      </c>
      <c r="CG62" s="1858" t="s">
        <v>4298</v>
      </c>
      <c r="CH62" s="1858" t="s">
        <v>4297</v>
      </c>
      <c r="CI62" s="1859" t="s">
        <v>4298</v>
      </c>
      <c r="CJ62" s="1855" t="s">
        <v>4297</v>
      </c>
      <c r="CK62" s="1855" t="b">
        <v>0</v>
      </c>
      <c r="CL62" s="1855" t="b">
        <v>0</v>
      </c>
      <c r="CM62" s="1855" t="b">
        <v>0</v>
      </c>
      <c r="CN62" s="1855" t="b">
        <v>0</v>
      </c>
      <c r="CO62" s="1855" t="b">
        <v>0</v>
      </c>
      <c r="CP62" s="1855" t="b">
        <v>0</v>
      </c>
      <c r="CQ62" s="1855" t="b">
        <v>0</v>
      </c>
      <c r="CR62" s="1855" t="b">
        <v>1</v>
      </c>
      <c r="CS62" s="1855" t="s">
        <v>4300</v>
      </c>
      <c r="CT62" s="1855" t="s">
        <v>4297</v>
      </c>
      <c r="CU62" s="1855" t="s">
        <v>4297</v>
      </c>
      <c r="CV62" s="1855" t="s">
        <v>3153</v>
      </c>
      <c r="CW62" s="1855" t="s">
        <v>4300</v>
      </c>
      <c r="CX62" s="1855" t="s">
        <v>3153</v>
      </c>
      <c r="CY62" s="1857" t="s">
        <v>4300</v>
      </c>
      <c r="CZ62" s="1855">
        <v>0</v>
      </c>
      <c r="DA62" s="1855">
        <v>0</v>
      </c>
      <c r="DB62" s="1855">
        <v>0</v>
      </c>
      <c r="DC62" s="1855">
        <v>0</v>
      </c>
      <c r="DD62" s="1855">
        <v>0</v>
      </c>
      <c r="DE62" s="1855" t="b">
        <v>0</v>
      </c>
      <c r="DF62" s="1855" t="b">
        <v>0</v>
      </c>
      <c r="DG62" s="1855" t="b">
        <v>0</v>
      </c>
      <c r="DH62" s="1855" t="b">
        <v>0</v>
      </c>
      <c r="DI62" s="1855" t="b">
        <v>0</v>
      </c>
      <c r="DJ62" s="1860" t="b">
        <v>0</v>
      </c>
      <c r="DK62" s="1860" t="b">
        <v>0</v>
      </c>
      <c r="DL62" s="1860" t="b">
        <v>0</v>
      </c>
      <c r="DM62" s="1860" t="s">
        <v>179</v>
      </c>
      <c r="DN62" s="1860" t="s">
        <v>179</v>
      </c>
      <c r="DO62" s="1860" t="s">
        <v>179</v>
      </c>
      <c r="DP62" s="1860" t="s">
        <v>179</v>
      </c>
      <c r="DQ62" s="1860" t="s">
        <v>179</v>
      </c>
      <c r="DR62" s="1860" t="s">
        <v>179</v>
      </c>
    </row>
    <row r="63" spans="1:122" ht="14.25" thickBot="1">
      <c r="A63" s="1855" t="s">
        <v>771</v>
      </c>
      <c r="B63" s="1855" t="s">
        <v>772</v>
      </c>
      <c r="C63" s="1855">
        <v>2025</v>
      </c>
      <c r="D63" s="1855" t="s">
        <v>441</v>
      </c>
      <c r="E63" s="1855">
        <v>1039094</v>
      </c>
      <c r="F63" s="1855" t="s">
        <v>772</v>
      </c>
      <c r="G63" s="1856">
        <v>45860</v>
      </c>
      <c r="H63" s="1855" t="s">
        <v>773</v>
      </c>
      <c r="I63" s="1855" t="s">
        <v>772</v>
      </c>
      <c r="J63" s="1855" t="s">
        <v>4048</v>
      </c>
      <c r="K63" s="1855" t="s">
        <v>772</v>
      </c>
      <c r="L63" s="1855" t="s">
        <v>4048</v>
      </c>
      <c r="M63" s="1855" t="s">
        <v>773</v>
      </c>
      <c r="N63" s="1855" t="s">
        <v>42</v>
      </c>
      <c r="O63" s="1855" t="s">
        <v>45</v>
      </c>
      <c r="P63" s="1855" t="s">
        <v>441</v>
      </c>
      <c r="Q63" s="1855" t="s">
        <v>179</v>
      </c>
      <c r="R63" s="1855" t="s">
        <v>179</v>
      </c>
      <c r="S63" s="1855" t="s">
        <v>179</v>
      </c>
      <c r="T63" s="1855" t="s">
        <v>179</v>
      </c>
      <c r="U63" s="1855">
        <v>10793</v>
      </c>
      <c r="V63" s="1855">
        <v>4</v>
      </c>
      <c r="W63" s="1855">
        <v>3</v>
      </c>
      <c r="X63" s="1855">
        <v>0</v>
      </c>
      <c r="Y63" s="1855">
        <v>2025</v>
      </c>
      <c r="Z63" s="1855">
        <v>2027</v>
      </c>
      <c r="AA63" s="1855" t="s">
        <v>4405</v>
      </c>
      <c r="AB63" s="1855" t="s">
        <v>179</v>
      </c>
      <c r="AC63" s="1855" t="s">
        <v>179</v>
      </c>
      <c r="AD63" s="1855" t="s">
        <v>4022</v>
      </c>
      <c r="AE63" s="1855" t="s">
        <v>2926</v>
      </c>
      <c r="AF63" s="1855" t="s">
        <v>774</v>
      </c>
      <c r="AG63" s="1855" t="s">
        <v>775</v>
      </c>
      <c r="AH63" s="1855" t="s">
        <v>179</v>
      </c>
      <c r="AI63" s="1855" t="s">
        <v>179</v>
      </c>
      <c r="AJ63" s="1855">
        <v>2024</v>
      </c>
      <c r="AK63" s="1855">
        <v>21228</v>
      </c>
      <c r="AL63" s="1855">
        <v>21177</v>
      </c>
      <c r="AM63" s="1855">
        <v>2556</v>
      </c>
      <c r="AN63" s="1855">
        <v>2505</v>
      </c>
      <c r="AO63" s="1855">
        <v>5.7910000000000003E-2</v>
      </c>
      <c r="AP63" s="1855" t="s">
        <v>437</v>
      </c>
      <c r="AQ63" s="1855">
        <v>100</v>
      </c>
      <c r="AR63" s="1855">
        <v>2027</v>
      </c>
      <c r="AS63" s="1855">
        <v>2556</v>
      </c>
      <c r="AT63" s="1855">
        <v>88</v>
      </c>
      <c r="AU63" s="1855">
        <v>2505</v>
      </c>
      <c r="AV63" s="1855">
        <v>88.2</v>
      </c>
      <c r="AW63" s="1855">
        <v>5.7910000000000003E-2</v>
      </c>
      <c r="AX63" s="1855" t="s">
        <v>437</v>
      </c>
      <c r="AY63" s="1855">
        <v>0</v>
      </c>
      <c r="AZ63" s="1855">
        <v>100</v>
      </c>
      <c r="BA63" s="1855" t="s">
        <v>179</v>
      </c>
      <c r="BB63" s="1855" t="s">
        <v>179</v>
      </c>
      <c r="BC63" s="1857" t="s">
        <v>179</v>
      </c>
      <c r="BD63" s="1857" t="s">
        <v>179</v>
      </c>
      <c r="BE63" s="1857" t="s">
        <v>179</v>
      </c>
      <c r="BF63" s="1857" t="s">
        <v>179</v>
      </c>
      <c r="BG63" s="1857" t="s">
        <v>179</v>
      </c>
      <c r="BH63" s="1857" t="s">
        <v>179</v>
      </c>
      <c r="BI63" s="1857" t="s">
        <v>179</v>
      </c>
      <c r="BJ63" s="1857" t="s">
        <v>179</v>
      </c>
      <c r="BK63" s="1855" t="s">
        <v>179</v>
      </c>
      <c r="BL63" s="1855" t="s">
        <v>179</v>
      </c>
      <c r="BM63" s="1855" t="s">
        <v>179</v>
      </c>
      <c r="BN63" s="1855" t="s">
        <v>179</v>
      </c>
      <c r="BO63" s="1855" t="s">
        <v>179</v>
      </c>
      <c r="BP63" s="1855"/>
      <c r="BQ63" s="1855">
        <v>0</v>
      </c>
      <c r="BR63" s="1855"/>
      <c r="BS63" s="1855">
        <v>0</v>
      </c>
      <c r="BT63" s="1855"/>
      <c r="BU63" s="1855">
        <v>0</v>
      </c>
      <c r="BV63" s="1855"/>
      <c r="BW63" s="1855">
        <v>0</v>
      </c>
      <c r="BX63" s="1855" t="s">
        <v>4297</v>
      </c>
      <c r="BY63" s="1855" t="s">
        <v>4297</v>
      </c>
      <c r="BZ63" s="1858" t="s">
        <v>4297</v>
      </c>
      <c r="CA63" s="1858" t="s">
        <v>4297</v>
      </c>
      <c r="CB63" s="1858" t="s">
        <v>4297</v>
      </c>
      <c r="CC63" s="1858" t="s">
        <v>4297</v>
      </c>
      <c r="CD63" s="1858" t="s">
        <v>4297</v>
      </c>
      <c r="CE63" s="1858" t="s">
        <v>4297</v>
      </c>
      <c r="CF63" s="1858" t="s">
        <v>4297</v>
      </c>
      <c r="CG63" s="1858" t="s">
        <v>4297</v>
      </c>
      <c r="CH63" s="1858" t="s">
        <v>4297</v>
      </c>
      <c r="CI63" s="1859" t="s">
        <v>4297</v>
      </c>
      <c r="CJ63" s="1855" t="s">
        <v>4297</v>
      </c>
      <c r="CK63" s="1855" t="b">
        <v>1</v>
      </c>
      <c r="CL63" s="1855" t="b">
        <v>1</v>
      </c>
      <c r="CM63" s="1855" t="b">
        <v>0</v>
      </c>
      <c r="CN63" s="1855" t="b">
        <v>1</v>
      </c>
      <c r="CO63" s="1855" t="b">
        <v>0</v>
      </c>
      <c r="CP63" s="1855" t="b">
        <v>1</v>
      </c>
      <c r="CQ63" s="1855" t="b">
        <v>0</v>
      </c>
      <c r="CR63" s="1855" t="b">
        <v>0</v>
      </c>
      <c r="CS63" s="1855" t="s">
        <v>4297</v>
      </c>
      <c r="CT63" s="1855" t="s">
        <v>4297</v>
      </c>
      <c r="CU63" s="1855" t="s">
        <v>4297</v>
      </c>
      <c r="CV63" s="1855" t="s">
        <v>4300</v>
      </c>
      <c r="CW63" s="1855" t="s">
        <v>4297</v>
      </c>
      <c r="CX63" s="1855" t="s">
        <v>3153</v>
      </c>
      <c r="CY63" s="1857" t="s">
        <v>4299</v>
      </c>
      <c r="CZ63" s="1855">
        <v>0</v>
      </c>
      <c r="DA63" s="1855">
        <v>0</v>
      </c>
      <c r="DB63" s="1855">
        <v>0</v>
      </c>
      <c r="DC63" s="1855">
        <v>0</v>
      </c>
      <c r="DD63" s="1855">
        <v>0</v>
      </c>
      <c r="DE63" s="1855" t="b">
        <v>0</v>
      </c>
      <c r="DF63" s="1855" t="b">
        <v>0</v>
      </c>
      <c r="DG63" s="1855" t="b">
        <v>0</v>
      </c>
      <c r="DH63" s="1855" t="b">
        <v>0</v>
      </c>
      <c r="DI63" s="1855" t="b">
        <v>0</v>
      </c>
      <c r="DJ63" s="1860" t="b">
        <v>0</v>
      </c>
      <c r="DK63" s="1860" t="b">
        <v>0</v>
      </c>
      <c r="DL63" s="1860" t="b">
        <v>0</v>
      </c>
      <c r="DM63" s="1860" t="s">
        <v>179</v>
      </c>
      <c r="DN63" s="1860" t="s">
        <v>179</v>
      </c>
      <c r="DO63" s="1860" t="s">
        <v>179</v>
      </c>
      <c r="DP63" s="1860" t="s">
        <v>179</v>
      </c>
      <c r="DQ63" s="1860" t="s">
        <v>179</v>
      </c>
      <c r="DR63" s="1860" t="s">
        <v>179</v>
      </c>
    </row>
    <row r="64" spans="1:122" ht="14.25" thickBot="1">
      <c r="A64" s="1855" t="s">
        <v>776</v>
      </c>
      <c r="B64" s="1855" t="s">
        <v>777</v>
      </c>
      <c r="C64" s="1855">
        <v>2025</v>
      </c>
      <c r="D64" s="1855" t="s">
        <v>441</v>
      </c>
      <c r="E64" s="1855">
        <v>1035095</v>
      </c>
      <c r="F64" s="1855" t="s">
        <v>777</v>
      </c>
      <c r="G64" s="1856">
        <v>45846</v>
      </c>
      <c r="H64" s="1855" t="s">
        <v>778</v>
      </c>
      <c r="I64" s="1855" t="s">
        <v>777</v>
      </c>
      <c r="J64" s="1855" t="s">
        <v>2927</v>
      </c>
      <c r="K64" s="1855" t="s">
        <v>777</v>
      </c>
      <c r="L64" s="1855" t="s">
        <v>2927</v>
      </c>
      <c r="M64" s="1855" t="s">
        <v>778</v>
      </c>
      <c r="N64" s="1855" t="s">
        <v>37</v>
      </c>
      <c r="O64" s="1855" t="s">
        <v>40</v>
      </c>
      <c r="P64" s="1855" t="s">
        <v>441</v>
      </c>
      <c r="Q64" s="1855" t="s">
        <v>179</v>
      </c>
      <c r="R64" s="1855" t="s">
        <v>179</v>
      </c>
      <c r="S64" s="1855" t="s">
        <v>179</v>
      </c>
      <c r="T64" s="1855" t="s">
        <v>179</v>
      </c>
      <c r="U64" s="1855">
        <v>2700</v>
      </c>
      <c r="V64" s="1855">
        <v>1</v>
      </c>
      <c r="W64" s="1855">
        <v>1</v>
      </c>
      <c r="X64" s="1855">
        <v>0</v>
      </c>
      <c r="Y64" s="1855">
        <v>2025</v>
      </c>
      <c r="Z64" s="1855">
        <v>2027</v>
      </c>
      <c r="AA64" s="1855" t="s">
        <v>4406</v>
      </c>
      <c r="AB64" s="1855" t="s">
        <v>179</v>
      </c>
      <c r="AC64" s="1855" t="s">
        <v>179</v>
      </c>
      <c r="AD64" s="1855" t="s">
        <v>4022</v>
      </c>
      <c r="AE64" s="1855" t="s">
        <v>779</v>
      </c>
      <c r="AF64" s="1855" t="s">
        <v>780</v>
      </c>
      <c r="AG64" s="1855" t="s">
        <v>781</v>
      </c>
      <c r="AH64" s="1855" t="s">
        <v>179</v>
      </c>
      <c r="AI64" s="1855" t="s">
        <v>179</v>
      </c>
      <c r="AJ64" s="1855">
        <v>2024</v>
      </c>
      <c r="AK64" s="1855">
        <v>984</v>
      </c>
      <c r="AL64" s="1855">
        <v>984</v>
      </c>
      <c r="AM64" s="1855">
        <v>877</v>
      </c>
      <c r="AN64" s="1855">
        <v>877</v>
      </c>
      <c r="AO64" s="1855">
        <v>27.77</v>
      </c>
      <c r="AP64" s="1855" t="s">
        <v>782</v>
      </c>
      <c r="AQ64" s="1855">
        <v>30</v>
      </c>
      <c r="AR64" s="1855">
        <v>2027</v>
      </c>
      <c r="AS64" s="1855">
        <v>816</v>
      </c>
      <c r="AT64" s="1855">
        <v>17.100000000000001</v>
      </c>
      <c r="AU64" s="1855">
        <v>816</v>
      </c>
      <c r="AV64" s="1855">
        <v>17.100000000000001</v>
      </c>
      <c r="AW64" s="1855">
        <v>27.2</v>
      </c>
      <c r="AX64" s="1855" t="s">
        <v>782</v>
      </c>
      <c r="AY64" s="1855">
        <v>2.1</v>
      </c>
      <c r="AZ64" s="1855">
        <v>60</v>
      </c>
      <c r="BA64" s="1855" t="s">
        <v>179</v>
      </c>
      <c r="BB64" s="1855" t="s">
        <v>179</v>
      </c>
      <c r="BC64" s="1857" t="s">
        <v>179</v>
      </c>
      <c r="BD64" s="1857" t="s">
        <v>179</v>
      </c>
      <c r="BE64" s="1857" t="s">
        <v>179</v>
      </c>
      <c r="BF64" s="1857" t="s">
        <v>179</v>
      </c>
      <c r="BG64" s="1857" t="s">
        <v>179</v>
      </c>
      <c r="BH64" s="1857" t="s">
        <v>179</v>
      </c>
      <c r="BI64" s="1857" t="s">
        <v>179</v>
      </c>
      <c r="BJ64" s="1857" t="s">
        <v>179</v>
      </c>
      <c r="BK64" s="1855" t="s">
        <v>179</v>
      </c>
      <c r="BL64" s="1855" t="s">
        <v>179</v>
      </c>
      <c r="BM64" s="1855" t="s">
        <v>179</v>
      </c>
      <c r="BN64" s="1855" t="s">
        <v>179</v>
      </c>
      <c r="BO64" s="1855" t="s">
        <v>179</v>
      </c>
      <c r="BP64" s="1855"/>
      <c r="BQ64" s="1855">
        <v>0</v>
      </c>
      <c r="BR64" s="1855"/>
      <c r="BS64" s="1855">
        <v>0</v>
      </c>
      <c r="BT64" s="1855"/>
      <c r="BU64" s="1855">
        <v>0</v>
      </c>
      <c r="BV64" s="1855"/>
      <c r="BW64" s="1855">
        <v>0</v>
      </c>
      <c r="BX64" s="1855" t="s">
        <v>4297</v>
      </c>
      <c r="BY64" s="1855" t="s">
        <v>4297</v>
      </c>
      <c r="BZ64" s="1858" t="s">
        <v>4297</v>
      </c>
      <c r="CA64" s="1858" t="s">
        <v>4297</v>
      </c>
      <c r="CB64" s="1858" t="s">
        <v>4297</v>
      </c>
      <c r="CC64" s="1858" t="s">
        <v>4297</v>
      </c>
      <c r="CD64" s="1858" t="s">
        <v>4297</v>
      </c>
      <c r="CE64" s="1858" t="s">
        <v>4297</v>
      </c>
      <c r="CF64" s="1858" t="s">
        <v>4297</v>
      </c>
      <c r="CG64" s="1858" t="s">
        <v>4297</v>
      </c>
      <c r="CH64" s="1858" t="s">
        <v>4297</v>
      </c>
      <c r="CI64" s="1859" t="s">
        <v>4297</v>
      </c>
      <c r="CJ64" s="1855" t="s">
        <v>4297</v>
      </c>
      <c r="CK64" s="1855" t="b">
        <v>1</v>
      </c>
      <c r="CL64" s="1855" t="b">
        <v>1</v>
      </c>
      <c r="CM64" s="1855" t="b">
        <v>0</v>
      </c>
      <c r="CN64" s="1855" t="b">
        <v>0</v>
      </c>
      <c r="CO64" s="1855" t="b">
        <v>0</v>
      </c>
      <c r="CP64" s="1855" t="b">
        <v>0</v>
      </c>
      <c r="CQ64" s="1855" t="b">
        <v>0</v>
      </c>
      <c r="CR64" s="1855" t="b">
        <v>0</v>
      </c>
      <c r="CS64" s="1855" t="s">
        <v>4300</v>
      </c>
      <c r="CT64" s="1855" t="s">
        <v>4300</v>
      </c>
      <c r="CU64" s="1855" t="s">
        <v>4297</v>
      </c>
      <c r="CV64" s="1855" t="s">
        <v>4300</v>
      </c>
      <c r="CW64" s="1855" t="s">
        <v>4300</v>
      </c>
      <c r="CX64" s="1855" t="s">
        <v>3153</v>
      </c>
      <c r="CY64" s="1857" t="s">
        <v>4297</v>
      </c>
      <c r="CZ64" s="1855">
        <v>0</v>
      </c>
      <c r="DA64" s="1855">
        <v>0</v>
      </c>
      <c r="DB64" s="1855">
        <v>0</v>
      </c>
      <c r="DC64" s="1855">
        <v>0</v>
      </c>
      <c r="DD64" s="1855">
        <v>0</v>
      </c>
      <c r="DE64" s="1855" t="b">
        <v>0</v>
      </c>
      <c r="DF64" s="1855" t="b">
        <v>0</v>
      </c>
      <c r="DG64" s="1855" t="b">
        <v>0</v>
      </c>
      <c r="DH64" s="1855" t="b">
        <v>0</v>
      </c>
      <c r="DI64" s="1855" t="b">
        <v>0</v>
      </c>
      <c r="DJ64" s="1860" t="b">
        <v>0</v>
      </c>
      <c r="DK64" s="1860" t="b">
        <v>0</v>
      </c>
      <c r="DL64" s="1860" t="b">
        <v>0</v>
      </c>
      <c r="DM64" s="1860" t="s">
        <v>179</v>
      </c>
      <c r="DN64" s="1860" t="s">
        <v>179</v>
      </c>
      <c r="DO64" s="1860" t="s">
        <v>179</v>
      </c>
      <c r="DP64" s="1860" t="s">
        <v>179</v>
      </c>
      <c r="DQ64" s="1860" t="s">
        <v>179</v>
      </c>
      <c r="DR64" s="1860" t="s">
        <v>179</v>
      </c>
    </row>
    <row r="65" spans="1:122" ht="14.25" thickBot="1">
      <c r="A65" s="1855" t="s">
        <v>783</v>
      </c>
      <c r="B65" s="1855" t="s">
        <v>784</v>
      </c>
      <c r="C65" s="1855">
        <v>2025</v>
      </c>
      <c r="D65" s="1855" t="s">
        <v>441</v>
      </c>
      <c r="E65" s="1855">
        <v>1081096</v>
      </c>
      <c r="F65" s="1855" t="s">
        <v>784</v>
      </c>
      <c r="G65" s="1856">
        <v>45867</v>
      </c>
      <c r="H65" s="1855" t="s">
        <v>786</v>
      </c>
      <c r="I65" s="1855" t="s">
        <v>784</v>
      </c>
      <c r="J65" s="1855" t="s">
        <v>785</v>
      </c>
      <c r="K65" s="1855" t="s">
        <v>784</v>
      </c>
      <c r="L65" s="1855" t="s">
        <v>785</v>
      </c>
      <c r="M65" s="1855" t="s">
        <v>786</v>
      </c>
      <c r="N65" s="1855" t="s">
        <v>93</v>
      </c>
      <c r="O65" s="1855" t="s">
        <v>94</v>
      </c>
      <c r="P65" s="1855" t="s">
        <v>441</v>
      </c>
      <c r="Q65" s="1855" t="s">
        <v>179</v>
      </c>
      <c r="R65" s="1855" t="s">
        <v>179</v>
      </c>
      <c r="S65" s="1855" t="s">
        <v>179</v>
      </c>
      <c r="T65" s="1855" t="s">
        <v>179</v>
      </c>
      <c r="U65" s="1855">
        <v>2384</v>
      </c>
      <c r="V65" s="1855">
        <v>3</v>
      </c>
      <c r="W65" s="1855">
        <v>1</v>
      </c>
      <c r="X65" s="1855">
        <v>0</v>
      </c>
      <c r="Y65" s="1855">
        <v>2025</v>
      </c>
      <c r="Z65" s="1855">
        <v>2027</v>
      </c>
      <c r="AA65" s="1855" t="s">
        <v>4407</v>
      </c>
      <c r="AB65" s="1855" t="s">
        <v>179</v>
      </c>
      <c r="AC65" s="1855" t="s">
        <v>179</v>
      </c>
      <c r="AD65" s="1855" t="s">
        <v>4022</v>
      </c>
      <c r="AE65" s="1855" t="s">
        <v>787</v>
      </c>
      <c r="AF65" s="1855" t="s">
        <v>788</v>
      </c>
      <c r="AG65" s="1855" t="s">
        <v>789</v>
      </c>
      <c r="AH65" s="1855" t="s">
        <v>179</v>
      </c>
      <c r="AI65" s="1855" t="s">
        <v>179</v>
      </c>
      <c r="AJ65" s="1855">
        <v>2024</v>
      </c>
      <c r="AK65" s="1855">
        <v>3709</v>
      </c>
      <c r="AL65" s="1855">
        <v>3709</v>
      </c>
      <c r="AM65" s="1855">
        <v>3709</v>
      </c>
      <c r="AN65" s="1855">
        <v>3709</v>
      </c>
      <c r="AO65" s="1855">
        <v>22.41</v>
      </c>
      <c r="AP65" s="1855" t="s">
        <v>1292</v>
      </c>
      <c r="AQ65" s="1855">
        <v>0.3</v>
      </c>
      <c r="AR65" s="1855">
        <v>2027</v>
      </c>
      <c r="AS65" s="1855">
        <v>3598</v>
      </c>
      <c r="AT65" s="1855">
        <v>3</v>
      </c>
      <c r="AU65" s="1855">
        <v>3598</v>
      </c>
      <c r="AV65" s="1855">
        <v>3</v>
      </c>
      <c r="AW65" s="1855">
        <v>21.71</v>
      </c>
      <c r="AX65" s="1855" t="s">
        <v>1292</v>
      </c>
      <c r="AY65" s="1855">
        <v>3.1</v>
      </c>
      <c r="AZ65" s="1855">
        <v>0.3</v>
      </c>
      <c r="BA65" s="1855" t="s">
        <v>179</v>
      </c>
      <c r="BB65" s="1855" t="s">
        <v>179</v>
      </c>
      <c r="BC65" s="1857" t="s">
        <v>179</v>
      </c>
      <c r="BD65" s="1857" t="s">
        <v>179</v>
      </c>
      <c r="BE65" s="1857" t="s">
        <v>179</v>
      </c>
      <c r="BF65" s="1857" t="s">
        <v>179</v>
      </c>
      <c r="BG65" s="1857" t="s">
        <v>179</v>
      </c>
      <c r="BH65" s="1857" t="s">
        <v>179</v>
      </c>
      <c r="BI65" s="1857" t="s">
        <v>179</v>
      </c>
      <c r="BJ65" s="1857" t="s">
        <v>179</v>
      </c>
      <c r="BK65" s="1855" t="s">
        <v>179</v>
      </c>
      <c r="BL65" s="1855" t="s">
        <v>179</v>
      </c>
      <c r="BM65" s="1855" t="s">
        <v>179</v>
      </c>
      <c r="BN65" s="1855" t="s">
        <v>179</v>
      </c>
      <c r="BO65" s="1855" t="s">
        <v>179</v>
      </c>
      <c r="BP65" s="1855"/>
      <c r="BQ65" s="1855">
        <v>0</v>
      </c>
      <c r="BR65" s="1855"/>
      <c r="BS65" s="1855">
        <v>0</v>
      </c>
      <c r="BT65" s="1855"/>
      <c r="BU65" s="1855">
        <v>0</v>
      </c>
      <c r="BV65" s="1855"/>
      <c r="BW65" s="1855">
        <v>0</v>
      </c>
      <c r="BX65" s="1855" t="s">
        <v>4297</v>
      </c>
      <c r="BY65" s="1855" t="s">
        <v>4297</v>
      </c>
      <c r="BZ65" s="1858" t="s">
        <v>4297</v>
      </c>
      <c r="CA65" s="1858" t="s">
        <v>4297</v>
      </c>
      <c r="CB65" s="1858" t="s">
        <v>4297</v>
      </c>
      <c r="CC65" s="1858" t="s">
        <v>4297</v>
      </c>
      <c r="CD65" s="1858" t="s">
        <v>4297</v>
      </c>
      <c r="CE65" s="1858" t="s">
        <v>4297</v>
      </c>
      <c r="CF65" s="1858" t="s">
        <v>4297</v>
      </c>
      <c r="CG65" s="1858" t="s">
        <v>4297</v>
      </c>
      <c r="CH65" s="1858" t="s">
        <v>4297</v>
      </c>
      <c r="CI65" s="1859" t="s">
        <v>4297</v>
      </c>
      <c r="CJ65" s="1855" t="s">
        <v>4297</v>
      </c>
      <c r="CK65" s="1855" t="b">
        <v>0</v>
      </c>
      <c r="CL65" s="1855" t="b">
        <v>0</v>
      </c>
      <c r="CM65" s="1855" t="b">
        <v>0</v>
      </c>
      <c r="CN65" s="1855" t="b">
        <v>0</v>
      </c>
      <c r="CO65" s="1855" t="b">
        <v>0</v>
      </c>
      <c r="CP65" s="1855" t="b">
        <v>0</v>
      </c>
      <c r="CQ65" s="1855" t="b">
        <v>0</v>
      </c>
      <c r="CR65" s="1855" t="b">
        <v>1</v>
      </c>
      <c r="CS65" s="1855" t="s">
        <v>4300</v>
      </c>
      <c r="CT65" s="1855" t="s">
        <v>4300</v>
      </c>
      <c r="CU65" s="1855" t="s">
        <v>4300</v>
      </c>
      <c r="CV65" s="1855" t="s">
        <v>4300</v>
      </c>
      <c r="CW65" s="1855" t="s">
        <v>4300</v>
      </c>
      <c r="CX65" s="1855" t="s">
        <v>3153</v>
      </c>
      <c r="CY65" s="1857" t="s">
        <v>4300</v>
      </c>
      <c r="CZ65" s="1855">
        <v>0</v>
      </c>
      <c r="DA65" s="1855">
        <v>0</v>
      </c>
      <c r="DB65" s="1855">
        <v>0</v>
      </c>
      <c r="DC65" s="1855">
        <v>0</v>
      </c>
      <c r="DD65" s="1855">
        <v>0</v>
      </c>
      <c r="DE65" s="1855" t="b">
        <v>0</v>
      </c>
      <c r="DF65" s="1855" t="b">
        <v>0</v>
      </c>
      <c r="DG65" s="1855" t="b">
        <v>0</v>
      </c>
      <c r="DH65" s="1855" t="b">
        <v>0</v>
      </c>
      <c r="DI65" s="1855" t="b">
        <v>0</v>
      </c>
      <c r="DJ65" s="1860" t="b">
        <v>0</v>
      </c>
      <c r="DK65" s="1860" t="b">
        <v>0</v>
      </c>
      <c r="DL65" s="1860" t="b">
        <v>0</v>
      </c>
      <c r="DM65" s="1860" t="s">
        <v>179</v>
      </c>
      <c r="DN65" s="1860" t="s">
        <v>179</v>
      </c>
      <c r="DO65" s="1860" t="s">
        <v>179</v>
      </c>
      <c r="DP65" s="1860" t="s">
        <v>179</v>
      </c>
      <c r="DQ65" s="1860" t="s">
        <v>179</v>
      </c>
      <c r="DR65" s="1860" t="s">
        <v>179</v>
      </c>
    </row>
    <row r="66" spans="1:122" ht="14.25" thickBot="1">
      <c r="A66" s="1855" t="s">
        <v>790</v>
      </c>
      <c r="B66" s="1855" t="s">
        <v>791</v>
      </c>
      <c r="C66" s="1855">
        <v>2025</v>
      </c>
      <c r="D66" s="1855" t="s">
        <v>441</v>
      </c>
      <c r="E66" s="1855">
        <v>1021097</v>
      </c>
      <c r="F66" s="1855" t="s">
        <v>791</v>
      </c>
      <c r="G66" s="1856">
        <v>45825</v>
      </c>
      <c r="H66" s="1855" t="s">
        <v>792</v>
      </c>
      <c r="I66" s="1855" t="s">
        <v>791</v>
      </c>
      <c r="J66" s="1855" t="s">
        <v>2928</v>
      </c>
      <c r="K66" s="1855" t="s">
        <v>791</v>
      </c>
      <c r="L66" s="1855" t="s">
        <v>2928</v>
      </c>
      <c r="M66" s="1855" t="s">
        <v>792</v>
      </c>
      <c r="N66" s="1855" t="s">
        <v>12</v>
      </c>
      <c r="O66" s="1855" t="s">
        <v>25</v>
      </c>
      <c r="P66" s="1855" t="s">
        <v>441</v>
      </c>
      <c r="Q66" s="1855" t="s">
        <v>179</v>
      </c>
      <c r="R66" s="1855" t="s">
        <v>179</v>
      </c>
      <c r="S66" s="1855" t="s">
        <v>179</v>
      </c>
      <c r="T66" s="1855" t="s">
        <v>179</v>
      </c>
      <c r="U66" s="1855">
        <v>2717</v>
      </c>
      <c r="V66" s="1855">
        <v>2</v>
      </c>
      <c r="W66" s="1855">
        <v>1</v>
      </c>
      <c r="X66" s="1855">
        <v>0</v>
      </c>
      <c r="Y66" s="1855">
        <v>2025</v>
      </c>
      <c r="Z66" s="1855">
        <v>2027</v>
      </c>
      <c r="AA66" s="1855" t="s">
        <v>4408</v>
      </c>
      <c r="AB66" s="1855" t="s">
        <v>179</v>
      </c>
      <c r="AC66" s="1855" t="s">
        <v>179</v>
      </c>
      <c r="AD66" s="1855" t="s">
        <v>4022</v>
      </c>
      <c r="AE66" s="1855" t="s">
        <v>793</v>
      </c>
      <c r="AF66" s="1855" t="s">
        <v>794</v>
      </c>
      <c r="AG66" s="1855" t="s">
        <v>795</v>
      </c>
      <c r="AH66" s="1855" t="s">
        <v>179</v>
      </c>
      <c r="AI66" s="1855" t="s">
        <v>179</v>
      </c>
      <c r="AJ66" s="1855">
        <v>2024</v>
      </c>
      <c r="AK66" s="1855">
        <v>6520</v>
      </c>
      <c r="AL66" s="1855">
        <v>6520</v>
      </c>
      <c r="AM66" s="1855">
        <v>6520</v>
      </c>
      <c r="AN66" s="1855">
        <v>6520</v>
      </c>
      <c r="AO66" s="1855" t="s">
        <v>179</v>
      </c>
      <c r="AP66" s="1855" t="s">
        <v>179</v>
      </c>
      <c r="AQ66" s="1855">
        <v>0</v>
      </c>
      <c r="AR66" s="1855">
        <v>2027</v>
      </c>
      <c r="AS66" s="1855">
        <v>24.7</v>
      </c>
      <c r="AT66" s="1855">
        <v>99.6</v>
      </c>
      <c r="AU66" s="1855">
        <v>24.7</v>
      </c>
      <c r="AV66" s="1855">
        <v>99.6</v>
      </c>
      <c r="AW66" s="1855" t="s">
        <v>179</v>
      </c>
      <c r="AX66" s="1855" t="s">
        <v>179</v>
      </c>
      <c r="AY66" s="1855">
        <v>2.8402183277148629</v>
      </c>
      <c r="AZ66" s="1855">
        <v>99.6</v>
      </c>
      <c r="BA66" s="1855" t="s">
        <v>179</v>
      </c>
      <c r="BB66" s="1855" t="s">
        <v>179</v>
      </c>
      <c r="BC66" s="1857" t="s">
        <v>179</v>
      </c>
      <c r="BD66" s="1857" t="s">
        <v>179</v>
      </c>
      <c r="BE66" s="1857" t="s">
        <v>179</v>
      </c>
      <c r="BF66" s="1857" t="s">
        <v>179</v>
      </c>
      <c r="BG66" s="1857" t="s">
        <v>179</v>
      </c>
      <c r="BH66" s="1857" t="s">
        <v>179</v>
      </c>
      <c r="BI66" s="1857" t="s">
        <v>179</v>
      </c>
      <c r="BJ66" s="1857" t="s">
        <v>179</v>
      </c>
      <c r="BK66" s="1855" t="s">
        <v>179</v>
      </c>
      <c r="BL66" s="1855" t="s">
        <v>179</v>
      </c>
      <c r="BM66" s="1855" t="s">
        <v>179</v>
      </c>
      <c r="BN66" s="1855" t="s">
        <v>179</v>
      </c>
      <c r="BO66" s="1855" t="s">
        <v>179</v>
      </c>
      <c r="BP66" s="1855"/>
      <c r="BQ66" s="1855">
        <v>0</v>
      </c>
      <c r="BR66" s="1855"/>
      <c r="BS66" s="1855">
        <v>0</v>
      </c>
      <c r="BT66" s="1855"/>
      <c r="BU66" s="1855">
        <v>0</v>
      </c>
      <c r="BV66" s="1855"/>
      <c r="BW66" s="1855">
        <v>0</v>
      </c>
      <c r="BX66" s="1855" t="s">
        <v>4297</v>
      </c>
      <c r="BY66" s="1855" t="s">
        <v>4297</v>
      </c>
      <c r="BZ66" s="1858" t="s">
        <v>3153</v>
      </c>
      <c r="CA66" s="1858" t="s">
        <v>3153</v>
      </c>
      <c r="CB66" s="1858" t="s">
        <v>3153</v>
      </c>
      <c r="CC66" s="1858" t="s">
        <v>4297</v>
      </c>
      <c r="CD66" s="1858" t="s">
        <v>4298</v>
      </c>
      <c r="CE66" s="1858" t="s">
        <v>3153</v>
      </c>
      <c r="CF66" s="1858" t="s">
        <v>4297</v>
      </c>
      <c r="CG66" s="1858" t="s">
        <v>4298</v>
      </c>
      <c r="CH66" s="1858" t="s">
        <v>4298</v>
      </c>
      <c r="CI66" s="1859" t="s">
        <v>4298</v>
      </c>
      <c r="CJ66" s="1855" t="s">
        <v>3153</v>
      </c>
      <c r="CK66" s="1855" t="b">
        <v>0</v>
      </c>
      <c r="CL66" s="1855" t="b">
        <v>0</v>
      </c>
      <c r="CM66" s="1855" t="b">
        <v>0</v>
      </c>
      <c r="CN66" s="1855" t="b">
        <v>0</v>
      </c>
      <c r="CO66" s="1855" t="b">
        <v>0</v>
      </c>
      <c r="CP66" s="1855" t="b">
        <v>0</v>
      </c>
      <c r="CQ66" s="1855" t="b">
        <v>0</v>
      </c>
      <c r="CR66" s="1855" t="b">
        <v>1</v>
      </c>
      <c r="CS66" s="1855" t="s">
        <v>3153</v>
      </c>
      <c r="CT66" s="1855" t="s">
        <v>4300</v>
      </c>
      <c r="CU66" s="1855" t="s">
        <v>3153</v>
      </c>
      <c r="CV66" s="1855" t="s">
        <v>4300</v>
      </c>
      <c r="CW66" s="1855" t="s">
        <v>4300</v>
      </c>
      <c r="CX66" s="1855" t="s">
        <v>4297</v>
      </c>
      <c r="CY66" s="1857" t="s">
        <v>4300</v>
      </c>
      <c r="CZ66" s="1855">
        <v>0</v>
      </c>
      <c r="DA66" s="1855">
        <v>0</v>
      </c>
      <c r="DB66" s="1855">
        <v>0</v>
      </c>
      <c r="DC66" s="1855">
        <v>0</v>
      </c>
      <c r="DD66" s="1855">
        <v>0</v>
      </c>
      <c r="DE66" s="1855" t="b">
        <v>0</v>
      </c>
      <c r="DF66" s="1855" t="b">
        <v>0</v>
      </c>
      <c r="DG66" s="1855" t="b">
        <v>0</v>
      </c>
      <c r="DH66" s="1855" t="b">
        <v>0</v>
      </c>
      <c r="DI66" s="1855" t="b">
        <v>0</v>
      </c>
      <c r="DJ66" s="1860" t="b">
        <v>0</v>
      </c>
      <c r="DK66" s="1860" t="b">
        <v>0</v>
      </c>
      <c r="DL66" s="1860" t="b">
        <v>0</v>
      </c>
      <c r="DM66" s="1860" t="s">
        <v>179</v>
      </c>
      <c r="DN66" s="1860" t="s">
        <v>179</v>
      </c>
      <c r="DO66" s="1860" t="s">
        <v>179</v>
      </c>
      <c r="DP66" s="1860" t="s">
        <v>179</v>
      </c>
      <c r="DQ66" s="1860" t="s">
        <v>179</v>
      </c>
      <c r="DR66" s="1860" t="s">
        <v>179</v>
      </c>
    </row>
    <row r="67" spans="1:122" ht="14.25" thickBot="1">
      <c r="A67" s="1855" t="s">
        <v>796</v>
      </c>
      <c r="B67" s="1855" t="s">
        <v>797</v>
      </c>
      <c r="C67" s="1855">
        <v>2025</v>
      </c>
      <c r="D67" s="1855" t="s">
        <v>441</v>
      </c>
      <c r="E67" s="1855">
        <v>1056099</v>
      </c>
      <c r="F67" s="1855" t="s">
        <v>797</v>
      </c>
      <c r="G67" s="1856">
        <v>45865</v>
      </c>
      <c r="H67" s="1855" t="s">
        <v>798</v>
      </c>
      <c r="I67" s="1855" t="s">
        <v>797</v>
      </c>
      <c r="J67" s="1855" t="s">
        <v>799</v>
      </c>
      <c r="K67" s="1855" t="s">
        <v>797</v>
      </c>
      <c r="L67" s="1855" t="s">
        <v>799</v>
      </c>
      <c r="M67" s="1855" t="s">
        <v>798</v>
      </c>
      <c r="N67" s="1855" t="s">
        <v>57</v>
      </c>
      <c r="O67" s="1855" t="s">
        <v>64</v>
      </c>
      <c r="P67" s="1855" t="s">
        <v>441</v>
      </c>
      <c r="Q67" s="1855" t="s">
        <v>179</v>
      </c>
      <c r="R67" s="1855" t="s">
        <v>179</v>
      </c>
      <c r="S67" s="1855" t="s">
        <v>179</v>
      </c>
      <c r="T67" s="1855" t="s">
        <v>179</v>
      </c>
      <c r="U67" s="1855">
        <v>4920</v>
      </c>
      <c r="V67" s="1855">
        <v>4</v>
      </c>
      <c r="W67" s="1855">
        <v>3</v>
      </c>
      <c r="X67" s="1855">
        <v>0</v>
      </c>
      <c r="Y67" s="1855">
        <v>2025</v>
      </c>
      <c r="Z67" s="1855">
        <v>2027</v>
      </c>
      <c r="AA67" s="1855" t="s">
        <v>4409</v>
      </c>
      <c r="AB67" s="1855" t="s">
        <v>179</v>
      </c>
      <c r="AC67" s="1855" t="s">
        <v>179</v>
      </c>
      <c r="AD67" s="1855" t="s">
        <v>4022</v>
      </c>
      <c r="AE67" s="1855" t="s">
        <v>4049</v>
      </c>
      <c r="AF67" s="1855" t="s">
        <v>798</v>
      </c>
      <c r="AG67" s="1855" t="s">
        <v>800</v>
      </c>
      <c r="AH67" s="1855" t="s">
        <v>179</v>
      </c>
      <c r="AI67" s="1855" t="s">
        <v>179</v>
      </c>
      <c r="AJ67" s="1855">
        <v>2024</v>
      </c>
      <c r="AK67" s="1855">
        <v>10058</v>
      </c>
      <c r="AL67" s="1855">
        <v>10058</v>
      </c>
      <c r="AM67" s="1855">
        <v>10058</v>
      </c>
      <c r="AN67" s="1855">
        <v>10058</v>
      </c>
      <c r="AO67" s="1855">
        <v>13.08</v>
      </c>
      <c r="AP67" s="1855" t="s">
        <v>801</v>
      </c>
      <c r="AQ67" s="1855">
        <v>0</v>
      </c>
      <c r="AR67" s="1855">
        <v>2027</v>
      </c>
      <c r="AS67" s="1855">
        <v>9250</v>
      </c>
      <c r="AT67" s="1855">
        <v>8</v>
      </c>
      <c r="AU67" s="1855">
        <v>9250</v>
      </c>
      <c r="AV67" s="1855">
        <v>8</v>
      </c>
      <c r="AW67" s="1855">
        <v>13</v>
      </c>
      <c r="AX67" s="1855" t="s">
        <v>801</v>
      </c>
      <c r="AY67" s="1855">
        <v>0.6</v>
      </c>
      <c r="AZ67" s="1855">
        <v>0</v>
      </c>
      <c r="BA67" s="1855" t="s">
        <v>179</v>
      </c>
      <c r="BB67" s="1855" t="s">
        <v>179</v>
      </c>
      <c r="BC67" s="1857" t="s">
        <v>179</v>
      </c>
      <c r="BD67" s="1857" t="s">
        <v>179</v>
      </c>
      <c r="BE67" s="1857" t="s">
        <v>179</v>
      </c>
      <c r="BF67" s="1857" t="s">
        <v>179</v>
      </c>
      <c r="BG67" s="1857" t="s">
        <v>179</v>
      </c>
      <c r="BH67" s="1857" t="s">
        <v>179</v>
      </c>
      <c r="BI67" s="1857" t="s">
        <v>179</v>
      </c>
      <c r="BJ67" s="1857" t="s">
        <v>179</v>
      </c>
      <c r="BK67" s="1855" t="s">
        <v>179</v>
      </c>
      <c r="BL67" s="1855" t="s">
        <v>179</v>
      </c>
      <c r="BM67" s="1855" t="s">
        <v>179</v>
      </c>
      <c r="BN67" s="1855" t="s">
        <v>179</v>
      </c>
      <c r="BO67" s="1855" t="s">
        <v>179</v>
      </c>
      <c r="BP67" s="1855"/>
      <c r="BQ67" s="1855">
        <v>0</v>
      </c>
      <c r="BR67" s="1855"/>
      <c r="BS67" s="1855">
        <v>0</v>
      </c>
      <c r="BT67" s="1855"/>
      <c r="BU67" s="1855">
        <v>0</v>
      </c>
      <c r="BV67" s="1855"/>
      <c r="BW67" s="1855">
        <v>0</v>
      </c>
      <c r="BX67" s="1855" t="s">
        <v>4297</v>
      </c>
      <c r="BY67" s="1855" t="s">
        <v>4297</v>
      </c>
      <c r="BZ67" s="1858" t="s">
        <v>4297</v>
      </c>
      <c r="CA67" s="1858" t="s">
        <v>4298</v>
      </c>
      <c r="CB67" s="1858" t="s">
        <v>4297</v>
      </c>
      <c r="CC67" s="1858" t="s">
        <v>4297</v>
      </c>
      <c r="CD67" s="1858" t="s">
        <v>4298</v>
      </c>
      <c r="CE67" s="1858" t="s">
        <v>4297</v>
      </c>
      <c r="CF67" s="1858" t="s">
        <v>4297</v>
      </c>
      <c r="CG67" s="1858" t="s">
        <v>4297</v>
      </c>
      <c r="CH67" s="1858" t="s">
        <v>4297</v>
      </c>
      <c r="CI67" s="1859" t="s">
        <v>4297</v>
      </c>
      <c r="CJ67" s="1855" t="s">
        <v>4297</v>
      </c>
      <c r="CK67" s="1855" t="b">
        <v>0</v>
      </c>
      <c r="CL67" s="1855" t="b">
        <v>0</v>
      </c>
      <c r="CM67" s="1855" t="b">
        <v>0</v>
      </c>
      <c r="CN67" s="1855" t="b">
        <v>0</v>
      </c>
      <c r="CO67" s="1855" t="b">
        <v>0</v>
      </c>
      <c r="CP67" s="1855" t="b">
        <v>0</v>
      </c>
      <c r="CQ67" s="1855" t="b">
        <v>0</v>
      </c>
      <c r="CR67" s="1855" t="b">
        <v>1</v>
      </c>
      <c r="CS67" s="1855" t="s">
        <v>4300</v>
      </c>
      <c r="CT67" s="1855" t="s">
        <v>4300</v>
      </c>
      <c r="CU67" s="1855" t="s">
        <v>4300</v>
      </c>
      <c r="CV67" s="1855" t="s">
        <v>4300</v>
      </c>
      <c r="CW67" s="1855" t="s">
        <v>4300</v>
      </c>
      <c r="CX67" s="1855" t="s">
        <v>3153</v>
      </c>
      <c r="CY67" s="1857" t="s">
        <v>4300</v>
      </c>
      <c r="CZ67" s="1855">
        <v>0</v>
      </c>
      <c r="DA67" s="1855">
        <v>0</v>
      </c>
      <c r="DB67" s="1855">
        <v>0</v>
      </c>
      <c r="DC67" s="1855">
        <v>0</v>
      </c>
      <c r="DD67" s="1855">
        <v>0</v>
      </c>
      <c r="DE67" s="1855" t="b">
        <v>0</v>
      </c>
      <c r="DF67" s="1855" t="b">
        <v>0</v>
      </c>
      <c r="DG67" s="1855" t="b">
        <v>0</v>
      </c>
      <c r="DH67" s="1855" t="b">
        <v>0</v>
      </c>
      <c r="DI67" s="1855" t="b">
        <v>0</v>
      </c>
      <c r="DJ67" s="1860" t="b">
        <v>0</v>
      </c>
      <c r="DK67" s="1860" t="b">
        <v>0</v>
      </c>
      <c r="DL67" s="1860" t="b">
        <v>0</v>
      </c>
      <c r="DM67" s="1860" t="s">
        <v>179</v>
      </c>
      <c r="DN67" s="1860" t="s">
        <v>179</v>
      </c>
      <c r="DO67" s="1860" t="s">
        <v>179</v>
      </c>
      <c r="DP67" s="1860" t="s">
        <v>179</v>
      </c>
      <c r="DQ67" s="1860" t="s">
        <v>179</v>
      </c>
      <c r="DR67" s="1860" t="s">
        <v>179</v>
      </c>
    </row>
    <row r="68" spans="1:122" ht="14.25" thickBot="1">
      <c r="A68" s="1855" t="s">
        <v>802</v>
      </c>
      <c r="B68" s="1855" t="s">
        <v>803</v>
      </c>
      <c r="C68" s="1855">
        <v>2025</v>
      </c>
      <c r="D68" s="1855" t="s">
        <v>441</v>
      </c>
      <c r="E68" s="1855">
        <v>1009100</v>
      </c>
      <c r="F68" s="1855" t="s">
        <v>803</v>
      </c>
      <c r="G68" s="1856">
        <v>45846</v>
      </c>
      <c r="H68" s="1855" t="s">
        <v>804</v>
      </c>
      <c r="I68" s="1855" t="s">
        <v>803</v>
      </c>
      <c r="J68" s="1855" t="s">
        <v>805</v>
      </c>
      <c r="K68" s="1855" t="s">
        <v>803</v>
      </c>
      <c r="L68" s="1855" t="s">
        <v>805</v>
      </c>
      <c r="M68" s="1855" t="s">
        <v>804</v>
      </c>
      <c r="N68" s="1855" t="s">
        <v>12</v>
      </c>
      <c r="O68" s="1855" t="s">
        <v>13</v>
      </c>
      <c r="P68" s="1855" t="s">
        <v>441</v>
      </c>
      <c r="Q68" s="1855" t="s">
        <v>179</v>
      </c>
      <c r="R68" s="1855" t="s">
        <v>179</v>
      </c>
      <c r="S68" s="1855" t="s">
        <v>179</v>
      </c>
      <c r="T68" s="1855" t="s">
        <v>179</v>
      </c>
      <c r="U68" s="1855">
        <v>8259</v>
      </c>
      <c r="V68" s="1855">
        <v>1</v>
      </c>
      <c r="W68" s="1855">
        <v>1</v>
      </c>
      <c r="X68" s="1855">
        <v>0</v>
      </c>
      <c r="Y68" s="1855">
        <v>2025</v>
      </c>
      <c r="Z68" s="1855">
        <v>2027</v>
      </c>
      <c r="AA68" s="1855" t="s">
        <v>4410</v>
      </c>
      <c r="AB68" s="1855" t="s">
        <v>179</v>
      </c>
      <c r="AC68" s="1855" t="s">
        <v>179</v>
      </c>
      <c r="AD68" s="1855" t="s">
        <v>4022</v>
      </c>
      <c r="AE68" s="1855" t="s">
        <v>806</v>
      </c>
      <c r="AF68" s="1855" t="s">
        <v>807</v>
      </c>
      <c r="AG68" s="1855" t="s">
        <v>808</v>
      </c>
      <c r="AH68" s="1855" t="s">
        <v>179</v>
      </c>
      <c r="AI68" s="1855" t="s">
        <v>179</v>
      </c>
      <c r="AJ68" s="1855">
        <v>2024</v>
      </c>
      <c r="AK68" s="1855">
        <v>17377</v>
      </c>
      <c r="AL68" s="1855">
        <v>17204</v>
      </c>
      <c r="AM68" s="1855">
        <v>17377</v>
      </c>
      <c r="AN68" s="1855">
        <v>17204</v>
      </c>
      <c r="AO68" s="1855">
        <v>110.6</v>
      </c>
      <c r="AP68" s="1855" t="s">
        <v>672</v>
      </c>
      <c r="AQ68" s="1855">
        <v>0</v>
      </c>
      <c r="AR68" s="1855">
        <v>2027</v>
      </c>
      <c r="AS68" s="1855">
        <v>15877</v>
      </c>
      <c r="AT68" s="1855">
        <v>8.6</v>
      </c>
      <c r="AU68" s="1855">
        <v>15704</v>
      </c>
      <c r="AV68" s="1855">
        <v>8.6999999999999993</v>
      </c>
      <c r="AW68" s="1855">
        <v>105.07</v>
      </c>
      <c r="AX68" s="1855" t="s">
        <v>672</v>
      </c>
      <c r="AY68" s="1855">
        <v>5</v>
      </c>
      <c r="AZ68" s="1855">
        <v>75</v>
      </c>
      <c r="BA68" s="1855" t="s">
        <v>179</v>
      </c>
      <c r="BB68" s="1855" t="s">
        <v>179</v>
      </c>
      <c r="BC68" s="1857" t="s">
        <v>179</v>
      </c>
      <c r="BD68" s="1857" t="s">
        <v>179</v>
      </c>
      <c r="BE68" s="1857" t="s">
        <v>179</v>
      </c>
      <c r="BF68" s="1857" t="s">
        <v>179</v>
      </c>
      <c r="BG68" s="1857" t="s">
        <v>179</v>
      </c>
      <c r="BH68" s="1857" t="s">
        <v>179</v>
      </c>
      <c r="BI68" s="1857" t="s">
        <v>179</v>
      </c>
      <c r="BJ68" s="1857" t="s">
        <v>179</v>
      </c>
      <c r="BK68" s="1855" t="s">
        <v>179</v>
      </c>
      <c r="BL68" s="1855" t="s">
        <v>179</v>
      </c>
      <c r="BM68" s="1855" t="s">
        <v>179</v>
      </c>
      <c r="BN68" s="1855" t="s">
        <v>179</v>
      </c>
      <c r="BO68" s="1855" t="s">
        <v>179</v>
      </c>
      <c r="BP68" s="1855"/>
      <c r="BQ68" s="1855">
        <v>0</v>
      </c>
      <c r="BR68" s="1855"/>
      <c r="BS68" s="1855">
        <v>0</v>
      </c>
      <c r="BT68" s="1855"/>
      <c r="BU68" s="1855">
        <v>0</v>
      </c>
      <c r="BV68" s="1855"/>
      <c r="BW68" s="1855">
        <v>0</v>
      </c>
      <c r="BX68" s="1855" t="s">
        <v>4297</v>
      </c>
      <c r="BY68" s="1855" t="s">
        <v>4297</v>
      </c>
      <c r="BZ68" s="1858" t="s">
        <v>4297</v>
      </c>
      <c r="CA68" s="1858" t="s">
        <v>4297</v>
      </c>
      <c r="CB68" s="1858" t="s">
        <v>4297</v>
      </c>
      <c r="CC68" s="1858" t="s">
        <v>4297</v>
      </c>
      <c r="CD68" s="1858" t="s">
        <v>4298</v>
      </c>
      <c r="CE68" s="1858" t="s">
        <v>4297</v>
      </c>
      <c r="CF68" s="1858" t="s">
        <v>4297</v>
      </c>
      <c r="CG68" s="1858" t="s">
        <v>4297</v>
      </c>
      <c r="CH68" s="1858" t="s">
        <v>4297</v>
      </c>
      <c r="CI68" s="1859" t="s">
        <v>4297</v>
      </c>
      <c r="CJ68" s="1855" t="s">
        <v>4297</v>
      </c>
      <c r="CK68" s="1855" t="b">
        <v>0</v>
      </c>
      <c r="CL68" s="1855" t="b">
        <v>0</v>
      </c>
      <c r="CM68" s="1855" t="b">
        <v>0</v>
      </c>
      <c r="CN68" s="1855" t="b">
        <v>0</v>
      </c>
      <c r="CO68" s="1855" t="b">
        <v>0</v>
      </c>
      <c r="CP68" s="1855" t="b">
        <v>1</v>
      </c>
      <c r="CQ68" s="1855" t="b">
        <v>0</v>
      </c>
      <c r="CR68" s="1855" t="b">
        <v>0</v>
      </c>
      <c r="CS68" s="1855" t="s">
        <v>3153</v>
      </c>
      <c r="CT68" s="1855" t="s">
        <v>4297</v>
      </c>
      <c r="CU68" s="1855" t="s">
        <v>4297</v>
      </c>
      <c r="CV68" s="1855" t="s">
        <v>4300</v>
      </c>
      <c r="CW68" s="1855" t="s">
        <v>4300</v>
      </c>
      <c r="CX68" s="1855" t="s">
        <v>4297</v>
      </c>
      <c r="CY68" s="1857" t="s">
        <v>4297</v>
      </c>
      <c r="CZ68" s="1855">
        <v>0</v>
      </c>
      <c r="DA68" s="1855">
        <v>0</v>
      </c>
      <c r="DB68" s="1855">
        <v>0</v>
      </c>
      <c r="DC68" s="1855">
        <v>0</v>
      </c>
      <c r="DD68" s="1855">
        <v>0</v>
      </c>
      <c r="DE68" s="1855" t="b">
        <v>0</v>
      </c>
      <c r="DF68" s="1855" t="b">
        <v>0</v>
      </c>
      <c r="DG68" s="1855" t="b">
        <v>0</v>
      </c>
      <c r="DH68" s="1855" t="b">
        <v>0</v>
      </c>
      <c r="DI68" s="1855" t="b">
        <v>0</v>
      </c>
      <c r="DJ68" s="1860" t="b">
        <v>0</v>
      </c>
      <c r="DK68" s="1860" t="b">
        <v>0</v>
      </c>
      <c r="DL68" s="1860" t="b">
        <v>0</v>
      </c>
      <c r="DM68" s="1860" t="s">
        <v>179</v>
      </c>
      <c r="DN68" s="1860" t="s">
        <v>179</v>
      </c>
      <c r="DO68" s="1860" t="s">
        <v>179</v>
      </c>
      <c r="DP68" s="1860" t="s">
        <v>179</v>
      </c>
      <c r="DQ68" s="1860" t="s">
        <v>179</v>
      </c>
      <c r="DR68" s="1860" t="s">
        <v>179</v>
      </c>
    </row>
    <row r="69" spans="1:122" ht="14.25" thickBot="1">
      <c r="A69" s="1855" t="s">
        <v>809</v>
      </c>
      <c r="B69" s="1855" t="s">
        <v>810</v>
      </c>
      <c r="C69" s="1855">
        <v>2025</v>
      </c>
      <c r="D69" s="1855" t="s">
        <v>441</v>
      </c>
      <c r="E69" s="1855">
        <v>1048101</v>
      </c>
      <c r="F69" s="1855" t="s">
        <v>810</v>
      </c>
      <c r="G69" s="1856">
        <v>45853</v>
      </c>
      <c r="H69" s="1855" t="s">
        <v>811</v>
      </c>
      <c r="I69" s="1855" t="s">
        <v>810</v>
      </c>
      <c r="J69" s="1855" t="s">
        <v>2929</v>
      </c>
      <c r="K69" s="1855" t="s">
        <v>810</v>
      </c>
      <c r="L69" s="1855" t="s">
        <v>2929</v>
      </c>
      <c r="M69" s="1855" t="s">
        <v>811</v>
      </c>
      <c r="N69" s="1855" t="s">
        <v>48</v>
      </c>
      <c r="O69" s="1855" t="s">
        <v>55</v>
      </c>
      <c r="P69" s="1855" t="s">
        <v>441</v>
      </c>
      <c r="Q69" s="1855" t="s">
        <v>179</v>
      </c>
      <c r="R69" s="1855" t="s">
        <v>179</v>
      </c>
      <c r="S69" s="1855" t="s">
        <v>179</v>
      </c>
      <c r="T69" s="1855" t="s">
        <v>179</v>
      </c>
      <c r="U69" s="1855">
        <v>1667</v>
      </c>
      <c r="V69" s="1855">
        <v>1</v>
      </c>
      <c r="W69" s="1855">
        <v>1</v>
      </c>
      <c r="X69" s="1855">
        <v>0</v>
      </c>
      <c r="Y69" s="1855">
        <v>2025</v>
      </c>
      <c r="Z69" s="1855">
        <v>2027</v>
      </c>
      <c r="AA69" s="1855" t="s">
        <v>4411</v>
      </c>
      <c r="AB69" s="1855" t="s">
        <v>179</v>
      </c>
      <c r="AC69" s="1855" t="s">
        <v>179</v>
      </c>
      <c r="AD69" s="1855" t="s">
        <v>4022</v>
      </c>
      <c r="AE69" s="1855" t="s">
        <v>4050</v>
      </c>
      <c r="AF69" s="1855" t="s">
        <v>811</v>
      </c>
      <c r="AG69" s="1855" t="s">
        <v>812</v>
      </c>
      <c r="AH69" s="1855" t="s">
        <v>179</v>
      </c>
      <c r="AI69" s="1855" t="s">
        <v>179</v>
      </c>
      <c r="AJ69" s="1855">
        <v>2024</v>
      </c>
      <c r="AK69" s="1855">
        <v>3390</v>
      </c>
      <c r="AL69" s="1855">
        <v>3390</v>
      </c>
      <c r="AM69" s="1855">
        <v>3242</v>
      </c>
      <c r="AN69" s="1855">
        <v>3242</v>
      </c>
      <c r="AO69" s="1855">
        <v>0.50109999999999999</v>
      </c>
      <c r="AP69" s="1855" t="s">
        <v>813</v>
      </c>
      <c r="AQ69" s="1855">
        <v>0</v>
      </c>
      <c r="AR69" s="1855">
        <v>2027</v>
      </c>
      <c r="AS69" s="1855">
        <v>3288</v>
      </c>
      <c r="AT69" s="1855">
        <v>3</v>
      </c>
      <c r="AU69" s="1855">
        <v>3288</v>
      </c>
      <c r="AV69" s="1855">
        <v>3</v>
      </c>
      <c r="AW69" s="1855">
        <v>0.496</v>
      </c>
      <c r="AX69" s="1855" t="s">
        <v>813</v>
      </c>
      <c r="AY69" s="1855">
        <v>1</v>
      </c>
      <c r="AZ69" s="1855">
        <v>0</v>
      </c>
      <c r="BA69" s="1855" t="s">
        <v>179</v>
      </c>
      <c r="BB69" s="1855" t="s">
        <v>179</v>
      </c>
      <c r="BC69" s="1857" t="s">
        <v>179</v>
      </c>
      <c r="BD69" s="1857" t="s">
        <v>179</v>
      </c>
      <c r="BE69" s="1857" t="s">
        <v>179</v>
      </c>
      <c r="BF69" s="1857" t="s">
        <v>179</v>
      </c>
      <c r="BG69" s="1857" t="s">
        <v>179</v>
      </c>
      <c r="BH69" s="1857" t="s">
        <v>179</v>
      </c>
      <c r="BI69" s="1857" t="s">
        <v>179</v>
      </c>
      <c r="BJ69" s="1857" t="s">
        <v>179</v>
      </c>
      <c r="BK69" s="1855" t="s">
        <v>179</v>
      </c>
      <c r="BL69" s="1855" t="s">
        <v>179</v>
      </c>
      <c r="BM69" s="1855" t="s">
        <v>179</v>
      </c>
      <c r="BN69" s="1855" t="s">
        <v>179</v>
      </c>
      <c r="BO69" s="1855" t="s">
        <v>179</v>
      </c>
      <c r="BP69" s="1855"/>
      <c r="BQ69" s="1855">
        <v>0</v>
      </c>
      <c r="BR69" s="1855"/>
      <c r="BS69" s="1855">
        <v>0</v>
      </c>
      <c r="BT69" s="1855"/>
      <c r="BU69" s="1855">
        <v>0</v>
      </c>
      <c r="BV69" s="1855"/>
      <c r="BW69" s="1855">
        <v>0</v>
      </c>
      <c r="BX69" s="1855" t="s">
        <v>4297</v>
      </c>
      <c r="BY69" s="1855" t="s">
        <v>4297</v>
      </c>
      <c r="BZ69" s="1858" t="s">
        <v>4297</v>
      </c>
      <c r="CA69" s="1858" t="s">
        <v>3153</v>
      </c>
      <c r="CB69" s="1858" t="s">
        <v>3153</v>
      </c>
      <c r="CC69" s="1858" t="s">
        <v>4297</v>
      </c>
      <c r="CD69" s="1858" t="s">
        <v>4298</v>
      </c>
      <c r="CE69" s="1858" t="s">
        <v>4298</v>
      </c>
      <c r="CF69" s="1858" t="s">
        <v>4297</v>
      </c>
      <c r="CG69" s="1858" t="s">
        <v>4298</v>
      </c>
      <c r="CH69" s="1858" t="s">
        <v>4298</v>
      </c>
      <c r="CI69" s="1859" t="s">
        <v>4298</v>
      </c>
      <c r="CJ69" s="1855" t="s">
        <v>3153</v>
      </c>
      <c r="CK69" s="1855" t="b">
        <v>0</v>
      </c>
      <c r="CL69" s="1855" t="b">
        <v>0</v>
      </c>
      <c r="CM69" s="1855" t="b">
        <v>0</v>
      </c>
      <c r="CN69" s="1855" t="b">
        <v>0</v>
      </c>
      <c r="CO69" s="1855" t="b">
        <v>0</v>
      </c>
      <c r="CP69" s="1855" t="b">
        <v>0</v>
      </c>
      <c r="CQ69" s="1855" t="b">
        <v>0</v>
      </c>
      <c r="CR69" s="1855" t="b">
        <v>1</v>
      </c>
      <c r="CS69" s="1855" t="s">
        <v>4300</v>
      </c>
      <c r="CT69" s="1855" t="s">
        <v>4300</v>
      </c>
      <c r="CU69" s="1855" t="s">
        <v>4300</v>
      </c>
      <c r="CV69" s="1855" t="s">
        <v>4300</v>
      </c>
      <c r="CW69" s="1855" t="s">
        <v>4300</v>
      </c>
      <c r="CX69" s="1855" t="s">
        <v>3153</v>
      </c>
      <c r="CY69" s="1857" t="s">
        <v>4300</v>
      </c>
      <c r="CZ69" s="1855">
        <v>0</v>
      </c>
      <c r="DA69" s="1855">
        <v>0</v>
      </c>
      <c r="DB69" s="1855">
        <v>0</v>
      </c>
      <c r="DC69" s="1855">
        <v>0</v>
      </c>
      <c r="DD69" s="1855">
        <v>0</v>
      </c>
      <c r="DE69" s="1855" t="b">
        <v>0</v>
      </c>
      <c r="DF69" s="1855" t="b">
        <v>0</v>
      </c>
      <c r="DG69" s="1855" t="b">
        <v>0</v>
      </c>
      <c r="DH69" s="1855" t="b">
        <v>0</v>
      </c>
      <c r="DI69" s="1855" t="b">
        <v>0</v>
      </c>
      <c r="DJ69" s="1860" t="b">
        <v>0</v>
      </c>
      <c r="DK69" s="1860" t="b">
        <v>0</v>
      </c>
      <c r="DL69" s="1860" t="b">
        <v>0</v>
      </c>
      <c r="DM69" s="1860" t="s">
        <v>179</v>
      </c>
      <c r="DN69" s="1860" t="s">
        <v>179</v>
      </c>
      <c r="DO69" s="1860" t="s">
        <v>179</v>
      </c>
      <c r="DP69" s="1860" t="s">
        <v>179</v>
      </c>
      <c r="DQ69" s="1860" t="s">
        <v>179</v>
      </c>
      <c r="DR69" s="1860" t="s">
        <v>179</v>
      </c>
    </row>
    <row r="70" spans="1:122" ht="14.25" thickBot="1">
      <c r="A70" s="1855" t="s">
        <v>814</v>
      </c>
      <c r="B70" s="1855" t="s">
        <v>815</v>
      </c>
      <c r="C70" s="1855">
        <v>2025</v>
      </c>
      <c r="D70" s="1855" t="s">
        <v>461</v>
      </c>
      <c r="E70" s="1855">
        <v>3070102</v>
      </c>
      <c r="F70" s="1855" t="s">
        <v>815</v>
      </c>
      <c r="G70" s="1856">
        <v>45856</v>
      </c>
      <c r="H70" s="1855" t="s">
        <v>816</v>
      </c>
      <c r="I70" s="1855" t="s">
        <v>815</v>
      </c>
      <c r="J70" s="1855" t="s">
        <v>817</v>
      </c>
      <c r="K70" s="1855" t="s">
        <v>815</v>
      </c>
      <c r="L70" s="1855" t="s">
        <v>817</v>
      </c>
      <c r="M70" s="1855" t="s">
        <v>816</v>
      </c>
      <c r="N70" s="1855" t="s">
        <v>77</v>
      </c>
      <c r="O70" s="1855" t="s">
        <v>80</v>
      </c>
      <c r="P70" s="1855" t="s">
        <v>179</v>
      </c>
      <c r="Q70" s="1855" t="s">
        <v>179</v>
      </c>
      <c r="R70" s="1855" t="s">
        <v>461</v>
      </c>
      <c r="S70" s="1855" t="s">
        <v>179</v>
      </c>
      <c r="T70" s="1855" t="s">
        <v>179</v>
      </c>
      <c r="U70" s="1855">
        <v>0</v>
      </c>
      <c r="V70" s="1855" t="s">
        <v>179</v>
      </c>
      <c r="W70" s="1855" t="s">
        <v>179</v>
      </c>
      <c r="X70" s="1855">
        <v>1902</v>
      </c>
      <c r="Y70" s="1855">
        <v>2025</v>
      </c>
      <c r="Z70" s="1855">
        <v>2027</v>
      </c>
      <c r="AA70" s="1855" t="s">
        <v>4412</v>
      </c>
      <c r="AB70" s="1855" t="s">
        <v>179</v>
      </c>
      <c r="AC70" s="1855" t="s">
        <v>179</v>
      </c>
      <c r="AD70" s="1855" t="s">
        <v>4022</v>
      </c>
      <c r="AE70" s="1855" t="s">
        <v>758</v>
      </c>
      <c r="AF70" s="1855" t="s">
        <v>818</v>
      </c>
      <c r="AG70" s="1855" t="s">
        <v>819</v>
      </c>
      <c r="AH70" s="1855" t="s">
        <v>179</v>
      </c>
      <c r="AI70" s="1855" t="s">
        <v>179</v>
      </c>
      <c r="AJ70" s="1855" t="s">
        <v>179</v>
      </c>
      <c r="AK70" s="1855" t="s">
        <v>179</v>
      </c>
      <c r="AL70" s="1855" t="s">
        <v>179</v>
      </c>
      <c r="AM70" s="1855" t="s">
        <v>179</v>
      </c>
      <c r="AN70" s="1855" t="s">
        <v>179</v>
      </c>
      <c r="AO70" s="1855" t="s">
        <v>179</v>
      </c>
      <c r="AP70" s="1855" t="s">
        <v>179</v>
      </c>
      <c r="AQ70" s="1855" t="s">
        <v>179</v>
      </c>
      <c r="AR70" s="1855" t="s">
        <v>179</v>
      </c>
      <c r="AS70" s="1855" t="s">
        <v>179</v>
      </c>
      <c r="AT70" s="1855" t="s">
        <v>179</v>
      </c>
      <c r="AU70" s="1855" t="s">
        <v>179</v>
      </c>
      <c r="AV70" s="1855" t="s">
        <v>179</v>
      </c>
      <c r="AW70" s="1855" t="s">
        <v>179</v>
      </c>
      <c r="AX70" s="1855" t="s">
        <v>179</v>
      </c>
      <c r="AY70" s="1855" t="s">
        <v>179</v>
      </c>
      <c r="AZ70" s="1855" t="s">
        <v>179</v>
      </c>
      <c r="BA70" s="1855">
        <v>2024</v>
      </c>
      <c r="BB70" s="1855">
        <v>3386</v>
      </c>
      <c r="BC70" s="1857">
        <v>3386</v>
      </c>
      <c r="BD70" s="1857">
        <v>3385</v>
      </c>
      <c r="BE70" s="1857">
        <v>3385</v>
      </c>
      <c r="BF70" s="1857">
        <v>5.1299999999999998E-2</v>
      </c>
      <c r="BG70" s="1857" t="s">
        <v>523</v>
      </c>
      <c r="BH70" s="1857">
        <v>2027</v>
      </c>
      <c r="BI70" s="1857">
        <v>3350</v>
      </c>
      <c r="BJ70" s="1857">
        <v>1.1000000000000001</v>
      </c>
      <c r="BK70" s="1855">
        <v>3350</v>
      </c>
      <c r="BL70" s="1855">
        <v>1.1000000000000001</v>
      </c>
      <c r="BM70" s="1855">
        <v>0.04</v>
      </c>
      <c r="BN70" s="1855" t="s">
        <v>523</v>
      </c>
      <c r="BO70" s="1855">
        <v>22</v>
      </c>
      <c r="BP70" s="1855"/>
      <c r="BQ70" s="1855">
        <v>3</v>
      </c>
      <c r="BR70" s="1855"/>
      <c r="BS70" s="1855">
        <v>0</v>
      </c>
      <c r="BT70" s="1855"/>
      <c r="BU70" s="1855">
        <v>0</v>
      </c>
      <c r="BV70" s="1855"/>
      <c r="BW70" s="1855">
        <v>375</v>
      </c>
      <c r="BX70" s="1855">
        <v>0</v>
      </c>
      <c r="BY70" s="1855">
        <v>0</v>
      </c>
      <c r="BZ70" s="1858">
        <v>0</v>
      </c>
      <c r="CA70" s="1858">
        <v>0</v>
      </c>
      <c r="CB70" s="1858">
        <v>0</v>
      </c>
      <c r="CC70" s="1858">
        <v>0</v>
      </c>
      <c r="CD70" s="1858">
        <v>0</v>
      </c>
      <c r="CE70" s="1858">
        <v>0</v>
      </c>
      <c r="CF70" s="1858">
        <v>0</v>
      </c>
      <c r="CG70" s="1858">
        <v>0</v>
      </c>
      <c r="CH70" s="1858">
        <v>0</v>
      </c>
      <c r="CI70" s="1859">
        <v>0</v>
      </c>
      <c r="CJ70" s="1855">
        <v>0</v>
      </c>
      <c r="CK70" s="1855" t="b">
        <v>0</v>
      </c>
      <c r="CL70" s="1855" t="b">
        <v>0</v>
      </c>
      <c r="CM70" s="1855" t="b">
        <v>0</v>
      </c>
      <c r="CN70" s="1855" t="b">
        <v>0</v>
      </c>
      <c r="CO70" s="1855" t="b">
        <v>0</v>
      </c>
      <c r="CP70" s="1855" t="b">
        <v>0</v>
      </c>
      <c r="CQ70" s="1855" t="b">
        <v>0</v>
      </c>
      <c r="CR70" s="1855" t="b">
        <v>0</v>
      </c>
      <c r="CS70" s="1855">
        <v>0</v>
      </c>
      <c r="CT70" s="1855">
        <v>0</v>
      </c>
      <c r="CU70" s="1855">
        <v>0</v>
      </c>
      <c r="CV70" s="1855">
        <v>0</v>
      </c>
      <c r="CW70" s="1855">
        <v>0</v>
      </c>
      <c r="CX70" s="1855">
        <v>0</v>
      </c>
      <c r="CY70" s="1857">
        <v>0</v>
      </c>
      <c r="CZ70" s="1855" t="s">
        <v>3153</v>
      </c>
      <c r="DA70" s="1855" t="s">
        <v>4297</v>
      </c>
      <c r="DB70" s="1855" t="s">
        <v>4298</v>
      </c>
      <c r="DC70" s="1855" t="s">
        <v>4297</v>
      </c>
      <c r="DD70" s="1855" t="s">
        <v>4297</v>
      </c>
      <c r="DE70" s="1855" t="b">
        <v>0</v>
      </c>
      <c r="DF70" s="1855" t="b">
        <v>0</v>
      </c>
      <c r="DG70" s="1855" t="b">
        <v>0</v>
      </c>
      <c r="DH70" s="1855" t="b">
        <v>0</v>
      </c>
      <c r="DI70" s="1855" t="b">
        <v>0</v>
      </c>
      <c r="DJ70" s="1860" t="b">
        <v>0</v>
      </c>
      <c r="DK70" s="1860" t="b">
        <v>0</v>
      </c>
      <c r="DL70" s="1860" t="b">
        <v>1</v>
      </c>
      <c r="DM70" s="1860" t="s">
        <v>4300</v>
      </c>
      <c r="DN70" s="1860" t="s">
        <v>4300</v>
      </c>
      <c r="DO70" s="1860" t="s">
        <v>4300</v>
      </c>
      <c r="DP70" s="1860" t="s">
        <v>4300</v>
      </c>
      <c r="DQ70" s="1860" t="s">
        <v>4300</v>
      </c>
      <c r="DR70" s="1860" t="s">
        <v>3153</v>
      </c>
    </row>
    <row r="71" spans="1:122" ht="14.25" thickBot="1">
      <c r="A71" s="1855" t="s">
        <v>820</v>
      </c>
      <c r="B71" s="1855" t="s">
        <v>821</v>
      </c>
      <c r="C71" s="1855">
        <v>2025</v>
      </c>
      <c r="D71" s="1855" t="s">
        <v>441</v>
      </c>
      <c r="E71" s="1855">
        <v>1047105</v>
      </c>
      <c r="F71" s="1855" t="s">
        <v>821</v>
      </c>
      <c r="G71" s="1856">
        <v>45868</v>
      </c>
      <c r="H71" s="1855" t="s">
        <v>822</v>
      </c>
      <c r="I71" s="1855" t="s">
        <v>821</v>
      </c>
      <c r="J71" s="1855" t="s">
        <v>823</v>
      </c>
      <c r="K71" s="1855" t="s">
        <v>821</v>
      </c>
      <c r="L71" s="1855" t="s">
        <v>823</v>
      </c>
      <c r="M71" s="1855" t="s">
        <v>822</v>
      </c>
      <c r="N71" s="1855" t="s">
        <v>48</v>
      </c>
      <c r="O71" s="1855" t="s">
        <v>54</v>
      </c>
      <c r="P71" s="1855" t="s">
        <v>441</v>
      </c>
      <c r="Q71" s="1855" t="s">
        <v>179</v>
      </c>
      <c r="R71" s="1855" t="s">
        <v>179</v>
      </c>
      <c r="S71" s="1855" t="s">
        <v>179</v>
      </c>
      <c r="T71" s="1855" t="s">
        <v>179</v>
      </c>
      <c r="U71" s="1855">
        <v>2291</v>
      </c>
      <c r="V71" s="1855">
        <v>2</v>
      </c>
      <c r="W71" s="1855">
        <v>2</v>
      </c>
      <c r="X71" s="1855">
        <v>0</v>
      </c>
      <c r="Y71" s="1855">
        <v>2025</v>
      </c>
      <c r="Z71" s="1855">
        <v>2027</v>
      </c>
      <c r="AA71" s="1855" t="s">
        <v>4413</v>
      </c>
      <c r="AB71" s="1855" t="s">
        <v>179</v>
      </c>
      <c r="AC71" s="1855" t="s">
        <v>179</v>
      </c>
      <c r="AD71" s="1855" t="s">
        <v>4022</v>
      </c>
      <c r="AE71" s="1855" t="s">
        <v>824</v>
      </c>
      <c r="AF71" s="1855" t="s">
        <v>825</v>
      </c>
      <c r="AG71" s="1855" t="s">
        <v>826</v>
      </c>
      <c r="AH71" s="1855" t="s">
        <v>179</v>
      </c>
      <c r="AI71" s="1855" t="s">
        <v>179</v>
      </c>
      <c r="AJ71" s="1855">
        <v>2024</v>
      </c>
      <c r="AK71" s="1855">
        <v>4251</v>
      </c>
      <c r="AL71" s="1855">
        <v>4251</v>
      </c>
      <c r="AM71" s="1855">
        <v>4251</v>
      </c>
      <c r="AN71" s="1855">
        <v>4251</v>
      </c>
      <c r="AO71" s="1855">
        <v>0.43</v>
      </c>
      <c r="AP71" s="1855" t="s">
        <v>4414</v>
      </c>
      <c r="AQ71" s="1855">
        <v>9.3000000000000007</v>
      </c>
      <c r="AR71" s="1855">
        <v>2027</v>
      </c>
      <c r="AS71" s="1855">
        <v>4166</v>
      </c>
      <c r="AT71" s="1855">
        <v>2</v>
      </c>
      <c r="AU71" s="1855">
        <v>4166</v>
      </c>
      <c r="AV71" s="1855">
        <v>2</v>
      </c>
      <c r="AW71" s="1855">
        <v>0.42</v>
      </c>
      <c r="AX71" s="1855" t="s">
        <v>4414</v>
      </c>
      <c r="AY71" s="1855">
        <v>2.2999999999999998</v>
      </c>
      <c r="AZ71" s="1855">
        <v>9.1</v>
      </c>
      <c r="BA71" s="1855" t="s">
        <v>179</v>
      </c>
      <c r="BB71" s="1855" t="s">
        <v>179</v>
      </c>
      <c r="BC71" s="1857" t="s">
        <v>179</v>
      </c>
      <c r="BD71" s="1857" t="s">
        <v>179</v>
      </c>
      <c r="BE71" s="1857" t="s">
        <v>179</v>
      </c>
      <c r="BF71" s="1857" t="s">
        <v>179</v>
      </c>
      <c r="BG71" s="1857" t="s">
        <v>179</v>
      </c>
      <c r="BH71" s="1857" t="s">
        <v>179</v>
      </c>
      <c r="BI71" s="1857" t="s">
        <v>179</v>
      </c>
      <c r="BJ71" s="1857" t="s">
        <v>179</v>
      </c>
      <c r="BK71" s="1855" t="s">
        <v>179</v>
      </c>
      <c r="BL71" s="1855" t="s">
        <v>179</v>
      </c>
      <c r="BM71" s="1855" t="s">
        <v>179</v>
      </c>
      <c r="BN71" s="1855" t="s">
        <v>179</v>
      </c>
      <c r="BO71" s="1855" t="s">
        <v>179</v>
      </c>
      <c r="BP71" s="1855"/>
      <c r="BQ71" s="1855">
        <v>0</v>
      </c>
      <c r="BR71" s="1855"/>
      <c r="BS71" s="1855">
        <v>0</v>
      </c>
      <c r="BT71" s="1855"/>
      <c r="BU71" s="1855">
        <v>0</v>
      </c>
      <c r="BV71" s="1855"/>
      <c r="BW71" s="1855">
        <v>0</v>
      </c>
      <c r="BX71" s="1855" t="s">
        <v>4297</v>
      </c>
      <c r="BY71" s="1855" t="s">
        <v>4297</v>
      </c>
      <c r="BZ71" s="1858" t="s">
        <v>4297</v>
      </c>
      <c r="CA71" s="1858" t="s">
        <v>4297</v>
      </c>
      <c r="CB71" s="1858" t="s">
        <v>4297</v>
      </c>
      <c r="CC71" s="1858" t="s">
        <v>4297</v>
      </c>
      <c r="CD71" s="1858" t="s">
        <v>4297</v>
      </c>
      <c r="CE71" s="1858" t="s">
        <v>4297</v>
      </c>
      <c r="CF71" s="1858" t="s">
        <v>4297</v>
      </c>
      <c r="CG71" s="1858" t="s">
        <v>4298</v>
      </c>
      <c r="CH71" s="1858" t="s">
        <v>4298</v>
      </c>
      <c r="CI71" s="1859" t="s">
        <v>4298</v>
      </c>
      <c r="CJ71" s="1855" t="s">
        <v>4297</v>
      </c>
      <c r="CK71" s="1855" t="b">
        <v>0</v>
      </c>
      <c r="CL71" s="1855" t="b">
        <v>0</v>
      </c>
      <c r="CM71" s="1855" t="b">
        <v>0</v>
      </c>
      <c r="CN71" s="1855" t="b">
        <v>0</v>
      </c>
      <c r="CO71" s="1855" t="b">
        <v>0</v>
      </c>
      <c r="CP71" s="1855" t="b">
        <v>0</v>
      </c>
      <c r="CQ71" s="1855" t="b">
        <v>0</v>
      </c>
      <c r="CR71" s="1855" t="b">
        <v>1</v>
      </c>
      <c r="CS71" s="1855" t="s">
        <v>3153</v>
      </c>
      <c r="CT71" s="1855" t="s">
        <v>3153</v>
      </c>
      <c r="CU71" s="1855" t="s">
        <v>3153</v>
      </c>
      <c r="CV71" s="1855" t="s">
        <v>4300</v>
      </c>
      <c r="CW71" s="1855" t="s">
        <v>4300</v>
      </c>
      <c r="CX71" s="1855" t="s">
        <v>4297</v>
      </c>
      <c r="CY71" s="1857" t="s">
        <v>4300</v>
      </c>
      <c r="CZ71" s="1855">
        <v>0</v>
      </c>
      <c r="DA71" s="1855">
        <v>0</v>
      </c>
      <c r="DB71" s="1855">
        <v>0</v>
      </c>
      <c r="DC71" s="1855">
        <v>0</v>
      </c>
      <c r="DD71" s="1855">
        <v>0</v>
      </c>
      <c r="DE71" s="1855" t="b">
        <v>0</v>
      </c>
      <c r="DF71" s="1855" t="b">
        <v>0</v>
      </c>
      <c r="DG71" s="1855" t="b">
        <v>0</v>
      </c>
      <c r="DH71" s="1855" t="b">
        <v>0</v>
      </c>
      <c r="DI71" s="1855" t="b">
        <v>0</v>
      </c>
      <c r="DJ71" s="1860" t="b">
        <v>0</v>
      </c>
      <c r="DK71" s="1860" t="b">
        <v>0</v>
      </c>
      <c r="DL71" s="1860" t="b">
        <v>0</v>
      </c>
      <c r="DM71" s="1860" t="s">
        <v>179</v>
      </c>
      <c r="DN71" s="1860" t="s">
        <v>179</v>
      </c>
      <c r="DO71" s="1860" t="s">
        <v>179</v>
      </c>
      <c r="DP71" s="1860" t="s">
        <v>179</v>
      </c>
      <c r="DQ71" s="1860" t="s">
        <v>179</v>
      </c>
      <c r="DR71" s="1860" t="s">
        <v>179</v>
      </c>
    </row>
    <row r="72" spans="1:122" ht="14.25" thickBot="1">
      <c r="A72" s="1855" t="s">
        <v>827</v>
      </c>
      <c r="B72" s="1855" t="s">
        <v>828</v>
      </c>
      <c r="C72" s="1855">
        <v>2025</v>
      </c>
      <c r="D72" s="1855" t="s">
        <v>4363</v>
      </c>
      <c r="E72" s="1855">
        <v>1081107</v>
      </c>
      <c r="F72" s="1855" t="s">
        <v>828</v>
      </c>
      <c r="G72" s="1856">
        <v>45867</v>
      </c>
      <c r="H72" s="1855" t="s">
        <v>829</v>
      </c>
      <c r="I72" s="1855" t="s">
        <v>828</v>
      </c>
      <c r="J72" s="1855" t="s">
        <v>830</v>
      </c>
      <c r="K72" s="1855" t="s">
        <v>828</v>
      </c>
      <c r="L72" s="1855" t="s">
        <v>830</v>
      </c>
      <c r="M72" s="1855" t="s">
        <v>829</v>
      </c>
      <c r="N72" s="1855" t="s">
        <v>93</v>
      </c>
      <c r="O72" s="1855" t="s">
        <v>94</v>
      </c>
      <c r="P72" s="1855" t="s">
        <v>179</v>
      </c>
      <c r="Q72" s="1855" t="s">
        <v>179</v>
      </c>
      <c r="R72" s="1855" t="s">
        <v>179</v>
      </c>
      <c r="S72" s="1855" t="s">
        <v>4363</v>
      </c>
      <c r="T72" s="1855" t="s">
        <v>179</v>
      </c>
      <c r="U72" s="1855">
        <v>1016</v>
      </c>
      <c r="V72" s="1855">
        <v>1</v>
      </c>
      <c r="W72" s="1855">
        <v>1</v>
      </c>
      <c r="X72" s="1855">
        <v>0</v>
      </c>
      <c r="Y72" s="1855">
        <v>2025</v>
      </c>
      <c r="Z72" s="1855">
        <v>2027</v>
      </c>
      <c r="AA72" s="1855" t="s">
        <v>4415</v>
      </c>
      <c r="AB72" s="1855" t="s">
        <v>179</v>
      </c>
      <c r="AC72" s="1855" t="s">
        <v>179</v>
      </c>
      <c r="AD72" s="1855" t="s">
        <v>4022</v>
      </c>
      <c r="AE72" s="1855" t="s">
        <v>831</v>
      </c>
      <c r="AF72" s="1855" t="s">
        <v>829</v>
      </c>
      <c r="AG72" s="1855" t="s">
        <v>832</v>
      </c>
      <c r="AH72" s="1855" t="s">
        <v>179</v>
      </c>
      <c r="AI72" s="1855" t="s">
        <v>179</v>
      </c>
      <c r="AJ72" s="1855">
        <v>2024</v>
      </c>
      <c r="AK72" s="1855">
        <v>1940</v>
      </c>
      <c r="AL72" s="1855">
        <v>1940</v>
      </c>
      <c r="AM72" s="1855">
        <v>1940</v>
      </c>
      <c r="AN72" s="1855">
        <v>1682</v>
      </c>
      <c r="AO72" s="1855">
        <v>23.14</v>
      </c>
      <c r="AP72" s="1855" t="s">
        <v>469</v>
      </c>
      <c r="AQ72" s="1855">
        <v>0</v>
      </c>
      <c r="AR72" s="1855">
        <v>2027</v>
      </c>
      <c r="AS72" s="1855">
        <v>2379</v>
      </c>
      <c r="AT72" s="1855">
        <v>-22.6</v>
      </c>
      <c r="AU72" s="1855">
        <v>2379</v>
      </c>
      <c r="AV72" s="1855">
        <v>-22.6</v>
      </c>
      <c r="AW72" s="1855">
        <v>21.36</v>
      </c>
      <c r="AX72" s="1855" t="s">
        <v>469</v>
      </c>
      <c r="AY72" s="1855">
        <v>7.7</v>
      </c>
      <c r="AZ72" s="1855">
        <v>0</v>
      </c>
      <c r="BA72" s="1855" t="s">
        <v>179</v>
      </c>
      <c r="BB72" s="1855" t="s">
        <v>179</v>
      </c>
      <c r="BC72" s="1857" t="s">
        <v>179</v>
      </c>
      <c r="BD72" s="1857" t="s">
        <v>179</v>
      </c>
      <c r="BE72" s="1857" t="s">
        <v>179</v>
      </c>
      <c r="BF72" s="1857" t="s">
        <v>179</v>
      </c>
      <c r="BG72" s="1857" t="s">
        <v>179</v>
      </c>
      <c r="BH72" s="1857" t="s">
        <v>179</v>
      </c>
      <c r="BI72" s="1857" t="s">
        <v>179</v>
      </c>
      <c r="BJ72" s="1857" t="s">
        <v>179</v>
      </c>
      <c r="BK72" s="1855" t="s">
        <v>179</v>
      </c>
      <c r="BL72" s="1855" t="s">
        <v>179</v>
      </c>
      <c r="BM72" s="1855" t="s">
        <v>179</v>
      </c>
      <c r="BN72" s="1855" t="s">
        <v>179</v>
      </c>
      <c r="BO72" s="1855" t="s">
        <v>179</v>
      </c>
      <c r="BP72" s="1855"/>
      <c r="BQ72" s="1855">
        <v>0</v>
      </c>
      <c r="BR72" s="1855"/>
      <c r="BS72" s="1855">
        <v>0</v>
      </c>
      <c r="BT72" s="1855"/>
      <c r="BU72" s="1855">
        <v>0</v>
      </c>
      <c r="BV72" s="1855"/>
      <c r="BW72" s="1855">
        <v>0</v>
      </c>
      <c r="BX72" s="1855" t="s">
        <v>4297</v>
      </c>
      <c r="BY72" s="1855" t="s">
        <v>4297</v>
      </c>
      <c r="BZ72" s="1858" t="s">
        <v>4297</v>
      </c>
      <c r="CA72" s="1858" t="s">
        <v>4297</v>
      </c>
      <c r="CB72" s="1858" t="s">
        <v>3153</v>
      </c>
      <c r="CC72" s="1858" t="s">
        <v>4297</v>
      </c>
      <c r="CD72" s="1858" t="s">
        <v>4297</v>
      </c>
      <c r="CE72" s="1858" t="s">
        <v>4297</v>
      </c>
      <c r="CF72" s="1858" t="s">
        <v>4297</v>
      </c>
      <c r="CG72" s="1858" t="s">
        <v>4297</v>
      </c>
      <c r="CH72" s="1858" t="s">
        <v>4297</v>
      </c>
      <c r="CI72" s="1859" t="s">
        <v>3153</v>
      </c>
      <c r="CJ72" s="1855" t="s">
        <v>3153</v>
      </c>
      <c r="CK72" s="1855" t="b">
        <v>0</v>
      </c>
      <c r="CL72" s="1855" t="b">
        <v>0</v>
      </c>
      <c r="CM72" s="1855" t="b">
        <v>0</v>
      </c>
      <c r="CN72" s="1855" t="b">
        <v>0</v>
      </c>
      <c r="CO72" s="1855" t="b">
        <v>0</v>
      </c>
      <c r="CP72" s="1855" t="b">
        <v>0</v>
      </c>
      <c r="CQ72" s="1855" t="b">
        <v>0</v>
      </c>
      <c r="CR72" s="1855" t="b">
        <v>1</v>
      </c>
      <c r="CS72" s="1855" t="s">
        <v>3153</v>
      </c>
      <c r="CT72" s="1855" t="s">
        <v>4299</v>
      </c>
      <c r="CU72" s="1855" t="s">
        <v>3153</v>
      </c>
      <c r="CV72" s="1855" t="s">
        <v>4297</v>
      </c>
      <c r="CW72" s="1855" t="s">
        <v>4300</v>
      </c>
      <c r="CX72" s="1855" t="s">
        <v>3153</v>
      </c>
      <c r="CY72" s="1857" t="s">
        <v>4300</v>
      </c>
      <c r="CZ72" s="1855">
        <v>0</v>
      </c>
      <c r="DA72" s="1855">
        <v>0</v>
      </c>
      <c r="DB72" s="1855">
        <v>0</v>
      </c>
      <c r="DC72" s="1855">
        <v>0</v>
      </c>
      <c r="DD72" s="1855">
        <v>0</v>
      </c>
      <c r="DE72" s="1855" t="b">
        <v>0</v>
      </c>
      <c r="DF72" s="1855" t="b">
        <v>0</v>
      </c>
      <c r="DG72" s="1855" t="b">
        <v>0</v>
      </c>
      <c r="DH72" s="1855" t="b">
        <v>0</v>
      </c>
      <c r="DI72" s="1855" t="b">
        <v>0</v>
      </c>
      <c r="DJ72" s="1860" t="b">
        <v>0</v>
      </c>
      <c r="DK72" s="1860" t="b">
        <v>0</v>
      </c>
      <c r="DL72" s="1860" t="b">
        <v>0</v>
      </c>
      <c r="DM72" s="1860" t="s">
        <v>179</v>
      </c>
      <c r="DN72" s="1860" t="s">
        <v>179</v>
      </c>
      <c r="DO72" s="1860" t="s">
        <v>179</v>
      </c>
      <c r="DP72" s="1860" t="s">
        <v>179</v>
      </c>
      <c r="DQ72" s="1860" t="s">
        <v>179</v>
      </c>
      <c r="DR72" s="1860" t="s">
        <v>179</v>
      </c>
    </row>
    <row r="73" spans="1:122" ht="14.25" thickBot="1">
      <c r="A73" s="1855" t="s">
        <v>833</v>
      </c>
      <c r="B73" s="1855" t="s">
        <v>834</v>
      </c>
      <c r="C73" s="1855">
        <v>2025</v>
      </c>
      <c r="D73" s="1855" t="s">
        <v>441</v>
      </c>
      <c r="E73" s="1855">
        <v>1069112</v>
      </c>
      <c r="F73" s="1855" t="s">
        <v>834</v>
      </c>
      <c r="G73" s="1856">
        <v>45863</v>
      </c>
      <c r="H73" s="1855" t="s">
        <v>835</v>
      </c>
      <c r="I73" s="1855" t="s">
        <v>834</v>
      </c>
      <c r="J73" s="1855" t="s">
        <v>836</v>
      </c>
      <c r="K73" s="1855" t="s">
        <v>834</v>
      </c>
      <c r="L73" s="1855" t="s">
        <v>836</v>
      </c>
      <c r="M73" s="1855" t="s">
        <v>835</v>
      </c>
      <c r="N73" s="1855" t="s">
        <v>70</v>
      </c>
      <c r="O73" s="1855" t="s">
        <v>73</v>
      </c>
      <c r="P73" s="1855" t="s">
        <v>441</v>
      </c>
      <c r="Q73" s="1855" t="s">
        <v>179</v>
      </c>
      <c r="R73" s="1855" t="s">
        <v>179</v>
      </c>
      <c r="S73" s="1855" t="s">
        <v>179</v>
      </c>
      <c r="T73" s="1855" t="s">
        <v>179</v>
      </c>
      <c r="U73" s="1855">
        <v>2360</v>
      </c>
      <c r="V73" s="1855">
        <v>3</v>
      </c>
      <c r="W73" s="1855">
        <v>2</v>
      </c>
      <c r="X73" s="1855">
        <v>0</v>
      </c>
      <c r="Y73" s="1855">
        <v>2025</v>
      </c>
      <c r="Z73" s="1855">
        <v>2027</v>
      </c>
      <c r="AA73" s="1855" t="s">
        <v>4416</v>
      </c>
      <c r="AB73" s="1855" t="s">
        <v>179</v>
      </c>
      <c r="AC73" s="1855" t="s">
        <v>179</v>
      </c>
      <c r="AD73" s="1855" t="s">
        <v>4022</v>
      </c>
      <c r="AE73" s="1855" t="s">
        <v>837</v>
      </c>
      <c r="AF73" s="1855" t="s">
        <v>838</v>
      </c>
      <c r="AG73" s="1855" t="s">
        <v>839</v>
      </c>
      <c r="AH73" s="1855" t="s">
        <v>179</v>
      </c>
      <c r="AI73" s="1855" t="s">
        <v>179</v>
      </c>
      <c r="AJ73" s="1855">
        <v>2024</v>
      </c>
      <c r="AK73" s="1855">
        <v>4259</v>
      </c>
      <c r="AL73" s="1855">
        <v>4259</v>
      </c>
      <c r="AM73" s="1855">
        <v>2446</v>
      </c>
      <c r="AN73" s="1855">
        <v>2446</v>
      </c>
      <c r="AO73" s="1855">
        <v>40.58</v>
      </c>
      <c r="AP73" s="1855" t="s">
        <v>469</v>
      </c>
      <c r="AQ73" s="1855">
        <v>55.9</v>
      </c>
      <c r="AR73" s="1855">
        <v>2027</v>
      </c>
      <c r="AS73" s="1855">
        <v>4131.2299999999996</v>
      </c>
      <c r="AT73" s="1855">
        <v>3</v>
      </c>
      <c r="AU73" s="1855">
        <v>4131.2299999999996</v>
      </c>
      <c r="AV73" s="1855">
        <v>3</v>
      </c>
      <c r="AW73" s="1855">
        <v>39.3626</v>
      </c>
      <c r="AX73" s="1855" t="s">
        <v>469</v>
      </c>
      <c r="AY73" s="1855">
        <v>3</v>
      </c>
      <c r="AZ73" s="1855">
        <v>94.1</v>
      </c>
      <c r="BA73" s="1855" t="s">
        <v>179</v>
      </c>
      <c r="BB73" s="1855" t="s">
        <v>179</v>
      </c>
      <c r="BC73" s="1857" t="s">
        <v>179</v>
      </c>
      <c r="BD73" s="1857" t="s">
        <v>179</v>
      </c>
      <c r="BE73" s="1857" t="s">
        <v>179</v>
      </c>
      <c r="BF73" s="1857" t="s">
        <v>179</v>
      </c>
      <c r="BG73" s="1857" t="s">
        <v>179</v>
      </c>
      <c r="BH73" s="1857" t="s">
        <v>179</v>
      </c>
      <c r="BI73" s="1857" t="s">
        <v>179</v>
      </c>
      <c r="BJ73" s="1857" t="s">
        <v>179</v>
      </c>
      <c r="BK73" s="1855" t="s">
        <v>179</v>
      </c>
      <c r="BL73" s="1855" t="s">
        <v>179</v>
      </c>
      <c r="BM73" s="1855" t="s">
        <v>179</v>
      </c>
      <c r="BN73" s="1855" t="s">
        <v>179</v>
      </c>
      <c r="BO73" s="1855" t="s">
        <v>179</v>
      </c>
      <c r="BP73" s="1855"/>
      <c r="BQ73" s="1855">
        <v>0</v>
      </c>
      <c r="BR73" s="1855"/>
      <c r="BS73" s="1855">
        <v>0</v>
      </c>
      <c r="BT73" s="1855"/>
      <c r="BU73" s="1855">
        <v>0</v>
      </c>
      <c r="BV73" s="1855"/>
      <c r="BW73" s="1855">
        <v>0</v>
      </c>
      <c r="BX73" s="1855" t="s">
        <v>4297</v>
      </c>
      <c r="BY73" s="1855" t="s">
        <v>4297</v>
      </c>
      <c r="BZ73" s="1858" t="s">
        <v>4298</v>
      </c>
      <c r="CA73" s="1858" t="s">
        <v>4297</v>
      </c>
      <c r="CB73" s="1858" t="s">
        <v>4297</v>
      </c>
      <c r="CC73" s="1858" t="s">
        <v>4297</v>
      </c>
      <c r="CD73" s="1858" t="s">
        <v>4298</v>
      </c>
      <c r="CE73" s="1858" t="s">
        <v>4297</v>
      </c>
      <c r="CF73" s="1858" t="s">
        <v>4297</v>
      </c>
      <c r="CG73" s="1858" t="s">
        <v>4298</v>
      </c>
      <c r="CH73" s="1858" t="s">
        <v>4298</v>
      </c>
      <c r="CI73" s="1859" t="s">
        <v>4298</v>
      </c>
      <c r="CJ73" s="1855" t="s">
        <v>4297</v>
      </c>
      <c r="CK73" s="1855" t="b">
        <v>1</v>
      </c>
      <c r="CL73" s="1855" t="b">
        <v>0</v>
      </c>
      <c r="CM73" s="1855" t="b">
        <v>0</v>
      </c>
      <c r="CN73" s="1855" t="b">
        <v>0</v>
      </c>
      <c r="CO73" s="1855" t="b">
        <v>0</v>
      </c>
      <c r="CP73" s="1855" t="b">
        <v>0</v>
      </c>
      <c r="CQ73" s="1855" t="b">
        <v>0</v>
      </c>
      <c r="CR73" s="1855" t="b">
        <v>0</v>
      </c>
      <c r="CS73" s="1855" t="s">
        <v>4297</v>
      </c>
      <c r="CT73" s="1855" t="s">
        <v>4297</v>
      </c>
      <c r="CU73" s="1855" t="s">
        <v>3153</v>
      </c>
      <c r="CV73" s="1855" t="s">
        <v>3153</v>
      </c>
      <c r="CW73" s="1855" t="s">
        <v>4297</v>
      </c>
      <c r="CX73" s="1855" t="s">
        <v>4299</v>
      </c>
      <c r="CY73" s="1857" t="s">
        <v>4300</v>
      </c>
      <c r="CZ73" s="1855">
        <v>0</v>
      </c>
      <c r="DA73" s="1855">
        <v>0</v>
      </c>
      <c r="DB73" s="1855">
        <v>0</v>
      </c>
      <c r="DC73" s="1855">
        <v>0</v>
      </c>
      <c r="DD73" s="1855">
        <v>0</v>
      </c>
      <c r="DE73" s="1855" t="b">
        <v>0</v>
      </c>
      <c r="DF73" s="1855" t="b">
        <v>0</v>
      </c>
      <c r="DG73" s="1855" t="b">
        <v>0</v>
      </c>
      <c r="DH73" s="1855" t="b">
        <v>0</v>
      </c>
      <c r="DI73" s="1855" t="b">
        <v>0</v>
      </c>
      <c r="DJ73" s="1860" t="b">
        <v>0</v>
      </c>
      <c r="DK73" s="1860" t="b">
        <v>0</v>
      </c>
      <c r="DL73" s="1860" t="b">
        <v>0</v>
      </c>
      <c r="DM73" s="1860" t="s">
        <v>179</v>
      </c>
      <c r="DN73" s="1860" t="s">
        <v>179</v>
      </c>
      <c r="DO73" s="1860" t="s">
        <v>179</v>
      </c>
      <c r="DP73" s="1860" t="s">
        <v>179</v>
      </c>
      <c r="DQ73" s="1860" t="s">
        <v>179</v>
      </c>
      <c r="DR73" s="1860" t="s">
        <v>179</v>
      </c>
    </row>
    <row r="74" spans="1:122" ht="14.25" thickBot="1">
      <c r="A74" s="1855" t="s">
        <v>840</v>
      </c>
      <c r="B74" s="1855" t="s">
        <v>841</v>
      </c>
      <c r="C74" s="1855">
        <v>2025</v>
      </c>
      <c r="D74" s="1855" t="s">
        <v>441</v>
      </c>
      <c r="E74" s="1855">
        <v>1075114</v>
      </c>
      <c r="F74" s="1855" t="s">
        <v>841</v>
      </c>
      <c r="G74" s="1856">
        <v>45855</v>
      </c>
      <c r="H74" s="1855" t="s">
        <v>842</v>
      </c>
      <c r="I74" s="1855" t="s">
        <v>841</v>
      </c>
      <c r="J74" s="1855" t="s">
        <v>843</v>
      </c>
      <c r="K74" s="1855" t="s">
        <v>841</v>
      </c>
      <c r="L74" s="1855" t="s">
        <v>843</v>
      </c>
      <c r="M74" s="1855" t="s">
        <v>842</v>
      </c>
      <c r="N74" s="1855" t="s">
        <v>86</v>
      </c>
      <c r="O74" s="1855" t="s">
        <v>87</v>
      </c>
      <c r="P74" s="1855" t="s">
        <v>441</v>
      </c>
      <c r="Q74" s="1855" t="s">
        <v>179</v>
      </c>
      <c r="R74" s="1855" t="s">
        <v>179</v>
      </c>
      <c r="S74" s="1855" t="s">
        <v>179</v>
      </c>
      <c r="T74" s="1855" t="s">
        <v>179</v>
      </c>
      <c r="U74" s="1855">
        <v>1829</v>
      </c>
      <c r="V74" s="1855">
        <v>12</v>
      </c>
      <c r="W74" s="1855">
        <v>0</v>
      </c>
      <c r="X74" s="1855">
        <v>0</v>
      </c>
      <c r="Y74" s="1855">
        <v>2025</v>
      </c>
      <c r="Z74" s="1855">
        <v>2027</v>
      </c>
      <c r="AA74" s="1855" t="s">
        <v>4417</v>
      </c>
      <c r="AB74" s="1855" t="s">
        <v>179</v>
      </c>
      <c r="AC74" s="1855" t="s">
        <v>179</v>
      </c>
      <c r="AD74" s="1855" t="s">
        <v>4022</v>
      </c>
      <c r="AE74" s="1855" t="s">
        <v>844</v>
      </c>
      <c r="AF74" s="1855" t="s">
        <v>842</v>
      </c>
      <c r="AG74" s="1855" t="s">
        <v>845</v>
      </c>
      <c r="AH74" s="1855" t="s">
        <v>179</v>
      </c>
      <c r="AI74" s="1855" t="s">
        <v>179</v>
      </c>
      <c r="AJ74" s="1855">
        <v>2024</v>
      </c>
      <c r="AK74" s="1855">
        <v>3853</v>
      </c>
      <c r="AL74" s="1855">
        <v>3853</v>
      </c>
      <c r="AM74" s="1855">
        <v>3853</v>
      </c>
      <c r="AN74" s="1855">
        <v>3853</v>
      </c>
      <c r="AO74" s="1855">
        <v>2.78</v>
      </c>
      <c r="AP74" s="1855" t="s">
        <v>4418</v>
      </c>
      <c r="AQ74" s="1855">
        <v>0</v>
      </c>
      <c r="AR74" s="1855">
        <v>2027</v>
      </c>
      <c r="AS74" s="1855">
        <v>3775</v>
      </c>
      <c r="AT74" s="1855">
        <v>2</v>
      </c>
      <c r="AU74" s="1855">
        <v>3775</v>
      </c>
      <c r="AV74" s="1855">
        <v>2</v>
      </c>
      <c r="AW74" s="1855">
        <v>2.7</v>
      </c>
      <c r="AX74" s="1855" t="s">
        <v>4418</v>
      </c>
      <c r="AY74" s="1855">
        <v>2.9</v>
      </c>
      <c r="AZ74" s="1855">
        <v>0</v>
      </c>
      <c r="BA74" s="1855" t="s">
        <v>179</v>
      </c>
      <c r="BB74" s="1855" t="s">
        <v>179</v>
      </c>
      <c r="BC74" s="1857" t="s">
        <v>179</v>
      </c>
      <c r="BD74" s="1857" t="s">
        <v>179</v>
      </c>
      <c r="BE74" s="1857" t="s">
        <v>179</v>
      </c>
      <c r="BF74" s="1857" t="s">
        <v>179</v>
      </c>
      <c r="BG74" s="1857" t="s">
        <v>179</v>
      </c>
      <c r="BH74" s="1857" t="s">
        <v>179</v>
      </c>
      <c r="BI74" s="1857" t="s">
        <v>179</v>
      </c>
      <c r="BJ74" s="1857" t="s">
        <v>179</v>
      </c>
      <c r="BK74" s="1855" t="s">
        <v>179</v>
      </c>
      <c r="BL74" s="1855" t="s">
        <v>179</v>
      </c>
      <c r="BM74" s="1855" t="s">
        <v>179</v>
      </c>
      <c r="BN74" s="1855" t="s">
        <v>179</v>
      </c>
      <c r="BO74" s="1855" t="s">
        <v>179</v>
      </c>
      <c r="BP74" s="1855"/>
      <c r="BQ74" s="1855">
        <v>0</v>
      </c>
      <c r="BR74" s="1855"/>
      <c r="BS74" s="1855">
        <v>0</v>
      </c>
      <c r="BT74" s="1855"/>
      <c r="BU74" s="1855">
        <v>0</v>
      </c>
      <c r="BV74" s="1855"/>
      <c r="BW74" s="1855">
        <v>0</v>
      </c>
      <c r="BX74" s="1855" t="s">
        <v>4297</v>
      </c>
      <c r="BY74" s="1855" t="s">
        <v>4297</v>
      </c>
      <c r="BZ74" s="1858" t="s">
        <v>4297</v>
      </c>
      <c r="CA74" s="1858" t="s">
        <v>4297</v>
      </c>
      <c r="CB74" s="1858" t="s">
        <v>4297</v>
      </c>
      <c r="CC74" s="1858" t="s">
        <v>3153</v>
      </c>
      <c r="CD74" s="1858" t="s">
        <v>4298</v>
      </c>
      <c r="CE74" s="1858" t="s">
        <v>3153</v>
      </c>
      <c r="CF74" s="1858" t="s">
        <v>4297</v>
      </c>
      <c r="CG74" s="1858" t="s">
        <v>4298</v>
      </c>
      <c r="CH74" s="1858" t="s">
        <v>4298</v>
      </c>
      <c r="CI74" s="1859" t="s">
        <v>3153</v>
      </c>
      <c r="CJ74" s="1855" t="s">
        <v>3153</v>
      </c>
      <c r="CK74" s="1855" t="b">
        <v>0</v>
      </c>
      <c r="CL74" s="1855" t="b">
        <v>0</v>
      </c>
      <c r="CM74" s="1855" t="b">
        <v>0</v>
      </c>
      <c r="CN74" s="1855" t="b">
        <v>0</v>
      </c>
      <c r="CO74" s="1855" t="b">
        <v>0</v>
      </c>
      <c r="CP74" s="1855" t="b">
        <v>0</v>
      </c>
      <c r="CQ74" s="1855" t="b">
        <v>1</v>
      </c>
      <c r="CR74" s="1855" t="b">
        <v>0</v>
      </c>
      <c r="CS74" s="1855" t="s">
        <v>4299</v>
      </c>
      <c r="CT74" s="1855" t="s">
        <v>4299</v>
      </c>
      <c r="CU74" s="1855" t="s">
        <v>4299</v>
      </c>
      <c r="CV74" s="1855" t="s">
        <v>3153</v>
      </c>
      <c r="CW74" s="1855" t="s">
        <v>3153</v>
      </c>
      <c r="CX74" s="1855" t="s">
        <v>4297</v>
      </c>
      <c r="CY74" s="1857" t="s">
        <v>3153</v>
      </c>
      <c r="CZ74" s="1855">
        <v>0</v>
      </c>
      <c r="DA74" s="1855">
        <v>0</v>
      </c>
      <c r="DB74" s="1855">
        <v>0</v>
      </c>
      <c r="DC74" s="1855">
        <v>0</v>
      </c>
      <c r="DD74" s="1855">
        <v>0</v>
      </c>
      <c r="DE74" s="1855" t="b">
        <v>0</v>
      </c>
      <c r="DF74" s="1855" t="b">
        <v>0</v>
      </c>
      <c r="DG74" s="1855" t="b">
        <v>0</v>
      </c>
      <c r="DH74" s="1855" t="b">
        <v>0</v>
      </c>
      <c r="DI74" s="1855" t="b">
        <v>0</v>
      </c>
      <c r="DJ74" s="1860" t="b">
        <v>0</v>
      </c>
      <c r="DK74" s="1860" t="b">
        <v>0</v>
      </c>
      <c r="DL74" s="1860" t="b">
        <v>0</v>
      </c>
      <c r="DM74" s="1860" t="s">
        <v>179</v>
      </c>
      <c r="DN74" s="1860" t="s">
        <v>179</v>
      </c>
      <c r="DO74" s="1860" t="s">
        <v>179</v>
      </c>
      <c r="DP74" s="1860" t="s">
        <v>179</v>
      </c>
      <c r="DQ74" s="1860" t="s">
        <v>179</v>
      </c>
      <c r="DR74" s="1860" t="s">
        <v>179</v>
      </c>
    </row>
    <row r="75" spans="1:122" ht="14.25" thickBot="1">
      <c r="A75" s="1855" t="s">
        <v>846</v>
      </c>
      <c r="B75" s="1855" t="s">
        <v>847</v>
      </c>
      <c r="C75" s="1855">
        <v>2025</v>
      </c>
      <c r="D75" s="1855" t="s">
        <v>441</v>
      </c>
      <c r="E75" s="1855">
        <v>1030115</v>
      </c>
      <c r="F75" s="1855" t="s">
        <v>847</v>
      </c>
      <c r="G75" s="1856">
        <v>45867</v>
      </c>
      <c r="H75" s="1855" t="s">
        <v>849</v>
      </c>
      <c r="I75" s="1855" t="s">
        <v>847</v>
      </c>
      <c r="J75" s="1855" t="s">
        <v>848</v>
      </c>
      <c r="K75" s="1855" t="s">
        <v>847</v>
      </c>
      <c r="L75" s="1855" t="s">
        <v>848</v>
      </c>
      <c r="M75" s="1855" t="s">
        <v>849</v>
      </c>
      <c r="N75" s="1855" t="s">
        <v>12</v>
      </c>
      <c r="O75" s="1855" t="s">
        <v>34</v>
      </c>
      <c r="P75" s="1855" t="s">
        <v>441</v>
      </c>
      <c r="Q75" s="1855" t="s">
        <v>179</v>
      </c>
      <c r="R75" s="1855" t="s">
        <v>179</v>
      </c>
      <c r="S75" s="1855" t="s">
        <v>179</v>
      </c>
      <c r="T75" s="1855" t="s">
        <v>179</v>
      </c>
      <c r="U75" s="1855">
        <v>11742</v>
      </c>
      <c r="V75" s="1855">
        <v>5</v>
      </c>
      <c r="W75" s="1855">
        <v>2</v>
      </c>
      <c r="X75" s="1855">
        <v>0</v>
      </c>
      <c r="Y75" s="1855">
        <v>2025</v>
      </c>
      <c r="Z75" s="1855">
        <v>2027</v>
      </c>
      <c r="AA75" s="1855" t="s">
        <v>4419</v>
      </c>
      <c r="AB75" s="1855" t="s">
        <v>179</v>
      </c>
      <c r="AC75" s="1855" t="s">
        <v>179</v>
      </c>
      <c r="AD75" s="1855" t="s">
        <v>4022</v>
      </c>
      <c r="AE75" s="1855" t="s">
        <v>850</v>
      </c>
      <c r="AF75" s="1855" t="s">
        <v>851</v>
      </c>
      <c r="AG75" s="1855" t="s">
        <v>852</v>
      </c>
      <c r="AH75" s="1855" t="s">
        <v>179</v>
      </c>
      <c r="AI75" s="1855" t="s">
        <v>179</v>
      </c>
      <c r="AJ75" s="1855">
        <v>2024</v>
      </c>
      <c r="AK75" s="1855">
        <v>22682</v>
      </c>
      <c r="AL75" s="1855">
        <v>22682</v>
      </c>
      <c r="AM75" s="1855">
        <v>22682</v>
      </c>
      <c r="AN75" s="1855">
        <v>22682</v>
      </c>
      <c r="AO75" s="1855">
        <v>1.5920000000000001</v>
      </c>
      <c r="AP75" s="1855" t="s">
        <v>4420</v>
      </c>
      <c r="AQ75" s="1855">
        <v>62.3</v>
      </c>
      <c r="AR75" s="1855">
        <v>2027</v>
      </c>
      <c r="AS75" s="1855">
        <v>22350</v>
      </c>
      <c r="AT75" s="1855">
        <v>1.5</v>
      </c>
      <c r="AU75" s="1855">
        <v>22350</v>
      </c>
      <c r="AV75" s="1855">
        <v>1.5</v>
      </c>
      <c r="AW75" s="1855">
        <v>1.544</v>
      </c>
      <c r="AX75" s="1855" t="s">
        <v>4420</v>
      </c>
      <c r="AY75" s="1855">
        <v>3</v>
      </c>
      <c r="AZ75" s="1855">
        <v>97.3</v>
      </c>
      <c r="BA75" s="1855" t="s">
        <v>179</v>
      </c>
      <c r="BB75" s="1855" t="s">
        <v>179</v>
      </c>
      <c r="BC75" s="1857" t="s">
        <v>179</v>
      </c>
      <c r="BD75" s="1857" t="s">
        <v>179</v>
      </c>
      <c r="BE75" s="1857" t="s">
        <v>179</v>
      </c>
      <c r="BF75" s="1857" t="s">
        <v>179</v>
      </c>
      <c r="BG75" s="1857" t="s">
        <v>179</v>
      </c>
      <c r="BH75" s="1857" t="s">
        <v>179</v>
      </c>
      <c r="BI75" s="1857" t="s">
        <v>179</v>
      </c>
      <c r="BJ75" s="1857" t="s">
        <v>179</v>
      </c>
      <c r="BK75" s="1855" t="s">
        <v>179</v>
      </c>
      <c r="BL75" s="1855" t="s">
        <v>179</v>
      </c>
      <c r="BM75" s="1855" t="s">
        <v>179</v>
      </c>
      <c r="BN75" s="1855" t="s">
        <v>179</v>
      </c>
      <c r="BO75" s="1855" t="s">
        <v>179</v>
      </c>
      <c r="BP75" s="1855"/>
      <c r="BQ75" s="1855">
        <v>0</v>
      </c>
      <c r="BR75" s="1855"/>
      <c r="BS75" s="1855">
        <v>0</v>
      </c>
      <c r="BT75" s="1855"/>
      <c r="BU75" s="1855">
        <v>0</v>
      </c>
      <c r="BV75" s="1855"/>
      <c r="BW75" s="1855">
        <v>0</v>
      </c>
      <c r="BX75" s="1855" t="s">
        <v>4297</v>
      </c>
      <c r="BY75" s="1855" t="s">
        <v>4297</v>
      </c>
      <c r="BZ75" s="1858" t="s">
        <v>4297</v>
      </c>
      <c r="CA75" s="1858" t="s">
        <v>4297</v>
      </c>
      <c r="CB75" s="1858" t="s">
        <v>4297</v>
      </c>
      <c r="CC75" s="1858" t="s">
        <v>4297</v>
      </c>
      <c r="CD75" s="1858" t="s">
        <v>4297</v>
      </c>
      <c r="CE75" s="1858" t="s">
        <v>4297</v>
      </c>
      <c r="CF75" s="1858" t="s">
        <v>4297</v>
      </c>
      <c r="CG75" s="1858" t="s">
        <v>4298</v>
      </c>
      <c r="CH75" s="1858" t="s">
        <v>4298</v>
      </c>
      <c r="CI75" s="1859" t="s">
        <v>4298</v>
      </c>
      <c r="CJ75" s="1855" t="s">
        <v>4297</v>
      </c>
      <c r="CK75" s="1855" t="b">
        <v>1</v>
      </c>
      <c r="CL75" s="1855" t="b">
        <v>1</v>
      </c>
      <c r="CM75" s="1855" t="b">
        <v>0</v>
      </c>
      <c r="CN75" s="1855" t="b">
        <v>1</v>
      </c>
      <c r="CO75" s="1855" t="b">
        <v>0</v>
      </c>
      <c r="CP75" s="1855" t="b">
        <v>0</v>
      </c>
      <c r="CQ75" s="1855" t="b">
        <v>0</v>
      </c>
      <c r="CR75" s="1855" t="b">
        <v>0</v>
      </c>
      <c r="CS75" s="1855" t="s">
        <v>4297</v>
      </c>
      <c r="CT75" s="1855" t="s">
        <v>4297</v>
      </c>
      <c r="CU75" s="1855" t="s">
        <v>4297</v>
      </c>
      <c r="CV75" s="1855" t="s">
        <v>3153</v>
      </c>
      <c r="CW75" s="1855" t="s">
        <v>4300</v>
      </c>
      <c r="CX75" s="1855" t="s">
        <v>3153</v>
      </c>
      <c r="CY75" s="1857" t="s">
        <v>4300</v>
      </c>
      <c r="CZ75" s="1855">
        <v>0</v>
      </c>
      <c r="DA75" s="1855">
        <v>0</v>
      </c>
      <c r="DB75" s="1855">
        <v>0</v>
      </c>
      <c r="DC75" s="1855">
        <v>0</v>
      </c>
      <c r="DD75" s="1855">
        <v>0</v>
      </c>
      <c r="DE75" s="1855" t="b">
        <v>0</v>
      </c>
      <c r="DF75" s="1855" t="b">
        <v>0</v>
      </c>
      <c r="DG75" s="1855" t="b">
        <v>0</v>
      </c>
      <c r="DH75" s="1855" t="b">
        <v>0</v>
      </c>
      <c r="DI75" s="1855" t="b">
        <v>0</v>
      </c>
      <c r="DJ75" s="1860" t="b">
        <v>0</v>
      </c>
      <c r="DK75" s="1860" t="b">
        <v>0</v>
      </c>
      <c r="DL75" s="1860" t="b">
        <v>0</v>
      </c>
      <c r="DM75" s="1860" t="s">
        <v>179</v>
      </c>
      <c r="DN75" s="1860" t="s">
        <v>179</v>
      </c>
      <c r="DO75" s="1860" t="s">
        <v>179</v>
      </c>
      <c r="DP75" s="1860" t="s">
        <v>179</v>
      </c>
      <c r="DQ75" s="1860" t="s">
        <v>179</v>
      </c>
      <c r="DR75" s="1860" t="s">
        <v>179</v>
      </c>
    </row>
    <row r="76" spans="1:122" ht="14.25" thickBot="1">
      <c r="A76" s="1855" t="s">
        <v>853</v>
      </c>
      <c r="B76" s="1855" t="s">
        <v>854</v>
      </c>
      <c r="C76" s="1855">
        <v>2025</v>
      </c>
      <c r="D76" s="1855" t="s">
        <v>441</v>
      </c>
      <c r="E76" s="1855">
        <v>1030117</v>
      </c>
      <c r="F76" s="1855" t="s">
        <v>854</v>
      </c>
      <c r="G76" s="1856">
        <v>45866</v>
      </c>
      <c r="H76" s="1855" t="s">
        <v>855</v>
      </c>
      <c r="I76" s="1855" t="s">
        <v>854</v>
      </c>
      <c r="J76" s="1855" t="s">
        <v>856</v>
      </c>
      <c r="K76" s="1855" t="s">
        <v>854</v>
      </c>
      <c r="L76" s="1855" t="s">
        <v>856</v>
      </c>
      <c r="M76" s="1855" t="s">
        <v>855</v>
      </c>
      <c r="N76" s="1855" t="s">
        <v>12</v>
      </c>
      <c r="O76" s="1855" t="s">
        <v>34</v>
      </c>
      <c r="P76" s="1855" t="s">
        <v>441</v>
      </c>
      <c r="Q76" s="1855" t="s">
        <v>179</v>
      </c>
      <c r="R76" s="1855" t="s">
        <v>179</v>
      </c>
      <c r="S76" s="1855" t="s">
        <v>179</v>
      </c>
      <c r="T76" s="1855" t="s">
        <v>179</v>
      </c>
      <c r="U76" s="1855">
        <v>1769</v>
      </c>
      <c r="V76" s="1855">
        <v>2</v>
      </c>
      <c r="W76" s="1855">
        <v>1</v>
      </c>
      <c r="X76" s="1855">
        <v>0</v>
      </c>
      <c r="Y76" s="1855">
        <v>2025</v>
      </c>
      <c r="Z76" s="1855">
        <v>2027</v>
      </c>
      <c r="AA76" s="1855" t="s">
        <v>4421</v>
      </c>
      <c r="AB76" s="1855" t="s">
        <v>179</v>
      </c>
      <c r="AC76" s="1855" t="s">
        <v>179</v>
      </c>
      <c r="AD76" s="1855" t="s">
        <v>4022</v>
      </c>
      <c r="AE76" s="1855" t="s">
        <v>857</v>
      </c>
      <c r="AF76" s="1855" t="s">
        <v>858</v>
      </c>
      <c r="AG76" s="1855" t="s">
        <v>859</v>
      </c>
      <c r="AH76" s="1855" t="s">
        <v>179</v>
      </c>
      <c r="AI76" s="1855" t="s">
        <v>179</v>
      </c>
      <c r="AJ76" s="1855">
        <v>2024</v>
      </c>
      <c r="AK76" s="1855">
        <v>3385</v>
      </c>
      <c r="AL76" s="1855">
        <v>3385</v>
      </c>
      <c r="AM76" s="1855">
        <v>256</v>
      </c>
      <c r="AN76" s="1855">
        <v>256</v>
      </c>
      <c r="AO76" s="1855">
        <v>2.34</v>
      </c>
      <c r="AP76" s="1855" t="s">
        <v>611</v>
      </c>
      <c r="AQ76" s="1855">
        <v>100</v>
      </c>
      <c r="AR76" s="1855">
        <v>2027</v>
      </c>
      <c r="AS76" s="1855">
        <v>248</v>
      </c>
      <c r="AT76" s="1855">
        <v>92.7</v>
      </c>
      <c r="AU76" s="1855">
        <v>248</v>
      </c>
      <c r="AV76" s="1855">
        <v>92.7</v>
      </c>
      <c r="AW76" s="1855">
        <v>2.27</v>
      </c>
      <c r="AX76" s="1855" t="s">
        <v>611</v>
      </c>
      <c r="AY76" s="1855">
        <v>3</v>
      </c>
      <c r="AZ76" s="1855">
        <v>100</v>
      </c>
      <c r="BA76" s="1855" t="s">
        <v>179</v>
      </c>
      <c r="BB76" s="1855" t="s">
        <v>179</v>
      </c>
      <c r="BC76" s="1857" t="s">
        <v>179</v>
      </c>
      <c r="BD76" s="1857" t="s">
        <v>179</v>
      </c>
      <c r="BE76" s="1857" t="s">
        <v>179</v>
      </c>
      <c r="BF76" s="1857" t="s">
        <v>179</v>
      </c>
      <c r="BG76" s="1857" t="s">
        <v>179</v>
      </c>
      <c r="BH76" s="1857" t="s">
        <v>179</v>
      </c>
      <c r="BI76" s="1857" t="s">
        <v>179</v>
      </c>
      <c r="BJ76" s="1857" t="s">
        <v>179</v>
      </c>
      <c r="BK76" s="1855" t="s">
        <v>179</v>
      </c>
      <c r="BL76" s="1855" t="s">
        <v>179</v>
      </c>
      <c r="BM76" s="1855" t="s">
        <v>179</v>
      </c>
      <c r="BN76" s="1855" t="s">
        <v>179</v>
      </c>
      <c r="BO76" s="1855" t="s">
        <v>179</v>
      </c>
      <c r="BP76" s="1855"/>
      <c r="BQ76" s="1855">
        <v>0</v>
      </c>
      <c r="BR76" s="1855"/>
      <c r="BS76" s="1855">
        <v>0</v>
      </c>
      <c r="BT76" s="1855"/>
      <c r="BU76" s="1855">
        <v>0</v>
      </c>
      <c r="BV76" s="1855"/>
      <c r="BW76" s="1855">
        <v>4</v>
      </c>
      <c r="BX76" s="1855" t="s">
        <v>4297</v>
      </c>
      <c r="BY76" s="1855" t="s">
        <v>4297</v>
      </c>
      <c r="BZ76" s="1858" t="s">
        <v>4297</v>
      </c>
      <c r="CA76" s="1858" t="s">
        <v>4297</v>
      </c>
      <c r="CB76" s="1858" t="s">
        <v>4297</v>
      </c>
      <c r="CC76" s="1858" t="s">
        <v>4297</v>
      </c>
      <c r="CD76" s="1858" t="s">
        <v>4297</v>
      </c>
      <c r="CE76" s="1858" t="s">
        <v>4297</v>
      </c>
      <c r="CF76" s="1858" t="s">
        <v>4297</v>
      </c>
      <c r="CG76" s="1858" t="s">
        <v>4298</v>
      </c>
      <c r="CH76" s="1858" t="s">
        <v>4298</v>
      </c>
      <c r="CI76" s="1859" t="s">
        <v>4298</v>
      </c>
      <c r="CJ76" s="1855" t="s">
        <v>4297</v>
      </c>
      <c r="CK76" s="1855" t="b">
        <v>0</v>
      </c>
      <c r="CL76" s="1855" t="b">
        <v>0</v>
      </c>
      <c r="CM76" s="1855" t="b">
        <v>0</v>
      </c>
      <c r="CN76" s="1855" t="b">
        <v>0</v>
      </c>
      <c r="CO76" s="1855" t="b">
        <v>0</v>
      </c>
      <c r="CP76" s="1855" t="b">
        <v>0</v>
      </c>
      <c r="CQ76" s="1855" t="b">
        <v>0</v>
      </c>
      <c r="CR76" s="1855" t="b">
        <v>1</v>
      </c>
      <c r="CS76" s="1855" t="s">
        <v>4297</v>
      </c>
      <c r="CT76" s="1855" t="s">
        <v>4297</v>
      </c>
      <c r="CU76" s="1855" t="s">
        <v>4297</v>
      </c>
      <c r="CV76" s="1855" t="s">
        <v>3153</v>
      </c>
      <c r="CW76" s="1855" t="s">
        <v>4297</v>
      </c>
      <c r="CX76" s="1855" t="s">
        <v>3153</v>
      </c>
      <c r="CY76" s="1857" t="s">
        <v>4300</v>
      </c>
      <c r="CZ76" s="1855">
        <v>0</v>
      </c>
      <c r="DA76" s="1855">
        <v>0</v>
      </c>
      <c r="DB76" s="1855">
        <v>0</v>
      </c>
      <c r="DC76" s="1855">
        <v>0</v>
      </c>
      <c r="DD76" s="1855">
        <v>0</v>
      </c>
      <c r="DE76" s="1855" t="b">
        <v>0</v>
      </c>
      <c r="DF76" s="1855" t="b">
        <v>0</v>
      </c>
      <c r="DG76" s="1855" t="b">
        <v>0</v>
      </c>
      <c r="DH76" s="1855" t="b">
        <v>0</v>
      </c>
      <c r="DI76" s="1855" t="b">
        <v>0</v>
      </c>
      <c r="DJ76" s="1860" t="b">
        <v>0</v>
      </c>
      <c r="DK76" s="1860" t="b">
        <v>0</v>
      </c>
      <c r="DL76" s="1860" t="b">
        <v>0</v>
      </c>
      <c r="DM76" s="1860" t="s">
        <v>179</v>
      </c>
      <c r="DN76" s="1860" t="s">
        <v>179</v>
      </c>
      <c r="DO76" s="1860" t="s">
        <v>179</v>
      </c>
      <c r="DP76" s="1860" t="s">
        <v>179</v>
      </c>
      <c r="DQ76" s="1860" t="s">
        <v>179</v>
      </c>
      <c r="DR76" s="1860" t="s">
        <v>179</v>
      </c>
    </row>
    <row r="77" spans="1:122" ht="14.25" thickBot="1">
      <c r="A77" s="1855" t="s">
        <v>860</v>
      </c>
      <c r="B77" s="1855" t="s">
        <v>861</v>
      </c>
      <c r="C77" s="1855">
        <v>2025</v>
      </c>
      <c r="D77" s="1855" t="s">
        <v>441</v>
      </c>
      <c r="E77" s="1855">
        <v>1069118</v>
      </c>
      <c r="F77" s="1855" t="s">
        <v>861</v>
      </c>
      <c r="G77" s="1856">
        <v>45869</v>
      </c>
      <c r="H77" s="1855" t="s">
        <v>862</v>
      </c>
      <c r="I77" s="1855" t="s">
        <v>861</v>
      </c>
      <c r="J77" s="1855" t="s">
        <v>2930</v>
      </c>
      <c r="K77" s="1855" t="s">
        <v>861</v>
      </c>
      <c r="L77" s="1855" t="s">
        <v>2930</v>
      </c>
      <c r="M77" s="1855" t="s">
        <v>862</v>
      </c>
      <c r="N77" s="1855" t="s">
        <v>77</v>
      </c>
      <c r="O77" s="1855" t="s">
        <v>79</v>
      </c>
      <c r="P77" s="1855" t="s">
        <v>441</v>
      </c>
      <c r="Q77" s="1855" t="s">
        <v>179</v>
      </c>
      <c r="R77" s="1855" t="s">
        <v>179</v>
      </c>
      <c r="S77" s="1855" t="s">
        <v>179</v>
      </c>
      <c r="T77" s="1855" t="s">
        <v>179</v>
      </c>
      <c r="U77" s="1855">
        <v>2443</v>
      </c>
      <c r="V77" s="1855">
        <v>2</v>
      </c>
      <c r="W77" s="1855">
        <v>2</v>
      </c>
      <c r="X77" s="1855">
        <v>0</v>
      </c>
      <c r="Y77" s="1855">
        <v>2025</v>
      </c>
      <c r="Z77" s="1855">
        <v>2027</v>
      </c>
      <c r="AA77" s="1855" t="s">
        <v>4422</v>
      </c>
      <c r="AB77" s="1855" t="s">
        <v>179</v>
      </c>
      <c r="AC77" s="1855" t="s">
        <v>179</v>
      </c>
      <c r="AD77" s="1855" t="s">
        <v>4022</v>
      </c>
      <c r="AE77" s="1855" t="s">
        <v>863</v>
      </c>
      <c r="AF77" s="1855" t="s">
        <v>864</v>
      </c>
      <c r="AG77" s="1855" t="s">
        <v>865</v>
      </c>
      <c r="AH77" s="1855" t="s">
        <v>179</v>
      </c>
      <c r="AI77" s="1855" t="s">
        <v>179</v>
      </c>
      <c r="AJ77" s="1855">
        <v>2024</v>
      </c>
      <c r="AK77" s="1855">
        <v>4203</v>
      </c>
      <c r="AL77" s="1855">
        <v>4203</v>
      </c>
      <c r="AM77" s="1855">
        <v>2460</v>
      </c>
      <c r="AN77" s="1855">
        <v>2460</v>
      </c>
      <c r="AO77" s="1855">
        <v>17.04</v>
      </c>
      <c r="AP77" s="1855" t="s">
        <v>469</v>
      </c>
      <c r="AQ77" s="1855">
        <v>70.8</v>
      </c>
      <c r="AR77" s="1855">
        <v>2027</v>
      </c>
      <c r="AS77" s="1855">
        <v>4075</v>
      </c>
      <c r="AT77" s="1855">
        <v>3</v>
      </c>
      <c r="AU77" s="1855">
        <v>4075</v>
      </c>
      <c r="AV77" s="1855">
        <v>3</v>
      </c>
      <c r="AW77" s="1855">
        <v>16.53</v>
      </c>
      <c r="AX77" s="1855" t="s">
        <v>469</v>
      </c>
      <c r="AY77" s="1855">
        <v>3</v>
      </c>
      <c r="AZ77" s="1855">
        <v>72.900000000000006</v>
      </c>
      <c r="BA77" s="1855" t="s">
        <v>179</v>
      </c>
      <c r="BB77" s="1855" t="s">
        <v>179</v>
      </c>
      <c r="BC77" s="1857" t="s">
        <v>179</v>
      </c>
      <c r="BD77" s="1857" t="s">
        <v>179</v>
      </c>
      <c r="BE77" s="1857" t="s">
        <v>179</v>
      </c>
      <c r="BF77" s="1857" t="s">
        <v>179</v>
      </c>
      <c r="BG77" s="1857" t="s">
        <v>179</v>
      </c>
      <c r="BH77" s="1857" t="s">
        <v>179</v>
      </c>
      <c r="BI77" s="1857" t="s">
        <v>179</v>
      </c>
      <c r="BJ77" s="1857" t="s">
        <v>179</v>
      </c>
      <c r="BK77" s="1855" t="s">
        <v>179</v>
      </c>
      <c r="BL77" s="1855" t="s">
        <v>179</v>
      </c>
      <c r="BM77" s="1855" t="s">
        <v>179</v>
      </c>
      <c r="BN77" s="1855" t="s">
        <v>179</v>
      </c>
      <c r="BO77" s="1855" t="s">
        <v>179</v>
      </c>
      <c r="BP77" s="1855"/>
      <c r="BQ77" s="1855">
        <v>0</v>
      </c>
      <c r="BR77" s="1855"/>
      <c r="BS77" s="1855">
        <v>0</v>
      </c>
      <c r="BT77" s="1855"/>
      <c r="BU77" s="1855">
        <v>0</v>
      </c>
      <c r="BV77" s="1855"/>
      <c r="BW77" s="1855">
        <v>0</v>
      </c>
      <c r="BX77" s="1855" t="s">
        <v>4297</v>
      </c>
      <c r="BY77" s="1855" t="s">
        <v>4297</v>
      </c>
      <c r="BZ77" s="1858" t="s">
        <v>4297</v>
      </c>
      <c r="CA77" s="1858" t="s">
        <v>4297</v>
      </c>
      <c r="CB77" s="1858" t="s">
        <v>4297</v>
      </c>
      <c r="CC77" s="1858" t="s">
        <v>4297</v>
      </c>
      <c r="CD77" s="1858" t="s">
        <v>4298</v>
      </c>
      <c r="CE77" s="1858" t="s">
        <v>4297</v>
      </c>
      <c r="CF77" s="1858" t="s">
        <v>4297</v>
      </c>
      <c r="CG77" s="1858" t="s">
        <v>4298</v>
      </c>
      <c r="CH77" s="1858" t="s">
        <v>4298</v>
      </c>
      <c r="CI77" s="1859" t="s">
        <v>4298</v>
      </c>
      <c r="CJ77" s="1855" t="s">
        <v>4297</v>
      </c>
      <c r="CK77" s="1855" t="b">
        <v>0</v>
      </c>
      <c r="CL77" s="1855" t="b">
        <v>1</v>
      </c>
      <c r="CM77" s="1855" t="b">
        <v>0</v>
      </c>
      <c r="CN77" s="1855" t="b">
        <v>0</v>
      </c>
      <c r="CO77" s="1855" t="b">
        <v>0</v>
      </c>
      <c r="CP77" s="1855" t="b">
        <v>0</v>
      </c>
      <c r="CQ77" s="1855" t="b">
        <v>0</v>
      </c>
      <c r="CR77" s="1855" t="b">
        <v>0</v>
      </c>
      <c r="CS77" s="1855" t="s">
        <v>4300</v>
      </c>
      <c r="CT77" s="1855" t="s">
        <v>4300</v>
      </c>
      <c r="CU77" s="1855" t="s">
        <v>4300</v>
      </c>
      <c r="CV77" s="1855" t="s">
        <v>4300</v>
      </c>
      <c r="CW77" s="1855" t="s">
        <v>3153</v>
      </c>
      <c r="CX77" s="1855" t="s">
        <v>4297</v>
      </c>
      <c r="CY77" s="1857" t="s">
        <v>4299</v>
      </c>
      <c r="CZ77" s="1855">
        <v>0</v>
      </c>
      <c r="DA77" s="1855">
        <v>0</v>
      </c>
      <c r="DB77" s="1855">
        <v>0</v>
      </c>
      <c r="DC77" s="1855">
        <v>0</v>
      </c>
      <c r="DD77" s="1855">
        <v>0</v>
      </c>
      <c r="DE77" s="1855" t="b">
        <v>0</v>
      </c>
      <c r="DF77" s="1855" t="b">
        <v>0</v>
      </c>
      <c r="DG77" s="1855" t="b">
        <v>0</v>
      </c>
      <c r="DH77" s="1855" t="b">
        <v>0</v>
      </c>
      <c r="DI77" s="1855" t="b">
        <v>0</v>
      </c>
      <c r="DJ77" s="1860" t="b">
        <v>0</v>
      </c>
      <c r="DK77" s="1860" t="b">
        <v>0</v>
      </c>
      <c r="DL77" s="1860" t="b">
        <v>0</v>
      </c>
      <c r="DM77" s="1860" t="s">
        <v>179</v>
      </c>
      <c r="DN77" s="1860" t="s">
        <v>179</v>
      </c>
      <c r="DO77" s="1860" t="s">
        <v>179</v>
      </c>
      <c r="DP77" s="1860" t="s">
        <v>179</v>
      </c>
      <c r="DQ77" s="1860" t="s">
        <v>179</v>
      </c>
      <c r="DR77" s="1860" t="s">
        <v>179</v>
      </c>
    </row>
    <row r="78" spans="1:122" ht="14.25" thickBot="1">
      <c r="A78" s="1855" t="s">
        <v>866</v>
      </c>
      <c r="B78" s="1855" t="s">
        <v>867</v>
      </c>
      <c r="C78" s="1855">
        <v>2025</v>
      </c>
      <c r="D78" s="1855" t="s">
        <v>441</v>
      </c>
      <c r="E78" s="1855">
        <v>1009119</v>
      </c>
      <c r="F78" s="1855" t="s">
        <v>867</v>
      </c>
      <c r="G78" s="1856">
        <v>45867</v>
      </c>
      <c r="H78" s="1855" t="s">
        <v>868</v>
      </c>
      <c r="I78" s="1855" t="s">
        <v>867</v>
      </c>
      <c r="J78" s="1855" t="s">
        <v>869</v>
      </c>
      <c r="K78" s="1855" t="s">
        <v>867</v>
      </c>
      <c r="L78" s="1855" t="s">
        <v>869</v>
      </c>
      <c r="M78" s="1855" t="s">
        <v>868</v>
      </c>
      <c r="N78" s="1855" t="s">
        <v>12</v>
      </c>
      <c r="O78" s="1855" t="s">
        <v>13</v>
      </c>
      <c r="P78" s="1855" t="s">
        <v>441</v>
      </c>
      <c r="Q78" s="1855" t="s">
        <v>179</v>
      </c>
      <c r="R78" s="1855" t="s">
        <v>179</v>
      </c>
      <c r="S78" s="1855" t="s">
        <v>179</v>
      </c>
      <c r="T78" s="1855" t="s">
        <v>179</v>
      </c>
      <c r="U78" s="1855">
        <v>6662</v>
      </c>
      <c r="V78" s="1855">
        <v>3</v>
      </c>
      <c r="W78" s="1855">
        <v>1</v>
      </c>
      <c r="X78" s="1855">
        <v>0</v>
      </c>
      <c r="Y78" s="1855">
        <v>2025</v>
      </c>
      <c r="Z78" s="1855">
        <v>2027</v>
      </c>
      <c r="AA78" s="1855" t="s">
        <v>4423</v>
      </c>
      <c r="AB78" s="1855" t="s">
        <v>179</v>
      </c>
      <c r="AC78" s="1855" t="s">
        <v>179</v>
      </c>
      <c r="AD78" s="1855" t="s">
        <v>4022</v>
      </c>
      <c r="AE78" s="1855" t="s">
        <v>754</v>
      </c>
      <c r="AF78" s="1855" t="s">
        <v>870</v>
      </c>
      <c r="AG78" s="1855" t="s">
        <v>612</v>
      </c>
      <c r="AH78" s="1855" t="s">
        <v>179</v>
      </c>
      <c r="AI78" s="1855" t="s">
        <v>179</v>
      </c>
      <c r="AJ78" s="1855">
        <v>2024</v>
      </c>
      <c r="AK78" s="1855">
        <v>12890</v>
      </c>
      <c r="AL78" s="1855">
        <v>12890</v>
      </c>
      <c r="AM78" s="1855">
        <v>12890</v>
      </c>
      <c r="AN78" s="1855">
        <v>12890</v>
      </c>
      <c r="AO78" s="1855">
        <v>20.37</v>
      </c>
      <c r="AP78" s="1855" t="s">
        <v>4424</v>
      </c>
      <c r="AQ78" s="1855">
        <v>0</v>
      </c>
      <c r="AR78" s="1855">
        <v>2027</v>
      </c>
      <c r="AS78" s="1855">
        <v>12509</v>
      </c>
      <c r="AT78" s="1855">
        <v>3</v>
      </c>
      <c r="AU78" s="1855">
        <v>12509</v>
      </c>
      <c r="AV78" s="1855">
        <v>3</v>
      </c>
      <c r="AW78" s="1855">
        <v>19.760000000000002</v>
      </c>
      <c r="AX78" s="1855" t="s">
        <v>4424</v>
      </c>
      <c r="AY78" s="1855">
        <v>3</v>
      </c>
      <c r="AZ78" s="1855">
        <v>0</v>
      </c>
      <c r="BA78" s="1855" t="s">
        <v>179</v>
      </c>
      <c r="BB78" s="1855" t="s">
        <v>179</v>
      </c>
      <c r="BC78" s="1857" t="s">
        <v>179</v>
      </c>
      <c r="BD78" s="1857" t="s">
        <v>179</v>
      </c>
      <c r="BE78" s="1857" t="s">
        <v>179</v>
      </c>
      <c r="BF78" s="1857" t="s">
        <v>179</v>
      </c>
      <c r="BG78" s="1857" t="s">
        <v>179</v>
      </c>
      <c r="BH78" s="1857" t="s">
        <v>179</v>
      </c>
      <c r="BI78" s="1857" t="s">
        <v>179</v>
      </c>
      <c r="BJ78" s="1857" t="s">
        <v>179</v>
      </c>
      <c r="BK78" s="1855" t="s">
        <v>179</v>
      </c>
      <c r="BL78" s="1855" t="s">
        <v>179</v>
      </c>
      <c r="BM78" s="1855" t="s">
        <v>179</v>
      </c>
      <c r="BN78" s="1855" t="s">
        <v>179</v>
      </c>
      <c r="BO78" s="1855" t="s">
        <v>179</v>
      </c>
      <c r="BP78" s="1855"/>
      <c r="BQ78" s="1855">
        <v>0</v>
      </c>
      <c r="BR78" s="1855"/>
      <c r="BS78" s="1855">
        <v>0</v>
      </c>
      <c r="BT78" s="1855"/>
      <c r="BU78" s="1855">
        <v>0</v>
      </c>
      <c r="BV78" s="1855"/>
      <c r="BW78" s="1855">
        <v>0</v>
      </c>
      <c r="BX78" s="1855" t="s">
        <v>4297</v>
      </c>
      <c r="BY78" s="1855" t="s">
        <v>4297</v>
      </c>
      <c r="BZ78" s="1858" t="s">
        <v>4297</v>
      </c>
      <c r="CA78" s="1858" t="s">
        <v>4297</v>
      </c>
      <c r="CB78" s="1858" t="s">
        <v>4297</v>
      </c>
      <c r="CC78" s="1858" t="s">
        <v>4297</v>
      </c>
      <c r="CD78" s="1858" t="s">
        <v>4298</v>
      </c>
      <c r="CE78" s="1858" t="s">
        <v>4298</v>
      </c>
      <c r="CF78" s="1858" t="s">
        <v>4297</v>
      </c>
      <c r="CG78" s="1858" t="s">
        <v>4298</v>
      </c>
      <c r="CH78" s="1858" t="s">
        <v>4298</v>
      </c>
      <c r="CI78" s="1859" t="s">
        <v>4298</v>
      </c>
      <c r="CJ78" s="1855" t="s">
        <v>4297</v>
      </c>
      <c r="CK78" s="1855" t="b">
        <v>1</v>
      </c>
      <c r="CL78" s="1855" t="b">
        <v>0</v>
      </c>
      <c r="CM78" s="1855" t="b">
        <v>0</v>
      </c>
      <c r="CN78" s="1855" t="b">
        <v>0</v>
      </c>
      <c r="CO78" s="1855" t="b">
        <v>0</v>
      </c>
      <c r="CP78" s="1855" t="b">
        <v>0</v>
      </c>
      <c r="CQ78" s="1855" t="b">
        <v>1</v>
      </c>
      <c r="CR78" s="1855" t="b">
        <v>0</v>
      </c>
      <c r="CS78" s="1855" t="s">
        <v>3153</v>
      </c>
      <c r="CT78" s="1855" t="s">
        <v>4300</v>
      </c>
      <c r="CU78" s="1855" t="s">
        <v>3153</v>
      </c>
      <c r="CV78" s="1855" t="s">
        <v>4300</v>
      </c>
      <c r="CW78" s="1855" t="s">
        <v>4300</v>
      </c>
      <c r="CX78" s="1855" t="s">
        <v>3153</v>
      </c>
      <c r="CY78" s="1857" t="s">
        <v>4297</v>
      </c>
      <c r="CZ78" s="1855">
        <v>0</v>
      </c>
      <c r="DA78" s="1855">
        <v>0</v>
      </c>
      <c r="DB78" s="1855">
        <v>0</v>
      </c>
      <c r="DC78" s="1855">
        <v>0</v>
      </c>
      <c r="DD78" s="1855">
        <v>0</v>
      </c>
      <c r="DE78" s="1855" t="b">
        <v>0</v>
      </c>
      <c r="DF78" s="1855" t="b">
        <v>0</v>
      </c>
      <c r="DG78" s="1855" t="b">
        <v>0</v>
      </c>
      <c r="DH78" s="1855" t="b">
        <v>0</v>
      </c>
      <c r="DI78" s="1855" t="b">
        <v>0</v>
      </c>
      <c r="DJ78" s="1860" t="b">
        <v>0</v>
      </c>
      <c r="DK78" s="1860" t="b">
        <v>0</v>
      </c>
      <c r="DL78" s="1860" t="b">
        <v>0</v>
      </c>
      <c r="DM78" s="1860" t="s">
        <v>179</v>
      </c>
      <c r="DN78" s="1860" t="s">
        <v>179</v>
      </c>
      <c r="DO78" s="1860" t="s">
        <v>179</v>
      </c>
      <c r="DP78" s="1860" t="s">
        <v>179</v>
      </c>
      <c r="DQ78" s="1860" t="s">
        <v>179</v>
      </c>
      <c r="DR78" s="1860" t="s">
        <v>179</v>
      </c>
    </row>
    <row r="79" spans="1:122" ht="14.25" thickBot="1">
      <c r="A79" s="1855" t="s">
        <v>871</v>
      </c>
      <c r="B79" s="1855" t="s">
        <v>872</v>
      </c>
      <c r="C79" s="1855">
        <v>2025</v>
      </c>
      <c r="D79" s="1855" t="s">
        <v>441</v>
      </c>
      <c r="E79" s="1855">
        <v>1056120</v>
      </c>
      <c r="F79" s="1855" t="s">
        <v>872</v>
      </c>
      <c r="G79" s="1856">
        <v>45860</v>
      </c>
      <c r="H79" s="1855" t="s">
        <v>873</v>
      </c>
      <c r="I79" s="1855" t="s">
        <v>872</v>
      </c>
      <c r="J79" s="1855" t="s">
        <v>4425</v>
      </c>
      <c r="K79" s="1855" t="s">
        <v>872</v>
      </c>
      <c r="L79" s="1855" t="s">
        <v>4425</v>
      </c>
      <c r="M79" s="1855" t="s">
        <v>873</v>
      </c>
      <c r="N79" s="1855" t="s">
        <v>57</v>
      </c>
      <c r="O79" s="1855" t="s">
        <v>64</v>
      </c>
      <c r="P79" s="1855" t="s">
        <v>441</v>
      </c>
      <c r="Q79" s="1855" t="s">
        <v>179</v>
      </c>
      <c r="R79" s="1855" t="s">
        <v>179</v>
      </c>
      <c r="S79" s="1855" t="s">
        <v>179</v>
      </c>
      <c r="T79" s="1855" t="s">
        <v>179</v>
      </c>
      <c r="U79" s="1855">
        <v>6312</v>
      </c>
      <c r="V79" s="1855">
        <v>27</v>
      </c>
      <c r="W79" s="1855">
        <v>0</v>
      </c>
      <c r="X79" s="1855">
        <v>0</v>
      </c>
      <c r="Y79" s="1855">
        <v>2025</v>
      </c>
      <c r="Z79" s="1855">
        <v>2027</v>
      </c>
      <c r="AA79" s="1855" t="s">
        <v>4426</v>
      </c>
      <c r="AB79" s="1855" t="s">
        <v>179</v>
      </c>
      <c r="AC79" s="1855" t="s">
        <v>179</v>
      </c>
      <c r="AD79" s="1855" t="s">
        <v>4022</v>
      </c>
      <c r="AE79" s="1855" t="s">
        <v>874</v>
      </c>
      <c r="AF79" s="1855" t="s">
        <v>875</v>
      </c>
      <c r="AG79" s="1855" t="s">
        <v>876</v>
      </c>
      <c r="AH79" s="1855" t="s">
        <v>179</v>
      </c>
      <c r="AI79" s="1855" t="s">
        <v>179</v>
      </c>
      <c r="AJ79" s="1855">
        <v>2024</v>
      </c>
      <c r="AK79" s="1855">
        <v>12176</v>
      </c>
      <c r="AL79" s="1855">
        <v>12176</v>
      </c>
      <c r="AM79" s="1855">
        <v>12176</v>
      </c>
      <c r="AN79" s="1855">
        <v>12176</v>
      </c>
      <c r="AO79" s="1855">
        <v>82.41</v>
      </c>
      <c r="AP79" s="1855" t="s">
        <v>469</v>
      </c>
      <c r="AQ79" s="1855">
        <v>0</v>
      </c>
      <c r="AR79" s="1855">
        <v>2027</v>
      </c>
      <c r="AS79" s="1855">
        <v>11810</v>
      </c>
      <c r="AT79" s="1855">
        <v>3</v>
      </c>
      <c r="AU79" s="1855">
        <v>11810</v>
      </c>
      <c r="AV79" s="1855">
        <v>3</v>
      </c>
      <c r="AW79" s="1855">
        <v>80</v>
      </c>
      <c r="AX79" s="1855" t="s">
        <v>469</v>
      </c>
      <c r="AY79" s="1855">
        <v>2.9</v>
      </c>
      <c r="AZ79" s="1855">
        <v>0</v>
      </c>
      <c r="BA79" s="1855" t="s">
        <v>179</v>
      </c>
      <c r="BB79" s="1855" t="s">
        <v>179</v>
      </c>
      <c r="BC79" s="1857" t="s">
        <v>179</v>
      </c>
      <c r="BD79" s="1857" t="s">
        <v>179</v>
      </c>
      <c r="BE79" s="1857" t="s">
        <v>179</v>
      </c>
      <c r="BF79" s="1857" t="s">
        <v>179</v>
      </c>
      <c r="BG79" s="1857" t="s">
        <v>179</v>
      </c>
      <c r="BH79" s="1857" t="s">
        <v>179</v>
      </c>
      <c r="BI79" s="1857" t="s">
        <v>179</v>
      </c>
      <c r="BJ79" s="1857" t="s">
        <v>179</v>
      </c>
      <c r="BK79" s="1855" t="s">
        <v>179</v>
      </c>
      <c r="BL79" s="1855" t="s">
        <v>179</v>
      </c>
      <c r="BM79" s="1855" t="s">
        <v>179</v>
      </c>
      <c r="BN79" s="1855" t="s">
        <v>179</v>
      </c>
      <c r="BO79" s="1855" t="s">
        <v>179</v>
      </c>
      <c r="BP79" s="1855"/>
      <c r="BQ79" s="1855">
        <v>0</v>
      </c>
      <c r="BR79" s="1855"/>
      <c r="BS79" s="1855">
        <v>0</v>
      </c>
      <c r="BT79" s="1855"/>
      <c r="BU79" s="1855">
        <v>0</v>
      </c>
      <c r="BV79" s="1855"/>
      <c r="BW79" s="1855">
        <v>0</v>
      </c>
      <c r="BX79" s="1855" t="s">
        <v>4297</v>
      </c>
      <c r="BY79" s="1855" t="s">
        <v>4297</v>
      </c>
      <c r="BZ79" s="1858" t="s">
        <v>4297</v>
      </c>
      <c r="CA79" s="1858" t="s">
        <v>4298</v>
      </c>
      <c r="CB79" s="1858" t="s">
        <v>4297</v>
      </c>
      <c r="CC79" s="1858" t="s">
        <v>4297</v>
      </c>
      <c r="CD79" s="1858" t="s">
        <v>3153</v>
      </c>
      <c r="CE79" s="1858" t="s">
        <v>4298</v>
      </c>
      <c r="CF79" s="1858" t="s">
        <v>3153</v>
      </c>
      <c r="CG79" s="1858" t="s">
        <v>4298</v>
      </c>
      <c r="CH79" s="1858" t="s">
        <v>4298</v>
      </c>
      <c r="CI79" s="1859" t="s">
        <v>4298</v>
      </c>
      <c r="CJ79" s="1855" t="s">
        <v>4298</v>
      </c>
      <c r="CK79" s="1855" t="b">
        <v>0</v>
      </c>
      <c r="CL79" s="1855" t="b">
        <v>0</v>
      </c>
      <c r="CM79" s="1855" t="b">
        <v>0</v>
      </c>
      <c r="CN79" s="1855" t="b">
        <v>0</v>
      </c>
      <c r="CO79" s="1855" t="b">
        <v>0</v>
      </c>
      <c r="CP79" s="1855" t="b">
        <v>0</v>
      </c>
      <c r="CQ79" s="1855" t="b">
        <v>0</v>
      </c>
      <c r="CR79" s="1855" t="b">
        <v>1</v>
      </c>
      <c r="CS79" s="1855" t="s">
        <v>4300</v>
      </c>
      <c r="CT79" s="1855" t="s">
        <v>4300</v>
      </c>
      <c r="CU79" s="1855" t="s">
        <v>4300</v>
      </c>
      <c r="CV79" s="1855" t="s">
        <v>4300</v>
      </c>
      <c r="CW79" s="1855" t="s">
        <v>4300</v>
      </c>
      <c r="CX79" s="1855" t="s">
        <v>4297</v>
      </c>
      <c r="CY79" s="1857" t="s">
        <v>4300</v>
      </c>
      <c r="CZ79" s="1855">
        <v>0</v>
      </c>
      <c r="DA79" s="1855">
        <v>0</v>
      </c>
      <c r="DB79" s="1855">
        <v>0</v>
      </c>
      <c r="DC79" s="1855">
        <v>0</v>
      </c>
      <c r="DD79" s="1855">
        <v>0</v>
      </c>
      <c r="DE79" s="1855" t="b">
        <v>0</v>
      </c>
      <c r="DF79" s="1855" t="b">
        <v>0</v>
      </c>
      <c r="DG79" s="1855" t="b">
        <v>0</v>
      </c>
      <c r="DH79" s="1855" t="b">
        <v>0</v>
      </c>
      <c r="DI79" s="1855" t="b">
        <v>0</v>
      </c>
      <c r="DJ79" s="1860" t="b">
        <v>0</v>
      </c>
      <c r="DK79" s="1860" t="b">
        <v>0</v>
      </c>
      <c r="DL79" s="1860" t="b">
        <v>0</v>
      </c>
      <c r="DM79" s="1860" t="s">
        <v>179</v>
      </c>
      <c r="DN79" s="1860" t="s">
        <v>179</v>
      </c>
      <c r="DO79" s="1860" t="s">
        <v>179</v>
      </c>
      <c r="DP79" s="1860" t="s">
        <v>179</v>
      </c>
      <c r="DQ79" s="1860" t="s">
        <v>179</v>
      </c>
      <c r="DR79" s="1860" t="s">
        <v>179</v>
      </c>
    </row>
    <row r="80" spans="1:122" ht="14.25" thickBot="1">
      <c r="A80" s="1855" t="s">
        <v>877</v>
      </c>
      <c r="B80" s="1855" t="s">
        <v>878</v>
      </c>
      <c r="C80" s="1855">
        <v>2025</v>
      </c>
      <c r="D80" s="1855" t="s">
        <v>441</v>
      </c>
      <c r="E80" s="1855">
        <v>1047122</v>
      </c>
      <c r="F80" s="1855" t="s">
        <v>878</v>
      </c>
      <c r="G80" s="1856">
        <v>45831</v>
      </c>
      <c r="H80" s="1855" t="s">
        <v>879</v>
      </c>
      <c r="I80" s="1855" t="s">
        <v>878</v>
      </c>
      <c r="J80" s="1855" t="s">
        <v>880</v>
      </c>
      <c r="K80" s="1855" t="s">
        <v>878</v>
      </c>
      <c r="L80" s="1855" t="s">
        <v>880</v>
      </c>
      <c r="M80" s="1855" t="s">
        <v>879</v>
      </c>
      <c r="N80" s="1855" t="s">
        <v>48</v>
      </c>
      <c r="O80" s="1855" t="s">
        <v>54</v>
      </c>
      <c r="P80" s="1855" t="s">
        <v>441</v>
      </c>
      <c r="Q80" s="1855" t="s">
        <v>179</v>
      </c>
      <c r="R80" s="1855" t="s">
        <v>179</v>
      </c>
      <c r="S80" s="1855" t="s">
        <v>179</v>
      </c>
      <c r="T80" s="1855" t="s">
        <v>179</v>
      </c>
      <c r="U80" s="1855">
        <v>1647</v>
      </c>
      <c r="V80" s="1855">
        <v>3</v>
      </c>
      <c r="W80" s="1855">
        <v>2</v>
      </c>
      <c r="X80" s="1855">
        <v>0</v>
      </c>
      <c r="Y80" s="1855">
        <v>2025</v>
      </c>
      <c r="Z80" s="1855">
        <v>2027</v>
      </c>
      <c r="AA80" s="1855" t="s">
        <v>4427</v>
      </c>
      <c r="AB80" s="1855" t="s">
        <v>179</v>
      </c>
      <c r="AC80" s="1855" t="s">
        <v>179</v>
      </c>
      <c r="AD80" s="1855" t="s">
        <v>4022</v>
      </c>
      <c r="AE80" s="1855" t="s">
        <v>881</v>
      </c>
      <c r="AF80" s="1855" t="s">
        <v>879</v>
      </c>
      <c r="AG80" s="1855" t="s">
        <v>882</v>
      </c>
      <c r="AH80" s="1855" t="s">
        <v>179</v>
      </c>
      <c r="AI80" s="1855" t="s">
        <v>179</v>
      </c>
      <c r="AJ80" s="1855">
        <v>2024</v>
      </c>
      <c r="AK80" s="1855">
        <v>3183</v>
      </c>
      <c r="AL80" s="1855">
        <v>3183</v>
      </c>
      <c r="AM80" s="1855">
        <v>3183</v>
      </c>
      <c r="AN80" s="1855">
        <v>3183</v>
      </c>
      <c r="AO80" s="1855">
        <v>10.84</v>
      </c>
      <c r="AP80" s="1855" t="s">
        <v>813</v>
      </c>
      <c r="AQ80" s="1855">
        <v>0.3</v>
      </c>
      <c r="AR80" s="1855">
        <v>2027</v>
      </c>
      <c r="AS80" s="1855">
        <v>3151</v>
      </c>
      <c r="AT80" s="1855">
        <v>1</v>
      </c>
      <c r="AU80" s="1855">
        <v>3151</v>
      </c>
      <c r="AV80" s="1855">
        <v>1</v>
      </c>
      <c r="AW80" s="1855">
        <v>10.73</v>
      </c>
      <c r="AX80" s="1855" t="s">
        <v>813</v>
      </c>
      <c r="AY80" s="1855">
        <v>1</v>
      </c>
      <c r="AZ80" s="1855">
        <v>3</v>
      </c>
      <c r="BA80" s="1855" t="s">
        <v>179</v>
      </c>
      <c r="BB80" s="1855" t="s">
        <v>179</v>
      </c>
      <c r="BC80" s="1857" t="s">
        <v>179</v>
      </c>
      <c r="BD80" s="1857" t="s">
        <v>179</v>
      </c>
      <c r="BE80" s="1857" t="s">
        <v>179</v>
      </c>
      <c r="BF80" s="1857" t="s">
        <v>179</v>
      </c>
      <c r="BG80" s="1857" t="s">
        <v>179</v>
      </c>
      <c r="BH80" s="1857" t="s">
        <v>179</v>
      </c>
      <c r="BI80" s="1857" t="s">
        <v>179</v>
      </c>
      <c r="BJ80" s="1857" t="s">
        <v>179</v>
      </c>
      <c r="BK80" s="1855" t="s">
        <v>179</v>
      </c>
      <c r="BL80" s="1855" t="s">
        <v>179</v>
      </c>
      <c r="BM80" s="1855" t="s">
        <v>179</v>
      </c>
      <c r="BN80" s="1855" t="s">
        <v>179</v>
      </c>
      <c r="BO80" s="1855" t="s">
        <v>179</v>
      </c>
      <c r="BP80" s="1855"/>
      <c r="BQ80" s="1855">
        <v>0</v>
      </c>
      <c r="BR80" s="1855"/>
      <c r="BS80" s="1855">
        <v>0</v>
      </c>
      <c r="BT80" s="1855"/>
      <c r="BU80" s="1855">
        <v>0</v>
      </c>
      <c r="BV80" s="1855"/>
      <c r="BW80" s="1855">
        <v>0</v>
      </c>
      <c r="BX80" s="1855" t="s">
        <v>4297</v>
      </c>
      <c r="BY80" s="1855" t="s">
        <v>4297</v>
      </c>
      <c r="BZ80" s="1858" t="s">
        <v>4297</v>
      </c>
      <c r="CA80" s="1858" t="s">
        <v>4297</v>
      </c>
      <c r="CB80" s="1858" t="s">
        <v>4297</v>
      </c>
      <c r="CC80" s="1858" t="s">
        <v>4297</v>
      </c>
      <c r="CD80" s="1858" t="s">
        <v>4297</v>
      </c>
      <c r="CE80" s="1858" t="s">
        <v>4297</v>
      </c>
      <c r="CF80" s="1858" t="s">
        <v>4297</v>
      </c>
      <c r="CG80" s="1858" t="s">
        <v>4298</v>
      </c>
      <c r="CH80" s="1858" t="s">
        <v>4298</v>
      </c>
      <c r="CI80" s="1859" t="s">
        <v>4298</v>
      </c>
      <c r="CJ80" s="1855" t="s">
        <v>4297</v>
      </c>
      <c r="CK80" s="1855" t="b">
        <v>0</v>
      </c>
      <c r="CL80" s="1855" t="b">
        <v>0</v>
      </c>
      <c r="CM80" s="1855" t="b">
        <v>0</v>
      </c>
      <c r="CN80" s="1855" t="b">
        <v>0</v>
      </c>
      <c r="CO80" s="1855" t="b">
        <v>0</v>
      </c>
      <c r="CP80" s="1855" t="b">
        <v>0</v>
      </c>
      <c r="CQ80" s="1855" t="b">
        <v>0</v>
      </c>
      <c r="CR80" s="1855" t="b">
        <v>1</v>
      </c>
      <c r="CS80" s="1855" t="s">
        <v>4300</v>
      </c>
      <c r="CT80" s="1855" t="s">
        <v>4300</v>
      </c>
      <c r="CU80" s="1855" t="s">
        <v>4300</v>
      </c>
      <c r="CV80" s="1855" t="s">
        <v>4300</v>
      </c>
      <c r="CW80" s="1855" t="s">
        <v>4300</v>
      </c>
      <c r="CX80" s="1855" t="s">
        <v>3153</v>
      </c>
      <c r="CY80" s="1857" t="s">
        <v>4300</v>
      </c>
      <c r="CZ80" s="1855">
        <v>0</v>
      </c>
      <c r="DA80" s="1855">
        <v>0</v>
      </c>
      <c r="DB80" s="1855">
        <v>0</v>
      </c>
      <c r="DC80" s="1855">
        <v>0</v>
      </c>
      <c r="DD80" s="1855">
        <v>0</v>
      </c>
      <c r="DE80" s="1855" t="b">
        <v>0</v>
      </c>
      <c r="DF80" s="1855" t="b">
        <v>0</v>
      </c>
      <c r="DG80" s="1855" t="b">
        <v>0</v>
      </c>
      <c r="DH80" s="1855" t="b">
        <v>0</v>
      </c>
      <c r="DI80" s="1855" t="b">
        <v>0</v>
      </c>
      <c r="DJ80" s="1860" t="b">
        <v>0</v>
      </c>
      <c r="DK80" s="1860" t="b">
        <v>0</v>
      </c>
      <c r="DL80" s="1860" t="b">
        <v>0</v>
      </c>
      <c r="DM80" s="1860" t="s">
        <v>179</v>
      </c>
      <c r="DN80" s="1860" t="s">
        <v>179</v>
      </c>
      <c r="DO80" s="1860" t="s">
        <v>179</v>
      </c>
      <c r="DP80" s="1860" t="s">
        <v>179</v>
      </c>
      <c r="DQ80" s="1860" t="s">
        <v>179</v>
      </c>
      <c r="DR80" s="1860" t="s">
        <v>179</v>
      </c>
    </row>
    <row r="81" spans="1:122" ht="14.25" thickBot="1">
      <c r="A81" s="1855" t="s">
        <v>883</v>
      </c>
      <c r="B81" s="1855" t="s">
        <v>884</v>
      </c>
      <c r="C81" s="1855">
        <v>2025</v>
      </c>
      <c r="D81" s="1855" t="s">
        <v>441</v>
      </c>
      <c r="E81" s="1855">
        <v>1024123</v>
      </c>
      <c r="F81" s="1855" t="s">
        <v>884</v>
      </c>
      <c r="G81" s="1856">
        <v>45862</v>
      </c>
      <c r="H81" s="1855" t="s">
        <v>888</v>
      </c>
      <c r="I81" s="1855" t="s">
        <v>884</v>
      </c>
      <c r="J81" s="1855" t="s">
        <v>4428</v>
      </c>
      <c r="K81" s="1855" t="s">
        <v>884</v>
      </c>
      <c r="L81" s="1855" t="s">
        <v>885</v>
      </c>
      <c r="M81" s="1855" t="s">
        <v>886</v>
      </c>
      <c r="N81" s="1855" t="s">
        <v>12</v>
      </c>
      <c r="O81" s="1855" t="s">
        <v>28</v>
      </c>
      <c r="P81" s="1855" t="s">
        <v>441</v>
      </c>
      <c r="Q81" s="1855" t="s">
        <v>179</v>
      </c>
      <c r="R81" s="1855" t="s">
        <v>179</v>
      </c>
      <c r="S81" s="1855" t="s">
        <v>179</v>
      </c>
      <c r="T81" s="1855" t="s">
        <v>179</v>
      </c>
      <c r="U81" s="1855">
        <v>9781</v>
      </c>
      <c r="V81" s="1855">
        <v>4</v>
      </c>
      <c r="W81" s="1855">
        <v>4</v>
      </c>
      <c r="X81" s="1855">
        <v>0</v>
      </c>
      <c r="Y81" s="1855">
        <v>2025</v>
      </c>
      <c r="Z81" s="1855">
        <v>2027</v>
      </c>
      <c r="AA81" s="1855" t="s">
        <v>4429</v>
      </c>
      <c r="AB81" s="1855" t="s">
        <v>179</v>
      </c>
      <c r="AC81" s="1855" t="s">
        <v>179</v>
      </c>
      <c r="AD81" s="1855" t="s">
        <v>4022</v>
      </c>
      <c r="AE81" s="1855" t="s">
        <v>887</v>
      </c>
      <c r="AF81" s="1855" t="s">
        <v>888</v>
      </c>
      <c r="AG81" s="1855" t="s">
        <v>889</v>
      </c>
      <c r="AH81" s="1855" t="s">
        <v>179</v>
      </c>
      <c r="AI81" s="1855" t="s">
        <v>179</v>
      </c>
      <c r="AJ81" s="1855">
        <v>2024</v>
      </c>
      <c r="AK81" s="1855">
        <v>15843</v>
      </c>
      <c r="AL81" s="1855">
        <v>15843</v>
      </c>
      <c r="AM81" s="1855">
        <v>15139</v>
      </c>
      <c r="AN81" s="1855">
        <v>15139</v>
      </c>
      <c r="AO81" s="1855" t="s">
        <v>179</v>
      </c>
      <c r="AP81" s="1855" t="s">
        <v>179</v>
      </c>
      <c r="AQ81" s="1855">
        <v>5</v>
      </c>
      <c r="AR81" s="1855">
        <v>2027</v>
      </c>
      <c r="AS81" s="1855">
        <v>12674</v>
      </c>
      <c r="AT81" s="1855">
        <v>20</v>
      </c>
      <c r="AU81" s="1855">
        <v>12674</v>
      </c>
      <c r="AV81" s="1855">
        <v>20</v>
      </c>
      <c r="AW81" s="1855" t="s">
        <v>179</v>
      </c>
      <c r="AX81" s="1855" t="s">
        <v>179</v>
      </c>
      <c r="AY81" s="1855">
        <v>4.4869910542126314</v>
      </c>
      <c r="AZ81" s="1855">
        <v>48</v>
      </c>
      <c r="BA81" s="1855" t="s">
        <v>179</v>
      </c>
      <c r="BB81" s="1855" t="s">
        <v>179</v>
      </c>
      <c r="BC81" s="1857" t="s">
        <v>179</v>
      </c>
      <c r="BD81" s="1857" t="s">
        <v>179</v>
      </c>
      <c r="BE81" s="1857" t="s">
        <v>179</v>
      </c>
      <c r="BF81" s="1857" t="s">
        <v>179</v>
      </c>
      <c r="BG81" s="1857" t="s">
        <v>179</v>
      </c>
      <c r="BH81" s="1857" t="s">
        <v>179</v>
      </c>
      <c r="BI81" s="1857" t="s">
        <v>179</v>
      </c>
      <c r="BJ81" s="1857" t="s">
        <v>179</v>
      </c>
      <c r="BK81" s="1855" t="s">
        <v>179</v>
      </c>
      <c r="BL81" s="1855" t="s">
        <v>179</v>
      </c>
      <c r="BM81" s="1855" t="s">
        <v>179</v>
      </c>
      <c r="BN81" s="1855" t="s">
        <v>179</v>
      </c>
      <c r="BO81" s="1855" t="s">
        <v>179</v>
      </c>
      <c r="BP81" s="1855"/>
      <c r="BQ81" s="1855">
        <v>3</v>
      </c>
      <c r="BR81" s="1855"/>
      <c r="BS81" s="1855">
        <v>0</v>
      </c>
      <c r="BT81" s="1855"/>
      <c r="BU81" s="1855">
        <v>0</v>
      </c>
      <c r="BV81" s="1855"/>
      <c r="BW81" s="1855">
        <v>1</v>
      </c>
      <c r="BX81" s="1855" t="s">
        <v>4297</v>
      </c>
      <c r="BY81" s="1855" t="s">
        <v>4297</v>
      </c>
      <c r="BZ81" s="1858" t="s">
        <v>4297</v>
      </c>
      <c r="CA81" s="1858" t="s">
        <v>4297</v>
      </c>
      <c r="CB81" s="1858" t="s">
        <v>4297</v>
      </c>
      <c r="CC81" s="1858" t="s">
        <v>4297</v>
      </c>
      <c r="CD81" s="1858" t="s">
        <v>4297</v>
      </c>
      <c r="CE81" s="1858" t="s">
        <v>4297</v>
      </c>
      <c r="CF81" s="1858" t="s">
        <v>4297</v>
      </c>
      <c r="CG81" s="1858" t="s">
        <v>4297</v>
      </c>
      <c r="CH81" s="1858" t="s">
        <v>4297</v>
      </c>
      <c r="CI81" s="1859" t="s">
        <v>4297</v>
      </c>
      <c r="CJ81" s="1855" t="s">
        <v>4297</v>
      </c>
      <c r="CK81" s="1855" t="b">
        <v>0</v>
      </c>
      <c r="CL81" s="1855" t="b">
        <v>0</v>
      </c>
      <c r="CM81" s="1855" t="b">
        <v>0</v>
      </c>
      <c r="CN81" s="1855" t="b">
        <v>1</v>
      </c>
      <c r="CO81" s="1855" t="b">
        <v>0</v>
      </c>
      <c r="CP81" s="1855" t="b">
        <v>0</v>
      </c>
      <c r="CQ81" s="1855" t="b">
        <v>1</v>
      </c>
      <c r="CR81" s="1855" t="b">
        <v>0</v>
      </c>
      <c r="CS81" s="1855" t="s">
        <v>4299</v>
      </c>
      <c r="CT81" s="1855" t="s">
        <v>4297</v>
      </c>
      <c r="CU81" s="1855" t="s">
        <v>4297</v>
      </c>
      <c r="CV81" s="1855" t="s">
        <v>4300</v>
      </c>
      <c r="CW81" s="1855" t="s">
        <v>4300</v>
      </c>
      <c r="CX81" s="1855" t="s">
        <v>4297</v>
      </c>
      <c r="CY81" s="1857" t="s">
        <v>4300</v>
      </c>
      <c r="CZ81" s="1855">
        <v>0</v>
      </c>
      <c r="DA81" s="1855">
        <v>0</v>
      </c>
      <c r="DB81" s="1855">
        <v>0</v>
      </c>
      <c r="DC81" s="1855">
        <v>0</v>
      </c>
      <c r="DD81" s="1855">
        <v>0</v>
      </c>
      <c r="DE81" s="1855" t="b">
        <v>0</v>
      </c>
      <c r="DF81" s="1855" t="b">
        <v>0</v>
      </c>
      <c r="DG81" s="1855" t="b">
        <v>0</v>
      </c>
      <c r="DH81" s="1855" t="b">
        <v>0</v>
      </c>
      <c r="DI81" s="1855" t="b">
        <v>0</v>
      </c>
      <c r="DJ81" s="1860" t="b">
        <v>0</v>
      </c>
      <c r="DK81" s="1860" t="b">
        <v>0</v>
      </c>
      <c r="DL81" s="1860" t="b">
        <v>0</v>
      </c>
      <c r="DM81" s="1860" t="s">
        <v>179</v>
      </c>
      <c r="DN81" s="1860" t="s">
        <v>179</v>
      </c>
      <c r="DO81" s="1860" t="s">
        <v>179</v>
      </c>
      <c r="DP81" s="1860" t="s">
        <v>179</v>
      </c>
      <c r="DQ81" s="1860" t="s">
        <v>179</v>
      </c>
      <c r="DR81" s="1860" t="s">
        <v>179</v>
      </c>
    </row>
    <row r="82" spans="1:122" ht="14.25" thickBot="1">
      <c r="A82" s="1855" t="s">
        <v>890</v>
      </c>
      <c r="B82" s="1855" t="s">
        <v>891</v>
      </c>
      <c r="C82" s="1855">
        <v>2025</v>
      </c>
      <c r="D82" s="1855" t="s">
        <v>431</v>
      </c>
      <c r="E82" s="1855">
        <v>2095124</v>
      </c>
      <c r="F82" s="1855" t="s">
        <v>891</v>
      </c>
      <c r="G82" s="1856">
        <v>45867</v>
      </c>
      <c r="H82" s="1855" t="s">
        <v>892</v>
      </c>
      <c r="I82" s="1855" t="s">
        <v>891</v>
      </c>
      <c r="J82" s="1855" t="s">
        <v>893</v>
      </c>
      <c r="K82" s="1855" t="s">
        <v>891</v>
      </c>
      <c r="L82" s="1855" t="s">
        <v>893</v>
      </c>
      <c r="M82" s="1855" t="s">
        <v>892</v>
      </c>
      <c r="N82" s="1855" t="s">
        <v>102</v>
      </c>
      <c r="O82" s="1855" t="s">
        <v>110</v>
      </c>
      <c r="P82" s="1855" t="s">
        <v>179</v>
      </c>
      <c r="Q82" s="1855" t="s">
        <v>431</v>
      </c>
      <c r="R82" s="1855" t="s">
        <v>179</v>
      </c>
      <c r="S82" s="1855" t="s">
        <v>179</v>
      </c>
      <c r="T82" s="1855" t="s">
        <v>179</v>
      </c>
      <c r="U82" s="1855">
        <v>1731</v>
      </c>
      <c r="V82" s="1855">
        <v>37</v>
      </c>
      <c r="W82" s="1855">
        <v>1</v>
      </c>
      <c r="X82" s="1855">
        <v>0</v>
      </c>
      <c r="Y82" s="1855">
        <v>2025</v>
      </c>
      <c r="Z82" s="1855">
        <v>2027</v>
      </c>
      <c r="AA82" s="1855" t="s">
        <v>4430</v>
      </c>
      <c r="AB82" s="1855" t="s">
        <v>4022</v>
      </c>
      <c r="AC82" s="1855" t="s">
        <v>894</v>
      </c>
      <c r="AD82" s="1855" t="s">
        <v>179</v>
      </c>
      <c r="AE82" s="1855" t="s">
        <v>179</v>
      </c>
      <c r="AF82" s="1855" t="s">
        <v>179</v>
      </c>
      <c r="AG82" s="1855" t="s">
        <v>179</v>
      </c>
      <c r="AH82" s="1855" t="s">
        <v>179</v>
      </c>
      <c r="AI82" s="1855" t="s">
        <v>179</v>
      </c>
      <c r="AJ82" s="1855">
        <v>2024</v>
      </c>
      <c r="AK82" s="1855">
        <v>3072</v>
      </c>
      <c r="AL82" s="1855">
        <v>3072</v>
      </c>
      <c r="AM82" s="1855">
        <v>2960</v>
      </c>
      <c r="AN82" s="1855">
        <v>2960</v>
      </c>
      <c r="AO82" s="1855" t="s">
        <v>179</v>
      </c>
      <c r="AP82" s="1855" t="s">
        <v>179</v>
      </c>
      <c r="AQ82" s="1855">
        <v>5.8</v>
      </c>
      <c r="AR82" s="1855">
        <v>2027</v>
      </c>
      <c r="AS82" s="1855">
        <v>3040</v>
      </c>
      <c r="AT82" s="1855">
        <v>1</v>
      </c>
      <c r="AU82" s="1855">
        <v>3040</v>
      </c>
      <c r="AV82" s="1855">
        <v>1</v>
      </c>
      <c r="AW82" s="1855" t="s">
        <v>179</v>
      </c>
      <c r="AX82" s="1855" t="s">
        <v>179</v>
      </c>
      <c r="AY82" s="1855">
        <v>0.98324667822068879</v>
      </c>
      <c r="AZ82" s="1855">
        <v>6</v>
      </c>
      <c r="BA82" s="1855" t="s">
        <v>179</v>
      </c>
      <c r="BB82" s="1855" t="s">
        <v>179</v>
      </c>
      <c r="BC82" s="1857" t="s">
        <v>179</v>
      </c>
      <c r="BD82" s="1857" t="s">
        <v>179</v>
      </c>
      <c r="BE82" s="1857" t="s">
        <v>179</v>
      </c>
      <c r="BF82" s="1857" t="s">
        <v>179</v>
      </c>
      <c r="BG82" s="1857" t="s">
        <v>179</v>
      </c>
      <c r="BH82" s="1857" t="s">
        <v>179</v>
      </c>
      <c r="BI82" s="1857" t="s">
        <v>179</v>
      </c>
      <c r="BJ82" s="1857" t="s">
        <v>179</v>
      </c>
      <c r="BK82" s="1855" t="s">
        <v>179</v>
      </c>
      <c r="BL82" s="1855" t="s">
        <v>179</v>
      </c>
      <c r="BM82" s="1855" t="s">
        <v>179</v>
      </c>
      <c r="BN82" s="1855" t="s">
        <v>179</v>
      </c>
      <c r="BO82" s="1855" t="s">
        <v>179</v>
      </c>
      <c r="BP82" s="1855"/>
      <c r="BQ82" s="1855">
        <v>37</v>
      </c>
      <c r="BR82" s="1855"/>
      <c r="BS82" s="1855">
        <v>0</v>
      </c>
      <c r="BT82" s="1855"/>
      <c r="BU82" s="1855">
        <v>0</v>
      </c>
      <c r="BV82" s="1855"/>
      <c r="BW82" s="1855">
        <v>0</v>
      </c>
      <c r="BX82" s="1855" t="s">
        <v>4297</v>
      </c>
      <c r="BY82" s="1855" t="s">
        <v>4297</v>
      </c>
      <c r="BZ82" s="1858" t="s">
        <v>4297</v>
      </c>
      <c r="CA82" s="1858" t="s">
        <v>4297</v>
      </c>
      <c r="CB82" s="1858" t="s">
        <v>4297</v>
      </c>
      <c r="CC82" s="1858" t="s">
        <v>4297</v>
      </c>
      <c r="CD82" s="1858" t="s">
        <v>4298</v>
      </c>
      <c r="CE82" s="1858" t="s">
        <v>4298</v>
      </c>
      <c r="CF82" s="1858" t="s">
        <v>4297</v>
      </c>
      <c r="CG82" s="1858" t="s">
        <v>4297</v>
      </c>
      <c r="CH82" s="1858" t="s">
        <v>4297</v>
      </c>
      <c r="CI82" s="1859" t="s">
        <v>4298</v>
      </c>
      <c r="CJ82" s="1855" t="s">
        <v>4297</v>
      </c>
      <c r="CK82" s="1855" t="b">
        <v>0</v>
      </c>
      <c r="CL82" s="1855" t="b">
        <v>0</v>
      </c>
      <c r="CM82" s="1855" t="b">
        <v>0</v>
      </c>
      <c r="CN82" s="1855" t="b">
        <v>0</v>
      </c>
      <c r="CO82" s="1855" t="b">
        <v>0</v>
      </c>
      <c r="CP82" s="1855" t="b">
        <v>1</v>
      </c>
      <c r="CQ82" s="1855" t="b">
        <v>0</v>
      </c>
      <c r="CR82" s="1855" t="b">
        <v>0</v>
      </c>
      <c r="CS82" s="1855" t="s">
        <v>3153</v>
      </c>
      <c r="CT82" s="1855" t="s">
        <v>3153</v>
      </c>
      <c r="CU82" s="1855" t="s">
        <v>3153</v>
      </c>
      <c r="CV82" s="1855" t="s">
        <v>4300</v>
      </c>
      <c r="CW82" s="1855" t="s">
        <v>4300</v>
      </c>
      <c r="CX82" s="1855" t="s">
        <v>3153</v>
      </c>
      <c r="CY82" s="1857" t="s">
        <v>4300</v>
      </c>
      <c r="CZ82" s="1855">
        <v>0</v>
      </c>
      <c r="DA82" s="1855">
        <v>0</v>
      </c>
      <c r="DB82" s="1855">
        <v>0</v>
      </c>
      <c r="DC82" s="1855">
        <v>0</v>
      </c>
      <c r="DD82" s="1855">
        <v>0</v>
      </c>
      <c r="DE82" s="1855" t="b">
        <v>0</v>
      </c>
      <c r="DF82" s="1855" t="b">
        <v>0</v>
      </c>
      <c r="DG82" s="1855" t="b">
        <v>0</v>
      </c>
      <c r="DH82" s="1855" t="b">
        <v>0</v>
      </c>
      <c r="DI82" s="1855" t="b">
        <v>0</v>
      </c>
      <c r="DJ82" s="1860" t="b">
        <v>0</v>
      </c>
      <c r="DK82" s="1860" t="b">
        <v>0</v>
      </c>
      <c r="DL82" s="1860" t="b">
        <v>0</v>
      </c>
      <c r="DM82" s="1860" t="s">
        <v>179</v>
      </c>
      <c r="DN82" s="1860" t="s">
        <v>179</v>
      </c>
      <c r="DO82" s="1860" t="s">
        <v>179</v>
      </c>
      <c r="DP82" s="1860" t="s">
        <v>179</v>
      </c>
      <c r="DQ82" s="1860" t="s">
        <v>179</v>
      </c>
      <c r="DR82" s="1860" t="s">
        <v>179</v>
      </c>
    </row>
    <row r="83" spans="1:122" ht="14.25" thickBot="1">
      <c r="A83" s="1855" t="s">
        <v>895</v>
      </c>
      <c r="B83" s="1855" t="s">
        <v>896</v>
      </c>
      <c r="C83" s="1855">
        <v>2025</v>
      </c>
      <c r="D83" s="1855" t="s">
        <v>441</v>
      </c>
      <c r="E83" s="1855">
        <v>1009125</v>
      </c>
      <c r="F83" s="1855" t="s">
        <v>896</v>
      </c>
      <c r="G83" s="1856">
        <v>45849</v>
      </c>
      <c r="H83" s="1855" t="s">
        <v>897</v>
      </c>
      <c r="I83" s="1855" t="s">
        <v>896</v>
      </c>
      <c r="J83" s="1855" t="s">
        <v>482</v>
      </c>
      <c r="K83" s="1855" t="s">
        <v>896</v>
      </c>
      <c r="L83" s="1855" t="s">
        <v>482</v>
      </c>
      <c r="M83" s="1855" t="s">
        <v>897</v>
      </c>
      <c r="N83" s="1855" t="s">
        <v>12</v>
      </c>
      <c r="O83" s="1855" t="s">
        <v>13</v>
      </c>
      <c r="P83" s="1855" t="s">
        <v>441</v>
      </c>
      <c r="Q83" s="1855" t="s">
        <v>179</v>
      </c>
      <c r="R83" s="1855" t="s">
        <v>179</v>
      </c>
      <c r="S83" s="1855" t="s">
        <v>179</v>
      </c>
      <c r="T83" s="1855" t="s">
        <v>179</v>
      </c>
      <c r="U83" s="1855">
        <v>4706</v>
      </c>
      <c r="V83" s="1855">
        <v>4</v>
      </c>
      <c r="W83" s="1855">
        <v>1</v>
      </c>
      <c r="X83" s="1855">
        <v>0</v>
      </c>
      <c r="Y83" s="1855">
        <v>2025</v>
      </c>
      <c r="Z83" s="1855">
        <v>2027</v>
      </c>
      <c r="AA83" s="1855" t="s">
        <v>4431</v>
      </c>
      <c r="AB83" s="1855" t="s">
        <v>179</v>
      </c>
      <c r="AC83" s="1855" t="s">
        <v>179</v>
      </c>
      <c r="AD83" s="1855" t="s">
        <v>4022</v>
      </c>
      <c r="AE83" s="1855" t="s">
        <v>898</v>
      </c>
      <c r="AF83" s="1855" t="s">
        <v>899</v>
      </c>
      <c r="AG83" s="1855" t="s">
        <v>900</v>
      </c>
      <c r="AH83" s="1855" t="s">
        <v>179</v>
      </c>
      <c r="AI83" s="1855" t="s">
        <v>179</v>
      </c>
      <c r="AJ83" s="1855">
        <v>2024</v>
      </c>
      <c r="AK83" s="1855">
        <v>8628</v>
      </c>
      <c r="AL83" s="1855">
        <v>8628</v>
      </c>
      <c r="AM83" s="1855">
        <v>8628</v>
      </c>
      <c r="AN83" s="1855">
        <v>8628</v>
      </c>
      <c r="AO83" s="1855">
        <v>0.19550000000000001</v>
      </c>
      <c r="AP83" s="1855" t="s">
        <v>437</v>
      </c>
      <c r="AQ83" s="1855">
        <v>0</v>
      </c>
      <c r="AR83" s="1855">
        <v>2027</v>
      </c>
      <c r="AS83" s="1855">
        <v>8369</v>
      </c>
      <c r="AT83" s="1855">
        <v>3</v>
      </c>
      <c r="AU83" s="1855">
        <v>8369</v>
      </c>
      <c r="AV83" s="1855">
        <v>3</v>
      </c>
      <c r="AW83" s="1855">
        <v>0.18970000000000001</v>
      </c>
      <c r="AX83" s="1855" t="s">
        <v>437</v>
      </c>
      <c r="AY83" s="1855">
        <v>3</v>
      </c>
      <c r="AZ83" s="1855">
        <v>0</v>
      </c>
      <c r="BA83" s="1855" t="s">
        <v>179</v>
      </c>
      <c r="BB83" s="1855" t="s">
        <v>179</v>
      </c>
      <c r="BC83" s="1857" t="s">
        <v>179</v>
      </c>
      <c r="BD83" s="1857" t="s">
        <v>179</v>
      </c>
      <c r="BE83" s="1857" t="s">
        <v>179</v>
      </c>
      <c r="BF83" s="1857" t="s">
        <v>179</v>
      </c>
      <c r="BG83" s="1857" t="s">
        <v>179</v>
      </c>
      <c r="BH83" s="1857" t="s">
        <v>179</v>
      </c>
      <c r="BI83" s="1857" t="s">
        <v>179</v>
      </c>
      <c r="BJ83" s="1857" t="s">
        <v>179</v>
      </c>
      <c r="BK83" s="1855" t="s">
        <v>179</v>
      </c>
      <c r="BL83" s="1855" t="s">
        <v>179</v>
      </c>
      <c r="BM83" s="1855" t="s">
        <v>179</v>
      </c>
      <c r="BN83" s="1855" t="s">
        <v>179</v>
      </c>
      <c r="BO83" s="1855" t="s">
        <v>179</v>
      </c>
      <c r="BP83" s="1855"/>
      <c r="BQ83" s="1855">
        <v>0</v>
      </c>
      <c r="BR83" s="1855"/>
      <c r="BS83" s="1855">
        <v>0</v>
      </c>
      <c r="BT83" s="1855"/>
      <c r="BU83" s="1855">
        <v>0</v>
      </c>
      <c r="BV83" s="1855"/>
      <c r="BW83" s="1855">
        <v>0</v>
      </c>
      <c r="BX83" s="1855" t="s">
        <v>4297</v>
      </c>
      <c r="BY83" s="1855" t="s">
        <v>4297</v>
      </c>
      <c r="BZ83" s="1858" t="s">
        <v>4297</v>
      </c>
      <c r="CA83" s="1858" t="s">
        <v>4297</v>
      </c>
      <c r="CB83" s="1858" t="s">
        <v>4297</v>
      </c>
      <c r="CC83" s="1858" t="s">
        <v>4297</v>
      </c>
      <c r="CD83" s="1858" t="s">
        <v>4297</v>
      </c>
      <c r="CE83" s="1858" t="s">
        <v>4297</v>
      </c>
      <c r="CF83" s="1858" t="s">
        <v>4297</v>
      </c>
      <c r="CG83" s="1858" t="s">
        <v>4297</v>
      </c>
      <c r="CH83" s="1858" t="s">
        <v>4297</v>
      </c>
      <c r="CI83" s="1859" t="s">
        <v>4297</v>
      </c>
      <c r="CJ83" s="1855" t="s">
        <v>4297</v>
      </c>
      <c r="CK83" s="1855" t="b">
        <v>0</v>
      </c>
      <c r="CL83" s="1855" t="b">
        <v>0</v>
      </c>
      <c r="CM83" s="1855" t="b">
        <v>0</v>
      </c>
      <c r="CN83" s="1855" t="b">
        <v>0</v>
      </c>
      <c r="CO83" s="1855" t="b">
        <v>0</v>
      </c>
      <c r="CP83" s="1855" t="b">
        <v>0</v>
      </c>
      <c r="CQ83" s="1855" t="b">
        <v>0</v>
      </c>
      <c r="CR83" s="1855" t="b">
        <v>1</v>
      </c>
      <c r="CS83" s="1855" t="s">
        <v>4300</v>
      </c>
      <c r="CT83" s="1855" t="s">
        <v>4300</v>
      </c>
      <c r="CU83" s="1855" t="s">
        <v>4300</v>
      </c>
      <c r="CV83" s="1855" t="s">
        <v>4300</v>
      </c>
      <c r="CW83" s="1855" t="s">
        <v>4300</v>
      </c>
      <c r="CX83" s="1855" t="s">
        <v>3153</v>
      </c>
      <c r="CY83" s="1857" t="s">
        <v>4300</v>
      </c>
      <c r="CZ83" s="1855">
        <v>0</v>
      </c>
      <c r="DA83" s="1855">
        <v>0</v>
      </c>
      <c r="DB83" s="1855">
        <v>0</v>
      </c>
      <c r="DC83" s="1855">
        <v>0</v>
      </c>
      <c r="DD83" s="1855">
        <v>0</v>
      </c>
      <c r="DE83" s="1855" t="b">
        <v>0</v>
      </c>
      <c r="DF83" s="1855" t="b">
        <v>0</v>
      </c>
      <c r="DG83" s="1855" t="b">
        <v>0</v>
      </c>
      <c r="DH83" s="1855" t="b">
        <v>0</v>
      </c>
      <c r="DI83" s="1855" t="b">
        <v>0</v>
      </c>
      <c r="DJ83" s="1860" t="b">
        <v>0</v>
      </c>
      <c r="DK83" s="1860" t="b">
        <v>0</v>
      </c>
      <c r="DL83" s="1860" t="b">
        <v>0</v>
      </c>
      <c r="DM83" s="1860" t="s">
        <v>179</v>
      </c>
      <c r="DN83" s="1860" t="s">
        <v>179</v>
      </c>
      <c r="DO83" s="1860" t="s">
        <v>179</v>
      </c>
      <c r="DP83" s="1860" t="s">
        <v>179</v>
      </c>
      <c r="DQ83" s="1860" t="s">
        <v>179</v>
      </c>
      <c r="DR83" s="1860" t="s">
        <v>179</v>
      </c>
    </row>
    <row r="84" spans="1:122" ht="14.25" thickBot="1">
      <c r="A84" s="1855" t="s">
        <v>901</v>
      </c>
      <c r="B84" s="1855" t="s">
        <v>902</v>
      </c>
      <c r="C84" s="1855">
        <v>2025</v>
      </c>
      <c r="D84" s="1855" t="s">
        <v>441</v>
      </c>
      <c r="E84" s="1855">
        <v>1083126</v>
      </c>
      <c r="F84" s="1855" t="s">
        <v>902</v>
      </c>
      <c r="G84" s="1856">
        <v>45869</v>
      </c>
      <c r="H84" s="1855" t="s">
        <v>904</v>
      </c>
      <c r="I84" s="1855" t="s">
        <v>902</v>
      </c>
      <c r="J84" s="1855" t="s">
        <v>903</v>
      </c>
      <c r="K84" s="1855" t="s">
        <v>902</v>
      </c>
      <c r="L84" s="1855" t="s">
        <v>903</v>
      </c>
      <c r="M84" s="1855" t="s">
        <v>904</v>
      </c>
      <c r="N84" s="1855" t="s">
        <v>319</v>
      </c>
      <c r="O84" s="1855" t="s">
        <v>96</v>
      </c>
      <c r="P84" s="1855" t="s">
        <v>441</v>
      </c>
      <c r="Q84" s="1855" t="s">
        <v>179</v>
      </c>
      <c r="R84" s="1855" t="s">
        <v>179</v>
      </c>
      <c r="S84" s="1855" t="s">
        <v>179</v>
      </c>
      <c r="T84" s="1855" t="s">
        <v>179</v>
      </c>
      <c r="U84" s="1855">
        <v>7920</v>
      </c>
      <c r="V84" s="1855">
        <v>7</v>
      </c>
      <c r="W84" s="1855">
        <v>4</v>
      </c>
      <c r="X84" s="1855">
        <v>0</v>
      </c>
      <c r="Y84" s="1855">
        <v>2025</v>
      </c>
      <c r="Z84" s="1855">
        <v>2027</v>
      </c>
      <c r="AA84" s="1855" t="s">
        <v>4432</v>
      </c>
      <c r="AB84" s="1855" t="s">
        <v>179</v>
      </c>
      <c r="AC84" s="1855" t="s">
        <v>179</v>
      </c>
      <c r="AD84" s="1855" t="s">
        <v>4022</v>
      </c>
      <c r="AE84" s="1855" t="s">
        <v>905</v>
      </c>
      <c r="AF84" s="1855" t="s">
        <v>906</v>
      </c>
      <c r="AG84" s="1855" t="s">
        <v>907</v>
      </c>
      <c r="AH84" s="1855" t="s">
        <v>179</v>
      </c>
      <c r="AI84" s="1855" t="s">
        <v>179</v>
      </c>
      <c r="AJ84" s="1855">
        <v>2024</v>
      </c>
      <c r="AK84" s="1855">
        <v>14067</v>
      </c>
      <c r="AL84" s="1855">
        <v>14067</v>
      </c>
      <c r="AM84" s="1855">
        <v>12760</v>
      </c>
      <c r="AN84" s="1855">
        <v>12760</v>
      </c>
      <c r="AO84" s="1855">
        <v>6.4130000000000003</v>
      </c>
      <c r="AP84" s="1855" t="s">
        <v>565</v>
      </c>
      <c r="AQ84" s="1855">
        <v>16.100000000000001</v>
      </c>
      <c r="AR84" s="1855">
        <v>2027</v>
      </c>
      <c r="AS84" s="1855">
        <v>12374</v>
      </c>
      <c r="AT84" s="1855">
        <v>12</v>
      </c>
      <c r="AU84" s="1855">
        <v>12374</v>
      </c>
      <c r="AV84" s="1855">
        <v>12</v>
      </c>
      <c r="AW84" s="1855">
        <v>5.64344</v>
      </c>
      <c r="AX84" s="1855" t="s">
        <v>565</v>
      </c>
      <c r="AY84" s="1855">
        <v>12</v>
      </c>
      <c r="AZ84" s="1855">
        <v>18.032000000000004</v>
      </c>
      <c r="BA84" s="1855" t="s">
        <v>179</v>
      </c>
      <c r="BB84" s="1855" t="s">
        <v>179</v>
      </c>
      <c r="BC84" s="1857" t="s">
        <v>179</v>
      </c>
      <c r="BD84" s="1857" t="s">
        <v>179</v>
      </c>
      <c r="BE84" s="1857" t="s">
        <v>179</v>
      </c>
      <c r="BF84" s="1857" t="s">
        <v>179</v>
      </c>
      <c r="BG84" s="1857" t="s">
        <v>179</v>
      </c>
      <c r="BH84" s="1857" t="s">
        <v>179</v>
      </c>
      <c r="BI84" s="1857" t="s">
        <v>179</v>
      </c>
      <c r="BJ84" s="1857" t="s">
        <v>179</v>
      </c>
      <c r="BK84" s="1855" t="s">
        <v>179</v>
      </c>
      <c r="BL84" s="1855" t="s">
        <v>179</v>
      </c>
      <c r="BM84" s="1855" t="s">
        <v>179</v>
      </c>
      <c r="BN84" s="1855" t="s">
        <v>179</v>
      </c>
      <c r="BO84" s="1855" t="s">
        <v>179</v>
      </c>
      <c r="BP84" s="1855"/>
      <c r="BQ84" s="1855">
        <v>0</v>
      </c>
      <c r="BR84" s="1855"/>
      <c r="BS84" s="1855">
        <v>0</v>
      </c>
      <c r="BT84" s="1855"/>
      <c r="BU84" s="1855">
        <v>0</v>
      </c>
      <c r="BV84" s="1855"/>
      <c r="BW84" s="1855">
        <v>0</v>
      </c>
      <c r="BX84" s="1855" t="s">
        <v>4297</v>
      </c>
      <c r="BY84" s="1855" t="s">
        <v>4297</v>
      </c>
      <c r="BZ84" s="1858" t="s">
        <v>3153</v>
      </c>
      <c r="CA84" s="1858" t="s">
        <v>3153</v>
      </c>
      <c r="CB84" s="1858" t="s">
        <v>3153</v>
      </c>
      <c r="CC84" s="1858" t="s">
        <v>4297</v>
      </c>
      <c r="CD84" s="1858" t="s">
        <v>3153</v>
      </c>
      <c r="CE84" s="1858" t="s">
        <v>3153</v>
      </c>
      <c r="CF84" s="1858" t="s">
        <v>3153</v>
      </c>
      <c r="CG84" s="1858" t="s">
        <v>3153</v>
      </c>
      <c r="CH84" s="1858" t="s">
        <v>3153</v>
      </c>
      <c r="CI84" s="1859" t="s">
        <v>4297</v>
      </c>
      <c r="CJ84" s="1855" t="s">
        <v>3153</v>
      </c>
      <c r="CK84" s="1855" t="b">
        <v>0</v>
      </c>
      <c r="CL84" s="1855" t="b">
        <v>0</v>
      </c>
      <c r="CM84" s="1855" t="b">
        <v>0</v>
      </c>
      <c r="CN84" s="1855" t="b">
        <v>0</v>
      </c>
      <c r="CO84" s="1855" t="b">
        <v>0</v>
      </c>
      <c r="CP84" s="1855" t="b">
        <v>0</v>
      </c>
      <c r="CQ84" s="1855" t="b">
        <v>0</v>
      </c>
      <c r="CR84" s="1855" t="b">
        <v>1</v>
      </c>
      <c r="CS84" s="1855" t="s">
        <v>4300</v>
      </c>
      <c r="CT84" s="1855" t="s">
        <v>4300</v>
      </c>
      <c r="CU84" s="1855" t="s">
        <v>4300</v>
      </c>
      <c r="CV84" s="1855" t="s">
        <v>4300</v>
      </c>
      <c r="CW84" s="1855" t="s">
        <v>4300</v>
      </c>
      <c r="CX84" s="1855" t="s">
        <v>3153</v>
      </c>
      <c r="CY84" s="1857" t="s">
        <v>3153</v>
      </c>
      <c r="CZ84" s="1855">
        <v>0</v>
      </c>
      <c r="DA84" s="1855">
        <v>0</v>
      </c>
      <c r="DB84" s="1855">
        <v>0</v>
      </c>
      <c r="DC84" s="1855">
        <v>0</v>
      </c>
      <c r="DD84" s="1855">
        <v>0</v>
      </c>
      <c r="DE84" s="1855" t="b">
        <v>0</v>
      </c>
      <c r="DF84" s="1855" t="b">
        <v>0</v>
      </c>
      <c r="DG84" s="1855" t="b">
        <v>0</v>
      </c>
      <c r="DH84" s="1855" t="b">
        <v>0</v>
      </c>
      <c r="DI84" s="1855" t="b">
        <v>0</v>
      </c>
      <c r="DJ84" s="1860" t="b">
        <v>0</v>
      </c>
      <c r="DK84" s="1860" t="b">
        <v>0</v>
      </c>
      <c r="DL84" s="1860" t="b">
        <v>0</v>
      </c>
      <c r="DM84" s="1860" t="s">
        <v>179</v>
      </c>
      <c r="DN84" s="1860" t="s">
        <v>179</v>
      </c>
      <c r="DO84" s="1860" t="s">
        <v>179</v>
      </c>
      <c r="DP84" s="1860" t="s">
        <v>179</v>
      </c>
      <c r="DQ84" s="1860" t="s">
        <v>179</v>
      </c>
      <c r="DR84" s="1860" t="s">
        <v>179</v>
      </c>
    </row>
    <row r="85" spans="1:122" ht="14.25" thickBot="1">
      <c r="A85" s="1855" t="s">
        <v>908</v>
      </c>
      <c r="B85" s="1855" t="s">
        <v>910</v>
      </c>
      <c r="C85" s="1855">
        <v>2025</v>
      </c>
      <c r="D85" s="1855" t="s">
        <v>441</v>
      </c>
      <c r="E85" s="1855">
        <v>1022129</v>
      </c>
      <c r="F85" s="1855" t="s">
        <v>910</v>
      </c>
      <c r="G85" s="1856">
        <v>45863</v>
      </c>
      <c r="H85" s="1855" t="s">
        <v>4051</v>
      </c>
      <c r="I85" s="1855" t="s">
        <v>910</v>
      </c>
      <c r="J85" s="1855" t="s">
        <v>4052</v>
      </c>
      <c r="K85" s="1855" t="s">
        <v>910</v>
      </c>
      <c r="L85" s="1855" t="s">
        <v>4053</v>
      </c>
      <c r="M85" s="1855" t="s">
        <v>911</v>
      </c>
      <c r="N85" s="1855" t="s">
        <v>12</v>
      </c>
      <c r="O85" s="1855" t="s">
        <v>26</v>
      </c>
      <c r="P85" s="1855" t="s">
        <v>441</v>
      </c>
      <c r="Q85" s="1855" t="s">
        <v>179</v>
      </c>
      <c r="R85" s="1855" t="s">
        <v>179</v>
      </c>
      <c r="S85" s="1855" t="s">
        <v>179</v>
      </c>
      <c r="T85" s="1855" t="s">
        <v>179</v>
      </c>
      <c r="U85" s="1855" t="s">
        <v>4826</v>
      </c>
      <c r="V85" s="1855">
        <v>2</v>
      </c>
      <c r="W85" s="1855">
        <v>1</v>
      </c>
      <c r="X85" s="1855">
        <v>0</v>
      </c>
      <c r="Y85" s="1855">
        <v>2025</v>
      </c>
      <c r="Z85" s="1855">
        <v>2027</v>
      </c>
      <c r="AA85" s="1855" t="s">
        <v>4433</v>
      </c>
      <c r="AB85" s="1855" t="s">
        <v>179</v>
      </c>
      <c r="AC85" s="1855" t="s">
        <v>179</v>
      </c>
      <c r="AD85" s="1855" t="s">
        <v>4022</v>
      </c>
      <c r="AE85" s="1855" t="s">
        <v>912</v>
      </c>
      <c r="AF85" s="1855" t="s">
        <v>909</v>
      </c>
      <c r="AG85" s="1855" t="s">
        <v>913</v>
      </c>
      <c r="AH85" s="1855" t="s">
        <v>179</v>
      </c>
      <c r="AI85" s="1855" t="s">
        <v>179</v>
      </c>
      <c r="AJ85" s="1855">
        <v>2024</v>
      </c>
      <c r="AK85" s="1855">
        <v>197481</v>
      </c>
      <c r="AL85" s="1855" t="s">
        <v>4826</v>
      </c>
      <c r="AM85" s="1855">
        <v>197481</v>
      </c>
      <c r="AN85" s="1855" t="s">
        <v>4826</v>
      </c>
      <c r="AO85" s="1855" t="s">
        <v>4826</v>
      </c>
      <c r="AP85" s="1855" t="s">
        <v>4826</v>
      </c>
      <c r="AQ85" s="1855">
        <v>0</v>
      </c>
      <c r="AR85" s="1855">
        <v>2027</v>
      </c>
      <c r="AS85" s="1855">
        <v>196463</v>
      </c>
      <c r="AT85" s="1855">
        <v>0.5</v>
      </c>
      <c r="AU85" s="1855" t="s">
        <v>4826</v>
      </c>
      <c r="AV85" s="1855" t="s">
        <v>4826</v>
      </c>
      <c r="AW85" s="1855" t="s">
        <v>4826</v>
      </c>
      <c r="AX85" s="1855" t="s">
        <v>4826</v>
      </c>
      <c r="AY85" s="1855" t="s">
        <v>4826</v>
      </c>
      <c r="AZ85" s="1855">
        <v>0</v>
      </c>
      <c r="BA85" s="1855" t="s">
        <v>179</v>
      </c>
      <c r="BB85" s="1855" t="s">
        <v>179</v>
      </c>
      <c r="BC85" s="1857" t="s">
        <v>179</v>
      </c>
      <c r="BD85" s="1857" t="s">
        <v>179</v>
      </c>
      <c r="BE85" s="1857" t="s">
        <v>179</v>
      </c>
      <c r="BF85" s="1857" t="s">
        <v>179</v>
      </c>
      <c r="BG85" s="1857" t="s">
        <v>179</v>
      </c>
      <c r="BH85" s="1857" t="s">
        <v>179</v>
      </c>
      <c r="BI85" s="1857" t="s">
        <v>179</v>
      </c>
      <c r="BJ85" s="1857" t="s">
        <v>179</v>
      </c>
      <c r="BK85" s="1855" t="s">
        <v>179</v>
      </c>
      <c r="BL85" s="1855" t="s">
        <v>179</v>
      </c>
      <c r="BM85" s="1855" t="s">
        <v>179</v>
      </c>
      <c r="BN85" s="1855" t="s">
        <v>179</v>
      </c>
      <c r="BO85" s="1855" t="s">
        <v>179</v>
      </c>
      <c r="BP85" s="1855"/>
      <c r="BQ85" s="1855">
        <v>0</v>
      </c>
      <c r="BR85" s="1855"/>
      <c r="BS85" s="1855">
        <v>0</v>
      </c>
      <c r="BT85" s="1855"/>
      <c r="BU85" s="1855">
        <v>0</v>
      </c>
      <c r="BV85" s="1855"/>
      <c r="BW85" s="1855">
        <v>0</v>
      </c>
      <c r="BX85" s="1855" t="s">
        <v>4297</v>
      </c>
      <c r="BY85" s="1855" t="s">
        <v>4297</v>
      </c>
      <c r="BZ85" s="1858" t="s">
        <v>4297</v>
      </c>
      <c r="CA85" s="1858" t="s">
        <v>4297</v>
      </c>
      <c r="CB85" s="1858" t="s">
        <v>4297</v>
      </c>
      <c r="CC85" s="1858" t="s">
        <v>4297</v>
      </c>
      <c r="CD85" s="1858" t="s">
        <v>4297</v>
      </c>
      <c r="CE85" s="1858" t="s">
        <v>4297</v>
      </c>
      <c r="CF85" s="1858" t="s">
        <v>4297</v>
      </c>
      <c r="CG85" s="1858" t="s">
        <v>4297</v>
      </c>
      <c r="CH85" s="1858" t="s">
        <v>4297</v>
      </c>
      <c r="CI85" s="1859" t="s">
        <v>4297</v>
      </c>
      <c r="CJ85" s="1855" t="s">
        <v>4297</v>
      </c>
      <c r="CK85" s="1855" t="b">
        <v>0</v>
      </c>
      <c r="CL85" s="1855" t="b">
        <v>0</v>
      </c>
      <c r="CM85" s="1855" t="b">
        <v>0</v>
      </c>
      <c r="CN85" s="1855" t="b">
        <v>1</v>
      </c>
      <c r="CO85" s="1855" t="b">
        <v>0</v>
      </c>
      <c r="CP85" s="1855" t="b">
        <v>0</v>
      </c>
      <c r="CQ85" s="1855" t="b">
        <v>0</v>
      </c>
      <c r="CR85" s="1855" t="b">
        <v>0</v>
      </c>
      <c r="CS85" s="1855" t="s">
        <v>3153</v>
      </c>
      <c r="CT85" s="1855" t="s">
        <v>3153</v>
      </c>
      <c r="CU85" s="1855" t="s">
        <v>4297</v>
      </c>
      <c r="CV85" s="1855" t="s">
        <v>4300</v>
      </c>
      <c r="CW85" s="1855" t="s">
        <v>4297</v>
      </c>
      <c r="CX85" s="1855" t="s">
        <v>3153</v>
      </c>
      <c r="CY85" s="1857" t="s">
        <v>4297</v>
      </c>
      <c r="CZ85" s="1855" t="s">
        <v>179</v>
      </c>
      <c r="DA85" s="1855" t="s">
        <v>179</v>
      </c>
      <c r="DB85" s="1855" t="s">
        <v>179</v>
      </c>
      <c r="DC85" s="1855" t="s">
        <v>179</v>
      </c>
      <c r="DD85" s="1855" t="s">
        <v>179</v>
      </c>
      <c r="DE85" s="1855" t="b">
        <v>0</v>
      </c>
      <c r="DF85" s="1855" t="b">
        <v>0</v>
      </c>
      <c r="DG85" s="1855" t="b">
        <v>0</v>
      </c>
      <c r="DH85" s="1855" t="b">
        <v>0</v>
      </c>
      <c r="DI85" s="1855" t="b">
        <v>0</v>
      </c>
      <c r="DJ85" s="1860" t="b">
        <v>0</v>
      </c>
      <c r="DK85" s="1860" t="b">
        <v>0</v>
      </c>
      <c r="DL85" s="1860" t="b">
        <v>0</v>
      </c>
      <c r="DM85" s="1860" t="s">
        <v>179</v>
      </c>
      <c r="DN85" s="1860" t="s">
        <v>179</v>
      </c>
      <c r="DO85" s="1860" t="s">
        <v>179</v>
      </c>
      <c r="DP85" s="1860" t="s">
        <v>179</v>
      </c>
      <c r="DQ85" s="1860" t="s">
        <v>179</v>
      </c>
      <c r="DR85" s="1860" t="s">
        <v>179</v>
      </c>
    </row>
    <row r="86" spans="1:122" ht="14.25" thickBot="1">
      <c r="A86" s="1855" t="s">
        <v>914</v>
      </c>
      <c r="B86" s="1855" t="s">
        <v>915</v>
      </c>
      <c r="C86" s="1855">
        <v>2025</v>
      </c>
      <c r="D86" s="1855" t="s">
        <v>441</v>
      </c>
      <c r="E86" s="1855">
        <v>1075130</v>
      </c>
      <c r="F86" s="1855" t="s">
        <v>915</v>
      </c>
      <c r="G86" s="1856">
        <v>45869</v>
      </c>
      <c r="H86" s="1855" t="s">
        <v>916</v>
      </c>
      <c r="I86" s="1855" t="s">
        <v>915</v>
      </c>
      <c r="J86" s="1855" t="s">
        <v>4434</v>
      </c>
      <c r="K86" s="1855" t="s">
        <v>915</v>
      </c>
      <c r="L86" s="1855" t="s">
        <v>4434</v>
      </c>
      <c r="M86" s="1855" t="s">
        <v>916</v>
      </c>
      <c r="N86" s="1855" t="s">
        <v>86</v>
      </c>
      <c r="O86" s="1855" t="s">
        <v>87</v>
      </c>
      <c r="P86" s="1855" t="s">
        <v>441</v>
      </c>
      <c r="Q86" s="1855" t="s">
        <v>179</v>
      </c>
      <c r="R86" s="1855" t="s">
        <v>179</v>
      </c>
      <c r="S86" s="1855" t="s">
        <v>179</v>
      </c>
      <c r="T86" s="1855" t="s">
        <v>179</v>
      </c>
      <c r="U86" s="1855">
        <v>3344</v>
      </c>
      <c r="V86" s="1855">
        <v>2</v>
      </c>
      <c r="W86" s="1855">
        <v>1</v>
      </c>
      <c r="X86" s="1855">
        <v>0</v>
      </c>
      <c r="Y86" s="1855">
        <v>2025</v>
      </c>
      <c r="Z86" s="1855">
        <v>2027</v>
      </c>
      <c r="AA86" s="1855" t="s">
        <v>4435</v>
      </c>
      <c r="AB86" s="1855" t="s">
        <v>179</v>
      </c>
      <c r="AC86" s="1855" t="s">
        <v>179</v>
      </c>
      <c r="AD86" s="1855" t="s">
        <v>4022</v>
      </c>
      <c r="AE86" s="1855" t="s">
        <v>917</v>
      </c>
      <c r="AF86" s="1855" t="s">
        <v>916</v>
      </c>
      <c r="AG86" s="1855" t="s">
        <v>639</v>
      </c>
      <c r="AH86" s="1855" t="s">
        <v>179</v>
      </c>
      <c r="AI86" s="1855" t="s">
        <v>179</v>
      </c>
      <c r="AJ86" s="1855">
        <v>2024</v>
      </c>
      <c r="AK86" s="1855">
        <v>5771</v>
      </c>
      <c r="AL86" s="1855">
        <v>5771</v>
      </c>
      <c r="AM86" s="1855">
        <v>5771</v>
      </c>
      <c r="AN86" s="1855">
        <v>5771</v>
      </c>
      <c r="AO86" s="1855">
        <v>47.06</v>
      </c>
      <c r="AP86" s="1855" t="s">
        <v>569</v>
      </c>
      <c r="AQ86" s="1855">
        <v>0</v>
      </c>
      <c r="AR86" s="1855">
        <v>2027</v>
      </c>
      <c r="AS86" s="1855">
        <v>5597.87</v>
      </c>
      <c r="AT86" s="1855">
        <v>3</v>
      </c>
      <c r="AU86" s="1855">
        <v>5597.87</v>
      </c>
      <c r="AV86" s="1855">
        <v>3</v>
      </c>
      <c r="AW86" s="1855">
        <v>45.648200000000003</v>
      </c>
      <c r="AX86" s="1855" t="s">
        <v>569</v>
      </c>
      <c r="AY86" s="1855">
        <v>3</v>
      </c>
      <c r="AZ86" s="1855">
        <v>30</v>
      </c>
      <c r="BA86" s="1855" t="s">
        <v>179</v>
      </c>
      <c r="BB86" s="1855" t="s">
        <v>179</v>
      </c>
      <c r="BC86" s="1857" t="s">
        <v>179</v>
      </c>
      <c r="BD86" s="1857" t="s">
        <v>179</v>
      </c>
      <c r="BE86" s="1857" t="s">
        <v>179</v>
      </c>
      <c r="BF86" s="1857" t="s">
        <v>179</v>
      </c>
      <c r="BG86" s="1857" t="s">
        <v>179</v>
      </c>
      <c r="BH86" s="1857" t="s">
        <v>179</v>
      </c>
      <c r="BI86" s="1857" t="s">
        <v>179</v>
      </c>
      <c r="BJ86" s="1857" t="s">
        <v>179</v>
      </c>
      <c r="BK86" s="1855" t="s">
        <v>179</v>
      </c>
      <c r="BL86" s="1855" t="s">
        <v>179</v>
      </c>
      <c r="BM86" s="1855" t="s">
        <v>179</v>
      </c>
      <c r="BN86" s="1855" t="s">
        <v>179</v>
      </c>
      <c r="BO86" s="1855" t="s">
        <v>179</v>
      </c>
      <c r="BP86" s="1855"/>
      <c r="BQ86" s="1855">
        <v>0</v>
      </c>
      <c r="BR86" s="1855"/>
      <c r="BS86" s="1855">
        <v>0</v>
      </c>
      <c r="BT86" s="1855"/>
      <c r="BU86" s="1855">
        <v>0</v>
      </c>
      <c r="BV86" s="1855"/>
      <c r="BW86" s="1855">
        <v>0</v>
      </c>
      <c r="BX86" s="1855" t="s">
        <v>4297</v>
      </c>
      <c r="BY86" s="1855" t="s">
        <v>4297</v>
      </c>
      <c r="BZ86" s="1858" t="s">
        <v>4297</v>
      </c>
      <c r="CA86" s="1858" t="s">
        <v>4298</v>
      </c>
      <c r="CB86" s="1858" t="s">
        <v>4297</v>
      </c>
      <c r="CC86" s="1858" t="s">
        <v>4297</v>
      </c>
      <c r="CD86" s="1858" t="s">
        <v>4298</v>
      </c>
      <c r="CE86" s="1858" t="s">
        <v>4297</v>
      </c>
      <c r="CF86" s="1858" t="s">
        <v>4297</v>
      </c>
      <c r="CG86" s="1858" t="s">
        <v>4298</v>
      </c>
      <c r="CH86" s="1858" t="s">
        <v>4298</v>
      </c>
      <c r="CI86" s="1859" t="s">
        <v>4298</v>
      </c>
      <c r="CJ86" s="1855" t="s">
        <v>4297</v>
      </c>
      <c r="CK86" s="1855" t="b">
        <v>0</v>
      </c>
      <c r="CL86" s="1855" t="b">
        <v>0</v>
      </c>
      <c r="CM86" s="1855" t="b">
        <v>0</v>
      </c>
      <c r="CN86" s="1855" t="b">
        <v>0</v>
      </c>
      <c r="CO86" s="1855" t="b">
        <v>0</v>
      </c>
      <c r="CP86" s="1855" t="b">
        <v>1</v>
      </c>
      <c r="CQ86" s="1855" t="b">
        <v>0</v>
      </c>
      <c r="CR86" s="1855" t="b">
        <v>0</v>
      </c>
      <c r="CS86" s="1855" t="s">
        <v>4300</v>
      </c>
      <c r="CT86" s="1855" t="s">
        <v>4300</v>
      </c>
      <c r="CU86" s="1855" t="s">
        <v>4300</v>
      </c>
      <c r="CV86" s="1855" t="s">
        <v>4300</v>
      </c>
      <c r="CW86" s="1855" t="s">
        <v>4300</v>
      </c>
      <c r="CX86" s="1855" t="s">
        <v>4297</v>
      </c>
      <c r="CY86" s="1857" t="s">
        <v>4300</v>
      </c>
      <c r="CZ86" s="1855">
        <v>0</v>
      </c>
      <c r="DA86" s="1855">
        <v>0</v>
      </c>
      <c r="DB86" s="1855">
        <v>0</v>
      </c>
      <c r="DC86" s="1855">
        <v>0</v>
      </c>
      <c r="DD86" s="1855">
        <v>0</v>
      </c>
      <c r="DE86" s="1855" t="b">
        <v>0</v>
      </c>
      <c r="DF86" s="1855" t="b">
        <v>0</v>
      </c>
      <c r="DG86" s="1855" t="b">
        <v>0</v>
      </c>
      <c r="DH86" s="1855" t="b">
        <v>0</v>
      </c>
      <c r="DI86" s="1855" t="b">
        <v>0</v>
      </c>
      <c r="DJ86" s="1860" t="b">
        <v>0</v>
      </c>
      <c r="DK86" s="1860" t="b">
        <v>0</v>
      </c>
      <c r="DL86" s="1860" t="b">
        <v>0</v>
      </c>
      <c r="DM86" s="1860" t="s">
        <v>179</v>
      </c>
      <c r="DN86" s="1860" t="s">
        <v>179</v>
      </c>
      <c r="DO86" s="1860" t="s">
        <v>179</v>
      </c>
      <c r="DP86" s="1860" t="s">
        <v>179</v>
      </c>
      <c r="DQ86" s="1860" t="s">
        <v>179</v>
      </c>
      <c r="DR86" s="1860" t="s">
        <v>179</v>
      </c>
    </row>
    <row r="87" spans="1:122" ht="14.25" thickBot="1">
      <c r="A87" s="1855" t="s">
        <v>918</v>
      </c>
      <c r="B87" s="1855" t="s">
        <v>919</v>
      </c>
      <c r="C87" s="1855">
        <v>2025</v>
      </c>
      <c r="D87" s="1855" t="s">
        <v>441</v>
      </c>
      <c r="E87" s="1855">
        <v>1014133</v>
      </c>
      <c r="F87" s="1855" t="s">
        <v>919</v>
      </c>
      <c r="G87" s="1856">
        <v>45868</v>
      </c>
      <c r="H87" s="1855" t="s">
        <v>920</v>
      </c>
      <c r="I87" s="1855" t="s">
        <v>919</v>
      </c>
      <c r="J87" s="1855" t="s">
        <v>921</v>
      </c>
      <c r="K87" s="1855" t="s">
        <v>919</v>
      </c>
      <c r="L87" s="1855" t="s">
        <v>921</v>
      </c>
      <c r="M87" s="1855" t="s">
        <v>920</v>
      </c>
      <c r="N87" s="1855" t="s">
        <v>12</v>
      </c>
      <c r="O87" s="1855" t="s">
        <v>19</v>
      </c>
      <c r="P87" s="1855" t="s">
        <v>441</v>
      </c>
      <c r="Q87" s="1855" t="s">
        <v>179</v>
      </c>
      <c r="R87" s="1855" t="s">
        <v>179</v>
      </c>
      <c r="S87" s="1855" t="s">
        <v>179</v>
      </c>
      <c r="T87" s="1855" t="s">
        <v>179</v>
      </c>
      <c r="U87" s="1855">
        <v>9332</v>
      </c>
      <c r="V87" s="1855">
        <v>1</v>
      </c>
      <c r="W87" s="1855">
        <v>1</v>
      </c>
      <c r="X87" s="1855">
        <v>0</v>
      </c>
      <c r="Y87" s="1855">
        <v>2025</v>
      </c>
      <c r="Z87" s="1855">
        <v>2027</v>
      </c>
      <c r="AA87" s="1855" t="s">
        <v>4436</v>
      </c>
      <c r="AB87" s="1855" t="s">
        <v>179</v>
      </c>
      <c r="AC87" s="1855" t="s">
        <v>179</v>
      </c>
      <c r="AD87" s="1855" t="s">
        <v>4022</v>
      </c>
      <c r="AE87" s="1855" t="s">
        <v>922</v>
      </c>
      <c r="AF87" s="1855" t="s">
        <v>920</v>
      </c>
      <c r="AG87" s="1855" t="s">
        <v>923</v>
      </c>
      <c r="AH87" s="1855" t="s">
        <v>179</v>
      </c>
      <c r="AI87" s="1855" t="s">
        <v>179</v>
      </c>
      <c r="AJ87" s="1855">
        <v>2024</v>
      </c>
      <c r="AK87" s="1855">
        <v>17761</v>
      </c>
      <c r="AL87" s="1855">
        <v>17761</v>
      </c>
      <c r="AM87" s="1855">
        <v>17761</v>
      </c>
      <c r="AN87" s="1855">
        <v>17761</v>
      </c>
      <c r="AO87" s="1855">
        <v>91.49</v>
      </c>
      <c r="AP87" s="1855" t="s">
        <v>611</v>
      </c>
      <c r="AQ87" s="1855">
        <v>0</v>
      </c>
      <c r="AR87" s="1855">
        <v>2027</v>
      </c>
      <c r="AS87" s="1855">
        <v>14208.8</v>
      </c>
      <c r="AT87" s="1855">
        <v>20</v>
      </c>
      <c r="AU87" s="1855">
        <v>14208.8</v>
      </c>
      <c r="AV87" s="1855">
        <v>20</v>
      </c>
      <c r="AW87" s="1855">
        <v>83.26</v>
      </c>
      <c r="AX87" s="1855" t="s">
        <v>611</v>
      </c>
      <c r="AY87" s="1855">
        <v>9</v>
      </c>
      <c r="AZ87" s="1855">
        <v>0</v>
      </c>
      <c r="BA87" s="1855" t="s">
        <v>179</v>
      </c>
      <c r="BB87" s="1855" t="s">
        <v>179</v>
      </c>
      <c r="BC87" s="1857" t="s">
        <v>179</v>
      </c>
      <c r="BD87" s="1857" t="s">
        <v>179</v>
      </c>
      <c r="BE87" s="1857" t="s">
        <v>179</v>
      </c>
      <c r="BF87" s="1857" t="s">
        <v>179</v>
      </c>
      <c r="BG87" s="1857" t="s">
        <v>179</v>
      </c>
      <c r="BH87" s="1857" t="s">
        <v>179</v>
      </c>
      <c r="BI87" s="1857" t="s">
        <v>179</v>
      </c>
      <c r="BJ87" s="1857" t="s">
        <v>179</v>
      </c>
      <c r="BK87" s="1855" t="s">
        <v>179</v>
      </c>
      <c r="BL87" s="1855" t="s">
        <v>179</v>
      </c>
      <c r="BM87" s="1855" t="s">
        <v>179</v>
      </c>
      <c r="BN87" s="1855" t="s">
        <v>179</v>
      </c>
      <c r="BO87" s="1855" t="s">
        <v>179</v>
      </c>
      <c r="BP87" s="1855"/>
      <c r="BQ87" s="1855">
        <v>0</v>
      </c>
      <c r="BR87" s="1855"/>
      <c r="BS87" s="1855">
        <v>0</v>
      </c>
      <c r="BT87" s="1855"/>
      <c r="BU87" s="1855">
        <v>0</v>
      </c>
      <c r="BV87" s="1855"/>
      <c r="BW87" s="1855">
        <v>0</v>
      </c>
      <c r="BX87" s="1855" t="s">
        <v>4297</v>
      </c>
      <c r="BY87" s="1855" t="s">
        <v>4297</v>
      </c>
      <c r="BZ87" s="1858" t="s">
        <v>4297</v>
      </c>
      <c r="CA87" s="1858" t="s">
        <v>4297</v>
      </c>
      <c r="CB87" s="1858" t="s">
        <v>4297</v>
      </c>
      <c r="CC87" s="1858" t="s">
        <v>4297</v>
      </c>
      <c r="CD87" s="1858" t="s">
        <v>4297</v>
      </c>
      <c r="CE87" s="1858" t="s">
        <v>4297</v>
      </c>
      <c r="CF87" s="1858" t="s">
        <v>4297</v>
      </c>
      <c r="CG87" s="1858" t="s">
        <v>4297</v>
      </c>
      <c r="CH87" s="1858" t="s">
        <v>4297</v>
      </c>
      <c r="CI87" s="1859" t="s">
        <v>4297</v>
      </c>
      <c r="CJ87" s="1855" t="s">
        <v>4297</v>
      </c>
      <c r="CK87" s="1855" t="b">
        <v>0</v>
      </c>
      <c r="CL87" s="1855" t="b">
        <v>0</v>
      </c>
      <c r="CM87" s="1855" t="b">
        <v>0</v>
      </c>
      <c r="CN87" s="1855" t="b">
        <v>1</v>
      </c>
      <c r="CO87" s="1855" t="b">
        <v>0</v>
      </c>
      <c r="CP87" s="1855" t="b">
        <v>0</v>
      </c>
      <c r="CQ87" s="1855" t="b">
        <v>0</v>
      </c>
      <c r="CR87" s="1855" t="b">
        <v>0</v>
      </c>
      <c r="CS87" s="1855" t="s">
        <v>4297</v>
      </c>
      <c r="CT87" s="1855" t="s">
        <v>4297</v>
      </c>
      <c r="CU87" s="1855" t="s">
        <v>4297</v>
      </c>
      <c r="CV87" s="1855" t="s">
        <v>4300</v>
      </c>
      <c r="CW87" s="1855" t="s">
        <v>4300</v>
      </c>
      <c r="CX87" s="1855" t="s">
        <v>4297</v>
      </c>
      <c r="CY87" s="1857" t="s">
        <v>4300</v>
      </c>
      <c r="CZ87" s="1855">
        <v>0</v>
      </c>
      <c r="DA87" s="1855">
        <v>0</v>
      </c>
      <c r="DB87" s="1855">
        <v>0</v>
      </c>
      <c r="DC87" s="1855">
        <v>0</v>
      </c>
      <c r="DD87" s="1855">
        <v>0</v>
      </c>
      <c r="DE87" s="1855" t="b">
        <v>0</v>
      </c>
      <c r="DF87" s="1855" t="b">
        <v>0</v>
      </c>
      <c r="DG87" s="1855" t="b">
        <v>0</v>
      </c>
      <c r="DH87" s="1855" t="b">
        <v>0</v>
      </c>
      <c r="DI87" s="1855" t="b">
        <v>0</v>
      </c>
      <c r="DJ87" s="1860" t="b">
        <v>0</v>
      </c>
      <c r="DK87" s="1860" t="b">
        <v>0</v>
      </c>
      <c r="DL87" s="1860" t="b">
        <v>0</v>
      </c>
      <c r="DM87" s="1860" t="s">
        <v>179</v>
      </c>
      <c r="DN87" s="1860" t="s">
        <v>179</v>
      </c>
      <c r="DO87" s="1860" t="s">
        <v>179</v>
      </c>
      <c r="DP87" s="1860" t="s">
        <v>179</v>
      </c>
      <c r="DQ87" s="1860" t="s">
        <v>179</v>
      </c>
      <c r="DR87" s="1860" t="s">
        <v>179</v>
      </c>
    </row>
    <row r="88" spans="1:122" ht="14.25" thickBot="1">
      <c r="A88" s="1855" t="s">
        <v>924</v>
      </c>
      <c r="B88" s="1855" t="s">
        <v>925</v>
      </c>
      <c r="C88" s="1855">
        <v>2025</v>
      </c>
      <c r="D88" s="1855" t="s">
        <v>441</v>
      </c>
      <c r="E88" s="1855">
        <v>1033134</v>
      </c>
      <c r="F88" s="1855" t="s">
        <v>925</v>
      </c>
      <c r="G88" s="1856">
        <v>45849</v>
      </c>
      <c r="H88" s="1855" t="s">
        <v>926</v>
      </c>
      <c r="I88" s="1855" t="s">
        <v>925</v>
      </c>
      <c r="J88" s="1855" t="s">
        <v>2931</v>
      </c>
      <c r="K88" s="1855" t="s">
        <v>925</v>
      </c>
      <c r="L88" s="1855" t="s">
        <v>2931</v>
      </c>
      <c r="M88" s="1855" t="s">
        <v>926</v>
      </c>
      <c r="N88" s="1855" t="s">
        <v>37</v>
      </c>
      <c r="O88" s="1855" t="s">
        <v>38</v>
      </c>
      <c r="P88" s="1855" t="s">
        <v>441</v>
      </c>
      <c r="Q88" s="1855" t="s">
        <v>179</v>
      </c>
      <c r="R88" s="1855" t="s">
        <v>179</v>
      </c>
      <c r="S88" s="1855" t="s">
        <v>179</v>
      </c>
      <c r="T88" s="1855" t="s">
        <v>179</v>
      </c>
      <c r="U88" s="1855">
        <v>1723543</v>
      </c>
      <c r="V88" s="1855">
        <v>1</v>
      </c>
      <c r="W88" s="1855">
        <v>1</v>
      </c>
      <c r="X88" s="1855">
        <v>0</v>
      </c>
      <c r="Y88" s="1855">
        <v>2025</v>
      </c>
      <c r="Z88" s="1855">
        <v>2027</v>
      </c>
      <c r="AA88" s="1855" t="s">
        <v>4437</v>
      </c>
      <c r="AB88" s="1855" t="s">
        <v>179</v>
      </c>
      <c r="AC88" s="1855" t="s">
        <v>179</v>
      </c>
      <c r="AD88" s="1855" t="s">
        <v>4022</v>
      </c>
      <c r="AE88" s="1855" t="s">
        <v>927</v>
      </c>
      <c r="AF88" s="1855" t="s">
        <v>928</v>
      </c>
      <c r="AG88" s="1855" t="s">
        <v>4054</v>
      </c>
      <c r="AH88" s="1855" t="s">
        <v>179</v>
      </c>
      <c r="AI88" s="1855" t="s">
        <v>179</v>
      </c>
      <c r="AJ88" s="1855">
        <v>2024</v>
      </c>
      <c r="AK88" s="1855">
        <v>368508</v>
      </c>
      <c r="AL88" s="1855">
        <v>368508</v>
      </c>
      <c r="AM88" s="1855">
        <v>368508</v>
      </c>
      <c r="AN88" s="1855">
        <v>368508</v>
      </c>
      <c r="AO88" s="1855">
        <v>240.5</v>
      </c>
      <c r="AP88" s="1855" t="s">
        <v>929</v>
      </c>
      <c r="AQ88" s="1855">
        <v>101.6</v>
      </c>
      <c r="AR88" s="1855">
        <v>2027</v>
      </c>
      <c r="AS88" s="1855">
        <v>365282</v>
      </c>
      <c r="AT88" s="1855">
        <v>0.9</v>
      </c>
      <c r="AU88" s="1855">
        <v>365282</v>
      </c>
      <c r="AV88" s="1855">
        <v>0.9</v>
      </c>
      <c r="AW88" s="1855">
        <v>240</v>
      </c>
      <c r="AX88" s="1855" t="s">
        <v>929</v>
      </c>
      <c r="AY88" s="1855">
        <v>0.2</v>
      </c>
      <c r="AZ88" s="1855">
        <v>100</v>
      </c>
      <c r="BA88" s="1855" t="s">
        <v>179</v>
      </c>
      <c r="BB88" s="1855" t="s">
        <v>179</v>
      </c>
      <c r="BC88" s="1857" t="s">
        <v>179</v>
      </c>
      <c r="BD88" s="1857" t="s">
        <v>179</v>
      </c>
      <c r="BE88" s="1857" t="s">
        <v>179</v>
      </c>
      <c r="BF88" s="1857" t="s">
        <v>179</v>
      </c>
      <c r="BG88" s="1857" t="s">
        <v>179</v>
      </c>
      <c r="BH88" s="1857" t="s">
        <v>179</v>
      </c>
      <c r="BI88" s="1857" t="s">
        <v>179</v>
      </c>
      <c r="BJ88" s="1857" t="s">
        <v>179</v>
      </c>
      <c r="BK88" s="1855" t="s">
        <v>179</v>
      </c>
      <c r="BL88" s="1855" t="s">
        <v>179</v>
      </c>
      <c r="BM88" s="1855" t="s">
        <v>179</v>
      </c>
      <c r="BN88" s="1855" t="s">
        <v>179</v>
      </c>
      <c r="BO88" s="1855" t="s">
        <v>179</v>
      </c>
      <c r="BP88" s="1855"/>
      <c r="BQ88" s="1855">
        <v>0</v>
      </c>
      <c r="BR88" s="1855"/>
      <c r="BS88" s="1855">
        <v>0</v>
      </c>
      <c r="BT88" s="1855"/>
      <c r="BU88" s="1855">
        <v>0</v>
      </c>
      <c r="BV88" s="1855"/>
      <c r="BW88" s="1855">
        <v>1</v>
      </c>
      <c r="BX88" s="1855" t="s">
        <v>4297</v>
      </c>
      <c r="BY88" s="1855" t="s">
        <v>4297</v>
      </c>
      <c r="BZ88" s="1858" t="s">
        <v>4297</v>
      </c>
      <c r="CA88" s="1858" t="s">
        <v>4297</v>
      </c>
      <c r="CB88" s="1858" t="s">
        <v>4297</v>
      </c>
      <c r="CC88" s="1858" t="s">
        <v>4297</v>
      </c>
      <c r="CD88" s="1858" t="s">
        <v>4297</v>
      </c>
      <c r="CE88" s="1858" t="s">
        <v>4297</v>
      </c>
      <c r="CF88" s="1858" t="s">
        <v>4297</v>
      </c>
      <c r="CG88" s="1858" t="s">
        <v>4297</v>
      </c>
      <c r="CH88" s="1858" t="s">
        <v>4297</v>
      </c>
      <c r="CI88" s="1859" t="s">
        <v>4297</v>
      </c>
      <c r="CJ88" s="1855" t="s">
        <v>4297</v>
      </c>
      <c r="CK88" s="1855" t="b">
        <v>0</v>
      </c>
      <c r="CL88" s="1855" t="b">
        <v>0</v>
      </c>
      <c r="CM88" s="1855" t="b">
        <v>0</v>
      </c>
      <c r="CN88" s="1855" t="b">
        <v>1</v>
      </c>
      <c r="CO88" s="1855" t="b">
        <v>0</v>
      </c>
      <c r="CP88" s="1855" t="b">
        <v>0</v>
      </c>
      <c r="CQ88" s="1855" t="b">
        <v>0</v>
      </c>
      <c r="CR88" s="1855" t="b">
        <v>0</v>
      </c>
      <c r="CS88" s="1855" t="s">
        <v>4300</v>
      </c>
      <c r="CT88" s="1855" t="s">
        <v>4300</v>
      </c>
      <c r="CU88" s="1855" t="s">
        <v>4300</v>
      </c>
      <c r="CV88" s="1855" t="s">
        <v>4300</v>
      </c>
      <c r="CW88" s="1855" t="s">
        <v>4300</v>
      </c>
      <c r="CX88" s="1855" t="s">
        <v>3153</v>
      </c>
      <c r="CY88" s="1857" t="s">
        <v>4300</v>
      </c>
      <c r="CZ88" s="1855">
        <v>0</v>
      </c>
      <c r="DA88" s="1855">
        <v>0</v>
      </c>
      <c r="DB88" s="1855">
        <v>0</v>
      </c>
      <c r="DC88" s="1855">
        <v>0</v>
      </c>
      <c r="DD88" s="1855">
        <v>0</v>
      </c>
      <c r="DE88" s="1855" t="b">
        <v>0</v>
      </c>
      <c r="DF88" s="1855" t="b">
        <v>0</v>
      </c>
      <c r="DG88" s="1855" t="b">
        <v>0</v>
      </c>
      <c r="DH88" s="1855" t="b">
        <v>0</v>
      </c>
      <c r="DI88" s="1855" t="b">
        <v>0</v>
      </c>
      <c r="DJ88" s="1860" t="b">
        <v>0</v>
      </c>
      <c r="DK88" s="1860" t="b">
        <v>0</v>
      </c>
      <c r="DL88" s="1860" t="b">
        <v>0</v>
      </c>
      <c r="DM88" s="1860" t="s">
        <v>179</v>
      </c>
      <c r="DN88" s="1860" t="s">
        <v>179</v>
      </c>
      <c r="DO88" s="1860" t="s">
        <v>179</v>
      </c>
      <c r="DP88" s="1860" t="s">
        <v>179</v>
      </c>
      <c r="DQ88" s="1860" t="s">
        <v>179</v>
      </c>
      <c r="DR88" s="1860" t="s">
        <v>179</v>
      </c>
    </row>
    <row r="89" spans="1:122" ht="14.25" thickBot="1">
      <c r="A89" s="1855" t="s">
        <v>930</v>
      </c>
      <c r="B89" s="1855" t="s">
        <v>4438</v>
      </c>
      <c r="C89" s="1855">
        <v>2025</v>
      </c>
      <c r="D89" s="1855" t="s">
        <v>441</v>
      </c>
      <c r="E89" s="1855">
        <v>1081136</v>
      </c>
      <c r="F89" s="1855" t="s">
        <v>4438</v>
      </c>
      <c r="G89" s="1856">
        <v>45869</v>
      </c>
      <c r="H89" s="1855" t="s">
        <v>931</v>
      </c>
      <c r="I89" s="1855" t="s">
        <v>4438</v>
      </c>
      <c r="J89" s="1855" t="s">
        <v>4439</v>
      </c>
      <c r="K89" s="1855" t="s">
        <v>4438</v>
      </c>
      <c r="L89" s="1855" t="s">
        <v>4439</v>
      </c>
      <c r="M89" s="1855" t="s">
        <v>931</v>
      </c>
      <c r="N89" s="1855" t="s">
        <v>93</v>
      </c>
      <c r="O89" s="1855" t="s">
        <v>94</v>
      </c>
      <c r="P89" s="1855" t="s">
        <v>441</v>
      </c>
      <c r="Q89" s="1855" t="s">
        <v>179</v>
      </c>
      <c r="R89" s="1855" t="s">
        <v>179</v>
      </c>
      <c r="S89" s="1855" t="s">
        <v>179</v>
      </c>
      <c r="T89" s="1855" t="s">
        <v>179</v>
      </c>
      <c r="U89" s="1855">
        <v>7562</v>
      </c>
      <c r="V89" s="1855">
        <v>1</v>
      </c>
      <c r="W89" s="1855">
        <v>1</v>
      </c>
      <c r="X89" s="1855">
        <v>0</v>
      </c>
      <c r="Y89" s="1855">
        <v>2025</v>
      </c>
      <c r="Z89" s="1855">
        <v>2027</v>
      </c>
      <c r="AA89" s="1855" t="s">
        <v>4440</v>
      </c>
      <c r="AB89" s="1855" t="s">
        <v>4022</v>
      </c>
      <c r="AC89" s="1855" t="s">
        <v>2932</v>
      </c>
      <c r="AD89" s="1855" t="s">
        <v>179</v>
      </c>
      <c r="AE89" s="1855" t="s">
        <v>179</v>
      </c>
      <c r="AF89" s="1855" t="s">
        <v>179</v>
      </c>
      <c r="AG89" s="1855" t="s">
        <v>179</v>
      </c>
      <c r="AH89" s="1855" t="s">
        <v>179</v>
      </c>
      <c r="AI89" s="1855" t="s">
        <v>179</v>
      </c>
      <c r="AJ89" s="1855">
        <v>2024</v>
      </c>
      <c r="AK89" s="1855">
        <v>14598</v>
      </c>
      <c r="AL89" s="1855">
        <v>14598</v>
      </c>
      <c r="AM89" s="1855">
        <v>14598</v>
      </c>
      <c r="AN89" s="1855">
        <v>14598</v>
      </c>
      <c r="AO89" s="1855">
        <v>48.47</v>
      </c>
      <c r="AP89" s="1855" t="s">
        <v>1292</v>
      </c>
      <c r="AQ89" s="1855">
        <v>0.2</v>
      </c>
      <c r="AR89" s="1855">
        <v>2027</v>
      </c>
      <c r="AS89" s="1855">
        <v>14164</v>
      </c>
      <c r="AT89" s="1855">
        <v>3</v>
      </c>
      <c r="AU89" s="1855">
        <v>14164</v>
      </c>
      <c r="AV89" s="1855">
        <v>3</v>
      </c>
      <c r="AW89" s="1855">
        <v>47.03</v>
      </c>
      <c r="AX89" s="1855" t="s">
        <v>1292</v>
      </c>
      <c r="AY89" s="1855">
        <v>3</v>
      </c>
      <c r="AZ89" s="1855">
        <v>0.2</v>
      </c>
      <c r="BA89" s="1855" t="s">
        <v>179</v>
      </c>
      <c r="BB89" s="1855" t="s">
        <v>179</v>
      </c>
      <c r="BC89" s="1857" t="s">
        <v>179</v>
      </c>
      <c r="BD89" s="1857" t="s">
        <v>179</v>
      </c>
      <c r="BE89" s="1857" t="s">
        <v>179</v>
      </c>
      <c r="BF89" s="1857" t="s">
        <v>179</v>
      </c>
      <c r="BG89" s="1857" t="s">
        <v>179</v>
      </c>
      <c r="BH89" s="1857" t="s">
        <v>179</v>
      </c>
      <c r="BI89" s="1857" t="s">
        <v>179</v>
      </c>
      <c r="BJ89" s="1857" t="s">
        <v>179</v>
      </c>
      <c r="BK89" s="1855" t="s">
        <v>179</v>
      </c>
      <c r="BL89" s="1855" t="s">
        <v>179</v>
      </c>
      <c r="BM89" s="1855" t="s">
        <v>179</v>
      </c>
      <c r="BN89" s="1855" t="s">
        <v>179</v>
      </c>
      <c r="BO89" s="1855" t="s">
        <v>179</v>
      </c>
      <c r="BP89" s="1855"/>
      <c r="BQ89" s="1855">
        <v>0</v>
      </c>
      <c r="BR89" s="1855"/>
      <c r="BS89" s="1855">
        <v>3</v>
      </c>
      <c r="BT89" s="1855"/>
      <c r="BU89" s="1855">
        <v>0</v>
      </c>
      <c r="BV89" s="1855"/>
      <c r="BW89" s="1855">
        <v>0</v>
      </c>
      <c r="BX89" s="1855" t="s">
        <v>4297</v>
      </c>
      <c r="BY89" s="1855" t="s">
        <v>4297</v>
      </c>
      <c r="BZ89" s="1858" t="s">
        <v>4297</v>
      </c>
      <c r="CA89" s="1858" t="s">
        <v>4297</v>
      </c>
      <c r="CB89" s="1858" t="s">
        <v>4297</v>
      </c>
      <c r="CC89" s="1858" t="s">
        <v>4297</v>
      </c>
      <c r="CD89" s="1858" t="s">
        <v>4297</v>
      </c>
      <c r="CE89" s="1858" t="s">
        <v>4297</v>
      </c>
      <c r="CF89" s="1858" t="s">
        <v>4297</v>
      </c>
      <c r="CG89" s="1858" t="s">
        <v>4298</v>
      </c>
      <c r="CH89" s="1858" t="s">
        <v>4298</v>
      </c>
      <c r="CI89" s="1859" t="s">
        <v>4298</v>
      </c>
      <c r="CJ89" s="1855" t="s">
        <v>4297</v>
      </c>
      <c r="CK89" s="1855" t="b">
        <v>0</v>
      </c>
      <c r="CL89" s="1855" t="b">
        <v>0</v>
      </c>
      <c r="CM89" s="1855" t="b">
        <v>0</v>
      </c>
      <c r="CN89" s="1855" t="b">
        <v>0</v>
      </c>
      <c r="CO89" s="1855" t="b">
        <v>0</v>
      </c>
      <c r="CP89" s="1855" t="b">
        <v>0</v>
      </c>
      <c r="CQ89" s="1855" t="b">
        <v>0</v>
      </c>
      <c r="CR89" s="1855" t="b">
        <v>1</v>
      </c>
      <c r="CS89" s="1855" t="s">
        <v>4300</v>
      </c>
      <c r="CT89" s="1855" t="s">
        <v>4300</v>
      </c>
      <c r="CU89" s="1855" t="s">
        <v>4300</v>
      </c>
      <c r="CV89" s="1855" t="s">
        <v>4300</v>
      </c>
      <c r="CW89" s="1855" t="s">
        <v>4300</v>
      </c>
      <c r="CX89" s="1855" t="s">
        <v>3153</v>
      </c>
      <c r="CY89" s="1857" t="s">
        <v>4300</v>
      </c>
      <c r="CZ89" s="1855">
        <v>0</v>
      </c>
      <c r="DA89" s="1855">
        <v>0</v>
      </c>
      <c r="DB89" s="1855">
        <v>0</v>
      </c>
      <c r="DC89" s="1855">
        <v>0</v>
      </c>
      <c r="DD89" s="1855">
        <v>0</v>
      </c>
      <c r="DE89" s="1855" t="b">
        <v>0</v>
      </c>
      <c r="DF89" s="1855" t="b">
        <v>0</v>
      </c>
      <c r="DG89" s="1855" t="b">
        <v>0</v>
      </c>
      <c r="DH89" s="1855" t="b">
        <v>0</v>
      </c>
      <c r="DI89" s="1855" t="b">
        <v>0</v>
      </c>
      <c r="DJ89" s="1860" t="b">
        <v>0</v>
      </c>
      <c r="DK89" s="1860" t="b">
        <v>0</v>
      </c>
      <c r="DL89" s="1860" t="b">
        <v>0</v>
      </c>
      <c r="DM89" s="1860" t="s">
        <v>179</v>
      </c>
      <c r="DN89" s="1860" t="s">
        <v>179</v>
      </c>
      <c r="DO89" s="1860" t="s">
        <v>179</v>
      </c>
      <c r="DP89" s="1860" t="s">
        <v>179</v>
      </c>
      <c r="DQ89" s="1860" t="s">
        <v>179</v>
      </c>
      <c r="DR89" s="1860" t="s">
        <v>179</v>
      </c>
    </row>
    <row r="90" spans="1:122" ht="14.25" thickBot="1">
      <c r="A90" s="1855" t="s">
        <v>932</v>
      </c>
      <c r="B90" s="1855" t="s">
        <v>933</v>
      </c>
      <c r="C90" s="1855">
        <v>2025</v>
      </c>
      <c r="D90" s="1855" t="s">
        <v>441</v>
      </c>
      <c r="E90" s="1855">
        <v>1035137</v>
      </c>
      <c r="F90" s="1855" t="s">
        <v>933</v>
      </c>
      <c r="G90" s="1856">
        <v>45868</v>
      </c>
      <c r="H90" s="1855" t="s">
        <v>934</v>
      </c>
      <c r="I90" s="1855" t="s">
        <v>933</v>
      </c>
      <c r="J90" s="1855" t="s">
        <v>4441</v>
      </c>
      <c r="K90" s="1855" t="s">
        <v>933</v>
      </c>
      <c r="L90" s="1855" t="s">
        <v>4441</v>
      </c>
      <c r="M90" s="1855" t="s">
        <v>934</v>
      </c>
      <c r="N90" s="1855" t="s">
        <v>37</v>
      </c>
      <c r="O90" s="1855" t="s">
        <v>40</v>
      </c>
      <c r="P90" s="1855" t="s">
        <v>441</v>
      </c>
      <c r="Q90" s="1855" t="s">
        <v>179</v>
      </c>
      <c r="R90" s="1855" t="s">
        <v>179</v>
      </c>
      <c r="S90" s="1855" t="s">
        <v>179</v>
      </c>
      <c r="T90" s="1855" t="s">
        <v>179</v>
      </c>
      <c r="U90" s="1855">
        <v>5582</v>
      </c>
      <c r="V90" s="1855">
        <v>7</v>
      </c>
      <c r="W90" s="1855">
        <v>1</v>
      </c>
      <c r="X90" s="1855">
        <v>0</v>
      </c>
      <c r="Y90" s="1855">
        <v>2025</v>
      </c>
      <c r="Z90" s="1855">
        <v>2027</v>
      </c>
      <c r="AA90" s="1855" t="s">
        <v>4442</v>
      </c>
      <c r="AB90" s="1855" t="s">
        <v>179</v>
      </c>
      <c r="AC90" s="1855" t="s">
        <v>179</v>
      </c>
      <c r="AD90" s="1855" t="s">
        <v>4022</v>
      </c>
      <c r="AE90" s="1855" t="s">
        <v>933</v>
      </c>
      <c r="AF90" s="1855" t="s">
        <v>934</v>
      </c>
      <c r="AG90" s="1855" t="s">
        <v>935</v>
      </c>
      <c r="AH90" s="1855" t="s">
        <v>179</v>
      </c>
      <c r="AI90" s="1855" t="s">
        <v>179</v>
      </c>
      <c r="AJ90" s="1855">
        <v>2024</v>
      </c>
      <c r="AK90" s="1855">
        <v>2629</v>
      </c>
      <c r="AL90" s="1855">
        <v>2629</v>
      </c>
      <c r="AM90" s="1855">
        <v>2629</v>
      </c>
      <c r="AN90" s="1855">
        <v>2629</v>
      </c>
      <c r="AO90" s="1855" t="s">
        <v>179</v>
      </c>
      <c r="AP90" s="1855" t="s">
        <v>179</v>
      </c>
      <c r="AQ90" s="1855">
        <v>0</v>
      </c>
      <c r="AR90" s="1855">
        <v>2027</v>
      </c>
      <c r="AS90" s="1855">
        <v>2629</v>
      </c>
      <c r="AT90" s="1855">
        <v>0</v>
      </c>
      <c r="AU90" s="1855">
        <v>2629</v>
      </c>
      <c r="AV90" s="1855">
        <v>0</v>
      </c>
      <c r="AW90" s="1855" t="s">
        <v>179</v>
      </c>
      <c r="AX90" s="1855" t="s">
        <v>179</v>
      </c>
      <c r="AY90" s="1855">
        <v>5.4236579383420249</v>
      </c>
      <c r="AZ90" s="1855">
        <v>0</v>
      </c>
      <c r="BA90" s="1855" t="s">
        <v>179</v>
      </c>
      <c r="BB90" s="1855" t="s">
        <v>179</v>
      </c>
      <c r="BC90" s="1857" t="s">
        <v>179</v>
      </c>
      <c r="BD90" s="1857" t="s">
        <v>179</v>
      </c>
      <c r="BE90" s="1857" t="s">
        <v>179</v>
      </c>
      <c r="BF90" s="1857" t="s">
        <v>179</v>
      </c>
      <c r="BG90" s="1857" t="s">
        <v>179</v>
      </c>
      <c r="BH90" s="1857" t="s">
        <v>179</v>
      </c>
      <c r="BI90" s="1857" t="s">
        <v>179</v>
      </c>
      <c r="BJ90" s="1857" t="s">
        <v>179</v>
      </c>
      <c r="BK90" s="1855" t="s">
        <v>179</v>
      </c>
      <c r="BL90" s="1855" t="s">
        <v>179</v>
      </c>
      <c r="BM90" s="1855" t="s">
        <v>179</v>
      </c>
      <c r="BN90" s="1855" t="s">
        <v>179</v>
      </c>
      <c r="BO90" s="1855" t="s">
        <v>179</v>
      </c>
      <c r="BP90" s="1855"/>
      <c r="BQ90" s="1855">
        <v>0</v>
      </c>
      <c r="BR90" s="1855"/>
      <c r="BS90" s="1855">
        <v>0</v>
      </c>
      <c r="BT90" s="1855"/>
      <c r="BU90" s="1855">
        <v>0</v>
      </c>
      <c r="BV90" s="1855"/>
      <c r="BW90" s="1855">
        <v>0</v>
      </c>
      <c r="BX90" s="1855" t="s">
        <v>4297</v>
      </c>
      <c r="BY90" s="1855" t="s">
        <v>4297</v>
      </c>
      <c r="BZ90" s="1858" t="s">
        <v>4297</v>
      </c>
      <c r="CA90" s="1858" t="s">
        <v>4297</v>
      </c>
      <c r="CB90" s="1858" t="s">
        <v>4297</v>
      </c>
      <c r="CC90" s="1858" t="s">
        <v>4297</v>
      </c>
      <c r="CD90" s="1858" t="s">
        <v>4297</v>
      </c>
      <c r="CE90" s="1858" t="s">
        <v>4297</v>
      </c>
      <c r="CF90" s="1858" t="s">
        <v>4297</v>
      </c>
      <c r="CG90" s="1858" t="s">
        <v>4297</v>
      </c>
      <c r="CH90" s="1858" t="s">
        <v>4297</v>
      </c>
      <c r="CI90" s="1859" t="s">
        <v>4298</v>
      </c>
      <c r="CJ90" s="1855" t="s">
        <v>4297</v>
      </c>
      <c r="CK90" s="1855" t="b">
        <v>0</v>
      </c>
      <c r="CL90" s="1855" t="b">
        <v>0</v>
      </c>
      <c r="CM90" s="1855" t="b">
        <v>0</v>
      </c>
      <c r="CN90" s="1855" t="b">
        <v>0</v>
      </c>
      <c r="CO90" s="1855" t="b">
        <v>0</v>
      </c>
      <c r="CP90" s="1855" t="b">
        <v>0</v>
      </c>
      <c r="CQ90" s="1855" t="b">
        <v>0</v>
      </c>
      <c r="CR90" s="1855" t="b">
        <v>1</v>
      </c>
      <c r="CS90" s="1855" t="s">
        <v>4300</v>
      </c>
      <c r="CT90" s="1855" t="s">
        <v>4300</v>
      </c>
      <c r="CU90" s="1855" t="s">
        <v>4300</v>
      </c>
      <c r="CV90" s="1855" t="s">
        <v>4300</v>
      </c>
      <c r="CW90" s="1855" t="s">
        <v>4300</v>
      </c>
      <c r="CX90" s="1855" t="s">
        <v>3153</v>
      </c>
      <c r="CY90" s="1857" t="s">
        <v>4297</v>
      </c>
      <c r="CZ90" s="1855">
        <v>0</v>
      </c>
      <c r="DA90" s="1855">
        <v>0</v>
      </c>
      <c r="DB90" s="1855">
        <v>0</v>
      </c>
      <c r="DC90" s="1855">
        <v>0</v>
      </c>
      <c r="DD90" s="1855">
        <v>0</v>
      </c>
      <c r="DE90" s="1855" t="b">
        <v>0</v>
      </c>
      <c r="DF90" s="1855" t="b">
        <v>0</v>
      </c>
      <c r="DG90" s="1855" t="b">
        <v>0</v>
      </c>
      <c r="DH90" s="1855" t="b">
        <v>0</v>
      </c>
      <c r="DI90" s="1855" t="b">
        <v>0</v>
      </c>
      <c r="DJ90" s="1860" t="b">
        <v>0</v>
      </c>
      <c r="DK90" s="1860" t="b">
        <v>0</v>
      </c>
      <c r="DL90" s="1860" t="b">
        <v>0</v>
      </c>
      <c r="DM90" s="1860" t="s">
        <v>179</v>
      </c>
      <c r="DN90" s="1860" t="s">
        <v>179</v>
      </c>
      <c r="DO90" s="1860" t="s">
        <v>179</v>
      </c>
      <c r="DP90" s="1860" t="s">
        <v>179</v>
      </c>
      <c r="DQ90" s="1860" t="s">
        <v>179</v>
      </c>
      <c r="DR90" s="1860" t="s">
        <v>179</v>
      </c>
    </row>
    <row r="91" spans="1:122" ht="14.25" thickBot="1">
      <c r="A91" s="1855" t="s">
        <v>936</v>
      </c>
      <c r="B91" s="1855" t="s">
        <v>937</v>
      </c>
      <c r="C91" s="1855">
        <v>2025</v>
      </c>
      <c r="D91" s="1855" t="s">
        <v>441</v>
      </c>
      <c r="E91" s="1855">
        <v>1081139</v>
      </c>
      <c r="F91" s="1855" t="s">
        <v>937</v>
      </c>
      <c r="G91" s="1856">
        <v>45869</v>
      </c>
      <c r="H91" s="1855" t="s">
        <v>938</v>
      </c>
      <c r="I91" s="1855" t="s">
        <v>937</v>
      </c>
      <c r="J91" s="1855" t="s">
        <v>939</v>
      </c>
      <c r="K91" s="1855" t="s">
        <v>937</v>
      </c>
      <c r="L91" s="1855" t="s">
        <v>939</v>
      </c>
      <c r="M91" s="1855" t="s">
        <v>938</v>
      </c>
      <c r="N91" s="1855" t="s">
        <v>93</v>
      </c>
      <c r="O91" s="1855" t="s">
        <v>94</v>
      </c>
      <c r="P91" s="1855" t="s">
        <v>441</v>
      </c>
      <c r="Q91" s="1855" t="s">
        <v>179</v>
      </c>
      <c r="R91" s="1855" t="s">
        <v>179</v>
      </c>
      <c r="S91" s="1855" t="s">
        <v>179</v>
      </c>
      <c r="T91" s="1855" t="s">
        <v>179</v>
      </c>
      <c r="U91" s="1855">
        <v>3075</v>
      </c>
      <c r="V91" s="1855">
        <v>1</v>
      </c>
      <c r="W91" s="1855">
        <v>1</v>
      </c>
      <c r="X91" s="1855">
        <v>0</v>
      </c>
      <c r="Y91" s="1855">
        <v>2025</v>
      </c>
      <c r="Z91" s="1855">
        <v>2027</v>
      </c>
      <c r="AA91" s="1855" t="s">
        <v>4443</v>
      </c>
      <c r="AB91" s="1855" t="s">
        <v>179</v>
      </c>
      <c r="AC91" s="1855" t="s">
        <v>179</v>
      </c>
      <c r="AD91" s="1855" t="s">
        <v>4022</v>
      </c>
      <c r="AE91" s="1855" t="s">
        <v>940</v>
      </c>
      <c r="AF91" s="1855" t="s">
        <v>941</v>
      </c>
      <c r="AG91" s="1855" t="s">
        <v>942</v>
      </c>
      <c r="AH91" s="1855" t="s">
        <v>179</v>
      </c>
      <c r="AI91" s="1855" t="s">
        <v>179</v>
      </c>
      <c r="AJ91" s="1855">
        <v>2024</v>
      </c>
      <c r="AK91" s="1855">
        <v>5615</v>
      </c>
      <c r="AL91" s="1855">
        <v>5615</v>
      </c>
      <c r="AM91" s="1855">
        <v>5615</v>
      </c>
      <c r="AN91" s="1855">
        <v>5615</v>
      </c>
      <c r="AO91" s="1855">
        <v>72.67</v>
      </c>
      <c r="AP91" s="1855" t="s">
        <v>469</v>
      </c>
      <c r="AQ91" s="1855">
        <v>0</v>
      </c>
      <c r="AR91" s="1855">
        <v>2027</v>
      </c>
      <c r="AS91" s="1855">
        <v>5559</v>
      </c>
      <c r="AT91" s="1855">
        <v>1</v>
      </c>
      <c r="AU91" s="1855">
        <v>5559</v>
      </c>
      <c r="AV91" s="1855">
        <v>1</v>
      </c>
      <c r="AW91" s="1855">
        <v>71.94</v>
      </c>
      <c r="AX91" s="1855" t="s">
        <v>469</v>
      </c>
      <c r="AY91" s="1855">
        <v>1</v>
      </c>
      <c r="AZ91" s="1855">
        <v>0</v>
      </c>
      <c r="BA91" s="1855" t="s">
        <v>179</v>
      </c>
      <c r="BB91" s="1855" t="s">
        <v>179</v>
      </c>
      <c r="BC91" s="1857" t="s">
        <v>179</v>
      </c>
      <c r="BD91" s="1857" t="s">
        <v>179</v>
      </c>
      <c r="BE91" s="1857" t="s">
        <v>179</v>
      </c>
      <c r="BF91" s="1857" t="s">
        <v>179</v>
      </c>
      <c r="BG91" s="1857" t="s">
        <v>179</v>
      </c>
      <c r="BH91" s="1857" t="s">
        <v>179</v>
      </c>
      <c r="BI91" s="1857" t="s">
        <v>179</v>
      </c>
      <c r="BJ91" s="1857" t="s">
        <v>179</v>
      </c>
      <c r="BK91" s="1855" t="s">
        <v>179</v>
      </c>
      <c r="BL91" s="1855" t="s">
        <v>179</v>
      </c>
      <c r="BM91" s="1855" t="s">
        <v>179</v>
      </c>
      <c r="BN91" s="1855" t="s">
        <v>179</v>
      </c>
      <c r="BO91" s="1855" t="s">
        <v>179</v>
      </c>
      <c r="BP91" s="1855"/>
      <c r="BQ91" s="1855">
        <v>0</v>
      </c>
      <c r="BR91" s="1855"/>
      <c r="BS91" s="1855">
        <v>0</v>
      </c>
      <c r="BT91" s="1855"/>
      <c r="BU91" s="1855">
        <v>0</v>
      </c>
      <c r="BV91" s="1855"/>
      <c r="BW91" s="1855">
        <v>0</v>
      </c>
      <c r="BX91" s="1855" t="s">
        <v>4297</v>
      </c>
      <c r="BY91" s="1855" t="s">
        <v>4297</v>
      </c>
      <c r="BZ91" s="1858" t="s">
        <v>4297</v>
      </c>
      <c r="CA91" s="1858" t="s">
        <v>4297</v>
      </c>
      <c r="CB91" s="1858" t="s">
        <v>4297</v>
      </c>
      <c r="CC91" s="1858" t="s">
        <v>4297</v>
      </c>
      <c r="CD91" s="1858" t="s">
        <v>4297</v>
      </c>
      <c r="CE91" s="1858" t="s">
        <v>4297</v>
      </c>
      <c r="CF91" s="1858" t="s">
        <v>4297</v>
      </c>
      <c r="CG91" s="1858" t="s">
        <v>4297</v>
      </c>
      <c r="CH91" s="1858" t="s">
        <v>4297</v>
      </c>
      <c r="CI91" s="1859" t="s">
        <v>4297</v>
      </c>
      <c r="CJ91" s="1855" t="s">
        <v>4297</v>
      </c>
      <c r="CK91" s="1855" t="b">
        <v>0</v>
      </c>
      <c r="CL91" s="1855" t="b">
        <v>0</v>
      </c>
      <c r="CM91" s="1855" t="b">
        <v>0</v>
      </c>
      <c r="CN91" s="1855" t="b">
        <v>0</v>
      </c>
      <c r="CO91" s="1855" t="b">
        <v>0</v>
      </c>
      <c r="CP91" s="1855" t="b">
        <v>1</v>
      </c>
      <c r="CQ91" s="1855" t="b">
        <v>0</v>
      </c>
      <c r="CR91" s="1855" t="b">
        <v>0</v>
      </c>
      <c r="CS91" s="1855" t="s">
        <v>4300</v>
      </c>
      <c r="CT91" s="1855" t="s">
        <v>4300</v>
      </c>
      <c r="CU91" s="1855" t="s">
        <v>4300</v>
      </c>
      <c r="CV91" s="1855" t="s">
        <v>4300</v>
      </c>
      <c r="CW91" s="1855" t="s">
        <v>4300</v>
      </c>
      <c r="CX91" s="1855" t="s">
        <v>3153</v>
      </c>
      <c r="CY91" s="1857" t="s">
        <v>4300</v>
      </c>
      <c r="CZ91" s="1855">
        <v>0</v>
      </c>
      <c r="DA91" s="1855">
        <v>0</v>
      </c>
      <c r="DB91" s="1855">
        <v>0</v>
      </c>
      <c r="DC91" s="1855">
        <v>0</v>
      </c>
      <c r="DD91" s="1855">
        <v>0</v>
      </c>
      <c r="DE91" s="1855" t="b">
        <v>0</v>
      </c>
      <c r="DF91" s="1855" t="b">
        <v>0</v>
      </c>
      <c r="DG91" s="1855" t="b">
        <v>0</v>
      </c>
      <c r="DH91" s="1855" t="b">
        <v>0</v>
      </c>
      <c r="DI91" s="1855" t="b">
        <v>0</v>
      </c>
      <c r="DJ91" s="1860" t="b">
        <v>0</v>
      </c>
      <c r="DK91" s="1860" t="b">
        <v>0</v>
      </c>
      <c r="DL91" s="1860" t="b">
        <v>0</v>
      </c>
      <c r="DM91" s="1860" t="s">
        <v>179</v>
      </c>
      <c r="DN91" s="1860" t="s">
        <v>179</v>
      </c>
      <c r="DO91" s="1860" t="s">
        <v>179</v>
      </c>
      <c r="DP91" s="1860" t="s">
        <v>179</v>
      </c>
      <c r="DQ91" s="1860" t="s">
        <v>179</v>
      </c>
      <c r="DR91" s="1860" t="s">
        <v>179</v>
      </c>
    </row>
    <row r="92" spans="1:122" ht="14.25" thickBot="1">
      <c r="A92" s="1855" t="s">
        <v>943</v>
      </c>
      <c r="B92" s="1855" t="s">
        <v>944</v>
      </c>
      <c r="C92" s="1855">
        <v>2025</v>
      </c>
      <c r="D92" s="1855" t="s">
        <v>441</v>
      </c>
      <c r="E92" s="1855">
        <v>1081140</v>
      </c>
      <c r="F92" s="1855" t="s">
        <v>944</v>
      </c>
      <c r="G92" s="1856">
        <v>45869</v>
      </c>
      <c r="H92" s="1855" t="s">
        <v>945</v>
      </c>
      <c r="I92" s="1855" t="s">
        <v>944</v>
      </c>
      <c r="J92" s="1855" t="s">
        <v>946</v>
      </c>
      <c r="K92" s="1855" t="s">
        <v>944</v>
      </c>
      <c r="L92" s="1855" t="s">
        <v>946</v>
      </c>
      <c r="M92" s="1855" t="s">
        <v>945</v>
      </c>
      <c r="N92" s="1855" t="s">
        <v>93</v>
      </c>
      <c r="O92" s="1855" t="s">
        <v>94</v>
      </c>
      <c r="P92" s="1855" t="s">
        <v>441</v>
      </c>
      <c r="Q92" s="1855" t="s">
        <v>179</v>
      </c>
      <c r="R92" s="1855" t="s">
        <v>179</v>
      </c>
      <c r="S92" s="1855" t="s">
        <v>179</v>
      </c>
      <c r="T92" s="1855" t="s">
        <v>179</v>
      </c>
      <c r="U92" s="1855">
        <v>9580</v>
      </c>
      <c r="V92" s="1855">
        <v>13</v>
      </c>
      <c r="W92" s="1855">
        <v>2</v>
      </c>
      <c r="X92" s="1855">
        <v>0</v>
      </c>
      <c r="Y92" s="1855">
        <v>2025</v>
      </c>
      <c r="Z92" s="1855">
        <v>2027</v>
      </c>
      <c r="AA92" s="1855" t="s">
        <v>4444</v>
      </c>
      <c r="AB92" s="1855" t="s">
        <v>179</v>
      </c>
      <c r="AC92" s="1855" t="s">
        <v>179</v>
      </c>
      <c r="AD92" s="1855" t="s">
        <v>4022</v>
      </c>
      <c r="AE92" s="1855" t="s">
        <v>947</v>
      </c>
      <c r="AF92" s="1855" t="s">
        <v>948</v>
      </c>
      <c r="AG92" s="1855" t="s">
        <v>949</v>
      </c>
      <c r="AH92" s="1855" t="s">
        <v>179</v>
      </c>
      <c r="AI92" s="1855" t="s">
        <v>179</v>
      </c>
      <c r="AJ92" s="1855">
        <v>2024</v>
      </c>
      <c r="AK92" s="1855">
        <v>18187</v>
      </c>
      <c r="AL92" s="1855">
        <v>18187</v>
      </c>
      <c r="AM92" s="1855">
        <v>18149</v>
      </c>
      <c r="AN92" s="1855">
        <v>18149</v>
      </c>
      <c r="AO92" s="1855">
        <v>28.97</v>
      </c>
      <c r="AP92" s="1855" t="s">
        <v>469</v>
      </c>
      <c r="AQ92" s="1855">
        <v>0.3</v>
      </c>
      <c r="AR92" s="1855">
        <v>2027</v>
      </c>
      <c r="AS92" s="1855">
        <v>17641</v>
      </c>
      <c r="AT92" s="1855">
        <v>3</v>
      </c>
      <c r="AU92" s="1855">
        <v>17641</v>
      </c>
      <c r="AV92" s="1855">
        <v>3</v>
      </c>
      <c r="AW92" s="1855">
        <v>28.1</v>
      </c>
      <c r="AX92" s="1855" t="s">
        <v>469</v>
      </c>
      <c r="AY92" s="1855">
        <v>3</v>
      </c>
      <c r="AZ92" s="1855">
        <v>0.3</v>
      </c>
      <c r="BA92" s="1855" t="s">
        <v>179</v>
      </c>
      <c r="BB92" s="1855" t="s">
        <v>179</v>
      </c>
      <c r="BC92" s="1857" t="s">
        <v>179</v>
      </c>
      <c r="BD92" s="1857" t="s">
        <v>179</v>
      </c>
      <c r="BE92" s="1857" t="s">
        <v>179</v>
      </c>
      <c r="BF92" s="1857" t="s">
        <v>179</v>
      </c>
      <c r="BG92" s="1857" t="s">
        <v>179</v>
      </c>
      <c r="BH92" s="1857" t="s">
        <v>179</v>
      </c>
      <c r="BI92" s="1857" t="s">
        <v>179</v>
      </c>
      <c r="BJ92" s="1857" t="s">
        <v>179</v>
      </c>
      <c r="BK92" s="1855" t="s">
        <v>179</v>
      </c>
      <c r="BL92" s="1855" t="s">
        <v>179</v>
      </c>
      <c r="BM92" s="1855" t="s">
        <v>179</v>
      </c>
      <c r="BN92" s="1855" t="s">
        <v>179</v>
      </c>
      <c r="BO92" s="1855" t="s">
        <v>179</v>
      </c>
      <c r="BP92" s="1855"/>
      <c r="BQ92" s="1855">
        <v>0</v>
      </c>
      <c r="BR92" s="1855"/>
      <c r="BS92" s="1855">
        <v>0</v>
      </c>
      <c r="BT92" s="1855"/>
      <c r="BU92" s="1855">
        <v>0</v>
      </c>
      <c r="BV92" s="1855"/>
      <c r="BW92" s="1855">
        <v>0</v>
      </c>
      <c r="BX92" s="1855" t="s">
        <v>4297</v>
      </c>
      <c r="BY92" s="1855" t="s">
        <v>4297</v>
      </c>
      <c r="BZ92" s="1858" t="s">
        <v>4297</v>
      </c>
      <c r="CA92" s="1858" t="s">
        <v>4297</v>
      </c>
      <c r="CB92" s="1858" t="s">
        <v>4297</v>
      </c>
      <c r="CC92" s="1858" t="s">
        <v>4297</v>
      </c>
      <c r="CD92" s="1858" t="s">
        <v>4297</v>
      </c>
      <c r="CE92" s="1858" t="s">
        <v>4297</v>
      </c>
      <c r="CF92" s="1858" t="s">
        <v>4297</v>
      </c>
      <c r="CG92" s="1858" t="s">
        <v>4298</v>
      </c>
      <c r="CH92" s="1858" t="s">
        <v>4298</v>
      </c>
      <c r="CI92" s="1859" t="s">
        <v>4298</v>
      </c>
      <c r="CJ92" s="1855" t="s">
        <v>4297</v>
      </c>
      <c r="CK92" s="1855" t="b">
        <v>0</v>
      </c>
      <c r="CL92" s="1855" t="b">
        <v>0</v>
      </c>
      <c r="CM92" s="1855" t="b">
        <v>0</v>
      </c>
      <c r="CN92" s="1855" t="b">
        <v>0</v>
      </c>
      <c r="CO92" s="1855" t="b">
        <v>0</v>
      </c>
      <c r="CP92" s="1855" t="b">
        <v>0</v>
      </c>
      <c r="CQ92" s="1855" t="b">
        <v>0</v>
      </c>
      <c r="CR92" s="1855" t="b">
        <v>1</v>
      </c>
      <c r="CS92" s="1855" t="s">
        <v>4300</v>
      </c>
      <c r="CT92" s="1855" t="s">
        <v>4300</v>
      </c>
      <c r="CU92" s="1855" t="s">
        <v>4300</v>
      </c>
      <c r="CV92" s="1855" t="s">
        <v>4300</v>
      </c>
      <c r="CW92" s="1855" t="s">
        <v>4300</v>
      </c>
      <c r="CX92" s="1855" t="s">
        <v>3153</v>
      </c>
      <c r="CY92" s="1857" t="s">
        <v>3153</v>
      </c>
      <c r="CZ92" s="1855">
        <v>0</v>
      </c>
      <c r="DA92" s="1855">
        <v>0</v>
      </c>
      <c r="DB92" s="1855">
        <v>0</v>
      </c>
      <c r="DC92" s="1855">
        <v>0</v>
      </c>
      <c r="DD92" s="1855">
        <v>0</v>
      </c>
      <c r="DE92" s="1855" t="b">
        <v>0</v>
      </c>
      <c r="DF92" s="1855" t="b">
        <v>0</v>
      </c>
      <c r="DG92" s="1855" t="b">
        <v>0</v>
      </c>
      <c r="DH92" s="1855" t="b">
        <v>0</v>
      </c>
      <c r="DI92" s="1855" t="b">
        <v>0</v>
      </c>
      <c r="DJ92" s="1860" t="b">
        <v>0</v>
      </c>
      <c r="DK92" s="1860" t="b">
        <v>0</v>
      </c>
      <c r="DL92" s="1860" t="b">
        <v>0</v>
      </c>
      <c r="DM92" s="1860" t="s">
        <v>179</v>
      </c>
      <c r="DN92" s="1860" t="s">
        <v>179</v>
      </c>
      <c r="DO92" s="1860" t="s">
        <v>179</v>
      </c>
      <c r="DP92" s="1860" t="s">
        <v>179</v>
      </c>
      <c r="DQ92" s="1860" t="s">
        <v>179</v>
      </c>
      <c r="DR92" s="1860" t="s">
        <v>179</v>
      </c>
    </row>
    <row r="93" spans="1:122" ht="14.25" thickBot="1">
      <c r="A93" s="1855" t="s">
        <v>950</v>
      </c>
      <c r="B93" s="1855" t="s">
        <v>951</v>
      </c>
      <c r="C93" s="1855">
        <v>2025</v>
      </c>
      <c r="D93" s="1855" t="s">
        <v>594</v>
      </c>
      <c r="E93" s="1855">
        <v>1306141</v>
      </c>
      <c r="F93" s="1855" t="s">
        <v>951</v>
      </c>
      <c r="G93" s="1856">
        <v>45861</v>
      </c>
      <c r="H93" s="1855" t="s">
        <v>953</v>
      </c>
      <c r="I93" s="1855" t="s">
        <v>951</v>
      </c>
      <c r="J93" s="1855" t="s">
        <v>4055</v>
      </c>
      <c r="K93" s="1855" t="s">
        <v>951</v>
      </c>
      <c r="L93" s="1855" t="s">
        <v>4055</v>
      </c>
      <c r="M93" s="1855" t="s">
        <v>953</v>
      </c>
      <c r="N93" s="1855" t="s">
        <v>12</v>
      </c>
      <c r="O93" s="1855" t="s">
        <v>29</v>
      </c>
      <c r="P93" s="1855" t="s">
        <v>441</v>
      </c>
      <c r="Q93" s="1855" t="s">
        <v>179</v>
      </c>
      <c r="R93" s="1855" t="s">
        <v>461</v>
      </c>
      <c r="S93" s="1855" t="s">
        <v>179</v>
      </c>
      <c r="T93" s="1855" t="s">
        <v>179</v>
      </c>
      <c r="U93" s="1855">
        <v>3418</v>
      </c>
      <c r="V93" s="1855">
        <v>2</v>
      </c>
      <c r="W93" s="1855">
        <v>1</v>
      </c>
      <c r="X93" s="1855">
        <v>327</v>
      </c>
      <c r="Y93" s="1855">
        <v>2025</v>
      </c>
      <c r="Z93" s="1855">
        <v>2027</v>
      </c>
      <c r="AA93" s="1855" t="s">
        <v>4445</v>
      </c>
      <c r="AB93" s="1855" t="s">
        <v>179</v>
      </c>
      <c r="AC93" s="1855" t="s">
        <v>179</v>
      </c>
      <c r="AD93" s="1855" t="s">
        <v>4022</v>
      </c>
      <c r="AE93" s="1855" t="s">
        <v>954</v>
      </c>
      <c r="AF93" s="1855" t="s">
        <v>952</v>
      </c>
      <c r="AG93" s="1855" t="s">
        <v>955</v>
      </c>
      <c r="AH93" s="1855" t="s">
        <v>179</v>
      </c>
      <c r="AI93" s="1855" t="s">
        <v>179</v>
      </c>
      <c r="AJ93" s="1855">
        <v>2024</v>
      </c>
      <c r="AK93" s="1855">
        <v>6074</v>
      </c>
      <c r="AL93" s="1855">
        <v>6074</v>
      </c>
      <c r="AM93" s="1855">
        <v>1135</v>
      </c>
      <c r="AN93" s="1855">
        <v>1135</v>
      </c>
      <c r="AO93" s="1855">
        <v>923.3</v>
      </c>
      <c r="AP93" s="1855" t="s">
        <v>956</v>
      </c>
      <c r="AQ93" s="1855">
        <v>99.8</v>
      </c>
      <c r="AR93" s="1855">
        <v>2027</v>
      </c>
      <c r="AS93" s="1855">
        <v>1101</v>
      </c>
      <c r="AT93" s="1855">
        <v>81.900000000000006</v>
      </c>
      <c r="AU93" s="1855">
        <v>1101</v>
      </c>
      <c r="AV93" s="1855">
        <v>81.900000000000006</v>
      </c>
      <c r="AW93" s="1855">
        <v>886.7</v>
      </c>
      <c r="AX93" s="1855" t="s">
        <v>956</v>
      </c>
      <c r="AY93" s="1855">
        <v>4</v>
      </c>
      <c r="AZ93" s="1855">
        <v>99.9</v>
      </c>
      <c r="BA93" s="1855">
        <v>2024</v>
      </c>
      <c r="BB93" s="1855">
        <v>530</v>
      </c>
      <c r="BC93" s="1857">
        <v>530</v>
      </c>
      <c r="BD93" s="1857">
        <v>530</v>
      </c>
      <c r="BE93" s="1857">
        <v>530</v>
      </c>
      <c r="BF93" s="1857">
        <v>6.2560000000000004E-2</v>
      </c>
      <c r="BG93" s="1857" t="s">
        <v>523</v>
      </c>
      <c r="BH93" s="1857">
        <v>2027</v>
      </c>
      <c r="BI93" s="1857">
        <v>514</v>
      </c>
      <c r="BJ93" s="1857">
        <v>3</v>
      </c>
      <c r="BK93" s="1855">
        <v>514</v>
      </c>
      <c r="BL93" s="1855">
        <v>3</v>
      </c>
      <c r="BM93" s="1855">
        <v>0.06</v>
      </c>
      <c r="BN93" s="1855" t="s">
        <v>523</v>
      </c>
      <c r="BO93" s="1855">
        <v>4.0999999999999996</v>
      </c>
      <c r="BP93" s="1855"/>
      <c r="BQ93" s="1855">
        <v>0</v>
      </c>
      <c r="BR93" s="1855"/>
      <c r="BS93" s="1855">
        <v>0</v>
      </c>
      <c r="BT93" s="1855"/>
      <c r="BU93" s="1855">
        <v>0</v>
      </c>
      <c r="BV93" s="1855"/>
      <c r="BW93" s="1855">
        <v>239</v>
      </c>
      <c r="BX93" s="1855" t="s">
        <v>4297</v>
      </c>
      <c r="BY93" s="1855" t="s">
        <v>4297</v>
      </c>
      <c r="BZ93" s="1858" t="s">
        <v>4297</v>
      </c>
      <c r="CA93" s="1858" t="s">
        <v>4297</v>
      </c>
      <c r="CB93" s="1858" t="s">
        <v>4297</v>
      </c>
      <c r="CC93" s="1858" t="s">
        <v>4297</v>
      </c>
      <c r="CD93" s="1858" t="s">
        <v>4297</v>
      </c>
      <c r="CE93" s="1858" t="s">
        <v>4297</v>
      </c>
      <c r="CF93" s="1858" t="s">
        <v>4297</v>
      </c>
      <c r="CG93" s="1858" t="s">
        <v>4297</v>
      </c>
      <c r="CH93" s="1858" t="s">
        <v>4297</v>
      </c>
      <c r="CI93" s="1859" t="s">
        <v>4297</v>
      </c>
      <c r="CJ93" s="1855" t="s">
        <v>4297</v>
      </c>
      <c r="CK93" s="1855" t="b">
        <v>0</v>
      </c>
      <c r="CL93" s="1855" t="b">
        <v>0</v>
      </c>
      <c r="CM93" s="1855" t="b">
        <v>0</v>
      </c>
      <c r="CN93" s="1855" t="b">
        <v>1</v>
      </c>
      <c r="CO93" s="1855" t="b">
        <v>0</v>
      </c>
      <c r="CP93" s="1855" t="b">
        <v>0</v>
      </c>
      <c r="CQ93" s="1855" t="b">
        <v>0</v>
      </c>
      <c r="CR93" s="1855" t="b">
        <v>0</v>
      </c>
      <c r="CS93" s="1855" t="s">
        <v>4300</v>
      </c>
      <c r="CT93" s="1855" t="s">
        <v>4297</v>
      </c>
      <c r="CU93" s="1855" t="s">
        <v>4297</v>
      </c>
      <c r="CV93" s="1855" t="s">
        <v>4300</v>
      </c>
      <c r="CW93" s="1855" t="s">
        <v>4297</v>
      </c>
      <c r="CX93" s="1855" t="s">
        <v>4297</v>
      </c>
      <c r="CY93" s="1857" t="s">
        <v>4297</v>
      </c>
      <c r="CZ93" s="1855" t="s">
        <v>4297</v>
      </c>
      <c r="DA93" s="1855" t="s">
        <v>4297</v>
      </c>
      <c r="DB93" s="1855" t="s">
        <v>4297</v>
      </c>
      <c r="DC93" s="1855" t="s">
        <v>4297</v>
      </c>
      <c r="DD93" s="1855" t="s">
        <v>4297</v>
      </c>
      <c r="DE93" s="1855" t="b">
        <v>0</v>
      </c>
      <c r="DF93" s="1855" t="b">
        <v>0</v>
      </c>
      <c r="DG93" s="1855" t="b">
        <v>0</v>
      </c>
      <c r="DH93" s="1855" t="b">
        <v>1</v>
      </c>
      <c r="DI93" s="1855" t="b">
        <v>0</v>
      </c>
      <c r="DJ93" s="1860" t="b">
        <v>0</v>
      </c>
      <c r="DK93" s="1860" t="b">
        <v>0</v>
      </c>
      <c r="DL93" s="1860" t="b">
        <v>0</v>
      </c>
      <c r="DM93" s="1860" t="s">
        <v>4300</v>
      </c>
      <c r="DN93" s="1860" t="s">
        <v>4297</v>
      </c>
      <c r="DO93" s="1860" t="s">
        <v>4297</v>
      </c>
      <c r="DP93" s="1860" t="s">
        <v>4300</v>
      </c>
      <c r="DQ93" s="1860" t="s">
        <v>4297</v>
      </c>
      <c r="DR93" s="1860" t="s">
        <v>4297</v>
      </c>
    </row>
    <row r="94" spans="1:122" ht="14.25" thickBot="1">
      <c r="A94" s="1855" t="s">
        <v>957</v>
      </c>
      <c r="B94" s="1855" t="s">
        <v>958</v>
      </c>
      <c r="C94" s="1855">
        <v>2025</v>
      </c>
      <c r="D94" s="1855" t="s">
        <v>441</v>
      </c>
      <c r="E94" s="1855">
        <v>1075143</v>
      </c>
      <c r="F94" s="1855" t="s">
        <v>958</v>
      </c>
      <c r="G94" s="1856">
        <v>45867</v>
      </c>
      <c r="H94" s="1855" t="s">
        <v>959</v>
      </c>
      <c r="I94" s="1855" t="s">
        <v>958</v>
      </c>
      <c r="J94" s="1855" t="s">
        <v>4446</v>
      </c>
      <c r="K94" s="1855" t="s">
        <v>958</v>
      </c>
      <c r="L94" s="1855" t="s">
        <v>4446</v>
      </c>
      <c r="M94" s="1855" t="s">
        <v>959</v>
      </c>
      <c r="N94" s="1855" t="s">
        <v>86</v>
      </c>
      <c r="O94" s="1855" t="s">
        <v>87</v>
      </c>
      <c r="P94" s="1855" t="s">
        <v>441</v>
      </c>
      <c r="Q94" s="1855" t="s">
        <v>179</v>
      </c>
      <c r="R94" s="1855" t="s">
        <v>179</v>
      </c>
      <c r="S94" s="1855" t="s">
        <v>179</v>
      </c>
      <c r="T94" s="1855" t="s">
        <v>179</v>
      </c>
      <c r="U94" s="1855">
        <v>3109</v>
      </c>
      <c r="V94" s="1855">
        <v>1</v>
      </c>
      <c r="W94" s="1855">
        <v>1</v>
      </c>
      <c r="X94" s="1855">
        <v>0</v>
      </c>
      <c r="Y94" s="1855">
        <v>2025</v>
      </c>
      <c r="Z94" s="1855">
        <v>2027</v>
      </c>
      <c r="AA94" s="1855" t="s">
        <v>4447</v>
      </c>
      <c r="AB94" s="1855" t="s">
        <v>179</v>
      </c>
      <c r="AC94" s="1855" t="s">
        <v>179</v>
      </c>
      <c r="AD94" s="1855" t="s">
        <v>4022</v>
      </c>
      <c r="AE94" s="1855" t="s">
        <v>960</v>
      </c>
      <c r="AF94" s="1855" t="s">
        <v>961</v>
      </c>
      <c r="AG94" s="1855" t="s">
        <v>962</v>
      </c>
      <c r="AH94" s="1855" t="s">
        <v>179</v>
      </c>
      <c r="AI94" s="1855" t="s">
        <v>179</v>
      </c>
      <c r="AJ94" s="1855">
        <v>2024</v>
      </c>
      <c r="AK94" s="1855">
        <v>5722</v>
      </c>
      <c r="AL94" s="1855">
        <v>5722</v>
      </c>
      <c r="AM94" s="1855">
        <v>5161</v>
      </c>
      <c r="AN94" s="1855">
        <v>5161</v>
      </c>
      <c r="AO94" s="1855">
        <v>4.786E-2</v>
      </c>
      <c r="AP94" s="1855" t="s">
        <v>4314</v>
      </c>
      <c r="AQ94" s="1855">
        <v>17.5</v>
      </c>
      <c r="AR94" s="1855">
        <v>2027</v>
      </c>
      <c r="AS94" s="1855">
        <v>5550.34</v>
      </c>
      <c r="AT94" s="1855">
        <v>3</v>
      </c>
      <c r="AU94" s="1855">
        <v>5550.34</v>
      </c>
      <c r="AV94" s="1855">
        <v>3</v>
      </c>
      <c r="AW94" s="1855">
        <v>4.6424199999999999E-2</v>
      </c>
      <c r="AX94" s="1855" t="s">
        <v>4314</v>
      </c>
      <c r="AY94" s="1855">
        <v>3</v>
      </c>
      <c r="AZ94" s="1855">
        <v>20</v>
      </c>
      <c r="BA94" s="1855" t="s">
        <v>179</v>
      </c>
      <c r="BB94" s="1855" t="s">
        <v>179</v>
      </c>
      <c r="BC94" s="1857" t="s">
        <v>179</v>
      </c>
      <c r="BD94" s="1857" t="s">
        <v>179</v>
      </c>
      <c r="BE94" s="1857" t="s">
        <v>179</v>
      </c>
      <c r="BF94" s="1857" t="s">
        <v>179</v>
      </c>
      <c r="BG94" s="1857" t="s">
        <v>179</v>
      </c>
      <c r="BH94" s="1857" t="s">
        <v>179</v>
      </c>
      <c r="BI94" s="1857" t="s">
        <v>179</v>
      </c>
      <c r="BJ94" s="1857" t="s">
        <v>179</v>
      </c>
      <c r="BK94" s="1855" t="s">
        <v>179</v>
      </c>
      <c r="BL94" s="1855" t="s">
        <v>179</v>
      </c>
      <c r="BM94" s="1855" t="s">
        <v>179</v>
      </c>
      <c r="BN94" s="1855" t="s">
        <v>179</v>
      </c>
      <c r="BO94" s="1855" t="s">
        <v>179</v>
      </c>
      <c r="BP94" s="1855"/>
      <c r="BQ94" s="1855">
        <v>0</v>
      </c>
      <c r="BR94" s="1855"/>
      <c r="BS94" s="1855">
        <v>0</v>
      </c>
      <c r="BT94" s="1855"/>
      <c r="BU94" s="1855">
        <v>0</v>
      </c>
      <c r="BV94" s="1855"/>
      <c r="BW94" s="1855">
        <v>0</v>
      </c>
      <c r="BX94" s="1855" t="s">
        <v>4297</v>
      </c>
      <c r="BY94" s="1855" t="s">
        <v>4297</v>
      </c>
      <c r="BZ94" s="1858" t="s">
        <v>4297</v>
      </c>
      <c r="CA94" s="1858" t="s">
        <v>4297</v>
      </c>
      <c r="CB94" s="1858" t="s">
        <v>4297</v>
      </c>
      <c r="CC94" s="1858" t="s">
        <v>4297</v>
      </c>
      <c r="CD94" s="1858" t="s">
        <v>4298</v>
      </c>
      <c r="CE94" s="1858" t="s">
        <v>4297</v>
      </c>
      <c r="CF94" s="1858" t="s">
        <v>4297</v>
      </c>
      <c r="CG94" s="1858" t="s">
        <v>4298</v>
      </c>
      <c r="CH94" s="1858" t="s">
        <v>4298</v>
      </c>
      <c r="CI94" s="1859" t="s">
        <v>4298</v>
      </c>
      <c r="CJ94" s="1855" t="s">
        <v>4297</v>
      </c>
      <c r="CK94" s="1855" t="b">
        <v>0</v>
      </c>
      <c r="CL94" s="1855" t="b">
        <v>0</v>
      </c>
      <c r="CM94" s="1855" t="b">
        <v>0</v>
      </c>
      <c r="CN94" s="1855" t="b">
        <v>0</v>
      </c>
      <c r="CO94" s="1855" t="b">
        <v>0</v>
      </c>
      <c r="CP94" s="1855" t="b">
        <v>1</v>
      </c>
      <c r="CQ94" s="1855" t="b">
        <v>0</v>
      </c>
      <c r="CR94" s="1855" t="b">
        <v>0</v>
      </c>
      <c r="CS94" s="1855" t="s">
        <v>4300</v>
      </c>
      <c r="CT94" s="1855" t="s">
        <v>4300</v>
      </c>
      <c r="CU94" s="1855" t="s">
        <v>3153</v>
      </c>
      <c r="CV94" s="1855" t="s">
        <v>4300</v>
      </c>
      <c r="CW94" s="1855" t="s">
        <v>4300</v>
      </c>
      <c r="CX94" s="1855" t="s">
        <v>3153</v>
      </c>
      <c r="CY94" s="1857" t="s">
        <v>4300</v>
      </c>
      <c r="CZ94" s="1855">
        <v>0</v>
      </c>
      <c r="DA94" s="1855">
        <v>0</v>
      </c>
      <c r="DB94" s="1855">
        <v>0</v>
      </c>
      <c r="DC94" s="1855">
        <v>0</v>
      </c>
      <c r="DD94" s="1855">
        <v>0</v>
      </c>
      <c r="DE94" s="1855" t="b">
        <v>0</v>
      </c>
      <c r="DF94" s="1855" t="b">
        <v>0</v>
      </c>
      <c r="DG94" s="1855" t="b">
        <v>0</v>
      </c>
      <c r="DH94" s="1855" t="b">
        <v>0</v>
      </c>
      <c r="DI94" s="1855" t="b">
        <v>0</v>
      </c>
      <c r="DJ94" s="1860" t="b">
        <v>0</v>
      </c>
      <c r="DK94" s="1860" t="b">
        <v>0</v>
      </c>
      <c r="DL94" s="1860" t="b">
        <v>0</v>
      </c>
      <c r="DM94" s="1860" t="s">
        <v>179</v>
      </c>
      <c r="DN94" s="1860" t="s">
        <v>179</v>
      </c>
      <c r="DO94" s="1860" t="s">
        <v>179</v>
      </c>
      <c r="DP94" s="1860" t="s">
        <v>179</v>
      </c>
      <c r="DQ94" s="1860" t="s">
        <v>179</v>
      </c>
      <c r="DR94" s="1860" t="s">
        <v>179</v>
      </c>
    </row>
    <row r="95" spans="1:122" ht="14.25" thickBot="1">
      <c r="A95" s="1855" t="s">
        <v>963</v>
      </c>
      <c r="B95" s="1855" t="s">
        <v>964</v>
      </c>
      <c r="C95" s="1855">
        <v>2025</v>
      </c>
      <c r="D95" s="1855" t="s">
        <v>461</v>
      </c>
      <c r="E95" s="1855">
        <v>3043144</v>
      </c>
      <c r="F95" s="1855" t="s">
        <v>964</v>
      </c>
      <c r="G95" s="1856">
        <v>45866</v>
      </c>
      <c r="H95" s="1855" t="s">
        <v>965</v>
      </c>
      <c r="I95" s="1855" t="s">
        <v>964</v>
      </c>
      <c r="J95" s="1855" t="s">
        <v>966</v>
      </c>
      <c r="K95" s="1855" t="s">
        <v>964</v>
      </c>
      <c r="L95" s="1855" t="s">
        <v>966</v>
      </c>
      <c r="M95" s="1855" t="s">
        <v>965</v>
      </c>
      <c r="N95" s="1855" t="s">
        <v>48</v>
      </c>
      <c r="O95" s="1855" t="s">
        <v>50</v>
      </c>
      <c r="P95" s="1855" t="s">
        <v>179</v>
      </c>
      <c r="Q95" s="1855" t="s">
        <v>179</v>
      </c>
      <c r="R95" s="1855" t="s">
        <v>461</v>
      </c>
      <c r="S95" s="1855" t="s">
        <v>179</v>
      </c>
      <c r="T95" s="1855" t="s">
        <v>179</v>
      </c>
      <c r="U95" s="1855">
        <v>0</v>
      </c>
      <c r="V95" s="1855" t="s">
        <v>179</v>
      </c>
      <c r="W95" s="1855" t="s">
        <v>179</v>
      </c>
      <c r="X95" s="1855">
        <v>287</v>
      </c>
      <c r="Y95" s="1855">
        <v>2025</v>
      </c>
      <c r="Z95" s="1855">
        <v>2027</v>
      </c>
      <c r="AA95" s="1855" t="s">
        <v>4448</v>
      </c>
      <c r="AB95" s="1855" t="s">
        <v>179</v>
      </c>
      <c r="AC95" s="1855" t="s">
        <v>179</v>
      </c>
      <c r="AD95" s="1855" t="s">
        <v>4022</v>
      </c>
      <c r="AE95" s="1855" t="s">
        <v>967</v>
      </c>
      <c r="AF95" s="1855" t="s">
        <v>968</v>
      </c>
      <c r="AG95" s="1855" t="s">
        <v>969</v>
      </c>
      <c r="AH95" s="1855" t="s">
        <v>179</v>
      </c>
      <c r="AI95" s="1855" t="s">
        <v>179</v>
      </c>
      <c r="AJ95" s="1855" t="s">
        <v>179</v>
      </c>
      <c r="AK95" s="1855" t="s">
        <v>179</v>
      </c>
      <c r="AL95" s="1855" t="s">
        <v>179</v>
      </c>
      <c r="AM95" s="1855" t="s">
        <v>179</v>
      </c>
      <c r="AN95" s="1855" t="s">
        <v>179</v>
      </c>
      <c r="AO95" s="1855" t="s">
        <v>179</v>
      </c>
      <c r="AP95" s="1855" t="s">
        <v>179</v>
      </c>
      <c r="AQ95" s="1855" t="s">
        <v>179</v>
      </c>
      <c r="AR95" s="1855" t="s">
        <v>179</v>
      </c>
      <c r="AS95" s="1855" t="s">
        <v>179</v>
      </c>
      <c r="AT95" s="1855" t="s">
        <v>179</v>
      </c>
      <c r="AU95" s="1855" t="s">
        <v>179</v>
      </c>
      <c r="AV95" s="1855" t="s">
        <v>179</v>
      </c>
      <c r="AW95" s="1855" t="s">
        <v>179</v>
      </c>
      <c r="AX95" s="1855" t="s">
        <v>179</v>
      </c>
      <c r="AY95" s="1855" t="s">
        <v>179</v>
      </c>
      <c r="AZ95" s="1855" t="s">
        <v>179</v>
      </c>
      <c r="BA95" s="1855">
        <v>2024</v>
      </c>
      <c r="BB95" s="1855">
        <v>11413</v>
      </c>
      <c r="BC95" s="1857">
        <v>11413</v>
      </c>
      <c r="BD95" s="1857">
        <v>11413</v>
      </c>
      <c r="BE95" s="1857">
        <v>11413</v>
      </c>
      <c r="BF95" s="1857">
        <v>0.3896</v>
      </c>
      <c r="BG95" s="1857" t="s">
        <v>523</v>
      </c>
      <c r="BH95" s="1857">
        <v>2027</v>
      </c>
      <c r="BI95" s="1857">
        <v>11171</v>
      </c>
      <c r="BJ95" s="1857">
        <v>2.1</v>
      </c>
      <c r="BK95" s="1855">
        <v>11171</v>
      </c>
      <c r="BL95" s="1855">
        <v>2.1</v>
      </c>
      <c r="BM95" s="1855">
        <v>0.3866</v>
      </c>
      <c r="BN95" s="1855" t="s">
        <v>523</v>
      </c>
      <c r="BO95" s="1855">
        <v>0.8</v>
      </c>
      <c r="BP95" s="1855"/>
      <c r="BQ95" s="1855">
        <v>0</v>
      </c>
      <c r="BR95" s="1855"/>
      <c r="BS95" s="1855">
        <v>0</v>
      </c>
      <c r="BT95" s="1855"/>
      <c r="BU95" s="1855">
        <v>0</v>
      </c>
      <c r="BV95" s="1855"/>
      <c r="BW95" s="1855">
        <v>0</v>
      </c>
      <c r="BX95" s="1855">
        <v>0</v>
      </c>
      <c r="BY95" s="1855">
        <v>0</v>
      </c>
      <c r="BZ95" s="1858">
        <v>0</v>
      </c>
      <c r="CA95" s="1858">
        <v>0</v>
      </c>
      <c r="CB95" s="1858">
        <v>0</v>
      </c>
      <c r="CC95" s="1858">
        <v>0</v>
      </c>
      <c r="CD95" s="1858">
        <v>0</v>
      </c>
      <c r="CE95" s="1858">
        <v>0</v>
      </c>
      <c r="CF95" s="1858">
        <v>0</v>
      </c>
      <c r="CG95" s="1858">
        <v>0</v>
      </c>
      <c r="CH95" s="1858">
        <v>0</v>
      </c>
      <c r="CI95" s="1859">
        <v>0</v>
      </c>
      <c r="CJ95" s="1855">
        <v>0</v>
      </c>
      <c r="CK95" s="1855" t="b">
        <v>0</v>
      </c>
      <c r="CL95" s="1855" t="b">
        <v>0</v>
      </c>
      <c r="CM95" s="1855" t="b">
        <v>0</v>
      </c>
      <c r="CN95" s="1855" t="b">
        <v>0</v>
      </c>
      <c r="CO95" s="1855" t="b">
        <v>0</v>
      </c>
      <c r="CP95" s="1855" t="b">
        <v>0</v>
      </c>
      <c r="CQ95" s="1855" t="b">
        <v>0</v>
      </c>
      <c r="CR95" s="1855" t="b">
        <v>0</v>
      </c>
      <c r="CS95" s="1855">
        <v>0</v>
      </c>
      <c r="CT95" s="1855">
        <v>0</v>
      </c>
      <c r="CU95" s="1855">
        <v>0</v>
      </c>
      <c r="CV95" s="1855">
        <v>0</v>
      </c>
      <c r="CW95" s="1855">
        <v>0</v>
      </c>
      <c r="CX95" s="1855">
        <v>0</v>
      </c>
      <c r="CY95" s="1857">
        <v>0</v>
      </c>
      <c r="CZ95" s="1855" t="s">
        <v>4297</v>
      </c>
      <c r="DA95" s="1855" t="s">
        <v>4297</v>
      </c>
      <c r="DB95" s="1855" t="s">
        <v>4297</v>
      </c>
      <c r="DC95" s="1855" t="s">
        <v>4297</v>
      </c>
      <c r="DD95" s="1855" t="s">
        <v>4297</v>
      </c>
      <c r="DE95" s="1855" t="b">
        <v>0</v>
      </c>
      <c r="DF95" s="1855" t="b">
        <v>0</v>
      </c>
      <c r="DG95" s="1855" t="b">
        <v>0</v>
      </c>
      <c r="DH95" s="1855" t="b">
        <v>0</v>
      </c>
      <c r="DI95" s="1855" t="b">
        <v>1</v>
      </c>
      <c r="DJ95" s="1860" t="b">
        <v>0</v>
      </c>
      <c r="DK95" s="1860" t="b">
        <v>0</v>
      </c>
      <c r="DL95" s="1860" t="b">
        <v>0</v>
      </c>
      <c r="DM95" s="1860" t="s">
        <v>3153</v>
      </c>
      <c r="DN95" s="1860" t="s">
        <v>3153</v>
      </c>
      <c r="DO95" s="1860" t="s">
        <v>3153</v>
      </c>
      <c r="DP95" s="1860" t="s">
        <v>3153</v>
      </c>
      <c r="DQ95" s="1860" t="s">
        <v>4300</v>
      </c>
      <c r="DR95" s="1860" t="s">
        <v>3153</v>
      </c>
    </row>
    <row r="96" spans="1:122" ht="14.25" thickBot="1">
      <c r="A96" s="1855" t="s">
        <v>3070</v>
      </c>
      <c r="B96" s="1855" t="s">
        <v>3071</v>
      </c>
      <c r="C96" s="1855">
        <v>2025</v>
      </c>
      <c r="D96" s="1855" t="s">
        <v>441</v>
      </c>
      <c r="E96" s="1855">
        <v>1016147</v>
      </c>
      <c r="F96" s="1855" t="s">
        <v>3071</v>
      </c>
      <c r="G96" s="1856">
        <v>45869</v>
      </c>
      <c r="H96" s="1855" t="s">
        <v>3072</v>
      </c>
      <c r="I96" s="1855" t="s">
        <v>3071</v>
      </c>
      <c r="J96" s="1855" t="s">
        <v>4056</v>
      </c>
      <c r="K96" s="1855" t="s">
        <v>3071</v>
      </c>
      <c r="L96" s="1855" t="s">
        <v>4056</v>
      </c>
      <c r="M96" s="1855" t="s">
        <v>3072</v>
      </c>
      <c r="N96" s="1855" t="s">
        <v>12</v>
      </c>
      <c r="O96" s="1855" t="s">
        <v>20</v>
      </c>
      <c r="P96" s="1855" t="s">
        <v>441</v>
      </c>
      <c r="Q96" s="1855" t="s">
        <v>179</v>
      </c>
      <c r="R96" s="1855" t="s">
        <v>179</v>
      </c>
      <c r="S96" s="1855" t="s">
        <v>179</v>
      </c>
      <c r="T96" s="1855" t="s">
        <v>179</v>
      </c>
      <c r="U96" s="1855">
        <v>14418</v>
      </c>
      <c r="V96" s="1855">
        <v>1</v>
      </c>
      <c r="W96" s="1855">
        <v>1</v>
      </c>
      <c r="X96" s="1855">
        <v>0</v>
      </c>
      <c r="Y96" s="1855">
        <v>2025</v>
      </c>
      <c r="Z96" s="1855">
        <v>2027</v>
      </c>
      <c r="AA96" s="1855" t="s">
        <v>4449</v>
      </c>
      <c r="AB96" s="1855" t="s">
        <v>179</v>
      </c>
      <c r="AC96" s="1855" t="s">
        <v>179</v>
      </c>
      <c r="AD96" s="1855" t="s">
        <v>4022</v>
      </c>
      <c r="AE96" s="1855" t="s">
        <v>3073</v>
      </c>
      <c r="AF96" s="1855" t="s">
        <v>3074</v>
      </c>
      <c r="AG96" s="1855" t="s">
        <v>3075</v>
      </c>
      <c r="AH96" s="1855" t="s">
        <v>179</v>
      </c>
      <c r="AI96" s="1855" t="s">
        <v>179</v>
      </c>
      <c r="AJ96" s="1855">
        <v>2024</v>
      </c>
      <c r="AK96" s="1855">
        <v>28023</v>
      </c>
      <c r="AL96" s="1855">
        <v>28023</v>
      </c>
      <c r="AM96" s="1855">
        <v>28023</v>
      </c>
      <c r="AN96" s="1855">
        <v>28023</v>
      </c>
      <c r="AO96" s="1855">
        <v>87.07</v>
      </c>
      <c r="AP96" s="1855" t="s">
        <v>4450</v>
      </c>
      <c r="AQ96" s="1855">
        <v>0</v>
      </c>
      <c r="AR96" s="1855">
        <v>2027</v>
      </c>
      <c r="AS96" s="1855">
        <v>27950</v>
      </c>
      <c r="AT96" s="1855">
        <v>0.3</v>
      </c>
      <c r="AU96" s="1855">
        <v>27950</v>
      </c>
      <c r="AV96" s="1855">
        <v>0.3</v>
      </c>
      <c r="AW96" s="1855">
        <v>86.8</v>
      </c>
      <c r="AX96" s="1855" t="s">
        <v>4450</v>
      </c>
      <c r="AY96" s="1855">
        <v>0.3</v>
      </c>
      <c r="AZ96" s="1855">
        <v>0</v>
      </c>
      <c r="BA96" s="1855" t="s">
        <v>179</v>
      </c>
      <c r="BB96" s="1855" t="s">
        <v>179</v>
      </c>
      <c r="BC96" s="1857" t="s">
        <v>179</v>
      </c>
      <c r="BD96" s="1857" t="s">
        <v>179</v>
      </c>
      <c r="BE96" s="1857" t="s">
        <v>179</v>
      </c>
      <c r="BF96" s="1857" t="s">
        <v>179</v>
      </c>
      <c r="BG96" s="1857" t="s">
        <v>179</v>
      </c>
      <c r="BH96" s="1857" t="s">
        <v>179</v>
      </c>
      <c r="BI96" s="1857" t="s">
        <v>179</v>
      </c>
      <c r="BJ96" s="1857" t="s">
        <v>179</v>
      </c>
      <c r="BK96" s="1855" t="s">
        <v>179</v>
      </c>
      <c r="BL96" s="1855" t="s">
        <v>179</v>
      </c>
      <c r="BM96" s="1855" t="s">
        <v>179</v>
      </c>
      <c r="BN96" s="1855" t="s">
        <v>179</v>
      </c>
      <c r="BO96" s="1855" t="s">
        <v>179</v>
      </c>
      <c r="BP96" s="1855"/>
      <c r="BQ96" s="1855">
        <v>0</v>
      </c>
      <c r="BR96" s="1855"/>
      <c r="BS96" s="1855">
        <v>0</v>
      </c>
      <c r="BT96" s="1855"/>
      <c r="BU96" s="1855">
        <v>0</v>
      </c>
      <c r="BV96" s="1855"/>
      <c r="BW96" s="1855">
        <v>0</v>
      </c>
      <c r="BX96" s="1855" t="s">
        <v>4297</v>
      </c>
      <c r="BY96" s="1855" t="s">
        <v>4297</v>
      </c>
      <c r="BZ96" s="1858" t="s">
        <v>4297</v>
      </c>
      <c r="CA96" s="1858" t="s">
        <v>4297</v>
      </c>
      <c r="CB96" s="1858" t="s">
        <v>4297</v>
      </c>
      <c r="CC96" s="1858" t="s">
        <v>4297</v>
      </c>
      <c r="CD96" s="1858" t="s">
        <v>4297</v>
      </c>
      <c r="CE96" s="1858" t="s">
        <v>4298</v>
      </c>
      <c r="CF96" s="1858" t="s">
        <v>4297</v>
      </c>
      <c r="CG96" s="1858" t="s">
        <v>4298</v>
      </c>
      <c r="CH96" s="1858" t="s">
        <v>4297</v>
      </c>
      <c r="CI96" s="1859" t="s">
        <v>4298</v>
      </c>
      <c r="CJ96" s="1855" t="s">
        <v>4297</v>
      </c>
      <c r="CK96" s="1855" t="b">
        <v>0</v>
      </c>
      <c r="CL96" s="1855" t="b">
        <v>0</v>
      </c>
      <c r="CM96" s="1855" t="b">
        <v>0</v>
      </c>
      <c r="CN96" s="1855" t="b">
        <v>0</v>
      </c>
      <c r="CO96" s="1855" t="b">
        <v>0</v>
      </c>
      <c r="CP96" s="1855" t="b">
        <v>0</v>
      </c>
      <c r="CQ96" s="1855" t="b">
        <v>0</v>
      </c>
      <c r="CR96" s="1855" t="b">
        <v>1</v>
      </c>
      <c r="CS96" s="1855" t="s">
        <v>4300</v>
      </c>
      <c r="CT96" s="1855" t="s">
        <v>4300</v>
      </c>
      <c r="CU96" s="1855" t="s">
        <v>4300</v>
      </c>
      <c r="CV96" s="1855" t="s">
        <v>4300</v>
      </c>
      <c r="CW96" s="1855" t="s">
        <v>4300</v>
      </c>
      <c r="CX96" s="1855" t="s">
        <v>4297</v>
      </c>
      <c r="CY96" s="1857" t="s">
        <v>4297</v>
      </c>
      <c r="CZ96" s="1855">
        <v>0</v>
      </c>
      <c r="DA96" s="1855">
        <v>0</v>
      </c>
      <c r="DB96" s="1855">
        <v>0</v>
      </c>
      <c r="DC96" s="1855">
        <v>0</v>
      </c>
      <c r="DD96" s="1855">
        <v>0</v>
      </c>
      <c r="DE96" s="1855" t="b">
        <v>0</v>
      </c>
      <c r="DF96" s="1855" t="b">
        <v>0</v>
      </c>
      <c r="DG96" s="1855" t="b">
        <v>0</v>
      </c>
      <c r="DH96" s="1855" t="b">
        <v>0</v>
      </c>
      <c r="DI96" s="1855" t="b">
        <v>0</v>
      </c>
      <c r="DJ96" s="1860" t="b">
        <v>0</v>
      </c>
      <c r="DK96" s="1860" t="b">
        <v>0</v>
      </c>
      <c r="DL96" s="1860" t="b">
        <v>0</v>
      </c>
      <c r="DM96" s="1860" t="s">
        <v>179</v>
      </c>
      <c r="DN96" s="1860" t="s">
        <v>179</v>
      </c>
      <c r="DO96" s="1860" t="s">
        <v>179</v>
      </c>
      <c r="DP96" s="1860" t="s">
        <v>179</v>
      </c>
      <c r="DQ96" s="1860" t="s">
        <v>179</v>
      </c>
      <c r="DR96" s="1860" t="s">
        <v>179</v>
      </c>
    </row>
    <row r="97" spans="1:122" ht="14.25" thickBot="1">
      <c r="A97" s="1855" t="s">
        <v>970</v>
      </c>
      <c r="B97" s="1855" t="s">
        <v>971</v>
      </c>
      <c r="C97" s="1855">
        <v>2025</v>
      </c>
      <c r="D97" s="1855" t="s">
        <v>441</v>
      </c>
      <c r="E97" s="1855">
        <v>1006148</v>
      </c>
      <c r="F97" s="1855" t="s">
        <v>971</v>
      </c>
      <c r="G97" s="1856">
        <v>45869</v>
      </c>
      <c r="H97" s="1855" t="s">
        <v>972</v>
      </c>
      <c r="I97" s="1855" t="s">
        <v>971</v>
      </c>
      <c r="J97" s="1855" t="s">
        <v>4451</v>
      </c>
      <c r="K97" s="1855" t="s">
        <v>971</v>
      </c>
      <c r="L97" s="1855" t="s">
        <v>4451</v>
      </c>
      <c r="M97" s="1855" t="s">
        <v>972</v>
      </c>
      <c r="N97" s="1855" t="s">
        <v>8</v>
      </c>
      <c r="O97" s="1855" t="s">
        <v>9</v>
      </c>
      <c r="P97" s="1855" t="s">
        <v>441</v>
      </c>
      <c r="Q97" s="1855" t="s">
        <v>179</v>
      </c>
      <c r="R97" s="1855" t="s">
        <v>179</v>
      </c>
      <c r="S97" s="1855" t="s">
        <v>179</v>
      </c>
      <c r="T97" s="1855" t="s">
        <v>179</v>
      </c>
      <c r="U97" s="1855">
        <v>2153</v>
      </c>
      <c r="V97" s="1855">
        <v>3</v>
      </c>
      <c r="W97" s="1855">
        <v>1</v>
      </c>
      <c r="X97" s="1855">
        <v>0</v>
      </c>
      <c r="Y97" s="1855">
        <v>2025</v>
      </c>
      <c r="Z97" s="1855">
        <v>2027</v>
      </c>
      <c r="AA97" s="1855" t="s">
        <v>4452</v>
      </c>
      <c r="AB97" s="1855" t="s">
        <v>179</v>
      </c>
      <c r="AC97" s="1855" t="s">
        <v>179</v>
      </c>
      <c r="AD97" s="1855" t="s">
        <v>4022</v>
      </c>
      <c r="AE97" s="1855" t="s">
        <v>973</v>
      </c>
      <c r="AF97" s="1855" t="s">
        <v>974</v>
      </c>
      <c r="AG97" s="1855" t="s">
        <v>975</v>
      </c>
      <c r="AH97" s="1855" t="s">
        <v>179</v>
      </c>
      <c r="AI97" s="1855" t="s">
        <v>179</v>
      </c>
      <c r="AJ97" s="1855">
        <v>2024</v>
      </c>
      <c r="AK97" s="1855">
        <v>3750</v>
      </c>
      <c r="AL97" s="1855">
        <v>3750</v>
      </c>
      <c r="AM97" s="1855">
        <v>3750</v>
      </c>
      <c r="AN97" s="1855">
        <v>3750</v>
      </c>
      <c r="AO97" s="1855">
        <v>31.28</v>
      </c>
      <c r="AP97" s="1855" t="s">
        <v>976</v>
      </c>
      <c r="AQ97" s="1855">
        <v>0</v>
      </c>
      <c r="AR97" s="1855">
        <v>2027</v>
      </c>
      <c r="AS97" s="1855">
        <v>3638</v>
      </c>
      <c r="AT97" s="1855">
        <v>3</v>
      </c>
      <c r="AU97" s="1855">
        <v>3638</v>
      </c>
      <c r="AV97" s="1855">
        <v>3</v>
      </c>
      <c r="AW97" s="1855">
        <v>30.34</v>
      </c>
      <c r="AX97" s="1855" t="s">
        <v>976</v>
      </c>
      <c r="AY97" s="1855">
        <v>3</v>
      </c>
      <c r="AZ97" s="1855">
        <v>0</v>
      </c>
      <c r="BA97" s="1855" t="s">
        <v>179</v>
      </c>
      <c r="BB97" s="1855" t="s">
        <v>179</v>
      </c>
      <c r="BC97" s="1857" t="s">
        <v>179</v>
      </c>
      <c r="BD97" s="1857" t="s">
        <v>179</v>
      </c>
      <c r="BE97" s="1857" t="s">
        <v>179</v>
      </c>
      <c r="BF97" s="1857" t="s">
        <v>179</v>
      </c>
      <c r="BG97" s="1857" t="s">
        <v>179</v>
      </c>
      <c r="BH97" s="1857" t="s">
        <v>179</v>
      </c>
      <c r="BI97" s="1857" t="s">
        <v>179</v>
      </c>
      <c r="BJ97" s="1857" t="s">
        <v>179</v>
      </c>
      <c r="BK97" s="1855" t="s">
        <v>179</v>
      </c>
      <c r="BL97" s="1855" t="s">
        <v>179</v>
      </c>
      <c r="BM97" s="1855" t="s">
        <v>179</v>
      </c>
      <c r="BN97" s="1855" t="s">
        <v>179</v>
      </c>
      <c r="BO97" s="1855" t="s">
        <v>179</v>
      </c>
      <c r="BP97" s="1855"/>
      <c r="BQ97" s="1855">
        <v>0</v>
      </c>
      <c r="BR97" s="1855"/>
      <c r="BS97" s="1855">
        <v>0</v>
      </c>
      <c r="BT97" s="1855"/>
      <c r="BU97" s="1855">
        <v>0</v>
      </c>
      <c r="BV97" s="1855"/>
      <c r="BW97" s="1855">
        <v>0</v>
      </c>
      <c r="BX97" s="1855" t="s">
        <v>4297</v>
      </c>
      <c r="BY97" s="1855" t="s">
        <v>4297</v>
      </c>
      <c r="BZ97" s="1858" t="s">
        <v>4297</v>
      </c>
      <c r="CA97" s="1858" t="s">
        <v>4298</v>
      </c>
      <c r="CB97" s="1858" t="s">
        <v>4297</v>
      </c>
      <c r="CC97" s="1858" t="s">
        <v>4297</v>
      </c>
      <c r="CD97" s="1858" t="s">
        <v>4298</v>
      </c>
      <c r="CE97" s="1858" t="s">
        <v>4297</v>
      </c>
      <c r="CF97" s="1858" t="s">
        <v>4297</v>
      </c>
      <c r="CG97" s="1858" t="s">
        <v>4298</v>
      </c>
      <c r="CH97" s="1858" t="s">
        <v>4298</v>
      </c>
      <c r="CI97" s="1859" t="s">
        <v>4298</v>
      </c>
      <c r="CJ97" s="1855" t="s">
        <v>4297</v>
      </c>
      <c r="CK97" s="1855" t="b">
        <v>0</v>
      </c>
      <c r="CL97" s="1855" t="b">
        <v>0</v>
      </c>
      <c r="CM97" s="1855" t="b">
        <v>0</v>
      </c>
      <c r="CN97" s="1855" t="b">
        <v>1</v>
      </c>
      <c r="CO97" s="1855" t="b">
        <v>0</v>
      </c>
      <c r="CP97" s="1855" t="b">
        <v>0</v>
      </c>
      <c r="CQ97" s="1855" t="b">
        <v>0</v>
      </c>
      <c r="CR97" s="1855" t="b">
        <v>0</v>
      </c>
      <c r="CS97" s="1855" t="s">
        <v>4297</v>
      </c>
      <c r="CT97" s="1855" t="s">
        <v>3153</v>
      </c>
      <c r="CU97" s="1855" t="s">
        <v>4300</v>
      </c>
      <c r="CV97" s="1855" t="s">
        <v>4300</v>
      </c>
      <c r="CW97" s="1855" t="s">
        <v>4300</v>
      </c>
      <c r="CX97" s="1855" t="s">
        <v>4297</v>
      </c>
      <c r="CY97" s="1857" t="s">
        <v>4300</v>
      </c>
      <c r="CZ97" s="1855">
        <v>0</v>
      </c>
      <c r="DA97" s="1855">
        <v>0</v>
      </c>
      <c r="DB97" s="1855">
        <v>0</v>
      </c>
      <c r="DC97" s="1855">
        <v>0</v>
      </c>
      <c r="DD97" s="1855">
        <v>0</v>
      </c>
      <c r="DE97" s="1855" t="b">
        <v>0</v>
      </c>
      <c r="DF97" s="1855" t="b">
        <v>0</v>
      </c>
      <c r="DG97" s="1855" t="b">
        <v>0</v>
      </c>
      <c r="DH97" s="1855" t="b">
        <v>0</v>
      </c>
      <c r="DI97" s="1855" t="b">
        <v>0</v>
      </c>
      <c r="DJ97" s="1860" t="b">
        <v>0</v>
      </c>
      <c r="DK97" s="1860" t="b">
        <v>0</v>
      </c>
      <c r="DL97" s="1860" t="b">
        <v>0</v>
      </c>
      <c r="DM97" s="1860" t="s">
        <v>179</v>
      </c>
      <c r="DN97" s="1860" t="s">
        <v>179</v>
      </c>
      <c r="DO97" s="1860" t="s">
        <v>179</v>
      </c>
      <c r="DP97" s="1860" t="s">
        <v>179</v>
      </c>
      <c r="DQ97" s="1860" t="s">
        <v>179</v>
      </c>
      <c r="DR97" s="1860" t="s">
        <v>179</v>
      </c>
    </row>
    <row r="98" spans="1:122" ht="14.25" thickBot="1">
      <c r="A98" s="1855" t="s">
        <v>977</v>
      </c>
      <c r="B98" s="1855" t="s">
        <v>978</v>
      </c>
      <c r="C98" s="1855">
        <v>2025</v>
      </c>
      <c r="D98" s="1855" t="s">
        <v>441</v>
      </c>
      <c r="E98" s="1855">
        <v>1069149</v>
      </c>
      <c r="F98" s="1855" t="s">
        <v>978</v>
      </c>
      <c r="G98" s="1856">
        <v>45864</v>
      </c>
      <c r="H98" s="1855" t="s">
        <v>979</v>
      </c>
      <c r="I98" s="1855" t="s">
        <v>978</v>
      </c>
      <c r="J98" s="1855" t="s">
        <v>980</v>
      </c>
      <c r="K98" s="1855" t="s">
        <v>978</v>
      </c>
      <c r="L98" s="1855" t="s">
        <v>980</v>
      </c>
      <c r="M98" s="1855" t="s">
        <v>979</v>
      </c>
      <c r="N98" s="1855" t="s">
        <v>77</v>
      </c>
      <c r="O98" s="1855" t="s">
        <v>79</v>
      </c>
      <c r="P98" s="1855" t="s">
        <v>441</v>
      </c>
      <c r="Q98" s="1855" t="s">
        <v>179</v>
      </c>
      <c r="R98" s="1855" t="s">
        <v>179</v>
      </c>
      <c r="S98" s="1855" t="s">
        <v>179</v>
      </c>
      <c r="T98" s="1855" t="s">
        <v>179</v>
      </c>
      <c r="U98" s="1855">
        <v>2204</v>
      </c>
      <c r="V98" s="1855">
        <v>1</v>
      </c>
      <c r="W98" s="1855">
        <v>1</v>
      </c>
      <c r="X98" s="1855">
        <v>0</v>
      </c>
      <c r="Y98" s="1855">
        <v>2025</v>
      </c>
      <c r="Z98" s="1855">
        <v>2027</v>
      </c>
      <c r="AA98" s="1855" t="s">
        <v>4453</v>
      </c>
      <c r="AB98" s="1855" t="s">
        <v>179</v>
      </c>
      <c r="AC98" s="1855" t="s">
        <v>179</v>
      </c>
      <c r="AD98" s="1855" t="s">
        <v>4022</v>
      </c>
      <c r="AE98" s="1855" t="s">
        <v>981</v>
      </c>
      <c r="AF98" s="1855" t="s">
        <v>982</v>
      </c>
      <c r="AG98" s="1855" t="s">
        <v>983</v>
      </c>
      <c r="AH98" s="1855" t="s">
        <v>179</v>
      </c>
      <c r="AI98" s="1855" t="s">
        <v>179</v>
      </c>
      <c r="AJ98" s="1855">
        <v>2024</v>
      </c>
      <c r="AK98" s="1855">
        <v>4262</v>
      </c>
      <c r="AL98" s="1855">
        <v>4262</v>
      </c>
      <c r="AM98" s="1855">
        <v>4262</v>
      </c>
      <c r="AN98" s="1855">
        <v>4262</v>
      </c>
      <c r="AO98" s="1855">
        <v>1.403</v>
      </c>
      <c r="AP98" s="1855" t="s">
        <v>994</v>
      </c>
      <c r="AQ98" s="1855">
        <v>0</v>
      </c>
      <c r="AR98" s="1855">
        <v>2027</v>
      </c>
      <c r="AS98" s="1855">
        <v>4100</v>
      </c>
      <c r="AT98" s="1855">
        <v>3.8</v>
      </c>
      <c r="AU98" s="1855">
        <v>4100</v>
      </c>
      <c r="AV98" s="1855">
        <v>3.8</v>
      </c>
      <c r="AW98" s="1855">
        <v>1.361</v>
      </c>
      <c r="AX98" s="1855" t="s">
        <v>994</v>
      </c>
      <c r="AY98" s="1855">
        <v>3</v>
      </c>
      <c r="AZ98" s="1855">
        <v>0</v>
      </c>
      <c r="BA98" s="1855" t="s">
        <v>179</v>
      </c>
      <c r="BB98" s="1855" t="s">
        <v>179</v>
      </c>
      <c r="BC98" s="1857" t="s">
        <v>179</v>
      </c>
      <c r="BD98" s="1857" t="s">
        <v>179</v>
      </c>
      <c r="BE98" s="1857" t="s">
        <v>179</v>
      </c>
      <c r="BF98" s="1857" t="s">
        <v>179</v>
      </c>
      <c r="BG98" s="1857" t="s">
        <v>179</v>
      </c>
      <c r="BH98" s="1857" t="s">
        <v>179</v>
      </c>
      <c r="BI98" s="1857" t="s">
        <v>179</v>
      </c>
      <c r="BJ98" s="1857" t="s">
        <v>179</v>
      </c>
      <c r="BK98" s="1855" t="s">
        <v>179</v>
      </c>
      <c r="BL98" s="1855" t="s">
        <v>179</v>
      </c>
      <c r="BM98" s="1855" t="s">
        <v>179</v>
      </c>
      <c r="BN98" s="1855" t="s">
        <v>179</v>
      </c>
      <c r="BO98" s="1855" t="s">
        <v>179</v>
      </c>
      <c r="BP98" s="1855"/>
      <c r="BQ98" s="1855">
        <v>0</v>
      </c>
      <c r="BR98" s="1855"/>
      <c r="BS98" s="1855">
        <v>1</v>
      </c>
      <c r="BT98" s="1855"/>
      <c r="BU98" s="1855">
        <v>0</v>
      </c>
      <c r="BV98" s="1855"/>
      <c r="BW98" s="1855">
        <v>0</v>
      </c>
      <c r="BX98" s="1855" t="s">
        <v>4297</v>
      </c>
      <c r="BY98" s="1855" t="s">
        <v>4297</v>
      </c>
      <c r="BZ98" s="1858" t="s">
        <v>4297</v>
      </c>
      <c r="CA98" s="1858" t="s">
        <v>4297</v>
      </c>
      <c r="CB98" s="1858" t="s">
        <v>4297</v>
      </c>
      <c r="CC98" s="1858" t="s">
        <v>4297</v>
      </c>
      <c r="CD98" s="1858" t="s">
        <v>4298</v>
      </c>
      <c r="CE98" s="1858" t="s">
        <v>4297</v>
      </c>
      <c r="CF98" s="1858" t="s">
        <v>4297</v>
      </c>
      <c r="CG98" s="1858" t="s">
        <v>4298</v>
      </c>
      <c r="CH98" s="1858" t="s">
        <v>4298</v>
      </c>
      <c r="CI98" s="1859" t="s">
        <v>4298</v>
      </c>
      <c r="CJ98" s="1855" t="s">
        <v>4297</v>
      </c>
      <c r="CK98" s="1855" t="b">
        <v>0</v>
      </c>
      <c r="CL98" s="1855" t="b">
        <v>0</v>
      </c>
      <c r="CM98" s="1855" t="b">
        <v>0</v>
      </c>
      <c r="CN98" s="1855" t="b">
        <v>0</v>
      </c>
      <c r="CO98" s="1855" t="b">
        <v>1</v>
      </c>
      <c r="CP98" s="1855" t="b">
        <v>0</v>
      </c>
      <c r="CQ98" s="1855" t="b">
        <v>0</v>
      </c>
      <c r="CR98" s="1855" t="b">
        <v>0</v>
      </c>
      <c r="CS98" s="1855" t="s">
        <v>4300</v>
      </c>
      <c r="CT98" s="1855" t="s">
        <v>4300</v>
      </c>
      <c r="CU98" s="1855" t="s">
        <v>4300</v>
      </c>
      <c r="CV98" s="1855" t="s">
        <v>4300</v>
      </c>
      <c r="CW98" s="1855" t="s">
        <v>4300</v>
      </c>
      <c r="CX98" s="1855" t="s">
        <v>4297</v>
      </c>
      <c r="CY98" s="1857" t="s">
        <v>3153</v>
      </c>
      <c r="CZ98" s="1855">
        <v>0</v>
      </c>
      <c r="DA98" s="1855">
        <v>0</v>
      </c>
      <c r="DB98" s="1855">
        <v>0</v>
      </c>
      <c r="DC98" s="1855">
        <v>0</v>
      </c>
      <c r="DD98" s="1855">
        <v>0</v>
      </c>
      <c r="DE98" s="1855" t="b">
        <v>0</v>
      </c>
      <c r="DF98" s="1855" t="b">
        <v>0</v>
      </c>
      <c r="DG98" s="1855" t="b">
        <v>0</v>
      </c>
      <c r="DH98" s="1855" t="b">
        <v>0</v>
      </c>
      <c r="DI98" s="1855" t="b">
        <v>0</v>
      </c>
      <c r="DJ98" s="1860" t="b">
        <v>0</v>
      </c>
      <c r="DK98" s="1860" t="b">
        <v>0</v>
      </c>
      <c r="DL98" s="1860" t="b">
        <v>0</v>
      </c>
      <c r="DM98" s="1860" t="s">
        <v>179</v>
      </c>
      <c r="DN98" s="1860" t="s">
        <v>179</v>
      </c>
      <c r="DO98" s="1860" t="s">
        <v>179</v>
      </c>
      <c r="DP98" s="1860" t="s">
        <v>179</v>
      </c>
      <c r="DQ98" s="1860" t="s">
        <v>179</v>
      </c>
      <c r="DR98" s="1860" t="s">
        <v>179</v>
      </c>
    </row>
    <row r="99" spans="1:122" ht="14.25" thickBot="1">
      <c r="A99" s="1855" t="s">
        <v>984</v>
      </c>
      <c r="B99" s="1855" t="s">
        <v>985</v>
      </c>
      <c r="C99" s="1855">
        <v>2025</v>
      </c>
      <c r="D99" s="1855" t="s">
        <v>441</v>
      </c>
      <c r="E99" s="1855">
        <v>1334150</v>
      </c>
      <c r="F99" s="1855" t="s">
        <v>985</v>
      </c>
      <c r="G99" s="1856">
        <v>45869</v>
      </c>
      <c r="H99" s="1855" t="s">
        <v>986</v>
      </c>
      <c r="I99" s="1855" t="s">
        <v>985</v>
      </c>
      <c r="J99" s="1855" t="s">
        <v>2933</v>
      </c>
      <c r="K99" s="1855" t="s">
        <v>985</v>
      </c>
      <c r="L99" s="1855" t="s">
        <v>2933</v>
      </c>
      <c r="M99" s="1855" t="s">
        <v>986</v>
      </c>
      <c r="N99" s="1855" t="s">
        <v>37</v>
      </c>
      <c r="O99" s="1855" t="s">
        <v>39</v>
      </c>
      <c r="P99" s="1855" t="s">
        <v>441</v>
      </c>
      <c r="Q99" s="1855" t="s">
        <v>179</v>
      </c>
      <c r="R99" s="1855" t="s">
        <v>179</v>
      </c>
      <c r="S99" s="1855" t="s">
        <v>179</v>
      </c>
      <c r="T99" s="1855" t="s">
        <v>179</v>
      </c>
      <c r="U99" s="1855">
        <v>33153</v>
      </c>
      <c r="V99" s="1855">
        <v>17</v>
      </c>
      <c r="W99" s="1855">
        <v>4</v>
      </c>
      <c r="X99" s="1855">
        <v>0</v>
      </c>
      <c r="Y99" s="1855">
        <v>2025</v>
      </c>
      <c r="Z99" s="1855">
        <v>2027</v>
      </c>
      <c r="AA99" s="1855" t="s">
        <v>4454</v>
      </c>
      <c r="AB99" s="1855" t="s">
        <v>4022</v>
      </c>
      <c r="AC99" s="1855" t="s">
        <v>987</v>
      </c>
      <c r="AD99" s="1855" t="s">
        <v>179</v>
      </c>
      <c r="AE99" s="1855" t="s">
        <v>179</v>
      </c>
      <c r="AF99" s="1855" t="s">
        <v>179</v>
      </c>
      <c r="AG99" s="1855" t="s">
        <v>179</v>
      </c>
      <c r="AH99" s="1855" t="s">
        <v>179</v>
      </c>
      <c r="AI99" s="1855" t="s">
        <v>179</v>
      </c>
      <c r="AJ99" s="1855">
        <v>2024</v>
      </c>
      <c r="AK99" s="1855">
        <v>53898</v>
      </c>
      <c r="AL99" s="1855">
        <v>53898</v>
      </c>
      <c r="AM99" s="1855">
        <v>40859</v>
      </c>
      <c r="AN99" s="1855">
        <v>40859</v>
      </c>
      <c r="AO99" s="1855">
        <v>3.944</v>
      </c>
      <c r="AP99" s="1855" t="s">
        <v>1872</v>
      </c>
      <c r="AQ99" s="1855">
        <v>25.8</v>
      </c>
      <c r="AR99" s="1855">
        <v>2027</v>
      </c>
      <c r="AS99" s="1855">
        <v>39645</v>
      </c>
      <c r="AT99" s="1855">
        <v>26.4</v>
      </c>
      <c r="AU99" s="1855">
        <v>39645</v>
      </c>
      <c r="AV99" s="1855">
        <v>26.4</v>
      </c>
      <c r="AW99" s="1855">
        <v>3.82</v>
      </c>
      <c r="AX99" s="1855" t="s">
        <v>1872</v>
      </c>
      <c r="AY99" s="1855">
        <v>3.1</v>
      </c>
      <c r="AZ99" s="1855">
        <v>25.8</v>
      </c>
      <c r="BA99" s="1855" t="s">
        <v>179</v>
      </c>
      <c r="BB99" s="1855" t="s">
        <v>179</v>
      </c>
      <c r="BC99" s="1857" t="s">
        <v>179</v>
      </c>
      <c r="BD99" s="1857" t="s">
        <v>179</v>
      </c>
      <c r="BE99" s="1857" t="s">
        <v>179</v>
      </c>
      <c r="BF99" s="1857" t="s">
        <v>179</v>
      </c>
      <c r="BG99" s="1857" t="s">
        <v>179</v>
      </c>
      <c r="BH99" s="1857" t="s">
        <v>179</v>
      </c>
      <c r="BI99" s="1857" t="s">
        <v>179</v>
      </c>
      <c r="BJ99" s="1857" t="s">
        <v>179</v>
      </c>
      <c r="BK99" s="1855" t="s">
        <v>179</v>
      </c>
      <c r="BL99" s="1855" t="s">
        <v>179</v>
      </c>
      <c r="BM99" s="1855" t="s">
        <v>179</v>
      </c>
      <c r="BN99" s="1855" t="s">
        <v>179</v>
      </c>
      <c r="BO99" s="1855" t="s">
        <v>179</v>
      </c>
      <c r="BP99" s="1855"/>
      <c r="BQ99" s="1855">
        <v>0</v>
      </c>
      <c r="BR99" s="1855"/>
      <c r="BS99" s="1855">
        <v>0</v>
      </c>
      <c r="BT99" s="1855"/>
      <c r="BU99" s="1855">
        <v>3</v>
      </c>
      <c r="BV99" s="1855"/>
      <c r="BW99" s="1855">
        <v>0</v>
      </c>
      <c r="BX99" s="1855" t="s">
        <v>4297</v>
      </c>
      <c r="BY99" s="1855" t="s">
        <v>4297</v>
      </c>
      <c r="BZ99" s="1858" t="s">
        <v>4297</v>
      </c>
      <c r="CA99" s="1858" t="s">
        <v>4297</v>
      </c>
      <c r="CB99" s="1858" t="s">
        <v>4297</v>
      </c>
      <c r="CC99" s="1858" t="s">
        <v>4297</v>
      </c>
      <c r="CD99" s="1858" t="s">
        <v>4297</v>
      </c>
      <c r="CE99" s="1858" t="s">
        <v>4297</v>
      </c>
      <c r="CF99" s="1858" t="s">
        <v>4297</v>
      </c>
      <c r="CG99" s="1858" t="s">
        <v>4297</v>
      </c>
      <c r="CH99" s="1858" t="s">
        <v>4297</v>
      </c>
      <c r="CI99" s="1859" t="s">
        <v>4297</v>
      </c>
      <c r="CJ99" s="1855" t="s">
        <v>4297</v>
      </c>
      <c r="CK99" s="1855" t="b">
        <v>0</v>
      </c>
      <c r="CL99" s="1855" t="b">
        <v>0</v>
      </c>
      <c r="CM99" s="1855" t="b">
        <v>0</v>
      </c>
      <c r="CN99" s="1855" t="b">
        <v>1</v>
      </c>
      <c r="CO99" s="1855" t="b">
        <v>0</v>
      </c>
      <c r="CP99" s="1855" t="b">
        <v>1</v>
      </c>
      <c r="CQ99" s="1855" t="b">
        <v>0</v>
      </c>
      <c r="CR99" s="1855" t="b">
        <v>0</v>
      </c>
      <c r="CS99" s="1855" t="s">
        <v>4300</v>
      </c>
      <c r="CT99" s="1855" t="s">
        <v>4297</v>
      </c>
      <c r="CU99" s="1855" t="s">
        <v>4297</v>
      </c>
      <c r="CV99" s="1855" t="s">
        <v>3153</v>
      </c>
      <c r="CW99" s="1855" t="s">
        <v>4297</v>
      </c>
      <c r="CX99" s="1855" t="s">
        <v>3153</v>
      </c>
      <c r="CY99" s="1857" t="s">
        <v>4297</v>
      </c>
      <c r="CZ99" s="1855">
        <v>0</v>
      </c>
      <c r="DA99" s="1855">
        <v>0</v>
      </c>
      <c r="DB99" s="1855">
        <v>0</v>
      </c>
      <c r="DC99" s="1855">
        <v>0</v>
      </c>
      <c r="DD99" s="1855">
        <v>0</v>
      </c>
      <c r="DE99" s="1855" t="b">
        <v>0</v>
      </c>
      <c r="DF99" s="1855" t="b">
        <v>0</v>
      </c>
      <c r="DG99" s="1855" t="b">
        <v>0</v>
      </c>
      <c r="DH99" s="1855" t="b">
        <v>0</v>
      </c>
      <c r="DI99" s="1855" t="b">
        <v>0</v>
      </c>
      <c r="DJ99" s="1860" t="b">
        <v>0</v>
      </c>
      <c r="DK99" s="1860" t="b">
        <v>0</v>
      </c>
      <c r="DL99" s="1860" t="b">
        <v>0</v>
      </c>
      <c r="DM99" s="1860" t="s">
        <v>179</v>
      </c>
      <c r="DN99" s="1860" t="s">
        <v>179</v>
      </c>
      <c r="DO99" s="1860" t="s">
        <v>179</v>
      </c>
      <c r="DP99" s="1860" t="s">
        <v>179</v>
      </c>
      <c r="DQ99" s="1860" t="s">
        <v>179</v>
      </c>
      <c r="DR99" s="1860" t="s">
        <v>179</v>
      </c>
    </row>
    <row r="100" spans="1:122" ht="14.25" thickBot="1">
      <c r="A100" s="1855" t="s">
        <v>988</v>
      </c>
      <c r="B100" s="1855" t="s">
        <v>989</v>
      </c>
      <c r="C100" s="1855">
        <v>2025</v>
      </c>
      <c r="D100" s="1855" t="s">
        <v>4363</v>
      </c>
      <c r="E100" s="1855">
        <v>1038151</v>
      </c>
      <c r="F100" s="1855" t="s">
        <v>989</v>
      </c>
      <c r="G100" s="1856">
        <v>45847</v>
      </c>
      <c r="H100" s="1855" t="s">
        <v>990</v>
      </c>
      <c r="I100" s="1855" t="s">
        <v>989</v>
      </c>
      <c r="J100" s="1855" t="s">
        <v>2934</v>
      </c>
      <c r="K100" s="1855" t="s">
        <v>989</v>
      </c>
      <c r="L100" s="1855" t="s">
        <v>2934</v>
      </c>
      <c r="M100" s="1855" t="s">
        <v>990</v>
      </c>
      <c r="N100" s="1855" t="s">
        <v>42</v>
      </c>
      <c r="O100" s="1855" t="s">
        <v>44</v>
      </c>
      <c r="P100" s="1855" t="s">
        <v>179</v>
      </c>
      <c r="Q100" s="1855" t="s">
        <v>179</v>
      </c>
      <c r="R100" s="1855" t="s">
        <v>179</v>
      </c>
      <c r="S100" s="1855" t="s">
        <v>4363</v>
      </c>
      <c r="T100" s="1855" t="s">
        <v>179</v>
      </c>
      <c r="U100" s="1855">
        <v>1366</v>
      </c>
      <c r="V100" s="1855">
        <v>6</v>
      </c>
      <c r="W100" s="1855">
        <v>1</v>
      </c>
      <c r="X100" s="1855">
        <v>0</v>
      </c>
      <c r="Y100" s="1855">
        <v>2025</v>
      </c>
      <c r="Z100" s="1855">
        <v>2027</v>
      </c>
      <c r="AA100" s="1855" t="s">
        <v>4455</v>
      </c>
      <c r="AB100" s="1855" t="s">
        <v>179</v>
      </c>
      <c r="AC100" s="1855" t="s">
        <v>179</v>
      </c>
      <c r="AD100" s="1855" t="s">
        <v>4022</v>
      </c>
      <c r="AE100" s="1855" t="s">
        <v>991</v>
      </c>
      <c r="AF100" s="1855" t="s">
        <v>992</v>
      </c>
      <c r="AG100" s="1855" t="s">
        <v>993</v>
      </c>
      <c r="AH100" s="1855" t="s">
        <v>179</v>
      </c>
      <c r="AI100" s="1855" t="s">
        <v>179</v>
      </c>
      <c r="AJ100" s="1855">
        <v>2024</v>
      </c>
      <c r="AK100" s="1855">
        <v>2640</v>
      </c>
      <c r="AL100" s="1855">
        <v>2640</v>
      </c>
      <c r="AM100" s="1855">
        <v>2640</v>
      </c>
      <c r="AN100" s="1855">
        <v>2640</v>
      </c>
      <c r="AO100" s="1855">
        <v>1.8360000000000001</v>
      </c>
      <c r="AP100" s="1855" t="s">
        <v>994</v>
      </c>
      <c r="AQ100" s="1855">
        <v>0</v>
      </c>
      <c r="AR100" s="1855">
        <v>2027</v>
      </c>
      <c r="AS100" s="1855">
        <v>2455</v>
      </c>
      <c r="AT100" s="1855">
        <v>7</v>
      </c>
      <c r="AU100" s="1855">
        <v>2455</v>
      </c>
      <c r="AV100" s="1855">
        <v>7</v>
      </c>
      <c r="AW100" s="1855">
        <v>0.22</v>
      </c>
      <c r="AX100" s="1855" t="s">
        <v>994</v>
      </c>
      <c r="AY100" s="1855">
        <v>88</v>
      </c>
      <c r="AZ100" s="1855">
        <v>0</v>
      </c>
      <c r="BA100" s="1855" t="s">
        <v>179</v>
      </c>
      <c r="BB100" s="1855" t="s">
        <v>179</v>
      </c>
      <c r="BC100" s="1857" t="s">
        <v>179</v>
      </c>
      <c r="BD100" s="1857" t="s">
        <v>179</v>
      </c>
      <c r="BE100" s="1857" t="s">
        <v>179</v>
      </c>
      <c r="BF100" s="1857" t="s">
        <v>179</v>
      </c>
      <c r="BG100" s="1857" t="s">
        <v>179</v>
      </c>
      <c r="BH100" s="1857" t="s">
        <v>179</v>
      </c>
      <c r="BI100" s="1857" t="s">
        <v>179</v>
      </c>
      <c r="BJ100" s="1857" t="s">
        <v>179</v>
      </c>
      <c r="BK100" s="1855" t="s">
        <v>179</v>
      </c>
      <c r="BL100" s="1855" t="s">
        <v>179</v>
      </c>
      <c r="BM100" s="1855" t="s">
        <v>179</v>
      </c>
      <c r="BN100" s="1855" t="s">
        <v>179</v>
      </c>
      <c r="BO100" s="1855" t="s">
        <v>179</v>
      </c>
      <c r="BP100" s="1855"/>
      <c r="BQ100" s="1855">
        <v>0</v>
      </c>
      <c r="BR100" s="1855"/>
      <c r="BS100" s="1855">
        <v>0</v>
      </c>
      <c r="BT100" s="1855"/>
      <c r="BU100" s="1855">
        <v>0</v>
      </c>
      <c r="BV100" s="1855"/>
      <c r="BW100" s="1855">
        <v>0</v>
      </c>
      <c r="BX100" s="1855" t="s">
        <v>4297</v>
      </c>
      <c r="BY100" s="1855" t="s">
        <v>4297</v>
      </c>
      <c r="BZ100" s="1858" t="s">
        <v>4297</v>
      </c>
      <c r="CA100" s="1858" t="s">
        <v>4297</v>
      </c>
      <c r="CB100" s="1858" t="s">
        <v>4297</v>
      </c>
      <c r="CC100" s="1858" t="s">
        <v>4297</v>
      </c>
      <c r="CD100" s="1858" t="s">
        <v>4298</v>
      </c>
      <c r="CE100" s="1858" t="s">
        <v>4297</v>
      </c>
      <c r="CF100" s="1858" t="s">
        <v>4297</v>
      </c>
      <c r="CG100" s="1858" t="s">
        <v>4298</v>
      </c>
      <c r="CH100" s="1858" t="s">
        <v>4298</v>
      </c>
      <c r="CI100" s="1859" t="s">
        <v>4298</v>
      </c>
      <c r="CJ100" s="1855" t="s">
        <v>4298</v>
      </c>
      <c r="CK100" s="1855" t="b">
        <v>0</v>
      </c>
      <c r="CL100" s="1855" t="b">
        <v>0</v>
      </c>
      <c r="CM100" s="1855" t="b">
        <v>0</v>
      </c>
      <c r="CN100" s="1855" t="b">
        <v>0</v>
      </c>
      <c r="CO100" s="1855" t="b">
        <v>0</v>
      </c>
      <c r="CP100" s="1855" t="b">
        <v>0</v>
      </c>
      <c r="CQ100" s="1855" t="b">
        <v>0</v>
      </c>
      <c r="CR100" s="1855" t="b">
        <v>1</v>
      </c>
      <c r="CS100" s="1855" t="s">
        <v>4300</v>
      </c>
      <c r="CT100" s="1855" t="s">
        <v>3153</v>
      </c>
      <c r="CU100" s="1855" t="s">
        <v>4300</v>
      </c>
      <c r="CV100" s="1855" t="s">
        <v>4300</v>
      </c>
      <c r="CW100" s="1855" t="s">
        <v>4300</v>
      </c>
      <c r="CX100" s="1855" t="s">
        <v>4297</v>
      </c>
      <c r="CY100" s="1857" t="s">
        <v>4300</v>
      </c>
      <c r="CZ100" s="1855">
        <v>0</v>
      </c>
      <c r="DA100" s="1855">
        <v>0</v>
      </c>
      <c r="DB100" s="1855">
        <v>0</v>
      </c>
      <c r="DC100" s="1855">
        <v>0</v>
      </c>
      <c r="DD100" s="1855">
        <v>0</v>
      </c>
      <c r="DE100" s="1855" t="b">
        <v>0</v>
      </c>
      <c r="DF100" s="1855" t="b">
        <v>0</v>
      </c>
      <c r="DG100" s="1855" t="b">
        <v>0</v>
      </c>
      <c r="DH100" s="1855" t="b">
        <v>0</v>
      </c>
      <c r="DI100" s="1855" t="b">
        <v>0</v>
      </c>
      <c r="DJ100" s="1860" t="b">
        <v>0</v>
      </c>
      <c r="DK100" s="1860" t="b">
        <v>0</v>
      </c>
      <c r="DL100" s="1860" t="b">
        <v>0</v>
      </c>
      <c r="DM100" s="1860" t="s">
        <v>179</v>
      </c>
      <c r="DN100" s="1860" t="s">
        <v>179</v>
      </c>
      <c r="DO100" s="1860" t="s">
        <v>179</v>
      </c>
      <c r="DP100" s="1860" t="s">
        <v>179</v>
      </c>
      <c r="DQ100" s="1860" t="s">
        <v>179</v>
      </c>
      <c r="DR100" s="1860" t="s">
        <v>179</v>
      </c>
    </row>
    <row r="101" spans="1:122" ht="14.25" thickBot="1">
      <c r="A101" s="1855" t="s">
        <v>995</v>
      </c>
      <c r="B101" s="1855" t="s">
        <v>996</v>
      </c>
      <c r="C101" s="1855">
        <v>2025</v>
      </c>
      <c r="D101" s="1855" t="s">
        <v>441</v>
      </c>
      <c r="E101" s="1855">
        <v>1069153</v>
      </c>
      <c r="F101" s="1855" t="s">
        <v>996</v>
      </c>
      <c r="G101" s="1856">
        <v>45868</v>
      </c>
      <c r="H101" s="1855" t="s">
        <v>997</v>
      </c>
      <c r="I101" s="1855" t="s">
        <v>996</v>
      </c>
      <c r="J101" s="1855" t="s">
        <v>998</v>
      </c>
      <c r="K101" s="1855" t="s">
        <v>996</v>
      </c>
      <c r="L101" s="1855" t="s">
        <v>998</v>
      </c>
      <c r="M101" s="1855" t="s">
        <v>997</v>
      </c>
      <c r="N101" s="1855" t="s">
        <v>77</v>
      </c>
      <c r="O101" s="1855" t="s">
        <v>79</v>
      </c>
      <c r="P101" s="1855" t="s">
        <v>441</v>
      </c>
      <c r="Q101" s="1855" t="s">
        <v>179</v>
      </c>
      <c r="R101" s="1855" t="s">
        <v>179</v>
      </c>
      <c r="S101" s="1855" t="s">
        <v>179</v>
      </c>
      <c r="T101" s="1855" t="s">
        <v>179</v>
      </c>
      <c r="U101" s="1855">
        <v>4697</v>
      </c>
      <c r="V101" s="1855">
        <v>4</v>
      </c>
      <c r="W101" s="1855">
        <v>2</v>
      </c>
      <c r="X101" s="1855">
        <v>0</v>
      </c>
      <c r="Y101" s="1855">
        <v>2025</v>
      </c>
      <c r="Z101" s="1855">
        <v>2027</v>
      </c>
      <c r="AA101" s="1855" t="s">
        <v>4456</v>
      </c>
      <c r="AB101" s="1855" t="s">
        <v>179</v>
      </c>
      <c r="AC101" s="1855" t="s">
        <v>179</v>
      </c>
      <c r="AD101" s="1855" t="s">
        <v>4022</v>
      </c>
      <c r="AE101" s="1855" t="s">
        <v>999</v>
      </c>
      <c r="AF101" s="1855" t="s">
        <v>997</v>
      </c>
      <c r="AG101" s="1855" t="s">
        <v>1000</v>
      </c>
      <c r="AH101" s="1855" t="s">
        <v>179</v>
      </c>
      <c r="AI101" s="1855" t="s">
        <v>179</v>
      </c>
      <c r="AJ101" s="1855">
        <v>2024</v>
      </c>
      <c r="AK101" s="1855">
        <v>8938</v>
      </c>
      <c r="AL101" s="1855">
        <v>8938</v>
      </c>
      <c r="AM101" s="1855">
        <v>8938</v>
      </c>
      <c r="AN101" s="1855">
        <v>8938</v>
      </c>
      <c r="AO101" s="1855">
        <v>1.737E-2</v>
      </c>
      <c r="AP101" s="1855" t="s">
        <v>1422</v>
      </c>
      <c r="AQ101" s="1855">
        <v>0</v>
      </c>
      <c r="AR101" s="1855">
        <v>2027</v>
      </c>
      <c r="AS101" s="1855">
        <v>8670</v>
      </c>
      <c r="AT101" s="1855">
        <v>3</v>
      </c>
      <c r="AU101" s="1855">
        <v>8670</v>
      </c>
      <c r="AV101" s="1855">
        <v>3</v>
      </c>
      <c r="AW101" s="1855">
        <v>0.02</v>
      </c>
      <c r="AX101" s="1855" t="s">
        <v>1422</v>
      </c>
      <c r="AY101" s="1855">
        <v>-15.1</v>
      </c>
      <c r="AZ101" s="1855">
        <v>0</v>
      </c>
      <c r="BA101" s="1855" t="s">
        <v>179</v>
      </c>
      <c r="BB101" s="1855" t="s">
        <v>179</v>
      </c>
      <c r="BC101" s="1857" t="s">
        <v>179</v>
      </c>
      <c r="BD101" s="1857" t="s">
        <v>179</v>
      </c>
      <c r="BE101" s="1857" t="s">
        <v>179</v>
      </c>
      <c r="BF101" s="1857" t="s">
        <v>179</v>
      </c>
      <c r="BG101" s="1857" t="s">
        <v>179</v>
      </c>
      <c r="BH101" s="1857" t="s">
        <v>179</v>
      </c>
      <c r="BI101" s="1857" t="s">
        <v>179</v>
      </c>
      <c r="BJ101" s="1857" t="s">
        <v>179</v>
      </c>
      <c r="BK101" s="1855" t="s">
        <v>179</v>
      </c>
      <c r="BL101" s="1855" t="s">
        <v>179</v>
      </c>
      <c r="BM101" s="1855" t="s">
        <v>179</v>
      </c>
      <c r="BN101" s="1855" t="s">
        <v>179</v>
      </c>
      <c r="BO101" s="1855" t="s">
        <v>179</v>
      </c>
      <c r="BP101" s="1855"/>
      <c r="BQ101" s="1855">
        <v>0</v>
      </c>
      <c r="BR101" s="1855"/>
      <c r="BS101" s="1855">
        <v>0</v>
      </c>
      <c r="BT101" s="1855"/>
      <c r="BU101" s="1855">
        <v>0</v>
      </c>
      <c r="BV101" s="1855"/>
      <c r="BW101" s="1855">
        <v>0</v>
      </c>
      <c r="BX101" s="1855" t="s">
        <v>4297</v>
      </c>
      <c r="BY101" s="1855" t="s">
        <v>4297</v>
      </c>
      <c r="BZ101" s="1858" t="s">
        <v>4297</v>
      </c>
      <c r="CA101" s="1858" t="s">
        <v>4297</v>
      </c>
      <c r="CB101" s="1858" t="s">
        <v>4297</v>
      </c>
      <c r="CC101" s="1858" t="s">
        <v>4297</v>
      </c>
      <c r="CD101" s="1858" t="s">
        <v>4297</v>
      </c>
      <c r="CE101" s="1858" t="s">
        <v>4297</v>
      </c>
      <c r="CF101" s="1858" t="s">
        <v>4297</v>
      </c>
      <c r="CG101" s="1858" t="s">
        <v>4298</v>
      </c>
      <c r="CH101" s="1858" t="s">
        <v>4298</v>
      </c>
      <c r="CI101" s="1859" t="s">
        <v>4298</v>
      </c>
      <c r="CJ101" s="1855" t="s">
        <v>4297</v>
      </c>
      <c r="CK101" s="1855" t="b">
        <v>0</v>
      </c>
      <c r="CL101" s="1855" t="b">
        <v>0</v>
      </c>
      <c r="CM101" s="1855" t="b">
        <v>0</v>
      </c>
      <c r="CN101" s="1855" t="b">
        <v>0</v>
      </c>
      <c r="CO101" s="1855" t="b">
        <v>0</v>
      </c>
      <c r="CP101" s="1855" t="b">
        <v>1</v>
      </c>
      <c r="CQ101" s="1855" t="b">
        <v>0</v>
      </c>
      <c r="CR101" s="1855" t="b">
        <v>0</v>
      </c>
      <c r="CS101" s="1855" t="s">
        <v>4300</v>
      </c>
      <c r="CT101" s="1855" t="s">
        <v>4299</v>
      </c>
      <c r="CU101" s="1855" t="s">
        <v>4300</v>
      </c>
      <c r="CV101" s="1855" t="s">
        <v>4300</v>
      </c>
      <c r="CW101" s="1855" t="s">
        <v>4300</v>
      </c>
      <c r="CX101" s="1855" t="s">
        <v>3153</v>
      </c>
      <c r="CY101" s="1857" t="s">
        <v>4300</v>
      </c>
      <c r="CZ101" s="1855">
        <v>0</v>
      </c>
      <c r="DA101" s="1855">
        <v>0</v>
      </c>
      <c r="DB101" s="1855">
        <v>0</v>
      </c>
      <c r="DC101" s="1855">
        <v>0</v>
      </c>
      <c r="DD101" s="1855">
        <v>0</v>
      </c>
      <c r="DE101" s="1855" t="b">
        <v>0</v>
      </c>
      <c r="DF101" s="1855" t="b">
        <v>0</v>
      </c>
      <c r="DG101" s="1855" t="b">
        <v>0</v>
      </c>
      <c r="DH101" s="1855" t="b">
        <v>0</v>
      </c>
      <c r="DI101" s="1855" t="b">
        <v>0</v>
      </c>
      <c r="DJ101" s="1860" t="b">
        <v>0</v>
      </c>
      <c r="DK101" s="1860" t="b">
        <v>0</v>
      </c>
      <c r="DL101" s="1860" t="b">
        <v>0</v>
      </c>
      <c r="DM101" s="1860" t="s">
        <v>179</v>
      </c>
      <c r="DN101" s="1860" t="s">
        <v>179</v>
      </c>
      <c r="DO101" s="1860" t="s">
        <v>179</v>
      </c>
      <c r="DP101" s="1860" t="s">
        <v>179</v>
      </c>
      <c r="DQ101" s="1860" t="s">
        <v>179</v>
      </c>
      <c r="DR101" s="1860" t="s">
        <v>179</v>
      </c>
    </row>
    <row r="102" spans="1:122" ht="14.25" thickBot="1">
      <c r="A102" s="1855" t="s">
        <v>1001</v>
      </c>
      <c r="B102" s="1855" t="s">
        <v>1002</v>
      </c>
      <c r="C102" s="1855">
        <v>2025</v>
      </c>
      <c r="D102" s="1855" t="s">
        <v>441</v>
      </c>
      <c r="E102" s="1855">
        <v>1047155</v>
      </c>
      <c r="F102" s="1855" t="s">
        <v>1002</v>
      </c>
      <c r="G102" s="1856">
        <v>45852</v>
      </c>
      <c r="H102" s="1855" t="s">
        <v>1003</v>
      </c>
      <c r="I102" s="1855" t="s">
        <v>1002</v>
      </c>
      <c r="J102" s="1855" t="s">
        <v>1004</v>
      </c>
      <c r="K102" s="1855" t="s">
        <v>1002</v>
      </c>
      <c r="L102" s="1855" t="s">
        <v>1004</v>
      </c>
      <c r="M102" s="1855" t="s">
        <v>1003</v>
      </c>
      <c r="N102" s="1855" t="s">
        <v>48</v>
      </c>
      <c r="O102" s="1855" t="s">
        <v>54</v>
      </c>
      <c r="P102" s="1855" t="s">
        <v>441</v>
      </c>
      <c r="Q102" s="1855" t="s">
        <v>179</v>
      </c>
      <c r="R102" s="1855" t="s">
        <v>179</v>
      </c>
      <c r="S102" s="1855" t="s">
        <v>179</v>
      </c>
      <c r="T102" s="1855" t="s">
        <v>179</v>
      </c>
      <c r="U102" s="1855">
        <v>2860</v>
      </c>
      <c r="V102" s="1855">
        <v>8</v>
      </c>
      <c r="W102" s="1855">
        <v>1</v>
      </c>
      <c r="X102" s="1855">
        <v>0</v>
      </c>
      <c r="Y102" s="1855">
        <v>2025</v>
      </c>
      <c r="Z102" s="1855">
        <v>2027</v>
      </c>
      <c r="AA102" s="1855" t="s">
        <v>4457</v>
      </c>
      <c r="AB102" s="1855" t="s">
        <v>179</v>
      </c>
      <c r="AC102" s="1855" t="s">
        <v>179</v>
      </c>
      <c r="AD102" s="1855" t="s">
        <v>4022</v>
      </c>
      <c r="AE102" s="1855" t="s">
        <v>1005</v>
      </c>
      <c r="AF102" s="1855" t="s">
        <v>1006</v>
      </c>
      <c r="AG102" s="1855" t="s">
        <v>1007</v>
      </c>
      <c r="AH102" s="1855" t="s">
        <v>179</v>
      </c>
      <c r="AI102" s="1855" t="s">
        <v>179</v>
      </c>
      <c r="AJ102" s="1855">
        <v>2024</v>
      </c>
      <c r="AK102" s="1855">
        <v>6191</v>
      </c>
      <c r="AL102" s="1855">
        <v>6191</v>
      </c>
      <c r="AM102" s="1855">
        <v>6191</v>
      </c>
      <c r="AN102" s="1855">
        <v>6191</v>
      </c>
      <c r="AO102" s="1855" t="s">
        <v>179</v>
      </c>
      <c r="AP102" s="1855" t="s">
        <v>179</v>
      </c>
      <c r="AQ102" s="1855">
        <v>0.3</v>
      </c>
      <c r="AR102" s="1855">
        <v>2027</v>
      </c>
      <c r="AS102" s="1855">
        <v>6009</v>
      </c>
      <c r="AT102" s="1855">
        <v>2.9</v>
      </c>
      <c r="AU102" s="1855">
        <v>6009</v>
      </c>
      <c r="AV102" s="1855">
        <v>2.9</v>
      </c>
      <c r="AW102" s="1855" t="s">
        <v>179</v>
      </c>
      <c r="AX102" s="1855" t="s">
        <v>179</v>
      </c>
      <c r="AY102" s="1855">
        <v>3.0061065536270251</v>
      </c>
      <c r="AZ102" s="1855">
        <v>0.5</v>
      </c>
      <c r="BA102" s="1855" t="s">
        <v>179</v>
      </c>
      <c r="BB102" s="1855" t="s">
        <v>179</v>
      </c>
      <c r="BC102" s="1857" t="s">
        <v>179</v>
      </c>
      <c r="BD102" s="1857" t="s">
        <v>179</v>
      </c>
      <c r="BE102" s="1857" t="s">
        <v>179</v>
      </c>
      <c r="BF102" s="1857" t="s">
        <v>179</v>
      </c>
      <c r="BG102" s="1857" t="s">
        <v>179</v>
      </c>
      <c r="BH102" s="1857" t="s">
        <v>179</v>
      </c>
      <c r="BI102" s="1857" t="s">
        <v>179</v>
      </c>
      <c r="BJ102" s="1857" t="s">
        <v>179</v>
      </c>
      <c r="BK102" s="1855" t="s">
        <v>179</v>
      </c>
      <c r="BL102" s="1855" t="s">
        <v>179</v>
      </c>
      <c r="BM102" s="1855" t="s">
        <v>179</v>
      </c>
      <c r="BN102" s="1855" t="s">
        <v>179</v>
      </c>
      <c r="BO102" s="1855" t="s">
        <v>179</v>
      </c>
      <c r="BP102" s="1855"/>
      <c r="BQ102" s="1855">
        <v>0</v>
      </c>
      <c r="BR102" s="1855"/>
      <c r="BS102" s="1855">
        <v>0</v>
      </c>
      <c r="BT102" s="1855"/>
      <c r="BU102" s="1855">
        <v>0</v>
      </c>
      <c r="BV102" s="1855"/>
      <c r="BW102" s="1855">
        <v>0</v>
      </c>
      <c r="BX102" s="1855" t="s">
        <v>4297</v>
      </c>
      <c r="BY102" s="1855" t="s">
        <v>4297</v>
      </c>
      <c r="BZ102" s="1858" t="s">
        <v>4297</v>
      </c>
      <c r="CA102" s="1858" t="s">
        <v>4298</v>
      </c>
      <c r="CB102" s="1858" t="s">
        <v>3153</v>
      </c>
      <c r="CC102" s="1858" t="s">
        <v>3153</v>
      </c>
      <c r="CD102" s="1858" t="s">
        <v>4298</v>
      </c>
      <c r="CE102" s="1858" t="s">
        <v>4298</v>
      </c>
      <c r="CF102" s="1858" t="s">
        <v>4297</v>
      </c>
      <c r="CG102" s="1858" t="s">
        <v>3153</v>
      </c>
      <c r="CH102" s="1858" t="s">
        <v>4297</v>
      </c>
      <c r="CI102" s="1859" t="s">
        <v>4297</v>
      </c>
      <c r="CJ102" s="1855" t="s">
        <v>4298</v>
      </c>
      <c r="CK102" s="1855" t="b">
        <v>0</v>
      </c>
      <c r="CL102" s="1855" t="b">
        <v>0</v>
      </c>
      <c r="CM102" s="1855" t="b">
        <v>0</v>
      </c>
      <c r="CN102" s="1855" t="b">
        <v>0</v>
      </c>
      <c r="CO102" s="1855" t="b">
        <v>0</v>
      </c>
      <c r="CP102" s="1855" t="b">
        <v>1</v>
      </c>
      <c r="CQ102" s="1855" t="b">
        <v>0</v>
      </c>
      <c r="CR102" s="1855" t="b">
        <v>0</v>
      </c>
      <c r="CS102" s="1855" t="s">
        <v>4300</v>
      </c>
      <c r="CT102" s="1855" t="s">
        <v>4300</v>
      </c>
      <c r="CU102" s="1855" t="s">
        <v>3153</v>
      </c>
      <c r="CV102" s="1855" t="s">
        <v>4299</v>
      </c>
      <c r="CW102" s="1855" t="s">
        <v>4300</v>
      </c>
      <c r="CX102" s="1855" t="s">
        <v>3153</v>
      </c>
      <c r="CY102" s="1857" t="s">
        <v>4300</v>
      </c>
      <c r="CZ102" s="1855">
        <v>0</v>
      </c>
      <c r="DA102" s="1855">
        <v>0</v>
      </c>
      <c r="DB102" s="1855">
        <v>0</v>
      </c>
      <c r="DC102" s="1855">
        <v>0</v>
      </c>
      <c r="DD102" s="1855">
        <v>0</v>
      </c>
      <c r="DE102" s="1855" t="b">
        <v>0</v>
      </c>
      <c r="DF102" s="1855" t="b">
        <v>0</v>
      </c>
      <c r="DG102" s="1855" t="b">
        <v>0</v>
      </c>
      <c r="DH102" s="1855" t="b">
        <v>0</v>
      </c>
      <c r="DI102" s="1855" t="b">
        <v>0</v>
      </c>
      <c r="DJ102" s="1860" t="b">
        <v>0</v>
      </c>
      <c r="DK102" s="1860" t="b">
        <v>0</v>
      </c>
      <c r="DL102" s="1860" t="b">
        <v>0</v>
      </c>
      <c r="DM102" s="1860" t="s">
        <v>179</v>
      </c>
      <c r="DN102" s="1860" t="s">
        <v>179</v>
      </c>
      <c r="DO102" s="1860" t="s">
        <v>179</v>
      </c>
      <c r="DP102" s="1860" t="s">
        <v>179</v>
      </c>
      <c r="DQ102" s="1860" t="s">
        <v>179</v>
      </c>
      <c r="DR102" s="1860" t="s">
        <v>179</v>
      </c>
    </row>
    <row r="103" spans="1:122" ht="14.25" thickBot="1">
      <c r="A103" s="1855" t="s">
        <v>1008</v>
      </c>
      <c r="B103" s="1855" t="s">
        <v>1009</v>
      </c>
      <c r="C103" s="1855">
        <v>2025</v>
      </c>
      <c r="D103" s="1855" t="s">
        <v>441</v>
      </c>
      <c r="E103" s="1855">
        <v>1081157</v>
      </c>
      <c r="F103" s="1855" t="s">
        <v>1009</v>
      </c>
      <c r="G103" s="1856">
        <v>45861</v>
      </c>
      <c r="H103" s="1855" t="s">
        <v>1010</v>
      </c>
      <c r="I103" s="1855" t="s">
        <v>1009</v>
      </c>
      <c r="J103" s="1855" t="s">
        <v>1011</v>
      </c>
      <c r="K103" s="1855" t="s">
        <v>1009</v>
      </c>
      <c r="L103" s="1855" t="s">
        <v>1011</v>
      </c>
      <c r="M103" s="1855" t="s">
        <v>1010</v>
      </c>
      <c r="N103" s="1855" t="s">
        <v>93</v>
      </c>
      <c r="O103" s="1855" t="s">
        <v>94</v>
      </c>
      <c r="P103" s="1855" t="s">
        <v>441</v>
      </c>
      <c r="Q103" s="1855" t="s">
        <v>179</v>
      </c>
      <c r="R103" s="1855" t="s">
        <v>179</v>
      </c>
      <c r="S103" s="1855" t="s">
        <v>179</v>
      </c>
      <c r="T103" s="1855" t="s">
        <v>179</v>
      </c>
      <c r="U103" s="1855">
        <v>4002</v>
      </c>
      <c r="V103" s="1855">
        <v>3</v>
      </c>
      <c r="W103" s="1855">
        <v>1</v>
      </c>
      <c r="X103" s="1855">
        <v>0</v>
      </c>
      <c r="Y103" s="1855">
        <v>2025</v>
      </c>
      <c r="Z103" s="1855">
        <v>2027</v>
      </c>
      <c r="AA103" s="1855" t="s">
        <v>4458</v>
      </c>
      <c r="AB103" s="1855" t="s">
        <v>4022</v>
      </c>
      <c r="AC103" s="1855" t="s">
        <v>1012</v>
      </c>
      <c r="AD103" s="1855" t="s">
        <v>179</v>
      </c>
      <c r="AE103" s="1855" t="s">
        <v>179</v>
      </c>
      <c r="AF103" s="1855" t="s">
        <v>179</v>
      </c>
      <c r="AG103" s="1855" t="s">
        <v>179</v>
      </c>
      <c r="AH103" s="1855" t="s">
        <v>179</v>
      </c>
      <c r="AI103" s="1855" t="s">
        <v>179</v>
      </c>
      <c r="AJ103" s="1855">
        <v>2024</v>
      </c>
      <c r="AK103" s="1855">
        <v>7673</v>
      </c>
      <c r="AL103" s="1855">
        <v>7673</v>
      </c>
      <c r="AM103" s="1855">
        <v>7673</v>
      </c>
      <c r="AN103" s="1855">
        <v>7673</v>
      </c>
      <c r="AO103" s="1855">
        <v>19.149999999999999</v>
      </c>
      <c r="AP103" s="1855" t="s">
        <v>569</v>
      </c>
      <c r="AQ103" s="1855">
        <v>0.1</v>
      </c>
      <c r="AR103" s="1855">
        <v>2027</v>
      </c>
      <c r="AS103" s="1855">
        <v>7445</v>
      </c>
      <c r="AT103" s="1855">
        <v>3</v>
      </c>
      <c r="AU103" s="1855">
        <v>7445</v>
      </c>
      <c r="AV103" s="1855">
        <v>3</v>
      </c>
      <c r="AW103" s="1855">
        <v>18.579999999999998</v>
      </c>
      <c r="AX103" s="1855" t="s">
        <v>569</v>
      </c>
      <c r="AY103" s="1855">
        <v>3</v>
      </c>
      <c r="AZ103" s="1855">
        <v>0.1</v>
      </c>
      <c r="BA103" s="1855" t="s">
        <v>179</v>
      </c>
      <c r="BB103" s="1855" t="s">
        <v>179</v>
      </c>
      <c r="BC103" s="1857" t="s">
        <v>179</v>
      </c>
      <c r="BD103" s="1857" t="s">
        <v>179</v>
      </c>
      <c r="BE103" s="1857" t="s">
        <v>179</v>
      </c>
      <c r="BF103" s="1857" t="s">
        <v>179</v>
      </c>
      <c r="BG103" s="1857" t="s">
        <v>179</v>
      </c>
      <c r="BH103" s="1857" t="s">
        <v>179</v>
      </c>
      <c r="BI103" s="1857" t="s">
        <v>179</v>
      </c>
      <c r="BJ103" s="1857" t="s">
        <v>179</v>
      </c>
      <c r="BK103" s="1855" t="s">
        <v>179</v>
      </c>
      <c r="BL103" s="1855" t="s">
        <v>179</v>
      </c>
      <c r="BM103" s="1855" t="s">
        <v>179</v>
      </c>
      <c r="BN103" s="1855" t="s">
        <v>179</v>
      </c>
      <c r="BO103" s="1855" t="s">
        <v>179</v>
      </c>
      <c r="BP103" s="1855"/>
      <c r="BQ103" s="1855">
        <v>0</v>
      </c>
      <c r="BR103" s="1855"/>
      <c r="BS103" s="1855">
        <v>0</v>
      </c>
      <c r="BT103" s="1855"/>
      <c r="BU103" s="1855">
        <v>1</v>
      </c>
      <c r="BV103" s="1855"/>
      <c r="BW103" s="1855">
        <v>3</v>
      </c>
      <c r="BX103" s="1855" t="s">
        <v>4297</v>
      </c>
      <c r="BY103" s="1855" t="s">
        <v>3153</v>
      </c>
      <c r="BZ103" s="1858" t="s">
        <v>4297</v>
      </c>
      <c r="CA103" s="1858" t="s">
        <v>3153</v>
      </c>
      <c r="CB103" s="1858" t="s">
        <v>3153</v>
      </c>
      <c r="CC103" s="1858" t="s">
        <v>3153</v>
      </c>
      <c r="CD103" s="1858" t="s">
        <v>4298</v>
      </c>
      <c r="CE103" s="1858" t="s">
        <v>4297</v>
      </c>
      <c r="CF103" s="1858" t="s">
        <v>3153</v>
      </c>
      <c r="CG103" s="1858" t="s">
        <v>4298</v>
      </c>
      <c r="CH103" s="1858" t="s">
        <v>4298</v>
      </c>
      <c r="CI103" s="1859" t="s">
        <v>4298</v>
      </c>
      <c r="CJ103" s="1855" t="s">
        <v>4297</v>
      </c>
      <c r="CK103" s="1855" t="b">
        <v>0</v>
      </c>
      <c r="CL103" s="1855" t="b">
        <v>0</v>
      </c>
      <c r="CM103" s="1855" t="b">
        <v>0</v>
      </c>
      <c r="CN103" s="1855" t="b">
        <v>0</v>
      </c>
      <c r="CO103" s="1855" t="b">
        <v>0</v>
      </c>
      <c r="CP103" s="1855" t="b">
        <v>0</v>
      </c>
      <c r="CQ103" s="1855" t="b">
        <v>0</v>
      </c>
      <c r="CR103" s="1855" t="b">
        <v>1</v>
      </c>
      <c r="CS103" s="1855" t="s">
        <v>4300</v>
      </c>
      <c r="CT103" s="1855" t="s">
        <v>4300</v>
      </c>
      <c r="CU103" s="1855" t="s">
        <v>4300</v>
      </c>
      <c r="CV103" s="1855" t="s">
        <v>4300</v>
      </c>
      <c r="CW103" s="1855" t="s">
        <v>4300</v>
      </c>
      <c r="CX103" s="1855" t="s">
        <v>3153</v>
      </c>
      <c r="CY103" s="1857" t="s">
        <v>4300</v>
      </c>
      <c r="CZ103" s="1855">
        <v>0</v>
      </c>
      <c r="DA103" s="1855">
        <v>0</v>
      </c>
      <c r="DB103" s="1855">
        <v>0</v>
      </c>
      <c r="DC103" s="1855">
        <v>0</v>
      </c>
      <c r="DD103" s="1855">
        <v>0</v>
      </c>
      <c r="DE103" s="1855" t="b">
        <v>0</v>
      </c>
      <c r="DF103" s="1855" t="b">
        <v>0</v>
      </c>
      <c r="DG103" s="1855" t="b">
        <v>0</v>
      </c>
      <c r="DH103" s="1855" t="b">
        <v>0</v>
      </c>
      <c r="DI103" s="1855" t="b">
        <v>0</v>
      </c>
      <c r="DJ103" s="1860" t="b">
        <v>0</v>
      </c>
      <c r="DK103" s="1860" t="b">
        <v>0</v>
      </c>
      <c r="DL103" s="1860" t="b">
        <v>0</v>
      </c>
      <c r="DM103" s="1860" t="s">
        <v>179</v>
      </c>
      <c r="DN103" s="1860" t="s">
        <v>179</v>
      </c>
      <c r="DO103" s="1860" t="s">
        <v>179</v>
      </c>
      <c r="DP103" s="1860" t="s">
        <v>179</v>
      </c>
      <c r="DQ103" s="1860" t="s">
        <v>179</v>
      </c>
      <c r="DR103" s="1860" t="s">
        <v>179</v>
      </c>
    </row>
    <row r="104" spans="1:122" ht="14.25" thickBot="1">
      <c r="A104" s="1855" t="s">
        <v>1013</v>
      </c>
      <c r="B104" s="1855" t="s">
        <v>1014</v>
      </c>
      <c r="C104" s="1855">
        <v>2025</v>
      </c>
      <c r="D104" s="1855" t="s">
        <v>441</v>
      </c>
      <c r="E104" s="1855">
        <v>1069159</v>
      </c>
      <c r="F104" s="1855" t="s">
        <v>1014</v>
      </c>
      <c r="G104" s="1856">
        <v>45869</v>
      </c>
      <c r="H104" s="1855" t="s">
        <v>4057</v>
      </c>
      <c r="I104" s="1855" t="s">
        <v>1014</v>
      </c>
      <c r="J104" s="1855" t="s">
        <v>4058</v>
      </c>
      <c r="K104" s="1855" t="s">
        <v>1014</v>
      </c>
      <c r="L104" s="1855" t="s">
        <v>4058</v>
      </c>
      <c r="M104" s="1855" t="s">
        <v>4057</v>
      </c>
      <c r="N104" s="1855" t="s">
        <v>70</v>
      </c>
      <c r="O104" s="1855" t="s">
        <v>74</v>
      </c>
      <c r="P104" s="1855" t="s">
        <v>441</v>
      </c>
      <c r="Q104" s="1855" t="s">
        <v>179</v>
      </c>
      <c r="R104" s="1855" t="s">
        <v>179</v>
      </c>
      <c r="S104" s="1855" t="s">
        <v>179</v>
      </c>
      <c r="T104" s="1855" t="s">
        <v>179</v>
      </c>
      <c r="U104" s="1855">
        <v>1596</v>
      </c>
      <c r="V104" s="1855">
        <v>2</v>
      </c>
      <c r="W104" s="1855">
        <v>1</v>
      </c>
      <c r="X104" s="1855">
        <v>0</v>
      </c>
      <c r="Y104" s="1855">
        <v>2025</v>
      </c>
      <c r="Z104" s="1855">
        <v>2027</v>
      </c>
      <c r="AA104" s="1855" t="s">
        <v>179</v>
      </c>
      <c r="AB104" s="1855" t="s">
        <v>179</v>
      </c>
      <c r="AC104" s="1855" t="s">
        <v>179</v>
      </c>
      <c r="AD104" s="1855" t="s">
        <v>4022</v>
      </c>
      <c r="AE104" s="1855" t="s">
        <v>1015</v>
      </c>
      <c r="AF104" s="1855" t="s">
        <v>1016</v>
      </c>
      <c r="AG104" s="1855" t="s">
        <v>1017</v>
      </c>
      <c r="AH104" s="1855" t="s">
        <v>179</v>
      </c>
      <c r="AI104" s="1855" t="s">
        <v>179</v>
      </c>
      <c r="AJ104" s="1855">
        <v>2024</v>
      </c>
      <c r="AK104" s="1855">
        <v>3082</v>
      </c>
      <c r="AL104" s="1855">
        <v>3082</v>
      </c>
      <c r="AM104" s="1855">
        <v>49</v>
      </c>
      <c r="AN104" s="1855">
        <v>49</v>
      </c>
      <c r="AO104" s="1855" t="s">
        <v>179</v>
      </c>
      <c r="AP104" s="1855" t="s">
        <v>179</v>
      </c>
      <c r="AQ104" s="1855">
        <v>100</v>
      </c>
      <c r="AR104" s="1855">
        <v>2027</v>
      </c>
      <c r="AS104" s="1855">
        <v>3000</v>
      </c>
      <c r="AT104" s="1855">
        <v>2.7</v>
      </c>
      <c r="AU104" s="1855" t="s">
        <v>179</v>
      </c>
      <c r="AV104" s="1855" t="s">
        <v>179</v>
      </c>
      <c r="AW104" s="1855" t="s">
        <v>179</v>
      </c>
      <c r="AX104" s="1855" t="s">
        <v>179</v>
      </c>
      <c r="AY104" s="1855" t="s">
        <v>179</v>
      </c>
      <c r="AZ104" s="1855">
        <v>0</v>
      </c>
      <c r="BA104" s="1855" t="s">
        <v>179</v>
      </c>
      <c r="BB104" s="1855" t="s">
        <v>179</v>
      </c>
      <c r="BC104" s="1857" t="s">
        <v>179</v>
      </c>
      <c r="BD104" s="1857" t="s">
        <v>179</v>
      </c>
      <c r="BE104" s="1857" t="s">
        <v>179</v>
      </c>
      <c r="BF104" s="1857" t="s">
        <v>179</v>
      </c>
      <c r="BG104" s="1857" t="s">
        <v>179</v>
      </c>
      <c r="BH104" s="1857" t="s">
        <v>179</v>
      </c>
      <c r="BI104" s="1857" t="s">
        <v>179</v>
      </c>
      <c r="BJ104" s="1857" t="s">
        <v>179</v>
      </c>
      <c r="BK104" s="1855" t="s">
        <v>179</v>
      </c>
      <c r="BL104" s="1855" t="s">
        <v>179</v>
      </c>
      <c r="BM104" s="1855" t="s">
        <v>179</v>
      </c>
      <c r="BN104" s="1855" t="s">
        <v>179</v>
      </c>
      <c r="BO104" s="1855" t="s">
        <v>179</v>
      </c>
      <c r="BP104" s="1855"/>
      <c r="BQ104" s="1855">
        <v>0</v>
      </c>
      <c r="BR104" s="1855"/>
      <c r="BS104" s="1855">
        <v>0</v>
      </c>
      <c r="BT104" s="1855"/>
      <c r="BU104" s="1855">
        <v>0</v>
      </c>
      <c r="BV104" s="1855"/>
      <c r="BW104" s="1855">
        <v>0</v>
      </c>
      <c r="BX104" s="1855" t="s">
        <v>4297</v>
      </c>
      <c r="BY104" s="1855" t="s">
        <v>4297</v>
      </c>
      <c r="BZ104" s="1858" t="s">
        <v>4297</v>
      </c>
      <c r="CA104" s="1858" t="s">
        <v>4297</v>
      </c>
      <c r="CB104" s="1858" t="s">
        <v>4297</v>
      </c>
      <c r="CC104" s="1858" t="s">
        <v>4297</v>
      </c>
      <c r="CD104" s="1858" t="s">
        <v>4297</v>
      </c>
      <c r="CE104" s="1858" t="s">
        <v>4297</v>
      </c>
      <c r="CF104" s="1858" t="s">
        <v>4297</v>
      </c>
      <c r="CG104" s="1858" t="s">
        <v>4297</v>
      </c>
      <c r="CH104" s="1858" t="s">
        <v>4297</v>
      </c>
      <c r="CI104" s="1859" t="s">
        <v>4297</v>
      </c>
      <c r="CJ104" s="1855" t="s">
        <v>4297</v>
      </c>
      <c r="CK104" s="1855" t="b">
        <v>0</v>
      </c>
      <c r="CL104" s="1855" t="b">
        <v>0</v>
      </c>
      <c r="CM104" s="1855" t="b">
        <v>0</v>
      </c>
      <c r="CN104" s="1855" t="b">
        <v>0</v>
      </c>
      <c r="CO104" s="1855" t="b">
        <v>0</v>
      </c>
      <c r="CP104" s="1855" t="b">
        <v>0</v>
      </c>
      <c r="CQ104" s="1855" t="b">
        <v>0</v>
      </c>
      <c r="CR104" s="1855" t="b">
        <v>1</v>
      </c>
      <c r="CS104" s="1855" t="s">
        <v>4300</v>
      </c>
      <c r="CT104" s="1855" t="s">
        <v>4300</v>
      </c>
      <c r="CU104" s="1855" t="s">
        <v>4300</v>
      </c>
      <c r="CV104" s="1855" t="s">
        <v>4300</v>
      </c>
      <c r="CW104" s="1855" t="s">
        <v>4300</v>
      </c>
      <c r="CX104" s="1855" t="s">
        <v>4297</v>
      </c>
      <c r="CY104" s="1857" t="s">
        <v>4300</v>
      </c>
      <c r="CZ104" s="1855">
        <v>0</v>
      </c>
      <c r="DA104" s="1855">
        <v>0</v>
      </c>
      <c r="DB104" s="1855">
        <v>0</v>
      </c>
      <c r="DC104" s="1855">
        <v>0</v>
      </c>
      <c r="DD104" s="1855">
        <v>0</v>
      </c>
      <c r="DE104" s="1855" t="b">
        <v>0</v>
      </c>
      <c r="DF104" s="1855" t="b">
        <v>0</v>
      </c>
      <c r="DG104" s="1855" t="b">
        <v>0</v>
      </c>
      <c r="DH104" s="1855" t="b">
        <v>0</v>
      </c>
      <c r="DI104" s="1855" t="b">
        <v>0</v>
      </c>
      <c r="DJ104" s="1860" t="b">
        <v>0</v>
      </c>
      <c r="DK104" s="1860" t="b">
        <v>0</v>
      </c>
      <c r="DL104" s="1860" t="b">
        <v>0</v>
      </c>
      <c r="DM104" s="1860" t="s">
        <v>179</v>
      </c>
      <c r="DN104" s="1860" t="s">
        <v>179</v>
      </c>
      <c r="DO104" s="1860" t="s">
        <v>179</v>
      </c>
      <c r="DP104" s="1860" t="s">
        <v>179</v>
      </c>
      <c r="DQ104" s="1860" t="s">
        <v>179</v>
      </c>
      <c r="DR104" s="1860" t="s">
        <v>179</v>
      </c>
    </row>
    <row r="105" spans="1:122" ht="14.25" thickBot="1">
      <c r="A105" s="1855" t="s">
        <v>1018</v>
      </c>
      <c r="B105" s="1855" t="s">
        <v>1019</v>
      </c>
      <c r="C105" s="1855">
        <v>2025</v>
      </c>
      <c r="D105" s="1855" t="s">
        <v>441</v>
      </c>
      <c r="E105" s="1855">
        <v>1039160</v>
      </c>
      <c r="F105" s="1855" t="s">
        <v>1019</v>
      </c>
      <c r="G105" s="1856">
        <v>45869</v>
      </c>
      <c r="H105" s="1855" t="s">
        <v>1020</v>
      </c>
      <c r="I105" s="1855" t="s">
        <v>1019</v>
      </c>
      <c r="J105" s="1855" t="s">
        <v>1021</v>
      </c>
      <c r="K105" s="1855" t="s">
        <v>1019</v>
      </c>
      <c r="L105" s="1855" t="s">
        <v>1021</v>
      </c>
      <c r="M105" s="1855" t="s">
        <v>1020</v>
      </c>
      <c r="N105" s="1855" t="s">
        <v>42</v>
      </c>
      <c r="O105" s="1855" t="s">
        <v>45</v>
      </c>
      <c r="P105" s="1855" t="s">
        <v>441</v>
      </c>
      <c r="Q105" s="1855" t="s">
        <v>179</v>
      </c>
      <c r="R105" s="1855" t="s">
        <v>179</v>
      </c>
      <c r="S105" s="1855" t="s">
        <v>179</v>
      </c>
      <c r="T105" s="1855" t="s">
        <v>179</v>
      </c>
      <c r="U105" s="1855">
        <v>2172</v>
      </c>
      <c r="V105" s="1855">
        <v>2</v>
      </c>
      <c r="W105" s="1855">
        <v>1</v>
      </c>
      <c r="X105" s="1855">
        <v>0</v>
      </c>
      <c r="Y105" s="1855">
        <v>2025</v>
      </c>
      <c r="Z105" s="1855">
        <v>2027</v>
      </c>
      <c r="AA105" s="1855" t="s">
        <v>179</v>
      </c>
      <c r="AB105" s="1855" t="s">
        <v>179</v>
      </c>
      <c r="AC105" s="1855" t="s">
        <v>179</v>
      </c>
      <c r="AD105" s="1855" t="s">
        <v>4022</v>
      </c>
      <c r="AE105" s="1855" t="s">
        <v>1015</v>
      </c>
      <c r="AF105" s="1855" t="s">
        <v>1016</v>
      </c>
      <c r="AG105" s="1855" t="s">
        <v>1022</v>
      </c>
      <c r="AH105" s="1855" t="s">
        <v>179</v>
      </c>
      <c r="AI105" s="1855" t="s">
        <v>179</v>
      </c>
      <c r="AJ105" s="1855">
        <v>2024</v>
      </c>
      <c r="AK105" s="1855">
        <v>4159</v>
      </c>
      <c r="AL105" s="1855">
        <v>4159</v>
      </c>
      <c r="AM105" s="1855">
        <v>420</v>
      </c>
      <c r="AN105" s="1855">
        <v>0</v>
      </c>
      <c r="AO105" s="1855" t="s">
        <v>179</v>
      </c>
      <c r="AP105" s="1855" t="s">
        <v>179</v>
      </c>
      <c r="AQ105" s="1855">
        <v>100</v>
      </c>
      <c r="AR105" s="1855">
        <v>2027</v>
      </c>
      <c r="AS105" s="1855">
        <v>4100</v>
      </c>
      <c r="AT105" s="1855">
        <v>1.4</v>
      </c>
      <c r="AU105" s="1855">
        <v>4100</v>
      </c>
      <c r="AV105" s="1855">
        <v>1.4</v>
      </c>
      <c r="AW105" s="1855" t="s">
        <v>179</v>
      </c>
      <c r="AX105" s="1855" t="s">
        <v>179</v>
      </c>
      <c r="AY105" s="1855" t="s">
        <v>179</v>
      </c>
      <c r="AZ105" s="1855">
        <v>0</v>
      </c>
      <c r="BA105" s="1855" t="s">
        <v>179</v>
      </c>
      <c r="BB105" s="1855" t="s">
        <v>179</v>
      </c>
      <c r="BC105" s="1857" t="s">
        <v>179</v>
      </c>
      <c r="BD105" s="1857" t="s">
        <v>179</v>
      </c>
      <c r="BE105" s="1857" t="s">
        <v>179</v>
      </c>
      <c r="BF105" s="1857" t="s">
        <v>179</v>
      </c>
      <c r="BG105" s="1857" t="s">
        <v>179</v>
      </c>
      <c r="BH105" s="1857" t="s">
        <v>179</v>
      </c>
      <c r="BI105" s="1857" t="s">
        <v>179</v>
      </c>
      <c r="BJ105" s="1857" t="s">
        <v>179</v>
      </c>
      <c r="BK105" s="1855" t="s">
        <v>179</v>
      </c>
      <c r="BL105" s="1855" t="s">
        <v>179</v>
      </c>
      <c r="BM105" s="1855" t="s">
        <v>179</v>
      </c>
      <c r="BN105" s="1855" t="s">
        <v>179</v>
      </c>
      <c r="BO105" s="1855" t="s">
        <v>179</v>
      </c>
      <c r="BP105" s="1855"/>
      <c r="BQ105" s="1855">
        <v>0</v>
      </c>
      <c r="BR105" s="1855"/>
      <c r="BS105" s="1855">
        <v>0</v>
      </c>
      <c r="BT105" s="1855"/>
      <c r="BU105" s="1855">
        <v>0</v>
      </c>
      <c r="BV105" s="1855"/>
      <c r="BW105" s="1855">
        <v>0</v>
      </c>
      <c r="BX105" s="1855" t="s">
        <v>4297</v>
      </c>
      <c r="BY105" s="1855" t="s">
        <v>4297</v>
      </c>
      <c r="BZ105" s="1858" t="s">
        <v>4297</v>
      </c>
      <c r="CA105" s="1858" t="s">
        <v>4297</v>
      </c>
      <c r="CB105" s="1858" t="s">
        <v>4297</v>
      </c>
      <c r="CC105" s="1858" t="s">
        <v>4297</v>
      </c>
      <c r="CD105" s="1858" t="s">
        <v>4297</v>
      </c>
      <c r="CE105" s="1858" t="s">
        <v>4297</v>
      </c>
      <c r="CF105" s="1858" t="s">
        <v>4297</v>
      </c>
      <c r="CG105" s="1858" t="s">
        <v>4297</v>
      </c>
      <c r="CH105" s="1858" t="s">
        <v>4297</v>
      </c>
      <c r="CI105" s="1859" t="s">
        <v>4297</v>
      </c>
      <c r="CJ105" s="1855" t="s">
        <v>4297</v>
      </c>
      <c r="CK105" s="1855" t="b">
        <v>0</v>
      </c>
      <c r="CL105" s="1855" t="b">
        <v>0</v>
      </c>
      <c r="CM105" s="1855" t="b">
        <v>0</v>
      </c>
      <c r="CN105" s="1855" t="b">
        <v>0</v>
      </c>
      <c r="CO105" s="1855" t="b">
        <v>0</v>
      </c>
      <c r="CP105" s="1855" t="b">
        <v>0</v>
      </c>
      <c r="CQ105" s="1855" t="b">
        <v>0</v>
      </c>
      <c r="CR105" s="1855" t="b">
        <v>1</v>
      </c>
      <c r="CS105" s="1855" t="s">
        <v>4300</v>
      </c>
      <c r="CT105" s="1855" t="s">
        <v>4300</v>
      </c>
      <c r="CU105" s="1855" t="s">
        <v>179</v>
      </c>
      <c r="CV105" s="1855" t="s">
        <v>4300</v>
      </c>
      <c r="CW105" s="1855" t="s">
        <v>4300</v>
      </c>
      <c r="CX105" s="1855" t="s">
        <v>4297</v>
      </c>
      <c r="CY105" s="1857" t="s">
        <v>4300</v>
      </c>
      <c r="CZ105" s="1855">
        <v>0</v>
      </c>
      <c r="DA105" s="1855">
        <v>0</v>
      </c>
      <c r="DB105" s="1855">
        <v>0</v>
      </c>
      <c r="DC105" s="1855">
        <v>0</v>
      </c>
      <c r="DD105" s="1855">
        <v>0</v>
      </c>
      <c r="DE105" s="1855" t="b">
        <v>0</v>
      </c>
      <c r="DF105" s="1855" t="b">
        <v>0</v>
      </c>
      <c r="DG105" s="1855" t="b">
        <v>0</v>
      </c>
      <c r="DH105" s="1855" t="b">
        <v>0</v>
      </c>
      <c r="DI105" s="1855" t="b">
        <v>0</v>
      </c>
      <c r="DJ105" s="1860" t="b">
        <v>0</v>
      </c>
      <c r="DK105" s="1860" t="b">
        <v>0</v>
      </c>
      <c r="DL105" s="1860" t="b">
        <v>0</v>
      </c>
      <c r="DM105" s="1860" t="s">
        <v>179</v>
      </c>
      <c r="DN105" s="1860" t="s">
        <v>179</v>
      </c>
      <c r="DO105" s="1860" t="s">
        <v>179</v>
      </c>
      <c r="DP105" s="1860" t="s">
        <v>179</v>
      </c>
      <c r="DQ105" s="1860" t="s">
        <v>179</v>
      </c>
      <c r="DR105" s="1860" t="s">
        <v>179</v>
      </c>
    </row>
    <row r="106" spans="1:122" ht="14.25" thickBot="1">
      <c r="A106" s="1855" t="s">
        <v>1023</v>
      </c>
      <c r="B106" s="1855" t="s">
        <v>1024</v>
      </c>
      <c r="C106" s="1855">
        <v>2025</v>
      </c>
      <c r="D106" s="1855" t="s">
        <v>1025</v>
      </c>
      <c r="E106" s="1855">
        <v>2050161</v>
      </c>
      <c r="F106" s="1855" t="s">
        <v>1024</v>
      </c>
      <c r="G106" s="1856">
        <v>45853</v>
      </c>
      <c r="H106" s="1855" t="s">
        <v>1027</v>
      </c>
      <c r="I106" s="1855" t="s">
        <v>1024</v>
      </c>
      <c r="J106" s="1855" t="s">
        <v>1026</v>
      </c>
      <c r="K106" s="1855" t="s">
        <v>1024</v>
      </c>
      <c r="L106" s="1855" t="s">
        <v>1026</v>
      </c>
      <c r="M106" s="1855" t="s">
        <v>1027</v>
      </c>
      <c r="N106" s="1855" t="s">
        <v>57</v>
      </c>
      <c r="O106" s="1855" t="s">
        <v>64</v>
      </c>
      <c r="P106" s="1855" t="s">
        <v>179</v>
      </c>
      <c r="Q106" s="1855" t="s">
        <v>431</v>
      </c>
      <c r="R106" s="1855" t="s">
        <v>461</v>
      </c>
      <c r="S106" s="1855" t="s">
        <v>179</v>
      </c>
      <c r="T106" s="1855" t="s">
        <v>179</v>
      </c>
      <c r="U106" s="1855">
        <v>4244</v>
      </c>
      <c r="V106" s="1855">
        <v>46</v>
      </c>
      <c r="W106" s="1855">
        <v>0</v>
      </c>
      <c r="X106" s="1855">
        <v>137</v>
      </c>
      <c r="Y106" s="1855">
        <v>2025</v>
      </c>
      <c r="Z106" s="1855">
        <v>2027</v>
      </c>
      <c r="AA106" s="1855" t="s">
        <v>4459</v>
      </c>
      <c r="AB106" s="1855" t="s">
        <v>179</v>
      </c>
      <c r="AC106" s="1855" t="s">
        <v>179</v>
      </c>
      <c r="AD106" s="1855" t="s">
        <v>4022</v>
      </c>
      <c r="AE106" s="1855" t="s">
        <v>2935</v>
      </c>
      <c r="AF106" s="1855" t="s">
        <v>1027</v>
      </c>
      <c r="AG106" s="1855" t="s">
        <v>1028</v>
      </c>
      <c r="AH106" s="1855" t="s">
        <v>179</v>
      </c>
      <c r="AI106" s="1855" t="s">
        <v>179</v>
      </c>
      <c r="AJ106" s="1855">
        <v>2024</v>
      </c>
      <c r="AK106" s="1855">
        <v>8006</v>
      </c>
      <c r="AL106" s="1855">
        <v>8006</v>
      </c>
      <c r="AM106" s="1855">
        <v>8006</v>
      </c>
      <c r="AN106" s="1855">
        <v>8006</v>
      </c>
      <c r="AO106" s="1855">
        <v>60.63</v>
      </c>
      <c r="AP106" s="1855" t="s">
        <v>469</v>
      </c>
      <c r="AQ106" s="1855">
        <v>0.5</v>
      </c>
      <c r="AR106" s="1855">
        <v>2027</v>
      </c>
      <c r="AS106" s="1855">
        <v>7525</v>
      </c>
      <c r="AT106" s="1855">
        <v>6</v>
      </c>
      <c r="AU106" s="1855">
        <v>7525</v>
      </c>
      <c r="AV106" s="1855">
        <v>6</v>
      </c>
      <c r="AW106" s="1855">
        <v>58.81</v>
      </c>
      <c r="AX106" s="1855" t="s">
        <v>469</v>
      </c>
      <c r="AY106" s="1855">
        <v>3</v>
      </c>
      <c r="AZ106" s="1855">
        <v>6</v>
      </c>
      <c r="BA106" s="1855">
        <v>2024</v>
      </c>
      <c r="BB106" s="1855">
        <v>353</v>
      </c>
      <c r="BC106" s="1857">
        <v>353</v>
      </c>
      <c r="BD106" s="1857">
        <v>353</v>
      </c>
      <c r="BE106" s="1857">
        <v>353</v>
      </c>
      <c r="BF106" s="1857">
        <v>0.1512</v>
      </c>
      <c r="BG106" s="1857" t="s">
        <v>523</v>
      </c>
      <c r="BH106" s="1857">
        <v>2027</v>
      </c>
      <c r="BI106" s="1857">
        <v>356.53000000000003</v>
      </c>
      <c r="BJ106" s="1857">
        <v>-1</v>
      </c>
      <c r="BK106" s="1855">
        <v>356.53000000000003</v>
      </c>
      <c r="BL106" s="1855">
        <v>-1</v>
      </c>
      <c r="BM106" s="1855">
        <v>0.1512</v>
      </c>
      <c r="BN106" s="1855" t="s">
        <v>523</v>
      </c>
      <c r="BO106" s="1855">
        <v>0</v>
      </c>
      <c r="BP106" s="1855"/>
      <c r="BQ106" s="1855">
        <v>16</v>
      </c>
      <c r="BR106" s="1855"/>
      <c r="BS106" s="1855">
        <v>0</v>
      </c>
      <c r="BT106" s="1855"/>
      <c r="BU106" s="1855">
        <v>0</v>
      </c>
      <c r="BV106" s="1855"/>
      <c r="BW106" s="1855">
        <v>18</v>
      </c>
      <c r="BX106" s="1855" t="s">
        <v>4297</v>
      </c>
      <c r="BY106" s="1855" t="s">
        <v>4297</v>
      </c>
      <c r="BZ106" s="1858" t="s">
        <v>4297</v>
      </c>
      <c r="CA106" s="1858" t="s">
        <v>4297</v>
      </c>
      <c r="CB106" s="1858" t="s">
        <v>4297</v>
      </c>
      <c r="CC106" s="1858" t="s">
        <v>4297</v>
      </c>
      <c r="CD106" s="1858" t="s">
        <v>4298</v>
      </c>
      <c r="CE106" s="1858" t="s">
        <v>4297</v>
      </c>
      <c r="CF106" s="1858" t="s">
        <v>4297</v>
      </c>
      <c r="CG106" s="1858" t="s">
        <v>4298</v>
      </c>
      <c r="CH106" s="1858" t="s">
        <v>4298</v>
      </c>
      <c r="CI106" s="1859" t="s">
        <v>4298</v>
      </c>
      <c r="CJ106" s="1855" t="s">
        <v>4298</v>
      </c>
      <c r="CK106" s="1855" t="b">
        <v>0</v>
      </c>
      <c r="CL106" s="1855" t="b">
        <v>0</v>
      </c>
      <c r="CM106" s="1855" t="b">
        <v>0</v>
      </c>
      <c r="CN106" s="1855" t="b">
        <v>0</v>
      </c>
      <c r="CO106" s="1855" t="b">
        <v>0</v>
      </c>
      <c r="CP106" s="1855" t="b">
        <v>0</v>
      </c>
      <c r="CQ106" s="1855" t="b">
        <v>0</v>
      </c>
      <c r="CR106" s="1855" t="b">
        <v>1</v>
      </c>
      <c r="CS106" s="1855" t="s">
        <v>4300</v>
      </c>
      <c r="CT106" s="1855" t="s">
        <v>4300</v>
      </c>
      <c r="CU106" s="1855" t="s">
        <v>3153</v>
      </c>
      <c r="CV106" s="1855" t="s">
        <v>4300</v>
      </c>
      <c r="CW106" s="1855" t="s">
        <v>4300</v>
      </c>
      <c r="CX106" s="1855" t="s">
        <v>4297</v>
      </c>
      <c r="CY106" s="1857" t="s">
        <v>3153</v>
      </c>
      <c r="CZ106" s="1855" t="s">
        <v>4297</v>
      </c>
      <c r="DA106" s="1855" t="s">
        <v>4297</v>
      </c>
      <c r="DB106" s="1855" t="s">
        <v>4297</v>
      </c>
      <c r="DC106" s="1855" t="s">
        <v>4297</v>
      </c>
      <c r="DD106" s="1855" t="s">
        <v>4297</v>
      </c>
      <c r="DE106" s="1855" t="b">
        <v>0</v>
      </c>
      <c r="DF106" s="1855" t="b">
        <v>0</v>
      </c>
      <c r="DG106" s="1855" t="b">
        <v>0</v>
      </c>
      <c r="DH106" s="1855" t="b">
        <v>0</v>
      </c>
      <c r="DI106" s="1855" t="b">
        <v>0</v>
      </c>
      <c r="DJ106" s="1860" t="b">
        <v>0</v>
      </c>
      <c r="DK106" s="1860" t="b">
        <v>0</v>
      </c>
      <c r="DL106" s="1860" t="b">
        <v>1</v>
      </c>
      <c r="DM106" s="1860" t="s">
        <v>4300</v>
      </c>
      <c r="DN106" s="1860" t="s">
        <v>4300</v>
      </c>
      <c r="DO106" s="1860" t="s">
        <v>3153</v>
      </c>
      <c r="DP106" s="1860" t="s">
        <v>4300</v>
      </c>
      <c r="DQ106" s="1860" t="s">
        <v>4300</v>
      </c>
      <c r="DR106" s="1860" t="s">
        <v>4297</v>
      </c>
    </row>
    <row r="107" spans="1:122" ht="14.25" thickBot="1">
      <c r="A107" s="1855" t="s">
        <v>1029</v>
      </c>
      <c r="B107" s="1855" t="s">
        <v>1030</v>
      </c>
      <c r="C107" s="1855">
        <v>2025</v>
      </c>
      <c r="D107" s="1855" t="s">
        <v>461</v>
      </c>
      <c r="E107" s="1855">
        <v>1343163</v>
      </c>
      <c r="F107" s="1855" t="s">
        <v>1030</v>
      </c>
      <c r="G107" s="1856">
        <v>45869</v>
      </c>
      <c r="H107" s="1855" t="s">
        <v>1031</v>
      </c>
      <c r="I107" s="1855" t="s">
        <v>1030</v>
      </c>
      <c r="J107" s="1855" t="s">
        <v>1032</v>
      </c>
      <c r="K107" s="1855" t="s">
        <v>1030</v>
      </c>
      <c r="L107" s="1855" t="s">
        <v>1032</v>
      </c>
      <c r="M107" s="1855" t="s">
        <v>1031</v>
      </c>
      <c r="N107" s="1855" t="s">
        <v>48</v>
      </c>
      <c r="O107" s="1855" t="s">
        <v>50</v>
      </c>
      <c r="P107" s="1855" t="s">
        <v>179</v>
      </c>
      <c r="Q107" s="1855" t="s">
        <v>179</v>
      </c>
      <c r="R107" s="1855" t="s">
        <v>461</v>
      </c>
      <c r="S107" s="1855" t="s">
        <v>179</v>
      </c>
      <c r="T107" s="1855" t="s">
        <v>179</v>
      </c>
      <c r="U107" s="1855">
        <v>0</v>
      </c>
      <c r="V107" s="1855">
        <v>0</v>
      </c>
      <c r="W107" s="1855">
        <v>0</v>
      </c>
      <c r="X107" s="1855">
        <v>874</v>
      </c>
      <c r="Y107" s="1855">
        <v>2025</v>
      </c>
      <c r="Z107" s="1855">
        <v>2027</v>
      </c>
      <c r="AA107" s="1855" t="s">
        <v>4460</v>
      </c>
      <c r="AB107" s="1855" t="s">
        <v>4022</v>
      </c>
      <c r="AC107" s="1855" t="s">
        <v>1033</v>
      </c>
      <c r="AD107" s="1855" t="s">
        <v>179</v>
      </c>
      <c r="AE107" s="1855" t="s">
        <v>179</v>
      </c>
      <c r="AF107" s="1855" t="s">
        <v>179</v>
      </c>
      <c r="AG107" s="1855" t="s">
        <v>179</v>
      </c>
      <c r="AH107" s="1855" t="s">
        <v>179</v>
      </c>
      <c r="AI107" s="1855" t="s">
        <v>179</v>
      </c>
      <c r="AJ107" s="1855" t="s">
        <v>179</v>
      </c>
      <c r="AK107" s="1855" t="s">
        <v>179</v>
      </c>
      <c r="AL107" s="1855" t="s">
        <v>179</v>
      </c>
      <c r="AM107" s="1855" t="s">
        <v>179</v>
      </c>
      <c r="AN107" s="1855" t="s">
        <v>179</v>
      </c>
      <c r="AO107" s="1855" t="s">
        <v>179</v>
      </c>
      <c r="AP107" s="1855" t="s">
        <v>179</v>
      </c>
      <c r="AQ107" s="1855" t="s">
        <v>179</v>
      </c>
      <c r="AR107" s="1855" t="s">
        <v>179</v>
      </c>
      <c r="AS107" s="1855" t="s">
        <v>179</v>
      </c>
      <c r="AT107" s="1855" t="s">
        <v>179</v>
      </c>
      <c r="AU107" s="1855" t="s">
        <v>179</v>
      </c>
      <c r="AV107" s="1855" t="s">
        <v>179</v>
      </c>
      <c r="AW107" s="1855" t="s">
        <v>179</v>
      </c>
      <c r="AX107" s="1855" t="s">
        <v>179</v>
      </c>
      <c r="AY107" s="1855" t="s">
        <v>179</v>
      </c>
      <c r="AZ107" s="1855" t="s">
        <v>179</v>
      </c>
      <c r="BA107" s="1855">
        <v>2024</v>
      </c>
      <c r="BB107" s="1855">
        <v>26826</v>
      </c>
      <c r="BC107" s="1857">
        <v>26826</v>
      </c>
      <c r="BD107" s="1857">
        <v>26826</v>
      </c>
      <c r="BE107" s="1857">
        <v>26826</v>
      </c>
      <c r="BF107" s="1857">
        <v>0.39079999999999998</v>
      </c>
      <c r="BG107" s="1857" t="s">
        <v>523</v>
      </c>
      <c r="BH107" s="1857">
        <v>2027</v>
      </c>
      <c r="BI107" s="1857">
        <v>26020</v>
      </c>
      <c r="BJ107" s="1857">
        <v>3</v>
      </c>
      <c r="BK107" s="1855">
        <v>26020</v>
      </c>
      <c r="BL107" s="1855">
        <v>3</v>
      </c>
      <c r="BM107" s="1855">
        <v>0.38</v>
      </c>
      <c r="BN107" s="1855" t="s">
        <v>523</v>
      </c>
      <c r="BO107" s="1855">
        <v>2.8</v>
      </c>
      <c r="BP107" s="1855"/>
      <c r="BQ107" s="1855">
        <v>1</v>
      </c>
      <c r="BR107" s="1855"/>
      <c r="BS107" s="1855">
        <v>0</v>
      </c>
      <c r="BT107" s="1855"/>
      <c r="BU107" s="1855">
        <v>3</v>
      </c>
      <c r="BV107" s="1855"/>
      <c r="BW107" s="1855">
        <v>165</v>
      </c>
      <c r="BX107" s="1855">
        <v>0</v>
      </c>
      <c r="BY107" s="1855">
        <v>0</v>
      </c>
      <c r="BZ107" s="1858">
        <v>0</v>
      </c>
      <c r="CA107" s="1858">
        <v>0</v>
      </c>
      <c r="CB107" s="1858">
        <v>0</v>
      </c>
      <c r="CC107" s="1858">
        <v>0</v>
      </c>
      <c r="CD107" s="1858">
        <v>0</v>
      </c>
      <c r="CE107" s="1858">
        <v>0</v>
      </c>
      <c r="CF107" s="1858">
        <v>0</v>
      </c>
      <c r="CG107" s="1858">
        <v>0</v>
      </c>
      <c r="CH107" s="1858">
        <v>0</v>
      </c>
      <c r="CI107" s="1859">
        <v>0</v>
      </c>
      <c r="CJ107" s="1855">
        <v>0</v>
      </c>
      <c r="CK107" s="1855" t="b">
        <v>0</v>
      </c>
      <c r="CL107" s="1855" t="b">
        <v>0</v>
      </c>
      <c r="CM107" s="1855" t="b">
        <v>0</v>
      </c>
      <c r="CN107" s="1855" t="b">
        <v>0</v>
      </c>
      <c r="CO107" s="1855" t="b">
        <v>0</v>
      </c>
      <c r="CP107" s="1855" t="b">
        <v>0</v>
      </c>
      <c r="CQ107" s="1855" t="b">
        <v>0</v>
      </c>
      <c r="CR107" s="1855" t="b">
        <v>0</v>
      </c>
      <c r="CS107" s="1855">
        <v>0</v>
      </c>
      <c r="CT107" s="1855">
        <v>0</v>
      </c>
      <c r="CU107" s="1855">
        <v>0</v>
      </c>
      <c r="CV107" s="1855">
        <v>0</v>
      </c>
      <c r="CW107" s="1855">
        <v>0</v>
      </c>
      <c r="CX107" s="1855">
        <v>0</v>
      </c>
      <c r="CY107" s="1857">
        <v>0</v>
      </c>
      <c r="CZ107" s="1855" t="s">
        <v>4297</v>
      </c>
      <c r="DA107" s="1855" t="s">
        <v>4297</v>
      </c>
      <c r="DB107" s="1855" t="s">
        <v>4297</v>
      </c>
      <c r="DC107" s="1855" t="s">
        <v>4297</v>
      </c>
      <c r="DD107" s="1855" t="s">
        <v>4297</v>
      </c>
      <c r="DE107" s="1855" t="b">
        <v>0</v>
      </c>
      <c r="DF107" s="1855" t="b">
        <v>0</v>
      </c>
      <c r="DG107" s="1855" t="b">
        <v>0</v>
      </c>
      <c r="DH107" s="1855" t="b">
        <v>0</v>
      </c>
      <c r="DI107" s="1855" t="b">
        <v>0</v>
      </c>
      <c r="DJ107" s="1860" t="b">
        <v>0</v>
      </c>
      <c r="DK107" s="1860" t="b">
        <v>0</v>
      </c>
      <c r="DL107" s="1860" t="b">
        <v>1</v>
      </c>
      <c r="DM107" s="1860" t="s">
        <v>4300</v>
      </c>
      <c r="DN107" s="1860" t="s">
        <v>4300</v>
      </c>
      <c r="DO107" s="1860" t="s">
        <v>4300</v>
      </c>
      <c r="DP107" s="1860" t="s">
        <v>4300</v>
      </c>
      <c r="DQ107" s="1860" t="s">
        <v>4300</v>
      </c>
      <c r="DR107" s="1860" t="s">
        <v>4299</v>
      </c>
    </row>
    <row r="108" spans="1:122" ht="14.25" thickBot="1">
      <c r="A108" s="1855" t="s">
        <v>1034</v>
      </c>
      <c r="B108" s="1855" t="s">
        <v>4461</v>
      </c>
      <c r="C108" s="1855">
        <v>2025</v>
      </c>
      <c r="D108" s="1855" t="s">
        <v>441</v>
      </c>
      <c r="E108" s="1855">
        <v>1056164</v>
      </c>
      <c r="F108" s="1855" t="s">
        <v>4461</v>
      </c>
      <c r="G108" s="1856">
        <v>45866</v>
      </c>
      <c r="H108" s="1855" t="s">
        <v>1036</v>
      </c>
      <c r="I108" s="1855" t="s">
        <v>4461</v>
      </c>
      <c r="J108" s="1855" t="s">
        <v>1035</v>
      </c>
      <c r="K108" s="1855" t="s">
        <v>4461</v>
      </c>
      <c r="L108" s="1855" t="s">
        <v>1035</v>
      </c>
      <c r="M108" s="1855" t="s">
        <v>1036</v>
      </c>
      <c r="N108" s="1855" t="s">
        <v>77</v>
      </c>
      <c r="O108" s="1855" t="s">
        <v>79</v>
      </c>
      <c r="P108" s="1855" t="s">
        <v>441</v>
      </c>
      <c r="Q108" s="1855" t="s">
        <v>179</v>
      </c>
      <c r="R108" s="1855" t="s">
        <v>179</v>
      </c>
      <c r="S108" s="1855" t="s">
        <v>179</v>
      </c>
      <c r="T108" s="1855" t="s">
        <v>179</v>
      </c>
      <c r="U108" s="1855">
        <v>1975</v>
      </c>
      <c r="V108" s="1855">
        <v>1</v>
      </c>
      <c r="W108" s="1855">
        <v>1</v>
      </c>
      <c r="X108" s="1855">
        <v>0</v>
      </c>
      <c r="Y108" s="1855">
        <v>2025</v>
      </c>
      <c r="Z108" s="1855">
        <v>2027</v>
      </c>
      <c r="AA108" s="1855" t="s">
        <v>4462</v>
      </c>
      <c r="AB108" s="1855" t="s">
        <v>179</v>
      </c>
      <c r="AC108" s="1855" t="s">
        <v>179</v>
      </c>
      <c r="AD108" s="1855" t="s">
        <v>4022</v>
      </c>
      <c r="AE108" s="1855" t="s">
        <v>1037</v>
      </c>
      <c r="AF108" s="1855" t="s">
        <v>1038</v>
      </c>
      <c r="AG108" s="1855" t="s">
        <v>800</v>
      </c>
      <c r="AH108" s="1855" t="s">
        <v>179</v>
      </c>
      <c r="AI108" s="1855" t="s">
        <v>179</v>
      </c>
      <c r="AJ108" s="1855">
        <v>2024</v>
      </c>
      <c r="AK108" s="1855">
        <v>6757</v>
      </c>
      <c r="AL108" s="1855">
        <v>6757</v>
      </c>
      <c r="AM108" s="1855">
        <v>504</v>
      </c>
      <c r="AN108" s="1855">
        <v>504</v>
      </c>
      <c r="AO108" s="1855">
        <v>13.99</v>
      </c>
      <c r="AP108" s="1855" t="s">
        <v>469</v>
      </c>
      <c r="AQ108" s="1855">
        <v>100</v>
      </c>
      <c r="AR108" s="1855">
        <v>2027</v>
      </c>
      <c r="AS108" s="1855">
        <v>504</v>
      </c>
      <c r="AT108" s="1855">
        <v>92.5</v>
      </c>
      <c r="AU108" s="1855">
        <v>504</v>
      </c>
      <c r="AV108" s="1855">
        <v>92.5</v>
      </c>
      <c r="AW108" s="1855">
        <v>13.99</v>
      </c>
      <c r="AX108" s="1855" t="s">
        <v>469</v>
      </c>
      <c r="AY108" s="1855">
        <v>0</v>
      </c>
      <c r="AZ108" s="1855">
        <v>100</v>
      </c>
      <c r="BA108" s="1855" t="s">
        <v>179</v>
      </c>
      <c r="BB108" s="1855" t="s">
        <v>179</v>
      </c>
      <c r="BC108" s="1857" t="s">
        <v>179</v>
      </c>
      <c r="BD108" s="1857" t="s">
        <v>179</v>
      </c>
      <c r="BE108" s="1857" t="s">
        <v>179</v>
      </c>
      <c r="BF108" s="1857" t="s">
        <v>179</v>
      </c>
      <c r="BG108" s="1857" t="s">
        <v>179</v>
      </c>
      <c r="BH108" s="1857" t="s">
        <v>179</v>
      </c>
      <c r="BI108" s="1857" t="s">
        <v>179</v>
      </c>
      <c r="BJ108" s="1857" t="s">
        <v>179</v>
      </c>
      <c r="BK108" s="1855" t="s">
        <v>179</v>
      </c>
      <c r="BL108" s="1855" t="s">
        <v>179</v>
      </c>
      <c r="BM108" s="1855" t="s">
        <v>179</v>
      </c>
      <c r="BN108" s="1855" t="s">
        <v>179</v>
      </c>
      <c r="BO108" s="1855" t="s">
        <v>179</v>
      </c>
      <c r="BP108" s="1855"/>
      <c r="BQ108" s="1855">
        <v>0</v>
      </c>
      <c r="BR108" s="1855"/>
      <c r="BS108" s="1855">
        <v>0</v>
      </c>
      <c r="BT108" s="1855"/>
      <c r="BU108" s="1855">
        <v>0</v>
      </c>
      <c r="BV108" s="1855"/>
      <c r="BW108" s="1855">
        <v>0</v>
      </c>
      <c r="BX108" s="1855" t="s">
        <v>4297</v>
      </c>
      <c r="BY108" s="1855" t="s">
        <v>4297</v>
      </c>
      <c r="BZ108" s="1858" t="s">
        <v>4297</v>
      </c>
      <c r="CA108" s="1858" t="s">
        <v>4297</v>
      </c>
      <c r="CB108" s="1858" t="s">
        <v>4297</v>
      </c>
      <c r="CC108" s="1858" t="s">
        <v>4297</v>
      </c>
      <c r="CD108" s="1858" t="s">
        <v>4297</v>
      </c>
      <c r="CE108" s="1858" t="s">
        <v>4297</v>
      </c>
      <c r="CF108" s="1858" t="s">
        <v>4297</v>
      </c>
      <c r="CG108" s="1858" t="s">
        <v>4298</v>
      </c>
      <c r="CH108" s="1858" t="s">
        <v>4298</v>
      </c>
      <c r="CI108" s="1859" t="s">
        <v>4298</v>
      </c>
      <c r="CJ108" s="1855" t="s">
        <v>4297</v>
      </c>
      <c r="CK108" s="1855" t="b">
        <v>1</v>
      </c>
      <c r="CL108" s="1855" t="b">
        <v>1</v>
      </c>
      <c r="CM108" s="1855" t="b">
        <v>0</v>
      </c>
      <c r="CN108" s="1855" t="b">
        <v>1</v>
      </c>
      <c r="CO108" s="1855" t="b">
        <v>0</v>
      </c>
      <c r="CP108" s="1855" t="b">
        <v>1</v>
      </c>
      <c r="CQ108" s="1855" t="b">
        <v>0</v>
      </c>
      <c r="CR108" s="1855" t="b">
        <v>0</v>
      </c>
      <c r="CS108" s="1855" t="s">
        <v>4297</v>
      </c>
      <c r="CT108" s="1855" t="s">
        <v>4297</v>
      </c>
      <c r="CU108" s="1855" t="s">
        <v>4297</v>
      </c>
      <c r="CV108" s="1855" t="s">
        <v>4297</v>
      </c>
      <c r="CW108" s="1855" t="s">
        <v>4297</v>
      </c>
      <c r="CX108" s="1855" t="s">
        <v>3153</v>
      </c>
      <c r="CY108" s="1857" t="s">
        <v>4297</v>
      </c>
      <c r="CZ108" s="1855">
        <v>0</v>
      </c>
      <c r="DA108" s="1855">
        <v>0</v>
      </c>
      <c r="DB108" s="1855">
        <v>0</v>
      </c>
      <c r="DC108" s="1855">
        <v>0</v>
      </c>
      <c r="DD108" s="1855">
        <v>0</v>
      </c>
      <c r="DE108" s="1855" t="b">
        <v>0</v>
      </c>
      <c r="DF108" s="1855" t="b">
        <v>0</v>
      </c>
      <c r="DG108" s="1855" t="b">
        <v>0</v>
      </c>
      <c r="DH108" s="1855" t="b">
        <v>0</v>
      </c>
      <c r="DI108" s="1855" t="b">
        <v>0</v>
      </c>
      <c r="DJ108" s="1860" t="b">
        <v>0</v>
      </c>
      <c r="DK108" s="1860" t="b">
        <v>0</v>
      </c>
      <c r="DL108" s="1860" t="b">
        <v>0</v>
      </c>
      <c r="DM108" s="1860" t="s">
        <v>179</v>
      </c>
      <c r="DN108" s="1860" t="s">
        <v>179</v>
      </c>
      <c r="DO108" s="1860" t="s">
        <v>179</v>
      </c>
      <c r="DP108" s="1860" t="s">
        <v>179</v>
      </c>
      <c r="DQ108" s="1860" t="s">
        <v>179</v>
      </c>
      <c r="DR108" s="1860" t="s">
        <v>179</v>
      </c>
    </row>
    <row r="109" spans="1:122" ht="14.25" thickBot="1">
      <c r="A109" s="1855" t="s">
        <v>1039</v>
      </c>
      <c r="B109" s="1855" t="s">
        <v>1040</v>
      </c>
      <c r="C109" s="1855">
        <v>2025</v>
      </c>
      <c r="D109" s="1855" t="s">
        <v>441</v>
      </c>
      <c r="E109" s="1855">
        <v>1056165</v>
      </c>
      <c r="F109" s="1855" t="s">
        <v>1040</v>
      </c>
      <c r="G109" s="1856">
        <v>45856</v>
      </c>
      <c r="H109" s="1855" t="s">
        <v>1041</v>
      </c>
      <c r="I109" s="1855" t="s">
        <v>1040</v>
      </c>
      <c r="J109" s="1855" t="s">
        <v>4059</v>
      </c>
      <c r="K109" s="1855" t="s">
        <v>1040</v>
      </c>
      <c r="L109" s="1855" t="s">
        <v>4059</v>
      </c>
      <c r="M109" s="1855" t="s">
        <v>1041</v>
      </c>
      <c r="N109" s="1855" t="s">
        <v>57</v>
      </c>
      <c r="O109" s="1855" t="s">
        <v>64</v>
      </c>
      <c r="P109" s="1855" t="s">
        <v>441</v>
      </c>
      <c r="Q109" s="1855" t="s">
        <v>179</v>
      </c>
      <c r="R109" s="1855" t="s">
        <v>179</v>
      </c>
      <c r="S109" s="1855" t="s">
        <v>179</v>
      </c>
      <c r="T109" s="1855" t="s">
        <v>179</v>
      </c>
      <c r="U109" s="1855">
        <v>3300</v>
      </c>
      <c r="V109" s="1855">
        <v>5</v>
      </c>
      <c r="W109" s="1855">
        <v>4</v>
      </c>
      <c r="X109" s="1855">
        <v>0</v>
      </c>
      <c r="Y109" s="1855">
        <v>2025</v>
      </c>
      <c r="Z109" s="1855">
        <v>2027</v>
      </c>
      <c r="AA109" s="1855" t="s">
        <v>4463</v>
      </c>
      <c r="AB109" s="1855" t="s">
        <v>179</v>
      </c>
      <c r="AC109" s="1855" t="s">
        <v>179</v>
      </c>
      <c r="AD109" s="1855" t="s">
        <v>4022</v>
      </c>
      <c r="AE109" s="1855" t="s">
        <v>1042</v>
      </c>
      <c r="AF109" s="1855" t="s">
        <v>1043</v>
      </c>
      <c r="AG109" s="1855" t="s">
        <v>1044</v>
      </c>
      <c r="AH109" s="1855" t="s">
        <v>179</v>
      </c>
      <c r="AI109" s="1855" t="s">
        <v>179</v>
      </c>
      <c r="AJ109" s="1855">
        <v>2024</v>
      </c>
      <c r="AK109" s="1855">
        <v>5871</v>
      </c>
      <c r="AL109" s="1855">
        <v>5871</v>
      </c>
      <c r="AM109" s="1855">
        <v>5871</v>
      </c>
      <c r="AN109" s="1855">
        <v>5871</v>
      </c>
      <c r="AO109" s="1855">
        <v>18.45</v>
      </c>
      <c r="AP109" s="1855" t="s">
        <v>469</v>
      </c>
      <c r="AQ109" s="1855">
        <v>7.6</v>
      </c>
      <c r="AR109" s="1855">
        <v>2027</v>
      </c>
      <c r="AS109" s="1855">
        <v>5812</v>
      </c>
      <c r="AT109" s="1855">
        <v>1</v>
      </c>
      <c r="AU109" s="1855">
        <v>5812</v>
      </c>
      <c r="AV109" s="1855">
        <v>1</v>
      </c>
      <c r="AW109" s="1855">
        <v>18.260000000000002</v>
      </c>
      <c r="AX109" s="1855" t="s">
        <v>469</v>
      </c>
      <c r="AY109" s="1855">
        <v>1</v>
      </c>
      <c r="AZ109" s="1855">
        <v>7.6</v>
      </c>
      <c r="BA109" s="1855" t="s">
        <v>179</v>
      </c>
      <c r="BB109" s="1855" t="s">
        <v>179</v>
      </c>
      <c r="BC109" s="1857" t="s">
        <v>179</v>
      </c>
      <c r="BD109" s="1857" t="s">
        <v>179</v>
      </c>
      <c r="BE109" s="1857" t="s">
        <v>179</v>
      </c>
      <c r="BF109" s="1857" t="s">
        <v>179</v>
      </c>
      <c r="BG109" s="1857" t="s">
        <v>179</v>
      </c>
      <c r="BH109" s="1857" t="s">
        <v>179</v>
      </c>
      <c r="BI109" s="1857" t="s">
        <v>179</v>
      </c>
      <c r="BJ109" s="1857" t="s">
        <v>179</v>
      </c>
      <c r="BK109" s="1855" t="s">
        <v>179</v>
      </c>
      <c r="BL109" s="1855" t="s">
        <v>179</v>
      </c>
      <c r="BM109" s="1855" t="s">
        <v>179</v>
      </c>
      <c r="BN109" s="1855" t="s">
        <v>179</v>
      </c>
      <c r="BO109" s="1855" t="s">
        <v>179</v>
      </c>
      <c r="BP109" s="1855"/>
      <c r="BQ109" s="1855">
        <v>0</v>
      </c>
      <c r="BR109" s="1855"/>
      <c r="BS109" s="1855">
        <v>0</v>
      </c>
      <c r="BT109" s="1855"/>
      <c r="BU109" s="1855">
        <v>0</v>
      </c>
      <c r="BV109" s="1855"/>
      <c r="BW109" s="1855">
        <v>0</v>
      </c>
      <c r="BX109" s="1855" t="s">
        <v>4297</v>
      </c>
      <c r="BY109" s="1855" t="s">
        <v>4297</v>
      </c>
      <c r="BZ109" s="1858" t="s">
        <v>4297</v>
      </c>
      <c r="CA109" s="1858" t="s">
        <v>4297</v>
      </c>
      <c r="CB109" s="1858" t="s">
        <v>4297</v>
      </c>
      <c r="CC109" s="1858" t="s">
        <v>3153</v>
      </c>
      <c r="CD109" s="1858" t="s">
        <v>3153</v>
      </c>
      <c r="CE109" s="1858" t="s">
        <v>4300</v>
      </c>
      <c r="CF109" s="1858" t="s">
        <v>4297</v>
      </c>
      <c r="CG109" s="1858" t="s">
        <v>4298</v>
      </c>
      <c r="CH109" s="1858" t="s">
        <v>4298</v>
      </c>
      <c r="CI109" s="1859" t="s">
        <v>4298</v>
      </c>
      <c r="CJ109" s="1855" t="s">
        <v>4297</v>
      </c>
      <c r="CK109" s="1855" t="b">
        <v>0</v>
      </c>
      <c r="CL109" s="1855" t="b">
        <v>0</v>
      </c>
      <c r="CM109" s="1855" t="b">
        <v>0</v>
      </c>
      <c r="CN109" s="1855" t="b">
        <v>0</v>
      </c>
      <c r="CO109" s="1855" t="b">
        <v>0</v>
      </c>
      <c r="CP109" s="1855" t="b">
        <v>0</v>
      </c>
      <c r="CQ109" s="1855" t="b">
        <v>0</v>
      </c>
      <c r="CR109" s="1855" t="b">
        <v>1</v>
      </c>
      <c r="CS109" s="1855" t="s">
        <v>3153</v>
      </c>
      <c r="CT109" s="1855" t="s">
        <v>3153</v>
      </c>
      <c r="CU109" s="1855" t="s">
        <v>3153</v>
      </c>
      <c r="CV109" s="1855" t="s">
        <v>4300</v>
      </c>
      <c r="CW109" s="1855" t="s">
        <v>4300</v>
      </c>
      <c r="CX109" s="1855" t="s">
        <v>3153</v>
      </c>
      <c r="CY109" s="1857" t="s">
        <v>3153</v>
      </c>
      <c r="CZ109" s="1855">
        <v>0</v>
      </c>
      <c r="DA109" s="1855">
        <v>0</v>
      </c>
      <c r="DB109" s="1855">
        <v>0</v>
      </c>
      <c r="DC109" s="1855">
        <v>0</v>
      </c>
      <c r="DD109" s="1855">
        <v>0</v>
      </c>
      <c r="DE109" s="1855" t="b">
        <v>0</v>
      </c>
      <c r="DF109" s="1855" t="b">
        <v>0</v>
      </c>
      <c r="DG109" s="1855" t="b">
        <v>0</v>
      </c>
      <c r="DH109" s="1855" t="b">
        <v>0</v>
      </c>
      <c r="DI109" s="1855" t="b">
        <v>0</v>
      </c>
      <c r="DJ109" s="1860" t="b">
        <v>0</v>
      </c>
      <c r="DK109" s="1860" t="b">
        <v>0</v>
      </c>
      <c r="DL109" s="1860" t="b">
        <v>0</v>
      </c>
      <c r="DM109" s="1860" t="s">
        <v>179</v>
      </c>
      <c r="DN109" s="1860" t="s">
        <v>179</v>
      </c>
      <c r="DO109" s="1860" t="s">
        <v>179</v>
      </c>
      <c r="DP109" s="1860" t="s">
        <v>179</v>
      </c>
      <c r="DQ109" s="1860" t="s">
        <v>179</v>
      </c>
      <c r="DR109" s="1860" t="s">
        <v>179</v>
      </c>
    </row>
    <row r="110" spans="1:122" ht="14.25" thickBot="1">
      <c r="A110" s="1855" t="s">
        <v>1045</v>
      </c>
      <c r="B110" s="1855" t="s">
        <v>1046</v>
      </c>
      <c r="C110" s="1855">
        <v>2025</v>
      </c>
      <c r="D110" s="1855" t="s">
        <v>441</v>
      </c>
      <c r="E110" s="1855">
        <v>1031166</v>
      </c>
      <c r="F110" s="1855" t="s">
        <v>1046</v>
      </c>
      <c r="G110" s="1856">
        <v>45867</v>
      </c>
      <c r="H110" s="1855" t="s">
        <v>1048</v>
      </c>
      <c r="I110" s="1855" t="s">
        <v>1046</v>
      </c>
      <c r="J110" s="1855" t="s">
        <v>1047</v>
      </c>
      <c r="K110" s="1855" t="s">
        <v>1046</v>
      </c>
      <c r="L110" s="1855" t="s">
        <v>1047</v>
      </c>
      <c r="M110" s="1855" t="s">
        <v>1048</v>
      </c>
      <c r="N110" s="1855" t="s">
        <v>12</v>
      </c>
      <c r="O110" s="1855" t="s">
        <v>35</v>
      </c>
      <c r="P110" s="1855" t="s">
        <v>441</v>
      </c>
      <c r="Q110" s="1855" t="s">
        <v>179</v>
      </c>
      <c r="R110" s="1855" t="s">
        <v>179</v>
      </c>
      <c r="S110" s="1855" t="s">
        <v>179</v>
      </c>
      <c r="T110" s="1855" t="s">
        <v>179</v>
      </c>
      <c r="U110" s="1855">
        <v>3821</v>
      </c>
      <c r="V110" s="1855">
        <v>2</v>
      </c>
      <c r="W110" s="1855">
        <v>2</v>
      </c>
      <c r="X110" s="1855">
        <v>0</v>
      </c>
      <c r="Y110" s="1855">
        <v>2025</v>
      </c>
      <c r="Z110" s="1855">
        <v>2027</v>
      </c>
      <c r="AA110" s="1855" t="s">
        <v>4464</v>
      </c>
      <c r="AB110" s="1855" t="s">
        <v>4022</v>
      </c>
      <c r="AC110" s="1855" t="s">
        <v>1049</v>
      </c>
      <c r="AD110" s="1855" t="s">
        <v>179</v>
      </c>
      <c r="AE110" s="1855" t="s">
        <v>179</v>
      </c>
      <c r="AF110" s="1855" t="s">
        <v>179</v>
      </c>
      <c r="AG110" s="1855" t="s">
        <v>179</v>
      </c>
      <c r="AH110" s="1855" t="s">
        <v>179</v>
      </c>
      <c r="AI110" s="1855" t="s">
        <v>179</v>
      </c>
      <c r="AJ110" s="1855">
        <v>2024</v>
      </c>
      <c r="AK110" s="1855">
        <v>7202</v>
      </c>
      <c r="AL110" s="1855">
        <v>7202</v>
      </c>
      <c r="AM110" s="1855">
        <v>7202</v>
      </c>
      <c r="AN110" s="1855">
        <v>7202</v>
      </c>
      <c r="AO110" s="1855" t="s">
        <v>179</v>
      </c>
      <c r="AP110" s="1855" t="s">
        <v>179</v>
      </c>
      <c r="AQ110" s="1855">
        <v>0</v>
      </c>
      <c r="AR110" s="1855">
        <v>2027</v>
      </c>
      <c r="AS110" s="1855">
        <v>5473.52</v>
      </c>
      <c r="AT110" s="1855">
        <v>24</v>
      </c>
      <c r="AU110" s="1855">
        <v>5473.52</v>
      </c>
      <c r="AV110" s="1855">
        <v>24</v>
      </c>
      <c r="AW110" s="1855" t="s">
        <v>179</v>
      </c>
      <c r="AX110" s="1855" t="s">
        <v>179</v>
      </c>
      <c r="AY110" s="1855">
        <v>3.3455983332044172</v>
      </c>
      <c r="AZ110" s="1855">
        <v>15</v>
      </c>
      <c r="BA110" s="1855" t="s">
        <v>179</v>
      </c>
      <c r="BB110" s="1855" t="s">
        <v>179</v>
      </c>
      <c r="BC110" s="1857" t="s">
        <v>179</v>
      </c>
      <c r="BD110" s="1857" t="s">
        <v>179</v>
      </c>
      <c r="BE110" s="1857" t="s">
        <v>179</v>
      </c>
      <c r="BF110" s="1857" t="s">
        <v>179</v>
      </c>
      <c r="BG110" s="1857" t="s">
        <v>179</v>
      </c>
      <c r="BH110" s="1857" t="s">
        <v>179</v>
      </c>
      <c r="BI110" s="1857" t="s">
        <v>179</v>
      </c>
      <c r="BJ110" s="1857" t="s">
        <v>179</v>
      </c>
      <c r="BK110" s="1855" t="s">
        <v>179</v>
      </c>
      <c r="BL110" s="1855" t="s">
        <v>179</v>
      </c>
      <c r="BM110" s="1855" t="s">
        <v>179</v>
      </c>
      <c r="BN110" s="1855" t="s">
        <v>179</v>
      </c>
      <c r="BO110" s="1855" t="s">
        <v>179</v>
      </c>
      <c r="BP110" s="1855"/>
      <c r="BQ110" s="1855">
        <v>1</v>
      </c>
      <c r="BR110" s="1855"/>
      <c r="BS110" s="1855">
        <v>0</v>
      </c>
      <c r="BT110" s="1855"/>
      <c r="BU110" s="1855">
        <v>0</v>
      </c>
      <c r="BV110" s="1855"/>
      <c r="BW110" s="1855">
        <v>1</v>
      </c>
      <c r="BX110" s="1855" t="s">
        <v>4297</v>
      </c>
      <c r="BY110" s="1855" t="s">
        <v>4297</v>
      </c>
      <c r="BZ110" s="1858" t="s">
        <v>4297</v>
      </c>
      <c r="CA110" s="1858" t="s">
        <v>4297</v>
      </c>
      <c r="CB110" s="1858" t="s">
        <v>4297</v>
      </c>
      <c r="CC110" s="1858" t="s">
        <v>4297</v>
      </c>
      <c r="CD110" s="1858" t="s">
        <v>4297</v>
      </c>
      <c r="CE110" s="1858" t="s">
        <v>4298</v>
      </c>
      <c r="CF110" s="1858" t="s">
        <v>4297</v>
      </c>
      <c r="CG110" s="1858" t="s">
        <v>4297</v>
      </c>
      <c r="CH110" s="1858" t="s">
        <v>4297</v>
      </c>
      <c r="CI110" s="1859" t="s">
        <v>4297</v>
      </c>
      <c r="CJ110" s="1855" t="s">
        <v>4297</v>
      </c>
      <c r="CK110" s="1855" t="b">
        <v>0</v>
      </c>
      <c r="CL110" s="1855" t="b">
        <v>0</v>
      </c>
      <c r="CM110" s="1855" t="b">
        <v>0</v>
      </c>
      <c r="CN110" s="1855" t="b">
        <v>0</v>
      </c>
      <c r="CO110" s="1855" t="b">
        <v>0</v>
      </c>
      <c r="CP110" s="1855" t="b">
        <v>0</v>
      </c>
      <c r="CQ110" s="1855" t="b">
        <v>1</v>
      </c>
      <c r="CR110" s="1855" t="b">
        <v>0</v>
      </c>
      <c r="CS110" s="1855" t="s">
        <v>4299</v>
      </c>
      <c r="CT110" s="1855" t="s">
        <v>4299</v>
      </c>
      <c r="CU110" s="1855" t="s">
        <v>4299</v>
      </c>
      <c r="CV110" s="1855" t="s">
        <v>4300</v>
      </c>
      <c r="CW110" s="1855" t="s">
        <v>4297</v>
      </c>
      <c r="CX110" s="1855" t="s">
        <v>3153</v>
      </c>
      <c r="CY110" s="1857" t="s">
        <v>4300</v>
      </c>
      <c r="CZ110" s="1855">
        <v>0</v>
      </c>
      <c r="DA110" s="1855">
        <v>0</v>
      </c>
      <c r="DB110" s="1855">
        <v>0</v>
      </c>
      <c r="DC110" s="1855">
        <v>0</v>
      </c>
      <c r="DD110" s="1855">
        <v>0</v>
      </c>
      <c r="DE110" s="1855" t="b">
        <v>0</v>
      </c>
      <c r="DF110" s="1855" t="b">
        <v>0</v>
      </c>
      <c r="DG110" s="1855" t="b">
        <v>0</v>
      </c>
      <c r="DH110" s="1855" t="b">
        <v>0</v>
      </c>
      <c r="DI110" s="1855" t="b">
        <v>0</v>
      </c>
      <c r="DJ110" s="1860" t="b">
        <v>0</v>
      </c>
      <c r="DK110" s="1860" t="b">
        <v>0</v>
      </c>
      <c r="DL110" s="1860" t="b">
        <v>0</v>
      </c>
      <c r="DM110" s="1860" t="s">
        <v>179</v>
      </c>
      <c r="DN110" s="1860" t="s">
        <v>179</v>
      </c>
      <c r="DO110" s="1860" t="s">
        <v>179</v>
      </c>
      <c r="DP110" s="1860" t="s">
        <v>179</v>
      </c>
      <c r="DQ110" s="1860" t="s">
        <v>179</v>
      </c>
      <c r="DR110" s="1860" t="s">
        <v>179</v>
      </c>
    </row>
    <row r="111" spans="1:122" ht="14.25" thickBot="1">
      <c r="A111" s="1855" t="s">
        <v>1050</v>
      </c>
      <c r="B111" s="1855" t="s">
        <v>1051</v>
      </c>
      <c r="C111" s="1855">
        <v>2025</v>
      </c>
      <c r="D111" s="1855" t="s">
        <v>441</v>
      </c>
      <c r="E111" s="1855">
        <v>1080167</v>
      </c>
      <c r="F111" s="1855" t="s">
        <v>1051</v>
      </c>
      <c r="G111" s="1856">
        <v>45869</v>
      </c>
      <c r="H111" s="1855" t="s">
        <v>4465</v>
      </c>
      <c r="I111" s="1855" t="s">
        <v>1051</v>
      </c>
      <c r="J111" s="1855" t="s">
        <v>4466</v>
      </c>
      <c r="K111" s="1855" t="s">
        <v>1051</v>
      </c>
      <c r="L111" s="1855" t="s">
        <v>4466</v>
      </c>
      <c r="M111" s="1855" t="s">
        <v>4465</v>
      </c>
      <c r="N111" s="1855" t="s">
        <v>90</v>
      </c>
      <c r="O111" s="1855" t="s">
        <v>92</v>
      </c>
      <c r="P111" s="1855" t="s">
        <v>441</v>
      </c>
      <c r="Q111" s="1855" t="s">
        <v>179</v>
      </c>
      <c r="R111" s="1855" t="s">
        <v>179</v>
      </c>
      <c r="S111" s="1855" t="s">
        <v>179</v>
      </c>
      <c r="T111" s="1855" t="s">
        <v>179</v>
      </c>
      <c r="U111" s="1855">
        <v>2988</v>
      </c>
      <c r="V111" s="1855">
        <v>19</v>
      </c>
      <c r="W111" s="1855">
        <v>1</v>
      </c>
      <c r="X111" s="1855">
        <v>0</v>
      </c>
      <c r="Y111" s="1855">
        <v>2025</v>
      </c>
      <c r="Z111" s="1855">
        <v>2027</v>
      </c>
      <c r="AA111" s="1855" t="s">
        <v>4467</v>
      </c>
      <c r="AB111" s="1855" t="s">
        <v>4022</v>
      </c>
      <c r="AC111" s="1855" t="s">
        <v>1052</v>
      </c>
      <c r="AD111" s="1855" t="s">
        <v>179</v>
      </c>
      <c r="AE111" s="1855" t="s">
        <v>179</v>
      </c>
      <c r="AF111" s="1855" t="s">
        <v>179</v>
      </c>
      <c r="AG111" s="1855" t="s">
        <v>179</v>
      </c>
      <c r="AH111" s="1855" t="s">
        <v>179</v>
      </c>
      <c r="AI111" s="1855" t="s">
        <v>179</v>
      </c>
      <c r="AJ111" s="1855">
        <v>2024</v>
      </c>
      <c r="AK111" s="1855">
        <v>5594</v>
      </c>
      <c r="AL111" s="1855">
        <v>5594</v>
      </c>
      <c r="AM111" s="1855">
        <v>5594</v>
      </c>
      <c r="AN111" s="1855">
        <v>5594</v>
      </c>
      <c r="AO111" s="1855">
        <v>0.97419999999999995</v>
      </c>
      <c r="AP111" s="1855" t="s">
        <v>956</v>
      </c>
      <c r="AQ111" s="1855">
        <v>0</v>
      </c>
      <c r="AR111" s="1855">
        <v>2027</v>
      </c>
      <c r="AS111" s="1855">
        <v>5426</v>
      </c>
      <c r="AT111" s="1855">
        <v>3</v>
      </c>
      <c r="AU111" s="1855">
        <v>5426</v>
      </c>
      <c r="AV111" s="1855">
        <v>3</v>
      </c>
      <c r="AW111" s="1855">
        <v>0.95</v>
      </c>
      <c r="AX111" s="1855" t="s">
        <v>956</v>
      </c>
      <c r="AY111" s="1855">
        <v>2.5</v>
      </c>
      <c r="AZ111" s="1855">
        <v>0</v>
      </c>
      <c r="BA111" s="1855" t="s">
        <v>179</v>
      </c>
      <c r="BB111" s="1855" t="s">
        <v>179</v>
      </c>
      <c r="BC111" s="1857" t="s">
        <v>179</v>
      </c>
      <c r="BD111" s="1857" t="s">
        <v>179</v>
      </c>
      <c r="BE111" s="1857" t="s">
        <v>179</v>
      </c>
      <c r="BF111" s="1857" t="s">
        <v>179</v>
      </c>
      <c r="BG111" s="1857" t="s">
        <v>179</v>
      </c>
      <c r="BH111" s="1857" t="s">
        <v>179</v>
      </c>
      <c r="BI111" s="1857" t="s">
        <v>179</v>
      </c>
      <c r="BJ111" s="1857" t="s">
        <v>179</v>
      </c>
      <c r="BK111" s="1855" t="s">
        <v>179</v>
      </c>
      <c r="BL111" s="1855" t="s">
        <v>179</v>
      </c>
      <c r="BM111" s="1855" t="s">
        <v>179</v>
      </c>
      <c r="BN111" s="1855" t="s">
        <v>179</v>
      </c>
      <c r="BO111" s="1855" t="s">
        <v>179</v>
      </c>
      <c r="BP111" s="1855"/>
      <c r="BQ111" s="1855">
        <v>0</v>
      </c>
      <c r="BR111" s="1855"/>
      <c r="BS111" s="1855">
        <v>0</v>
      </c>
      <c r="BT111" s="1855"/>
      <c r="BU111" s="1855">
        <v>0</v>
      </c>
      <c r="BV111" s="1855"/>
      <c r="BW111" s="1855">
        <v>0</v>
      </c>
      <c r="BX111" s="1855" t="s">
        <v>4297</v>
      </c>
      <c r="BY111" s="1855" t="s">
        <v>4297</v>
      </c>
      <c r="BZ111" s="1858" t="s">
        <v>4297</v>
      </c>
      <c r="CA111" s="1858" t="s">
        <v>4297</v>
      </c>
      <c r="CB111" s="1858" t="s">
        <v>4297</v>
      </c>
      <c r="CC111" s="1858" t="s">
        <v>4297</v>
      </c>
      <c r="CD111" s="1858" t="s">
        <v>4298</v>
      </c>
      <c r="CE111" s="1858" t="s">
        <v>4297</v>
      </c>
      <c r="CF111" s="1858" t="s">
        <v>4297</v>
      </c>
      <c r="CG111" s="1858" t="s">
        <v>4297</v>
      </c>
      <c r="CH111" s="1858" t="s">
        <v>4298</v>
      </c>
      <c r="CI111" s="1859" t="s">
        <v>4298</v>
      </c>
      <c r="CJ111" s="1855" t="s">
        <v>4297</v>
      </c>
      <c r="CK111" s="1855" t="b">
        <v>0</v>
      </c>
      <c r="CL111" s="1855" t="b">
        <v>0</v>
      </c>
      <c r="CM111" s="1855" t="b">
        <v>0</v>
      </c>
      <c r="CN111" s="1855" t="b">
        <v>0</v>
      </c>
      <c r="CO111" s="1855" t="b">
        <v>0</v>
      </c>
      <c r="CP111" s="1855" t="b">
        <v>0</v>
      </c>
      <c r="CQ111" s="1855" t="b">
        <v>0</v>
      </c>
      <c r="CR111" s="1855" t="b">
        <v>1</v>
      </c>
      <c r="CS111" s="1855" t="s">
        <v>4300</v>
      </c>
      <c r="CT111" s="1855" t="s">
        <v>4300</v>
      </c>
      <c r="CU111" s="1855" t="s">
        <v>4300</v>
      </c>
      <c r="CV111" s="1855" t="s">
        <v>4300</v>
      </c>
      <c r="CW111" s="1855" t="s">
        <v>4300</v>
      </c>
      <c r="CX111" s="1855" t="s">
        <v>4297</v>
      </c>
      <c r="CY111" s="1857" t="s">
        <v>4297</v>
      </c>
      <c r="CZ111" s="1855">
        <v>0</v>
      </c>
      <c r="DA111" s="1855">
        <v>0</v>
      </c>
      <c r="DB111" s="1855">
        <v>0</v>
      </c>
      <c r="DC111" s="1855">
        <v>0</v>
      </c>
      <c r="DD111" s="1855">
        <v>0</v>
      </c>
      <c r="DE111" s="1855" t="b">
        <v>0</v>
      </c>
      <c r="DF111" s="1855" t="b">
        <v>0</v>
      </c>
      <c r="DG111" s="1855" t="b">
        <v>0</v>
      </c>
      <c r="DH111" s="1855" t="b">
        <v>0</v>
      </c>
      <c r="DI111" s="1855" t="b">
        <v>0</v>
      </c>
      <c r="DJ111" s="1860" t="b">
        <v>0</v>
      </c>
      <c r="DK111" s="1860" t="b">
        <v>0</v>
      </c>
      <c r="DL111" s="1860" t="b">
        <v>0</v>
      </c>
      <c r="DM111" s="1860" t="s">
        <v>179</v>
      </c>
      <c r="DN111" s="1860" t="s">
        <v>179</v>
      </c>
      <c r="DO111" s="1860" t="s">
        <v>179</v>
      </c>
      <c r="DP111" s="1860" t="s">
        <v>179</v>
      </c>
      <c r="DQ111" s="1860" t="s">
        <v>179</v>
      </c>
      <c r="DR111" s="1860" t="s">
        <v>179</v>
      </c>
    </row>
    <row r="112" spans="1:122" ht="14.25" thickBot="1">
      <c r="A112" s="1855" t="s">
        <v>1053</v>
      </c>
      <c r="B112" s="1855" t="s">
        <v>1054</v>
      </c>
      <c r="C112" s="1855">
        <v>2025</v>
      </c>
      <c r="D112" s="1855" t="s">
        <v>441</v>
      </c>
      <c r="E112" s="1855">
        <v>1039168</v>
      </c>
      <c r="F112" s="1855" t="s">
        <v>1054</v>
      </c>
      <c r="G112" s="1856">
        <v>45866</v>
      </c>
      <c r="H112" s="1855" t="s">
        <v>1055</v>
      </c>
      <c r="I112" s="1855" t="s">
        <v>1054</v>
      </c>
      <c r="J112" s="1855" t="s">
        <v>4468</v>
      </c>
      <c r="K112" s="1855" t="s">
        <v>1054</v>
      </c>
      <c r="L112" s="1855" t="s">
        <v>4468</v>
      </c>
      <c r="M112" s="1855" t="s">
        <v>1055</v>
      </c>
      <c r="N112" s="1855" t="s">
        <v>42</v>
      </c>
      <c r="O112" s="1855" t="s">
        <v>45</v>
      </c>
      <c r="P112" s="1855" t="s">
        <v>441</v>
      </c>
      <c r="Q112" s="1855" t="s">
        <v>179</v>
      </c>
      <c r="R112" s="1855" t="s">
        <v>179</v>
      </c>
      <c r="S112" s="1855" t="s">
        <v>179</v>
      </c>
      <c r="T112" s="1855" t="s">
        <v>179</v>
      </c>
      <c r="U112" s="1855">
        <v>1692</v>
      </c>
      <c r="V112" s="1855">
        <v>4</v>
      </c>
      <c r="W112" s="1855">
        <v>1</v>
      </c>
      <c r="X112" s="1855">
        <v>0</v>
      </c>
      <c r="Y112" s="1855">
        <v>2025</v>
      </c>
      <c r="Z112" s="1855">
        <v>2027</v>
      </c>
      <c r="AA112" s="1855" t="s">
        <v>4469</v>
      </c>
      <c r="AB112" s="1855" t="s">
        <v>179</v>
      </c>
      <c r="AC112" s="1855" t="s">
        <v>179</v>
      </c>
      <c r="AD112" s="1855" t="s">
        <v>4022</v>
      </c>
      <c r="AE112" s="1855" t="s">
        <v>2936</v>
      </c>
      <c r="AF112" s="1855" t="s">
        <v>1055</v>
      </c>
      <c r="AG112" s="1855" t="s">
        <v>1056</v>
      </c>
      <c r="AH112" s="1855" t="s">
        <v>179</v>
      </c>
      <c r="AI112" s="1855" t="s">
        <v>179</v>
      </c>
      <c r="AJ112" s="1855">
        <v>2024</v>
      </c>
      <c r="AK112" s="1855">
        <v>1541</v>
      </c>
      <c r="AL112" s="1855">
        <v>1541</v>
      </c>
      <c r="AM112" s="1855">
        <v>887</v>
      </c>
      <c r="AN112" s="1855">
        <v>887</v>
      </c>
      <c r="AO112" s="1855">
        <v>24.07</v>
      </c>
      <c r="AP112" s="1855" t="s">
        <v>4470</v>
      </c>
      <c r="AQ112" s="1855">
        <v>92.3</v>
      </c>
      <c r="AR112" s="1855">
        <v>2027</v>
      </c>
      <c r="AS112" s="1855">
        <v>887</v>
      </c>
      <c r="AT112" s="1855">
        <v>42.4</v>
      </c>
      <c r="AU112" s="1855">
        <v>887</v>
      </c>
      <c r="AV112" s="1855">
        <v>42.4</v>
      </c>
      <c r="AW112" s="1855">
        <v>23.35</v>
      </c>
      <c r="AX112" s="1855" t="s">
        <v>4470</v>
      </c>
      <c r="AY112" s="1855">
        <v>3</v>
      </c>
      <c r="AZ112" s="1855">
        <v>90</v>
      </c>
      <c r="BA112" s="1855" t="s">
        <v>179</v>
      </c>
      <c r="BB112" s="1855" t="s">
        <v>179</v>
      </c>
      <c r="BC112" s="1857" t="s">
        <v>179</v>
      </c>
      <c r="BD112" s="1857" t="s">
        <v>179</v>
      </c>
      <c r="BE112" s="1857" t="s">
        <v>179</v>
      </c>
      <c r="BF112" s="1857" t="s">
        <v>179</v>
      </c>
      <c r="BG112" s="1857" t="s">
        <v>179</v>
      </c>
      <c r="BH112" s="1857" t="s">
        <v>179</v>
      </c>
      <c r="BI112" s="1857" t="s">
        <v>179</v>
      </c>
      <c r="BJ112" s="1857" t="s">
        <v>179</v>
      </c>
      <c r="BK112" s="1855" t="s">
        <v>179</v>
      </c>
      <c r="BL112" s="1855" t="s">
        <v>179</v>
      </c>
      <c r="BM112" s="1855" t="s">
        <v>179</v>
      </c>
      <c r="BN112" s="1855" t="s">
        <v>179</v>
      </c>
      <c r="BO112" s="1855" t="s">
        <v>179</v>
      </c>
      <c r="BP112" s="1855"/>
      <c r="BQ112" s="1855">
        <v>0</v>
      </c>
      <c r="BR112" s="1855"/>
      <c r="BS112" s="1855">
        <v>0</v>
      </c>
      <c r="BT112" s="1855"/>
      <c r="BU112" s="1855">
        <v>0</v>
      </c>
      <c r="BV112" s="1855"/>
      <c r="BW112" s="1855">
        <v>0</v>
      </c>
      <c r="BX112" s="1855" t="s">
        <v>4297</v>
      </c>
      <c r="BY112" s="1855" t="s">
        <v>4297</v>
      </c>
      <c r="BZ112" s="1858" t="s">
        <v>4297</v>
      </c>
      <c r="CA112" s="1858" t="s">
        <v>4297</v>
      </c>
      <c r="CB112" s="1858" t="s">
        <v>4297</v>
      </c>
      <c r="CC112" s="1858" t="s">
        <v>4297</v>
      </c>
      <c r="CD112" s="1858" t="s">
        <v>4298</v>
      </c>
      <c r="CE112" s="1858" t="s">
        <v>4297</v>
      </c>
      <c r="CF112" s="1858" t="s">
        <v>4297</v>
      </c>
      <c r="CG112" s="1858" t="s">
        <v>4298</v>
      </c>
      <c r="CH112" s="1858" t="s">
        <v>4298</v>
      </c>
      <c r="CI112" s="1859" t="s">
        <v>4298</v>
      </c>
      <c r="CJ112" s="1855" t="s">
        <v>4297</v>
      </c>
      <c r="CK112" s="1855" t="b">
        <v>0</v>
      </c>
      <c r="CL112" s="1855" t="b">
        <v>0</v>
      </c>
      <c r="CM112" s="1855" t="b">
        <v>0</v>
      </c>
      <c r="CN112" s="1855" t="b">
        <v>0</v>
      </c>
      <c r="CO112" s="1855" t="b">
        <v>0</v>
      </c>
      <c r="CP112" s="1855" t="b">
        <v>0</v>
      </c>
      <c r="CQ112" s="1855" t="b">
        <v>1</v>
      </c>
      <c r="CR112" s="1855" t="b">
        <v>0</v>
      </c>
      <c r="CS112" s="1855" t="s">
        <v>3153</v>
      </c>
      <c r="CT112" s="1855" t="s">
        <v>4299</v>
      </c>
      <c r="CU112" s="1855" t="s">
        <v>3153</v>
      </c>
      <c r="CV112" s="1855" t="s">
        <v>4300</v>
      </c>
      <c r="CW112" s="1855" t="s">
        <v>4300</v>
      </c>
      <c r="CX112" s="1855" t="s">
        <v>4299</v>
      </c>
      <c r="CY112" s="1857" t="s">
        <v>4300</v>
      </c>
      <c r="CZ112" s="1855">
        <v>0</v>
      </c>
      <c r="DA112" s="1855">
        <v>0</v>
      </c>
      <c r="DB112" s="1855">
        <v>0</v>
      </c>
      <c r="DC112" s="1855">
        <v>0</v>
      </c>
      <c r="DD112" s="1855">
        <v>0</v>
      </c>
      <c r="DE112" s="1855" t="b">
        <v>0</v>
      </c>
      <c r="DF112" s="1855" t="b">
        <v>0</v>
      </c>
      <c r="DG112" s="1855" t="b">
        <v>0</v>
      </c>
      <c r="DH112" s="1855" t="b">
        <v>0</v>
      </c>
      <c r="DI112" s="1855" t="b">
        <v>0</v>
      </c>
      <c r="DJ112" s="1860" t="b">
        <v>0</v>
      </c>
      <c r="DK112" s="1860" t="b">
        <v>0</v>
      </c>
      <c r="DL112" s="1860" t="b">
        <v>0</v>
      </c>
      <c r="DM112" s="1860" t="s">
        <v>179</v>
      </c>
      <c r="DN112" s="1860" t="s">
        <v>179</v>
      </c>
      <c r="DO112" s="1860" t="s">
        <v>179</v>
      </c>
      <c r="DP112" s="1860" t="s">
        <v>179</v>
      </c>
      <c r="DQ112" s="1860" t="s">
        <v>179</v>
      </c>
      <c r="DR112" s="1860" t="s">
        <v>179</v>
      </c>
    </row>
    <row r="113" spans="1:122" ht="14.25" thickBot="1">
      <c r="A113" s="1855" t="s">
        <v>1057</v>
      </c>
      <c r="B113" s="1855" t="s">
        <v>1058</v>
      </c>
      <c r="C113" s="1855">
        <v>2025</v>
      </c>
      <c r="D113" s="1855" t="s">
        <v>441</v>
      </c>
      <c r="E113" s="1855">
        <v>1039169</v>
      </c>
      <c r="F113" s="1855" t="s">
        <v>1058</v>
      </c>
      <c r="G113" s="1856">
        <v>45868</v>
      </c>
      <c r="H113" s="1855" t="s">
        <v>4060</v>
      </c>
      <c r="I113" s="1855" t="s">
        <v>1058</v>
      </c>
      <c r="J113" s="1855" t="s">
        <v>4061</v>
      </c>
      <c r="K113" s="1855" t="s">
        <v>1058</v>
      </c>
      <c r="L113" s="1855" t="s">
        <v>4061</v>
      </c>
      <c r="M113" s="1855" t="s">
        <v>4060</v>
      </c>
      <c r="N113" s="1855" t="s">
        <v>42</v>
      </c>
      <c r="O113" s="1855" t="s">
        <v>45</v>
      </c>
      <c r="P113" s="1855" t="s">
        <v>441</v>
      </c>
      <c r="Q113" s="1855" t="s">
        <v>179</v>
      </c>
      <c r="R113" s="1855" t="s">
        <v>179</v>
      </c>
      <c r="S113" s="1855" t="s">
        <v>179</v>
      </c>
      <c r="T113" s="1855" t="s">
        <v>179</v>
      </c>
      <c r="U113" s="1855">
        <v>18611</v>
      </c>
      <c r="V113" s="1855">
        <v>3</v>
      </c>
      <c r="W113" s="1855">
        <v>2</v>
      </c>
      <c r="X113" s="1855">
        <v>0</v>
      </c>
      <c r="Y113" s="1855">
        <v>2025</v>
      </c>
      <c r="Z113" s="1855">
        <v>2027</v>
      </c>
      <c r="AA113" s="1855" t="s">
        <v>4471</v>
      </c>
      <c r="AB113" s="1855" t="s">
        <v>179</v>
      </c>
      <c r="AC113" s="1855" t="s">
        <v>179</v>
      </c>
      <c r="AD113" s="1855" t="s">
        <v>4022</v>
      </c>
      <c r="AE113" s="1855" t="s">
        <v>1059</v>
      </c>
      <c r="AF113" s="1855" t="s">
        <v>4060</v>
      </c>
      <c r="AG113" s="1855" t="s">
        <v>1060</v>
      </c>
      <c r="AH113" s="1855" t="s">
        <v>179</v>
      </c>
      <c r="AI113" s="1855" t="s">
        <v>179</v>
      </c>
      <c r="AJ113" s="1855">
        <v>2024</v>
      </c>
      <c r="AK113" s="1855">
        <v>35723</v>
      </c>
      <c r="AL113" s="1855">
        <v>35723</v>
      </c>
      <c r="AM113" s="1855">
        <v>24295</v>
      </c>
      <c r="AN113" s="1855">
        <v>24295</v>
      </c>
      <c r="AO113" s="1855" t="s">
        <v>179</v>
      </c>
      <c r="AP113" s="1855" t="s">
        <v>179</v>
      </c>
      <c r="AQ113" s="1855">
        <v>3.9</v>
      </c>
      <c r="AR113" s="1855">
        <v>2027</v>
      </c>
      <c r="AS113" s="1855">
        <v>21523</v>
      </c>
      <c r="AT113" s="1855">
        <v>39.799999999999997</v>
      </c>
      <c r="AU113" s="1855">
        <v>21523</v>
      </c>
      <c r="AV113" s="1855">
        <v>39.799999999999997</v>
      </c>
      <c r="AW113" s="1855" t="s">
        <v>179</v>
      </c>
      <c r="AX113" s="1855" t="s">
        <v>179</v>
      </c>
      <c r="AY113" s="1855">
        <v>6.2027804578644825E-2</v>
      </c>
      <c r="AZ113" s="1855">
        <v>42</v>
      </c>
      <c r="BA113" s="1855" t="s">
        <v>179</v>
      </c>
      <c r="BB113" s="1855" t="s">
        <v>179</v>
      </c>
      <c r="BC113" s="1857" t="s">
        <v>179</v>
      </c>
      <c r="BD113" s="1857" t="s">
        <v>179</v>
      </c>
      <c r="BE113" s="1857" t="s">
        <v>179</v>
      </c>
      <c r="BF113" s="1857" t="s">
        <v>179</v>
      </c>
      <c r="BG113" s="1857" t="s">
        <v>179</v>
      </c>
      <c r="BH113" s="1857" t="s">
        <v>179</v>
      </c>
      <c r="BI113" s="1857" t="s">
        <v>179</v>
      </c>
      <c r="BJ113" s="1857" t="s">
        <v>179</v>
      </c>
      <c r="BK113" s="1855" t="s">
        <v>179</v>
      </c>
      <c r="BL113" s="1855" t="s">
        <v>179</v>
      </c>
      <c r="BM113" s="1855" t="s">
        <v>179</v>
      </c>
      <c r="BN113" s="1855" t="s">
        <v>179</v>
      </c>
      <c r="BO113" s="1855" t="s">
        <v>179</v>
      </c>
      <c r="BP113" s="1855"/>
      <c r="BQ113" s="1855">
        <v>1</v>
      </c>
      <c r="BR113" s="1855"/>
      <c r="BS113" s="1855">
        <v>0</v>
      </c>
      <c r="BT113" s="1855"/>
      <c r="BU113" s="1855">
        <v>0</v>
      </c>
      <c r="BV113" s="1855"/>
      <c r="BW113" s="1855">
        <v>0</v>
      </c>
      <c r="BX113" s="1855" t="s">
        <v>4297</v>
      </c>
      <c r="BY113" s="1855" t="s">
        <v>4297</v>
      </c>
      <c r="BZ113" s="1858" t="s">
        <v>4297</v>
      </c>
      <c r="CA113" s="1858" t="s">
        <v>4297</v>
      </c>
      <c r="CB113" s="1858" t="s">
        <v>4297</v>
      </c>
      <c r="CC113" s="1858" t="s">
        <v>4297</v>
      </c>
      <c r="CD113" s="1858" t="s">
        <v>4298</v>
      </c>
      <c r="CE113" s="1858" t="s">
        <v>4297</v>
      </c>
      <c r="CF113" s="1858" t="s">
        <v>4297</v>
      </c>
      <c r="CG113" s="1858" t="s">
        <v>4298</v>
      </c>
      <c r="CH113" s="1858" t="s">
        <v>4298</v>
      </c>
      <c r="CI113" s="1859" t="s">
        <v>4298</v>
      </c>
      <c r="CJ113" s="1855" t="s">
        <v>4298</v>
      </c>
      <c r="CK113" s="1855" t="b">
        <v>0</v>
      </c>
      <c r="CL113" s="1855" t="b">
        <v>0</v>
      </c>
      <c r="CM113" s="1855" t="b">
        <v>0</v>
      </c>
      <c r="CN113" s="1855" t="b">
        <v>0</v>
      </c>
      <c r="CO113" s="1855" t="b">
        <v>0</v>
      </c>
      <c r="CP113" s="1855" t="b">
        <v>1</v>
      </c>
      <c r="CQ113" s="1855" t="b">
        <v>0</v>
      </c>
      <c r="CR113" s="1855" t="b">
        <v>0</v>
      </c>
      <c r="CS113" s="1855" t="s">
        <v>3153</v>
      </c>
      <c r="CT113" s="1855" t="s">
        <v>4299</v>
      </c>
      <c r="CU113" s="1855" t="s">
        <v>4300</v>
      </c>
      <c r="CV113" s="1855" t="s">
        <v>3153</v>
      </c>
      <c r="CW113" s="1855" t="s">
        <v>3153</v>
      </c>
      <c r="CX113" s="1855" t="s">
        <v>3153</v>
      </c>
      <c r="CY113" s="1857" t="s">
        <v>4300</v>
      </c>
      <c r="CZ113" s="1855" t="s">
        <v>179</v>
      </c>
      <c r="DA113" s="1855" t="s">
        <v>179</v>
      </c>
      <c r="DB113" s="1855" t="s">
        <v>179</v>
      </c>
      <c r="DC113" s="1855" t="s">
        <v>179</v>
      </c>
      <c r="DD113" s="1855" t="s">
        <v>179</v>
      </c>
      <c r="DE113" s="1855" t="b">
        <v>0</v>
      </c>
      <c r="DF113" s="1855" t="b">
        <v>0</v>
      </c>
      <c r="DG113" s="1855" t="b">
        <v>0</v>
      </c>
      <c r="DH113" s="1855" t="b">
        <v>0</v>
      </c>
      <c r="DI113" s="1855" t="b">
        <v>0</v>
      </c>
      <c r="DJ113" s="1860" t="b">
        <v>0</v>
      </c>
      <c r="DK113" s="1860" t="b">
        <v>0</v>
      </c>
      <c r="DL113" s="1860" t="b">
        <v>0</v>
      </c>
      <c r="DM113" s="1860" t="s">
        <v>179</v>
      </c>
      <c r="DN113" s="1860" t="s">
        <v>179</v>
      </c>
      <c r="DO113" s="1860" t="s">
        <v>179</v>
      </c>
      <c r="DP113" s="1860" t="s">
        <v>179</v>
      </c>
      <c r="DQ113" s="1860" t="s">
        <v>179</v>
      </c>
      <c r="DR113" s="1860" t="s">
        <v>179</v>
      </c>
    </row>
    <row r="114" spans="1:122" ht="14.25" thickBot="1">
      <c r="A114" s="1855" t="s">
        <v>1061</v>
      </c>
      <c r="B114" s="1855" t="s">
        <v>1062</v>
      </c>
      <c r="C114" s="1855">
        <v>2025</v>
      </c>
      <c r="D114" s="1855" t="s">
        <v>441</v>
      </c>
      <c r="E114" s="1855">
        <v>1022170</v>
      </c>
      <c r="F114" s="1855" t="s">
        <v>1062</v>
      </c>
      <c r="G114" s="1856">
        <v>45869</v>
      </c>
      <c r="H114" s="1855" t="s">
        <v>1064</v>
      </c>
      <c r="I114" s="1855" t="s">
        <v>1062</v>
      </c>
      <c r="J114" s="1855" t="s">
        <v>1063</v>
      </c>
      <c r="K114" s="1855" t="s">
        <v>1062</v>
      </c>
      <c r="L114" s="1855" t="s">
        <v>1063</v>
      </c>
      <c r="M114" s="1855" t="s">
        <v>1064</v>
      </c>
      <c r="N114" s="1855" t="s">
        <v>12</v>
      </c>
      <c r="O114" s="1855" t="s">
        <v>26</v>
      </c>
      <c r="P114" s="1855" t="s">
        <v>441</v>
      </c>
      <c r="Q114" s="1855" t="s">
        <v>179</v>
      </c>
      <c r="R114" s="1855" t="s">
        <v>179</v>
      </c>
      <c r="S114" s="1855" t="s">
        <v>179</v>
      </c>
      <c r="T114" s="1855" t="s">
        <v>179</v>
      </c>
      <c r="U114" s="1855">
        <v>1972</v>
      </c>
      <c r="V114" s="1855">
        <v>2</v>
      </c>
      <c r="W114" s="1855">
        <v>1</v>
      </c>
      <c r="X114" s="1855">
        <v>0</v>
      </c>
      <c r="Y114" s="1855">
        <v>2025</v>
      </c>
      <c r="Z114" s="1855">
        <v>2027</v>
      </c>
      <c r="AA114" s="1855" t="s">
        <v>4472</v>
      </c>
      <c r="AB114" s="1855" t="s">
        <v>179</v>
      </c>
      <c r="AC114" s="1855" t="s">
        <v>179</v>
      </c>
      <c r="AD114" s="1855" t="s">
        <v>4022</v>
      </c>
      <c r="AE114" s="1855" t="s">
        <v>1065</v>
      </c>
      <c r="AF114" s="1855" t="s">
        <v>1066</v>
      </c>
      <c r="AG114" s="1855" t="s">
        <v>1067</v>
      </c>
      <c r="AH114" s="1855" t="s">
        <v>179</v>
      </c>
      <c r="AI114" s="1855" t="s">
        <v>179</v>
      </c>
      <c r="AJ114" s="1855">
        <v>2024</v>
      </c>
      <c r="AK114" s="1855">
        <v>3791</v>
      </c>
      <c r="AL114" s="1855">
        <v>3791</v>
      </c>
      <c r="AM114" s="1855">
        <v>3791</v>
      </c>
      <c r="AN114" s="1855">
        <v>3791</v>
      </c>
      <c r="AO114" s="1855">
        <v>8.0210000000000004E-2</v>
      </c>
      <c r="AP114" s="1855" t="s">
        <v>4372</v>
      </c>
      <c r="AQ114" s="1855">
        <v>0</v>
      </c>
      <c r="AR114" s="1855">
        <v>2027</v>
      </c>
      <c r="AS114" s="1855">
        <v>3400</v>
      </c>
      <c r="AT114" s="1855">
        <v>10.3</v>
      </c>
      <c r="AU114" s="1855">
        <v>3400</v>
      </c>
      <c r="AV114" s="1855">
        <v>10.3</v>
      </c>
      <c r="AW114" s="1855">
        <v>7.5999999999999998E-2</v>
      </c>
      <c r="AX114" s="1855" t="s">
        <v>4372</v>
      </c>
      <c r="AY114" s="1855">
        <v>5.2</v>
      </c>
      <c r="AZ114" s="1855">
        <v>0</v>
      </c>
      <c r="BA114" s="1855" t="s">
        <v>179</v>
      </c>
      <c r="BB114" s="1855" t="s">
        <v>179</v>
      </c>
      <c r="BC114" s="1857" t="s">
        <v>179</v>
      </c>
      <c r="BD114" s="1857" t="s">
        <v>179</v>
      </c>
      <c r="BE114" s="1857" t="s">
        <v>179</v>
      </c>
      <c r="BF114" s="1857" t="s">
        <v>179</v>
      </c>
      <c r="BG114" s="1857" t="s">
        <v>179</v>
      </c>
      <c r="BH114" s="1857" t="s">
        <v>179</v>
      </c>
      <c r="BI114" s="1857" t="s">
        <v>179</v>
      </c>
      <c r="BJ114" s="1857" t="s">
        <v>179</v>
      </c>
      <c r="BK114" s="1855" t="s">
        <v>179</v>
      </c>
      <c r="BL114" s="1855" t="s">
        <v>179</v>
      </c>
      <c r="BM114" s="1855" t="s">
        <v>179</v>
      </c>
      <c r="BN114" s="1855" t="s">
        <v>179</v>
      </c>
      <c r="BO114" s="1855" t="s">
        <v>179</v>
      </c>
      <c r="BP114" s="1855"/>
      <c r="BQ114" s="1855">
        <v>0</v>
      </c>
      <c r="BR114" s="1855"/>
      <c r="BS114" s="1855">
        <v>0</v>
      </c>
      <c r="BT114" s="1855"/>
      <c r="BU114" s="1855">
        <v>0</v>
      </c>
      <c r="BV114" s="1855"/>
      <c r="BW114" s="1855">
        <v>0</v>
      </c>
      <c r="BX114" s="1855" t="s">
        <v>3153</v>
      </c>
      <c r="BY114" s="1855" t="s">
        <v>4297</v>
      </c>
      <c r="BZ114" s="1858" t="s">
        <v>4297</v>
      </c>
      <c r="CA114" s="1858" t="s">
        <v>4297</v>
      </c>
      <c r="CB114" s="1858" t="s">
        <v>3153</v>
      </c>
      <c r="CC114" s="1858" t="s">
        <v>4297</v>
      </c>
      <c r="CD114" s="1858" t="s">
        <v>4297</v>
      </c>
      <c r="CE114" s="1858" t="s">
        <v>4297</v>
      </c>
      <c r="CF114" s="1858" t="s">
        <v>4297</v>
      </c>
      <c r="CG114" s="1858" t="s">
        <v>4297</v>
      </c>
      <c r="CH114" s="1858" t="s">
        <v>4297</v>
      </c>
      <c r="CI114" s="1859" t="s">
        <v>4297</v>
      </c>
      <c r="CJ114" s="1855" t="s">
        <v>4297</v>
      </c>
      <c r="CK114" s="1855" t="b">
        <v>0</v>
      </c>
      <c r="CL114" s="1855" t="b">
        <v>0</v>
      </c>
      <c r="CM114" s="1855" t="b">
        <v>0</v>
      </c>
      <c r="CN114" s="1855" t="b">
        <v>0</v>
      </c>
      <c r="CO114" s="1855" t="b">
        <v>0</v>
      </c>
      <c r="CP114" s="1855" t="b">
        <v>0</v>
      </c>
      <c r="CQ114" s="1855" t="b">
        <v>0</v>
      </c>
      <c r="CR114" s="1855" t="b">
        <v>1</v>
      </c>
      <c r="CS114" s="1855" t="s">
        <v>4300</v>
      </c>
      <c r="CT114" s="1855" t="s">
        <v>4300</v>
      </c>
      <c r="CU114" s="1855" t="s">
        <v>4300</v>
      </c>
      <c r="CV114" s="1855" t="s">
        <v>4300</v>
      </c>
      <c r="CW114" s="1855" t="s">
        <v>4300</v>
      </c>
      <c r="CX114" s="1855" t="s">
        <v>4297</v>
      </c>
      <c r="CY114" s="1857" t="s">
        <v>4300</v>
      </c>
      <c r="CZ114" s="1855">
        <v>0</v>
      </c>
      <c r="DA114" s="1855">
        <v>0</v>
      </c>
      <c r="DB114" s="1855">
        <v>0</v>
      </c>
      <c r="DC114" s="1855">
        <v>0</v>
      </c>
      <c r="DD114" s="1855">
        <v>0</v>
      </c>
      <c r="DE114" s="1855" t="b">
        <v>0</v>
      </c>
      <c r="DF114" s="1855" t="b">
        <v>0</v>
      </c>
      <c r="DG114" s="1855" t="b">
        <v>0</v>
      </c>
      <c r="DH114" s="1855" t="b">
        <v>0</v>
      </c>
      <c r="DI114" s="1855" t="b">
        <v>0</v>
      </c>
      <c r="DJ114" s="1860" t="b">
        <v>0</v>
      </c>
      <c r="DK114" s="1860" t="b">
        <v>0</v>
      </c>
      <c r="DL114" s="1860" t="b">
        <v>0</v>
      </c>
      <c r="DM114" s="1860" t="s">
        <v>179</v>
      </c>
      <c r="DN114" s="1860" t="s">
        <v>179</v>
      </c>
      <c r="DO114" s="1860" t="s">
        <v>179</v>
      </c>
      <c r="DP114" s="1860" t="s">
        <v>179</v>
      </c>
      <c r="DQ114" s="1860" t="s">
        <v>179</v>
      </c>
      <c r="DR114" s="1860" t="s">
        <v>179</v>
      </c>
    </row>
    <row r="115" spans="1:122" ht="14.25" thickBot="1">
      <c r="A115" s="1855" t="s">
        <v>1068</v>
      </c>
      <c r="B115" s="1855" t="s">
        <v>4473</v>
      </c>
      <c r="C115" s="1855">
        <v>2025</v>
      </c>
      <c r="D115" s="1855" t="s">
        <v>441</v>
      </c>
      <c r="E115" s="1855">
        <v>1075171</v>
      </c>
      <c r="F115" s="1855" t="s">
        <v>4473</v>
      </c>
      <c r="G115" s="1856">
        <v>45869</v>
      </c>
      <c r="H115" s="1855" t="s">
        <v>1069</v>
      </c>
      <c r="I115" s="1855" t="s">
        <v>4473</v>
      </c>
      <c r="J115" s="1855" t="s">
        <v>1070</v>
      </c>
      <c r="K115" s="1855" t="s">
        <v>4473</v>
      </c>
      <c r="L115" s="1855" t="s">
        <v>1070</v>
      </c>
      <c r="M115" s="1855" t="s">
        <v>1069</v>
      </c>
      <c r="N115" s="1855" t="s">
        <v>77</v>
      </c>
      <c r="O115" s="1855" t="s">
        <v>79</v>
      </c>
      <c r="P115" s="1855" t="s">
        <v>441</v>
      </c>
      <c r="Q115" s="1855" t="s">
        <v>179</v>
      </c>
      <c r="R115" s="1855" t="s">
        <v>179</v>
      </c>
      <c r="S115" s="1855" t="s">
        <v>179</v>
      </c>
      <c r="T115" s="1855" t="s">
        <v>179</v>
      </c>
      <c r="U115" s="1855">
        <v>6520</v>
      </c>
      <c r="V115" s="1855">
        <v>4</v>
      </c>
      <c r="W115" s="1855">
        <v>2</v>
      </c>
      <c r="X115" s="1855">
        <v>0</v>
      </c>
      <c r="Y115" s="1855">
        <v>2025</v>
      </c>
      <c r="Z115" s="1855">
        <v>2027</v>
      </c>
      <c r="AA115" s="1855" t="s">
        <v>4474</v>
      </c>
      <c r="AB115" s="1855" t="s">
        <v>179</v>
      </c>
      <c r="AC115" s="1855" t="s">
        <v>179</v>
      </c>
      <c r="AD115" s="1855" t="s">
        <v>4022</v>
      </c>
      <c r="AE115" s="1855" t="s">
        <v>4473</v>
      </c>
      <c r="AF115" s="1855" t="s">
        <v>4475</v>
      </c>
      <c r="AG115" s="1855" t="s">
        <v>770</v>
      </c>
      <c r="AH115" s="1855" t="s">
        <v>179</v>
      </c>
      <c r="AI115" s="1855" t="s">
        <v>179</v>
      </c>
      <c r="AJ115" s="1855">
        <v>2024</v>
      </c>
      <c r="AK115" s="1855">
        <v>12286</v>
      </c>
      <c r="AL115" s="1855">
        <v>12286</v>
      </c>
      <c r="AM115" s="1855">
        <v>11193</v>
      </c>
      <c r="AN115" s="1855">
        <v>11193</v>
      </c>
      <c r="AO115" s="1855">
        <v>48.23</v>
      </c>
      <c r="AP115" s="1855" t="s">
        <v>569</v>
      </c>
      <c r="AQ115" s="1855">
        <v>12.3</v>
      </c>
      <c r="AR115" s="1855">
        <v>2027</v>
      </c>
      <c r="AS115" s="1855">
        <v>10860</v>
      </c>
      <c r="AT115" s="1855">
        <v>11.6</v>
      </c>
      <c r="AU115" s="1855">
        <v>10860</v>
      </c>
      <c r="AV115" s="1855">
        <v>11.6</v>
      </c>
      <c r="AW115" s="1855">
        <v>49</v>
      </c>
      <c r="AX115" s="1855" t="s">
        <v>569</v>
      </c>
      <c r="AY115" s="1855">
        <v>-1.6</v>
      </c>
      <c r="AZ115" s="1855">
        <v>20</v>
      </c>
      <c r="BA115" s="1855" t="s">
        <v>179</v>
      </c>
      <c r="BB115" s="1855" t="s">
        <v>179</v>
      </c>
      <c r="BC115" s="1857" t="s">
        <v>179</v>
      </c>
      <c r="BD115" s="1857" t="s">
        <v>179</v>
      </c>
      <c r="BE115" s="1857" t="s">
        <v>179</v>
      </c>
      <c r="BF115" s="1857" t="s">
        <v>179</v>
      </c>
      <c r="BG115" s="1857" t="s">
        <v>179</v>
      </c>
      <c r="BH115" s="1857" t="s">
        <v>179</v>
      </c>
      <c r="BI115" s="1857" t="s">
        <v>179</v>
      </c>
      <c r="BJ115" s="1857" t="s">
        <v>179</v>
      </c>
      <c r="BK115" s="1855" t="s">
        <v>179</v>
      </c>
      <c r="BL115" s="1855" t="s">
        <v>179</v>
      </c>
      <c r="BM115" s="1855" t="s">
        <v>179</v>
      </c>
      <c r="BN115" s="1855" t="s">
        <v>179</v>
      </c>
      <c r="BO115" s="1855" t="s">
        <v>179</v>
      </c>
      <c r="BP115" s="1855"/>
      <c r="BQ115" s="1855">
        <v>0</v>
      </c>
      <c r="BR115" s="1855"/>
      <c r="BS115" s="1855">
        <v>0</v>
      </c>
      <c r="BT115" s="1855"/>
      <c r="BU115" s="1855">
        <v>0</v>
      </c>
      <c r="BV115" s="1855"/>
      <c r="BW115" s="1855">
        <v>0</v>
      </c>
      <c r="BX115" s="1855" t="s">
        <v>3153</v>
      </c>
      <c r="BY115" s="1855" t="s">
        <v>4297</v>
      </c>
      <c r="BZ115" s="1858" t="s">
        <v>4297</v>
      </c>
      <c r="CA115" s="1858" t="s">
        <v>4297</v>
      </c>
      <c r="CB115" s="1858" t="s">
        <v>4297</v>
      </c>
      <c r="CC115" s="1858" t="s">
        <v>4297</v>
      </c>
      <c r="CD115" s="1858" t="s">
        <v>4297</v>
      </c>
      <c r="CE115" s="1858" t="s">
        <v>4297</v>
      </c>
      <c r="CF115" s="1858" t="s">
        <v>4297</v>
      </c>
      <c r="CG115" s="1858" t="s">
        <v>4297</v>
      </c>
      <c r="CH115" s="1858" t="s">
        <v>4297</v>
      </c>
      <c r="CI115" s="1859" t="s">
        <v>4297</v>
      </c>
      <c r="CJ115" s="1855" t="s">
        <v>4297</v>
      </c>
      <c r="CK115" s="1855" t="b">
        <v>0</v>
      </c>
      <c r="CL115" s="1855" t="b">
        <v>0</v>
      </c>
      <c r="CM115" s="1855" t="b">
        <v>0</v>
      </c>
      <c r="CN115" s="1855" t="b">
        <v>0</v>
      </c>
      <c r="CO115" s="1855" t="b">
        <v>0</v>
      </c>
      <c r="CP115" s="1855" t="b">
        <v>0</v>
      </c>
      <c r="CQ115" s="1855" t="b">
        <v>0</v>
      </c>
      <c r="CR115" s="1855" t="b">
        <v>1</v>
      </c>
      <c r="CS115" s="1855" t="s">
        <v>4300</v>
      </c>
      <c r="CT115" s="1855" t="s">
        <v>4300</v>
      </c>
      <c r="CU115" s="1855" t="s">
        <v>4297</v>
      </c>
      <c r="CV115" s="1855" t="s">
        <v>4300</v>
      </c>
      <c r="CW115" s="1855" t="s">
        <v>4297</v>
      </c>
      <c r="CX115" s="1855" t="s">
        <v>3153</v>
      </c>
      <c r="CY115" s="1857" t="s">
        <v>4297</v>
      </c>
      <c r="CZ115" s="1855">
        <v>0</v>
      </c>
      <c r="DA115" s="1855">
        <v>0</v>
      </c>
      <c r="DB115" s="1855">
        <v>0</v>
      </c>
      <c r="DC115" s="1855">
        <v>0</v>
      </c>
      <c r="DD115" s="1855">
        <v>0</v>
      </c>
      <c r="DE115" s="1855" t="b">
        <v>0</v>
      </c>
      <c r="DF115" s="1855" t="b">
        <v>0</v>
      </c>
      <c r="DG115" s="1855" t="b">
        <v>0</v>
      </c>
      <c r="DH115" s="1855" t="b">
        <v>0</v>
      </c>
      <c r="DI115" s="1855" t="b">
        <v>0</v>
      </c>
      <c r="DJ115" s="1860" t="b">
        <v>0</v>
      </c>
      <c r="DK115" s="1860" t="b">
        <v>0</v>
      </c>
      <c r="DL115" s="1860" t="b">
        <v>0</v>
      </c>
      <c r="DM115" s="1860" t="s">
        <v>179</v>
      </c>
      <c r="DN115" s="1860" t="s">
        <v>179</v>
      </c>
      <c r="DO115" s="1860" t="s">
        <v>179</v>
      </c>
      <c r="DP115" s="1860" t="s">
        <v>179</v>
      </c>
      <c r="DQ115" s="1860" t="s">
        <v>179</v>
      </c>
      <c r="DR115" s="1860" t="s">
        <v>179</v>
      </c>
    </row>
    <row r="116" spans="1:122" ht="14.25" thickBot="1">
      <c r="A116" s="1855" t="s">
        <v>1073</v>
      </c>
      <c r="B116" s="1855" t="s">
        <v>1074</v>
      </c>
      <c r="C116" s="1855">
        <v>2025</v>
      </c>
      <c r="D116" s="1855" t="s">
        <v>441</v>
      </c>
      <c r="E116" s="1855">
        <v>1080174</v>
      </c>
      <c r="F116" s="1855" t="s">
        <v>1074</v>
      </c>
      <c r="G116" s="1856">
        <v>45866</v>
      </c>
      <c r="H116" s="1855" t="s">
        <v>1075</v>
      </c>
      <c r="I116" s="1855" t="s">
        <v>1074</v>
      </c>
      <c r="J116" s="1855" t="s">
        <v>1076</v>
      </c>
      <c r="K116" s="1855" t="s">
        <v>1074</v>
      </c>
      <c r="L116" s="1855" t="s">
        <v>1076</v>
      </c>
      <c r="M116" s="1855" t="s">
        <v>1075</v>
      </c>
      <c r="N116" s="1855" t="s">
        <v>90</v>
      </c>
      <c r="O116" s="1855" t="s">
        <v>92</v>
      </c>
      <c r="P116" s="1855" t="s">
        <v>441</v>
      </c>
      <c r="Q116" s="1855" t="s">
        <v>179</v>
      </c>
      <c r="R116" s="1855" t="s">
        <v>179</v>
      </c>
      <c r="S116" s="1855" t="s">
        <v>179</v>
      </c>
      <c r="T116" s="1855" t="s">
        <v>179</v>
      </c>
      <c r="U116" s="1855">
        <v>4218</v>
      </c>
      <c r="V116" s="1855">
        <v>1</v>
      </c>
      <c r="W116" s="1855">
        <v>1</v>
      </c>
      <c r="X116" s="1855">
        <v>0</v>
      </c>
      <c r="Y116" s="1855">
        <v>2025</v>
      </c>
      <c r="Z116" s="1855">
        <v>2027</v>
      </c>
      <c r="AA116" s="1855" t="s">
        <v>4476</v>
      </c>
      <c r="AB116" s="1855" t="s">
        <v>179</v>
      </c>
      <c r="AC116" s="1855" t="s">
        <v>179</v>
      </c>
      <c r="AD116" s="1855" t="s">
        <v>4022</v>
      </c>
      <c r="AE116" s="1855" t="s">
        <v>1077</v>
      </c>
      <c r="AF116" s="1855" t="s">
        <v>1075</v>
      </c>
      <c r="AG116" s="1855" t="s">
        <v>1078</v>
      </c>
      <c r="AH116" s="1855" t="s">
        <v>179</v>
      </c>
      <c r="AI116" s="1855" t="s">
        <v>179</v>
      </c>
      <c r="AJ116" s="1855">
        <v>2024</v>
      </c>
      <c r="AK116" s="1855">
        <v>8120</v>
      </c>
      <c r="AL116" s="1855">
        <v>8120</v>
      </c>
      <c r="AM116" s="1855">
        <v>2776</v>
      </c>
      <c r="AN116" s="1855">
        <v>2776</v>
      </c>
      <c r="AO116" s="1855">
        <v>99.43</v>
      </c>
      <c r="AP116" s="1855" t="s">
        <v>569</v>
      </c>
      <c r="AQ116" s="1855">
        <v>68.900000000000006</v>
      </c>
      <c r="AR116" s="1855">
        <v>2027</v>
      </c>
      <c r="AS116" s="1855">
        <v>2695</v>
      </c>
      <c r="AT116" s="1855">
        <v>66.8</v>
      </c>
      <c r="AU116" s="1855">
        <v>2341</v>
      </c>
      <c r="AV116" s="1855">
        <v>71.2</v>
      </c>
      <c r="AW116" s="1855">
        <v>70</v>
      </c>
      <c r="AX116" s="1855" t="s">
        <v>569</v>
      </c>
      <c r="AY116" s="1855">
        <v>29.6</v>
      </c>
      <c r="AZ116" s="1855">
        <v>70</v>
      </c>
      <c r="BA116" s="1855" t="s">
        <v>179</v>
      </c>
      <c r="BB116" s="1855" t="s">
        <v>179</v>
      </c>
      <c r="BC116" s="1857" t="s">
        <v>179</v>
      </c>
      <c r="BD116" s="1857" t="s">
        <v>179</v>
      </c>
      <c r="BE116" s="1857" t="s">
        <v>179</v>
      </c>
      <c r="BF116" s="1857" t="s">
        <v>179</v>
      </c>
      <c r="BG116" s="1857" t="s">
        <v>179</v>
      </c>
      <c r="BH116" s="1857" t="s">
        <v>179</v>
      </c>
      <c r="BI116" s="1857" t="s">
        <v>179</v>
      </c>
      <c r="BJ116" s="1857" t="s">
        <v>179</v>
      </c>
      <c r="BK116" s="1855" t="s">
        <v>179</v>
      </c>
      <c r="BL116" s="1855" t="s">
        <v>179</v>
      </c>
      <c r="BM116" s="1855" t="s">
        <v>179</v>
      </c>
      <c r="BN116" s="1855" t="s">
        <v>179</v>
      </c>
      <c r="BO116" s="1855" t="s">
        <v>179</v>
      </c>
      <c r="BP116" s="1855"/>
      <c r="BQ116" s="1855">
        <v>0</v>
      </c>
      <c r="BR116" s="1855"/>
      <c r="BS116" s="1855">
        <v>0</v>
      </c>
      <c r="BT116" s="1855"/>
      <c r="BU116" s="1855">
        <v>0</v>
      </c>
      <c r="BV116" s="1855"/>
      <c r="BW116" s="1855">
        <v>0</v>
      </c>
      <c r="BX116" s="1855" t="s">
        <v>4297</v>
      </c>
      <c r="BY116" s="1855" t="s">
        <v>4297</v>
      </c>
      <c r="BZ116" s="1858" t="s">
        <v>4297</v>
      </c>
      <c r="CA116" s="1858" t="s">
        <v>4297</v>
      </c>
      <c r="CB116" s="1858" t="s">
        <v>4297</v>
      </c>
      <c r="CC116" s="1858" t="s">
        <v>4297</v>
      </c>
      <c r="CD116" s="1858" t="s">
        <v>4297</v>
      </c>
      <c r="CE116" s="1858" t="s">
        <v>4297</v>
      </c>
      <c r="CF116" s="1858" t="s">
        <v>4297</v>
      </c>
      <c r="CG116" s="1858" t="s">
        <v>4298</v>
      </c>
      <c r="CH116" s="1858" t="s">
        <v>4298</v>
      </c>
      <c r="CI116" s="1859" t="s">
        <v>4298</v>
      </c>
      <c r="CJ116" s="1855" t="s">
        <v>4297</v>
      </c>
      <c r="CK116" s="1855" t="b">
        <v>0</v>
      </c>
      <c r="CL116" s="1855" t="b">
        <v>0</v>
      </c>
      <c r="CM116" s="1855" t="b">
        <v>0</v>
      </c>
      <c r="CN116" s="1855" t="b">
        <v>0</v>
      </c>
      <c r="CO116" s="1855" t="b">
        <v>0</v>
      </c>
      <c r="CP116" s="1855" t="b">
        <v>0</v>
      </c>
      <c r="CQ116" s="1855" t="b">
        <v>0</v>
      </c>
      <c r="CR116" s="1855" t="b">
        <v>1</v>
      </c>
      <c r="CS116" s="1855" t="s">
        <v>4300</v>
      </c>
      <c r="CT116" s="1855" t="s">
        <v>4300</v>
      </c>
      <c r="CU116" s="1855" t="s">
        <v>4300</v>
      </c>
      <c r="CV116" s="1855" t="s">
        <v>4300</v>
      </c>
      <c r="CW116" s="1855" t="s">
        <v>4300</v>
      </c>
      <c r="CX116" s="1855" t="s">
        <v>4297</v>
      </c>
      <c r="CY116" s="1857" t="s">
        <v>4300</v>
      </c>
      <c r="CZ116" s="1855">
        <v>0</v>
      </c>
      <c r="DA116" s="1855">
        <v>0</v>
      </c>
      <c r="DB116" s="1855">
        <v>0</v>
      </c>
      <c r="DC116" s="1855">
        <v>0</v>
      </c>
      <c r="DD116" s="1855">
        <v>0</v>
      </c>
      <c r="DE116" s="1855" t="b">
        <v>0</v>
      </c>
      <c r="DF116" s="1855" t="b">
        <v>0</v>
      </c>
      <c r="DG116" s="1855" t="b">
        <v>0</v>
      </c>
      <c r="DH116" s="1855" t="b">
        <v>0</v>
      </c>
      <c r="DI116" s="1855" t="b">
        <v>0</v>
      </c>
      <c r="DJ116" s="1860" t="b">
        <v>0</v>
      </c>
      <c r="DK116" s="1860" t="b">
        <v>0</v>
      </c>
      <c r="DL116" s="1860" t="b">
        <v>0</v>
      </c>
      <c r="DM116" s="1860" t="s">
        <v>179</v>
      </c>
      <c r="DN116" s="1860" t="s">
        <v>179</v>
      </c>
      <c r="DO116" s="1860" t="s">
        <v>179</v>
      </c>
      <c r="DP116" s="1860" t="s">
        <v>179</v>
      </c>
      <c r="DQ116" s="1860" t="s">
        <v>179</v>
      </c>
      <c r="DR116" s="1860" t="s">
        <v>179</v>
      </c>
    </row>
    <row r="117" spans="1:122" ht="14.25" thickBot="1">
      <c r="A117" s="1855" t="s">
        <v>1079</v>
      </c>
      <c r="B117" s="1855" t="s">
        <v>1080</v>
      </c>
      <c r="C117" s="1855">
        <v>2025</v>
      </c>
      <c r="D117" s="1855" t="s">
        <v>441</v>
      </c>
      <c r="E117" s="1855">
        <v>1029175</v>
      </c>
      <c r="F117" s="1855" t="s">
        <v>1080</v>
      </c>
      <c r="G117" s="1856">
        <v>45869</v>
      </c>
      <c r="H117" s="1855" t="s">
        <v>1081</v>
      </c>
      <c r="I117" s="1855" t="s">
        <v>1080</v>
      </c>
      <c r="J117" s="1855" t="s">
        <v>4477</v>
      </c>
      <c r="K117" s="1855" t="s">
        <v>1080</v>
      </c>
      <c r="L117" s="1855" t="s">
        <v>4477</v>
      </c>
      <c r="M117" s="1855" t="s">
        <v>1081</v>
      </c>
      <c r="N117" s="1855" t="s">
        <v>12</v>
      </c>
      <c r="O117" s="1855" t="s">
        <v>33</v>
      </c>
      <c r="P117" s="1855" t="s">
        <v>441</v>
      </c>
      <c r="Q117" s="1855" t="s">
        <v>179</v>
      </c>
      <c r="R117" s="1855" t="s">
        <v>179</v>
      </c>
      <c r="S117" s="1855" t="s">
        <v>179</v>
      </c>
      <c r="T117" s="1855" t="s">
        <v>179</v>
      </c>
      <c r="U117" s="1855">
        <v>16272</v>
      </c>
      <c r="V117" s="1855">
        <v>8</v>
      </c>
      <c r="W117" s="1855">
        <v>3</v>
      </c>
      <c r="X117" s="1855">
        <v>0</v>
      </c>
      <c r="Y117" s="1855">
        <v>2025</v>
      </c>
      <c r="Z117" s="1855">
        <v>2027</v>
      </c>
      <c r="AA117" s="1855" t="s">
        <v>4478</v>
      </c>
      <c r="AB117" s="1855" t="s">
        <v>179</v>
      </c>
      <c r="AC117" s="1855" t="s">
        <v>179</v>
      </c>
      <c r="AD117" s="1855" t="s">
        <v>4022</v>
      </c>
      <c r="AE117" s="1855" t="s">
        <v>4479</v>
      </c>
      <c r="AF117" s="1855" t="s">
        <v>1081</v>
      </c>
      <c r="AG117" s="1855" t="s">
        <v>1082</v>
      </c>
      <c r="AH117" s="1855" t="s">
        <v>179</v>
      </c>
      <c r="AI117" s="1855" t="s">
        <v>179</v>
      </c>
      <c r="AJ117" s="1855">
        <v>2024</v>
      </c>
      <c r="AK117" s="1855">
        <v>31357</v>
      </c>
      <c r="AL117" s="1855">
        <v>31357</v>
      </c>
      <c r="AM117" s="1855">
        <v>31346</v>
      </c>
      <c r="AN117" s="1855">
        <v>31346</v>
      </c>
      <c r="AO117" s="1855" t="s">
        <v>179</v>
      </c>
      <c r="AP117" s="1855" t="s">
        <v>179</v>
      </c>
      <c r="AQ117" s="1855">
        <v>0.8</v>
      </c>
      <c r="AR117" s="1855">
        <v>2027</v>
      </c>
      <c r="AS117" s="1855">
        <v>30416.29</v>
      </c>
      <c r="AT117" s="1855">
        <v>3</v>
      </c>
      <c r="AU117" s="1855">
        <v>30416.29</v>
      </c>
      <c r="AV117" s="1855">
        <v>3</v>
      </c>
      <c r="AW117" s="1855" t="s">
        <v>179</v>
      </c>
      <c r="AX117" s="1855" t="s">
        <v>179</v>
      </c>
      <c r="AY117" s="1855">
        <v>75.978355918539478</v>
      </c>
      <c r="AZ117" s="1855">
        <v>30</v>
      </c>
      <c r="BA117" s="1855" t="s">
        <v>179</v>
      </c>
      <c r="BB117" s="1855" t="s">
        <v>179</v>
      </c>
      <c r="BC117" s="1857" t="s">
        <v>179</v>
      </c>
      <c r="BD117" s="1857" t="s">
        <v>179</v>
      </c>
      <c r="BE117" s="1857" t="s">
        <v>179</v>
      </c>
      <c r="BF117" s="1857" t="s">
        <v>179</v>
      </c>
      <c r="BG117" s="1857" t="s">
        <v>179</v>
      </c>
      <c r="BH117" s="1857" t="s">
        <v>179</v>
      </c>
      <c r="BI117" s="1857" t="s">
        <v>179</v>
      </c>
      <c r="BJ117" s="1857" t="s">
        <v>179</v>
      </c>
      <c r="BK117" s="1855" t="s">
        <v>179</v>
      </c>
      <c r="BL117" s="1855" t="s">
        <v>179</v>
      </c>
      <c r="BM117" s="1855" t="s">
        <v>179</v>
      </c>
      <c r="BN117" s="1855" t="s">
        <v>179</v>
      </c>
      <c r="BO117" s="1855" t="s">
        <v>179</v>
      </c>
      <c r="BP117" s="1855"/>
      <c r="BQ117" s="1855">
        <v>0</v>
      </c>
      <c r="BR117" s="1855"/>
      <c r="BS117" s="1855">
        <v>0</v>
      </c>
      <c r="BT117" s="1855"/>
      <c r="BU117" s="1855">
        <v>0</v>
      </c>
      <c r="BV117" s="1855"/>
      <c r="BW117" s="1855">
        <v>0</v>
      </c>
      <c r="BX117" s="1855" t="s">
        <v>4297</v>
      </c>
      <c r="BY117" s="1855" t="s">
        <v>4297</v>
      </c>
      <c r="BZ117" s="1858" t="s">
        <v>4297</v>
      </c>
      <c r="CA117" s="1858" t="s">
        <v>4297</v>
      </c>
      <c r="CB117" s="1858" t="s">
        <v>4297</v>
      </c>
      <c r="CC117" s="1858" t="s">
        <v>4297</v>
      </c>
      <c r="CD117" s="1858" t="s">
        <v>4297</v>
      </c>
      <c r="CE117" s="1858" t="s">
        <v>4297</v>
      </c>
      <c r="CF117" s="1858" t="s">
        <v>4297</v>
      </c>
      <c r="CG117" s="1858" t="s">
        <v>4297</v>
      </c>
      <c r="CH117" s="1858" t="s">
        <v>4297</v>
      </c>
      <c r="CI117" s="1859" t="s">
        <v>4297</v>
      </c>
      <c r="CJ117" s="1855" t="s">
        <v>4297</v>
      </c>
      <c r="CK117" s="1855" t="b">
        <v>1</v>
      </c>
      <c r="CL117" s="1855" t="b">
        <v>0</v>
      </c>
      <c r="CM117" s="1855" t="b">
        <v>0</v>
      </c>
      <c r="CN117" s="1855" t="b">
        <v>1</v>
      </c>
      <c r="CO117" s="1855" t="b">
        <v>0</v>
      </c>
      <c r="CP117" s="1855" t="b">
        <v>0</v>
      </c>
      <c r="CQ117" s="1855" t="b">
        <v>0</v>
      </c>
      <c r="CR117" s="1855" t="b">
        <v>0</v>
      </c>
      <c r="CS117" s="1855" t="s">
        <v>3153</v>
      </c>
      <c r="CT117" s="1855" t="s">
        <v>4297</v>
      </c>
      <c r="CU117" s="1855" t="s">
        <v>4297</v>
      </c>
      <c r="CV117" s="1855" t="s">
        <v>4300</v>
      </c>
      <c r="CW117" s="1855" t="s">
        <v>3153</v>
      </c>
      <c r="CX117" s="1855" t="s">
        <v>3153</v>
      </c>
      <c r="CY117" s="1857" t="s">
        <v>3153</v>
      </c>
      <c r="CZ117" s="1855" t="s">
        <v>179</v>
      </c>
      <c r="DA117" s="1855" t="s">
        <v>179</v>
      </c>
      <c r="DB117" s="1855" t="s">
        <v>179</v>
      </c>
      <c r="DC117" s="1855" t="s">
        <v>179</v>
      </c>
      <c r="DD117" s="1855" t="s">
        <v>179</v>
      </c>
      <c r="DE117" s="1855" t="b">
        <v>0</v>
      </c>
      <c r="DF117" s="1855" t="b">
        <v>0</v>
      </c>
      <c r="DG117" s="1855" t="b">
        <v>0</v>
      </c>
      <c r="DH117" s="1855" t="b">
        <v>0</v>
      </c>
      <c r="DI117" s="1855" t="b">
        <v>0</v>
      </c>
      <c r="DJ117" s="1860" t="b">
        <v>0</v>
      </c>
      <c r="DK117" s="1860" t="b">
        <v>0</v>
      </c>
      <c r="DL117" s="1860" t="b">
        <v>0</v>
      </c>
      <c r="DM117" s="1860" t="s">
        <v>179</v>
      </c>
      <c r="DN117" s="1860" t="s">
        <v>179</v>
      </c>
      <c r="DO117" s="1860" t="s">
        <v>179</v>
      </c>
      <c r="DP117" s="1860" t="s">
        <v>179</v>
      </c>
      <c r="DQ117" s="1860" t="s">
        <v>179</v>
      </c>
      <c r="DR117" s="1860" t="s">
        <v>179</v>
      </c>
    </row>
    <row r="118" spans="1:122" ht="14.25" thickBot="1">
      <c r="A118" s="1855" t="s">
        <v>1083</v>
      </c>
      <c r="B118" s="1855" t="s">
        <v>1084</v>
      </c>
      <c r="C118" s="1855">
        <v>2025</v>
      </c>
      <c r="D118" s="1855" t="s">
        <v>441</v>
      </c>
      <c r="E118" s="1855">
        <v>1067176</v>
      </c>
      <c r="F118" s="1855" t="s">
        <v>1084</v>
      </c>
      <c r="G118" s="1856">
        <v>45867</v>
      </c>
      <c r="H118" s="1855" t="s">
        <v>1085</v>
      </c>
      <c r="I118" s="1855" t="s">
        <v>1084</v>
      </c>
      <c r="J118" s="1855" t="s">
        <v>4480</v>
      </c>
      <c r="K118" s="1855" t="s">
        <v>1084</v>
      </c>
      <c r="L118" s="1855" t="s">
        <v>4480</v>
      </c>
      <c r="M118" s="1855" t="s">
        <v>1085</v>
      </c>
      <c r="N118" s="1855" t="s">
        <v>70</v>
      </c>
      <c r="O118" s="1855" t="s">
        <v>76</v>
      </c>
      <c r="P118" s="1855" t="s">
        <v>441</v>
      </c>
      <c r="Q118" s="1855" t="s">
        <v>179</v>
      </c>
      <c r="R118" s="1855" t="s">
        <v>179</v>
      </c>
      <c r="S118" s="1855" t="s">
        <v>179</v>
      </c>
      <c r="T118" s="1855" t="s">
        <v>179</v>
      </c>
      <c r="U118" s="1855">
        <v>2002</v>
      </c>
      <c r="V118" s="1855">
        <v>25</v>
      </c>
      <c r="W118" s="1855">
        <v>1</v>
      </c>
      <c r="X118" s="1855">
        <v>0</v>
      </c>
      <c r="Y118" s="1855">
        <v>2025</v>
      </c>
      <c r="Z118" s="1855">
        <v>2027</v>
      </c>
      <c r="AA118" s="1855" t="s">
        <v>4481</v>
      </c>
      <c r="AB118" s="1855" t="s">
        <v>179</v>
      </c>
      <c r="AC118" s="1855" t="s">
        <v>179</v>
      </c>
      <c r="AD118" s="1855" t="s">
        <v>4022</v>
      </c>
      <c r="AE118" s="1855" t="s">
        <v>1086</v>
      </c>
      <c r="AF118" s="1855" t="s">
        <v>1087</v>
      </c>
      <c r="AG118" s="1855" t="s">
        <v>1088</v>
      </c>
      <c r="AH118" s="1855" t="s">
        <v>179</v>
      </c>
      <c r="AI118" s="1855" t="s">
        <v>179</v>
      </c>
      <c r="AJ118" s="1855">
        <v>2024</v>
      </c>
      <c r="AK118" s="1855">
        <v>3830</v>
      </c>
      <c r="AL118" s="1855">
        <v>3830</v>
      </c>
      <c r="AM118" s="1855">
        <v>935</v>
      </c>
      <c r="AN118" s="1855">
        <v>935</v>
      </c>
      <c r="AO118" s="1855">
        <v>25.91</v>
      </c>
      <c r="AP118" s="1855" t="s">
        <v>469</v>
      </c>
      <c r="AQ118" s="1855">
        <v>85</v>
      </c>
      <c r="AR118" s="1855">
        <v>2027</v>
      </c>
      <c r="AS118" s="1855">
        <v>3693</v>
      </c>
      <c r="AT118" s="1855">
        <v>3.6</v>
      </c>
      <c r="AU118" s="1855">
        <v>3693</v>
      </c>
      <c r="AV118" s="1855">
        <v>3.6</v>
      </c>
      <c r="AW118" s="1855">
        <v>24.96</v>
      </c>
      <c r="AX118" s="1855" t="s">
        <v>469</v>
      </c>
      <c r="AY118" s="1855">
        <v>3.7</v>
      </c>
      <c r="AZ118" s="1855">
        <v>87</v>
      </c>
      <c r="BA118" s="1855" t="s">
        <v>179</v>
      </c>
      <c r="BB118" s="1855" t="s">
        <v>179</v>
      </c>
      <c r="BC118" s="1857" t="s">
        <v>179</v>
      </c>
      <c r="BD118" s="1857" t="s">
        <v>179</v>
      </c>
      <c r="BE118" s="1857" t="s">
        <v>179</v>
      </c>
      <c r="BF118" s="1857" t="s">
        <v>179</v>
      </c>
      <c r="BG118" s="1857" t="s">
        <v>179</v>
      </c>
      <c r="BH118" s="1857" t="s">
        <v>179</v>
      </c>
      <c r="BI118" s="1857" t="s">
        <v>179</v>
      </c>
      <c r="BJ118" s="1857" t="s">
        <v>179</v>
      </c>
      <c r="BK118" s="1855" t="s">
        <v>179</v>
      </c>
      <c r="BL118" s="1855" t="s">
        <v>179</v>
      </c>
      <c r="BM118" s="1855" t="s">
        <v>179</v>
      </c>
      <c r="BN118" s="1855" t="s">
        <v>179</v>
      </c>
      <c r="BO118" s="1855" t="s">
        <v>179</v>
      </c>
      <c r="BP118" s="1855"/>
      <c r="BQ118" s="1855">
        <v>1</v>
      </c>
      <c r="BR118" s="1855"/>
      <c r="BS118" s="1855">
        <v>0</v>
      </c>
      <c r="BT118" s="1855"/>
      <c r="BU118" s="1855">
        <v>0</v>
      </c>
      <c r="BV118" s="1855"/>
      <c r="BW118" s="1855">
        <v>49</v>
      </c>
      <c r="BX118" s="1855" t="s">
        <v>4297</v>
      </c>
      <c r="BY118" s="1855" t="s">
        <v>4297</v>
      </c>
      <c r="BZ118" s="1858" t="s">
        <v>4297</v>
      </c>
      <c r="CA118" s="1858" t="s">
        <v>4297</v>
      </c>
      <c r="CB118" s="1858" t="s">
        <v>4297</v>
      </c>
      <c r="CC118" s="1858" t="s">
        <v>4297</v>
      </c>
      <c r="CD118" s="1858" t="s">
        <v>4297</v>
      </c>
      <c r="CE118" s="1858" t="s">
        <v>4297</v>
      </c>
      <c r="CF118" s="1858" t="s">
        <v>4297</v>
      </c>
      <c r="CG118" s="1858" t="s">
        <v>4298</v>
      </c>
      <c r="CH118" s="1858" t="s">
        <v>4298</v>
      </c>
      <c r="CI118" s="1859" t="s">
        <v>4298</v>
      </c>
      <c r="CJ118" s="1855" t="s">
        <v>4297</v>
      </c>
      <c r="CK118" s="1855" t="b">
        <v>1</v>
      </c>
      <c r="CL118" s="1855" t="b">
        <v>1</v>
      </c>
      <c r="CM118" s="1855" t="b">
        <v>0</v>
      </c>
      <c r="CN118" s="1855" t="b">
        <v>1</v>
      </c>
      <c r="CO118" s="1855" t="b">
        <v>0</v>
      </c>
      <c r="CP118" s="1855" t="b">
        <v>1</v>
      </c>
      <c r="CQ118" s="1855" t="b">
        <v>0</v>
      </c>
      <c r="CR118" s="1855" t="b">
        <v>0</v>
      </c>
      <c r="CS118" s="1855" t="s">
        <v>4297</v>
      </c>
      <c r="CT118" s="1855" t="s">
        <v>4299</v>
      </c>
      <c r="CU118" s="1855" t="s">
        <v>3153</v>
      </c>
      <c r="CV118" s="1855" t="s">
        <v>4299</v>
      </c>
      <c r="CW118" s="1855" t="s">
        <v>4297</v>
      </c>
      <c r="CX118" s="1855" t="s">
        <v>3153</v>
      </c>
      <c r="CY118" s="1857" t="s">
        <v>4300</v>
      </c>
      <c r="CZ118" s="1855">
        <v>0</v>
      </c>
      <c r="DA118" s="1855">
        <v>0</v>
      </c>
      <c r="DB118" s="1855">
        <v>0</v>
      </c>
      <c r="DC118" s="1855">
        <v>0</v>
      </c>
      <c r="DD118" s="1855">
        <v>0</v>
      </c>
      <c r="DE118" s="1855" t="b">
        <v>0</v>
      </c>
      <c r="DF118" s="1855" t="b">
        <v>0</v>
      </c>
      <c r="DG118" s="1855" t="b">
        <v>0</v>
      </c>
      <c r="DH118" s="1855" t="b">
        <v>0</v>
      </c>
      <c r="DI118" s="1855" t="b">
        <v>0</v>
      </c>
      <c r="DJ118" s="1860" t="b">
        <v>0</v>
      </c>
      <c r="DK118" s="1860" t="b">
        <v>0</v>
      </c>
      <c r="DL118" s="1860" t="b">
        <v>0</v>
      </c>
      <c r="DM118" s="1860" t="s">
        <v>179</v>
      </c>
      <c r="DN118" s="1860" t="s">
        <v>179</v>
      </c>
      <c r="DO118" s="1860" t="s">
        <v>179</v>
      </c>
      <c r="DP118" s="1860" t="s">
        <v>179</v>
      </c>
      <c r="DQ118" s="1860" t="s">
        <v>179</v>
      </c>
      <c r="DR118" s="1860" t="s">
        <v>179</v>
      </c>
    </row>
    <row r="119" spans="1:122" ht="14.25" thickBot="1">
      <c r="A119" s="1855" t="s">
        <v>1089</v>
      </c>
      <c r="B119" s="1855" t="s">
        <v>1090</v>
      </c>
      <c r="C119" s="1855">
        <v>2025</v>
      </c>
      <c r="D119" s="1855" t="s">
        <v>461</v>
      </c>
      <c r="E119" s="1855">
        <v>3043177</v>
      </c>
      <c r="F119" s="1855" t="s">
        <v>1090</v>
      </c>
      <c r="G119" s="1856">
        <v>45869</v>
      </c>
      <c r="H119" s="1855" t="s">
        <v>1091</v>
      </c>
      <c r="I119" s="1855" t="s">
        <v>1090</v>
      </c>
      <c r="J119" s="1855" t="s">
        <v>2937</v>
      </c>
      <c r="K119" s="1855" t="s">
        <v>1090</v>
      </c>
      <c r="L119" s="1855" t="s">
        <v>2937</v>
      </c>
      <c r="M119" s="1855" t="s">
        <v>1091</v>
      </c>
      <c r="N119" s="1855" t="s">
        <v>48</v>
      </c>
      <c r="O119" s="1855" t="s">
        <v>50</v>
      </c>
      <c r="P119" s="1855" t="s">
        <v>179</v>
      </c>
      <c r="Q119" s="1855" t="s">
        <v>179</v>
      </c>
      <c r="R119" s="1855" t="s">
        <v>461</v>
      </c>
      <c r="S119" s="1855" t="s">
        <v>179</v>
      </c>
      <c r="T119" s="1855" t="s">
        <v>179</v>
      </c>
      <c r="U119" s="1855">
        <v>0</v>
      </c>
      <c r="V119" s="1855" t="s">
        <v>179</v>
      </c>
      <c r="W119" s="1855" t="s">
        <v>179</v>
      </c>
      <c r="X119" s="1855">
        <v>236</v>
      </c>
      <c r="Y119" s="1855">
        <v>2025</v>
      </c>
      <c r="Z119" s="1855">
        <v>2027</v>
      </c>
      <c r="AA119" s="1855" t="s">
        <v>4482</v>
      </c>
      <c r="AB119" s="1855" t="s">
        <v>179</v>
      </c>
      <c r="AC119" s="1855" t="s">
        <v>179</v>
      </c>
      <c r="AD119" s="1855" t="s">
        <v>4022</v>
      </c>
      <c r="AE119" s="1855" t="s">
        <v>1090</v>
      </c>
      <c r="AF119" s="1855" t="s">
        <v>1091</v>
      </c>
      <c r="AG119" s="1855" t="s">
        <v>1092</v>
      </c>
      <c r="AH119" s="1855" t="s">
        <v>179</v>
      </c>
      <c r="AI119" s="1855" t="s">
        <v>179</v>
      </c>
      <c r="AJ119" s="1855" t="s">
        <v>179</v>
      </c>
      <c r="AK119" s="1855" t="s">
        <v>179</v>
      </c>
      <c r="AL119" s="1855" t="s">
        <v>179</v>
      </c>
      <c r="AM119" s="1855" t="s">
        <v>179</v>
      </c>
      <c r="AN119" s="1855" t="s">
        <v>179</v>
      </c>
      <c r="AO119" s="1855" t="s">
        <v>179</v>
      </c>
      <c r="AP119" s="1855" t="s">
        <v>179</v>
      </c>
      <c r="AQ119" s="1855" t="s">
        <v>179</v>
      </c>
      <c r="AR119" s="1855" t="s">
        <v>179</v>
      </c>
      <c r="AS119" s="1855" t="s">
        <v>179</v>
      </c>
      <c r="AT119" s="1855" t="s">
        <v>179</v>
      </c>
      <c r="AU119" s="1855" t="s">
        <v>179</v>
      </c>
      <c r="AV119" s="1855" t="s">
        <v>179</v>
      </c>
      <c r="AW119" s="1855" t="s">
        <v>179</v>
      </c>
      <c r="AX119" s="1855" t="s">
        <v>179</v>
      </c>
      <c r="AY119" s="1855" t="s">
        <v>179</v>
      </c>
      <c r="AZ119" s="1855" t="s">
        <v>179</v>
      </c>
      <c r="BA119" s="1855">
        <v>2024</v>
      </c>
      <c r="BB119" s="1855">
        <v>7574</v>
      </c>
      <c r="BC119" s="1857">
        <v>7574</v>
      </c>
      <c r="BD119" s="1857">
        <v>7574</v>
      </c>
      <c r="BE119" s="1857">
        <v>7574</v>
      </c>
      <c r="BF119" s="1857">
        <v>0.39</v>
      </c>
      <c r="BG119" s="1857" t="s">
        <v>523</v>
      </c>
      <c r="BH119" s="1857">
        <v>2027</v>
      </c>
      <c r="BI119" s="1857">
        <v>7562</v>
      </c>
      <c r="BJ119" s="1857">
        <v>0.2</v>
      </c>
      <c r="BK119" s="1855">
        <v>7566</v>
      </c>
      <c r="BL119" s="1855">
        <v>0.1</v>
      </c>
      <c r="BM119" s="1855">
        <v>0.38</v>
      </c>
      <c r="BN119" s="1855" t="s">
        <v>523</v>
      </c>
      <c r="BO119" s="1855">
        <v>2.6</v>
      </c>
      <c r="BP119" s="1855"/>
      <c r="BQ119" s="1855">
        <v>0</v>
      </c>
      <c r="BR119" s="1855"/>
      <c r="BS119" s="1855">
        <v>0</v>
      </c>
      <c r="BT119" s="1855"/>
      <c r="BU119" s="1855">
        <v>0</v>
      </c>
      <c r="BV119" s="1855"/>
      <c r="BW119" s="1855">
        <v>35</v>
      </c>
      <c r="BX119" s="1855">
        <v>0</v>
      </c>
      <c r="BY119" s="1855">
        <v>0</v>
      </c>
      <c r="BZ119" s="1858">
        <v>0</v>
      </c>
      <c r="CA119" s="1858">
        <v>0</v>
      </c>
      <c r="CB119" s="1858">
        <v>0</v>
      </c>
      <c r="CC119" s="1858">
        <v>0</v>
      </c>
      <c r="CD119" s="1858">
        <v>0</v>
      </c>
      <c r="CE119" s="1858">
        <v>0</v>
      </c>
      <c r="CF119" s="1858">
        <v>0</v>
      </c>
      <c r="CG119" s="1858">
        <v>0</v>
      </c>
      <c r="CH119" s="1858">
        <v>0</v>
      </c>
      <c r="CI119" s="1859">
        <v>0</v>
      </c>
      <c r="CJ119" s="1855">
        <v>0</v>
      </c>
      <c r="CK119" s="1855" t="b">
        <v>0</v>
      </c>
      <c r="CL119" s="1855" t="b">
        <v>0</v>
      </c>
      <c r="CM119" s="1855" t="b">
        <v>0</v>
      </c>
      <c r="CN119" s="1855" t="b">
        <v>0</v>
      </c>
      <c r="CO119" s="1855" t="b">
        <v>0</v>
      </c>
      <c r="CP119" s="1855" t="b">
        <v>0</v>
      </c>
      <c r="CQ119" s="1855" t="b">
        <v>0</v>
      </c>
      <c r="CR119" s="1855" t="b">
        <v>0</v>
      </c>
      <c r="CS119" s="1855">
        <v>0</v>
      </c>
      <c r="CT119" s="1855">
        <v>0</v>
      </c>
      <c r="CU119" s="1855">
        <v>0</v>
      </c>
      <c r="CV119" s="1855">
        <v>0</v>
      </c>
      <c r="CW119" s="1855">
        <v>0</v>
      </c>
      <c r="CX119" s="1855">
        <v>0</v>
      </c>
      <c r="CY119" s="1857">
        <v>0</v>
      </c>
      <c r="CZ119" s="1855" t="s">
        <v>4297</v>
      </c>
      <c r="DA119" s="1855" t="s">
        <v>4297</v>
      </c>
      <c r="DB119" s="1855" t="s">
        <v>4297</v>
      </c>
      <c r="DC119" s="1855" t="s">
        <v>3153</v>
      </c>
      <c r="DD119" s="1855" t="s">
        <v>4297</v>
      </c>
      <c r="DE119" s="1855" t="b">
        <v>0</v>
      </c>
      <c r="DF119" s="1855" t="b">
        <v>0</v>
      </c>
      <c r="DG119" s="1855" t="b">
        <v>0</v>
      </c>
      <c r="DH119" s="1855" t="b">
        <v>0</v>
      </c>
      <c r="DI119" s="1855" t="b">
        <v>0</v>
      </c>
      <c r="DJ119" s="1860" t="b">
        <v>1</v>
      </c>
      <c r="DK119" s="1860" t="b">
        <v>0</v>
      </c>
      <c r="DL119" s="1860" t="b">
        <v>0</v>
      </c>
      <c r="DM119" s="1860" t="s">
        <v>3153</v>
      </c>
      <c r="DN119" s="1860" t="s">
        <v>3153</v>
      </c>
      <c r="DO119" s="1860" t="s">
        <v>4297</v>
      </c>
      <c r="DP119" s="1860" t="s">
        <v>4300</v>
      </c>
      <c r="DQ119" s="1860" t="s">
        <v>4299</v>
      </c>
      <c r="DR119" s="1860" t="s">
        <v>3153</v>
      </c>
    </row>
    <row r="120" spans="1:122" ht="14.25" thickBot="1">
      <c r="A120" s="1855" t="s">
        <v>1093</v>
      </c>
      <c r="B120" s="1855" t="s">
        <v>1094</v>
      </c>
      <c r="C120" s="1855">
        <v>2025</v>
      </c>
      <c r="D120" s="1855" t="s">
        <v>441</v>
      </c>
      <c r="E120" s="1855">
        <v>1016178</v>
      </c>
      <c r="F120" s="1855" t="s">
        <v>1094</v>
      </c>
      <c r="G120" s="1856">
        <v>45868</v>
      </c>
      <c r="H120" s="1855" t="s">
        <v>1095</v>
      </c>
      <c r="I120" s="1855" t="s">
        <v>1094</v>
      </c>
      <c r="J120" s="1855" t="s">
        <v>4483</v>
      </c>
      <c r="K120" s="1855" t="s">
        <v>1094</v>
      </c>
      <c r="L120" s="1855" t="s">
        <v>4483</v>
      </c>
      <c r="M120" s="1855" t="s">
        <v>1095</v>
      </c>
      <c r="N120" s="1855" t="s">
        <v>12</v>
      </c>
      <c r="O120" s="1855" t="s">
        <v>20</v>
      </c>
      <c r="P120" s="1855" t="s">
        <v>441</v>
      </c>
      <c r="Q120" s="1855" t="s">
        <v>179</v>
      </c>
      <c r="R120" s="1855" t="s">
        <v>179</v>
      </c>
      <c r="S120" s="1855" t="s">
        <v>179</v>
      </c>
      <c r="T120" s="1855" t="s">
        <v>179</v>
      </c>
      <c r="U120" s="1855">
        <v>10597</v>
      </c>
      <c r="V120" s="1855">
        <v>2</v>
      </c>
      <c r="W120" s="1855">
        <v>2</v>
      </c>
      <c r="X120" s="1855">
        <v>0</v>
      </c>
      <c r="Y120" s="1855">
        <v>2025</v>
      </c>
      <c r="Z120" s="1855">
        <v>2027</v>
      </c>
      <c r="AA120" s="1855" t="s">
        <v>4484</v>
      </c>
      <c r="AB120" s="1855" t="s">
        <v>179</v>
      </c>
      <c r="AC120" s="1855" t="s">
        <v>179</v>
      </c>
      <c r="AD120" s="1855" t="s">
        <v>4022</v>
      </c>
      <c r="AE120" s="1855" t="s">
        <v>1096</v>
      </c>
      <c r="AF120" s="1855" t="s">
        <v>1097</v>
      </c>
      <c r="AG120" s="1855" t="s">
        <v>1098</v>
      </c>
      <c r="AH120" s="1855" t="s">
        <v>179</v>
      </c>
      <c r="AI120" s="1855" t="s">
        <v>179</v>
      </c>
      <c r="AJ120" s="1855">
        <v>2024</v>
      </c>
      <c r="AK120" s="1855">
        <v>20568</v>
      </c>
      <c r="AL120" s="1855">
        <v>20568</v>
      </c>
      <c r="AM120" s="1855">
        <v>20568</v>
      </c>
      <c r="AN120" s="1855">
        <v>20568</v>
      </c>
      <c r="AO120" s="1855">
        <v>122.7</v>
      </c>
      <c r="AP120" s="1855" t="s">
        <v>4485</v>
      </c>
      <c r="AQ120" s="1855">
        <v>24.1</v>
      </c>
      <c r="AR120" s="1855">
        <v>2027</v>
      </c>
      <c r="AS120" s="1855">
        <v>20156</v>
      </c>
      <c r="AT120" s="1855">
        <v>2</v>
      </c>
      <c r="AU120" s="1855">
        <v>20156</v>
      </c>
      <c r="AV120" s="1855">
        <v>2</v>
      </c>
      <c r="AW120" s="1855">
        <v>120.25</v>
      </c>
      <c r="AX120" s="1855" t="s">
        <v>4485</v>
      </c>
      <c r="AY120" s="1855">
        <v>2</v>
      </c>
      <c r="AZ120" s="1855">
        <v>24.1</v>
      </c>
      <c r="BA120" s="1855" t="s">
        <v>179</v>
      </c>
      <c r="BB120" s="1855" t="s">
        <v>179</v>
      </c>
      <c r="BC120" s="1857" t="s">
        <v>179</v>
      </c>
      <c r="BD120" s="1857" t="s">
        <v>179</v>
      </c>
      <c r="BE120" s="1857" t="s">
        <v>179</v>
      </c>
      <c r="BF120" s="1857" t="s">
        <v>179</v>
      </c>
      <c r="BG120" s="1857" t="s">
        <v>179</v>
      </c>
      <c r="BH120" s="1857" t="s">
        <v>179</v>
      </c>
      <c r="BI120" s="1857" t="s">
        <v>179</v>
      </c>
      <c r="BJ120" s="1857" t="s">
        <v>179</v>
      </c>
      <c r="BK120" s="1855" t="s">
        <v>179</v>
      </c>
      <c r="BL120" s="1855" t="s">
        <v>179</v>
      </c>
      <c r="BM120" s="1855" t="s">
        <v>179</v>
      </c>
      <c r="BN120" s="1855" t="s">
        <v>179</v>
      </c>
      <c r="BO120" s="1855" t="s">
        <v>179</v>
      </c>
      <c r="BP120" s="1855"/>
      <c r="BQ120" s="1855">
        <v>0</v>
      </c>
      <c r="BR120" s="1855"/>
      <c r="BS120" s="1855">
        <v>0</v>
      </c>
      <c r="BT120" s="1855"/>
      <c r="BU120" s="1855">
        <v>0</v>
      </c>
      <c r="BV120" s="1855"/>
      <c r="BW120" s="1855">
        <v>0</v>
      </c>
      <c r="BX120" s="1855" t="s">
        <v>3153</v>
      </c>
      <c r="BY120" s="1855" t="s">
        <v>4297</v>
      </c>
      <c r="BZ120" s="1858" t="s">
        <v>4297</v>
      </c>
      <c r="CA120" s="1858" t="s">
        <v>4297</v>
      </c>
      <c r="CB120" s="1858" t="s">
        <v>4297</v>
      </c>
      <c r="CC120" s="1858" t="s">
        <v>4297</v>
      </c>
      <c r="CD120" s="1858" t="s">
        <v>4297</v>
      </c>
      <c r="CE120" s="1858" t="s">
        <v>4297</v>
      </c>
      <c r="CF120" s="1858" t="s">
        <v>4297</v>
      </c>
      <c r="CG120" s="1858" t="s">
        <v>4297</v>
      </c>
      <c r="CH120" s="1858" t="s">
        <v>4297</v>
      </c>
      <c r="CI120" s="1859" t="s">
        <v>4297</v>
      </c>
      <c r="CJ120" s="1855" t="s">
        <v>4297</v>
      </c>
      <c r="CK120" s="1855" t="b">
        <v>0</v>
      </c>
      <c r="CL120" s="1855" t="b">
        <v>0</v>
      </c>
      <c r="CM120" s="1855" t="b">
        <v>0</v>
      </c>
      <c r="CN120" s="1855" t="b">
        <v>1</v>
      </c>
      <c r="CO120" s="1855" t="b">
        <v>0</v>
      </c>
      <c r="CP120" s="1855" t="b">
        <v>0</v>
      </c>
      <c r="CQ120" s="1855" t="b">
        <v>0</v>
      </c>
      <c r="CR120" s="1855" t="b">
        <v>0</v>
      </c>
      <c r="CS120" s="1855" t="s">
        <v>4297</v>
      </c>
      <c r="CT120" s="1855" t="s">
        <v>4297</v>
      </c>
      <c r="CU120" s="1855" t="s">
        <v>4297</v>
      </c>
      <c r="CV120" s="1855" t="s">
        <v>4300</v>
      </c>
      <c r="CW120" s="1855" t="s">
        <v>4300</v>
      </c>
      <c r="CX120" s="1855" t="s">
        <v>3153</v>
      </c>
      <c r="CY120" s="1857" t="s">
        <v>4300</v>
      </c>
      <c r="CZ120" s="1855">
        <v>0</v>
      </c>
      <c r="DA120" s="1855">
        <v>0</v>
      </c>
      <c r="DB120" s="1855">
        <v>0</v>
      </c>
      <c r="DC120" s="1855">
        <v>0</v>
      </c>
      <c r="DD120" s="1855">
        <v>0</v>
      </c>
      <c r="DE120" s="1855" t="b">
        <v>0</v>
      </c>
      <c r="DF120" s="1855" t="b">
        <v>0</v>
      </c>
      <c r="DG120" s="1855" t="b">
        <v>0</v>
      </c>
      <c r="DH120" s="1855" t="b">
        <v>0</v>
      </c>
      <c r="DI120" s="1855" t="b">
        <v>0</v>
      </c>
      <c r="DJ120" s="1860" t="b">
        <v>0</v>
      </c>
      <c r="DK120" s="1860" t="b">
        <v>0</v>
      </c>
      <c r="DL120" s="1860" t="b">
        <v>0</v>
      </c>
      <c r="DM120" s="1860" t="s">
        <v>179</v>
      </c>
      <c r="DN120" s="1860" t="s">
        <v>179</v>
      </c>
      <c r="DO120" s="1860" t="s">
        <v>179</v>
      </c>
      <c r="DP120" s="1860" t="s">
        <v>179</v>
      </c>
      <c r="DQ120" s="1860" t="s">
        <v>179</v>
      </c>
      <c r="DR120" s="1860" t="s">
        <v>179</v>
      </c>
    </row>
    <row r="121" spans="1:122" ht="14.25" thickBot="1">
      <c r="A121" s="1855" t="s">
        <v>1099</v>
      </c>
      <c r="B121" s="1855" t="s">
        <v>1100</v>
      </c>
      <c r="C121" s="1855">
        <v>2025</v>
      </c>
      <c r="D121" s="1855" t="s">
        <v>441</v>
      </c>
      <c r="E121" s="1855">
        <v>1009179</v>
      </c>
      <c r="F121" s="1855" t="s">
        <v>1100</v>
      </c>
      <c r="G121" s="1856">
        <v>45869</v>
      </c>
      <c r="H121" s="1855" t="s">
        <v>1101</v>
      </c>
      <c r="I121" s="1855" t="s">
        <v>1100</v>
      </c>
      <c r="J121" s="1855" t="s">
        <v>1102</v>
      </c>
      <c r="K121" s="1855" t="s">
        <v>1100</v>
      </c>
      <c r="L121" s="1855" t="s">
        <v>1102</v>
      </c>
      <c r="M121" s="1855" t="s">
        <v>1101</v>
      </c>
      <c r="N121" s="1855" t="s">
        <v>12</v>
      </c>
      <c r="O121" s="1855" t="s">
        <v>13</v>
      </c>
      <c r="P121" s="1855" t="s">
        <v>441</v>
      </c>
      <c r="Q121" s="1855" t="s">
        <v>179</v>
      </c>
      <c r="R121" s="1855" t="s">
        <v>179</v>
      </c>
      <c r="S121" s="1855" t="s">
        <v>179</v>
      </c>
      <c r="T121" s="1855" t="s">
        <v>179</v>
      </c>
      <c r="U121" s="1855">
        <v>45335</v>
      </c>
      <c r="V121" s="1855">
        <v>1</v>
      </c>
      <c r="W121" s="1855">
        <v>1</v>
      </c>
      <c r="X121" s="1855">
        <v>0</v>
      </c>
      <c r="Y121" s="1855">
        <v>2025</v>
      </c>
      <c r="Z121" s="1855">
        <v>2027</v>
      </c>
      <c r="AA121" s="1855" t="s">
        <v>4486</v>
      </c>
      <c r="AB121" s="1855" t="s">
        <v>179</v>
      </c>
      <c r="AC121" s="1855" t="s">
        <v>179</v>
      </c>
      <c r="AD121" s="1855" t="s">
        <v>4022</v>
      </c>
      <c r="AE121" s="1855" t="s">
        <v>1103</v>
      </c>
      <c r="AF121" s="1855" t="s">
        <v>1104</v>
      </c>
      <c r="AG121" s="1855" t="s">
        <v>1105</v>
      </c>
      <c r="AH121" s="1855" t="s">
        <v>179</v>
      </c>
      <c r="AI121" s="1855" t="s">
        <v>179</v>
      </c>
      <c r="AJ121" s="1855">
        <v>2024</v>
      </c>
      <c r="AK121" s="1855">
        <v>84254</v>
      </c>
      <c r="AL121" s="1855">
        <v>84254</v>
      </c>
      <c r="AM121" s="1855">
        <v>78423</v>
      </c>
      <c r="AN121" s="1855">
        <v>78423</v>
      </c>
      <c r="AO121" s="1855">
        <v>3.8600000000000002E-2</v>
      </c>
      <c r="AP121" s="1855" t="s">
        <v>4372</v>
      </c>
      <c r="AQ121" s="1855">
        <v>0.6</v>
      </c>
      <c r="AR121" s="1855">
        <v>2027</v>
      </c>
      <c r="AS121" s="1855">
        <v>81726.38</v>
      </c>
      <c r="AT121" s="1855">
        <v>3</v>
      </c>
      <c r="AU121" s="1855">
        <v>81726.38</v>
      </c>
      <c r="AV121" s="1855">
        <v>3</v>
      </c>
      <c r="AW121" s="1855">
        <v>0.04</v>
      </c>
      <c r="AX121" s="1855" t="s">
        <v>4372</v>
      </c>
      <c r="AY121" s="1855">
        <v>-3.6</v>
      </c>
      <c r="AZ121" s="1855">
        <v>0.6</v>
      </c>
      <c r="BA121" s="1855" t="s">
        <v>179</v>
      </c>
      <c r="BB121" s="1855" t="s">
        <v>179</v>
      </c>
      <c r="BC121" s="1857" t="s">
        <v>179</v>
      </c>
      <c r="BD121" s="1857" t="s">
        <v>179</v>
      </c>
      <c r="BE121" s="1857" t="s">
        <v>179</v>
      </c>
      <c r="BF121" s="1857" t="s">
        <v>179</v>
      </c>
      <c r="BG121" s="1857" t="s">
        <v>179</v>
      </c>
      <c r="BH121" s="1857" t="s">
        <v>179</v>
      </c>
      <c r="BI121" s="1857" t="s">
        <v>179</v>
      </c>
      <c r="BJ121" s="1857" t="s">
        <v>179</v>
      </c>
      <c r="BK121" s="1855" t="s">
        <v>179</v>
      </c>
      <c r="BL121" s="1855" t="s">
        <v>179</v>
      </c>
      <c r="BM121" s="1855" t="s">
        <v>179</v>
      </c>
      <c r="BN121" s="1855" t="s">
        <v>179</v>
      </c>
      <c r="BO121" s="1855" t="s">
        <v>179</v>
      </c>
      <c r="BP121" s="1855"/>
      <c r="BQ121" s="1855">
        <v>0</v>
      </c>
      <c r="BR121" s="1855"/>
      <c r="BS121" s="1855">
        <v>0</v>
      </c>
      <c r="BT121" s="1855"/>
      <c r="BU121" s="1855">
        <v>0</v>
      </c>
      <c r="BV121" s="1855"/>
      <c r="BW121" s="1855">
        <v>0</v>
      </c>
      <c r="BX121" s="1855" t="s">
        <v>4297</v>
      </c>
      <c r="BY121" s="1855" t="s">
        <v>4297</v>
      </c>
      <c r="BZ121" s="1858" t="s">
        <v>3153</v>
      </c>
      <c r="CA121" s="1858" t="s">
        <v>4297</v>
      </c>
      <c r="CB121" s="1858" t="s">
        <v>4299</v>
      </c>
      <c r="CC121" s="1858" t="s">
        <v>3153</v>
      </c>
      <c r="CD121" s="1858" t="s">
        <v>3153</v>
      </c>
      <c r="CE121" s="1858" t="s">
        <v>4299</v>
      </c>
      <c r="CF121" s="1858" t="s">
        <v>4299</v>
      </c>
      <c r="CG121" s="1858" t="s">
        <v>4299</v>
      </c>
      <c r="CH121" s="1858" t="s">
        <v>4299</v>
      </c>
      <c r="CI121" s="1859" t="s">
        <v>4297</v>
      </c>
      <c r="CJ121" s="1855" t="s">
        <v>4297</v>
      </c>
      <c r="CK121" s="1855" t="b">
        <v>0</v>
      </c>
      <c r="CL121" s="1855" t="b">
        <v>0</v>
      </c>
      <c r="CM121" s="1855" t="b">
        <v>0</v>
      </c>
      <c r="CN121" s="1855" t="b">
        <v>0</v>
      </c>
      <c r="CO121" s="1855" t="b">
        <v>0</v>
      </c>
      <c r="CP121" s="1855" t="b">
        <v>0</v>
      </c>
      <c r="CQ121" s="1855" t="b">
        <v>0</v>
      </c>
      <c r="CR121" s="1855" t="b">
        <v>1</v>
      </c>
      <c r="CS121" s="1855" t="s">
        <v>4297</v>
      </c>
      <c r="CT121" s="1855" t="s">
        <v>4297</v>
      </c>
      <c r="CU121" s="1855" t="s">
        <v>3153</v>
      </c>
      <c r="CV121" s="1855" t="s">
        <v>4297</v>
      </c>
      <c r="CW121" s="1855" t="s">
        <v>4300</v>
      </c>
      <c r="CX121" s="1855" t="s">
        <v>3153</v>
      </c>
      <c r="CY121" s="1857" t="s">
        <v>4300</v>
      </c>
      <c r="CZ121" s="1855">
        <v>0</v>
      </c>
      <c r="DA121" s="1855">
        <v>0</v>
      </c>
      <c r="DB121" s="1855">
        <v>0</v>
      </c>
      <c r="DC121" s="1855">
        <v>0</v>
      </c>
      <c r="DD121" s="1855">
        <v>0</v>
      </c>
      <c r="DE121" s="1855" t="b">
        <v>0</v>
      </c>
      <c r="DF121" s="1855" t="b">
        <v>0</v>
      </c>
      <c r="DG121" s="1855" t="b">
        <v>0</v>
      </c>
      <c r="DH121" s="1855" t="b">
        <v>0</v>
      </c>
      <c r="DI121" s="1855" t="b">
        <v>0</v>
      </c>
      <c r="DJ121" s="1860" t="b">
        <v>0</v>
      </c>
      <c r="DK121" s="1860" t="b">
        <v>0</v>
      </c>
      <c r="DL121" s="1860" t="b">
        <v>0</v>
      </c>
      <c r="DM121" s="1860" t="s">
        <v>179</v>
      </c>
      <c r="DN121" s="1860" t="s">
        <v>179</v>
      </c>
      <c r="DO121" s="1860" t="s">
        <v>179</v>
      </c>
      <c r="DP121" s="1860" t="s">
        <v>179</v>
      </c>
      <c r="DQ121" s="1860" t="s">
        <v>179</v>
      </c>
      <c r="DR121" s="1860" t="s">
        <v>179</v>
      </c>
    </row>
    <row r="122" spans="1:122" ht="14.25" thickBot="1">
      <c r="A122" s="1855" t="s">
        <v>1106</v>
      </c>
      <c r="B122" s="1855" t="s">
        <v>1107</v>
      </c>
      <c r="C122" s="1855">
        <v>2025</v>
      </c>
      <c r="D122" s="1855" t="s">
        <v>441</v>
      </c>
      <c r="E122" s="1855">
        <v>1069181</v>
      </c>
      <c r="F122" s="1855" t="s">
        <v>1107</v>
      </c>
      <c r="G122" s="1856">
        <v>45868</v>
      </c>
      <c r="H122" s="1855" t="s">
        <v>1108</v>
      </c>
      <c r="I122" s="1855" t="s">
        <v>1107</v>
      </c>
      <c r="J122" s="1855" t="s">
        <v>2938</v>
      </c>
      <c r="K122" s="1855" t="s">
        <v>1107</v>
      </c>
      <c r="L122" s="1855" t="s">
        <v>2938</v>
      </c>
      <c r="M122" s="1855" t="s">
        <v>1108</v>
      </c>
      <c r="N122" s="1855" t="s">
        <v>77</v>
      </c>
      <c r="O122" s="1855" t="s">
        <v>79</v>
      </c>
      <c r="P122" s="1855" t="s">
        <v>441</v>
      </c>
      <c r="Q122" s="1855" t="s">
        <v>179</v>
      </c>
      <c r="R122" s="1855" t="s">
        <v>179</v>
      </c>
      <c r="S122" s="1855" t="s">
        <v>179</v>
      </c>
      <c r="T122" s="1855" t="s">
        <v>179</v>
      </c>
      <c r="U122" s="1855">
        <v>2631</v>
      </c>
      <c r="V122" s="1855">
        <v>2</v>
      </c>
      <c r="W122" s="1855">
        <v>2</v>
      </c>
      <c r="X122" s="1855">
        <v>0</v>
      </c>
      <c r="Y122" s="1855">
        <v>2025</v>
      </c>
      <c r="Z122" s="1855">
        <v>2027</v>
      </c>
      <c r="AA122" s="1855" t="s">
        <v>4487</v>
      </c>
      <c r="AB122" s="1855" t="s">
        <v>179</v>
      </c>
      <c r="AC122" s="1855" t="s">
        <v>179</v>
      </c>
      <c r="AD122" s="1855" t="s">
        <v>4022</v>
      </c>
      <c r="AE122" s="1855" t="s">
        <v>4488</v>
      </c>
      <c r="AF122" s="1855" t="s">
        <v>4489</v>
      </c>
      <c r="AG122" s="1855" t="s">
        <v>1109</v>
      </c>
      <c r="AH122" s="1855" t="s">
        <v>179</v>
      </c>
      <c r="AI122" s="1855" t="s">
        <v>179</v>
      </c>
      <c r="AJ122" s="1855">
        <v>2024</v>
      </c>
      <c r="AK122" s="1855">
        <v>2299</v>
      </c>
      <c r="AL122" s="1855">
        <v>2299</v>
      </c>
      <c r="AM122" s="1855">
        <v>2299</v>
      </c>
      <c r="AN122" s="1855">
        <v>2028</v>
      </c>
      <c r="AO122" s="1855">
        <v>35.85</v>
      </c>
      <c r="AP122" s="1855" t="s">
        <v>469</v>
      </c>
      <c r="AQ122" s="1855">
        <v>64.3</v>
      </c>
      <c r="AR122" s="1855">
        <v>2027</v>
      </c>
      <c r="AS122" s="1855">
        <v>1347</v>
      </c>
      <c r="AT122" s="1855">
        <v>41.4</v>
      </c>
      <c r="AU122" s="1855">
        <v>1347</v>
      </c>
      <c r="AV122" s="1855">
        <v>41.4</v>
      </c>
      <c r="AW122" s="1855">
        <v>21</v>
      </c>
      <c r="AX122" s="1855" t="s">
        <v>469</v>
      </c>
      <c r="AY122" s="1855">
        <v>41.4</v>
      </c>
      <c r="AZ122" s="1855">
        <v>100</v>
      </c>
      <c r="BA122" s="1855" t="s">
        <v>179</v>
      </c>
      <c r="BB122" s="1855" t="s">
        <v>179</v>
      </c>
      <c r="BC122" s="1857" t="s">
        <v>179</v>
      </c>
      <c r="BD122" s="1857" t="s">
        <v>179</v>
      </c>
      <c r="BE122" s="1857" t="s">
        <v>179</v>
      </c>
      <c r="BF122" s="1857" t="s">
        <v>179</v>
      </c>
      <c r="BG122" s="1857" t="s">
        <v>179</v>
      </c>
      <c r="BH122" s="1857" t="s">
        <v>179</v>
      </c>
      <c r="BI122" s="1857" t="s">
        <v>179</v>
      </c>
      <c r="BJ122" s="1857" t="s">
        <v>179</v>
      </c>
      <c r="BK122" s="1855" t="s">
        <v>179</v>
      </c>
      <c r="BL122" s="1855" t="s">
        <v>179</v>
      </c>
      <c r="BM122" s="1855" t="s">
        <v>179</v>
      </c>
      <c r="BN122" s="1855" t="s">
        <v>179</v>
      </c>
      <c r="BO122" s="1855" t="s">
        <v>179</v>
      </c>
      <c r="BP122" s="1855"/>
      <c r="BQ122" s="1855">
        <v>0</v>
      </c>
      <c r="BR122" s="1855"/>
      <c r="BS122" s="1855">
        <v>0</v>
      </c>
      <c r="BT122" s="1855"/>
      <c r="BU122" s="1855">
        <v>0</v>
      </c>
      <c r="BV122" s="1855"/>
      <c r="BW122" s="1855">
        <v>0</v>
      </c>
      <c r="BX122" s="1855" t="s">
        <v>4297</v>
      </c>
      <c r="BY122" s="1855" t="s">
        <v>4297</v>
      </c>
      <c r="BZ122" s="1858" t="s">
        <v>4297</v>
      </c>
      <c r="CA122" s="1858" t="s">
        <v>4297</v>
      </c>
      <c r="CB122" s="1858" t="s">
        <v>4297</v>
      </c>
      <c r="CC122" s="1858" t="s">
        <v>4297</v>
      </c>
      <c r="CD122" s="1858" t="s">
        <v>4297</v>
      </c>
      <c r="CE122" s="1858" t="s">
        <v>4297</v>
      </c>
      <c r="CF122" s="1858" t="s">
        <v>4297</v>
      </c>
      <c r="CG122" s="1858" t="s">
        <v>4298</v>
      </c>
      <c r="CH122" s="1858" t="s">
        <v>4298</v>
      </c>
      <c r="CI122" s="1859" t="s">
        <v>4298</v>
      </c>
      <c r="CJ122" s="1855" t="s">
        <v>4297</v>
      </c>
      <c r="CK122" s="1855" t="b">
        <v>0</v>
      </c>
      <c r="CL122" s="1855" t="b">
        <v>0</v>
      </c>
      <c r="CM122" s="1855" t="b">
        <v>0</v>
      </c>
      <c r="CN122" s="1855" t="b">
        <v>0</v>
      </c>
      <c r="CO122" s="1855" t="b">
        <v>0</v>
      </c>
      <c r="CP122" s="1855" t="b">
        <v>0</v>
      </c>
      <c r="CQ122" s="1855" t="b">
        <v>0</v>
      </c>
      <c r="CR122" s="1855" t="b">
        <v>1</v>
      </c>
      <c r="CS122" s="1855" t="s">
        <v>3153</v>
      </c>
      <c r="CT122" s="1855" t="s">
        <v>4297</v>
      </c>
      <c r="CU122" s="1855" t="s">
        <v>4300</v>
      </c>
      <c r="CV122" s="1855" t="s">
        <v>3153</v>
      </c>
      <c r="CW122" s="1855" t="s">
        <v>4300</v>
      </c>
      <c r="CX122" s="1855" t="s">
        <v>4297</v>
      </c>
      <c r="CY122" s="1857" t="s">
        <v>3153</v>
      </c>
      <c r="CZ122" s="1855">
        <v>0</v>
      </c>
      <c r="DA122" s="1855">
        <v>0</v>
      </c>
      <c r="DB122" s="1855">
        <v>0</v>
      </c>
      <c r="DC122" s="1855">
        <v>0</v>
      </c>
      <c r="DD122" s="1855">
        <v>0</v>
      </c>
      <c r="DE122" s="1855" t="b">
        <v>0</v>
      </c>
      <c r="DF122" s="1855" t="b">
        <v>0</v>
      </c>
      <c r="DG122" s="1855" t="b">
        <v>0</v>
      </c>
      <c r="DH122" s="1855" t="b">
        <v>0</v>
      </c>
      <c r="DI122" s="1855" t="b">
        <v>0</v>
      </c>
      <c r="DJ122" s="1860" t="b">
        <v>0</v>
      </c>
      <c r="DK122" s="1860" t="b">
        <v>0</v>
      </c>
      <c r="DL122" s="1860" t="b">
        <v>0</v>
      </c>
      <c r="DM122" s="1860" t="s">
        <v>179</v>
      </c>
      <c r="DN122" s="1860" t="s">
        <v>179</v>
      </c>
      <c r="DO122" s="1860" t="s">
        <v>179</v>
      </c>
      <c r="DP122" s="1860" t="s">
        <v>179</v>
      </c>
      <c r="DQ122" s="1860" t="s">
        <v>179</v>
      </c>
      <c r="DR122" s="1860" t="s">
        <v>179</v>
      </c>
    </row>
    <row r="123" spans="1:122" ht="14.25" thickBot="1">
      <c r="A123" s="1855" t="s">
        <v>1110</v>
      </c>
      <c r="B123" s="1855" t="s">
        <v>1111</v>
      </c>
      <c r="C123" s="1855">
        <v>2025</v>
      </c>
      <c r="D123" s="1855" t="s">
        <v>441</v>
      </c>
      <c r="E123" s="1855">
        <v>1009184</v>
      </c>
      <c r="F123" s="1855" t="s">
        <v>1111</v>
      </c>
      <c r="G123" s="1856">
        <v>45839</v>
      </c>
      <c r="H123" s="1855" t="s">
        <v>1112</v>
      </c>
      <c r="I123" s="1855" t="s">
        <v>1111</v>
      </c>
      <c r="J123" s="1855" t="s">
        <v>2939</v>
      </c>
      <c r="K123" s="1855" t="s">
        <v>1111</v>
      </c>
      <c r="L123" s="1855" t="s">
        <v>1113</v>
      </c>
      <c r="M123" s="1855" t="s">
        <v>1114</v>
      </c>
      <c r="N123" s="1855" t="s">
        <v>12</v>
      </c>
      <c r="O123" s="1855" t="s">
        <v>13</v>
      </c>
      <c r="P123" s="1855" t="s">
        <v>441</v>
      </c>
      <c r="Q123" s="1855" t="s">
        <v>179</v>
      </c>
      <c r="R123" s="1855" t="s">
        <v>179</v>
      </c>
      <c r="S123" s="1855" t="s">
        <v>179</v>
      </c>
      <c r="T123" s="1855" t="s">
        <v>179</v>
      </c>
      <c r="U123" s="1855">
        <v>3661</v>
      </c>
      <c r="V123" s="1855">
        <v>1</v>
      </c>
      <c r="W123" s="1855">
        <v>1</v>
      </c>
      <c r="X123" s="1855">
        <v>0</v>
      </c>
      <c r="Y123" s="1855">
        <v>2025</v>
      </c>
      <c r="Z123" s="1855">
        <v>2027</v>
      </c>
      <c r="AA123" s="1855" t="s">
        <v>4490</v>
      </c>
      <c r="AB123" s="1855" t="s">
        <v>179</v>
      </c>
      <c r="AC123" s="1855" t="s">
        <v>179</v>
      </c>
      <c r="AD123" s="1855" t="s">
        <v>4022</v>
      </c>
      <c r="AE123" s="1855" t="s">
        <v>4491</v>
      </c>
      <c r="AF123" s="1855" t="s">
        <v>1112</v>
      </c>
      <c r="AG123" s="1855" t="s">
        <v>1398</v>
      </c>
      <c r="AH123" s="1855" t="s">
        <v>179</v>
      </c>
      <c r="AI123" s="1855" t="s">
        <v>179</v>
      </c>
      <c r="AJ123" s="1855">
        <v>2024</v>
      </c>
      <c r="AK123" s="1855">
        <v>6805</v>
      </c>
      <c r="AL123" s="1855">
        <v>6805</v>
      </c>
      <c r="AM123" s="1855">
        <v>6805</v>
      </c>
      <c r="AN123" s="1855">
        <v>6805</v>
      </c>
      <c r="AO123" s="1855">
        <v>9.0169999999999995</v>
      </c>
      <c r="AP123" s="1855" t="s">
        <v>4492</v>
      </c>
      <c r="AQ123" s="1855">
        <v>0</v>
      </c>
      <c r="AR123" s="1855">
        <v>2027</v>
      </c>
      <c r="AS123" s="1855">
        <v>6798</v>
      </c>
      <c r="AT123" s="1855">
        <v>0.1</v>
      </c>
      <c r="AU123" s="1855">
        <v>6798</v>
      </c>
      <c r="AV123" s="1855">
        <v>0.1</v>
      </c>
      <c r="AW123" s="1855">
        <v>9.01</v>
      </c>
      <c r="AX123" s="1855" t="s">
        <v>4492</v>
      </c>
      <c r="AY123" s="1855">
        <v>0.1</v>
      </c>
      <c r="AZ123" s="1855">
        <v>0</v>
      </c>
      <c r="BA123" s="1855" t="s">
        <v>179</v>
      </c>
      <c r="BB123" s="1855" t="s">
        <v>179</v>
      </c>
      <c r="BC123" s="1857" t="s">
        <v>179</v>
      </c>
      <c r="BD123" s="1857" t="s">
        <v>179</v>
      </c>
      <c r="BE123" s="1857" t="s">
        <v>179</v>
      </c>
      <c r="BF123" s="1857" t="s">
        <v>179</v>
      </c>
      <c r="BG123" s="1857" t="s">
        <v>179</v>
      </c>
      <c r="BH123" s="1857" t="s">
        <v>179</v>
      </c>
      <c r="BI123" s="1857" t="s">
        <v>179</v>
      </c>
      <c r="BJ123" s="1857" t="s">
        <v>179</v>
      </c>
      <c r="BK123" s="1855" t="s">
        <v>179</v>
      </c>
      <c r="BL123" s="1855" t="s">
        <v>179</v>
      </c>
      <c r="BM123" s="1855" t="s">
        <v>179</v>
      </c>
      <c r="BN123" s="1855" t="s">
        <v>179</v>
      </c>
      <c r="BO123" s="1855" t="s">
        <v>179</v>
      </c>
      <c r="BP123" s="1855"/>
      <c r="BQ123" s="1855">
        <v>0</v>
      </c>
      <c r="BR123" s="1855"/>
      <c r="BS123" s="1855">
        <v>0</v>
      </c>
      <c r="BT123" s="1855"/>
      <c r="BU123" s="1855">
        <v>0</v>
      </c>
      <c r="BV123" s="1855"/>
      <c r="BW123" s="1855">
        <v>4</v>
      </c>
      <c r="BX123" s="1855" t="s">
        <v>4297</v>
      </c>
      <c r="BY123" s="1855" t="s">
        <v>4297</v>
      </c>
      <c r="BZ123" s="1858" t="s">
        <v>4297</v>
      </c>
      <c r="CA123" s="1858" t="s">
        <v>4297</v>
      </c>
      <c r="CB123" s="1858" t="s">
        <v>4297</v>
      </c>
      <c r="CC123" s="1858" t="s">
        <v>4297</v>
      </c>
      <c r="CD123" s="1858" t="s">
        <v>4297</v>
      </c>
      <c r="CE123" s="1858" t="s">
        <v>4297</v>
      </c>
      <c r="CF123" s="1858" t="s">
        <v>4297</v>
      </c>
      <c r="CG123" s="1858" t="s">
        <v>4297</v>
      </c>
      <c r="CH123" s="1858" t="s">
        <v>4297</v>
      </c>
      <c r="CI123" s="1859" t="s">
        <v>4297</v>
      </c>
      <c r="CJ123" s="1855" t="s">
        <v>3153</v>
      </c>
      <c r="CK123" s="1855" t="b">
        <v>1</v>
      </c>
      <c r="CL123" s="1855" t="b">
        <v>0</v>
      </c>
      <c r="CM123" s="1855" t="b">
        <v>0</v>
      </c>
      <c r="CN123" s="1855" t="b">
        <v>0</v>
      </c>
      <c r="CO123" s="1855" t="b">
        <v>0</v>
      </c>
      <c r="CP123" s="1855" t="b">
        <v>0</v>
      </c>
      <c r="CQ123" s="1855" t="b">
        <v>0</v>
      </c>
      <c r="CR123" s="1855" t="b">
        <v>0</v>
      </c>
      <c r="CS123" s="1855" t="s">
        <v>3153</v>
      </c>
      <c r="CT123" s="1855" t="s">
        <v>4299</v>
      </c>
      <c r="CU123" s="1855" t="s">
        <v>3153</v>
      </c>
      <c r="CV123" s="1855" t="s">
        <v>4300</v>
      </c>
      <c r="CW123" s="1855" t="s">
        <v>4300</v>
      </c>
      <c r="CX123" s="1855" t="s">
        <v>3153</v>
      </c>
      <c r="CY123" s="1857" t="s">
        <v>4300</v>
      </c>
      <c r="CZ123" s="1855">
        <v>0</v>
      </c>
      <c r="DA123" s="1855">
        <v>0</v>
      </c>
      <c r="DB123" s="1855">
        <v>0</v>
      </c>
      <c r="DC123" s="1855">
        <v>0</v>
      </c>
      <c r="DD123" s="1855">
        <v>0</v>
      </c>
      <c r="DE123" s="1855" t="b">
        <v>0</v>
      </c>
      <c r="DF123" s="1855" t="b">
        <v>0</v>
      </c>
      <c r="DG123" s="1855" t="b">
        <v>0</v>
      </c>
      <c r="DH123" s="1855" t="b">
        <v>0</v>
      </c>
      <c r="DI123" s="1855" t="b">
        <v>0</v>
      </c>
      <c r="DJ123" s="1860" t="b">
        <v>0</v>
      </c>
      <c r="DK123" s="1860" t="b">
        <v>0</v>
      </c>
      <c r="DL123" s="1860" t="b">
        <v>0</v>
      </c>
      <c r="DM123" s="1860" t="s">
        <v>179</v>
      </c>
      <c r="DN123" s="1860" t="s">
        <v>179</v>
      </c>
      <c r="DO123" s="1860" t="s">
        <v>179</v>
      </c>
      <c r="DP123" s="1860" t="s">
        <v>179</v>
      </c>
      <c r="DQ123" s="1860" t="s">
        <v>179</v>
      </c>
      <c r="DR123" s="1860" t="s">
        <v>179</v>
      </c>
    </row>
    <row r="124" spans="1:122" ht="14.25" thickBot="1">
      <c r="A124" s="1855" t="s">
        <v>1116</v>
      </c>
      <c r="B124" s="1855" t="s">
        <v>1117</v>
      </c>
      <c r="C124" s="1855">
        <v>2025</v>
      </c>
      <c r="D124" s="1855" t="s">
        <v>594</v>
      </c>
      <c r="E124" s="1855">
        <v>1309185</v>
      </c>
      <c r="F124" s="1855" t="s">
        <v>1117</v>
      </c>
      <c r="G124" s="1856">
        <v>45866</v>
      </c>
      <c r="H124" s="1855" t="s">
        <v>1118</v>
      </c>
      <c r="I124" s="1855" t="s">
        <v>1117</v>
      </c>
      <c r="J124" s="1855" t="s">
        <v>1119</v>
      </c>
      <c r="K124" s="1855" t="s">
        <v>1117</v>
      </c>
      <c r="L124" s="1855" t="s">
        <v>1119</v>
      </c>
      <c r="M124" s="1855" t="s">
        <v>1118</v>
      </c>
      <c r="N124" s="1855" t="s">
        <v>12</v>
      </c>
      <c r="O124" s="1855" t="s">
        <v>13</v>
      </c>
      <c r="P124" s="1855" t="s">
        <v>441</v>
      </c>
      <c r="Q124" s="1855" t="s">
        <v>179</v>
      </c>
      <c r="R124" s="1855" t="s">
        <v>461</v>
      </c>
      <c r="S124" s="1855" t="s">
        <v>179</v>
      </c>
      <c r="T124" s="1855" t="s">
        <v>179</v>
      </c>
      <c r="U124" s="1855">
        <v>17493</v>
      </c>
      <c r="V124" s="1855">
        <v>39</v>
      </c>
      <c r="W124" s="1855">
        <v>2</v>
      </c>
      <c r="X124" s="1855">
        <v>253</v>
      </c>
      <c r="Y124" s="1855">
        <v>2025</v>
      </c>
      <c r="Z124" s="1855">
        <v>2027</v>
      </c>
      <c r="AA124" s="1855" t="s">
        <v>4493</v>
      </c>
      <c r="AB124" s="1855" t="s">
        <v>179</v>
      </c>
      <c r="AC124" s="1855" t="s">
        <v>179</v>
      </c>
      <c r="AD124" s="1855" t="s">
        <v>4022</v>
      </c>
      <c r="AE124" s="1855" t="s">
        <v>1120</v>
      </c>
      <c r="AF124" s="1855" t="s">
        <v>1118</v>
      </c>
      <c r="AG124" s="1855" t="s">
        <v>612</v>
      </c>
      <c r="AH124" s="1855" t="s">
        <v>179</v>
      </c>
      <c r="AI124" s="1855" t="s">
        <v>179</v>
      </c>
      <c r="AJ124" s="1855">
        <v>2024</v>
      </c>
      <c r="AK124" s="1855">
        <v>31445</v>
      </c>
      <c r="AL124" s="1855">
        <v>31445</v>
      </c>
      <c r="AM124" s="1855">
        <v>31445</v>
      </c>
      <c r="AN124" s="1855">
        <v>31445</v>
      </c>
      <c r="AO124" s="1855" t="s">
        <v>179</v>
      </c>
      <c r="AP124" s="1855" t="s">
        <v>179</v>
      </c>
      <c r="AQ124" s="1855">
        <v>0</v>
      </c>
      <c r="AR124" s="1855">
        <v>2027</v>
      </c>
      <c r="AS124" s="1855">
        <v>30502</v>
      </c>
      <c r="AT124" s="1855">
        <v>3</v>
      </c>
      <c r="AU124" s="1855">
        <v>30502</v>
      </c>
      <c r="AV124" s="1855">
        <v>3</v>
      </c>
      <c r="AW124" s="1855" t="s">
        <v>179</v>
      </c>
      <c r="AX124" s="1855" t="s">
        <v>179</v>
      </c>
      <c r="AY124" s="1855">
        <v>3.0187085307546062</v>
      </c>
      <c r="AZ124" s="1855">
        <v>10</v>
      </c>
      <c r="BA124" s="1855">
        <v>2024</v>
      </c>
      <c r="BB124" s="1855">
        <v>2740</v>
      </c>
      <c r="BC124" s="1857">
        <v>2740</v>
      </c>
      <c r="BD124" s="1857">
        <v>2740</v>
      </c>
      <c r="BE124" s="1857">
        <v>2740</v>
      </c>
      <c r="BF124" s="1857">
        <v>0.16980000000000001</v>
      </c>
      <c r="BG124" s="1857" t="s">
        <v>523</v>
      </c>
      <c r="BH124" s="1857">
        <v>2027</v>
      </c>
      <c r="BI124" s="1857">
        <v>2658</v>
      </c>
      <c r="BJ124" s="1857">
        <v>3</v>
      </c>
      <c r="BK124" s="1855">
        <v>2658</v>
      </c>
      <c r="BL124" s="1855">
        <v>3</v>
      </c>
      <c r="BM124" s="1855">
        <v>0.16470000000000001</v>
      </c>
      <c r="BN124" s="1855" t="s">
        <v>523</v>
      </c>
      <c r="BO124" s="1855">
        <v>3</v>
      </c>
      <c r="BP124" s="1855"/>
      <c r="BQ124" s="1855">
        <v>0</v>
      </c>
      <c r="BR124" s="1855"/>
      <c r="BS124" s="1855">
        <v>0</v>
      </c>
      <c r="BT124" s="1855"/>
      <c r="BU124" s="1855">
        <v>0</v>
      </c>
      <c r="BV124" s="1855"/>
      <c r="BW124" s="1855">
        <v>4</v>
      </c>
      <c r="BX124" s="1855" t="s">
        <v>4297</v>
      </c>
      <c r="BY124" s="1855" t="s">
        <v>4297</v>
      </c>
      <c r="BZ124" s="1858" t="s">
        <v>4297</v>
      </c>
      <c r="CA124" s="1858" t="s">
        <v>4297</v>
      </c>
      <c r="CB124" s="1858" t="s">
        <v>4297</v>
      </c>
      <c r="CC124" s="1858" t="s">
        <v>4297</v>
      </c>
      <c r="CD124" s="1858" t="s">
        <v>4297</v>
      </c>
      <c r="CE124" s="1858" t="s">
        <v>4297</v>
      </c>
      <c r="CF124" s="1858" t="s">
        <v>4297</v>
      </c>
      <c r="CG124" s="1858" t="s">
        <v>4297</v>
      </c>
      <c r="CH124" s="1858" t="s">
        <v>4297</v>
      </c>
      <c r="CI124" s="1859" t="s">
        <v>4297</v>
      </c>
      <c r="CJ124" s="1855" t="s">
        <v>4297</v>
      </c>
      <c r="CK124" s="1855" t="b">
        <v>0</v>
      </c>
      <c r="CL124" s="1855" t="b">
        <v>0</v>
      </c>
      <c r="CM124" s="1855" t="b">
        <v>0</v>
      </c>
      <c r="CN124" s="1855" t="b">
        <v>0</v>
      </c>
      <c r="CO124" s="1855" t="b">
        <v>0</v>
      </c>
      <c r="CP124" s="1855" t="b">
        <v>0</v>
      </c>
      <c r="CQ124" s="1855" t="b">
        <v>0</v>
      </c>
      <c r="CR124" s="1855" t="b">
        <v>1</v>
      </c>
      <c r="CS124" s="1855" t="s">
        <v>4300</v>
      </c>
      <c r="CT124" s="1855" t="s">
        <v>4300</v>
      </c>
      <c r="CU124" s="1855" t="s">
        <v>3153</v>
      </c>
      <c r="CV124" s="1855" t="s">
        <v>4300</v>
      </c>
      <c r="CW124" s="1855" t="s">
        <v>4300</v>
      </c>
      <c r="CX124" s="1855" t="s">
        <v>4297</v>
      </c>
      <c r="CY124" s="1857" t="s">
        <v>4300</v>
      </c>
      <c r="CZ124" s="1855" t="s">
        <v>4297</v>
      </c>
      <c r="DA124" s="1855" t="s">
        <v>4297</v>
      </c>
      <c r="DB124" s="1855" t="s">
        <v>4297</v>
      </c>
      <c r="DC124" s="1855" t="s">
        <v>4297</v>
      </c>
      <c r="DD124" s="1855" t="s">
        <v>4297</v>
      </c>
      <c r="DE124" s="1855" t="b">
        <v>0</v>
      </c>
      <c r="DF124" s="1855" t="b">
        <v>0</v>
      </c>
      <c r="DG124" s="1855" t="b">
        <v>0</v>
      </c>
      <c r="DH124" s="1855" t="b">
        <v>0</v>
      </c>
      <c r="DI124" s="1855" t="b">
        <v>0</v>
      </c>
      <c r="DJ124" s="1860" t="b">
        <v>0</v>
      </c>
      <c r="DK124" s="1860" t="b">
        <v>0</v>
      </c>
      <c r="DL124" s="1860" t="b">
        <v>1</v>
      </c>
      <c r="DM124" s="1860" t="s">
        <v>4300</v>
      </c>
      <c r="DN124" s="1860" t="s">
        <v>4300</v>
      </c>
      <c r="DO124" s="1860" t="s">
        <v>3153</v>
      </c>
      <c r="DP124" s="1860" t="s">
        <v>4300</v>
      </c>
      <c r="DQ124" s="1860" t="s">
        <v>4300</v>
      </c>
      <c r="DR124" s="1860" t="s">
        <v>4297</v>
      </c>
    </row>
    <row r="125" spans="1:122" ht="14.25" thickBot="1">
      <c r="A125" s="1855" t="s">
        <v>1121</v>
      </c>
      <c r="B125" s="1855" t="s">
        <v>1122</v>
      </c>
      <c r="C125" s="1855">
        <v>2025</v>
      </c>
      <c r="D125" s="1855" t="s">
        <v>441</v>
      </c>
      <c r="E125" s="1855">
        <v>1056186</v>
      </c>
      <c r="F125" s="1855" t="s">
        <v>1122</v>
      </c>
      <c r="G125" s="1856">
        <v>45868</v>
      </c>
      <c r="H125" s="1855" t="s">
        <v>4062</v>
      </c>
      <c r="I125" s="1855" t="s">
        <v>1122</v>
      </c>
      <c r="J125" s="1855" t="s">
        <v>4063</v>
      </c>
      <c r="K125" s="1855" t="s">
        <v>1122</v>
      </c>
      <c r="L125" s="1855" t="s">
        <v>4063</v>
      </c>
      <c r="M125" s="1855" t="s">
        <v>4062</v>
      </c>
      <c r="N125" s="1855" t="s">
        <v>57</v>
      </c>
      <c r="O125" s="1855" t="s">
        <v>64</v>
      </c>
      <c r="P125" s="1855" t="s">
        <v>441</v>
      </c>
      <c r="Q125" s="1855" t="s">
        <v>179</v>
      </c>
      <c r="R125" s="1855" t="s">
        <v>179</v>
      </c>
      <c r="S125" s="1855" t="s">
        <v>179</v>
      </c>
      <c r="T125" s="1855" t="s">
        <v>179</v>
      </c>
      <c r="U125" s="1855">
        <v>9365</v>
      </c>
      <c r="V125" s="1855">
        <v>2</v>
      </c>
      <c r="W125" s="1855">
        <v>2</v>
      </c>
      <c r="X125" s="1855">
        <v>0</v>
      </c>
      <c r="Y125" s="1855">
        <v>2025</v>
      </c>
      <c r="Z125" s="1855">
        <v>2027</v>
      </c>
      <c r="AA125" s="1855" t="s">
        <v>4494</v>
      </c>
      <c r="AB125" s="1855" t="s">
        <v>179</v>
      </c>
      <c r="AC125" s="1855" t="s">
        <v>179</v>
      </c>
      <c r="AD125" s="1855" t="s">
        <v>4022</v>
      </c>
      <c r="AE125" s="1855" t="s">
        <v>1123</v>
      </c>
      <c r="AF125" s="1855" t="s">
        <v>1124</v>
      </c>
      <c r="AG125" s="1855" t="s">
        <v>1125</v>
      </c>
      <c r="AH125" s="1855" t="s">
        <v>4022</v>
      </c>
      <c r="AI125" s="1855" t="s">
        <v>1126</v>
      </c>
      <c r="AJ125" s="1855">
        <v>2024</v>
      </c>
      <c r="AK125" s="1855">
        <v>17256</v>
      </c>
      <c r="AL125" s="1855">
        <v>17256</v>
      </c>
      <c r="AM125" s="1855">
        <v>17256</v>
      </c>
      <c r="AN125" s="1855">
        <v>17256</v>
      </c>
      <c r="AO125" s="1855">
        <v>42.85</v>
      </c>
      <c r="AP125" s="1855" t="s">
        <v>469</v>
      </c>
      <c r="AQ125" s="1855">
        <v>0</v>
      </c>
      <c r="AR125" s="1855">
        <v>2027</v>
      </c>
      <c r="AS125" s="1855">
        <v>16738</v>
      </c>
      <c r="AT125" s="1855">
        <v>3</v>
      </c>
      <c r="AU125" s="1855">
        <v>16738</v>
      </c>
      <c r="AV125" s="1855">
        <v>3</v>
      </c>
      <c r="AW125" s="1855">
        <v>41.56</v>
      </c>
      <c r="AX125" s="1855" t="s">
        <v>469</v>
      </c>
      <c r="AY125" s="1855">
        <v>3</v>
      </c>
      <c r="AZ125" s="1855">
        <v>0</v>
      </c>
      <c r="BA125" s="1855" t="s">
        <v>179</v>
      </c>
      <c r="BB125" s="1855" t="s">
        <v>179</v>
      </c>
      <c r="BC125" s="1857" t="s">
        <v>179</v>
      </c>
      <c r="BD125" s="1857" t="s">
        <v>179</v>
      </c>
      <c r="BE125" s="1857" t="s">
        <v>179</v>
      </c>
      <c r="BF125" s="1857" t="s">
        <v>179</v>
      </c>
      <c r="BG125" s="1857" t="s">
        <v>179</v>
      </c>
      <c r="BH125" s="1857" t="s">
        <v>179</v>
      </c>
      <c r="BI125" s="1857" t="s">
        <v>179</v>
      </c>
      <c r="BJ125" s="1857" t="s">
        <v>179</v>
      </c>
      <c r="BK125" s="1855" t="s">
        <v>179</v>
      </c>
      <c r="BL125" s="1855" t="s">
        <v>179</v>
      </c>
      <c r="BM125" s="1855" t="s">
        <v>179</v>
      </c>
      <c r="BN125" s="1855" t="s">
        <v>179</v>
      </c>
      <c r="BO125" s="1855" t="s">
        <v>179</v>
      </c>
      <c r="BP125" s="1855"/>
      <c r="BQ125" s="1855">
        <v>0</v>
      </c>
      <c r="BR125" s="1855"/>
      <c r="BS125" s="1855">
        <v>0</v>
      </c>
      <c r="BT125" s="1855"/>
      <c r="BU125" s="1855">
        <v>0</v>
      </c>
      <c r="BV125" s="1855"/>
      <c r="BW125" s="1855">
        <v>0</v>
      </c>
      <c r="BX125" s="1855" t="s">
        <v>4297</v>
      </c>
      <c r="BY125" s="1855" t="s">
        <v>4297</v>
      </c>
      <c r="BZ125" s="1858" t="s">
        <v>4297</v>
      </c>
      <c r="CA125" s="1858" t="s">
        <v>4297</v>
      </c>
      <c r="CB125" s="1858" t="s">
        <v>4297</v>
      </c>
      <c r="CC125" s="1858" t="s">
        <v>4297</v>
      </c>
      <c r="CD125" s="1858" t="s">
        <v>4297</v>
      </c>
      <c r="CE125" s="1858" t="s">
        <v>4297</v>
      </c>
      <c r="CF125" s="1858" t="s">
        <v>4297</v>
      </c>
      <c r="CG125" s="1858" t="s">
        <v>4298</v>
      </c>
      <c r="CH125" s="1858" t="s">
        <v>4298</v>
      </c>
      <c r="CI125" s="1859" t="s">
        <v>4298</v>
      </c>
      <c r="CJ125" s="1855" t="s">
        <v>4297</v>
      </c>
      <c r="CK125" s="1855" t="b">
        <v>0</v>
      </c>
      <c r="CL125" s="1855" t="b">
        <v>0</v>
      </c>
      <c r="CM125" s="1855" t="b">
        <v>0</v>
      </c>
      <c r="CN125" s="1855" t="b">
        <v>0</v>
      </c>
      <c r="CO125" s="1855" t="b">
        <v>0</v>
      </c>
      <c r="CP125" s="1855" t="b">
        <v>0</v>
      </c>
      <c r="CQ125" s="1855" t="b">
        <v>0</v>
      </c>
      <c r="CR125" s="1855" t="b">
        <v>1</v>
      </c>
      <c r="CS125" s="1855" t="s">
        <v>4300</v>
      </c>
      <c r="CT125" s="1855" t="s">
        <v>4300</v>
      </c>
      <c r="CU125" s="1855" t="s">
        <v>3153</v>
      </c>
      <c r="CV125" s="1855" t="s">
        <v>4300</v>
      </c>
      <c r="CW125" s="1855" t="s">
        <v>4300</v>
      </c>
      <c r="CX125" s="1855" t="s">
        <v>3153</v>
      </c>
      <c r="CY125" s="1857" t="s">
        <v>4300</v>
      </c>
      <c r="CZ125" s="1855">
        <v>0</v>
      </c>
      <c r="DA125" s="1855">
        <v>0</v>
      </c>
      <c r="DB125" s="1855">
        <v>0</v>
      </c>
      <c r="DC125" s="1855">
        <v>0</v>
      </c>
      <c r="DD125" s="1855">
        <v>0</v>
      </c>
      <c r="DE125" s="1855" t="b">
        <v>0</v>
      </c>
      <c r="DF125" s="1855" t="b">
        <v>0</v>
      </c>
      <c r="DG125" s="1855" t="b">
        <v>0</v>
      </c>
      <c r="DH125" s="1855" t="b">
        <v>0</v>
      </c>
      <c r="DI125" s="1855" t="b">
        <v>0</v>
      </c>
      <c r="DJ125" s="1860" t="b">
        <v>0</v>
      </c>
      <c r="DK125" s="1860" t="b">
        <v>0</v>
      </c>
      <c r="DL125" s="1860" t="b">
        <v>0</v>
      </c>
      <c r="DM125" s="1860" t="s">
        <v>179</v>
      </c>
      <c r="DN125" s="1860" t="s">
        <v>179</v>
      </c>
      <c r="DO125" s="1860" t="s">
        <v>179</v>
      </c>
      <c r="DP125" s="1860" t="s">
        <v>179</v>
      </c>
      <c r="DQ125" s="1860" t="s">
        <v>179</v>
      </c>
      <c r="DR125" s="1860" t="s">
        <v>179</v>
      </c>
    </row>
    <row r="126" spans="1:122" ht="14.25" thickBot="1">
      <c r="A126" s="1855" t="s">
        <v>1127</v>
      </c>
      <c r="B126" s="1855" t="s">
        <v>1128</v>
      </c>
      <c r="C126" s="1855">
        <v>2025</v>
      </c>
      <c r="D126" s="1855" t="s">
        <v>441</v>
      </c>
      <c r="E126" s="1855">
        <v>1016187</v>
      </c>
      <c r="F126" s="1855" t="s">
        <v>1128</v>
      </c>
      <c r="G126" s="1856">
        <v>45841</v>
      </c>
      <c r="H126" s="1855" t="s">
        <v>1129</v>
      </c>
      <c r="I126" s="1855" t="s">
        <v>1128</v>
      </c>
      <c r="J126" s="1855" t="s">
        <v>2940</v>
      </c>
      <c r="K126" s="1855" t="s">
        <v>1128</v>
      </c>
      <c r="L126" s="1855" t="s">
        <v>2940</v>
      </c>
      <c r="M126" s="1855" t="s">
        <v>1129</v>
      </c>
      <c r="N126" s="1855" t="s">
        <v>12</v>
      </c>
      <c r="O126" s="1855" t="s">
        <v>20</v>
      </c>
      <c r="P126" s="1855" t="s">
        <v>441</v>
      </c>
      <c r="Q126" s="1855" t="s">
        <v>179</v>
      </c>
      <c r="R126" s="1855" t="s">
        <v>179</v>
      </c>
      <c r="S126" s="1855" t="s">
        <v>179</v>
      </c>
      <c r="T126" s="1855" t="s">
        <v>179</v>
      </c>
      <c r="U126" s="1855">
        <v>3875</v>
      </c>
      <c r="V126" s="1855">
        <v>1</v>
      </c>
      <c r="W126" s="1855">
        <v>1</v>
      </c>
      <c r="X126" s="1855">
        <v>0</v>
      </c>
      <c r="Y126" s="1855">
        <v>2025</v>
      </c>
      <c r="Z126" s="1855">
        <v>2027</v>
      </c>
      <c r="AA126" s="1855" t="s">
        <v>4495</v>
      </c>
      <c r="AB126" s="1855" t="s">
        <v>179</v>
      </c>
      <c r="AC126" s="1855" t="s">
        <v>179</v>
      </c>
      <c r="AD126" s="1855" t="s">
        <v>4022</v>
      </c>
      <c r="AE126" s="1855" t="s">
        <v>1130</v>
      </c>
      <c r="AF126" s="1855" t="s">
        <v>1131</v>
      </c>
      <c r="AG126" s="1855" t="s">
        <v>498</v>
      </c>
      <c r="AH126" s="1855" t="s">
        <v>179</v>
      </c>
      <c r="AI126" s="1855" t="s">
        <v>179</v>
      </c>
      <c r="AJ126" s="1855">
        <v>2024</v>
      </c>
      <c r="AK126" s="1855">
        <v>6589</v>
      </c>
      <c r="AL126" s="1855">
        <v>6589</v>
      </c>
      <c r="AM126" s="1855">
        <v>4863</v>
      </c>
      <c r="AN126" s="1855">
        <v>4863</v>
      </c>
      <c r="AO126" s="1855">
        <v>3.9950000000000001</v>
      </c>
      <c r="AP126" s="1855" t="s">
        <v>680</v>
      </c>
      <c r="AQ126" s="1855">
        <v>48.8</v>
      </c>
      <c r="AR126" s="1855">
        <v>2027</v>
      </c>
      <c r="AS126" s="1855">
        <v>0</v>
      </c>
      <c r="AT126" s="1855">
        <v>100</v>
      </c>
      <c r="AU126" s="1855">
        <v>0</v>
      </c>
      <c r="AV126" s="1855">
        <v>100</v>
      </c>
      <c r="AW126" s="1855">
        <v>0</v>
      </c>
      <c r="AX126" s="1855" t="s">
        <v>680</v>
      </c>
      <c r="AY126" s="1855">
        <v>100</v>
      </c>
      <c r="AZ126" s="1855">
        <v>100</v>
      </c>
      <c r="BA126" s="1855" t="s">
        <v>179</v>
      </c>
      <c r="BB126" s="1855" t="s">
        <v>179</v>
      </c>
      <c r="BC126" s="1857" t="s">
        <v>179</v>
      </c>
      <c r="BD126" s="1857" t="s">
        <v>179</v>
      </c>
      <c r="BE126" s="1857" t="s">
        <v>179</v>
      </c>
      <c r="BF126" s="1857" t="s">
        <v>179</v>
      </c>
      <c r="BG126" s="1857" t="s">
        <v>179</v>
      </c>
      <c r="BH126" s="1857" t="s">
        <v>179</v>
      </c>
      <c r="BI126" s="1857" t="s">
        <v>179</v>
      </c>
      <c r="BJ126" s="1857" t="s">
        <v>179</v>
      </c>
      <c r="BK126" s="1855" t="s">
        <v>179</v>
      </c>
      <c r="BL126" s="1855" t="s">
        <v>179</v>
      </c>
      <c r="BM126" s="1855" t="s">
        <v>179</v>
      </c>
      <c r="BN126" s="1855" t="s">
        <v>179</v>
      </c>
      <c r="BO126" s="1855" t="s">
        <v>179</v>
      </c>
      <c r="BP126" s="1855"/>
      <c r="BQ126" s="1855">
        <v>0</v>
      </c>
      <c r="BR126" s="1855"/>
      <c r="BS126" s="1855">
        <v>0</v>
      </c>
      <c r="BT126" s="1855"/>
      <c r="BU126" s="1855">
        <v>0</v>
      </c>
      <c r="BV126" s="1855"/>
      <c r="BW126" s="1855">
        <v>0</v>
      </c>
      <c r="BX126" s="1855" t="s">
        <v>4297</v>
      </c>
      <c r="BY126" s="1855" t="s">
        <v>4297</v>
      </c>
      <c r="BZ126" s="1858" t="s">
        <v>4297</v>
      </c>
      <c r="CA126" s="1858" t="s">
        <v>4297</v>
      </c>
      <c r="CB126" s="1858" t="s">
        <v>4297</v>
      </c>
      <c r="CC126" s="1858" t="s">
        <v>4297</v>
      </c>
      <c r="CD126" s="1858" t="s">
        <v>4297</v>
      </c>
      <c r="CE126" s="1858" t="s">
        <v>4297</v>
      </c>
      <c r="CF126" s="1858" t="s">
        <v>4297</v>
      </c>
      <c r="CG126" s="1858" t="s">
        <v>4298</v>
      </c>
      <c r="CH126" s="1858" t="s">
        <v>4297</v>
      </c>
      <c r="CI126" s="1859" t="s">
        <v>4298</v>
      </c>
      <c r="CJ126" s="1855" t="s">
        <v>4297</v>
      </c>
      <c r="CK126" s="1855" t="b">
        <v>1</v>
      </c>
      <c r="CL126" s="1855" t="b">
        <v>1</v>
      </c>
      <c r="CM126" s="1855" t="b">
        <v>0</v>
      </c>
      <c r="CN126" s="1855" t="b">
        <v>0</v>
      </c>
      <c r="CO126" s="1855" t="b">
        <v>0</v>
      </c>
      <c r="CP126" s="1855" t="b">
        <v>0</v>
      </c>
      <c r="CQ126" s="1855" t="b">
        <v>0</v>
      </c>
      <c r="CR126" s="1855" t="b">
        <v>0</v>
      </c>
      <c r="CS126" s="1855" t="s">
        <v>4297</v>
      </c>
      <c r="CT126" s="1855" t="s">
        <v>4300</v>
      </c>
      <c r="CU126" s="1855" t="s">
        <v>4297</v>
      </c>
      <c r="CV126" s="1855" t="s">
        <v>4300</v>
      </c>
      <c r="CW126" s="1855" t="s">
        <v>4300</v>
      </c>
      <c r="CX126" s="1855" t="s">
        <v>4297</v>
      </c>
      <c r="CY126" s="1857" t="s">
        <v>4299</v>
      </c>
      <c r="CZ126" s="1855">
        <v>0</v>
      </c>
      <c r="DA126" s="1855">
        <v>0</v>
      </c>
      <c r="DB126" s="1855">
        <v>0</v>
      </c>
      <c r="DC126" s="1855">
        <v>0</v>
      </c>
      <c r="DD126" s="1855">
        <v>0</v>
      </c>
      <c r="DE126" s="1855" t="b">
        <v>0</v>
      </c>
      <c r="DF126" s="1855" t="b">
        <v>0</v>
      </c>
      <c r="DG126" s="1855" t="b">
        <v>0</v>
      </c>
      <c r="DH126" s="1855" t="b">
        <v>0</v>
      </c>
      <c r="DI126" s="1855" t="b">
        <v>0</v>
      </c>
      <c r="DJ126" s="1860" t="b">
        <v>0</v>
      </c>
      <c r="DK126" s="1860" t="b">
        <v>0</v>
      </c>
      <c r="DL126" s="1860" t="b">
        <v>0</v>
      </c>
      <c r="DM126" s="1860" t="s">
        <v>179</v>
      </c>
      <c r="DN126" s="1860" t="s">
        <v>179</v>
      </c>
      <c r="DO126" s="1860" t="s">
        <v>179</v>
      </c>
      <c r="DP126" s="1860" t="s">
        <v>179</v>
      </c>
      <c r="DQ126" s="1860" t="s">
        <v>179</v>
      </c>
      <c r="DR126" s="1860" t="s">
        <v>179</v>
      </c>
    </row>
    <row r="127" spans="1:122" ht="14.25" thickBot="1">
      <c r="A127" s="1855" t="s">
        <v>1132</v>
      </c>
      <c r="B127" s="1855" t="s">
        <v>1133</v>
      </c>
      <c r="C127" s="1855">
        <v>2025</v>
      </c>
      <c r="D127" s="1855" t="s">
        <v>441</v>
      </c>
      <c r="E127" s="1855">
        <v>1081190</v>
      </c>
      <c r="F127" s="1855" t="s">
        <v>1133</v>
      </c>
      <c r="G127" s="1856">
        <v>45869</v>
      </c>
      <c r="H127" s="1855" t="s">
        <v>1134</v>
      </c>
      <c r="I127" s="1855" t="s">
        <v>1133</v>
      </c>
      <c r="J127" s="1855" t="s">
        <v>4064</v>
      </c>
      <c r="K127" s="1855" t="s">
        <v>1133</v>
      </c>
      <c r="L127" s="1855" t="s">
        <v>4064</v>
      </c>
      <c r="M127" s="1855" t="s">
        <v>1134</v>
      </c>
      <c r="N127" s="1855" t="s">
        <v>93</v>
      </c>
      <c r="O127" s="1855" t="s">
        <v>94</v>
      </c>
      <c r="P127" s="1855" t="s">
        <v>441</v>
      </c>
      <c r="Q127" s="1855" t="s">
        <v>179</v>
      </c>
      <c r="R127" s="1855" t="s">
        <v>179</v>
      </c>
      <c r="S127" s="1855" t="s">
        <v>179</v>
      </c>
      <c r="T127" s="1855" t="s">
        <v>179</v>
      </c>
      <c r="U127" s="1855">
        <v>38513</v>
      </c>
      <c r="V127" s="1855">
        <v>559</v>
      </c>
      <c r="W127" s="1855">
        <v>0</v>
      </c>
      <c r="X127" s="1855">
        <v>0</v>
      </c>
      <c r="Y127" s="1855">
        <v>2025</v>
      </c>
      <c r="Z127" s="1855">
        <v>2027</v>
      </c>
      <c r="AA127" s="1855" t="s">
        <v>4496</v>
      </c>
      <c r="AB127" s="1855" t="s">
        <v>179</v>
      </c>
      <c r="AC127" s="1855" t="s">
        <v>179</v>
      </c>
      <c r="AD127" s="1855" t="s">
        <v>4022</v>
      </c>
      <c r="AE127" s="1855" t="s">
        <v>1135</v>
      </c>
      <c r="AF127" s="1855" t="s">
        <v>1136</v>
      </c>
      <c r="AG127" s="1855" t="s">
        <v>1137</v>
      </c>
      <c r="AH127" s="1855" t="s">
        <v>179</v>
      </c>
      <c r="AI127" s="1855" t="s">
        <v>179</v>
      </c>
      <c r="AJ127" s="1855">
        <v>2024</v>
      </c>
      <c r="AK127" s="1855">
        <v>90323</v>
      </c>
      <c r="AL127" s="1855">
        <v>90323</v>
      </c>
      <c r="AM127" s="1855">
        <v>90159</v>
      </c>
      <c r="AN127" s="1855">
        <v>90159</v>
      </c>
      <c r="AO127" s="1855" t="s">
        <v>179</v>
      </c>
      <c r="AP127" s="1855" t="s">
        <v>179</v>
      </c>
      <c r="AQ127" s="1855">
        <v>2.9</v>
      </c>
      <c r="AR127" s="1855">
        <v>2027</v>
      </c>
      <c r="AS127" s="1855">
        <v>89419</v>
      </c>
      <c r="AT127" s="1855">
        <v>1</v>
      </c>
      <c r="AU127" s="1855">
        <v>89419</v>
      </c>
      <c r="AV127" s="1855">
        <v>1</v>
      </c>
      <c r="AW127" s="1855" t="s">
        <v>179</v>
      </c>
      <c r="AX127" s="1855" t="s">
        <v>179</v>
      </c>
      <c r="AY127" s="1855">
        <v>1.1282242359722527</v>
      </c>
      <c r="AZ127" s="1855">
        <v>1</v>
      </c>
      <c r="BA127" s="1855" t="s">
        <v>179</v>
      </c>
      <c r="BB127" s="1855" t="s">
        <v>179</v>
      </c>
      <c r="BC127" s="1857" t="s">
        <v>179</v>
      </c>
      <c r="BD127" s="1857" t="s">
        <v>179</v>
      </c>
      <c r="BE127" s="1857" t="s">
        <v>179</v>
      </c>
      <c r="BF127" s="1857" t="s">
        <v>179</v>
      </c>
      <c r="BG127" s="1857" t="s">
        <v>179</v>
      </c>
      <c r="BH127" s="1857" t="s">
        <v>179</v>
      </c>
      <c r="BI127" s="1857" t="s">
        <v>179</v>
      </c>
      <c r="BJ127" s="1857" t="s">
        <v>179</v>
      </c>
      <c r="BK127" s="1855" t="s">
        <v>179</v>
      </c>
      <c r="BL127" s="1855" t="s">
        <v>179</v>
      </c>
      <c r="BM127" s="1855" t="s">
        <v>179</v>
      </c>
      <c r="BN127" s="1855" t="s">
        <v>179</v>
      </c>
      <c r="BO127" s="1855" t="s">
        <v>179</v>
      </c>
      <c r="BP127" s="1855"/>
      <c r="BQ127" s="1855">
        <v>0</v>
      </c>
      <c r="BR127" s="1855"/>
      <c r="BS127" s="1855">
        <v>0</v>
      </c>
      <c r="BT127" s="1855"/>
      <c r="BU127" s="1855">
        <v>0</v>
      </c>
      <c r="BV127" s="1855"/>
      <c r="BW127" s="1855">
        <v>0</v>
      </c>
      <c r="BX127" s="1855" t="s">
        <v>4297</v>
      </c>
      <c r="BY127" s="1855" t="s">
        <v>4297</v>
      </c>
      <c r="BZ127" s="1858" t="s">
        <v>4297</v>
      </c>
      <c r="CA127" s="1858" t="s">
        <v>4297</v>
      </c>
      <c r="CB127" s="1858" t="s">
        <v>4297</v>
      </c>
      <c r="CC127" s="1858" t="s">
        <v>4297</v>
      </c>
      <c r="CD127" s="1858" t="s">
        <v>4297</v>
      </c>
      <c r="CE127" s="1858" t="s">
        <v>4297</v>
      </c>
      <c r="CF127" s="1858" t="s">
        <v>4297</v>
      </c>
      <c r="CG127" s="1858" t="s">
        <v>4298</v>
      </c>
      <c r="CH127" s="1858" t="s">
        <v>4298</v>
      </c>
      <c r="CI127" s="1859" t="s">
        <v>4298</v>
      </c>
      <c r="CJ127" s="1855" t="s">
        <v>4297</v>
      </c>
      <c r="CK127" s="1855" t="b">
        <v>0</v>
      </c>
      <c r="CL127" s="1855" t="b">
        <v>0</v>
      </c>
      <c r="CM127" s="1855" t="b">
        <v>0</v>
      </c>
      <c r="CN127" s="1855" t="b">
        <v>0</v>
      </c>
      <c r="CO127" s="1855" t="b">
        <v>0</v>
      </c>
      <c r="CP127" s="1855" t="b">
        <v>1</v>
      </c>
      <c r="CQ127" s="1855" t="b">
        <v>0</v>
      </c>
      <c r="CR127" s="1855" t="b">
        <v>0</v>
      </c>
      <c r="CS127" s="1855" t="s">
        <v>4300</v>
      </c>
      <c r="CT127" s="1855" t="s">
        <v>4297</v>
      </c>
      <c r="CU127" s="1855" t="s">
        <v>4300</v>
      </c>
      <c r="CV127" s="1855" t="s">
        <v>4300</v>
      </c>
      <c r="CW127" s="1855" t="s">
        <v>4300</v>
      </c>
      <c r="CX127" s="1855" t="s">
        <v>4299</v>
      </c>
      <c r="CY127" s="1857" t="s">
        <v>4300</v>
      </c>
      <c r="CZ127" s="1855">
        <v>0</v>
      </c>
      <c r="DA127" s="1855">
        <v>0</v>
      </c>
      <c r="DB127" s="1855">
        <v>0</v>
      </c>
      <c r="DC127" s="1855">
        <v>0</v>
      </c>
      <c r="DD127" s="1855">
        <v>0</v>
      </c>
      <c r="DE127" s="1855" t="b">
        <v>0</v>
      </c>
      <c r="DF127" s="1855" t="b">
        <v>0</v>
      </c>
      <c r="DG127" s="1855" t="b">
        <v>0</v>
      </c>
      <c r="DH127" s="1855" t="b">
        <v>0</v>
      </c>
      <c r="DI127" s="1855" t="b">
        <v>0</v>
      </c>
      <c r="DJ127" s="1860" t="b">
        <v>0</v>
      </c>
      <c r="DK127" s="1860" t="b">
        <v>0</v>
      </c>
      <c r="DL127" s="1860" t="b">
        <v>0</v>
      </c>
      <c r="DM127" s="1860" t="s">
        <v>179</v>
      </c>
      <c r="DN127" s="1860" t="s">
        <v>179</v>
      </c>
      <c r="DO127" s="1860" t="s">
        <v>179</v>
      </c>
      <c r="DP127" s="1860" t="s">
        <v>179</v>
      </c>
      <c r="DQ127" s="1860" t="s">
        <v>179</v>
      </c>
      <c r="DR127" s="1860" t="s">
        <v>179</v>
      </c>
    </row>
    <row r="128" spans="1:122" ht="14.25" thickBot="1">
      <c r="A128" s="1855" t="s">
        <v>1138</v>
      </c>
      <c r="B128" s="1855" t="s">
        <v>1139</v>
      </c>
      <c r="C128" s="1855">
        <v>2025</v>
      </c>
      <c r="D128" s="1855" t="s">
        <v>594</v>
      </c>
      <c r="E128" s="1855">
        <v>1336191</v>
      </c>
      <c r="F128" s="1855" t="s">
        <v>1139</v>
      </c>
      <c r="G128" s="1856">
        <v>45869</v>
      </c>
      <c r="H128" s="1855" t="s">
        <v>1031</v>
      </c>
      <c r="I128" s="1855" t="s">
        <v>1139</v>
      </c>
      <c r="J128" s="1855" t="s">
        <v>1140</v>
      </c>
      <c r="K128" s="1855" t="s">
        <v>1139</v>
      </c>
      <c r="L128" s="1855" t="s">
        <v>1140</v>
      </c>
      <c r="M128" s="1855" t="s">
        <v>1031</v>
      </c>
      <c r="N128" s="1855" t="s">
        <v>37</v>
      </c>
      <c r="O128" s="1855" t="s">
        <v>41</v>
      </c>
      <c r="P128" s="1855" t="s">
        <v>441</v>
      </c>
      <c r="Q128" s="1855" t="s">
        <v>179</v>
      </c>
      <c r="R128" s="1855" t="s">
        <v>461</v>
      </c>
      <c r="S128" s="1855" t="s">
        <v>179</v>
      </c>
      <c r="T128" s="1855" t="s">
        <v>179</v>
      </c>
      <c r="U128" s="1855">
        <v>24671</v>
      </c>
      <c r="V128" s="1855">
        <v>97</v>
      </c>
      <c r="W128" s="1855">
        <v>4</v>
      </c>
      <c r="X128" s="1855">
        <v>230</v>
      </c>
      <c r="Y128" s="1855">
        <v>2025</v>
      </c>
      <c r="Z128" s="1855">
        <v>2027</v>
      </c>
      <c r="AA128" s="1855" t="s">
        <v>4497</v>
      </c>
      <c r="AB128" s="1855" t="s">
        <v>179</v>
      </c>
      <c r="AC128" s="1855" t="s">
        <v>179</v>
      </c>
      <c r="AD128" s="1855" t="s">
        <v>4022</v>
      </c>
      <c r="AE128" s="1855" t="s">
        <v>1141</v>
      </c>
      <c r="AF128" s="1855" t="s">
        <v>1142</v>
      </c>
      <c r="AG128" s="1855" t="s">
        <v>1143</v>
      </c>
      <c r="AH128" s="1855" t="s">
        <v>179</v>
      </c>
      <c r="AI128" s="1855" t="s">
        <v>179</v>
      </c>
      <c r="AJ128" s="1855">
        <v>2024</v>
      </c>
      <c r="AK128" s="1855">
        <v>47504</v>
      </c>
      <c r="AL128" s="1855">
        <v>47504</v>
      </c>
      <c r="AM128" s="1855">
        <v>47504</v>
      </c>
      <c r="AN128" s="1855">
        <v>47504</v>
      </c>
      <c r="AO128" s="1855">
        <v>57.27</v>
      </c>
      <c r="AP128" s="1855" t="s">
        <v>4498</v>
      </c>
      <c r="AQ128" s="1855">
        <v>2.8</v>
      </c>
      <c r="AR128" s="1855">
        <v>2027</v>
      </c>
      <c r="AS128" s="1855">
        <v>46078</v>
      </c>
      <c r="AT128" s="1855">
        <v>3</v>
      </c>
      <c r="AU128" s="1855">
        <v>46078</v>
      </c>
      <c r="AV128" s="1855">
        <v>3</v>
      </c>
      <c r="AW128" s="1855">
        <v>55.55</v>
      </c>
      <c r="AX128" s="1855" t="s">
        <v>4498</v>
      </c>
      <c r="AY128" s="1855">
        <v>3</v>
      </c>
      <c r="AZ128" s="1855">
        <v>5</v>
      </c>
      <c r="BA128" s="1855">
        <v>2024</v>
      </c>
      <c r="BB128" s="1855">
        <v>190</v>
      </c>
      <c r="BC128" s="1857">
        <v>190</v>
      </c>
      <c r="BD128" s="1857">
        <v>190</v>
      </c>
      <c r="BE128" s="1857">
        <v>190</v>
      </c>
      <c r="BF128" s="1857">
        <v>9.8430000000000004E-2</v>
      </c>
      <c r="BG128" s="1857" t="s">
        <v>523</v>
      </c>
      <c r="BH128" s="1857">
        <v>2027</v>
      </c>
      <c r="BI128" s="1857">
        <v>184.3</v>
      </c>
      <c r="BJ128" s="1857">
        <v>3</v>
      </c>
      <c r="BK128" s="1855">
        <v>184.3</v>
      </c>
      <c r="BL128" s="1855">
        <v>3</v>
      </c>
      <c r="BM128" s="1855">
        <v>9.5500000000000002E-2</v>
      </c>
      <c r="BN128" s="1855" t="s">
        <v>523</v>
      </c>
      <c r="BO128" s="1855">
        <v>3</v>
      </c>
      <c r="BP128" s="1855"/>
      <c r="BQ128" s="1855">
        <v>0</v>
      </c>
      <c r="BR128" s="1855"/>
      <c r="BS128" s="1855">
        <v>1</v>
      </c>
      <c r="BT128" s="1855"/>
      <c r="BU128" s="1855">
        <v>0</v>
      </c>
      <c r="BV128" s="1855"/>
      <c r="BW128" s="1855">
        <v>78</v>
      </c>
      <c r="BX128" s="1855" t="s">
        <v>4297</v>
      </c>
      <c r="BY128" s="1855" t="s">
        <v>4297</v>
      </c>
      <c r="BZ128" s="1858" t="s">
        <v>4297</v>
      </c>
      <c r="CA128" s="1858" t="s">
        <v>4299</v>
      </c>
      <c r="CB128" s="1858" t="s">
        <v>4297</v>
      </c>
      <c r="CC128" s="1858" t="s">
        <v>4297</v>
      </c>
      <c r="CD128" s="1858" t="s">
        <v>4298</v>
      </c>
      <c r="CE128" s="1858" t="s">
        <v>4297</v>
      </c>
      <c r="CF128" s="1858" t="s">
        <v>4297</v>
      </c>
      <c r="CG128" s="1858" t="s">
        <v>4298</v>
      </c>
      <c r="CH128" s="1858" t="s">
        <v>4298</v>
      </c>
      <c r="CI128" s="1859" t="s">
        <v>4298</v>
      </c>
      <c r="CJ128" s="1855" t="s">
        <v>4297</v>
      </c>
      <c r="CK128" s="1855" t="b">
        <v>0</v>
      </c>
      <c r="CL128" s="1855" t="b">
        <v>0</v>
      </c>
      <c r="CM128" s="1855" t="b">
        <v>0</v>
      </c>
      <c r="CN128" s="1855" t="b">
        <v>0</v>
      </c>
      <c r="CO128" s="1855" t="b">
        <v>1</v>
      </c>
      <c r="CP128" s="1855" t="b">
        <v>1</v>
      </c>
      <c r="CQ128" s="1855" t="b">
        <v>0</v>
      </c>
      <c r="CR128" s="1855" t="b">
        <v>0</v>
      </c>
      <c r="CS128" s="1855" t="s">
        <v>3153</v>
      </c>
      <c r="CT128" s="1855" t="s">
        <v>3153</v>
      </c>
      <c r="CU128" s="1855" t="s">
        <v>3153</v>
      </c>
      <c r="CV128" s="1855" t="s">
        <v>3153</v>
      </c>
      <c r="CW128" s="1855" t="s">
        <v>4300</v>
      </c>
      <c r="CX128" s="1855" t="s">
        <v>4297</v>
      </c>
      <c r="CY128" s="1857" t="s">
        <v>4300</v>
      </c>
      <c r="CZ128" s="1855" t="s">
        <v>4297</v>
      </c>
      <c r="DA128" s="1855" t="s">
        <v>4297</v>
      </c>
      <c r="DB128" s="1855" t="s">
        <v>4297</v>
      </c>
      <c r="DC128" s="1855" t="s">
        <v>4297</v>
      </c>
      <c r="DD128" s="1855" t="s">
        <v>4297</v>
      </c>
      <c r="DE128" s="1855" t="b">
        <v>0</v>
      </c>
      <c r="DF128" s="1855" t="b">
        <v>0</v>
      </c>
      <c r="DG128" s="1855" t="b">
        <v>0</v>
      </c>
      <c r="DH128" s="1855" t="b">
        <v>0</v>
      </c>
      <c r="DI128" s="1855" t="b">
        <v>0</v>
      </c>
      <c r="DJ128" s="1860" t="b">
        <v>1</v>
      </c>
      <c r="DK128" s="1860" t="b">
        <v>1</v>
      </c>
      <c r="DL128" s="1860" t="b">
        <v>0</v>
      </c>
      <c r="DM128" s="1860" t="s">
        <v>3153</v>
      </c>
      <c r="DN128" s="1860" t="s">
        <v>3153</v>
      </c>
      <c r="DO128" s="1860" t="s">
        <v>3153</v>
      </c>
      <c r="DP128" s="1860" t="s">
        <v>3153</v>
      </c>
      <c r="DQ128" s="1860" t="s">
        <v>4300</v>
      </c>
      <c r="DR128" s="1860" t="s">
        <v>4297</v>
      </c>
    </row>
    <row r="129" spans="1:122" ht="14.25" thickBot="1">
      <c r="A129" s="1855" t="s">
        <v>1144</v>
      </c>
      <c r="B129" s="1855" t="s">
        <v>1145</v>
      </c>
      <c r="C129" s="1855">
        <v>2025</v>
      </c>
      <c r="D129" s="1855" t="s">
        <v>441</v>
      </c>
      <c r="E129" s="1855">
        <v>1083192</v>
      </c>
      <c r="F129" s="1855" t="s">
        <v>1145</v>
      </c>
      <c r="G129" s="1856">
        <v>45869</v>
      </c>
      <c r="H129" s="1855" t="s">
        <v>1134</v>
      </c>
      <c r="I129" s="1855" t="s">
        <v>1145</v>
      </c>
      <c r="J129" s="1855" t="s">
        <v>2941</v>
      </c>
      <c r="K129" s="1855" t="s">
        <v>1145</v>
      </c>
      <c r="L129" s="1855" t="s">
        <v>2941</v>
      </c>
      <c r="M129" s="1855" t="s">
        <v>1134</v>
      </c>
      <c r="N129" s="1855" t="s">
        <v>319</v>
      </c>
      <c r="O129" s="1855" t="s">
        <v>96</v>
      </c>
      <c r="P129" s="1855" t="s">
        <v>441</v>
      </c>
      <c r="Q129" s="1855" t="s">
        <v>179</v>
      </c>
      <c r="R129" s="1855" t="s">
        <v>179</v>
      </c>
      <c r="S129" s="1855" t="s">
        <v>179</v>
      </c>
      <c r="T129" s="1855" t="s">
        <v>179</v>
      </c>
      <c r="U129" s="1855">
        <v>10925</v>
      </c>
      <c r="V129" s="1855">
        <v>4</v>
      </c>
      <c r="W129" s="1855">
        <v>3</v>
      </c>
      <c r="X129" s="1855">
        <v>0</v>
      </c>
      <c r="Y129" s="1855">
        <v>2025</v>
      </c>
      <c r="Z129" s="1855">
        <v>2027</v>
      </c>
      <c r="AA129" s="1855" t="s">
        <v>4499</v>
      </c>
      <c r="AB129" s="1855" t="s">
        <v>179</v>
      </c>
      <c r="AC129" s="1855" t="s">
        <v>179</v>
      </c>
      <c r="AD129" s="1855" t="s">
        <v>4022</v>
      </c>
      <c r="AE129" s="1855" t="s">
        <v>1146</v>
      </c>
      <c r="AF129" s="1855" t="s">
        <v>1147</v>
      </c>
      <c r="AG129" s="1855" t="s">
        <v>1148</v>
      </c>
      <c r="AH129" s="1855" t="s">
        <v>179</v>
      </c>
      <c r="AI129" s="1855" t="s">
        <v>179</v>
      </c>
      <c r="AJ129" s="1855">
        <v>2024</v>
      </c>
      <c r="AK129" s="1855">
        <v>20209</v>
      </c>
      <c r="AL129" s="1855">
        <v>20209</v>
      </c>
      <c r="AM129" s="1855">
        <v>20209</v>
      </c>
      <c r="AN129" s="1855">
        <v>20209</v>
      </c>
      <c r="AO129" s="1855">
        <v>56.46</v>
      </c>
      <c r="AP129" s="1855" t="s">
        <v>469</v>
      </c>
      <c r="AQ129" s="1855">
        <v>0</v>
      </c>
      <c r="AR129" s="1855">
        <v>2027</v>
      </c>
      <c r="AS129" s="1855">
        <v>19609</v>
      </c>
      <c r="AT129" s="1855">
        <v>3</v>
      </c>
      <c r="AU129" s="1855">
        <v>19609</v>
      </c>
      <c r="AV129" s="1855">
        <v>3</v>
      </c>
      <c r="AW129" s="1855">
        <v>54.78</v>
      </c>
      <c r="AX129" s="1855" t="s">
        <v>469</v>
      </c>
      <c r="AY129" s="1855">
        <v>3</v>
      </c>
      <c r="AZ129" s="1855">
        <v>0</v>
      </c>
      <c r="BA129" s="1855" t="s">
        <v>179</v>
      </c>
      <c r="BB129" s="1855" t="s">
        <v>179</v>
      </c>
      <c r="BC129" s="1857" t="s">
        <v>179</v>
      </c>
      <c r="BD129" s="1857" t="s">
        <v>179</v>
      </c>
      <c r="BE129" s="1857" t="s">
        <v>179</v>
      </c>
      <c r="BF129" s="1857" t="s">
        <v>179</v>
      </c>
      <c r="BG129" s="1857" t="s">
        <v>179</v>
      </c>
      <c r="BH129" s="1857" t="s">
        <v>179</v>
      </c>
      <c r="BI129" s="1857" t="s">
        <v>179</v>
      </c>
      <c r="BJ129" s="1857" t="s">
        <v>179</v>
      </c>
      <c r="BK129" s="1855" t="s">
        <v>179</v>
      </c>
      <c r="BL129" s="1855" t="s">
        <v>179</v>
      </c>
      <c r="BM129" s="1855" t="s">
        <v>179</v>
      </c>
      <c r="BN129" s="1855" t="s">
        <v>179</v>
      </c>
      <c r="BO129" s="1855" t="s">
        <v>179</v>
      </c>
      <c r="BP129" s="1855"/>
      <c r="BQ129" s="1855">
        <v>1</v>
      </c>
      <c r="BR129" s="1855"/>
      <c r="BS129" s="1855">
        <v>0</v>
      </c>
      <c r="BT129" s="1855"/>
      <c r="BU129" s="1855">
        <v>0</v>
      </c>
      <c r="BV129" s="1855"/>
      <c r="BW129" s="1855">
        <v>0</v>
      </c>
      <c r="BX129" s="1855" t="s">
        <v>4297</v>
      </c>
      <c r="BY129" s="1855" t="s">
        <v>4297</v>
      </c>
      <c r="BZ129" s="1858" t="s">
        <v>4297</v>
      </c>
      <c r="CA129" s="1858" t="s">
        <v>3153</v>
      </c>
      <c r="CB129" s="1858" t="s">
        <v>4297</v>
      </c>
      <c r="CC129" s="1858" t="s">
        <v>4297</v>
      </c>
      <c r="CD129" s="1858" t="s">
        <v>3153</v>
      </c>
      <c r="CE129" s="1858" t="s">
        <v>4297</v>
      </c>
      <c r="CF129" s="1858" t="s">
        <v>4297</v>
      </c>
      <c r="CG129" s="1858" t="s">
        <v>3153</v>
      </c>
      <c r="CH129" s="1858" t="s">
        <v>4297</v>
      </c>
      <c r="CI129" s="1859" t="s">
        <v>3153</v>
      </c>
      <c r="CJ129" s="1855" t="s">
        <v>4297</v>
      </c>
      <c r="CK129" s="1855" t="b">
        <v>0</v>
      </c>
      <c r="CL129" s="1855" t="b">
        <v>0</v>
      </c>
      <c r="CM129" s="1855" t="b">
        <v>0</v>
      </c>
      <c r="CN129" s="1855" t="b">
        <v>0</v>
      </c>
      <c r="CO129" s="1855" t="b">
        <v>0</v>
      </c>
      <c r="CP129" s="1855" t="b">
        <v>0</v>
      </c>
      <c r="CQ129" s="1855" t="b">
        <v>0</v>
      </c>
      <c r="CR129" s="1855" t="b">
        <v>1</v>
      </c>
      <c r="CS129" s="1855" t="s">
        <v>4300</v>
      </c>
      <c r="CT129" s="1855" t="s">
        <v>4300</v>
      </c>
      <c r="CU129" s="1855" t="s">
        <v>4300</v>
      </c>
      <c r="CV129" s="1855" t="s">
        <v>4300</v>
      </c>
      <c r="CW129" s="1855" t="s">
        <v>4300</v>
      </c>
      <c r="CX129" s="1855" t="s">
        <v>3153</v>
      </c>
      <c r="CY129" s="1857" t="s">
        <v>4300</v>
      </c>
      <c r="CZ129" s="1855">
        <v>0</v>
      </c>
      <c r="DA129" s="1855">
        <v>0</v>
      </c>
      <c r="DB129" s="1855">
        <v>0</v>
      </c>
      <c r="DC129" s="1855">
        <v>0</v>
      </c>
      <c r="DD129" s="1855">
        <v>0</v>
      </c>
      <c r="DE129" s="1855" t="b">
        <v>0</v>
      </c>
      <c r="DF129" s="1855" t="b">
        <v>0</v>
      </c>
      <c r="DG129" s="1855" t="b">
        <v>0</v>
      </c>
      <c r="DH129" s="1855" t="b">
        <v>0</v>
      </c>
      <c r="DI129" s="1855" t="b">
        <v>0</v>
      </c>
      <c r="DJ129" s="1860" t="b">
        <v>0</v>
      </c>
      <c r="DK129" s="1860" t="b">
        <v>0</v>
      </c>
      <c r="DL129" s="1860" t="b">
        <v>0</v>
      </c>
      <c r="DM129" s="1860" t="s">
        <v>179</v>
      </c>
      <c r="DN129" s="1860" t="s">
        <v>179</v>
      </c>
      <c r="DO129" s="1860" t="s">
        <v>179</v>
      </c>
      <c r="DP129" s="1860" t="s">
        <v>179</v>
      </c>
      <c r="DQ129" s="1860" t="s">
        <v>179</v>
      </c>
      <c r="DR129" s="1860" t="s">
        <v>179</v>
      </c>
    </row>
    <row r="130" spans="1:122" ht="14.25" thickBot="1">
      <c r="A130" s="1855" t="s">
        <v>1149</v>
      </c>
      <c r="B130" s="1855" t="s">
        <v>1150</v>
      </c>
      <c r="C130" s="1855">
        <v>2025</v>
      </c>
      <c r="D130" s="1855" t="s">
        <v>441</v>
      </c>
      <c r="E130" s="1855">
        <v>1069193</v>
      </c>
      <c r="F130" s="1855" t="s">
        <v>1150</v>
      </c>
      <c r="G130" s="1856">
        <v>45867</v>
      </c>
      <c r="H130" s="1855" t="s">
        <v>1151</v>
      </c>
      <c r="I130" s="1855" t="s">
        <v>1150</v>
      </c>
      <c r="J130" s="1855" t="s">
        <v>2942</v>
      </c>
      <c r="K130" s="1855" t="s">
        <v>1150</v>
      </c>
      <c r="L130" s="1855" t="s">
        <v>2942</v>
      </c>
      <c r="M130" s="1855" t="s">
        <v>1151</v>
      </c>
      <c r="N130" s="1855" t="s">
        <v>77</v>
      </c>
      <c r="O130" s="1855" t="s">
        <v>79</v>
      </c>
      <c r="P130" s="1855" t="s">
        <v>441</v>
      </c>
      <c r="Q130" s="1855" t="s">
        <v>179</v>
      </c>
      <c r="R130" s="1855" t="s">
        <v>179</v>
      </c>
      <c r="S130" s="1855" t="s">
        <v>179</v>
      </c>
      <c r="T130" s="1855" t="s">
        <v>179</v>
      </c>
      <c r="U130" s="1855">
        <v>5647</v>
      </c>
      <c r="V130" s="1855">
        <v>11</v>
      </c>
      <c r="W130" s="1855">
        <v>2</v>
      </c>
      <c r="X130" s="1855">
        <v>0</v>
      </c>
      <c r="Y130" s="1855">
        <v>2025</v>
      </c>
      <c r="Z130" s="1855">
        <v>2027</v>
      </c>
      <c r="AA130" s="1855" t="s">
        <v>4500</v>
      </c>
      <c r="AB130" s="1855" t="s">
        <v>4022</v>
      </c>
      <c r="AC130" s="1855" t="s">
        <v>1152</v>
      </c>
      <c r="AD130" s="1855" t="s">
        <v>179</v>
      </c>
      <c r="AE130" s="1855" t="s">
        <v>179</v>
      </c>
      <c r="AF130" s="1855" t="s">
        <v>179</v>
      </c>
      <c r="AG130" s="1855" t="s">
        <v>179</v>
      </c>
      <c r="AH130" s="1855" t="s">
        <v>179</v>
      </c>
      <c r="AI130" s="1855" t="s">
        <v>179</v>
      </c>
      <c r="AJ130" s="1855">
        <v>2024</v>
      </c>
      <c r="AK130" s="1855">
        <v>10421</v>
      </c>
      <c r="AL130" s="1855">
        <v>10337</v>
      </c>
      <c r="AM130" s="1855">
        <v>8781</v>
      </c>
      <c r="AN130" s="1855">
        <v>8697</v>
      </c>
      <c r="AO130" s="1855">
        <v>32.700000000000003</v>
      </c>
      <c r="AP130" s="1855" t="s">
        <v>4501</v>
      </c>
      <c r="AQ130" s="1855">
        <v>23.8</v>
      </c>
      <c r="AR130" s="1855">
        <v>2027</v>
      </c>
      <c r="AS130" s="1855">
        <v>8683</v>
      </c>
      <c r="AT130" s="1855">
        <v>16.7</v>
      </c>
      <c r="AU130" s="1855">
        <v>8128</v>
      </c>
      <c r="AV130" s="1855">
        <v>21.4</v>
      </c>
      <c r="AW130" s="1855">
        <v>31.72</v>
      </c>
      <c r="AX130" s="1855" t="s">
        <v>4501</v>
      </c>
      <c r="AY130" s="1855">
        <v>3</v>
      </c>
      <c r="AZ130" s="1855">
        <v>32</v>
      </c>
      <c r="BA130" s="1855" t="s">
        <v>179</v>
      </c>
      <c r="BB130" s="1855" t="s">
        <v>179</v>
      </c>
      <c r="BC130" s="1857" t="s">
        <v>179</v>
      </c>
      <c r="BD130" s="1857" t="s">
        <v>179</v>
      </c>
      <c r="BE130" s="1857" t="s">
        <v>179</v>
      </c>
      <c r="BF130" s="1857" t="s">
        <v>179</v>
      </c>
      <c r="BG130" s="1857" t="s">
        <v>179</v>
      </c>
      <c r="BH130" s="1857" t="s">
        <v>179</v>
      </c>
      <c r="BI130" s="1857" t="s">
        <v>179</v>
      </c>
      <c r="BJ130" s="1857" t="s">
        <v>179</v>
      </c>
      <c r="BK130" s="1855" t="s">
        <v>179</v>
      </c>
      <c r="BL130" s="1855" t="s">
        <v>179</v>
      </c>
      <c r="BM130" s="1855" t="s">
        <v>179</v>
      </c>
      <c r="BN130" s="1855" t="s">
        <v>179</v>
      </c>
      <c r="BO130" s="1855" t="s">
        <v>179</v>
      </c>
      <c r="BP130" s="1855"/>
      <c r="BQ130" s="1855">
        <v>0</v>
      </c>
      <c r="BR130" s="1855"/>
      <c r="BS130" s="1855">
        <v>0</v>
      </c>
      <c r="BT130" s="1855"/>
      <c r="BU130" s="1855">
        <v>0</v>
      </c>
      <c r="BV130" s="1855"/>
      <c r="BW130" s="1855">
        <v>0</v>
      </c>
      <c r="BX130" s="1855" t="s">
        <v>4297</v>
      </c>
      <c r="BY130" s="1855" t="s">
        <v>4297</v>
      </c>
      <c r="BZ130" s="1858" t="s">
        <v>4297</v>
      </c>
      <c r="CA130" s="1858" t="s">
        <v>4297</v>
      </c>
      <c r="CB130" s="1858" t="s">
        <v>4297</v>
      </c>
      <c r="CC130" s="1858" t="s">
        <v>4297</v>
      </c>
      <c r="CD130" s="1858" t="s">
        <v>4298</v>
      </c>
      <c r="CE130" s="1858" t="s">
        <v>4297</v>
      </c>
      <c r="CF130" s="1858" t="s">
        <v>4297</v>
      </c>
      <c r="CG130" s="1858" t="s">
        <v>4298</v>
      </c>
      <c r="CH130" s="1858" t="s">
        <v>4298</v>
      </c>
      <c r="CI130" s="1859" t="s">
        <v>4298</v>
      </c>
      <c r="CJ130" s="1855" t="s">
        <v>4297</v>
      </c>
      <c r="CK130" s="1855" t="b">
        <v>1</v>
      </c>
      <c r="CL130" s="1855" t="b">
        <v>1</v>
      </c>
      <c r="CM130" s="1855" t="b">
        <v>0</v>
      </c>
      <c r="CN130" s="1855" t="b">
        <v>1</v>
      </c>
      <c r="CO130" s="1855" t="b">
        <v>0</v>
      </c>
      <c r="CP130" s="1855" t="b">
        <v>0</v>
      </c>
      <c r="CQ130" s="1855" t="b">
        <v>0</v>
      </c>
      <c r="CR130" s="1855" t="b">
        <v>0</v>
      </c>
      <c r="CS130" s="1855" t="s">
        <v>4297</v>
      </c>
      <c r="CT130" s="1855" t="s">
        <v>4297</v>
      </c>
      <c r="CU130" s="1855" t="s">
        <v>4300</v>
      </c>
      <c r="CV130" s="1855" t="s">
        <v>4299</v>
      </c>
      <c r="CW130" s="1855" t="s">
        <v>4297</v>
      </c>
      <c r="CX130" s="1855" t="s">
        <v>4299</v>
      </c>
      <c r="CY130" s="1857" t="s">
        <v>4300</v>
      </c>
      <c r="CZ130" s="1855">
        <v>0</v>
      </c>
      <c r="DA130" s="1855">
        <v>0</v>
      </c>
      <c r="DB130" s="1855">
        <v>0</v>
      </c>
      <c r="DC130" s="1855">
        <v>0</v>
      </c>
      <c r="DD130" s="1855">
        <v>0</v>
      </c>
      <c r="DE130" s="1855" t="b">
        <v>0</v>
      </c>
      <c r="DF130" s="1855" t="b">
        <v>0</v>
      </c>
      <c r="DG130" s="1855" t="b">
        <v>0</v>
      </c>
      <c r="DH130" s="1855" t="b">
        <v>0</v>
      </c>
      <c r="DI130" s="1855" t="b">
        <v>0</v>
      </c>
      <c r="DJ130" s="1860" t="b">
        <v>0</v>
      </c>
      <c r="DK130" s="1860" t="b">
        <v>0</v>
      </c>
      <c r="DL130" s="1860" t="b">
        <v>0</v>
      </c>
      <c r="DM130" s="1860" t="s">
        <v>179</v>
      </c>
      <c r="DN130" s="1860" t="s">
        <v>179</v>
      </c>
      <c r="DO130" s="1860" t="s">
        <v>179</v>
      </c>
      <c r="DP130" s="1860" t="s">
        <v>179</v>
      </c>
      <c r="DQ130" s="1860" t="s">
        <v>179</v>
      </c>
      <c r="DR130" s="1860" t="s">
        <v>179</v>
      </c>
    </row>
    <row r="131" spans="1:122" ht="14.25" thickBot="1">
      <c r="A131" s="1855" t="s">
        <v>1153</v>
      </c>
      <c r="B131" s="1855" t="s">
        <v>1154</v>
      </c>
      <c r="C131" s="1855">
        <v>2025</v>
      </c>
      <c r="D131" s="1855" t="s">
        <v>441</v>
      </c>
      <c r="E131" s="1855">
        <v>1056194</v>
      </c>
      <c r="F131" s="1855" t="s">
        <v>1154</v>
      </c>
      <c r="G131" s="1856">
        <v>45868</v>
      </c>
      <c r="H131" s="1855" t="s">
        <v>1155</v>
      </c>
      <c r="I131" s="1855" t="s">
        <v>1154</v>
      </c>
      <c r="J131" s="1855" t="s">
        <v>4065</v>
      </c>
      <c r="K131" s="1855" t="s">
        <v>1154</v>
      </c>
      <c r="L131" s="1855" t="s">
        <v>1156</v>
      </c>
      <c r="M131" s="1855" t="s">
        <v>1157</v>
      </c>
      <c r="N131" s="1855" t="s">
        <v>57</v>
      </c>
      <c r="O131" s="1855" t="s">
        <v>64</v>
      </c>
      <c r="P131" s="1855" t="s">
        <v>441</v>
      </c>
      <c r="Q131" s="1855" t="s">
        <v>179</v>
      </c>
      <c r="R131" s="1855" t="s">
        <v>179</v>
      </c>
      <c r="S131" s="1855" t="s">
        <v>179</v>
      </c>
      <c r="T131" s="1855" t="s">
        <v>179</v>
      </c>
      <c r="U131" s="1855">
        <v>9287</v>
      </c>
      <c r="V131" s="1855">
        <v>7</v>
      </c>
      <c r="W131" s="1855">
        <v>4</v>
      </c>
      <c r="X131" s="1855">
        <v>0</v>
      </c>
      <c r="Y131" s="1855">
        <v>2025</v>
      </c>
      <c r="Z131" s="1855">
        <v>2027</v>
      </c>
      <c r="AA131" s="1855" t="s">
        <v>4502</v>
      </c>
      <c r="AB131" s="1855" t="s">
        <v>179</v>
      </c>
      <c r="AC131" s="1855" t="s">
        <v>179</v>
      </c>
      <c r="AD131" s="1855" t="s">
        <v>4022</v>
      </c>
      <c r="AE131" s="1855" t="s">
        <v>1158</v>
      </c>
      <c r="AF131" s="1855" t="s">
        <v>2943</v>
      </c>
      <c r="AG131" s="1855" t="s">
        <v>1159</v>
      </c>
      <c r="AH131" s="1855" t="s">
        <v>179</v>
      </c>
      <c r="AI131" s="1855" t="s">
        <v>179</v>
      </c>
      <c r="AJ131" s="1855">
        <v>2024</v>
      </c>
      <c r="AK131" s="1855">
        <v>19234</v>
      </c>
      <c r="AL131" s="1855">
        <v>19234</v>
      </c>
      <c r="AM131" s="1855">
        <v>19234</v>
      </c>
      <c r="AN131" s="1855">
        <v>19234</v>
      </c>
      <c r="AO131" s="1855">
        <v>93.35</v>
      </c>
      <c r="AP131" s="1855" t="s">
        <v>585</v>
      </c>
      <c r="AQ131" s="1855">
        <v>14.3</v>
      </c>
      <c r="AR131" s="1855">
        <v>2027</v>
      </c>
      <c r="AS131" s="1855">
        <v>18849.32</v>
      </c>
      <c r="AT131" s="1855">
        <v>2</v>
      </c>
      <c r="AU131" s="1855">
        <v>18849.32</v>
      </c>
      <c r="AV131" s="1855">
        <v>2</v>
      </c>
      <c r="AW131" s="1855">
        <v>91.48</v>
      </c>
      <c r="AX131" s="1855" t="s">
        <v>585</v>
      </c>
      <c r="AY131" s="1855">
        <v>2</v>
      </c>
      <c r="AZ131" s="1855">
        <v>14.3</v>
      </c>
      <c r="BA131" s="1855" t="s">
        <v>179</v>
      </c>
      <c r="BB131" s="1855" t="s">
        <v>179</v>
      </c>
      <c r="BC131" s="1857" t="s">
        <v>179</v>
      </c>
      <c r="BD131" s="1857" t="s">
        <v>179</v>
      </c>
      <c r="BE131" s="1857" t="s">
        <v>179</v>
      </c>
      <c r="BF131" s="1857" t="s">
        <v>179</v>
      </c>
      <c r="BG131" s="1857" t="s">
        <v>179</v>
      </c>
      <c r="BH131" s="1857" t="s">
        <v>179</v>
      </c>
      <c r="BI131" s="1857" t="s">
        <v>179</v>
      </c>
      <c r="BJ131" s="1857" t="s">
        <v>179</v>
      </c>
      <c r="BK131" s="1855" t="s">
        <v>179</v>
      </c>
      <c r="BL131" s="1855" t="s">
        <v>179</v>
      </c>
      <c r="BM131" s="1855" t="s">
        <v>179</v>
      </c>
      <c r="BN131" s="1855" t="s">
        <v>179</v>
      </c>
      <c r="BO131" s="1855" t="s">
        <v>179</v>
      </c>
      <c r="BP131" s="1855"/>
      <c r="BQ131" s="1855">
        <v>0</v>
      </c>
      <c r="BR131" s="1855"/>
      <c r="BS131" s="1855">
        <v>0</v>
      </c>
      <c r="BT131" s="1855"/>
      <c r="BU131" s="1855">
        <v>0</v>
      </c>
      <c r="BV131" s="1855"/>
      <c r="BW131" s="1855">
        <v>0</v>
      </c>
      <c r="BX131" s="1855" t="s">
        <v>4297</v>
      </c>
      <c r="BY131" s="1855" t="s">
        <v>4297</v>
      </c>
      <c r="BZ131" s="1858" t="s">
        <v>4297</v>
      </c>
      <c r="CA131" s="1858" t="s">
        <v>4297</v>
      </c>
      <c r="CB131" s="1858" t="s">
        <v>4297</v>
      </c>
      <c r="CC131" s="1858" t="s">
        <v>4297</v>
      </c>
      <c r="CD131" s="1858" t="s">
        <v>4297</v>
      </c>
      <c r="CE131" s="1858" t="s">
        <v>4297</v>
      </c>
      <c r="CF131" s="1858" t="s">
        <v>4297</v>
      </c>
      <c r="CG131" s="1858" t="s">
        <v>4298</v>
      </c>
      <c r="CH131" s="1858" t="s">
        <v>4298</v>
      </c>
      <c r="CI131" s="1859" t="s">
        <v>4298</v>
      </c>
      <c r="CJ131" s="1855" t="s">
        <v>4297</v>
      </c>
      <c r="CK131" s="1855" t="b">
        <v>0</v>
      </c>
      <c r="CL131" s="1855" t="b">
        <v>1</v>
      </c>
      <c r="CM131" s="1855" t="b">
        <v>0</v>
      </c>
      <c r="CN131" s="1855" t="b">
        <v>0</v>
      </c>
      <c r="CO131" s="1855" t="b">
        <v>0</v>
      </c>
      <c r="CP131" s="1855" t="b">
        <v>0</v>
      </c>
      <c r="CQ131" s="1855" t="b">
        <v>0</v>
      </c>
      <c r="CR131" s="1855" t="b">
        <v>0</v>
      </c>
      <c r="CS131" s="1855" t="s">
        <v>4300</v>
      </c>
      <c r="CT131" s="1855" t="s">
        <v>4300</v>
      </c>
      <c r="CU131" s="1855" t="s">
        <v>3153</v>
      </c>
      <c r="CV131" s="1855" t="s">
        <v>4300</v>
      </c>
      <c r="CW131" s="1855" t="s">
        <v>4300</v>
      </c>
      <c r="CX131" s="1855" t="s">
        <v>3153</v>
      </c>
      <c r="CY131" s="1857" t="s">
        <v>4300</v>
      </c>
      <c r="CZ131" s="1855">
        <v>0</v>
      </c>
      <c r="DA131" s="1855">
        <v>0</v>
      </c>
      <c r="DB131" s="1855">
        <v>0</v>
      </c>
      <c r="DC131" s="1855">
        <v>0</v>
      </c>
      <c r="DD131" s="1855">
        <v>0</v>
      </c>
      <c r="DE131" s="1855" t="b">
        <v>0</v>
      </c>
      <c r="DF131" s="1855" t="b">
        <v>0</v>
      </c>
      <c r="DG131" s="1855" t="b">
        <v>0</v>
      </c>
      <c r="DH131" s="1855" t="b">
        <v>0</v>
      </c>
      <c r="DI131" s="1855" t="b">
        <v>0</v>
      </c>
      <c r="DJ131" s="1860" t="b">
        <v>0</v>
      </c>
      <c r="DK131" s="1860" t="b">
        <v>0</v>
      </c>
      <c r="DL131" s="1860" t="b">
        <v>0</v>
      </c>
      <c r="DM131" s="1860" t="s">
        <v>179</v>
      </c>
      <c r="DN131" s="1860" t="s">
        <v>179</v>
      </c>
      <c r="DO131" s="1860" t="s">
        <v>179</v>
      </c>
      <c r="DP131" s="1860" t="s">
        <v>179</v>
      </c>
      <c r="DQ131" s="1860" t="s">
        <v>179</v>
      </c>
      <c r="DR131" s="1860" t="s">
        <v>179</v>
      </c>
    </row>
    <row r="132" spans="1:122" ht="14.25" thickBot="1">
      <c r="A132" s="1855" t="s">
        <v>1160</v>
      </c>
      <c r="B132" s="1855" t="s">
        <v>1161</v>
      </c>
      <c r="C132" s="1855">
        <v>2025</v>
      </c>
      <c r="D132" s="1855" t="s">
        <v>594</v>
      </c>
      <c r="E132" s="1855">
        <v>1344196</v>
      </c>
      <c r="F132" s="1855" t="s">
        <v>1161</v>
      </c>
      <c r="G132" s="1856">
        <v>45868</v>
      </c>
      <c r="H132" s="1855" t="s">
        <v>1162</v>
      </c>
      <c r="I132" s="1855" t="s">
        <v>1161</v>
      </c>
      <c r="J132" s="1855" t="s">
        <v>4503</v>
      </c>
      <c r="K132" s="1855" t="s">
        <v>1161</v>
      </c>
      <c r="L132" s="1855" t="s">
        <v>4503</v>
      </c>
      <c r="M132" s="1855" t="s">
        <v>1162</v>
      </c>
      <c r="N132" s="1855" t="s">
        <v>48</v>
      </c>
      <c r="O132" s="1855" t="s">
        <v>51</v>
      </c>
      <c r="P132" s="1855" t="s">
        <v>441</v>
      </c>
      <c r="Q132" s="1855" t="s">
        <v>179</v>
      </c>
      <c r="R132" s="1855" t="s">
        <v>461</v>
      </c>
      <c r="S132" s="1855" t="s">
        <v>179</v>
      </c>
      <c r="T132" s="1855" t="s">
        <v>179</v>
      </c>
      <c r="U132" s="1855">
        <v>5357</v>
      </c>
      <c r="V132" s="1855">
        <v>99</v>
      </c>
      <c r="W132" s="1855">
        <v>1</v>
      </c>
      <c r="X132" s="1855">
        <v>1611</v>
      </c>
      <c r="Y132" s="1855">
        <v>2025</v>
      </c>
      <c r="Z132" s="1855">
        <v>2027</v>
      </c>
      <c r="AA132" s="1855" t="s">
        <v>4504</v>
      </c>
      <c r="AB132" s="1855" t="s">
        <v>179</v>
      </c>
      <c r="AC132" s="1855" t="s">
        <v>179</v>
      </c>
      <c r="AD132" s="1855" t="s">
        <v>4022</v>
      </c>
      <c r="AE132" s="1855" t="s">
        <v>1163</v>
      </c>
      <c r="AF132" s="1855" t="s">
        <v>1164</v>
      </c>
      <c r="AG132" s="1855" t="s">
        <v>4066</v>
      </c>
      <c r="AH132" s="1855" t="s">
        <v>179</v>
      </c>
      <c r="AI132" s="1855" t="s">
        <v>179</v>
      </c>
      <c r="AJ132" s="1855">
        <v>2024</v>
      </c>
      <c r="AK132" s="1855">
        <v>10235</v>
      </c>
      <c r="AL132" s="1855">
        <v>10235</v>
      </c>
      <c r="AM132" s="1855">
        <v>10034</v>
      </c>
      <c r="AN132" s="1855">
        <v>10034</v>
      </c>
      <c r="AO132" s="1855">
        <v>22.32</v>
      </c>
      <c r="AP132" s="1855" t="s">
        <v>469</v>
      </c>
      <c r="AQ132" s="1855">
        <v>2.9</v>
      </c>
      <c r="AR132" s="1855">
        <v>2027</v>
      </c>
      <c r="AS132" s="1855">
        <v>9935</v>
      </c>
      <c r="AT132" s="1855">
        <v>2.9</v>
      </c>
      <c r="AU132" s="1855">
        <v>9935</v>
      </c>
      <c r="AV132" s="1855">
        <v>2.9</v>
      </c>
      <c r="AW132" s="1855">
        <v>19.75</v>
      </c>
      <c r="AX132" s="1855" t="s">
        <v>469</v>
      </c>
      <c r="AY132" s="1855">
        <v>11.5</v>
      </c>
      <c r="AZ132" s="1855">
        <v>3</v>
      </c>
      <c r="BA132" s="1855">
        <v>2024</v>
      </c>
      <c r="BB132" s="1855">
        <v>14940</v>
      </c>
      <c r="BC132" s="1857">
        <v>14940</v>
      </c>
      <c r="BD132" s="1857">
        <v>14940</v>
      </c>
      <c r="BE132" s="1857">
        <v>14940</v>
      </c>
      <c r="BF132" s="1857">
        <v>0.24390000000000001</v>
      </c>
      <c r="BG132" s="1857" t="s">
        <v>523</v>
      </c>
      <c r="BH132" s="1857">
        <v>2027</v>
      </c>
      <c r="BI132" s="1857">
        <v>14492</v>
      </c>
      <c r="BJ132" s="1857">
        <v>3</v>
      </c>
      <c r="BK132" s="1855">
        <v>14492</v>
      </c>
      <c r="BL132" s="1855">
        <v>3</v>
      </c>
      <c r="BM132" s="1855">
        <v>0.21</v>
      </c>
      <c r="BN132" s="1855" t="s">
        <v>523</v>
      </c>
      <c r="BO132" s="1855">
        <v>13.9</v>
      </c>
      <c r="BP132" s="1855"/>
      <c r="BQ132" s="1855">
        <v>214</v>
      </c>
      <c r="BR132" s="1855"/>
      <c r="BS132" s="1855">
        <v>0</v>
      </c>
      <c r="BT132" s="1855"/>
      <c r="BU132" s="1855">
        <v>0</v>
      </c>
      <c r="BV132" s="1855"/>
      <c r="BW132" s="1855">
        <v>0</v>
      </c>
      <c r="BX132" s="1855" t="s">
        <v>4297</v>
      </c>
      <c r="BY132" s="1855" t="s">
        <v>4297</v>
      </c>
      <c r="BZ132" s="1858" t="s">
        <v>4297</v>
      </c>
      <c r="CA132" s="1858" t="s">
        <v>4297</v>
      </c>
      <c r="CB132" s="1858" t="s">
        <v>4297</v>
      </c>
      <c r="CC132" s="1858" t="s">
        <v>4297</v>
      </c>
      <c r="CD132" s="1858" t="s">
        <v>4298</v>
      </c>
      <c r="CE132" s="1858" t="s">
        <v>4297</v>
      </c>
      <c r="CF132" s="1858" t="s">
        <v>4297</v>
      </c>
      <c r="CG132" s="1858" t="s">
        <v>4298</v>
      </c>
      <c r="CH132" s="1858" t="s">
        <v>4298</v>
      </c>
      <c r="CI132" s="1859" t="s">
        <v>4298</v>
      </c>
      <c r="CJ132" s="1855" t="s">
        <v>4298</v>
      </c>
      <c r="CK132" s="1855" t="b">
        <v>0</v>
      </c>
      <c r="CL132" s="1855" t="b">
        <v>0</v>
      </c>
      <c r="CM132" s="1855" t="b">
        <v>0</v>
      </c>
      <c r="CN132" s="1855" t="b">
        <v>1</v>
      </c>
      <c r="CO132" s="1855" t="b">
        <v>0</v>
      </c>
      <c r="CP132" s="1855" t="b">
        <v>0</v>
      </c>
      <c r="CQ132" s="1855" t="b">
        <v>0</v>
      </c>
      <c r="CR132" s="1855" t="b">
        <v>0</v>
      </c>
      <c r="CS132" s="1855" t="s">
        <v>3153</v>
      </c>
      <c r="CT132" s="1855" t="s">
        <v>4297</v>
      </c>
      <c r="CU132" s="1855" t="s">
        <v>3153</v>
      </c>
      <c r="CV132" s="1855" t="s">
        <v>4300</v>
      </c>
      <c r="CW132" s="1855" t="s">
        <v>3153</v>
      </c>
      <c r="CX132" s="1855" t="s">
        <v>3153</v>
      </c>
      <c r="CY132" s="1857" t="s">
        <v>4300</v>
      </c>
      <c r="CZ132" s="1855" t="s">
        <v>4297</v>
      </c>
      <c r="DA132" s="1855" t="s">
        <v>4297</v>
      </c>
      <c r="DB132" s="1855" t="s">
        <v>4297</v>
      </c>
      <c r="DC132" s="1855" t="s">
        <v>4297</v>
      </c>
      <c r="DD132" s="1855" t="s">
        <v>4297</v>
      </c>
      <c r="DE132" s="1855" t="b">
        <v>0</v>
      </c>
      <c r="DF132" s="1855" t="b">
        <v>0</v>
      </c>
      <c r="DG132" s="1855" t="b">
        <v>0</v>
      </c>
      <c r="DH132" s="1855" t="b">
        <v>1</v>
      </c>
      <c r="DI132" s="1855" t="b">
        <v>0</v>
      </c>
      <c r="DJ132" s="1860" t="b">
        <v>0</v>
      </c>
      <c r="DK132" s="1860" t="b">
        <v>0</v>
      </c>
      <c r="DL132" s="1860" t="b">
        <v>0</v>
      </c>
      <c r="DM132" s="1860" t="s">
        <v>3153</v>
      </c>
      <c r="DN132" s="1860" t="s">
        <v>4297</v>
      </c>
      <c r="DO132" s="1860" t="s">
        <v>3153</v>
      </c>
      <c r="DP132" s="1860" t="s">
        <v>4300</v>
      </c>
      <c r="DQ132" s="1860" t="s">
        <v>3153</v>
      </c>
      <c r="DR132" s="1860" t="s">
        <v>3153</v>
      </c>
    </row>
    <row r="133" spans="1:122" ht="14.25" thickBot="1">
      <c r="A133" s="1855" t="s">
        <v>1165</v>
      </c>
      <c r="B133" s="1855" t="s">
        <v>4067</v>
      </c>
      <c r="C133" s="1855">
        <v>2025</v>
      </c>
      <c r="D133" s="1855" t="s">
        <v>461</v>
      </c>
      <c r="E133" s="1855">
        <v>3060200</v>
      </c>
      <c r="F133" s="1855" t="s">
        <v>4067</v>
      </c>
      <c r="G133" s="1856">
        <v>45926</v>
      </c>
      <c r="H133" s="1855" t="s">
        <v>4068</v>
      </c>
      <c r="I133" s="1855" t="s">
        <v>4067</v>
      </c>
      <c r="J133" s="1855" t="s">
        <v>4069</v>
      </c>
      <c r="K133" s="1855" t="s">
        <v>4067</v>
      </c>
      <c r="L133" s="1855" t="s">
        <v>4069</v>
      </c>
      <c r="M133" s="1855" t="s">
        <v>4068</v>
      </c>
      <c r="N133" s="1855" t="s">
        <v>57</v>
      </c>
      <c r="O133" s="1855" t="s">
        <v>68</v>
      </c>
      <c r="P133" s="1855" t="s">
        <v>179</v>
      </c>
      <c r="Q133" s="1855" t="s">
        <v>179</v>
      </c>
      <c r="R133" s="1855" t="s">
        <v>461</v>
      </c>
      <c r="S133" s="1855" t="s">
        <v>179</v>
      </c>
      <c r="T133" s="1855" t="s">
        <v>179</v>
      </c>
      <c r="U133" s="1855">
        <v>0</v>
      </c>
      <c r="V133" s="1855" t="s">
        <v>179</v>
      </c>
      <c r="W133" s="1855" t="s">
        <v>179</v>
      </c>
      <c r="X133" s="1855">
        <v>270</v>
      </c>
      <c r="Y133" s="1855">
        <v>2025</v>
      </c>
      <c r="Z133" s="1855">
        <v>2027</v>
      </c>
      <c r="AA133" s="1855" t="s">
        <v>4505</v>
      </c>
      <c r="AB133" s="1855" t="s">
        <v>179</v>
      </c>
      <c r="AC133" s="1855" t="s">
        <v>179</v>
      </c>
      <c r="AD133" s="1855" t="s">
        <v>4022</v>
      </c>
      <c r="AE133" s="1855" t="s">
        <v>1166</v>
      </c>
      <c r="AF133" s="1855" t="s">
        <v>1167</v>
      </c>
      <c r="AG133" s="1855" t="s">
        <v>1168</v>
      </c>
      <c r="AH133" s="1855" t="s">
        <v>179</v>
      </c>
      <c r="AI133" s="1855" t="s">
        <v>179</v>
      </c>
      <c r="AJ133" s="1855" t="s">
        <v>179</v>
      </c>
      <c r="AK133" s="1855" t="s">
        <v>179</v>
      </c>
      <c r="AL133" s="1855" t="s">
        <v>179</v>
      </c>
      <c r="AM133" s="1855" t="s">
        <v>179</v>
      </c>
      <c r="AN133" s="1855" t="s">
        <v>179</v>
      </c>
      <c r="AO133" s="1855" t="s">
        <v>179</v>
      </c>
      <c r="AP133" s="1855" t="s">
        <v>179</v>
      </c>
      <c r="AQ133" s="1855" t="s">
        <v>179</v>
      </c>
      <c r="AR133" s="1855" t="s">
        <v>179</v>
      </c>
      <c r="AS133" s="1855" t="s">
        <v>179</v>
      </c>
      <c r="AT133" s="1855" t="s">
        <v>179</v>
      </c>
      <c r="AU133" s="1855" t="s">
        <v>179</v>
      </c>
      <c r="AV133" s="1855" t="s">
        <v>179</v>
      </c>
      <c r="AW133" s="1855" t="s">
        <v>179</v>
      </c>
      <c r="AX133" s="1855" t="s">
        <v>179</v>
      </c>
      <c r="AY133" s="1855" t="s">
        <v>179</v>
      </c>
      <c r="AZ133" s="1855" t="s">
        <v>179</v>
      </c>
      <c r="BA133" s="1855">
        <v>2024</v>
      </c>
      <c r="BB133" s="1855">
        <v>206</v>
      </c>
      <c r="BC133" s="1857">
        <v>206</v>
      </c>
      <c r="BD133" s="1857">
        <v>206</v>
      </c>
      <c r="BE133" s="1857">
        <v>206</v>
      </c>
      <c r="BF133" s="1857">
        <v>4.3470000000000002E-2</v>
      </c>
      <c r="BG133" s="1857" t="s">
        <v>523</v>
      </c>
      <c r="BH133" s="1857">
        <v>2027</v>
      </c>
      <c r="BI133" s="1857">
        <v>200</v>
      </c>
      <c r="BJ133" s="1857">
        <v>2.9</v>
      </c>
      <c r="BK133" s="1855">
        <v>200</v>
      </c>
      <c r="BL133" s="1855">
        <v>2.9</v>
      </c>
      <c r="BM133" s="1855">
        <v>0.04</v>
      </c>
      <c r="BN133" s="1855" t="s">
        <v>523</v>
      </c>
      <c r="BO133" s="1855">
        <v>8</v>
      </c>
      <c r="BP133" s="1855"/>
      <c r="BQ133" s="1855">
        <v>0</v>
      </c>
      <c r="BR133" s="1855"/>
      <c r="BS133" s="1855">
        <v>0</v>
      </c>
      <c r="BT133" s="1855"/>
      <c r="BU133" s="1855">
        <v>0</v>
      </c>
      <c r="BV133" s="1855"/>
      <c r="BW133" s="1855">
        <v>163</v>
      </c>
      <c r="BX133" s="1855">
        <v>0</v>
      </c>
      <c r="BY133" s="1855">
        <v>0</v>
      </c>
      <c r="BZ133" s="1858">
        <v>0</v>
      </c>
      <c r="CA133" s="1858">
        <v>0</v>
      </c>
      <c r="CB133" s="1858">
        <v>0</v>
      </c>
      <c r="CC133" s="1858">
        <v>0</v>
      </c>
      <c r="CD133" s="1858">
        <v>0</v>
      </c>
      <c r="CE133" s="1858">
        <v>0</v>
      </c>
      <c r="CF133" s="1858">
        <v>0</v>
      </c>
      <c r="CG133" s="1858">
        <v>0</v>
      </c>
      <c r="CH133" s="1858">
        <v>0</v>
      </c>
      <c r="CI133" s="1859">
        <v>0</v>
      </c>
      <c r="CJ133" s="1855">
        <v>0</v>
      </c>
      <c r="CK133" s="1855" t="b">
        <v>0</v>
      </c>
      <c r="CL133" s="1855" t="b">
        <v>0</v>
      </c>
      <c r="CM133" s="1855" t="b">
        <v>0</v>
      </c>
      <c r="CN133" s="1855" t="b">
        <v>0</v>
      </c>
      <c r="CO133" s="1855" t="b">
        <v>0</v>
      </c>
      <c r="CP133" s="1855" t="b">
        <v>0</v>
      </c>
      <c r="CQ133" s="1855" t="b">
        <v>0</v>
      </c>
      <c r="CR133" s="1855" t="b">
        <v>0</v>
      </c>
      <c r="CS133" s="1855">
        <v>0</v>
      </c>
      <c r="CT133" s="1855">
        <v>0</v>
      </c>
      <c r="CU133" s="1855">
        <v>0</v>
      </c>
      <c r="CV133" s="1855">
        <v>0</v>
      </c>
      <c r="CW133" s="1855">
        <v>0</v>
      </c>
      <c r="CX133" s="1855">
        <v>0</v>
      </c>
      <c r="CY133" s="1857">
        <v>0</v>
      </c>
      <c r="CZ133" s="1855" t="s">
        <v>4297</v>
      </c>
      <c r="DA133" s="1855" t="s">
        <v>4297</v>
      </c>
      <c r="DB133" s="1855" t="s">
        <v>4297</v>
      </c>
      <c r="DC133" s="1855" t="s">
        <v>4297</v>
      </c>
      <c r="DD133" s="1855" t="s">
        <v>4297</v>
      </c>
      <c r="DE133" s="1855" t="b">
        <v>0</v>
      </c>
      <c r="DF133" s="1855" t="b">
        <v>0</v>
      </c>
      <c r="DG133" s="1855" t="b">
        <v>0</v>
      </c>
      <c r="DH133" s="1855" t="b">
        <v>0</v>
      </c>
      <c r="DI133" s="1855" t="b">
        <v>0</v>
      </c>
      <c r="DJ133" s="1860" t="b">
        <v>0</v>
      </c>
      <c r="DK133" s="1860" t="b">
        <v>0</v>
      </c>
      <c r="DL133" s="1860" t="b">
        <v>1</v>
      </c>
      <c r="DM133" s="1860" t="s">
        <v>4300</v>
      </c>
      <c r="DN133" s="1860" t="s">
        <v>4300</v>
      </c>
      <c r="DO133" s="1860" t="s">
        <v>4297</v>
      </c>
      <c r="DP133" s="1860" t="s">
        <v>4300</v>
      </c>
      <c r="DQ133" s="1860" t="s">
        <v>4300</v>
      </c>
      <c r="DR133" s="1860" t="s">
        <v>4297</v>
      </c>
    </row>
    <row r="134" spans="1:122" ht="14.25" thickBot="1">
      <c r="A134" s="1855" t="s">
        <v>1169</v>
      </c>
      <c r="B134" s="1855" t="s">
        <v>1170</v>
      </c>
      <c r="C134" s="1855">
        <v>2025</v>
      </c>
      <c r="D134" s="1855" t="s">
        <v>441</v>
      </c>
      <c r="E134" s="1855">
        <v>1069202</v>
      </c>
      <c r="F134" s="1855" t="s">
        <v>1170</v>
      </c>
      <c r="G134" s="1856">
        <v>45869</v>
      </c>
      <c r="H134" s="1855" t="s">
        <v>4506</v>
      </c>
      <c r="I134" s="1855" t="s">
        <v>1170</v>
      </c>
      <c r="J134" s="1855" t="s">
        <v>1171</v>
      </c>
      <c r="K134" s="1855" t="s">
        <v>1170</v>
      </c>
      <c r="L134" s="1855" t="s">
        <v>1171</v>
      </c>
      <c r="M134" s="1855" t="s">
        <v>4506</v>
      </c>
      <c r="N134" s="1855" t="s">
        <v>77</v>
      </c>
      <c r="O134" s="1855" t="s">
        <v>79</v>
      </c>
      <c r="P134" s="1855" t="s">
        <v>441</v>
      </c>
      <c r="Q134" s="1855" t="s">
        <v>179</v>
      </c>
      <c r="R134" s="1855" t="s">
        <v>179</v>
      </c>
      <c r="S134" s="1855" t="s">
        <v>179</v>
      </c>
      <c r="T134" s="1855" t="s">
        <v>179</v>
      </c>
      <c r="U134" s="1855">
        <v>8193</v>
      </c>
      <c r="V134" s="1855">
        <v>25</v>
      </c>
      <c r="W134" s="1855">
        <v>3</v>
      </c>
      <c r="X134" s="1855">
        <v>0</v>
      </c>
      <c r="Y134" s="1855">
        <v>2025</v>
      </c>
      <c r="Z134" s="1855">
        <v>2027</v>
      </c>
      <c r="AA134" s="1855" t="s">
        <v>4507</v>
      </c>
      <c r="AB134" s="1855" t="s">
        <v>179</v>
      </c>
      <c r="AC134" s="1855" t="s">
        <v>179</v>
      </c>
      <c r="AD134" s="1855" t="s">
        <v>4022</v>
      </c>
      <c r="AE134" s="1855" t="s">
        <v>1172</v>
      </c>
      <c r="AF134" s="1855" t="s">
        <v>1173</v>
      </c>
      <c r="AG134" s="1855" t="s">
        <v>1174</v>
      </c>
      <c r="AH134" s="1855" t="s">
        <v>179</v>
      </c>
      <c r="AI134" s="1855" t="s">
        <v>179</v>
      </c>
      <c r="AJ134" s="1855">
        <v>2024</v>
      </c>
      <c r="AK134" s="1855">
        <v>15171</v>
      </c>
      <c r="AL134" s="1855">
        <v>15171</v>
      </c>
      <c r="AM134" s="1855">
        <v>5829</v>
      </c>
      <c r="AN134" s="1855">
        <v>5829</v>
      </c>
      <c r="AO134" s="1855">
        <v>34.08</v>
      </c>
      <c r="AP134" s="1855" t="s">
        <v>569</v>
      </c>
      <c r="AQ134" s="1855">
        <v>97.7</v>
      </c>
      <c r="AR134" s="1855">
        <v>2027</v>
      </c>
      <c r="AS134" s="1855">
        <v>5659</v>
      </c>
      <c r="AT134" s="1855">
        <v>62.7</v>
      </c>
      <c r="AU134" s="1855">
        <v>5659</v>
      </c>
      <c r="AV134" s="1855">
        <v>62.7</v>
      </c>
      <c r="AW134" s="1855">
        <v>33.07</v>
      </c>
      <c r="AX134" s="1855" t="s">
        <v>569</v>
      </c>
      <c r="AY134" s="1855">
        <v>3</v>
      </c>
      <c r="AZ134" s="1855">
        <v>90</v>
      </c>
      <c r="BA134" s="1855" t="s">
        <v>179</v>
      </c>
      <c r="BB134" s="1855" t="s">
        <v>179</v>
      </c>
      <c r="BC134" s="1857" t="s">
        <v>179</v>
      </c>
      <c r="BD134" s="1857" t="s">
        <v>179</v>
      </c>
      <c r="BE134" s="1857" t="s">
        <v>179</v>
      </c>
      <c r="BF134" s="1857" t="s">
        <v>179</v>
      </c>
      <c r="BG134" s="1857" t="s">
        <v>179</v>
      </c>
      <c r="BH134" s="1857" t="s">
        <v>179</v>
      </c>
      <c r="BI134" s="1857" t="s">
        <v>179</v>
      </c>
      <c r="BJ134" s="1857" t="s">
        <v>179</v>
      </c>
      <c r="BK134" s="1855" t="s">
        <v>179</v>
      </c>
      <c r="BL134" s="1855" t="s">
        <v>179</v>
      </c>
      <c r="BM134" s="1855" t="s">
        <v>179</v>
      </c>
      <c r="BN134" s="1855" t="s">
        <v>179</v>
      </c>
      <c r="BO134" s="1855" t="s">
        <v>179</v>
      </c>
      <c r="BP134" s="1855"/>
      <c r="BQ134" s="1855">
        <v>0</v>
      </c>
      <c r="BR134" s="1855"/>
      <c r="BS134" s="1855">
        <v>0</v>
      </c>
      <c r="BT134" s="1855"/>
      <c r="BU134" s="1855">
        <v>0</v>
      </c>
      <c r="BV134" s="1855"/>
      <c r="BW134" s="1855">
        <v>0</v>
      </c>
      <c r="BX134" s="1855" t="s">
        <v>4297</v>
      </c>
      <c r="BY134" s="1855" t="s">
        <v>4297</v>
      </c>
      <c r="BZ134" s="1858" t="s">
        <v>3153</v>
      </c>
      <c r="CA134" s="1858" t="s">
        <v>4297</v>
      </c>
      <c r="CB134" s="1858" t="s">
        <v>4297</v>
      </c>
      <c r="CC134" s="1858" t="s">
        <v>4297</v>
      </c>
      <c r="CD134" s="1858" t="s">
        <v>4298</v>
      </c>
      <c r="CE134" s="1858" t="s">
        <v>4297</v>
      </c>
      <c r="CF134" s="1858" t="s">
        <v>4297</v>
      </c>
      <c r="CG134" s="1858" t="s">
        <v>4298</v>
      </c>
      <c r="CH134" s="1858" t="s">
        <v>4297</v>
      </c>
      <c r="CI134" s="1859" t="s">
        <v>4298</v>
      </c>
      <c r="CJ134" s="1855" t="s">
        <v>3153</v>
      </c>
      <c r="CK134" s="1855" t="b">
        <v>1</v>
      </c>
      <c r="CL134" s="1855" t="b">
        <v>1</v>
      </c>
      <c r="CM134" s="1855" t="b">
        <v>0</v>
      </c>
      <c r="CN134" s="1855" t="b">
        <v>0</v>
      </c>
      <c r="CO134" s="1855" t="b">
        <v>0</v>
      </c>
      <c r="CP134" s="1855" t="b">
        <v>0</v>
      </c>
      <c r="CQ134" s="1855" t="b">
        <v>0</v>
      </c>
      <c r="CR134" s="1855" t="b">
        <v>0</v>
      </c>
      <c r="CS134" s="1855" t="s">
        <v>3153</v>
      </c>
      <c r="CT134" s="1855" t="s">
        <v>3153</v>
      </c>
      <c r="CU134" s="1855" t="s">
        <v>3153</v>
      </c>
      <c r="CV134" s="1855" t="s">
        <v>3153</v>
      </c>
      <c r="CW134" s="1855" t="s">
        <v>3153</v>
      </c>
      <c r="CX134" s="1855" t="s">
        <v>3153</v>
      </c>
      <c r="CY134" s="1857" t="s">
        <v>4300</v>
      </c>
      <c r="CZ134" s="1855">
        <v>0</v>
      </c>
      <c r="DA134" s="1855">
        <v>0</v>
      </c>
      <c r="DB134" s="1855">
        <v>0</v>
      </c>
      <c r="DC134" s="1855">
        <v>0</v>
      </c>
      <c r="DD134" s="1855">
        <v>0</v>
      </c>
      <c r="DE134" s="1855" t="b">
        <v>0</v>
      </c>
      <c r="DF134" s="1855" t="b">
        <v>0</v>
      </c>
      <c r="DG134" s="1855" t="b">
        <v>0</v>
      </c>
      <c r="DH134" s="1855" t="b">
        <v>0</v>
      </c>
      <c r="DI134" s="1855" t="b">
        <v>0</v>
      </c>
      <c r="DJ134" s="1860" t="b">
        <v>0</v>
      </c>
      <c r="DK134" s="1860" t="b">
        <v>0</v>
      </c>
      <c r="DL134" s="1860" t="b">
        <v>0</v>
      </c>
      <c r="DM134" s="1860" t="s">
        <v>179</v>
      </c>
      <c r="DN134" s="1860" t="s">
        <v>179</v>
      </c>
      <c r="DO134" s="1860" t="s">
        <v>179</v>
      </c>
      <c r="DP134" s="1860" t="s">
        <v>179</v>
      </c>
      <c r="DQ134" s="1860" t="s">
        <v>179</v>
      </c>
      <c r="DR134" s="1860" t="s">
        <v>179</v>
      </c>
    </row>
    <row r="135" spans="1:122" ht="14.25" thickBot="1">
      <c r="A135" s="1855" t="s">
        <v>1175</v>
      </c>
      <c r="B135" s="1855" t="s">
        <v>1176</v>
      </c>
      <c r="C135" s="1855">
        <v>2025</v>
      </c>
      <c r="D135" s="1855" t="s">
        <v>594</v>
      </c>
      <c r="E135" s="1855">
        <v>1331203</v>
      </c>
      <c r="F135" s="1855" t="s">
        <v>1176</v>
      </c>
      <c r="G135" s="1856">
        <v>45869</v>
      </c>
      <c r="H135" s="1855" t="s">
        <v>1177</v>
      </c>
      <c r="I135" s="1855" t="s">
        <v>1176</v>
      </c>
      <c r="J135" s="1855" t="s">
        <v>4508</v>
      </c>
      <c r="K135" s="1855" t="s">
        <v>1176</v>
      </c>
      <c r="L135" s="1855" t="s">
        <v>4508</v>
      </c>
      <c r="M135" s="1855" t="s">
        <v>1177</v>
      </c>
      <c r="N135" s="1855" t="s">
        <v>12</v>
      </c>
      <c r="O135" s="1855" t="s">
        <v>35</v>
      </c>
      <c r="P135" s="1855" t="s">
        <v>441</v>
      </c>
      <c r="Q135" s="1855" t="s">
        <v>179</v>
      </c>
      <c r="R135" s="1855" t="s">
        <v>461</v>
      </c>
      <c r="S135" s="1855" t="s">
        <v>179</v>
      </c>
      <c r="T135" s="1855" t="s">
        <v>179</v>
      </c>
      <c r="U135" s="1855">
        <v>52081</v>
      </c>
      <c r="V135" s="1855">
        <v>6</v>
      </c>
      <c r="W135" s="1855">
        <v>4</v>
      </c>
      <c r="X135" s="1855">
        <v>274</v>
      </c>
      <c r="Y135" s="1855">
        <v>2025</v>
      </c>
      <c r="Z135" s="1855">
        <v>2027</v>
      </c>
      <c r="AA135" s="1855" t="s">
        <v>4509</v>
      </c>
      <c r="AB135" s="1855" t="s">
        <v>179</v>
      </c>
      <c r="AC135" s="1855" t="s">
        <v>179</v>
      </c>
      <c r="AD135" s="1855" t="s">
        <v>4022</v>
      </c>
      <c r="AE135" s="1855" t="s">
        <v>1178</v>
      </c>
      <c r="AF135" s="1855" t="s">
        <v>1179</v>
      </c>
      <c r="AG135" s="1855" t="s">
        <v>1180</v>
      </c>
      <c r="AH135" s="1855" t="s">
        <v>179</v>
      </c>
      <c r="AI135" s="1855" t="s">
        <v>179</v>
      </c>
      <c r="AJ135" s="1855">
        <v>2024</v>
      </c>
      <c r="AK135" s="1855">
        <v>91359</v>
      </c>
      <c r="AL135" s="1855">
        <v>91359</v>
      </c>
      <c r="AM135" s="1855">
        <v>88197</v>
      </c>
      <c r="AN135" s="1855">
        <v>88197</v>
      </c>
      <c r="AO135" s="1855" t="s">
        <v>179</v>
      </c>
      <c r="AP135" s="1855" t="s">
        <v>179</v>
      </c>
      <c r="AQ135" s="1855">
        <v>4</v>
      </c>
      <c r="AR135" s="1855">
        <v>2027</v>
      </c>
      <c r="AS135" s="1855">
        <v>86498.217875000002</v>
      </c>
      <c r="AT135" s="1855">
        <v>5.3</v>
      </c>
      <c r="AU135" s="1855">
        <v>86498.217875000002</v>
      </c>
      <c r="AV135" s="1855">
        <v>5.3</v>
      </c>
      <c r="AW135" s="1855" t="s">
        <v>179</v>
      </c>
      <c r="AX135" s="1855" t="s">
        <v>179</v>
      </c>
      <c r="AY135" s="1855">
        <v>5.4247892705593177</v>
      </c>
      <c r="AZ135" s="1855">
        <v>7</v>
      </c>
      <c r="BA135" s="1855">
        <v>2024</v>
      </c>
      <c r="BB135" s="1855">
        <v>288</v>
      </c>
      <c r="BC135" s="1857">
        <v>288</v>
      </c>
      <c r="BD135" s="1857">
        <v>247</v>
      </c>
      <c r="BE135" s="1857">
        <v>247</v>
      </c>
      <c r="BF135" s="1857">
        <v>5.9979999999999999E-2</v>
      </c>
      <c r="BG135" s="1857" t="s">
        <v>523</v>
      </c>
      <c r="BH135" s="1857">
        <v>2027</v>
      </c>
      <c r="BI135" s="1857">
        <v>247</v>
      </c>
      <c r="BJ135" s="1857">
        <v>14.2</v>
      </c>
      <c r="BK135" s="1855">
        <v>247</v>
      </c>
      <c r="BL135" s="1855">
        <v>14.2</v>
      </c>
      <c r="BM135" s="1855">
        <v>5.8180599999999999E-2</v>
      </c>
      <c r="BN135" s="1855" t="s">
        <v>523</v>
      </c>
      <c r="BO135" s="1855">
        <v>3</v>
      </c>
      <c r="BP135" s="1855"/>
      <c r="BQ135" s="1855">
        <v>58</v>
      </c>
      <c r="BR135" s="1855"/>
      <c r="BS135" s="1855">
        <v>0</v>
      </c>
      <c r="BT135" s="1855"/>
      <c r="BU135" s="1855">
        <v>0</v>
      </c>
      <c r="BV135" s="1855"/>
      <c r="BW135" s="1855">
        <v>73</v>
      </c>
      <c r="BX135" s="1855" t="s">
        <v>4297</v>
      </c>
      <c r="BY135" s="1855" t="s">
        <v>4297</v>
      </c>
      <c r="BZ135" s="1858" t="s">
        <v>4297</v>
      </c>
      <c r="CA135" s="1858" t="s">
        <v>4297</v>
      </c>
      <c r="CB135" s="1858" t="s">
        <v>4297</v>
      </c>
      <c r="CC135" s="1858" t="s">
        <v>4297</v>
      </c>
      <c r="CD135" s="1858" t="s">
        <v>4297</v>
      </c>
      <c r="CE135" s="1858" t="s">
        <v>4297</v>
      </c>
      <c r="CF135" s="1858" t="s">
        <v>4297</v>
      </c>
      <c r="CG135" s="1858" t="s">
        <v>4297</v>
      </c>
      <c r="CH135" s="1858" t="s">
        <v>4297</v>
      </c>
      <c r="CI135" s="1859" t="s">
        <v>3153</v>
      </c>
      <c r="CJ135" s="1855" t="s">
        <v>4297</v>
      </c>
      <c r="CK135" s="1855" t="b">
        <v>1</v>
      </c>
      <c r="CL135" s="1855" t="b">
        <v>0</v>
      </c>
      <c r="CM135" s="1855" t="b">
        <v>0</v>
      </c>
      <c r="CN135" s="1855" t="b">
        <v>1</v>
      </c>
      <c r="CO135" s="1855" t="b">
        <v>0</v>
      </c>
      <c r="CP135" s="1855" t="b">
        <v>0</v>
      </c>
      <c r="CQ135" s="1855" t="b">
        <v>0</v>
      </c>
      <c r="CR135" s="1855" t="b">
        <v>0</v>
      </c>
      <c r="CS135" s="1855" t="s">
        <v>3153</v>
      </c>
      <c r="CT135" s="1855" t="s">
        <v>4297</v>
      </c>
      <c r="CU135" s="1855" t="s">
        <v>4297</v>
      </c>
      <c r="CV135" s="1855" t="s">
        <v>4300</v>
      </c>
      <c r="CW135" s="1855" t="s">
        <v>3153</v>
      </c>
      <c r="CX135" s="1855" t="s">
        <v>3153</v>
      </c>
      <c r="CY135" s="1857" t="s">
        <v>4297</v>
      </c>
      <c r="CZ135" s="1855" t="s">
        <v>4297</v>
      </c>
      <c r="DA135" s="1855" t="s">
        <v>3153</v>
      </c>
      <c r="DB135" s="1855" t="s">
        <v>3153</v>
      </c>
      <c r="DC135" s="1855" t="s">
        <v>4297</v>
      </c>
      <c r="DD135" s="1855" t="s">
        <v>3153</v>
      </c>
      <c r="DE135" s="1855" t="b">
        <v>1</v>
      </c>
      <c r="DF135" s="1855" t="b">
        <v>0</v>
      </c>
      <c r="DG135" s="1855" t="b">
        <v>0</v>
      </c>
      <c r="DH135" s="1855" t="b">
        <v>1</v>
      </c>
      <c r="DI135" s="1855" t="b">
        <v>0</v>
      </c>
      <c r="DJ135" s="1860" t="b">
        <v>0</v>
      </c>
      <c r="DK135" s="1860" t="b">
        <v>0</v>
      </c>
      <c r="DL135" s="1860" t="b">
        <v>0</v>
      </c>
      <c r="DM135" s="1860" t="s">
        <v>3153</v>
      </c>
      <c r="DN135" s="1860" t="s">
        <v>4297</v>
      </c>
      <c r="DO135" s="1860" t="s">
        <v>4297</v>
      </c>
      <c r="DP135" s="1860" t="s">
        <v>4300</v>
      </c>
      <c r="DQ135" s="1860" t="s">
        <v>3153</v>
      </c>
      <c r="DR135" s="1860" t="s">
        <v>3153</v>
      </c>
    </row>
    <row r="136" spans="1:122" ht="14.25" thickBot="1">
      <c r="A136" s="1855" t="s">
        <v>1181</v>
      </c>
      <c r="B136" s="1855" t="s">
        <v>1182</v>
      </c>
      <c r="C136" s="1855">
        <v>2025</v>
      </c>
      <c r="D136" s="1855" t="s">
        <v>461</v>
      </c>
      <c r="E136" s="1855">
        <v>3055204</v>
      </c>
      <c r="F136" s="1855" t="s">
        <v>1182</v>
      </c>
      <c r="G136" s="1856">
        <v>45863</v>
      </c>
      <c r="H136" s="1855" t="s">
        <v>2944</v>
      </c>
      <c r="I136" s="1855" t="s">
        <v>1182</v>
      </c>
      <c r="J136" s="1855" t="s">
        <v>1183</v>
      </c>
      <c r="K136" s="1855" t="s">
        <v>1182</v>
      </c>
      <c r="L136" s="1855" t="s">
        <v>1183</v>
      </c>
      <c r="M136" s="1855" t="s">
        <v>2944</v>
      </c>
      <c r="N136" s="1855" t="s">
        <v>57</v>
      </c>
      <c r="O136" s="1855" t="s">
        <v>63</v>
      </c>
      <c r="P136" s="1855" t="s">
        <v>179</v>
      </c>
      <c r="Q136" s="1855" t="s">
        <v>179</v>
      </c>
      <c r="R136" s="1855" t="s">
        <v>461</v>
      </c>
      <c r="S136" s="1855" t="s">
        <v>179</v>
      </c>
      <c r="T136" s="1855" t="s">
        <v>179</v>
      </c>
      <c r="U136" s="1855">
        <v>0</v>
      </c>
      <c r="V136" s="1855" t="s">
        <v>179</v>
      </c>
      <c r="W136" s="1855" t="s">
        <v>179</v>
      </c>
      <c r="X136" s="1855">
        <v>162</v>
      </c>
      <c r="Y136" s="1855">
        <v>2025</v>
      </c>
      <c r="Z136" s="1855">
        <v>2027</v>
      </c>
      <c r="AA136" s="1855" t="s">
        <v>4510</v>
      </c>
      <c r="AB136" s="1855" t="s">
        <v>179</v>
      </c>
      <c r="AC136" s="1855" t="s">
        <v>179</v>
      </c>
      <c r="AD136" s="1855" t="s">
        <v>4022</v>
      </c>
      <c r="AE136" s="1855" t="s">
        <v>1184</v>
      </c>
      <c r="AF136" s="1855" t="s">
        <v>2945</v>
      </c>
      <c r="AG136" s="1855" t="s">
        <v>1185</v>
      </c>
      <c r="AH136" s="1855" t="s">
        <v>179</v>
      </c>
      <c r="AI136" s="1855" t="s">
        <v>179</v>
      </c>
      <c r="AJ136" s="1855" t="s">
        <v>179</v>
      </c>
      <c r="AK136" s="1855" t="s">
        <v>179</v>
      </c>
      <c r="AL136" s="1855" t="s">
        <v>179</v>
      </c>
      <c r="AM136" s="1855" t="s">
        <v>179</v>
      </c>
      <c r="AN136" s="1855" t="s">
        <v>179</v>
      </c>
      <c r="AO136" s="1855" t="s">
        <v>179</v>
      </c>
      <c r="AP136" s="1855" t="s">
        <v>179</v>
      </c>
      <c r="AQ136" s="1855" t="s">
        <v>179</v>
      </c>
      <c r="AR136" s="1855" t="s">
        <v>179</v>
      </c>
      <c r="AS136" s="1855" t="s">
        <v>179</v>
      </c>
      <c r="AT136" s="1855" t="s">
        <v>179</v>
      </c>
      <c r="AU136" s="1855" t="s">
        <v>179</v>
      </c>
      <c r="AV136" s="1855" t="s">
        <v>179</v>
      </c>
      <c r="AW136" s="1855" t="s">
        <v>179</v>
      </c>
      <c r="AX136" s="1855" t="s">
        <v>179</v>
      </c>
      <c r="AY136" s="1855" t="s">
        <v>179</v>
      </c>
      <c r="AZ136" s="1855" t="s">
        <v>179</v>
      </c>
      <c r="BA136" s="1855">
        <v>2024</v>
      </c>
      <c r="BB136" s="1855">
        <v>666</v>
      </c>
      <c r="BC136" s="1857">
        <v>666</v>
      </c>
      <c r="BD136" s="1857">
        <v>666</v>
      </c>
      <c r="BE136" s="1857">
        <v>666</v>
      </c>
      <c r="BF136" s="1857">
        <v>8.2519999999999996E-2</v>
      </c>
      <c r="BG136" s="1857" t="s">
        <v>523</v>
      </c>
      <c r="BH136" s="1857">
        <v>2027</v>
      </c>
      <c r="BI136" s="1857">
        <v>646</v>
      </c>
      <c r="BJ136" s="1857">
        <v>3</v>
      </c>
      <c r="BK136" s="1855">
        <v>646</v>
      </c>
      <c r="BL136" s="1855">
        <v>3</v>
      </c>
      <c r="BM136" s="1855">
        <v>7.9759999999999998E-2</v>
      </c>
      <c r="BN136" s="1855" t="s">
        <v>523</v>
      </c>
      <c r="BO136" s="1855">
        <v>3.3</v>
      </c>
      <c r="BP136" s="1855"/>
      <c r="BQ136" s="1855">
        <v>0</v>
      </c>
      <c r="BR136" s="1855"/>
      <c r="BS136" s="1855">
        <v>0</v>
      </c>
      <c r="BT136" s="1855"/>
      <c r="BU136" s="1855">
        <v>0</v>
      </c>
      <c r="BV136" s="1855"/>
      <c r="BW136" s="1855">
        <v>0</v>
      </c>
      <c r="BX136" s="1855">
        <v>0</v>
      </c>
      <c r="BY136" s="1855">
        <v>0</v>
      </c>
      <c r="BZ136" s="1858">
        <v>0</v>
      </c>
      <c r="CA136" s="1858">
        <v>0</v>
      </c>
      <c r="CB136" s="1858">
        <v>0</v>
      </c>
      <c r="CC136" s="1858">
        <v>0</v>
      </c>
      <c r="CD136" s="1858">
        <v>0</v>
      </c>
      <c r="CE136" s="1858">
        <v>0</v>
      </c>
      <c r="CF136" s="1858">
        <v>0</v>
      </c>
      <c r="CG136" s="1858">
        <v>0</v>
      </c>
      <c r="CH136" s="1858">
        <v>0</v>
      </c>
      <c r="CI136" s="1859">
        <v>0</v>
      </c>
      <c r="CJ136" s="1855">
        <v>0</v>
      </c>
      <c r="CK136" s="1855" t="b">
        <v>0</v>
      </c>
      <c r="CL136" s="1855" t="b">
        <v>0</v>
      </c>
      <c r="CM136" s="1855" t="b">
        <v>0</v>
      </c>
      <c r="CN136" s="1855" t="b">
        <v>0</v>
      </c>
      <c r="CO136" s="1855" t="b">
        <v>0</v>
      </c>
      <c r="CP136" s="1855" t="b">
        <v>0</v>
      </c>
      <c r="CQ136" s="1855" t="b">
        <v>0</v>
      </c>
      <c r="CR136" s="1855" t="b">
        <v>0</v>
      </c>
      <c r="CS136" s="1855">
        <v>0</v>
      </c>
      <c r="CT136" s="1855">
        <v>0</v>
      </c>
      <c r="CU136" s="1855">
        <v>0</v>
      </c>
      <c r="CV136" s="1855">
        <v>0</v>
      </c>
      <c r="CW136" s="1855">
        <v>0</v>
      </c>
      <c r="CX136" s="1855">
        <v>0</v>
      </c>
      <c r="CY136" s="1857">
        <v>0</v>
      </c>
      <c r="CZ136" s="1855" t="s">
        <v>4297</v>
      </c>
      <c r="DA136" s="1855" t="s">
        <v>4297</v>
      </c>
      <c r="DB136" s="1855" t="s">
        <v>4297</v>
      </c>
      <c r="DC136" s="1855" t="s">
        <v>4297</v>
      </c>
      <c r="DD136" s="1855" t="s">
        <v>4297</v>
      </c>
      <c r="DE136" s="1855" t="b">
        <v>0</v>
      </c>
      <c r="DF136" s="1855" t="b">
        <v>0</v>
      </c>
      <c r="DG136" s="1855" t="b">
        <v>0</v>
      </c>
      <c r="DH136" s="1855" t="b">
        <v>0</v>
      </c>
      <c r="DI136" s="1855" t="b">
        <v>0</v>
      </c>
      <c r="DJ136" s="1860" t="b">
        <v>0</v>
      </c>
      <c r="DK136" s="1860" t="b">
        <v>0</v>
      </c>
      <c r="DL136" s="1860" t="b">
        <v>1</v>
      </c>
      <c r="DM136" s="1860" t="s">
        <v>4300</v>
      </c>
      <c r="DN136" s="1860" t="s">
        <v>4300</v>
      </c>
      <c r="DO136" s="1860" t="s">
        <v>4300</v>
      </c>
      <c r="DP136" s="1860" t="s">
        <v>4300</v>
      </c>
      <c r="DQ136" s="1860" t="s">
        <v>4300</v>
      </c>
      <c r="DR136" s="1860" t="s">
        <v>3153</v>
      </c>
    </row>
    <row r="137" spans="1:122" ht="14.25" thickBot="1">
      <c r="A137" s="1855" t="s">
        <v>1186</v>
      </c>
      <c r="B137" s="1855" t="s">
        <v>1187</v>
      </c>
      <c r="C137" s="1855">
        <v>2025</v>
      </c>
      <c r="D137" s="1855" t="s">
        <v>4511</v>
      </c>
      <c r="E137" s="1855">
        <v>1343205</v>
      </c>
      <c r="F137" s="1855" t="s">
        <v>1187</v>
      </c>
      <c r="G137" s="1856">
        <v>45868</v>
      </c>
      <c r="H137" s="1855" t="s">
        <v>1188</v>
      </c>
      <c r="I137" s="1855" t="s">
        <v>1187</v>
      </c>
      <c r="J137" s="1855" t="s">
        <v>2946</v>
      </c>
      <c r="K137" s="1855" t="s">
        <v>1187</v>
      </c>
      <c r="L137" s="1855" t="s">
        <v>2946</v>
      </c>
      <c r="M137" s="1855" t="s">
        <v>1188</v>
      </c>
      <c r="N137" s="1855" t="s">
        <v>48</v>
      </c>
      <c r="O137" s="1855" t="s">
        <v>50</v>
      </c>
      <c r="P137" s="1855" t="s">
        <v>179</v>
      </c>
      <c r="Q137" s="1855" t="s">
        <v>179</v>
      </c>
      <c r="R137" s="1855" t="s">
        <v>461</v>
      </c>
      <c r="S137" s="1855" t="s">
        <v>4363</v>
      </c>
      <c r="T137" s="1855" t="s">
        <v>179</v>
      </c>
      <c r="U137" s="1855">
        <v>532</v>
      </c>
      <c r="V137" s="1855">
        <v>43</v>
      </c>
      <c r="W137" s="1855">
        <v>0</v>
      </c>
      <c r="X137" s="1855">
        <v>519</v>
      </c>
      <c r="Y137" s="1855">
        <v>2025</v>
      </c>
      <c r="Z137" s="1855">
        <v>2027</v>
      </c>
      <c r="AA137" s="1855" t="s">
        <v>4512</v>
      </c>
      <c r="AB137" s="1855" t="s">
        <v>4022</v>
      </c>
      <c r="AC137" s="1855" t="s">
        <v>4070</v>
      </c>
      <c r="AD137" s="1855" t="s">
        <v>179</v>
      </c>
      <c r="AE137" s="1855" t="s">
        <v>179</v>
      </c>
      <c r="AF137" s="1855" t="s">
        <v>179</v>
      </c>
      <c r="AG137" s="1855" t="s">
        <v>179</v>
      </c>
      <c r="AH137" s="1855" t="s">
        <v>179</v>
      </c>
      <c r="AI137" s="1855" t="s">
        <v>179</v>
      </c>
      <c r="AJ137" s="1855">
        <v>2024</v>
      </c>
      <c r="AK137" s="1855">
        <v>1198</v>
      </c>
      <c r="AL137" s="1855">
        <v>1198</v>
      </c>
      <c r="AM137" s="1855">
        <v>1198</v>
      </c>
      <c r="AN137" s="1855">
        <v>1198</v>
      </c>
      <c r="AO137" s="1855">
        <v>29.63</v>
      </c>
      <c r="AP137" s="1855" t="s">
        <v>469</v>
      </c>
      <c r="AQ137" s="1855">
        <v>0.7</v>
      </c>
      <c r="AR137" s="1855">
        <v>2027</v>
      </c>
      <c r="AS137" s="1855">
        <v>1162</v>
      </c>
      <c r="AT137" s="1855">
        <v>3</v>
      </c>
      <c r="AU137" s="1855">
        <v>1162</v>
      </c>
      <c r="AV137" s="1855">
        <v>3</v>
      </c>
      <c r="AW137" s="1855">
        <v>28.73</v>
      </c>
      <c r="AX137" s="1855" t="s">
        <v>469</v>
      </c>
      <c r="AY137" s="1855">
        <v>3</v>
      </c>
      <c r="AZ137" s="1855">
        <v>0.7</v>
      </c>
      <c r="BA137" s="1855">
        <v>2024</v>
      </c>
      <c r="BB137" s="1855">
        <v>21589</v>
      </c>
      <c r="BC137" s="1857">
        <v>21589</v>
      </c>
      <c r="BD137" s="1857">
        <v>21589</v>
      </c>
      <c r="BE137" s="1857">
        <v>21589</v>
      </c>
      <c r="BF137" s="1857">
        <v>0.4244</v>
      </c>
      <c r="BG137" s="1857" t="s">
        <v>523</v>
      </c>
      <c r="BH137" s="1857">
        <v>2027</v>
      </c>
      <c r="BI137" s="1857">
        <v>20897.8</v>
      </c>
      <c r="BJ137" s="1857">
        <v>3.2</v>
      </c>
      <c r="BK137" s="1855">
        <v>20897.8</v>
      </c>
      <c r="BL137" s="1855">
        <v>3.2</v>
      </c>
      <c r="BM137" s="1855">
        <v>0.4108</v>
      </c>
      <c r="BN137" s="1855" t="s">
        <v>523</v>
      </c>
      <c r="BO137" s="1855">
        <v>3.2</v>
      </c>
      <c r="BP137" s="1855"/>
      <c r="BQ137" s="1855">
        <v>0</v>
      </c>
      <c r="BR137" s="1855"/>
      <c r="BS137" s="1855">
        <v>0</v>
      </c>
      <c r="BT137" s="1855"/>
      <c r="BU137" s="1855">
        <v>0</v>
      </c>
      <c r="BV137" s="1855"/>
      <c r="BW137" s="1855">
        <v>1</v>
      </c>
      <c r="BX137" s="1855" t="s">
        <v>4297</v>
      </c>
      <c r="BY137" s="1855" t="s">
        <v>4298</v>
      </c>
      <c r="BZ137" s="1858" t="s">
        <v>3153</v>
      </c>
      <c r="CA137" s="1858" t="s">
        <v>3153</v>
      </c>
      <c r="CB137" s="1858" t="s">
        <v>3153</v>
      </c>
      <c r="CC137" s="1858" t="s">
        <v>3153</v>
      </c>
      <c r="CD137" s="1858" t="s">
        <v>4298</v>
      </c>
      <c r="CE137" s="1858" t="s">
        <v>4298</v>
      </c>
      <c r="CF137" s="1858" t="s">
        <v>4298</v>
      </c>
      <c r="CG137" s="1858" t="s">
        <v>4298</v>
      </c>
      <c r="CH137" s="1858" t="s">
        <v>4298</v>
      </c>
      <c r="CI137" s="1859" t="s">
        <v>4298</v>
      </c>
      <c r="CJ137" s="1855" t="s">
        <v>3153</v>
      </c>
      <c r="CK137" s="1855" t="b">
        <v>0</v>
      </c>
      <c r="CL137" s="1855" t="b">
        <v>0</v>
      </c>
      <c r="CM137" s="1855" t="b">
        <v>0</v>
      </c>
      <c r="CN137" s="1855" t="b">
        <v>0</v>
      </c>
      <c r="CO137" s="1855" t="b">
        <v>1</v>
      </c>
      <c r="CP137" s="1855" t="b">
        <v>0</v>
      </c>
      <c r="CQ137" s="1855" t="b">
        <v>0</v>
      </c>
      <c r="CR137" s="1855" t="b">
        <v>0</v>
      </c>
      <c r="CS137" s="1855" t="s">
        <v>3153</v>
      </c>
      <c r="CT137" s="1855" t="s">
        <v>3153</v>
      </c>
      <c r="CU137" s="1855" t="s">
        <v>4300</v>
      </c>
      <c r="CV137" s="1855" t="s">
        <v>4300</v>
      </c>
      <c r="CW137" s="1855" t="s">
        <v>4300</v>
      </c>
      <c r="CX137" s="1855" t="s">
        <v>3153</v>
      </c>
      <c r="CY137" s="1857" t="s">
        <v>4300</v>
      </c>
      <c r="CZ137" s="1855" t="s">
        <v>4297</v>
      </c>
      <c r="DA137" s="1855" t="s">
        <v>4298</v>
      </c>
      <c r="DB137" s="1855" t="s">
        <v>4297</v>
      </c>
      <c r="DC137" s="1855" t="s">
        <v>4297</v>
      </c>
      <c r="DD137" s="1855" t="s">
        <v>4297</v>
      </c>
      <c r="DE137" s="1855" t="b">
        <v>0</v>
      </c>
      <c r="DF137" s="1855" t="b">
        <v>0</v>
      </c>
      <c r="DG137" s="1855" t="b">
        <v>0</v>
      </c>
      <c r="DH137" s="1855" t="b">
        <v>0</v>
      </c>
      <c r="DI137" s="1855" t="b">
        <v>1</v>
      </c>
      <c r="DJ137" s="1860" t="b">
        <v>0</v>
      </c>
      <c r="DK137" s="1860" t="b">
        <v>0</v>
      </c>
      <c r="DL137" s="1860" t="b">
        <v>0</v>
      </c>
      <c r="DM137" s="1860" t="s">
        <v>3153</v>
      </c>
      <c r="DN137" s="1860" t="s">
        <v>4300</v>
      </c>
      <c r="DO137" s="1860" t="s">
        <v>4300</v>
      </c>
      <c r="DP137" s="1860" t="s">
        <v>4300</v>
      </c>
      <c r="DQ137" s="1860" t="s">
        <v>4300</v>
      </c>
      <c r="DR137" s="1860" t="s">
        <v>3153</v>
      </c>
    </row>
    <row r="138" spans="1:122" ht="14.25" thickBot="1">
      <c r="A138" s="1855" t="s">
        <v>1189</v>
      </c>
      <c r="B138" s="1855" t="s">
        <v>1190</v>
      </c>
      <c r="C138" s="1855">
        <v>2025</v>
      </c>
      <c r="D138" s="1855" t="s">
        <v>441</v>
      </c>
      <c r="E138" s="1855">
        <v>1060206</v>
      </c>
      <c r="F138" s="1855" t="s">
        <v>1190</v>
      </c>
      <c r="G138" s="1856">
        <v>45862</v>
      </c>
      <c r="H138" s="1855" t="s">
        <v>1191</v>
      </c>
      <c r="I138" s="1855" t="s">
        <v>1190</v>
      </c>
      <c r="J138" s="1855" t="s">
        <v>4071</v>
      </c>
      <c r="K138" s="1855" t="s">
        <v>1190</v>
      </c>
      <c r="L138" s="1855" t="s">
        <v>4071</v>
      </c>
      <c r="M138" s="1855" t="s">
        <v>1191</v>
      </c>
      <c r="N138" s="1855" t="s">
        <v>57</v>
      </c>
      <c r="O138" s="1855" t="s">
        <v>68</v>
      </c>
      <c r="P138" s="1855" t="s">
        <v>441</v>
      </c>
      <c r="Q138" s="1855" t="s">
        <v>179</v>
      </c>
      <c r="R138" s="1855" t="s">
        <v>179</v>
      </c>
      <c r="S138" s="1855" t="s">
        <v>179</v>
      </c>
      <c r="T138" s="1855" t="s">
        <v>179</v>
      </c>
      <c r="U138" s="1855">
        <v>1969</v>
      </c>
      <c r="V138" s="1855">
        <v>20</v>
      </c>
      <c r="W138" s="1855">
        <v>0</v>
      </c>
      <c r="X138" s="1855">
        <v>0</v>
      </c>
      <c r="Y138" s="1855">
        <v>2025</v>
      </c>
      <c r="Z138" s="1855">
        <v>2027</v>
      </c>
      <c r="AA138" s="1855" t="s">
        <v>4513</v>
      </c>
      <c r="AB138" s="1855" t="s">
        <v>4022</v>
      </c>
      <c r="AC138" s="1855" t="s">
        <v>3076</v>
      </c>
      <c r="AD138" s="1855" t="s">
        <v>179</v>
      </c>
      <c r="AE138" s="1855" t="s">
        <v>179</v>
      </c>
      <c r="AF138" s="1855" t="s">
        <v>179</v>
      </c>
      <c r="AG138" s="1855" t="s">
        <v>179</v>
      </c>
      <c r="AH138" s="1855" t="s">
        <v>179</v>
      </c>
      <c r="AI138" s="1855" t="s">
        <v>179</v>
      </c>
      <c r="AJ138" s="1855">
        <v>2024</v>
      </c>
      <c r="AK138" s="1855">
        <v>4026</v>
      </c>
      <c r="AL138" s="1855">
        <v>4026</v>
      </c>
      <c r="AM138" s="1855">
        <v>3189</v>
      </c>
      <c r="AN138" s="1855">
        <v>3189</v>
      </c>
      <c r="AO138" s="1855">
        <v>23.43</v>
      </c>
      <c r="AP138" s="1855" t="s">
        <v>1422</v>
      </c>
      <c r="AQ138" s="1855">
        <v>16.5</v>
      </c>
      <c r="AR138" s="1855">
        <v>2027</v>
      </c>
      <c r="AS138" s="1855">
        <v>3905</v>
      </c>
      <c r="AT138" s="1855">
        <v>3</v>
      </c>
      <c r="AU138" s="1855">
        <v>3905</v>
      </c>
      <c r="AV138" s="1855">
        <v>3</v>
      </c>
      <c r="AW138" s="1855">
        <v>22.73</v>
      </c>
      <c r="AX138" s="1855" t="s">
        <v>1422</v>
      </c>
      <c r="AY138" s="1855">
        <v>3</v>
      </c>
      <c r="AZ138" s="1855">
        <v>19.5</v>
      </c>
      <c r="BA138" s="1855" t="s">
        <v>179</v>
      </c>
      <c r="BB138" s="1855" t="s">
        <v>179</v>
      </c>
      <c r="BC138" s="1857" t="s">
        <v>179</v>
      </c>
      <c r="BD138" s="1857" t="s">
        <v>179</v>
      </c>
      <c r="BE138" s="1857" t="s">
        <v>179</v>
      </c>
      <c r="BF138" s="1857" t="s">
        <v>179</v>
      </c>
      <c r="BG138" s="1857" t="s">
        <v>179</v>
      </c>
      <c r="BH138" s="1857" t="s">
        <v>179</v>
      </c>
      <c r="BI138" s="1857" t="s">
        <v>179</v>
      </c>
      <c r="BJ138" s="1857" t="s">
        <v>179</v>
      </c>
      <c r="BK138" s="1855" t="s">
        <v>179</v>
      </c>
      <c r="BL138" s="1855" t="s">
        <v>179</v>
      </c>
      <c r="BM138" s="1855" t="s">
        <v>179</v>
      </c>
      <c r="BN138" s="1855" t="s">
        <v>179</v>
      </c>
      <c r="BO138" s="1855" t="s">
        <v>179</v>
      </c>
      <c r="BP138" s="1855"/>
      <c r="BQ138" s="1855">
        <v>0</v>
      </c>
      <c r="BR138" s="1855"/>
      <c r="BS138" s="1855">
        <v>0</v>
      </c>
      <c r="BT138" s="1855"/>
      <c r="BU138" s="1855">
        <v>0</v>
      </c>
      <c r="BV138" s="1855"/>
      <c r="BW138" s="1855">
        <v>0</v>
      </c>
      <c r="BX138" s="1855" t="s">
        <v>3153</v>
      </c>
      <c r="BY138" s="1855" t="s">
        <v>4297</v>
      </c>
      <c r="BZ138" s="1858" t="s">
        <v>3153</v>
      </c>
      <c r="CA138" s="1858" t="s">
        <v>4298</v>
      </c>
      <c r="CB138" s="1858" t="s">
        <v>3153</v>
      </c>
      <c r="CC138" s="1858" t="s">
        <v>3153</v>
      </c>
      <c r="CD138" s="1858" t="s">
        <v>4298</v>
      </c>
      <c r="CE138" s="1858" t="s">
        <v>3153</v>
      </c>
      <c r="CF138" s="1858" t="s">
        <v>3153</v>
      </c>
      <c r="CG138" s="1858" t="s">
        <v>4298</v>
      </c>
      <c r="CH138" s="1858" t="s">
        <v>4298</v>
      </c>
      <c r="CI138" s="1859" t="s">
        <v>4298</v>
      </c>
      <c r="CJ138" s="1855" t="s">
        <v>4298</v>
      </c>
      <c r="CK138" s="1855" t="b">
        <v>0</v>
      </c>
      <c r="CL138" s="1855" t="b">
        <v>0</v>
      </c>
      <c r="CM138" s="1855" t="b">
        <v>0</v>
      </c>
      <c r="CN138" s="1855" t="b">
        <v>0</v>
      </c>
      <c r="CO138" s="1855" t="b">
        <v>0</v>
      </c>
      <c r="CP138" s="1855" t="b">
        <v>1</v>
      </c>
      <c r="CQ138" s="1855" t="b">
        <v>0</v>
      </c>
      <c r="CR138" s="1855" t="b">
        <v>0</v>
      </c>
      <c r="CS138" s="1855" t="s">
        <v>4299</v>
      </c>
      <c r="CT138" s="1855" t="s">
        <v>4300</v>
      </c>
      <c r="CU138" s="1855" t="s">
        <v>3153</v>
      </c>
      <c r="CV138" s="1855" t="s">
        <v>4300</v>
      </c>
      <c r="CW138" s="1855" t="s">
        <v>4300</v>
      </c>
      <c r="CX138" s="1855" t="s">
        <v>3153</v>
      </c>
      <c r="CY138" s="1857" t="s">
        <v>3153</v>
      </c>
      <c r="CZ138" s="1855">
        <v>0</v>
      </c>
      <c r="DA138" s="1855">
        <v>0</v>
      </c>
      <c r="DB138" s="1855">
        <v>0</v>
      </c>
      <c r="DC138" s="1855">
        <v>0</v>
      </c>
      <c r="DD138" s="1855">
        <v>0</v>
      </c>
      <c r="DE138" s="1855" t="b">
        <v>0</v>
      </c>
      <c r="DF138" s="1855" t="b">
        <v>0</v>
      </c>
      <c r="DG138" s="1855" t="b">
        <v>0</v>
      </c>
      <c r="DH138" s="1855" t="b">
        <v>0</v>
      </c>
      <c r="DI138" s="1855" t="b">
        <v>0</v>
      </c>
      <c r="DJ138" s="1860" t="b">
        <v>0</v>
      </c>
      <c r="DK138" s="1860" t="b">
        <v>0</v>
      </c>
      <c r="DL138" s="1860" t="b">
        <v>0</v>
      </c>
      <c r="DM138" s="1860" t="s">
        <v>179</v>
      </c>
      <c r="DN138" s="1860" t="s">
        <v>179</v>
      </c>
      <c r="DO138" s="1860" t="s">
        <v>179</v>
      </c>
      <c r="DP138" s="1860" t="s">
        <v>179</v>
      </c>
      <c r="DQ138" s="1860" t="s">
        <v>179</v>
      </c>
      <c r="DR138" s="1860" t="s">
        <v>179</v>
      </c>
    </row>
    <row r="139" spans="1:122" ht="14.25" thickBot="1">
      <c r="A139" s="1855" t="s">
        <v>1192</v>
      </c>
      <c r="B139" s="1855" t="s">
        <v>4072</v>
      </c>
      <c r="C139" s="1855">
        <v>2025</v>
      </c>
      <c r="D139" s="1855" t="s">
        <v>441</v>
      </c>
      <c r="E139" s="1855">
        <v>1031208</v>
      </c>
      <c r="F139" s="1855" t="s">
        <v>4072</v>
      </c>
      <c r="G139" s="1856">
        <v>45869</v>
      </c>
      <c r="H139" s="1855" t="s">
        <v>4073</v>
      </c>
      <c r="I139" s="1855" t="s">
        <v>4072</v>
      </c>
      <c r="J139" s="1855" t="s">
        <v>4074</v>
      </c>
      <c r="K139" s="1855" t="s">
        <v>4072</v>
      </c>
      <c r="L139" s="1855" t="s">
        <v>4074</v>
      </c>
      <c r="M139" s="1855" t="s">
        <v>4073</v>
      </c>
      <c r="N139" s="1855" t="s">
        <v>12</v>
      </c>
      <c r="O139" s="1855" t="s">
        <v>35</v>
      </c>
      <c r="P139" s="1855" t="s">
        <v>441</v>
      </c>
      <c r="Q139" s="1855" t="s">
        <v>179</v>
      </c>
      <c r="R139" s="1855" t="s">
        <v>179</v>
      </c>
      <c r="S139" s="1855" t="s">
        <v>179</v>
      </c>
      <c r="T139" s="1855" t="s">
        <v>179</v>
      </c>
      <c r="U139" s="1855">
        <v>5032</v>
      </c>
      <c r="V139" s="1855">
        <v>2</v>
      </c>
      <c r="W139" s="1855">
        <v>1</v>
      </c>
      <c r="X139" s="1855">
        <v>0</v>
      </c>
      <c r="Y139" s="1855">
        <v>2025</v>
      </c>
      <c r="Z139" s="1855">
        <v>2027</v>
      </c>
      <c r="AA139" s="1855" t="s">
        <v>4514</v>
      </c>
      <c r="AB139" s="1855" t="s">
        <v>4022</v>
      </c>
      <c r="AC139" s="1855" t="s">
        <v>1193</v>
      </c>
      <c r="AD139" s="1855" t="s">
        <v>179</v>
      </c>
      <c r="AE139" s="1855" t="s">
        <v>179</v>
      </c>
      <c r="AF139" s="1855" t="s">
        <v>179</v>
      </c>
      <c r="AG139" s="1855" t="s">
        <v>179</v>
      </c>
      <c r="AH139" s="1855" t="s">
        <v>179</v>
      </c>
      <c r="AI139" s="1855" t="s">
        <v>179</v>
      </c>
      <c r="AJ139" s="1855">
        <v>2024</v>
      </c>
      <c r="AK139" s="1855">
        <v>9765</v>
      </c>
      <c r="AL139" s="1855">
        <v>9765</v>
      </c>
      <c r="AM139" s="1855">
        <v>9765</v>
      </c>
      <c r="AN139" s="1855">
        <v>9765</v>
      </c>
      <c r="AO139" s="1855" t="s">
        <v>179</v>
      </c>
      <c r="AP139" s="1855" t="s">
        <v>179</v>
      </c>
      <c r="AQ139" s="1855">
        <v>0</v>
      </c>
      <c r="AR139" s="1855">
        <v>2027</v>
      </c>
      <c r="AS139" s="1855">
        <v>9472.0499999999993</v>
      </c>
      <c r="AT139" s="1855">
        <v>3</v>
      </c>
      <c r="AU139" s="1855">
        <v>9472.0499999999993</v>
      </c>
      <c r="AV139" s="1855">
        <v>3</v>
      </c>
      <c r="AW139" s="1855" t="s">
        <v>179</v>
      </c>
      <c r="AX139" s="1855" t="s">
        <v>179</v>
      </c>
      <c r="AY139" s="1855">
        <v>3.0000000000000022</v>
      </c>
      <c r="AZ139" s="1855">
        <v>0</v>
      </c>
      <c r="BA139" s="1855" t="s">
        <v>179</v>
      </c>
      <c r="BB139" s="1855" t="s">
        <v>179</v>
      </c>
      <c r="BC139" s="1857" t="s">
        <v>179</v>
      </c>
      <c r="BD139" s="1857" t="s">
        <v>179</v>
      </c>
      <c r="BE139" s="1857" t="s">
        <v>179</v>
      </c>
      <c r="BF139" s="1857" t="s">
        <v>179</v>
      </c>
      <c r="BG139" s="1857" t="s">
        <v>179</v>
      </c>
      <c r="BH139" s="1857" t="s">
        <v>179</v>
      </c>
      <c r="BI139" s="1857" t="s">
        <v>179</v>
      </c>
      <c r="BJ139" s="1857" t="s">
        <v>179</v>
      </c>
      <c r="BK139" s="1855" t="s">
        <v>179</v>
      </c>
      <c r="BL139" s="1855" t="s">
        <v>179</v>
      </c>
      <c r="BM139" s="1855" t="s">
        <v>179</v>
      </c>
      <c r="BN139" s="1855" t="s">
        <v>179</v>
      </c>
      <c r="BO139" s="1855" t="s">
        <v>179</v>
      </c>
      <c r="BP139" s="1855"/>
      <c r="BQ139" s="1855">
        <v>0</v>
      </c>
      <c r="BR139" s="1855"/>
      <c r="BS139" s="1855">
        <v>0</v>
      </c>
      <c r="BT139" s="1855"/>
      <c r="BU139" s="1855">
        <v>0</v>
      </c>
      <c r="BV139" s="1855"/>
      <c r="BW139" s="1855">
        <v>0</v>
      </c>
      <c r="BX139" s="1855" t="s">
        <v>4297</v>
      </c>
      <c r="BY139" s="1855" t="s">
        <v>4297</v>
      </c>
      <c r="BZ139" s="1858" t="s">
        <v>4297</v>
      </c>
      <c r="CA139" s="1858" t="s">
        <v>4297</v>
      </c>
      <c r="CB139" s="1858" t="s">
        <v>4297</v>
      </c>
      <c r="CC139" s="1858" t="s">
        <v>4297</v>
      </c>
      <c r="CD139" s="1858" t="s">
        <v>4297</v>
      </c>
      <c r="CE139" s="1858" t="s">
        <v>4298</v>
      </c>
      <c r="CF139" s="1858" t="s">
        <v>4297</v>
      </c>
      <c r="CG139" s="1858" t="s">
        <v>4297</v>
      </c>
      <c r="CH139" s="1858" t="s">
        <v>4297</v>
      </c>
      <c r="CI139" s="1859" t="s">
        <v>4297</v>
      </c>
      <c r="CJ139" s="1855" t="s">
        <v>4297</v>
      </c>
      <c r="CK139" s="1855" t="b">
        <v>0</v>
      </c>
      <c r="CL139" s="1855" t="b">
        <v>0</v>
      </c>
      <c r="CM139" s="1855" t="b">
        <v>0</v>
      </c>
      <c r="CN139" s="1855" t="b">
        <v>0</v>
      </c>
      <c r="CO139" s="1855" t="b">
        <v>0</v>
      </c>
      <c r="CP139" s="1855" t="b">
        <v>0</v>
      </c>
      <c r="CQ139" s="1855" t="b">
        <v>0</v>
      </c>
      <c r="CR139" s="1855" t="b">
        <v>1</v>
      </c>
      <c r="CS139" s="1855" t="s">
        <v>4300</v>
      </c>
      <c r="CT139" s="1855" t="s">
        <v>4300</v>
      </c>
      <c r="CU139" s="1855" t="s">
        <v>4300</v>
      </c>
      <c r="CV139" s="1855" t="s">
        <v>4300</v>
      </c>
      <c r="CW139" s="1855" t="s">
        <v>4300</v>
      </c>
      <c r="CX139" s="1855" t="s">
        <v>3153</v>
      </c>
      <c r="CY139" s="1857" t="s">
        <v>4300</v>
      </c>
      <c r="CZ139" s="1855">
        <v>0</v>
      </c>
      <c r="DA139" s="1855">
        <v>0</v>
      </c>
      <c r="DB139" s="1855">
        <v>0</v>
      </c>
      <c r="DC139" s="1855">
        <v>0</v>
      </c>
      <c r="DD139" s="1855">
        <v>0</v>
      </c>
      <c r="DE139" s="1855" t="b">
        <v>0</v>
      </c>
      <c r="DF139" s="1855" t="b">
        <v>0</v>
      </c>
      <c r="DG139" s="1855" t="b">
        <v>0</v>
      </c>
      <c r="DH139" s="1855" t="b">
        <v>0</v>
      </c>
      <c r="DI139" s="1855" t="b">
        <v>0</v>
      </c>
      <c r="DJ139" s="1860" t="b">
        <v>0</v>
      </c>
      <c r="DK139" s="1860" t="b">
        <v>0</v>
      </c>
      <c r="DL139" s="1860" t="b">
        <v>0</v>
      </c>
      <c r="DM139" s="1860" t="s">
        <v>179</v>
      </c>
      <c r="DN139" s="1860" t="s">
        <v>179</v>
      </c>
      <c r="DO139" s="1860" t="s">
        <v>179</v>
      </c>
      <c r="DP139" s="1860" t="s">
        <v>179</v>
      </c>
      <c r="DQ139" s="1860" t="s">
        <v>179</v>
      </c>
      <c r="DR139" s="1860" t="s">
        <v>179</v>
      </c>
    </row>
    <row r="140" spans="1:122" ht="14.25" thickBot="1">
      <c r="A140" s="1855" t="s">
        <v>1194</v>
      </c>
      <c r="B140" s="1855" t="s">
        <v>1195</v>
      </c>
      <c r="C140" s="1855">
        <v>2025</v>
      </c>
      <c r="D140" s="1855" t="s">
        <v>441</v>
      </c>
      <c r="E140" s="1855">
        <v>1047209</v>
      </c>
      <c r="F140" s="1855" t="s">
        <v>1195</v>
      </c>
      <c r="G140" s="1856">
        <v>45869</v>
      </c>
      <c r="H140" s="1855" t="s">
        <v>1196</v>
      </c>
      <c r="I140" s="1855" t="s">
        <v>1195</v>
      </c>
      <c r="J140" s="1855" t="s">
        <v>1197</v>
      </c>
      <c r="K140" s="1855" t="s">
        <v>1195</v>
      </c>
      <c r="L140" s="1855" t="s">
        <v>1197</v>
      </c>
      <c r="M140" s="1855" t="s">
        <v>1196</v>
      </c>
      <c r="N140" s="1855" t="s">
        <v>48</v>
      </c>
      <c r="O140" s="1855" t="s">
        <v>54</v>
      </c>
      <c r="P140" s="1855" t="s">
        <v>441</v>
      </c>
      <c r="Q140" s="1855" t="s">
        <v>179</v>
      </c>
      <c r="R140" s="1855" t="s">
        <v>179</v>
      </c>
      <c r="S140" s="1855" t="s">
        <v>179</v>
      </c>
      <c r="T140" s="1855" t="s">
        <v>179</v>
      </c>
      <c r="U140" s="1855">
        <v>1584</v>
      </c>
      <c r="V140" s="1855">
        <v>2</v>
      </c>
      <c r="W140" s="1855">
        <v>1</v>
      </c>
      <c r="X140" s="1855">
        <v>0</v>
      </c>
      <c r="Y140" s="1855">
        <v>2025</v>
      </c>
      <c r="Z140" s="1855">
        <v>2027</v>
      </c>
      <c r="AA140" s="1855" t="s">
        <v>4515</v>
      </c>
      <c r="AB140" s="1855" t="s">
        <v>4022</v>
      </c>
      <c r="AC140" s="1855" t="s">
        <v>2947</v>
      </c>
      <c r="AD140" s="1855" t="s">
        <v>179</v>
      </c>
      <c r="AE140" s="1855" t="s">
        <v>179</v>
      </c>
      <c r="AF140" s="1855" t="s">
        <v>179</v>
      </c>
      <c r="AG140" s="1855" t="s">
        <v>179</v>
      </c>
      <c r="AH140" s="1855" t="s">
        <v>179</v>
      </c>
      <c r="AI140" s="1855" t="s">
        <v>179</v>
      </c>
      <c r="AJ140" s="1855">
        <v>2024</v>
      </c>
      <c r="AK140" s="1855">
        <v>3068</v>
      </c>
      <c r="AL140" s="1855">
        <v>3068</v>
      </c>
      <c r="AM140" s="1855">
        <v>3068</v>
      </c>
      <c r="AN140" s="1855">
        <v>3068</v>
      </c>
      <c r="AO140" s="1855">
        <v>28.32</v>
      </c>
      <c r="AP140" s="1855" t="s">
        <v>672</v>
      </c>
      <c r="AQ140" s="1855">
        <v>0</v>
      </c>
      <c r="AR140" s="1855">
        <v>2027</v>
      </c>
      <c r="AS140" s="1855">
        <v>2976</v>
      </c>
      <c r="AT140" s="1855">
        <v>3</v>
      </c>
      <c r="AU140" s="1855">
        <v>2976</v>
      </c>
      <c r="AV140" s="1855">
        <v>3</v>
      </c>
      <c r="AW140" s="1855">
        <v>27.47</v>
      </c>
      <c r="AX140" s="1855" t="s">
        <v>672</v>
      </c>
      <c r="AY140" s="1855">
        <v>3</v>
      </c>
      <c r="AZ140" s="1855">
        <v>5</v>
      </c>
      <c r="BA140" s="1855" t="s">
        <v>179</v>
      </c>
      <c r="BB140" s="1855" t="s">
        <v>179</v>
      </c>
      <c r="BC140" s="1857" t="s">
        <v>179</v>
      </c>
      <c r="BD140" s="1857" t="s">
        <v>179</v>
      </c>
      <c r="BE140" s="1857" t="s">
        <v>179</v>
      </c>
      <c r="BF140" s="1857" t="s">
        <v>179</v>
      </c>
      <c r="BG140" s="1857" t="s">
        <v>179</v>
      </c>
      <c r="BH140" s="1857" t="s">
        <v>179</v>
      </c>
      <c r="BI140" s="1857" t="s">
        <v>179</v>
      </c>
      <c r="BJ140" s="1857" t="s">
        <v>179</v>
      </c>
      <c r="BK140" s="1855" t="s">
        <v>179</v>
      </c>
      <c r="BL140" s="1855" t="s">
        <v>179</v>
      </c>
      <c r="BM140" s="1855" t="s">
        <v>179</v>
      </c>
      <c r="BN140" s="1855" t="s">
        <v>179</v>
      </c>
      <c r="BO140" s="1855" t="s">
        <v>179</v>
      </c>
      <c r="BP140" s="1855"/>
      <c r="BQ140" s="1855">
        <v>0</v>
      </c>
      <c r="BR140" s="1855"/>
      <c r="BS140" s="1855">
        <v>0</v>
      </c>
      <c r="BT140" s="1855"/>
      <c r="BU140" s="1855">
        <v>0</v>
      </c>
      <c r="BV140" s="1855"/>
      <c r="BW140" s="1855">
        <v>9</v>
      </c>
      <c r="BX140" s="1855" t="s">
        <v>4297</v>
      </c>
      <c r="BY140" s="1855" t="s">
        <v>4297</v>
      </c>
      <c r="BZ140" s="1858" t="s">
        <v>4297</v>
      </c>
      <c r="CA140" s="1858" t="s">
        <v>4297</v>
      </c>
      <c r="CB140" s="1858" t="s">
        <v>3153</v>
      </c>
      <c r="CC140" s="1858" t="s">
        <v>4297</v>
      </c>
      <c r="CD140" s="1858" t="s">
        <v>4298</v>
      </c>
      <c r="CE140" s="1858" t="s">
        <v>4298</v>
      </c>
      <c r="CF140" s="1858" t="s">
        <v>4297</v>
      </c>
      <c r="CG140" s="1858" t="s">
        <v>4298</v>
      </c>
      <c r="CH140" s="1858" t="s">
        <v>4298</v>
      </c>
      <c r="CI140" s="1859" t="s">
        <v>4298</v>
      </c>
      <c r="CJ140" s="1855" t="s">
        <v>4298</v>
      </c>
      <c r="CK140" s="1855" t="b">
        <v>0</v>
      </c>
      <c r="CL140" s="1855" t="b">
        <v>0</v>
      </c>
      <c r="CM140" s="1855" t="b">
        <v>0</v>
      </c>
      <c r="CN140" s="1855" t="b">
        <v>0</v>
      </c>
      <c r="CO140" s="1855" t="b">
        <v>0</v>
      </c>
      <c r="CP140" s="1855" t="b">
        <v>0</v>
      </c>
      <c r="CQ140" s="1855" t="b">
        <v>0</v>
      </c>
      <c r="CR140" s="1855" t="b">
        <v>1</v>
      </c>
      <c r="CS140" s="1855" t="s">
        <v>4300</v>
      </c>
      <c r="CT140" s="1855" t="s">
        <v>4300</v>
      </c>
      <c r="CU140" s="1855" t="s">
        <v>4300</v>
      </c>
      <c r="CV140" s="1855" t="s">
        <v>4300</v>
      </c>
      <c r="CW140" s="1855" t="s">
        <v>4300</v>
      </c>
      <c r="CX140" s="1855" t="s">
        <v>3153</v>
      </c>
      <c r="CY140" s="1857" t="s">
        <v>4300</v>
      </c>
      <c r="CZ140" s="1855">
        <v>0</v>
      </c>
      <c r="DA140" s="1855">
        <v>0</v>
      </c>
      <c r="DB140" s="1855">
        <v>0</v>
      </c>
      <c r="DC140" s="1855">
        <v>0</v>
      </c>
      <c r="DD140" s="1855">
        <v>0</v>
      </c>
      <c r="DE140" s="1855" t="b">
        <v>0</v>
      </c>
      <c r="DF140" s="1855" t="b">
        <v>0</v>
      </c>
      <c r="DG140" s="1855" t="b">
        <v>0</v>
      </c>
      <c r="DH140" s="1855" t="b">
        <v>0</v>
      </c>
      <c r="DI140" s="1855" t="b">
        <v>0</v>
      </c>
      <c r="DJ140" s="1860" t="b">
        <v>0</v>
      </c>
      <c r="DK140" s="1860" t="b">
        <v>0</v>
      </c>
      <c r="DL140" s="1860" t="b">
        <v>0</v>
      </c>
      <c r="DM140" s="1860" t="s">
        <v>179</v>
      </c>
      <c r="DN140" s="1860" t="s">
        <v>179</v>
      </c>
      <c r="DO140" s="1860" t="s">
        <v>179</v>
      </c>
      <c r="DP140" s="1860" t="s">
        <v>179</v>
      </c>
      <c r="DQ140" s="1860" t="s">
        <v>179</v>
      </c>
      <c r="DR140" s="1860" t="s">
        <v>179</v>
      </c>
    </row>
    <row r="141" spans="1:122" ht="14.25" thickBot="1">
      <c r="A141" s="1855" t="s">
        <v>1198</v>
      </c>
      <c r="B141" s="1855" t="s">
        <v>1199</v>
      </c>
      <c r="C141" s="1855">
        <v>2025</v>
      </c>
      <c r="D141" s="1855" t="s">
        <v>441</v>
      </c>
      <c r="E141" s="1855">
        <v>1078213</v>
      </c>
      <c r="F141" s="1855" t="s">
        <v>1199</v>
      </c>
      <c r="G141" s="1856">
        <v>45855</v>
      </c>
      <c r="H141" s="1855" t="s">
        <v>1200</v>
      </c>
      <c r="I141" s="1855" t="s">
        <v>1199</v>
      </c>
      <c r="J141" s="1855" t="s">
        <v>1201</v>
      </c>
      <c r="K141" s="1855" t="s">
        <v>1199</v>
      </c>
      <c r="L141" s="1855" t="s">
        <v>1201</v>
      </c>
      <c r="M141" s="1855" t="s">
        <v>1200</v>
      </c>
      <c r="N141" s="1855" t="s">
        <v>86</v>
      </c>
      <c r="O141" s="1855" t="s">
        <v>88</v>
      </c>
      <c r="P141" s="1855" t="s">
        <v>441</v>
      </c>
      <c r="Q141" s="1855" t="s">
        <v>179</v>
      </c>
      <c r="R141" s="1855" t="s">
        <v>179</v>
      </c>
      <c r="S141" s="1855" t="s">
        <v>179</v>
      </c>
      <c r="T141" s="1855" t="s">
        <v>179</v>
      </c>
      <c r="U141" s="1855">
        <v>7811</v>
      </c>
      <c r="V141" s="1855">
        <v>154</v>
      </c>
      <c r="W141" s="1855">
        <v>0</v>
      </c>
      <c r="X141" s="1855">
        <v>0</v>
      </c>
      <c r="Y141" s="1855">
        <v>2025</v>
      </c>
      <c r="Z141" s="1855">
        <v>2027</v>
      </c>
      <c r="AA141" s="1855" t="s">
        <v>4516</v>
      </c>
      <c r="AB141" s="1855" t="s">
        <v>179</v>
      </c>
      <c r="AC141" s="1855" t="s">
        <v>179</v>
      </c>
      <c r="AD141" s="1855" t="s">
        <v>4022</v>
      </c>
      <c r="AE141" s="1855" t="s">
        <v>1202</v>
      </c>
      <c r="AF141" s="1855" t="s">
        <v>1200</v>
      </c>
      <c r="AG141" s="1855" t="s">
        <v>1203</v>
      </c>
      <c r="AH141" s="1855" t="s">
        <v>179</v>
      </c>
      <c r="AI141" s="1855" t="s">
        <v>179</v>
      </c>
      <c r="AJ141" s="1855">
        <v>2024</v>
      </c>
      <c r="AK141" s="1855">
        <v>13344</v>
      </c>
      <c r="AL141" s="1855">
        <v>13344</v>
      </c>
      <c r="AM141" s="1855">
        <v>13344</v>
      </c>
      <c r="AN141" s="1855">
        <v>13344</v>
      </c>
      <c r="AO141" s="1855">
        <v>3.3439999999999999</v>
      </c>
      <c r="AP141" s="1855" t="s">
        <v>1499</v>
      </c>
      <c r="AQ141" s="1855">
        <v>0</v>
      </c>
      <c r="AR141" s="1855">
        <v>2027</v>
      </c>
      <c r="AS141" s="1855">
        <v>12945</v>
      </c>
      <c r="AT141" s="1855">
        <v>3</v>
      </c>
      <c r="AU141" s="1855">
        <v>12945</v>
      </c>
      <c r="AV141" s="1855">
        <v>3</v>
      </c>
      <c r="AW141" s="1855">
        <v>3.24</v>
      </c>
      <c r="AX141" s="1855" t="s">
        <v>1499</v>
      </c>
      <c r="AY141" s="1855">
        <v>3.1</v>
      </c>
      <c r="AZ141" s="1855">
        <v>8</v>
      </c>
      <c r="BA141" s="1855" t="s">
        <v>179</v>
      </c>
      <c r="BB141" s="1855" t="s">
        <v>179</v>
      </c>
      <c r="BC141" s="1857" t="s">
        <v>179</v>
      </c>
      <c r="BD141" s="1857" t="s">
        <v>179</v>
      </c>
      <c r="BE141" s="1857" t="s">
        <v>179</v>
      </c>
      <c r="BF141" s="1857" t="s">
        <v>179</v>
      </c>
      <c r="BG141" s="1857" t="s">
        <v>179</v>
      </c>
      <c r="BH141" s="1857" t="s">
        <v>179</v>
      </c>
      <c r="BI141" s="1857" t="s">
        <v>179</v>
      </c>
      <c r="BJ141" s="1857" t="s">
        <v>179</v>
      </c>
      <c r="BK141" s="1855" t="s">
        <v>179</v>
      </c>
      <c r="BL141" s="1855" t="s">
        <v>179</v>
      </c>
      <c r="BM141" s="1855" t="s">
        <v>179</v>
      </c>
      <c r="BN141" s="1855" t="s">
        <v>179</v>
      </c>
      <c r="BO141" s="1855" t="s">
        <v>179</v>
      </c>
      <c r="BP141" s="1855"/>
      <c r="BQ141" s="1855">
        <v>0</v>
      </c>
      <c r="BR141" s="1855"/>
      <c r="BS141" s="1855">
        <v>0</v>
      </c>
      <c r="BT141" s="1855"/>
      <c r="BU141" s="1855">
        <v>0</v>
      </c>
      <c r="BV141" s="1855"/>
      <c r="BW141" s="1855">
        <v>0</v>
      </c>
      <c r="BX141" s="1855" t="s">
        <v>4297</v>
      </c>
      <c r="BY141" s="1855" t="s">
        <v>4297</v>
      </c>
      <c r="BZ141" s="1858" t="s">
        <v>4297</v>
      </c>
      <c r="CA141" s="1858" t="s">
        <v>4297</v>
      </c>
      <c r="CB141" s="1858" t="s">
        <v>4297</v>
      </c>
      <c r="CC141" s="1858" t="s">
        <v>4297</v>
      </c>
      <c r="CD141" s="1858" t="s">
        <v>4298</v>
      </c>
      <c r="CE141" s="1858" t="s">
        <v>4297</v>
      </c>
      <c r="CF141" s="1858" t="s">
        <v>4297</v>
      </c>
      <c r="CG141" s="1858" t="s">
        <v>4298</v>
      </c>
      <c r="CH141" s="1858" t="s">
        <v>4298</v>
      </c>
      <c r="CI141" s="1859" t="s">
        <v>4298</v>
      </c>
      <c r="CJ141" s="1855" t="s">
        <v>4298</v>
      </c>
      <c r="CK141" s="1855" t="b">
        <v>1</v>
      </c>
      <c r="CL141" s="1855" t="b">
        <v>0</v>
      </c>
      <c r="CM141" s="1855" t="b">
        <v>0</v>
      </c>
      <c r="CN141" s="1855" t="b">
        <v>0</v>
      </c>
      <c r="CO141" s="1855" t="b">
        <v>0</v>
      </c>
      <c r="CP141" s="1855" t="b">
        <v>0</v>
      </c>
      <c r="CQ141" s="1855" t="b">
        <v>0</v>
      </c>
      <c r="CR141" s="1855" t="b">
        <v>0</v>
      </c>
      <c r="CS141" s="1855" t="s">
        <v>3153</v>
      </c>
      <c r="CT141" s="1855" t="s">
        <v>3153</v>
      </c>
      <c r="CU141" s="1855" t="s">
        <v>4300</v>
      </c>
      <c r="CV141" s="1855" t="s">
        <v>4300</v>
      </c>
      <c r="CW141" s="1855" t="s">
        <v>4300</v>
      </c>
      <c r="CX141" s="1855" t="s">
        <v>4297</v>
      </c>
      <c r="CY141" s="1857" t="s">
        <v>4300</v>
      </c>
      <c r="CZ141" s="1855">
        <v>0</v>
      </c>
      <c r="DA141" s="1855">
        <v>0</v>
      </c>
      <c r="DB141" s="1855">
        <v>0</v>
      </c>
      <c r="DC141" s="1855">
        <v>0</v>
      </c>
      <c r="DD141" s="1855">
        <v>0</v>
      </c>
      <c r="DE141" s="1855" t="b">
        <v>0</v>
      </c>
      <c r="DF141" s="1855" t="b">
        <v>0</v>
      </c>
      <c r="DG141" s="1855" t="b">
        <v>0</v>
      </c>
      <c r="DH141" s="1855" t="b">
        <v>0</v>
      </c>
      <c r="DI141" s="1855" t="b">
        <v>0</v>
      </c>
      <c r="DJ141" s="1860" t="b">
        <v>0</v>
      </c>
      <c r="DK141" s="1860" t="b">
        <v>0</v>
      </c>
      <c r="DL141" s="1860" t="b">
        <v>0</v>
      </c>
      <c r="DM141" s="1860" t="s">
        <v>179</v>
      </c>
      <c r="DN141" s="1860" t="s">
        <v>179</v>
      </c>
      <c r="DO141" s="1860" t="s">
        <v>179</v>
      </c>
      <c r="DP141" s="1860" t="s">
        <v>179</v>
      </c>
      <c r="DQ141" s="1860" t="s">
        <v>179</v>
      </c>
      <c r="DR141" s="1860" t="s">
        <v>179</v>
      </c>
    </row>
    <row r="142" spans="1:122" ht="14.25" thickBot="1">
      <c r="A142" s="1855" t="s">
        <v>1204</v>
      </c>
      <c r="B142" s="1855" t="s">
        <v>1205</v>
      </c>
      <c r="C142" s="1855">
        <v>2025</v>
      </c>
      <c r="D142" s="1855" t="s">
        <v>441</v>
      </c>
      <c r="E142" s="1855">
        <v>1080214</v>
      </c>
      <c r="F142" s="1855" t="s">
        <v>1205</v>
      </c>
      <c r="G142" s="1856">
        <v>45869</v>
      </c>
      <c r="H142" s="1855" t="s">
        <v>1207</v>
      </c>
      <c r="I142" s="1855" t="s">
        <v>1205</v>
      </c>
      <c r="J142" s="1855" t="s">
        <v>1206</v>
      </c>
      <c r="K142" s="1855" t="s">
        <v>1205</v>
      </c>
      <c r="L142" s="1855" t="s">
        <v>1206</v>
      </c>
      <c r="M142" s="1855" t="s">
        <v>1207</v>
      </c>
      <c r="N142" s="1855" t="s">
        <v>90</v>
      </c>
      <c r="O142" s="1855" t="s">
        <v>92</v>
      </c>
      <c r="P142" s="1855" t="s">
        <v>441</v>
      </c>
      <c r="Q142" s="1855" t="s">
        <v>179</v>
      </c>
      <c r="R142" s="1855" t="s">
        <v>179</v>
      </c>
      <c r="S142" s="1855" t="s">
        <v>179</v>
      </c>
      <c r="T142" s="1855" t="s">
        <v>179</v>
      </c>
      <c r="U142" s="1855">
        <v>2250</v>
      </c>
      <c r="V142" s="1855">
        <v>7</v>
      </c>
      <c r="W142" s="1855">
        <v>2</v>
      </c>
      <c r="X142" s="1855">
        <v>0</v>
      </c>
      <c r="Y142" s="1855">
        <v>2025</v>
      </c>
      <c r="Z142" s="1855">
        <v>2027</v>
      </c>
      <c r="AA142" s="1855" t="s">
        <v>4517</v>
      </c>
      <c r="AB142" s="1855" t="s">
        <v>179</v>
      </c>
      <c r="AC142" s="1855" t="s">
        <v>179</v>
      </c>
      <c r="AD142" s="1855" t="s">
        <v>4022</v>
      </c>
      <c r="AE142" s="1855" t="s">
        <v>1208</v>
      </c>
      <c r="AF142" s="1855" t="s">
        <v>1207</v>
      </c>
      <c r="AG142" s="1855" t="s">
        <v>1209</v>
      </c>
      <c r="AH142" s="1855" t="s">
        <v>179</v>
      </c>
      <c r="AI142" s="1855" t="s">
        <v>179</v>
      </c>
      <c r="AJ142" s="1855">
        <v>2024</v>
      </c>
      <c r="AK142" s="1855">
        <v>4040</v>
      </c>
      <c r="AL142" s="1855">
        <v>4040</v>
      </c>
      <c r="AM142" s="1855">
        <v>3507</v>
      </c>
      <c r="AN142" s="1855">
        <v>3507</v>
      </c>
      <c r="AO142" s="1855">
        <v>11.22</v>
      </c>
      <c r="AP142" s="1855" t="s">
        <v>585</v>
      </c>
      <c r="AQ142" s="1855">
        <v>23.9</v>
      </c>
      <c r="AR142" s="1855">
        <v>2027</v>
      </c>
      <c r="AS142" s="1855">
        <v>3919</v>
      </c>
      <c r="AT142" s="1855">
        <v>3</v>
      </c>
      <c r="AU142" s="1855">
        <v>3919</v>
      </c>
      <c r="AV142" s="1855">
        <v>3</v>
      </c>
      <c r="AW142" s="1855">
        <v>10.88</v>
      </c>
      <c r="AX142" s="1855" t="s">
        <v>585</v>
      </c>
      <c r="AY142" s="1855">
        <v>3</v>
      </c>
      <c r="AZ142" s="1855">
        <v>25</v>
      </c>
      <c r="BA142" s="1855" t="s">
        <v>179</v>
      </c>
      <c r="BB142" s="1855" t="s">
        <v>179</v>
      </c>
      <c r="BC142" s="1857" t="s">
        <v>179</v>
      </c>
      <c r="BD142" s="1857" t="s">
        <v>179</v>
      </c>
      <c r="BE142" s="1857" t="s">
        <v>179</v>
      </c>
      <c r="BF142" s="1857" t="s">
        <v>179</v>
      </c>
      <c r="BG142" s="1857" t="s">
        <v>179</v>
      </c>
      <c r="BH142" s="1857" t="s">
        <v>179</v>
      </c>
      <c r="BI142" s="1857" t="s">
        <v>179</v>
      </c>
      <c r="BJ142" s="1857" t="s">
        <v>179</v>
      </c>
      <c r="BK142" s="1855" t="s">
        <v>179</v>
      </c>
      <c r="BL142" s="1855" t="s">
        <v>179</v>
      </c>
      <c r="BM142" s="1855" t="s">
        <v>179</v>
      </c>
      <c r="BN142" s="1855" t="s">
        <v>179</v>
      </c>
      <c r="BO142" s="1855" t="s">
        <v>179</v>
      </c>
      <c r="BP142" s="1855"/>
      <c r="BQ142" s="1855">
        <v>0</v>
      </c>
      <c r="BR142" s="1855"/>
      <c r="BS142" s="1855">
        <v>0</v>
      </c>
      <c r="BT142" s="1855"/>
      <c r="BU142" s="1855">
        <v>0</v>
      </c>
      <c r="BV142" s="1855"/>
      <c r="BW142" s="1855">
        <v>0</v>
      </c>
      <c r="BX142" s="1855" t="s">
        <v>4297</v>
      </c>
      <c r="BY142" s="1855" t="s">
        <v>4297</v>
      </c>
      <c r="BZ142" s="1858" t="s">
        <v>4297</v>
      </c>
      <c r="CA142" s="1858" t="s">
        <v>4297</v>
      </c>
      <c r="CB142" s="1858" t="s">
        <v>4297</v>
      </c>
      <c r="CC142" s="1858" t="s">
        <v>4297</v>
      </c>
      <c r="CD142" s="1858" t="s">
        <v>4300</v>
      </c>
      <c r="CE142" s="1858" t="s">
        <v>4297</v>
      </c>
      <c r="CF142" s="1858" t="s">
        <v>4297</v>
      </c>
      <c r="CG142" s="1858" t="s">
        <v>4300</v>
      </c>
      <c r="CH142" s="1858" t="s">
        <v>4300</v>
      </c>
      <c r="CI142" s="1859" t="s">
        <v>4300</v>
      </c>
      <c r="CJ142" s="1855" t="s">
        <v>4300</v>
      </c>
      <c r="CK142" s="1855" t="b">
        <v>0</v>
      </c>
      <c r="CL142" s="1855" t="b">
        <v>0</v>
      </c>
      <c r="CM142" s="1855" t="b">
        <v>0</v>
      </c>
      <c r="CN142" s="1855" t="b">
        <v>0</v>
      </c>
      <c r="CO142" s="1855" t="b">
        <v>0</v>
      </c>
      <c r="CP142" s="1855" t="b">
        <v>0</v>
      </c>
      <c r="CQ142" s="1855" t="b">
        <v>0</v>
      </c>
      <c r="CR142" s="1855" t="b">
        <v>1</v>
      </c>
      <c r="CS142" s="1855" t="s">
        <v>4300</v>
      </c>
      <c r="CT142" s="1855" t="s">
        <v>4300</v>
      </c>
      <c r="CU142" s="1855" t="s">
        <v>4300</v>
      </c>
      <c r="CV142" s="1855" t="s">
        <v>4300</v>
      </c>
      <c r="CW142" s="1855" t="s">
        <v>4300</v>
      </c>
      <c r="CX142" s="1855" t="s">
        <v>3153</v>
      </c>
      <c r="CY142" s="1857" t="s">
        <v>4300</v>
      </c>
      <c r="CZ142" s="1855">
        <v>0</v>
      </c>
      <c r="DA142" s="1855">
        <v>0</v>
      </c>
      <c r="DB142" s="1855">
        <v>0</v>
      </c>
      <c r="DC142" s="1855">
        <v>0</v>
      </c>
      <c r="DD142" s="1855">
        <v>0</v>
      </c>
      <c r="DE142" s="1855" t="b">
        <v>0</v>
      </c>
      <c r="DF142" s="1855" t="b">
        <v>0</v>
      </c>
      <c r="DG142" s="1855" t="b">
        <v>0</v>
      </c>
      <c r="DH142" s="1855" t="b">
        <v>0</v>
      </c>
      <c r="DI142" s="1855" t="b">
        <v>0</v>
      </c>
      <c r="DJ142" s="1860" t="b">
        <v>0</v>
      </c>
      <c r="DK142" s="1860" t="b">
        <v>0</v>
      </c>
      <c r="DL142" s="1860" t="b">
        <v>0</v>
      </c>
      <c r="DM142" s="1860" t="s">
        <v>179</v>
      </c>
      <c r="DN142" s="1860" t="s">
        <v>179</v>
      </c>
      <c r="DO142" s="1860" t="s">
        <v>179</v>
      </c>
      <c r="DP142" s="1860" t="s">
        <v>179</v>
      </c>
      <c r="DQ142" s="1860" t="s">
        <v>179</v>
      </c>
      <c r="DR142" s="1860" t="s">
        <v>179</v>
      </c>
    </row>
    <row r="143" spans="1:122" ht="14.25" thickBot="1">
      <c r="A143" s="1855" t="s">
        <v>1210</v>
      </c>
      <c r="B143" s="1855" t="s">
        <v>1211</v>
      </c>
      <c r="C143" s="1855">
        <v>2025</v>
      </c>
      <c r="D143" s="1855" t="s">
        <v>431</v>
      </c>
      <c r="E143" s="1855">
        <v>2058215</v>
      </c>
      <c r="F143" s="1855" t="s">
        <v>1211</v>
      </c>
      <c r="G143" s="1856">
        <v>45856</v>
      </c>
      <c r="H143" s="1855" t="s">
        <v>1214</v>
      </c>
      <c r="I143" s="1855" t="s">
        <v>1211</v>
      </c>
      <c r="J143" s="1855" t="s">
        <v>1213</v>
      </c>
      <c r="K143" s="1855" t="s">
        <v>1211</v>
      </c>
      <c r="L143" s="1855" t="s">
        <v>1213</v>
      </c>
      <c r="M143" s="1855" t="s">
        <v>1214</v>
      </c>
      <c r="N143" s="1855" t="s">
        <v>57</v>
      </c>
      <c r="O143" s="1855" t="s">
        <v>64</v>
      </c>
      <c r="P143" s="1855" t="s">
        <v>179</v>
      </c>
      <c r="Q143" s="1855" t="s">
        <v>431</v>
      </c>
      <c r="R143" s="1855" t="s">
        <v>179</v>
      </c>
      <c r="S143" s="1855" t="s">
        <v>179</v>
      </c>
      <c r="T143" s="1855" t="s">
        <v>179</v>
      </c>
      <c r="U143" s="1855">
        <v>14407</v>
      </c>
      <c r="V143" s="1855">
        <v>424</v>
      </c>
      <c r="W143" s="1855">
        <v>0</v>
      </c>
      <c r="X143" s="1855">
        <v>0</v>
      </c>
      <c r="Y143" s="1855">
        <v>2025</v>
      </c>
      <c r="Z143" s="1855">
        <v>2027</v>
      </c>
      <c r="AA143" s="1855" t="s">
        <v>4518</v>
      </c>
      <c r="AB143" s="1855" t="s">
        <v>179</v>
      </c>
      <c r="AC143" s="1855" t="s">
        <v>179</v>
      </c>
      <c r="AD143" s="1855" t="s">
        <v>4022</v>
      </c>
      <c r="AE143" s="1855" t="s">
        <v>1215</v>
      </c>
      <c r="AF143" s="1855" t="s">
        <v>1212</v>
      </c>
      <c r="AG143" s="1855" t="s">
        <v>485</v>
      </c>
      <c r="AH143" s="1855" t="s">
        <v>179</v>
      </c>
      <c r="AI143" s="1855" t="s">
        <v>179</v>
      </c>
      <c r="AJ143" s="1855">
        <v>2024</v>
      </c>
      <c r="AK143" s="1855">
        <v>27843</v>
      </c>
      <c r="AL143" s="1855">
        <v>27843</v>
      </c>
      <c r="AM143" s="1855">
        <v>27843</v>
      </c>
      <c r="AN143" s="1855">
        <v>27843</v>
      </c>
      <c r="AO143" s="1855">
        <v>33.979999999999997</v>
      </c>
      <c r="AP143" s="1855" t="s">
        <v>1216</v>
      </c>
      <c r="AQ143" s="1855">
        <v>0.1</v>
      </c>
      <c r="AR143" s="1855">
        <v>2027</v>
      </c>
      <c r="AS143" s="1855">
        <v>27008</v>
      </c>
      <c r="AT143" s="1855">
        <v>3</v>
      </c>
      <c r="AU143" s="1855">
        <v>27008</v>
      </c>
      <c r="AV143" s="1855">
        <v>3</v>
      </c>
      <c r="AW143" s="1855">
        <v>32.96</v>
      </c>
      <c r="AX143" s="1855" t="s">
        <v>1216</v>
      </c>
      <c r="AY143" s="1855">
        <v>3</v>
      </c>
      <c r="AZ143" s="1855">
        <v>0.1</v>
      </c>
      <c r="BA143" s="1855" t="s">
        <v>179</v>
      </c>
      <c r="BB143" s="1855" t="s">
        <v>179</v>
      </c>
      <c r="BC143" s="1857" t="s">
        <v>179</v>
      </c>
      <c r="BD143" s="1857" t="s">
        <v>179</v>
      </c>
      <c r="BE143" s="1857" t="s">
        <v>179</v>
      </c>
      <c r="BF143" s="1857" t="s">
        <v>179</v>
      </c>
      <c r="BG143" s="1857" t="s">
        <v>179</v>
      </c>
      <c r="BH143" s="1857" t="s">
        <v>179</v>
      </c>
      <c r="BI143" s="1857" t="s">
        <v>179</v>
      </c>
      <c r="BJ143" s="1857" t="s">
        <v>179</v>
      </c>
      <c r="BK143" s="1855" t="s">
        <v>179</v>
      </c>
      <c r="BL143" s="1855" t="s">
        <v>179</v>
      </c>
      <c r="BM143" s="1855" t="s">
        <v>179</v>
      </c>
      <c r="BN143" s="1855" t="s">
        <v>179</v>
      </c>
      <c r="BO143" s="1855" t="s">
        <v>179</v>
      </c>
      <c r="BP143" s="1855"/>
      <c r="BQ143" s="1855">
        <v>0</v>
      </c>
      <c r="BR143" s="1855"/>
      <c r="BS143" s="1855">
        <v>32</v>
      </c>
      <c r="BT143" s="1855"/>
      <c r="BU143" s="1855">
        <v>0</v>
      </c>
      <c r="BV143" s="1855"/>
      <c r="BW143" s="1855">
        <v>0</v>
      </c>
      <c r="BX143" s="1855" t="s">
        <v>4297</v>
      </c>
      <c r="BY143" s="1855" t="s">
        <v>4298</v>
      </c>
      <c r="BZ143" s="1858" t="s">
        <v>4297</v>
      </c>
      <c r="CA143" s="1858" t="s">
        <v>4298</v>
      </c>
      <c r="CB143" s="1858" t="s">
        <v>4297</v>
      </c>
      <c r="CC143" s="1858" t="s">
        <v>4297</v>
      </c>
      <c r="CD143" s="1858" t="s">
        <v>4298</v>
      </c>
      <c r="CE143" s="1858" t="s">
        <v>4298</v>
      </c>
      <c r="CF143" s="1858" t="s">
        <v>4298</v>
      </c>
      <c r="CG143" s="1858" t="s">
        <v>4298</v>
      </c>
      <c r="CH143" s="1858" t="s">
        <v>4298</v>
      </c>
      <c r="CI143" s="1859" t="s">
        <v>4298</v>
      </c>
      <c r="CJ143" s="1855" t="s">
        <v>4298</v>
      </c>
      <c r="CK143" s="1855" t="b">
        <v>1</v>
      </c>
      <c r="CL143" s="1855" t="b">
        <v>0</v>
      </c>
      <c r="CM143" s="1855" t="b">
        <v>0</v>
      </c>
      <c r="CN143" s="1855" t="b">
        <v>0</v>
      </c>
      <c r="CO143" s="1855" t="b">
        <v>0</v>
      </c>
      <c r="CP143" s="1855" t="b">
        <v>0</v>
      </c>
      <c r="CQ143" s="1855" t="b">
        <v>0</v>
      </c>
      <c r="CR143" s="1855" t="b">
        <v>0</v>
      </c>
      <c r="CS143" s="1855" t="s">
        <v>3153</v>
      </c>
      <c r="CT143" s="1855" t="s">
        <v>4297</v>
      </c>
      <c r="CU143" s="1855" t="s">
        <v>3153</v>
      </c>
      <c r="CV143" s="1855" t="s">
        <v>4300</v>
      </c>
      <c r="CW143" s="1855" t="s">
        <v>4300</v>
      </c>
      <c r="CX143" s="1855" t="s">
        <v>3153</v>
      </c>
      <c r="CY143" s="1857" t="s">
        <v>4300</v>
      </c>
      <c r="CZ143" s="1855">
        <v>0</v>
      </c>
      <c r="DA143" s="1855">
        <v>0</v>
      </c>
      <c r="DB143" s="1855">
        <v>0</v>
      </c>
      <c r="DC143" s="1855">
        <v>0</v>
      </c>
      <c r="DD143" s="1855">
        <v>0</v>
      </c>
      <c r="DE143" s="1855" t="b">
        <v>0</v>
      </c>
      <c r="DF143" s="1855" t="b">
        <v>0</v>
      </c>
      <c r="DG143" s="1855" t="b">
        <v>0</v>
      </c>
      <c r="DH143" s="1855" t="b">
        <v>0</v>
      </c>
      <c r="DI143" s="1855" t="b">
        <v>0</v>
      </c>
      <c r="DJ143" s="1860" t="b">
        <v>0</v>
      </c>
      <c r="DK143" s="1860" t="b">
        <v>0</v>
      </c>
      <c r="DL143" s="1860" t="b">
        <v>0</v>
      </c>
      <c r="DM143" s="1860" t="s">
        <v>179</v>
      </c>
      <c r="DN143" s="1860" t="s">
        <v>179</v>
      </c>
      <c r="DO143" s="1860" t="s">
        <v>179</v>
      </c>
      <c r="DP143" s="1860" t="s">
        <v>179</v>
      </c>
      <c r="DQ143" s="1860" t="s">
        <v>179</v>
      </c>
      <c r="DR143" s="1860" t="s">
        <v>179</v>
      </c>
    </row>
    <row r="144" spans="1:122" ht="14.25" thickBot="1">
      <c r="A144" s="1855" t="s">
        <v>1217</v>
      </c>
      <c r="B144" s="1855" t="s">
        <v>1218</v>
      </c>
      <c r="C144" s="1855">
        <v>2025</v>
      </c>
      <c r="D144" s="1855" t="s">
        <v>441</v>
      </c>
      <c r="E144" s="1855">
        <v>1060216</v>
      </c>
      <c r="F144" s="1855" t="s">
        <v>1218</v>
      </c>
      <c r="G144" s="1856">
        <v>45859</v>
      </c>
      <c r="H144" s="1855" t="s">
        <v>1219</v>
      </c>
      <c r="I144" s="1855" t="s">
        <v>1218</v>
      </c>
      <c r="J144" s="1855" t="s">
        <v>4075</v>
      </c>
      <c r="K144" s="1855" t="s">
        <v>1218</v>
      </c>
      <c r="L144" s="1855" t="s">
        <v>4075</v>
      </c>
      <c r="M144" s="1855" t="s">
        <v>1219</v>
      </c>
      <c r="N144" s="1855" t="s">
        <v>57</v>
      </c>
      <c r="O144" s="1855" t="s">
        <v>68</v>
      </c>
      <c r="P144" s="1855" t="s">
        <v>441</v>
      </c>
      <c r="Q144" s="1855" t="s">
        <v>179</v>
      </c>
      <c r="R144" s="1855" t="s">
        <v>179</v>
      </c>
      <c r="S144" s="1855" t="s">
        <v>179</v>
      </c>
      <c r="T144" s="1855" t="s">
        <v>179</v>
      </c>
      <c r="U144" s="1855">
        <v>6468</v>
      </c>
      <c r="V144" s="1855">
        <v>152</v>
      </c>
      <c r="W144" s="1855">
        <v>0</v>
      </c>
      <c r="X144" s="1855">
        <v>0</v>
      </c>
      <c r="Y144" s="1855">
        <v>2025</v>
      </c>
      <c r="Z144" s="1855">
        <v>2027</v>
      </c>
      <c r="AA144" s="1855" t="s">
        <v>4519</v>
      </c>
      <c r="AB144" s="1855" t="s">
        <v>179</v>
      </c>
      <c r="AC144" s="1855" t="s">
        <v>179</v>
      </c>
      <c r="AD144" s="1855" t="s">
        <v>4022</v>
      </c>
      <c r="AE144" s="1855" t="s">
        <v>1220</v>
      </c>
      <c r="AF144" s="1855" t="s">
        <v>1221</v>
      </c>
      <c r="AG144" s="1855" t="s">
        <v>612</v>
      </c>
      <c r="AH144" s="1855" t="s">
        <v>179</v>
      </c>
      <c r="AI144" s="1855" t="s">
        <v>179</v>
      </c>
      <c r="AJ144" s="1855">
        <v>2024</v>
      </c>
      <c r="AK144" s="1855">
        <v>12494</v>
      </c>
      <c r="AL144" s="1855">
        <v>12494</v>
      </c>
      <c r="AM144" s="1855">
        <v>12494</v>
      </c>
      <c r="AN144" s="1855">
        <v>12494</v>
      </c>
      <c r="AO144" s="1855">
        <v>60.16</v>
      </c>
      <c r="AP144" s="1855" t="s">
        <v>445</v>
      </c>
      <c r="AQ144" s="1855">
        <v>0.2</v>
      </c>
      <c r="AR144" s="1855">
        <v>2027</v>
      </c>
      <c r="AS144" s="1855">
        <v>12119</v>
      </c>
      <c r="AT144" s="1855">
        <v>3</v>
      </c>
      <c r="AU144" s="1855">
        <v>12119</v>
      </c>
      <c r="AV144" s="1855">
        <v>3</v>
      </c>
      <c r="AW144" s="1855">
        <v>59.55</v>
      </c>
      <c r="AX144" s="1855" t="s">
        <v>445</v>
      </c>
      <c r="AY144" s="1855">
        <v>1</v>
      </c>
      <c r="AZ144" s="1855">
        <v>1</v>
      </c>
      <c r="BA144" s="1855" t="s">
        <v>179</v>
      </c>
      <c r="BB144" s="1855" t="s">
        <v>179</v>
      </c>
      <c r="BC144" s="1857" t="s">
        <v>179</v>
      </c>
      <c r="BD144" s="1857" t="s">
        <v>179</v>
      </c>
      <c r="BE144" s="1857" t="s">
        <v>179</v>
      </c>
      <c r="BF144" s="1857" t="s">
        <v>179</v>
      </c>
      <c r="BG144" s="1857" t="s">
        <v>179</v>
      </c>
      <c r="BH144" s="1857" t="s">
        <v>179</v>
      </c>
      <c r="BI144" s="1857" t="s">
        <v>179</v>
      </c>
      <c r="BJ144" s="1857" t="s">
        <v>179</v>
      </c>
      <c r="BK144" s="1855" t="s">
        <v>179</v>
      </c>
      <c r="BL144" s="1855" t="s">
        <v>179</v>
      </c>
      <c r="BM144" s="1855" t="s">
        <v>179</v>
      </c>
      <c r="BN144" s="1855" t="s">
        <v>179</v>
      </c>
      <c r="BO144" s="1855" t="s">
        <v>179</v>
      </c>
      <c r="BP144" s="1855"/>
      <c r="BQ144" s="1855">
        <v>0</v>
      </c>
      <c r="BR144" s="1855"/>
      <c r="BS144" s="1855">
        <v>0</v>
      </c>
      <c r="BT144" s="1855"/>
      <c r="BU144" s="1855">
        <v>0</v>
      </c>
      <c r="BV144" s="1855"/>
      <c r="BW144" s="1855">
        <v>0</v>
      </c>
      <c r="BX144" s="1855" t="s">
        <v>4297</v>
      </c>
      <c r="BY144" s="1855" t="s">
        <v>4297</v>
      </c>
      <c r="BZ144" s="1858" t="s">
        <v>4297</v>
      </c>
      <c r="CA144" s="1858" t="s">
        <v>3153</v>
      </c>
      <c r="CB144" s="1858" t="s">
        <v>4297</v>
      </c>
      <c r="CC144" s="1858" t="s">
        <v>4297</v>
      </c>
      <c r="CD144" s="1858" t="s">
        <v>4297</v>
      </c>
      <c r="CE144" s="1858" t="s">
        <v>4298</v>
      </c>
      <c r="CF144" s="1858" t="s">
        <v>4297</v>
      </c>
      <c r="CG144" s="1858" t="s">
        <v>4298</v>
      </c>
      <c r="CH144" s="1858" t="s">
        <v>4298</v>
      </c>
      <c r="CI144" s="1859" t="s">
        <v>4298</v>
      </c>
      <c r="CJ144" s="1855" t="s">
        <v>4298</v>
      </c>
      <c r="CK144" s="1855" t="b">
        <v>0</v>
      </c>
      <c r="CL144" s="1855" t="b">
        <v>0</v>
      </c>
      <c r="CM144" s="1855" t="b">
        <v>0</v>
      </c>
      <c r="CN144" s="1855" t="b">
        <v>0</v>
      </c>
      <c r="CO144" s="1855" t="b">
        <v>0</v>
      </c>
      <c r="CP144" s="1855" t="b">
        <v>0</v>
      </c>
      <c r="CQ144" s="1855" t="b">
        <v>0</v>
      </c>
      <c r="CR144" s="1855" t="b">
        <v>1</v>
      </c>
      <c r="CS144" s="1855" t="s">
        <v>4300</v>
      </c>
      <c r="CT144" s="1855" t="s">
        <v>4300</v>
      </c>
      <c r="CU144" s="1855" t="s">
        <v>3153</v>
      </c>
      <c r="CV144" s="1855" t="s">
        <v>3153</v>
      </c>
      <c r="CW144" s="1855" t="s">
        <v>4300</v>
      </c>
      <c r="CX144" s="1855" t="s">
        <v>4297</v>
      </c>
      <c r="CY144" s="1857" t="s">
        <v>4297</v>
      </c>
      <c r="CZ144" s="1855">
        <v>0</v>
      </c>
      <c r="DA144" s="1855">
        <v>0</v>
      </c>
      <c r="DB144" s="1855">
        <v>0</v>
      </c>
      <c r="DC144" s="1855">
        <v>0</v>
      </c>
      <c r="DD144" s="1855">
        <v>0</v>
      </c>
      <c r="DE144" s="1855" t="b">
        <v>0</v>
      </c>
      <c r="DF144" s="1855" t="b">
        <v>0</v>
      </c>
      <c r="DG144" s="1855" t="b">
        <v>0</v>
      </c>
      <c r="DH144" s="1855" t="b">
        <v>0</v>
      </c>
      <c r="DI144" s="1855" t="b">
        <v>0</v>
      </c>
      <c r="DJ144" s="1860" t="b">
        <v>0</v>
      </c>
      <c r="DK144" s="1860" t="b">
        <v>0</v>
      </c>
      <c r="DL144" s="1860" t="b">
        <v>0</v>
      </c>
      <c r="DM144" s="1860" t="s">
        <v>179</v>
      </c>
      <c r="DN144" s="1860" t="s">
        <v>179</v>
      </c>
      <c r="DO144" s="1860" t="s">
        <v>179</v>
      </c>
      <c r="DP144" s="1860" t="s">
        <v>179</v>
      </c>
      <c r="DQ144" s="1860" t="s">
        <v>179</v>
      </c>
      <c r="DR144" s="1860" t="s">
        <v>179</v>
      </c>
    </row>
    <row r="145" spans="1:122" ht="14.25" thickBot="1">
      <c r="A145" s="1855" t="s">
        <v>1222</v>
      </c>
      <c r="B145" s="1855" t="s">
        <v>1223</v>
      </c>
      <c r="C145" s="1855">
        <v>2025</v>
      </c>
      <c r="D145" s="1855" t="s">
        <v>441</v>
      </c>
      <c r="E145" s="1855">
        <v>1065218</v>
      </c>
      <c r="F145" s="1855" t="s">
        <v>1223</v>
      </c>
      <c r="G145" s="1856">
        <v>45868</v>
      </c>
      <c r="H145" s="1855" t="s">
        <v>1225</v>
      </c>
      <c r="I145" s="1855" t="s">
        <v>1223</v>
      </c>
      <c r="J145" s="1855" t="s">
        <v>1224</v>
      </c>
      <c r="K145" s="1855" t="s">
        <v>1223</v>
      </c>
      <c r="L145" s="1855" t="s">
        <v>1224</v>
      </c>
      <c r="M145" s="1855" t="s">
        <v>1225</v>
      </c>
      <c r="N145" s="1855" t="s">
        <v>319</v>
      </c>
      <c r="O145" s="1855" t="s">
        <v>98</v>
      </c>
      <c r="P145" s="1855" t="s">
        <v>441</v>
      </c>
      <c r="Q145" s="1855" t="s">
        <v>179</v>
      </c>
      <c r="R145" s="1855" t="s">
        <v>179</v>
      </c>
      <c r="S145" s="1855" t="s">
        <v>179</v>
      </c>
      <c r="T145" s="1855" t="s">
        <v>179</v>
      </c>
      <c r="U145" s="1855">
        <v>5110</v>
      </c>
      <c r="V145" s="1855">
        <v>3</v>
      </c>
      <c r="W145" s="1855">
        <v>2</v>
      </c>
      <c r="X145" s="1855">
        <v>0</v>
      </c>
      <c r="Y145" s="1855">
        <v>2025</v>
      </c>
      <c r="Z145" s="1855">
        <v>2027</v>
      </c>
      <c r="AA145" s="1855" t="s">
        <v>4520</v>
      </c>
      <c r="AB145" s="1855" t="s">
        <v>179</v>
      </c>
      <c r="AC145" s="1855" t="s">
        <v>179</v>
      </c>
      <c r="AD145" s="1855" t="s">
        <v>4022</v>
      </c>
      <c r="AE145" s="1855" t="s">
        <v>1226</v>
      </c>
      <c r="AF145" s="1855" t="s">
        <v>1227</v>
      </c>
      <c r="AG145" s="1855" t="s">
        <v>1228</v>
      </c>
      <c r="AH145" s="1855" t="s">
        <v>179</v>
      </c>
      <c r="AI145" s="1855" t="s">
        <v>179</v>
      </c>
      <c r="AJ145" s="1855">
        <v>2024</v>
      </c>
      <c r="AK145" s="1855">
        <v>9689</v>
      </c>
      <c r="AL145" s="1855">
        <v>9689</v>
      </c>
      <c r="AM145" s="1855">
        <v>9689</v>
      </c>
      <c r="AN145" s="1855">
        <v>9689</v>
      </c>
      <c r="AO145" s="1855">
        <v>59.93</v>
      </c>
      <c r="AP145" s="1855" t="s">
        <v>1292</v>
      </c>
      <c r="AQ145" s="1855">
        <v>0</v>
      </c>
      <c r="AR145" s="1855">
        <v>2027</v>
      </c>
      <c r="AS145" s="1855">
        <v>9398.33</v>
      </c>
      <c r="AT145" s="1855">
        <v>3</v>
      </c>
      <c r="AU145" s="1855">
        <v>9398.33</v>
      </c>
      <c r="AV145" s="1855">
        <v>3</v>
      </c>
      <c r="AW145" s="1855">
        <v>58.132100000000001</v>
      </c>
      <c r="AX145" s="1855" t="s">
        <v>1292</v>
      </c>
      <c r="AY145" s="1855">
        <v>3</v>
      </c>
      <c r="AZ145" s="1855">
        <v>1</v>
      </c>
      <c r="BA145" s="1855" t="s">
        <v>179</v>
      </c>
      <c r="BB145" s="1855" t="s">
        <v>179</v>
      </c>
      <c r="BC145" s="1857" t="s">
        <v>179</v>
      </c>
      <c r="BD145" s="1857" t="s">
        <v>179</v>
      </c>
      <c r="BE145" s="1857" t="s">
        <v>179</v>
      </c>
      <c r="BF145" s="1857" t="s">
        <v>179</v>
      </c>
      <c r="BG145" s="1857" t="s">
        <v>179</v>
      </c>
      <c r="BH145" s="1857" t="s">
        <v>179</v>
      </c>
      <c r="BI145" s="1857" t="s">
        <v>179</v>
      </c>
      <c r="BJ145" s="1857" t="s">
        <v>179</v>
      </c>
      <c r="BK145" s="1855" t="s">
        <v>179</v>
      </c>
      <c r="BL145" s="1855" t="s">
        <v>179</v>
      </c>
      <c r="BM145" s="1855" t="s">
        <v>179</v>
      </c>
      <c r="BN145" s="1855" t="s">
        <v>179</v>
      </c>
      <c r="BO145" s="1855" t="s">
        <v>179</v>
      </c>
      <c r="BP145" s="1855"/>
      <c r="BQ145" s="1855">
        <v>0</v>
      </c>
      <c r="BR145" s="1855"/>
      <c r="BS145" s="1855">
        <v>0</v>
      </c>
      <c r="BT145" s="1855"/>
      <c r="BU145" s="1855">
        <v>0</v>
      </c>
      <c r="BV145" s="1855"/>
      <c r="BW145" s="1855">
        <v>0</v>
      </c>
      <c r="BX145" s="1855" t="s">
        <v>4297</v>
      </c>
      <c r="BY145" s="1855" t="s">
        <v>4299</v>
      </c>
      <c r="BZ145" s="1858" t="s">
        <v>3153</v>
      </c>
      <c r="CA145" s="1858" t="s">
        <v>4297</v>
      </c>
      <c r="CB145" s="1858" t="s">
        <v>4299</v>
      </c>
      <c r="CC145" s="1858" t="s">
        <v>4299</v>
      </c>
      <c r="CD145" s="1858" t="s">
        <v>4299</v>
      </c>
      <c r="CE145" s="1858" t="s">
        <v>4297</v>
      </c>
      <c r="CF145" s="1858" t="s">
        <v>4297</v>
      </c>
      <c r="CG145" s="1858" t="s">
        <v>4297</v>
      </c>
      <c r="CH145" s="1858" t="s">
        <v>4297</v>
      </c>
      <c r="CI145" s="1859" t="s">
        <v>4299</v>
      </c>
      <c r="CJ145" s="1855" t="s">
        <v>4299</v>
      </c>
      <c r="CK145" s="1855" t="b">
        <v>0</v>
      </c>
      <c r="CL145" s="1855" t="b">
        <v>0</v>
      </c>
      <c r="CM145" s="1855" t="b">
        <v>0</v>
      </c>
      <c r="CN145" s="1855" t="b">
        <v>0</v>
      </c>
      <c r="CO145" s="1855" t="b">
        <v>0</v>
      </c>
      <c r="CP145" s="1855" t="b">
        <v>0</v>
      </c>
      <c r="CQ145" s="1855" t="b">
        <v>0</v>
      </c>
      <c r="CR145" s="1855" t="b">
        <v>1</v>
      </c>
      <c r="CS145" s="1855" t="s">
        <v>4300</v>
      </c>
      <c r="CT145" s="1855" t="s">
        <v>4300</v>
      </c>
      <c r="CU145" s="1855" t="s">
        <v>4300</v>
      </c>
      <c r="CV145" s="1855" t="s">
        <v>4300</v>
      </c>
      <c r="CW145" s="1855" t="s">
        <v>4297</v>
      </c>
      <c r="CX145" s="1855" t="s">
        <v>4297</v>
      </c>
      <c r="CY145" s="1857" t="s">
        <v>4300</v>
      </c>
      <c r="CZ145" s="1855">
        <v>0</v>
      </c>
      <c r="DA145" s="1855">
        <v>0</v>
      </c>
      <c r="DB145" s="1855">
        <v>0</v>
      </c>
      <c r="DC145" s="1855">
        <v>0</v>
      </c>
      <c r="DD145" s="1855">
        <v>0</v>
      </c>
      <c r="DE145" s="1855" t="b">
        <v>0</v>
      </c>
      <c r="DF145" s="1855" t="b">
        <v>0</v>
      </c>
      <c r="DG145" s="1855" t="b">
        <v>0</v>
      </c>
      <c r="DH145" s="1855" t="b">
        <v>0</v>
      </c>
      <c r="DI145" s="1855" t="b">
        <v>0</v>
      </c>
      <c r="DJ145" s="1860" t="b">
        <v>0</v>
      </c>
      <c r="DK145" s="1860" t="b">
        <v>0</v>
      </c>
      <c r="DL145" s="1860" t="b">
        <v>0</v>
      </c>
      <c r="DM145" s="1860" t="s">
        <v>179</v>
      </c>
      <c r="DN145" s="1860" t="s">
        <v>179</v>
      </c>
      <c r="DO145" s="1860" t="s">
        <v>179</v>
      </c>
      <c r="DP145" s="1860" t="s">
        <v>179</v>
      </c>
      <c r="DQ145" s="1860" t="s">
        <v>179</v>
      </c>
      <c r="DR145" s="1860" t="s">
        <v>179</v>
      </c>
    </row>
    <row r="146" spans="1:122" ht="14.25" thickBot="1">
      <c r="A146" s="1855" t="s">
        <v>1229</v>
      </c>
      <c r="B146" s="1855" t="s">
        <v>1230</v>
      </c>
      <c r="C146" s="1855">
        <v>2025</v>
      </c>
      <c r="D146" s="1855" t="s">
        <v>441</v>
      </c>
      <c r="E146" s="1855">
        <v>1042221</v>
      </c>
      <c r="F146" s="1855" t="s">
        <v>1230</v>
      </c>
      <c r="G146" s="1856">
        <v>45869</v>
      </c>
      <c r="H146" s="1855" t="s">
        <v>1231</v>
      </c>
      <c r="I146" s="1855" t="s">
        <v>1230</v>
      </c>
      <c r="J146" s="1855" t="s">
        <v>1232</v>
      </c>
      <c r="K146" s="1855" t="s">
        <v>1230</v>
      </c>
      <c r="L146" s="1855" t="s">
        <v>1232</v>
      </c>
      <c r="M146" s="1855" t="s">
        <v>1231</v>
      </c>
      <c r="N146" s="1855" t="s">
        <v>77</v>
      </c>
      <c r="O146" s="1855" t="s">
        <v>79</v>
      </c>
      <c r="P146" s="1855" t="s">
        <v>441</v>
      </c>
      <c r="Q146" s="1855" t="s">
        <v>179</v>
      </c>
      <c r="R146" s="1855" t="s">
        <v>179</v>
      </c>
      <c r="S146" s="1855" t="s">
        <v>179</v>
      </c>
      <c r="T146" s="1855" t="s">
        <v>179</v>
      </c>
      <c r="U146" s="1855">
        <v>3870</v>
      </c>
      <c r="V146" s="1855">
        <v>11</v>
      </c>
      <c r="W146" s="1855">
        <v>2</v>
      </c>
      <c r="X146" s="1855">
        <v>0</v>
      </c>
      <c r="Y146" s="1855">
        <v>2025</v>
      </c>
      <c r="Z146" s="1855">
        <v>2027</v>
      </c>
      <c r="AA146" s="1855" t="s">
        <v>4521</v>
      </c>
      <c r="AB146" s="1855" t="s">
        <v>4022</v>
      </c>
      <c r="AC146" s="1855" t="s">
        <v>4522</v>
      </c>
      <c r="AD146" s="1855" t="s">
        <v>179</v>
      </c>
      <c r="AE146" s="1855" t="s">
        <v>179</v>
      </c>
      <c r="AF146" s="1855" t="s">
        <v>179</v>
      </c>
      <c r="AG146" s="1855" t="s">
        <v>179</v>
      </c>
      <c r="AH146" s="1855" t="s">
        <v>179</v>
      </c>
      <c r="AI146" s="1855" t="s">
        <v>179</v>
      </c>
      <c r="AJ146" s="1855">
        <v>2024</v>
      </c>
      <c r="AK146" s="1855">
        <v>7057</v>
      </c>
      <c r="AL146" s="1855">
        <v>7057</v>
      </c>
      <c r="AM146" s="1855">
        <v>6160</v>
      </c>
      <c r="AN146" s="1855">
        <v>6035</v>
      </c>
      <c r="AO146" s="1855">
        <v>25.31</v>
      </c>
      <c r="AP146" s="1855" t="s">
        <v>469</v>
      </c>
      <c r="AQ146" s="1855">
        <v>19.5</v>
      </c>
      <c r="AR146" s="1855">
        <v>2027</v>
      </c>
      <c r="AS146" s="1855">
        <v>5975.2</v>
      </c>
      <c r="AT146" s="1855">
        <v>15.3</v>
      </c>
      <c r="AU146" s="1855">
        <v>5975.2</v>
      </c>
      <c r="AV146" s="1855">
        <v>15.3</v>
      </c>
      <c r="AW146" s="1855">
        <v>24.550699999999999</v>
      </c>
      <c r="AX146" s="1855" t="s">
        <v>469</v>
      </c>
      <c r="AY146" s="1855">
        <v>3</v>
      </c>
      <c r="AZ146" s="1855">
        <v>19.5</v>
      </c>
      <c r="BA146" s="1855" t="s">
        <v>179</v>
      </c>
      <c r="BB146" s="1855" t="s">
        <v>179</v>
      </c>
      <c r="BC146" s="1857" t="s">
        <v>179</v>
      </c>
      <c r="BD146" s="1857" t="s">
        <v>179</v>
      </c>
      <c r="BE146" s="1857" t="s">
        <v>179</v>
      </c>
      <c r="BF146" s="1857" t="s">
        <v>179</v>
      </c>
      <c r="BG146" s="1857" t="s">
        <v>179</v>
      </c>
      <c r="BH146" s="1857" t="s">
        <v>179</v>
      </c>
      <c r="BI146" s="1857" t="s">
        <v>179</v>
      </c>
      <c r="BJ146" s="1857" t="s">
        <v>179</v>
      </c>
      <c r="BK146" s="1855" t="s">
        <v>179</v>
      </c>
      <c r="BL146" s="1855" t="s">
        <v>179</v>
      </c>
      <c r="BM146" s="1855" t="s">
        <v>179</v>
      </c>
      <c r="BN146" s="1855" t="s">
        <v>179</v>
      </c>
      <c r="BO146" s="1855" t="s">
        <v>179</v>
      </c>
      <c r="BP146" s="1855"/>
      <c r="BQ146" s="1855">
        <v>0</v>
      </c>
      <c r="BR146" s="1855"/>
      <c r="BS146" s="1855">
        <v>3</v>
      </c>
      <c r="BT146" s="1855"/>
      <c r="BU146" s="1855">
        <v>0</v>
      </c>
      <c r="BV146" s="1855"/>
      <c r="BW146" s="1855">
        <v>2</v>
      </c>
      <c r="BX146" s="1855" t="s">
        <v>4297</v>
      </c>
      <c r="BY146" s="1855" t="s">
        <v>4297</v>
      </c>
      <c r="BZ146" s="1858" t="s">
        <v>4297</v>
      </c>
      <c r="CA146" s="1858" t="s">
        <v>3153</v>
      </c>
      <c r="CB146" s="1858" t="s">
        <v>4297</v>
      </c>
      <c r="CC146" s="1858" t="s">
        <v>4297</v>
      </c>
      <c r="CD146" s="1858" t="s">
        <v>4297</v>
      </c>
      <c r="CE146" s="1858" t="s">
        <v>4297</v>
      </c>
      <c r="CF146" s="1858" t="s">
        <v>4297</v>
      </c>
      <c r="CG146" s="1858" t="s">
        <v>4297</v>
      </c>
      <c r="CH146" s="1858" t="s">
        <v>4297</v>
      </c>
      <c r="CI146" s="1859" t="s">
        <v>4297</v>
      </c>
      <c r="CJ146" s="1855" t="s">
        <v>4297</v>
      </c>
      <c r="CK146" s="1855" t="b">
        <v>0</v>
      </c>
      <c r="CL146" s="1855" t="b">
        <v>0</v>
      </c>
      <c r="CM146" s="1855" t="b">
        <v>0</v>
      </c>
      <c r="CN146" s="1855" t="b">
        <v>0</v>
      </c>
      <c r="CO146" s="1855" t="b">
        <v>0</v>
      </c>
      <c r="CP146" s="1855" t="b">
        <v>1</v>
      </c>
      <c r="CQ146" s="1855" t="b">
        <v>0</v>
      </c>
      <c r="CR146" s="1855" t="b">
        <v>0</v>
      </c>
      <c r="CS146" s="1855" t="s">
        <v>4297</v>
      </c>
      <c r="CT146" s="1855" t="s">
        <v>4297</v>
      </c>
      <c r="CU146" s="1855" t="s">
        <v>4297</v>
      </c>
      <c r="CV146" s="1855" t="s">
        <v>3153</v>
      </c>
      <c r="CW146" s="1855" t="s">
        <v>4297</v>
      </c>
      <c r="CX146" s="1855" t="s">
        <v>3153</v>
      </c>
      <c r="CY146" s="1857" t="s">
        <v>4300</v>
      </c>
      <c r="CZ146" s="1855">
        <v>0</v>
      </c>
      <c r="DA146" s="1855">
        <v>0</v>
      </c>
      <c r="DB146" s="1855">
        <v>0</v>
      </c>
      <c r="DC146" s="1855">
        <v>0</v>
      </c>
      <c r="DD146" s="1855">
        <v>0</v>
      </c>
      <c r="DE146" s="1855" t="b">
        <v>0</v>
      </c>
      <c r="DF146" s="1855" t="b">
        <v>0</v>
      </c>
      <c r="DG146" s="1855" t="b">
        <v>0</v>
      </c>
      <c r="DH146" s="1855" t="b">
        <v>0</v>
      </c>
      <c r="DI146" s="1855" t="b">
        <v>0</v>
      </c>
      <c r="DJ146" s="1860" t="b">
        <v>0</v>
      </c>
      <c r="DK146" s="1860" t="b">
        <v>0</v>
      </c>
      <c r="DL146" s="1860" t="b">
        <v>0</v>
      </c>
      <c r="DM146" s="1860" t="s">
        <v>179</v>
      </c>
      <c r="DN146" s="1860" t="s">
        <v>179</v>
      </c>
      <c r="DO146" s="1860" t="s">
        <v>179</v>
      </c>
      <c r="DP146" s="1860" t="s">
        <v>179</v>
      </c>
      <c r="DQ146" s="1860" t="s">
        <v>179</v>
      </c>
      <c r="DR146" s="1860" t="s">
        <v>179</v>
      </c>
    </row>
    <row r="147" spans="1:122" ht="14.25" thickBot="1">
      <c r="A147" s="1855" t="s">
        <v>1233</v>
      </c>
      <c r="B147" s="1855" t="s">
        <v>4523</v>
      </c>
      <c r="C147" s="1855">
        <v>2025</v>
      </c>
      <c r="D147" s="1855" t="s">
        <v>441</v>
      </c>
      <c r="E147" s="1855">
        <v>1037222</v>
      </c>
      <c r="F147" s="1855" t="s">
        <v>4523</v>
      </c>
      <c r="G147" s="1856">
        <v>45868</v>
      </c>
      <c r="H147" s="1855" t="s">
        <v>1234</v>
      </c>
      <c r="I147" s="1855" t="s">
        <v>4523</v>
      </c>
      <c r="J147" s="1855" t="s">
        <v>4077</v>
      </c>
      <c r="K147" s="1855" t="s">
        <v>4523</v>
      </c>
      <c r="L147" s="1855" t="s">
        <v>4077</v>
      </c>
      <c r="M147" s="1855" t="s">
        <v>1234</v>
      </c>
      <c r="N147" s="1855" t="s">
        <v>42</v>
      </c>
      <c r="O147" s="1855" t="s">
        <v>43</v>
      </c>
      <c r="P147" s="1855" t="s">
        <v>441</v>
      </c>
      <c r="Q147" s="1855" t="s">
        <v>179</v>
      </c>
      <c r="R147" s="1855" t="s">
        <v>179</v>
      </c>
      <c r="S147" s="1855" t="s">
        <v>179</v>
      </c>
      <c r="T147" s="1855" t="s">
        <v>179</v>
      </c>
      <c r="U147" s="1855">
        <v>17097</v>
      </c>
      <c r="V147" s="1855">
        <v>3</v>
      </c>
      <c r="W147" s="1855">
        <v>3</v>
      </c>
      <c r="X147" s="1855">
        <v>0</v>
      </c>
      <c r="Y147" s="1855">
        <v>2025</v>
      </c>
      <c r="Z147" s="1855">
        <v>2027</v>
      </c>
      <c r="AA147" s="1855" t="s">
        <v>4524</v>
      </c>
      <c r="AB147" s="1855" t="s">
        <v>4022</v>
      </c>
      <c r="AC147" s="1855" t="s">
        <v>1235</v>
      </c>
      <c r="AD147" s="1855" t="s">
        <v>179</v>
      </c>
      <c r="AE147" s="1855" t="s">
        <v>179</v>
      </c>
      <c r="AF147" s="1855" t="s">
        <v>179</v>
      </c>
      <c r="AG147" s="1855" t="s">
        <v>179</v>
      </c>
      <c r="AH147" s="1855" t="s">
        <v>179</v>
      </c>
      <c r="AI147" s="1855" t="s">
        <v>179</v>
      </c>
      <c r="AJ147" s="1855">
        <v>2024</v>
      </c>
      <c r="AK147" s="1855">
        <v>33072</v>
      </c>
      <c r="AL147" s="1855">
        <v>33072</v>
      </c>
      <c r="AM147" s="1855">
        <v>33072</v>
      </c>
      <c r="AN147" s="1855">
        <v>33072</v>
      </c>
      <c r="AO147" s="1855">
        <v>4.1420000000000003</v>
      </c>
      <c r="AP147" s="1855" t="s">
        <v>4525</v>
      </c>
      <c r="AQ147" s="1855">
        <v>0</v>
      </c>
      <c r="AR147" s="1855">
        <v>2027</v>
      </c>
      <c r="AS147" s="1855">
        <v>32741.279999999999</v>
      </c>
      <c r="AT147" s="1855">
        <v>1</v>
      </c>
      <c r="AU147" s="1855">
        <v>32741.279999999999</v>
      </c>
      <c r="AV147" s="1855">
        <v>1</v>
      </c>
      <c r="AW147" s="1855">
        <v>4.0177399999999999</v>
      </c>
      <c r="AX147" s="1855" t="s">
        <v>4525</v>
      </c>
      <c r="AY147" s="1855">
        <v>3</v>
      </c>
      <c r="AZ147" s="1855">
        <v>25</v>
      </c>
      <c r="BA147" s="1855" t="s">
        <v>179</v>
      </c>
      <c r="BB147" s="1855" t="s">
        <v>179</v>
      </c>
      <c r="BC147" s="1857" t="s">
        <v>179</v>
      </c>
      <c r="BD147" s="1857" t="s">
        <v>179</v>
      </c>
      <c r="BE147" s="1857" t="s">
        <v>179</v>
      </c>
      <c r="BF147" s="1857" t="s">
        <v>179</v>
      </c>
      <c r="BG147" s="1857" t="s">
        <v>179</v>
      </c>
      <c r="BH147" s="1857" t="s">
        <v>179</v>
      </c>
      <c r="BI147" s="1857" t="s">
        <v>179</v>
      </c>
      <c r="BJ147" s="1857" t="s">
        <v>179</v>
      </c>
      <c r="BK147" s="1855" t="s">
        <v>179</v>
      </c>
      <c r="BL147" s="1855" t="s">
        <v>179</v>
      </c>
      <c r="BM147" s="1855" t="s">
        <v>179</v>
      </c>
      <c r="BN147" s="1855" t="s">
        <v>179</v>
      </c>
      <c r="BO147" s="1855" t="s">
        <v>179</v>
      </c>
      <c r="BP147" s="1855"/>
      <c r="BQ147" s="1855">
        <v>0</v>
      </c>
      <c r="BR147" s="1855"/>
      <c r="BS147" s="1855">
        <v>0</v>
      </c>
      <c r="BT147" s="1855"/>
      <c r="BU147" s="1855">
        <v>0</v>
      </c>
      <c r="BV147" s="1855"/>
      <c r="BW147" s="1855">
        <v>0</v>
      </c>
      <c r="BX147" s="1855" t="s">
        <v>4297</v>
      </c>
      <c r="BY147" s="1855" t="s">
        <v>4297</v>
      </c>
      <c r="BZ147" s="1858" t="s">
        <v>4297</v>
      </c>
      <c r="CA147" s="1858" t="s">
        <v>4297</v>
      </c>
      <c r="CB147" s="1858" t="s">
        <v>4297</v>
      </c>
      <c r="CC147" s="1858" t="s">
        <v>4297</v>
      </c>
      <c r="CD147" s="1858" t="s">
        <v>4297</v>
      </c>
      <c r="CE147" s="1858" t="s">
        <v>4297</v>
      </c>
      <c r="CF147" s="1858" t="s">
        <v>4297</v>
      </c>
      <c r="CG147" s="1858" t="s">
        <v>4298</v>
      </c>
      <c r="CH147" s="1858" t="s">
        <v>4298</v>
      </c>
      <c r="CI147" s="1859" t="s">
        <v>4298</v>
      </c>
      <c r="CJ147" s="1855" t="s">
        <v>4297</v>
      </c>
      <c r="CK147" s="1855" t="b">
        <v>1</v>
      </c>
      <c r="CL147" s="1855" t="b">
        <v>0</v>
      </c>
      <c r="CM147" s="1855" t="b">
        <v>0</v>
      </c>
      <c r="CN147" s="1855" t="b">
        <v>1</v>
      </c>
      <c r="CO147" s="1855" t="b">
        <v>0</v>
      </c>
      <c r="CP147" s="1855" t="b">
        <v>0</v>
      </c>
      <c r="CQ147" s="1855" t="b">
        <v>0</v>
      </c>
      <c r="CR147" s="1855" t="b">
        <v>0</v>
      </c>
      <c r="CS147" s="1855" t="s">
        <v>3153</v>
      </c>
      <c r="CT147" s="1855" t="s">
        <v>4297</v>
      </c>
      <c r="CU147" s="1855" t="s">
        <v>4297</v>
      </c>
      <c r="CV147" s="1855" t="s">
        <v>4300</v>
      </c>
      <c r="CW147" s="1855" t="s">
        <v>4297</v>
      </c>
      <c r="CX147" s="1855" t="s">
        <v>3153</v>
      </c>
      <c r="CY147" s="1857" t="s">
        <v>3153</v>
      </c>
      <c r="CZ147" s="1855" t="s">
        <v>179</v>
      </c>
      <c r="DA147" s="1855" t="s">
        <v>179</v>
      </c>
      <c r="DB147" s="1855" t="s">
        <v>179</v>
      </c>
      <c r="DC147" s="1855" t="s">
        <v>179</v>
      </c>
      <c r="DD147" s="1855" t="s">
        <v>179</v>
      </c>
      <c r="DE147" s="1855" t="b">
        <v>0</v>
      </c>
      <c r="DF147" s="1855" t="b">
        <v>0</v>
      </c>
      <c r="DG147" s="1855" t="b">
        <v>0</v>
      </c>
      <c r="DH147" s="1855" t="b">
        <v>0</v>
      </c>
      <c r="DI147" s="1855" t="b">
        <v>0</v>
      </c>
      <c r="DJ147" s="1860" t="b">
        <v>0</v>
      </c>
      <c r="DK147" s="1860" t="b">
        <v>0</v>
      </c>
      <c r="DL147" s="1860" t="b">
        <v>0</v>
      </c>
      <c r="DM147" s="1860" t="s">
        <v>179</v>
      </c>
      <c r="DN147" s="1860" t="s">
        <v>179</v>
      </c>
      <c r="DO147" s="1860" t="s">
        <v>179</v>
      </c>
      <c r="DP147" s="1860" t="s">
        <v>179</v>
      </c>
      <c r="DQ147" s="1860" t="s">
        <v>179</v>
      </c>
      <c r="DR147" s="1860" t="s">
        <v>179</v>
      </c>
    </row>
    <row r="148" spans="1:122" ht="14.25" thickBot="1">
      <c r="A148" s="1855" t="s">
        <v>1236</v>
      </c>
      <c r="B148" s="1855" t="s">
        <v>1237</v>
      </c>
      <c r="C148" s="1855">
        <v>2025</v>
      </c>
      <c r="D148" s="1855" t="s">
        <v>441</v>
      </c>
      <c r="E148" s="1855">
        <v>1036223</v>
      </c>
      <c r="F148" s="1855" t="s">
        <v>1237</v>
      </c>
      <c r="G148" s="1856">
        <v>45867</v>
      </c>
      <c r="H148" s="1855" t="s">
        <v>4078</v>
      </c>
      <c r="I148" s="1855" t="s">
        <v>1237</v>
      </c>
      <c r="J148" s="1855" t="s">
        <v>4079</v>
      </c>
      <c r="K148" s="1855" t="s">
        <v>1237</v>
      </c>
      <c r="L148" s="1855" t="s">
        <v>4079</v>
      </c>
      <c r="M148" s="1855" t="s">
        <v>4078</v>
      </c>
      <c r="N148" s="1855" t="s">
        <v>37</v>
      </c>
      <c r="O148" s="1855" t="s">
        <v>41</v>
      </c>
      <c r="P148" s="1855" t="s">
        <v>441</v>
      </c>
      <c r="Q148" s="1855" t="s">
        <v>179</v>
      </c>
      <c r="R148" s="1855" t="s">
        <v>179</v>
      </c>
      <c r="S148" s="1855" t="s">
        <v>179</v>
      </c>
      <c r="T148" s="1855" t="s">
        <v>179</v>
      </c>
      <c r="U148" s="1855">
        <v>2003</v>
      </c>
      <c r="V148" s="1855">
        <v>30</v>
      </c>
      <c r="W148" s="1855">
        <v>1</v>
      </c>
      <c r="X148" s="1855">
        <v>0</v>
      </c>
      <c r="Y148" s="1855">
        <v>2025</v>
      </c>
      <c r="Z148" s="1855">
        <v>2027</v>
      </c>
      <c r="AA148" s="1855" t="s">
        <v>4526</v>
      </c>
      <c r="AB148" s="1855" t="s">
        <v>179</v>
      </c>
      <c r="AC148" s="1855" t="s">
        <v>179</v>
      </c>
      <c r="AD148" s="1855" t="s">
        <v>4022</v>
      </c>
      <c r="AE148" s="1855" t="s">
        <v>1239</v>
      </c>
      <c r="AF148" s="1855" t="s">
        <v>1238</v>
      </c>
      <c r="AG148" s="1855" t="s">
        <v>1240</v>
      </c>
      <c r="AH148" s="1855" t="s">
        <v>179</v>
      </c>
      <c r="AI148" s="1855" t="s">
        <v>1241</v>
      </c>
      <c r="AJ148" s="1855">
        <v>2024</v>
      </c>
      <c r="AK148" s="1855">
        <v>3675</v>
      </c>
      <c r="AL148" s="1855">
        <v>3675</v>
      </c>
      <c r="AM148" s="1855">
        <v>3233</v>
      </c>
      <c r="AN148" s="1855">
        <v>3233</v>
      </c>
      <c r="AO148" s="1855">
        <v>0.16259999999999999</v>
      </c>
      <c r="AP148" s="1855" t="s">
        <v>1422</v>
      </c>
      <c r="AQ148" s="1855">
        <v>22.6</v>
      </c>
      <c r="AR148" s="1855">
        <v>2027</v>
      </c>
      <c r="AS148" s="1855">
        <v>3565</v>
      </c>
      <c r="AT148" s="1855">
        <v>3</v>
      </c>
      <c r="AU148" s="1855">
        <v>3565</v>
      </c>
      <c r="AV148" s="1855">
        <v>3</v>
      </c>
      <c r="AW148" s="1855">
        <v>0.16259999999999999</v>
      </c>
      <c r="AX148" s="1855" t="s">
        <v>1422</v>
      </c>
      <c r="AY148" s="1855">
        <v>0</v>
      </c>
      <c r="AZ148" s="1855">
        <v>90</v>
      </c>
      <c r="BA148" s="1855" t="s">
        <v>179</v>
      </c>
      <c r="BB148" s="1855" t="s">
        <v>179</v>
      </c>
      <c r="BC148" s="1857" t="s">
        <v>179</v>
      </c>
      <c r="BD148" s="1857" t="s">
        <v>179</v>
      </c>
      <c r="BE148" s="1857" t="s">
        <v>179</v>
      </c>
      <c r="BF148" s="1857" t="s">
        <v>179</v>
      </c>
      <c r="BG148" s="1857" t="s">
        <v>179</v>
      </c>
      <c r="BH148" s="1857" t="s">
        <v>179</v>
      </c>
      <c r="BI148" s="1857" t="s">
        <v>179</v>
      </c>
      <c r="BJ148" s="1857" t="s">
        <v>179</v>
      </c>
      <c r="BK148" s="1855" t="s">
        <v>179</v>
      </c>
      <c r="BL148" s="1855" t="s">
        <v>179</v>
      </c>
      <c r="BM148" s="1855" t="s">
        <v>179</v>
      </c>
      <c r="BN148" s="1855" t="s">
        <v>179</v>
      </c>
      <c r="BO148" s="1855" t="s">
        <v>179</v>
      </c>
      <c r="BP148" s="1855"/>
      <c r="BQ148" s="1855">
        <v>0</v>
      </c>
      <c r="BR148" s="1855"/>
      <c r="BS148" s="1855">
        <v>0</v>
      </c>
      <c r="BT148" s="1855"/>
      <c r="BU148" s="1855">
        <v>0</v>
      </c>
      <c r="BV148" s="1855"/>
      <c r="BW148" s="1855">
        <v>13</v>
      </c>
      <c r="BX148" s="1855" t="s">
        <v>4297</v>
      </c>
      <c r="BY148" s="1855" t="s">
        <v>4297</v>
      </c>
      <c r="BZ148" s="1858" t="s">
        <v>4297</v>
      </c>
      <c r="CA148" s="1858" t="s">
        <v>4297</v>
      </c>
      <c r="CB148" s="1858" t="s">
        <v>4297</v>
      </c>
      <c r="CC148" s="1858" t="s">
        <v>4297</v>
      </c>
      <c r="CD148" s="1858" t="s">
        <v>4298</v>
      </c>
      <c r="CE148" s="1858" t="s">
        <v>4297</v>
      </c>
      <c r="CF148" s="1858" t="s">
        <v>4297</v>
      </c>
      <c r="CG148" s="1858" t="s">
        <v>4298</v>
      </c>
      <c r="CH148" s="1858" t="s">
        <v>4298</v>
      </c>
      <c r="CI148" s="1859" t="s">
        <v>4298</v>
      </c>
      <c r="CJ148" s="1855" t="s">
        <v>4297</v>
      </c>
      <c r="CK148" s="1855" t="b">
        <v>0</v>
      </c>
      <c r="CL148" s="1855" t="b">
        <v>0</v>
      </c>
      <c r="CM148" s="1855" t="b">
        <v>0</v>
      </c>
      <c r="CN148" s="1855" t="b">
        <v>0</v>
      </c>
      <c r="CO148" s="1855" t="b">
        <v>0</v>
      </c>
      <c r="CP148" s="1855" t="b">
        <v>0</v>
      </c>
      <c r="CQ148" s="1855" t="b">
        <v>0</v>
      </c>
      <c r="CR148" s="1855" t="b">
        <v>1</v>
      </c>
      <c r="CS148" s="1855" t="s">
        <v>4300</v>
      </c>
      <c r="CT148" s="1855" t="s">
        <v>4300</v>
      </c>
      <c r="CU148" s="1855" t="s">
        <v>4300</v>
      </c>
      <c r="CV148" s="1855" t="s">
        <v>4300</v>
      </c>
      <c r="CW148" s="1855" t="s">
        <v>4300</v>
      </c>
      <c r="CX148" s="1855" t="s">
        <v>3153</v>
      </c>
      <c r="CY148" s="1857" t="s">
        <v>3153</v>
      </c>
      <c r="CZ148" s="1855">
        <v>0</v>
      </c>
      <c r="DA148" s="1855">
        <v>0</v>
      </c>
      <c r="DB148" s="1855">
        <v>0</v>
      </c>
      <c r="DC148" s="1855">
        <v>0</v>
      </c>
      <c r="DD148" s="1855">
        <v>0</v>
      </c>
      <c r="DE148" s="1855" t="b">
        <v>0</v>
      </c>
      <c r="DF148" s="1855" t="b">
        <v>0</v>
      </c>
      <c r="DG148" s="1855" t="b">
        <v>0</v>
      </c>
      <c r="DH148" s="1855" t="b">
        <v>0</v>
      </c>
      <c r="DI148" s="1855" t="b">
        <v>0</v>
      </c>
      <c r="DJ148" s="1860" t="b">
        <v>0</v>
      </c>
      <c r="DK148" s="1860" t="b">
        <v>0</v>
      </c>
      <c r="DL148" s="1860" t="b">
        <v>0</v>
      </c>
      <c r="DM148" s="1860" t="s">
        <v>179</v>
      </c>
      <c r="DN148" s="1860" t="s">
        <v>179</v>
      </c>
      <c r="DO148" s="1860" t="s">
        <v>179</v>
      </c>
      <c r="DP148" s="1860" t="s">
        <v>179</v>
      </c>
      <c r="DQ148" s="1860" t="s">
        <v>179</v>
      </c>
      <c r="DR148" s="1860" t="s">
        <v>179</v>
      </c>
    </row>
    <row r="149" spans="1:122" ht="14.25" thickBot="1">
      <c r="A149" s="1855" t="s">
        <v>1242</v>
      </c>
      <c r="B149" s="1855" t="s">
        <v>1243</v>
      </c>
      <c r="C149" s="1855">
        <v>2025</v>
      </c>
      <c r="D149" s="1855" t="s">
        <v>441</v>
      </c>
      <c r="E149" s="1855">
        <v>1010224</v>
      </c>
      <c r="F149" s="1855" t="s">
        <v>1243</v>
      </c>
      <c r="G149" s="1856">
        <v>45849</v>
      </c>
      <c r="H149" s="1855" t="s">
        <v>1244</v>
      </c>
      <c r="I149" s="1855" t="s">
        <v>1243</v>
      </c>
      <c r="J149" s="1855" t="s">
        <v>2948</v>
      </c>
      <c r="K149" s="1855" t="s">
        <v>1243</v>
      </c>
      <c r="L149" s="1855" t="s">
        <v>1245</v>
      </c>
      <c r="M149" s="1855" t="s">
        <v>1246</v>
      </c>
      <c r="N149" s="1855" t="s">
        <v>12</v>
      </c>
      <c r="O149" s="1855" t="s">
        <v>14</v>
      </c>
      <c r="P149" s="1855" t="s">
        <v>441</v>
      </c>
      <c r="Q149" s="1855" t="s">
        <v>179</v>
      </c>
      <c r="R149" s="1855" t="s">
        <v>179</v>
      </c>
      <c r="S149" s="1855" t="s">
        <v>179</v>
      </c>
      <c r="T149" s="1855" t="s">
        <v>179</v>
      </c>
      <c r="U149" s="1855">
        <v>21955</v>
      </c>
      <c r="V149" s="1855">
        <v>2</v>
      </c>
      <c r="W149" s="1855">
        <v>1</v>
      </c>
      <c r="X149" s="1855">
        <v>0</v>
      </c>
      <c r="Y149" s="1855">
        <v>2025</v>
      </c>
      <c r="Z149" s="1855">
        <v>2027</v>
      </c>
      <c r="AA149" s="1855" t="s">
        <v>4527</v>
      </c>
      <c r="AB149" s="1855" t="s">
        <v>179</v>
      </c>
      <c r="AC149" s="1855" t="s">
        <v>179</v>
      </c>
      <c r="AD149" s="1855" t="s">
        <v>4022</v>
      </c>
      <c r="AE149" s="1855" t="s">
        <v>1247</v>
      </c>
      <c r="AF149" s="1855" t="s">
        <v>1244</v>
      </c>
      <c r="AG149" s="1855" t="s">
        <v>1248</v>
      </c>
      <c r="AH149" s="1855" t="s">
        <v>179</v>
      </c>
      <c r="AI149" s="1855" t="s">
        <v>179</v>
      </c>
      <c r="AJ149" s="1855">
        <v>2024</v>
      </c>
      <c r="AK149" s="1855">
        <v>24515</v>
      </c>
      <c r="AL149" s="1855">
        <v>24515</v>
      </c>
      <c r="AM149" s="1855">
        <v>24515</v>
      </c>
      <c r="AN149" s="1855">
        <v>24515</v>
      </c>
      <c r="AO149" s="1855">
        <v>57.18</v>
      </c>
      <c r="AP149" s="1855" t="s">
        <v>1249</v>
      </c>
      <c r="AQ149" s="1855">
        <v>0.1</v>
      </c>
      <c r="AR149" s="1855">
        <v>2027</v>
      </c>
      <c r="AS149" s="1855">
        <v>23774.7</v>
      </c>
      <c r="AT149" s="1855">
        <v>3</v>
      </c>
      <c r="AU149" s="1855">
        <v>23774.7</v>
      </c>
      <c r="AV149" s="1855">
        <v>3</v>
      </c>
      <c r="AW149" s="1855">
        <v>55.484000000000002</v>
      </c>
      <c r="AX149" s="1855" t="s">
        <v>1249</v>
      </c>
      <c r="AY149" s="1855">
        <v>3</v>
      </c>
      <c r="AZ149" s="1855">
        <v>100</v>
      </c>
      <c r="BA149" s="1855" t="s">
        <v>179</v>
      </c>
      <c r="BB149" s="1855" t="s">
        <v>179</v>
      </c>
      <c r="BC149" s="1857" t="s">
        <v>179</v>
      </c>
      <c r="BD149" s="1857" t="s">
        <v>179</v>
      </c>
      <c r="BE149" s="1857" t="s">
        <v>179</v>
      </c>
      <c r="BF149" s="1857" t="s">
        <v>179</v>
      </c>
      <c r="BG149" s="1857" t="s">
        <v>179</v>
      </c>
      <c r="BH149" s="1857" t="s">
        <v>179</v>
      </c>
      <c r="BI149" s="1857" t="s">
        <v>179</v>
      </c>
      <c r="BJ149" s="1857" t="s">
        <v>179</v>
      </c>
      <c r="BK149" s="1855" t="s">
        <v>179</v>
      </c>
      <c r="BL149" s="1855" t="s">
        <v>179</v>
      </c>
      <c r="BM149" s="1855" t="s">
        <v>179</v>
      </c>
      <c r="BN149" s="1855" t="s">
        <v>179</v>
      </c>
      <c r="BO149" s="1855" t="s">
        <v>179</v>
      </c>
      <c r="BP149" s="1855"/>
      <c r="BQ149" s="1855">
        <v>0</v>
      </c>
      <c r="BR149" s="1855"/>
      <c r="BS149" s="1855">
        <v>0</v>
      </c>
      <c r="BT149" s="1855"/>
      <c r="BU149" s="1855">
        <v>0</v>
      </c>
      <c r="BV149" s="1855"/>
      <c r="BW149" s="1855">
        <v>0</v>
      </c>
      <c r="BX149" s="1855" t="s">
        <v>4297</v>
      </c>
      <c r="BY149" s="1855" t="s">
        <v>4297</v>
      </c>
      <c r="BZ149" s="1858" t="s">
        <v>4297</v>
      </c>
      <c r="CA149" s="1858" t="s">
        <v>4297</v>
      </c>
      <c r="CB149" s="1858" t="s">
        <v>4297</v>
      </c>
      <c r="CC149" s="1858" t="s">
        <v>4297</v>
      </c>
      <c r="CD149" s="1858" t="s">
        <v>4297</v>
      </c>
      <c r="CE149" s="1858" t="s">
        <v>4297</v>
      </c>
      <c r="CF149" s="1858" t="s">
        <v>4297</v>
      </c>
      <c r="CG149" s="1858" t="s">
        <v>4297</v>
      </c>
      <c r="CH149" s="1858" t="s">
        <v>4297</v>
      </c>
      <c r="CI149" s="1859" t="s">
        <v>4297</v>
      </c>
      <c r="CJ149" s="1855" t="s">
        <v>4297</v>
      </c>
      <c r="CK149" s="1855" t="b">
        <v>1</v>
      </c>
      <c r="CL149" s="1855" t="b">
        <v>1</v>
      </c>
      <c r="CM149" s="1855" t="b">
        <v>0</v>
      </c>
      <c r="CN149" s="1855" t="b">
        <v>0</v>
      </c>
      <c r="CO149" s="1855" t="b">
        <v>0</v>
      </c>
      <c r="CP149" s="1855" t="b">
        <v>0</v>
      </c>
      <c r="CQ149" s="1855" t="b">
        <v>0</v>
      </c>
      <c r="CR149" s="1855" t="b">
        <v>0</v>
      </c>
      <c r="CS149" s="1855" t="s">
        <v>4297</v>
      </c>
      <c r="CT149" s="1855" t="s">
        <v>4297</v>
      </c>
      <c r="CU149" s="1855" t="s">
        <v>4297</v>
      </c>
      <c r="CV149" s="1855" t="s">
        <v>4300</v>
      </c>
      <c r="CW149" s="1855" t="e">
        <v>#VALUE!</v>
      </c>
      <c r="CX149" s="1855" t="s">
        <v>4297</v>
      </c>
      <c r="CY149" s="1857" t="s">
        <v>4297</v>
      </c>
      <c r="CZ149" s="1855">
        <v>0</v>
      </c>
      <c r="DA149" s="1855">
        <v>0</v>
      </c>
      <c r="DB149" s="1855">
        <v>0</v>
      </c>
      <c r="DC149" s="1855">
        <v>0</v>
      </c>
      <c r="DD149" s="1855">
        <v>0</v>
      </c>
      <c r="DE149" s="1855" t="b">
        <v>0</v>
      </c>
      <c r="DF149" s="1855" t="b">
        <v>0</v>
      </c>
      <c r="DG149" s="1855" t="b">
        <v>0</v>
      </c>
      <c r="DH149" s="1855" t="b">
        <v>0</v>
      </c>
      <c r="DI149" s="1855" t="b">
        <v>0</v>
      </c>
      <c r="DJ149" s="1860" t="b">
        <v>0</v>
      </c>
      <c r="DK149" s="1860" t="b">
        <v>0</v>
      </c>
      <c r="DL149" s="1860" t="b">
        <v>0</v>
      </c>
      <c r="DM149" s="1860" t="s">
        <v>179</v>
      </c>
      <c r="DN149" s="1860" t="s">
        <v>179</v>
      </c>
      <c r="DO149" s="1860" t="s">
        <v>179</v>
      </c>
      <c r="DP149" s="1860" t="s">
        <v>179</v>
      </c>
      <c r="DQ149" s="1860" t="s">
        <v>179</v>
      </c>
      <c r="DR149" s="1860" t="s">
        <v>179</v>
      </c>
    </row>
    <row r="150" spans="1:122" ht="14.25" thickBot="1">
      <c r="A150" s="1855" t="s">
        <v>1252</v>
      </c>
      <c r="B150" s="1855" t="s">
        <v>1253</v>
      </c>
      <c r="C150" s="1855">
        <v>2025</v>
      </c>
      <c r="D150" s="1855" t="s">
        <v>441</v>
      </c>
      <c r="E150" s="1855">
        <v>1078227</v>
      </c>
      <c r="F150" s="1855" t="s">
        <v>1253</v>
      </c>
      <c r="G150" s="1856">
        <v>45995</v>
      </c>
      <c r="H150" s="1855" t="s">
        <v>1255</v>
      </c>
      <c r="I150" s="1855" t="s">
        <v>1253</v>
      </c>
      <c r="J150" s="1855" t="s">
        <v>1254</v>
      </c>
      <c r="K150" s="1855" t="s">
        <v>1253</v>
      </c>
      <c r="L150" s="1855" t="s">
        <v>1254</v>
      </c>
      <c r="M150" s="1855" t="s">
        <v>1255</v>
      </c>
      <c r="N150" s="1855" t="s">
        <v>90</v>
      </c>
      <c r="O150" s="1855" t="s">
        <v>1256</v>
      </c>
      <c r="P150" s="1855" t="s">
        <v>441</v>
      </c>
      <c r="Q150" s="1855" t="s">
        <v>179</v>
      </c>
      <c r="R150" s="1855" t="s">
        <v>179</v>
      </c>
      <c r="S150" s="1855" t="s">
        <v>179</v>
      </c>
      <c r="T150" s="1855" t="s">
        <v>179</v>
      </c>
      <c r="U150" s="1855">
        <v>2122</v>
      </c>
      <c r="V150" s="1855">
        <v>1</v>
      </c>
      <c r="W150" s="1855">
        <v>1</v>
      </c>
      <c r="X150" s="1855">
        <v>0</v>
      </c>
      <c r="Y150" s="1855">
        <v>2025</v>
      </c>
      <c r="Z150" s="1855">
        <v>2027</v>
      </c>
      <c r="AA150" s="1855" t="s">
        <v>4528</v>
      </c>
      <c r="AB150" s="1855" t="s">
        <v>179</v>
      </c>
      <c r="AC150" s="1855" t="s">
        <v>179</v>
      </c>
      <c r="AD150" s="1855" t="s">
        <v>4022</v>
      </c>
      <c r="AE150" s="1855" t="s">
        <v>1257</v>
      </c>
      <c r="AF150" s="1855" t="s">
        <v>1255</v>
      </c>
      <c r="AG150" s="1855" t="s">
        <v>1258</v>
      </c>
      <c r="AH150" s="1855" t="s">
        <v>179</v>
      </c>
      <c r="AI150" s="1855" t="s">
        <v>179</v>
      </c>
      <c r="AJ150" s="1855">
        <v>2024</v>
      </c>
      <c r="AK150" s="1855">
        <v>3870</v>
      </c>
      <c r="AL150" s="1855">
        <v>3870</v>
      </c>
      <c r="AM150" s="1855">
        <v>3870</v>
      </c>
      <c r="AN150" s="1855">
        <v>3870</v>
      </c>
      <c r="AO150" s="1855">
        <v>4.3040000000000003</v>
      </c>
      <c r="AP150" s="1855" t="s">
        <v>956</v>
      </c>
      <c r="AQ150" s="1855">
        <v>0</v>
      </c>
      <c r="AR150" s="1855">
        <v>2027</v>
      </c>
      <c r="AS150" s="1855">
        <v>3200</v>
      </c>
      <c r="AT150" s="1855">
        <v>17.3</v>
      </c>
      <c r="AU150" s="1855">
        <v>3200</v>
      </c>
      <c r="AV150" s="1855">
        <v>17.3</v>
      </c>
      <c r="AW150" s="1855">
        <v>3.6</v>
      </c>
      <c r="AX150" s="1855" t="s">
        <v>956</v>
      </c>
      <c r="AY150" s="1855">
        <v>16.399999999999999</v>
      </c>
      <c r="AZ150" s="1855">
        <v>0</v>
      </c>
      <c r="BA150" s="1855" t="s">
        <v>179</v>
      </c>
      <c r="BB150" s="1855" t="s">
        <v>179</v>
      </c>
      <c r="BC150" s="1857" t="s">
        <v>179</v>
      </c>
      <c r="BD150" s="1857" t="s">
        <v>179</v>
      </c>
      <c r="BE150" s="1857" t="s">
        <v>179</v>
      </c>
      <c r="BF150" s="1857" t="s">
        <v>179</v>
      </c>
      <c r="BG150" s="1857" t="s">
        <v>179</v>
      </c>
      <c r="BH150" s="1857" t="s">
        <v>179</v>
      </c>
      <c r="BI150" s="1857" t="s">
        <v>179</v>
      </c>
      <c r="BJ150" s="1857" t="s">
        <v>179</v>
      </c>
      <c r="BK150" s="1855" t="s">
        <v>179</v>
      </c>
      <c r="BL150" s="1855" t="s">
        <v>179</v>
      </c>
      <c r="BM150" s="1855" t="s">
        <v>179</v>
      </c>
      <c r="BN150" s="1855" t="s">
        <v>179</v>
      </c>
      <c r="BO150" s="1855" t="s">
        <v>179</v>
      </c>
      <c r="BP150" s="1855"/>
      <c r="BQ150" s="1855">
        <v>0</v>
      </c>
      <c r="BR150" s="1855"/>
      <c r="BS150" s="1855">
        <v>0</v>
      </c>
      <c r="BT150" s="1855"/>
      <c r="BU150" s="1855">
        <v>0</v>
      </c>
      <c r="BV150" s="1855"/>
      <c r="BW150" s="1855">
        <v>0</v>
      </c>
      <c r="BX150" s="1855" t="s">
        <v>4297</v>
      </c>
      <c r="BY150" s="1855" t="s">
        <v>4297</v>
      </c>
      <c r="BZ150" s="1858" t="s">
        <v>4297</v>
      </c>
      <c r="CA150" s="1858" t="s">
        <v>4297</v>
      </c>
      <c r="CB150" s="1858" t="s">
        <v>4297</v>
      </c>
      <c r="CC150" s="1858" t="s">
        <v>4297</v>
      </c>
      <c r="CD150" s="1858" t="s">
        <v>4298</v>
      </c>
      <c r="CE150" s="1858" t="s">
        <v>4297</v>
      </c>
      <c r="CF150" s="1858" t="s">
        <v>4297</v>
      </c>
      <c r="CG150" s="1858" t="s">
        <v>4298</v>
      </c>
      <c r="CH150" s="1858" t="s">
        <v>4298</v>
      </c>
      <c r="CI150" s="1859" t="s">
        <v>4298</v>
      </c>
      <c r="CJ150" s="1855" t="s">
        <v>4298</v>
      </c>
      <c r="CK150" s="1855" t="b">
        <v>0</v>
      </c>
      <c r="CL150" s="1855" t="b">
        <v>0</v>
      </c>
      <c r="CM150" s="1855" t="b">
        <v>0</v>
      </c>
      <c r="CN150" s="1855" t="b">
        <v>0</v>
      </c>
      <c r="CO150" s="1855" t="b">
        <v>0</v>
      </c>
      <c r="CP150" s="1855" t="b">
        <v>0</v>
      </c>
      <c r="CQ150" s="1855" t="b">
        <v>0</v>
      </c>
      <c r="CR150" s="1855" t="b">
        <v>1</v>
      </c>
      <c r="CS150" s="1855" t="s">
        <v>4300</v>
      </c>
      <c r="CT150" s="1855" t="s">
        <v>4300</v>
      </c>
      <c r="CU150" s="1855" t="s">
        <v>4300</v>
      </c>
      <c r="CV150" s="1855" t="s">
        <v>4300</v>
      </c>
      <c r="CW150" s="1855" t="s">
        <v>4300</v>
      </c>
      <c r="CX150" s="1855" t="s">
        <v>3153</v>
      </c>
      <c r="CY150" s="1857" t="s">
        <v>4300</v>
      </c>
      <c r="CZ150" s="1855">
        <v>0</v>
      </c>
      <c r="DA150" s="1855">
        <v>0</v>
      </c>
      <c r="DB150" s="1855">
        <v>0</v>
      </c>
      <c r="DC150" s="1855">
        <v>0</v>
      </c>
      <c r="DD150" s="1855">
        <v>0</v>
      </c>
      <c r="DE150" s="1855" t="b">
        <v>0</v>
      </c>
      <c r="DF150" s="1855" t="b">
        <v>0</v>
      </c>
      <c r="DG150" s="1855" t="b">
        <v>0</v>
      </c>
      <c r="DH150" s="1855" t="b">
        <v>0</v>
      </c>
      <c r="DI150" s="1855" t="b">
        <v>0</v>
      </c>
      <c r="DJ150" s="1860" t="b">
        <v>0</v>
      </c>
      <c r="DK150" s="1860" t="b">
        <v>0</v>
      </c>
      <c r="DL150" s="1860" t="b">
        <v>0</v>
      </c>
      <c r="DM150" s="1860" t="s">
        <v>179</v>
      </c>
      <c r="DN150" s="1860" t="s">
        <v>179</v>
      </c>
      <c r="DO150" s="1860" t="s">
        <v>179</v>
      </c>
      <c r="DP150" s="1860" t="s">
        <v>179</v>
      </c>
      <c r="DQ150" s="1860" t="s">
        <v>179</v>
      </c>
      <c r="DR150" s="1860" t="s">
        <v>179</v>
      </c>
    </row>
    <row r="151" spans="1:122" ht="14.25" thickBot="1">
      <c r="A151" s="1855" t="s">
        <v>1259</v>
      </c>
      <c r="B151" s="1855" t="s">
        <v>1260</v>
      </c>
      <c r="C151" s="1855">
        <v>2025</v>
      </c>
      <c r="D151" s="1855" t="s">
        <v>441</v>
      </c>
      <c r="E151" s="1855">
        <v>1062230</v>
      </c>
      <c r="F151" s="1855" t="s">
        <v>1260</v>
      </c>
      <c r="G151" s="1856">
        <v>45867</v>
      </c>
      <c r="H151" s="1855" t="s">
        <v>1261</v>
      </c>
      <c r="I151" s="1855" t="s">
        <v>1260</v>
      </c>
      <c r="J151" s="1855" t="s">
        <v>1262</v>
      </c>
      <c r="K151" s="1855" t="s">
        <v>1260</v>
      </c>
      <c r="L151" s="1855" t="s">
        <v>1262</v>
      </c>
      <c r="M151" s="1855" t="s">
        <v>1261</v>
      </c>
      <c r="N151" s="1855" t="s">
        <v>70</v>
      </c>
      <c r="O151" s="1855" t="s">
        <v>71</v>
      </c>
      <c r="P151" s="1855" t="s">
        <v>441</v>
      </c>
      <c r="Q151" s="1855" t="s">
        <v>179</v>
      </c>
      <c r="R151" s="1855" t="s">
        <v>179</v>
      </c>
      <c r="S151" s="1855" t="s">
        <v>179</v>
      </c>
      <c r="T151" s="1855" t="s">
        <v>179</v>
      </c>
      <c r="U151" s="1855">
        <v>6013</v>
      </c>
      <c r="V151" s="1855">
        <v>203</v>
      </c>
      <c r="W151" s="1855">
        <v>2</v>
      </c>
      <c r="X151" s="1855">
        <v>0</v>
      </c>
      <c r="Y151" s="1855">
        <v>2025</v>
      </c>
      <c r="Z151" s="1855">
        <v>2027</v>
      </c>
      <c r="AA151" s="1855" t="s">
        <v>4529</v>
      </c>
      <c r="AB151" s="1855" t="s">
        <v>179</v>
      </c>
      <c r="AC151" s="1855" t="s">
        <v>179</v>
      </c>
      <c r="AD151" s="1855" t="s">
        <v>179</v>
      </c>
      <c r="AE151" s="1855" t="s">
        <v>179</v>
      </c>
      <c r="AF151" s="1855" t="s">
        <v>179</v>
      </c>
      <c r="AG151" s="1855" t="s">
        <v>179</v>
      </c>
      <c r="AH151" s="1855" t="s">
        <v>4022</v>
      </c>
      <c r="AI151" s="1855" t="s">
        <v>1263</v>
      </c>
      <c r="AJ151" s="1855">
        <v>2024</v>
      </c>
      <c r="AK151" s="1855">
        <v>11280</v>
      </c>
      <c r="AL151" s="1855">
        <v>11205</v>
      </c>
      <c r="AM151" s="1855">
        <v>3459</v>
      </c>
      <c r="AN151" s="1855">
        <v>3384</v>
      </c>
      <c r="AO151" s="1855">
        <v>29.84</v>
      </c>
      <c r="AP151" s="1855" t="s">
        <v>469</v>
      </c>
      <c r="AQ151" s="1855">
        <v>85.8</v>
      </c>
      <c r="AR151" s="1855">
        <v>2027</v>
      </c>
      <c r="AS151" s="1855">
        <v>3355</v>
      </c>
      <c r="AT151" s="1855">
        <v>70.3</v>
      </c>
      <c r="AU151" s="1855">
        <v>3282</v>
      </c>
      <c r="AV151" s="1855">
        <v>70.7</v>
      </c>
      <c r="AW151" s="1855">
        <v>28.94</v>
      </c>
      <c r="AX151" s="1855" t="s">
        <v>469</v>
      </c>
      <c r="AY151" s="1855">
        <v>3</v>
      </c>
      <c r="AZ151" s="1855">
        <v>86</v>
      </c>
      <c r="BA151" s="1855" t="s">
        <v>179</v>
      </c>
      <c r="BB151" s="1855" t="s">
        <v>179</v>
      </c>
      <c r="BC151" s="1857" t="s">
        <v>179</v>
      </c>
      <c r="BD151" s="1857" t="s">
        <v>179</v>
      </c>
      <c r="BE151" s="1857" t="s">
        <v>179</v>
      </c>
      <c r="BF151" s="1857" t="s">
        <v>179</v>
      </c>
      <c r="BG151" s="1857" t="s">
        <v>179</v>
      </c>
      <c r="BH151" s="1857" t="s">
        <v>179</v>
      </c>
      <c r="BI151" s="1857" t="s">
        <v>179</v>
      </c>
      <c r="BJ151" s="1857" t="s">
        <v>179</v>
      </c>
      <c r="BK151" s="1855" t="s">
        <v>179</v>
      </c>
      <c r="BL151" s="1855" t="s">
        <v>179</v>
      </c>
      <c r="BM151" s="1855" t="s">
        <v>179</v>
      </c>
      <c r="BN151" s="1855" t="s">
        <v>179</v>
      </c>
      <c r="BO151" s="1855" t="s">
        <v>179</v>
      </c>
      <c r="BP151" s="1855"/>
      <c r="BQ151" s="1855">
        <v>2</v>
      </c>
      <c r="BR151" s="1855"/>
      <c r="BS151" s="1855">
        <v>0</v>
      </c>
      <c r="BT151" s="1855"/>
      <c r="BU151" s="1855">
        <v>1</v>
      </c>
      <c r="BV151" s="1855"/>
      <c r="BW151" s="1855">
        <v>9</v>
      </c>
      <c r="BX151" s="1855" t="s">
        <v>4297</v>
      </c>
      <c r="BY151" s="1855" t="s">
        <v>4297</v>
      </c>
      <c r="BZ151" s="1858" t="s">
        <v>4297</v>
      </c>
      <c r="CA151" s="1858" t="s">
        <v>4297</v>
      </c>
      <c r="CB151" s="1858" t="s">
        <v>4297</v>
      </c>
      <c r="CC151" s="1858" t="s">
        <v>4297</v>
      </c>
      <c r="CD151" s="1858" t="s">
        <v>4297</v>
      </c>
      <c r="CE151" s="1858" t="s">
        <v>4297</v>
      </c>
      <c r="CF151" s="1858" t="s">
        <v>4297</v>
      </c>
      <c r="CG151" s="1858" t="s">
        <v>4297</v>
      </c>
      <c r="CH151" s="1858" t="s">
        <v>4297</v>
      </c>
      <c r="CI151" s="1859" t="s">
        <v>4297</v>
      </c>
      <c r="CJ151" s="1855" t="s">
        <v>4297</v>
      </c>
      <c r="CK151" s="1855" t="b">
        <v>0</v>
      </c>
      <c r="CL151" s="1855" t="b">
        <v>0</v>
      </c>
      <c r="CM151" s="1855" t="b">
        <v>0</v>
      </c>
      <c r="CN151" s="1855" t="b">
        <v>1</v>
      </c>
      <c r="CO151" s="1855" t="b">
        <v>0</v>
      </c>
      <c r="CP151" s="1855" t="b">
        <v>0</v>
      </c>
      <c r="CQ151" s="1855" t="b">
        <v>0</v>
      </c>
      <c r="CR151" s="1855" t="b">
        <v>0</v>
      </c>
      <c r="CS151" s="1855" t="s">
        <v>4297</v>
      </c>
      <c r="CT151" s="1855" t="s">
        <v>4299</v>
      </c>
      <c r="CU151" s="1855" t="s">
        <v>4300</v>
      </c>
      <c r="CV151" s="1855" t="s">
        <v>4300</v>
      </c>
      <c r="CW151" s="1855" t="s">
        <v>4297</v>
      </c>
      <c r="CX151" s="1855" t="s">
        <v>3153</v>
      </c>
      <c r="CY151" s="1857" t="s">
        <v>4299</v>
      </c>
      <c r="CZ151" s="1855">
        <v>0</v>
      </c>
      <c r="DA151" s="1855">
        <v>0</v>
      </c>
      <c r="DB151" s="1855">
        <v>0</v>
      </c>
      <c r="DC151" s="1855">
        <v>0</v>
      </c>
      <c r="DD151" s="1855">
        <v>0</v>
      </c>
      <c r="DE151" s="1855" t="b">
        <v>0</v>
      </c>
      <c r="DF151" s="1855" t="b">
        <v>0</v>
      </c>
      <c r="DG151" s="1855" t="b">
        <v>0</v>
      </c>
      <c r="DH151" s="1855" t="b">
        <v>0</v>
      </c>
      <c r="DI151" s="1855" t="b">
        <v>0</v>
      </c>
      <c r="DJ151" s="1860" t="b">
        <v>0</v>
      </c>
      <c r="DK151" s="1860" t="b">
        <v>0</v>
      </c>
      <c r="DL151" s="1860" t="b">
        <v>0</v>
      </c>
      <c r="DM151" s="1860" t="s">
        <v>179</v>
      </c>
      <c r="DN151" s="1860" t="s">
        <v>179</v>
      </c>
      <c r="DO151" s="1860" t="s">
        <v>179</v>
      </c>
      <c r="DP151" s="1860" t="s">
        <v>179</v>
      </c>
      <c r="DQ151" s="1860" t="s">
        <v>179</v>
      </c>
      <c r="DR151" s="1860" t="s">
        <v>179</v>
      </c>
    </row>
    <row r="152" spans="1:122" ht="14.25" thickBot="1">
      <c r="A152" s="1855" t="s">
        <v>1264</v>
      </c>
      <c r="B152" s="1855" t="s">
        <v>1265</v>
      </c>
      <c r="C152" s="1855">
        <v>2025</v>
      </c>
      <c r="D152" s="1855" t="s">
        <v>441</v>
      </c>
      <c r="E152" s="1855">
        <v>1069231</v>
      </c>
      <c r="F152" s="1855" t="s">
        <v>1265</v>
      </c>
      <c r="G152" s="1856">
        <v>45890</v>
      </c>
      <c r="H152" s="1855" t="s">
        <v>1266</v>
      </c>
      <c r="I152" s="1855" t="s">
        <v>1265</v>
      </c>
      <c r="J152" s="1855" t="s">
        <v>4080</v>
      </c>
      <c r="K152" s="1855" t="s">
        <v>1265</v>
      </c>
      <c r="L152" s="1855" t="s">
        <v>4080</v>
      </c>
      <c r="M152" s="1855" t="s">
        <v>1266</v>
      </c>
      <c r="N152" s="1855" t="s">
        <v>77</v>
      </c>
      <c r="O152" s="1855" t="s">
        <v>79</v>
      </c>
      <c r="P152" s="1855" t="s">
        <v>441</v>
      </c>
      <c r="Q152" s="1855" t="s">
        <v>179</v>
      </c>
      <c r="R152" s="1855" t="s">
        <v>179</v>
      </c>
      <c r="S152" s="1855" t="s">
        <v>179</v>
      </c>
      <c r="T152" s="1855" t="s">
        <v>179</v>
      </c>
      <c r="U152" s="1855">
        <v>1927</v>
      </c>
      <c r="V152" s="1855">
        <v>1</v>
      </c>
      <c r="W152" s="1855">
        <v>1</v>
      </c>
      <c r="X152" s="1855">
        <v>0</v>
      </c>
      <c r="Y152" s="1855">
        <v>2025</v>
      </c>
      <c r="Z152" s="1855">
        <v>2027</v>
      </c>
      <c r="AA152" s="1855" t="s">
        <v>4530</v>
      </c>
      <c r="AB152" s="1855" t="s">
        <v>179</v>
      </c>
      <c r="AC152" s="1855" t="s">
        <v>179</v>
      </c>
      <c r="AD152" s="1855" t="s">
        <v>4022</v>
      </c>
      <c r="AE152" s="1855" t="s">
        <v>1267</v>
      </c>
      <c r="AF152" s="1855" t="s">
        <v>1268</v>
      </c>
      <c r="AG152" s="1855" t="s">
        <v>1269</v>
      </c>
      <c r="AH152" s="1855" t="s">
        <v>179</v>
      </c>
      <c r="AI152" s="1855" t="s">
        <v>179</v>
      </c>
      <c r="AJ152" s="1855">
        <v>2024</v>
      </c>
      <c r="AK152" s="1855">
        <v>3698</v>
      </c>
      <c r="AL152" s="1855">
        <v>3698</v>
      </c>
      <c r="AM152" s="1855">
        <v>3698</v>
      </c>
      <c r="AN152" s="1855">
        <v>3698</v>
      </c>
      <c r="AO152" s="1855">
        <v>4.5860000000000003</v>
      </c>
      <c r="AP152" s="1855" t="s">
        <v>4531</v>
      </c>
      <c r="AQ152" s="1855">
        <v>0</v>
      </c>
      <c r="AR152" s="1855">
        <v>2027</v>
      </c>
      <c r="AS152" s="1855">
        <v>3620</v>
      </c>
      <c r="AT152" s="1855">
        <v>2.1</v>
      </c>
      <c r="AU152" s="1855">
        <v>3620</v>
      </c>
      <c r="AV152" s="1855">
        <v>2.1</v>
      </c>
      <c r="AW152" s="1855">
        <v>4.49</v>
      </c>
      <c r="AX152" s="1855" t="s">
        <v>4531</v>
      </c>
      <c r="AY152" s="1855">
        <v>2.1</v>
      </c>
      <c r="AZ152" s="1855">
        <v>0</v>
      </c>
      <c r="BA152" s="1855" t="s">
        <v>179</v>
      </c>
      <c r="BB152" s="1855" t="s">
        <v>179</v>
      </c>
      <c r="BC152" s="1857" t="s">
        <v>179</v>
      </c>
      <c r="BD152" s="1857" t="s">
        <v>179</v>
      </c>
      <c r="BE152" s="1857" t="s">
        <v>179</v>
      </c>
      <c r="BF152" s="1857" t="s">
        <v>179</v>
      </c>
      <c r="BG152" s="1857" t="s">
        <v>179</v>
      </c>
      <c r="BH152" s="1857" t="s">
        <v>179</v>
      </c>
      <c r="BI152" s="1857" t="s">
        <v>179</v>
      </c>
      <c r="BJ152" s="1857" t="s">
        <v>179</v>
      </c>
      <c r="BK152" s="1855" t="s">
        <v>179</v>
      </c>
      <c r="BL152" s="1855" t="s">
        <v>179</v>
      </c>
      <c r="BM152" s="1855" t="s">
        <v>179</v>
      </c>
      <c r="BN152" s="1855" t="s">
        <v>179</v>
      </c>
      <c r="BO152" s="1855" t="s">
        <v>179</v>
      </c>
      <c r="BP152" s="1855"/>
      <c r="BQ152" s="1855">
        <v>0</v>
      </c>
      <c r="BR152" s="1855"/>
      <c r="BS152" s="1855">
        <v>0</v>
      </c>
      <c r="BT152" s="1855"/>
      <c r="BU152" s="1855">
        <v>0</v>
      </c>
      <c r="BV152" s="1855"/>
      <c r="BW152" s="1855">
        <v>0</v>
      </c>
      <c r="BX152" s="1855" t="s">
        <v>4297</v>
      </c>
      <c r="BY152" s="1855" t="s">
        <v>4297</v>
      </c>
      <c r="BZ152" s="1858" t="s">
        <v>4297</v>
      </c>
      <c r="CA152" s="1858" t="s">
        <v>4297</v>
      </c>
      <c r="CB152" s="1858" t="s">
        <v>4297</v>
      </c>
      <c r="CC152" s="1858" t="s">
        <v>4297</v>
      </c>
      <c r="CD152" s="1858" t="s">
        <v>4297</v>
      </c>
      <c r="CE152" s="1858" t="s">
        <v>4297</v>
      </c>
      <c r="CF152" s="1858" t="s">
        <v>4297</v>
      </c>
      <c r="CG152" s="1858" t="s">
        <v>4298</v>
      </c>
      <c r="CH152" s="1858" t="s">
        <v>4298</v>
      </c>
      <c r="CI152" s="1859" t="s">
        <v>4298</v>
      </c>
      <c r="CJ152" s="1855" t="s">
        <v>4297</v>
      </c>
      <c r="CK152" s="1855" t="b">
        <v>0</v>
      </c>
      <c r="CL152" s="1855" t="b">
        <v>0</v>
      </c>
      <c r="CM152" s="1855" t="b">
        <v>0</v>
      </c>
      <c r="CN152" s="1855" t="b">
        <v>0</v>
      </c>
      <c r="CO152" s="1855" t="b">
        <v>0</v>
      </c>
      <c r="CP152" s="1855" t="b">
        <v>0</v>
      </c>
      <c r="CQ152" s="1855" t="b">
        <v>0</v>
      </c>
      <c r="CR152" s="1855" t="b">
        <v>1</v>
      </c>
      <c r="CS152" s="1855" t="s">
        <v>4300</v>
      </c>
      <c r="CT152" s="1855" t="s">
        <v>4300</v>
      </c>
      <c r="CU152" s="1855" t="s">
        <v>4300</v>
      </c>
      <c r="CV152" s="1855" t="s">
        <v>4300</v>
      </c>
      <c r="CW152" s="1855" t="s">
        <v>4300</v>
      </c>
      <c r="CX152" s="1855" t="s">
        <v>3153</v>
      </c>
      <c r="CY152" s="1857" t="s">
        <v>4300</v>
      </c>
      <c r="CZ152" s="1855">
        <v>0</v>
      </c>
      <c r="DA152" s="1855">
        <v>0</v>
      </c>
      <c r="DB152" s="1855">
        <v>0</v>
      </c>
      <c r="DC152" s="1855">
        <v>0</v>
      </c>
      <c r="DD152" s="1855">
        <v>0</v>
      </c>
      <c r="DE152" s="1855" t="b">
        <v>0</v>
      </c>
      <c r="DF152" s="1855" t="b">
        <v>0</v>
      </c>
      <c r="DG152" s="1855" t="b">
        <v>0</v>
      </c>
      <c r="DH152" s="1855" t="b">
        <v>0</v>
      </c>
      <c r="DI152" s="1855" t="b">
        <v>0</v>
      </c>
      <c r="DJ152" s="1860" t="b">
        <v>0</v>
      </c>
      <c r="DK152" s="1860" t="b">
        <v>0</v>
      </c>
      <c r="DL152" s="1860" t="b">
        <v>0</v>
      </c>
      <c r="DM152" s="1860" t="s">
        <v>179</v>
      </c>
      <c r="DN152" s="1860" t="s">
        <v>179</v>
      </c>
      <c r="DO152" s="1860" t="s">
        <v>179</v>
      </c>
      <c r="DP152" s="1860" t="s">
        <v>179</v>
      </c>
      <c r="DQ152" s="1860" t="s">
        <v>179</v>
      </c>
      <c r="DR152" s="1860" t="s">
        <v>179</v>
      </c>
    </row>
    <row r="153" spans="1:122" ht="14.25" thickBot="1">
      <c r="A153" s="1855" t="s">
        <v>3078</v>
      </c>
      <c r="B153" s="1855" t="s">
        <v>3079</v>
      </c>
      <c r="C153" s="1855">
        <v>2025</v>
      </c>
      <c r="D153" s="1855" t="s">
        <v>594</v>
      </c>
      <c r="E153" s="1855">
        <v>1398233</v>
      </c>
      <c r="F153" s="1855" t="s">
        <v>3079</v>
      </c>
      <c r="G153" s="1856">
        <v>45869</v>
      </c>
      <c r="H153" s="1855" t="s">
        <v>1134</v>
      </c>
      <c r="I153" s="1855" t="s">
        <v>3079</v>
      </c>
      <c r="J153" s="1855" t="s">
        <v>3080</v>
      </c>
      <c r="K153" s="1855" t="s">
        <v>3079</v>
      </c>
      <c r="L153" s="1855" t="s">
        <v>3080</v>
      </c>
      <c r="M153" s="1855" t="s">
        <v>1134</v>
      </c>
      <c r="N153" s="1855" t="s">
        <v>112</v>
      </c>
      <c r="O153" s="1855" t="s">
        <v>114</v>
      </c>
      <c r="P153" s="1855" t="s">
        <v>441</v>
      </c>
      <c r="Q153" s="1855" t="s">
        <v>179</v>
      </c>
      <c r="R153" s="1855" t="s">
        <v>461</v>
      </c>
      <c r="S153" s="1855" t="s">
        <v>179</v>
      </c>
      <c r="T153" s="1855" t="s">
        <v>179</v>
      </c>
      <c r="U153" s="1855">
        <v>124557</v>
      </c>
      <c r="V153" s="1855">
        <v>4353</v>
      </c>
      <c r="W153" s="1855">
        <v>34</v>
      </c>
      <c r="X153" s="1855">
        <v>1834</v>
      </c>
      <c r="Y153" s="1855">
        <v>2025</v>
      </c>
      <c r="Z153" s="1855">
        <v>2027</v>
      </c>
      <c r="AA153" s="1855" t="s">
        <v>4532</v>
      </c>
      <c r="AB153" s="1855" t="s">
        <v>4022</v>
      </c>
      <c r="AC153" s="1855" t="s">
        <v>3081</v>
      </c>
      <c r="AD153" s="1855" t="s">
        <v>179</v>
      </c>
      <c r="AE153" s="1855" t="s">
        <v>179</v>
      </c>
      <c r="AF153" s="1855" t="s">
        <v>179</v>
      </c>
      <c r="AG153" s="1855" t="s">
        <v>179</v>
      </c>
      <c r="AH153" s="1855" t="s">
        <v>179</v>
      </c>
      <c r="AI153" s="1855" t="s">
        <v>179</v>
      </c>
      <c r="AJ153" s="1855">
        <v>2024</v>
      </c>
      <c r="AK153" s="1855">
        <v>234249</v>
      </c>
      <c r="AL153" s="1855">
        <v>234249</v>
      </c>
      <c r="AM153" s="1855">
        <v>208269</v>
      </c>
      <c r="AN153" s="1855">
        <v>208269</v>
      </c>
      <c r="AO153" s="1855" t="s">
        <v>179</v>
      </c>
      <c r="AP153" s="1855" t="s">
        <v>179</v>
      </c>
      <c r="AQ153" s="1855">
        <v>43</v>
      </c>
      <c r="AR153" s="1855">
        <v>2027</v>
      </c>
      <c r="AS153" s="1855">
        <v>178355.93203337301</v>
      </c>
      <c r="AT153" s="1855">
        <v>23.9</v>
      </c>
      <c r="AU153" s="1855">
        <v>178355.93203337301</v>
      </c>
      <c r="AV153" s="1855">
        <v>23.9</v>
      </c>
      <c r="AW153" s="1855" t="s">
        <v>179</v>
      </c>
      <c r="AX153" s="1855" t="s">
        <v>179</v>
      </c>
      <c r="AY153" s="1855">
        <v>-15.175783994981662</v>
      </c>
      <c r="AZ153" s="1855">
        <v>45</v>
      </c>
      <c r="BA153" s="1855">
        <v>2024</v>
      </c>
      <c r="BB153" s="1855">
        <v>8169</v>
      </c>
      <c r="BC153" s="1857">
        <v>8169</v>
      </c>
      <c r="BD153" s="1857">
        <v>8169</v>
      </c>
      <c r="BE153" s="1857">
        <v>8169</v>
      </c>
      <c r="BF153" s="1857">
        <v>0.2114</v>
      </c>
      <c r="BG153" s="1857" t="s">
        <v>523</v>
      </c>
      <c r="BH153" s="1857">
        <v>2027</v>
      </c>
      <c r="BI153" s="1857">
        <v>7945.8894756529999</v>
      </c>
      <c r="BJ153" s="1857">
        <v>2.7</v>
      </c>
      <c r="BK153" s="1855">
        <v>7945.8894756529999</v>
      </c>
      <c r="BL153" s="1855">
        <v>2.7</v>
      </c>
      <c r="BM153" s="1855">
        <v>0.20569219999999999</v>
      </c>
      <c r="BN153" s="1855" t="s">
        <v>523</v>
      </c>
      <c r="BO153" s="1855">
        <v>2.7</v>
      </c>
      <c r="BP153" s="1855"/>
      <c r="BQ153" s="1855">
        <v>93</v>
      </c>
      <c r="BR153" s="1855"/>
      <c r="BS153" s="1855">
        <v>26</v>
      </c>
      <c r="BT153" s="1855"/>
      <c r="BU153" s="1855">
        <v>22</v>
      </c>
      <c r="BV153" s="1855"/>
      <c r="BW153" s="1855">
        <v>494</v>
      </c>
      <c r="BX153" s="1855" t="s">
        <v>4297</v>
      </c>
      <c r="BY153" s="1855" t="s">
        <v>4297</v>
      </c>
      <c r="BZ153" s="1858" t="s">
        <v>3153</v>
      </c>
      <c r="CA153" s="1858" t="s">
        <v>3153</v>
      </c>
      <c r="CB153" s="1858" t="s">
        <v>3153</v>
      </c>
      <c r="CC153" s="1858" t="s">
        <v>3153</v>
      </c>
      <c r="CD153" s="1858" t="s">
        <v>3153</v>
      </c>
      <c r="CE153" s="1858" t="s">
        <v>3153</v>
      </c>
      <c r="CF153" s="1858" t="s">
        <v>3153</v>
      </c>
      <c r="CG153" s="1858" t="s">
        <v>3153</v>
      </c>
      <c r="CH153" s="1858" t="s">
        <v>3153</v>
      </c>
      <c r="CI153" s="1859" t="s">
        <v>3153</v>
      </c>
      <c r="CJ153" s="1855" t="s">
        <v>3153</v>
      </c>
      <c r="CK153" s="1855" t="b">
        <v>0</v>
      </c>
      <c r="CL153" s="1855" t="b">
        <v>0</v>
      </c>
      <c r="CM153" s="1855" t="b">
        <v>0</v>
      </c>
      <c r="CN153" s="1855" t="b">
        <v>0</v>
      </c>
      <c r="CO153" s="1855" t="b">
        <v>0</v>
      </c>
      <c r="CP153" s="1855" t="b">
        <v>0</v>
      </c>
      <c r="CQ153" s="1855" t="b">
        <v>0</v>
      </c>
      <c r="CR153" s="1855" t="b">
        <v>1</v>
      </c>
      <c r="CS153" s="1855" t="s">
        <v>4300</v>
      </c>
      <c r="CT153" s="1855" t="s">
        <v>3153</v>
      </c>
      <c r="CU153" s="1855" t="s">
        <v>4300</v>
      </c>
      <c r="CV153" s="1855" t="s">
        <v>3153</v>
      </c>
      <c r="CW153" s="1855" t="s">
        <v>4300</v>
      </c>
      <c r="CX153" s="1855" t="s">
        <v>3153</v>
      </c>
      <c r="CY153" s="1857" t="s">
        <v>4297</v>
      </c>
      <c r="CZ153" s="1855" t="s">
        <v>4297</v>
      </c>
      <c r="DA153" s="1855" t="s">
        <v>4297</v>
      </c>
      <c r="DB153" s="1855" t="s">
        <v>4297</v>
      </c>
      <c r="DC153" s="1855" t="s">
        <v>4297</v>
      </c>
      <c r="DD153" s="1855" t="s">
        <v>4297</v>
      </c>
      <c r="DE153" s="1855" t="b">
        <v>0</v>
      </c>
      <c r="DF153" s="1855" t="b">
        <v>0</v>
      </c>
      <c r="DG153" s="1855" t="b">
        <v>0</v>
      </c>
      <c r="DH153" s="1855" t="b">
        <v>0</v>
      </c>
      <c r="DI153" s="1855" t="b">
        <v>0</v>
      </c>
      <c r="DJ153" s="1860" t="b">
        <v>0</v>
      </c>
      <c r="DK153" s="1860" t="b">
        <v>0</v>
      </c>
      <c r="DL153" s="1860" t="b">
        <v>1</v>
      </c>
      <c r="DM153" s="1860" t="s">
        <v>4300</v>
      </c>
      <c r="DN153" s="1860" t="s">
        <v>3153</v>
      </c>
      <c r="DO153" s="1860" t="s">
        <v>4300</v>
      </c>
      <c r="DP153" s="1860" t="s">
        <v>3153</v>
      </c>
      <c r="DQ153" s="1860" t="s">
        <v>4300</v>
      </c>
      <c r="DR153" s="1860" t="s">
        <v>3153</v>
      </c>
    </row>
    <row r="154" spans="1:122" ht="14.25" thickBot="1">
      <c r="A154" s="1855" t="s">
        <v>1270</v>
      </c>
      <c r="B154" s="1855" t="s">
        <v>1271</v>
      </c>
      <c r="C154" s="1855">
        <v>2025</v>
      </c>
      <c r="D154" s="1855" t="s">
        <v>441</v>
      </c>
      <c r="E154" s="1855">
        <v>1030234</v>
      </c>
      <c r="F154" s="1855" t="s">
        <v>1271</v>
      </c>
      <c r="G154" s="1856">
        <v>45862</v>
      </c>
      <c r="H154" s="1855" t="s">
        <v>1272</v>
      </c>
      <c r="I154" s="1855" t="s">
        <v>1271</v>
      </c>
      <c r="J154" s="1855" t="s">
        <v>1273</v>
      </c>
      <c r="K154" s="1855" t="s">
        <v>1271</v>
      </c>
      <c r="L154" s="1855" t="s">
        <v>1273</v>
      </c>
      <c r="M154" s="1855" t="s">
        <v>1272</v>
      </c>
      <c r="N154" s="1855" t="s">
        <v>12</v>
      </c>
      <c r="O154" s="1855" t="s">
        <v>34</v>
      </c>
      <c r="P154" s="1855" t="s">
        <v>441</v>
      </c>
      <c r="Q154" s="1855" t="s">
        <v>179</v>
      </c>
      <c r="R154" s="1855" t="s">
        <v>179</v>
      </c>
      <c r="S154" s="1855" t="s">
        <v>179</v>
      </c>
      <c r="T154" s="1855" t="s">
        <v>179</v>
      </c>
      <c r="U154" s="1855">
        <v>1337</v>
      </c>
      <c r="V154" s="1855">
        <v>2</v>
      </c>
      <c r="W154" s="1855">
        <v>1</v>
      </c>
      <c r="X154" s="1855">
        <v>0</v>
      </c>
      <c r="Y154" s="1855">
        <v>2025</v>
      </c>
      <c r="Z154" s="1855">
        <v>2027</v>
      </c>
      <c r="AA154" s="1855" t="s">
        <v>4533</v>
      </c>
      <c r="AB154" s="1855" t="s">
        <v>179</v>
      </c>
      <c r="AC154" s="1855" t="s">
        <v>179</v>
      </c>
      <c r="AD154" s="1855" t="s">
        <v>4022</v>
      </c>
      <c r="AE154" s="1855" t="s">
        <v>1274</v>
      </c>
      <c r="AF154" s="1855" t="s">
        <v>1272</v>
      </c>
      <c r="AG154" s="1855" t="s">
        <v>1275</v>
      </c>
      <c r="AH154" s="1855" t="s">
        <v>179</v>
      </c>
      <c r="AI154" s="1855" t="s">
        <v>179</v>
      </c>
      <c r="AJ154" s="1855">
        <v>2024</v>
      </c>
      <c r="AK154" s="1855">
        <v>2583</v>
      </c>
      <c r="AL154" s="1855">
        <v>2583</v>
      </c>
      <c r="AM154" s="1855">
        <v>2583</v>
      </c>
      <c r="AN154" s="1855">
        <v>2583</v>
      </c>
      <c r="AO154" s="1855">
        <v>23.46</v>
      </c>
      <c r="AP154" s="1855" t="s">
        <v>469</v>
      </c>
      <c r="AQ154" s="1855">
        <v>0.2</v>
      </c>
      <c r="AR154" s="1855">
        <v>2027</v>
      </c>
      <c r="AS154" s="1855">
        <v>2505</v>
      </c>
      <c r="AT154" s="1855">
        <v>3</v>
      </c>
      <c r="AU154" s="1855">
        <v>2505</v>
      </c>
      <c r="AV154" s="1855">
        <v>3</v>
      </c>
      <c r="AW154" s="1855">
        <v>22.75</v>
      </c>
      <c r="AX154" s="1855" t="s">
        <v>469</v>
      </c>
      <c r="AY154" s="1855">
        <v>3</v>
      </c>
      <c r="AZ154" s="1855">
        <v>20</v>
      </c>
      <c r="BA154" s="1855" t="s">
        <v>179</v>
      </c>
      <c r="BB154" s="1855" t="s">
        <v>179</v>
      </c>
      <c r="BC154" s="1857" t="s">
        <v>179</v>
      </c>
      <c r="BD154" s="1857" t="s">
        <v>179</v>
      </c>
      <c r="BE154" s="1857" t="s">
        <v>179</v>
      </c>
      <c r="BF154" s="1857" t="s">
        <v>179</v>
      </c>
      <c r="BG154" s="1857" t="s">
        <v>179</v>
      </c>
      <c r="BH154" s="1857" t="s">
        <v>179</v>
      </c>
      <c r="BI154" s="1857" t="s">
        <v>179</v>
      </c>
      <c r="BJ154" s="1857" t="s">
        <v>179</v>
      </c>
      <c r="BK154" s="1855" t="s">
        <v>179</v>
      </c>
      <c r="BL154" s="1855" t="s">
        <v>179</v>
      </c>
      <c r="BM154" s="1855" t="s">
        <v>179</v>
      </c>
      <c r="BN154" s="1855" t="s">
        <v>179</v>
      </c>
      <c r="BO154" s="1855" t="s">
        <v>179</v>
      </c>
      <c r="BP154" s="1855"/>
      <c r="BQ154" s="1855">
        <v>0</v>
      </c>
      <c r="BR154" s="1855"/>
      <c r="BS154" s="1855">
        <v>0</v>
      </c>
      <c r="BT154" s="1855"/>
      <c r="BU154" s="1855">
        <v>0</v>
      </c>
      <c r="BV154" s="1855"/>
      <c r="BW154" s="1855">
        <v>0</v>
      </c>
      <c r="BX154" s="1855" t="s">
        <v>4297</v>
      </c>
      <c r="BY154" s="1855" t="s">
        <v>4297</v>
      </c>
      <c r="BZ154" s="1858" t="s">
        <v>4297</v>
      </c>
      <c r="CA154" s="1858" t="s">
        <v>4297</v>
      </c>
      <c r="CB154" s="1858" t="s">
        <v>4297</v>
      </c>
      <c r="CC154" s="1858" t="s">
        <v>4297</v>
      </c>
      <c r="CD154" s="1858" t="s">
        <v>4297</v>
      </c>
      <c r="CE154" s="1858" t="s">
        <v>4297</v>
      </c>
      <c r="CF154" s="1858" t="s">
        <v>4297</v>
      </c>
      <c r="CG154" s="1858" t="s">
        <v>4298</v>
      </c>
      <c r="CH154" s="1858" t="s">
        <v>4298</v>
      </c>
      <c r="CI154" s="1859" t="s">
        <v>4298</v>
      </c>
      <c r="CJ154" s="1855" t="s">
        <v>4297</v>
      </c>
      <c r="CK154" s="1855" t="b">
        <v>0</v>
      </c>
      <c r="CL154" s="1855" t="b">
        <v>0</v>
      </c>
      <c r="CM154" s="1855" t="b">
        <v>0</v>
      </c>
      <c r="CN154" s="1855" t="b">
        <v>0</v>
      </c>
      <c r="CO154" s="1855" t="b">
        <v>0</v>
      </c>
      <c r="CP154" s="1855" t="b">
        <v>0</v>
      </c>
      <c r="CQ154" s="1855" t="b">
        <v>0</v>
      </c>
      <c r="CR154" s="1855" t="b">
        <v>1</v>
      </c>
      <c r="CS154" s="1855" t="s">
        <v>3153</v>
      </c>
      <c r="CT154" s="1855" t="s">
        <v>3153</v>
      </c>
      <c r="CU154" s="1855" t="s">
        <v>3153</v>
      </c>
      <c r="CV154" s="1855" t="s">
        <v>4297</v>
      </c>
      <c r="CW154" s="1855" t="s">
        <v>4297</v>
      </c>
      <c r="CX154" s="1855" t="s">
        <v>4297</v>
      </c>
      <c r="CY154" s="1857" t="s">
        <v>4297</v>
      </c>
      <c r="CZ154" s="1855">
        <v>0</v>
      </c>
      <c r="DA154" s="1855">
        <v>0</v>
      </c>
      <c r="DB154" s="1855">
        <v>0</v>
      </c>
      <c r="DC154" s="1855">
        <v>0</v>
      </c>
      <c r="DD154" s="1855">
        <v>0</v>
      </c>
      <c r="DE154" s="1855" t="b">
        <v>0</v>
      </c>
      <c r="DF154" s="1855" t="b">
        <v>0</v>
      </c>
      <c r="DG154" s="1855" t="b">
        <v>0</v>
      </c>
      <c r="DH154" s="1855" t="b">
        <v>0</v>
      </c>
      <c r="DI154" s="1855" t="b">
        <v>0</v>
      </c>
      <c r="DJ154" s="1860" t="b">
        <v>0</v>
      </c>
      <c r="DK154" s="1860" t="b">
        <v>0</v>
      </c>
      <c r="DL154" s="1860" t="b">
        <v>0</v>
      </c>
      <c r="DM154" s="1860" t="s">
        <v>179</v>
      </c>
      <c r="DN154" s="1860" t="s">
        <v>179</v>
      </c>
      <c r="DO154" s="1860" t="s">
        <v>179</v>
      </c>
      <c r="DP154" s="1860" t="s">
        <v>179</v>
      </c>
      <c r="DQ154" s="1860" t="s">
        <v>179</v>
      </c>
      <c r="DR154" s="1860" t="s">
        <v>179</v>
      </c>
    </row>
    <row r="155" spans="1:122" ht="14.25" thickBot="1">
      <c r="A155" s="1855" t="s">
        <v>1276</v>
      </c>
      <c r="B155" s="1855" t="s">
        <v>1277</v>
      </c>
      <c r="C155" s="1855">
        <v>2025</v>
      </c>
      <c r="D155" s="1855" t="s">
        <v>441</v>
      </c>
      <c r="E155" s="1855">
        <v>1071235</v>
      </c>
      <c r="F155" s="1855" t="s">
        <v>1277</v>
      </c>
      <c r="G155" s="1856">
        <v>45869</v>
      </c>
      <c r="H155" s="1855" t="s">
        <v>4081</v>
      </c>
      <c r="I155" s="1855" t="s">
        <v>1277</v>
      </c>
      <c r="J155" s="1855" t="s">
        <v>1278</v>
      </c>
      <c r="K155" s="1855" t="s">
        <v>1277</v>
      </c>
      <c r="L155" s="1855" t="s">
        <v>1278</v>
      </c>
      <c r="M155" s="1855" t="s">
        <v>1279</v>
      </c>
      <c r="N155" s="1855" t="s">
        <v>81</v>
      </c>
      <c r="O155" s="1855" t="s">
        <v>82</v>
      </c>
      <c r="P155" s="1855" t="s">
        <v>441</v>
      </c>
      <c r="Q155" s="1855" t="s">
        <v>179</v>
      </c>
      <c r="R155" s="1855" t="s">
        <v>179</v>
      </c>
      <c r="S155" s="1855" t="s">
        <v>179</v>
      </c>
      <c r="T155" s="1855" t="s">
        <v>179</v>
      </c>
      <c r="U155" s="1855">
        <v>8185</v>
      </c>
      <c r="V155" s="1855">
        <v>3</v>
      </c>
      <c r="W155" s="1855">
        <v>1</v>
      </c>
      <c r="X155" s="1855">
        <v>0</v>
      </c>
      <c r="Y155" s="1855">
        <v>2025</v>
      </c>
      <c r="Z155" s="1855">
        <v>2027</v>
      </c>
      <c r="AA155" s="1855" t="s">
        <v>4534</v>
      </c>
      <c r="AB155" s="1855" t="s">
        <v>179</v>
      </c>
      <c r="AC155" s="1855" t="s">
        <v>179</v>
      </c>
      <c r="AD155" s="1855" t="s">
        <v>4022</v>
      </c>
      <c r="AE155" s="1855" t="s">
        <v>4535</v>
      </c>
      <c r="AF155" s="1855" t="s">
        <v>1280</v>
      </c>
      <c r="AG155" s="1855" t="s">
        <v>770</v>
      </c>
      <c r="AH155" s="1855" t="s">
        <v>179</v>
      </c>
      <c r="AI155" s="1855" t="s">
        <v>179</v>
      </c>
      <c r="AJ155" s="1855">
        <v>2024</v>
      </c>
      <c r="AK155" s="1855">
        <v>19150</v>
      </c>
      <c r="AL155" s="1855">
        <v>19150</v>
      </c>
      <c r="AM155" s="1855">
        <v>19150</v>
      </c>
      <c r="AN155" s="1855">
        <v>19150</v>
      </c>
      <c r="AO155" s="1855">
        <v>0.1246</v>
      </c>
      <c r="AP155" s="1855" t="s">
        <v>1422</v>
      </c>
      <c r="AQ155" s="1855">
        <v>0.4</v>
      </c>
      <c r="AR155" s="1855">
        <v>2027</v>
      </c>
      <c r="AS155" s="1855">
        <v>17426.5</v>
      </c>
      <c r="AT155" s="1855">
        <v>9</v>
      </c>
      <c r="AU155" s="1855">
        <v>17426.5</v>
      </c>
      <c r="AV155" s="1855">
        <v>9</v>
      </c>
      <c r="AW155" s="1855">
        <v>0.120862</v>
      </c>
      <c r="AX155" s="1855" t="s">
        <v>1422</v>
      </c>
      <c r="AY155" s="1855">
        <v>3</v>
      </c>
      <c r="AZ155" s="1855">
        <v>0.4</v>
      </c>
      <c r="BA155" s="1855" t="s">
        <v>179</v>
      </c>
      <c r="BB155" s="1855" t="s">
        <v>179</v>
      </c>
      <c r="BC155" s="1857" t="s">
        <v>179</v>
      </c>
      <c r="BD155" s="1857" t="s">
        <v>179</v>
      </c>
      <c r="BE155" s="1857" t="s">
        <v>179</v>
      </c>
      <c r="BF155" s="1857" t="s">
        <v>179</v>
      </c>
      <c r="BG155" s="1857" t="s">
        <v>179</v>
      </c>
      <c r="BH155" s="1857" t="s">
        <v>179</v>
      </c>
      <c r="BI155" s="1857" t="s">
        <v>179</v>
      </c>
      <c r="BJ155" s="1857" t="s">
        <v>179</v>
      </c>
      <c r="BK155" s="1855" t="s">
        <v>179</v>
      </c>
      <c r="BL155" s="1855" t="s">
        <v>179</v>
      </c>
      <c r="BM155" s="1855" t="s">
        <v>179</v>
      </c>
      <c r="BN155" s="1855" t="s">
        <v>179</v>
      </c>
      <c r="BO155" s="1855" t="s">
        <v>179</v>
      </c>
      <c r="BP155" s="1855"/>
      <c r="BQ155" s="1855">
        <v>0</v>
      </c>
      <c r="BR155" s="1855"/>
      <c r="BS155" s="1855">
        <v>0</v>
      </c>
      <c r="BT155" s="1855"/>
      <c r="BU155" s="1855">
        <v>0</v>
      </c>
      <c r="BV155" s="1855"/>
      <c r="BW155" s="1855">
        <v>0</v>
      </c>
      <c r="BX155" s="1855" t="s">
        <v>4297</v>
      </c>
      <c r="BY155" s="1855" t="s">
        <v>4297</v>
      </c>
      <c r="BZ155" s="1858" t="s">
        <v>4297</v>
      </c>
      <c r="CA155" s="1858" t="s">
        <v>4297</v>
      </c>
      <c r="CB155" s="1858" t="s">
        <v>4297</v>
      </c>
      <c r="CC155" s="1858" t="s">
        <v>4297</v>
      </c>
      <c r="CD155" s="1858" t="s">
        <v>4297</v>
      </c>
      <c r="CE155" s="1858" t="s">
        <v>4297</v>
      </c>
      <c r="CF155" s="1858" t="s">
        <v>4297</v>
      </c>
      <c r="CG155" s="1858" t="s">
        <v>4297</v>
      </c>
      <c r="CH155" s="1858" t="s">
        <v>4297</v>
      </c>
      <c r="CI155" s="1859" t="s">
        <v>4297</v>
      </c>
      <c r="CJ155" s="1855" t="s">
        <v>4297</v>
      </c>
      <c r="CK155" s="1855" t="b">
        <v>0</v>
      </c>
      <c r="CL155" s="1855" t="b">
        <v>0</v>
      </c>
      <c r="CM155" s="1855" t="b">
        <v>0</v>
      </c>
      <c r="CN155" s="1855" t="b">
        <v>0</v>
      </c>
      <c r="CO155" s="1855" t="b">
        <v>0</v>
      </c>
      <c r="CP155" s="1855" t="b">
        <v>0</v>
      </c>
      <c r="CQ155" s="1855" t="b">
        <v>0</v>
      </c>
      <c r="CR155" s="1855" t="b">
        <v>1</v>
      </c>
      <c r="CS155" s="1855" t="s">
        <v>4300</v>
      </c>
      <c r="CT155" s="1855" t="s">
        <v>4300</v>
      </c>
      <c r="CU155" s="1855" t="s">
        <v>3153</v>
      </c>
      <c r="CV155" s="1855" t="s">
        <v>4300</v>
      </c>
      <c r="CW155" s="1855" t="s">
        <v>4300</v>
      </c>
      <c r="CX155" s="1855" t="s">
        <v>3153</v>
      </c>
      <c r="CY155" s="1857" t="s">
        <v>4300</v>
      </c>
      <c r="CZ155" s="1855">
        <v>0</v>
      </c>
      <c r="DA155" s="1855">
        <v>0</v>
      </c>
      <c r="DB155" s="1855">
        <v>0</v>
      </c>
      <c r="DC155" s="1855">
        <v>0</v>
      </c>
      <c r="DD155" s="1855">
        <v>0</v>
      </c>
      <c r="DE155" s="1855" t="b">
        <v>0</v>
      </c>
      <c r="DF155" s="1855" t="b">
        <v>0</v>
      </c>
      <c r="DG155" s="1855" t="b">
        <v>0</v>
      </c>
      <c r="DH155" s="1855" t="b">
        <v>0</v>
      </c>
      <c r="DI155" s="1855" t="b">
        <v>0</v>
      </c>
      <c r="DJ155" s="1860" t="b">
        <v>0</v>
      </c>
      <c r="DK155" s="1860" t="b">
        <v>0</v>
      </c>
      <c r="DL155" s="1860" t="b">
        <v>0</v>
      </c>
      <c r="DM155" s="1860" t="s">
        <v>179</v>
      </c>
      <c r="DN155" s="1860" t="s">
        <v>179</v>
      </c>
      <c r="DO155" s="1860" t="s">
        <v>179</v>
      </c>
      <c r="DP155" s="1860" t="s">
        <v>179</v>
      </c>
      <c r="DQ155" s="1860" t="s">
        <v>179</v>
      </c>
      <c r="DR155" s="1860" t="s">
        <v>179</v>
      </c>
    </row>
    <row r="156" spans="1:122" ht="14.25" thickBot="1">
      <c r="A156" s="1855" t="s">
        <v>1281</v>
      </c>
      <c r="B156" s="1855" t="s">
        <v>1282</v>
      </c>
      <c r="C156" s="1855">
        <v>2025</v>
      </c>
      <c r="D156" s="1855" t="s">
        <v>461</v>
      </c>
      <c r="E156" s="1855">
        <v>3008236</v>
      </c>
      <c r="F156" s="1855" t="s">
        <v>1282</v>
      </c>
      <c r="G156" s="1856">
        <v>45842</v>
      </c>
      <c r="H156" s="1855" t="s">
        <v>1283</v>
      </c>
      <c r="I156" s="1855" t="s">
        <v>1282</v>
      </c>
      <c r="J156" s="1855" t="s">
        <v>4536</v>
      </c>
      <c r="K156" s="1855" t="s">
        <v>1282</v>
      </c>
      <c r="L156" s="1855" t="s">
        <v>4536</v>
      </c>
      <c r="M156" s="1855" t="s">
        <v>1283</v>
      </c>
      <c r="N156" s="1855" t="s">
        <v>8</v>
      </c>
      <c r="O156" s="1855" t="s">
        <v>11</v>
      </c>
      <c r="P156" s="1855" t="s">
        <v>179</v>
      </c>
      <c r="Q156" s="1855" t="s">
        <v>179</v>
      </c>
      <c r="R156" s="1855" t="s">
        <v>461</v>
      </c>
      <c r="S156" s="1855" t="s">
        <v>179</v>
      </c>
      <c r="T156" s="1855" t="s">
        <v>179</v>
      </c>
      <c r="U156" s="1855">
        <v>0</v>
      </c>
      <c r="V156" s="1855" t="s">
        <v>179</v>
      </c>
      <c r="W156" s="1855" t="s">
        <v>179</v>
      </c>
      <c r="X156" s="1855">
        <v>123</v>
      </c>
      <c r="Y156" s="1855">
        <v>2025</v>
      </c>
      <c r="Z156" s="1855">
        <v>2027</v>
      </c>
      <c r="AA156" s="1855" t="s">
        <v>4537</v>
      </c>
      <c r="AB156" s="1855" t="s">
        <v>4022</v>
      </c>
      <c r="AC156" s="1855" t="s">
        <v>4538</v>
      </c>
      <c r="AD156" s="1855" t="s">
        <v>4022</v>
      </c>
      <c r="AE156" s="1855" t="s">
        <v>1284</v>
      </c>
      <c r="AF156" s="1855" t="s">
        <v>1285</v>
      </c>
      <c r="AG156" s="1855" t="s">
        <v>1286</v>
      </c>
      <c r="AH156" s="1855" t="s">
        <v>179</v>
      </c>
      <c r="AI156" s="1855" t="s">
        <v>179</v>
      </c>
      <c r="AJ156" s="1855" t="s">
        <v>179</v>
      </c>
      <c r="AK156" s="1855" t="s">
        <v>179</v>
      </c>
      <c r="AL156" s="1855" t="s">
        <v>179</v>
      </c>
      <c r="AM156" s="1855" t="s">
        <v>179</v>
      </c>
      <c r="AN156" s="1855" t="s">
        <v>179</v>
      </c>
      <c r="AO156" s="1855" t="s">
        <v>179</v>
      </c>
      <c r="AP156" s="1855" t="s">
        <v>179</v>
      </c>
      <c r="AQ156" s="1855" t="s">
        <v>179</v>
      </c>
      <c r="AR156" s="1855" t="s">
        <v>179</v>
      </c>
      <c r="AS156" s="1855" t="s">
        <v>179</v>
      </c>
      <c r="AT156" s="1855" t="s">
        <v>179</v>
      </c>
      <c r="AU156" s="1855" t="s">
        <v>179</v>
      </c>
      <c r="AV156" s="1855" t="s">
        <v>179</v>
      </c>
      <c r="AW156" s="1855" t="s">
        <v>179</v>
      </c>
      <c r="AX156" s="1855" t="s">
        <v>179</v>
      </c>
      <c r="AY156" s="1855" t="s">
        <v>179</v>
      </c>
      <c r="AZ156" s="1855" t="s">
        <v>179</v>
      </c>
      <c r="BA156" s="1855">
        <v>2024</v>
      </c>
      <c r="BB156" s="1855">
        <v>180</v>
      </c>
      <c r="BC156" s="1857">
        <v>180</v>
      </c>
      <c r="BD156" s="1857">
        <v>179</v>
      </c>
      <c r="BE156" s="1857">
        <v>179</v>
      </c>
      <c r="BF156" s="1857">
        <v>8.2220000000000001E-2</v>
      </c>
      <c r="BG156" s="1857" t="s">
        <v>523</v>
      </c>
      <c r="BH156" s="1857">
        <v>2027</v>
      </c>
      <c r="BI156" s="1857">
        <v>175</v>
      </c>
      <c r="BJ156" s="1857">
        <v>2.8</v>
      </c>
      <c r="BK156" s="1855">
        <v>175</v>
      </c>
      <c r="BL156" s="1855">
        <v>2.8</v>
      </c>
      <c r="BM156" s="1855">
        <v>0.08</v>
      </c>
      <c r="BN156" s="1855" t="s">
        <v>523</v>
      </c>
      <c r="BO156" s="1855">
        <v>2.7</v>
      </c>
      <c r="BP156" s="1855"/>
      <c r="BQ156" s="1855">
        <v>8</v>
      </c>
      <c r="BR156" s="1855"/>
      <c r="BS156" s="1855">
        <v>4</v>
      </c>
      <c r="BT156" s="1855"/>
      <c r="BU156" s="1855">
        <v>0</v>
      </c>
      <c r="BV156" s="1855"/>
      <c r="BW156" s="1855">
        <v>24</v>
      </c>
      <c r="BX156" s="1855">
        <v>0</v>
      </c>
      <c r="BY156" s="1855">
        <v>0</v>
      </c>
      <c r="BZ156" s="1858">
        <v>0</v>
      </c>
      <c r="CA156" s="1858">
        <v>0</v>
      </c>
      <c r="CB156" s="1858">
        <v>0</v>
      </c>
      <c r="CC156" s="1858">
        <v>0</v>
      </c>
      <c r="CD156" s="1858">
        <v>0</v>
      </c>
      <c r="CE156" s="1858">
        <v>0</v>
      </c>
      <c r="CF156" s="1858">
        <v>0</v>
      </c>
      <c r="CG156" s="1858">
        <v>0</v>
      </c>
      <c r="CH156" s="1858">
        <v>0</v>
      </c>
      <c r="CI156" s="1859">
        <v>0</v>
      </c>
      <c r="CJ156" s="1855">
        <v>0</v>
      </c>
      <c r="CK156" s="1855" t="b">
        <v>0</v>
      </c>
      <c r="CL156" s="1855" t="b">
        <v>0</v>
      </c>
      <c r="CM156" s="1855" t="b">
        <v>0</v>
      </c>
      <c r="CN156" s="1855" t="b">
        <v>0</v>
      </c>
      <c r="CO156" s="1855" t="b">
        <v>0</v>
      </c>
      <c r="CP156" s="1855" t="b">
        <v>0</v>
      </c>
      <c r="CQ156" s="1855" t="b">
        <v>0</v>
      </c>
      <c r="CR156" s="1855" t="b">
        <v>0</v>
      </c>
      <c r="CS156" s="1855">
        <v>0</v>
      </c>
      <c r="CT156" s="1855">
        <v>0</v>
      </c>
      <c r="CU156" s="1855">
        <v>0</v>
      </c>
      <c r="CV156" s="1855">
        <v>0</v>
      </c>
      <c r="CW156" s="1855">
        <v>0</v>
      </c>
      <c r="CX156" s="1855">
        <v>0</v>
      </c>
      <c r="CY156" s="1857">
        <v>0</v>
      </c>
      <c r="CZ156" s="1855" t="s">
        <v>4297</v>
      </c>
      <c r="DA156" s="1855" t="s">
        <v>4297</v>
      </c>
      <c r="DB156" s="1855" t="s">
        <v>4297</v>
      </c>
      <c r="DC156" s="1855" t="s">
        <v>4297</v>
      </c>
      <c r="DD156" s="1855" t="s">
        <v>4297</v>
      </c>
      <c r="DE156" s="1855" t="b">
        <v>0</v>
      </c>
      <c r="DF156" s="1855" t="b">
        <v>0</v>
      </c>
      <c r="DG156" s="1855" t="b">
        <v>0</v>
      </c>
      <c r="DH156" s="1855" t="b">
        <v>0</v>
      </c>
      <c r="DI156" s="1855" t="b">
        <v>0</v>
      </c>
      <c r="DJ156" s="1860" t="b">
        <v>1</v>
      </c>
      <c r="DK156" s="1860" t="b">
        <v>0</v>
      </c>
      <c r="DL156" s="1860" t="b">
        <v>0</v>
      </c>
      <c r="DM156" s="1860" t="s">
        <v>3153</v>
      </c>
      <c r="DN156" s="1860" t="s">
        <v>4297</v>
      </c>
      <c r="DO156" s="1860" t="s">
        <v>4297</v>
      </c>
      <c r="DP156" s="1860" t="s">
        <v>4297</v>
      </c>
      <c r="DQ156" s="1860" t="s">
        <v>4300</v>
      </c>
      <c r="DR156" s="1860" t="s">
        <v>4297</v>
      </c>
    </row>
    <row r="157" spans="1:122" ht="14.25" thickBot="1">
      <c r="A157" s="1855" t="s">
        <v>1287</v>
      </c>
      <c r="B157" s="1855" t="s">
        <v>1288</v>
      </c>
      <c r="C157" s="1855">
        <v>2025</v>
      </c>
      <c r="D157" s="1855" t="s">
        <v>441</v>
      </c>
      <c r="E157" s="1855">
        <v>1098237</v>
      </c>
      <c r="F157" s="1855" t="s">
        <v>1288</v>
      </c>
      <c r="G157" s="1856">
        <v>45869</v>
      </c>
      <c r="H157" s="1855" t="s">
        <v>1289</v>
      </c>
      <c r="I157" s="1855" t="s">
        <v>1288</v>
      </c>
      <c r="J157" s="1855" t="s">
        <v>1290</v>
      </c>
      <c r="K157" s="1855" t="s">
        <v>1288</v>
      </c>
      <c r="L157" s="1855" t="s">
        <v>1290</v>
      </c>
      <c r="M157" s="1855" t="s">
        <v>1289</v>
      </c>
      <c r="N157" s="1855" t="s">
        <v>112</v>
      </c>
      <c r="O157" s="1855" t="s">
        <v>114</v>
      </c>
      <c r="P157" s="1855" t="s">
        <v>441</v>
      </c>
      <c r="Q157" s="1855" t="s">
        <v>179</v>
      </c>
      <c r="R157" s="1855" t="s">
        <v>179</v>
      </c>
      <c r="S157" s="1855" t="s">
        <v>179</v>
      </c>
      <c r="T157" s="1855" t="s">
        <v>179</v>
      </c>
      <c r="U157" s="1855">
        <v>7405</v>
      </c>
      <c r="V157" s="1855">
        <v>47</v>
      </c>
      <c r="W157" s="1855">
        <v>4</v>
      </c>
      <c r="X157" s="1855">
        <v>0</v>
      </c>
      <c r="Y157" s="1855">
        <v>2025</v>
      </c>
      <c r="Z157" s="1855">
        <v>2027</v>
      </c>
      <c r="AA157" s="1855" t="s">
        <v>4539</v>
      </c>
      <c r="AB157" s="1855" t="s">
        <v>179</v>
      </c>
      <c r="AC157" s="1855" t="s">
        <v>179</v>
      </c>
      <c r="AD157" s="1855" t="s">
        <v>4022</v>
      </c>
      <c r="AE157" s="1855" t="s">
        <v>2949</v>
      </c>
      <c r="AF157" s="1855" t="s">
        <v>1289</v>
      </c>
      <c r="AG157" s="1855" t="s">
        <v>1291</v>
      </c>
      <c r="AH157" s="1855" t="s">
        <v>179</v>
      </c>
      <c r="AI157" s="1855" t="s">
        <v>179</v>
      </c>
      <c r="AJ157" s="1855">
        <v>2024</v>
      </c>
      <c r="AK157" s="1855">
        <v>13908</v>
      </c>
      <c r="AL157" s="1855">
        <v>13908</v>
      </c>
      <c r="AM157" s="1855">
        <v>8466</v>
      </c>
      <c r="AN157" s="1855">
        <v>8466</v>
      </c>
      <c r="AO157" s="1855">
        <v>17.34</v>
      </c>
      <c r="AP157" s="1855" t="s">
        <v>469</v>
      </c>
      <c r="AQ157" s="1855">
        <v>53.3</v>
      </c>
      <c r="AR157" s="1855">
        <v>2027</v>
      </c>
      <c r="AS157" s="1855">
        <v>8184</v>
      </c>
      <c r="AT157" s="1855">
        <v>41.2</v>
      </c>
      <c r="AU157" s="1855">
        <v>8184</v>
      </c>
      <c r="AV157" s="1855">
        <v>41.2</v>
      </c>
      <c r="AW157" s="1855">
        <v>16.82</v>
      </c>
      <c r="AX157" s="1855" t="s">
        <v>469</v>
      </c>
      <c r="AY157" s="1855">
        <v>3</v>
      </c>
      <c r="AZ157" s="1855">
        <v>61</v>
      </c>
      <c r="BA157" s="1855" t="s">
        <v>179</v>
      </c>
      <c r="BB157" s="1855" t="s">
        <v>179</v>
      </c>
      <c r="BC157" s="1857" t="s">
        <v>179</v>
      </c>
      <c r="BD157" s="1857" t="s">
        <v>179</v>
      </c>
      <c r="BE157" s="1857" t="s">
        <v>179</v>
      </c>
      <c r="BF157" s="1857" t="s">
        <v>179</v>
      </c>
      <c r="BG157" s="1857" t="s">
        <v>179</v>
      </c>
      <c r="BH157" s="1857" t="s">
        <v>179</v>
      </c>
      <c r="BI157" s="1857" t="s">
        <v>179</v>
      </c>
      <c r="BJ157" s="1857" t="s">
        <v>179</v>
      </c>
      <c r="BK157" s="1855" t="s">
        <v>179</v>
      </c>
      <c r="BL157" s="1855" t="s">
        <v>179</v>
      </c>
      <c r="BM157" s="1855" t="s">
        <v>179</v>
      </c>
      <c r="BN157" s="1855" t="s">
        <v>179</v>
      </c>
      <c r="BO157" s="1855" t="s">
        <v>179</v>
      </c>
      <c r="BP157" s="1855"/>
      <c r="BQ157" s="1855">
        <v>7</v>
      </c>
      <c r="BR157" s="1855"/>
      <c r="BS157" s="1855">
        <v>2</v>
      </c>
      <c r="BT157" s="1855"/>
      <c r="BU157" s="1855">
        <v>5</v>
      </c>
      <c r="BV157" s="1855"/>
      <c r="BW157" s="1855">
        <v>12</v>
      </c>
      <c r="BX157" s="1855" t="s">
        <v>4297</v>
      </c>
      <c r="BY157" s="1855" t="s">
        <v>4297</v>
      </c>
      <c r="BZ157" s="1858" t="s">
        <v>4297</v>
      </c>
      <c r="CA157" s="1858" t="s">
        <v>4297</v>
      </c>
      <c r="CB157" s="1858" t="s">
        <v>4297</v>
      </c>
      <c r="CC157" s="1858" t="s">
        <v>4297</v>
      </c>
      <c r="CD157" s="1858" t="s">
        <v>4297</v>
      </c>
      <c r="CE157" s="1858" t="s">
        <v>4297</v>
      </c>
      <c r="CF157" s="1858" t="s">
        <v>4297</v>
      </c>
      <c r="CG157" s="1858" t="s">
        <v>4297</v>
      </c>
      <c r="CH157" s="1858" t="s">
        <v>4300</v>
      </c>
      <c r="CI157" s="1859" t="s">
        <v>4297</v>
      </c>
      <c r="CJ157" s="1855" t="s">
        <v>4297</v>
      </c>
      <c r="CK157" s="1855" t="b">
        <v>0</v>
      </c>
      <c r="CL157" s="1855" t="b">
        <v>0</v>
      </c>
      <c r="CM157" s="1855" t="b">
        <v>1</v>
      </c>
      <c r="CN157" s="1855" t="b">
        <v>0</v>
      </c>
      <c r="CO157" s="1855" t="b">
        <v>0</v>
      </c>
      <c r="CP157" s="1855" t="b">
        <v>0</v>
      </c>
      <c r="CQ157" s="1855" t="b">
        <v>0</v>
      </c>
      <c r="CR157" s="1855" t="b">
        <v>0</v>
      </c>
      <c r="CS157" s="1855" t="s">
        <v>4300</v>
      </c>
      <c r="CT157" s="1855" t="s">
        <v>3153</v>
      </c>
      <c r="CU157" s="1855" t="s">
        <v>4300</v>
      </c>
      <c r="CV157" s="1855" t="s">
        <v>3153</v>
      </c>
      <c r="CW157" s="1855" t="s">
        <v>4300</v>
      </c>
      <c r="CX157" s="1855" t="s">
        <v>3153</v>
      </c>
      <c r="CY157" s="1857" t="s">
        <v>4300</v>
      </c>
      <c r="CZ157" s="1855">
        <v>0</v>
      </c>
      <c r="DA157" s="1855">
        <v>0</v>
      </c>
      <c r="DB157" s="1855">
        <v>0</v>
      </c>
      <c r="DC157" s="1855">
        <v>0</v>
      </c>
      <c r="DD157" s="1855">
        <v>0</v>
      </c>
      <c r="DE157" s="1855" t="b">
        <v>0</v>
      </c>
      <c r="DF157" s="1855" t="b">
        <v>0</v>
      </c>
      <c r="DG157" s="1855" t="b">
        <v>0</v>
      </c>
      <c r="DH157" s="1855" t="b">
        <v>0</v>
      </c>
      <c r="DI157" s="1855" t="b">
        <v>0</v>
      </c>
      <c r="DJ157" s="1860" t="b">
        <v>0</v>
      </c>
      <c r="DK157" s="1860" t="b">
        <v>0</v>
      </c>
      <c r="DL157" s="1860" t="b">
        <v>0</v>
      </c>
      <c r="DM157" s="1860" t="s">
        <v>179</v>
      </c>
      <c r="DN157" s="1860" t="s">
        <v>179</v>
      </c>
      <c r="DO157" s="1860" t="s">
        <v>179</v>
      </c>
      <c r="DP157" s="1860" t="s">
        <v>179</v>
      </c>
      <c r="DQ157" s="1860" t="s">
        <v>179</v>
      </c>
      <c r="DR157" s="1860" t="s">
        <v>179</v>
      </c>
    </row>
    <row r="158" spans="1:122" ht="14.25" thickBot="1">
      <c r="A158" s="1855" t="s">
        <v>3082</v>
      </c>
      <c r="B158" s="1855" t="s">
        <v>3083</v>
      </c>
      <c r="C158" s="1855">
        <v>2025</v>
      </c>
      <c r="D158" s="1855" t="s">
        <v>441</v>
      </c>
      <c r="E158" s="1855">
        <v>1069239</v>
      </c>
      <c r="F158" s="1855" t="s">
        <v>3083</v>
      </c>
      <c r="G158" s="1856">
        <v>45868</v>
      </c>
      <c r="H158" s="1855" t="s">
        <v>3084</v>
      </c>
      <c r="I158" s="1855" t="s">
        <v>3083</v>
      </c>
      <c r="J158" s="1855" t="s">
        <v>4082</v>
      </c>
      <c r="K158" s="1855" t="s">
        <v>3083</v>
      </c>
      <c r="L158" s="1855" t="s">
        <v>4082</v>
      </c>
      <c r="M158" s="1855" t="s">
        <v>3084</v>
      </c>
      <c r="N158" s="1855" t="s">
        <v>77</v>
      </c>
      <c r="O158" s="1855" t="s">
        <v>79</v>
      </c>
      <c r="P158" s="1855" t="s">
        <v>441</v>
      </c>
      <c r="Q158" s="1855" t="s">
        <v>179</v>
      </c>
      <c r="R158" s="1855" t="s">
        <v>179</v>
      </c>
      <c r="S158" s="1855" t="s">
        <v>179</v>
      </c>
      <c r="T158" s="1855" t="s">
        <v>179</v>
      </c>
      <c r="U158" s="1855">
        <v>1626</v>
      </c>
      <c r="V158" s="1855">
        <v>1</v>
      </c>
      <c r="W158" s="1855">
        <v>1</v>
      </c>
      <c r="X158" s="1855">
        <v>0</v>
      </c>
      <c r="Y158" s="1855">
        <v>2025</v>
      </c>
      <c r="Z158" s="1855">
        <v>2027</v>
      </c>
      <c r="AA158" s="1855" t="s">
        <v>4540</v>
      </c>
      <c r="AB158" s="1855" t="s">
        <v>179</v>
      </c>
      <c r="AC158" s="1855" t="s">
        <v>179</v>
      </c>
      <c r="AD158" s="1855" t="s">
        <v>4022</v>
      </c>
      <c r="AE158" s="1855" t="s">
        <v>3085</v>
      </c>
      <c r="AF158" s="1855" t="s">
        <v>3086</v>
      </c>
      <c r="AG158" s="1855" t="s">
        <v>3087</v>
      </c>
      <c r="AH158" s="1855" t="s">
        <v>179</v>
      </c>
      <c r="AI158" s="1855" t="s">
        <v>179</v>
      </c>
      <c r="AJ158" s="1855">
        <v>2024</v>
      </c>
      <c r="AK158" s="1855">
        <v>3107</v>
      </c>
      <c r="AL158" s="1855">
        <v>3107</v>
      </c>
      <c r="AM158" s="1855">
        <v>3107</v>
      </c>
      <c r="AN158" s="1855">
        <v>3107</v>
      </c>
      <c r="AO158" s="1855">
        <v>6.3760000000000003</v>
      </c>
      <c r="AP158" s="1855" t="s">
        <v>4541</v>
      </c>
      <c r="AQ158" s="1855">
        <v>0</v>
      </c>
      <c r="AR158" s="1855">
        <v>2027</v>
      </c>
      <c r="AS158" s="1855">
        <v>3013</v>
      </c>
      <c r="AT158" s="1855">
        <v>3</v>
      </c>
      <c r="AU158" s="1855">
        <v>3013</v>
      </c>
      <c r="AV158" s="1855">
        <v>3</v>
      </c>
      <c r="AW158" s="1855">
        <v>6</v>
      </c>
      <c r="AX158" s="1855" t="s">
        <v>4541</v>
      </c>
      <c r="AY158" s="1855">
        <v>5.9</v>
      </c>
      <c r="AZ158" s="1855">
        <v>95</v>
      </c>
      <c r="BA158" s="1855" t="s">
        <v>179</v>
      </c>
      <c r="BB158" s="1855" t="s">
        <v>179</v>
      </c>
      <c r="BC158" s="1857" t="s">
        <v>179</v>
      </c>
      <c r="BD158" s="1857" t="s">
        <v>179</v>
      </c>
      <c r="BE158" s="1857" t="s">
        <v>179</v>
      </c>
      <c r="BF158" s="1857" t="s">
        <v>179</v>
      </c>
      <c r="BG158" s="1857" t="s">
        <v>179</v>
      </c>
      <c r="BH158" s="1857" t="s">
        <v>179</v>
      </c>
      <c r="BI158" s="1857" t="s">
        <v>179</v>
      </c>
      <c r="BJ158" s="1857" t="s">
        <v>179</v>
      </c>
      <c r="BK158" s="1855" t="s">
        <v>179</v>
      </c>
      <c r="BL158" s="1855" t="s">
        <v>179</v>
      </c>
      <c r="BM158" s="1855" t="s">
        <v>179</v>
      </c>
      <c r="BN158" s="1855" t="s">
        <v>179</v>
      </c>
      <c r="BO158" s="1855" t="s">
        <v>179</v>
      </c>
      <c r="BP158" s="1855"/>
      <c r="BQ158" s="1855">
        <v>1</v>
      </c>
      <c r="BR158" s="1855"/>
      <c r="BS158" s="1855">
        <v>0</v>
      </c>
      <c r="BT158" s="1855"/>
      <c r="BU158" s="1855">
        <v>0</v>
      </c>
      <c r="BV158" s="1855"/>
      <c r="BW158" s="1855">
        <v>0</v>
      </c>
      <c r="BX158" s="1855" t="s">
        <v>4297</v>
      </c>
      <c r="BY158" s="1855" t="s">
        <v>4297</v>
      </c>
      <c r="BZ158" s="1858" t="s">
        <v>3153</v>
      </c>
      <c r="CA158" s="1858" t="s">
        <v>4297</v>
      </c>
      <c r="CB158" s="1858" t="s">
        <v>4297</v>
      </c>
      <c r="CC158" s="1858" t="s">
        <v>4297</v>
      </c>
      <c r="CD158" s="1858" t="s">
        <v>4297</v>
      </c>
      <c r="CE158" s="1858" t="s">
        <v>4297</v>
      </c>
      <c r="CF158" s="1858" t="s">
        <v>4297</v>
      </c>
      <c r="CG158" s="1858" t="s">
        <v>4297</v>
      </c>
      <c r="CH158" s="1858" t="s">
        <v>4297</v>
      </c>
      <c r="CI158" s="1859" t="s">
        <v>4297</v>
      </c>
      <c r="CJ158" s="1855" t="s">
        <v>4297</v>
      </c>
      <c r="CK158" s="1855" t="b">
        <v>0</v>
      </c>
      <c r="CL158" s="1855" t="b">
        <v>0</v>
      </c>
      <c r="CM158" s="1855" t="b">
        <v>0</v>
      </c>
      <c r="CN158" s="1855" t="b">
        <v>0</v>
      </c>
      <c r="CO158" s="1855" t="b">
        <v>0</v>
      </c>
      <c r="CP158" s="1855" t="b">
        <v>0</v>
      </c>
      <c r="CQ158" s="1855" t="b">
        <v>0</v>
      </c>
      <c r="CR158" s="1855" t="b">
        <v>1</v>
      </c>
      <c r="CS158" s="1855" t="s">
        <v>4300</v>
      </c>
      <c r="CT158" s="1855" t="s">
        <v>4300</v>
      </c>
      <c r="CU158" s="1855" t="s">
        <v>4300</v>
      </c>
      <c r="CV158" s="1855" t="s">
        <v>4300</v>
      </c>
      <c r="CW158" s="1855" t="s">
        <v>4300</v>
      </c>
      <c r="CX158" s="1855" t="s">
        <v>4297</v>
      </c>
      <c r="CY158" s="1857" t="s">
        <v>3153</v>
      </c>
      <c r="CZ158" s="1855">
        <v>0</v>
      </c>
      <c r="DA158" s="1855">
        <v>0</v>
      </c>
      <c r="DB158" s="1855">
        <v>0</v>
      </c>
      <c r="DC158" s="1855">
        <v>0</v>
      </c>
      <c r="DD158" s="1855">
        <v>0</v>
      </c>
      <c r="DE158" s="1855" t="b">
        <v>0</v>
      </c>
      <c r="DF158" s="1855" t="b">
        <v>0</v>
      </c>
      <c r="DG158" s="1855" t="b">
        <v>0</v>
      </c>
      <c r="DH158" s="1855" t="b">
        <v>0</v>
      </c>
      <c r="DI158" s="1855" t="b">
        <v>0</v>
      </c>
      <c r="DJ158" s="1860" t="b">
        <v>0</v>
      </c>
      <c r="DK158" s="1860" t="b">
        <v>0</v>
      </c>
      <c r="DL158" s="1860" t="b">
        <v>0</v>
      </c>
      <c r="DM158" s="1860" t="s">
        <v>179</v>
      </c>
      <c r="DN158" s="1860" t="s">
        <v>179</v>
      </c>
      <c r="DO158" s="1860" t="s">
        <v>179</v>
      </c>
      <c r="DP158" s="1860" t="s">
        <v>179</v>
      </c>
      <c r="DQ158" s="1860" t="s">
        <v>179</v>
      </c>
      <c r="DR158" s="1860" t="s">
        <v>179</v>
      </c>
    </row>
    <row r="159" spans="1:122" ht="14.25" thickBot="1">
      <c r="A159" s="1855" t="s">
        <v>1293</v>
      </c>
      <c r="B159" s="1855" t="s">
        <v>1294</v>
      </c>
      <c r="C159" s="1855">
        <v>2025</v>
      </c>
      <c r="D159" s="1855" t="s">
        <v>441</v>
      </c>
      <c r="E159" s="1855">
        <v>1056240</v>
      </c>
      <c r="F159" s="1855" t="s">
        <v>1294</v>
      </c>
      <c r="G159" s="1856">
        <v>45898</v>
      </c>
      <c r="H159" s="1855" t="s">
        <v>1295</v>
      </c>
      <c r="I159" s="1855" t="s">
        <v>1294</v>
      </c>
      <c r="J159" s="1855" t="s">
        <v>4542</v>
      </c>
      <c r="K159" s="1855" t="s">
        <v>1294</v>
      </c>
      <c r="L159" s="1855" t="s">
        <v>4542</v>
      </c>
      <c r="M159" s="1855" t="s">
        <v>1295</v>
      </c>
      <c r="N159" s="1855" t="s">
        <v>57</v>
      </c>
      <c r="O159" s="1855" t="s">
        <v>64</v>
      </c>
      <c r="P159" s="1855" t="s">
        <v>441</v>
      </c>
      <c r="Q159" s="1855" t="s">
        <v>179</v>
      </c>
      <c r="R159" s="1855" t="s">
        <v>179</v>
      </c>
      <c r="S159" s="1855" t="s">
        <v>179</v>
      </c>
      <c r="T159" s="1855" t="s">
        <v>179</v>
      </c>
      <c r="U159" s="1855">
        <v>2862</v>
      </c>
      <c r="V159" s="1855">
        <v>6</v>
      </c>
      <c r="W159" s="1855">
        <v>1</v>
      </c>
      <c r="X159" s="1855">
        <v>0</v>
      </c>
      <c r="Y159" s="1855">
        <v>2025</v>
      </c>
      <c r="Z159" s="1855">
        <v>2027</v>
      </c>
      <c r="AA159" s="1855" t="s">
        <v>4543</v>
      </c>
      <c r="AB159" s="1855" t="s">
        <v>4022</v>
      </c>
      <c r="AC159" s="1855" t="s">
        <v>1296</v>
      </c>
      <c r="AD159" s="1855" t="s">
        <v>179</v>
      </c>
      <c r="AE159" s="1855" t="s">
        <v>179</v>
      </c>
      <c r="AF159" s="1855" t="s">
        <v>179</v>
      </c>
      <c r="AG159" s="1855" t="s">
        <v>179</v>
      </c>
      <c r="AH159" s="1855" t="s">
        <v>179</v>
      </c>
      <c r="AI159" s="1855" t="s">
        <v>179</v>
      </c>
      <c r="AJ159" s="1855">
        <v>2024</v>
      </c>
      <c r="AK159" s="1855">
        <v>7751</v>
      </c>
      <c r="AL159" s="1855">
        <v>7751</v>
      </c>
      <c r="AM159" s="1855">
        <v>130</v>
      </c>
      <c r="AN159" s="1855">
        <v>130</v>
      </c>
      <c r="AO159" s="1855">
        <v>17.45</v>
      </c>
      <c r="AP159" s="1855" t="s">
        <v>469</v>
      </c>
      <c r="AQ159" s="1855">
        <v>100</v>
      </c>
      <c r="AR159" s="1855">
        <v>2027</v>
      </c>
      <c r="AS159" s="1855">
        <v>128.69999999999999</v>
      </c>
      <c r="AT159" s="1855">
        <v>98.3</v>
      </c>
      <c r="AU159" s="1855">
        <v>128.69999999999999</v>
      </c>
      <c r="AV159" s="1855">
        <v>98.3</v>
      </c>
      <c r="AW159" s="1855">
        <v>17.3</v>
      </c>
      <c r="AX159" s="1855" t="s">
        <v>469</v>
      </c>
      <c r="AY159" s="1855">
        <v>0.9</v>
      </c>
      <c r="AZ159" s="1855">
        <v>100</v>
      </c>
      <c r="BA159" s="1855" t="s">
        <v>179</v>
      </c>
      <c r="BB159" s="1855" t="s">
        <v>179</v>
      </c>
      <c r="BC159" s="1857" t="s">
        <v>179</v>
      </c>
      <c r="BD159" s="1857" t="s">
        <v>179</v>
      </c>
      <c r="BE159" s="1857" t="s">
        <v>179</v>
      </c>
      <c r="BF159" s="1857" t="s">
        <v>179</v>
      </c>
      <c r="BG159" s="1857" t="s">
        <v>179</v>
      </c>
      <c r="BH159" s="1857" t="s">
        <v>179</v>
      </c>
      <c r="BI159" s="1857" t="s">
        <v>179</v>
      </c>
      <c r="BJ159" s="1857" t="s">
        <v>179</v>
      </c>
      <c r="BK159" s="1855" t="s">
        <v>179</v>
      </c>
      <c r="BL159" s="1855" t="s">
        <v>179</v>
      </c>
      <c r="BM159" s="1855" t="s">
        <v>179</v>
      </c>
      <c r="BN159" s="1855" t="s">
        <v>179</v>
      </c>
      <c r="BO159" s="1855" t="s">
        <v>179</v>
      </c>
      <c r="BP159" s="1855"/>
      <c r="BQ159" s="1855">
        <v>0</v>
      </c>
      <c r="BR159" s="1855"/>
      <c r="BS159" s="1855">
        <v>0</v>
      </c>
      <c r="BT159" s="1855"/>
      <c r="BU159" s="1855">
        <v>0</v>
      </c>
      <c r="BV159" s="1855"/>
      <c r="BW159" s="1855">
        <v>0</v>
      </c>
      <c r="BX159" s="1855" t="s">
        <v>4297</v>
      </c>
      <c r="BY159" s="1855" t="s">
        <v>4297</v>
      </c>
      <c r="BZ159" s="1858" t="s">
        <v>4297</v>
      </c>
      <c r="CA159" s="1858" t="s">
        <v>4297</v>
      </c>
      <c r="CB159" s="1858" t="s">
        <v>4297</v>
      </c>
      <c r="CC159" s="1858" t="s">
        <v>4297</v>
      </c>
      <c r="CD159" s="1858" t="s">
        <v>4298</v>
      </c>
      <c r="CE159" s="1858" t="s">
        <v>3153</v>
      </c>
      <c r="CF159" s="1858" t="s">
        <v>4297</v>
      </c>
      <c r="CG159" s="1858" t="s">
        <v>4298</v>
      </c>
      <c r="CH159" s="1858" t="s">
        <v>4298</v>
      </c>
      <c r="CI159" s="1859" t="s">
        <v>4298</v>
      </c>
      <c r="CJ159" s="1855" t="s">
        <v>4298</v>
      </c>
      <c r="CK159" s="1855" t="b">
        <v>0</v>
      </c>
      <c r="CL159" s="1855" t="b">
        <v>0</v>
      </c>
      <c r="CM159" s="1855" t="b">
        <v>0</v>
      </c>
      <c r="CN159" s="1855" t="b">
        <v>0</v>
      </c>
      <c r="CO159" s="1855" t="b">
        <v>0</v>
      </c>
      <c r="CP159" s="1855" t="b">
        <v>0</v>
      </c>
      <c r="CQ159" s="1855" t="b">
        <v>0</v>
      </c>
      <c r="CR159" s="1855" t="b">
        <v>1</v>
      </c>
      <c r="CS159" s="1855" t="s">
        <v>4299</v>
      </c>
      <c r="CT159" s="1855" t="s">
        <v>4299</v>
      </c>
      <c r="CU159" s="1855" t="s">
        <v>4300</v>
      </c>
      <c r="CV159" s="1855" t="s">
        <v>4300</v>
      </c>
      <c r="CW159" s="1855" t="s">
        <v>4300</v>
      </c>
      <c r="CX159" s="1855" t="s">
        <v>3153</v>
      </c>
      <c r="CY159" s="1857" t="s">
        <v>4300</v>
      </c>
      <c r="CZ159" s="1855">
        <v>0</v>
      </c>
      <c r="DA159" s="1855">
        <v>0</v>
      </c>
      <c r="DB159" s="1855">
        <v>0</v>
      </c>
      <c r="DC159" s="1855">
        <v>0</v>
      </c>
      <c r="DD159" s="1855">
        <v>0</v>
      </c>
      <c r="DE159" s="1855" t="b">
        <v>0</v>
      </c>
      <c r="DF159" s="1855" t="b">
        <v>0</v>
      </c>
      <c r="DG159" s="1855" t="b">
        <v>0</v>
      </c>
      <c r="DH159" s="1855" t="b">
        <v>0</v>
      </c>
      <c r="DI159" s="1855" t="b">
        <v>0</v>
      </c>
      <c r="DJ159" s="1860" t="b">
        <v>0</v>
      </c>
      <c r="DK159" s="1860" t="b">
        <v>0</v>
      </c>
      <c r="DL159" s="1860" t="b">
        <v>0</v>
      </c>
      <c r="DM159" s="1860" t="s">
        <v>179</v>
      </c>
      <c r="DN159" s="1860" t="s">
        <v>179</v>
      </c>
      <c r="DO159" s="1860" t="s">
        <v>179</v>
      </c>
      <c r="DP159" s="1860" t="s">
        <v>179</v>
      </c>
      <c r="DQ159" s="1860" t="s">
        <v>179</v>
      </c>
      <c r="DR159" s="1860" t="s">
        <v>179</v>
      </c>
    </row>
    <row r="160" spans="1:122" ht="14.25" thickBot="1">
      <c r="A160" s="1855" t="s">
        <v>1297</v>
      </c>
      <c r="B160" s="1855" t="s">
        <v>1298</v>
      </c>
      <c r="C160" s="1855">
        <v>2025</v>
      </c>
      <c r="D160" s="1855" t="s">
        <v>441</v>
      </c>
      <c r="E160" s="1855">
        <v>1009241</v>
      </c>
      <c r="F160" s="1855" t="s">
        <v>1298</v>
      </c>
      <c r="G160" s="1856">
        <v>45863</v>
      </c>
      <c r="H160" s="1855" t="s">
        <v>1299</v>
      </c>
      <c r="I160" s="1855" t="s">
        <v>1298</v>
      </c>
      <c r="J160" s="1855" t="s">
        <v>1300</v>
      </c>
      <c r="K160" s="1855" t="s">
        <v>1298</v>
      </c>
      <c r="L160" s="1855" t="s">
        <v>1300</v>
      </c>
      <c r="M160" s="1855" t="s">
        <v>1299</v>
      </c>
      <c r="N160" s="1855" t="s">
        <v>12</v>
      </c>
      <c r="O160" s="1855" t="s">
        <v>13</v>
      </c>
      <c r="P160" s="1855" t="s">
        <v>441</v>
      </c>
      <c r="Q160" s="1855" t="s">
        <v>179</v>
      </c>
      <c r="R160" s="1855" t="s">
        <v>179</v>
      </c>
      <c r="S160" s="1855" t="s">
        <v>179</v>
      </c>
      <c r="T160" s="1855" t="s">
        <v>179</v>
      </c>
      <c r="U160" s="1855">
        <v>2231</v>
      </c>
      <c r="V160" s="1855">
        <v>1</v>
      </c>
      <c r="W160" s="1855">
        <v>1</v>
      </c>
      <c r="X160" s="1855">
        <v>0</v>
      </c>
      <c r="Y160" s="1855">
        <v>2025</v>
      </c>
      <c r="Z160" s="1855">
        <v>2027</v>
      </c>
      <c r="AA160" s="1855" t="s">
        <v>4544</v>
      </c>
      <c r="AB160" s="1855" t="s">
        <v>179</v>
      </c>
      <c r="AC160" s="1855" t="s">
        <v>179</v>
      </c>
      <c r="AD160" s="1855" t="s">
        <v>4022</v>
      </c>
      <c r="AE160" s="1855" t="s">
        <v>1301</v>
      </c>
      <c r="AF160" s="1855" t="s">
        <v>2950</v>
      </c>
      <c r="AG160" s="1855" t="s">
        <v>1302</v>
      </c>
      <c r="AH160" s="1855" t="s">
        <v>179</v>
      </c>
      <c r="AI160" s="1855" t="s">
        <v>179</v>
      </c>
      <c r="AJ160" s="1855">
        <v>2024</v>
      </c>
      <c r="AK160" s="1855">
        <v>4147</v>
      </c>
      <c r="AL160" s="1855">
        <v>4147</v>
      </c>
      <c r="AM160" s="1855">
        <v>4147</v>
      </c>
      <c r="AN160" s="1855">
        <v>4147</v>
      </c>
      <c r="AO160" s="1855">
        <v>0.32019999999999998</v>
      </c>
      <c r="AP160" s="1855" t="s">
        <v>437</v>
      </c>
      <c r="AQ160" s="1855">
        <v>0</v>
      </c>
      <c r="AR160" s="1855">
        <v>2027</v>
      </c>
      <c r="AS160" s="1855">
        <v>2478</v>
      </c>
      <c r="AT160" s="1855">
        <v>40.200000000000003</v>
      </c>
      <c r="AU160" s="1855">
        <v>2478</v>
      </c>
      <c r="AV160" s="1855">
        <v>40.200000000000003</v>
      </c>
      <c r="AW160" s="1855">
        <v>0.28999999999999998</v>
      </c>
      <c r="AX160" s="1855" t="s">
        <v>437</v>
      </c>
      <c r="AY160" s="1855">
        <v>9.4</v>
      </c>
      <c r="AZ160" s="1855">
        <v>55</v>
      </c>
      <c r="BA160" s="1855" t="s">
        <v>179</v>
      </c>
      <c r="BB160" s="1855" t="s">
        <v>179</v>
      </c>
      <c r="BC160" s="1857" t="s">
        <v>179</v>
      </c>
      <c r="BD160" s="1857" t="s">
        <v>179</v>
      </c>
      <c r="BE160" s="1857" t="s">
        <v>179</v>
      </c>
      <c r="BF160" s="1857" t="s">
        <v>179</v>
      </c>
      <c r="BG160" s="1857" t="s">
        <v>179</v>
      </c>
      <c r="BH160" s="1857" t="s">
        <v>179</v>
      </c>
      <c r="BI160" s="1857" t="s">
        <v>179</v>
      </c>
      <c r="BJ160" s="1857" t="s">
        <v>179</v>
      </c>
      <c r="BK160" s="1855" t="s">
        <v>179</v>
      </c>
      <c r="BL160" s="1855" t="s">
        <v>179</v>
      </c>
      <c r="BM160" s="1855" t="s">
        <v>179</v>
      </c>
      <c r="BN160" s="1855" t="s">
        <v>179</v>
      </c>
      <c r="BO160" s="1855" t="s">
        <v>179</v>
      </c>
      <c r="BP160" s="1855"/>
      <c r="BQ160" s="1855">
        <v>0</v>
      </c>
      <c r="BR160" s="1855"/>
      <c r="BS160" s="1855">
        <v>0</v>
      </c>
      <c r="BT160" s="1855"/>
      <c r="BU160" s="1855">
        <v>0</v>
      </c>
      <c r="BV160" s="1855"/>
      <c r="BW160" s="1855">
        <v>0</v>
      </c>
      <c r="BX160" s="1855" t="s">
        <v>4297</v>
      </c>
      <c r="BY160" s="1855" t="s">
        <v>4297</v>
      </c>
      <c r="BZ160" s="1858" t="s">
        <v>4297</v>
      </c>
      <c r="CA160" s="1858" t="s">
        <v>4297</v>
      </c>
      <c r="CB160" s="1858" t="s">
        <v>4297</v>
      </c>
      <c r="CC160" s="1858" t="s">
        <v>4297</v>
      </c>
      <c r="CD160" s="1858" t="s">
        <v>4297</v>
      </c>
      <c r="CE160" s="1858" t="s">
        <v>4298</v>
      </c>
      <c r="CF160" s="1858" t="s">
        <v>4297</v>
      </c>
      <c r="CG160" s="1858" t="s">
        <v>4297</v>
      </c>
      <c r="CH160" s="1858" t="s">
        <v>4297</v>
      </c>
      <c r="CI160" s="1859" t="s">
        <v>4297</v>
      </c>
      <c r="CJ160" s="1855" t="s">
        <v>4297</v>
      </c>
      <c r="CK160" s="1855" t="b">
        <v>0</v>
      </c>
      <c r="CL160" s="1855" t="b">
        <v>0</v>
      </c>
      <c r="CM160" s="1855" t="b">
        <v>0</v>
      </c>
      <c r="CN160" s="1855" t="b">
        <v>0</v>
      </c>
      <c r="CO160" s="1855" t="b">
        <v>0</v>
      </c>
      <c r="CP160" s="1855" t="b">
        <v>0</v>
      </c>
      <c r="CQ160" s="1855" t="b">
        <v>0</v>
      </c>
      <c r="CR160" s="1855" t="b">
        <v>1</v>
      </c>
      <c r="CS160" s="1855" t="s">
        <v>4297</v>
      </c>
      <c r="CT160" s="1855" t="s">
        <v>4300</v>
      </c>
      <c r="CU160" s="1855" t="s">
        <v>4300</v>
      </c>
      <c r="CV160" s="1855" t="s">
        <v>4300</v>
      </c>
      <c r="CW160" s="1855" t="s">
        <v>4300</v>
      </c>
      <c r="CX160" s="1855" t="s">
        <v>4297</v>
      </c>
      <c r="CY160" s="1857" t="s">
        <v>4300</v>
      </c>
      <c r="CZ160" s="1855">
        <v>0</v>
      </c>
      <c r="DA160" s="1855">
        <v>0</v>
      </c>
      <c r="DB160" s="1855">
        <v>0</v>
      </c>
      <c r="DC160" s="1855">
        <v>0</v>
      </c>
      <c r="DD160" s="1855">
        <v>0</v>
      </c>
      <c r="DE160" s="1855" t="b">
        <v>0</v>
      </c>
      <c r="DF160" s="1855" t="b">
        <v>0</v>
      </c>
      <c r="DG160" s="1855" t="b">
        <v>0</v>
      </c>
      <c r="DH160" s="1855" t="b">
        <v>0</v>
      </c>
      <c r="DI160" s="1855" t="b">
        <v>0</v>
      </c>
      <c r="DJ160" s="1860" t="b">
        <v>0</v>
      </c>
      <c r="DK160" s="1860" t="b">
        <v>0</v>
      </c>
      <c r="DL160" s="1860" t="b">
        <v>0</v>
      </c>
      <c r="DM160" s="1860" t="s">
        <v>179</v>
      </c>
      <c r="DN160" s="1860" t="s">
        <v>179</v>
      </c>
      <c r="DO160" s="1860" t="s">
        <v>179</v>
      </c>
      <c r="DP160" s="1860" t="s">
        <v>179</v>
      </c>
      <c r="DQ160" s="1860" t="s">
        <v>179</v>
      </c>
      <c r="DR160" s="1860" t="s">
        <v>179</v>
      </c>
    </row>
    <row r="161" spans="1:122" ht="14.25" thickBot="1">
      <c r="A161" s="1855" t="s">
        <v>1303</v>
      </c>
      <c r="B161" s="1855" t="s">
        <v>1304</v>
      </c>
      <c r="C161" s="1855">
        <v>2025</v>
      </c>
      <c r="D161" s="1855" t="s">
        <v>441</v>
      </c>
      <c r="E161" s="1855">
        <v>1069242</v>
      </c>
      <c r="F161" s="1855" t="s">
        <v>1304</v>
      </c>
      <c r="G161" s="1856">
        <v>45844</v>
      </c>
      <c r="H161" s="1855" t="s">
        <v>1305</v>
      </c>
      <c r="I161" s="1855" t="s">
        <v>1304</v>
      </c>
      <c r="J161" s="1855" t="s">
        <v>4545</v>
      </c>
      <c r="K161" s="1855" t="s">
        <v>1304</v>
      </c>
      <c r="L161" s="1855" t="s">
        <v>4545</v>
      </c>
      <c r="M161" s="1855" t="s">
        <v>1305</v>
      </c>
      <c r="N161" s="1855" t="s">
        <v>77</v>
      </c>
      <c r="O161" s="1855" t="s">
        <v>79</v>
      </c>
      <c r="P161" s="1855" t="s">
        <v>441</v>
      </c>
      <c r="Q161" s="1855" t="s">
        <v>179</v>
      </c>
      <c r="R161" s="1855" t="s">
        <v>179</v>
      </c>
      <c r="S161" s="1855" t="s">
        <v>179</v>
      </c>
      <c r="T161" s="1855" t="s">
        <v>179</v>
      </c>
      <c r="U161" s="1855">
        <v>4849</v>
      </c>
      <c r="V161" s="1855">
        <v>1</v>
      </c>
      <c r="W161" s="1855">
        <v>1</v>
      </c>
      <c r="X161" s="1855">
        <v>0</v>
      </c>
      <c r="Y161" s="1855">
        <v>2025</v>
      </c>
      <c r="Z161" s="1855">
        <v>2027</v>
      </c>
      <c r="AA161" s="1855" t="s">
        <v>4546</v>
      </c>
      <c r="AB161" s="1855" t="s">
        <v>179</v>
      </c>
      <c r="AC161" s="1855" t="s">
        <v>179</v>
      </c>
      <c r="AD161" s="1855" t="s">
        <v>4022</v>
      </c>
      <c r="AE161" s="1855" t="s">
        <v>1306</v>
      </c>
      <c r="AF161" s="1855" t="s">
        <v>1307</v>
      </c>
      <c r="AG161" s="1855" t="s">
        <v>1308</v>
      </c>
      <c r="AH161" s="1855" t="s">
        <v>179</v>
      </c>
      <c r="AI161" s="1855" t="s">
        <v>179</v>
      </c>
      <c r="AJ161" s="1855">
        <v>2024</v>
      </c>
      <c r="AK161" s="1855">
        <v>9197</v>
      </c>
      <c r="AL161" s="1855">
        <v>9197</v>
      </c>
      <c r="AM161" s="1855">
        <v>9197</v>
      </c>
      <c r="AN161" s="1855">
        <v>9197</v>
      </c>
      <c r="AO161" s="1855">
        <v>4.7509999999999997E-2</v>
      </c>
      <c r="AP161" s="1855" t="s">
        <v>1422</v>
      </c>
      <c r="AQ161" s="1855">
        <v>0</v>
      </c>
      <c r="AR161" s="1855">
        <v>2027</v>
      </c>
      <c r="AS161" s="1855">
        <v>8921</v>
      </c>
      <c r="AT161" s="1855">
        <v>3</v>
      </c>
      <c r="AU161" s="1855">
        <v>8921</v>
      </c>
      <c r="AV161" s="1855">
        <v>3</v>
      </c>
      <c r="AW161" s="1855">
        <v>4.6100000000000002E-2</v>
      </c>
      <c r="AX161" s="1855" t="s">
        <v>1422</v>
      </c>
      <c r="AY161" s="1855">
        <v>3</v>
      </c>
      <c r="AZ161" s="1855">
        <v>0</v>
      </c>
      <c r="BA161" s="1855" t="s">
        <v>179</v>
      </c>
      <c r="BB161" s="1855" t="s">
        <v>179</v>
      </c>
      <c r="BC161" s="1857" t="s">
        <v>179</v>
      </c>
      <c r="BD161" s="1857" t="s">
        <v>179</v>
      </c>
      <c r="BE161" s="1857" t="s">
        <v>179</v>
      </c>
      <c r="BF161" s="1857" t="s">
        <v>179</v>
      </c>
      <c r="BG161" s="1857" t="s">
        <v>179</v>
      </c>
      <c r="BH161" s="1857" t="s">
        <v>179</v>
      </c>
      <c r="BI161" s="1857" t="s">
        <v>179</v>
      </c>
      <c r="BJ161" s="1857" t="s">
        <v>179</v>
      </c>
      <c r="BK161" s="1855" t="s">
        <v>179</v>
      </c>
      <c r="BL161" s="1855" t="s">
        <v>179</v>
      </c>
      <c r="BM161" s="1855" t="s">
        <v>179</v>
      </c>
      <c r="BN161" s="1855" t="s">
        <v>179</v>
      </c>
      <c r="BO161" s="1855" t="s">
        <v>179</v>
      </c>
      <c r="BP161" s="1855"/>
      <c r="BQ161" s="1855">
        <v>0</v>
      </c>
      <c r="BR161" s="1855"/>
      <c r="BS161" s="1855">
        <v>0</v>
      </c>
      <c r="BT161" s="1855"/>
      <c r="BU161" s="1855">
        <v>0</v>
      </c>
      <c r="BV161" s="1855"/>
      <c r="BW161" s="1855">
        <v>0</v>
      </c>
      <c r="BX161" s="1855" t="s">
        <v>4297</v>
      </c>
      <c r="BY161" s="1855" t="s">
        <v>4297</v>
      </c>
      <c r="BZ161" s="1858" t="s">
        <v>4297</v>
      </c>
      <c r="CA161" s="1858" t="s">
        <v>4297</v>
      </c>
      <c r="CB161" s="1858" t="s">
        <v>4297</v>
      </c>
      <c r="CC161" s="1858" t="s">
        <v>4297</v>
      </c>
      <c r="CD161" s="1858" t="s">
        <v>4297</v>
      </c>
      <c r="CE161" s="1858" t="s">
        <v>4297</v>
      </c>
      <c r="CF161" s="1858" t="s">
        <v>4297</v>
      </c>
      <c r="CG161" s="1858" t="s">
        <v>4297</v>
      </c>
      <c r="CH161" s="1858" t="s">
        <v>4297</v>
      </c>
      <c r="CI161" s="1859" t="s">
        <v>4297</v>
      </c>
      <c r="CJ161" s="1855" t="s">
        <v>4297</v>
      </c>
      <c r="CK161" s="1855" t="b">
        <v>0</v>
      </c>
      <c r="CL161" s="1855" t="b">
        <v>1</v>
      </c>
      <c r="CM161" s="1855" t="b">
        <v>0</v>
      </c>
      <c r="CN161" s="1855" t="b">
        <v>0</v>
      </c>
      <c r="CO161" s="1855" t="b">
        <v>0</v>
      </c>
      <c r="CP161" s="1855" t="b">
        <v>0</v>
      </c>
      <c r="CQ161" s="1855" t="b">
        <v>0</v>
      </c>
      <c r="CR161" s="1855" t="b">
        <v>0</v>
      </c>
      <c r="CS161" s="1855" t="s">
        <v>4297</v>
      </c>
      <c r="CT161" s="1855" t="s">
        <v>4297</v>
      </c>
      <c r="CU161" s="1855" t="s">
        <v>4300</v>
      </c>
      <c r="CV161" s="1855" t="s">
        <v>4300</v>
      </c>
      <c r="CW161" s="1855" t="s">
        <v>4297</v>
      </c>
      <c r="CX161" s="1855" t="s">
        <v>3153</v>
      </c>
      <c r="CY161" s="1857" t="s">
        <v>4297</v>
      </c>
      <c r="CZ161" s="1855">
        <v>0</v>
      </c>
      <c r="DA161" s="1855">
        <v>0</v>
      </c>
      <c r="DB161" s="1855">
        <v>0</v>
      </c>
      <c r="DC161" s="1855">
        <v>0</v>
      </c>
      <c r="DD161" s="1855">
        <v>0</v>
      </c>
      <c r="DE161" s="1855" t="b">
        <v>0</v>
      </c>
      <c r="DF161" s="1855" t="b">
        <v>0</v>
      </c>
      <c r="DG161" s="1855" t="b">
        <v>0</v>
      </c>
      <c r="DH161" s="1855" t="b">
        <v>0</v>
      </c>
      <c r="DI161" s="1855" t="b">
        <v>0</v>
      </c>
      <c r="DJ161" s="1860" t="b">
        <v>0</v>
      </c>
      <c r="DK161" s="1860" t="b">
        <v>0</v>
      </c>
      <c r="DL161" s="1860" t="b">
        <v>0</v>
      </c>
      <c r="DM161" s="1860" t="s">
        <v>179</v>
      </c>
      <c r="DN161" s="1860" t="s">
        <v>179</v>
      </c>
      <c r="DO161" s="1860" t="s">
        <v>179</v>
      </c>
      <c r="DP161" s="1860" t="s">
        <v>179</v>
      </c>
      <c r="DQ161" s="1860" t="s">
        <v>179</v>
      </c>
      <c r="DR161" s="1860" t="s">
        <v>179</v>
      </c>
    </row>
    <row r="162" spans="1:122" ht="14.25" thickBot="1">
      <c r="A162" s="1855" t="s">
        <v>1309</v>
      </c>
      <c r="B162" s="1855" t="s">
        <v>1310</v>
      </c>
      <c r="C162" s="1855">
        <v>2025</v>
      </c>
      <c r="D162" s="1855" t="s">
        <v>441</v>
      </c>
      <c r="E162" s="1855">
        <v>1056244</v>
      </c>
      <c r="F162" s="1855" t="s">
        <v>1310</v>
      </c>
      <c r="G162" s="1856">
        <v>45869</v>
      </c>
      <c r="H162" s="1855" t="s">
        <v>1311</v>
      </c>
      <c r="I162" s="1855" t="s">
        <v>1310</v>
      </c>
      <c r="J162" s="1855" t="s">
        <v>1312</v>
      </c>
      <c r="K162" s="1855" t="s">
        <v>1310</v>
      </c>
      <c r="L162" s="1855" t="s">
        <v>1312</v>
      </c>
      <c r="M162" s="1855" t="s">
        <v>1311</v>
      </c>
      <c r="N162" s="1855" t="s">
        <v>57</v>
      </c>
      <c r="O162" s="1855" t="s">
        <v>64</v>
      </c>
      <c r="P162" s="1855" t="s">
        <v>441</v>
      </c>
      <c r="Q162" s="1855" t="s">
        <v>179</v>
      </c>
      <c r="R162" s="1855" t="s">
        <v>179</v>
      </c>
      <c r="S162" s="1855" t="s">
        <v>179</v>
      </c>
      <c r="T162" s="1855" t="s">
        <v>179</v>
      </c>
      <c r="U162" s="1855">
        <v>2796</v>
      </c>
      <c r="V162" s="1855">
        <v>2</v>
      </c>
      <c r="W162" s="1855">
        <v>2</v>
      </c>
      <c r="X162" s="1855">
        <v>0</v>
      </c>
      <c r="Y162" s="1855">
        <v>2025</v>
      </c>
      <c r="Z162" s="1855">
        <v>2027</v>
      </c>
      <c r="AA162" s="1855" t="s">
        <v>4547</v>
      </c>
      <c r="AB162" s="1855" t="s">
        <v>179</v>
      </c>
      <c r="AC162" s="1855" t="s">
        <v>179</v>
      </c>
      <c r="AD162" s="1855" t="s">
        <v>4022</v>
      </c>
      <c r="AE162" s="1855" t="s">
        <v>1313</v>
      </c>
      <c r="AF162" s="1855" t="s">
        <v>1314</v>
      </c>
      <c r="AG162" s="1855" t="s">
        <v>1315</v>
      </c>
      <c r="AH162" s="1855" t="s">
        <v>179</v>
      </c>
      <c r="AI162" s="1855" t="s">
        <v>179</v>
      </c>
      <c r="AJ162" s="1855">
        <v>2024</v>
      </c>
      <c r="AK162" s="1855">
        <v>5272</v>
      </c>
      <c r="AL162" s="1855">
        <v>5272</v>
      </c>
      <c r="AM162" s="1855">
        <v>3125</v>
      </c>
      <c r="AN162" s="1855">
        <v>3125</v>
      </c>
      <c r="AO162" s="1855">
        <v>12.3</v>
      </c>
      <c r="AP162" s="1855" t="s">
        <v>1422</v>
      </c>
      <c r="AQ162" s="1855">
        <v>53.9</v>
      </c>
      <c r="AR162" s="1855">
        <v>2027</v>
      </c>
      <c r="AS162" s="1855">
        <v>2712</v>
      </c>
      <c r="AT162" s="1855">
        <v>48.6</v>
      </c>
      <c r="AU162" s="1855">
        <v>2712</v>
      </c>
      <c r="AV162" s="1855">
        <v>48.6</v>
      </c>
      <c r="AW162" s="1855">
        <v>12.3</v>
      </c>
      <c r="AX162" s="1855" t="s">
        <v>1422</v>
      </c>
      <c r="AY162" s="1855">
        <v>0</v>
      </c>
      <c r="AZ162" s="1855">
        <v>53.9</v>
      </c>
      <c r="BA162" s="1855" t="s">
        <v>179</v>
      </c>
      <c r="BB162" s="1855" t="s">
        <v>179</v>
      </c>
      <c r="BC162" s="1857" t="s">
        <v>179</v>
      </c>
      <c r="BD162" s="1857" t="s">
        <v>179</v>
      </c>
      <c r="BE162" s="1857" t="s">
        <v>179</v>
      </c>
      <c r="BF162" s="1857" t="s">
        <v>179</v>
      </c>
      <c r="BG162" s="1857" t="s">
        <v>179</v>
      </c>
      <c r="BH162" s="1857" t="s">
        <v>179</v>
      </c>
      <c r="BI162" s="1857" t="s">
        <v>179</v>
      </c>
      <c r="BJ162" s="1857" t="s">
        <v>179</v>
      </c>
      <c r="BK162" s="1855" t="s">
        <v>179</v>
      </c>
      <c r="BL162" s="1855" t="s">
        <v>179</v>
      </c>
      <c r="BM162" s="1855" t="s">
        <v>179</v>
      </c>
      <c r="BN162" s="1855" t="s">
        <v>179</v>
      </c>
      <c r="BO162" s="1855" t="s">
        <v>179</v>
      </c>
      <c r="BP162" s="1855"/>
      <c r="BQ162" s="1855">
        <v>0</v>
      </c>
      <c r="BR162" s="1855"/>
      <c r="BS162" s="1855">
        <v>0</v>
      </c>
      <c r="BT162" s="1855"/>
      <c r="BU162" s="1855">
        <v>0</v>
      </c>
      <c r="BV162" s="1855"/>
      <c r="BW162" s="1855">
        <v>0</v>
      </c>
      <c r="BX162" s="1855" t="s">
        <v>4297</v>
      </c>
      <c r="BY162" s="1855" t="s">
        <v>4297</v>
      </c>
      <c r="BZ162" s="1858" t="s">
        <v>4297</v>
      </c>
      <c r="CA162" s="1858" t="s">
        <v>4297</v>
      </c>
      <c r="CB162" s="1858" t="s">
        <v>4297</v>
      </c>
      <c r="CC162" s="1858" t="s">
        <v>4297</v>
      </c>
      <c r="CD162" s="1858" t="s">
        <v>4298</v>
      </c>
      <c r="CE162" s="1858" t="s">
        <v>4297</v>
      </c>
      <c r="CF162" s="1858" t="s">
        <v>4297</v>
      </c>
      <c r="CG162" s="1858" t="s">
        <v>4298</v>
      </c>
      <c r="CH162" s="1858" t="s">
        <v>4298</v>
      </c>
      <c r="CI162" s="1859" t="s">
        <v>4298</v>
      </c>
      <c r="CJ162" s="1855" t="s">
        <v>4298</v>
      </c>
      <c r="CK162" s="1855" t="b">
        <v>1</v>
      </c>
      <c r="CL162" s="1855" t="b">
        <v>1</v>
      </c>
      <c r="CM162" s="1855" t="b">
        <v>0</v>
      </c>
      <c r="CN162" s="1855" t="b">
        <v>0</v>
      </c>
      <c r="CO162" s="1855" t="b">
        <v>0</v>
      </c>
      <c r="CP162" s="1855" t="b">
        <v>0</v>
      </c>
      <c r="CQ162" s="1855" t="b">
        <v>0</v>
      </c>
      <c r="CR162" s="1855" t="b">
        <v>0</v>
      </c>
      <c r="CS162" s="1855" t="s">
        <v>4300</v>
      </c>
      <c r="CT162" s="1855" t="s">
        <v>4297</v>
      </c>
      <c r="CU162" s="1855" t="s">
        <v>4297</v>
      </c>
      <c r="CV162" s="1855" t="s">
        <v>4300</v>
      </c>
      <c r="CW162" s="1855" t="s">
        <v>3153</v>
      </c>
      <c r="CX162" s="1855" t="s">
        <v>3153</v>
      </c>
      <c r="CY162" s="1857" t="s">
        <v>4300</v>
      </c>
      <c r="CZ162" s="1855">
        <v>0</v>
      </c>
      <c r="DA162" s="1855">
        <v>0</v>
      </c>
      <c r="DB162" s="1855">
        <v>0</v>
      </c>
      <c r="DC162" s="1855">
        <v>0</v>
      </c>
      <c r="DD162" s="1855">
        <v>0</v>
      </c>
      <c r="DE162" s="1855" t="b">
        <v>0</v>
      </c>
      <c r="DF162" s="1855" t="b">
        <v>0</v>
      </c>
      <c r="DG162" s="1855" t="b">
        <v>0</v>
      </c>
      <c r="DH162" s="1855" t="b">
        <v>0</v>
      </c>
      <c r="DI162" s="1855" t="b">
        <v>0</v>
      </c>
      <c r="DJ162" s="1860" t="b">
        <v>0</v>
      </c>
      <c r="DK162" s="1860" t="b">
        <v>0</v>
      </c>
      <c r="DL162" s="1860" t="b">
        <v>0</v>
      </c>
      <c r="DM162" s="1860" t="s">
        <v>179</v>
      </c>
      <c r="DN162" s="1860" t="s">
        <v>179</v>
      </c>
      <c r="DO162" s="1860" t="s">
        <v>179</v>
      </c>
      <c r="DP162" s="1860" t="s">
        <v>179</v>
      </c>
      <c r="DQ162" s="1860" t="s">
        <v>179</v>
      </c>
      <c r="DR162" s="1860" t="s">
        <v>179</v>
      </c>
    </row>
    <row r="163" spans="1:122" ht="14.25" thickBot="1">
      <c r="A163" s="1855" t="s">
        <v>1316</v>
      </c>
      <c r="B163" s="1855" t="s">
        <v>1317</v>
      </c>
      <c r="C163" s="1855">
        <v>2025</v>
      </c>
      <c r="D163" s="1855" t="s">
        <v>441</v>
      </c>
      <c r="E163" s="1855">
        <v>1058245</v>
      </c>
      <c r="F163" s="1855" t="s">
        <v>1317</v>
      </c>
      <c r="G163" s="1856">
        <v>45865</v>
      </c>
      <c r="H163" s="1855" t="s">
        <v>1319</v>
      </c>
      <c r="I163" s="1855" t="s">
        <v>1317</v>
      </c>
      <c r="J163" s="1855" t="s">
        <v>1318</v>
      </c>
      <c r="K163" s="1855" t="s">
        <v>1317</v>
      </c>
      <c r="L163" s="1855" t="s">
        <v>1318</v>
      </c>
      <c r="M163" s="1855" t="s">
        <v>1319</v>
      </c>
      <c r="N163" s="1855" t="s">
        <v>57</v>
      </c>
      <c r="O163" s="1855" t="s">
        <v>66</v>
      </c>
      <c r="P163" s="1855" t="s">
        <v>441</v>
      </c>
      <c r="Q163" s="1855" t="s">
        <v>179</v>
      </c>
      <c r="R163" s="1855" t="s">
        <v>179</v>
      </c>
      <c r="S163" s="1855" t="s">
        <v>179</v>
      </c>
      <c r="T163" s="1855" t="s">
        <v>179</v>
      </c>
      <c r="U163" s="1855">
        <v>5368</v>
      </c>
      <c r="V163" s="1855">
        <v>10</v>
      </c>
      <c r="W163" s="1855">
        <v>6</v>
      </c>
      <c r="X163" s="1855">
        <v>0</v>
      </c>
      <c r="Y163" s="1855">
        <v>2025</v>
      </c>
      <c r="Z163" s="1855">
        <v>2027</v>
      </c>
      <c r="AA163" s="1855" t="s">
        <v>4548</v>
      </c>
      <c r="AB163" s="1855" t="s">
        <v>179</v>
      </c>
      <c r="AC163" s="1855" t="s">
        <v>179</v>
      </c>
      <c r="AD163" s="1855" t="s">
        <v>4022</v>
      </c>
      <c r="AE163" s="1855" t="s">
        <v>1320</v>
      </c>
      <c r="AF163" s="1855" t="s">
        <v>1319</v>
      </c>
      <c r="AG163" s="1855" t="s">
        <v>639</v>
      </c>
      <c r="AH163" s="1855" t="s">
        <v>179</v>
      </c>
      <c r="AI163" s="1855" t="s">
        <v>179</v>
      </c>
      <c r="AJ163" s="1855">
        <v>2024</v>
      </c>
      <c r="AK163" s="1855">
        <v>10366</v>
      </c>
      <c r="AL163" s="1855">
        <v>10366</v>
      </c>
      <c r="AM163" s="1855">
        <v>10366</v>
      </c>
      <c r="AN163" s="1855">
        <v>10366</v>
      </c>
      <c r="AO163" s="1855">
        <v>29.36</v>
      </c>
      <c r="AP163" s="1855" t="s">
        <v>1873</v>
      </c>
      <c r="AQ163" s="1855">
        <v>0</v>
      </c>
      <c r="AR163" s="1855">
        <v>2027</v>
      </c>
      <c r="AS163" s="1855">
        <v>10055.02</v>
      </c>
      <c r="AT163" s="1855">
        <v>3</v>
      </c>
      <c r="AU163" s="1855">
        <v>10055.02</v>
      </c>
      <c r="AV163" s="1855">
        <v>3</v>
      </c>
      <c r="AW163" s="1855">
        <v>29.36</v>
      </c>
      <c r="AX163" s="1855" t="s">
        <v>1873</v>
      </c>
      <c r="AY163" s="1855">
        <v>0</v>
      </c>
      <c r="AZ163" s="1855">
        <v>0</v>
      </c>
      <c r="BA163" s="1855" t="s">
        <v>179</v>
      </c>
      <c r="BB163" s="1855" t="s">
        <v>179</v>
      </c>
      <c r="BC163" s="1857" t="s">
        <v>179</v>
      </c>
      <c r="BD163" s="1857" t="s">
        <v>179</v>
      </c>
      <c r="BE163" s="1857" t="s">
        <v>179</v>
      </c>
      <c r="BF163" s="1857" t="s">
        <v>179</v>
      </c>
      <c r="BG163" s="1857" t="s">
        <v>179</v>
      </c>
      <c r="BH163" s="1857" t="s">
        <v>179</v>
      </c>
      <c r="BI163" s="1857" t="s">
        <v>179</v>
      </c>
      <c r="BJ163" s="1857" t="s">
        <v>179</v>
      </c>
      <c r="BK163" s="1855" t="s">
        <v>179</v>
      </c>
      <c r="BL163" s="1855" t="s">
        <v>179</v>
      </c>
      <c r="BM163" s="1855" t="s">
        <v>179</v>
      </c>
      <c r="BN163" s="1855" t="s">
        <v>179</v>
      </c>
      <c r="BO163" s="1855" t="s">
        <v>179</v>
      </c>
      <c r="BP163" s="1855"/>
      <c r="BQ163" s="1855">
        <v>0</v>
      </c>
      <c r="BR163" s="1855"/>
      <c r="BS163" s="1855">
        <v>0</v>
      </c>
      <c r="BT163" s="1855"/>
      <c r="BU163" s="1855">
        <v>0</v>
      </c>
      <c r="BV163" s="1855"/>
      <c r="BW163" s="1855">
        <v>0</v>
      </c>
      <c r="BX163" s="1855" t="s">
        <v>4297</v>
      </c>
      <c r="BY163" s="1855" t="s">
        <v>4297</v>
      </c>
      <c r="BZ163" s="1858" t="s">
        <v>4297</v>
      </c>
      <c r="CA163" s="1858" t="s">
        <v>4297</v>
      </c>
      <c r="CB163" s="1858" t="s">
        <v>4297</v>
      </c>
      <c r="CC163" s="1858" t="s">
        <v>4297</v>
      </c>
      <c r="CD163" s="1858" t="s">
        <v>4297</v>
      </c>
      <c r="CE163" s="1858" t="s">
        <v>4297</v>
      </c>
      <c r="CF163" s="1858" t="s">
        <v>4297</v>
      </c>
      <c r="CG163" s="1858" t="s">
        <v>4298</v>
      </c>
      <c r="CH163" s="1858" t="s">
        <v>4298</v>
      </c>
      <c r="CI163" s="1859" t="s">
        <v>4298</v>
      </c>
      <c r="CJ163" s="1855" t="s">
        <v>4298</v>
      </c>
      <c r="CK163" s="1855" t="b">
        <v>0</v>
      </c>
      <c r="CL163" s="1855" t="b">
        <v>0</v>
      </c>
      <c r="CM163" s="1855" t="b">
        <v>0</v>
      </c>
      <c r="CN163" s="1855" t="b">
        <v>0</v>
      </c>
      <c r="CO163" s="1855" t="b">
        <v>0</v>
      </c>
      <c r="CP163" s="1855" t="b">
        <v>0</v>
      </c>
      <c r="CQ163" s="1855" t="b">
        <v>0</v>
      </c>
      <c r="CR163" s="1855" t="b">
        <v>1</v>
      </c>
      <c r="CS163" s="1855" t="s">
        <v>4300</v>
      </c>
      <c r="CT163" s="1855" t="s">
        <v>4300</v>
      </c>
      <c r="CU163" s="1855" t="s">
        <v>4300</v>
      </c>
      <c r="CV163" s="1855" t="s">
        <v>4300</v>
      </c>
      <c r="CW163" s="1855" t="s">
        <v>4300</v>
      </c>
      <c r="CX163" s="1855" t="s">
        <v>4297</v>
      </c>
      <c r="CY163" s="1857" t="s">
        <v>4297</v>
      </c>
      <c r="CZ163" s="1855">
        <v>0</v>
      </c>
      <c r="DA163" s="1855">
        <v>0</v>
      </c>
      <c r="DB163" s="1855">
        <v>0</v>
      </c>
      <c r="DC163" s="1855">
        <v>0</v>
      </c>
      <c r="DD163" s="1855">
        <v>0</v>
      </c>
      <c r="DE163" s="1855" t="b">
        <v>0</v>
      </c>
      <c r="DF163" s="1855" t="b">
        <v>0</v>
      </c>
      <c r="DG163" s="1855" t="b">
        <v>0</v>
      </c>
      <c r="DH163" s="1855" t="b">
        <v>0</v>
      </c>
      <c r="DI163" s="1855" t="b">
        <v>0</v>
      </c>
      <c r="DJ163" s="1860" t="b">
        <v>0</v>
      </c>
      <c r="DK163" s="1860" t="b">
        <v>0</v>
      </c>
      <c r="DL163" s="1860" t="b">
        <v>0</v>
      </c>
      <c r="DM163" s="1860" t="s">
        <v>179</v>
      </c>
      <c r="DN163" s="1860" t="s">
        <v>179</v>
      </c>
      <c r="DO163" s="1860" t="s">
        <v>179</v>
      </c>
      <c r="DP163" s="1860" t="s">
        <v>179</v>
      </c>
      <c r="DQ163" s="1860" t="s">
        <v>179</v>
      </c>
      <c r="DR163" s="1860" t="s">
        <v>179</v>
      </c>
    </row>
    <row r="164" spans="1:122" ht="14.25" thickBot="1">
      <c r="A164" s="1855" t="s">
        <v>1321</v>
      </c>
      <c r="B164" s="1855" t="s">
        <v>1322</v>
      </c>
      <c r="C164" s="1855">
        <v>2025</v>
      </c>
      <c r="D164" s="1855" t="s">
        <v>441</v>
      </c>
      <c r="E164" s="1855">
        <v>1009246</v>
      </c>
      <c r="F164" s="1855" t="s">
        <v>1322</v>
      </c>
      <c r="G164" s="1856">
        <v>45860</v>
      </c>
      <c r="H164" s="1855" t="s">
        <v>1323</v>
      </c>
      <c r="I164" s="1855" t="s">
        <v>1322</v>
      </c>
      <c r="J164" s="1855" t="s">
        <v>1324</v>
      </c>
      <c r="K164" s="1855" t="s">
        <v>1322</v>
      </c>
      <c r="L164" s="1855" t="s">
        <v>1324</v>
      </c>
      <c r="M164" s="1855" t="s">
        <v>1323</v>
      </c>
      <c r="N164" s="1855" t="s">
        <v>12</v>
      </c>
      <c r="O164" s="1855" t="s">
        <v>13</v>
      </c>
      <c r="P164" s="1855" t="s">
        <v>441</v>
      </c>
      <c r="Q164" s="1855" t="s">
        <v>179</v>
      </c>
      <c r="R164" s="1855" t="s">
        <v>179</v>
      </c>
      <c r="S164" s="1855" t="s">
        <v>179</v>
      </c>
      <c r="T164" s="1855" t="s">
        <v>179</v>
      </c>
      <c r="U164" s="1855">
        <v>3611</v>
      </c>
      <c r="V164" s="1855">
        <v>1</v>
      </c>
      <c r="W164" s="1855">
        <v>1</v>
      </c>
      <c r="X164" s="1855">
        <v>0</v>
      </c>
      <c r="Y164" s="1855">
        <v>2025</v>
      </c>
      <c r="Z164" s="1855">
        <v>2027</v>
      </c>
      <c r="AA164" s="1855" t="s">
        <v>4549</v>
      </c>
      <c r="AB164" s="1855" t="s">
        <v>179</v>
      </c>
      <c r="AC164" s="1855" t="s">
        <v>179</v>
      </c>
      <c r="AD164" s="1855" t="s">
        <v>4022</v>
      </c>
      <c r="AE164" s="1855" t="s">
        <v>1325</v>
      </c>
      <c r="AF164" s="1855" t="s">
        <v>1326</v>
      </c>
      <c r="AG164" s="1855" t="s">
        <v>1327</v>
      </c>
      <c r="AH164" s="1855" t="s">
        <v>179</v>
      </c>
      <c r="AI164" s="1855" t="s">
        <v>179</v>
      </c>
      <c r="AJ164" s="1855">
        <v>2024</v>
      </c>
      <c r="AK164" s="1855">
        <v>6543</v>
      </c>
      <c r="AL164" s="1855">
        <v>6543</v>
      </c>
      <c r="AM164" s="1855">
        <v>6543</v>
      </c>
      <c r="AN164" s="1855">
        <v>6543</v>
      </c>
      <c r="AO164" s="1855">
        <v>3.6680000000000001</v>
      </c>
      <c r="AP164" s="1855" t="s">
        <v>1874</v>
      </c>
      <c r="AQ164" s="1855">
        <v>0</v>
      </c>
      <c r="AR164" s="1855">
        <v>2027</v>
      </c>
      <c r="AS164" s="1855">
        <v>6536</v>
      </c>
      <c r="AT164" s="1855">
        <v>0.1</v>
      </c>
      <c r="AU164" s="1855">
        <v>6536</v>
      </c>
      <c r="AV164" s="1855">
        <v>0.1</v>
      </c>
      <c r="AW164" s="1855">
        <v>3.56</v>
      </c>
      <c r="AX164" s="1855" t="s">
        <v>1874</v>
      </c>
      <c r="AY164" s="1855">
        <v>2.9</v>
      </c>
      <c r="AZ164" s="1855">
        <v>0</v>
      </c>
      <c r="BA164" s="1855" t="s">
        <v>179</v>
      </c>
      <c r="BB164" s="1855" t="s">
        <v>179</v>
      </c>
      <c r="BC164" s="1857" t="s">
        <v>179</v>
      </c>
      <c r="BD164" s="1857" t="s">
        <v>179</v>
      </c>
      <c r="BE164" s="1857" t="s">
        <v>179</v>
      </c>
      <c r="BF164" s="1857" t="s">
        <v>179</v>
      </c>
      <c r="BG164" s="1857" t="s">
        <v>179</v>
      </c>
      <c r="BH164" s="1857" t="s">
        <v>179</v>
      </c>
      <c r="BI164" s="1857" t="s">
        <v>179</v>
      </c>
      <c r="BJ164" s="1857" t="s">
        <v>179</v>
      </c>
      <c r="BK164" s="1855" t="s">
        <v>179</v>
      </c>
      <c r="BL164" s="1855" t="s">
        <v>179</v>
      </c>
      <c r="BM164" s="1855" t="s">
        <v>179</v>
      </c>
      <c r="BN164" s="1855" t="s">
        <v>179</v>
      </c>
      <c r="BO164" s="1855" t="s">
        <v>179</v>
      </c>
      <c r="BP164" s="1855"/>
      <c r="BQ164" s="1855">
        <v>0</v>
      </c>
      <c r="BR164" s="1855"/>
      <c r="BS164" s="1855">
        <v>0</v>
      </c>
      <c r="BT164" s="1855"/>
      <c r="BU164" s="1855">
        <v>0</v>
      </c>
      <c r="BV164" s="1855"/>
      <c r="BW164" s="1855">
        <v>0</v>
      </c>
      <c r="BX164" s="1855" t="s">
        <v>4297</v>
      </c>
      <c r="BY164" s="1855" t="s">
        <v>4297</v>
      </c>
      <c r="BZ164" s="1858" t="s">
        <v>3153</v>
      </c>
      <c r="CA164" s="1858" t="s">
        <v>4297</v>
      </c>
      <c r="CB164" s="1858" t="s">
        <v>3153</v>
      </c>
      <c r="CC164" s="1858" t="s">
        <v>3153</v>
      </c>
      <c r="CD164" s="1858" t="s">
        <v>4297</v>
      </c>
      <c r="CE164" s="1858" t="s">
        <v>4298</v>
      </c>
      <c r="CF164" s="1858" t="s">
        <v>4297</v>
      </c>
      <c r="CG164" s="1858" t="s">
        <v>4297</v>
      </c>
      <c r="CH164" s="1858" t="s">
        <v>3153</v>
      </c>
      <c r="CI164" s="1859" t="s">
        <v>4297</v>
      </c>
      <c r="CJ164" s="1855" t="s">
        <v>4297</v>
      </c>
      <c r="CK164" s="1855" t="b">
        <v>0</v>
      </c>
      <c r="CL164" s="1855" t="b">
        <v>0</v>
      </c>
      <c r="CM164" s="1855" t="b">
        <v>0</v>
      </c>
      <c r="CN164" s="1855" t="b">
        <v>0</v>
      </c>
      <c r="CO164" s="1855" t="b">
        <v>0</v>
      </c>
      <c r="CP164" s="1855" t="b">
        <v>0</v>
      </c>
      <c r="CQ164" s="1855" t="b">
        <v>0</v>
      </c>
      <c r="CR164" s="1855" t="b">
        <v>1</v>
      </c>
      <c r="CS164" s="1855" t="s">
        <v>3153</v>
      </c>
      <c r="CT164" s="1855" t="s">
        <v>4300</v>
      </c>
      <c r="CU164" s="1855" t="s">
        <v>3153</v>
      </c>
      <c r="CV164" s="1855" t="s">
        <v>4300</v>
      </c>
      <c r="CW164" s="1855" t="s">
        <v>4300</v>
      </c>
      <c r="CX164" s="1855" t="s">
        <v>3153</v>
      </c>
      <c r="CY164" s="1857" t="s">
        <v>4300</v>
      </c>
      <c r="CZ164" s="1855">
        <v>0</v>
      </c>
      <c r="DA164" s="1855">
        <v>0</v>
      </c>
      <c r="DB164" s="1855">
        <v>0</v>
      </c>
      <c r="DC164" s="1855">
        <v>0</v>
      </c>
      <c r="DD164" s="1855">
        <v>0</v>
      </c>
      <c r="DE164" s="1855" t="b">
        <v>0</v>
      </c>
      <c r="DF164" s="1855" t="b">
        <v>0</v>
      </c>
      <c r="DG164" s="1855" t="b">
        <v>0</v>
      </c>
      <c r="DH164" s="1855" t="b">
        <v>0</v>
      </c>
      <c r="DI164" s="1855" t="b">
        <v>0</v>
      </c>
      <c r="DJ164" s="1860" t="b">
        <v>0</v>
      </c>
      <c r="DK164" s="1860" t="b">
        <v>0</v>
      </c>
      <c r="DL164" s="1860" t="b">
        <v>0</v>
      </c>
      <c r="DM164" s="1860" t="s">
        <v>179</v>
      </c>
      <c r="DN164" s="1860" t="s">
        <v>179</v>
      </c>
      <c r="DO164" s="1860" t="s">
        <v>179</v>
      </c>
      <c r="DP164" s="1860" t="s">
        <v>179</v>
      </c>
      <c r="DQ164" s="1860" t="s">
        <v>179</v>
      </c>
      <c r="DR164" s="1860" t="s">
        <v>179</v>
      </c>
    </row>
    <row r="165" spans="1:122" ht="14.25" thickBot="1">
      <c r="A165" s="1855" t="s">
        <v>1328</v>
      </c>
      <c r="B165" s="1855" t="s">
        <v>1329</v>
      </c>
      <c r="C165" s="1855">
        <v>2025</v>
      </c>
      <c r="D165" s="1855" t="s">
        <v>441</v>
      </c>
      <c r="E165" s="1855">
        <v>1056248</v>
      </c>
      <c r="F165" s="1855" t="s">
        <v>1329</v>
      </c>
      <c r="G165" s="1856">
        <v>45835</v>
      </c>
      <c r="H165" s="1855" t="s">
        <v>1330</v>
      </c>
      <c r="I165" s="1855" t="s">
        <v>1329</v>
      </c>
      <c r="J165" s="1855" t="s">
        <v>1331</v>
      </c>
      <c r="K165" s="1855" t="s">
        <v>1329</v>
      </c>
      <c r="L165" s="1855" t="s">
        <v>1331</v>
      </c>
      <c r="M165" s="1855" t="s">
        <v>1330</v>
      </c>
      <c r="N165" s="1855" t="s">
        <v>57</v>
      </c>
      <c r="O165" s="1855" t="s">
        <v>64</v>
      </c>
      <c r="P165" s="1855" t="s">
        <v>441</v>
      </c>
      <c r="Q165" s="1855" t="s">
        <v>179</v>
      </c>
      <c r="R165" s="1855" t="s">
        <v>179</v>
      </c>
      <c r="S165" s="1855" t="s">
        <v>179</v>
      </c>
      <c r="T165" s="1855" t="s">
        <v>179</v>
      </c>
      <c r="U165" s="1855">
        <v>2037</v>
      </c>
      <c r="V165" s="1855">
        <v>3</v>
      </c>
      <c r="W165" s="1855">
        <v>1</v>
      </c>
      <c r="X165" s="1855">
        <v>0</v>
      </c>
      <c r="Y165" s="1855">
        <v>2025</v>
      </c>
      <c r="Z165" s="1855">
        <v>2027</v>
      </c>
      <c r="AA165" s="1855" t="s">
        <v>4550</v>
      </c>
      <c r="AB165" s="1855" t="s">
        <v>179</v>
      </c>
      <c r="AC165" s="1855" t="s">
        <v>179</v>
      </c>
      <c r="AD165" s="1855" t="s">
        <v>4022</v>
      </c>
      <c r="AE165" s="1855" t="s">
        <v>1332</v>
      </c>
      <c r="AF165" s="1855" t="s">
        <v>1333</v>
      </c>
      <c r="AG165" s="1855" t="s">
        <v>1334</v>
      </c>
      <c r="AH165" s="1855" t="s">
        <v>179</v>
      </c>
      <c r="AI165" s="1855" t="s">
        <v>179</v>
      </c>
      <c r="AJ165" s="1855">
        <v>2024</v>
      </c>
      <c r="AK165" s="1855">
        <v>3676</v>
      </c>
      <c r="AL165" s="1855">
        <v>3676</v>
      </c>
      <c r="AM165" s="1855">
        <v>3676</v>
      </c>
      <c r="AN165" s="1855">
        <v>3676</v>
      </c>
      <c r="AO165" s="1855">
        <v>30.53</v>
      </c>
      <c r="AP165" s="1855" t="s">
        <v>469</v>
      </c>
      <c r="AQ165" s="1855">
        <v>0</v>
      </c>
      <c r="AR165" s="1855">
        <v>2027</v>
      </c>
      <c r="AS165" s="1855">
        <v>3565</v>
      </c>
      <c r="AT165" s="1855">
        <v>3</v>
      </c>
      <c r="AU165" s="1855">
        <v>3565</v>
      </c>
      <c r="AV165" s="1855">
        <v>3</v>
      </c>
      <c r="AW165" s="1855">
        <v>29.6</v>
      </c>
      <c r="AX165" s="1855" t="s">
        <v>469</v>
      </c>
      <c r="AY165" s="1855">
        <v>3</v>
      </c>
      <c r="AZ165" s="1855">
        <v>0</v>
      </c>
      <c r="BA165" s="1855" t="s">
        <v>179</v>
      </c>
      <c r="BB165" s="1855" t="s">
        <v>179</v>
      </c>
      <c r="BC165" s="1857" t="s">
        <v>179</v>
      </c>
      <c r="BD165" s="1857" t="s">
        <v>179</v>
      </c>
      <c r="BE165" s="1857" t="s">
        <v>179</v>
      </c>
      <c r="BF165" s="1857" t="s">
        <v>179</v>
      </c>
      <c r="BG165" s="1857" t="s">
        <v>179</v>
      </c>
      <c r="BH165" s="1857" t="s">
        <v>179</v>
      </c>
      <c r="BI165" s="1857" t="s">
        <v>179</v>
      </c>
      <c r="BJ165" s="1857" t="s">
        <v>179</v>
      </c>
      <c r="BK165" s="1855" t="s">
        <v>179</v>
      </c>
      <c r="BL165" s="1855" t="s">
        <v>179</v>
      </c>
      <c r="BM165" s="1855" t="s">
        <v>179</v>
      </c>
      <c r="BN165" s="1855" t="s">
        <v>179</v>
      </c>
      <c r="BO165" s="1855" t="s">
        <v>179</v>
      </c>
      <c r="BP165" s="1855"/>
      <c r="BQ165" s="1855">
        <v>0</v>
      </c>
      <c r="BR165" s="1855"/>
      <c r="BS165" s="1855">
        <v>0</v>
      </c>
      <c r="BT165" s="1855"/>
      <c r="BU165" s="1855">
        <v>0</v>
      </c>
      <c r="BV165" s="1855"/>
      <c r="BW165" s="1855">
        <v>0</v>
      </c>
      <c r="BX165" s="1855" t="s">
        <v>4297</v>
      </c>
      <c r="BY165" s="1855" t="s">
        <v>4297</v>
      </c>
      <c r="BZ165" s="1858" t="s">
        <v>4297</v>
      </c>
      <c r="CA165" s="1858" t="s">
        <v>4297</v>
      </c>
      <c r="CB165" s="1858" t="s">
        <v>4297</v>
      </c>
      <c r="CC165" s="1858" t="s">
        <v>4297</v>
      </c>
      <c r="CD165" s="1858" t="s">
        <v>4297</v>
      </c>
      <c r="CE165" s="1858" t="s">
        <v>4297</v>
      </c>
      <c r="CF165" s="1858" t="s">
        <v>4297</v>
      </c>
      <c r="CG165" s="1858" t="s">
        <v>4298</v>
      </c>
      <c r="CH165" s="1858" t="s">
        <v>4298</v>
      </c>
      <c r="CI165" s="1859" t="s">
        <v>4298</v>
      </c>
      <c r="CJ165" s="1855" t="s">
        <v>4298</v>
      </c>
      <c r="CK165" s="1855" t="b">
        <v>0</v>
      </c>
      <c r="CL165" s="1855" t="b">
        <v>0</v>
      </c>
      <c r="CM165" s="1855" t="b">
        <v>0</v>
      </c>
      <c r="CN165" s="1855" t="b">
        <v>0</v>
      </c>
      <c r="CO165" s="1855" t="b">
        <v>0</v>
      </c>
      <c r="CP165" s="1855" t="b">
        <v>0</v>
      </c>
      <c r="CQ165" s="1855" t="b">
        <v>0</v>
      </c>
      <c r="CR165" s="1855" t="b">
        <v>1</v>
      </c>
      <c r="CS165" s="1855" t="s">
        <v>4300</v>
      </c>
      <c r="CT165" s="1855" t="s">
        <v>4300</v>
      </c>
      <c r="CU165" s="1855" t="s">
        <v>3153</v>
      </c>
      <c r="CV165" s="1855" t="s">
        <v>4300</v>
      </c>
      <c r="CW165" s="1855" t="s">
        <v>4300</v>
      </c>
      <c r="CX165" s="1855" t="s">
        <v>4297</v>
      </c>
      <c r="CY165" s="1857" t="s">
        <v>4300</v>
      </c>
      <c r="CZ165" s="1855">
        <v>0</v>
      </c>
      <c r="DA165" s="1855">
        <v>0</v>
      </c>
      <c r="DB165" s="1855">
        <v>0</v>
      </c>
      <c r="DC165" s="1855">
        <v>0</v>
      </c>
      <c r="DD165" s="1855">
        <v>0</v>
      </c>
      <c r="DE165" s="1855" t="b">
        <v>0</v>
      </c>
      <c r="DF165" s="1855" t="b">
        <v>0</v>
      </c>
      <c r="DG165" s="1855" t="b">
        <v>0</v>
      </c>
      <c r="DH165" s="1855" t="b">
        <v>0</v>
      </c>
      <c r="DI165" s="1855" t="b">
        <v>0</v>
      </c>
      <c r="DJ165" s="1860" t="b">
        <v>0</v>
      </c>
      <c r="DK165" s="1860" t="b">
        <v>0</v>
      </c>
      <c r="DL165" s="1860" t="b">
        <v>0</v>
      </c>
      <c r="DM165" s="1860" t="s">
        <v>179</v>
      </c>
      <c r="DN165" s="1860" t="s">
        <v>179</v>
      </c>
      <c r="DO165" s="1860" t="s">
        <v>179</v>
      </c>
      <c r="DP165" s="1860" t="s">
        <v>179</v>
      </c>
      <c r="DQ165" s="1860" t="s">
        <v>179</v>
      </c>
      <c r="DR165" s="1860" t="s">
        <v>179</v>
      </c>
    </row>
    <row r="166" spans="1:122" ht="14.25" thickBot="1">
      <c r="A166" s="1855" t="s">
        <v>1335</v>
      </c>
      <c r="B166" s="1855" t="s">
        <v>1337</v>
      </c>
      <c r="C166" s="1855">
        <v>2025</v>
      </c>
      <c r="D166" s="1855" t="s">
        <v>461</v>
      </c>
      <c r="E166" s="1855">
        <v>3054249</v>
      </c>
      <c r="F166" s="1855" t="s">
        <v>1337</v>
      </c>
      <c r="G166" s="1856">
        <v>45862</v>
      </c>
      <c r="H166" s="1855" t="s">
        <v>1338</v>
      </c>
      <c r="I166" s="1855" t="s">
        <v>1337</v>
      </c>
      <c r="J166" s="1855" t="s">
        <v>1336</v>
      </c>
      <c r="K166" s="1855" t="s">
        <v>1337</v>
      </c>
      <c r="L166" s="1855" t="s">
        <v>1336</v>
      </c>
      <c r="M166" s="1855" t="s">
        <v>1338</v>
      </c>
      <c r="N166" s="1855" t="s">
        <v>57</v>
      </c>
      <c r="O166" s="1855" t="s">
        <v>62</v>
      </c>
      <c r="P166" s="1855" t="s">
        <v>179</v>
      </c>
      <c r="Q166" s="1855" t="s">
        <v>179</v>
      </c>
      <c r="R166" s="1855" t="s">
        <v>461</v>
      </c>
      <c r="S166" s="1855" t="s">
        <v>179</v>
      </c>
      <c r="T166" s="1855" t="s">
        <v>179</v>
      </c>
      <c r="U166" s="1855">
        <v>0</v>
      </c>
      <c r="V166" s="1855" t="s">
        <v>179</v>
      </c>
      <c r="W166" s="1855" t="s">
        <v>179</v>
      </c>
      <c r="X166" s="1855">
        <v>87</v>
      </c>
      <c r="Y166" s="1855">
        <v>2025</v>
      </c>
      <c r="Z166" s="1855">
        <v>2027</v>
      </c>
      <c r="AA166" s="1855" t="s">
        <v>4551</v>
      </c>
      <c r="AB166" s="1855" t="s">
        <v>179</v>
      </c>
      <c r="AC166" s="1855" t="s">
        <v>179</v>
      </c>
      <c r="AD166" s="1855" t="s">
        <v>4022</v>
      </c>
      <c r="AE166" s="1855" t="s">
        <v>1339</v>
      </c>
      <c r="AF166" s="1855" t="s">
        <v>1340</v>
      </c>
      <c r="AG166" s="1855" t="s">
        <v>1341</v>
      </c>
      <c r="AH166" s="1855" t="s">
        <v>179</v>
      </c>
      <c r="AI166" s="1855" t="s">
        <v>179</v>
      </c>
      <c r="AJ166" s="1855" t="s">
        <v>179</v>
      </c>
      <c r="AK166" s="1855" t="s">
        <v>179</v>
      </c>
      <c r="AL166" s="1855" t="s">
        <v>179</v>
      </c>
      <c r="AM166" s="1855" t="s">
        <v>179</v>
      </c>
      <c r="AN166" s="1855" t="s">
        <v>179</v>
      </c>
      <c r="AO166" s="1855" t="s">
        <v>179</v>
      </c>
      <c r="AP166" s="1855" t="s">
        <v>179</v>
      </c>
      <c r="AQ166" s="1855" t="s">
        <v>179</v>
      </c>
      <c r="AR166" s="1855" t="s">
        <v>179</v>
      </c>
      <c r="AS166" s="1855" t="s">
        <v>179</v>
      </c>
      <c r="AT166" s="1855" t="s">
        <v>179</v>
      </c>
      <c r="AU166" s="1855" t="s">
        <v>179</v>
      </c>
      <c r="AV166" s="1855" t="s">
        <v>179</v>
      </c>
      <c r="AW166" s="1855" t="s">
        <v>179</v>
      </c>
      <c r="AX166" s="1855" t="s">
        <v>179</v>
      </c>
      <c r="AY166" s="1855" t="s">
        <v>179</v>
      </c>
      <c r="AZ166" s="1855" t="s">
        <v>179</v>
      </c>
      <c r="BA166" s="1855">
        <v>2024</v>
      </c>
      <c r="BB166" s="1855">
        <v>151</v>
      </c>
      <c r="BC166" s="1857">
        <v>151</v>
      </c>
      <c r="BD166" s="1857">
        <v>151</v>
      </c>
      <c r="BE166" s="1857">
        <v>151</v>
      </c>
      <c r="BF166" s="1857">
        <v>8.838E-2</v>
      </c>
      <c r="BG166" s="1857" t="s">
        <v>523</v>
      </c>
      <c r="BH166" s="1857">
        <v>2027</v>
      </c>
      <c r="BI166" s="1857">
        <v>135</v>
      </c>
      <c r="BJ166" s="1857">
        <v>10.6</v>
      </c>
      <c r="BK166" s="1855">
        <v>135</v>
      </c>
      <c r="BL166" s="1855">
        <v>10.6</v>
      </c>
      <c r="BM166" s="1855">
        <v>0.08</v>
      </c>
      <c r="BN166" s="1855" t="s">
        <v>523</v>
      </c>
      <c r="BO166" s="1855">
        <v>9.5</v>
      </c>
      <c r="BP166" s="1855"/>
      <c r="BQ166" s="1855">
        <v>2</v>
      </c>
      <c r="BR166" s="1855"/>
      <c r="BS166" s="1855">
        <v>0</v>
      </c>
      <c r="BT166" s="1855"/>
      <c r="BU166" s="1855">
        <v>0</v>
      </c>
      <c r="BV166" s="1855"/>
      <c r="BW166" s="1855">
        <v>0</v>
      </c>
      <c r="BX166" s="1855">
        <v>0</v>
      </c>
      <c r="BY166" s="1855">
        <v>0</v>
      </c>
      <c r="BZ166" s="1858">
        <v>0</v>
      </c>
      <c r="CA166" s="1858">
        <v>0</v>
      </c>
      <c r="CB166" s="1858">
        <v>0</v>
      </c>
      <c r="CC166" s="1858">
        <v>0</v>
      </c>
      <c r="CD166" s="1858">
        <v>0</v>
      </c>
      <c r="CE166" s="1858">
        <v>0</v>
      </c>
      <c r="CF166" s="1858">
        <v>0</v>
      </c>
      <c r="CG166" s="1858">
        <v>0</v>
      </c>
      <c r="CH166" s="1858">
        <v>0</v>
      </c>
      <c r="CI166" s="1859">
        <v>0</v>
      </c>
      <c r="CJ166" s="1855">
        <v>0</v>
      </c>
      <c r="CK166" s="1855" t="b">
        <v>0</v>
      </c>
      <c r="CL166" s="1855" t="b">
        <v>0</v>
      </c>
      <c r="CM166" s="1855" t="b">
        <v>0</v>
      </c>
      <c r="CN166" s="1855" t="b">
        <v>0</v>
      </c>
      <c r="CO166" s="1855" t="b">
        <v>0</v>
      </c>
      <c r="CP166" s="1855" t="b">
        <v>0</v>
      </c>
      <c r="CQ166" s="1855" t="b">
        <v>0</v>
      </c>
      <c r="CR166" s="1855" t="b">
        <v>0</v>
      </c>
      <c r="CS166" s="1855">
        <v>0</v>
      </c>
      <c r="CT166" s="1855">
        <v>0</v>
      </c>
      <c r="CU166" s="1855">
        <v>0</v>
      </c>
      <c r="CV166" s="1855">
        <v>0</v>
      </c>
      <c r="CW166" s="1855">
        <v>0</v>
      </c>
      <c r="CX166" s="1855">
        <v>0</v>
      </c>
      <c r="CY166" s="1857">
        <v>0</v>
      </c>
      <c r="CZ166" s="1855" t="s">
        <v>4297</v>
      </c>
      <c r="DA166" s="1855" t="s">
        <v>4297</v>
      </c>
      <c r="DB166" s="1855" t="s">
        <v>4297</v>
      </c>
      <c r="DC166" s="1855" t="s">
        <v>4297</v>
      </c>
      <c r="DD166" s="1855" t="s">
        <v>4297</v>
      </c>
      <c r="DE166" s="1855" t="b">
        <v>0</v>
      </c>
      <c r="DF166" s="1855" t="b">
        <v>1</v>
      </c>
      <c r="DG166" s="1855" t="b">
        <v>0</v>
      </c>
      <c r="DH166" s="1855" t="b">
        <v>0</v>
      </c>
      <c r="DI166" s="1855" t="b">
        <v>0</v>
      </c>
      <c r="DJ166" s="1860" t="b">
        <v>0</v>
      </c>
      <c r="DK166" s="1860" t="b">
        <v>0</v>
      </c>
      <c r="DL166" s="1860" t="b">
        <v>0</v>
      </c>
      <c r="DM166" s="1860" t="s">
        <v>4299</v>
      </c>
      <c r="DN166" s="1860" t="s">
        <v>4297</v>
      </c>
      <c r="DO166" s="1860" t="s">
        <v>4297</v>
      </c>
      <c r="DP166" s="1860" t="s">
        <v>4300</v>
      </c>
      <c r="DQ166" s="1860" t="s">
        <v>4300</v>
      </c>
      <c r="DR166" s="1860" t="s">
        <v>3153</v>
      </c>
    </row>
    <row r="167" spans="1:122" ht="14.25" thickBot="1">
      <c r="A167" s="1855" t="s">
        <v>1342</v>
      </c>
      <c r="B167" s="1855" t="s">
        <v>1343</v>
      </c>
      <c r="C167" s="1855">
        <v>2025</v>
      </c>
      <c r="D167" s="1855" t="s">
        <v>441</v>
      </c>
      <c r="E167" s="1855">
        <v>1037254</v>
      </c>
      <c r="F167" s="1855" t="s">
        <v>1343</v>
      </c>
      <c r="G167" s="1856">
        <v>45869</v>
      </c>
      <c r="H167" s="1855" t="s">
        <v>1344</v>
      </c>
      <c r="I167" s="1855" t="s">
        <v>1343</v>
      </c>
      <c r="J167" s="1855" t="s">
        <v>4083</v>
      </c>
      <c r="K167" s="1855" t="s">
        <v>1343</v>
      </c>
      <c r="L167" s="1855" t="s">
        <v>4083</v>
      </c>
      <c r="M167" s="1855" t="s">
        <v>1344</v>
      </c>
      <c r="N167" s="1855" t="s">
        <v>42</v>
      </c>
      <c r="O167" s="1855" t="s">
        <v>43</v>
      </c>
      <c r="P167" s="1855" t="s">
        <v>441</v>
      </c>
      <c r="Q167" s="1855" t="s">
        <v>179</v>
      </c>
      <c r="R167" s="1855" t="s">
        <v>179</v>
      </c>
      <c r="S167" s="1855" t="s">
        <v>179</v>
      </c>
      <c r="T167" s="1855" t="s">
        <v>179</v>
      </c>
      <c r="U167" s="1855">
        <v>6386</v>
      </c>
      <c r="V167" s="1855">
        <v>664</v>
      </c>
      <c r="W167" s="1855">
        <v>1</v>
      </c>
      <c r="X167" s="1855">
        <v>0</v>
      </c>
      <c r="Y167" s="1855">
        <v>2025</v>
      </c>
      <c r="Z167" s="1855">
        <v>2027</v>
      </c>
      <c r="AA167" s="1855" t="s">
        <v>4552</v>
      </c>
      <c r="AB167" s="1855" t="s">
        <v>4022</v>
      </c>
      <c r="AC167" s="1855" t="s">
        <v>1345</v>
      </c>
      <c r="AD167" s="1855" t="s">
        <v>179</v>
      </c>
      <c r="AE167" s="1855" t="s">
        <v>179</v>
      </c>
      <c r="AF167" s="1855" t="s">
        <v>179</v>
      </c>
      <c r="AG167" s="1855" t="s">
        <v>179</v>
      </c>
      <c r="AH167" s="1855" t="s">
        <v>179</v>
      </c>
      <c r="AI167" s="1855" t="s">
        <v>179</v>
      </c>
      <c r="AJ167" s="1855">
        <v>2024</v>
      </c>
      <c r="AK167" s="1855">
        <v>12308</v>
      </c>
      <c r="AL167" s="1855">
        <v>12308</v>
      </c>
      <c r="AM167" s="1855">
        <v>12308</v>
      </c>
      <c r="AN167" s="1855">
        <v>12308</v>
      </c>
      <c r="AO167" s="1855" t="s">
        <v>179</v>
      </c>
      <c r="AP167" s="1855" t="s">
        <v>179</v>
      </c>
      <c r="AQ167" s="1855">
        <v>0</v>
      </c>
      <c r="AR167" s="1855">
        <v>2027</v>
      </c>
      <c r="AS167" s="1855">
        <v>4424</v>
      </c>
      <c r="AT167" s="1855">
        <v>64.099999999999994</v>
      </c>
      <c r="AU167" s="1855">
        <v>4424</v>
      </c>
      <c r="AV167" s="1855">
        <v>64.099999999999994</v>
      </c>
      <c r="AW167" s="1855" t="s">
        <v>179</v>
      </c>
      <c r="AX167" s="1855" t="s">
        <v>179</v>
      </c>
      <c r="AY167" s="1855">
        <v>2.9612246360516821</v>
      </c>
      <c r="AZ167" s="1855">
        <v>100</v>
      </c>
      <c r="BA167" s="1855" t="s">
        <v>179</v>
      </c>
      <c r="BB167" s="1855" t="s">
        <v>179</v>
      </c>
      <c r="BC167" s="1857" t="s">
        <v>179</v>
      </c>
      <c r="BD167" s="1857" t="s">
        <v>179</v>
      </c>
      <c r="BE167" s="1857" t="s">
        <v>179</v>
      </c>
      <c r="BF167" s="1857" t="s">
        <v>179</v>
      </c>
      <c r="BG167" s="1857" t="s">
        <v>179</v>
      </c>
      <c r="BH167" s="1857" t="s">
        <v>179</v>
      </c>
      <c r="BI167" s="1857" t="s">
        <v>179</v>
      </c>
      <c r="BJ167" s="1857" t="s">
        <v>179</v>
      </c>
      <c r="BK167" s="1855" t="s">
        <v>179</v>
      </c>
      <c r="BL167" s="1855" t="s">
        <v>179</v>
      </c>
      <c r="BM167" s="1855" t="s">
        <v>179</v>
      </c>
      <c r="BN167" s="1855" t="s">
        <v>179</v>
      </c>
      <c r="BO167" s="1855" t="s">
        <v>179</v>
      </c>
      <c r="BP167" s="1855"/>
      <c r="BQ167" s="1855">
        <v>0</v>
      </c>
      <c r="BR167" s="1855"/>
      <c r="BS167" s="1855">
        <v>0</v>
      </c>
      <c r="BT167" s="1855"/>
      <c r="BU167" s="1855">
        <v>0</v>
      </c>
      <c r="BV167" s="1855"/>
      <c r="BW167" s="1855">
        <v>0</v>
      </c>
      <c r="BX167" s="1855" t="s">
        <v>4297</v>
      </c>
      <c r="BY167" s="1855" t="s">
        <v>4297</v>
      </c>
      <c r="BZ167" s="1858" t="s">
        <v>4297</v>
      </c>
      <c r="CA167" s="1858" t="s">
        <v>4297</v>
      </c>
      <c r="CB167" s="1858" t="s">
        <v>3153</v>
      </c>
      <c r="CC167" s="1858" t="s">
        <v>3153</v>
      </c>
      <c r="CD167" s="1858" t="s">
        <v>3153</v>
      </c>
      <c r="CE167" s="1858" t="s">
        <v>4300</v>
      </c>
      <c r="CF167" s="1858" t="s">
        <v>4297</v>
      </c>
      <c r="CG167" s="1858" t="s">
        <v>4298</v>
      </c>
      <c r="CH167" s="1858" t="s">
        <v>4298</v>
      </c>
      <c r="CI167" s="1859" t="s">
        <v>4298</v>
      </c>
      <c r="CJ167" s="1855" t="s">
        <v>4300</v>
      </c>
      <c r="CK167" s="1855" t="b">
        <v>0</v>
      </c>
      <c r="CL167" s="1855" t="b">
        <v>0</v>
      </c>
      <c r="CM167" s="1855" t="b">
        <v>0</v>
      </c>
      <c r="CN167" s="1855" t="b">
        <v>1</v>
      </c>
      <c r="CO167" s="1855" t="b">
        <v>0</v>
      </c>
      <c r="CP167" s="1855" t="b">
        <v>0</v>
      </c>
      <c r="CQ167" s="1855" t="b">
        <v>0</v>
      </c>
      <c r="CR167" s="1855" t="b">
        <v>0</v>
      </c>
      <c r="CS167" s="1855" t="s">
        <v>4297</v>
      </c>
      <c r="CT167" s="1855" t="s">
        <v>4297</v>
      </c>
      <c r="CU167" s="1855" t="s">
        <v>3153</v>
      </c>
      <c r="CV167" s="1855" t="s">
        <v>4300</v>
      </c>
      <c r="CW167" s="1855" t="s">
        <v>4300</v>
      </c>
      <c r="CX167" s="1855" t="s">
        <v>4297</v>
      </c>
      <c r="CY167" s="1857" t="s">
        <v>4297</v>
      </c>
      <c r="CZ167" s="1855">
        <v>0</v>
      </c>
      <c r="DA167" s="1855">
        <v>0</v>
      </c>
      <c r="DB167" s="1855">
        <v>0</v>
      </c>
      <c r="DC167" s="1855">
        <v>0</v>
      </c>
      <c r="DD167" s="1855">
        <v>0</v>
      </c>
      <c r="DE167" s="1855" t="b">
        <v>0</v>
      </c>
      <c r="DF167" s="1855" t="b">
        <v>0</v>
      </c>
      <c r="DG167" s="1855" t="b">
        <v>0</v>
      </c>
      <c r="DH167" s="1855" t="b">
        <v>0</v>
      </c>
      <c r="DI167" s="1855" t="b">
        <v>0</v>
      </c>
      <c r="DJ167" s="1860" t="b">
        <v>0</v>
      </c>
      <c r="DK167" s="1860" t="b">
        <v>0</v>
      </c>
      <c r="DL167" s="1860" t="b">
        <v>0</v>
      </c>
      <c r="DM167" s="1860" t="s">
        <v>179</v>
      </c>
      <c r="DN167" s="1860" t="s">
        <v>179</v>
      </c>
      <c r="DO167" s="1860" t="s">
        <v>179</v>
      </c>
      <c r="DP167" s="1860" t="s">
        <v>179</v>
      </c>
      <c r="DQ167" s="1860" t="s">
        <v>179</v>
      </c>
      <c r="DR167" s="1860" t="s">
        <v>179</v>
      </c>
    </row>
    <row r="168" spans="1:122" ht="14.25" thickBot="1">
      <c r="A168" s="1855" t="s">
        <v>1346</v>
      </c>
      <c r="B168" s="1855" t="s">
        <v>1347</v>
      </c>
      <c r="C168" s="1855">
        <v>2025</v>
      </c>
      <c r="D168" s="1855" t="s">
        <v>441</v>
      </c>
      <c r="E168" s="1855">
        <v>1017255</v>
      </c>
      <c r="F168" s="1855" t="s">
        <v>1347</v>
      </c>
      <c r="G168" s="1856">
        <v>45861</v>
      </c>
      <c r="H168" s="1855" t="s">
        <v>1348</v>
      </c>
      <c r="I168" s="1855" t="s">
        <v>1347</v>
      </c>
      <c r="J168" s="1855" t="s">
        <v>4084</v>
      </c>
      <c r="K168" s="1855" t="s">
        <v>1347</v>
      </c>
      <c r="L168" s="1855" t="s">
        <v>4084</v>
      </c>
      <c r="M168" s="1855" t="s">
        <v>1348</v>
      </c>
      <c r="N168" s="1855" t="s">
        <v>12</v>
      </c>
      <c r="O168" s="1855" t="s">
        <v>21</v>
      </c>
      <c r="P168" s="1855" t="s">
        <v>441</v>
      </c>
      <c r="Q168" s="1855" t="s">
        <v>179</v>
      </c>
      <c r="R168" s="1855" t="s">
        <v>179</v>
      </c>
      <c r="S168" s="1855" t="s">
        <v>179</v>
      </c>
      <c r="T168" s="1855" t="s">
        <v>179</v>
      </c>
      <c r="U168" s="1855">
        <v>820851</v>
      </c>
      <c r="V168" s="1855">
        <v>5</v>
      </c>
      <c r="W168" s="1855">
        <v>3</v>
      </c>
      <c r="X168" s="1855">
        <v>0</v>
      </c>
      <c r="Y168" s="1855">
        <v>2025</v>
      </c>
      <c r="Z168" s="1855">
        <v>2027</v>
      </c>
      <c r="AA168" s="1855" t="s">
        <v>4553</v>
      </c>
      <c r="AB168" s="1855" t="s">
        <v>4022</v>
      </c>
      <c r="AC168" s="1855" t="s">
        <v>1349</v>
      </c>
      <c r="AD168" s="1855" t="s">
        <v>179</v>
      </c>
      <c r="AE168" s="1855" t="s">
        <v>179</v>
      </c>
      <c r="AF168" s="1855" t="s">
        <v>179</v>
      </c>
      <c r="AG168" s="1855" t="s">
        <v>179</v>
      </c>
      <c r="AH168" s="1855" t="s">
        <v>179</v>
      </c>
      <c r="AI168" s="1855" t="s">
        <v>179</v>
      </c>
      <c r="AJ168" s="1855">
        <v>2024</v>
      </c>
      <c r="AK168" s="1855">
        <v>1243899</v>
      </c>
      <c r="AL168" s="1855">
        <v>1243899</v>
      </c>
      <c r="AM168" s="1855">
        <v>1243899</v>
      </c>
      <c r="AN168" s="1855">
        <v>1243899</v>
      </c>
      <c r="AO168" s="1855" t="s">
        <v>179</v>
      </c>
      <c r="AP168" s="1855" t="s">
        <v>179</v>
      </c>
      <c r="AQ168" s="1855">
        <v>0</v>
      </c>
      <c r="AR168" s="1855">
        <v>2027</v>
      </c>
      <c r="AS168" s="1855">
        <v>1206953.9558009999</v>
      </c>
      <c r="AT168" s="1855">
        <v>3</v>
      </c>
      <c r="AU168" s="1855">
        <v>1206953.9558009999</v>
      </c>
      <c r="AV168" s="1855">
        <v>3</v>
      </c>
      <c r="AW168" s="1855" t="s">
        <v>179</v>
      </c>
      <c r="AX168" s="1855" t="s">
        <v>179</v>
      </c>
      <c r="AY168" s="1855">
        <v>2.9850878633257345</v>
      </c>
      <c r="AZ168" s="1855">
        <v>0</v>
      </c>
      <c r="BA168" s="1855" t="s">
        <v>179</v>
      </c>
      <c r="BB168" s="1855" t="s">
        <v>179</v>
      </c>
      <c r="BC168" s="1857" t="s">
        <v>179</v>
      </c>
      <c r="BD168" s="1857" t="s">
        <v>179</v>
      </c>
      <c r="BE168" s="1857" t="s">
        <v>179</v>
      </c>
      <c r="BF168" s="1857" t="s">
        <v>179</v>
      </c>
      <c r="BG168" s="1857" t="s">
        <v>179</v>
      </c>
      <c r="BH168" s="1857" t="s">
        <v>179</v>
      </c>
      <c r="BI168" s="1857" t="s">
        <v>179</v>
      </c>
      <c r="BJ168" s="1857" t="s">
        <v>179</v>
      </c>
      <c r="BK168" s="1855" t="s">
        <v>179</v>
      </c>
      <c r="BL168" s="1855" t="s">
        <v>179</v>
      </c>
      <c r="BM168" s="1855" t="s">
        <v>179</v>
      </c>
      <c r="BN168" s="1855" t="s">
        <v>179</v>
      </c>
      <c r="BO168" s="1855" t="s">
        <v>179</v>
      </c>
      <c r="BP168" s="1855"/>
      <c r="BQ168" s="1855">
        <v>0</v>
      </c>
      <c r="BR168" s="1855"/>
      <c r="BS168" s="1855">
        <v>0</v>
      </c>
      <c r="BT168" s="1855"/>
      <c r="BU168" s="1855">
        <v>0</v>
      </c>
      <c r="BV168" s="1855"/>
      <c r="BW168" s="1855">
        <v>0</v>
      </c>
      <c r="BX168" s="1855" t="s">
        <v>4297</v>
      </c>
      <c r="BY168" s="1855" t="s">
        <v>4297</v>
      </c>
      <c r="BZ168" s="1858" t="s">
        <v>3153</v>
      </c>
      <c r="CA168" s="1858" t="s">
        <v>3153</v>
      </c>
      <c r="CB168" s="1858" t="s">
        <v>3153</v>
      </c>
      <c r="CC168" s="1858" t="s">
        <v>3153</v>
      </c>
      <c r="CD168" s="1858" t="s">
        <v>4298</v>
      </c>
      <c r="CE168" s="1858" t="s">
        <v>3153</v>
      </c>
      <c r="CF168" s="1858" t="s">
        <v>3153</v>
      </c>
      <c r="CG168" s="1858" t="s">
        <v>3153</v>
      </c>
      <c r="CH168" s="1858" t="s">
        <v>3153</v>
      </c>
      <c r="CI168" s="1859" t="s">
        <v>3153</v>
      </c>
      <c r="CJ168" s="1855" t="s">
        <v>3153</v>
      </c>
      <c r="CK168" s="1855" t="b">
        <v>0</v>
      </c>
      <c r="CL168" s="1855" t="b">
        <v>0</v>
      </c>
      <c r="CM168" s="1855" t="b">
        <v>0</v>
      </c>
      <c r="CN168" s="1855" t="b">
        <v>1</v>
      </c>
      <c r="CO168" s="1855" t="b">
        <v>0</v>
      </c>
      <c r="CP168" s="1855" t="b">
        <v>1</v>
      </c>
      <c r="CQ168" s="1855" t="b">
        <v>0</v>
      </c>
      <c r="CR168" s="1855" t="b">
        <v>0</v>
      </c>
      <c r="CS168" s="1855" t="s">
        <v>4297</v>
      </c>
      <c r="CT168" s="1855" t="s">
        <v>4300</v>
      </c>
      <c r="CU168" s="1855" t="s">
        <v>4297</v>
      </c>
      <c r="CV168" s="1855" t="s">
        <v>4300</v>
      </c>
      <c r="CW168" s="1855" t="s">
        <v>4297</v>
      </c>
      <c r="CX168" s="1855" t="s">
        <v>3153</v>
      </c>
      <c r="CY168" s="1857" t="s">
        <v>3153</v>
      </c>
      <c r="CZ168" s="1855">
        <v>0</v>
      </c>
      <c r="DA168" s="1855">
        <v>0</v>
      </c>
      <c r="DB168" s="1855">
        <v>0</v>
      </c>
      <c r="DC168" s="1855">
        <v>0</v>
      </c>
      <c r="DD168" s="1855">
        <v>0</v>
      </c>
      <c r="DE168" s="1855" t="b">
        <v>0</v>
      </c>
      <c r="DF168" s="1855" t="b">
        <v>0</v>
      </c>
      <c r="DG168" s="1855" t="b">
        <v>0</v>
      </c>
      <c r="DH168" s="1855" t="b">
        <v>0</v>
      </c>
      <c r="DI168" s="1855" t="b">
        <v>0</v>
      </c>
      <c r="DJ168" s="1860" t="b">
        <v>0</v>
      </c>
      <c r="DK168" s="1860" t="b">
        <v>0</v>
      </c>
      <c r="DL168" s="1860" t="b">
        <v>0</v>
      </c>
      <c r="DM168" s="1860" t="s">
        <v>179</v>
      </c>
      <c r="DN168" s="1860" t="s">
        <v>179</v>
      </c>
      <c r="DO168" s="1860" t="s">
        <v>179</v>
      </c>
      <c r="DP168" s="1860" t="s">
        <v>179</v>
      </c>
      <c r="DQ168" s="1860" t="s">
        <v>179</v>
      </c>
      <c r="DR168" s="1860" t="s">
        <v>179</v>
      </c>
    </row>
    <row r="169" spans="1:122" ht="14.25" thickBot="1">
      <c r="A169" s="1855" t="s">
        <v>1350</v>
      </c>
      <c r="B169" s="1855" t="s">
        <v>1351</v>
      </c>
      <c r="C169" s="1855">
        <v>2025</v>
      </c>
      <c r="D169" s="1855" t="s">
        <v>441</v>
      </c>
      <c r="E169" s="1855">
        <v>1009256</v>
      </c>
      <c r="F169" s="1855" t="s">
        <v>1351</v>
      </c>
      <c r="G169" s="1856">
        <v>45868</v>
      </c>
      <c r="H169" s="1855" t="s">
        <v>1353</v>
      </c>
      <c r="I169" s="1855" t="s">
        <v>1351</v>
      </c>
      <c r="J169" s="1855" t="s">
        <v>1352</v>
      </c>
      <c r="K169" s="1855" t="s">
        <v>1351</v>
      </c>
      <c r="L169" s="1855" t="s">
        <v>1352</v>
      </c>
      <c r="M169" s="1855" t="s">
        <v>1353</v>
      </c>
      <c r="N169" s="1855" t="s">
        <v>12</v>
      </c>
      <c r="O169" s="1855" t="s">
        <v>13</v>
      </c>
      <c r="P169" s="1855" t="s">
        <v>441</v>
      </c>
      <c r="Q169" s="1855" t="s">
        <v>179</v>
      </c>
      <c r="R169" s="1855" t="s">
        <v>179</v>
      </c>
      <c r="S169" s="1855" t="s">
        <v>179</v>
      </c>
      <c r="T169" s="1855" t="s">
        <v>179</v>
      </c>
      <c r="U169" s="1855">
        <v>2052</v>
      </c>
      <c r="V169" s="1855">
        <v>4</v>
      </c>
      <c r="W169" s="1855">
        <v>2</v>
      </c>
      <c r="X169" s="1855">
        <v>0</v>
      </c>
      <c r="Y169" s="1855">
        <v>2025</v>
      </c>
      <c r="Z169" s="1855">
        <v>2027</v>
      </c>
      <c r="AA169" s="1855" t="s">
        <v>4554</v>
      </c>
      <c r="AB169" s="1855" t="s">
        <v>179</v>
      </c>
      <c r="AC169" s="1855" t="s">
        <v>179</v>
      </c>
      <c r="AD169" s="1855" t="s">
        <v>4022</v>
      </c>
      <c r="AE169" s="1855" t="s">
        <v>1354</v>
      </c>
      <c r="AF169" s="1855" t="s">
        <v>1353</v>
      </c>
      <c r="AG169" s="1855" t="s">
        <v>1355</v>
      </c>
      <c r="AH169" s="1855" t="s">
        <v>179</v>
      </c>
      <c r="AI169" s="1855" t="s">
        <v>179</v>
      </c>
      <c r="AJ169" s="1855">
        <v>2024</v>
      </c>
      <c r="AK169" s="1855">
        <v>3299</v>
      </c>
      <c r="AL169" s="1855">
        <v>3299</v>
      </c>
      <c r="AM169" s="1855">
        <v>3299</v>
      </c>
      <c r="AN169" s="1855">
        <v>3299</v>
      </c>
      <c r="AO169" s="1855" t="s">
        <v>179</v>
      </c>
      <c r="AP169" s="1855" t="s">
        <v>179</v>
      </c>
      <c r="AQ169" s="1855">
        <v>0</v>
      </c>
      <c r="AR169" s="1855">
        <v>2027</v>
      </c>
      <c r="AS169" s="1855">
        <v>3200</v>
      </c>
      <c r="AT169" s="1855">
        <v>3</v>
      </c>
      <c r="AU169" s="1855">
        <v>3200</v>
      </c>
      <c r="AV169" s="1855">
        <v>3</v>
      </c>
      <c r="AW169" s="1855" t="s">
        <v>179</v>
      </c>
      <c r="AX169" s="1855" t="s">
        <v>179</v>
      </c>
      <c r="AY169" s="1855">
        <v>2.9924969187628614</v>
      </c>
      <c r="AZ169" s="1855">
        <v>10</v>
      </c>
      <c r="BA169" s="1855" t="s">
        <v>179</v>
      </c>
      <c r="BB169" s="1855" t="s">
        <v>179</v>
      </c>
      <c r="BC169" s="1857" t="s">
        <v>179</v>
      </c>
      <c r="BD169" s="1857" t="s">
        <v>179</v>
      </c>
      <c r="BE169" s="1857" t="s">
        <v>179</v>
      </c>
      <c r="BF169" s="1857" t="s">
        <v>179</v>
      </c>
      <c r="BG169" s="1857" t="s">
        <v>179</v>
      </c>
      <c r="BH169" s="1857" t="s">
        <v>179</v>
      </c>
      <c r="BI169" s="1857" t="s">
        <v>179</v>
      </c>
      <c r="BJ169" s="1857" t="s">
        <v>179</v>
      </c>
      <c r="BK169" s="1855" t="s">
        <v>179</v>
      </c>
      <c r="BL169" s="1855" t="s">
        <v>179</v>
      </c>
      <c r="BM169" s="1855" t="s">
        <v>179</v>
      </c>
      <c r="BN169" s="1855" t="s">
        <v>179</v>
      </c>
      <c r="BO169" s="1855" t="s">
        <v>179</v>
      </c>
      <c r="BP169" s="1855"/>
      <c r="BQ169" s="1855">
        <v>0</v>
      </c>
      <c r="BR169" s="1855"/>
      <c r="BS169" s="1855">
        <v>0</v>
      </c>
      <c r="BT169" s="1855"/>
      <c r="BU169" s="1855">
        <v>0</v>
      </c>
      <c r="BV169" s="1855"/>
      <c r="BW169" s="1855">
        <v>0</v>
      </c>
      <c r="BX169" s="1855" t="s">
        <v>4297</v>
      </c>
      <c r="BY169" s="1855" t="s">
        <v>4297</v>
      </c>
      <c r="BZ169" s="1858" t="s">
        <v>4297</v>
      </c>
      <c r="CA169" s="1858" t="s">
        <v>3153</v>
      </c>
      <c r="CB169" s="1858" t="s">
        <v>4297</v>
      </c>
      <c r="CC169" s="1858" t="s">
        <v>4297</v>
      </c>
      <c r="CD169" s="1858" t="s">
        <v>4298</v>
      </c>
      <c r="CE169" s="1858" t="s">
        <v>3153</v>
      </c>
      <c r="CF169" s="1858" t="s">
        <v>4297</v>
      </c>
      <c r="CG169" s="1858" t="s">
        <v>4297</v>
      </c>
      <c r="CH169" s="1858" t="s">
        <v>4297</v>
      </c>
      <c r="CI169" s="1859" t="s">
        <v>4297</v>
      </c>
      <c r="CJ169" s="1855" t="s">
        <v>4298</v>
      </c>
      <c r="CK169" s="1855" t="b">
        <v>0</v>
      </c>
      <c r="CL169" s="1855" t="b">
        <v>0</v>
      </c>
      <c r="CM169" s="1855" t="b">
        <v>0</v>
      </c>
      <c r="CN169" s="1855" t="b">
        <v>0</v>
      </c>
      <c r="CO169" s="1855" t="b">
        <v>0</v>
      </c>
      <c r="CP169" s="1855" t="b">
        <v>1</v>
      </c>
      <c r="CQ169" s="1855" t="b">
        <v>0</v>
      </c>
      <c r="CR169" s="1855" t="b">
        <v>0</v>
      </c>
      <c r="CS169" s="1855" t="s">
        <v>4300</v>
      </c>
      <c r="CT169" s="1855" t="s">
        <v>4300</v>
      </c>
      <c r="CU169" s="1855" t="s">
        <v>3153</v>
      </c>
      <c r="CV169" s="1855" t="s">
        <v>4300</v>
      </c>
      <c r="CW169" s="1855" t="s">
        <v>4300</v>
      </c>
      <c r="CX169" s="1855" t="s">
        <v>3153</v>
      </c>
      <c r="CY169" s="1857" t="s">
        <v>4300</v>
      </c>
      <c r="CZ169" s="1855">
        <v>0</v>
      </c>
      <c r="DA169" s="1855">
        <v>0</v>
      </c>
      <c r="DB169" s="1855">
        <v>0</v>
      </c>
      <c r="DC169" s="1855">
        <v>0</v>
      </c>
      <c r="DD169" s="1855">
        <v>0</v>
      </c>
      <c r="DE169" s="1855" t="b">
        <v>0</v>
      </c>
      <c r="DF169" s="1855" t="b">
        <v>0</v>
      </c>
      <c r="DG169" s="1855" t="b">
        <v>0</v>
      </c>
      <c r="DH169" s="1855" t="b">
        <v>0</v>
      </c>
      <c r="DI169" s="1855" t="b">
        <v>0</v>
      </c>
      <c r="DJ169" s="1860" t="b">
        <v>0</v>
      </c>
      <c r="DK169" s="1860" t="b">
        <v>0</v>
      </c>
      <c r="DL169" s="1860" t="b">
        <v>0</v>
      </c>
      <c r="DM169" s="1860" t="s">
        <v>179</v>
      </c>
      <c r="DN169" s="1860" t="s">
        <v>179</v>
      </c>
      <c r="DO169" s="1860" t="s">
        <v>179</v>
      </c>
      <c r="DP169" s="1860" t="s">
        <v>179</v>
      </c>
      <c r="DQ169" s="1860" t="s">
        <v>179</v>
      </c>
      <c r="DR169" s="1860" t="s">
        <v>179</v>
      </c>
    </row>
    <row r="170" spans="1:122" ht="14.25" thickBot="1">
      <c r="A170" s="1855" t="s">
        <v>1356</v>
      </c>
      <c r="B170" s="1855" t="s">
        <v>1357</v>
      </c>
      <c r="C170" s="1855">
        <v>2025</v>
      </c>
      <c r="D170" s="1855" t="s">
        <v>441</v>
      </c>
      <c r="E170" s="1855">
        <v>1058257</v>
      </c>
      <c r="F170" s="1855" t="s">
        <v>1357</v>
      </c>
      <c r="G170" s="1856">
        <v>45869</v>
      </c>
      <c r="H170" s="1855" t="s">
        <v>1358</v>
      </c>
      <c r="I170" s="1855" t="s">
        <v>1357</v>
      </c>
      <c r="J170" s="1855" t="s">
        <v>1359</v>
      </c>
      <c r="K170" s="1855" t="s">
        <v>1357</v>
      </c>
      <c r="L170" s="1855" t="s">
        <v>1359</v>
      </c>
      <c r="M170" s="1855" t="s">
        <v>1358</v>
      </c>
      <c r="N170" s="1855" t="s">
        <v>57</v>
      </c>
      <c r="O170" s="1855" t="s">
        <v>66</v>
      </c>
      <c r="P170" s="1855" t="s">
        <v>441</v>
      </c>
      <c r="Q170" s="1855" t="s">
        <v>179</v>
      </c>
      <c r="R170" s="1855" t="s">
        <v>179</v>
      </c>
      <c r="S170" s="1855" t="s">
        <v>179</v>
      </c>
      <c r="T170" s="1855" t="s">
        <v>179</v>
      </c>
      <c r="U170" s="1855">
        <v>1685</v>
      </c>
      <c r="V170" s="1855">
        <v>7</v>
      </c>
      <c r="W170" s="1855">
        <v>0</v>
      </c>
      <c r="X170" s="1855">
        <v>0</v>
      </c>
      <c r="Y170" s="1855">
        <v>2025</v>
      </c>
      <c r="Z170" s="1855">
        <v>2027</v>
      </c>
      <c r="AA170" s="1855" t="s">
        <v>4555</v>
      </c>
      <c r="AB170" s="1855" t="s">
        <v>179</v>
      </c>
      <c r="AC170" s="1855" t="s">
        <v>179</v>
      </c>
      <c r="AD170" s="1855" t="s">
        <v>4022</v>
      </c>
      <c r="AE170" s="1855" t="s">
        <v>1360</v>
      </c>
      <c r="AF170" s="1855" t="s">
        <v>1358</v>
      </c>
      <c r="AG170" s="1855" t="s">
        <v>1361</v>
      </c>
      <c r="AH170" s="1855" t="s">
        <v>179</v>
      </c>
      <c r="AI170" s="1855" t="s">
        <v>179</v>
      </c>
      <c r="AJ170" s="1855">
        <v>2024</v>
      </c>
      <c r="AK170" s="1855">
        <v>3731</v>
      </c>
      <c r="AL170" s="1855">
        <v>3731</v>
      </c>
      <c r="AM170" s="1855">
        <v>3731</v>
      </c>
      <c r="AN170" s="1855">
        <v>3731</v>
      </c>
      <c r="AO170" s="1855">
        <v>0.92230000000000001</v>
      </c>
      <c r="AP170" s="1855" t="s">
        <v>4556</v>
      </c>
      <c r="AQ170" s="1855">
        <v>1</v>
      </c>
      <c r="AR170" s="1855">
        <v>2027</v>
      </c>
      <c r="AS170" s="1855">
        <v>3619</v>
      </c>
      <c r="AT170" s="1855">
        <v>3</v>
      </c>
      <c r="AU170" s="1855">
        <v>3619</v>
      </c>
      <c r="AV170" s="1855">
        <v>3</v>
      </c>
      <c r="AW170" s="1855">
        <v>0.89500000000000002</v>
      </c>
      <c r="AX170" s="1855" t="s">
        <v>4556</v>
      </c>
      <c r="AY170" s="1855">
        <v>3</v>
      </c>
      <c r="AZ170" s="1855">
        <v>1</v>
      </c>
      <c r="BA170" s="1855" t="s">
        <v>179</v>
      </c>
      <c r="BB170" s="1855" t="s">
        <v>179</v>
      </c>
      <c r="BC170" s="1857" t="s">
        <v>179</v>
      </c>
      <c r="BD170" s="1857" t="s">
        <v>179</v>
      </c>
      <c r="BE170" s="1857" t="s">
        <v>179</v>
      </c>
      <c r="BF170" s="1857" t="s">
        <v>179</v>
      </c>
      <c r="BG170" s="1857" t="s">
        <v>179</v>
      </c>
      <c r="BH170" s="1857" t="s">
        <v>179</v>
      </c>
      <c r="BI170" s="1857" t="s">
        <v>179</v>
      </c>
      <c r="BJ170" s="1857" t="s">
        <v>179</v>
      </c>
      <c r="BK170" s="1855" t="s">
        <v>179</v>
      </c>
      <c r="BL170" s="1855" t="s">
        <v>179</v>
      </c>
      <c r="BM170" s="1855" t="s">
        <v>179</v>
      </c>
      <c r="BN170" s="1855" t="s">
        <v>179</v>
      </c>
      <c r="BO170" s="1855" t="s">
        <v>179</v>
      </c>
      <c r="BP170" s="1855"/>
      <c r="BQ170" s="1855">
        <v>0</v>
      </c>
      <c r="BR170" s="1855"/>
      <c r="BS170" s="1855">
        <v>0</v>
      </c>
      <c r="BT170" s="1855"/>
      <c r="BU170" s="1855">
        <v>0</v>
      </c>
      <c r="BV170" s="1855"/>
      <c r="BW170" s="1855">
        <v>0</v>
      </c>
      <c r="BX170" s="1855" t="s">
        <v>4297</v>
      </c>
      <c r="BY170" s="1855" t="s">
        <v>4297</v>
      </c>
      <c r="BZ170" s="1858" t="s">
        <v>4297</v>
      </c>
      <c r="CA170" s="1858" t="s">
        <v>4297</v>
      </c>
      <c r="CB170" s="1858" t="s">
        <v>4297</v>
      </c>
      <c r="CC170" s="1858" t="s">
        <v>4297</v>
      </c>
      <c r="CD170" s="1858" t="s">
        <v>4297</v>
      </c>
      <c r="CE170" s="1858" t="s">
        <v>4297</v>
      </c>
      <c r="CF170" s="1858" t="s">
        <v>4297</v>
      </c>
      <c r="CG170" s="1858" t="s">
        <v>4298</v>
      </c>
      <c r="CH170" s="1858" t="s">
        <v>4298</v>
      </c>
      <c r="CI170" s="1859" t="s">
        <v>4298</v>
      </c>
      <c r="CJ170" s="1855" t="s">
        <v>4300</v>
      </c>
      <c r="CK170" s="1855" t="b">
        <v>0</v>
      </c>
      <c r="CL170" s="1855" t="b">
        <v>0</v>
      </c>
      <c r="CM170" s="1855" t="b">
        <v>0</v>
      </c>
      <c r="CN170" s="1855" t="b">
        <v>0</v>
      </c>
      <c r="CO170" s="1855" t="b">
        <v>0</v>
      </c>
      <c r="CP170" s="1855" t="b">
        <v>0</v>
      </c>
      <c r="CQ170" s="1855" t="b">
        <v>0</v>
      </c>
      <c r="CR170" s="1855" t="b">
        <v>1</v>
      </c>
      <c r="CS170" s="1855" t="s">
        <v>4300</v>
      </c>
      <c r="CT170" s="1855" t="s">
        <v>4300</v>
      </c>
      <c r="CU170" s="1855" t="s">
        <v>4300</v>
      </c>
      <c r="CV170" s="1855" t="s">
        <v>4300</v>
      </c>
      <c r="CW170" s="1855" t="s">
        <v>4300</v>
      </c>
      <c r="CX170" s="1855" t="s">
        <v>4297</v>
      </c>
      <c r="CY170" s="1857" t="s">
        <v>3153</v>
      </c>
      <c r="CZ170" s="1855">
        <v>0</v>
      </c>
      <c r="DA170" s="1855">
        <v>0</v>
      </c>
      <c r="DB170" s="1855">
        <v>0</v>
      </c>
      <c r="DC170" s="1855">
        <v>0</v>
      </c>
      <c r="DD170" s="1855">
        <v>0</v>
      </c>
      <c r="DE170" s="1855" t="b">
        <v>0</v>
      </c>
      <c r="DF170" s="1855" t="b">
        <v>0</v>
      </c>
      <c r="DG170" s="1855" t="b">
        <v>0</v>
      </c>
      <c r="DH170" s="1855" t="b">
        <v>0</v>
      </c>
      <c r="DI170" s="1855" t="b">
        <v>0</v>
      </c>
      <c r="DJ170" s="1860" t="b">
        <v>0</v>
      </c>
      <c r="DK170" s="1860" t="b">
        <v>0</v>
      </c>
      <c r="DL170" s="1860" t="b">
        <v>0</v>
      </c>
      <c r="DM170" s="1860" t="s">
        <v>179</v>
      </c>
      <c r="DN170" s="1860" t="s">
        <v>179</v>
      </c>
      <c r="DO170" s="1860" t="s">
        <v>179</v>
      </c>
      <c r="DP170" s="1860" t="s">
        <v>179</v>
      </c>
      <c r="DQ170" s="1860" t="s">
        <v>179</v>
      </c>
      <c r="DR170" s="1860" t="s">
        <v>179</v>
      </c>
    </row>
    <row r="171" spans="1:122" ht="14.25" thickBot="1">
      <c r="A171" s="1855" t="s">
        <v>1362</v>
      </c>
      <c r="B171" s="1855" t="s">
        <v>1363</v>
      </c>
      <c r="C171" s="1855">
        <v>2025</v>
      </c>
      <c r="D171" s="1855" t="s">
        <v>594</v>
      </c>
      <c r="E171" s="1855">
        <v>1398258</v>
      </c>
      <c r="F171" s="1855" t="s">
        <v>1363</v>
      </c>
      <c r="G171" s="1856">
        <v>45869</v>
      </c>
      <c r="H171" s="1855" t="s">
        <v>1364</v>
      </c>
      <c r="I171" s="1855" t="s">
        <v>1363</v>
      </c>
      <c r="J171" s="1855" t="s">
        <v>4557</v>
      </c>
      <c r="K171" s="1855" t="s">
        <v>1363</v>
      </c>
      <c r="L171" s="1855" t="s">
        <v>4557</v>
      </c>
      <c r="M171" s="1855" t="s">
        <v>1364</v>
      </c>
      <c r="N171" s="1855" t="s">
        <v>112</v>
      </c>
      <c r="O171" s="1855" t="s">
        <v>114</v>
      </c>
      <c r="P171" s="1855" t="s">
        <v>441</v>
      </c>
      <c r="Q171" s="1855" t="s">
        <v>179</v>
      </c>
      <c r="R171" s="1855" t="s">
        <v>461</v>
      </c>
      <c r="S171" s="1855" t="s">
        <v>179</v>
      </c>
      <c r="T171" s="1855" t="s">
        <v>179</v>
      </c>
      <c r="U171" s="1855">
        <v>9330</v>
      </c>
      <c r="V171" s="1855">
        <v>253</v>
      </c>
      <c r="W171" s="1855">
        <v>2</v>
      </c>
      <c r="X171" s="1855">
        <v>1422</v>
      </c>
      <c r="Y171" s="1855">
        <v>2025</v>
      </c>
      <c r="Z171" s="1855">
        <v>2027</v>
      </c>
      <c r="AA171" s="1855" t="s">
        <v>4558</v>
      </c>
      <c r="AB171" s="1855" t="s">
        <v>179</v>
      </c>
      <c r="AC171" s="1855" t="s">
        <v>179</v>
      </c>
      <c r="AD171" s="1855" t="s">
        <v>4022</v>
      </c>
      <c r="AE171" s="1855" t="s">
        <v>1365</v>
      </c>
      <c r="AF171" s="1855" t="s">
        <v>1364</v>
      </c>
      <c r="AG171" s="1855" t="s">
        <v>1366</v>
      </c>
      <c r="AH171" s="1855" t="s">
        <v>179</v>
      </c>
      <c r="AI171" s="1855" t="s">
        <v>179</v>
      </c>
      <c r="AJ171" s="1855">
        <v>2024</v>
      </c>
      <c r="AK171" s="1855">
        <v>20178</v>
      </c>
      <c r="AL171" s="1855">
        <v>20178</v>
      </c>
      <c r="AM171" s="1855">
        <v>5856</v>
      </c>
      <c r="AN171" s="1855">
        <v>5856</v>
      </c>
      <c r="AO171" s="1855">
        <v>3.5439999999999999E-2</v>
      </c>
      <c r="AP171" s="1855" t="s">
        <v>1422</v>
      </c>
      <c r="AQ171" s="1855">
        <v>100</v>
      </c>
      <c r="AR171" s="1855">
        <v>2027</v>
      </c>
      <c r="AS171" s="1855">
        <v>5680</v>
      </c>
      <c r="AT171" s="1855">
        <v>71.900000000000006</v>
      </c>
      <c r="AU171" s="1855">
        <v>5680</v>
      </c>
      <c r="AV171" s="1855">
        <v>71.900000000000006</v>
      </c>
      <c r="AW171" s="1855">
        <v>3.4349999999999999E-2</v>
      </c>
      <c r="AX171" s="1855" t="s">
        <v>1422</v>
      </c>
      <c r="AY171" s="1855">
        <v>3.1</v>
      </c>
      <c r="AZ171" s="1855">
        <v>100</v>
      </c>
      <c r="BA171" s="1855">
        <v>2024</v>
      </c>
      <c r="BB171" s="1855">
        <v>3542</v>
      </c>
      <c r="BC171" s="1857">
        <v>3542</v>
      </c>
      <c r="BD171" s="1857">
        <v>3542</v>
      </c>
      <c r="BE171" s="1857">
        <v>3542</v>
      </c>
      <c r="BF171" s="1857">
        <v>0.1089</v>
      </c>
      <c r="BG171" s="1857" t="s">
        <v>523</v>
      </c>
      <c r="BH171" s="1857">
        <v>2027</v>
      </c>
      <c r="BI171" s="1857">
        <v>3435</v>
      </c>
      <c r="BJ171" s="1857">
        <v>3</v>
      </c>
      <c r="BK171" s="1855">
        <v>3435</v>
      </c>
      <c r="BL171" s="1855">
        <v>3</v>
      </c>
      <c r="BM171" s="1855">
        <v>0.1</v>
      </c>
      <c r="BN171" s="1855" t="s">
        <v>523</v>
      </c>
      <c r="BO171" s="1855">
        <v>8.1999999999999993</v>
      </c>
      <c r="BP171" s="1855"/>
      <c r="BQ171" s="1855">
        <v>2</v>
      </c>
      <c r="BR171" s="1855"/>
      <c r="BS171" s="1855">
        <v>2</v>
      </c>
      <c r="BT171" s="1855"/>
      <c r="BU171" s="1855">
        <v>0</v>
      </c>
      <c r="BV171" s="1855"/>
      <c r="BW171" s="1855">
        <v>305</v>
      </c>
      <c r="BX171" s="1855" t="s">
        <v>4297</v>
      </c>
      <c r="BY171" s="1855" t="s">
        <v>4297</v>
      </c>
      <c r="BZ171" s="1858" t="s">
        <v>3153</v>
      </c>
      <c r="CA171" s="1858" t="s">
        <v>3153</v>
      </c>
      <c r="CB171" s="1858" t="s">
        <v>4297</v>
      </c>
      <c r="CC171" s="1858" t="s">
        <v>4297</v>
      </c>
      <c r="CD171" s="1858" t="s">
        <v>3153</v>
      </c>
      <c r="CE171" s="1858" t="s">
        <v>4297</v>
      </c>
      <c r="CF171" s="1858" t="s">
        <v>4297</v>
      </c>
      <c r="CG171" s="1858" t="s">
        <v>4297</v>
      </c>
      <c r="CH171" s="1858" t="s">
        <v>3153</v>
      </c>
      <c r="CI171" s="1859" t="s">
        <v>4297</v>
      </c>
      <c r="CJ171" s="1855" t="s">
        <v>4297</v>
      </c>
      <c r="CK171" s="1855" t="b">
        <v>0</v>
      </c>
      <c r="CL171" s="1855" t="b">
        <v>0</v>
      </c>
      <c r="CM171" s="1855" t="b">
        <v>0</v>
      </c>
      <c r="CN171" s="1855" t="b">
        <v>0</v>
      </c>
      <c r="CO171" s="1855" t="b">
        <v>0</v>
      </c>
      <c r="CP171" s="1855" t="b">
        <v>0</v>
      </c>
      <c r="CQ171" s="1855" t="b">
        <v>0</v>
      </c>
      <c r="CR171" s="1855" t="b">
        <v>1</v>
      </c>
      <c r="CS171" s="1855" t="s">
        <v>4300</v>
      </c>
      <c r="CT171" s="1855" t="s">
        <v>3153</v>
      </c>
      <c r="CU171" s="1855" t="s">
        <v>4300</v>
      </c>
      <c r="CV171" s="1855" t="s">
        <v>4300</v>
      </c>
      <c r="CW171" s="1855" t="s">
        <v>4300</v>
      </c>
      <c r="CX171" s="1855" t="s">
        <v>3153</v>
      </c>
      <c r="CY171" s="1857" t="s">
        <v>4300</v>
      </c>
      <c r="CZ171" s="1855" t="s">
        <v>4297</v>
      </c>
      <c r="DA171" s="1855" t="s">
        <v>4297</v>
      </c>
      <c r="DB171" s="1855" t="s">
        <v>4297</v>
      </c>
      <c r="DC171" s="1855" t="s">
        <v>4297</v>
      </c>
      <c r="DD171" s="1855" t="s">
        <v>4297</v>
      </c>
      <c r="DE171" s="1855" t="b">
        <v>0</v>
      </c>
      <c r="DF171" s="1855" t="b">
        <v>0</v>
      </c>
      <c r="DG171" s="1855" t="b">
        <v>0</v>
      </c>
      <c r="DH171" s="1855" t="b">
        <v>0</v>
      </c>
      <c r="DI171" s="1855" t="b">
        <v>0</v>
      </c>
      <c r="DJ171" s="1860" t="b">
        <v>0</v>
      </c>
      <c r="DK171" s="1860" t="b">
        <v>0</v>
      </c>
      <c r="DL171" s="1860" t="b">
        <v>1</v>
      </c>
      <c r="DM171" s="1860" t="s">
        <v>4300</v>
      </c>
      <c r="DN171" s="1860" t="s">
        <v>3153</v>
      </c>
      <c r="DO171" s="1860" t="s">
        <v>4300</v>
      </c>
      <c r="DP171" s="1860" t="s">
        <v>4300</v>
      </c>
      <c r="DQ171" s="1860" t="s">
        <v>4300</v>
      </c>
      <c r="DR171" s="1860" t="s">
        <v>4299</v>
      </c>
    </row>
    <row r="172" spans="1:122" ht="14.25" thickBot="1">
      <c r="A172" s="1855" t="s">
        <v>1367</v>
      </c>
      <c r="B172" s="1855" t="s">
        <v>1368</v>
      </c>
      <c r="C172" s="1855">
        <v>2025</v>
      </c>
      <c r="D172" s="1855" t="s">
        <v>441</v>
      </c>
      <c r="E172" s="1855">
        <v>1056260</v>
      </c>
      <c r="F172" s="1855" t="s">
        <v>1368</v>
      </c>
      <c r="G172" s="1856">
        <v>45901</v>
      </c>
      <c r="H172" s="1855" t="s">
        <v>1369</v>
      </c>
      <c r="I172" s="1855" t="s">
        <v>1368</v>
      </c>
      <c r="J172" s="1855" t="s">
        <v>1370</v>
      </c>
      <c r="K172" s="1855" t="s">
        <v>1368</v>
      </c>
      <c r="L172" s="1855" t="s">
        <v>1370</v>
      </c>
      <c r="M172" s="1855" t="s">
        <v>1369</v>
      </c>
      <c r="N172" s="1855" t="s">
        <v>57</v>
      </c>
      <c r="O172" s="1855" t="s">
        <v>64</v>
      </c>
      <c r="P172" s="1855" t="s">
        <v>441</v>
      </c>
      <c r="Q172" s="1855" t="s">
        <v>179</v>
      </c>
      <c r="R172" s="1855" t="s">
        <v>179</v>
      </c>
      <c r="S172" s="1855" t="s">
        <v>179</v>
      </c>
      <c r="T172" s="1855" t="s">
        <v>179</v>
      </c>
      <c r="U172" s="1855">
        <v>5818</v>
      </c>
      <c r="V172" s="1855">
        <v>49</v>
      </c>
      <c r="W172" s="1855">
        <v>0</v>
      </c>
      <c r="X172" s="1855">
        <v>0</v>
      </c>
      <c r="Y172" s="1855">
        <v>2025</v>
      </c>
      <c r="Z172" s="1855">
        <v>2027</v>
      </c>
      <c r="AA172" s="1855" t="s">
        <v>4559</v>
      </c>
      <c r="AB172" s="1855" t="s">
        <v>179</v>
      </c>
      <c r="AC172" s="1855" t="s">
        <v>179</v>
      </c>
      <c r="AD172" s="1855" t="s">
        <v>4022</v>
      </c>
      <c r="AE172" s="1855" t="s">
        <v>1371</v>
      </c>
      <c r="AF172" s="1855" t="s">
        <v>1369</v>
      </c>
      <c r="AG172" s="1855" t="s">
        <v>1372</v>
      </c>
      <c r="AH172" s="1855" t="s">
        <v>179</v>
      </c>
      <c r="AI172" s="1855" t="s">
        <v>179</v>
      </c>
      <c r="AJ172" s="1855">
        <v>2024</v>
      </c>
      <c r="AK172" s="1855">
        <v>13247</v>
      </c>
      <c r="AL172" s="1855">
        <v>13247</v>
      </c>
      <c r="AM172" s="1855">
        <v>13247</v>
      </c>
      <c r="AN172" s="1855">
        <v>13247</v>
      </c>
      <c r="AO172" s="1855">
        <v>70.19</v>
      </c>
      <c r="AP172" s="1855" t="s">
        <v>469</v>
      </c>
      <c r="AQ172" s="1855">
        <v>0</v>
      </c>
      <c r="AR172" s="1855">
        <v>2027</v>
      </c>
      <c r="AS172" s="1855">
        <v>12849.59</v>
      </c>
      <c r="AT172" s="1855">
        <v>3</v>
      </c>
      <c r="AU172" s="1855">
        <v>12849.59</v>
      </c>
      <c r="AV172" s="1855">
        <v>3</v>
      </c>
      <c r="AW172" s="1855">
        <v>68.084299999999999</v>
      </c>
      <c r="AX172" s="1855" t="s">
        <v>469</v>
      </c>
      <c r="AY172" s="1855">
        <v>3</v>
      </c>
      <c r="AZ172" s="1855">
        <v>3</v>
      </c>
      <c r="BA172" s="1855" t="s">
        <v>179</v>
      </c>
      <c r="BB172" s="1855" t="s">
        <v>179</v>
      </c>
      <c r="BC172" s="1857" t="s">
        <v>179</v>
      </c>
      <c r="BD172" s="1857" t="s">
        <v>179</v>
      </c>
      <c r="BE172" s="1857" t="s">
        <v>179</v>
      </c>
      <c r="BF172" s="1857" t="s">
        <v>179</v>
      </c>
      <c r="BG172" s="1857" t="s">
        <v>179</v>
      </c>
      <c r="BH172" s="1857" t="s">
        <v>179</v>
      </c>
      <c r="BI172" s="1857" t="s">
        <v>179</v>
      </c>
      <c r="BJ172" s="1857" t="s">
        <v>179</v>
      </c>
      <c r="BK172" s="1855" t="s">
        <v>179</v>
      </c>
      <c r="BL172" s="1855" t="s">
        <v>179</v>
      </c>
      <c r="BM172" s="1855" t="s">
        <v>179</v>
      </c>
      <c r="BN172" s="1855" t="s">
        <v>179</v>
      </c>
      <c r="BO172" s="1855" t="s">
        <v>179</v>
      </c>
      <c r="BP172" s="1855"/>
      <c r="BQ172" s="1855">
        <v>0</v>
      </c>
      <c r="BR172" s="1855"/>
      <c r="BS172" s="1855">
        <v>0</v>
      </c>
      <c r="BT172" s="1855"/>
      <c r="BU172" s="1855">
        <v>0</v>
      </c>
      <c r="BV172" s="1855"/>
      <c r="BW172" s="1855">
        <v>0</v>
      </c>
      <c r="BX172" s="1855" t="s">
        <v>4297</v>
      </c>
      <c r="BY172" s="1855" t="s">
        <v>4297</v>
      </c>
      <c r="BZ172" s="1858" t="s">
        <v>4297</v>
      </c>
      <c r="CA172" s="1858" t="s">
        <v>4297</v>
      </c>
      <c r="CB172" s="1858" t="s">
        <v>4297</v>
      </c>
      <c r="CC172" s="1858" t="s">
        <v>4297</v>
      </c>
      <c r="CD172" s="1858" t="s">
        <v>4297</v>
      </c>
      <c r="CE172" s="1858" t="s">
        <v>4297</v>
      </c>
      <c r="CF172" s="1858" t="s">
        <v>4297</v>
      </c>
      <c r="CG172" s="1858" t="s">
        <v>4298</v>
      </c>
      <c r="CH172" s="1858" t="s">
        <v>4298</v>
      </c>
      <c r="CI172" s="1859" t="s">
        <v>4298</v>
      </c>
      <c r="CJ172" s="1855" t="s">
        <v>4297</v>
      </c>
      <c r="CK172" s="1855" t="b">
        <v>0</v>
      </c>
      <c r="CL172" s="1855" t="b">
        <v>0</v>
      </c>
      <c r="CM172" s="1855" t="b">
        <v>0</v>
      </c>
      <c r="CN172" s="1855" t="b">
        <v>0</v>
      </c>
      <c r="CO172" s="1855" t="b">
        <v>0</v>
      </c>
      <c r="CP172" s="1855" t="b">
        <v>0</v>
      </c>
      <c r="CQ172" s="1855" t="b">
        <v>0</v>
      </c>
      <c r="CR172" s="1855" t="b">
        <v>1</v>
      </c>
      <c r="CS172" s="1855" t="s">
        <v>3153</v>
      </c>
      <c r="CT172" s="1855" t="s">
        <v>4299</v>
      </c>
      <c r="CU172" s="1855" t="s">
        <v>3153</v>
      </c>
      <c r="CV172" s="1855" t="s">
        <v>4300</v>
      </c>
      <c r="CW172" s="1855" t="s">
        <v>4300</v>
      </c>
      <c r="CX172" s="1855" t="s">
        <v>4297</v>
      </c>
      <c r="CY172" s="1857" t="s">
        <v>4297</v>
      </c>
      <c r="CZ172" s="1855">
        <v>0</v>
      </c>
      <c r="DA172" s="1855">
        <v>0</v>
      </c>
      <c r="DB172" s="1855">
        <v>0</v>
      </c>
      <c r="DC172" s="1855">
        <v>0</v>
      </c>
      <c r="DD172" s="1855">
        <v>0</v>
      </c>
      <c r="DE172" s="1855" t="b">
        <v>0</v>
      </c>
      <c r="DF172" s="1855" t="b">
        <v>0</v>
      </c>
      <c r="DG172" s="1855" t="b">
        <v>0</v>
      </c>
      <c r="DH172" s="1855" t="b">
        <v>0</v>
      </c>
      <c r="DI172" s="1855" t="b">
        <v>0</v>
      </c>
      <c r="DJ172" s="1860" t="b">
        <v>0</v>
      </c>
      <c r="DK172" s="1860" t="b">
        <v>0</v>
      </c>
      <c r="DL172" s="1860" t="b">
        <v>0</v>
      </c>
      <c r="DM172" s="1860" t="s">
        <v>179</v>
      </c>
      <c r="DN172" s="1860" t="s">
        <v>179</v>
      </c>
      <c r="DO172" s="1860" t="s">
        <v>179</v>
      </c>
      <c r="DP172" s="1860" t="s">
        <v>179</v>
      </c>
      <c r="DQ172" s="1860" t="s">
        <v>179</v>
      </c>
      <c r="DR172" s="1860" t="s">
        <v>179</v>
      </c>
    </row>
    <row r="173" spans="1:122" ht="14.25" thickBot="1">
      <c r="A173" s="1855" t="s">
        <v>1373</v>
      </c>
      <c r="B173" s="1855" t="s">
        <v>1374</v>
      </c>
      <c r="C173" s="1855">
        <v>2025</v>
      </c>
      <c r="D173" s="1855" t="s">
        <v>461</v>
      </c>
      <c r="E173" s="1855">
        <v>3067261</v>
      </c>
      <c r="F173" s="1855" t="s">
        <v>1374</v>
      </c>
      <c r="G173" s="1856">
        <v>45870</v>
      </c>
      <c r="H173" s="1855" t="s">
        <v>1375</v>
      </c>
      <c r="I173" s="1855" t="s">
        <v>1374</v>
      </c>
      <c r="J173" s="1855" t="s">
        <v>4085</v>
      </c>
      <c r="K173" s="1855" t="s">
        <v>1374</v>
      </c>
      <c r="L173" s="1855" t="s">
        <v>4085</v>
      </c>
      <c r="M173" s="1855" t="s">
        <v>1375</v>
      </c>
      <c r="N173" s="1855" t="s">
        <v>70</v>
      </c>
      <c r="O173" s="1855" t="s">
        <v>76</v>
      </c>
      <c r="P173" s="1855" t="s">
        <v>179</v>
      </c>
      <c r="Q173" s="1855" t="s">
        <v>179</v>
      </c>
      <c r="R173" s="1855" t="s">
        <v>461</v>
      </c>
      <c r="S173" s="1855" t="s">
        <v>179</v>
      </c>
      <c r="T173" s="1855" t="s">
        <v>179</v>
      </c>
      <c r="U173" s="1855">
        <v>0</v>
      </c>
      <c r="V173" s="1855" t="s">
        <v>179</v>
      </c>
      <c r="W173" s="1855" t="s">
        <v>179</v>
      </c>
      <c r="X173" s="1855">
        <v>109</v>
      </c>
      <c r="Y173" s="1855">
        <v>2025</v>
      </c>
      <c r="Z173" s="1855">
        <v>2027</v>
      </c>
      <c r="AA173" s="1855" t="s">
        <v>4560</v>
      </c>
      <c r="AB173" s="1855" t="s">
        <v>4022</v>
      </c>
      <c r="AC173" s="1855" t="s">
        <v>1376</v>
      </c>
      <c r="AD173" s="1855" t="s">
        <v>179</v>
      </c>
      <c r="AE173" s="1855" t="s">
        <v>179</v>
      </c>
      <c r="AF173" s="1855" t="s">
        <v>179</v>
      </c>
      <c r="AG173" s="1855" t="s">
        <v>179</v>
      </c>
      <c r="AH173" s="1855" t="s">
        <v>179</v>
      </c>
      <c r="AI173" s="1855" t="s">
        <v>179</v>
      </c>
      <c r="AJ173" s="1855" t="s">
        <v>179</v>
      </c>
      <c r="AK173" s="1855" t="s">
        <v>179</v>
      </c>
      <c r="AL173" s="1855" t="s">
        <v>179</v>
      </c>
      <c r="AM173" s="1855" t="s">
        <v>179</v>
      </c>
      <c r="AN173" s="1855" t="s">
        <v>179</v>
      </c>
      <c r="AO173" s="1855" t="s">
        <v>179</v>
      </c>
      <c r="AP173" s="1855" t="s">
        <v>179</v>
      </c>
      <c r="AQ173" s="1855" t="s">
        <v>179</v>
      </c>
      <c r="AR173" s="1855" t="s">
        <v>179</v>
      </c>
      <c r="AS173" s="1855" t="s">
        <v>179</v>
      </c>
      <c r="AT173" s="1855" t="s">
        <v>179</v>
      </c>
      <c r="AU173" s="1855" t="s">
        <v>179</v>
      </c>
      <c r="AV173" s="1855" t="s">
        <v>179</v>
      </c>
      <c r="AW173" s="1855" t="s">
        <v>179</v>
      </c>
      <c r="AX173" s="1855" t="s">
        <v>179</v>
      </c>
      <c r="AY173" s="1855" t="s">
        <v>179</v>
      </c>
      <c r="AZ173" s="1855" t="s">
        <v>179</v>
      </c>
      <c r="BA173" s="1855">
        <v>2024</v>
      </c>
      <c r="BB173" s="1855">
        <v>68</v>
      </c>
      <c r="BC173" s="1857">
        <v>68</v>
      </c>
      <c r="BD173" s="1857">
        <v>68</v>
      </c>
      <c r="BE173" s="1857">
        <v>68</v>
      </c>
      <c r="BF173" s="1857">
        <v>3.5979999999999998E-2</v>
      </c>
      <c r="BG173" s="1857" t="s">
        <v>523</v>
      </c>
      <c r="BH173" s="1857">
        <v>2027</v>
      </c>
      <c r="BI173" s="1857">
        <v>55</v>
      </c>
      <c r="BJ173" s="1857">
        <v>19.100000000000001</v>
      </c>
      <c r="BK173" s="1855">
        <v>55</v>
      </c>
      <c r="BL173" s="1855">
        <v>19.100000000000001</v>
      </c>
      <c r="BM173" s="1855">
        <v>0.03</v>
      </c>
      <c r="BN173" s="1855" t="s">
        <v>523</v>
      </c>
      <c r="BO173" s="1855">
        <v>16.600000000000001</v>
      </c>
      <c r="BP173" s="1855"/>
      <c r="BQ173" s="1855">
        <v>1</v>
      </c>
      <c r="BR173" s="1855"/>
      <c r="BS173" s="1855">
        <v>2</v>
      </c>
      <c r="BT173" s="1855"/>
      <c r="BU173" s="1855">
        <v>1</v>
      </c>
      <c r="BV173" s="1855"/>
      <c r="BW173" s="1855">
        <v>78</v>
      </c>
      <c r="BX173" s="1855">
        <v>0</v>
      </c>
      <c r="BY173" s="1855">
        <v>0</v>
      </c>
      <c r="BZ173" s="1858">
        <v>0</v>
      </c>
      <c r="CA173" s="1858">
        <v>0</v>
      </c>
      <c r="CB173" s="1858">
        <v>0</v>
      </c>
      <c r="CC173" s="1858">
        <v>0</v>
      </c>
      <c r="CD173" s="1858">
        <v>0</v>
      </c>
      <c r="CE173" s="1858">
        <v>0</v>
      </c>
      <c r="CF173" s="1858">
        <v>0</v>
      </c>
      <c r="CG173" s="1858">
        <v>0</v>
      </c>
      <c r="CH173" s="1858">
        <v>0</v>
      </c>
      <c r="CI173" s="1859">
        <v>0</v>
      </c>
      <c r="CJ173" s="1855">
        <v>0</v>
      </c>
      <c r="CK173" s="1855" t="b">
        <v>0</v>
      </c>
      <c r="CL173" s="1855" t="b">
        <v>0</v>
      </c>
      <c r="CM173" s="1855" t="b">
        <v>0</v>
      </c>
      <c r="CN173" s="1855" t="b">
        <v>0</v>
      </c>
      <c r="CO173" s="1855" t="b">
        <v>0</v>
      </c>
      <c r="CP173" s="1855" t="b">
        <v>0</v>
      </c>
      <c r="CQ173" s="1855" t="b">
        <v>0</v>
      </c>
      <c r="CR173" s="1855" t="b">
        <v>0</v>
      </c>
      <c r="CS173" s="1855">
        <v>0</v>
      </c>
      <c r="CT173" s="1855">
        <v>0</v>
      </c>
      <c r="CU173" s="1855">
        <v>0</v>
      </c>
      <c r="CV173" s="1855">
        <v>0</v>
      </c>
      <c r="CW173" s="1855">
        <v>0</v>
      </c>
      <c r="CX173" s="1855">
        <v>0</v>
      </c>
      <c r="CY173" s="1857">
        <v>0</v>
      </c>
      <c r="CZ173" s="1855" t="s">
        <v>4297</v>
      </c>
      <c r="DA173" s="1855" t="s">
        <v>4298</v>
      </c>
      <c r="DB173" s="1855" t="s">
        <v>4297</v>
      </c>
      <c r="DC173" s="1855" t="s">
        <v>4297</v>
      </c>
      <c r="DD173" s="1855" t="s">
        <v>4297</v>
      </c>
      <c r="DE173" s="1855" t="b">
        <v>0</v>
      </c>
      <c r="DF173" s="1855" t="b">
        <v>0</v>
      </c>
      <c r="DG173" s="1855" t="b">
        <v>0</v>
      </c>
      <c r="DH173" s="1855" t="b">
        <v>1</v>
      </c>
      <c r="DI173" s="1855" t="b">
        <v>0</v>
      </c>
      <c r="DJ173" s="1860" t="b">
        <v>0</v>
      </c>
      <c r="DK173" s="1860" t="b">
        <v>0</v>
      </c>
      <c r="DL173" s="1860" t="b">
        <v>0</v>
      </c>
      <c r="DM173" s="1860" t="s">
        <v>4297</v>
      </c>
      <c r="DN173" s="1860" t="s">
        <v>4297</v>
      </c>
      <c r="DO173" s="1860" t="s">
        <v>4297</v>
      </c>
      <c r="DP173" s="1860" t="s">
        <v>4300</v>
      </c>
      <c r="DQ173" s="1860" t="s">
        <v>4297</v>
      </c>
      <c r="DR173" s="1860" t="s">
        <v>3153</v>
      </c>
    </row>
    <row r="174" spans="1:122" ht="14.25" thickBot="1">
      <c r="A174" s="1855" t="s">
        <v>1377</v>
      </c>
      <c r="B174" s="1855" t="s">
        <v>1379</v>
      </c>
      <c r="C174" s="1855">
        <v>2025</v>
      </c>
      <c r="D174" s="1855" t="s">
        <v>441</v>
      </c>
      <c r="E174" s="1855">
        <v>1071262</v>
      </c>
      <c r="F174" s="1855" t="s">
        <v>1379</v>
      </c>
      <c r="G174" s="1856">
        <v>45869</v>
      </c>
      <c r="H174" s="1855" t="s">
        <v>1381</v>
      </c>
      <c r="I174" s="1855" t="s">
        <v>1379</v>
      </c>
      <c r="J174" s="1855" t="s">
        <v>1380</v>
      </c>
      <c r="K174" s="1855" t="s">
        <v>1379</v>
      </c>
      <c r="L174" s="1855" t="s">
        <v>1380</v>
      </c>
      <c r="M174" s="1855" t="s">
        <v>1381</v>
      </c>
      <c r="N174" s="1855" t="s">
        <v>81</v>
      </c>
      <c r="O174" s="1855" t="s">
        <v>82</v>
      </c>
      <c r="P174" s="1855" t="s">
        <v>441</v>
      </c>
      <c r="Q174" s="1855" t="s">
        <v>179</v>
      </c>
      <c r="R174" s="1855" t="s">
        <v>179</v>
      </c>
      <c r="S174" s="1855" t="s">
        <v>179</v>
      </c>
      <c r="T174" s="1855" t="s">
        <v>179</v>
      </c>
      <c r="U174" s="1855">
        <v>6334</v>
      </c>
      <c r="V174" s="1855">
        <v>1</v>
      </c>
      <c r="W174" s="1855">
        <v>1</v>
      </c>
      <c r="X174" s="1855">
        <v>0</v>
      </c>
      <c r="Y174" s="1855">
        <v>2025</v>
      </c>
      <c r="Z174" s="1855">
        <v>2027</v>
      </c>
      <c r="AA174" s="1855" t="s">
        <v>4561</v>
      </c>
      <c r="AB174" s="1855" t="s">
        <v>179</v>
      </c>
      <c r="AC174" s="1855" t="s">
        <v>179</v>
      </c>
      <c r="AD174" s="1855" t="s">
        <v>4022</v>
      </c>
      <c r="AE174" s="1855" t="s">
        <v>2951</v>
      </c>
      <c r="AF174" s="1855" t="s">
        <v>2952</v>
      </c>
      <c r="AG174" s="1855" t="s">
        <v>1382</v>
      </c>
      <c r="AH174" s="1855" t="s">
        <v>179</v>
      </c>
      <c r="AI174" s="1855" t="s">
        <v>179</v>
      </c>
      <c r="AJ174" s="1855">
        <v>2024</v>
      </c>
      <c r="AK174" s="1855">
        <v>12238</v>
      </c>
      <c r="AL174" s="1855">
        <v>12238</v>
      </c>
      <c r="AM174" s="1855">
        <v>12238</v>
      </c>
      <c r="AN174" s="1855">
        <v>12238</v>
      </c>
      <c r="AO174" s="1855">
        <v>0.89</v>
      </c>
      <c r="AP174" s="1855" t="s">
        <v>1383</v>
      </c>
      <c r="AQ174" s="1855">
        <v>0</v>
      </c>
      <c r="AR174" s="1855">
        <v>2027</v>
      </c>
      <c r="AS174" s="1855">
        <v>11875</v>
      </c>
      <c r="AT174" s="1855">
        <v>3</v>
      </c>
      <c r="AU174" s="1855">
        <v>11875</v>
      </c>
      <c r="AV174" s="1855">
        <v>3</v>
      </c>
      <c r="AW174" s="1855">
        <v>0.86329999999999996</v>
      </c>
      <c r="AX174" s="1855" t="s">
        <v>1383</v>
      </c>
      <c r="AY174" s="1855">
        <v>3</v>
      </c>
      <c r="AZ174" s="1855">
        <v>50</v>
      </c>
      <c r="BA174" s="1855" t="s">
        <v>179</v>
      </c>
      <c r="BB174" s="1855" t="s">
        <v>179</v>
      </c>
      <c r="BC174" s="1857" t="s">
        <v>179</v>
      </c>
      <c r="BD174" s="1857" t="s">
        <v>179</v>
      </c>
      <c r="BE174" s="1857" t="s">
        <v>179</v>
      </c>
      <c r="BF174" s="1857" t="s">
        <v>179</v>
      </c>
      <c r="BG174" s="1857" t="s">
        <v>179</v>
      </c>
      <c r="BH174" s="1857" t="s">
        <v>179</v>
      </c>
      <c r="BI174" s="1857" t="s">
        <v>179</v>
      </c>
      <c r="BJ174" s="1857" t="s">
        <v>179</v>
      </c>
      <c r="BK174" s="1855" t="s">
        <v>179</v>
      </c>
      <c r="BL174" s="1855" t="s">
        <v>179</v>
      </c>
      <c r="BM174" s="1855" t="s">
        <v>179</v>
      </c>
      <c r="BN174" s="1855" t="s">
        <v>179</v>
      </c>
      <c r="BO174" s="1855" t="s">
        <v>179</v>
      </c>
      <c r="BP174" s="1855"/>
      <c r="BQ174" s="1855">
        <v>0</v>
      </c>
      <c r="BR174" s="1855"/>
      <c r="BS174" s="1855">
        <v>0</v>
      </c>
      <c r="BT174" s="1855"/>
      <c r="BU174" s="1855">
        <v>0</v>
      </c>
      <c r="BV174" s="1855"/>
      <c r="BW174" s="1855">
        <v>0</v>
      </c>
      <c r="BX174" s="1855" t="s">
        <v>4297</v>
      </c>
      <c r="BY174" s="1855" t="s">
        <v>4297</v>
      </c>
      <c r="BZ174" s="1858" t="s">
        <v>4297</v>
      </c>
      <c r="CA174" s="1858" t="s">
        <v>4297</v>
      </c>
      <c r="CB174" s="1858" t="s">
        <v>4297</v>
      </c>
      <c r="CC174" s="1858" t="s">
        <v>4297</v>
      </c>
      <c r="CD174" s="1858" t="s">
        <v>4297</v>
      </c>
      <c r="CE174" s="1858" t="s">
        <v>4297</v>
      </c>
      <c r="CF174" s="1858" t="s">
        <v>4297</v>
      </c>
      <c r="CG174" s="1858" t="s">
        <v>4298</v>
      </c>
      <c r="CH174" s="1858" t="s">
        <v>4298</v>
      </c>
      <c r="CI174" s="1859" t="s">
        <v>4298</v>
      </c>
      <c r="CJ174" s="1855" t="s">
        <v>4297</v>
      </c>
      <c r="CK174" s="1855" t="b">
        <v>0</v>
      </c>
      <c r="CL174" s="1855" t="b">
        <v>0</v>
      </c>
      <c r="CM174" s="1855" t="b">
        <v>0</v>
      </c>
      <c r="CN174" s="1855" t="b">
        <v>0</v>
      </c>
      <c r="CO174" s="1855" t="b">
        <v>0</v>
      </c>
      <c r="CP174" s="1855" t="b">
        <v>0</v>
      </c>
      <c r="CQ174" s="1855" t="b">
        <v>0</v>
      </c>
      <c r="CR174" s="1855" t="b">
        <v>1</v>
      </c>
      <c r="CS174" s="1855" t="s">
        <v>4300</v>
      </c>
      <c r="CT174" s="1855" t="s">
        <v>4297</v>
      </c>
      <c r="CU174" s="1855" t="s">
        <v>4300</v>
      </c>
      <c r="CV174" s="1855" t="s">
        <v>4300</v>
      </c>
      <c r="CW174" s="1855" t="s">
        <v>4300</v>
      </c>
      <c r="CX174" s="1855" t="s">
        <v>3153</v>
      </c>
      <c r="CY174" s="1857" t="s">
        <v>4300</v>
      </c>
      <c r="CZ174" s="1855">
        <v>0</v>
      </c>
      <c r="DA174" s="1855">
        <v>0</v>
      </c>
      <c r="DB174" s="1855">
        <v>0</v>
      </c>
      <c r="DC174" s="1855">
        <v>0</v>
      </c>
      <c r="DD174" s="1855">
        <v>0</v>
      </c>
      <c r="DE174" s="1855" t="b">
        <v>0</v>
      </c>
      <c r="DF174" s="1855" t="b">
        <v>0</v>
      </c>
      <c r="DG174" s="1855" t="b">
        <v>0</v>
      </c>
      <c r="DH174" s="1855" t="b">
        <v>0</v>
      </c>
      <c r="DI174" s="1855" t="b">
        <v>0</v>
      </c>
      <c r="DJ174" s="1860" t="b">
        <v>0</v>
      </c>
      <c r="DK174" s="1860" t="b">
        <v>0</v>
      </c>
      <c r="DL174" s="1860" t="b">
        <v>0</v>
      </c>
      <c r="DM174" s="1860" t="s">
        <v>179</v>
      </c>
      <c r="DN174" s="1860" t="s">
        <v>179</v>
      </c>
      <c r="DO174" s="1860" t="s">
        <v>179</v>
      </c>
      <c r="DP174" s="1860" t="s">
        <v>179</v>
      </c>
      <c r="DQ174" s="1860" t="s">
        <v>179</v>
      </c>
      <c r="DR174" s="1860" t="s">
        <v>179</v>
      </c>
    </row>
    <row r="175" spans="1:122" ht="14.25" thickBot="1">
      <c r="A175" s="1855" t="s">
        <v>1384</v>
      </c>
      <c r="B175" s="1855" t="s">
        <v>1385</v>
      </c>
      <c r="C175" s="1855">
        <v>2025</v>
      </c>
      <c r="D175" s="1855" t="s">
        <v>441</v>
      </c>
      <c r="E175" s="1855">
        <v>1056263</v>
      </c>
      <c r="F175" s="1855" t="s">
        <v>1385</v>
      </c>
      <c r="G175" s="1856">
        <v>45869</v>
      </c>
      <c r="H175" s="1855" t="s">
        <v>564</v>
      </c>
      <c r="I175" s="1855" t="s">
        <v>1385</v>
      </c>
      <c r="J175" s="1855" t="s">
        <v>1386</v>
      </c>
      <c r="K175" s="1855" t="s">
        <v>1385</v>
      </c>
      <c r="L175" s="1855" t="s">
        <v>1386</v>
      </c>
      <c r="M175" s="1855" t="s">
        <v>4086</v>
      </c>
      <c r="N175" s="1855" t="s">
        <v>57</v>
      </c>
      <c r="O175" s="1855" t="s">
        <v>64</v>
      </c>
      <c r="P175" s="1855" t="s">
        <v>441</v>
      </c>
      <c r="Q175" s="1855" t="s">
        <v>179</v>
      </c>
      <c r="R175" s="1855" t="s">
        <v>179</v>
      </c>
      <c r="S175" s="1855" t="s">
        <v>179</v>
      </c>
      <c r="T175" s="1855" t="s">
        <v>179</v>
      </c>
      <c r="U175" s="1855">
        <v>11356</v>
      </c>
      <c r="V175" s="1855">
        <v>21</v>
      </c>
      <c r="W175" s="1855">
        <v>7</v>
      </c>
      <c r="X175" s="1855">
        <v>0</v>
      </c>
      <c r="Y175" s="1855">
        <v>2025</v>
      </c>
      <c r="Z175" s="1855">
        <v>2027</v>
      </c>
      <c r="AA175" s="1855" t="s">
        <v>4562</v>
      </c>
      <c r="AB175" s="1855" t="s">
        <v>179</v>
      </c>
      <c r="AC175" s="1855" t="s">
        <v>179</v>
      </c>
      <c r="AD175" s="1855" t="s">
        <v>4022</v>
      </c>
      <c r="AE175" s="1855" t="s">
        <v>1387</v>
      </c>
      <c r="AF175" s="1855" t="s">
        <v>1388</v>
      </c>
      <c r="AG175" s="1855" t="s">
        <v>1389</v>
      </c>
      <c r="AH175" s="1855" t="s">
        <v>179</v>
      </c>
      <c r="AI175" s="1855" t="s">
        <v>179</v>
      </c>
      <c r="AJ175" s="1855">
        <v>2024</v>
      </c>
      <c r="AK175" s="1855">
        <v>21728</v>
      </c>
      <c r="AL175" s="1855">
        <v>21728</v>
      </c>
      <c r="AM175" s="1855">
        <v>16199</v>
      </c>
      <c r="AN175" s="1855">
        <v>16199</v>
      </c>
      <c r="AO175" s="1855">
        <v>19.09</v>
      </c>
      <c r="AP175" s="1855" t="s">
        <v>1390</v>
      </c>
      <c r="AQ175" s="1855">
        <v>28.7</v>
      </c>
      <c r="AR175" s="1855">
        <v>2027</v>
      </c>
      <c r="AS175" s="1855">
        <v>15713</v>
      </c>
      <c r="AT175" s="1855">
        <v>27.7</v>
      </c>
      <c r="AU175" s="1855">
        <v>15713</v>
      </c>
      <c r="AV175" s="1855">
        <v>27.7</v>
      </c>
      <c r="AW175" s="1855">
        <v>18.52</v>
      </c>
      <c r="AX175" s="1855" t="s">
        <v>1390</v>
      </c>
      <c r="AY175" s="1855">
        <v>3</v>
      </c>
      <c r="AZ175" s="1855">
        <v>39</v>
      </c>
      <c r="BA175" s="1855" t="s">
        <v>179</v>
      </c>
      <c r="BB175" s="1855" t="s">
        <v>179</v>
      </c>
      <c r="BC175" s="1857" t="s">
        <v>179</v>
      </c>
      <c r="BD175" s="1857" t="s">
        <v>179</v>
      </c>
      <c r="BE175" s="1857" t="s">
        <v>179</v>
      </c>
      <c r="BF175" s="1857" t="s">
        <v>179</v>
      </c>
      <c r="BG175" s="1857" t="s">
        <v>179</v>
      </c>
      <c r="BH175" s="1857" t="s">
        <v>179</v>
      </c>
      <c r="BI175" s="1857" t="s">
        <v>179</v>
      </c>
      <c r="BJ175" s="1857" t="s">
        <v>179</v>
      </c>
      <c r="BK175" s="1855" t="s">
        <v>179</v>
      </c>
      <c r="BL175" s="1855" t="s">
        <v>179</v>
      </c>
      <c r="BM175" s="1855" t="s">
        <v>179</v>
      </c>
      <c r="BN175" s="1855" t="s">
        <v>179</v>
      </c>
      <c r="BO175" s="1855" t="s">
        <v>179</v>
      </c>
      <c r="BP175" s="1855"/>
      <c r="BQ175" s="1855">
        <v>0</v>
      </c>
      <c r="BR175" s="1855"/>
      <c r="BS175" s="1855">
        <v>0</v>
      </c>
      <c r="BT175" s="1855"/>
      <c r="BU175" s="1855">
        <v>0</v>
      </c>
      <c r="BV175" s="1855"/>
      <c r="BW175" s="1855">
        <v>0</v>
      </c>
      <c r="BX175" s="1855" t="s">
        <v>4297</v>
      </c>
      <c r="BY175" s="1855" t="s">
        <v>4297</v>
      </c>
      <c r="BZ175" s="1858" t="s">
        <v>4297</v>
      </c>
      <c r="CA175" s="1858" t="s">
        <v>4297</v>
      </c>
      <c r="CB175" s="1858" t="s">
        <v>3153</v>
      </c>
      <c r="CC175" s="1858" t="s">
        <v>4297</v>
      </c>
      <c r="CD175" s="1858" t="s">
        <v>4297</v>
      </c>
      <c r="CE175" s="1858" t="s">
        <v>4297</v>
      </c>
      <c r="CF175" s="1858" t="s">
        <v>4297</v>
      </c>
      <c r="CG175" s="1858" t="s">
        <v>4298</v>
      </c>
      <c r="CH175" s="1858" t="s">
        <v>4298</v>
      </c>
      <c r="CI175" s="1859" t="s">
        <v>4298</v>
      </c>
      <c r="CJ175" s="1855" t="s">
        <v>4297</v>
      </c>
      <c r="CK175" s="1855" t="b">
        <v>0</v>
      </c>
      <c r="CL175" s="1855" t="b">
        <v>1</v>
      </c>
      <c r="CM175" s="1855" t="b">
        <v>0</v>
      </c>
      <c r="CN175" s="1855" t="b">
        <v>1</v>
      </c>
      <c r="CO175" s="1855" t="b">
        <v>0</v>
      </c>
      <c r="CP175" s="1855" t="b">
        <v>0</v>
      </c>
      <c r="CQ175" s="1855" t="b">
        <v>0</v>
      </c>
      <c r="CR175" s="1855" t="b">
        <v>0</v>
      </c>
      <c r="CS175" s="1855" t="s">
        <v>3153</v>
      </c>
      <c r="CT175" s="1855" t="s">
        <v>3153</v>
      </c>
      <c r="CU175" s="1855" t="s">
        <v>3153</v>
      </c>
      <c r="CV175" s="1855" t="s">
        <v>4300</v>
      </c>
      <c r="CW175" s="1855" t="s">
        <v>4300</v>
      </c>
      <c r="CX175" s="1855" t="s">
        <v>3153</v>
      </c>
      <c r="CY175" s="1857" t="s">
        <v>3153</v>
      </c>
      <c r="CZ175" s="1855">
        <v>0</v>
      </c>
      <c r="DA175" s="1855">
        <v>0</v>
      </c>
      <c r="DB175" s="1855">
        <v>0</v>
      </c>
      <c r="DC175" s="1855">
        <v>0</v>
      </c>
      <c r="DD175" s="1855">
        <v>0</v>
      </c>
      <c r="DE175" s="1855" t="b">
        <v>0</v>
      </c>
      <c r="DF175" s="1855" t="b">
        <v>0</v>
      </c>
      <c r="DG175" s="1855" t="b">
        <v>0</v>
      </c>
      <c r="DH175" s="1855" t="b">
        <v>0</v>
      </c>
      <c r="DI175" s="1855" t="b">
        <v>0</v>
      </c>
      <c r="DJ175" s="1860" t="b">
        <v>0</v>
      </c>
      <c r="DK175" s="1860" t="b">
        <v>0</v>
      </c>
      <c r="DL175" s="1860" t="b">
        <v>0</v>
      </c>
      <c r="DM175" s="1860" t="s">
        <v>179</v>
      </c>
      <c r="DN175" s="1860" t="s">
        <v>179</v>
      </c>
      <c r="DO175" s="1860" t="s">
        <v>179</v>
      </c>
      <c r="DP175" s="1860" t="s">
        <v>179</v>
      </c>
      <c r="DQ175" s="1860" t="s">
        <v>179</v>
      </c>
      <c r="DR175" s="1860" t="s">
        <v>179</v>
      </c>
    </row>
    <row r="176" spans="1:122" ht="14.25" thickBot="1">
      <c r="A176" s="1855" t="s">
        <v>1391</v>
      </c>
      <c r="B176" s="1855" t="s">
        <v>1392</v>
      </c>
      <c r="C176" s="1855">
        <v>2025</v>
      </c>
      <c r="D176" s="1855" t="s">
        <v>431</v>
      </c>
      <c r="E176" s="1855">
        <v>2058264</v>
      </c>
      <c r="F176" s="1855" t="s">
        <v>1392</v>
      </c>
      <c r="G176" s="1856">
        <v>45868</v>
      </c>
      <c r="H176" s="1855" t="s">
        <v>1393</v>
      </c>
      <c r="I176" s="1855" t="s">
        <v>1392</v>
      </c>
      <c r="J176" s="1855" t="s">
        <v>4563</v>
      </c>
      <c r="K176" s="1855" t="s">
        <v>1392</v>
      </c>
      <c r="L176" s="1855" t="s">
        <v>4563</v>
      </c>
      <c r="M176" s="1855" t="s">
        <v>1393</v>
      </c>
      <c r="N176" s="1855" t="s">
        <v>57</v>
      </c>
      <c r="O176" s="1855" t="s">
        <v>66</v>
      </c>
      <c r="P176" s="1855" t="s">
        <v>179</v>
      </c>
      <c r="Q176" s="1855" t="s">
        <v>431</v>
      </c>
      <c r="R176" s="1855" t="s">
        <v>179</v>
      </c>
      <c r="S176" s="1855" t="s">
        <v>179</v>
      </c>
      <c r="T176" s="1855" t="s">
        <v>179</v>
      </c>
      <c r="U176" s="1855">
        <v>16616</v>
      </c>
      <c r="V176" s="1855">
        <v>553</v>
      </c>
      <c r="W176" s="1855">
        <v>0</v>
      </c>
      <c r="X176" s="1855">
        <v>0</v>
      </c>
      <c r="Y176" s="1855">
        <v>2025</v>
      </c>
      <c r="Z176" s="1855">
        <v>2027</v>
      </c>
      <c r="AA176" s="1855" t="s">
        <v>4564</v>
      </c>
      <c r="AB176" s="1855" t="s">
        <v>179</v>
      </c>
      <c r="AC176" s="1855" t="s">
        <v>179</v>
      </c>
      <c r="AD176" s="1855" t="s">
        <v>4022</v>
      </c>
      <c r="AE176" s="1855" t="s">
        <v>1393</v>
      </c>
      <c r="AF176" s="1855" t="s">
        <v>1394</v>
      </c>
      <c r="AG176" s="1855" t="s">
        <v>639</v>
      </c>
      <c r="AH176" s="1855" t="s">
        <v>179</v>
      </c>
      <c r="AI176" s="1855" t="s">
        <v>179</v>
      </c>
      <c r="AJ176" s="1855">
        <v>2024</v>
      </c>
      <c r="AK176" s="1855">
        <v>31946</v>
      </c>
      <c r="AL176" s="1855">
        <v>31946</v>
      </c>
      <c r="AM176" s="1855">
        <v>31875</v>
      </c>
      <c r="AN176" s="1855">
        <v>31875</v>
      </c>
      <c r="AO176" s="1855">
        <v>163.30000000000001</v>
      </c>
      <c r="AP176" s="1855" t="s">
        <v>4565</v>
      </c>
      <c r="AQ176" s="1855">
        <v>2.2000000000000002</v>
      </c>
      <c r="AR176" s="1855">
        <v>2027</v>
      </c>
      <c r="AS176" s="1855">
        <v>30987</v>
      </c>
      <c r="AT176" s="1855">
        <v>3</v>
      </c>
      <c r="AU176" s="1855">
        <v>30987</v>
      </c>
      <c r="AV176" s="1855">
        <v>3</v>
      </c>
      <c r="AW176" s="1855">
        <v>158.4</v>
      </c>
      <c r="AX176" s="1855" t="s">
        <v>4565</v>
      </c>
      <c r="AY176" s="1855">
        <v>3</v>
      </c>
      <c r="AZ176" s="1855">
        <v>2.2000000000000002</v>
      </c>
      <c r="BA176" s="1855" t="s">
        <v>179</v>
      </c>
      <c r="BB176" s="1855" t="s">
        <v>179</v>
      </c>
      <c r="BC176" s="1857" t="s">
        <v>179</v>
      </c>
      <c r="BD176" s="1857" t="s">
        <v>179</v>
      </c>
      <c r="BE176" s="1857" t="s">
        <v>179</v>
      </c>
      <c r="BF176" s="1857" t="s">
        <v>179</v>
      </c>
      <c r="BG176" s="1857" t="s">
        <v>179</v>
      </c>
      <c r="BH176" s="1857" t="s">
        <v>179</v>
      </c>
      <c r="BI176" s="1857" t="s">
        <v>179</v>
      </c>
      <c r="BJ176" s="1857" t="s">
        <v>179</v>
      </c>
      <c r="BK176" s="1855" t="s">
        <v>179</v>
      </c>
      <c r="BL176" s="1855" t="s">
        <v>179</v>
      </c>
      <c r="BM176" s="1855" t="s">
        <v>179</v>
      </c>
      <c r="BN176" s="1855" t="s">
        <v>179</v>
      </c>
      <c r="BO176" s="1855" t="s">
        <v>179</v>
      </c>
      <c r="BP176" s="1855"/>
      <c r="BQ176" s="1855">
        <v>0</v>
      </c>
      <c r="BR176" s="1855"/>
      <c r="BS176" s="1855">
        <v>0</v>
      </c>
      <c r="BT176" s="1855"/>
      <c r="BU176" s="1855">
        <v>0</v>
      </c>
      <c r="BV176" s="1855"/>
      <c r="BW176" s="1855">
        <v>157</v>
      </c>
      <c r="BX176" s="1855" t="s">
        <v>4297</v>
      </c>
      <c r="BY176" s="1855" t="s">
        <v>4297</v>
      </c>
      <c r="BZ176" s="1858" t="s">
        <v>4297</v>
      </c>
      <c r="CA176" s="1858" t="s">
        <v>4298</v>
      </c>
      <c r="CB176" s="1858" t="s">
        <v>4297</v>
      </c>
      <c r="CC176" s="1858" t="s">
        <v>4297</v>
      </c>
      <c r="CD176" s="1858" t="s">
        <v>4298</v>
      </c>
      <c r="CE176" s="1858" t="s">
        <v>3153</v>
      </c>
      <c r="CF176" s="1858" t="s">
        <v>4297</v>
      </c>
      <c r="CG176" s="1858" t="s">
        <v>4298</v>
      </c>
      <c r="CH176" s="1858" t="s">
        <v>4298</v>
      </c>
      <c r="CI176" s="1859" t="s">
        <v>4298</v>
      </c>
      <c r="CJ176" s="1855" t="s">
        <v>4298</v>
      </c>
      <c r="CK176" s="1855" t="b">
        <v>1</v>
      </c>
      <c r="CL176" s="1855" t="b">
        <v>1</v>
      </c>
      <c r="CM176" s="1855" t="b">
        <v>0</v>
      </c>
      <c r="CN176" s="1855" t="b">
        <v>0</v>
      </c>
      <c r="CO176" s="1855" t="b">
        <v>0</v>
      </c>
      <c r="CP176" s="1855" t="b">
        <v>0</v>
      </c>
      <c r="CQ176" s="1855" t="b">
        <v>0</v>
      </c>
      <c r="CR176" s="1855" t="b">
        <v>0</v>
      </c>
      <c r="CS176" s="1855" t="s">
        <v>3153</v>
      </c>
      <c r="CT176" s="1855" t="s">
        <v>4300</v>
      </c>
      <c r="CU176" s="1855" t="s">
        <v>3153</v>
      </c>
      <c r="CV176" s="1855" t="s">
        <v>4300</v>
      </c>
      <c r="CW176" s="1855" t="s">
        <v>4300</v>
      </c>
      <c r="CX176" s="1855" t="s">
        <v>4297</v>
      </c>
      <c r="CY176" s="1857" t="s">
        <v>4300</v>
      </c>
      <c r="CZ176" s="1855">
        <v>0</v>
      </c>
      <c r="DA176" s="1855">
        <v>0</v>
      </c>
      <c r="DB176" s="1855">
        <v>0</v>
      </c>
      <c r="DC176" s="1855">
        <v>0</v>
      </c>
      <c r="DD176" s="1855">
        <v>0</v>
      </c>
      <c r="DE176" s="1855" t="b">
        <v>0</v>
      </c>
      <c r="DF176" s="1855" t="b">
        <v>0</v>
      </c>
      <c r="DG176" s="1855" t="b">
        <v>0</v>
      </c>
      <c r="DH176" s="1855" t="b">
        <v>0</v>
      </c>
      <c r="DI176" s="1855" t="b">
        <v>0</v>
      </c>
      <c r="DJ176" s="1860" t="b">
        <v>0</v>
      </c>
      <c r="DK176" s="1860" t="b">
        <v>0</v>
      </c>
      <c r="DL176" s="1860" t="b">
        <v>0</v>
      </c>
      <c r="DM176" s="1860" t="s">
        <v>179</v>
      </c>
      <c r="DN176" s="1860" t="s">
        <v>179</v>
      </c>
      <c r="DO176" s="1860" t="s">
        <v>179</v>
      </c>
      <c r="DP176" s="1860" t="s">
        <v>179</v>
      </c>
      <c r="DQ176" s="1860" t="s">
        <v>179</v>
      </c>
      <c r="DR176" s="1860" t="s">
        <v>179</v>
      </c>
    </row>
    <row r="177" spans="1:122" ht="14.25" thickBot="1">
      <c r="A177" s="1855" t="s">
        <v>1395</v>
      </c>
      <c r="B177" s="1855" t="s">
        <v>1396</v>
      </c>
      <c r="C177" s="1855">
        <v>2025</v>
      </c>
      <c r="D177" s="1855" t="s">
        <v>461</v>
      </c>
      <c r="E177" s="1855">
        <v>3088269</v>
      </c>
      <c r="F177" s="1855" t="s">
        <v>1396</v>
      </c>
      <c r="G177" s="1856">
        <v>45874</v>
      </c>
      <c r="H177" s="1855" t="s">
        <v>1397</v>
      </c>
      <c r="I177" s="1855" t="s">
        <v>1396</v>
      </c>
      <c r="J177" s="1855" t="s">
        <v>2953</v>
      </c>
      <c r="K177" s="1855" t="s">
        <v>1396</v>
      </c>
      <c r="L177" s="1855" t="s">
        <v>2953</v>
      </c>
      <c r="M177" s="1855" t="s">
        <v>1397</v>
      </c>
      <c r="N177" s="1855" t="s">
        <v>102</v>
      </c>
      <c r="O177" s="1855" t="s">
        <v>103</v>
      </c>
      <c r="P177" s="1855" t="s">
        <v>179</v>
      </c>
      <c r="Q177" s="1855" t="s">
        <v>179</v>
      </c>
      <c r="R177" s="1855" t="s">
        <v>461</v>
      </c>
      <c r="S177" s="1855" t="s">
        <v>179</v>
      </c>
      <c r="T177" s="1855" t="s">
        <v>179</v>
      </c>
      <c r="U177" s="1855">
        <v>0</v>
      </c>
      <c r="V177" s="1855" t="s">
        <v>179</v>
      </c>
      <c r="W177" s="1855" t="s">
        <v>179</v>
      </c>
      <c r="X177" s="1855">
        <v>138</v>
      </c>
      <c r="Y177" s="1855">
        <v>2025</v>
      </c>
      <c r="Z177" s="1855">
        <v>2027</v>
      </c>
      <c r="AA177" s="1855" t="s">
        <v>4566</v>
      </c>
      <c r="AB177" s="1855" t="s">
        <v>179</v>
      </c>
      <c r="AC177" s="1855" t="s">
        <v>179</v>
      </c>
      <c r="AD177" s="1855" t="s">
        <v>4022</v>
      </c>
      <c r="AE177" s="1855" t="s">
        <v>1396</v>
      </c>
      <c r="AF177" s="1855" t="s">
        <v>1397</v>
      </c>
      <c r="AG177" s="1855" t="s">
        <v>1398</v>
      </c>
      <c r="AH177" s="1855" t="s">
        <v>179</v>
      </c>
      <c r="AI177" s="1855" t="s">
        <v>179</v>
      </c>
      <c r="AJ177" s="1855" t="s">
        <v>179</v>
      </c>
      <c r="AK177" s="1855" t="s">
        <v>179</v>
      </c>
      <c r="AL177" s="1855" t="s">
        <v>179</v>
      </c>
      <c r="AM177" s="1855" t="s">
        <v>179</v>
      </c>
      <c r="AN177" s="1855" t="s">
        <v>179</v>
      </c>
      <c r="AO177" s="1855" t="s">
        <v>179</v>
      </c>
      <c r="AP177" s="1855" t="s">
        <v>179</v>
      </c>
      <c r="AQ177" s="1855" t="s">
        <v>179</v>
      </c>
      <c r="AR177" s="1855" t="s">
        <v>179</v>
      </c>
      <c r="AS177" s="1855" t="s">
        <v>179</v>
      </c>
      <c r="AT177" s="1855" t="s">
        <v>179</v>
      </c>
      <c r="AU177" s="1855" t="s">
        <v>179</v>
      </c>
      <c r="AV177" s="1855" t="s">
        <v>179</v>
      </c>
      <c r="AW177" s="1855" t="s">
        <v>179</v>
      </c>
      <c r="AX177" s="1855" t="s">
        <v>179</v>
      </c>
      <c r="AY177" s="1855" t="s">
        <v>179</v>
      </c>
      <c r="AZ177" s="1855" t="s">
        <v>179</v>
      </c>
      <c r="BA177" s="1855">
        <v>2024</v>
      </c>
      <c r="BB177" s="1855">
        <v>2405</v>
      </c>
      <c r="BC177" s="1857">
        <v>2405</v>
      </c>
      <c r="BD177" s="1857">
        <v>2405</v>
      </c>
      <c r="BE177" s="1857">
        <v>2405</v>
      </c>
      <c r="BF177" s="1857">
        <v>0.2127</v>
      </c>
      <c r="BG177" s="1857" t="s">
        <v>523</v>
      </c>
      <c r="BH177" s="1857">
        <v>2027</v>
      </c>
      <c r="BI177" s="1857">
        <v>2553</v>
      </c>
      <c r="BJ177" s="1857">
        <v>-6.2</v>
      </c>
      <c r="BK177" s="1855">
        <v>2553</v>
      </c>
      <c r="BL177" s="1855">
        <v>-6.2</v>
      </c>
      <c r="BM177" s="1855">
        <v>0.21057300000000001</v>
      </c>
      <c r="BN177" s="1855" t="s">
        <v>523</v>
      </c>
      <c r="BO177" s="1855">
        <v>1</v>
      </c>
      <c r="BP177" s="1855"/>
      <c r="BQ177" s="1855">
        <v>0</v>
      </c>
      <c r="BR177" s="1855"/>
      <c r="BS177" s="1855">
        <v>0</v>
      </c>
      <c r="BT177" s="1855"/>
      <c r="BU177" s="1855">
        <v>0</v>
      </c>
      <c r="BV177" s="1855"/>
      <c r="BW177" s="1855">
        <v>0</v>
      </c>
      <c r="BX177" s="1855">
        <v>0</v>
      </c>
      <c r="BY177" s="1855">
        <v>0</v>
      </c>
      <c r="BZ177" s="1858">
        <v>0</v>
      </c>
      <c r="CA177" s="1858">
        <v>0</v>
      </c>
      <c r="CB177" s="1858">
        <v>0</v>
      </c>
      <c r="CC177" s="1858">
        <v>0</v>
      </c>
      <c r="CD177" s="1858">
        <v>0</v>
      </c>
      <c r="CE177" s="1858">
        <v>0</v>
      </c>
      <c r="CF177" s="1858">
        <v>0</v>
      </c>
      <c r="CG177" s="1858">
        <v>0</v>
      </c>
      <c r="CH177" s="1858">
        <v>0</v>
      </c>
      <c r="CI177" s="1859">
        <v>0</v>
      </c>
      <c r="CJ177" s="1855">
        <v>0</v>
      </c>
      <c r="CK177" s="1855" t="b">
        <v>0</v>
      </c>
      <c r="CL177" s="1855" t="b">
        <v>0</v>
      </c>
      <c r="CM177" s="1855" t="b">
        <v>0</v>
      </c>
      <c r="CN177" s="1855" t="b">
        <v>0</v>
      </c>
      <c r="CO177" s="1855" t="b">
        <v>0</v>
      </c>
      <c r="CP177" s="1855" t="b">
        <v>0</v>
      </c>
      <c r="CQ177" s="1855" t="b">
        <v>0</v>
      </c>
      <c r="CR177" s="1855" t="b">
        <v>0</v>
      </c>
      <c r="CS177" s="1855">
        <v>0</v>
      </c>
      <c r="CT177" s="1855">
        <v>0</v>
      </c>
      <c r="CU177" s="1855">
        <v>0</v>
      </c>
      <c r="CV177" s="1855">
        <v>0</v>
      </c>
      <c r="CW177" s="1855">
        <v>0</v>
      </c>
      <c r="CX177" s="1855">
        <v>0</v>
      </c>
      <c r="CY177" s="1857">
        <v>0</v>
      </c>
      <c r="CZ177" s="1855" t="s">
        <v>4297</v>
      </c>
      <c r="DA177" s="1855" t="s">
        <v>4297</v>
      </c>
      <c r="DB177" s="1855" t="s">
        <v>4297</v>
      </c>
      <c r="DC177" s="1855" t="s">
        <v>4297</v>
      </c>
      <c r="DD177" s="1855" t="s">
        <v>4297</v>
      </c>
      <c r="DE177" s="1855" t="b">
        <v>0</v>
      </c>
      <c r="DF177" s="1855" t="b">
        <v>0</v>
      </c>
      <c r="DG177" s="1855" t="b">
        <v>0</v>
      </c>
      <c r="DH177" s="1855" t="b">
        <v>0</v>
      </c>
      <c r="DI177" s="1855" t="b">
        <v>0</v>
      </c>
      <c r="DJ177" s="1860" t="b">
        <v>0</v>
      </c>
      <c r="DK177" s="1860" t="b">
        <v>0</v>
      </c>
      <c r="DL177" s="1860" t="b">
        <v>1</v>
      </c>
      <c r="DM177" s="1860" t="s">
        <v>4300</v>
      </c>
      <c r="DN177" s="1860" t="s">
        <v>4300</v>
      </c>
      <c r="DO177" s="1860" t="s">
        <v>4300</v>
      </c>
      <c r="DP177" s="1860" t="s">
        <v>4300</v>
      </c>
      <c r="DQ177" s="1860" t="s">
        <v>4300</v>
      </c>
      <c r="DR177" s="1860" t="s">
        <v>4297</v>
      </c>
    </row>
    <row r="178" spans="1:122" ht="14.25" thickBot="1">
      <c r="A178" s="1855" t="s">
        <v>1399</v>
      </c>
      <c r="B178" s="1855" t="s">
        <v>1400</v>
      </c>
      <c r="C178" s="1855">
        <v>2025</v>
      </c>
      <c r="D178" s="1855" t="s">
        <v>441</v>
      </c>
      <c r="E178" s="1855">
        <v>1047270</v>
      </c>
      <c r="F178" s="1855" t="s">
        <v>1400</v>
      </c>
      <c r="G178" s="1856">
        <v>45866</v>
      </c>
      <c r="H178" s="1855" t="s">
        <v>2954</v>
      </c>
      <c r="I178" s="1855" t="s">
        <v>1400</v>
      </c>
      <c r="J178" s="1855" t="s">
        <v>4087</v>
      </c>
      <c r="K178" s="1855" t="s">
        <v>1400</v>
      </c>
      <c r="L178" s="1855" t="s">
        <v>4087</v>
      </c>
      <c r="M178" s="1855" t="s">
        <v>2954</v>
      </c>
      <c r="N178" s="1855" t="s">
        <v>48</v>
      </c>
      <c r="O178" s="1855" t="s">
        <v>54</v>
      </c>
      <c r="P178" s="1855" t="s">
        <v>441</v>
      </c>
      <c r="Q178" s="1855" t="s">
        <v>179</v>
      </c>
      <c r="R178" s="1855" t="s">
        <v>179</v>
      </c>
      <c r="S178" s="1855" t="s">
        <v>179</v>
      </c>
      <c r="T178" s="1855" t="s">
        <v>179</v>
      </c>
      <c r="U178" s="1855">
        <v>3984</v>
      </c>
      <c r="V178" s="1855">
        <v>19</v>
      </c>
      <c r="W178" s="1855">
        <v>2</v>
      </c>
      <c r="X178" s="1855">
        <v>0</v>
      </c>
      <c r="Y178" s="1855">
        <v>2025</v>
      </c>
      <c r="Z178" s="1855">
        <v>2027</v>
      </c>
      <c r="AA178" s="1855" t="s">
        <v>4567</v>
      </c>
      <c r="AB178" s="1855" t="s">
        <v>179</v>
      </c>
      <c r="AC178" s="1855" t="s">
        <v>179</v>
      </c>
      <c r="AD178" s="1855" t="s">
        <v>4022</v>
      </c>
      <c r="AE178" s="1855" t="s">
        <v>1401</v>
      </c>
      <c r="AF178" s="1855" t="s">
        <v>2954</v>
      </c>
      <c r="AG178" s="1855" t="s">
        <v>1402</v>
      </c>
      <c r="AH178" s="1855" t="s">
        <v>179</v>
      </c>
      <c r="AI178" s="1855" t="s">
        <v>179</v>
      </c>
      <c r="AJ178" s="1855">
        <v>2024</v>
      </c>
      <c r="AK178" s="1855">
        <v>7703</v>
      </c>
      <c r="AL178" s="1855">
        <v>7703</v>
      </c>
      <c r="AM178" s="1855">
        <v>7703</v>
      </c>
      <c r="AN178" s="1855">
        <v>7703</v>
      </c>
      <c r="AO178" s="1855">
        <v>1.601</v>
      </c>
      <c r="AP178" s="1855" t="s">
        <v>994</v>
      </c>
      <c r="AQ178" s="1855">
        <v>0</v>
      </c>
      <c r="AR178" s="1855">
        <v>2027</v>
      </c>
      <c r="AS178" s="1855">
        <v>7471.91</v>
      </c>
      <c r="AT178" s="1855">
        <v>3</v>
      </c>
      <c r="AU178" s="1855">
        <v>7471.91</v>
      </c>
      <c r="AV178" s="1855">
        <v>3</v>
      </c>
      <c r="AW178" s="1855">
        <v>1.55297</v>
      </c>
      <c r="AX178" s="1855" t="s">
        <v>994</v>
      </c>
      <c r="AY178" s="1855">
        <v>3</v>
      </c>
      <c r="AZ178" s="1855">
        <v>10</v>
      </c>
      <c r="BA178" s="1855" t="s">
        <v>179</v>
      </c>
      <c r="BB178" s="1855" t="s">
        <v>179</v>
      </c>
      <c r="BC178" s="1857" t="s">
        <v>179</v>
      </c>
      <c r="BD178" s="1857" t="s">
        <v>179</v>
      </c>
      <c r="BE178" s="1857" t="s">
        <v>179</v>
      </c>
      <c r="BF178" s="1857" t="s">
        <v>179</v>
      </c>
      <c r="BG178" s="1857" t="s">
        <v>179</v>
      </c>
      <c r="BH178" s="1857" t="s">
        <v>179</v>
      </c>
      <c r="BI178" s="1857" t="s">
        <v>179</v>
      </c>
      <c r="BJ178" s="1857" t="s">
        <v>179</v>
      </c>
      <c r="BK178" s="1855" t="s">
        <v>179</v>
      </c>
      <c r="BL178" s="1855" t="s">
        <v>179</v>
      </c>
      <c r="BM178" s="1855" t="s">
        <v>179</v>
      </c>
      <c r="BN178" s="1855" t="s">
        <v>179</v>
      </c>
      <c r="BO178" s="1855" t="s">
        <v>179</v>
      </c>
      <c r="BP178" s="1855"/>
      <c r="BQ178" s="1855">
        <v>0</v>
      </c>
      <c r="BR178" s="1855"/>
      <c r="BS178" s="1855">
        <v>0</v>
      </c>
      <c r="BT178" s="1855"/>
      <c r="BU178" s="1855">
        <v>0</v>
      </c>
      <c r="BV178" s="1855"/>
      <c r="BW178" s="1855">
        <v>2</v>
      </c>
      <c r="BX178" s="1855" t="s">
        <v>4297</v>
      </c>
      <c r="BY178" s="1855" t="s">
        <v>4297</v>
      </c>
      <c r="BZ178" s="1858" t="s">
        <v>4297</v>
      </c>
      <c r="CA178" s="1858" t="s">
        <v>4297</v>
      </c>
      <c r="CB178" s="1858" t="s">
        <v>4300</v>
      </c>
      <c r="CC178" s="1858" t="s">
        <v>4300</v>
      </c>
      <c r="CD178" s="1858" t="s">
        <v>4298</v>
      </c>
      <c r="CE178" s="1858" t="s">
        <v>4300</v>
      </c>
      <c r="CF178" s="1858" t="s">
        <v>4297</v>
      </c>
      <c r="CG178" s="1858" t="s">
        <v>4298</v>
      </c>
      <c r="CH178" s="1858" t="s">
        <v>4298</v>
      </c>
      <c r="CI178" s="1859" t="s">
        <v>4298</v>
      </c>
      <c r="CJ178" s="1855" t="s">
        <v>4298</v>
      </c>
      <c r="CK178" s="1855" t="b">
        <v>0</v>
      </c>
      <c r="CL178" s="1855" t="b">
        <v>0</v>
      </c>
      <c r="CM178" s="1855" t="b">
        <v>0</v>
      </c>
      <c r="CN178" s="1855" t="b">
        <v>0</v>
      </c>
      <c r="CO178" s="1855" t="b">
        <v>0</v>
      </c>
      <c r="CP178" s="1855" t="b">
        <v>0</v>
      </c>
      <c r="CQ178" s="1855" t="b">
        <v>1</v>
      </c>
      <c r="CR178" s="1855" t="b">
        <v>0</v>
      </c>
      <c r="CS178" s="1855" t="s">
        <v>4299</v>
      </c>
      <c r="CT178" s="1855" t="s">
        <v>4300</v>
      </c>
      <c r="CU178" s="1855" t="s">
        <v>4300</v>
      </c>
      <c r="CV178" s="1855" t="s">
        <v>3153</v>
      </c>
      <c r="CW178" s="1855" t="s">
        <v>4297</v>
      </c>
      <c r="CX178" s="1855" t="s">
        <v>3153</v>
      </c>
      <c r="CY178" s="1857" t="s">
        <v>3153</v>
      </c>
      <c r="CZ178" s="1855">
        <v>0</v>
      </c>
      <c r="DA178" s="1855">
        <v>0</v>
      </c>
      <c r="DB178" s="1855">
        <v>0</v>
      </c>
      <c r="DC178" s="1855">
        <v>0</v>
      </c>
      <c r="DD178" s="1855">
        <v>0</v>
      </c>
      <c r="DE178" s="1855" t="b">
        <v>0</v>
      </c>
      <c r="DF178" s="1855" t="b">
        <v>0</v>
      </c>
      <c r="DG178" s="1855" t="b">
        <v>0</v>
      </c>
      <c r="DH178" s="1855" t="b">
        <v>0</v>
      </c>
      <c r="DI178" s="1855" t="b">
        <v>0</v>
      </c>
      <c r="DJ178" s="1860" t="b">
        <v>0</v>
      </c>
      <c r="DK178" s="1860" t="b">
        <v>0</v>
      </c>
      <c r="DL178" s="1860" t="b">
        <v>0</v>
      </c>
      <c r="DM178" s="1860" t="s">
        <v>179</v>
      </c>
      <c r="DN178" s="1860" t="s">
        <v>179</v>
      </c>
      <c r="DO178" s="1860" t="s">
        <v>179</v>
      </c>
      <c r="DP178" s="1860" t="s">
        <v>179</v>
      </c>
      <c r="DQ178" s="1860" t="s">
        <v>179</v>
      </c>
      <c r="DR178" s="1860" t="s">
        <v>179</v>
      </c>
    </row>
    <row r="179" spans="1:122" ht="14.25" thickBot="1">
      <c r="A179" s="1855" t="s">
        <v>1404</v>
      </c>
      <c r="B179" s="1855" t="s">
        <v>3088</v>
      </c>
      <c r="C179" s="1855">
        <v>2025</v>
      </c>
      <c r="D179" s="1855" t="s">
        <v>441</v>
      </c>
      <c r="E179" s="1855">
        <v>1002271</v>
      </c>
      <c r="F179" s="1855" t="s">
        <v>3088</v>
      </c>
      <c r="G179" s="1856">
        <v>45863</v>
      </c>
      <c r="H179" s="1855" t="s">
        <v>3090</v>
      </c>
      <c r="I179" s="1855" t="s">
        <v>3088</v>
      </c>
      <c r="J179" s="1855" t="s">
        <v>3089</v>
      </c>
      <c r="K179" s="1855" t="s">
        <v>3088</v>
      </c>
      <c r="L179" s="1855" t="s">
        <v>3089</v>
      </c>
      <c r="M179" s="1855" t="s">
        <v>3090</v>
      </c>
      <c r="N179" s="1855" t="s">
        <v>48</v>
      </c>
      <c r="O179" s="1855" t="s">
        <v>54</v>
      </c>
      <c r="P179" s="1855" t="s">
        <v>441</v>
      </c>
      <c r="Q179" s="1855" t="s">
        <v>179</v>
      </c>
      <c r="R179" s="1855" t="s">
        <v>179</v>
      </c>
      <c r="S179" s="1855" t="s">
        <v>179</v>
      </c>
      <c r="T179" s="1855" t="s">
        <v>179</v>
      </c>
      <c r="U179" s="1855">
        <v>14969</v>
      </c>
      <c r="V179" s="1855">
        <v>18</v>
      </c>
      <c r="W179" s="1855">
        <v>4</v>
      </c>
      <c r="X179" s="1855">
        <v>0</v>
      </c>
      <c r="Y179" s="1855">
        <v>2025</v>
      </c>
      <c r="Z179" s="1855">
        <v>2027</v>
      </c>
      <c r="AA179" s="1855" t="s">
        <v>4568</v>
      </c>
      <c r="AB179" s="1855" t="s">
        <v>179</v>
      </c>
      <c r="AC179" s="1855" t="s">
        <v>179</v>
      </c>
      <c r="AD179" s="1855" t="s">
        <v>4022</v>
      </c>
      <c r="AE179" s="1855" t="s">
        <v>3091</v>
      </c>
      <c r="AF179" s="1855" t="s">
        <v>3092</v>
      </c>
      <c r="AG179" s="1855" t="s">
        <v>3093</v>
      </c>
      <c r="AH179" s="1855" t="s">
        <v>179</v>
      </c>
      <c r="AI179" s="1855" t="s">
        <v>179</v>
      </c>
      <c r="AJ179" s="1855">
        <v>2024</v>
      </c>
      <c r="AK179" s="1855">
        <v>30100</v>
      </c>
      <c r="AL179" s="1855">
        <v>30100</v>
      </c>
      <c r="AM179" s="1855">
        <v>30100</v>
      </c>
      <c r="AN179" s="1855">
        <v>30100</v>
      </c>
      <c r="AO179" s="1855" t="s">
        <v>179</v>
      </c>
      <c r="AP179" s="1855" t="s">
        <v>179</v>
      </c>
      <c r="AQ179" s="1855">
        <v>0.5</v>
      </c>
      <c r="AR179" s="1855">
        <v>2027</v>
      </c>
      <c r="AS179" s="1855">
        <v>29197</v>
      </c>
      <c r="AT179" s="1855">
        <v>3</v>
      </c>
      <c r="AU179" s="1855">
        <v>29197</v>
      </c>
      <c r="AV179" s="1855">
        <v>3</v>
      </c>
      <c r="AW179" s="1855" t="s">
        <v>179</v>
      </c>
      <c r="AX179" s="1855" t="s">
        <v>179</v>
      </c>
      <c r="AY179" s="1855">
        <v>2.9558137354190683</v>
      </c>
      <c r="AZ179" s="1855">
        <v>1</v>
      </c>
      <c r="BA179" s="1855" t="s">
        <v>179</v>
      </c>
      <c r="BB179" s="1855" t="s">
        <v>179</v>
      </c>
      <c r="BC179" s="1857" t="s">
        <v>179</v>
      </c>
      <c r="BD179" s="1857" t="s">
        <v>179</v>
      </c>
      <c r="BE179" s="1857" t="s">
        <v>179</v>
      </c>
      <c r="BF179" s="1857" t="s">
        <v>179</v>
      </c>
      <c r="BG179" s="1857" t="s">
        <v>179</v>
      </c>
      <c r="BH179" s="1857" t="s">
        <v>179</v>
      </c>
      <c r="BI179" s="1857" t="s">
        <v>179</v>
      </c>
      <c r="BJ179" s="1857" t="s">
        <v>179</v>
      </c>
      <c r="BK179" s="1855" t="s">
        <v>179</v>
      </c>
      <c r="BL179" s="1855" t="s">
        <v>179</v>
      </c>
      <c r="BM179" s="1855" t="s">
        <v>179</v>
      </c>
      <c r="BN179" s="1855" t="s">
        <v>179</v>
      </c>
      <c r="BO179" s="1855" t="s">
        <v>179</v>
      </c>
      <c r="BP179" s="1855"/>
      <c r="BQ179" s="1855">
        <v>6</v>
      </c>
      <c r="BR179" s="1855"/>
      <c r="BS179" s="1855">
        <v>0</v>
      </c>
      <c r="BT179" s="1855"/>
      <c r="BU179" s="1855">
        <v>0</v>
      </c>
      <c r="BV179" s="1855"/>
      <c r="BW179" s="1855">
        <v>0</v>
      </c>
      <c r="BX179" s="1855" t="s">
        <v>4297</v>
      </c>
      <c r="BY179" s="1855" t="s">
        <v>4297</v>
      </c>
      <c r="BZ179" s="1858" t="s">
        <v>4297</v>
      </c>
      <c r="CA179" s="1858" t="s">
        <v>4297</v>
      </c>
      <c r="CB179" s="1858" t="s">
        <v>4297</v>
      </c>
      <c r="CC179" s="1858" t="s">
        <v>4297</v>
      </c>
      <c r="CD179" s="1858" t="s">
        <v>4297</v>
      </c>
      <c r="CE179" s="1858" t="s">
        <v>4297</v>
      </c>
      <c r="CF179" s="1858" t="s">
        <v>4297</v>
      </c>
      <c r="CG179" s="1858" t="s">
        <v>4297</v>
      </c>
      <c r="CH179" s="1858" t="s">
        <v>4297</v>
      </c>
      <c r="CI179" s="1859" t="s">
        <v>4297</v>
      </c>
      <c r="CJ179" s="1855" t="s">
        <v>4297</v>
      </c>
      <c r="CK179" s="1855" t="b">
        <v>1</v>
      </c>
      <c r="CL179" s="1855" t="b">
        <v>0</v>
      </c>
      <c r="CM179" s="1855" t="b">
        <v>0</v>
      </c>
      <c r="CN179" s="1855" t="b">
        <v>0</v>
      </c>
      <c r="CO179" s="1855" t="b">
        <v>1</v>
      </c>
      <c r="CP179" s="1855" t="b">
        <v>1</v>
      </c>
      <c r="CQ179" s="1855" t="b">
        <v>0</v>
      </c>
      <c r="CR179" s="1855" t="b">
        <v>0</v>
      </c>
      <c r="CS179" s="1855" t="s">
        <v>4297</v>
      </c>
      <c r="CT179" s="1855" t="s">
        <v>4299</v>
      </c>
      <c r="CU179" s="1855" t="s">
        <v>3153</v>
      </c>
      <c r="CV179" s="1855" t="s">
        <v>4300</v>
      </c>
      <c r="CW179" s="1855" t="s">
        <v>3153</v>
      </c>
      <c r="CX179" s="1855" t="s">
        <v>4297</v>
      </c>
      <c r="CY179" s="1857" t="s">
        <v>4300</v>
      </c>
      <c r="CZ179" s="1855">
        <v>0</v>
      </c>
      <c r="DA179" s="1855">
        <v>0</v>
      </c>
      <c r="DB179" s="1855">
        <v>0</v>
      </c>
      <c r="DC179" s="1855">
        <v>0</v>
      </c>
      <c r="DD179" s="1855">
        <v>0</v>
      </c>
      <c r="DE179" s="1855" t="b">
        <v>0</v>
      </c>
      <c r="DF179" s="1855" t="b">
        <v>0</v>
      </c>
      <c r="DG179" s="1855" t="b">
        <v>0</v>
      </c>
      <c r="DH179" s="1855" t="b">
        <v>0</v>
      </c>
      <c r="DI179" s="1855" t="b">
        <v>0</v>
      </c>
      <c r="DJ179" s="1860" t="b">
        <v>0</v>
      </c>
      <c r="DK179" s="1860" t="b">
        <v>0</v>
      </c>
      <c r="DL179" s="1860" t="b">
        <v>0</v>
      </c>
      <c r="DM179" s="1860" t="s">
        <v>179</v>
      </c>
      <c r="DN179" s="1860" t="s">
        <v>179</v>
      </c>
      <c r="DO179" s="1860" t="s">
        <v>179</v>
      </c>
      <c r="DP179" s="1860" t="s">
        <v>179</v>
      </c>
      <c r="DQ179" s="1860" t="s">
        <v>179</v>
      </c>
      <c r="DR179" s="1860" t="s">
        <v>179</v>
      </c>
    </row>
    <row r="180" spans="1:122" ht="14.25" thickBot="1">
      <c r="A180" s="1855" t="s">
        <v>1405</v>
      </c>
      <c r="B180" s="1855" t="s">
        <v>1406</v>
      </c>
      <c r="C180" s="1855">
        <v>2025</v>
      </c>
      <c r="D180" s="1855" t="s">
        <v>4363</v>
      </c>
      <c r="E180" s="1855">
        <v>1067272</v>
      </c>
      <c r="F180" s="1855" t="s">
        <v>1406</v>
      </c>
      <c r="G180" s="1856">
        <v>45869</v>
      </c>
      <c r="H180" s="1855" t="s">
        <v>1407</v>
      </c>
      <c r="I180" s="1855" t="s">
        <v>1406</v>
      </c>
      <c r="J180" s="1855" t="s">
        <v>2955</v>
      </c>
      <c r="K180" s="1855" t="s">
        <v>1406</v>
      </c>
      <c r="L180" s="1855" t="s">
        <v>2955</v>
      </c>
      <c r="M180" s="1855" t="s">
        <v>1407</v>
      </c>
      <c r="N180" s="1855" t="s">
        <v>70</v>
      </c>
      <c r="O180" s="1855" t="s">
        <v>76</v>
      </c>
      <c r="P180" s="1855" t="s">
        <v>179</v>
      </c>
      <c r="Q180" s="1855" t="s">
        <v>179</v>
      </c>
      <c r="R180" s="1855" t="s">
        <v>179</v>
      </c>
      <c r="S180" s="1855" t="s">
        <v>4363</v>
      </c>
      <c r="T180" s="1855" t="s">
        <v>179</v>
      </c>
      <c r="U180" s="1855">
        <v>643</v>
      </c>
      <c r="V180" s="1855">
        <v>28</v>
      </c>
      <c r="W180" s="1855">
        <v>0</v>
      </c>
      <c r="X180" s="1855">
        <v>0</v>
      </c>
      <c r="Y180" s="1855">
        <v>2025</v>
      </c>
      <c r="Z180" s="1855">
        <v>2027</v>
      </c>
      <c r="AA180" s="1855" t="s">
        <v>4569</v>
      </c>
      <c r="AB180" s="1855" t="s">
        <v>179</v>
      </c>
      <c r="AC180" s="1855" t="s">
        <v>179</v>
      </c>
      <c r="AD180" s="1855" t="s">
        <v>179</v>
      </c>
      <c r="AE180" s="1855" t="s">
        <v>179</v>
      </c>
      <c r="AF180" s="1855" t="s">
        <v>179</v>
      </c>
      <c r="AG180" s="1855" t="s">
        <v>179</v>
      </c>
      <c r="AH180" s="1855" t="s">
        <v>4022</v>
      </c>
      <c r="AI180" s="1855" t="s">
        <v>1408</v>
      </c>
      <c r="AJ180" s="1855">
        <v>2024</v>
      </c>
      <c r="AK180" s="1855">
        <v>1127</v>
      </c>
      <c r="AL180" s="1855">
        <v>1127</v>
      </c>
      <c r="AM180" s="1855">
        <v>234</v>
      </c>
      <c r="AN180" s="1855">
        <v>234</v>
      </c>
      <c r="AO180" s="1855">
        <v>2.1520000000000001E-2</v>
      </c>
      <c r="AP180" s="1855" t="s">
        <v>1422</v>
      </c>
      <c r="AQ180" s="1855">
        <v>82</v>
      </c>
      <c r="AR180" s="1855">
        <v>2027</v>
      </c>
      <c r="AS180" s="1855">
        <v>1093</v>
      </c>
      <c r="AT180" s="1855">
        <v>3</v>
      </c>
      <c r="AU180" s="1855">
        <v>1093</v>
      </c>
      <c r="AV180" s="1855">
        <v>3</v>
      </c>
      <c r="AW180" s="1855">
        <v>2.0874400000000001E-2</v>
      </c>
      <c r="AX180" s="1855" t="s">
        <v>1422</v>
      </c>
      <c r="AY180" s="1855">
        <v>3</v>
      </c>
      <c r="AZ180" s="1855">
        <v>82</v>
      </c>
      <c r="BA180" s="1855" t="s">
        <v>179</v>
      </c>
      <c r="BB180" s="1855" t="s">
        <v>179</v>
      </c>
      <c r="BC180" s="1857" t="s">
        <v>179</v>
      </c>
      <c r="BD180" s="1857" t="s">
        <v>179</v>
      </c>
      <c r="BE180" s="1857" t="s">
        <v>179</v>
      </c>
      <c r="BF180" s="1857" t="s">
        <v>179</v>
      </c>
      <c r="BG180" s="1857" t="s">
        <v>179</v>
      </c>
      <c r="BH180" s="1857" t="s">
        <v>179</v>
      </c>
      <c r="BI180" s="1857" t="s">
        <v>179</v>
      </c>
      <c r="BJ180" s="1857" t="s">
        <v>179</v>
      </c>
      <c r="BK180" s="1855" t="s">
        <v>179</v>
      </c>
      <c r="BL180" s="1855" t="s">
        <v>179</v>
      </c>
      <c r="BM180" s="1855" t="s">
        <v>179</v>
      </c>
      <c r="BN180" s="1855" t="s">
        <v>179</v>
      </c>
      <c r="BO180" s="1855" t="s">
        <v>179</v>
      </c>
      <c r="BP180" s="1855"/>
      <c r="BQ180" s="1855">
        <v>0</v>
      </c>
      <c r="BR180" s="1855"/>
      <c r="BS180" s="1855">
        <v>0</v>
      </c>
      <c r="BT180" s="1855"/>
      <c r="BU180" s="1855">
        <v>0</v>
      </c>
      <c r="BV180" s="1855"/>
      <c r="BW180" s="1855">
        <v>0</v>
      </c>
      <c r="BX180" s="1855" t="s">
        <v>4297</v>
      </c>
      <c r="BY180" s="1855" t="s">
        <v>4297</v>
      </c>
      <c r="BZ180" s="1858" t="s">
        <v>4297</v>
      </c>
      <c r="CA180" s="1858" t="s">
        <v>4297</v>
      </c>
      <c r="CB180" s="1858" t="s">
        <v>4297</v>
      </c>
      <c r="CC180" s="1858" t="s">
        <v>4297</v>
      </c>
      <c r="CD180" s="1858" t="s">
        <v>4297</v>
      </c>
      <c r="CE180" s="1858" t="s">
        <v>4297</v>
      </c>
      <c r="CF180" s="1858" t="s">
        <v>4297</v>
      </c>
      <c r="CG180" s="1858" t="s">
        <v>4298</v>
      </c>
      <c r="CH180" s="1858" t="s">
        <v>4298</v>
      </c>
      <c r="CI180" s="1859" t="s">
        <v>4298</v>
      </c>
      <c r="CJ180" s="1855" t="s">
        <v>4297</v>
      </c>
      <c r="CK180" s="1855" t="b">
        <v>0</v>
      </c>
      <c r="CL180" s="1855" t="b">
        <v>1</v>
      </c>
      <c r="CM180" s="1855" t="b">
        <v>0</v>
      </c>
      <c r="CN180" s="1855" t="b">
        <v>0</v>
      </c>
      <c r="CO180" s="1855" t="b">
        <v>0</v>
      </c>
      <c r="CP180" s="1855" t="b">
        <v>0</v>
      </c>
      <c r="CQ180" s="1855" t="b">
        <v>0</v>
      </c>
      <c r="CR180" s="1855" t="b">
        <v>0</v>
      </c>
      <c r="CS180" s="1855" t="s">
        <v>3153</v>
      </c>
      <c r="CT180" s="1855" t="s">
        <v>4297</v>
      </c>
      <c r="CU180" s="1855" t="s">
        <v>4300</v>
      </c>
      <c r="CV180" s="1855" t="s">
        <v>4297</v>
      </c>
      <c r="CW180" s="1855" t="s">
        <v>4297</v>
      </c>
      <c r="CX180" s="1855" t="s">
        <v>3153</v>
      </c>
      <c r="CY180" s="1857" t="s">
        <v>4297</v>
      </c>
      <c r="CZ180" s="1855">
        <v>0</v>
      </c>
      <c r="DA180" s="1855">
        <v>0</v>
      </c>
      <c r="DB180" s="1855">
        <v>0</v>
      </c>
      <c r="DC180" s="1855">
        <v>0</v>
      </c>
      <c r="DD180" s="1855">
        <v>0</v>
      </c>
      <c r="DE180" s="1855" t="b">
        <v>0</v>
      </c>
      <c r="DF180" s="1855" t="b">
        <v>0</v>
      </c>
      <c r="DG180" s="1855" t="b">
        <v>0</v>
      </c>
      <c r="DH180" s="1855" t="b">
        <v>0</v>
      </c>
      <c r="DI180" s="1855" t="b">
        <v>0</v>
      </c>
      <c r="DJ180" s="1860" t="b">
        <v>0</v>
      </c>
      <c r="DK180" s="1860" t="b">
        <v>0</v>
      </c>
      <c r="DL180" s="1860" t="b">
        <v>0</v>
      </c>
      <c r="DM180" s="1860" t="s">
        <v>179</v>
      </c>
      <c r="DN180" s="1860" t="s">
        <v>179</v>
      </c>
      <c r="DO180" s="1860" t="s">
        <v>179</v>
      </c>
      <c r="DP180" s="1860" t="s">
        <v>179</v>
      </c>
      <c r="DQ180" s="1860" t="s">
        <v>179</v>
      </c>
      <c r="DR180" s="1860" t="s">
        <v>179</v>
      </c>
    </row>
    <row r="181" spans="1:122" ht="14.25" thickBot="1">
      <c r="A181" s="1855" t="s">
        <v>1409</v>
      </c>
      <c r="B181" s="1855" t="s">
        <v>1410</v>
      </c>
      <c r="C181" s="1855">
        <v>2025</v>
      </c>
      <c r="D181" s="1855" t="s">
        <v>441</v>
      </c>
      <c r="E181" s="1855">
        <v>1075275</v>
      </c>
      <c r="F181" s="1855" t="s">
        <v>1410</v>
      </c>
      <c r="G181" s="1856">
        <v>45863</v>
      </c>
      <c r="H181" s="1855" t="s">
        <v>1412</v>
      </c>
      <c r="I181" s="1855" t="s">
        <v>1410</v>
      </c>
      <c r="J181" s="1855" t="s">
        <v>1411</v>
      </c>
      <c r="K181" s="1855" t="s">
        <v>1410</v>
      </c>
      <c r="L181" s="1855" t="s">
        <v>1411</v>
      </c>
      <c r="M181" s="1855" t="s">
        <v>1412</v>
      </c>
      <c r="N181" s="1855" t="s">
        <v>86</v>
      </c>
      <c r="O181" s="1855" t="s">
        <v>87</v>
      </c>
      <c r="P181" s="1855" t="s">
        <v>441</v>
      </c>
      <c r="Q181" s="1855" t="s">
        <v>179</v>
      </c>
      <c r="R181" s="1855" t="s">
        <v>179</v>
      </c>
      <c r="S181" s="1855" t="s">
        <v>179</v>
      </c>
      <c r="T181" s="1855" t="s">
        <v>179</v>
      </c>
      <c r="U181" s="1855">
        <v>4761</v>
      </c>
      <c r="V181" s="1855">
        <v>2</v>
      </c>
      <c r="W181" s="1855">
        <v>2</v>
      </c>
      <c r="X181" s="1855">
        <v>0</v>
      </c>
      <c r="Y181" s="1855">
        <v>2025</v>
      </c>
      <c r="Z181" s="1855">
        <v>2027</v>
      </c>
      <c r="AA181" s="1855" t="s">
        <v>4570</v>
      </c>
      <c r="AB181" s="1855" t="s">
        <v>179</v>
      </c>
      <c r="AC181" s="1855" t="s">
        <v>179</v>
      </c>
      <c r="AD181" s="1855" t="s">
        <v>4022</v>
      </c>
      <c r="AE181" s="1855" t="s">
        <v>1413</v>
      </c>
      <c r="AF181" s="1855" t="s">
        <v>1414</v>
      </c>
      <c r="AG181" s="1855" t="s">
        <v>1072</v>
      </c>
      <c r="AH181" s="1855" t="s">
        <v>179</v>
      </c>
      <c r="AI181" s="1855" t="s">
        <v>179</v>
      </c>
      <c r="AJ181" s="1855">
        <v>2024</v>
      </c>
      <c r="AK181" s="1855">
        <v>8326</v>
      </c>
      <c r="AL181" s="1855">
        <v>8326</v>
      </c>
      <c r="AM181" s="1855">
        <v>8326</v>
      </c>
      <c r="AN181" s="1855">
        <v>8326</v>
      </c>
      <c r="AO181" s="1855">
        <v>55.79</v>
      </c>
      <c r="AP181" s="1855" t="s">
        <v>569</v>
      </c>
      <c r="AQ181" s="1855">
        <v>0</v>
      </c>
      <c r="AR181" s="1855">
        <v>2027</v>
      </c>
      <c r="AS181" s="1855">
        <v>8284.3700000000008</v>
      </c>
      <c r="AT181" s="1855">
        <v>0.5</v>
      </c>
      <c r="AU181" s="1855">
        <v>8284.3700000000008</v>
      </c>
      <c r="AV181" s="1855">
        <v>0.5</v>
      </c>
      <c r="AW181" s="1855">
        <v>55.511049999999997</v>
      </c>
      <c r="AX181" s="1855" t="s">
        <v>569</v>
      </c>
      <c r="AY181" s="1855">
        <v>0.5</v>
      </c>
      <c r="AZ181" s="1855">
        <v>5</v>
      </c>
      <c r="BA181" s="1855" t="s">
        <v>179</v>
      </c>
      <c r="BB181" s="1855" t="s">
        <v>179</v>
      </c>
      <c r="BC181" s="1857" t="s">
        <v>179</v>
      </c>
      <c r="BD181" s="1857" t="s">
        <v>179</v>
      </c>
      <c r="BE181" s="1857" t="s">
        <v>179</v>
      </c>
      <c r="BF181" s="1857" t="s">
        <v>179</v>
      </c>
      <c r="BG181" s="1857" t="s">
        <v>179</v>
      </c>
      <c r="BH181" s="1857" t="s">
        <v>179</v>
      </c>
      <c r="BI181" s="1857" t="s">
        <v>179</v>
      </c>
      <c r="BJ181" s="1857" t="s">
        <v>179</v>
      </c>
      <c r="BK181" s="1855" t="s">
        <v>179</v>
      </c>
      <c r="BL181" s="1855" t="s">
        <v>179</v>
      </c>
      <c r="BM181" s="1855" t="s">
        <v>179</v>
      </c>
      <c r="BN181" s="1855" t="s">
        <v>179</v>
      </c>
      <c r="BO181" s="1855" t="s">
        <v>179</v>
      </c>
      <c r="BP181" s="1855"/>
      <c r="BQ181" s="1855">
        <v>0</v>
      </c>
      <c r="BR181" s="1855"/>
      <c r="BS181" s="1855">
        <v>0</v>
      </c>
      <c r="BT181" s="1855"/>
      <c r="BU181" s="1855">
        <v>0</v>
      </c>
      <c r="BV181" s="1855"/>
      <c r="BW181" s="1855">
        <v>0</v>
      </c>
      <c r="BX181" s="1855" t="s">
        <v>4297</v>
      </c>
      <c r="BY181" s="1855" t="s">
        <v>4297</v>
      </c>
      <c r="BZ181" s="1858" t="s">
        <v>4297</v>
      </c>
      <c r="CA181" s="1858" t="s">
        <v>4297</v>
      </c>
      <c r="CB181" s="1858" t="s">
        <v>4297</v>
      </c>
      <c r="CC181" s="1858" t="s">
        <v>4297</v>
      </c>
      <c r="CD181" s="1858" t="s">
        <v>4298</v>
      </c>
      <c r="CE181" s="1858" t="s">
        <v>4297</v>
      </c>
      <c r="CF181" s="1858" t="s">
        <v>4297</v>
      </c>
      <c r="CG181" s="1858" t="s">
        <v>4297</v>
      </c>
      <c r="CH181" s="1858" t="s">
        <v>4298</v>
      </c>
      <c r="CI181" s="1859" t="s">
        <v>4298</v>
      </c>
      <c r="CJ181" s="1855" t="s">
        <v>4297</v>
      </c>
      <c r="CK181" s="1855" t="b">
        <v>0</v>
      </c>
      <c r="CL181" s="1855" t="b">
        <v>0</v>
      </c>
      <c r="CM181" s="1855" t="b">
        <v>0</v>
      </c>
      <c r="CN181" s="1855" t="b">
        <v>0</v>
      </c>
      <c r="CO181" s="1855" t="b">
        <v>0</v>
      </c>
      <c r="CP181" s="1855" t="b">
        <v>1</v>
      </c>
      <c r="CQ181" s="1855" t="b">
        <v>0</v>
      </c>
      <c r="CR181" s="1855" t="b">
        <v>0</v>
      </c>
      <c r="CS181" s="1855" t="s">
        <v>4300</v>
      </c>
      <c r="CT181" s="1855" t="s">
        <v>4299</v>
      </c>
      <c r="CU181" s="1855" t="s">
        <v>3153</v>
      </c>
      <c r="CV181" s="1855" t="s">
        <v>4300</v>
      </c>
      <c r="CW181" s="1855" t="s">
        <v>4300</v>
      </c>
      <c r="CX181" s="1855" t="s">
        <v>3153</v>
      </c>
      <c r="CY181" s="1857" t="s">
        <v>4300</v>
      </c>
      <c r="CZ181" s="1855">
        <v>0</v>
      </c>
      <c r="DA181" s="1855">
        <v>0</v>
      </c>
      <c r="DB181" s="1855">
        <v>0</v>
      </c>
      <c r="DC181" s="1855">
        <v>0</v>
      </c>
      <c r="DD181" s="1855">
        <v>0</v>
      </c>
      <c r="DE181" s="1855" t="b">
        <v>0</v>
      </c>
      <c r="DF181" s="1855" t="b">
        <v>0</v>
      </c>
      <c r="DG181" s="1855" t="b">
        <v>0</v>
      </c>
      <c r="DH181" s="1855" t="b">
        <v>0</v>
      </c>
      <c r="DI181" s="1855" t="b">
        <v>0</v>
      </c>
      <c r="DJ181" s="1860" t="b">
        <v>0</v>
      </c>
      <c r="DK181" s="1860" t="b">
        <v>0</v>
      </c>
      <c r="DL181" s="1860" t="b">
        <v>0</v>
      </c>
      <c r="DM181" s="1860" t="s">
        <v>179</v>
      </c>
      <c r="DN181" s="1860" t="s">
        <v>179</v>
      </c>
      <c r="DO181" s="1860" t="s">
        <v>179</v>
      </c>
      <c r="DP181" s="1860" t="s">
        <v>179</v>
      </c>
      <c r="DQ181" s="1860" t="s">
        <v>179</v>
      </c>
      <c r="DR181" s="1860" t="s">
        <v>179</v>
      </c>
    </row>
    <row r="182" spans="1:122" ht="14.25" thickBot="1">
      <c r="A182" s="1855" t="s">
        <v>1415</v>
      </c>
      <c r="B182" s="1855" t="s">
        <v>1416</v>
      </c>
      <c r="C182" s="1855">
        <v>2025</v>
      </c>
      <c r="D182" s="1855" t="s">
        <v>461</v>
      </c>
      <c r="E182" s="1855">
        <v>3070276</v>
      </c>
      <c r="F182" s="1855" t="s">
        <v>1416</v>
      </c>
      <c r="G182" s="1856">
        <v>45834</v>
      </c>
      <c r="H182" s="1855" t="s">
        <v>4571</v>
      </c>
      <c r="I182" s="1855" t="s">
        <v>4088</v>
      </c>
      <c r="J182" s="1855" t="s">
        <v>4089</v>
      </c>
      <c r="K182" s="1855" t="s">
        <v>1416</v>
      </c>
      <c r="L182" s="1855" t="s">
        <v>1418</v>
      </c>
      <c r="M182" s="1855" t="s">
        <v>1419</v>
      </c>
      <c r="N182" s="1855" t="s">
        <v>77</v>
      </c>
      <c r="O182" s="1855" t="s">
        <v>80</v>
      </c>
      <c r="P182" s="1855" t="s">
        <v>179</v>
      </c>
      <c r="Q182" s="1855" t="s">
        <v>179</v>
      </c>
      <c r="R182" s="1855" t="s">
        <v>461</v>
      </c>
      <c r="S182" s="1855" t="s">
        <v>179</v>
      </c>
      <c r="T182" s="1855" t="s">
        <v>179</v>
      </c>
      <c r="U182" s="1855">
        <v>0</v>
      </c>
      <c r="V182" s="1855" t="s">
        <v>179</v>
      </c>
      <c r="W182" s="1855" t="s">
        <v>179</v>
      </c>
      <c r="X182" s="1855">
        <v>540</v>
      </c>
      <c r="Y182" s="1855">
        <v>2025</v>
      </c>
      <c r="Z182" s="1855">
        <v>2027</v>
      </c>
      <c r="AA182" s="1855" t="s">
        <v>4572</v>
      </c>
      <c r="AB182" s="1855" t="s">
        <v>179</v>
      </c>
      <c r="AC182" s="1855" t="s">
        <v>179</v>
      </c>
      <c r="AD182" s="1855" t="s">
        <v>4022</v>
      </c>
      <c r="AE182" s="1855" t="s">
        <v>1417</v>
      </c>
      <c r="AF182" s="1855" t="s">
        <v>1420</v>
      </c>
      <c r="AG182" s="1855" t="s">
        <v>1421</v>
      </c>
      <c r="AH182" s="1855" t="s">
        <v>179</v>
      </c>
      <c r="AI182" s="1855" t="s">
        <v>179</v>
      </c>
      <c r="AJ182" s="1855" t="s">
        <v>179</v>
      </c>
      <c r="AK182" s="1855" t="s">
        <v>179</v>
      </c>
      <c r="AL182" s="1855" t="s">
        <v>179</v>
      </c>
      <c r="AM182" s="1855" t="s">
        <v>179</v>
      </c>
      <c r="AN182" s="1855" t="s">
        <v>179</v>
      </c>
      <c r="AO182" s="1855" t="s">
        <v>179</v>
      </c>
      <c r="AP182" s="1855" t="s">
        <v>179</v>
      </c>
      <c r="AQ182" s="1855" t="s">
        <v>179</v>
      </c>
      <c r="AR182" s="1855" t="s">
        <v>179</v>
      </c>
      <c r="AS182" s="1855" t="s">
        <v>179</v>
      </c>
      <c r="AT182" s="1855" t="s">
        <v>179</v>
      </c>
      <c r="AU182" s="1855" t="s">
        <v>179</v>
      </c>
      <c r="AV182" s="1855" t="s">
        <v>179</v>
      </c>
      <c r="AW182" s="1855" t="s">
        <v>179</v>
      </c>
      <c r="AX182" s="1855" t="s">
        <v>179</v>
      </c>
      <c r="AY182" s="1855" t="s">
        <v>179</v>
      </c>
      <c r="AZ182" s="1855" t="s">
        <v>179</v>
      </c>
      <c r="BA182" s="1855">
        <v>2024</v>
      </c>
      <c r="BB182" s="1855">
        <v>534</v>
      </c>
      <c r="BC182" s="1857">
        <v>534</v>
      </c>
      <c r="BD182" s="1857">
        <v>534</v>
      </c>
      <c r="BE182" s="1857">
        <v>534</v>
      </c>
      <c r="BF182" s="1857">
        <v>8.2860000000000003E-2</v>
      </c>
      <c r="BG182" s="1857" t="s">
        <v>523</v>
      </c>
      <c r="BH182" s="1857">
        <v>2027</v>
      </c>
      <c r="BI182" s="1857">
        <v>533.19899999999996</v>
      </c>
      <c r="BJ182" s="1857">
        <v>0.2</v>
      </c>
      <c r="BK182" s="1855">
        <v>533.19899999999996</v>
      </c>
      <c r="BL182" s="1855">
        <v>0.2</v>
      </c>
      <c r="BM182" s="1855">
        <v>7.9000000000000001E-2</v>
      </c>
      <c r="BN182" s="1855" t="s">
        <v>523</v>
      </c>
      <c r="BO182" s="1855">
        <v>4.7</v>
      </c>
      <c r="BP182" s="1855"/>
      <c r="BQ182" s="1855">
        <v>0</v>
      </c>
      <c r="BR182" s="1855"/>
      <c r="BS182" s="1855">
        <v>0</v>
      </c>
      <c r="BT182" s="1855"/>
      <c r="BU182" s="1855">
        <v>0</v>
      </c>
      <c r="BV182" s="1855"/>
      <c r="BW182" s="1855">
        <v>53</v>
      </c>
      <c r="BX182" s="1855">
        <v>0</v>
      </c>
      <c r="BY182" s="1855">
        <v>0</v>
      </c>
      <c r="BZ182" s="1858">
        <v>0</v>
      </c>
      <c r="CA182" s="1858">
        <v>0</v>
      </c>
      <c r="CB182" s="1858">
        <v>0</v>
      </c>
      <c r="CC182" s="1858">
        <v>0</v>
      </c>
      <c r="CD182" s="1858">
        <v>0</v>
      </c>
      <c r="CE182" s="1858">
        <v>0</v>
      </c>
      <c r="CF182" s="1858">
        <v>0</v>
      </c>
      <c r="CG182" s="1858">
        <v>0</v>
      </c>
      <c r="CH182" s="1858">
        <v>0</v>
      </c>
      <c r="CI182" s="1859">
        <v>0</v>
      </c>
      <c r="CJ182" s="1855">
        <v>0</v>
      </c>
      <c r="CK182" s="1855" t="b">
        <v>0</v>
      </c>
      <c r="CL182" s="1855" t="b">
        <v>0</v>
      </c>
      <c r="CM182" s="1855" t="b">
        <v>0</v>
      </c>
      <c r="CN182" s="1855" t="b">
        <v>0</v>
      </c>
      <c r="CO182" s="1855" t="b">
        <v>0</v>
      </c>
      <c r="CP182" s="1855" t="b">
        <v>0</v>
      </c>
      <c r="CQ182" s="1855" t="b">
        <v>0</v>
      </c>
      <c r="CR182" s="1855" t="b">
        <v>0</v>
      </c>
      <c r="CS182" s="1855">
        <v>0</v>
      </c>
      <c r="CT182" s="1855">
        <v>0</v>
      </c>
      <c r="CU182" s="1855">
        <v>0</v>
      </c>
      <c r="CV182" s="1855">
        <v>0</v>
      </c>
      <c r="CW182" s="1855">
        <v>0</v>
      </c>
      <c r="CX182" s="1855">
        <v>0</v>
      </c>
      <c r="CY182" s="1857">
        <v>0</v>
      </c>
      <c r="CZ182" s="1855" t="s">
        <v>4297</v>
      </c>
      <c r="DA182" s="1855" t="s">
        <v>4297</v>
      </c>
      <c r="DB182" s="1855" t="s">
        <v>4297</v>
      </c>
      <c r="DC182" s="1855" t="s">
        <v>4297</v>
      </c>
      <c r="DD182" s="1855" t="s">
        <v>4297</v>
      </c>
      <c r="DE182" s="1855" t="b">
        <v>0</v>
      </c>
      <c r="DF182" s="1855" t="b">
        <v>0</v>
      </c>
      <c r="DG182" s="1855" t="b">
        <v>0</v>
      </c>
      <c r="DH182" s="1855" t="b">
        <v>0</v>
      </c>
      <c r="DI182" s="1855" t="b">
        <v>0</v>
      </c>
      <c r="DJ182" s="1860" t="b">
        <v>0</v>
      </c>
      <c r="DK182" s="1860" t="b">
        <v>0</v>
      </c>
      <c r="DL182" s="1860" t="b">
        <v>1</v>
      </c>
      <c r="DM182" s="1860" t="s">
        <v>4300</v>
      </c>
      <c r="DN182" s="1860" t="s">
        <v>4300</v>
      </c>
      <c r="DO182" s="1860" t="s">
        <v>4300</v>
      </c>
      <c r="DP182" s="1860" t="s">
        <v>4300</v>
      </c>
      <c r="DQ182" s="1860" t="s">
        <v>4300</v>
      </c>
      <c r="DR182" s="1860" t="s">
        <v>4297</v>
      </c>
    </row>
    <row r="183" spans="1:122" ht="14.25" thickBot="1">
      <c r="A183" s="1855" t="s">
        <v>1423</v>
      </c>
      <c r="B183" s="1855" t="s">
        <v>1424</v>
      </c>
      <c r="C183" s="1855">
        <v>2025</v>
      </c>
      <c r="D183" s="1855" t="s">
        <v>441</v>
      </c>
      <c r="E183" s="1855">
        <v>1056279</v>
      </c>
      <c r="F183" s="1855" t="s">
        <v>1424</v>
      </c>
      <c r="G183" s="1856">
        <v>45917</v>
      </c>
      <c r="H183" s="1855" t="s">
        <v>1425</v>
      </c>
      <c r="I183" s="1855" t="s">
        <v>1424</v>
      </c>
      <c r="J183" s="1855" t="s">
        <v>2956</v>
      </c>
      <c r="K183" s="1855" t="s">
        <v>1424</v>
      </c>
      <c r="L183" s="1855" t="s">
        <v>2956</v>
      </c>
      <c r="M183" s="1855" t="s">
        <v>1425</v>
      </c>
      <c r="N183" s="1855" t="s">
        <v>57</v>
      </c>
      <c r="O183" s="1855" t="s">
        <v>66</v>
      </c>
      <c r="P183" s="1855" t="s">
        <v>441</v>
      </c>
      <c r="Q183" s="1855" t="s">
        <v>179</v>
      </c>
      <c r="R183" s="1855" t="s">
        <v>179</v>
      </c>
      <c r="S183" s="1855" t="s">
        <v>179</v>
      </c>
      <c r="T183" s="1855" t="s">
        <v>179</v>
      </c>
      <c r="U183" s="1855">
        <v>5911</v>
      </c>
      <c r="V183" s="1855">
        <v>22</v>
      </c>
      <c r="W183" s="1855">
        <v>2</v>
      </c>
      <c r="X183" s="1855">
        <v>0</v>
      </c>
      <c r="Y183" s="1855">
        <v>2025</v>
      </c>
      <c r="Z183" s="1855">
        <v>2027</v>
      </c>
      <c r="AA183" s="1855" t="s">
        <v>4573</v>
      </c>
      <c r="AB183" s="1855" t="s">
        <v>179</v>
      </c>
      <c r="AC183" s="1855" t="s">
        <v>179</v>
      </c>
      <c r="AD183" s="1855" t="s">
        <v>4022</v>
      </c>
      <c r="AE183" s="1855" t="s">
        <v>4574</v>
      </c>
      <c r="AF183" s="1855" t="s">
        <v>4575</v>
      </c>
      <c r="AG183" s="1855" t="s">
        <v>839</v>
      </c>
      <c r="AH183" s="1855" t="s">
        <v>179</v>
      </c>
      <c r="AI183" s="1855" t="s">
        <v>179</v>
      </c>
      <c r="AJ183" s="1855">
        <v>2024</v>
      </c>
      <c r="AK183" s="1855">
        <v>14127</v>
      </c>
      <c r="AL183" s="1855">
        <v>14127</v>
      </c>
      <c r="AM183" s="1855">
        <v>9378</v>
      </c>
      <c r="AN183" s="1855">
        <v>9378</v>
      </c>
      <c r="AO183" s="1855">
        <v>15.77</v>
      </c>
      <c r="AP183" s="1855" t="s">
        <v>1426</v>
      </c>
      <c r="AQ183" s="1855">
        <v>0</v>
      </c>
      <c r="AR183" s="1855">
        <v>2027</v>
      </c>
      <c r="AS183" s="1855">
        <v>5650</v>
      </c>
      <c r="AT183" s="1855">
        <v>60</v>
      </c>
      <c r="AU183" s="1855">
        <v>5650</v>
      </c>
      <c r="AV183" s="1855">
        <v>60</v>
      </c>
      <c r="AW183" s="1855">
        <v>15.53</v>
      </c>
      <c r="AX183" s="1855" t="s">
        <v>1426</v>
      </c>
      <c r="AY183" s="1855">
        <v>1.5</v>
      </c>
      <c r="AZ183" s="1855">
        <v>65</v>
      </c>
      <c r="BA183" s="1855" t="s">
        <v>179</v>
      </c>
      <c r="BB183" s="1855" t="s">
        <v>179</v>
      </c>
      <c r="BC183" s="1857" t="s">
        <v>179</v>
      </c>
      <c r="BD183" s="1857" t="s">
        <v>179</v>
      </c>
      <c r="BE183" s="1857" t="s">
        <v>179</v>
      </c>
      <c r="BF183" s="1857" t="s">
        <v>179</v>
      </c>
      <c r="BG183" s="1857" t="s">
        <v>179</v>
      </c>
      <c r="BH183" s="1857" t="s">
        <v>179</v>
      </c>
      <c r="BI183" s="1857" t="s">
        <v>179</v>
      </c>
      <c r="BJ183" s="1857" t="s">
        <v>179</v>
      </c>
      <c r="BK183" s="1855" t="s">
        <v>179</v>
      </c>
      <c r="BL183" s="1855" t="s">
        <v>179</v>
      </c>
      <c r="BM183" s="1855" t="s">
        <v>179</v>
      </c>
      <c r="BN183" s="1855" t="s">
        <v>179</v>
      </c>
      <c r="BO183" s="1855" t="s">
        <v>179</v>
      </c>
      <c r="BP183" s="1855"/>
      <c r="BQ183" s="1855">
        <v>0</v>
      </c>
      <c r="BR183" s="1855"/>
      <c r="BS183" s="1855">
        <v>0</v>
      </c>
      <c r="BT183" s="1855"/>
      <c r="BU183" s="1855">
        <v>0</v>
      </c>
      <c r="BV183" s="1855"/>
      <c r="BW183" s="1855">
        <v>0</v>
      </c>
      <c r="BX183" s="1855" t="s">
        <v>4297</v>
      </c>
      <c r="BY183" s="1855" t="s">
        <v>4297</v>
      </c>
      <c r="BZ183" s="1858" t="s">
        <v>4297</v>
      </c>
      <c r="CA183" s="1858" t="s">
        <v>4300</v>
      </c>
      <c r="CB183" s="1858" t="s">
        <v>4297</v>
      </c>
      <c r="CC183" s="1858" t="s">
        <v>4297</v>
      </c>
      <c r="CD183" s="1858" t="s">
        <v>4298</v>
      </c>
      <c r="CE183" s="1858" t="s">
        <v>4298</v>
      </c>
      <c r="CF183" s="1858" t="s">
        <v>4297</v>
      </c>
      <c r="CG183" s="1858" t="s">
        <v>4298</v>
      </c>
      <c r="CH183" s="1858" t="s">
        <v>4298</v>
      </c>
      <c r="CI183" s="1859" t="s">
        <v>4298</v>
      </c>
      <c r="CJ183" s="1855" t="s">
        <v>4298</v>
      </c>
      <c r="CK183" s="1855" t="b">
        <v>0</v>
      </c>
      <c r="CL183" s="1855" t="b">
        <v>0</v>
      </c>
      <c r="CM183" s="1855" t="b">
        <v>0</v>
      </c>
      <c r="CN183" s="1855" t="b">
        <v>0</v>
      </c>
      <c r="CO183" s="1855" t="b">
        <v>0</v>
      </c>
      <c r="CP183" s="1855" t="b">
        <v>0</v>
      </c>
      <c r="CQ183" s="1855" t="b">
        <v>0</v>
      </c>
      <c r="CR183" s="1855" t="b">
        <v>1</v>
      </c>
      <c r="CS183" s="1855" t="s">
        <v>3153</v>
      </c>
      <c r="CT183" s="1855" t="s">
        <v>4300</v>
      </c>
      <c r="CU183" s="1855" t="s">
        <v>3153</v>
      </c>
      <c r="CV183" s="1855" t="s">
        <v>4300</v>
      </c>
      <c r="CW183" s="1855" t="s">
        <v>3153</v>
      </c>
      <c r="CX183" s="1855" t="s">
        <v>4297</v>
      </c>
      <c r="CY183" s="1857" t="s">
        <v>4300</v>
      </c>
      <c r="CZ183" s="1855">
        <v>0</v>
      </c>
      <c r="DA183" s="1855">
        <v>0</v>
      </c>
      <c r="DB183" s="1855">
        <v>0</v>
      </c>
      <c r="DC183" s="1855">
        <v>0</v>
      </c>
      <c r="DD183" s="1855">
        <v>0</v>
      </c>
      <c r="DE183" s="1855" t="b">
        <v>0</v>
      </c>
      <c r="DF183" s="1855" t="b">
        <v>0</v>
      </c>
      <c r="DG183" s="1855" t="b">
        <v>0</v>
      </c>
      <c r="DH183" s="1855" t="b">
        <v>0</v>
      </c>
      <c r="DI183" s="1855" t="b">
        <v>0</v>
      </c>
      <c r="DJ183" s="1860" t="b">
        <v>0</v>
      </c>
      <c r="DK183" s="1860" t="b">
        <v>0</v>
      </c>
      <c r="DL183" s="1860" t="b">
        <v>0</v>
      </c>
      <c r="DM183" s="1860" t="s">
        <v>179</v>
      </c>
      <c r="DN183" s="1860" t="s">
        <v>179</v>
      </c>
      <c r="DO183" s="1860" t="s">
        <v>179</v>
      </c>
      <c r="DP183" s="1860" t="s">
        <v>179</v>
      </c>
      <c r="DQ183" s="1860" t="s">
        <v>179</v>
      </c>
      <c r="DR183" s="1860" t="s">
        <v>179</v>
      </c>
    </row>
    <row r="184" spans="1:122" ht="14.25" thickBot="1">
      <c r="A184" s="1855" t="s">
        <v>1427</v>
      </c>
      <c r="B184" s="1855" t="s">
        <v>1875</v>
      </c>
      <c r="C184" s="1855">
        <v>2025</v>
      </c>
      <c r="D184" s="1855" t="s">
        <v>441</v>
      </c>
      <c r="E184" s="1855">
        <v>1056280</v>
      </c>
      <c r="F184" s="1855" t="s">
        <v>1875</v>
      </c>
      <c r="G184" s="1856">
        <v>45856</v>
      </c>
      <c r="H184" s="1855" t="s">
        <v>2957</v>
      </c>
      <c r="I184" s="1855" t="s">
        <v>1875</v>
      </c>
      <c r="J184" s="1855" t="s">
        <v>1428</v>
      </c>
      <c r="K184" s="1855" t="s">
        <v>1875</v>
      </c>
      <c r="L184" s="1855" t="s">
        <v>1428</v>
      </c>
      <c r="M184" s="1855" t="s">
        <v>2957</v>
      </c>
      <c r="N184" s="1855" t="s">
        <v>57</v>
      </c>
      <c r="O184" s="1855" t="s">
        <v>64</v>
      </c>
      <c r="P184" s="1855" t="s">
        <v>441</v>
      </c>
      <c r="Q184" s="1855" t="s">
        <v>179</v>
      </c>
      <c r="R184" s="1855" t="s">
        <v>179</v>
      </c>
      <c r="S184" s="1855" t="s">
        <v>179</v>
      </c>
      <c r="T184" s="1855" t="s">
        <v>179</v>
      </c>
      <c r="U184" s="1855">
        <v>2414</v>
      </c>
      <c r="V184" s="1855">
        <v>7</v>
      </c>
      <c r="W184" s="1855">
        <v>1</v>
      </c>
      <c r="X184" s="1855">
        <v>0</v>
      </c>
      <c r="Y184" s="1855">
        <v>2025</v>
      </c>
      <c r="Z184" s="1855">
        <v>2027</v>
      </c>
      <c r="AA184" s="1855" t="s">
        <v>4576</v>
      </c>
      <c r="AB184" s="1855" t="s">
        <v>179</v>
      </c>
      <c r="AC184" s="1855" t="s">
        <v>179</v>
      </c>
      <c r="AD184" s="1855" t="s">
        <v>4022</v>
      </c>
      <c r="AE184" s="1855" t="s">
        <v>1429</v>
      </c>
      <c r="AF184" s="1855" t="s">
        <v>2957</v>
      </c>
      <c r="AG184" s="1855" t="s">
        <v>2958</v>
      </c>
      <c r="AH184" s="1855" t="s">
        <v>179</v>
      </c>
      <c r="AI184" s="1855">
        <v>0</v>
      </c>
      <c r="AJ184" s="1855">
        <v>2024</v>
      </c>
      <c r="AK184" s="1855">
        <v>4667</v>
      </c>
      <c r="AL184" s="1855">
        <v>4667</v>
      </c>
      <c r="AM184" s="1855">
        <v>4667</v>
      </c>
      <c r="AN184" s="1855">
        <v>4667</v>
      </c>
      <c r="AO184" s="1855">
        <v>5.1589999999999997E-2</v>
      </c>
      <c r="AP184" s="1855" t="s">
        <v>1422</v>
      </c>
      <c r="AQ184" s="1855">
        <v>0</v>
      </c>
      <c r="AR184" s="1855">
        <v>2027</v>
      </c>
      <c r="AS184" s="1855">
        <v>4620.7920792079203</v>
      </c>
      <c r="AT184" s="1855">
        <v>1</v>
      </c>
      <c r="AU184" s="1855">
        <v>4620.7920792079203</v>
      </c>
      <c r="AV184" s="1855">
        <v>1</v>
      </c>
      <c r="AW184" s="1855">
        <v>5.1079207920792097E-2</v>
      </c>
      <c r="AX184" s="1855" t="s">
        <v>1422</v>
      </c>
      <c r="AY184" s="1855">
        <v>1</v>
      </c>
      <c r="AZ184" s="1855">
        <v>0</v>
      </c>
      <c r="BA184" s="1855" t="s">
        <v>179</v>
      </c>
      <c r="BB184" s="1855" t="s">
        <v>179</v>
      </c>
      <c r="BC184" s="1857" t="s">
        <v>179</v>
      </c>
      <c r="BD184" s="1857" t="s">
        <v>179</v>
      </c>
      <c r="BE184" s="1857" t="s">
        <v>179</v>
      </c>
      <c r="BF184" s="1857" t="s">
        <v>179</v>
      </c>
      <c r="BG184" s="1857" t="s">
        <v>179</v>
      </c>
      <c r="BH184" s="1857" t="s">
        <v>179</v>
      </c>
      <c r="BI184" s="1857" t="s">
        <v>179</v>
      </c>
      <c r="BJ184" s="1857" t="s">
        <v>179</v>
      </c>
      <c r="BK184" s="1855" t="s">
        <v>179</v>
      </c>
      <c r="BL184" s="1855" t="s">
        <v>179</v>
      </c>
      <c r="BM184" s="1855" t="s">
        <v>179</v>
      </c>
      <c r="BN184" s="1855" t="s">
        <v>179</v>
      </c>
      <c r="BO184" s="1855" t="s">
        <v>179</v>
      </c>
      <c r="BP184" s="1855"/>
      <c r="BQ184" s="1855">
        <v>0</v>
      </c>
      <c r="BR184" s="1855"/>
      <c r="BS184" s="1855">
        <v>0</v>
      </c>
      <c r="BT184" s="1855"/>
      <c r="BU184" s="1855">
        <v>0</v>
      </c>
      <c r="BV184" s="1855"/>
      <c r="BW184" s="1855">
        <v>0</v>
      </c>
      <c r="BX184" s="1855" t="s">
        <v>4297</v>
      </c>
      <c r="BY184" s="1855" t="s">
        <v>4297</v>
      </c>
      <c r="BZ184" s="1858" t="s">
        <v>4297</v>
      </c>
      <c r="CA184" s="1858" t="s">
        <v>4297</v>
      </c>
      <c r="CB184" s="1858" t="s">
        <v>4297</v>
      </c>
      <c r="CC184" s="1858" t="s">
        <v>4297</v>
      </c>
      <c r="CD184" s="1858" t="s">
        <v>4297</v>
      </c>
      <c r="CE184" s="1858" t="s">
        <v>4297</v>
      </c>
      <c r="CF184" s="1858" t="s">
        <v>4297</v>
      </c>
      <c r="CG184" s="1858" t="s">
        <v>4298</v>
      </c>
      <c r="CH184" s="1858" t="s">
        <v>4298</v>
      </c>
      <c r="CI184" s="1859" t="s">
        <v>4298</v>
      </c>
      <c r="CJ184" s="1855" t="s">
        <v>4297</v>
      </c>
      <c r="CK184" s="1855" t="b">
        <v>0</v>
      </c>
      <c r="CL184" s="1855" t="b">
        <v>0</v>
      </c>
      <c r="CM184" s="1855" t="b">
        <v>0</v>
      </c>
      <c r="CN184" s="1855" t="b">
        <v>0</v>
      </c>
      <c r="CO184" s="1855" t="b">
        <v>0</v>
      </c>
      <c r="CP184" s="1855" t="b">
        <v>0</v>
      </c>
      <c r="CQ184" s="1855" t="b">
        <v>0</v>
      </c>
      <c r="CR184" s="1855" t="b">
        <v>1</v>
      </c>
      <c r="CS184" s="1855" t="s">
        <v>4300</v>
      </c>
      <c r="CT184" s="1855" t="s">
        <v>4300</v>
      </c>
      <c r="CU184" s="1855" t="s">
        <v>4300</v>
      </c>
      <c r="CV184" s="1855" t="s">
        <v>4300</v>
      </c>
      <c r="CW184" s="1855" t="s">
        <v>4300</v>
      </c>
      <c r="CX184" s="1855" t="s">
        <v>4297</v>
      </c>
      <c r="CY184" s="1857" t="s">
        <v>4297</v>
      </c>
      <c r="CZ184" s="1855">
        <v>0</v>
      </c>
      <c r="DA184" s="1855">
        <v>0</v>
      </c>
      <c r="DB184" s="1855">
        <v>0</v>
      </c>
      <c r="DC184" s="1855">
        <v>0</v>
      </c>
      <c r="DD184" s="1855">
        <v>0</v>
      </c>
      <c r="DE184" s="1855" t="b">
        <v>0</v>
      </c>
      <c r="DF184" s="1855" t="b">
        <v>0</v>
      </c>
      <c r="DG184" s="1855" t="b">
        <v>0</v>
      </c>
      <c r="DH184" s="1855" t="b">
        <v>0</v>
      </c>
      <c r="DI184" s="1855" t="b">
        <v>0</v>
      </c>
      <c r="DJ184" s="1860" t="b">
        <v>0</v>
      </c>
      <c r="DK184" s="1860" t="b">
        <v>0</v>
      </c>
      <c r="DL184" s="1860" t="b">
        <v>0</v>
      </c>
      <c r="DM184" s="1860" t="s">
        <v>179</v>
      </c>
      <c r="DN184" s="1860" t="s">
        <v>179</v>
      </c>
      <c r="DO184" s="1860" t="s">
        <v>179</v>
      </c>
      <c r="DP184" s="1860" t="s">
        <v>179</v>
      </c>
      <c r="DQ184" s="1860" t="s">
        <v>179</v>
      </c>
      <c r="DR184" s="1860" t="s">
        <v>179</v>
      </c>
    </row>
    <row r="185" spans="1:122" ht="14.25" thickBot="1">
      <c r="A185" s="1855" t="s">
        <v>1430</v>
      </c>
      <c r="B185" s="1855" t="s">
        <v>1431</v>
      </c>
      <c r="C185" s="1855">
        <v>2025</v>
      </c>
      <c r="D185" s="1855" t="s">
        <v>441</v>
      </c>
      <c r="E185" s="1855">
        <v>1056281</v>
      </c>
      <c r="F185" s="1855" t="s">
        <v>1431</v>
      </c>
      <c r="G185" s="1856">
        <v>45862</v>
      </c>
      <c r="H185" s="1855" t="s">
        <v>1432</v>
      </c>
      <c r="I185" s="1855" t="s">
        <v>1431</v>
      </c>
      <c r="J185" s="1855" t="s">
        <v>1433</v>
      </c>
      <c r="K185" s="1855" t="s">
        <v>1431</v>
      </c>
      <c r="L185" s="1855" t="s">
        <v>1433</v>
      </c>
      <c r="M185" s="1855" t="s">
        <v>1432</v>
      </c>
      <c r="N185" s="1855" t="s">
        <v>57</v>
      </c>
      <c r="O185" s="1855" t="s">
        <v>64</v>
      </c>
      <c r="P185" s="1855" t="s">
        <v>441</v>
      </c>
      <c r="Q185" s="1855" t="s">
        <v>179</v>
      </c>
      <c r="R185" s="1855" t="s">
        <v>179</v>
      </c>
      <c r="S185" s="1855" t="s">
        <v>179</v>
      </c>
      <c r="T185" s="1855" t="s">
        <v>179</v>
      </c>
      <c r="U185" s="1855">
        <v>3494</v>
      </c>
      <c r="V185" s="1855">
        <v>7</v>
      </c>
      <c r="W185" s="1855">
        <v>4</v>
      </c>
      <c r="X185" s="1855">
        <v>0</v>
      </c>
      <c r="Y185" s="1855">
        <v>2025</v>
      </c>
      <c r="Z185" s="1855">
        <v>2027</v>
      </c>
      <c r="AA185" s="1855" t="s">
        <v>4577</v>
      </c>
      <c r="AB185" s="1855" t="s">
        <v>179</v>
      </c>
      <c r="AC185" s="1855" t="s">
        <v>179</v>
      </c>
      <c r="AD185" s="1855" t="s">
        <v>4022</v>
      </c>
      <c r="AE185" s="1855" t="s">
        <v>1434</v>
      </c>
      <c r="AF185" s="1855" t="s">
        <v>1435</v>
      </c>
      <c r="AG185" s="1855" t="s">
        <v>1436</v>
      </c>
      <c r="AH185" s="1855" t="s">
        <v>179</v>
      </c>
      <c r="AI185" s="1855" t="s">
        <v>179</v>
      </c>
      <c r="AJ185" s="1855">
        <v>2024</v>
      </c>
      <c r="AK185" s="1855">
        <v>8976</v>
      </c>
      <c r="AL185" s="1855">
        <v>8976</v>
      </c>
      <c r="AM185" s="1855">
        <v>8976</v>
      </c>
      <c r="AN185" s="1855">
        <v>8976</v>
      </c>
      <c r="AO185" s="1855">
        <v>0.16919999999999999</v>
      </c>
      <c r="AP185" s="1855" t="s">
        <v>1422</v>
      </c>
      <c r="AQ185" s="1855">
        <v>0</v>
      </c>
      <c r="AR185" s="1855">
        <v>2027</v>
      </c>
      <c r="AS185" s="1855">
        <v>9000</v>
      </c>
      <c r="AT185" s="1855">
        <v>-0.3</v>
      </c>
      <c r="AU185" s="1855">
        <v>9000</v>
      </c>
      <c r="AV185" s="1855">
        <v>-0.3</v>
      </c>
      <c r="AW185" s="1855">
        <v>0.16420000000000001</v>
      </c>
      <c r="AX185" s="1855" t="s">
        <v>1422</v>
      </c>
      <c r="AY185" s="1855">
        <v>3</v>
      </c>
      <c r="AZ185" s="1855">
        <v>0</v>
      </c>
      <c r="BA185" s="1855" t="s">
        <v>179</v>
      </c>
      <c r="BB185" s="1855" t="s">
        <v>179</v>
      </c>
      <c r="BC185" s="1857" t="s">
        <v>179</v>
      </c>
      <c r="BD185" s="1857" t="s">
        <v>179</v>
      </c>
      <c r="BE185" s="1857" t="s">
        <v>179</v>
      </c>
      <c r="BF185" s="1857" t="s">
        <v>179</v>
      </c>
      <c r="BG185" s="1857" t="s">
        <v>179</v>
      </c>
      <c r="BH185" s="1857" t="s">
        <v>179</v>
      </c>
      <c r="BI185" s="1857" t="s">
        <v>179</v>
      </c>
      <c r="BJ185" s="1857" t="s">
        <v>179</v>
      </c>
      <c r="BK185" s="1855" t="s">
        <v>179</v>
      </c>
      <c r="BL185" s="1855" t="s">
        <v>179</v>
      </c>
      <c r="BM185" s="1855" t="s">
        <v>179</v>
      </c>
      <c r="BN185" s="1855" t="s">
        <v>179</v>
      </c>
      <c r="BO185" s="1855" t="s">
        <v>179</v>
      </c>
      <c r="BP185" s="1855"/>
      <c r="BQ185" s="1855">
        <v>0</v>
      </c>
      <c r="BR185" s="1855"/>
      <c r="BS185" s="1855">
        <v>0</v>
      </c>
      <c r="BT185" s="1855"/>
      <c r="BU185" s="1855">
        <v>0</v>
      </c>
      <c r="BV185" s="1855"/>
      <c r="BW185" s="1855">
        <v>0</v>
      </c>
      <c r="BX185" s="1855" t="s">
        <v>4297</v>
      </c>
      <c r="BY185" s="1855" t="s">
        <v>4297</v>
      </c>
      <c r="BZ185" s="1858" t="s">
        <v>4297</v>
      </c>
      <c r="CA185" s="1858" t="s">
        <v>3153</v>
      </c>
      <c r="CB185" s="1858" t="s">
        <v>4297</v>
      </c>
      <c r="CC185" s="1858" t="s">
        <v>3153</v>
      </c>
      <c r="CD185" s="1858" t="s">
        <v>3153</v>
      </c>
      <c r="CE185" s="1858" t="s">
        <v>4297</v>
      </c>
      <c r="CF185" s="1858" t="s">
        <v>4297</v>
      </c>
      <c r="CG185" s="1858" t="s">
        <v>3153</v>
      </c>
      <c r="CH185" s="1858" t="s">
        <v>4298</v>
      </c>
      <c r="CI185" s="1859" t="s">
        <v>4298</v>
      </c>
      <c r="CJ185" s="1855" t="s">
        <v>3153</v>
      </c>
      <c r="CK185" s="1855" t="b">
        <v>0</v>
      </c>
      <c r="CL185" s="1855" t="b">
        <v>0</v>
      </c>
      <c r="CM185" s="1855" t="b">
        <v>0</v>
      </c>
      <c r="CN185" s="1855" t="b">
        <v>0</v>
      </c>
      <c r="CO185" s="1855" t="b">
        <v>0</v>
      </c>
      <c r="CP185" s="1855" t="b">
        <v>0</v>
      </c>
      <c r="CQ185" s="1855" t="b">
        <v>0</v>
      </c>
      <c r="CR185" s="1855" t="b">
        <v>1</v>
      </c>
      <c r="CS185" s="1855" t="s">
        <v>4297</v>
      </c>
      <c r="CT185" s="1855" t="s">
        <v>4300</v>
      </c>
      <c r="CU185" s="1855" t="s">
        <v>4297</v>
      </c>
      <c r="CV185" s="1855" t="s">
        <v>4300</v>
      </c>
      <c r="CW185" s="1855" t="s">
        <v>4300</v>
      </c>
      <c r="CX185" s="1855" t="s">
        <v>3153</v>
      </c>
      <c r="CY185" s="1857" t="s">
        <v>4300</v>
      </c>
      <c r="CZ185" s="1855">
        <v>0</v>
      </c>
      <c r="DA185" s="1855">
        <v>0</v>
      </c>
      <c r="DB185" s="1855">
        <v>0</v>
      </c>
      <c r="DC185" s="1855">
        <v>0</v>
      </c>
      <c r="DD185" s="1855">
        <v>0</v>
      </c>
      <c r="DE185" s="1855" t="b">
        <v>0</v>
      </c>
      <c r="DF185" s="1855" t="b">
        <v>0</v>
      </c>
      <c r="DG185" s="1855" t="b">
        <v>0</v>
      </c>
      <c r="DH185" s="1855" t="b">
        <v>0</v>
      </c>
      <c r="DI185" s="1855" t="b">
        <v>0</v>
      </c>
      <c r="DJ185" s="1860" t="b">
        <v>0</v>
      </c>
      <c r="DK185" s="1860" t="b">
        <v>0</v>
      </c>
      <c r="DL185" s="1860" t="b">
        <v>0</v>
      </c>
      <c r="DM185" s="1860" t="s">
        <v>179</v>
      </c>
      <c r="DN185" s="1860" t="s">
        <v>179</v>
      </c>
      <c r="DO185" s="1860" t="s">
        <v>179</v>
      </c>
      <c r="DP185" s="1860" t="s">
        <v>179</v>
      </c>
      <c r="DQ185" s="1860" t="s">
        <v>179</v>
      </c>
      <c r="DR185" s="1860" t="s">
        <v>179</v>
      </c>
    </row>
    <row r="186" spans="1:122" ht="14.25" thickBot="1">
      <c r="A186" s="1855" t="s">
        <v>1437</v>
      </c>
      <c r="B186" s="1855" t="s">
        <v>1438</v>
      </c>
      <c r="C186" s="1855">
        <v>2025</v>
      </c>
      <c r="D186" s="1855" t="s">
        <v>441</v>
      </c>
      <c r="E186" s="1855">
        <v>1014283</v>
      </c>
      <c r="F186" s="1855" t="s">
        <v>1438</v>
      </c>
      <c r="G186" s="1856">
        <v>45868</v>
      </c>
      <c r="H186" s="1855" t="s">
        <v>4090</v>
      </c>
      <c r="I186" s="1855" t="s">
        <v>4091</v>
      </c>
      <c r="J186" s="1855" t="s">
        <v>4092</v>
      </c>
      <c r="K186" s="1855" t="s">
        <v>1438</v>
      </c>
      <c r="L186" s="1855" t="s">
        <v>4093</v>
      </c>
      <c r="M186" s="1855" t="s">
        <v>1440</v>
      </c>
      <c r="N186" s="1855" t="s">
        <v>12</v>
      </c>
      <c r="O186" s="1855" t="s">
        <v>18</v>
      </c>
      <c r="P186" s="1855" t="s">
        <v>441</v>
      </c>
      <c r="Q186" s="1855" t="s">
        <v>179</v>
      </c>
      <c r="R186" s="1855" t="s">
        <v>179</v>
      </c>
      <c r="S186" s="1855" t="s">
        <v>179</v>
      </c>
      <c r="T186" s="1855" t="s">
        <v>179</v>
      </c>
      <c r="U186" s="1855">
        <v>1696</v>
      </c>
      <c r="V186" s="1855">
        <v>1</v>
      </c>
      <c r="W186" s="1855">
        <v>1</v>
      </c>
      <c r="X186" s="1855">
        <v>0</v>
      </c>
      <c r="Y186" s="1855">
        <v>2025</v>
      </c>
      <c r="Z186" s="1855">
        <v>2027</v>
      </c>
      <c r="AA186" s="1855" t="s">
        <v>4578</v>
      </c>
      <c r="AB186" s="1855" t="s">
        <v>179</v>
      </c>
      <c r="AC186" s="1855" t="s">
        <v>179</v>
      </c>
      <c r="AD186" s="1855" t="s">
        <v>4022</v>
      </c>
      <c r="AE186" s="1855" t="s">
        <v>1441</v>
      </c>
      <c r="AF186" s="1855" t="s">
        <v>1439</v>
      </c>
      <c r="AG186" s="1855" t="s">
        <v>1442</v>
      </c>
      <c r="AH186" s="1855" t="s">
        <v>179</v>
      </c>
      <c r="AI186" s="1855" t="s">
        <v>179</v>
      </c>
      <c r="AJ186" s="1855">
        <v>2024</v>
      </c>
      <c r="AK186" s="1855">
        <v>3162</v>
      </c>
      <c r="AL186" s="1855">
        <v>3162</v>
      </c>
      <c r="AM186" s="1855">
        <v>3162</v>
      </c>
      <c r="AN186" s="1855">
        <v>3162</v>
      </c>
      <c r="AO186" s="1855">
        <v>9.9179999999999993</v>
      </c>
      <c r="AP186" s="1855" t="s">
        <v>1443</v>
      </c>
      <c r="AQ186" s="1855">
        <v>0</v>
      </c>
      <c r="AR186" s="1855">
        <v>2027</v>
      </c>
      <c r="AS186" s="1855">
        <v>3100</v>
      </c>
      <c r="AT186" s="1855">
        <v>2</v>
      </c>
      <c r="AU186" s="1855">
        <v>3100</v>
      </c>
      <c r="AV186" s="1855">
        <v>2</v>
      </c>
      <c r="AW186" s="1855">
        <v>9.7200000000000006</v>
      </c>
      <c r="AX186" s="1855" t="s">
        <v>1443</v>
      </c>
      <c r="AY186" s="1855">
        <v>2</v>
      </c>
      <c r="AZ186" s="1855">
        <v>0</v>
      </c>
      <c r="BA186" s="1855" t="s">
        <v>179</v>
      </c>
      <c r="BB186" s="1855" t="s">
        <v>179</v>
      </c>
      <c r="BC186" s="1857" t="s">
        <v>179</v>
      </c>
      <c r="BD186" s="1857" t="s">
        <v>179</v>
      </c>
      <c r="BE186" s="1857" t="s">
        <v>179</v>
      </c>
      <c r="BF186" s="1857" t="s">
        <v>179</v>
      </c>
      <c r="BG186" s="1857" t="s">
        <v>179</v>
      </c>
      <c r="BH186" s="1857" t="s">
        <v>179</v>
      </c>
      <c r="BI186" s="1857" t="s">
        <v>179</v>
      </c>
      <c r="BJ186" s="1857" t="s">
        <v>179</v>
      </c>
      <c r="BK186" s="1855" t="s">
        <v>179</v>
      </c>
      <c r="BL186" s="1855" t="s">
        <v>179</v>
      </c>
      <c r="BM186" s="1855" t="s">
        <v>179</v>
      </c>
      <c r="BN186" s="1855" t="s">
        <v>179</v>
      </c>
      <c r="BO186" s="1855" t="s">
        <v>179</v>
      </c>
      <c r="BP186" s="1855"/>
      <c r="BQ186" s="1855">
        <v>0</v>
      </c>
      <c r="BR186" s="1855"/>
      <c r="BS186" s="1855">
        <v>0</v>
      </c>
      <c r="BT186" s="1855"/>
      <c r="BU186" s="1855">
        <v>0</v>
      </c>
      <c r="BV186" s="1855"/>
      <c r="BW186" s="1855">
        <v>0</v>
      </c>
      <c r="BX186" s="1855" t="s">
        <v>4297</v>
      </c>
      <c r="BY186" s="1855" t="s">
        <v>3153</v>
      </c>
      <c r="BZ186" s="1858" t="s">
        <v>4297</v>
      </c>
      <c r="CA186" s="1858" t="s">
        <v>3153</v>
      </c>
      <c r="CB186" s="1858" t="s">
        <v>3153</v>
      </c>
      <c r="CC186" s="1858" t="s">
        <v>4298</v>
      </c>
      <c r="CD186" s="1858" t="s">
        <v>4298</v>
      </c>
      <c r="CE186" s="1858" t="s">
        <v>4298</v>
      </c>
      <c r="CF186" s="1858" t="s">
        <v>4297</v>
      </c>
      <c r="CG186" s="1858" t="s">
        <v>4297</v>
      </c>
      <c r="CH186" s="1858" t="s">
        <v>4297</v>
      </c>
      <c r="CI186" s="1859" t="s">
        <v>4297</v>
      </c>
      <c r="CJ186" s="1855" t="s">
        <v>3153</v>
      </c>
      <c r="CK186" s="1855" t="b">
        <v>1</v>
      </c>
      <c r="CL186" s="1855" t="b">
        <v>0</v>
      </c>
      <c r="CM186" s="1855" t="b">
        <v>0</v>
      </c>
      <c r="CN186" s="1855" t="b">
        <v>0</v>
      </c>
      <c r="CO186" s="1855" t="b">
        <v>0</v>
      </c>
      <c r="CP186" s="1855" t="b">
        <v>0</v>
      </c>
      <c r="CQ186" s="1855" t="b">
        <v>0</v>
      </c>
      <c r="CR186" s="1855" t="b">
        <v>0</v>
      </c>
      <c r="CS186" s="1855" t="s">
        <v>4297</v>
      </c>
      <c r="CT186" s="1855" t="s">
        <v>4297</v>
      </c>
      <c r="CU186" s="1855" t="s">
        <v>4300</v>
      </c>
      <c r="CV186" s="1855" t="s">
        <v>4300</v>
      </c>
      <c r="CW186" s="1855" t="s">
        <v>4300</v>
      </c>
      <c r="CX186" s="1855" t="s">
        <v>4297</v>
      </c>
      <c r="CY186" s="1857" t="s">
        <v>4297</v>
      </c>
      <c r="CZ186" s="1855">
        <v>0</v>
      </c>
      <c r="DA186" s="1855">
        <v>0</v>
      </c>
      <c r="DB186" s="1855">
        <v>0</v>
      </c>
      <c r="DC186" s="1855">
        <v>0</v>
      </c>
      <c r="DD186" s="1855">
        <v>0</v>
      </c>
      <c r="DE186" s="1855" t="b">
        <v>0</v>
      </c>
      <c r="DF186" s="1855" t="b">
        <v>0</v>
      </c>
      <c r="DG186" s="1855" t="b">
        <v>0</v>
      </c>
      <c r="DH186" s="1855" t="b">
        <v>0</v>
      </c>
      <c r="DI186" s="1855" t="b">
        <v>0</v>
      </c>
      <c r="DJ186" s="1860" t="b">
        <v>0</v>
      </c>
      <c r="DK186" s="1860" t="b">
        <v>0</v>
      </c>
      <c r="DL186" s="1860" t="b">
        <v>0</v>
      </c>
      <c r="DM186" s="1860" t="s">
        <v>179</v>
      </c>
      <c r="DN186" s="1860" t="s">
        <v>179</v>
      </c>
      <c r="DO186" s="1860" t="s">
        <v>179</v>
      </c>
      <c r="DP186" s="1860" t="s">
        <v>179</v>
      </c>
      <c r="DQ186" s="1860" t="s">
        <v>179</v>
      </c>
      <c r="DR186" s="1860" t="s">
        <v>179</v>
      </c>
    </row>
    <row r="187" spans="1:122" ht="14.25" thickBot="1">
      <c r="A187" s="1855" t="s">
        <v>1444</v>
      </c>
      <c r="B187" s="1855" t="s">
        <v>1445</v>
      </c>
      <c r="C187" s="1855">
        <v>2025</v>
      </c>
      <c r="D187" s="1855" t="s">
        <v>441</v>
      </c>
      <c r="E187" s="1855">
        <v>1069284</v>
      </c>
      <c r="F187" s="1855" t="s">
        <v>1445</v>
      </c>
      <c r="G187" s="1856">
        <v>45868</v>
      </c>
      <c r="H187" s="1855" t="s">
        <v>1446</v>
      </c>
      <c r="I187" s="1855" t="s">
        <v>1445</v>
      </c>
      <c r="J187" s="1855" t="s">
        <v>1447</v>
      </c>
      <c r="K187" s="1855" t="s">
        <v>1445</v>
      </c>
      <c r="L187" s="1855" t="s">
        <v>1447</v>
      </c>
      <c r="M187" s="1855" t="s">
        <v>1446</v>
      </c>
      <c r="N187" s="1855" t="s">
        <v>77</v>
      </c>
      <c r="O187" s="1855" t="s">
        <v>79</v>
      </c>
      <c r="P187" s="1855" t="s">
        <v>441</v>
      </c>
      <c r="Q187" s="1855" t="s">
        <v>179</v>
      </c>
      <c r="R187" s="1855" t="s">
        <v>179</v>
      </c>
      <c r="S187" s="1855" t="s">
        <v>179</v>
      </c>
      <c r="T187" s="1855" t="s">
        <v>179</v>
      </c>
      <c r="U187" s="1855">
        <v>3615</v>
      </c>
      <c r="V187" s="1855">
        <v>1</v>
      </c>
      <c r="W187" s="1855">
        <v>1</v>
      </c>
      <c r="X187" s="1855">
        <v>0</v>
      </c>
      <c r="Y187" s="1855">
        <v>2025</v>
      </c>
      <c r="Z187" s="1855">
        <v>2027</v>
      </c>
      <c r="AA187" s="1855" t="s">
        <v>4579</v>
      </c>
      <c r="AB187" s="1855" t="s">
        <v>179</v>
      </c>
      <c r="AC187" s="1855" t="s">
        <v>179</v>
      </c>
      <c r="AD187" s="1855" t="s">
        <v>4022</v>
      </c>
      <c r="AE187" s="1855" t="s">
        <v>4580</v>
      </c>
      <c r="AF187" s="1855" t="s">
        <v>1446</v>
      </c>
      <c r="AG187" s="1855" t="s">
        <v>1448</v>
      </c>
      <c r="AH187" s="1855" t="s">
        <v>179</v>
      </c>
      <c r="AI187" s="1855" t="s">
        <v>179</v>
      </c>
      <c r="AJ187" s="1855">
        <v>2024</v>
      </c>
      <c r="AK187" s="1855">
        <v>6302</v>
      </c>
      <c r="AL187" s="1855">
        <v>6302</v>
      </c>
      <c r="AM187" s="1855">
        <v>6302</v>
      </c>
      <c r="AN187" s="1855">
        <v>6302</v>
      </c>
      <c r="AO187" s="1855">
        <v>27.44</v>
      </c>
      <c r="AP187" s="1855" t="s">
        <v>4581</v>
      </c>
      <c r="AQ187" s="1855">
        <v>0</v>
      </c>
      <c r="AR187" s="1855">
        <v>2027</v>
      </c>
      <c r="AS187" s="1855">
        <v>6156</v>
      </c>
      <c r="AT187" s="1855">
        <v>2.2999999999999998</v>
      </c>
      <c r="AU187" s="1855">
        <v>0</v>
      </c>
      <c r="AV187" s="1855">
        <v>100</v>
      </c>
      <c r="AW187" s="1855">
        <v>26.85</v>
      </c>
      <c r="AX187" s="1855" t="s">
        <v>4581</v>
      </c>
      <c r="AY187" s="1855">
        <v>2.2000000000000002</v>
      </c>
      <c r="AZ187" s="1855">
        <v>0</v>
      </c>
      <c r="BA187" s="1855" t="s">
        <v>179</v>
      </c>
      <c r="BB187" s="1855" t="s">
        <v>179</v>
      </c>
      <c r="BC187" s="1857" t="s">
        <v>179</v>
      </c>
      <c r="BD187" s="1857" t="s">
        <v>179</v>
      </c>
      <c r="BE187" s="1857" t="s">
        <v>179</v>
      </c>
      <c r="BF187" s="1857" t="s">
        <v>179</v>
      </c>
      <c r="BG187" s="1857" t="s">
        <v>179</v>
      </c>
      <c r="BH187" s="1857" t="s">
        <v>179</v>
      </c>
      <c r="BI187" s="1857" t="s">
        <v>179</v>
      </c>
      <c r="BJ187" s="1857" t="s">
        <v>179</v>
      </c>
      <c r="BK187" s="1855" t="s">
        <v>179</v>
      </c>
      <c r="BL187" s="1855" t="s">
        <v>179</v>
      </c>
      <c r="BM187" s="1855" t="s">
        <v>179</v>
      </c>
      <c r="BN187" s="1855" t="s">
        <v>179</v>
      </c>
      <c r="BO187" s="1855" t="s">
        <v>179</v>
      </c>
      <c r="BP187" s="1855"/>
      <c r="BQ187" s="1855">
        <v>0</v>
      </c>
      <c r="BR187" s="1855"/>
      <c r="BS187" s="1855">
        <v>0</v>
      </c>
      <c r="BT187" s="1855"/>
      <c r="BU187" s="1855">
        <v>0</v>
      </c>
      <c r="BV187" s="1855"/>
      <c r="BW187" s="1855">
        <v>0</v>
      </c>
      <c r="BX187" s="1855" t="s">
        <v>4297</v>
      </c>
      <c r="BY187" s="1855" t="s">
        <v>4297</v>
      </c>
      <c r="BZ187" s="1858" t="s">
        <v>4297</v>
      </c>
      <c r="CA187" s="1858" t="s">
        <v>3153</v>
      </c>
      <c r="CB187" s="1858" t="s">
        <v>4297</v>
      </c>
      <c r="CC187" s="1858" t="s">
        <v>3153</v>
      </c>
      <c r="CD187" s="1858" t="s">
        <v>4297</v>
      </c>
      <c r="CE187" s="1858" t="s">
        <v>3153</v>
      </c>
      <c r="CF187" s="1858" t="s">
        <v>4297</v>
      </c>
      <c r="CG187" s="1858" t="s">
        <v>4298</v>
      </c>
      <c r="CH187" s="1858" t="s">
        <v>4298</v>
      </c>
      <c r="CI187" s="1859" t="s">
        <v>4298</v>
      </c>
      <c r="CJ187" s="1855" t="s">
        <v>4297</v>
      </c>
      <c r="CK187" s="1855" t="b">
        <v>0</v>
      </c>
      <c r="CL187" s="1855" t="b">
        <v>0</v>
      </c>
      <c r="CM187" s="1855" t="b">
        <v>0</v>
      </c>
      <c r="CN187" s="1855" t="b">
        <v>0</v>
      </c>
      <c r="CO187" s="1855" t="b">
        <v>0</v>
      </c>
      <c r="CP187" s="1855" t="b">
        <v>1</v>
      </c>
      <c r="CQ187" s="1855" t="b">
        <v>0</v>
      </c>
      <c r="CR187" s="1855" t="b">
        <v>0</v>
      </c>
      <c r="CS187" s="1855" t="s">
        <v>4300</v>
      </c>
      <c r="CT187" s="1855" t="s">
        <v>3153</v>
      </c>
      <c r="CU187" s="1855" t="s">
        <v>3153</v>
      </c>
      <c r="CV187" s="1855" t="s">
        <v>4300</v>
      </c>
      <c r="CW187" s="1855" t="s">
        <v>4300</v>
      </c>
      <c r="CX187" s="1855" t="s">
        <v>3153</v>
      </c>
      <c r="CY187" s="1857" t="s">
        <v>3153</v>
      </c>
      <c r="CZ187" s="1855">
        <v>0</v>
      </c>
      <c r="DA187" s="1855">
        <v>0</v>
      </c>
      <c r="DB187" s="1855">
        <v>0</v>
      </c>
      <c r="DC187" s="1855">
        <v>0</v>
      </c>
      <c r="DD187" s="1855">
        <v>0</v>
      </c>
      <c r="DE187" s="1855" t="b">
        <v>0</v>
      </c>
      <c r="DF187" s="1855" t="b">
        <v>0</v>
      </c>
      <c r="DG187" s="1855" t="b">
        <v>0</v>
      </c>
      <c r="DH187" s="1855" t="b">
        <v>0</v>
      </c>
      <c r="DI187" s="1855" t="b">
        <v>0</v>
      </c>
      <c r="DJ187" s="1860" t="b">
        <v>0</v>
      </c>
      <c r="DK187" s="1860" t="b">
        <v>0</v>
      </c>
      <c r="DL187" s="1860" t="b">
        <v>0</v>
      </c>
      <c r="DM187" s="1860" t="s">
        <v>179</v>
      </c>
      <c r="DN187" s="1860" t="s">
        <v>179</v>
      </c>
      <c r="DO187" s="1860" t="s">
        <v>179</v>
      </c>
      <c r="DP187" s="1860" t="s">
        <v>179</v>
      </c>
      <c r="DQ187" s="1860" t="s">
        <v>179</v>
      </c>
      <c r="DR187" s="1860" t="s">
        <v>179</v>
      </c>
    </row>
    <row r="188" spans="1:122" ht="14.25" thickBot="1">
      <c r="A188" s="1855" t="s">
        <v>1449</v>
      </c>
      <c r="B188" s="1855" t="s">
        <v>1450</v>
      </c>
      <c r="C188" s="1855">
        <v>2025</v>
      </c>
      <c r="D188" s="1855" t="s">
        <v>441</v>
      </c>
      <c r="E188" s="1855">
        <v>1081285</v>
      </c>
      <c r="F188" s="1855" t="s">
        <v>1450</v>
      </c>
      <c r="G188" s="1856">
        <v>45839</v>
      </c>
      <c r="H188" s="1855" t="s">
        <v>1451</v>
      </c>
      <c r="I188" s="1855" t="s">
        <v>1450</v>
      </c>
      <c r="J188" s="1855" t="s">
        <v>1452</v>
      </c>
      <c r="K188" s="1855" t="s">
        <v>1450</v>
      </c>
      <c r="L188" s="1855" t="s">
        <v>1452</v>
      </c>
      <c r="M188" s="1855" t="s">
        <v>1451</v>
      </c>
      <c r="N188" s="1855" t="s">
        <v>93</v>
      </c>
      <c r="O188" s="1855" t="s">
        <v>94</v>
      </c>
      <c r="P188" s="1855" t="s">
        <v>441</v>
      </c>
      <c r="Q188" s="1855" t="s">
        <v>179</v>
      </c>
      <c r="R188" s="1855" t="s">
        <v>179</v>
      </c>
      <c r="S188" s="1855" t="s">
        <v>179</v>
      </c>
      <c r="T188" s="1855" t="s">
        <v>179</v>
      </c>
      <c r="U188" s="1855">
        <v>5538</v>
      </c>
      <c r="V188" s="1855">
        <v>63</v>
      </c>
      <c r="W188" s="1855">
        <v>1</v>
      </c>
      <c r="X188" s="1855">
        <v>0</v>
      </c>
      <c r="Y188" s="1855">
        <v>2025</v>
      </c>
      <c r="Z188" s="1855">
        <v>2027</v>
      </c>
      <c r="AA188" s="1855" t="s">
        <v>4582</v>
      </c>
      <c r="AB188" s="1855" t="s">
        <v>179</v>
      </c>
      <c r="AC188" s="1855" t="s">
        <v>179</v>
      </c>
      <c r="AD188" s="1855" t="s">
        <v>4022</v>
      </c>
      <c r="AE188" s="1855" t="s">
        <v>1453</v>
      </c>
      <c r="AF188" s="1855" t="s">
        <v>1454</v>
      </c>
      <c r="AG188" s="1855" t="s">
        <v>1455</v>
      </c>
      <c r="AH188" s="1855" t="s">
        <v>179</v>
      </c>
      <c r="AI188" s="1855" t="s">
        <v>179</v>
      </c>
      <c r="AJ188" s="1855">
        <v>2024</v>
      </c>
      <c r="AK188" s="1855">
        <v>13466</v>
      </c>
      <c r="AL188" s="1855">
        <v>13466</v>
      </c>
      <c r="AM188" s="1855">
        <v>1966</v>
      </c>
      <c r="AN188" s="1855">
        <v>1966</v>
      </c>
      <c r="AO188" s="1855">
        <v>6.6520000000000001</v>
      </c>
      <c r="AP188" s="1855" t="s">
        <v>469</v>
      </c>
      <c r="AQ188" s="1855">
        <v>99.6</v>
      </c>
      <c r="AR188" s="1855">
        <v>2027</v>
      </c>
      <c r="AS188" s="1855">
        <v>1908</v>
      </c>
      <c r="AT188" s="1855">
        <v>85.8</v>
      </c>
      <c r="AU188" s="1855">
        <v>1908</v>
      </c>
      <c r="AV188" s="1855">
        <v>85.8</v>
      </c>
      <c r="AW188" s="1855">
        <v>6.45</v>
      </c>
      <c r="AX188" s="1855" t="s">
        <v>469</v>
      </c>
      <c r="AY188" s="1855">
        <v>3</v>
      </c>
      <c r="AZ188" s="1855">
        <v>99.6</v>
      </c>
      <c r="BA188" s="1855" t="s">
        <v>179</v>
      </c>
      <c r="BB188" s="1855" t="s">
        <v>179</v>
      </c>
      <c r="BC188" s="1857" t="s">
        <v>179</v>
      </c>
      <c r="BD188" s="1857" t="s">
        <v>179</v>
      </c>
      <c r="BE188" s="1857" t="s">
        <v>179</v>
      </c>
      <c r="BF188" s="1857" t="s">
        <v>179</v>
      </c>
      <c r="BG188" s="1857" t="s">
        <v>179</v>
      </c>
      <c r="BH188" s="1857" t="s">
        <v>179</v>
      </c>
      <c r="BI188" s="1857" t="s">
        <v>179</v>
      </c>
      <c r="BJ188" s="1857" t="s">
        <v>179</v>
      </c>
      <c r="BK188" s="1855" t="s">
        <v>179</v>
      </c>
      <c r="BL188" s="1855" t="s">
        <v>179</v>
      </c>
      <c r="BM188" s="1855" t="s">
        <v>179</v>
      </c>
      <c r="BN188" s="1855" t="s">
        <v>179</v>
      </c>
      <c r="BO188" s="1855" t="s">
        <v>179</v>
      </c>
      <c r="BP188" s="1855"/>
      <c r="BQ188" s="1855">
        <v>1</v>
      </c>
      <c r="BR188" s="1855"/>
      <c r="BS188" s="1855">
        <v>1</v>
      </c>
      <c r="BT188" s="1855"/>
      <c r="BU188" s="1855">
        <v>0</v>
      </c>
      <c r="BV188" s="1855"/>
      <c r="BW188" s="1855">
        <v>0</v>
      </c>
      <c r="BX188" s="1855" t="s">
        <v>4297</v>
      </c>
      <c r="BY188" s="1855" t="s">
        <v>4297</v>
      </c>
      <c r="BZ188" s="1858" t="s">
        <v>4297</v>
      </c>
      <c r="CA188" s="1858" t="s">
        <v>4300</v>
      </c>
      <c r="CB188" s="1858" t="s">
        <v>4297</v>
      </c>
      <c r="CC188" s="1858" t="s">
        <v>4297</v>
      </c>
      <c r="CD188" s="1858" t="s">
        <v>4297</v>
      </c>
      <c r="CE188" s="1858" t="s">
        <v>4297</v>
      </c>
      <c r="CF188" s="1858" t="s">
        <v>4297</v>
      </c>
      <c r="CG188" s="1858" t="s">
        <v>4297</v>
      </c>
      <c r="CH188" s="1858" t="s">
        <v>4297</v>
      </c>
      <c r="CI188" s="1859" t="s">
        <v>4297</v>
      </c>
      <c r="CJ188" s="1855" t="s">
        <v>4298</v>
      </c>
      <c r="CK188" s="1855" t="b">
        <v>0</v>
      </c>
      <c r="CL188" s="1855" t="b">
        <v>0</v>
      </c>
      <c r="CM188" s="1855" t="b">
        <v>1</v>
      </c>
      <c r="CN188" s="1855" t="b">
        <v>0</v>
      </c>
      <c r="CO188" s="1855" t="b">
        <v>0</v>
      </c>
      <c r="CP188" s="1855" t="b">
        <v>0</v>
      </c>
      <c r="CQ188" s="1855" t="b">
        <v>0</v>
      </c>
      <c r="CR188" s="1855" t="b">
        <v>0</v>
      </c>
      <c r="CS188" s="1855" t="s">
        <v>4300</v>
      </c>
      <c r="CT188" s="1855" t="s">
        <v>4300</v>
      </c>
      <c r="CU188" s="1855" t="s">
        <v>4300</v>
      </c>
      <c r="CV188" s="1855" t="s">
        <v>4299</v>
      </c>
      <c r="CW188" s="1855" t="s">
        <v>4300</v>
      </c>
      <c r="CX188" s="1855" t="s">
        <v>4299</v>
      </c>
      <c r="CY188" s="1857" t="s">
        <v>4300</v>
      </c>
      <c r="CZ188" s="1855">
        <v>0</v>
      </c>
      <c r="DA188" s="1855">
        <v>0</v>
      </c>
      <c r="DB188" s="1855">
        <v>0</v>
      </c>
      <c r="DC188" s="1855">
        <v>0</v>
      </c>
      <c r="DD188" s="1855">
        <v>0</v>
      </c>
      <c r="DE188" s="1855" t="b">
        <v>0</v>
      </c>
      <c r="DF188" s="1855" t="b">
        <v>0</v>
      </c>
      <c r="DG188" s="1855" t="b">
        <v>0</v>
      </c>
      <c r="DH188" s="1855" t="b">
        <v>0</v>
      </c>
      <c r="DI188" s="1855" t="b">
        <v>0</v>
      </c>
      <c r="DJ188" s="1860" t="b">
        <v>0</v>
      </c>
      <c r="DK188" s="1860" t="b">
        <v>0</v>
      </c>
      <c r="DL188" s="1860" t="b">
        <v>0</v>
      </c>
      <c r="DM188" s="1860" t="s">
        <v>179</v>
      </c>
      <c r="DN188" s="1860" t="s">
        <v>179</v>
      </c>
      <c r="DO188" s="1860" t="s">
        <v>179</v>
      </c>
      <c r="DP188" s="1860">
        <v>0</v>
      </c>
      <c r="DQ188" s="1860" t="s">
        <v>179</v>
      </c>
      <c r="DR188" s="1860" t="s">
        <v>179</v>
      </c>
    </row>
    <row r="189" spans="1:122" ht="14.25" thickBot="1">
      <c r="A189" s="1855" t="s">
        <v>1456</v>
      </c>
      <c r="B189" s="1855" t="s">
        <v>1457</v>
      </c>
      <c r="C189" s="1855">
        <v>2025</v>
      </c>
      <c r="D189" s="1855" t="s">
        <v>441</v>
      </c>
      <c r="E189" s="1855">
        <v>1009288</v>
      </c>
      <c r="F189" s="1855" t="s">
        <v>1457</v>
      </c>
      <c r="G189" s="1856">
        <v>45869</v>
      </c>
      <c r="H189" s="1855" t="s">
        <v>1458</v>
      </c>
      <c r="I189" s="1855" t="s">
        <v>1457</v>
      </c>
      <c r="J189" s="1855" t="s">
        <v>1459</v>
      </c>
      <c r="K189" s="1855" t="s">
        <v>1457</v>
      </c>
      <c r="L189" s="1855" t="s">
        <v>1459</v>
      </c>
      <c r="M189" s="1855" t="s">
        <v>1458</v>
      </c>
      <c r="N189" s="1855" t="s">
        <v>12</v>
      </c>
      <c r="O189" s="1855" t="s">
        <v>13</v>
      </c>
      <c r="P189" s="1855" t="s">
        <v>441</v>
      </c>
      <c r="Q189" s="1855" t="s">
        <v>179</v>
      </c>
      <c r="R189" s="1855" t="s">
        <v>179</v>
      </c>
      <c r="S189" s="1855" t="s">
        <v>179</v>
      </c>
      <c r="T189" s="1855" t="s">
        <v>179</v>
      </c>
      <c r="U189" s="1855">
        <v>6204</v>
      </c>
      <c r="V189" s="1855">
        <v>6</v>
      </c>
      <c r="W189" s="1855">
        <v>3</v>
      </c>
      <c r="X189" s="1855">
        <v>0</v>
      </c>
      <c r="Y189" s="1855">
        <v>2025</v>
      </c>
      <c r="Z189" s="1855">
        <v>2027</v>
      </c>
      <c r="AA189" s="1855" t="s">
        <v>4583</v>
      </c>
      <c r="AB189" s="1855" t="s">
        <v>179</v>
      </c>
      <c r="AC189" s="1855" t="s">
        <v>179</v>
      </c>
      <c r="AD189" s="1855" t="s">
        <v>4022</v>
      </c>
      <c r="AE189" s="1855" t="s">
        <v>1460</v>
      </c>
      <c r="AF189" s="1855" t="s">
        <v>1458</v>
      </c>
      <c r="AG189" s="1855" t="s">
        <v>1461</v>
      </c>
      <c r="AH189" s="1855" t="s">
        <v>179</v>
      </c>
      <c r="AI189" s="1855" t="s">
        <v>179</v>
      </c>
      <c r="AJ189" s="1855">
        <v>2024</v>
      </c>
      <c r="AK189" s="1855">
        <v>11476</v>
      </c>
      <c r="AL189" s="1855">
        <v>11476</v>
      </c>
      <c r="AM189" s="1855">
        <v>11476</v>
      </c>
      <c r="AN189" s="1855">
        <v>11476</v>
      </c>
      <c r="AO189" s="1855">
        <v>134.9</v>
      </c>
      <c r="AP189" s="1855" t="s">
        <v>469</v>
      </c>
      <c r="AQ189" s="1855">
        <v>0.8</v>
      </c>
      <c r="AR189" s="1855">
        <v>2027</v>
      </c>
      <c r="AS189" s="1855">
        <v>11131</v>
      </c>
      <c r="AT189" s="1855">
        <v>3</v>
      </c>
      <c r="AU189" s="1855">
        <v>11131</v>
      </c>
      <c r="AV189" s="1855">
        <v>3</v>
      </c>
      <c r="AW189" s="1855">
        <v>130.80000000000001</v>
      </c>
      <c r="AX189" s="1855" t="s">
        <v>469</v>
      </c>
      <c r="AY189" s="1855">
        <v>3</v>
      </c>
      <c r="AZ189" s="1855">
        <v>0.8</v>
      </c>
      <c r="BA189" s="1855" t="s">
        <v>179</v>
      </c>
      <c r="BB189" s="1855" t="s">
        <v>179</v>
      </c>
      <c r="BC189" s="1857" t="s">
        <v>179</v>
      </c>
      <c r="BD189" s="1857" t="s">
        <v>179</v>
      </c>
      <c r="BE189" s="1857" t="s">
        <v>179</v>
      </c>
      <c r="BF189" s="1857" t="s">
        <v>179</v>
      </c>
      <c r="BG189" s="1857" t="s">
        <v>179</v>
      </c>
      <c r="BH189" s="1857" t="s">
        <v>179</v>
      </c>
      <c r="BI189" s="1857" t="s">
        <v>179</v>
      </c>
      <c r="BJ189" s="1857" t="s">
        <v>179</v>
      </c>
      <c r="BK189" s="1855" t="s">
        <v>179</v>
      </c>
      <c r="BL189" s="1855" t="s">
        <v>179</v>
      </c>
      <c r="BM189" s="1855" t="s">
        <v>179</v>
      </c>
      <c r="BN189" s="1855" t="s">
        <v>179</v>
      </c>
      <c r="BO189" s="1855" t="s">
        <v>179</v>
      </c>
      <c r="BP189" s="1855"/>
      <c r="BQ189" s="1855">
        <v>1</v>
      </c>
      <c r="BR189" s="1855"/>
      <c r="BS189" s="1855">
        <v>0</v>
      </c>
      <c r="BT189" s="1855"/>
      <c r="BU189" s="1855">
        <v>0</v>
      </c>
      <c r="BV189" s="1855"/>
      <c r="BW189" s="1855">
        <v>1</v>
      </c>
      <c r="BX189" s="1855" t="s">
        <v>4297</v>
      </c>
      <c r="BY189" s="1855" t="s">
        <v>3153</v>
      </c>
      <c r="BZ189" s="1858" t="s">
        <v>3153</v>
      </c>
      <c r="CA189" s="1858" t="s">
        <v>4297</v>
      </c>
      <c r="CB189" s="1858" t="s">
        <v>3153</v>
      </c>
      <c r="CC189" s="1858" t="s">
        <v>3153</v>
      </c>
      <c r="CD189" s="1858" t="s">
        <v>3153</v>
      </c>
      <c r="CE189" s="1858" t="s">
        <v>3153</v>
      </c>
      <c r="CF189" s="1858" t="s">
        <v>4297</v>
      </c>
      <c r="CG189" s="1858" t="s">
        <v>3153</v>
      </c>
      <c r="CH189" s="1858" t="s">
        <v>4297</v>
      </c>
      <c r="CI189" s="1859" t="s">
        <v>3153</v>
      </c>
      <c r="CJ189" s="1855" t="s">
        <v>3153</v>
      </c>
      <c r="CK189" s="1855" t="b">
        <v>0</v>
      </c>
      <c r="CL189" s="1855" t="b">
        <v>0</v>
      </c>
      <c r="CM189" s="1855" t="b">
        <v>0</v>
      </c>
      <c r="CN189" s="1855" t="b">
        <v>0</v>
      </c>
      <c r="CO189" s="1855" t="b">
        <v>0</v>
      </c>
      <c r="CP189" s="1855" t="b">
        <v>0</v>
      </c>
      <c r="CQ189" s="1855" t="b">
        <v>0</v>
      </c>
      <c r="CR189" s="1855" t="b">
        <v>1</v>
      </c>
      <c r="CS189" s="1855" t="s">
        <v>4300</v>
      </c>
      <c r="CT189" s="1855" t="s">
        <v>4300</v>
      </c>
      <c r="CU189" s="1855" t="s">
        <v>3153</v>
      </c>
      <c r="CV189" s="1855" t="s">
        <v>4299</v>
      </c>
      <c r="CW189" s="1855" t="s">
        <v>4300</v>
      </c>
      <c r="CX189" s="1855" t="s">
        <v>3153</v>
      </c>
      <c r="CY189" s="1857" t="s">
        <v>4300</v>
      </c>
      <c r="CZ189" s="1855">
        <v>0</v>
      </c>
      <c r="DA189" s="1855">
        <v>0</v>
      </c>
      <c r="DB189" s="1855">
        <v>0</v>
      </c>
      <c r="DC189" s="1855">
        <v>0</v>
      </c>
      <c r="DD189" s="1855">
        <v>0</v>
      </c>
      <c r="DE189" s="1855" t="b">
        <v>0</v>
      </c>
      <c r="DF189" s="1855" t="b">
        <v>0</v>
      </c>
      <c r="DG189" s="1855" t="b">
        <v>0</v>
      </c>
      <c r="DH189" s="1855" t="b">
        <v>0</v>
      </c>
      <c r="DI189" s="1855" t="b">
        <v>0</v>
      </c>
      <c r="DJ189" s="1860" t="b">
        <v>0</v>
      </c>
      <c r="DK189" s="1860" t="b">
        <v>0</v>
      </c>
      <c r="DL189" s="1860" t="b">
        <v>0</v>
      </c>
      <c r="DM189" s="1860" t="s">
        <v>179</v>
      </c>
      <c r="DN189" s="1860" t="s">
        <v>179</v>
      </c>
      <c r="DO189" s="1860" t="s">
        <v>179</v>
      </c>
      <c r="DP189" s="1860" t="s">
        <v>179</v>
      </c>
      <c r="DQ189" s="1860" t="s">
        <v>179</v>
      </c>
      <c r="DR189" s="1860" t="s">
        <v>179</v>
      </c>
    </row>
    <row r="190" spans="1:122" ht="14.25" thickBot="1">
      <c r="A190" s="1855" t="s">
        <v>1462</v>
      </c>
      <c r="B190" s="1855" t="s">
        <v>1463</v>
      </c>
      <c r="C190" s="1855">
        <v>2025</v>
      </c>
      <c r="D190" s="1855" t="s">
        <v>441</v>
      </c>
      <c r="E190" s="1855">
        <v>1058290</v>
      </c>
      <c r="F190" s="1855" t="s">
        <v>1463</v>
      </c>
      <c r="G190" s="1856">
        <v>45868</v>
      </c>
      <c r="H190" s="1855" t="s">
        <v>4094</v>
      </c>
      <c r="I190" s="1855" t="s">
        <v>1463</v>
      </c>
      <c r="J190" s="1855" t="s">
        <v>1464</v>
      </c>
      <c r="K190" s="1855" t="s">
        <v>1463</v>
      </c>
      <c r="L190" s="1855" t="s">
        <v>1464</v>
      </c>
      <c r="M190" s="1855" t="s">
        <v>4094</v>
      </c>
      <c r="N190" s="1855" t="s">
        <v>57</v>
      </c>
      <c r="O190" s="1855" t="s">
        <v>66</v>
      </c>
      <c r="P190" s="1855" t="s">
        <v>441</v>
      </c>
      <c r="Q190" s="1855" t="s">
        <v>179</v>
      </c>
      <c r="R190" s="1855" t="s">
        <v>179</v>
      </c>
      <c r="S190" s="1855" t="s">
        <v>179</v>
      </c>
      <c r="T190" s="1855" t="s">
        <v>179</v>
      </c>
      <c r="U190" s="1855">
        <v>3400</v>
      </c>
      <c r="V190" s="1855">
        <v>9</v>
      </c>
      <c r="W190" s="1855">
        <v>1</v>
      </c>
      <c r="X190" s="1855">
        <v>0</v>
      </c>
      <c r="Y190" s="1855">
        <v>2025</v>
      </c>
      <c r="Z190" s="1855">
        <v>2027</v>
      </c>
      <c r="AA190" s="1855" t="s">
        <v>4584</v>
      </c>
      <c r="AB190" s="1855" t="s">
        <v>179</v>
      </c>
      <c r="AC190" s="1855" t="s">
        <v>179</v>
      </c>
      <c r="AD190" s="1855" t="s">
        <v>4022</v>
      </c>
      <c r="AE190" s="1855" t="s">
        <v>1465</v>
      </c>
      <c r="AF190" s="1855" t="s">
        <v>4094</v>
      </c>
      <c r="AG190" s="1855" t="s">
        <v>1466</v>
      </c>
      <c r="AH190" s="1855" t="s">
        <v>179</v>
      </c>
      <c r="AI190" s="1855" t="s">
        <v>179</v>
      </c>
      <c r="AJ190" s="1855">
        <v>2024</v>
      </c>
      <c r="AK190" s="1855">
        <v>6059</v>
      </c>
      <c r="AL190" s="1855">
        <v>6059</v>
      </c>
      <c r="AM190" s="1855">
        <v>6059</v>
      </c>
      <c r="AN190" s="1855">
        <v>6059</v>
      </c>
      <c r="AO190" s="1855">
        <v>18.399999999999999</v>
      </c>
      <c r="AP190" s="1855" t="s">
        <v>4585</v>
      </c>
      <c r="AQ190" s="1855">
        <v>0</v>
      </c>
      <c r="AR190" s="1855">
        <v>2027</v>
      </c>
      <c r="AS190" s="1855">
        <v>5877</v>
      </c>
      <c r="AT190" s="1855">
        <v>3</v>
      </c>
      <c r="AU190" s="1855">
        <v>5877</v>
      </c>
      <c r="AV190" s="1855">
        <v>3</v>
      </c>
      <c r="AW190" s="1855">
        <v>18.2</v>
      </c>
      <c r="AX190" s="1855" t="s">
        <v>4585</v>
      </c>
      <c r="AY190" s="1855">
        <v>1.1000000000000001</v>
      </c>
      <c r="AZ190" s="1855">
        <v>0</v>
      </c>
      <c r="BA190" s="1855" t="s">
        <v>179</v>
      </c>
      <c r="BB190" s="1855" t="s">
        <v>179</v>
      </c>
      <c r="BC190" s="1857" t="s">
        <v>179</v>
      </c>
      <c r="BD190" s="1857" t="s">
        <v>179</v>
      </c>
      <c r="BE190" s="1857" t="s">
        <v>179</v>
      </c>
      <c r="BF190" s="1857" t="s">
        <v>179</v>
      </c>
      <c r="BG190" s="1857" t="s">
        <v>179</v>
      </c>
      <c r="BH190" s="1857" t="s">
        <v>179</v>
      </c>
      <c r="BI190" s="1857" t="s">
        <v>179</v>
      </c>
      <c r="BJ190" s="1857" t="s">
        <v>179</v>
      </c>
      <c r="BK190" s="1855" t="s">
        <v>179</v>
      </c>
      <c r="BL190" s="1855" t="s">
        <v>179</v>
      </c>
      <c r="BM190" s="1855" t="s">
        <v>179</v>
      </c>
      <c r="BN190" s="1855" t="s">
        <v>179</v>
      </c>
      <c r="BO190" s="1855" t="s">
        <v>179</v>
      </c>
      <c r="BP190" s="1855"/>
      <c r="BQ190" s="1855">
        <v>0</v>
      </c>
      <c r="BR190" s="1855"/>
      <c r="BS190" s="1855">
        <v>0</v>
      </c>
      <c r="BT190" s="1855"/>
      <c r="BU190" s="1855">
        <v>0</v>
      </c>
      <c r="BV190" s="1855"/>
      <c r="BW190" s="1855">
        <v>0</v>
      </c>
      <c r="BX190" s="1855" t="s">
        <v>4297</v>
      </c>
      <c r="BY190" s="1855" t="s">
        <v>4297</v>
      </c>
      <c r="BZ190" s="1858" t="s">
        <v>4297</v>
      </c>
      <c r="CA190" s="1858" t="s">
        <v>4300</v>
      </c>
      <c r="CB190" s="1858" t="s">
        <v>4297</v>
      </c>
      <c r="CC190" s="1858" t="s">
        <v>4297</v>
      </c>
      <c r="CD190" s="1858" t="s">
        <v>4300</v>
      </c>
      <c r="CE190" s="1858" t="s">
        <v>4300</v>
      </c>
      <c r="CF190" s="1858" t="s">
        <v>4297</v>
      </c>
      <c r="CG190" s="1858" t="s">
        <v>4298</v>
      </c>
      <c r="CH190" s="1858" t="s">
        <v>4298</v>
      </c>
      <c r="CI190" s="1859" t="s">
        <v>4298</v>
      </c>
      <c r="CJ190" s="1855" t="s">
        <v>4298</v>
      </c>
      <c r="CK190" s="1855" t="b">
        <v>0</v>
      </c>
      <c r="CL190" s="1855" t="b">
        <v>0</v>
      </c>
      <c r="CM190" s="1855" t="b">
        <v>0</v>
      </c>
      <c r="CN190" s="1855" t="b">
        <v>0</v>
      </c>
      <c r="CO190" s="1855" t="b">
        <v>0</v>
      </c>
      <c r="CP190" s="1855" t="b">
        <v>0</v>
      </c>
      <c r="CQ190" s="1855" t="b">
        <v>0</v>
      </c>
      <c r="CR190" s="1855" t="b">
        <v>1</v>
      </c>
      <c r="CS190" s="1855" t="s">
        <v>4300</v>
      </c>
      <c r="CT190" s="1855" t="s">
        <v>4300</v>
      </c>
      <c r="CU190" s="1855" t="s">
        <v>3153</v>
      </c>
      <c r="CV190" s="1855" t="s">
        <v>3153</v>
      </c>
      <c r="CW190" s="1855" t="s">
        <v>4300</v>
      </c>
      <c r="CX190" s="1855" t="s">
        <v>4297</v>
      </c>
      <c r="CY190" s="1857" t="s">
        <v>4300</v>
      </c>
      <c r="CZ190" s="1855">
        <v>0</v>
      </c>
      <c r="DA190" s="1855">
        <v>0</v>
      </c>
      <c r="DB190" s="1855">
        <v>0</v>
      </c>
      <c r="DC190" s="1855">
        <v>0</v>
      </c>
      <c r="DD190" s="1855">
        <v>0</v>
      </c>
      <c r="DE190" s="1855" t="b">
        <v>0</v>
      </c>
      <c r="DF190" s="1855" t="b">
        <v>0</v>
      </c>
      <c r="DG190" s="1855" t="b">
        <v>0</v>
      </c>
      <c r="DH190" s="1855" t="b">
        <v>0</v>
      </c>
      <c r="DI190" s="1855" t="b">
        <v>0</v>
      </c>
      <c r="DJ190" s="1860" t="b">
        <v>0</v>
      </c>
      <c r="DK190" s="1860" t="b">
        <v>0</v>
      </c>
      <c r="DL190" s="1860" t="b">
        <v>0</v>
      </c>
      <c r="DM190" s="1860" t="s">
        <v>179</v>
      </c>
      <c r="DN190" s="1860" t="s">
        <v>179</v>
      </c>
      <c r="DO190" s="1860" t="s">
        <v>179</v>
      </c>
      <c r="DP190" s="1860" t="s">
        <v>179</v>
      </c>
      <c r="DQ190" s="1860" t="s">
        <v>179</v>
      </c>
      <c r="DR190" s="1860" t="s">
        <v>179</v>
      </c>
    </row>
    <row r="191" spans="1:122" ht="14.25" thickBot="1">
      <c r="A191" s="1855" t="s">
        <v>1467</v>
      </c>
      <c r="B191" s="1855" t="s">
        <v>1468</v>
      </c>
      <c r="C191" s="1855">
        <v>2025</v>
      </c>
      <c r="D191" s="1855" t="s">
        <v>431</v>
      </c>
      <c r="E191" s="1855">
        <v>2058293</v>
      </c>
      <c r="F191" s="1855" t="s">
        <v>1468</v>
      </c>
      <c r="G191" s="1856">
        <v>45868</v>
      </c>
      <c r="H191" s="1855" t="s">
        <v>1470</v>
      </c>
      <c r="I191" s="1855" t="s">
        <v>1468</v>
      </c>
      <c r="J191" s="1855" t="s">
        <v>1469</v>
      </c>
      <c r="K191" s="1855" t="s">
        <v>1468</v>
      </c>
      <c r="L191" s="1855" t="s">
        <v>1469</v>
      </c>
      <c r="M191" s="1855" t="s">
        <v>1470</v>
      </c>
      <c r="N191" s="1855" t="s">
        <v>57</v>
      </c>
      <c r="O191" s="1855" t="s">
        <v>66</v>
      </c>
      <c r="P191" s="1855" t="s">
        <v>179</v>
      </c>
      <c r="Q191" s="1855" t="s">
        <v>431</v>
      </c>
      <c r="R191" s="1855" t="s">
        <v>179</v>
      </c>
      <c r="S191" s="1855" t="s">
        <v>179</v>
      </c>
      <c r="T191" s="1855" t="s">
        <v>179</v>
      </c>
      <c r="U191" s="1855">
        <v>14331</v>
      </c>
      <c r="V191" s="1855">
        <v>438</v>
      </c>
      <c r="W191" s="1855">
        <v>0</v>
      </c>
      <c r="X191" s="1855">
        <v>0</v>
      </c>
      <c r="Y191" s="1855">
        <v>2025</v>
      </c>
      <c r="Z191" s="1855">
        <v>2027</v>
      </c>
      <c r="AA191" s="1855" t="s">
        <v>4586</v>
      </c>
      <c r="AB191" s="1855" t="s">
        <v>179</v>
      </c>
      <c r="AC191" s="1855" t="s">
        <v>179</v>
      </c>
      <c r="AD191" s="1855" t="s">
        <v>4022</v>
      </c>
      <c r="AE191" s="1855" t="s">
        <v>2959</v>
      </c>
      <c r="AF191" s="1855" t="s">
        <v>1471</v>
      </c>
      <c r="AG191" s="1855" t="s">
        <v>1472</v>
      </c>
      <c r="AH191" s="1855" t="s">
        <v>179</v>
      </c>
      <c r="AI191" s="1855" t="s">
        <v>179</v>
      </c>
      <c r="AJ191" s="1855">
        <v>2024</v>
      </c>
      <c r="AK191" s="1855">
        <v>29381</v>
      </c>
      <c r="AL191" s="1855">
        <v>29381</v>
      </c>
      <c r="AM191" s="1855">
        <v>29381</v>
      </c>
      <c r="AN191" s="1855">
        <v>29381</v>
      </c>
      <c r="AO191" s="1855">
        <v>16.920000000000002</v>
      </c>
      <c r="AP191" s="1855" t="s">
        <v>611</v>
      </c>
      <c r="AQ191" s="1855">
        <v>0</v>
      </c>
      <c r="AR191" s="1855">
        <v>2027</v>
      </c>
      <c r="AS191" s="1855">
        <v>28500</v>
      </c>
      <c r="AT191" s="1855">
        <v>3</v>
      </c>
      <c r="AU191" s="1855">
        <v>28500</v>
      </c>
      <c r="AV191" s="1855">
        <v>3</v>
      </c>
      <c r="AW191" s="1855">
        <v>16.41</v>
      </c>
      <c r="AX191" s="1855" t="s">
        <v>611</v>
      </c>
      <c r="AY191" s="1855">
        <v>3</v>
      </c>
      <c r="AZ191" s="1855">
        <v>0</v>
      </c>
      <c r="BA191" s="1855" t="s">
        <v>179</v>
      </c>
      <c r="BB191" s="1855" t="s">
        <v>179</v>
      </c>
      <c r="BC191" s="1857" t="s">
        <v>179</v>
      </c>
      <c r="BD191" s="1857" t="s">
        <v>179</v>
      </c>
      <c r="BE191" s="1857" t="s">
        <v>179</v>
      </c>
      <c r="BF191" s="1857" t="s">
        <v>179</v>
      </c>
      <c r="BG191" s="1857" t="s">
        <v>179</v>
      </c>
      <c r="BH191" s="1857" t="s">
        <v>179</v>
      </c>
      <c r="BI191" s="1857" t="s">
        <v>179</v>
      </c>
      <c r="BJ191" s="1857" t="s">
        <v>179</v>
      </c>
      <c r="BK191" s="1855" t="s">
        <v>179</v>
      </c>
      <c r="BL191" s="1855" t="s">
        <v>179</v>
      </c>
      <c r="BM191" s="1855" t="s">
        <v>179</v>
      </c>
      <c r="BN191" s="1855" t="s">
        <v>179</v>
      </c>
      <c r="BO191" s="1855" t="s">
        <v>179</v>
      </c>
      <c r="BP191" s="1855"/>
      <c r="BQ191" s="1855">
        <v>0</v>
      </c>
      <c r="BR191" s="1855"/>
      <c r="BS191" s="1855">
        <v>0</v>
      </c>
      <c r="BT191" s="1855"/>
      <c r="BU191" s="1855">
        <v>0</v>
      </c>
      <c r="BV191" s="1855"/>
      <c r="BW191" s="1855">
        <v>0</v>
      </c>
      <c r="BX191" s="1855" t="s">
        <v>4297</v>
      </c>
      <c r="BY191" s="1855" t="s">
        <v>4297</v>
      </c>
      <c r="BZ191" s="1858" t="s">
        <v>4297</v>
      </c>
      <c r="CA191" s="1858" t="s">
        <v>4298</v>
      </c>
      <c r="CB191" s="1858" t="s">
        <v>4297</v>
      </c>
      <c r="CC191" s="1858" t="s">
        <v>4297</v>
      </c>
      <c r="CD191" s="1858" t="s">
        <v>4298</v>
      </c>
      <c r="CE191" s="1858" t="s">
        <v>4298</v>
      </c>
      <c r="CF191" s="1858" t="s">
        <v>4297</v>
      </c>
      <c r="CG191" s="1858" t="s">
        <v>4298</v>
      </c>
      <c r="CH191" s="1858" t="s">
        <v>4298</v>
      </c>
      <c r="CI191" s="1859" t="s">
        <v>4298</v>
      </c>
      <c r="CJ191" s="1855" t="s">
        <v>4298</v>
      </c>
      <c r="CK191" s="1855" t="b">
        <v>0</v>
      </c>
      <c r="CL191" s="1855" t="b">
        <v>0</v>
      </c>
      <c r="CM191" s="1855" t="b">
        <v>0</v>
      </c>
      <c r="CN191" s="1855" t="b">
        <v>0</v>
      </c>
      <c r="CO191" s="1855" t="b">
        <v>0</v>
      </c>
      <c r="CP191" s="1855" t="b">
        <v>1</v>
      </c>
      <c r="CQ191" s="1855" t="b">
        <v>0</v>
      </c>
      <c r="CR191" s="1855" t="b">
        <v>0</v>
      </c>
      <c r="CS191" s="1855" t="s">
        <v>3153</v>
      </c>
      <c r="CT191" s="1855" t="s">
        <v>4297</v>
      </c>
      <c r="CU191" s="1855" t="s">
        <v>3153</v>
      </c>
      <c r="CV191" s="1855" t="s">
        <v>3153</v>
      </c>
      <c r="CW191" s="1855" t="s">
        <v>4300</v>
      </c>
      <c r="CX191" s="1855" t="s">
        <v>3153</v>
      </c>
      <c r="CY191" s="1857" t="s">
        <v>4300</v>
      </c>
      <c r="CZ191" s="1855">
        <v>0</v>
      </c>
      <c r="DA191" s="1855">
        <v>0</v>
      </c>
      <c r="DB191" s="1855">
        <v>0</v>
      </c>
      <c r="DC191" s="1855">
        <v>0</v>
      </c>
      <c r="DD191" s="1855">
        <v>0</v>
      </c>
      <c r="DE191" s="1855" t="b">
        <v>0</v>
      </c>
      <c r="DF191" s="1855" t="b">
        <v>0</v>
      </c>
      <c r="DG191" s="1855" t="b">
        <v>0</v>
      </c>
      <c r="DH191" s="1855" t="b">
        <v>0</v>
      </c>
      <c r="DI191" s="1855" t="b">
        <v>0</v>
      </c>
      <c r="DJ191" s="1860" t="b">
        <v>0</v>
      </c>
      <c r="DK191" s="1860" t="b">
        <v>0</v>
      </c>
      <c r="DL191" s="1860" t="b">
        <v>0</v>
      </c>
      <c r="DM191" s="1860" t="s">
        <v>179</v>
      </c>
      <c r="DN191" s="1860" t="s">
        <v>179</v>
      </c>
      <c r="DO191" s="1860" t="s">
        <v>179</v>
      </c>
      <c r="DP191" s="1860" t="s">
        <v>179</v>
      </c>
      <c r="DQ191" s="1860" t="s">
        <v>179</v>
      </c>
      <c r="DR191" s="1860" t="s">
        <v>179</v>
      </c>
    </row>
    <row r="192" spans="1:122" ht="14.25" thickBot="1">
      <c r="A192" s="1855" t="s">
        <v>1473</v>
      </c>
      <c r="B192" s="1855" t="s">
        <v>1474</v>
      </c>
      <c r="C192" s="1855">
        <v>2025</v>
      </c>
      <c r="D192" s="1855" t="s">
        <v>441</v>
      </c>
      <c r="E192" s="1855">
        <v>1069294</v>
      </c>
      <c r="F192" s="1855" t="s">
        <v>1474</v>
      </c>
      <c r="G192" s="1856">
        <v>45862</v>
      </c>
      <c r="H192" s="1855" t="s">
        <v>2960</v>
      </c>
      <c r="I192" s="1855" t="s">
        <v>1474</v>
      </c>
      <c r="J192" s="1855" t="s">
        <v>1035</v>
      </c>
      <c r="K192" s="1855" t="s">
        <v>1474</v>
      </c>
      <c r="L192" s="1855" t="s">
        <v>1035</v>
      </c>
      <c r="M192" s="1855" t="s">
        <v>2960</v>
      </c>
      <c r="N192" s="1855" t="s">
        <v>77</v>
      </c>
      <c r="O192" s="1855" t="s">
        <v>79</v>
      </c>
      <c r="P192" s="1855" t="s">
        <v>441</v>
      </c>
      <c r="Q192" s="1855" t="s">
        <v>179</v>
      </c>
      <c r="R192" s="1855" t="s">
        <v>179</v>
      </c>
      <c r="S192" s="1855" t="s">
        <v>179</v>
      </c>
      <c r="T192" s="1855" t="s">
        <v>179</v>
      </c>
      <c r="U192" s="1855">
        <v>6644</v>
      </c>
      <c r="V192" s="1855">
        <v>1</v>
      </c>
      <c r="W192" s="1855">
        <v>1</v>
      </c>
      <c r="X192" s="1855">
        <v>0</v>
      </c>
      <c r="Y192" s="1855">
        <v>2025</v>
      </c>
      <c r="Z192" s="1855">
        <v>2027</v>
      </c>
      <c r="AA192" s="1855" t="s">
        <v>4587</v>
      </c>
      <c r="AB192" s="1855" t="s">
        <v>179</v>
      </c>
      <c r="AC192" s="1855" t="s">
        <v>179</v>
      </c>
      <c r="AD192" s="1855" t="s">
        <v>4022</v>
      </c>
      <c r="AE192" s="1855" t="s">
        <v>1475</v>
      </c>
      <c r="AF192" s="1855" t="s">
        <v>1476</v>
      </c>
      <c r="AG192" s="1855" t="s">
        <v>1477</v>
      </c>
      <c r="AH192" s="1855" t="s">
        <v>179</v>
      </c>
      <c r="AI192" s="1855" t="s">
        <v>179</v>
      </c>
      <c r="AJ192" s="1855">
        <v>2024</v>
      </c>
      <c r="AK192" s="1855">
        <v>12493</v>
      </c>
      <c r="AL192" s="1855">
        <v>12493</v>
      </c>
      <c r="AM192" s="1855">
        <v>12229</v>
      </c>
      <c r="AN192" s="1855">
        <v>12229</v>
      </c>
      <c r="AO192" s="1855">
        <v>27.55</v>
      </c>
      <c r="AP192" s="1855" t="s">
        <v>976</v>
      </c>
      <c r="AQ192" s="1855">
        <v>2.6</v>
      </c>
      <c r="AR192" s="1855">
        <v>2027</v>
      </c>
      <c r="AS192" s="1855">
        <v>12118</v>
      </c>
      <c r="AT192" s="1855">
        <v>3</v>
      </c>
      <c r="AU192" s="1855">
        <v>12118</v>
      </c>
      <c r="AV192" s="1855">
        <v>3</v>
      </c>
      <c r="AW192" s="1855">
        <v>26.72</v>
      </c>
      <c r="AX192" s="1855" t="s">
        <v>976</v>
      </c>
      <c r="AY192" s="1855">
        <v>3</v>
      </c>
      <c r="AZ192" s="1855">
        <v>3</v>
      </c>
      <c r="BA192" s="1855" t="s">
        <v>179</v>
      </c>
      <c r="BB192" s="1855" t="s">
        <v>179</v>
      </c>
      <c r="BC192" s="1857" t="s">
        <v>179</v>
      </c>
      <c r="BD192" s="1857" t="s">
        <v>179</v>
      </c>
      <c r="BE192" s="1857" t="s">
        <v>179</v>
      </c>
      <c r="BF192" s="1857" t="s">
        <v>179</v>
      </c>
      <c r="BG192" s="1857" t="s">
        <v>179</v>
      </c>
      <c r="BH192" s="1857" t="s">
        <v>179</v>
      </c>
      <c r="BI192" s="1857" t="s">
        <v>179</v>
      </c>
      <c r="BJ192" s="1857" t="s">
        <v>179</v>
      </c>
      <c r="BK192" s="1855" t="s">
        <v>179</v>
      </c>
      <c r="BL192" s="1855" t="s">
        <v>179</v>
      </c>
      <c r="BM192" s="1855" t="s">
        <v>179</v>
      </c>
      <c r="BN192" s="1855" t="s">
        <v>179</v>
      </c>
      <c r="BO192" s="1855" t="s">
        <v>179</v>
      </c>
      <c r="BP192" s="1855"/>
      <c r="BQ192" s="1855">
        <v>0</v>
      </c>
      <c r="BR192" s="1855"/>
      <c r="BS192" s="1855">
        <v>0</v>
      </c>
      <c r="BT192" s="1855"/>
      <c r="BU192" s="1855">
        <v>0</v>
      </c>
      <c r="BV192" s="1855"/>
      <c r="BW192" s="1855">
        <v>0</v>
      </c>
      <c r="BX192" s="1855" t="s">
        <v>4297</v>
      </c>
      <c r="BY192" s="1855" t="s">
        <v>4297</v>
      </c>
      <c r="BZ192" s="1858" t="s">
        <v>4297</v>
      </c>
      <c r="CA192" s="1858" t="s">
        <v>4297</v>
      </c>
      <c r="CB192" s="1858" t="s">
        <v>4297</v>
      </c>
      <c r="CC192" s="1858" t="s">
        <v>4297</v>
      </c>
      <c r="CD192" s="1858" t="s">
        <v>4297</v>
      </c>
      <c r="CE192" s="1858" t="s">
        <v>4297</v>
      </c>
      <c r="CF192" s="1858" t="s">
        <v>4297</v>
      </c>
      <c r="CG192" s="1858" t="s">
        <v>4298</v>
      </c>
      <c r="CH192" s="1858" t="s">
        <v>4298</v>
      </c>
      <c r="CI192" s="1859" t="s">
        <v>4298</v>
      </c>
      <c r="CJ192" s="1855" t="s">
        <v>4297</v>
      </c>
      <c r="CK192" s="1855" t="b">
        <v>1</v>
      </c>
      <c r="CL192" s="1855" t="b">
        <v>1</v>
      </c>
      <c r="CM192" s="1855" t="b">
        <v>0</v>
      </c>
      <c r="CN192" s="1855" t="b">
        <v>0</v>
      </c>
      <c r="CO192" s="1855" t="b">
        <v>0</v>
      </c>
      <c r="CP192" s="1855" t="b">
        <v>0</v>
      </c>
      <c r="CQ192" s="1855" t="b">
        <v>0</v>
      </c>
      <c r="CR192" s="1855" t="b">
        <v>0</v>
      </c>
      <c r="CS192" s="1855" t="s">
        <v>4297</v>
      </c>
      <c r="CT192" s="1855" t="s">
        <v>4297</v>
      </c>
      <c r="CU192" s="1855" t="s">
        <v>4300</v>
      </c>
      <c r="CV192" s="1855" t="s">
        <v>4300</v>
      </c>
      <c r="CW192" s="1855" t="s">
        <v>4297</v>
      </c>
      <c r="CX192" s="1855" t="s">
        <v>3153</v>
      </c>
      <c r="CY192" s="1857" t="s">
        <v>4300</v>
      </c>
      <c r="CZ192" s="1855">
        <v>0</v>
      </c>
      <c r="DA192" s="1855">
        <v>0</v>
      </c>
      <c r="DB192" s="1855">
        <v>0</v>
      </c>
      <c r="DC192" s="1855">
        <v>0</v>
      </c>
      <c r="DD192" s="1855">
        <v>0</v>
      </c>
      <c r="DE192" s="1855" t="b">
        <v>0</v>
      </c>
      <c r="DF192" s="1855" t="b">
        <v>0</v>
      </c>
      <c r="DG192" s="1855" t="b">
        <v>0</v>
      </c>
      <c r="DH192" s="1855" t="b">
        <v>0</v>
      </c>
      <c r="DI192" s="1855" t="b">
        <v>0</v>
      </c>
      <c r="DJ192" s="1860" t="b">
        <v>0</v>
      </c>
      <c r="DK192" s="1860" t="b">
        <v>0</v>
      </c>
      <c r="DL192" s="1860" t="b">
        <v>0</v>
      </c>
      <c r="DM192" s="1860" t="s">
        <v>179</v>
      </c>
      <c r="DN192" s="1860" t="s">
        <v>179</v>
      </c>
      <c r="DO192" s="1860" t="s">
        <v>179</v>
      </c>
      <c r="DP192" s="1860" t="s">
        <v>179</v>
      </c>
      <c r="DQ192" s="1860" t="s">
        <v>179</v>
      </c>
      <c r="DR192" s="1860" t="s">
        <v>179</v>
      </c>
    </row>
    <row r="193" spans="1:122" ht="14.25" thickBot="1">
      <c r="A193" s="1855" t="s">
        <v>3119</v>
      </c>
      <c r="B193" s="1855" t="s">
        <v>3132</v>
      </c>
      <c r="C193" s="1855">
        <v>2025</v>
      </c>
      <c r="D193" s="1855" t="s">
        <v>441</v>
      </c>
      <c r="E193" s="1855">
        <v>1040295</v>
      </c>
      <c r="F193" s="1855" t="s">
        <v>3132</v>
      </c>
      <c r="G193" s="1856">
        <v>45869</v>
      </c>
      <c r="H193" s="1855" t="s">
        <v>3133</v>
      </c>
      <c r="I193" s="1855" t="s">
        <v>3132</v>
      </c>
      <c r="J193" s="1855" t="s">
        <v>4588</v>
      </c>
      <c r="K193" s="1855" t="s">
        <v>3132</v>
      </c>
      <c r="L193" s="1855" t="s">
        <v>4588</v>
      </c>
      <c r="M193" s="1855" t="s">
        <v>3133</v>
      </c>
      <c r="N193" s="1855" t="s">
        <v>42</v>
      </c>
      <c r="O193" s="1855" t="s">
        <v>46</v>
      </c>
      <c r="P193" s="1855" t="s">
        <v>441</v>
      </c>
      <c r="Q193" s="1855" t="s">
        <v>179</v>
      </c>
      <c r="R193" s="1855" t="s">
        <v>179</v>
      </c>
      <c r="S193" s="1855" t="s">
        <v>179</v>
      </c>
      <c r="T193" s="1855" t="s">
        <v>179</v>
      </c>
      <c r="U193" s="1855">
        <v>2374</v>
      </c>
      <c r="V193" s="1855">
        <v>2</v>
      </c>
      <c r="W193" s="1855">
        <v>1</v>
      </c>
      <c r="X193" s="1855">
        <v>0</v>
      </c>
      <c r="Y193" s="1855">
        <v>2025</v>
      </c>
      <c r="Z193" s="1855">
        <v>2027</v>
      </c>
      <c r="AA193" s="1855" t="s">
        <v>4589</v>
      </c>
      <c r="AB193" s="1855" t="s">
        <v>179</v>
      </c>
      <c r="AC193" s="1855" t="s">
        <v>179</v>
      </c>
      <c r="AD193" s="1855" t="s">
        <v>4022</v>
      </c>
      <c r="AE193" s="1855" t="s">
        <v>3134</v>
      </c>
      <c r="AF193" s="1855" t="s">
        <v>3133</v>
      </c>
      <c r="AG193" s="1855" t="s">
        <v>3135</v>
      </c>
      <c r="AH193" s="1855" t="s">
        <v>179</v>
      </c>
      <c r="AI193" s="1855" t="s">
        <v>179</v>
      </c>
      <c r="AJ193" s="1855">
        <v>2024</v>
      </c>
      <c r="AK193" s="1855">
        <v>4590</v>
      </c>
      <c r="AL193" s="1855">
        <v>4590</v>
      </c>
      <c r="AM193" s="1855">
        <v>4590</v>
      </c>
      <c r="AN193" s="1855">
        <v>4590</v>
      </c>
      <c r="AO193" s="1855">
        <v>10.94</v>
      </c>
      <c r="AP193" s="1855" t="s">
        <v>4590</v>
      </c>
      <c r="AQ193" s="1855">
        <v>0</v>
      </c>
      <c r="AR193" s="1855">
        <v>2027</v>
      </c>
      <c r="AS193" s="1855">
        <v>4167.72</v>
      </c>
      <c r="AT193" s="1855">
        <v>9.1999999999999993</v>
      </c>
      <c r="AU193" s="1855">
        <v>4163.13</v>
      </c>
      <c r="AV193" s="1855">
        <v>9.3000000000000007</v>
      </c>
      <c r="AW193" s="1855">
        <v>10.92906</v>
      </c>
      <c r="AX193" s="1855" t="s">
        <v>4590</v>
      </c>
      <c r="AY193" s="1855">
        <v>0.1</v>
      </c>
      <c r="AZ193" s="1855">
        <v>0</v>
      </c>
      <c r="BA193" s="1855" t="s">
        <v>179</v>
      </c>
      <c r="BB193" s="1855" t="s">
        <v>179</v>
      </c>
      <c r="BC193" s="1857" t="s">
        <v>179</v>
      </c>
      <c r="BD193" s="1857" t="s">
        <v>179</v>
      </c>
      <c r="BE193" s="1857" t="s">
        <v>179</v>
      </c>
      <c r="BF193" s="1857" t="s">
        <v>179</v>
      </c>
      <c r="BG193" s="1857" t="s">
        <v>179</v>
      </c>
      <c r="BH193" s="1857" t="s">
        <v>179</v>
      </c>
      <c r="BI193" s="1857" t="s">
        <v>179</v>
      </c>
      <c r="BJ193" s="1857" t="s">
        <v>179</v>
      </c>
      <c r="BK193" s="1855" t="s">
        <v>179</v>
      </c>
      <c r="BL193" s="1855" t="s">
        <v>179</v>
      </c>
      <c r="BM193" s="1855" t="s">
        <v>179</v>
      </c>
      <c r="BN193" s="1855" t="s">
        <v>179</v>
      </c>
      <c r="BO193" s="1855" t="s">
        <v>179</v>
      </c>
      <c r="BP193" s="1855"/>
      <c r="BQ193" s="1855">
        <v>0</v>
      </c>
      <c r="BR193" s="1855"/>
      <c r="BS193" s="1855">
        <v>0</v>
      </c>
      <c r="BT193" s="1855"/>
      <c r="BU193" s="1855">
        <v>0</v>
      </c>
      <c r="BV193" s="1855"/>
      <c r="BW193" s="1855">
        <v>0</v>
      </c>
      <c r="BX193" s="1855" t="s">
        <v>4297</v>
      </c>
      <c r="BY193" s="1855" t="s">
        <v>4297</v>
      </c>
      <c r="BZ193" s="1858" t="s">
        <v>4297</v>
      </c>
      <c r="CA193" s="1858" t="s">
        <v>4298</v>
      </c>
      <c r="CB193" s="1858" t="s">
        <v>4297</v>
      </c>
      <c r="CC193" s="1858" t="s">
        <v>4298</v>
      </c>
      <c r="CD193" s="1858" t="s">
        <v>4298</v>
      </c>
      <c r="CE193" s="1858" t="s">
        <v>4298</v>
      </c>
      <c r="CF193" s="1858" t="s">
        <v>4298</v>
      </c>
      <c r="CG193" s="1858" t="s">
        <v>4298</v>
      </c>
      <c r="CH193" s="1858" t="s">
        <v>4298</v>
      </c>
      <c r="CI193" s="1859" t="s">
        <v>4298</v>
      </c>
      <c r="CJ193" s="1855" t="s">
        <v>4298</v>
      </c>
      <c r="CK193" s="1855" t="b">
        <v>0</v>
      </c>
      <c r="CL193" s="1855" t="b">
        <v>0</v>
      </c>
      <c r="CM193" s="1855" t="b">
        <v>0</v>
      </c>
      <c r="CN193" s="1855" t="b">
        <v>0</v>
      </c>
      <c r="CO193" s="1855" t="b">
        <v>0</v>
      </c>
      <c r="CP193" s="1855" t="b">
        <v>0</v>
      </c>
      <c r="CQ193" s="1855" t="b">
        <v>0</v>
      </c>
      <c r="CR193" s="1855" t="b">
        <v>1</v>
      </c>
      <c r="CS193" s="1855" t="s">
        <v>3153</v>
      </c>
      <c r="CT193" s="1855" t="s">
        <v>4300</v>
      </c>
      <c r="CU193" s="1855" t="s">
        <v>4300</v>
      </c>
      <c r="CV193" s="1855" t="s">
        <v>4300</v>
      </c>
      <c r="CW193" s="1855" t="s">
        <v>4300</v>
      </c>
      <c r="CX193" s="1855" t="s">
        <v>4300</v>
      </c>
      <c r="CY193" s="1857" t="s">
        <v>4300</v>
      </c>
      <c r="CZ193" s="1855">
        <v>0</v>
      </c>
      <c r="DA193" s="1855">
        <v>0</v>
      </c>
      <c r="DB193" s="1855">
        <v>0</v>
      </c>
      <c r="DC193" s="1855">
        <v>0</v>
      </c>
      <c r="DD193" s="1855">
        <v>0</v>
      </c>
      <c r="DE193" s="1855" t="b">
        <v>0</v>
      </c>
      <c r="DF193" s="1855" t="b">
        <v>0</v>
      </c>
      <c r="DG193" s="1855" t="b">
        <v>0</v>
      </c>
      <c r="DH193" s="1855" t="b">
        <v>0</v>
      </c>
      <c r="DI193" s="1855" t="b">
        <v>0</v>
      </c>
      <c r="DJ193" s="1860" t="b">
        <v>0</v>
      </c>
      <c r="DK193" s="1860" t="b">
        <v>0</v>
      </c>
      <c r="DL193" s="1860" t="b">
        <v>0</v>
      </c>
      <c r="DM193" s="1860" t="s">
        <v>179</v>
      </c>
      <c r="DN193" s="1860" t="s">
        <v>179</v>
      </c>
      <c r="DO193" s="1860" t="s">
        <v>179</v>
      </c>
      <c r="DP193" s="1860" t="s">
        <v>179</v>
      </c>
      <c r="DQ193" s="1860" t="s">
        <v>179</v>
      </c>
      <c r="DR193" s="1860" t="s">
        <v>179</v>
      </c>
    </row>
    <row r="194" spans="1:122" ht="14.25" thickBot="1">
      <c r="A194" s="1855" t="s">
        <v>1478</v>
      </c>
      <c r="B194" s="1855" t="s">
        <v>1479</v>
      </c>
      <c r="C194" s="1855">
        <v>2025</v>
      </c>
      <c r="D194" s="1855" t="s">
        <v>441</v>
      </c>
      <c r="E194" s="1855">
        <v>1047296</v>
      </c>
      <c r="F194" s="1855" t="s">
        <v>1479</v>
      </c>
      <c r="G194" s="1856">
        <v>45868</v>
      </c>
      <c r="H194" s="1855" t="s">
        <v>2961</v>
      </c>
      <c r="I194" s="1855" t="s">
        <v>1479</v>
      </c>
      <c r="J194" s="1855" t="s">
        <v>4095</v>
      </c>
      <c r="K194" s="1855" t="s">
        <v>1479</v>
      </c>
      <c r="L194" s="1855" t="s">
        <v>4095</v>
      </c>
      <c r="M194" s="1855" t="s">
        <v>2961</v>
      </c>
      <c r="N194" s="1855" t="s">
        <v>48</v>
      </c>
      <c r="O194" s="1855" t="s">
        <v>54</v>
      </c>
      <c r="P194" s="1855" t="s">
        <v>441</v>
      </c>
      <c r="Q194" s="1855" t="s">
        <v>179</v>
      </c>
      <c r="R194" s="1855" t="s">
        <v>179</v>
      </c>
      <c r="S194" s="1855" t="s">
        <v>179</v>
      </c>
      <c r="T194" s="1855" t="s">
        <v>179</v>
      </c>
      <c r="U194" s="1855">
        <v>2302</v>
      </c>
      <c r="V194" s="1855">
        <v>5</v>
      </c>
      <c r="W194" s="1855">
        <v>2</v>
      </c>
      <c r="X194" s="1855">
        <v>0</v>
      </c>
      <c r="Y194" s="1855">
        <v>2025</v>
      </c>
      <c r="Z194" s="1855">
        <v>2027</v>
      </c>
      <c r="AA194" s="1855" t="s">
        <v>4591</v>
      </c>
      <c r="AB194" s="1855" t="s">
        <v>4022</v>
      </c>
      <c r="AC194" s="1855" t="s">
        <v>1480</v>
      </c>
      <c r="AD194" s="1855" t="s">
        <v>179</v>
      </c>
      <c r="AE194" s="1855" t="s">
        <v>179</v>
      </c>
      <c r="AF194" s="1855" t="s">
        <v>179</v>
      </c>
      <c r="AG194" s="1855" t="s">
        <v>179</v>
      </c>
      <c r="AH194" s="1855" t="s">
        <v>179</v>
      </c>
      <c r="AI194" s="1855" t="s">
        <v>179</v>
      </c>
      <c r="AJ194" s="1855">
        <v>2024</v>
      </c>
      <c r="AK194" s="1855">
        <v>6450</v>
      </c>
      <c r="AL194" s="1855">
        <v>6450</v>
      </c>
      <c r="AM194" s="1855">
        <v>5821</v>
      </c>
      <c r="AN194" s="1855">
        <v>5821</v>
      </c>
      <c r="AO194" s="1855">
        <v>5.6280000000000001</v>
      </c>
      <c r="AP194" s="1855" t="s">
        <v>813</v>
      </c>
      <c r="AQ194" s="1855">
        <v>11.5</v>
      </c>
      <c r="AR194" s="1855">
        <v>2027</v>
      </c>
      <c r="AS194" s="1855">
        <v>5359</v>
      </c>
      <c r="AT194" s="1855">
        <v>16.899999999999999</v>
      </c>
      <c r="AU194" s="1855">
        <v>5359</v>
      </c>
      <c r="AV194" s="1855">
        <v>16.899999999999999</v>
      </c>
      <c r="AW194" s="1855">
        <v>4.78</v>
      </c>
      <c r="AX194" s="1855" t="s">
        <v>813</v>
      </c>
      <c r="AY194" s="1855">
        <v>15.1</v>
      </c>
      <c r="AZ194" s="1855">
        <v>97</v>
      </c>
      <c r="BA194" s="1855" t="s">
        <v>179</v>
      </c>
      <c r="BB194" s="1855" t="s">
        <v>179</v>
      </c>
      <c r="BC194" s="1857" t="s">
        <v>179</v>
      </c>
      <c r="BD194" s="1857" t="s">
        <v>179</v>
      </c>
      <c r="BE194" s="1857" t="s">
        <v>179</v>
      </c>
      <c r="BF194" s="1857" t="s">
        <v>179</v>
      </c>
      <c r="BG194" s="1857" t="s">
        <v>179</v>
      </c>
      <c r="BH194" s="1857" t="s">
        <v>179</v>
      </c>
      <c r="BI194" s="1857" t="s">
        <v>179</v>
      </c>
      <c r="BJ194" s="1857" t="s">
        <v>179</v>
      </c>
      <c r="BK194" s="1855" t="s">
        <v>179</v>
      </c>
      <c r="BL194" s="1855" t="s">
        <v>179</v>
      </c>
      <c r="BM194" s="1855" t="s">
        <v>179</v>
      </c>
      <c r="BN194" s="1855" t="s">
        <v>179</v>
      </c>
      <c r="BO194" s="1855" t="s">
        <v>179</v>
      </c>
      <c r="BP194" s="1855"/>
      <c r="BQ194" s="1855">
        <v>1</v>
      </c>
      <c r="BR194" s="1855"/>
      <c r="BS194" s="1855">
        <v>0</v>
      </c>
      <c r="BT194" s="1855"/>
      <c r="BU194" s="1855">
        <v>0</v>
      </c>
      <c r="BV194" s="1855"/>
      <c r="BW194" s="1855">
        <v>6</v>
      </c>
      <c r="BX194" s="1855" t="s">
        <v>4297</v>
      </c>
      <c r="BY194" s="1855" t="s">
        <v>4297</v>
      </c>
      <c r="BZ194" s="1858" t="s">
        <v>3153</v>
      </c>
      <c r="CA194" s="1858" t="s">
        <v>3153</v>
      </c>
      <c r="CB194" s="1858" t="s">
        <v>4297</v>
      </c>
      <c r="CC194" s="1858" t="s">
        <v>4297</v>
      </c>
      <c r="CD194" s="1858" t="s">
        <v>4298</v>
      </c>
      <c r="CE194" s="1858" t="s">
        <v>4298</v>
      </c>
      <c r="CF194" s="1858" t="s">
        <v>4297</v>
      </c>
      <c r="CG194" s="1858" t="s">
        <v>4298</v>
      </c>
      <c r="CH194" s="1858" t="s">
        <v>4298</v>
      </c>
      <c r="CI194" s="1859" t="s">
        <v>4298</v>
      </c>
      <c r="CJ194" s="1855" t="s">
        <v>4298</v>
      </c>
      <c r="CK194" s="1855" t="b">
        <v>0</v>
      </c>
      <c r="CL194" s="1855" t="b">
        <v>0</v>
      </c>
      <c r="CM194" s="1855" t="b">
        <v>0</v>
      </c>
      <c r="CN194" s="1855" t="b">
        <v>0</v>
      </c>
      <c r="CO194" s="1855" t="b">
        <v>1</v>
      </c>
      <c r="CP194" s="1855" t="b">
        <v>0</v>
      </c>
      <c r="CQ194" s="1855" t="b">
        <v>0</v>
      </c>
      <c r="CR194" s="1855" t="b">
        <v>0</v>
      </c>
      <c r="CS194" s="1855" t="s">
        <v>4300</v>
      </c>
      <c r="CT194" s="1855" t="s">
        <v>4300</v>
      </c>
      <c r="CU194" s="1855" t="s">
        <v>4300</v>
      </c>
      <c r="CV194" s="1855" t="s">
        <v>4300</v>
      </c>
      <c r="CW194" s="1855" t="s">
        <v>4300</v>
      </c>
      <c r="CX194" s="1855" t="s">
        <v>4299</v>
      </c>
      <c r="CY194" s="1857" t="s">
        <v>3153</v>
      </c>
      <c r="CZ194" s="1855">
        <v>0</v>
      </c>
      <c r="DA194" s="1855">
        <v>0</v>
      </c>
      <c r="DB194" s="1855">
        <v>0</v>
      </c>
      <c r="DC194" s="1855">
        <v>0</v>
      </c>
      <c r="DD194" s="1855">
        <v>0</v>
      </c>
      <c r="DE194" s="1855" t="b">
        <v>0</v>
      </c>
      <c r="DF194" s="1855" t="b">
        <v>0</v>
      </c>
      <c r="DG194" s="1855" t="b">
        <v>0</v>
      </c>
      <c r="DH194" s="1855" t="b">
        <v>0</v>
      </c>
      <c r="DI194" s="1855" t="b">
        <v>0</v>
      </c>
      <c r="DJ194" s="1860" t="b">
        <v>0</v>
      </c>
      <c r="DK194" s="1860" t="b">
        <v>0</v>
      </c>
      <c r="DL194" s="1860" t="b">
        <v>0</v>
      </c>
      <c r="DM194" s="1860" t="s">
        <v>179</v>
      </c>
      <c r="DN194" s="1860" t="s">
        <v>179</v>
      </c>
      <c r="DO194" s="1860" t="s">
        <v>179</v>
      </c>
      <c r="DP194" s="1860" t="s">
        <v>179</v>
      </c>
      <c r="DQ194" s="1860" t="s">
        <v>179</v>
      </c>
      <c r="DR194" s="1860" t="s">
        <v>179</v>
      </c>
    </row>
    <row r="195" spans="1:122" ht="14.25" thickBot="1">
      <c r="A195" s="1855" t="s">
        <v>1481</v>
      </c>
      <c r="B195" s="1855" t="s">
        <v>1482</v>
      </c>
      <c r="C195" s="1855">
        <v>2025</v>
      </c>
      <c r="D195" s="1855" t="s">
        <v>441</v>
      </c>
      <c r="E195" s="1855">
        <v>1041297</v>
      </c>
      <c r="F195" s="1855" t="s">
        <v>1482</v>
      </c>
      <c r="G195" s="1856">
        <v>45863</v>
      </c>
      <c r="H195" s="1855" t="s">
        <v>1483</v>
      </c>
      <c r="I195" s="1855" t="s">
        <v>1482</v>
      </c>
      <c r="J195" s="1855" t="s">
        <v>2962</v>
      </c>
      <c r="K195" s="1855" t="s">
        <v>1482</v>
      </c>
      <c r="L195" s="1855" t="s">
        <v>2962</v>
      </c>
      <c r="M195" s="1855" t="s">
        <v>1483</v>
      </c>
      <c r="N195" s="1855" t="s">
        <v>42</v>
      </c>
      <c r="O195" s="1855" t="s">
        <v>47</v>
      </c>
      <c r="P195" s="1855" t="s">
        <v>441</v>
      </c>
      <c r="Q195" s="1855" t="s">
        <v>179</v>
      </c>
      <c r="R195" s="1855" t="s">
        <v>179</v>
      </c>
      <c r="S195" s="1855" t="s">
        <v>179</v>
      </c>
      <c r="T195" s="1855" t="s">
        <v>179</v>
      </c>
      <c r="U195" s="1855">
        <v>2125</v>
      </c>
      <c r="V195" s="1855">
        <v>7</v>
      </c>
      <c r="W195" s="1855">
        <v>1</v>
      </c>
      <c r="X195" s="1855">
        <v>0</v>
      </c>
      <c r="Y195" s="1855">
        <v>2025</v>
      </c>
      <c r="Z195" s="1855">
        <v>2027</v>
      </c>
      <c r="AA195" s="1855" t="s">
        <v>4592</v>
      </c>
      <c r="AB195" s="1855" t="s">
        <v>4022</v>
      </c>
      <c r="AC195" s="1855" t="s">
        <v>1484</v>
      </c>
      <c r="AD195" s="1855" t="s">
        <v>179</v>
      </c>
      <c r="AE195" s="1855" t="s">
        <v>179</v>
      </c>
      <c r="AF195" s="1855" t="s">
        <v>179</v>
      </c>
      <c r="AG195" s="1855" t="s">
        <v>179</v>
      </c>
      <c r="AH195" s="1855" t="s">
        <v>179</v>
      </c>
      <c r="AI195" s="1855" t="s">
        <v>179</v>
      </c>
      <c r="AJ195" s="1855">
        <v>2024</v>
      </c>
      <c r="AK195" s="1855">
        <v>4104</v>
      </c>
      <c r="AL195" s="1855">
        <v>4104</v>
      </c>
      <c r="AM195" s="1855">
        <v>4104</v>
      </c>
      <c r="AN195" s="1855">
        <v>4104</v>
      </c>
      <c r="AO195" s="1855">
        <v>9.7010000000000005</v>
      </c>
      <c r="AP195" s="1855" t="s">
        <v>565</v>
      </c>
      <c r="AQ195" s="1855">
        <v>0</v>
      </c>
      <c r="AR195" s="1855">
        <v>2027</v>
      </c>
      <c r="AS195" s="1855">
        <v>3980</v>
      </c>
      <c r="AT195" s="1855">
        <v>3</v>
      </c>
      <c r="AU195" s="1855">
        <v>3980</v>
      </c>
      <c r="AV195" s="1855">
        <v>3</v>
      </c>
      <c r="AW195" s="1855">
        <v>9.41</v>
      </c>
      <c r="AX195" s="1855" t="s">
        <v>565</v>
      </c>
      <c r="AY195" s="1855">
        <v>3</v>
      </c>
      <c r="AZ195" s="1855">
        <v>10</v>
      </c>
      <c r="BA195" s="1855" t="s">
        <v>179</v>
      </c>
      <c r="BB195" s="1855" t="s">
        <v>179</v>
      </c>
      <c r="BC195" s="1857" t="s">
        <v>179</v>
      </c>
      <c r="BD195" s="1857" t="s">
        <v>179</v>
      </c>
      <c r="BE195" s="1857" t="s">
        <v>179</v>
      </c>
      <c r="BF195" s="1857" t="s">
        <v>179</v>
      </c>
      <c r="BG195" s="1857" t="s">
        <v>179</v>
      </c>
      <c r="BH195" s="1857" t="s">
        <v>179</v>
      </c>
      <c r="BI195" s="1857" t="s">
        <v>179</v>
      </c>
      <c r="BJ195" s="1857" t="s">
        <v>179</v>
      </c>
      <c r="BK195" s="1855" t="s">
        <v>179</v>
      </c>
      <c r="BL195" s="1855" t="s">
        <v>179</v>
      </c>
      <c r="BM195" s="1855" t="s">
        <v>179</v>
      </c>
      <c r="BN195" s="1855" t="s">
        <v>179</v>
      </c>
      <c r="BO195" s="1855" t="s">
        <v>179</v>
      </c>
      <c r="BP195" s="1855"/>
      <c r="BQ195" s="1855">
        <v>0</v>
      </c>
      <c r="BR195" s="1855"/>
      <c r="BS195" s="1855">
        <v>0</v>
      </c>
      <c r="BT195" s="1855"/>
      <c r="BU195" s="1855">
        <v>0</v>
      </c>
      <c r="BV195" s="1855"/>
      <c r="BW195" s="1855">
        <v>0</v>
      </c>
      <c r="BX195" s="1855" t="s">
        <v>4297</v>
      </c>
      <c r="BY195" s="1855" t="s">
        <v>4297</v>
      </c>
      <c r="BZ195" s="1858" t="s">
        <v>4297</v>
      </c>
      <c r="CA195" s="1858" t="s">
        <v>4297</v>
      </c>
      <c r="CB195" s="1858" t="s">
        <v>4297</v>
      </c>
      <c r="CC195" s="1858" t="s">
        <v>4297</v>
      </c>
      <c r="CD195" s="1858" t="s">
        <v>4297</v>
      </c>
      <c r="CE195" s="1858" t="s">
        <v>4297</v>
      </c>
      <c r="CF195" s="1858" t="s">
        <v>4297</v>
      </c>
      <c r="CG195" s="1858" t="s">
        <v>4298</v>
      </c>
      <c r="CH195" s="1858" t="s">
        <v>4298</v>
      </c>
      <c r="CI195" s="1859" t="s">
        <v>4298</v>
      </c>
      <c r="CJ195" s="1855" t="s">
        <v>4297</v>
      </c>
      <c r="CK195" s="1855" t="b">
        <v>0</v>
      </c>
      <c r="CL195" s="1855" t="b">
        <v>0</v>
      </c>
      <c r="CM195" s="1855" t="b">
        <v>0</v>
      </c>
      <c r="CN195" s="1855" t="b">
        <v>1</v>
      </c>
      <c r="CO195" s="1855" t="b">
        <v>0</v>
      </c>
      <c r="CP195" s="1855" t="b">
        <v>1</v>
      </c>
      <c r="CQ195" s="1855" t="b">
        <v>0</v>
      </c>
      <c r="CR195" s="1855" t="b">
        <v>0</v>
      </c>
      <c r="CS195" s="1855" t="s">
        <v>4299</v>
      </c>
      <c r="CT195" s="1855" t="s">
        <v>4299</v>
      </c>
      <c r="CU195" s="1855" t="s">
        <v>4299</v>
      </c>
      <c r="CV195" s="1855" t="s">
        <v>4300</v>
      </c>
      <c r="CW195" s="1855" t="s">
        <v>4300</v>
      </c>
      <c r="CX195" s="1855" t="s">
        <v>3153</v>
      </c>
      <c r="CY195" s="1857" t="s">
        <v>4300</v>
      </c>
      <c r="CZ195" s="1855">
        <v>0</v>
      </c>
      <c r="DA195" s="1855">
        <v>0</v>
      </c>
      <c r="DB195" s="1855">
        <v>0</v>
      </c>
      <c r="DC195" s="1855">
        <v>0</v>
      </c>
      <c r="DD195" s="1855">
        <v>0</v>
      </c>
      <c r="DE195" s="1855" t="b">
        <v>0</v>
      </c>
      <c r="DF195" s="1855" t="b">
        <v>0</v>
      </c>
      <c r="DG195" s="1855" t="b">
        <v>0</v>
      </c>
      <c r="DH195" s="1855" t="b">
        <v>0</v>
      </c>
      <c r="DI195" s="1855" t="b">
        <v>0</v>
      </c>
      <c r="DJ195" s="1860" t="b">
        <v>0</v>
      </c>
      <c r="DK195" s="1860" t="b">
        <v>0</v>
      </c>
      <c r="DL195" s="1860" t="b">
        <v>0</v>
      </c>
      <c r="DM195" s="1860" t="s">
        <v>179</v>
      </c>
      <c r="DN195" s="1860" t="s">
        <v>179</v>
      </c>
      <c r="DO195" s="1860" t="s">
        <v>179</v>
      </c>
      <c r="DP195" s="1860" t="s">
        <v>179</v>
      </c>
      <c r="DQ195" s="1860" t="s">
        <v>179</v>
      </c>
      <c r="DR195" s="1860" t="s">
        <v>179</v>
      </c>
    </row>
    <row r="196" spans="1:122" ht="14.25" thickBot="1">
      <c r="A196" s="1855" t="s">
        <v>1485</v>
      </c>
      <c r="B196" s="1855" t="s">
        <v>1486</v>
      </c>
      <c r="C196" s="1855">
        <v>2025</v>
      </c>
      <c r="D196" s="1855" t="s">
        <v>4363</v>
      </c>
      <c r="E196" s="1855">
        <v>1056298</v>
      </c>
      <c r="F196" s="1855" t="s">
        <v>1486</v>
      </c>
      <c r="G196" s="1856">
        <v>45853</v>
      </c>
      <c r="H196" s="1855" t="s">
        <v>1488</v>
      </c>
      <c r="I196" s="1855" t="s">
        <v>1486</v>
      </c>
      <c r="J196" s="1855" t="s">
        <v>1487</v>
      </c>
      <c r="K196" s="1855" t="s">
        <v>1486</v>
      </c>
      <c r="L196" s="1855" t="s">
        <v>1487</v>
      </c>
      <c r="M196" s="1855" t="s">
        <v>1488</v>
      </c>
      <c r="N196" s="1855" t="s">
        <v>57</v>
      </c>
      <c r="O196" s="1855" t="s">
        <v>64</v>
      </c>
      <c r="P196" s="1855" t="s">
        <v>179</v>
      </c>
      <c r="Q196" s="1855" t="s">
        <v>179</v>
      </c>
      <c r="R196" s="1855" t="s">
        <v>179</v>
      </c>
      <c r="S196" s="1855" t="s">
        <v>4363</v>
      </c>
      <c r="T196" s="1855" t="s">
        <v>179</v>
      </c>
      <c r="U196" s="1855">
        <v>1374</v>
      </c>
      <c r="V196" s="1855">
        <v>1</v>
      </c>
      <c r="W196" s="1855">
        <v>1</v>
      </c>
      <c r="X196" s="1855">
        <v>0</v>
      </c>
      <c r="Y196" s="1855">
        <v>2025</v>
      </c>
      <c r="Z196" s="1855">
        <v>2027</v>
      </c>
      <c r="AA196" s="1855" t="s">
        <v>4593</v>
      </c>
      <c r="AB196" s="1855" t="s">
        <v>179</v>
      </c>
      <c r="AC196" s="1855" t="s">
        <v>179</v>
      </c>
      <c r="AD196" s="1855" t="s">
        <v>4022</v>
      </c>
      <c r="AE196" s="1855" t="s">
        <v>1486</v>
      </c>
      <c r="AF196" s="1855" t="s">
        <v>2963</v>
      </c>
      <c r="AG196" s="1855" t="s">
        <v>2964</v>
      </c>
      <c r="AH196" s="1855" t="s">
        <v>179</v>
      </c>
      <c r="AI196" s="1855" t="s">
        <v>179</v>
      </c>
      <c r="AJ196" s="1855">
        <v>2024</v>
      </c>
      <c r="AK196" s="1855">
        <v>2602</v>
      </c>
      <c r="AL196" s="1855">
        <v>2602</v>
      </c>
      <c r="AM196" s="1855">
        <v>2602</v>
      </c>
      <c r="AN196" s="1855">
        <v>2602</v>
      </c>
      <c r="AO196" s="1855">
        <v>53.42</v>
      </c>
      <c r="AP196" s="1855" t="s">
        <v>469</v>
      </c>
      <c r="AQ196" s="1855">
        <v>0</v>
      </c>
      <c r="AR196" s="1855">
        <v>2027</v>
      </c>
      <c r="AS196" s="1855">
        <v>2575</v>
      </c>
      <c r="AT196" s="1855">
        <v>1</v>
      </c>
      <c r="AU196" s="1855">
        <v>2575</v>
      </c>
      <c r="AV196" s="1855">
        <v>1</v>
      </c>
      <c r="AW196" s="1855">
        <v>52.89</v>
      </c>
      <c r="AX196" s="1855" t="s">
        <v>469</v>
      </c>
      <c r="AY196" s="1855">
        <v>1</v>
      </c>
      <c r="AZ196" s="1855">
        <v>0</v>
      </c>
      <c r="BA196" s="1855" t="s">
        <v>179</v>
      </c>
      <c r="BB196" s="1855" t="s">
        <v>179</v>
      </c>
      <c r="BC196" s="1857" t="s">
        <v>179</v>
      </c>
      <c r="BD196" s="1857" t="s">
        <v>179</v>
      </c>
      <c r="BE196" s="1857" t="s">
        <v>179</v>
      </c>
      <c r="BF196" s="1857" t="s">
        <v>179</v>
      </c>
      <c r="BG196" s="1857" t="s">
        <v>179</v>
      </c>
      <c r="BH196" s="1857" t="s">
        <v>179</v>
      </c>
      <c r="BI196" s="1857" t="s">
        <v>179</v>
      </c>
      <c r="BJ196" s="1857" t="s">
        <v>179</v>
      </c>
      <c r="BK196" s="1855" t="s">
        <v>179</v>
      </c>
      <c r="BL196" s="1855" t="s">
        <v>179</v>
      </c>
      <c r="BM196" s="1855" t="s">
        <v>179</v>
      </c>
      <c r="BN196" s="1855" t="s">
        <v>179</v>
      </c>
      <c r="BO196" s="1855" t="s">
        <v>179</v>
      </c>
      <c r="BP196" s="1855"/>
      <c r="BQ196" s="1855">
        <v>0</v>
      </c>
      <c r="BR196" s="1855"/>
      <c r="BS196" s="1855">
        <v>0</v>
      </c>
      <c r="BT196" s="1855"/>
      <c r="BU196" s="1855">
        <v>0</v>
      </c>
      <c r="BV196" s="1855"/>
      <c r="BW196" s="1855">
        <v>0</v>
      </c>
      <c r="BX196" s="1855" t="s">
        <v>4297</v>
      </c>
      <c r="BY196" s="1855" t="s">
        <v>4297</v>
      </c>
      <c r="BZ196" s="1858" t="s">
        <v>4297</v>
      </c>
      <c r="CA196" s="1858" t="s">
        <v>4297</v>
      </c>
      <c r="CB196" s="1858" t="s">
        <v>4297</v>
      </c>
      <c r="CC196" s="1858" t="s">
        <v>4297</v>
      </c>
      <c r="CD196" s="1858" t="s">
        <v>4297</v>
      </c>
      <c r="CE196" s="1858" t="s">
        <v>4297</v>
      </c>
      <c r="CF196" s="1858" t="s">
        <v>4297</v>
      </c>
      <c r="CG196" s="1858" t="s">
        <v>4298</v>
      </c>
      <c r="CH196" s="1858" t="s">
        <v>4298</v>
      </c>
      <c r="CI196" s="1859" t="s">
        <v>4298</v>
      </c>
      <c r="CJ196" s="1855" t="s">
        <v>4298</v>
      </c>
      <c r="CK196" s="1855" t="b">
        <v>0</v>
      </c>
      <c r="CL196" s="1855" t="b">
        <v>0</v>
      </c>
      <c r="CM196" s="1855" t="b">
        <v>0</v>
      </c>
      <c r="CN196" s="1855" t="b">
        <v>0</v>
      </c>
      <c r="CO196" s="1855" t="b">
        <v>0</v>
      </c>
      <c r="CP196" s="1855" t="b">
        <v>0</v>
      </c>
      <c r="CQ196" s="1855" t="b">
        <v>0</v>
      </c>
      <c r="CR196" s="1855" t="b">
        <v>1</v>
      </c>
      <c r="CS196" s="1855" t="s">
        <v>4300</v>
      </c>
      <c r="CT196" s="1855" t="s">
        <v>4300</v>
      </c>
      <c r="CU196" s="1855" t="s">
        <v>4300</v>
      </c>
      <c r="CV196" s="1855" t="s">
        <v>4300</v>
      </c>
      <c r="CW196" s="1855" t="s">
        <v>4300</v>
      </c>
      <c r="CX196" s="1855" t="s">
        <v>4297</v>
      </c>
      <c r="CY196" s="1857" t="s">
        <v>4297</v>
      </c>
      <c r="CZ196" s="1855">
        <v>0</v>
      </c>
      <c r="DA196" s="1855">
        <v>0</v>
      </c>
      <c r="DB196" s="1855">
        <v>0</v>
      </c>
      <c r="DC196" s="1855">
        <v>0</v>
      </c>
      <c r="DD196" s="1855">
        <v>0</v>
      </c>
      <c r="DE196" s="1855" t="b">
        <v>0</v>
      </c>
      <c r="DF196" s="1855" t="b">
        <v>0</v>
      </c>
      <c r="DG196" s="1855" t="b">
        <v>0</v>
      </c>
      <c r="DH196" s="1855" t="b">
        <v>0</v>
      </c>
      <c r="DI196" s="1855" t="b">
        <v>0</v>
      </c>
      <c r="DJ196" s="1860" t="b">
        <v>0</v>
      </c>
      <c r="DK196" s="1860" t="b">
        <v>0</v>
      </c>
      <c r="DL196" s="1860" t="b">
        <v>0</v>
      </c>
      <c r="DM196" s="1860" t="s">
        <v>179</v>
      </c>
      <c r="DN196" s="1860" t="s">
        <v>179</v>
      </c>
      <c r="DO196" s="1860" t="s">
        <v>179</v>
      </c>
      <c r="DP196" s="1860" t="s">
        <v>179</v>
      </c>
      <c r="DQ196" s="1860" t="s">
        <v>179</v>
      </c>
      <c r="DR196" s="1860" t="s">
        <v>179</v>
      </c>
    </row>
    <row r="197" spans="1:122" ht="14.25" thickBot="1">
      <c r="A197" s="1855" t="s">
        <v>1489</v>
      </c>
      <c r="B197" s="1855" t="s">
        <v>1490</v>
      </c>
      <c r="C197" s="1855">
        <v>2025</v>
      </c>
      <c r="D197" s="1855" t="s">
        <v>441</v>
      </c>
      <c r="E197" s="1855">
        <v>1024302</v>
      </c>
      <c r="F197" s="1855" t="s">
        <v>1490</v>
      </c>
      <c r="G197" s="1856">
        <v>45867</v>
      </c>
      <c r="H197" s="1855" t="s">
        <v>1491</v>
      </c>
      <c r="I197" s="1855" t="s">
        <v>4097</v>
      </c>
      <c r="J197" s="1855" t="s">
        <v>4098</v>
      </c>
      <c r="K197" s="1855" t="s">
        <v>1490</v>
      </c>
      <c r="L197" s="1855" t="s">
        <v>1492</v>
      </c>
      <c r="M197" s="1855" t="s">
        <v>1493</v>
      </c>
      <c r="N197" s="1855" t="s">
        <v>12</v>
      </c>
      <c r="O197" s="1855" t="s">
        <v>22</v>
      </c>
      <c r="P197" s="1855" t="s">
        <v>441</v>
      </c>
      <c r="Q197" s="1855" t="s">
        <v>179</v>
      </c>
      <c r="R197" s="1855" t="s">
        <v>179</v>
      </c>
      <c r="S197" s="1855" t="s">
        <v>179</v>
      </c>
      <c r="T197" s="1855" t="s">
        <v>179</v>
      </c>
      <c r="U197" s="1855">
        <v>10632</v>
      </c>
      <c r="V197" s="1855">
        <v>1</v>
      </c>
      <c r="W197" s="1855">
        <v>1</v>
      </c>
      <c r="X197" s="1855">
        <v>0</v>
      </c>
      <c r="Y197" s="1855">
        <v>2025</v>
      </c>
      <c r="Z197" s="1855">
        <v>2027</v>
      </c>
      <c r="AA197" s="1855" t="s">
        <v>4594</v>
      </c>
      <c r="AB197" s="1855" t="s">
        <v>179</v>
      </c>
      <c r="AC197" s="1855">
        <v>0</v>
      </c>
      <c r="AD197" s="1855" t="s">
        <v>4022</v>
      </c>
      <c r="AE197" s="1855" t="s">
        <v>4099</v>
      </c>
      <c r="AF197" s="1855" t="s">
        <v>1491</v>
      </c>
      <c r="AG197" s="1855" t="s">
        <v>4100</v>
      </c>
      <c r="AH197" s="1855" t="s">
        <v>179</v>
      </c>
      <c r="AI197" s="1855">
        <v>0</v>
      </c>
      <c r="AJ197" s="1855">
        <v>2024</v>
      </c>
      <c r="AK197" s="1855">
        <v>20450</v>
      </c>
      <c r="AL197" s="1855">
        <v>20450</v>
      </c>
      <c r="AM197" s="1855">
        <v>20450</v>
      </c>
      <c r="AN197" s="1855">
        <v>20450</v>
      </c>
      <c r="AO197" s="1855">
        <v>3.8540000000000001</v>
      </c>
      <c r="AP197" s="1855" t="s">
        <v>1876</v>
      </c>
      <c r="AQ197" s="1855">
        <v>0</v>
      </c>
      <c r="AR197" s="1855">
        <v>2027</v>
      </c>
      <c r="AS197" s="1855">
        <v>19836</v>
      </c>
      <c r="AT197" s="1855">
        <v>3</v>
      </c>
      <c r="AU197" s="1855">
        <v>19836</v>
      </c>
      <c r="AV197" s="1855">
        <v>3</v>
      </c>
      <c r="AW197" s="1855">
        <v>3.74</v>
      </c>
      <c r="AX197" s="1855" t="s">
        <v>1876</v>
      </c>
      <c r="AY197" s="1855">
        <v>3</v>
      </c>
      <c r="AZ197" s="1855">
        <v>0</v>
      </c>
      <c r="BA197" s="1855" t="s">
        <v>179</v>
      </c>
      <c r="BB197" s="1855" t="s">
        <v>179</v>
      </c>
      <c r="BC197" s="1857" t="s">
        <v>179</v>
      </c>
      <c r="BD197" s="1857" t="s">
        <v>179</v>
      </c>
      <c r="BE197" s="1857" t="s">
        <v>179</v>
      </c>
      <c r="BF197" s="1857" t="s">
        <v>179</v>
      </c>
      <c r="BG197" s="1857" t="s">
        <v>179</v>
      </c>
      <c r="BH197" s="1857" t="s">
        <v>179</v>
      </c>
      <c r="BI197" s="1857" t="s">
        <v>179</v>
      </c>
      <c r="BJ197" s="1857" t="s">
        <v>179</v>
      </c>
      <c r="BK197" s="1855" t="s">
        <v>179</v>
      </c>
      <c r="BL197" s="1855" t="s">
        <v>179</v>
      </c>
      <c r="BM197" s="1855" t="s">
        <v>179</v>
      </c>
      <c r="BN197" s="1855" t="s">
        <v>179</v>
      </c>
      <c r="BO197" s="1855" t="s">
        <v>179</v>
      </c>
      <c r="BP197" s="1855"/>
      <c r="BQ197" s="1855">
        <v>0</v>
      </c>
      <c r="BR197" s="1855"/>
      <c r="BS197" s="1855">
        <v>0</v>
      </c>
      <c r="BT197" s="1855"/>
      <c r="BU197" s="1855">
        <v>0</v>
      </c>
      <c r="BV197" s="1855"/>
      <c r="BW197" s="1855">
        <v>0</v>
      </c>
      <c r="BX197" s="1855" t="s">
        <v>4297</v>
      </c>
      <c r="BY197" s="1855" t="s">
        <v>4297</v>
      </c>
      <c r="BZ197" s="1858" t="s">
        <v>4297</v>
      </c>
      <c r="CA197" s="1858" t="s">
        <v>4297</v>
      </c>
      <c r="CB197" s="1858" t="s">
        <v>4297</v>
      </c>
      <c r="CC197" s="1858" t="s">
        <v>4297</v>
      </c>
      <c r="CD197" s="1858" t="s">
        <v>4297</v>
      </c>
      <c r="CE197" s="1858" t="s">
        <v>4297</v>
      </c>
      <c r="CF197" s="1858" t="s">
        <v>4297</v>
      </c>
      <c r="CG197" s="1858" t="s">
        <v>4297</v>
      </c>
      <c r="CH197" s="1858" t="s">
        <v>4297</v>
      </c>
      <c r="CI197" s="1859" t="s">
        <v>4297</v>
      </c>
      <c r="CJ197" s="1855" t="s">
        <v>4297</v>
      </c>
      <c r="CK197" s="1855" t="b">
        <v>1</v>
      </c>
      <c r="CL197" s="1855" t="b">
        <v>0</v>
      </c>
      <c r="CM197" s="1855" t="b">
        <v>0</v>
      </c>
      <c r="CN197" s="1855" t="b">
        <v>0</v>
      </c>
      <c r="CO197" s="1855" t="b">
        <v>0</v>
      </c>
      <c r="CP197" s="1855" t="b">
        <v>0</v>
      </c>
      <c r="CQ197" s="1855" t="b">
        <v>0</v>
      </c>
      <c r="CR197" s="1855" t="b">
        <v>0</v>
      </c>
      <c r="CS197" s="1855" t="s">
        <v>4297</v>
      </c>
      <c r="CT197" s="1855" t="s">
        <v>4297</v>
      </c>
      <c r="CU197" s="1855" t="s">
        <v>4297</v>
      </c>
      <c r="CV197" s="1855" t="s">
        <v>4300</v>
      </c>
      <c r="CW197" s="1855" t="s">
        <v>4297</v>
      </c>
      <c r="CX197" s="1855" t="s">
        <v>4297</v>
      </c>
      <c r="CY197" s="1857" t="s">
        <v>4297</v>
      </c>
      <c r="CZ197" s="1855">
        <v>0</v>
      </c>
      <c r="DA197" s="1855">
        <v>0</v>
      </c>
      <c r="DB197" s="1855">
        <v>0</v>
      </c>
      <c r="DC197" s="1855">
        <v>0</v>
      </c>
      <c r="DD197" s="1855">
        <v>0</v>
      </c>
      <c r="DE197" s="1855" t="b">
        <v>0</v>
      </c>
      <c r="DF197" s="1855" t="b">
        <v>0</v>
      </c>
      <c r="DG197" s="1855" t="b">
        <v>0</v>
      </c>
      <c r="DH197" s="1855" t="b">
        <v>0</v>
      </c>
      <c r="DI197" s="1855" t="b">
        <v>0</v>
      </c>
      <c r="DJ197" s="1860" t="b">
        <v>0</v>
      </c>
      <c r="DK197" s="1860" t="b">
        <v>0</v>
      </c>
      <c r="DL197" s="1860" t="b">
        <v>0</v>
      </c>
      <c r="DM197" s="1860" t="s">
        <v>179</v>
      </c>
      <c r="DN197" s="1860" t="s">
        <v>179</v>
      </c>
      <c r="DO197" s="1860" t="s">
        <v>179</v>
      </c>
      <c r="DP197" s="1860" t="s">
        <v>179</v>
      </c>
      <c r="DQ197" s="1860" t="s">
        <v>179</v>
      </c>
      <c r="DR197" s="1860" t="s">
        <v>179</v>
      </c>
    </row>
    <row r="198" spans="1:122" ht="14.25" thickBot="1">
      <c r="A198" s="1855" t="s">
        <v>1494</v>
      </c>
      <c r="B198" s="1855" t="s">
        <v>1495</v>
      </c>
      <c r="C198" s="1855">
        <v>2025</v>
      </c>
      <c r="D198" s="1855" t="s">
        <v>431</v>
      </c>
      <c r="E198" s="1855">
        <v>2076303</v>
      </c>
      <c r="F198" s="1855" t="s">
        <v>1495</v>
      </c>
      <c r="G198" s="1856">
        <v>45930</v>
      </c>
      <c r="H198" s="1855" t="s">
        <v>1497</v>
      </c>
      <c r="I198" s="1855" t="s">
        <v>1495</v>
      </c>
      <c r="J198" s="1855" t="s">
        <v>1496</v>
      </c>
      <c r="K198" s="1855" t="s">
        <v>1495</v>
      </c>
      <c r="L198" s="1855" t="s">
        <v>4595</v>
      </c>
      <c r="M198" s="1855" t="s">
        <v>1497</v>
      </c>
      <c r="N198" s="1855" t="s">
        <v>86</v>
      </c>
      <c r="O198" s="1855" t="s">
        <v>88</v>
      </c>
      <c r="P198" s="1855" t="s">
        <v>179</v>
      </c>
      <c r="Q198" s="1855" t="s">
        <v>431</v>
      </c>
      <c r="R198" s="1855" t="s">
        <v>179</v>
      </c>
      <c r="S198" s="1855" t="s">
        <v>179</v>
      </c>
      <c r="T198" s="1855" t="s">
        <v>179</v>
      </c>
      <c r="U198" s="1855">
        <v>1540</v>
      </c>
      <c r="V198" s="1855">
        <v>51</v>
      </c>
      <c r="W198" s="1855">
        <v>0</v>
      </c>
      <c r="X198" s="1855">
        <v>0</v>
      </c>
      <c r="Y198" s="1855">
        <v>2025</v>
      </c>
      <c r="Z198" s="1855">
        <v>2027</v>
      </c>
      <c r="AA198" s="1855" t="s">
        <v>4596</v>
      </c>
      <c r="AB198" s="1855" t="s">
        <v>4022</v>
      </c>
      <c r="AC198" s="1855" t="s">
        <v>1498</v>
      </c>
      <c r="AD198" s="1855" t="s">
        <v>179</v>
      </c>
      <c r="AE198" s="1855" t="s">
        <v>179</v>
      </c>
      <c r="AF198" s="1855" t="s">
        <v>179</v>
      </c>
      <c r="AG198" s="1855" t="s">
        <v>179</v>
      </c>
      <c r="AH198" s="1855" t="s">
        <v>179</v>
      </c>
      <c r="AI198" s="1855" t="s">
        <v>179</v>
      </c>
      <c r="AJ198" s="1855">
        <v>2024</v>
      </c>
      <c r="AK198" s="1855">
        <v>2964</v>
      </c>
      <c r="AL198" s="1855">
        <v>2964</v>
      </c>
      <c r="AM198" s="1855">
        <v>2964</v>
      </c>
      <c r="AN198" s="1855">
        <v>2964</v>
      </c>
      <c r="AO198" s="1855">
        <v>2.1840000000000002</v>
      </c>
      <c r="AP198" s="1855" t="s">
        <v>1499</v>
      </c>
      <c r="AQ198" s="1855">
        <v>0</v>
      </c>
      <c r="AR198" s="1855">
        <v>2027</v>
      </c>
      <c r="AS198" s="1855">
        <v>2549.04</v>
      </c>
      <c r="AT198" s="1855">
        <v>14</v>
      </c>
      <c r="AU198" s="1855">
        <v>2549.04</v>
      </c>
      <c r="AV198" s="1855">
        <v>14</v>
      </c>
      <c r="AW198" s="1855">
        <v>1.8782399999999999</v>
      </c>
      <c r="AX198" s="1855" t="s">
        <v>1499</v>
      </c>
      <c r="AY198" s="1855">
        <v>14</v>
      </c>
      <c r="AZ198" s="1855">
        <v>0</v>
      </c>
      <c r="BA198" s="1855" t="s">
        <v>179</v>
      </c>
      <c r="BB198" s="1855" t="s">
        <v>179</v>
      </c>
      <c r="BC198" s="1857" t="s">
        <v>179</v>
      </c>
      <c r="BD198" s="1857" t="s">
        <v>179</v>
      </c>
      <c r="BE198" s="1857" t="s">
        <v>179</v>
      </c>
      <c r="BF198" s="1857" t="s">
        <v>179</v>
      </c>
      <c r="BG198" s="1857" t="s">
        <v>179</v>
      </c>
      <c r="BH198" s="1857" t="s">
        <v>179</v>
      </c>
      <c r="BI198" s="1857" t="s">
        <v>179</v>
      </c>
      <c r="BJ198" s="1857" t="s">
        <v>179</v>
      </c>
      <c r="BK198" s="1855" t="s">
        <v>179</v>
      </c>
      <c r="BL198" s="1855" t="s">
        <v>179</v>
      </c>
      <c r="BM198" s="1855" t="s">
        <v>179</v>
      </c>
      <c r="BN198" s="1855" t="s">
        <v>179</v>
      </c>
      <c r="BO198" s="1855" t="s">
        <v>179</v>
      </c>
      <c r="BP198" s="1855"/>
      <c r="BQ198" s="1855">
        <v>0</v>
      </c>
      <c r="BR198" s="1855"/>
      <c r="BS198" s="1855">
        <v>0</v>
      </c>
      <c r="BT198" s="1855"/>
      <c r="BU198" s="1855">
        <v>0</v>
      </c>
      <c r="BV198" s="1855"/>
      <c r="BW198" s="1855">
        <v>0</v>
      </c>
      <c r="BX198" s="1855" t="s">
        <v>4297</v>
      </c>
      <c r="BY198" s="1855" t="s">
        <v>4297</v>
      </c>
      <c r="BZ198" s="1858" t="s">
        <v>4297</v>
      </c>
      <c r="CA198" s="1858" t="s">
        <v>4298</v>
      </c>
      <c r="CB198" s="1858" t="s">
        <v>4297</v>
      </c>
      <c r="CC198" s="1858" t="s">
        <v>4297</v>
      </c>
      <c r="CD198" s="1858" t="s">
        <v>4298</v>
      </c>
      <c r="CE198" s="1858" t="s">
        <v>4297</v>
      </c>
      <c r="CF198" s="1858" t="s">
        <v>4297</v>
      </c>
      <c r="CG198" s="1858" t="s">
        <v>4298</v>
      </c>
      <c r="CH198" s="1858" t="s">
        <v>4298</v>
      </c>
      <c r="CI198" s="1859" t="s">
        <v>4298</v>
      </c>
      <c r="CJ198" s="1855" t="s">
        <v>4298</v>
      </c>
      <c r="CK198" s="1855" t="b">
        <v>0</v>
      </c>
      <c r="CL198" s="1855" t="b">
        <v>0</v>
      </c>
      <c r="CM198" s="1855" t="b">
        <v>0</v>
      </c>
      <c r="CN198" s="1855" t="b">
        <v>1</v>
      </c>
      <c r="CO198" s="1855" t="b">
        <v>0</v>
      </c>
      <c r="CP198" s="1855" t="b">
        <v>0</v>
      </c>
      <c r="CQ198" s="1855" t="b">
        <v>0</v>
      </c>
      <c r="CR198" s="1855" t="b">
        <v>0</v>
      </c>
      <c r="CS198" s="1855" t="s">
        <v>4300</v>
      </c>
      <c r="CT198" s="1855" t="s">
        <v>4300</v>
      </c>
      <c r="CU198" s="1855" t="s">
        <v>4297</v>
      </c>
      <c r="CV198" s="1855" t="s">
        <v>4300</v>
      </c>
      <c r="CW198" s="1855" t="s">
        <v>4300</v>
      </c>
      <c r="CX198" s="1855" t="s">
        <v>4297</v>
      </c>
      <c r="CY198" s="1857" t="s">
        <v>4300</v>
      </c>
      <c r="CZ198" s="1855">
        <v>0</v>
      </c>
      <c r="DA198" s="1855">
        <v>0</v>
      </c>
      <c r="DB198" s="1855">
        <v>0</v>
      </c>
      <c r="DC198" s="1855">
        <v>0</v>
      </c>
      <c r="DD198" s="1855">
        <v>0</v>
      </c>
      <c r="DE198" s="1855" t="b">
        <v>0</v>
      </c>
      <c r="DF198" s="1855" t="b">
        <v>0</v>
      </c>
      <c r="DG198" s="1855" t="b">
        <v>0</v>
      </c>
      <c r="DH198" s="1855" t="b">
        <v>0</v>
      </c>
      <c r="DI198" s="1855" t="b">
        <v>0</v>
      </c>
      <c r="DJ198" s="1860" t="b">
        <v>0</v>
      </c>
      <c r="DK198" s="1860" t="b">
        <v>0</v>
      </c>
      <c r="DL198" s="1860" t="b">
        <v>0</v>
      </c>
      <c r="DM198" s="1860" t="s">
        <v>179</v>
      </c>
      <c r="DN198" s="1860" t="s">
        <v>179</v>
      </c>
      <c r="DO198" s="1860" t="s">
        <v>179</v>
      </c>
      <c r="DP198" s="1860" t="s">
        <v>179</v>
      </c>
      <c r="DQ198" s="1860" t="s">
        <v>179</v>
      </c>
      <c r="DR198" s="1860" t="s">
        <v>179</v>
      </c>
    </row>
    <row r="199" spans="1:122" ht="14.25" thickBot="1">
      <c r="A199" s="1855" t="s">
        <v>1500</v>
      </c>
      <c r="B199" s="1855" t="s">
        <v>1501</v>
      </c>
      <c r="C199" s="1855">
        <v>2025</v>
      </c>
      <c r="D199" s="1855" t="s">
        <v>441</v>
      </c>
      <c r="E199" s="1855">
        <v>1086304</v>
      </c>
      <c r="F199" s="1855" t="s">
        <v>1501</v>
      </c>
      <c r="G199" s="1856">
        <v>45867</v>
      </c>
      <c r="H199" s="1855" t="s">
        <v>1234</v>
      </c>
      <c r="I199" s="1855" t="s">
        <v>1501</v>
      </c>
      <c r="J199" s="1855" t="s">
        <v>4597</v>
      </c>
      <c r="K199" s="1855" t="s">
        <v>1501</v>
      </c>
      <c r="L199" s="1855" t="s">
        <v>4598</v>
      </c>
      <c r="M199" s="1855" t="s">
        <v>1234</v>
      </c>
      <c r="N199" s="1855" t="s">
        <v>99</v>
      </c>
      <c r="O199" s="1855" t="s">
        <v>100</v>
      </c>
      <c r="P199" s="1855" t="s">
        <v>441</v>
      </c>
      <c r="Q199" s="1855" t="s">
        <v>179</v>
      </c>
      <c r="R199" s="1855" t="s">
        <v>179</v>
      </c>
      <c r="S199" s="1855" t="s">
        <v>179</v>
      </c>
      <c r="T199" s="1855" t="s">
        <v>179</v>
      </c>
      <c r="U199" s="1855">
        <v>6066</v>
      </c>
      <c r="V199" s="1855">
        <v>303</v>
      </c>
      <c r="W199" s="1855">
        <v>1</v>
      </c>
      <c r="X199" s="1855">
        <v>0</v>
      </c>
      <c r="Y199" s="1855">
        <v>2025</v>
      </c>
      <c r="Z199" s="1855">
        <v>2027</v>
      </c>
      <c r="AA199" s="1855" t="s">
        <v>4599</v>
      </c>
      <c r="AB199" s="1855" t="s">
        <v>179</v>
      </c>
      <c r="AC199" s="1855" t="s">
        <v>179</v>
      </c>
      <c r="AD199" s="1855" t="s">
        <v>4022</v>
      </c>
      <c r="AE199" s="1855" t="s">
        <v>1502</v>
      </c>
      <c r="AF199" s="1855" t="s">
        <v>1503</v>
      </c>
      <c r="AG199" s="1855" t="s">
        <v>1504</v>
      </c>
      <c r="AH199" s="1855" t="s">
        <v>179</v>
      </c>
      <c r="AI199" s="1855" t="s">
        <v>179</v>
      </c>
      <c r="AJ199" s="1855">
        <v>2024</v>
      </c>
      <c r="AK199" s="1855">
        <v>11844</v>
      </c>
      <c r="AL199" s="1855">
        <v>11844</v>
      </c>
      <c r="AM199" s="1855">
        <v>6101</v>
      </c>
      <c r="AN199" s="1855">
        <v>6101</v>
      </c>
      <c r="AO199" s="1855">
        <v>24.11</v>
      </c>
      <c r="AP199" s="1855" t="s">
        <v>1292</v>
      </c>
      <c r="AQ199" s="1855">
        <v>51.3</v>
      </c>
      <c r="AR199" s="1855">
        <v>2027</v>
      </c>
      <c r="AS199" s="1855">
        <v>5917.97</v>
      </c>
      <c r="AT199" s="1855">
        <v>50</v>
      </c>
      <c r="AU199" s="1855">
        <v>5917.97</v>
      </c>
      <c r="AV199" s="1855">
        <v>50</v>
      </c>
      <c r="AW199" s="1855">
        <v>23.386700000000001</v>
      </c>
      <c r="AX199" s="1855" t="s">
        <v>1292</v>
      </c>
      <c r="AY199" s="1855">
        <v>3</v>
      </c>
      <c r="AZ199" s="1855">
        <v>52.838999999999999</v>
      </c>
      <c r="BA199" s="1855" t="s">
        <v>179</v>
      </c>
      <c r="BB199" s="1855" t="s">
        <v>179</v>
      </c>
      <c r="BC199" s="1857" t="s">
        <v>179</v>
      </c>
      <c r="BD199" s="1857" t="s">
        <v>179</v>
      </c>
      <c r="BE199" s="1857" t="s">
        <v>179</v>
      </c>
      <c r="BF199" s="1857" t="s">
        <v>179</v>
      </c>
      <c r="BG199" s="1857" t="s">
        <v>179</v>
      </c>
      <c r="BH199" s="1857" t="s">
        <v>179</v>
      </c>
      <c r="BI199" s="1857" t="s">
        <v>179</v>
      </c>
      <c r="BJ199" s="1857" t="s">
        <v>179</v>
      </c>
      <c r="BK199" s="1855" t="s">
        <v>179</v>
      </c>
      <c r="BL199" s="1855" t="s">
        <v>179</v>
      </c>
      <c r="BM199" s="1855" t="s">
        <v>179</v>
      </c>
      <c r="BN199" s="1855" t="s">
        <v>179</v>
      </c>
      <c r="BO199" s="1855" t="s">
        <v>179</v>
      </c>
      <c r="BP199" s="1855"/>
      <c r="BQ199" s="1855">
        <v>190</v>
      </c>
      <c r="BR199" s="1855"/>
      <c r="BS199" s="1855">
        <v>0</v>
      </c>
      <c r="BT199" s="1855"/>
      <c r="BU199" s="1855">
        <v>0</v>
      </c>
      <c r="BV199" s="1855"/>
      <c r="BW199" s="1855">
        <v>2</v>
      </c>
      <c r="BX199" s="1855" t="s">
        <v>4297</v>
      </c>
      <c r="BY199" s="1855" t="s">
        <v>4297</v>
      </c>
      <c r="BZ199" s="1858" t="s">
        <v>4297</v>
      </c>
      <c r="CA199" s="1858" t="s">
        <v>4298</v>
      </c>
      <c r="CB199" s="1858" t="s">
        <v>4300</v>
      </c>
      <c r="CC199" s="1858" t="s">
        <v>4300</v>
      </c>
      <c r="CD199" s="1858" t="s">
        <v>4298</v>
      </c>
      <c r="CE199" s="1858" t="s">
        <v>4300</v>
      </c>
      <c r="CF199" s="1858" t="s">
        <v>4297</v>
      </c>
      <c r="CG199" s="1858" t="s">
        <v>4298</v>
      </c>
      <c r="CH199" s="1858" t="s">
        <v>4298</v>
      </c>
      <c r="CI199" s="1859" t="s">
        <v>4298</v>
      </c>
      <c r="CJ199" s="1855" t="s">
        <v>4298</v>
      </c>
      <c r="CK199" s="1855" t="b">
        <v>0</v>
      </c>
      <c r="CL199" s="1855" t="b">
        <v>0</v>
      </c>
      <c r="CM199" s="1855" t="b">
        <v>0</v>
      </c>
      <c r="CN199" s="1855" t="b">
        <v>1</v>
      </c>
      <c r="CO199" s="1855" t="b">
        <v>0</v>
      </c>
      <c r="CP199" s="1855" t="b">
        <v>0</v>
      </c>
      <c r="CQ199" s="1855" t="b">
        <v>0</v>
      </c>
      <c r="CR199" s="1855" t="b">
        <v>0</v>
      </c>
      <c r="CS199" s="1855" t="s">
        <v>3153</v>
      </c>
      <c r="CT199" s="1855" t="s">
        <v>4297</v>
      </c>
      <c r="CU199" s="1855" t="s">
        <v>4300</v>
      </c>
      <c r="CV199" s="1855" t="s">
        <v>3153</v>
      </c>
      <c r="CW199" s="1855" t="s">
        <v>3153</v>
      </c>
      <c r="CX199" s="1855" t="s">
        <v>3153</v>
      </c>
      <c r="CY199" s="1857" t="s">
        <v>3153</v>
      </c>
      <c r="CZ199" s="1855">
        <v>0</v>
      </c>
      <c r="DA199" s="1855">
        <v>0</v>
      </c>
      <c r="DB199" s="1855">
        <v>0</v>
      </c>
      <c r="DC199" s="1855">
        <v>0</v>
      </c>
      <c r="DD199" s="1855">
        <v>0</v>
      </c>
      <c r="DE199" s="1855" t="b">
        <v>0</v>
      </c>
      <c r="DF199" s="1855" t="b">
        <v>0</v>
      </c>
      <c r="DG199" s="1855" t="b">
        <v>0</v>
      </c>
      <c r="DH199" s="1855" t="b">
        <v>0</v>
      </c>
      <c r="DI199" s="1855" t="b">
        <v>0</v>
      </c>
      <c r="DJ199" s="1860" t="b">
        <v>0</v>
      </c>
      <c r="DK199" s="1860" t="b">
        <v>0</v>
      </c>
      <c r="DL199" s="1860" t="b">
        <v>0</v>
      </c>
      <c r="DM199" s="1860" t="s">
        <v>179</v>
      </c>
      <c r="DN199" s="1860" t="s">
        <v>179</v>
      </c>
      <c r="DO199" s="1860" t="s">
        <v>179</v>
      </c>
      <c r="DP199" s="1860" t="s">
        <v>179</v>
      </c>
      <c r="DQ199" s="1860" t="s">
        <v>179</v>
      </c>
      <c r="DR199" s="1860" t="s">
        <v>179</v>
      </c>
    </row>
    <row r="200" spans="1:122" ht="14.25" thickBot="1">
      <c r="A200" s="1855" t="s">
        <v>1505</v>
      </c>
      <c r="B200" s="1855" t="s">
        <v>4600</v>
      </c>
      <c r="C200" s="1855">
        <v>2025</v>
      </c>
      <c r="D200" s="1855" t="s">
        <v>441</v>
      </c>
      <c r="E200" s="1855">
        <v>1037305</v>
      </c>
      <c r="F200" s="1855" t="s">
        <v>4600</v>
      </c>
      <c r="G200" s="1856">
        <v>45866</v>
      </c>
      <c r="H200" s="1855" t="s">
        <v>4601</v>
      </c>
      <c r="I200" s="1855" t="s">
        <v>4600</v>
      </c>
      <c r="J200" s="1855" t="s">
        <v>4602</v>
      </c>
      <c r="K200" s="1855" t="s">
        <v>4600</v>
      </c>
      <c r="L200" s="1855" t="s">
        <v>1507</v>
      </c>
      <c r="M200" s="1855" t="s">
        <v>1508</v>
      </c>
      <c r="N200" s="1855" t="s">
        <v>42</v>
      </c>
      <c r="O200" s="1855" t="s">
        <v>43</v>
      </c>
      <c r="P200" s="1855" t="s">
        <v>441</v>
      </c>
      <c r="Q200" s="1855" t="s">
        <v>179</v>
      </c>
      <c r="R200" s="1855" t="s">
        <v>179</v>
      </c>
      <c r="S200" s="1855" t="s">
        <v>179</v>
      </c>
      <c r="T200" s="1855" t="s">
        <v>179</v>
      </c>
      <c r="U200" s="1855">
        <v>20094</v>
      </c>
      <c r="V200" s="1855">
        <v>105</v>
      </c>
      <c r="W200" s="1855">
        <v>14</v>
      </c>
      <c r="X200" s="1855">
        <v>0</v>
      </c>
      <c r="Y200" s="1855">
        <v>2025</v>
      </c>
      <c r="Z200" s="1855">
        <v>2027</v>
      </c>
      <c r="AA200" s="1855" t="s">
        <v>4603</v>
      </c>
      <c r="AB200" s="1855" t="s">
        <v>4022</v>
      </c>
      <c r="AC200" s="1855" t="s">
        <v>4604</v>
      </c>
      <c r="AD200" s="1855" t="s">
        <v>179</v>
      </c>
      <c r="AE200" s="1855" t="s">
        <v>179</v>
      </c>
      <c r="AF200" s="1855" t="s">
        <v>179</v>
      </c>
      <c r="AG200" s="1855" t="s">
        <v>179</v>
      </c>
      <c r="AH200" s="1855" t="s">
        <v>179</v>
      </c>
      <c r="AI200" s="1855" t="s">
        <v>179</v>
      </c>
      <c r="AJ200" s="1855">
        <v>2024</v>
      </c>
      <c r="AK200" s="1855">
        <v>38846</v>
      </c>
      <c r="AL200" s="1855">
        <v>38846</v>
      </c>
      <c r="AM200" s="1855">
        <v>38846</v>
      </c>
      <c r="AN200" s="1855">
        <v>38846</v>
      </c>
      <c r="AO200" s="1855">
        <v>0.32929999999999998</v>
      </c>
      <c r="AP200" s="1855" t="s">
        <v>1683</v>
      </c>
      <c r="AQ200" s="1855">
        <v>0</v>
      </c>
      <c r="AR200" s="1855">
        <v>2027</v>
      </c>
      <c r="AS200" s="1855">
        <v>39622.92</v>
      </c>
      <c r="AT200" s="1855">
        <v>-2</v>
      </c>
      <c r="AU200" s="1855">
        <v>39622.92</v>
      </c>
      <c r="AV200" s="1855">
        <v>-2</v>
      </c>
      <c r="AW200" s="1855">
        <v>0.32700000000000001</v>
      </c>
      <c r="AX200" s="1855" t="s">
        <v>1683</v>
      </c>
      <c r="AY200" s="1855">
        <v>0.7</v>
      </c>
      <c r="AZ200" s="1855">
        <v>30</v>
      </c>
      <c r="BA200" s="1855" t="s">
        <v>179</v>
      </c>
      <c r="BB200" s="1855" t="s">
        <v>179</v>
      </c>
      <c r="BC200" s="1857" t="s">
        <v>179</v>
      </c>
      <c r="BD200" s="1857" t="s">
        <v>179</v>
      </c>
      <c r="BE200" s="1857" t="s">
        <v>179</v>
      </c>
      <c r="BF200" s="1857" t="s">
        <v>179</v>
      </c>
      <c r="BG200" s="1857" t="s">
        <v>179</v>
      </c>
      <c r="BH200" s="1857" t="s">
        <v>179</v>
      </c>
      <c r="BI200" s="1857" t="s">
        <v>179</v>
      </c>
      <c r="BJ200" s="1857" t="s">
        <v>179</v>
      </c>
      <c r="BK200" s="1855" t="s">
        <v>179</v>
      </c>
      <c r="BL200" s="1855" t="s">
        <v>179</v>
      </c>
      <c r="BM200" s="1855" t="s">
        <v>179</v>
      </c>
      <c r="BN200" s="1855" t="s">
        <v>179</v>
      </c>
      <c r="BO200" s="1855" t="s">
        <v>179</v>
      </c>
      <c r="BP200" s="1855"/>
      <c r="BQ200" s="1855">
        <v>3</v>
      </c>
      <c r="BR200" s="1855"/>
      <c r="BS200" s="1855">
        <v>1</v>
      </c>
      <c r="BT200" s="1855"/>
      <c r="BU200" s="1855">
        <v>0</v>
      </c>
      <c r="BV200" s="1855"/>
      <c r="BW200" s="1855">
        <v>0</v>
      </c>
      <c r="BX200" s="1855" t="s">
        <v>4297</v>
      </c>
      <c r="BY200" s="1855" t="s">
        <v>4297</v>
      </c>
      <c r="BZ200" s="1858" t="s">
        <v>4297</v>
      </c>
      <c r="CA200" s="1858" t="s">
        <v>4297</v>
      </c>
      <c r="CB200" s="1858" t="s">
        <v>4297</v>
      </c>
      <c r="CC200" s="1858" t="s">
        <v>4297</v>
      </c>
      <c r="CD200" s="1858" t="s">
        <v>4298</v>
      </c>
      <c r="CE200" s="1858" t="s">
        <v>4297</v>
      </c>
      <c r="CF200" s="1858" t="s">
        <v>4297</v>
      </c>
      <c r="CG200" s="1858" t="s">
        <v>4298</v>
      </c>
      <c r="CH200" s="1858" t="s">
        <v>4298</v>
      </c>
      <c r="CI200" s="1859" t="s">
        <v>4298</v>
      </c>
      <c r="CJ200" s="1855" t="s">
        <v>4298</v>
      </c>
      <c r="CK200" s="1855" t="b">
        <v>1</v>
      </c>
      <c r="CL200" s="1855" t="b">
        <v>1</v>
      </c>
      <c r="CM200" s="1855" t="b">
        <v>0</v>
      </c>
      <c r="CN200" s="1855" t="b">
        <v>0</v>
      </c>
      <c r="CO200" s="1855" t="b">
        <v>0</v>
      </c>
      <c r="CP200" s="1855" t="b">
        <v>1</v>
      </c>
      <c r="CQ200" s="1855" t="b">
        <v>0</v>
      </c>
      <c r="CR200" s="1855" t="b">
        <v>0</v>
      </c>
      <c r="CS200" s="1855" t="s">
        <v>3153</v>
      </c>
      <c r="CT200" s="1855" t="s">
        <v>4297</v>
      </c>
      <c r="CU200" s="1855" t="s">
        <v>4297</v>
      </c>
      <c r="CV200" s="1855" t="s">
        <v>4300</v>
      </c>
      <c r="CW200" s="1855" t="s">
        <v>4300</v>
      </c>
      <c r="CX200" s="1855" t="s">
        <v>3153</v>
      </c>
      <c r="CY200" s="1857" t="s">
        <v>4300</v>
      </c>
      <c r="CZ200" s="1855" t="s">
        <v>179</v>
      </c>
      <c r="DA200" s="1855" t="s">
        <v>179</v>
      </c>
      <c r="DB200" s="1855" t="s">
        <v>179</v>
      </c>
      <c r="DC200" s="1855" t="s">
        <v>179</v>
      </c>
      <c r="DD200" s="1855" t="s">
        <v>179</v>
      </c>
      <c r="DE200" s="1855" t="b">
        <v>0</v>
      </c>
      <c r="DF200" s="1855" t="b">
        <v>0</v>
      </c>
      <c r="DG200" s="1855" t="b">
        <v>0</v>
      </c>
      <c r="DH200" s="1855" t="b">
        <v>0</v>
      </c>
      <c r="DI200" s="1855" t="b">
        <v>0</v>
      </c>
      <c r="DJ200" s="1860" t="b">
        <v>0</v>
      </c>
      <c r="DK200" s="1860" t="b">
        <v>0</v>
      </c>
      <c r="DL200" s="1860" t="b">
        <v>0</v>
      </c>
      <c r="DM200" s="1860" t="s">
        <v>179</v>
      </c>
      <c r="DN200" s="1860" t="s">
        <v>179</v>
      </c>
      <c r="DO200" s="1860" t="s">
        <v>179</v>
      </c>
      <c r="DP200" s="1860" t="s">
        <v>179</v>
      </c>
      <c r="DQ200" s="1860" t="s">
        <v>179</v>
      </c>
      <c r="DR200" s="1860" t="s">
        <v>179</v>
      </c>
    </row>
    <row r="201" spans="1:122" ht="14.25" thickBot="1">
      <c r="A201" s="1855" t="s">
        <v>1509</v>
      </c>
      <c r="B201" s="1855" t="s">
        <v>1510</v>
      </c>
      <c r="C201" s="1855">
        <v>2025</v>
      </c>
      <c r="D201" s="1855" t="s">
        <v>441</v>
      </c>
      <c r="E201" s="1855">
        <v>1081306</v>
      </c>
      <c r="F201" s="1855" t="s">
        <v>1510</v>
      </c>
      <c r="G201" s="1856">
        <v>46078</v>
      </c>
      <c r="H201" s="1855" t="s">
        <v>1512</v>
      </c>
      <c r="I201" s="1855" t="s">
        <v>1510</v>
      </c>
      <c r="J201" s="1855" t="s">
        <v>1511</v>
      </c>
      <c r="K201" s="1855" t="s">
        <v>1510</v>
      </c>
      <c r="L201" s="1855" t="s">
        <v>1511</v>
      </c>
      <c r="M201" s="1855" t="s">
        <v>1512</v>
      </c>
      <c r="N201" s="1855" t="s">
        <v>93</v>
      </c>
      <c r="O201" s="1855" t="s">
        <v>94</v>
      </c>
      <c r="P201" s="1855" t="s">
        <v>441</v>
      </c>
      <c r="Q201" s="1855" t="s">
        <v>179</v>
      </c>
      <c r="R201" s="1855" t="s">
        <v>179</v>
      </c>
      <c r="S201" s="1855" t="s">
        <v>179</v>
      </c>
      <c r="T201" s="1855" t="s">
        <v>179</v>
      </c>
      <c r="U201" s="1855">
        <v>3262</v>
      </c>
      <c r="V201" s="1855">
        <v>3</v>
      </c>
      <c r="W201" s="1855">
        <v>2</v>
      </c>
      <c r="X201" s="1855">
        <v>0</v>
      </c>
      <c r="Y201" s="1855">
        <v>2025</v>
      </c>
      <c r="Z201" s="1855">
        <v>2027</v>
      </c>
      <c r="AA201" s="1855" t="s">
        <v>179</v>
      </c>
      <c r="AB201" s="1855" t="s">
        <v>179</v>
      </c>
      <c r="AC201" s="1855" t="s">
        <v>179</v>
      </c>
      <c r="AD201" s="1855" t="s">
        <v>4022</v>
      </c>
      <c r="AE201" s="1855" t="s">
        <v>1513</v>
      </c>
      <c r="AF201" s="1855" t="s">
        <v>1512</v>
      </c>
      <c r="AG201" s="1855" t="s">
        <v>717</v>
      </c>
      <c r="AH201" s="1855" t="s">
        <v>179</v>
      </c>
      <c r="AI201" s="1855" t="s">
        <v>179</v>
      </c>
      <c r="AJ201" s="1855">
        <v>2024</v>
      </c>
      <c r="AK201" s="1855">
        <v>7021</v>
      </c>
      <c r="AL201" s="1855">
        <v>7021</v>
      </c>
      <c r="AM201" s="1855">
        <v>7021</v>
      </c>
      <c r="AN201" s="1855">
        <v>7021</v>
      </c>
      <c r="AO201" s="1855">
        <v>20.52</v>
      </c>
      <c r="AP201" s="1855" t="s">
        <v>469</v>
      </c>
      <c r="AQ201" s="1855">
        <v>0</v>
      </c>
      <c r="AR201" s="1855">
        <v>2027</v>
      </c>
      <c r="AS201" s="1855" t="s">
        <v>179</v>
      </c>
      <c r="AT201" s="1855" t="s">
        <v>179</v>
      </c>
      <c r="AU201" s="1855" t="s">
        <v>179</v>
      </c>
      <c r="AV201" s="1855" t="s">
        <v>179</v>
      </c>
      <c r="AW201" s="1855" t="s">
        <v>179</v>
      </c>
      <c r="AX201" s="1855" t="s">
        <v>469</v>
      </c>
      <c r="AY201" s="1855" t="s">
        <v>179</v>
      </c>
      <c r="AZ201" s="1855">
        <v>0</v>
      </c>
      <c r="BA201" s="1855" t="s">
        <v>179</v>
      </c>
      <c r="BB201" s="1855" t="s">
        <v>179</v>
      </c>
      <c r="BC201" s="1857" t="s">
        <v>179</v>
      </c>
      <c r="BD201" s="1857" t="s">
        <v>179</v>
      </c>
      <c r="BE201" s="1857" t="s">
        <v>179</v>
      </c>
      <c r="BF201" s="1857" t="s">
        <v>179</v>
      </c>
      <c r="BG201" s="1857" t="s">
        <v>179</v>
      </c>
      <c r="BH201" s="1857" t="s">
        <v>179</v>
      </c>
      <c r="BI201" s="1857" t="s">
        <v>179</v>
      </c>
      <c r="BJ201" s="1857" t="s">
        <v>179</v>
      </c>
      <c r="BK201" s="1855" t="s">
        <v>179</v>
      </c>
      <c r="BL201" s="1855" t="s">
        <v>179</v>
      </c>
      <c r="BM201" s="1855" t="s">
        <v>179</v>
      </c>
      <c r="BN201" s="1855" t="s">
        <v>179</v>
      </c>
      <c r="BO201" s="1855" t="s">
        <v>179</v>
      </c>
      <c r="BP201" s="1855"/>
      <c r="BQ201" s="1855">
        <v>0</v>
      </c>
      <c r="BR201" s="1855"/>
      <c r="BS201" s="1855">
        <v>0</v>
      </c>
      <c r="BT201" s="1855"/>
      <c r="BU201" s="1855">
        <v>0</v>
      </c>
      <c r="BV201" s="1855"/>
      <c r="BW201" s="1855">
        <v>0</v>
      </c>
      <c r="BX201" s="1855" t="s">
        <v>4297</v>
      </c>
      <c r="BY201" s="1855" t="s">
        <v>4297</v>
      </c>
      <c r="BZ201" s="1858" t="s">
        <v>3153</v>
      </c>
      <c r="CA201" s="1858" t="s">
        <v>3153</v>
      </c>
      <c r="CB201" s="1858" t="s">
        <v>4297</v>
      </c>
      <c r="CC201" s="1858" t="s">
        <v>4297</v>
      </c>
      <c r="CD201" s="1858" t="s">
        <v>4298</v>
      </c>
      <c r="CE201" s="1858" t="s">
        <v>4297</v>
      </c>
      <c r="CF201" s="1858" t="s">
        <v>4297</v>
      </c>
      <c r="CG201" s="1858" t="s">
        <v>4298</v>
      </c>
      <c r="CH201" s="1858" t="s">
        <v>4298</v>
      </c>
      <c r="CI201" s="1859" t="s">
        <v>4298</v>
      </c>
      <c r="CJ201" s="1855" t="s">
        <v>4297</v>
      </c>
      <c r="CK201" s="1855" t="b">
        <v>0</v>
      </c>
      <c r="CL201" s="1855" t="b">
        <v>0</v>
      </c>
      <c r="CM201" s="1855" t="b">
        <v>0</v>
      </c>
      <c r="CN201" s="1855" t="b">
        <v>0</v>
      </c>
      <c r="CO201" s="1855" t="b">
        <v>0</v>
      </c>
      <c r="CP201" s="1855" t="b">
        <v>0</v>
      </c>
      <c r="CQ201" s="1855" t="b">
        <v>0</v>
      </c>
      <c r="CR201" s="1855" t="b">
        <v>0</v>
      </c>
      <c r="CS201" s="1855" t="s">
        <v>179</v>
      </c>
      <c r="CT201" s="1855" t="s">
        <v>179</v>
      </c>
      <c r="CU201" s="1855" t="s">
        <v>179</v>
      </c>
      <c r="CV201" s="1855" t="s">
        <v>179</v>
      </c>
      <c r="CW201" s="1855" t="s">
        <v>179</v>
      </c>
      <c r="CX201" s="1855" t="s">
        <v>179</v>
      </c>
      <c r="CY201" s="1857" t="s">
        <v>179</v>
      </c>
      <c r="CZ201" s="1855">
        <v>0</v>
      </c>
      <c r="DA201" s="1855">
        <v>0</v>
      </c>
      <c r="DB201" s="1855">
        <v>0</v>
      </c>
      <c r="DC201" s="1855">
        <v>0</v>
      </c>
      <c r="DD201" s="1855">
        <v>0</v>
      </c>
      <c r="DE201" s="1855" t="b">
        <v>0</v>
      </c>
      <c r="DF201" s="1855" t="b">
        <v>0</v>
      </c>
      <c r="DG201" s="1855" t="b">
        <v>0</v>
      </c>
      <c r="DH201" s="1855" t="b">
        <v>0</v>
      </c>
      <c r="DI201" s="1855" t="b">
        <v>0</v>
      </c>
      <c r="DJ201" s="1860" t="b">
        <v>0</v>
      </c>
      <c r="DK201" s="1860" t="b">
        <v>0</v>
      </c>
      <c r="DL201" s="1860" t="b">
        <v>0</v>
      </c>
      <c r="DM201" s="1860" t="s">
        <v>179</v>
      </c>
      <c r="DN201" s="1860" t="s">
        <v>179</v>
      </c>
      <c r="DO201" s="1860" t="s">
        <v>179</v>
      </c>
      <c r="DP201" s="1860" t="s">
        <v>179</v>
      </c>
      <c r="DQ201" s="1860" t="s">
        <v>179</v>
      </c>
      <c r="DR201" s="1860" t="s">
        <v>179</v>
      </c>
    </row>
    <row r="202" spans="1:122" ht="14.25" thickBot="1">
      <c r="A202" s="1855" t="s">
        <v>1514</v>
      </c>
      <c r="B202" s="1855" t="s">
        <v>1515</v>
      </c>
      <c r="C202" s="1855">
        <v>2025</v>
      </c>
      <c r="D202" s="1855" t="s">
        <v>441</v>
      </c>
      <c r="E202" s="1855">
        <v>1017307</v>
      </c>
      <c r="F202" s="1855" t="s">
        <v>1515</v>
      </c>
      <c r="G202" s="1856">
        <v>45861</v>
      </c>
      <c r="H202" s="1855" t="s">
        <v>1516</v>
      </c>
      <c r="I202" s="1855" t="s">
        <v>1515</v>
      </c>
      <c r="J202" s="1855" t="s">
        <v>4101</v>
      </c>
      <c r="K202" s="1855" t="s">
        <v>1515</v>
      </c>
      <c r="L202" s="1855" t="s">
        <v>4101</v>
      </c>
      <c r="M202" s="1855" t="s">
        <v>1516</v>
      </c>
      <c r="N202" s="1855" t="s">
        <v>12</v>
      </c>
      <c r="O202" s="1855" t="s">
        <v>21</v>
      </c>
      <c r="P202" s="1855" t="s">
        <v>441</v>
      </c>
      <c r="Q202" s="1855" t="s">
        <v>179</v>
      </c>
      <c r="R202" s="1855" t="s">
        <v>179</v>
      </c>
      <c r="S202" s="1855" t="s">
        <v>179</v>
      </c>
      <c r="T202" s="1855" t="s">
        <v>179</v>
      </c>
      <c r="U202" s="1855">
        <v>1145</v>
      </c>
      <c r="V202" s="1855">
        <v>1</v>
      </c>
      <c r="W202" s="1855">
        <v>1</v>
      </c>
      <c r="X202" s="1855">
        <v>0</v>
      </c>
      <c r="Y202" s="1855">
        <v>2025</v>
      </c>
      <c r="Z202" s="1855">
        <v>2027</v>
      </c>
      <c r="AA202" s="1855" t="s">
        <v>4605</v>
      </c>
      <c r="AB202" s="1855" t="s">
        <v>179</v>
      </c>
      <c r="AC202" s="1855" t="s">
        <v>179</v>
      </c>
      <c r="AD202" s="1855" t="s">
        <v>4022</v>
      </c>
      <c r="AE202" s="1855" t="s">
        <v>1517</v>
      </c>
      <c r="AF202" s="1855" t="s">
        <v>1518</v>
      </c>
      <c r="AG202" s="1855" t="s">
        <v>1519</v>
      </c>
      <c r="AH202" s="1855" t="s">
        <v>179</v>
      </c>
      <c r="AI202" s="1855" t="s">
        <v>179</v>
      </c>
      <c r="AJ202" s="1855">
        <v>2024</v>
      </c>
      <c r="AK202" s="1855">
        <v>2208</v>
      </c>
      <c r="AL202" s="1855">
        <v>2208</v>
      </c>
      <c r="AM202" s="1855">
        <v>2208</v>
      </c>
      <c r="AN202" s="1855">
        <v>2208</v>
      </c>
      <c r="AO202" s="1855">
        <v>12.47</v>
      </c>
      <c r="AP202" s="1855" t="s">
        <v>4606</v>
      </c>
      <c r="AQ202" s="1855">
        <v>0</v>
      </c>
      <c r="AR202" s="1855">
        <v>2027</v>
      </c>
      <c r="AS202" s="1855">
        <v>3756</v>
      </c>
      <c r="AT202" s="1855">
        <v>-70.099999999999994</v>
      </c>
      <c r="AU202" s="1855">
        <v>3756</v>
      </c>
      <c r="AV202" s="1855">
        <v>-70.099999999999994</v>
      </c>
      <c r="AW202" s="1855">
        <v>17.559999999999999</v>
      </c>
      <c r="AX202" s="1855" t="s">
        <v>4606</v>
      </c>
      <c r="AY202" s="1855">
        <v>-40.799999999999997</v>
      </c>
      <c r="AZ202" s="1855">
        <v>0</v>
      </c>
      <c r="BA202" s="1855" t="s">
        <v>179</v>
      </c>
      <c r="BB202" s="1855" t="s">
        <v>179</v>
      </c>
      <c r="BC202" s="1857" t="s">
        <v>179</v>
      </c>
      <c r="BD202" s="1857" t="s">
        <v>179</v>
      </c>
      <c r="BE202" s="1857" t="s">
        <v>179</v>
      </c>
      <c r="BF202" s="1857" t="s">
        <v>179</v>
      </c>
      <c r="BG202" s="1857" t="s">
        <v>179</v>
      </c>
      <c r="BH202" s="1857" t="s">
        <v>179</v>
      </c>
      <c r="BI202" s="1857" t="s">
        <v>179</v>
      </c>
      <c r="BJ202" s="1857" t="s">
        <v>179</v>
      </c>
      <c r="BK202" s="1855" t="s">
        <v>179</v>
      </c>
      <c r="BL202" s="1855" t="s">
        <v>179</v>
      </c>
      <c r="BM202" s="1855" t="s">
        <v>179</v>
      </c>
      <c r="BN202" s="1855" t="s">
        <v>179</v>
      </c>
      <c r="BO202" s="1855" t="s">
        <v>179</v>
      </c>
      <c r="BP202" s="1855"/>
      <c r="BQ202" s="1855">
        <v>0</v>
      </c>
      <c r="BR202" s="1855"/>
      <c r="BS202" s="1855">
        <v>0</v>
      </c>
      <c r="BT202" s="1855"/>
      <c r="BU202" s="1855">
        <v>0</v>
      </c>
      <c r="BV202" s="1855"/>
      <c r="BW202" s="1855">
        <v>0</v>
      </c>
      <c r="BX202" s="1855" t="s">
        <v>4297</v>
      </c>
      <c r="BY202" s="1855" t="s">
        <v>4297</v>
      </c>
      <c r="BZ202" s="1858" t="s">
        <v>4297</v>
      </c>
      <c r="CA202" s="1858" t="s">
        <v>4297</v>
      </c>
      <c r="CB202" s="1858" t="s">
        <v>4297</v>
      </c>
      <c r="CC202" s="1858" t="s">
        <v>4297</v>
      </c>
      <c r="CD202" s="1858" t="s">
        <v>4298</v>
      </c>
      <c r="CE202" s="1858" t="s">
        <v>4297</v>
      </c>
      <c r="CF202" s="1858" t="s">
        <v>4297</v>
      </c>
      <c r="CG202" s="1858" t="s">
        <v>4297</v>
      </c>
      <c r="CH202" s="1858" t="s">
        <v>4297</v>
      </c>
      <c r="CI202" s="1859" t="s">
        <v>4297</v>
      </c>
      <c r="CJ202" s="1855" t="s">
        <v>4297</v>
      </c>
      <c r="CK202" s="1855" t="b">
        <v>0</v>
      </c>
      <c r="CL202" s="1855" t="b">
        <v>0</v>
      </c>
      <c r="CM202" s="1855" t="b">
        <v>0</v>
      </c>
      <c r="CN202" s="1855" t="b">
        <v>0</v>
      </c>
      <c r="CO202" s="1855" t="b">
        <v>0</v>
      </c>
      <c r="CP202" s="1855" t="b">
        <v>0</v>
      </c>
      <c r="CQ202" s="1855" t="b">
        <v>0</v>
      </c>
      <c r="CR202" s="1855" t="b">
        <v>1</v>
      </c>
      <c r="CS202" s="1855" t="s">
        <v>4300</v>
      </c>
      <c r="CT202" s="1855" t="s">
        <v>4300</v>
      </c>
      <c r="CU202" s="1855" t="s">
        <v>4300</v>
      </c>
      <c r="CV202" s="1855" t="s">
        <v>4300</v>
      </c>
      <c r="CW202" s="1855" t="s">
        <v>4300</v>
      </c>
      <c r="CX202" s="1855" t="s">
        <v>3153</v>
      </c>
      <c r="CY202" s="1857" t="s">
        <v>4300</v>
      </c>
      <c r="CZ202" s="1855">
        <v>0</v>
      </c>
      <c r="DA202" s="1855">
        <v>0</v>
      </c>
      <c r="DB202" s="1855">
        <v>0</v>
      </c>
      <c r="DC202" s="1855">
        <v>0</v>
      </c>
      <c r="DD202" s="1855">
        <v>0</v>
      </c>
      <c r="DE202" s="1855" t="b">
        <v>0</v>
      </c>
      <c r="DF202" s="1855" t="b">
        <v>0</v>
      </c>
      <c r="DG202" s="1855" t="b">
        <v>0</v>
      </c>
      <c r="DH202" s="1855" t="b">
        <v>0</v>
      </c>
      <c r="DI202" s="1855" t="b">
        <v>0</v>
      </c>
      <c r="DJ202" s="1860" t="b">
        <v>0</v>
      </c>
      <c r="DK202" s="1860" t="b">
        <v>0</v>
      </c>
      <c r="DL202" s="1860" t="b">
        <v>0</v>
      </c>
      <c r="DM202" s="1860" t="s">
        <v>179</v>
      </c>
      <c r="DN202" s="1860" t="s">
        <v>179</v>
      </c>
      <c r="DO202" s="1860" t="s">
        <v>179</v>
      </c>
      <c r="DP202" s="1860" t="s">
        <v>179</v>
      </c>
      <c r="DQ202" s="1860" t="s">
        <v>179</v>
      </c>
      <c r="DR202" s="1860" t="s">
        <v>179</v>
      </c>
    </row>
    <row r="203" spans="1:122" ht="14.25" thickBot="1">
      <c r="A203" s="1855" t="s">
        <v>1520</v>
      </c>
      <c r="B203" s="1855" t="s">
        <v>1521</v>
      </c>
      <c r="C203" s="1855">
        <v>2025</v>
      </c>
      <c r="D203" s="1855" t="s">
        <v>441</v>
      </c>
      <c r="E203" s="1855">
        <v>1097310</v>
      </c>
      <c r="F203" s="1855" t="s">
        <v>1521</v>
      </c>
      <c r="G203" s="1856">
        <v>45867</v>
      </c>
      <c r="H203" s="1855" t="s">
        <v>1522</v>
      </c>
      <c r="I203" s="1855" t="s">
        <v>1521</v>
      </c>
      <c r="J203" s="1855" t="s">
        <v>4607</v>
      </c>
      <c r="K203" s="1855" t="s">
        <v>1521</v>
      </c>
      <c r="L203" s="1855" t="s">
        <v>4607</v>
      </c>
      <c r="M203" s="1855" t="s">
        <v>1522</v>
      </c>
      <c r="N203" s="1855" t="s">
        <v>112</v>
      </c>
      <c r="O203" s="1855" t="s">
        <v>113</v>
      </c>
      <c r="P203" s="1855" t="s">
        <v>441</v>
      </c>
      <c r="Q203" s="1855" t="s">
        <v>179</v>
      </c>
      <c r="R203" s="1855" t="s">
        <v>179</v>
      </c>
      <c r="S203" s="1855" t="s">
        <v>179</v>
      </c>
      <c r="T203" s="1855" t="s">
        <v>179</v>
      </c>
      <c r="U203" s="1855">
        <v>3837</v>
      </c>
      <c r="V203" s="1855">
        <v>19</v>
      </c>
      <c r="W203" s="1855">
        <v>2</v>
      </c>
      <c r="X203" s="1855">
        <v>0</v>
      </c>
      <c r="Y203" s="1855">
        <v>2025</v>
      </c>
      <c r="Z203" s="1855">
        <v>2027</v>
      </c>
      <c r="AA203" s="1855" t="s">
        <v>4608</v>
      </c>
      <c r="AB203" s="1855" t="s">
        <v>4022</v>
      </c>
      <c r="AC203" s="1855" t="s">
        <v>2965</v>
      </c>
      <c r="AD203" s="1855" t="s">
        <v>179</v>
      </c>
      <c r="AE203" s="1855" t="s">
        <v>179</v>
      </c>
      <c r="AF203" s="1855" t="s">
        <v>179</v>
      </c>
      <c r="AG203" s="1855" t="s">
        <v>179</v>
      </c>
      <c r="AH203" s="1855" t="s">
        <v>179</v>
      </c>
      <c r="AI203" s="1855" t="s">
        <v>179</v>
      </c>
      <c r="AJ203" s="1855">
        <v>2024</v>
      </c>
      <c r="AK203" s="1855">
        <v>9075</v>
      </c>
      <c r="AL203" s="1855">
        <v>9075</v>
      </c>
      <c r="AM203" s="1855">
        <v>5390</v>
      </c>
      <c r="AN203" s="1855">
        <v>5390</v>
      </c>
      <c r="AO203" s="1855">
        <v>21.13</v>
      </c>
      <c r="AP203" s="1855" t="s">
        <v>469</v>
      </c>
      <c r="AQ203" s="1855">
        <v>31</v>
      </c>
      <c r="AR203" s="1855">
        <v>2027</v>
      </c>
      <c r="AS203" s="1855">
        <v>4058</v>
      </c>
      <c r="AT203" s="1855">
        <v>55.3</v>
      </c>
      <c r="AU203" s="1855">
        <v>3937</v>
      </c>
      <c r="AV203" s="1855">
        <v>56.6</v>
      </c>
      <c r="AW203" s="1855">
        <v>20.501999999999999</v>
      </c>
      <c r="AX203" s="1855" t="s">
        <v>469</v>
      </c>
      <c r="AY203" s="1855">
        <v>3</v>
      </c>
      <c r="AZ203" s="1855">
        <v>45</v>
      </c>
      <c r="BA203" s="1855" t="s">
        <v>179</v>
      </c>
      <c r="BB203" s="1855" t="s">
        <v>179</v>
      </c>
      <c r="BC203" s="1857" t="s">
        <v>179</v>
      </c>
      <c r="BD203" s="1857" t="s">
        <v>179</v>
      </c>
      <c r="BE203" s="1857" t="s">
        <v>179</v>
      </c>
      <c r="BF203" s="1857" t="s">
        <v>179</v>
      </c>
      <c r="BG203" s="1857" t="s">
        <v>179</v>
      </c>
      <c r="BH203" s="1857" t="s">
        <v>179</v>
      </c>
      <c r="BI203" s="1857" t="s">
        <v>179</v>
      </c>
      <c r="BJ203" s="1857" t="s">
        <v>179</v>
      </c>
      <c r="BK203" s="1855" t="s">
        <v>179</v>
      </c>
      <c r="BL203" s="1855" t="s">
        <v>179</v>
      </c>
      <c r="BM203" s="1855" t="s">
        <v>179</v>
      </c>
      <c r="BN203" s="1855" t="s">
        <v>179</v>
      </c>
      <c r="BO203" s="1855" t="s">
        <v>179</v>
      </c>
      <c r="BP203" s="1855"/>
      <c r="BQ203" s="1855">
        <v>0</v>
      </c>
      <c r="BR203" s="1855"/>
      <c r="BS203" s="1855">
        <v>0</v>
      </c>
      <c r="BT203" s="1855"/>
      <c r="BU203" s="1855">
        <v>0</v>
      </c>
      <c r="BV203" s="1855"/>
      <c r="BW203" s="1855">
        <v>35</v>
      </c>
      <c r="BX203" s="1855" t="s">
        <v>4297</v>
      </c>
      <c r="BY203" s="1855" t="s">
        <v>4297</v>
      </c>
      <c r="BZ203" s="1858" t="s">
        <v>4297</v>
      </c>
      <c r="CA203" s="1858" t="s">
        <v>4297</v>
      </c>
      <c r="CB203" s="1858" t="s">
        <v>4297</v>
      </c>
      <c r="CC203" s="1858" t="s">
        <v>4297</v>
      </c>
      <c r="CD203" s="1858" t="s">
        <v>4297</v>
      </c>
      <c r="CE203" s="1858" t="s">
        <v>4297</v>
      </c>
      <c r="CF203" s="1858" t="s">
        <v>4297</v>
      </c>
      <c r="CG203" s="1858" t="s">
        <v>4298</v>
      </c>
      <c r="CH203" s="1858" t="s">
        <v>4298</v>
      </c>
      <c r="CI203" s="1859" t="s">
        <v>4298</v>
      </c>
      <c r="CJ203" s="1855" t="s">
        <v>4298</v>
      </c>
      <c r="CK203" s="1855" t="b">
        <v>0</v>
      </c>
      <c r="CL203" s="1855" t="b">
        <v>0</v>
      </c>
      <c r="CM203" s="1855" t="b">
        <v>0</v>
      </c>
      <c r="CN203" s="1855" t="b">
        <v>0</v>
      </c>
      <c r="CO203" s="1855" t="b">
        <v>0</v>
      </c>
      <c r="CP203" s="1855" t="b">
        <v>1</v>
      </c>
      <c r="CQ203" s="1855" t="b">
        <v>0</v>
      </c>
      <c r="CR203" s="1855" t="b">
        <v>0</v>
      </c>
      <c r="CS203" s="1855" t="s">
        <v>4300</v>
      </c>
      <c r="CT203" s="1855" t="s">
        <v>4300</v>
      </c>
      <c r="CU203" s="1855" t="s">
        <v>4300</v>
      </c>
      <c r="CV203" s="1855" t="s">
        <v>4300</v>
      </c>
      <c r="CW203" s="1855" t="s">
        <v>4300</v>
      </c>
      <c r="CX203" s="1855" t="s">
        <v>4297</v>
      </c>
      <c r="CY203" s="1857" t="s">
        <v>4300</v>
      </c>
      <c r="CZ203" s="1855">
        <v>0</v>
      </c>
      <c r="DA203" s="1855">
        <v>0</v>
      </c>
      <c r="DB203" s="1855">
        <v>0</v>
      </c>
      <c r="DC203" s="1855">
        <v>0</v>
      </c>
      <c r="DD203" s="1855">
        <v>0</v>
      </c>
      <c r="DE203" s="1855" t="b">
        <v>0</v>
      </c>
      <c r="DF203" s="1855" t="b">
        <v>0</v>
      </c>
      <c r="DG203" s="1855" t="b">
        <v>0</v>
      </c>
      <c r="DH203" s="1855" t="b">
        <v>0</v>
      </c>
      <c r="DI203" s="1855" t="b">
        <v>0</v>
      </c>
      <c r="DJ203" s="1860" t="b">
        <v>0</v>
      </c>
      <c r="DK203" s="1860" t="b">
        <v>0</v>
      </c>
      <c r="DL203" s="1860" t="b">
        <v>0</v>
      </c>
      <c r="DM203" s="1860" t="s">
        <v>179</v>
      </c>
      <c r="DN203" s="1860" t="s">
        <v>179</v>
      </c>
      <c r="DO203" s="1860" t="s">
        <v>179</v>
      </c>
      <c r="DP203" s="1860" t="s">
        <v>179</v>
      </c>
      <c r="DQ203" s="1860" t="s">
        <v>179</v>
      </c>
      <c r="DR203" s="1860" t="s">
        <v>179</v>
      </c>
    </row>
    <row r="204" spans="1:122" ht="14.25" thickBot="1">
      <c r="A204" s="1855" t="s">
        <v>1523</v>
      </c>
      <c r="B204" s="1855" t="s">
        <v>1524</v>
      </c>
      <c r="C204" s="1855">
        <v>2025</v>
      </c>
      <c r="D204" s="1855" t="s">
        <v>441</v>
      </c>
      <c r="E204" s="1855">
        <v>1097311</v>
      </c>
      <c r="F204" s="1855" t="s">
        <v>1524</v>
      </c>
      <c r="G204" s="1856">
        <v>45876</v>
      </c>
      <c r="H204" s="1855" t="s">
        <v>1525</v>
      </c>
      <c r="I204" s="1855" t="s">
        <v>1524</v>
      </c>
      <c r="J204" s="1855" t="s">
        <v>4609</v>
      </c>
      <c r="K204" s="1855" t="s">
        <v>1524</v>
      </c>
      <c r="L204" s="1855" t="s">
        <v>4609</v>
      </c>
      <c r="M204" s="1855" t="s">
        <v>1525</v>
      </c>
      <c r="N204" s="1855" t="s">
        <v>112</v>
      </c>
      <c r="O204" s="1855" t="s">
        <v>113</v>
      </c>
      <c r="P204" s="1855" t="s">
        <v>441</v>
      </c>
      <c r="Q204" s="1855" t="s">
        <v>179</v>
      </c>
      <c r="R204" s="1855" t="s">
        <v>179</v>
      </c>
      <c r="S204" s="1855" t="s">
        <v>179</v>
      </c>
      <c r="T204" s="1855" t="s">
        <v>179</v>
      </c>
      <c r="U204" s="1855">
        <v>2590</v>
      </c>
      <c r="V204" s="1855">
        <v>18</v>
      </c>
      <c r="W204" s="1855">
        <v>1</v>
      </c>
      <c r="X204" s="1855">
        <v>0</v>
      </c>
      <c r="Y204" s="1855">
        <v>2025</v>
      </c>
      <c r="Z204" s="1855">
        <v>2027</v>
      </c>
      <c r="AA204" s="1855" t="s">
        <v>4610</v>
      </c>
      <c r="AB204" s="1855" t="s">
        <v>4022</v>
      </c>
      <c r="AC204" s="1855" t="s">
        <v>4102</v>
      </c>
      <c r="AD204" s="1855" t="s">
        <v>179</v>
      </c>
      <c r="AE204" s="1855" t="s">
        <v>179</v>
      </c>
      <c r="AF204" s="1855" t="s">
        <v>179</v>
      </c>
      <c r="AG204" s="1855" t="s">
        <v>179</v>
      </c>
      <c r="AH204" s="1855" t="s">
        <v>179</v>
      </c>
      <c r="AI204" s="1855" t="s">
        <v>179</v>
      </c>
      <c r="AJ204" s="1855">
        <v>2024</v>
      </c>
      <c r="AK204" s="1855">
        <v>6841</v>
      </c>
      <c r="AL204" s="1855">
        <v>6841</v>
      </c>
      <c r="AM204" s="1855">
        <v>6596</v>
      </c>
      <c r="AN204" s="1855">
        <v>6596</v>
      </c>
      <c r="AO204" s="1855">
        <v>24.66</v>
      </c>
      <c r="AP204" s="1855" t="s">
        <v>469</v>
      </c>
      <c r="AQ204" s="1855">
        <v>0</v>
      </c>
      <c r="AR204" s="1855">
        <v>2027</v>
      </c>
      <c r="AS204" s="1855">
        <v>6801</v>
      </c>
      <c r="AT204" s="1855">
        <v>0.6</v>
      </c>
      <c r="AU204" s="1855">
        <v>6801</v>
      </c>
      <c r="AV204" s="1855">
        <v>0.6</v>
      </c>
      <c r="AW204" s="1855">
        <v>24.5</v>
      </c>
      <c r="AX204" s="1855" t="s">
        <v>469</v>
      </c>
      <c r="AY204" s="1855">
        <v>0.6</v>
      </c>
      <c r="AZ204" s="1855">
        <v>3</v>
      </c>
      <c r="BA204" s="1855" t="s">
        <v>179</v>
      </c>
      <c r="BB204" s="1855" t="s">
        <v>179</v>
      </c>
      <c r="BC204" s="1857" t="s">
        <v>179</v>
      </c>
      <c r="BD204" s="1857" t="s">
        <v>179</v>
      </c>
      <c r="BE204" s="1857" t="s">
        <v>179</v>
      </c>
      <c r="BF204" s="1857" t="s">
        <v>179</v>
      </c>
      <c r="BG204" s="1857" t="s">
        <v>179</v>
      </c>
      <c r="BH204" s="1857" t="s">
        <v>179</v>
      </c>
      <c r="BI204" s="1857" t="s">
        <v>179</v>
      </c>
      <c r="BJ204" s="1857" t="s">
        <v>179</v>
      </c>
      <c r="BK204" s="1855" t="s">
        <v>179</v>
      </c>
      <c r="BL204" s="1855" t="s">
        <v>179</v>
      </c>
      <c r="BM204" s="1855" t="s">
        <v>179</v>
      </c>
      <c r="BN204" s="1855" t="s">
        <v>179</v>
      </c>
      <c r="BO204" s="1855" t="s">
        <v>179</v>
      </c>
      <c r="BP204" s="1855"/>
      <c r="BQ204" s="1855">
        <v>0</v>
      </c>
      <c r="BR204" s="1855"/>
      <c r="BS204" s="1855">
        <v>0</v>
      </c>
      <c r="BT204" s="1855"/>
      <c r="BU204" s="1855">
        <v>0</v>
      </c>
      <c r="BV204" s="1855"/>
      <c r="BW204" s="1855">
        <v>24</v>
      </c>
      <c r="BX204" s="1855" t="s">
        <v>4297</v>
      </c>
      <c r="BY204" s="1855" t="s">
        <v>4297</v>
      </c>
      <c r="BZ204" s="1858" t="s">
        <v>4297</v>
      </c>
      <c r="CA204" s="1858" t="s">
        <v>4297</v>
      </c>
      <c r="CB204" s="1858" t="s">
        <v>4297</v>
      </c>
      <c r="CC204" s="1858" t="s">
        <v>4297</v>
      </c>
      <c r="CD204" s="1858" t="s">
        <v>4297</v>
      </c>
      <c r="CE204" s="1858" t="s">
        <v>4297</v>
      </c>
      <c r="CF204" s="1858" t="s">
        <v>4297</v>
      </c>
      <c r="CG204" s="1858" t="s">
        <v>4297</v>
      </c>
      <c r="CH204" s="1858" t="s">
        <v>4297</v>
      </c>
      <c r="CI204" s="1859" t="s">
        <v>4297</v>
      </c>
      <c r="CJ204" s="1855" t="s">
        <v>4297</v>
      </c>
      <c r="CK204" s="1855" t="b">
        <v>0</v>
      </c>
      <c r="CL204" s="1855" t="b">
        <v>0</v>
      </c>
      <c r="CM204" s="1855" t="b">
        <v>0</v>
      </c>
      <c r="CN204" s="1855" t="b">
        <v>0</v>
      </c>
      <c r="CO204" s="1855" t="b">
        <v>0</v>
      </c>
      <c r="CP204" s="1855" t="b">
        <v>0</v>
      </c>
      <c r="CQ204" s="1855" t="b">
        <v>0</v>
      </c>
      <c r="CR204" s="1855" t="b">
        <v>1</v>
      </c>
      <c r="CS204" s="1855" t="s">
        <v>4300</v>
      </c>
      <c r="CT204" s="1855" t="s">
        <v>4300</v>
      </c>
      <c r="CU204" s="1855" t="s">
        <v>4300</v>
      </c>
      <c r="CV204" s="1855" t="s">
        <v>4300</v>
      </c>
      <c r="CW204" s="1855" t="s">
        <v>4300</v>
      </c>
      <c r="CX204" s="1855" t="s">
        <v>3153</v>
      </c>
      <c r="CY204" s="1857" t="s">
        <v>4300</v>
      </c>
      <c r="CZ204" s="1855">
        <v>0</v>
      </c>
      <c r="DA204" s="1855">
        <v>0</v>
      </c>
      <c r="DB204" s="1855">
        <v>0</v>
      </c>
      <c r="DC204" s="1855">
        <v>0</v>
      </c>
      <c r="DD204" s="1855">
        <v>0</v>
      </c>
      <c r="DE204" s="1855" t="b">
        <v>0</v>
      </c>
      <c r="DF204" s="1855" t="b">
        <v>0</v>
      </c>
      <c r="DG204" s="1855" t="b">
        <v>0</v>
      </c>
      <c r="DH204" s="1855" t="b">
        <v>0</v>
      </c>
      <c r="DI204" s="1855" t="b">
        <v>0</v>
      </c>
      <c r="DJ204" s="1860" t="b">
        <v>0</v>
      </c>
      <c r="DK204" s="1860" t="b">
        <v>0</v>
      </c>
      <c r="DL204" s="1860" t="b">
        <v>0</v>
      </c>
      <c r="DM204" s="1860" t="s">
        <v>179</v>
      </c>
      <c r="DN204" s="1860" t="s">
        <v>179</v>
      </c>
      <c r="DO204" s="1860" t="s">
        <v>179</v>
      </c>
      <c r="DP204" s="1860" t="s">
        <v>179</v>
      </c>
      <c r="DQ204" s="1860" t="s">
        <v>179</v>
      </c>
      <c r="DR204" s="1860" t="s">
        <v>179</v>
      </c>
    </row>
    <row r="205" spans="1:122" ht="14.25" thickBot="1">
      <c r="A205" s="1855" t="s">
        <v>1526</v>
      </c>
      <c r="B205" s="1855" t="s">
        <v>1527</v>
      </c>
      <c r="C205" s="1855">
        <v>2025</v>
      </c>
      <c r="D205" s="1855" t="s">
        <v>441</v>
      </c>
      <c r="E205" s="1855">
        <v>1056313</v>
      </c>
      <c r="F205" s="1855" t="s">
        <v>1527</v>
      </c>
      <c r="G205" s="1856">
        <v>45869</v>
      </c>
      <c r="H205" s="1855" t="s">
        <v>1528</v>
      </c>
      <c r="I205" s="1855" t="s">
        <v>1527</v>
      </c>
      <c r="J205" s="1855" t="s">
        <v>2920</v>
      </c>
      <c r="K205" s="1855" t="s">
        <v>1527</v>
      </c>
      <c r="L205" s="1855" t="s">
        <v>2920</v>
      </c>
      <c r="M205" s="1855" t="s">
        <v>1528</v>
      </c>
      <c r="N205" s="1855" t="s">
        <v>57</v>
      </c>
      <c r="O205" s="1855" t="s">
        <v>64</v>
      </c>
      <c r="P205" s="1855" t="s">
        <v>441</v>
      </c>
      <c r="Q205" s="1855" t="s">
        <v>179</v>
      </c>
      <c r="R205" s="1855" t="s">
        <v>179</v>
      </c>
      <c r="S205" s="1855" t="s">
        <v>179</v>
      </c>
      <c r="T205" s="1855" t="s">
        <v>179</v>
      </c>
      <c r="U205" s="1855">
        <v>2401</v>
      </c>
      <c r="V205" s="1855">
        <v>43</v>
      </c>
      <c r="W205" s="1855">
        <v>0</v>
      </c>
      <c r="X205" s="1855">
        <v>0</v>
      </c>
      <c r="Y205" s="1855">
        <v>2025</v>
      </c>
      <c r="Z205" s="1855">
        <v>2027</v>
      </c>
      <c r="AA205" s="1855" t="s">
        <v>4611</v>
      </c>
      <c r="AB205" s="1855" t="s">
        <v>179</v>
      </c>
      <c r="AC205" s="1855" t="s">
        <v>179</v>
      </c>
      <c r="AD205" s="1855" t="s">
        <v>4022</v>
      </c>
      <c r="AE205" s="1855" t="s">
        <v>1529</v>
      </c>
      <c r="AF205" s="1855" t="s">
        <v>1528</v>
      </c>
      <c r="AG205" s="1855" t="s">
        <v>1530</v>
      </c>
      <c r="AH205" s="1855" t="s">
        <v>179</v>
      </c>
      <c r="AI205" s="1855" t="s">
        <v>179</v>
      </c>
      <c r="AJ205" s="1855">
        <v>2024</v>
      </c>
      <c r="AK205" s="1855">
        <v>4014</v>
      </c>
      <c r="AL205" s="1855">
        <v>4014</v>
      </c>
      <c r="AM205" s="1855">
        <v>3870</v>
      </c>
      <c r="AN205" s="1855">
        <v>3870</v>
      </c>
      <c r="AO205" s="1855">
        <v>127.9</v>
      </c>
      <c r="AP205" s="1855" t="s">
        <v>569</v>
      </c>
      <c r="AQ205" s="1855">
        <v>3.2</v>
      </c>
      <c r="AR205" s="1855">
        <v>2027</v>
      </c>
      <c r="AS205" s="1855">
        <v>3893.5</v>
      </c>
      <c r="AT205" s="1855">
        <v>3</v>
      </c>
      <c r="AU205" s="1855">
        <v>3893.5</v>
      </c>
      <c r="AV205" s="1855">
        <v>3</v>
      </c>
      <c r="AW205" s="1855">
        <v>124</v>
      </c>
      <c r="AX205" s="1855" t="s">
        <v>569</v>
      </c>
      <c r="AY205" s="1855">
        <v>3</v>
      </c>
      <c r="AZ205" s="1855">
        <v>3.2</v>
      </c>
      <c r="BA205" s="1855" t="s">
        <v>179</v>
      </c>
      <c r="BB205" s="1855" t="s">
        <v>179</v>
      </c>
      <c r="BC205" s="1857" t="s">
        <v>179</v>
      </c>
      <c r="BD205" s="1857" t="s">
        <v>179</v>
      </c>
      <c r="BE205" s="1857" t="s">
        <v>179</v>
      </c>
      <c r="BF205" s="1857" t="s">
        <v>179</v>
      </c>
      <c r="BG205" s="1857" t="s">
        <v>179</v>
      </c>
      <c r="BH205" s="1857" t="s">
        <v>179</v>
      </c>
      <c r="BI205" s="1857" t="s">
        <v>179</v>
      </c>
      <c r="BJ205" s="1857" t="s">
        <v>179</v>
      </c>
      <c r="BK205" s="1855" t="s">
        <v>179</v>
      </c>
      <c r="BL205" s="1855" t="s">
        <v>179</v>
      </c>
      <c r="BM205" s="1855" t="s">
        <v>179</v>
      </c>
      <c r="BN205" s="1855" t="s">
        <v>179</v>
      </c>
      <c r="BO205" s="1855" t="s">
        <v>179</v>
      </c>
      <c r="BP205" s="1855"/>
      <c r="BQ205" s="1855">
        <v>0</v>
      </c>
      <c r="BR205" s="1855"/>
      <c r="BS205" s="1855">
        <v>0</v>
      </c>
      <c r="BT205" s="1855"/>
      <c r="BU205" s="1855">
        <v>0</v>
      </c>
      <c r="BV205" s="1855"/>
      <c r="BW205" s="1855">
        <v>0</v>
      </c>
      <c r="BX205" s="1855" t="s">
        <v>4297</v>
      </c>
      <c r="BY205" s="1855" t="s">
        <v>4297</v>
      </c>
      <c r="BZ205" s="1858" t="s">
        <v>3153</v>
      </c>
      <c r="CA205" s="1858" t="s">
        <v>3153</v>
      </c>
      <c r="CB205" s="1858" t="s">
        <v>4297</v>
      </c>
      <c r="CC205" s="1858" t="s">
        <v>3153</v>
      </c>
      <c r="CD205" s="1858" t="s">
        <v>3153</v>
      </c>
      <c r="CE205" s="1858" t="s">
        <v>3153</v>
      </c>
      <c r="CF205" s="1858" t="s">
        <v>4297</v>
      </c>
      <c r="CG205" s="1858" t="s">
        <v>4298</v>
      </c>
      <c r="CH205" s="1858" t="s">
        <v>4298</v>
      </c>
      <c r="CI205" s="1859" t="s">
        <v>4298</v>
      </c>
      <c r="CJ205" s="1855" t="s">
        <v>4298</v>
      </c>
      <c r="CK205" s="1855" t="b">
        <v>0</v>
      </c>
      <c r="CL205" s="1855" t="b">
        <v>0</v>
      </c>
      <c r="CM205" s="1855" t="b">
        <v>0</v>
      </c>
      <c r="CN205" s="1855" t="b">
        <v>0</v>
      </c>
      <c r="CO205" s="1855" t="b">
        <v>0</v>
      </c>
      <c r="CP205" s="1855" t="b">
        <v>1</v>
      </c>
      <c r="CQ205" s="1855" t="b">
        <v>0</v>
      </c>
      <c r="CR205" s="1855" t="b">
        <v>0</v>
      </c>
      <c r="CS205" s="1855" t="s">
        <v>3153</v>
      </c>
      <c r="CT205" s="1855" t="s">
        <v>4300</v>
      </c>
      <c r="CU205" s="1855" t="s">
        <v>4300</v>
      </c>
      <c r="CV205" s="1855" t="s">
        <v>4300</v>
      </c>
      <c r="CW205" s="1855" t="s">
        <v>4300</v>
      </c>
      <c r="CX205" s="1855" t="s">
        <v>4297</v>
      </c>
      <c r="CY205" s="1857" t="s">
        <v>3153</v>
      </c>
      <c r="CZ205" s="1855">
        <v>0</v>
      </c>
      <c r="DA205" s="1855">
        <v>0</v>
      </c>
      <c r="DB205" s="1855">
        <v>0</v>
      </c>
      <c r="DC205" s="1855">
        <v>0</v>
      </c>
      <c r="DD205" s="1855">
        <v>0</v>
      </c>
      <c r="DE205" s="1855" t="b">
        <v>0</v>
      </c>
      <c r="DF205" s="1855" t="b">
        <v>0</v>
      </c>
      <c r="DG205" s="1855" t="b">
        <v>0</v>
      </c>
      <c r="DH205" s="1855" t="b">
        <v>0</v>
      </c>
      <c r="DI205" s="1855" t="b">
        <v>0</v>
      </c>
      <c r="DJ205" s="1860" t="b">
        <v>0</v>
      </c>
      <c r="DK205" s="1860" t="b">
        <v>0</v>
      </c>
      <c r="DL205" s="1860" t="b">
        <v>0</v>
      </c>
      <c r="DM205" s="1860" t="s">
        <v>179</v>
      </c>
      <c r="DN205" s="1860" t="s">
        <v>179</v>
      </c>
      <c r="DO205" s="1860" t="s">
        <v>179</v>
      </c>
      <c r="DP205" s="1860" t="s">
        <v>179</v>
      </c>
      <c r="DQ205" s="1860" t="s">
        <v>179</v>
      </c>
      <c r="DR205" s="1860" t="s">
        <v>179</v>
      </c>
    </row>
    <row r="206" spans="1:122" ht="14.25" thickBot="1">
      <c r="A206" s="1855" t="s">
        <v>1531</v>
      </c>
      <c r="B206" s="1855" t="s">
        <v>1532</v>
      </c>
      <c r="C206" s="1855">
        <v>2025</v>
      </c>
      <c r="D206" s="1855" t="s">
        <v>441</v>
      </c>
      <c r="E206" s="1855">
        <v>1033315</v>
      </c>
      <c r="F206" s="1855" t="s">
        <v>1532</v>
      </c>
      <c r="G206" s="1856">
        <v>45866</v>
      </c>
      <c r="H206" s="1855" t="s">
        <v>1533</v>
      </c>
      <c r="I206" s="1855" t="s">
        <v>1532</v>
      </c>
      <c r="J206" s="1855" t="s">
        <v>1534</v>
      </c>
      <c r="K206" s="1855" t="s">
        <v>1532</v>
      </c>
      <c r="L206" s="1855" t="s">
        <v>1534</v>
      </c>
      <c r="M206" s="1855" t="s">
        <v>1533</v>
      </c>
      <c r="N206" s="1855" t="s">
        <v>37</v>
      </c>
      <c r="O206" s="1855" t="s">
        <v>38</v>
      </c>
      <c r="P206" s="1855" t="s">
        <v>441</v>
      </c>
      <c r="Q206" s="1855" t="s">
        <v>179</v>
      </c>
      <c r="R206" s="1855" t="s">
        <v>179</v>
      </c>
      <c r="S206" s="1855" t="s">
        <v>179</v>
      </c>
      <c r="T206" s="1855" t="s">
        <v>179</v>
      </c>
      <c r="U206" s="1855">
        <v>894354</v>
      </c>
      <c r="V206" s="1855">
        <v>1</v>
      </c>
      <c r="W206" s="1855">
        <v>1</v>
      </c>
      <c r="X206" s="1855">
        <v>0</v>
      </c>
      <c r="Y206" s="1855">
        <v>2025</v>
      </c>
      <c r="Z206" s="1855">
        <v>2027</v>
      </c>
      <c r="AA206" s="1855" t="s">
        <v>4612</v>
      </c>
      <c r="AB206" s="1855" t="s">
        <v>179</v>
      </c>
      <c r="AC206" s="1855" t="s">
        <v>179</v>
      </c>
      <c r="AD206" s="1855" t="s">
        <v>4022</v>
      </c>
      <c r="AE206" s="1855" t="s">
        <v>1532</v>
      </c>
      <c r="AF206" s="1855" t="s">
        <v>1535</v>
      </c>
      <c r="AG206" s="1855" t="s">
        <v>1536</v>
      </c>
      <c r="AH206" s="1855" t="s">
        <v>179</v>
      </c>
      <c r="AI206" s="1855" t="s">
        <v>179</v>
      </c>
      <c r="AJ206" s="1855">
        <v>2024</v>
      </c>
      <c r="AK206" s="1855">
        <v>49371</v>
      </c>
      <c r="AL206" s="1855">
        <v>49371</v>
      </c>
      <c r="AM206" s="1855">
        <v>49371</v>
      </c>
      <c r="AN206" s="1855">
        <v>49371</v>
      </c>
      <c r="AO206" s="1855">
        <v>161.30000000000001</v>
      </c>
      <c r="AP206" s="1855" t="s">
        <v>1537</v>
      </c>
      <c r="AQ206" s="1855" t="s">
        <v>179</v>
      </c>
      <c r="AR206" s="1855">
        <v>2027</v>
      </c>
      <c r="AS206" s="1855">
        <v>49000</v>
      </c>
      <c r="AT206" s="1855">
        <v>0.8</v>
      </c>
      <c r="AU206" s="1855">
        <v>49000</v>
      </c>
      <c r="AV206" s="1855">
        <v>0.8</v>
      </c>
      <c r="AW206" s="1855">
        <v>161</v>
      </c>
      <c r="AX206" s="1855" t="s">
        <v>1537</v>
      </c>
      <c r="AY206" s="1855">
        <v>0.2</v>
      </c>
      <c r="AZ206" s="1855">
        <v>0</v>
      </c>
      <c r="BA206" s="1855" t="s">
        <v>179</v>
      </c>
      <c r="BB206" s="1855" t="s">
        <v>179</v>
      </c>
      <c r="BC206" s="1857" t="s">
        <v>179</v>
      </c>
      <c r="BD206" s="1857" t="s">
        <v>179</v>
      </c>
      <c r="BE206" s="1857" t="s">
        <v>179</v>
      </c>
      <c r="BF206" s="1857" t="s">
        <v>179</v>
      </c>
      <c r="BG206" s="1857" t="s">
        <v>179</v>
      </c>
      <c r="BH206" s="1857" t="s">
        <v>179</v>
      </c>
      <c r="BI206" s="1857" t="s">
        <v>179</v>
      </c>
      <c r="BJ206" s="1857" t="s">
        <v>179</v>
      </c>
      <c r="BK206" s="1855" t="s">
        <v>179</v>
      </c>
      <c r="BL206" s="1855" t="s">
        <v>179</v>
      </c>
      <c r="BM206" s="1855" t="s">
        <v>179</v>
      </c>
      <c r="BN206" s="1855" t="s">
        <v>179</v>
      </c>
      <c r="BO206" s="1855" t="s">
        <v>179</v>
      </c>
      <c r="BP206" s="1855"/>
      <c r="BQ206" s="1855">
        <v>0</v>
      </c>
      <c r="BR206" s="1855"/>
      <c r="BS206" s="1855">
        <v>0</v>
      </c>
      <c r="BT206" s="1855"/>
      <c r="BU206" s="1855">
        <v>0</v>
      </c>
      <c r="BV206" s="1855"/>
      <c r="BW206" s="1855">
        <v>0</v>
      </c>
      <c r="BX206" s="1855" t="s">
        <v>4297</v>
      </c>
      <c r="BY206" s="1855" t="s">
        <v>4297</v>
      </c>
      <c r="BZ206" s="1858" t="s">
        <v>4297</v>
      </c>
      <c r="CA206" s="1858" t="s">
        <v>4297</v>
      </c>
      <c r="CB206" s="1858" t="s">
        <v>4297</v>
      </c>
      <c r="CC206" s="1858" t="s">
        <v>4297</v>
      </c>
      <c r="CD206" s="1858" t="s">
        <v>4298</v>
      </c>
      <c r="CE206" s="1858" t="s">
        <v>4297</v>
      </c>
      <c r="CF206" s="1858" t="s">
        <v>4297</v>
      </c>
      <c r="CG206" s="1858" t="s">
        <v>4297</v>
      </c>
      <c r="CH206" s="1858" t="s">
        <v>4297</v>
      </c>
      <c r="CI206" s="1859" t="s">
        <v>4297</v>
      </c>
      <c r="CJ206" s="1855" t="s">
        <v>4297</v>
      </c>
      <c r="CK206" s="1855" t="b">
        <v>0</v>
      </c>
      <c r="CL206" s="1855" t="b">
        <v>0</v>
      </c>
      <c r="CM206" s="1855" t="b">
        <v>0</v>
      </c>
      <c r="CN206" s="1855" t="b">
        <v>0</v>
      </c>
      <c r="CO206" s="1855" t="b">
        <v>0</v>
      </c>
      <c r="CP206" s="1855" t="b">
        <v>1</v>
      </c>
      <c r="CQ206" s="1855" t="b">
        <v>1</v>
      </c>
      <c r="CR206" s="1855" t="b">
        <v>0</v>
      </c>
      <c r="CS206" s="1855" t="s">
        <v>4300</v>
      </c>
      <c r="CT206" s="1855" t="s">
        <v>4300</v>
      </c>
      <c r="CU206" s="1855" t="s">
        <v>4300</v>
      </c>
      <c r="CV206" s="1855" t="s">
        <v>4300</v>
      </c>
      <c r="CW206" s="1855" t="s">
        <v>4300</v>
      </c>
      <c r="CX206" s="1855" t="s">
        <v>3153</v>
      </c>
      <c r="CY206" s="1857" t="s">
        <v>4297</v>
      </c>
      <c r="CZ206" s="1855">
        <v>0</v>
      </c>
      <c r="DA206" s="1855">
        <v>0</v>
      </c>
      <c r="DB206" s="1855">
        <v>0</v>
      </c>
      <c r="DC206" s="1855">
        <v>0</v>
      </c>
      <c r="DD206" s="1855">
        <v>0</v>
      </c>
      <c r="DE206" s="1855" t="b">
        <v>0</v>
      </c>
      <c r="DF206" s="1855" t="b">
        <v>0</v>
      </c>
      <c r="DG206" s="1855" t="b">
        <v>0</v>
      </c>
      <c r="DH206" s="1855" t="b">
        <v>0</v>
      </c>
      <c r="DI206" s="1855" t="b">
        <v>0</v>
      </c>
      <c r="DJ206" s="1860" t="b">
        <v>0</v>
      </c>
      <c r="DK206" s="1860" t="b">
        <v>0</v>
      </c>
      <c r="DL206" s="1860" t="b">
        <v>0</v>
      </c>
      <c r="DM206" s="1860" t="s">
        <v>179</v>
      </c>
      <c r="DN206" s="1860" t="s">
        <v>179</v>
      </c>
      <c r="DO206" s="1860" t="s">
        <v>179</v>
      </c>
      <c r="DP206" s="1860" t="s">
        <v>179</v>
      </c>
      <c r="DQ206" s="1860" t="s">
        <v>179</v>
      </c>
      <c r="DR206" s="1860" t="s">
        <v>179</v>
      </c>
    </row>
    <row r="207" spans="1:122" ht="14.25" thickBot="1">
      <c r="A207" s="1855" t="s">
        <v>1538</v>
      </c>
      <c r="B207" s="1855" t="s">
        <v>1539</v>
      </c>
      <c r="C207" s="1855">
        <v>2025</v>
      </c>
      <c r="D207" s="1855" t="s">
        <v>441</v>
      </c>
      <c r="E207" s="1855">
        <v>1027318</v>
      </c>
      <c r="F207" s="1855" t="s">
        <v>1539</v>
      </c>
      <c r="G207" s="1856">
        <v>45862</v>
      </c>
      <c r="H207" s="1855" t="s">
        <v>1540</v>
      </c>
      <c r="I207" s="1855" t="s">
        <v>1539</v>
      </c>
      <c r="J207" s="1855" t="s">
        <v>1541</v>
      </c>
      <c r="K207" s="1855" t="s">
        <v>1539</v>
      </c>
      <c r="L207" s="1855" t="s">
        <v>1541</v>
      </c>
      <c r="M207" s="1855" t="s">
        <v>1540</v>
      </c>
      <c r="N207" s="1855" t="s">
        <v>12</v>
      </c>
      <c r="O207" s="1855" t="s">
        <v>31</v>
      </c>
      <c r="P207" s="1855" t="s">
        <v>441</v>
      </c>
      <c r="Q207" s="1855" t="s">
        <v>179</v>
      </c>
      <c r="R207" s="1855" t="s">
        <v>179</v>
      </c>
      <c r="S207" s="1855" t="s">
        <v>179</v>
      </c>
      <c r="T207" s="1855" t="s">
        <v>179</v>
      </c>
      <c r="U207" s="1855">
        <v>4919</v>
      </c>
      <c r="V207" s="1855">
        <v>1</v>
      </c>
      <c r="W207" s="1855">
        <v>1</v>
      </c>
      <c r="X207" s="1855">
        <v>0</v>
      </c>
      <c r="Y207" s="1855">
        <v>2025</v>
      </c>
      <c r="Z207" s="1855">
        <v>2027</v>
      </c>
      <c r="AA207" s="1855" t="s">
        <v>4613</v>
      </c>
      <c r="AB207" s="1855" t="s">
        <v>179</v>
      </c>
      <c r="AC207" s="1855" t="s">
        <v>179</v>
      </c>
      <c r="AD207" s="1855" t="s">
        <v>4022</v>
      </c>
      <c r="AE207" s="1855" t="s">
        <v>1542</v>
      </c>
      <c r="AF207" s="1855" t="s">
        <v>1543</v>
      </c>
      <c r="AG207" s="1855" t="s">
        <v>612</v>
      </c>
      <c r="AH207" s="1855" t="s">
        <v>179</v>
      </c>
      <c r="AI207" s="1855" t="s">
        <v>179</v>
      </c>
      <c r="AJ207" s="1855">
        <v>2024</v>
      </c>
      <c r="AK207" s="1855">
        <v>8763</v>
      </c>
      <c r="AL207" s="1855">
        <v>8559</v>
      </c>
      <c r="AM207" s="1855">
        <v>8763</v>
      </c>
      <c r="AN207" s="1855">
        <v>8559</v>
      </c>
      <c r="AO207" s="1855">
        <v>36.369999999999997</v>
      </c>
      <c r="AP207" s="1855" t="s">
        <v>469</v>
      </c>
      <c r="AQ207" s="1855">
        <v>0</v>
      </c>
      <c r="AR207" s="1855">
        <v>2027</v>
      </c>
      <c r="AS207" s="1855">
        <v>8500</v>
      </c>
      <c r="AT207" s="1855">
        <v>3</v>
      </c>
      <c r="AU207" s="1855">
        <v>8300</v>
      </c>
      <c r="AV207" s="1855">
        <v>3</v>
      </c>
      <c r="AW207" s="1855">
        <v>35.28</v>
      </c>
      <c r="AX207" s="1855" t="s">
        <v>469</v>
      </c>
      <c r="AY207" s="1855">
        <v>3</v>
      </c>
      <c r="AZ207" s="1855">
        <v>0</v>
      </c>
      <c r="BA207" s="1855" t="s">
        <v>179</v>
      </c>
      <c r="BB207" s="1855" t="s">
        <v>179</v>
      </c>
      <c r="BC207" s="1857" t="s">
        <v>179</v>
      </c>
      <c r="BD207" s="1857" t="s">
        <v>179</v>
      </c>
      <c r="BE207" s="1857" t="s">
        <v>179</v>
      </c>
      <c r="BF207" s="1857" t="s">
        <v>179</v>
      </c>
      <c r="BG207" s="1857" t="s">
        <v>179</v>
      </c>
      <c r="BH207" s="1857" t="s">
        <v>179</v>
      </c>
      <c r="BI207" s="1857" t="s">
        <v>179</v>
      </c>
      <c r="BJ207" s="1857" t="s">
        <v>179</v>
      </c>
      <c r="BK207" s="1855" t="s">
        <v>179</v>
      </c>
      <c r="BL207" s="1855" t="s">
        <v>179</v>
      </c>
      <c r="BM207" s="1855" t="s">
        <v>179</v>
      </c>
      <c r="BN207" s="1855" t="s">
        <v>179</v>
      </c>
      <c r="BO207" s="1855" t="s">
        <v>179</v>
      </c>
      <c r="BP207" s="1855"/>
      <c r="BQ207" s="1855">
        <v>3</v>
      </c>
      <c r="BR207" s="1855"/>
      <c r="BS207" s="1855">
        <v>0</v>
      </c>
      <c r="BT207" s="1855"/>
      <c r="BU207" s="1855">
        <v>0</v>
      </c>
      <c r="BV207" s="1855"/>
      <c r="BW207" s="1855">
        <v>0</v>
      </c>
      <c r="BX207" s="1855" t="s">
        <v>4297</v>
      </c>
      <c r="BY207" s="1855" t="s">
        <v>4297</v>
      </c>
      <c r="BZ207" s="1858" t="s">
        <v>4297</v>
      </c>
      <c r="CA207" s="1858" t="s">
        <v>4297</v>
      </c>
      <c r="CB207" s="1858" t="s">
        <v>4297</v>
      </c>
      <c r="CC207" s="1858" t="s">
        <v>4297</v>
      </c>
      <c r="CD207" s="1858" t="s">
        <v>4298</v>
      </c>
      <c r="CE207" s="1858" t="s">
        <v>4297</v>
      </c>
      <c r="CF207" s="1858" t="s">
        <v>4297</v>
      </c>
      <c r="CG207" s="1858" t="s">
        <v>4298</v>
      </c>
      <c r="CH207" s="1858" t="s">
        <v>4297</v>
      </c>
      <c r="CI207" s="1859" t="s">
        <v>4298</v>
      </c>
      <c r="CJ207" s="1855" t="s">
        <v>4297</v>
      </c>
      <c r="CK207" s="1855" t="b">
        <v>0</v>
      </c>
      <c r="CL207" s="1855" t="b">
        <v>0</v>
      </c>
      <c r="CM207" s="1855" t="b">
        <v>0</v>
      </c>
      <c r="CN207" s="1855" t="b">
        <v>0</v>
      </c>
      <c r="CO207" s="1855" t="b">
        <v>0</v>
      </c>
      <c r="CP207" s="1855" t="b">
        <v>0</v>
      </c>
      <c r="CQ207" s="1855" t="b">
        <v>0</v>
      </c>
      <c r="CR207" s="1855" t="b">
        <v>1</v>
      </c>
      <c r="CS207" s="1855" t="s">
        <v>4300</v>
      </c>
      <c r="CT207" s="1855" t="s">
        <v>4300</v>
      </c>
      <c r="CU207" s="1855" t="s">
        <v>4300</v>
      </c>
      <c r="CV207" s="1855" t="s">
        <v>4297</v>
      </c>
      <c r="CW207" s="1855" t="s">
        <v>4300</v>
      </c>
      <c r="CX207" s="1855" t="s">
        <v>3153</v>
      </c>
      <c r="CY207" s="1857" t="s">
        <v>4300</v>
      </c>
      <c r="CZ207" s="1855">
        <v>0</v>
      </c>
      <c r="DA207" s="1855">
        <v>0</v>
      </c>
      <c r="DB207" s="1855">
        <v>0</v>
      </c>
      <c r="DC207" s="1855">
        <v>0</v>
      </c>
      <c r="DD207" s="1855">
        <v>0</v>
      </c>
      <c r="DE207" s="1855" t="b">
        <v>0</v>
      </c>
      <c r="DF207" s="1855" t="b">
        <v>0</v>
      </c>
      <c r="DG207" s="1855" t="b">
        <v>0</v>
      </c>
      <c r="DH207" s="1855" t="b">
        <v>0</v>
      </c>
      <c r="DI207" s="1855" t="b">
        <v>0</v>
      </c>
      <c r="DJ207" s="1860" t="b">
        <v>0</v>
      </c>
      <c r="DK207" s="1860" t="b">
        <v>0</v>
      </c>
      <c r="DL207" s="1860" t="b">
        <v>0</v>
      </c>
      <c r="DM207" s="1860" t="s">
        <v>179</v>
      </c>
      <c r="DN207" s="1860" t="s">
        <v>179</v>
      </c>
      <c r="DO207" s="1860" t="s">
        <v>179</v>
      </c>
      <c r="DP207" s="1860" t="s">
        <v>179</v>
      </c>
      <c r="DQ207" s="1860" t="s">
        <v>179</v>
      </c>
      <c r="DR207" s="1860" t="s">
        <v>179</v>
      </c>
    </row>
    <row r="208" spans="1:122" ht="14.25" thickBot="1">
      <c r="A208" s="1855" t="s">
        <v>1544</v>
      </c>
      <c r="B208" s="1855" t="s">
        <v>1545</v>
      </c>
      <c r="C208" s="1855">
        <v>2025</v>
      </c>
      <c r="D208" s="1855" t="s">
        <v>461</v>
      </c>
      <c r="E208" s="1855">
        <v>3044320</v>
      </c>
      <c r="F208" s="1855" t="s">
        <v>1545</v>
      </c>
      <c r="G208" s="1856">
        <v>45924</v>
      </c>
      <c r="H208" s="1855" t="s">
        <v>1546</v>
      </c>
      <c r="I208" s="1855" t="s">
        <v>1545</v>
      </c>
      <c r="J208" s="1855" t="s">
        <v>4614</v>
      </c>
      <c r="K208" s="1855" t="s">
        <v>1545</v>
      </c>
      <c r="L208" s="1855" t="s">
        <v>4614</v>
      </c>
      <c r="M208" s="1855" t="s">
        <v>1546</v>
      </c>
      <c r="N208" s="1855" t="s">
        <v>48</v>
      </c>
      <c r="O208" s="1855" t="s">
        <v>51</v>
      </c>
      <c r="P208" s="1855" t="s">
        <v>179</v>
      </c>
      <c r="Q208" s="1855" t="s">
        <v>179</v>
      </c>
      <c r="R208" s="1855" t="s">
        <v>461</v>
      </c>
      <c r="S208" s="1855" t="s">
        <v>179</v>
      </c>
      <c r="T208" s="1855" t="s">
        <v>179</v>
      </c>
      <c r="U208" s="1855">
        <v>0</v>
      </c>
      <c r="V208" s="1855" t="s">
        <v>179</v>
      </c>
      <c r="W208" s="1855" t="s">
        <v>179</v>
      </c>
      <c r="X208" s="1855">
        <v>532</v>
      </c>
      <c r="Y208" s="1855">
        <v>2025</v>
      </c>
      <c r="Z208" s="1855">
        <v>2027</v>
      </c>
      <c r="AA208" s="1855" t="s">
        <v>4615</v>
      </c>
      <c r="AB208" s="1855" t="s">
        <v>179</v>
      </c>
      <c r="AC208" s="1855" t="s">
        <v>179</v>
      </c>
      <c r="AD208" s="1855" t="s">
        <v>4022</v>
      </c>
      <c r="AE208" s="1855" t="s">
        <v>2966</v>
      </c>
      <c r="AF208" s="1855" t="s">
        <v>2967</v>
      </c>
      <c r="AG208" s="1855" t="s">
        <v>1547</v>
      </c>
      <c r="AH208" s="1855" t="s">
        <v>179</v>
      </c>
      <c r="AI208" s="1855" t="s">
        <v>179</v>
      </c>
      <c r="AJ208" s="1855" t="s">
        <v>179</v>
      </c>
      <c r="AK208" s="1855" t="s">
        <v>179</v>
      </c>
      <c r="AL208" s="1855" t="s">
        <v>179</v>
      </c>
      <c r="AM208" s="1855" t="s">
        <v>179</v>
      </c>
      <c r="AN208" s="1855" t="s">
        <v>179</v>
      </c>
      <c r="AO208" s="1855" t="s">
        <v>179</v>
      </c>
      <c r="AP208" s="1855" t="s">
        <v>179</v>
      </c>
      <c r="AQ208" s="1855" t="s">
        <v>179</v>
      </c>
      <c r="AR208" s="1855" t="s">
        <v>179</v>
      </c>
      <c r="AS208" s="1855" t="s">
        <v>179</v>
      </c>
      <c r="AT208" s="1855" t="s">
        <v>179</v>
      </c>
      <c r="AU208" s="1855" t="s">
        <v>179</v>
      </c>
      <c r="AV208" s="1855" t="s">
        <v>179</v>
      </c>
      <c r="AW208" s="1855" t="s">
        <v>179</v>
      </c>
      <c r="AX208" s="1855" t="s">
        <v>179</v>
      </c>
      <c r="AY208" s="1855" t="s">
        <v>179</v>
      </c>
      <c r="AZ208" s="1855" t="s">
        <v>179</v>
      </c>
      <c r="BA208" s="1855">
        <v>2024</v>
      </c>
      <c r="BB208" s="1855">
        <v>5549</v>
      </c>
      <c r="BC208" s="1857">
        <v>5549</v>
      </c>
      <c r="BD208" s="1857">
        <v>5549</v>
      </c>
      <c r="BE208" s="1857">
        <v>5549</v>
      </c>
      <c r="BF208" s="1857">
        <v>0.2369</v>
      </c>
      <c r="BG208" s="1857" t="s">
        <v>523</v>
      </c>
      <c r="BH208" s="1857">
        <v>2027</v>
      </c>
      <c r="BI208" s="1857">
        <v>5382</v>
      </c>
      <c r="BJ208" s="1857">
        <v>3</v>
      </c>
      <c r="BK208" s="1855">
        <v>5382</v>
      </c>
      <c r="BL208" s="1855">
        <v>3</v>
      </c>
      <c r="BM208" s="1855">
        <v>0.229793</v>
      </c>
      <c r="BN208" s="1855" t="s">
        <v>523</v>
      </c>
      <c r="BO208" s="1855">
        <v>3</v>
      </c>
      <c r="BP208" s="1855"/>
      <c r="BQ208" s="1855">
        <v>0</v>
      </c>
      <c r="BR208" s="1855"/>
      <c r="BS208" s="1855">
        <v>0</v>
      </c>
      <c r="BT208" s="1855"/>
      <c r="BU208" s="1855">
        <v>0</v>
      </c>
      <c r="BV208" s="1855"/>
      <c r="BW208" s="1855">
        <v>98</v>
      </c>
      <c r="BX208" s="1855">
        <v>0</v>
      </c>
      <c r="BY208" s="1855">
        <v>0</v>
      </c>
      <c r="BZ208" s="1858">
        <v>0</v>
      </c>
      <c r="CA208" s="1858">
        <v>0</v>
      </c>
      <c r="CB208" s="1858">
        <v>0</v>
      </c>
      <c r="CC208" s="1858">
        <v>0</v>
      </c>
      <c r="CD208" s="1858">
        <v>0</v>
      </c>
      <c r="CE208" s="1858">
        <v>0</v>
      </c>
      <c r="CF208" s="1858">
        <v>0</v>
      </c>
      <c r="CG208" s="1858">
        <v>0</v>
      </c>
      <c r="CH208" s="1858">
        <v>0</v>
      </c>
      <c r="CI208" s="1859">
        <v>0</v>
      </c>
      <c r="CJ208" s="1855">
        <v>0</v>
      </c>
      <c r="CK208" s="1855" t="b">
        <v>0</v>
      </c>
      <c r="CL208" s="1855" t="b">
        <v>0</v>
      </c>
      <c r="CM208" s="1855" t="b">
        <v>0</v>
      </c>
      <c r="CN208" s="1855" t="b">
        <v>0</v>
      </c>
      <c r="CO208" s="1855" t="b">
        <v>0</v>
      </c>
      <c r="CP208" s="1855" t="b">
        <v>0</v>
      </c>
      <c r="CQ208" s="1855" t="b">
        <v>0</v>
      </c>
      <c r="CR208" s="1855" t="b">
        <v>0</v>
      </c>
      <c r="CS208" s="1855">
        <v>0</v>
      </c>
      <c r="CT208" s="1855">
        <v>0</v>
      </c>
      <c r="CU208" s="1855">
        <v>0</v>
      </c>
      <c r="CV208" s="1855">
        <v>0</v>
      </c>
      <c r="CW208" s="1855">
        <v>0</v>
      </c>
      <c r="CX208" s="1855">
        <v>0</v>
      </c>
      <c r="CY208" s="1857">
        <v>0</v>
      </c>
      <c r="CZ208" s="1855" t="s">
        <v>4297</v>
      </c>
      <c r="DA208" s="1855" t="s">
        <v>4297</v>
      </c>
      <c r="DB208" s="1855" t="s">
        <v>4297</v>
      </c>
      <c r="DC208" s="1855" t="s">
        <v>4297</v>
      </c>
      <c r="DD208" s="1855" t="s">
        <v>4297</v>
      </c>
      <c r="DE208" s="1855" t="b">
        <v>1</v>
      </c>
      <c r="DF208" s="1855" t="b">
        <v>0</v>
      </c>
      <c r="DG208" s="1855" t="b">
        <v>0</v>
      </c>
      <c r="DH208" s="1855" t="b">
        <v>1</v>
      </c>
      <c r="DI208" s="1855" t="b">
        <v>0</v>
      </c>
      <c r="DJ208" s="1860" t="b">
        <v>0</v>
      </c>
      <c r="DK208" s="1860" t="b">
        <v>0</v>
      </c>
      <c r="DL208" s="1860" t="b">
        <v>0</v>
      </c>
      <c r="DM208" s="1860" t="s">
        <v>4297</v>
      </c>
      <c r="DN208" s="1860" t="s">
        <v>4297</v>
      </c>
      <c r="DO208" s="1860" t="s">
        <v>4297</v>
      </c>
      <c r="DP208" s="1860" t="s">
        <v>3153</v>
      </c>
      <c r="DQ208" s="1860" t="s">
        <v>4300</v>
      </c>
      <c r="DR208" s="1860" t="s">
        <v>3153</v>
      </c>
    </row>
    <row r="209" spans="1:122" ht="14.25" thickBot="1">
      <c r="A209" s="1855" t="s">
        <v>1548</v>
      </c>
      <c r="B209" s="1855" t="s">
        <v>1549</v>
      </c>
      <c r="C209" s="1855">
        <v>2025</v>
      </c>
      <c r="D209" s="1855" t="s">
        <v>441</v>
      </c>
      <c r="E209" s="1855">
        <v>1076321</v>
      </c>
      <c r="F209" s="1855" t="s">
        <v>1549</v>
      </c>
      <c r="G209" s="1856">
        <v>45851</v>
      </c>
      <c r="H209" s="1855" t="s">
        <v>1550</v>
      </c>
      <c r="I209" s="1855" t="s">
        <v>1549</v>
      </c>
      <c r="J209" s="1855" t="s">
        <v>1551</v>
      </c>
      <c r="K209" s="1855" t="s">
        <v>1549</v>
      </c>
      <c r="L209" s="1855" t="s">
        <v>1551</v>
      </c>
      <c r="M209" s="1855" t="s">
        <v>1550</v>
      </c>
      <c r="N209" s="1855" t="s">
        <v>86</v>
      </c>
      <c r="O209" s="1855" t="s">
        <v>88</v>
      </c>
      <c r="P209" s="1855" t="s">
        <v>441</v>
      </c>
      <c r="Q209" s="1855" t="s">
        <v>179</v>
      </c>
      <c r="R209" s="1855" t="s">
        <v>179</v>
      </c>
      <c r="S209" s="1855" t="s">
        <v>179</v>
      </c>
      <c r="T209" s="1855" t="s">
        <v>179</v>
      </c>
      <c r="U209" s="1855">
        <v>2468</v>
      </c>
      <c r="V209" s="1855">
        <v>55</v>
      </c>
      <c r="W209" s="1855">
        <v>0</v>
      </c>
      <c r="X209" s="1855">
        <v>0</v>
      </c>
      <c r="Y209" s="1855">
        <v>2025</v>
      </c>
      <c r="Z209" s="1855">
        <v>2027</v>
      </c>
      <c r="AA209" s="1855" t="s">
        <v>4616</v>
      </c>
      <c r="AB209" s="1855" t="s">
        <v>179</v>
      </c>
      <c r="AC209" s="1855" t="s">
        <v>179</v>
      </c>
      <c r="AD209" s="1855" t="s">
        <v>4022</v>
      </c>
      <c r="AE209" s="1855" t="s">
        <v>1552</v>
      </c>
      <c r="AF209" s="1855" t="s">
        <v>1550</v>
      </c>
      <c r="AG209" s="1855" t="s">
        <v>1553</v>
      </c>
      <c r="AH209" s="1855" t="s">
        <v>179</v>
      </c>
      <c r="AI209" s="1855" t="s">
        <v>179</v>
      </c>
      <c r="AJ209" s="1855">
        <v>2024</v>
      </c>
      <c r="AK209" s="1855">
        <v>4570</v>
      </c>
      <c r="AL209" s="1855">
        <v>4570</v>
      </c>
      <c r="AM209" s="1855">
        <v>4570</v>
      </c>
      <c r="AN209" s="1855">
        <v>4570</v>
      </c>
      <c r="AO209" s="1855">
        <v>0.1278</v>
      </c>
      <c r="AP209" s="1855" t="s">
        <v>1807</v>
      </c>
      <c r="AQ209" s="1855">
        <v>0</v>
      </c>
      <c r="AR209" s="1855">
        <v>2027</v>
      </c>
      <c r="AS209" s="1855">
        <v>4524</v>
      </c>
      <c r="AT209" s="1855">
        <v>1</v>
      </c>
      <c r="AU209" s="1855">
        <v>4524</v>
      </c>
      <c r="AV209" s="1855">
        <v>1</v>
      </c>
      <c r="AW209" s="1855">
        <v>0.1265</v>
      </c>
      <c r="AX209" s="1855" t="s">
        <v>1807</v>
      </c>
      <c r="AY209" s="1855">
        <v>1</v>
      </c>
      <c r="AZ209" s="1855">
        <v>0</v>
      </c>
      <c r="BA209" s="1855" t="s">
        <v>179</v>
      </c>
      <c r="BB209" s="1855" t="s">
        <v>179</v>
      </c>
      <c r="BC209" s="1857" t="s">
        <v>179</v>
      </c>
      <c r="BD209" s="1857" t="s">
        <v>179</v>
      </c>
      <c r="BE209" s="1857" t="s">
        <v>179</v>
      </c>
      <c r="BF209" s="1857" t="s">
        <v>179</v>
      </c>
      <c r="BG209" s="1857" t="s">
        <v>179</v>
      </c>
      <c r="BH209" s="1857" t="s">
        <v>179</v>
      </c>
      <c r="BI209" s="1857" t="s">
        <v>179</v>
      </c>
      <c r="BJ209" s="1857" t="s">
        <v>179</v>
      </c>
      <c r="BK209" s="1855" t="s">
        <v>179</v>
      </c>
      <c r="BL209" s="1855" t="s">
        <v>179</v>
      </c>
      <c r="BM209" s="1855" t="s">
        <v>179</v>
      </c>
      <c r="BN209" s="1855" t="s">
        <v>179</v>
      </c>
      <c r="BO209" s="1855" t="s">
        <v>179</v>
      </c>
      <c r="BP209" s="1855"/>
      <c r="BQ209" s="1855">
        <v>0</v>
      </c>
      <c r="BR209" s="1855"/>
      <c r="BS209" s="1855">
        <v>0</v>
      </c>
      <c r="BT209" s="1855"/>
      <c r="BU209" s="1855">
        <v>0</v>
      </c>
      <c r="BV209" s="1855"/>
      <c r="BW209" s="1855">
        <v>0</v>
      </c>
      <c r="BX209" s="1855" t="s">
        <v>4297</v>
      </c>
      <c r="BY209" s="1855" t="s">
        <v>4297</v>
      </c>
      <c r="BZ209" s="1858" t="s">
        <v>4297</v>
      </c>
      <c r="CA209" s="1858" t="s">
        <v>4298</v>
      </c>
      <c r="CB209" s="1858" t="s">
        <v>4297</v>
      </c>
      <c r="CC209" s="1858" t="s">
        <v>4300</v>
      </c>
      <c r="CD209" s="1858" t="s">
        <v>4298</v>
      </c>
      <c r="CE209" s="1858" t="s">
        <v>4298</v>
      </c>
      <c r="CF209" s="1858" t="s">
        <v>4297</v>
      </c>
      <c r="CG209" s="1858" t="s">
        <v>4298</v>
      </c>
      <c r="CH209" s="1858" t="s">
        <v>4298</v>
      </c>
      <c r="CI209" s="1859" t="s">
        <v>4298</v>
      </c>
      <c r="CJ209" s="1855" t="s">
        <v>4298</v>
      </c>
      <c r="CK209" s="1855" t="b">
        <v>0</v>
      </c>
      <c r="CL209" s="1855" t="b">
        <v>0</v>
      </c>
      <c r="CM209" s="1855" t="b">
        <v>0</v>
      </c>
      <c r="CN209" s="1855" t="b">
        <v>0</v>
      </c>
      <c r="CO209" s="1855" t="b">
        <v>0</v>
      </c>
      <c r="CP209" s="1855" t="b">
        <v>0</v>
      </c>
      <c r="CQ209" s="1855" t="b">
        <v>0</v>
      </c>
      <c r="CR209" s="1855" t="b">
        <v>1</v>
      </c>
      <c r="CS209" s="1855" t="s">
        <v>4300</v>
      </c>
      <c r="CT209" s="1855" t="s">
        <v>4300</v>
      </c>
      <c r="CU209" s="1855" t="s">
        <v>4300</v>
      </c>
      <c r="CV209" s="1855" t="s">
        <v>4300</v>
      </c>
      <c r="CW209" s="1855" t="s">
        <v>4300</v>
      </c>
      <c r="CX209" s="1855" t="s">
        <v>4297</v>
      </c>
      <c r="CY209" s="1857" t="s">
        <v>4300</v>
      </c>
      <c r="CZ209" s="1855">
        <v>0</v>
      </c>
      <c r="DA209" s="1855">
        <v>0</v>
      </c>
      <c r="DB209" s="1855">
        <v>0</v>
      </c>
      <c r="DC209" s="1855">
        <v>0</v>
      </c>
      <c r="DD209" s="1855">
        <v>0</v>
      </c>
      <c r="DE209" s="1855" t="b">
        <v>0</v>
      </c>
      <c r="DF209" s="1855" t="b">
        <v>0</v>
      </c>
      <c r="DG209" s="1855" t="b">
        <v>0</v>
      </c>
      <c r="DH209" s="1855" t="b">
        <v>0</v>
      </c>
      <c r="DI209" s="1855" t="b">
        <v>0</v>
      </c>
      <c r="DJ209" s="1860" t="b">
        <v>0</v>
      </c>
      <c r="DK209" s="1860" t="b">
        <v>0</v>
      </c>
      <c r="DL209" s="1860" t="b">
        <v>0</v>
      </c>
      <c r="DM209" s="1860" t="s">
        <v>179</v>
      </c>
      <c r="DN209" s="1860" t="s">
        <v>179</v>
      </c>
      <c r="DO209" s="1860" t="s">
        <v>179</v>
      </c>
      <c r="DP209" s="1860" t="s">
        <v>179</v>
      </c>
      <c r="DQ209" s="1860" t="s">
        <v>179</v>
      </c>
      <c r="DR209" s="1860" t="s">
        <v>179</v>
      </c>
    </row>
    <row r="210" spans="1:122" ht="14.25" thickBot="1">
      <c r="A210" s="1855" t="s">
        <v>1554</v>
      </c>
      <c r="B210" s="1855" t="s">
        <v>1555</v>
      </c>
      <c r="C210" s="1855">
        <v>2025</v>
      </c>
      <c r="D210" s="1855" t="s">
        <v>461</v>
      </c>
      <c r="E210" s="1855">
        <v>3044322</v>
      </c>
      <c r="F210" s="1855" t="s">
        <v>1555</v>
      </c>
      <c r="G210" s="1856">
        <v>45930</v>
      </c>
      <c r="H210" s="1855" t="s">
        <v>1556</v>
      </c>
      <c r="I210" s="1855" t="s">
        <v>1555</v>
      </c>
      <c r="J210" s="1855" t="s">
        <v>4103</v>
      </c>
      <c r="K210" s="1855" t="s">
        <v>1555</v>
      </c>
      <c r="L210" s="1855" t="s">
        <v>4103</v>
      </c>
      <c r="M210" s="1855" t="s">
        <v>1556</v>
      </c>
      <c r="N210" s="1855" t="s">
        <v>48</v>
      </c>
      <c r="O210" s="1855" t="s">
        <v>51</v>
      </c>
      <c r="P210" s="1855" t="s">
        <v>179</v>
      </c>
      <c r="Q210" s="1855" t="s">
        <v>179</v>
      </c>
      <c r="R210" s="1855" t="s">
        <v>461</v>
      </c>
      <c r="S210" s="1855" t="s">
        <v>179</v>
      </c>
      <c r="T210" s="1855" t="s">
        <v>179</v>
      </c>
      <c r="U210" s="1855">
        <v>0</v>
      </c>
      <c r="V210" s="1855" t="s">
        <v>179</v>
      </c>
      <c r="W210" s="1855" t="s">
        <v>179</v>
      </c>
      <c r="X210" s="1855">
        <v>103</v>
      </c>
      <c r="Y210" s="1855">
        <v>2025</v>
      </c>
      <c r="Z210" s="1855">
        <v>2027</v>
      </c>
      <c r="AA210" s="1855" t="s">
        <v>4617</v>
      </c>
      <c r="AB210" s="1855" t="s">
        <v>179</v>
      </c>
      <c r="AC210" s="1855" t="s">
        <v>179</v>
      </c>
      <c r="AD210" s="1855" t="s">
        <v>4022</v>
      </c>
      <c r="AE210" s="1855" t="s">
        <v>1557</v>
      </c>
      <c r="AF210" s="1855" t="s">
        <v>4618</v>
      </c>
      <c r="AG210" s="1855" t="s">
        <v>1558</v>
      </c>
      <c r="AH210" s="1855" t="s">
        <v>179</v>
      </c>
      <c r="AI210" s="1855" t="s">
        <v>179</v>
      </c>
      <c r="AJ210" s="1855" t="s">
        <v>179</v>
      </c>
      <c r="AK210" s="1855" t="s">
        <v>179</v>
      </c>
      <c r="AL210" s="1855" t="s">
        <v>179</v>
      </c>
      <c r="AM210" s="1855" t="s">
        <v>179</v>
      </c>
      <c r="AN210" s="1855" t="s">
        <v>179</v>
      </c>
      <c r="AO210" s="1855" t="s">
        <v>179</v>
      </c>
      <c r="AP210" s="1855" t="s">
        <v>179</v>
      </c>
      <c r="AQ210" s="1855" t="s">
        <v>179</v>
      </c>
      <c r="AR210" s="1855" t="s">
        <v>179</v>
      </c>
      <c r="AS210" s="1855" t="s">
        <v>179</v>
      </c>
      <c r="AT210" s="1855" t="s">
        <v>179</v>
      </c>
      <c r="AU210" s="1855" t="s">
        <v>179</v>
      </c>
      <c r="AV210" s="1855" t="s">
        <v>179</v>
      </c>
      <c r="AW210" s="1855" t="s">
        <v>179</v>
      </c>
      <c r="AX210" s="1855" t="s">
        <v>179</v>
      </c>
      <c r="AY210" s="1855" t="s">
        <v>179</v>
      </c>
      <c r="AZ210" s="1855" t="s">
        <v>179</v>
      </c>
      <c r="BA210" s="1855">
        <v>2024</v>
      </c>
      <c r="BB210" s="1855">
        <v>579</v>
      </c>
      <c r="BC210" s="1857">
        <v>579</v>
      </c>
      <c r="BD210" s="1857">
        <v>579</v>
      </c>
      <c r="BE210" s="1857">
        <v>579</v>
      </c>
      <c r="BF210" s="1857">
        <v>0.182</v>
      </c>
      <c r="BG210" s="1857" t="s">
        <v>523</v>
      </c>
      <c r="BH210" s="1857">
        <v>2027</v>
      </c>
      <c r="BI210" s="1857">
        <v>520</v>
      </c>
      <c r="BJ210" s="1857">
        <v>10.199999999999999</v>
      </c>
      <c r="BK210" s="1855">
        <v>520</v>
      </c>
      <c r="BL210" s="1855">
        <v>10.199999999999999</v>
      </c>
      <c r="BM210" s="1855">
        <v>0.17499999999999999</v>
      </c>
      <c r="BN210" s="1855" t="s">
        <v>523</v>
      </c>
      <c r="BO210" s="1855">
        <v>3.8</v>
      </c>
      <c r="BP210" s="1855"/>
      <c r="BQ210" s="1855">
        <v>2</v>
      </c>
      <c r="BR210" s="1855"/>
      <c r="BS210" s="1855">
        <v>2</v>
      </c>
      <c r="BT210" s="1855"/>
      <c r="BU210" s="1855">
        <v>0</v>
      </c>
      <c r="BV210" s="1855"/>
      <c r="BW210" s="1855">
        <v>31</v>
      </c>
      <c r="BX210" s="1855">
        <v>0</v>
      </c>
      <c r="BY210" s="1855">
        <v>0</v>
      </c>
      <c r="BZ210" s="1858">
        <v>0</v>
      </c>
      <c r="CA210" s="1858">
        <v>0</v>
      </c>
      <c r="CB210" s="1858">
        <v>0</v>
      </c>
      <c r="CC210" s="1858">
        <v>0</v>
      </c>
      <c r="CD210" s="1858">
        <v>0</v>
      </c>
      <c r="CE210" s="1858">
        <v>0</v>
      </c>
      <c r="CF210" s="1858">
        <v>0</v>
      </c>
      <c r="CG210" s="1858">
        <v>0</v>
      </c>
      <c r="CH210" s="1858">
        <v>0</v>
      </c>
      <c r="CI210" s="1859">
        <v>0</v>
      </c>
      <c r="CJ210" s="1855">
        <v>0</v>
      </c>
      <c r="CK210" s="1855" t="b">
        <v>0</v>
      </c>
      <c r="CL210" s="1855" t="b">
        <v>0</v>
      </c>
      <c r="CM210" s="1855" t="b">
        <v>0</v>
      </c>
      <c r="CN210" s="1855" t="b">
        <v>0</v>
      </c>
      <c r="CO210" s="1855" t="b">
        <v>0</v>
      </c>
      <c r="CP210" s="1855" t="b">
        <v>0</v>
      </c>
      <c r="CQ210" s="1855" t="b">
        <v>0</v>
      </c>
      <c r="CR210" s="1855" t="b">
        <v>0</v>
      </c>
      <c r="CS210" s="1855">
        <v>0</v>
      </c>
      <c r="CT210" s="1855">
        <v>0</v>
      </c>
      <c r="CU210" s="1855">
        <v>0</v>
      </c>
      <c r="CV210" s="1855">
        <v>0</v>
      </c>
      <c r="CW210" s="1855">
        <v>0</v>
      </c>
      <c r="CX210" s="1855">
        <v>0</v>
      </c>
      <c r="CY210" s="1857">
        <v>0</v>
      </c>
      <c r="CZ210" s="1855" t="s">
        <v>4297</v>
      </c>
      <c r="DA210" s="1855" t="s">
        <v>4297</v>
      </c>
      <c r="DB210" s="1855" t="s">
        <v>4297</v>
      </c>
      <c r="DC210" s="1855" t="s">
        <v>4297</v>
      </c>
      <c r="DD210" s="1855" t="s">
        <v>4297</v>
      </c>
      <c r="DE210" s="1855" t="b">
        <v>1</v>
      </c>
      <c r="DF210" s="1855" t="b">
        <v>0</v>
      </c>
      <c r="DG210" s="1855" t="b">
        <v>0</v>
      </c>
      <c r="DH210" s="1855" t="b">
        <v>1</v>
      </c>
      <c r="DI210" s="1855" t="b">
        <v>0</v>
      </c>
      <c r="DJ210" s="1860" t="b">
        <v>0</v>
      </c>
      <c r="DK210" s="1860" t="b">
        <v>0</v>
      </c>
      <c r="DL210" s="1860" t="b">
        <v>0</v>
      </c>
      <c r="DM210" s="1860" t="s">
        <v>4300</v>
      </c>
      <c r="DN210" s="1860" t="s">
        <v>4297</v>
      </c>
      <c r="DO210" s="1860" t="s">
        <v>4297</v>
      </c>
      <c r="DP210" s="1860" t="s">
        <v>3153</v>
      </c>
      <c r="DQ210" s="1860" t="s">
        <v>4300</v>
      </c>
      <c r="DR210" s="1860" t="s">
        <v>3153</v>
      </c>
    </row>
    <row r="211" spans="1:122" ht="14.25" thickBot="1">
      <c r="A211" s="1855" t="s">
        <v>1559</v>
      </c>
      <c r="B211" s="1855" t="s">
        <v>1560</v>
      </c>
      <c r="C211" s="1855">
        <v>2025</v>
      </c>
      <c r="D211" s="1855" t="s">
        <v>441</v>
      </c>
      <c r="E211" s="1855">
        <v>1060324</v>
      </c>
      <c r="F211" s="1855" t="s">
        <v>1560</v>
      </c>
      <c r="G211" s="1856">
        <v>45980</v>
      </c>
      <c r="H211" s="1855" t="s">
        <v>1562</v>
      </c>
      <c r="I211" s="1855" t="s">
        <v>1560</v>
      </c>
      <c r="J211" s="1855" t="s">
        <v>1561</v>
      </c>
      <c r="K211" s="1855" t="s">
        <v>1560</v>
      </c>
      <c r="L211" s="1855" t="s">
        <v>1561</v>
      </c>
      <c r="M211" s="1855" t="s">
        <v>1562</v>
      </c>
      <c r="N211" s="1855" t="s">
        <v>57</v>
      </c>
      <c r="O211" s="1855" t="s">
        <v>68</v>
      </c>
      <c r="P211" s="1855" t="s">
        <v>441</v>
      </c>
      <c r="Q211" s="1855" t="s">
        <v>179</v>
      </c>
      <c r="R211" s="1855" t="s">
        <v>179</v>
      </c>
      <c r="S211" s="1855" t="s">
        <v>179</v>
      </c>
      <c r="T211" s="1855" t="s">
        <v>179</v>
      </c>
      <c r="U211" s="1855">
        <v>3510</v>
      </c>
      <c r="V211" s="1855">
        <v>71</v>
      </c>
      <c r="W211" s="1855">
        <v>0</v>
      </c>
      <c r="X211" s="1855">
        <v>0</v>
      </c>
      <c r="Y211" s="1855">
        <v>2025</v>
      </c>
      <c r="Z211" s="1855">
        <v>2027</v>
      </c>
      <c r="AA211" s="1855" t="s">
        <v>179</v>
      </c>
      <c r="AB211" s="1855" t="s">
        <v>179</v>
      </c>
      <c r="AC211" s="1855" t="s">
        <v>179</v>
      </c>
      <c r="AD211" s="1855" t="s">
        <v>4022</v>
      </c>
      <c r="AE211" s="1855" t="s">
        <v>1563</v>
      </c>
      <c r="AF211" s="1855" t="s">
        <v>1564</v>
      </c>
      <c r="AG211" s="1855" t="s">
        <v>1565</v>
      </c>
      <c r="AH211" s="1855" t="s">
        <v>179</v>
      </c>
      <c r="AI211" s="1855" t="s">
        <v>179</v>
      </c>
      <c r="AJ211" s="1855">
        <v>2024</v>
      </c>
      <c r="AK211" s="1855">
        <v>6806</v>
      </c>
      <c r="AL211" s="1855">
        <v>6806</v>
      </c>
      <c r="AM211" s="1855">
        <v>6806</v>
      </c>
      <c r="AN211" s="1855">
        <v>6806</v>
      </c>
      <c r="AO211" s="1855" t="s">
        <v>179</v>
      </c>
      <c r="AP211" s="1855" t="s">
        <v>179</v>
      </c>
      <c r="AQ211" s="1855">
        <v>0</v>
      </c>
      <c r="AR211" s="1855">
        <v>2027</v>
      </c>
      <c r="AS211" s="1855">
        <v>6602</v>
      </c>
      <c r="AT211" s="1855">
        <v>3</v>
      </c>
      <c r="AU211" s="1855">
        <v>6602</v>
      </c>
      <c r="AV211" s="1855">
        <v>3</v>
      </c>
      <c r="AW211" s="1855" t="s">
        <v>179</v>
      </c>
      <c r="AX211" s="1855" t="s">
        <v>179</v>
      </c>
      <c r="AY211" s="1855" t="s">
        <v>179</v>
      </c>
      <c r="AZ211" s="1855">
        <v>0</v>
      </c>
      <c r="BA211" s="1855" t="s">
        <v>179</v>
      </c>
      <c r="BB211" s="1855" t="s">
        <v>179</v>
      </c>
      <c r="BC211" s="1857" t="s">
        <v>179</v>
      </c>
      <c r="BD211" s="1857" t="s">
        <v>179</v>
      </c>
      <c r="BE211" s="1857" t="s">
        <v>179</v>
      </c>
      <c r="BF211" s="1857" t="s">
        <v>179</v>
      </c>
      <c r="BG211" s="1857" t="s">
        <v>179</v>
      </c>
      <c r="BH211" s="1857" t="s">
        <v>179</v>
      </c>
      <c r="BI211" s="1857" t="s">
        <v>179</v>
      </c>
      <c r="BJ211" s="1857" t="s">
        <v>179</v>
      </c>
      <c r="BK211" s="1855" t="s">
        <v>179</v>
      </c>
      <c r="BL211" s="1855" t="s">
        <v>179</v>
      </c>
      <c r="BM211" s="1855" t="s">
        <v>179</v>
      </c>
      <c r="BN211" s="1855" t="s">
        <v>179</v>
      </c>
      <c r="BO211" s="1855" t="s">
        <v>179</v>
      </c>
      <c r="BP211" s="1855"/>
      <c r="BQ211" s="1855">
        <v>0</v>
      </c>
      <c r="BR211" s="1855"/>
      <c r="BS211" s="1855">
        <v>0</v>
      </c>
      <c r="BT211" s="1855"/>
      <c r="BU211" s="1855">
        <v>0</v>
      </c>
      <c r="BV211" s="1855"/>
      <c r="BW211" s="1855">
        <v>0</v>
      </c>
      <c r="BX211" s="1855" t="s">
        <v>4297</v>
      </c>
      <c r="BY211" s="1855" t="s">
        <v>4297</v>
      </c>
      <c r="BZ211" s="1858" t="s">
        <v>4297</v>
      </c>
      <c r="CA211" s="1858" t="s">
        <v>4298</v>
      </c>
      <c r="CB211" s="1858" t="s">
        <v>4297</v>
      </c>
      <c r="CC211" s="1858" t="s">
        <v>4297</v>
      </c>
      <c r="CD211" s="1858" t="s">
        <v>4298</v>
      </c>
      <c r="CE211" s="1858" t="s">
        <v>4297</v>
      </c>
      <c r="CF211" s="1858" t="s">
        <v>4297</v>
      </c>
      <c r="CG211" s="1858" t="s">
        <v>4298</v>
      </c>
      <c r="CH211" s="1858" t="s">
        <v>4298</v>
      </c>
      <c r="CI211" s="1859" t="s">
        <v>4298</v>
      </c>
      <c r="CJ211" s="1855" t="s">
        <v>4298</v>
      </c>
      <c r="CK211" s="1855" t="b">
        <v>0</v>
      </c>
      <c r="CL211" s="1855" t="b">
        <v>0</v>
      </c>
      <c r="CM211" s="1855" t="b">
        <v>0</v>
      </c>
      <c r="CN211" s="1855" t="b">
        <v>0</v>
      </c>
      <c r="CO211" s="1855" t="b">
        <v>0</v>
      </c>
      <c r="CP211" s="1855" t="b">
        <v>0</v>
      </c>
      <c r="CQ211" s="1855" t="b">
        <v>0</v>
      </c>
      <c r="CR211" s="1855" t="b">
        <v>1</v>
      </c>
      <c r="CS211" s="1855" t="s">
        <v>4300</v>
      </c>
      <c r="CT211" s="1855" t="s">
        <v>4300</v>
      </c>
      <c r="CU211" s="1855" t="s">
        <v>4300</v>
      </c>
      <c r="CV211" s="1855" t="s">
        <v>4299</v>
      </c>
      <c r="CW211" s="1855" t="s">
        <v>4300</v>
      </c>
      <c r="CX211" s="1855" t="s">
        <v>4297</v>
      </c>
      <c r="CY211" s="1857" t="s">
        <v>4300</v>
      </c>
      <c r="CZ211" s="1855">
        <v>0</v>
      </c>
      <c r="DA211" s="1855">
        <v>0</v>
      </c>
      <c r="DB211" s="1855">
        <v>0</v>
      </c>
      <c r="DC211" s="1855">
        <v>0</v>
      </c>
      <c r="DD211" s="1855">
        <v>0</v>
      </c>
      <c r="DE211" s="1855" t="b">
        <v>0</v>
      </c>
      <c r="DF211" s="1855" t="b">
        <v>0</v>
      </c>
      <c r="DG211" s="1855" t="b">
        <v>0</v>
      </c>
      <c r="DH211" s="1855" t="b">
        <v>0</v>
      </c>
      <c r="DI211" s="1855" t="b">
        <v>0</v>
      </c>
      <c r="DJ211" s="1860" t="b">
        <v>0</v>
      </c>
      <c r="DK211" s="1860" t="b">
        <v>0</v>
      </c>
      <c r="DL211" s="1860" t="b">
        <v>0</v>
      </c>
      <c r="DM211" s="1860" t="s">
        <v>179</v>
      </c>
      <c r="DN211" s="1860" t="s">
        <v>179</v>
      </c>
      <c r="DO211" s="1860" t="s">
        <v>179</v>
      </c>
      <c r="DP211" s="1860" t="s">
        <v>179</v>
      </c>
      <c r="DQ211" s="1860" t="s">
        <v>179</v>
      </c>
      <c r="DR211" s="1860" t="s">
        <v>179</v>
      </c>
    </row>
    <row r="212" spans="1:122" ht="14.25" thickBot="1">
      <c r="A212" s="1855" t="s">
        <v>1567</v>
      </c>
      <c r="B212" s="1855" t="s">
        <v>1568</v>
      </c>
      <c r="C212" s="1855">
        <v>2025</v>
      </c>
      <c r="D212" s="1855" t="s">
        <v>431</v>
      </c>
      <c r="E212" s="1855">
        <v>2076325</v>
      </c>
      <c r="F212" s="1855" t="s">
        <v>1568</v>
      </c>
      <c r="G212" s="1856">
        <v>45856</v>
      </c>
      <c r="H212" s="1855" t="s">
        <v>1569</v>
      </c>
      <c r="I212" s="1855" t="s">
        <v>1568</v>
      </c>
      <c r="J212" s="1855" t="s">
        <v>4619</v>
      </c>
      <c r="K212" s="1855" t="s">
        <v>1568</v>
      </c>
      <c r="L212" s="1855" t="s">
        <v>4619</v>
      </c>
      <c r="M212" s="1855" t="s">
        <v>1569</v>
      </c>
      <c r="N212" s="1855" t="s">
        <v>86</v>
      </c>
      <c r="O212" s="1855" t="s">
        <v>88</v>
      </c>
      <c r="P212" s="1855" t="s">
        <v>179</v>
      </c>
      <c r="Q212" s="1855" t="s">
        <v>431</v>
      </c>
      <c r="R212" s="1855" t="s">
        <v>179</v>
      </c>
      <c r="S212" s="1855" t="s">
        <v>179</v>
      </c>
      <c r="T212" s="1855" t="s">
        <v>179</v>
      </c>
      <c r="U212" s="1855">
        <v>5458</v>
      </c>
      <c r="V212" s="1855">
        <v>88</v>
      </c>
      <c r="W212" s="1855">
        <v>0</v>
      </c>
      <c r="X212" s="1855">
        <v>0</v>
      </c>
      <c r="Y212" s="1855">
        <v>2025</v>
      </c>
      <c r="Z212" s="1855">
        <v>2027</v>
      </c>
      <c r="AA212" s="1855" t="s">
        <v>4620</v>
      </c>
      <c r="AB212" s="1855" t="s">
        <v>179</v>
      </c>
      <c r="AC212" s="1855" t="s">
        <v>179</v>
      </c>
      <c r="AD212" s="1855" t="s">
        <v>4022</v>
      </c>
      <c r="AE212" s="1855" t="s">
        <v>1570</v>
      </c>
      <c r="AF212" s="1855" t="s">
        <v>1571</v>
      </c>
      <c r="AG212" s="1855" t="s">
        <v>1572</v>
      </c>
      <c r="AH212" s="1855" t="s">
        <v>179</v>
      </c>
      <c r="AI212" s="1855" t="s">
        <v>179</v>
      </c>
      <c r="AJ212" s="1855">
        <v>2024</v>
      </c>
      <c r="AK212" s="1855">
        <v>10367</v>
      </c>
      <c r="AL212" s="1855">
        <v>10367</v>
      </c>
      <c r="AM212" s="1855">
        <v>10118</v>
      </c>
      <c r="AN212" s="1855">
        <v>10118</v>
      </c>
      <c r="AO212" s="1855">
        <v>1.7170000000000001</v>
      </c>
      <c r="AP212" s="1855" t="s">
        <v>1573</v>
      </c>
      <c r="AQ212" s="1855">
        <v>3.8</v>
      </c>
      <c r="AR212" s="1855">
        <v>2027</v>
      </c>
      <c r="AS212" s="1855">
        <v>10055.99</v>
      </c>
      <c r="AT212" s="1855">
        <v>3</v>
      </c>
      <c r="AU212" s="1855">
        <v>10055.99</v>
      </c>
      <c r="AV212" s="1855">
        <v>3</v>
      </c>
      <c r="AW212" s="1855">
        <v>1.6684000000000001</v>
      </c>
      <c r="AX212" s="1855" t="s">
        <v>1573</v>
      </c>
      <c r="AY212" s="1855">
        <v>2.8</v>
      </c>
      <c r="AZ212" s="1855">
        <v>9</v>
      </c>
      <c r="BA212" s="1855" t="s">
        <v>179</v>
      </c>
      <c r="BB212" s="1855" t="s">
        <v>179</v>
      </c>
      <c r="BC212" s="1857" t="s">
        <v>179</v>
      </c>
      <c r="BD212" s="1857" t="s">
        <v>179</v>
      </c>
      <c r="BE212" s="1857" t="s">
        <v>179</v>
      </c>
      <c r="BF212" s="1857" t="s">
        <v>179</v>
      </c>
      <c r="BG212" s="1857" t="s">
        <v>179</v>
      </c>
      <c r="BH212" s="1857" t="s">
        <v>179</v>
      </c>
      <c r="BI212" s="1857" t="s">
        <v>179</v>
      </c>
      <c r="BJ212" s="1857" t="s">
        <v>179</v>
      </c>
      <c r="BK212" s="1855" t="s">
        <v>179</v>
      </c>
      <c r="BL212" s="1855" t="s">
        <v>179</v>
      </c>
      <c r="BM212" s="1855" t="s">
        <v>179</v>
      </c>
      <c r="BN212" s="1855" t="s">
        <v>179</v>
      </c>
      <c r="BO212" s="1855" t="s">
        <v>179</v>
      </c>
      <c r="BP212" s="1855"/>
      <c r="BQ212" s="1855">
        <v>0</v>
      </c>
      <c r="BR212" s="1855"/>
      <c r="BS212" s="1855">
        <v>0</v>
      </c>
      <c r="BT212" s="1855"/>
      <c r="BU212" s="1855">
        <v>0</v>
      </c>
      <c r="BV212" s="1855"/>
      <c r="BW212" s="1855">
        <v>0</v>
      </c>
      <c r="BX212" s="1855" t="s">
        <v>4297</v>
      </c>
      <c r="BY212" s="1855" t="s">
        <v>4297</v>
      </c>
      <c r="BZ212" s="1858" t="s">
        <v>3153</v>
      </c>
      <c r="CA212" s="1858" t="s">
        <v>4298</v>
      </c>
      <c r="CB212" s="1858" t="s">
        <v>4297</v>
      </c>
      <c r="CC212" s="1858" t="s">
        <v>3153</v>
      </c>
      <c r="CD212" s="1858" t="s">
        <v>4298</v>
      </c>
      <c r="CE212" s="1858" t="s">
        <v>4297</v>
      </c>
      <c r="CF212" s="1858" t="s">
        <v>4297</v>
      </c>
      <c r="CG212" s="1858" t="s">
        <v>4298</v>
      </c>
      <c r="CH212" s="1858" t="s">
        <v>4298</v>
      </c>
      <c r="CI212" s="1859" t="s">
        <v>4298</v>
      </c>
      <c r="CJ212" s="1855" t="s">
        <v>4298</v>
      </c>
      <c r="CK212" s="1855" t="b">
        <v>1</v>
      </c>
      <c r="CL212" s="1855" t="b">
        <v>0</v>
      </c>
      <c r="CM212" s="1855" t="b">
        <v>0</v>
      </c>
      <c r="CN212" s="1855" t="b">
        <v>0</v>
      </c>
      <c r="CO212" s="1855" t="b">
        <v>0</v>
      </c>
      <c r="CP212" s="1855" t="b">
        <v>0</v>
      </c>
      <c r="CQ212" s="1855" t="b">
        <v>0</v>
      </c>
      <c r="CR212" s="1855" t="b">
        <v>0</v>
      </c>
      <c r="CS212" s="1855" t="s">
        <v>4300</v>
      </c>
      <c r="CT212" s="1855" t="s">
        <v>4300</v>
      </c>
      <c r="CU212" s="1855" t="s">
        <v>4300</v>
      </c>
      <c r="CV212" s="1855" t="s">
        <v>4300</v>
      </c>
      <c r="CW212" s="1855" t="s">
        <v>4300</v>
      </c>
      <c r="CX212" s="1855" t="s">
        <v>3153</v>
      </c>
      <c r="CY212" s="1857" t="s">
        <v>4300</v>
      </c>
      <c r="CZ212" s="1855">
        <v>0</v>
      </c>
      <c r="DA212" s="1855">
        <v>0</v>
      </c>
      <c r="DB212" s="1855">
        <v>0</v>
      </c>
      <c r="DC212" s="1855">
        <v>0</v>
      </c>
      <c r="DD212" s="1855">
        <v>0</v>
      </c>
      <c r="DE212" s="1855" t="b">
        <v>0</v>
      </c>
      <c r="DF212" s="1855" t="b">
        <v>0</v>
      </c>
      <c r="DG212" s="1855" t="b">
        <v>0</v>
      </c>
      <c r="DH212" s="1855" t="b">
        <v>0</v>
      </c>
      <c r="DI212" s="1855" t="b">
        <v>0</v>
      </c>
      <c r="DJ212" s="1860" t="b">
        <v>0</v>
      </c>
      <c r="DK212" s="1860" t="b">
        <v>0</v>
      </c>
      <c r="DL212" s="1860" t="b">
        <v>0</v>
      </c>
      <c r="DM212" s="1860" t="s">
        <v>179</v>
      </c>
      <c r="DN212" s="1860" t="s">
        <v>179</v>
      </c>
      <c r="DO212" s="1860" t="s">
        <v>179</v>
      </c>
      <c r="DP212" s="1860" t="s">
        <v>179</v>
      </c>
      <c r="DQ212" s="1860" t="s">
        <v>179</v>
      </c>
      <c r="DR212" s="1860" t="s">
        <v>179</v>
      </c>
    </row>
    <row r="213" spans="1:122" ht="14.25" thickBot="1">
      <c r="A213" s="1855" t="s">
        <v>3094</v>
      </c>
      <c r="B213" s="1855" t="s">
        <v>3095</v>
      </c>
      <c r="C213" s="1855">
        <v>2025</v>
      </c>
      <c r="D213" s="1855" t="s">
        <v>441</v>
      </c>
      <c r="E213" s="1855">
        <v>1080326</v>
      </c>
      <c r="F213" s="1855" t="s">
        <v>3095</v>
      </c>
      <c r="G213" s="1856">
        <v>45867</v>
      </c>
      <c r="H213" s="1855" t="s">
        <v>3096</v>
      </c>
      <c r="I213" s="1855" t="s">
        <v>3095</v>
      </c>
      <c r="J213" s="1855" t="s">
        <v>3097</v>
      </c>
      <c r="K213" s="1855" t="s">
        <v>3095</v>
      </c>
      <c r="L213" s="1855" t="s">
        <v>3097</v>
      </c>
      <c r="M213" s="1855" t="s">
        <v>3096</v>
      </c>
      <c r="N213" s="1855" t="s">
        <v>90</v>
      </c>
      <c r="O213" s="1855" t="s">
        <v>92</v>
      </c>
      <c r="P213" s="1855" t="s">
        <v>441</v>
      </c>
      <c r="Q213" s="1855" t="s">
        <v>179</v>
      </c>
      <c r="R213" s="1855" t="s">
        <v>179</v>
      </c>
      <c r="S213" s="1855" t="s">
        <v>179</v>
      </c>
      <c r="T213" s="1855" t="s">
        <v>179</v>
      </c>
      <c r="U213" s="1855">
        <v>3024</v>
      </c>
      <c r="V213" s="1855">
        <v>11</v>
      </c>
      <c r="W213" s="1855">
        <v>1</v>
      </c>
      <c r="X213" s="1855">
        <v>0</v>
      </c>
      <c r="Y213" s="1855">
        <v>2025</v>
      </c>
      <c r="Z213" s="1855">
        <v>2027</v>
      </c>
      <c r="AA213" s="1855" t="s">
        <v>4621</v>
      </c>
      <c r="AB213" s="1855" t="s">
        <v>179</v>
      </c>
      <c r="AC213" s="1855" t="s">
        <v>179</v>
      </c>
      <c r="AD213" s="1855" t="s">
        <v>4022</v>
      </c>
      <c r="AE213" s="1855" t="s">
        <v>4104</v>
      </c>
      <c r="AF213" s="1855" t="s">
        <v>3098</v>
      </c>
      <c r="AG213" s="1855" t="s">
        <v>3099</v>
      </c>
      <c r="AH213" s="1855" t="s">
        <v>179</v>
      </c>
      <c r="AI213" s="1855" t="s">
        <v>179</v>
      </c>
      <c r="AJ213" s="1855">
        <v>2024</v>
      </c>
      <c r="AK213" s="1855">
        <v>8026</v>
      </c>
      <c r="AL213" s="1855">
        <v>8026</v>
      </c>
      <c r="AM213" s="1855">
        <v>8026</v>
      </c>
      <c r="AN213" s="1855">
        <v>8026</v>
      </c>
      <c r="AO213" s="1855">
        <v>86.56</v>
      </c>
      <c r="AP213" s="1855" t="s">
        <v>569</v>
      </c>
      <c r="AQ213" s="1855">
        <v>0</v>
      </c>
      <c r="AR213" s="1855">
        <v>2027</v>
      </c>
      <c r="AS213" s="1855">
        <v>7785</v>
      </c>
      <c r="AT213" s="1855">
        <v>3</v>
      </c>
      <c r="AU213" s="1855">
        <v>7785</v>
      </c>
      <c r="AV213" s="1855">
        <v>3</v>
      </c>
      <c r="AW213" s="1855">
        <v>83.96</v>
      </c>
      <c r="AX213" s="1855" t="s">
        <v>569</v>
      </c>
      <c r="AY213" s="1855">
        <v>3</v>
      </c>
      <c r="AZ213" s="1855">
        <v>5</v>
      </c>
      <c r="BA213" s="1855" t="s">
        <v>179</v>
      </c>
      <c r="BB213" s="1855" t="s">
        <v>179</v>
      </c>
      <c r="BC213" s="1857" t="s">
        <v>179</v>
      </c>
      <c r="BD213" s="1857" t="s">
        <v>179</v>
      </c>
      <c r="BE213" s="1857" t="s">
        <v>179</v>
      </c>
      <c r="BF213" s="1857" t="s">
        <v>179</v>
      </c>
      <c r="BG213" s="1857" t="s">
        <v>179</v>
      </c>
      <c r="BH213" s="1857" t="s">
        <v>179</v>
      </c>
      <c r="BI213" s="1857" t="s">
        <v>179</v>
      </c>
      <c r="BJ213" s="1857" t="s">
        <v>179</v>
      </c>
      <c r="BK213" s="1855" t="s">
        <v>179</v>
      </c>
      <c r="BL213" s="1855" t="s">
        <v>179</v>
      </c>
      <c r="BM213" s="1855" t="s">
        <v>179</v>
      </c>
      <c r="BN213" s="1855" t="s">
        <v>179</v>
      </c>
      <c r="BO213" s="1855" t="s">
        <v>179</v>
      </c>
      <c r="BP213" s="1855"/>
      <c r="BQ213" s="1855">
        <v>0</v>
      </c>
      <c r="BR213" s="1855"/>
      <c r="BS213" s="1855">
        <v>0</v>
      </c>
      <c r="BT213" s="1855"/>
      <c r="BU213" s="1855">
        <v>0</v>
      </c>
      <c r="BV213" s="1855"/>
      <c r="BW213" s="1855">
        <v>0</v>
      </c>
      <c r="BX213" s="1855" t="s">
        <v>3153</v>
      </c>
      <c r="BY213" s="1855" t="s">
        <v>4297</v>
      </c>
      <c r="BZ213" s="1858" t="s">
        <v>4297</v>
      </c>
      <c r="CA213" s="1858" t="s">
        <v>4297</v>
      </c>
      <c r="CB213" s="1858" t="s">
        <v>4297</v>
      </c>
      <c r="CC213" s="1858" t="s">
        <v>4297</v>
      </c>
      <c r="CD213" s="1858" t="s">
        <v>4297</v>
      </c>
      <c r="CE213" s="1858" t="s">
        <v>4297</v>
      </c>
      <c r="CF213" s="1858" t="s">
        <v>4297</v>
      </c>
      <c r="CG213" s="1858" t="s">
        <v>4297</v>
      </c>
      <c r="CH213" s="1858" t="s">
        <v>4297</v>
      </c>
      <c r="CI213" s="1859" t="s">
        <v>3153</v>
      </c>
      <c r="CJ213" s="1855" t="s">
        <v>4297</v>
      </c>
      <c r="CK213" s="1855" t="b">
        <v>0</v>
      </c>
      <c r="CL213" s="1855" t="b">
        <v>0</v>
      </c>
      <c r="CM213" s="1855" t="b">
        <v>0</v>
      </c>
      <c r="CN213" s="1855" t="b">
        <v>0</v>
      </c>
      <c r="CO213" s="1855" t="b">
        <v>0</v>
      </c>
      <c r="CP213" s="1855" t="b">
        <v>0</v>
      </c>
      <c r="CQ213" s="1855" t="b">
        <v>1</v>
      </c>
      <c r="CR213" s="1855" t="b">
        <v>0</v>
      </c>
      <c r="CS213" s="1855" t="s">
        <v>4299</v>
      </c>
      <c r="CT213" s="1855" t="s">
        <v>3153</v>
      </c>
      <c r="CU213" s="1855" t="s">
        <v>4300</v>
      </c>
      <c r="CV213" s="1855" t="s">
        <v>4300</v>
      </c>
      <c r="CW213" s="1855" t="s">
        <v>4300</v>
      </c>
      <c r="CX213" s="1855" t="s">
        <v>3153</v>
      </c>
      <c r="CY213" s="1857" t="s">
        <v>4299</v>
      </c>
      <c r="CZ213" s="1855">
        <v>0</v>
      </c>
      <c r="DA213" s="1855">
        <v>0</v>
      </c>
      <c r="DB213" s="1855">
        <v>0</v>
      </c>
      <c r="DC213" s="1855">
        <v>0</v>
      </c>
      <c r="DD213" s="1855">
        <v>0</v>
      </c>
      <c r="DE213" s="1855" t="b">
        <v>0</v>
      </c>
      <c r="DF213" s="1855" t="b">
        <v>0</v>
      </c>
      <c r="DG213" s="1855" t="b">
        <v>0</v>
      </c>
      <c r="DH213" s="1855" t="b">
        <v>0</v>
      </c>
      <c r="DI213" s="1855" t="b">
        <v>0</v>
      </c>
      <c r="DJ213" s="1860" t="b">
        <v>0</v>
      </c>
      <c r="DK213" s="1860" t="b">
        <v>0</v>
      </c>
      <c r="DL213" s="1860" t="b">
        <v>0</v>
      </c>
      <c r="DM213" s="1860" t="s">
        <v>179</v>
      </c>
      <c r="DN213" s="1860" t="s">
        <v>179</v>
      </c>
      <c r="DO213" s="1860" t="s">
        <v>179</v>
      </c>
      <c r="DP213" s="1860" t="s">
        <v>179</v>
      </c>
      <c r="DQ213" s="1860" t="s">
        <v>179</v>
      </c>
      <c r="DR213" s="1860" t="s">
        <v>179</v>
      </c>
    </row>
    <row r="214" spans="1:122" ht="14.25" thickBot="1">
      <c r="A214" s="1855" t="s">
        <v>1574</v>
      </c>
      <c r="B214" s="1855" t="s">
        <v>1575</v>
      </c>
      <c r="C214" s="1855">
        <v>2025</v>
      </c>
      <c r="D214" s="1855" t="s">
        <v>441</v>
      </c>
      <c r="E214" s="1855">
        <v>1080327</v>
      </c>
      <c r="F214" s="1855" t="s">
        <v>1575</v>
      </c>
      <c r="G214" s="1856">
        <v>45930</v>
      </c>
      <c r="H214" s="1855" t="s">
        <v>1576</v>
      </c>
      <c r="I214" s="1855" t="s">
        <v>1575</v>
      </c>
      <c r="J214" s="1855" t="s">
        <v>1577</v>
      </c>
      <c r="K214" s="1855" t="s">
        <v>1575</v>
      </c>
      <c r="L214" s="1855" t="s">
        <v>1577</v>
      </c>
      <c r="M214" s="1855" t="s">
        <v>1576</v>
      </c>
      <c r="N214" s="1855" t="s">
        <v>90</v>
      </c>
      <c r="O214" s="1855" t="s">
        <v>92</v>
      </c>
      <c r="P214" s="1855" t="s">
        <v>441</v>
      </c>
      <c r="Q214" s="1855" t="s">
        <v>179</v>
      </c>
      <c r="R214" s="1855" t="s">
        <v>179</v>
      </c>
      <c r="S214" s="1855" t="s">
        <v>179</v>
      </c>
      <c r="T214" s="1855" t="s">
        <v>179</v>
      </c>
      <c r="U214" s="1855">
        <v>2041</v>
      </c>
      <c r="V214" s="1855">
        <v>7</v>
      </c>
      <c r="W214" s="1855">
        <v>0</v>
      </c>
      <c r="X214" s="1855">
        <v>0</v>
      </c>
      <c r="Y214" s="1855">
        <v>2025</v>
      </c>
      <c r="Z214" s="1855">
        <v>2027</v>
      </c>
      <c r="AA214" s="1855" t="s">
        <v>4622</v>
      </c>
      <c r="AB214" s="1855" t="s">
        <v>4022</v>
      </c>
      <c r="AC214" s="1855" t="s">
        <v>1578</v>
      </c>
      <c r="AD214" s="1855" t="s">
        <v>179</v>
      </c>
      <c r="AE214" s="1855" t="s">
        <v>179</v>
      </c>
      <c r="AF214" s="1855" t="s">
        <v>179</v>
      </c>
      <c r="AG214" s="1855" t="s">
        <v>179</v>
      </c>
      <c r="AH214" s="1855" t="s">
        <v>179</v>
      </c>
      <c r="AI214" s="1855" t="s">
        <v>179</v>
      </c>
      <c r="AJ214" s="1855">
        <v>2024</v>
      </c>
      <c r="AK214" s="1855">
        <v>3778</v>
      </c>
      <c r="AL214" s="1855">
        <v>3778</v>
      </c>
      <c r="AM214" s="1855">
        <v>3778</v>
      </c>
      <c r="AN214" s="1855">
        <v>3778</v>
      </c>
      <c r="AO214" s="1855">
        <v>59.45</v>
      </c>
      <c r="AP214" s="1855" t="s">
        <v>4623</v>
      </c>
      <c r="AQ214" s="1855">
        <v>0</v>
      </c>
      <c r="AR214" s="1855">
        <v>2027</v>
      </c>
      <c r="AS214" s="1855">
        <v>3665</v>
      </c>
      <c r="AT214" s="1855">
        <v>3</v>
      </c>
      <c r="AU214" s="1855">
        <v>3665</v>
      </c>
      <c r="AV214" s="1855">
        <v>3</v>
      </c>
      <c r="AW214" s="1855">
        <v>57.67</v>
      </c>
      <c r="AX214" s="1855" t="s">
        <v>4623</v>
      </c>
      <c r="AY214" s="1855">
        <v>3</v>
      </c>
      <c r="AZ214" s="1855">
        <v>0</v>
      </c>
      <c r="BA214" s="1855" t="s">
        <v>179</v>
      </c>
      <c r="BB214" s="1855" t="s">
        <v>179</v>
      </c>
      <c r="BC214" s="1857" t="s">
        <v>179</v>
      </c>
      <c r="BD214" s="1857" t="s">
        <v>179</v>
      </c>
      <c r="BE214" s="1857" t="s">
        <v>179</v>
      </c>
      <c r="BF214" s="1857" t="s">
        <v>179</v>
      </c>
      <c r="BG214" s="1857" t="s">
        <v>179</v>
      </c>
      <c r="BH214" s="1857" t="s">
        <v>179</v>
      </c>
      <c r="BI214" s="1857" t="s">
        <v>179</v>
      </c>
      <c r="BJ214" s="1857" t="s">
        <v>179</v>
      </c>
      <c r="BK214" s="1855" t="s">
        <v>179</v>
      </c>
      <c r="BL214" s="1855" t="s">
        <v>179</v>
      </c>
      <c r="BM214" s="1855" t="s">
        <v>179</v>
      </c>
      <c r="BN214" s="1855" t="s">
        <v>179</v>
      </c>
      <c r="BO214" s="1855" t="s">
        <v>179</v>
      </c>
      <c r="BP214" s="1855"/>
      <c r="BQ214" s="1855">
        <v>0</v>
      </c>
      <c r="BR214" s="1855"/>
      <c r="BS214" s="1855">
        <v>0</v>
      </c>
      <c r="BT214" s="1855"/>
      <c r="BU214" s="1855">
        <v>0</v>
      </c>
      <c r="BV214" s="1855"/>
      <c r="BW214" s="1855">
        <v>0</v>
      </c>
      <c r="BX214" s="1855" t="s">
        <v>4297</v>
      </c>
      <c r="BY214" s="1855" t="s">
        <v>4297</v>
      </c>
      <c r="BZ214" s="1858" t="s">
        <v>4297</v>
      </c>
      <c r="CA214" s="1858" t="s">
        <v>4297</v>
      </c>
      <c r="CB214" s="1858" t="s">
        <v>4297</v>
      </c>
      <c r="CC214" s="1858" t="s">
        <v>4297</v>
      </c>
      <c r="CD214" s="1858" t="s">
        <v>4297</v>
      </c>
      <c r="CE214" s="1858" t="s">
        <v>4297</v>
      </c>
      <c r="CF214" s="1858" t="s">
        <v>4297</v>
      </c>
      <c r="CG214" s="1858" t="s">
        <v>4297</v>
      </c>
      <c r="CH214" s="1858" t="s">
        <v>4297</v>
      </c>
      <c r="CI214" s="1859" t="s">
        <v>4297</v>
      </c>
      <c r="CJ214" s="1855" t="s">
        <v>4297</v>
      </c>
      <c r="CK214" s="1855" t="b">
        <v>0</v>
      </c>
      <c r="CL214" s="1855" t="b">
        <v>0</v>
      </c>
      <c r="CM214" s="1855" t="b">
        <v>0</v>
      </c>
      <c r="CN214" s="1855" t="b">
        <v>0</v>
      </c>
      <c r="CO214" s="1855" t="b">
        <v>0</v>
      </c>
      <c r="CP214" s="1855" t="b">
        <v>0</v>
      </c>
      <c r="CQ214" s="1855" t="b">
        <v>0</v>
      </c>
      <c r="CR214" s="1855" t="b">
        <v>1</v>
      </c>
      <c r="CS214" s="1855" t="s">
        <v>4300</v>
      </c>
      <c r="CT214" s="1855" t="s">
        <v>4300</v>
      </c>
      <c r="CU214" s="1855" t="s">
        <v>4300</v>
      </c>
      <c r="CV214" s="1855" t="s">
        <v>4300</v>
      </c>
      <c r="CW214" s="1855" t="s">
        <v>4300</v>
      </c>
      <c r="CX214" s="1855" t="s">
        <v>3153</v>
      </c>
      <c r="CY214" s="1857" t="s">
        <v>4300</v>
      </c>
      <c r="CZ214" s="1855">
        <v>0</v>
      </c>
      <c r="DA214" s="1855">
        <v>0</v>
      </c>
      <c r="DB214" s="1855">
        <v>0</v>
      </c>
      <c r="DC214" s="1855">
        <v>0</v>
      </c>
      <c r="DD214" s="1855">
        <v>0</v>
      </c>
      <c r="DE214" s="1855" t="b">
        <v>0</v>
      </c>
      <c r="DF214" s="1855" t="b">
        <v>0</v>
      </c>
      <c r="DG214" s="1855" t="b">
        <v>0</v>
      </c>
      <c r="DH214" s="1855" t="b">
        <v>0</v>
      </c>
      <c r="DI214" s="1855" t="b">
        <v>0</v>
      </c>
      <c r="DJ214" s="1860" t="b">
        <v>0</v>
      </c>
      <c r="DK214" s="1860" t="b">
        <v>0</v>
      </c>
      <c r="DL214" s="1860" t="b">
        <v>0</v>
      </c>
      <c r="DM214" s="1860" t="s">
        <v>179</v>
      </c>
      <c r="DN214" s="1860" t="s">
        <v>179</v>
      </c>
      <c r="DO214" s="1860" t="s">
        <v>179</v>
      </c>
      <c r="DP214" s="1860" t="s">
        <v>179</v>
      </c>
      <c r="DQ214" s="1860" t="s">
        <v>179</v>
      </c>
      <c r="DR214" s="1860" t="s">
        <v>179</v>
      </c>
    </row>
    <row r="215" spans="1:122" ht="14.25" thickBot="1">
      <c r="A215" s="1855" t="s">
        <v>1579</v>
      </c>
      <c r="B215" s="1855" t="s">
        <v>1580</v>
      </c>
      <c r="C215" s="1855">
        <v>2025</v>
      </c>
      <c r="D215" s="1855" t="s">
        <v>4363</v>
      </c>
      <c r="E215" s="1855">
        <v>1080328</v>
      </c>
      <c r="F215" s="1855" t="s">
        <v>1580</v>
      </c>
      <c r="G215" s="1856">
        <v>45866</v>
      </c>
      <c r="H215" s="1855" t="s">
        <v>4624</v>
      </c>
      <c r="I215" s="1855" t="s">
        <v>1580</v>
      </c>
      <c r="J215" s="1855" t="s">
        <v>4625</v>
      </c>
      <c r="K215" s="1855" t="s">
        <v>1580</v>
      </c>
      <c r="L215" s="1855" t="s">
        <v>4625</v>
      </c>
      <c r="M215" s="1855" t="s">
        <v>4624</v>
      </c>
      <c r="N215" s="1855" t="s">
        <v>90</v>
      </c>
      <c r="O215" s="1855" t="s">
        <v>92</v>
      </c>
      <c r="P215" s="1855" t="s">
        <v>179</v>
      </c>
      <c r="Q215" s="1855" t="s">
        <v>179</v>
      </c>
      <c r="R215" s="1855" t="s">
        <v>179</v>
      </c>
      <c r="S215" s="1855" t="s">
        <v>4363</v>
      </c>
      <c r="T215" s="1855" t="s">
        <v>179</v>
      </c>
      <c r="U215" s="1855">
        <v>1282</v>
      </c>
      <c r="V215" s="1855">
        <v>10</v>
      </c>
      <c r="W215" s="1855">
        <v>0</v>
      </c>
      <c r="X215" s="1855">
        <v>0</v>
      </c>
      <c r="Y215" s="1855">
        <v>2025</v>
      </c>
      <c r="Z215" s="1855">
        <v>2027</v>
      </c>
      <c r="AA215" s="1855" t="s">
        <v>4626</v>
      </c>
      <c r="AB215" s="1855" t="s">
        <v>179</v>
      </c>
      <c r="AC215" s="1855" t="s">
        <v>179</v>
      </c>
      <c r="AD215" s="1855" t="s">
        <v>4022</v>
      </c>
      <c r="AE215" s="1855" t="s">
        <v>4105</v>
      </c>
      <c r="AF215" s="1855" t="s">
        <v>2968</v>
      </c>
      <c r="AG215" s="1855" t="s">
        <v>1581</v>
      </c>
      <c r="AH215" s="1855" t="s">
        <v>179</v>
      </c>
      <c r="AI215" s="1855" t="s">
        <v>179</v>
      </c>
      <c r="AJ215" s="1855">
        <v>2024</v>
      </c>
      <c r="AK215" s="1855">
        <v>2416</v>
      </c>
      <c r="AL215" s="1855">
        <v>2416</v>
      </c>
      <c r="AM215" s="1855">
        <v>2416</v>
      </c>
      <c r="AN215" s="1855">
        <v>2416</v>
      </c>
      <c r="AO215" s="1855">
        <v>67.94</v>
      </c>
      <c r="AP215" s="1855" t="s">
        <v>569</v>
      </c>
      <c r="AQ215" s="1855">
        <v>0</v>
      </c>
      <c r="AR215" s="1855">
        <v>2027</v>
      </c>
      <c r="AS215" s="1855">
        <v>2343.5</v>
      </c>
      <c r="AT215" s="1855">
        <v>3</v>
      </c>
      <c r="AU215" s="1855">
        <v>2343.5</v>
      </c>
      <c r="AV215" s="1855">
        <v>3</v>
      </c>
      <c r="AW215" s="1855">
        <v>65.900000000000006</v>
      </c>
      <c r="AX215" s="1855" t="s">
        <v>569</v>
      </c>
      <c r="AY215" s="1855">
        <v>3</v>
      </c>
      <c r="AZ215" s="1855">
        <v>3</v>
      </c>
      <c r="BA215" s="1855" t="s">
        <v>179</v>
      </c>
      <c r="BB215" s="1855" t="s">
        <v>179</v>
      </c>
      <c r="BC215" s="1857" t="s">
        <v>179</v>
      </c>
      <c r="BD215" s="1857" t="s">
        <v>179</v>
      </c>
      <c r="BE215" s="1857" t="s">
        <v>179</v>
      </c>
      <c r="BF215" s="1857" t="s">
        <v>179</v>
      </c>
      <c r="BG215" s="1857" t="s">
        <v>179</v>
      </c>
      <c r="BH215" s="1857" t="s">
        <v>179</v>
      </c>
      <c r="BI215" s="1857" t="s">
        <v>179</v>
      </c>
      <c r="BJ215" s="1857" t="s">
        <v>179</v>
      </c>
      <c r="BK215" s="1855" t="s">
        <v>179</v>
      </c>
      <c r="BL215" s="1855" t="s">
        <v>179</v>
      </c>
      <c r="BM215" s="1855" t="s">
        <v>179</v>
      </c>
      <c r="BN215" s="1855" t="s">
        <v>179</v>
      </c>
      <c r="BO215" s="1855" t="s">
        <v>179</v>
      </c>
      <c r="BP215" s="1855"/>
      <c r="BQ215" s="1855">
        <v>0</v>
      </c>
      <c r="BR215" s="1855"/>
      <c r="BS215" s="1855">
        <v>0</v>
      </c>
      <c r="BT215" s="1855"/>
      <c r="BU215" s="1855">
        <v>0</v>
      </c>
      <c r="BV215" s="1855"/>
      <c r="BW215" s="1855">
        <v>0</v>
      </c>
      <c r="BX215" s="1855" t="s">
        <v>4297</v>
      </c>
      <c r="BY215" s="1855" t="s">
        <v>4297</v>
      </c>
      <c r="BZ215" s="1858" t="s">
        <v>4297</v>
      </c>
      <c r="CA215" s="1858" t="s">
        <v>4297</v>
      </c>
      <c r="CB215" s="1858" t="s">
        <v>4297</v>
      </c>
      <c r="CC215" s="1858" t="s">
        <v>4297</v>
      </c>
      <c r="CD215" s="1858" t="s">
        <v>4297</v>
      </c>
      <c r="CE215" s="1858" t="s">
        <v>4297</v>
      </c>
      <c r="CF215" s="1858" t="s">
        <v>4297</v>
      </c>
      <c r="CG215" s="1858" t="s">
        <v>4297</v>
      </c>
      <c r="CH215" s="1858" t="s">
        <v>4298</v>
      </c>
      <c r="CI215" s="1859" t="s">
        <v>4298</v>
      </c>
      <c r="CJ215" s="1855" t="s">
        <v>4297</v>
      </c>
      <c r="CK215" s="1855" t="b">
        <v>0</v>
      </c>
      <c r="CL215" s="1855" t="b">
        <v>0</v>
      </c>
      <c r="CM215" s="1855" t="b">
        <v>0</v>
      </c>
      <c r="CN215" s="1855" t="b">
        <v>0</v>
      </c>
      <c r="CO215" s="1855" t="b">
        <v>0</v>
      </c>
      <c r="CP215" s="1855" t="b">
        <v>0</v>
      </c>
      <c r="CQ215" s="1855" t="b">
        <v>0</v>
      </c>
      <c r="CR215" s="1855" t="b">
        <v>1</v>
      </c>
      <c r="CS215" s="1855" t="s">
        <v>4300</v>
      </c>
      <c r="CT215" s="1855" t="s">
        <v>4300</v>
      </c>
      <c r="CU215" s="1855" t="s">
        <v>4300</v>
      </c>
      <c r="CV215" s="1855" t="s">
        <v>4300</v>
      </c>
      <c r="CW215" s="1855" t="s">
        <v>4300</v>
      </c>
      <c r="CX215" s="1855" t="s">
        <v>4297</v>
      </c>
      <c r="CY215" s="1857" t="s">
        <v>4299</v>
      </c>
      <c r="CZ215" s="1855">
        <v>0</v>
      </c>
      <c r="DA215" s="1855">
        <v>0</v>
      </c>
      <c r="DB215" s="1855">
        <v>0</v>
      </c>
      <c r="DC215" s="1855">
        <v>0</v>
      </c>
      <c r="DD215" s="1855">
        <v>0</v>
      </c>
      <c r="DE215" s="1855" t="b">
        <v>0</v>
      </c>
      <c r="DF215" s="1855" t="b">
        <v>0</v>
      </c>
      <c r="DG215" s="1855" t="b">
        <v>0</v>
      </c>
      <c r="DH215" s="1855" t="b">
        <v>0</v>
      </c>
      <c r="DI215" s="1855" t="b">
        <v>0</v>
      </c>
      <c r="DJ215" s="1860" t="b">
        <v>0</v>
      </c>
      <c r="DK215" s="1860" t="b">
        <v>0</v>
      </c>
      <c r="DL215" s="1860" t="b">
        <v>0</v>
      </c>
      <c r="DM215" s="1860" t="s">
        <v>179</v>
      </c>
      <c r="DN215" s="1860" t="s">
        <v>179</v>
      </c>
      <c r="DO215" s="1860" t="s">
        <v>179</v>
      </c>
      <c r="DP215" s="1860" t="s">
        <v>179</v>
      </c>
      <c r="DQ215" s="1860" t="s">
        <v>179</v>
      </c>
      <c r="DR215" s="1860" t="s">
        <v>179</v>
      </c>
    </row>
    <row r="216" spans="1:122" ht="14.25" thickBot="1">
      <c r="A216" s="1855" t="s">
        <v>1582</v>
      </c>
      <c r="B216" s="1855" t="s">
        <v>1583</v>
      </c>
      <c r="C216" s="1855">
        <v>2025</v>
      </c>
      <c r="D216" s="1855" t="s">
        <v>461</v>
      </c>
      <c r="E216" s="1855">
        <v>3044329</v>
      </c>
      <c r="F216" s="1855" t="s">
        <v>1583</v>
      </c>
      <c r="G216" s="1856">
        <v>45818</v>
      </c>
      <c r="H216" s="1855" t="s">
        <v>1584</v>
      </c>
      <c r="I216" s="1855" t="s">
        <v>1583</v>
      </c>
      <c r="J216" s="1855" t="s">
        <v>4106</v>
      </c>
      <c r="K216" s="1855" t="s">
        <v>1583</v>
      </c>
      <c r="L216" s="1855" t="s">
        <v>4106</v>
      </c>
      <c r="M216" s="1855" t="s">
        <v>1584</v>
      </c>
      <c r="N216" s="1855" t="s">
        <v>48</v>
      </c>
      <c r="O216" s="1855" t="s">
        <v>51</v>
      </c>
      <c r="P216" s="1855" t="s">
        <v>179</v>
      </c>
      <c r="Q216" s="1855" t="s">
        <v>179</v>
      </c>
      <c r="R216" s="1855" t="s">
        <v>461</v>
      </c>
      <c r="S216" s="1855" t="s">
        <v>179</v>
      </c>
      <c r="T216" s="1855" t="s">
        <v>179</v>
      </c>
      <c r="U216" s="1855">
        <v>0</v>
      </c>
      <c r="V216" s="1855" t="s">
        <v>179</v>
      </c>
      <c r="W216" s="1855" t="s">
        <v>179</v>
      </c>
      <c r="X216" s="1855">
        <v>303</v>
      </c>
      <c r="Y216" s="1855">
        <v>2025</v>
      </c>
      <c r="Z216" s="1855">
        <v>2027</v>
      </c>
      <c r="AA216" s="1855" t="s">
        <v>4627</v>
      </c>
      <c r="AB216" s="1855" t="s">
        <v>179</v>
      </c>
      <c r="AC216" s="1855" t="s">
        <v>179</v>
      </c>
      <c r="AD216" s="1855" t="s">
        <v>4022</v>
      </c>
      <c r="AE216" s="1855" t="s">
        <v>1585</v>
      </c>
      <c r="AF216" s="1855" t="s">
        <v>1584</v>
      </c>
      <c r="AG216" s="1855" t="s">
        <v>1586</v>
      </c>
      <c r="AH216" s="1855" t="s">
        <v>179</v>
      </c>
      <c r="AI216" s="1855" t="s">
        <v>179</v>
      </c>
      <c r="AJ216" s="1855" t="s">
        <v>179</v>
      </c>
      <c r="AK216" s="1855" t="s">
        <v>179</v>
      </c>
      <c r="AL216" s="1855" t="s">
        <v>179</v>
      </c>
      <c r="AM216" s="1855" t="s">
        <v>179</v>
      </c>
      <c r="AN216" s="1855" t="s">
        <v>179</v>
      </c>
      <c r="AO216" s="1855" t="s">
        <v>179</v>
      </c>
      <c r="AP216" s="1855" t="s">
        <v>179</v>
      </c>
      <c r="AQ216" s="1855" t="s">
        <v>179</v>
      </c>
      <c r="AR216" s="1855" t="s">
        <v>179</v>
      </c>
      <c r="AS216" s="1855" t="s">
        <v>179</v>
      </c>
      <c r="AT216" s="1855" t="s">
        <v>179</v>
      </c>
      <c r="AU216" s="1855" t="s">
        <v>179</v>
      </c>
      <c r="AV216" s="1855" t="s">
        <v>179</v>
      </c>
      <c r="AW216" s="1855" t="s">
        <v>179</v>
      </c>
      <c r="AX216" s="1855" t="s">
        <v>179</v>
      </c>
      <c r="AY216" s="1855" t="s">
        <v>179</v>
      </c>
      <c r="AZ216" s="1855" t="s">
        <v>179</v>
      </c>
      <c r="BA216" s="1855">
        <v>2024</v>
      </c>
      <c r="BB216" s="1855">
        <v>2880</v>
      </c>
      <c r="BC216" s="1857">
        <v>2880</v>
      </c>
      <c r="BD216" s="1857">
        <v>2880</v>
      </c>
      <c r="BE216" s="1857">
        <v>2880</v>
      </c>
      <c r="BF216" s="1857">
        <v>0.20699999999999999</v>
      </c>
      <c r="BG216" s="1857" t="s">
        <v>523</v>
      </c>
      <c r="BH216" s="1857">
        <v>2027</v>
      </c>
      <c r="BI216" s="1857">
        <v>2707</v>
      </c>
      <c r="BJ216" s="1857">
        <v>6</v>
      </c>
      <c r="BK216" s="1855">
        <v>2707</v>
      </c>
      <c r="BL216" s="1855">
        <v>6</v>
      </c>
      <c r="BM216" s="1855">
        <v>0.2</v>
      </c>
      <c r="BN216" s="1855" t="s">
        <v>523</v>
      </c>
      <c r="BO216" s="1855">
        <v>3.4</v>
      </c>
      <c r="BP216" s="1855"/>
      <c r="BQ216" s="1855">
        <v>0</v>
      </c>
      <c r="BR216" s="1855"/>
      <c r="BS216" s="1855">
        <v>0</v>
      </c>
      <c r="BT216" s="1855"/>
      <c r="BU216" s="1855">
        <v>0</v>
      </c>
      <c r="BV216" s="1855"/>
      <c r="BW216" s="1855">
        <v>0</v>
      </c>
      <c r="BX216" s="1855">
        <v>0</v>
      </c>
      <c r="BY216" s="1855">
        <v>0</v>
      </c>
      <c r="BZ216" s="1858">
        <v>0</v>
      </c>
      <c r="CA216" s="1858">
        <v>0</v>
      </c>
      <c r="CB216" s="1858">
        <v>0</v>
      </c>
      <c r="CC216" s="1858">
        <v>0</v>
      </c>
      <c r="CD216" s="1858">
        <v>0</v>
      </c>
      <c r="CE216" s="1858">
        <v>0</v>
      </c>
      <c r="CF216" s="1858">
        <v>0</v>
      </c>
      <c r="CG216" s="1858">
        <v>0</v>
      </c>
      <c r="CH216" s="1858">
        <v>0</v>
      </c>
      <c r="CI216" s="1859">
        <v>0</v>
      </c>
      <c r="CJ216" s="1855">
        <v>0</v>
      </c>
      <c r="CK216" s="1855" t="b">
        <v>0</v>
      </c>
      <c r="CL216" s="1855" t="b">
        <v>0</v>
      </c>
      <c r="CM216" s="1855" t="b">
        <v>0</v>
      </c>
      <c r="CN216" s="1855" t="b">
        <v>0</v>
      </c>
      <c r="CO216" s="1855" t="b">
        <v>0</v>
      </c>
      <c r="CP216" s="1855" t="b">
        <v>0</v>
      </c>
      <c r="CQ216" s="1855" t="b">
        <v>0</v>
      </c>
      <c r="CR216" s="1855" t="b">
        <v>0</v>
      </c>
      <c r="CS216" s="1855">
        <v>0</v>
      </c>
      <c r="CT216" s="1855">
        <v>0</v>
      </c>
      <c r="CU216" s="1855">
        <v>0</v>
      </c>
      <c r="CV216" s="1855">
        <v>0</v>
      </c>
      <c r="CW216" s="1855">
        <v>0</v>
      </c>
      <c r="CX216" s="1855">
        <v>0</v>
      </c>
      <c r="CY216" s="1857">
        <v>0</v>
      </c>
      <c r="CZ216" s="1855" t="s">
        <v>4297</v>
      </c>
      <c r="DA216" s="1855" t="s">
        <v>4297</v>
      </c>
      <c r="DB216" s="1855" t="s">
        <v>4297</v>
      </c>
      <c r="DC216" s="1855" t="s">
        <v>4297</v>
      </c>
      <c r="DD216" s="1855" t="s">
        <v>4297</v>
      </c>
      <c r="DE216" s="1855" t="b">
        <v>0</v>
      </c>
      <c r="DF216" s="1855" t="b">
        <v>0</v>
      </c>
      <c r="DG216" s="1855" t="b">
        <v>0</v>
      </c>
      <c r="DH216" s="1855" t="b">
        <v>0</v>
      </c>
      <c r="DI216" s="1855" t="b">
        <v>0</v>
      </c>
      <c r="DJ216" s="1860" t="b">
        <v>0</v>
      </c>
      <c r="DK216" s="1860" t="b">
        <v>0</v>
      </c>
      <c r="DL216" s="1860" t="b">
        <v>1</v>
      </c>
      <c r="DM216" s="1860" t="s">
        <v>4297</v>
      </c>
      <c r="DN216" s="1860" t="s">
        <v>4300</v>
      </c>
      <c r="DO216" s="1860" t="s">
        <v>4297</v>
      </c>
      <c r="DP216" s="1860" t="s">
        <v>3153</v>
      </c>
      <c r="DQ216" s="1860" t="s">
        <v>4300</v>
      </c>
      <c r="DR216" s="1860" t="s">
        <v>4297</v>
      </c>
    </row>
    <row r="217" spans="1:122" ht="14.25" thickBot="1">
      <c r="A217" s="1855" t="s">
        <v>1587</v>
      </c>
      <c r="B217" s="1855" t="s">
        <v>1588</v>
      </c>
      <c r="C217" s="1855">
        <v>2025</v>
      </c>
      <c r="D217" s="1855" t="s">
        <v>441</v>
      </c>
      <c r="E217" s="1855">
        <v>1076330</v>
      </c>
      <c r="F217" s="1855" t="s">
        <v>1588</v>
      </c>
      <c r="G217" s="1856">
        <v>45845</v>
      </c>
      <c r="H217" s="1855" t="s">
        <v>1589</v>
      </c>
      <c r="I217" s="1855" t="s">
        <v>1588</v>
      </c>
      <c r="J217" s="1855" t="s">
        <v>4628</v>
      </c>
      <c r="K217" s="1855" t="s">
        <v>1588</v>
      </c>
      <c r="L217" s="1855" t="s">
        <v>4628</v>
      </c>
      <c r="M217" s="1855" t="s">
        <v>1589</v>
      </c>
      <c r="N217" s="1855" t="s">
        <v>86</v>
      </c>
      <c r="O217" s="1855" t="s">
        <v>88</v>
      </c>
      <c r="P217" s="1855" t="s">
        <v>441</v>
      </c>
      <c r="Q217" s="1855" t="s">
        <v>179</v>
      </c>
      <c r="R217" s="1855" t="s">
        <v>179</v>
      </c>
      <c r="S217" s="1855" t="s">
        <v>179</v>
      </c>
      <c r="T217" s="1855" t="s">
        <v>179</v>
      </c>
      <c r="U217" s="1855">
        <v>5006</v>
      </c>
      <c r="V217" s="1855">
        <v>122</v>
      </c>
      <c r="W217" s="1855">
        <v>0</v>
      </c>
      <c r="X217" s="1855">
        <v>0</v>
      </c>
      <c r="Y217" s="1855">
        <v>2025</v>
      </c>
      <c r="Z217" s="1855">
        <v>2027</v>
      </c>
      <c r="AA217" s="1855" t="s">
        <v>4629</v>
      </c>
      <c r="AB217" s="1855" t="s">
        <v>179</v>
      </c>
      <c r="AC217" s="1855" t="s">
        <v>179</v>
      </c>
      <c r="AD217" s="1855" t="s">
        <v>4022</v>
      </c>
      <c r="AE217" s="1855" t="s">
        <v>4630</v>
      </c>
      <c r="AF217" s="1855" t="s">
        <v>4631</v>
      </c>
      <c r="AG217" s="1855" t="s">
        <v>1590</v>
      </c>
      <c r="AH217" s="1855" t="s">
        <v>179</v>
      </c>
      <c r="AI217" s="1855" t="s">
        <v>179</v>
      </c>
      <c r="AJ217" s="1855">
        <v>2024</v>
      </c>
      <c r="AK217" s="1855">
        <v>9990</v>
      </c>
      <c r="AL217" s="1855">
        <v>9990</v>
      </c>
      <c r="AM217" s="1855">
        <v>9990</v>
      </c>
      <c r="AN217" s="1855">
        <v>9990</v>
      </c>
      <c r="AO217" s="1855">
        <v>0.28010000000000002</v>
      </c>
      <c r="AP217" s="1855" t="s">
        <v>437</v>
      </c>
      <c r="AQ217" s="1855">
        <v>0</v>
      </c>
      <c r="AR217" s="1855">
        <v>2027</v>
      </c>
      <c r="AS217" s="1855">
        <v>9300</v>
      </c>
      <c r="AT217" s="1855">
        <v>6.9</v>
      </c>
      <c r="AU217" s="1855">
        <v>9300</v>
      </c>
      <c r="AV217" s="1855">
        <v>6.9</v>
      </c>
      <c r="AW217" s="1855">
        <v>0.26</v>
      </c>
      <c r="AX217" s="1855" t="s">
        <v>437</v>
      </c>
      <c r="AY217" s="1855">
        <v>7.2</v>
      </c>
      <c r="AZ217" s="1855">
        <v>1</v>
      </c>
      <c r="BA217" s="1855" t="s">
        <v>179</v>
      </c>
      <c r="BB217" s="1855" t="s">
        <v>179</v>
      </c>
      <c r="BC217" s="1857" t="s">
        <v>179</v>
      </c>
      <c r="BD217" s="1857" t="s">
        <v>179</v>
      </c>
      <c r="BE217" s="1857" t="s">
        <v>179</v>
      </c>
      <c r="BF217" s="1857" t="s">
        <v>179</v>
      </c>
      <c r="BG217" s="1857" t="s">
        <v>179</v>
      </c>
      <c r="BH217" s="1857" t="s">
        <v>179</v>
      </c>
      <c r="BI217" s="1857" t="s">
        <v>179</v>
      </c>
      <c r="BJ217" s="1857" t="s">
        <v>179</v>
      </c>
      <c r="BK217" s="1855" t="s">
        <v>179</v>
      </c>
      <c r="BL217" s="1855" t="s">
        <v>179</v>
      </c>
      <c r="BM217" s="1855" t="s">
        <v>179</v>
      </c>
      <c r="BN217" s="1855" t="s">
        <v>179</v>
      </c>
      <c r="BO217" s="1855" t="s">
        <v>179</v>
      </c>
      <c r="BP217" s="1855"/>
      <c r="BQ217" s="1855">
        <v>0</v>
      </c>
      <c r="BR217" s="1855"/>
      <c r="BS217" s="1855">
        <v>0</v>
      </c>
      <c r="BT217" s="1855"/>
      <c r="BU217" s="1855">
        <v>0</v>
      </c>
      <c r="BV217" s="1855"/>
      <c r="BW217" s="1855">
        <v>0</v>
      </c>
      <c r="BX217" s="1855" t="s">
        <v>4297</v>
      </c>
      <c r="BY217" s="1855" t="s">
        <v>4297</v>
      </c>
      <c r="BZ217" s="1858" t="s">
        <v>4297</v>
      </c>
      <c r="CA217" s="1858" t="s">
        <v>4298</v>
      </c>
      <c r="CB217" s="1858" t="s">
        <v>4297</v>
      </c>
      <c r="CC217" s="1858" t="s">
        <v>4297</v>
      </c>
      <c r="CD217" s="1858" t="s">
        <v>4298</v>
      </c>
      <c r="CE217" s="1858" t="s">
        <v>4297</v>
      </c>
      <c r="CF217" s="1858" t="s">
        <v>4297</v>
      </c>
      <c r="CG217" s="1858" t="s">
        <v>4298</v>
      </c>
      <c r="CH217" s="1858" t="s">
        <v>4298</v>
      </c>
      <c r="CI217" s="1859" t="s">
        <v>4298</v>
      </c>
      <c r="CJ217" s="1855" t="s">
        <v>4298</v>
      </c>
      <c r="CK217" s="1855" t="b">
        <v>0</v>
      </c>
      <c r="CL217" s="1855" t="b">
        <v>0</v>
      </c>
      <c r="CM217" s="1855" t="b">
        <v>0</v>
      </c>
      <c r="CN217" s="1855" t="b">
        <v>0</v>
      </c>
      <c r="CO217" s="1855" t="b">
        <v>0</v>
      </c>
      <c r="CP217" s="1855" t="b">
        <v>0</v>
      </c>
      <c r="CQ217" s="1855" t="b">
        <v>0</v>
      </c>
      <c r="CR217" s="1855" t="b">
        <v>1</v>
      </c>
      <c r="CS217" s="1855" t="s">
        <v>4300</v>
      </c>
      <c r="CT217" s="1855" t="s">
        <v>4300</v>
      </c>
      <c r="CU217" s="1855" t="s">
        <v>4300</v>
      </c>
      <c r="CV217" s="1855" t="s">
        <v>3153</v>
      </c>
      <c r="CW217" s="1855" t="s">
        <v>4300</v>
      </c>
      <c r="CX217" s="1855" t="s">
        <v>4297</v>
      </c>
      <c r="CY217" s="1857" t="s">
        <v>3153</v>
      </c>
      <c r="CZ217" s="1855">
        <v>0</v>
      </c>
      <c r="DA217" s="1855">
        <v>0</v>
      </c>
      <c r="DB217" s="1855">
        <v>0</v>
      </c>
      <c r="DC217" s="1855">
        <v>0</v>
      </c>
      <c r="DD217" s="1855">
        <v>0</v>
      </c>
      <c r="DE217" s="1855" t="b">
        <v>0</v>
      </c>
      <c r="DF217" s="1855" t="b">
        <v>0</v>
      </c>
      <c r="DG217" s="1855" t="b">
        <v>0</v>
      </c>
      <c r="DH217" s="1855" t="b">
        <v>0</v>
      </c>
      <c r="DI217" s="1855" t="b">
        <v>0</v>
      </c>
      <c r="DJ217" s="1860" t="b">
        <v>0</v>
      </c>
      <c r="DK217" s="1860" t="b">
        <v>0</v>
      </c>
      <c r="DL217" s="1860" t="b">
        <v>0</v>
      </c>
      <c r="DM217" s="1860" t="s">
        <v>179</v>
      </c>
      <c r="DN217" s="1860" t="s">
        <v>179</v>
      </c>
      <c r="DO217" s="1860" t="s">
        <v>179</v>
      </c>
      <c r="DP217" s="1860" t="s">
        <v>179</v>
      </c>
      <c r="DQ217" s="1860" t="s">
        <v>179</v>
      </c>
      <c r="DR217" s="1860" t="s">
        <v>179</v>
      </c>
    </row>
    <row r="218" spans="1:122" ht="14.25" thickBot="1">
      <c r="A218" s="1855" t="s">
        <v>1591</v>
      </c>
      <c r="B218" s="1855" t="s">
        <v>1592</v>
      </c>
      <c r="C218" s="1855">
        <v>2025</v>
      </c>
      <c r="D218" s="1855" t="s">
        <v>441</v>
      </c>
      <c r="E218" s="1855">
        <v>1052332</v>
      </c>
      <c r="F218" s="1855" t="s">
        <v>1592</v>
      </c>
      <c r="G218" s="1856">
        <v>45882</v>
      </c>
      <c r="H218" s="1855" t="s">
        <v>4632</v>
      </c>
      <c r="I218" s="1855" t="s">
        <v>1592</v>
      </c>
      <c r="J218" s="1855" t="s">
        <v>1593</v>
      </c>
      <c r="K218" s="1855" t="s">
        <v>1592</v>
      </c>
      <c r="L218" s="1855" t="s">
        <v>1593</v>
      </c>
      <c r="M218" s="1855" t="s">
        <v>4632</v>
      </c>
      <c r="N218" s="1855" t="s">
        <v>57</v>
      </c>
      <c r="O218" s="1855" t="s">
        <v>66</v>
      </c>
      <c r="P218" s="1855" t="s">
        <v>441</v>
      </c>
      <c r="Q218" s="1855" t="s">
        <v>179</v>
      </c>
      <c r="R218" s="1855" t="s">
        <v>179</v>
      </c>
      <c r="S218" s="1855" t="s">
        <v>179</v>
      </c>
      <c r="T218" s="1855" t="s">
        <v>179</v>
      </c>
      <c r="U218" s="1855">
        <v>3651</v>
      </c>
      <c r="V218" s="1855">
        <v>16</v>
      </c>
      <c r="W218" s="1855">
        <v>0</v>
      </c>
      <c r="X218" s="1855">
        <v>1</v>
      </c>
      <c r="Y218" s="1855">
        <v>2025</v>
      </c>
      <c r="Z218" s="1855">
        <v>2027</v>
      </c>
      <c r="AA218" s="1855" t="s">
        <v>4633</v>
      </c>
      <c r="AB218" s="1855" t="s">
        <v>179</v>
      </c>
      <c r="AC218" s="1855" t="s">
        <v>179</v>
      </c>
      <c r="AD218" s="1855" t="s">
        <v>4022</v>
      </c>
      <c r="AE218" s="1855" t="s">
        <v>1594</v>
      </c>
      <c r="AF218" s="1855" t="s">
        <v>1595</v>
      </c>
      <c r="AG218" s="1855" t="s">
        <v>485</v>
      </c>
      <c r="AH218" s="1855" t="s">
        <v>179</v>
      </c>
      <c r="AI218" s="1855" t="s">
        <v>179</v>
      </c>
      <c r="AJ218" s="1855">
        <v>2024</v>
      </c>
      <c r="AK218" s="1855">
        <v>7057</v>
      </c>
      <c r="AL218" s="1855">
        <v>7057</v>
      </c>
      <c r="AM218" s="1855">
        <v>7057</v>
      </c>
      <c r="AN218" s="1855">
        <v>7057</v>
      </c>
      <c r="AO218" s="1855">
        <v>0.63190000000000002</v>
      </c>
      <c r="AP218" s="1855" t="s">
        <v>1566</v>
      </c>
      <c r="AQ218" s="1855">
        <v>0</v>
      </c>
      <c r="AR218" s="1855">
        <v>2027</v>
      </c>
      <c r="AS218" s="1855">
        <v>6915</v>
      </c>
      <c r="AT218" s="1855">
        <v>2</v>
      </c>
      <c r="AU218" s="1855">
        <v>6915</v>
      </c>
      <c r="AV218" s="1855">
        <v>2</v>
      </c>
      <c r="AW218" s="1855">
        <v>0.62</v>
      </c>
      <c r="AX218" s="1855" t="s">
        <v>1566</v>
      </c>
      <c r="AY218" s="1855">
        <v>1.9</v>
      </c>
      <c r="AZ218" s="1855">
        <v>0</v>
      </c>
      <c r="BA218" s="1855" t="s">
        <v>179</v>
      </c>
      <c r="BB218" s="1855" t="s">
        <v>179</v>
      </c>
      <c r="BC218" s="1857" t="s">
        <v>179</v>
      </c>
      <c r="BD218" s="1857" t="s">
        <v>179</v>
      </c>
      <c r="BE218" s="1857" t="s">
        <v>179</v>
      </c>
      <c r="BF218" s="1857" t="s">
        <v>179</v>
      </c>
      <c r="BG218" s="1857" t="s">
        <v>179</v>
      </c>
      <c r="BH218" s="1857" t="s">
        <v>179</v>
      </c>
      <c r="BI218" s="1857" t="s">
        <v>179</v>
      </c>
      <c r="BJ218" s="1857" t="s">
        <v>179</v>
      </c>
      <c r="BK218" s="1855" t="s">
        <v>179</v>
      </c>
      <c r="BL218" s="1855" t="s">
        <v>179</v>
      </c>
      <c r="BM218" s="1855" t="s">
        <v>179</v>
      </c>
      <c r="BN218" s="1855" t="s">
        <v>179</v>
      </c>
      <c r="BO218" s="1855" t="s">
        <v>179</v>
      </c>
      <c r="BP218" s="1855"/>
      <c r="BQ218" s="1855">
        <v>0</v>
      </c>
      <c r="BR218" s="1855"/>
      <c r="BS218" s="1855">
        <v>0</v>
      </c>
      <c r="BT218" s="1855"/>
      <c r="BU218" s="1855">
        <v>0</v>
      </c>
      <c r="BV218" s="1855"/>
      <c r="BW218" s="1855">
        <v>0</v>
      </c>
      <c r="BX218" s="1855" t="s">
        <v>4297</v>
      </c>
      <c r="BY218" s="1855" t="s">
        <v>4297</v>
      </c>
      <c r="BZ218" s="1858" t="s">
        <v>4297</v>
      </c>
      <c r="CA218" s="1858" t="s">
        <v>4297</v>
      </c>
      <c r="CB218" s="1858" t="s">
        <v>4297</v>
      </c>
      <c r="CC218" s="1858" t="s">
        <v>4297</v>
      </c>
      <c r="CD218" s="1858" t="s">
        <v>4298</v>
      </c>
      <c r="CE218" s="1858" t="s">
        <v>4297</v>
      </c>
      <c r="CF218" s="1858" t="s">
        <v>4297</v>
      </c>
      <c r="CG218" s="1858" t="s">
        <v>4298</v>
      </c>
      <c r="CH218" s="1858" t="s">
        <v>4298</v>
      </c>
      <c r="CI218" s="1859" t="s">
        <v>4298</v>
      </c>
      <c r="CJ218" s="1855" t="s">
        <v>4297</v>
      </c>
      <c r="CK218" s="1855" t="b">
        <v>0</v>
      </c>
      <c r="CL218" s="1855" t="b">
        <v>0</v>
      </c>
      <c r="CM218" s="1855" t="b">
        <v>0</v>
      </c>
      <c r="CN218" s="1855" t="b">
        <v>0</v>
      </c>
      <c r="CO218" s="1855" t="b">
        <v>0</v>
      </c>
      <c r="CP218" s="1855" t="b">
        <v>1</v>
      </c>
      <c r="CQ218" s="1855" t="b">
        <v>0</v>
      </c>
      <c r="CR218" s="1855" t="b">
        <v>0</v>
      </c>
      <c r="CS218" s="1855" t="s">
        <v>4300</v>
      </c>
      <c r="CT218" s="1855" t="s">
        <v>4299</v>
      </c>
      <c r="CU218" s="1855" t="s">
        <v>3153</v>
      </c>
      <c r="CV218" s="1855" t="s">
        <v>3153</v>
      </c>
      <c r="CW218" s="1855" t="s">
        <v>4299</v>
      </c>
      <c r="CX218" s="1855" t="s">
        <v>3153</v>
      </c>
      <c r="CY218" s="1857" t="s">
        <v>4299</v>
      </c>
      <c r="CZ218" s="1855">
        <v>0</v>
      </c>
      <c r="DA218" s="1855">
        <v>0</v>
      </c>
      <c r="DB218" s="1855">
        <v>0</v>
      </c>
      <c r="DC218" s="1855">
        <v>0</v>
      </c>
      <c r="DD218" s="1855">
        <v>0</v>
      </c>
      <c r="DE218" s="1855" t="b">
        <v>0</v>
      </c>
      <c r="DF218" s="1855" t="b">
        <v>0</v>
      </c>
      <c r="DG218" s="1855" t="b">
        <v>0</v>
      </c>
      <c r="DH218" s="1855" t="b">
        <v>0</v>
      </c>
      <c r="DI218" s="1855" t="b">
        <v>0</v>
      </c>
      <c r="DJ218" s="1860" t="b">
        <v>0</v>
      </c>
      <c r="DK218" s="1860" t="b">
        <v>0</v>
      </c>
      <c r="DL218" s="1860" t="b">
        <v>0</v>
      </c>
      <c r="DM218" s="1860" t="s">
        <v>179</v>
      </c>
      <c r="DN218" s="1860" t="s">
        <v>179</v>
      </c>
      <c r="DO218" s="1860" t="s">
        <v>179</v>
      </c>
      <c r="DP218" s="1860" t="s">
        <v>179</v>
      </c>
      <c r="DQ218" s="1860" t="s">
        <v>179</v>
      </c>
      <c r="DR218" s="1860" t="s">
        <v>179</v>
      </c>
    </row>
    <row r="219" spans="1:122" ht="14.25" thickBot="1">
      <c r="A219" s="1855" t="s">
        <v>1596</v>
      </c>
      <c r="B219" s="1855" t="s">
        <v>1597</v>
      </c>
      <c r="C219" s="1855">
        <v>2025</v>
      </c>
      <c r="D219" s="1855" t="s">
        <v>441</v>
      </c>
      <c r="E219" s="1855">
        <v>1058333</v>
      </c>
      <c r="F219" s="1855" t="s">
        <v>1597</v>
      </c>
      <c r="G219" s="1856">
        <v>45862</v>
      </c>
      <c r="H219" s="1855" t="s">
        <v>1598</v>
      </c>
      <c r="I219" s="1855" t="s">
        <v>1597</v>
      </c>
      <c r="J219" s="1855" t="s">
        <v>1599</v>
      </c>
      <c r="K219" s="1855" t="s">
        <v>1597</v>
      </c>
      <c r="L219" s="1855" t="s">
        <v>1599</v>
      </c>
      <c r="M219" s="1855" t="s">
        <v>1598</v>
      </c>
      <c r="N219" s="1855" t="s">
        <v>57</v>
      </c>
      <c r="O219" s="1855" t="s">
        <v>66</v>
      </c>
      <c r="P219" s="1855" t="s">
        <v>441</v>
      </c>
      <c r="Q219" s="1855" t="s">
        <v>179</v>
      </c>
      <c r="R219" s="1855" t="s">
        <v>179</v>
      </c>
      <c r="S219" s="1855" t="s">
        <v>179</v>
      </c>
      <c r="T219" s="1855" t="s">
        <v>179</v>
      </c>
      <c r="U219" s="1855">
        <v>10996</v>
      </c>
      <c r="V219" s="1855">
        <v>26</v>
      </c>
      <c r="W219" s="1855">
        <v>4</v>
      </c>
      <c r="X219" s="1855">
        <v>0</v>
      </c>
      <c r="Y219" s="1855">
        <v>2025</v>
      </c>
      <c r="Z219" s="1855">
        <v>2027</v>
      </c>
      <c r="AA219" s="1855" t="s">
        <v>4634</v>
      </c>
      <c r="AB219" s="1855" t="s">
        <v>179</v>
      </c>
      <c r="AC219" s="1855" t="s">
        <v>179</v>
      </c>
      <c r="AD219" s="1855" t="s">
        <v>4022</v>
      </c>
      <c r="AE219" s="1855" t="s">
        <v>1600</v>
      </c>
      <c r="AF219" s="1855" t="s">
        <v>1598</v>
      </c>
      <c r="AG219" s="1855" t="s">
        <v>1601</v>
      </c>
      <c r="AH219" s="1855" t="s">
        <v>179</v>
      </c>
      <c r="AI219" s="1855" t="s">
        <v>179</v>
      </c>
      <c r="AJ219" s="1855">
        <v>2024</v>
      </c>
      <c r="AK219" s="1855">
        <v>21051</v>
      </c>
      <c r="AL219" s="1855">
        <v>21051</v>
      </c>
      <c r="AM219" s="1855">
        <v>21051</v>
      </c>
      <c r="AN219" s="1855">
        <v>21051</v>
      </c>
      <c r="AO219" s="1855">
        <v>0.11509999999999999</v>
      </c>
      <c r="AP219" s="1855" t="s">
        <v>4635</v>
      </c>
      <c r="AQ219" s="1855">
        <v>0</v>
      </c>
      <c r="AR219" s="1855">
        <v>2027</v>
      </c>
      <c r="AS219" s="1855">
        <v>20840</v>
      </c>
      <c r="AT219" s="1855">
        <v>1</v>
      </c>
      <c r="AU219" s="1855">
        <v>20840</v>
      </c>
      <c r="AV219" s="1855">
        <v>1</v>
      </c>
      <c r="AW219" s="1855">
        <v>0.114</v>
      </c>
      <c r="AX219" s="1855" t="s">
        <v>4635</v>
      </c>
      <c r="AY219" s="1855">
        <v>1</v>
      </c>
      <c r="AZ219" s="1855">
        <v>0</v>
      </c>
      <c r="BA219" s="1855" t="s">
        <v>179</v>
      </c>
      <c r="BB219" s="1855" t="s">
        <v>179</v>
      </c>
      <c r="BC219" s="1857" t="s">
        <v>179</v>
      </c>
      <c r="BD219" s="1857" t="s">
        <v>179</v>
      </c>
      <c r="BE219" s="1857" t="s">
        <v>179</v>
      </c>
      <c r="BF219" s="1857" t="s">
        <v>179</v>
      </c>
      <c r="BG219" s="1857" t="s">
        <v>179</v>
      </c>
      <c r="BH219" s="1857" t="s">
        <v>179</v>
      </c>
      <c r="BI219" s="1857" t="s">
        <v>179</v>
      </c>
      <c r="BJ219" s="1857" t="s">
        <v>179</v>
      </c>
      <c r="BK219" s="1855" t="s">
        <v>179</v>
      </c>
      <c r="BL219" s="1855" t="s">
        <v>179</v>
      </c>
      <c r="BM219" s="1855" t="s">
        <v>179</v>
      </c>
      <c r="BN219" s="1855" t="s">
        <v>179</v>
      </c>
      <c r="BO219" s="1855" t="s">
        <v>179</v>
      </c>
      <c r="BP219" s="1855"/>
      <c r="BQ219" s="1855">
        <v>0</v>
      </c>
      <c r="BR219" s="1855"/>
      <c r="BS219" s="1855">
        <v>0</v>
      </c>
      <c r="BT219" s="1855"/>
      <c r="BU219" s="1855">
        <v>0</v>
      </c>
      <c r="BV219" s="1855"/>
      <c r="BW219" s="1855">
        <v>0</v>
      </c>
      <c r="BX219" s="1855" t="s">
        <v>3153</v>
      </c>
      <c r="BY219" s="1855" t="s">
        <v>4297</v>
      </c>
      <c r="BZ219" s="1858" t="s">
        <v>3153</v>
      </c>
      <c r="CA219" s="1858" t="s">
        <v>3153</v>
      </c>
      <c r="CB219" s="1858" t="s">
        <v>4297</v>
      </c>
      <c r="CC219" s="1858" t="s">
        <v>4297</v>
      </c>
      <c r="CD219" s="1858" t="s">
        <v>3153</v>
      </c>
      <c r="CE219" s="1858" t="s">
        <v>3153</v>
      </c>
      <c r="CF219" s="1858" t="s">
        <v>4297</v>
      </c>
      <c r="CG219" s="1858" t="s">
        <v>4298</v>
      </c>
      <c r="CH219" s="1858" t="s">
        <v>4298</v>
      </c>
      <c r="CI219" s="1859" t="s">
        <v>4298</v>
      </c>
      <c r="CJ219" s="1855" t="s">
        <v>4298</v>
      </c>
      <c r="CK219" s="1855" t="b">
        <v>0</v>
      </c>
      <c r="CL219" s="1855" t="b">
        <v>0</v>
      </c>
      <c r="CM219" s="1855" t="b">
        <v>0</v>
      </c>
      <c r="CN219" s="1855" t="b">
        <v>0</v>
      </c>
      <c r="CO219" s="1855" t="b">
        <v>0</v>
      </c>
      <c r="CP219" s="1855" t="b">
        <v>0</v>
      </c>
      <c r="CQ219" s="1855" t="b">
        <v>0</v>
      </c>
      <c r="CR219" s="1855" t="b">
        <v>1</v>
      </c>
      <c r="CS219" s="1855" t="s">
        <v>4300</v>
      </c>
      <c r="CT219" s="1855" t="s">
        <v>4300</v>
      </c>
      <c r="CU219" s="1855" t="s">
        <v>4300</v>
      </c>
      <c r="CV219" s="1855" t="s">
        <v>4300</v>
      </c>
      <c r="CW219" s="1855" t="s">
        <v>4300</v>
      </c>
      <c r="CX219" s="1855" t="s">
        <v>4297</v>
      </c>
      <c r="CY219" s="1857" t="s">
        <v>4300</v>
      </c>
      <c r="CZ219" s="1855">
        <v>0</v>
      </c>
      <c r="DA219" s="1855">
        <v>0</v>
      </c>
      <c r="DB219" s="1855">
        <v>0</v>
      </c>
      <c r="DC219" s="1855">
        <v>0</v>
      </c>
      <c r="DD219" s="1855">
        <v>0</v>
      </c>
      <c r="DE219" s="1855" t="b">
        <v>0</v>
      </c>
      <c r="DF219" s="1855" t="b">
        <v>0</v>
      </c>
      <c r="DG219" s="1855" t="b">
        <v>0</v>
      </c>
      <c r="DH219" s="1855" t="b">
        <v>0</v>
      </c>
      <c r="DI219" s="1855" t="b">
        <v>0</v>
      </c>
      <c r="DJ219" s="1860" t="b">
        <v>0</v>
      </c>
      <c r="DK219" s="1860" t="b">
        <v>0</v>
      </c>
      <c r="DL219" s="1860" t="b">
        <v>0</v>
      </c>
      <c r="DM219" s="1860" t="s">
        <v>179</v>
      </c>
      <c r="DN219" s="1860" t="s">
        <v>179</v>
      </c>
      <c r="DO219" s="1860" t="s">
        <v>179</v>
      </c>
      <c r="DP219" s="1860" t="s">
        <v>179</v>
      </c>
      <c r="DQ219" s="1860" t="s">
        <v>179</v>
      </c>
      <c r="DR219" s="1860" t="s">
        <v>179</v>
      </c>
    </row>
    <row r="220" spans="1:122" ht="14.25" thickBot="1">
      <c r="A220" s="1855" t="s">
        <v>1603</v>
      </c>
      <c r="B220" s="1855" t="s">
        <v>1604</v>
      </c>
      <c r="C220" s="1855">
        <v>2025</v>
      </c>
      <c r="D220" s="1855" t="s">
        <v>441</v>
      </c>
      <c r="E220" s="1855">
        <v>1083337</v>
      </c>
      <c r="F220" s="1855" t="s">
        <v>1604</v>
      </c>
      <c r="G220" s="1856">
        <v>45930</v>
      </c>
      <c r="H220" s="1855" t="s">
        <v>1605</v>
      </c>
      <c r="I220" s="1855" t="s">
        <v>1604</v>
      </c>
      <c r="J220" s="1855" t="s">
        <v>4107</v>
      </c>
      <c r="K220" s="1855" t="s">
        <v>1604</v>
      </c>
      <c r="L220" s="1855" t="s">
        <v>4107</v>
      </c>
      <c r="M220" s="1855" t="s">
        <v>1605</v>
      </c>
      <c r="N220" s="1855" t="s">
        <v>319</v>
      </c>
      <c r="O220" s="1855" t="s">
        <v>96</v>
      </c>
      <c r="P220" s="1855" t="s">
        <v>441</v>
      </c>
      <c r="Q220" s="1855" t="s">
        <v>179</v>
      </c>
      <c r="R220" s="1855" t="s">
        <v>179</v>
      </c>
      <c r="S220" s="1855" t="s">
        <v>179</v>
      </c>
      <c r="T220" s="1855" t="s">
        <v>179</v>
      </c>
      <c r="U220" s="1855">
        <v>4549</v>
      </c>
      <c r="V220" s="1855">
        <v>1</v>
      </c>
      <c r="W220" s="1855">
        <v>1</v>
      </c>
      <c r="X220" s="1855">
        <v>0</v>
      </c>
      <c r="Y220" s="1855">
        <v>2025</v>
      </c>
      <c r="Z220" s="1855">
        <v>2027</v>
      </c>
      <c r="AA220" s="1855" t="s">
        <v>4636</v>
      </c>
      <c r="AB220" s="1855" t="s">
        <v>179</v>
      </c>
      <c r="AC220" s="1855" t="s">
        <v>179</v>
      </c>
      <c r="AD220" s="1855" t="s">
        <v>4022</v>
      </c>
      <c r="AE220" s="1855" t="s">
        <v>1606</v>
      </c>
      <c r="AF220" s="1855" t="s">
        <v>4108</v>
      </c>
      <c r="AG220" s="1855" t="s">
        <v>1607</v>
      </c>
      <c r="AH220" s="1855" t="s">
        <v>179</v>
      </c>
      <c r="AI220" s="1855" t="s">
        <v>179</v>
      </c>
      <c r="AJ220" s="1855">
        <v>2024</v>
      </c>
      <c r="AK220" s="1855">
        <v>10937</v>
      </c>
      <c r="AL220" s="1855">
        <v>10937</v>
      </c>
      <c r="AM220" s="1855">
        <v>10937</v>
      </c>
      <c r="AN220" s="1855">
        <v>10937</v>
      </c>
      <c r="AO220" s="1855">
        <v>6.6050000000000004</v>
      </c>
      <c r="AP220" s="1855" t="s">
        <v>565</v>
      </c>
      <c r="AQ220" s="1855">
        <v>0</v>
      </c>
      <c r="AR220" s="1855">
        <v>2027</v>
      </c>
      <c r="AS220" s="1855">
        <v>10773</v>
      </c>
      <c r="AT220" s="1855">
        <v>1.5</v>
      </c>
      <c r="AU220" s="1855">
        <v>10773</v>
      </c>
      <c r="AV220" s="1855">
        <v>1.5</v>
      </c>
      <c r="AW220" s="1855">
        <v>6.51</v>
      </c>
      <c r="AX220" s="1855" t="s">
        <v>565</v>
      </c>
      <c r="AY220" s="1855">
        <v>1.4</v>
      </c>
      <c r="AZ220" s="1855">
        <v>0</v>
      </c>
      <c r="BA220" s="1855" t="s">
        <v>179</v>
      </c>
      <c r="BB220" s="1855" t="s">
        <v>179</v>
      </c>
      <c r="BC220" s="1857" t="s">
        <v>179</v>
      </c>
      <c r="BD220" s="1857" t="s">
        <v>179</v>
      </c>
      <c r="BE220" s="1857" t="s">
        <v>179</v>
      </c>
      <c r="BF220" s="1857" t="s">
        <v>179</v>
      </c>
      <c r="BG220" s="1857" t="s">
        <v>179</v>
      </c>
      <c r="BH220" s="1857" t="s">
        <v>179</v>
      </c>
      <c r="BI220" s="1857" t="s">
        <v>179</v>
      </c>
      <c r="BJ220" s="1857" t="s">
        <v>179</v>
      </c>
      <c r="BK220" s="1855" t="s">
        <v>179</v>
      </c>
      <c r="BL220" s="1855" t="s">
        <v>179</v>
      </c>
      <c r="BM220" s="1855" t="s">
        <v>179</v>
      </c>
      <c r="BN220" s="1855" t="s">
        <v>179</v>
      </c>
      <c r="BO220" s="1855" t="s">
        <v>179</v>
      </c>
      <c r="BP220" s="1855"/>
      <c r="BQ220" s="1855">
        <v>0</v>
      </c>
      <c r="BR220" s="1855"/>
      <c r="BS220" s="1855">
        <v>0</v>
      </c>
      <c r="BT220" s="1855"/>
      <c r="BU220" s="1855">
        <v>0</v>
      </c>
      <c r="BV220" s="1855"/>
      <c r="BW220" s="1855">
        <v>0</v>
      </c>
      <c r="BX220" s="1855" t="s">
        <v>4297</v>
      </c>
      <c r="BY220" s="1855" t="s">
        <v>4297</v>
      </c>
      <c r="BZ220" s="1858" t="s">
        <v>4297</v>
      </c>
      <c r="CA220" s="1858" t="s">
        <v>4297</v>
      </c>
      <c r="CB220" s="1858" t="s">
        <v>4297</v>
      </c>
      <c r="CC220" s="1858" t="s">
        <v>4297</v>
      </c>
      <c r="CD220" s="1858" t="s">
        <v>4297</v>
      </c>
      <c r="CE220" s="1858" t="s">
        <v>4297</v>
      </c>
      <c r="CF220" s="1858" t="s">
        <v>4297</v>
      </c>
      <c r="CG220" s="1858" t="s">
        <v>4297</v>
      </c>
      <c r="CH220" s="1858" t="s">
        <v>4297</v>
      </c>
      <c r="CI220" s="1859" t="s">
        <v>4297</v>
      </c>
      <c r="CJ220" s="1855" t="s">
        <v>4297</v>
      </c>
      <c r="CK220" s="1855" t="b">
        <v>0</v>
      </c>
      <c r="CL220" s="1855" t="b">
        <v>0</v>
      </c>
      <c r="CM220" s="1855" t="b">
        <v>0</v>
      </c>
      <c r="CN220" s="1855" t="b">
        <v>0</v>
      </c>
      <c r="CO220" s="1855" t="b">
        <v>0</v>
      </c>
      <c r="CP220" s="1855" t="b">
        <v>0</v>
      </c>
      <c r="CQ220" s="1855" t="b">
        <v>0</v>
      </c>
      <c r="CR220" s="1855" t="b">
        <v>1</v>
      </c>
      <c r="CS220" s="1855" t="s">
        <v>4300</v>
      </c>
      <c r="CT220" s="1855" t="s">
        <v>4300</v>
      </c>
      <c r="CU220" s="1855" t="s">
        <v>4300</v>
      </c>
      <c r="CV220" s="1855" t="s">
        <v>4300</v>
      </c>
      <c r="CW220" s="1855" t="s">
        <v>4300</v>
      </c>
      <c r="CX220" s="1855" t="s">
        <v>4297</v>
      </c>
      <c r="CY220" s="1857" t="s">
        <v>4300</v>
      </c>
      <c r="CZ220" s="1855">
        <v>0</v>
      </c>
      <c r="DA220" s="1855">
        <v>0</v>
      </c>
      <c r="DB220" s="1855">
        <v>0</v>
      </c>
      <c r="DC220" s="1855">
        <v>0</v>
      </c>
      <c r="DD220" s="1855">
        <v>0</v>
      </c>
      <c r="DE220" s="1855" t="b">
        <v>0</v>
      </c>
      <c r="DF220" s="1855" t="b">
        <v>0</v>
      </c>
      <c r="DG220" s="1855" t="b">
        <v>0</v>
      </c>
      <c r="DH220" s="1855" t="b">
        <v>0</v>
      </c>
      <c r="DI220" s="1855" t="b">
        <v>0</v>
      </c>
      <c r="DJ220" s="1860" t="b">
        <v>0</v>
      </c>
      <c r="DK220" s="1860" t="b">
        <v>0</v>
      </c>
      <c r="DL220" s="1860" t="b">
        <v>0</v>
      </c>
      <c r="DM220" s="1860" t="s">
        <v>179</v>
      </c>
      <c r="DN220" s="1860" t="s">
        <v>179</v>
      </c>
      <c r="DO220" s="1860" t="s">
        <v>179</v>
      </c>
      <c r="DP220" s="1860" t="s">
        <v>179</v>
      </c>
      <c r="DQ220" s="1860" t="s">
        <v>179</v>
      </c>
      <c r="DR220" s="1860" t="s">
        <v>179</v>
      </c>
    </row>
    <row r="221" spans="1:122" ht="14.25" thickBot="1">
      <c r="A221" s="1855" t="s">
        <v>1608</v>
      </c>
      <c r="B221" s="1855" t="s">
        <v>1609</v>
      </c>
      <c r="C221" s="1855">
        <v>2025</v>
      </c>
      <c r="D221" s="1855" t="s">
        <v>441</v>
      </c>
      <c r="E221" s="1855">
        <v>1017338</v>
      </c>
      <c r="F221" s="1855" t="s">
        <v>1609</v>
      </c>
      <c r="G221" s="1856">
        <v>45910</v>
      </c>
      <c r="H221" s="1855" t="s">
        <v>1611</v>
      </c>
      <c r="I221" s="1855" t="s">
        <v>1609</v>
      </c>
      <c r="J221" s="1855" t="s">
        <v>1610</v>
      </c>
      <c r="K221" s="1855" t="s">
        <v>1609</v>
      </c>
      <c r="L221" s="1855" t="s">
        <v>1610</v>
      </c>
      <c r="M221" s="1855" t="s">
        <v>1611</v>
      </c>
      <c r="N221" s="1855" t="s">
        <v>12</v>
      </c>
      <c r="O221" s="1855" t="s">
        <v>21</v>
      </c>
      <c r="P221" s="1855" t="s">
        <v>441</v>
      </c>
      <c r="Q221" s="1855" t="s">
        <v>179</v>
      </c>
      <c r="R221" s="1855" t="s">
        <v>179</v>
      </c>
      <c r="S221" s="1855" t="s">
        <v>179</v>
      </c>
      <c r="T221" s="1855" t="s">
        <v>179</v>
      </c>
      <c r="U221" s="1855">
        <v>1901</v>
      </c>
      <c r="V221" s="1855">
        <v>1</v>
      </c>
      <c r="W221" s="1855">
        <v>1</v>
      </c>
      <c r="X221" s="1855">
        <v>0</v>
      </c>
      <c r="Y221" s="1855">
        <v>2025</v>
      </c>
      <c r="Z221" s="1855">
        <v>2027</v>
      </c>
      <c r="AA221" s="1855" t="s">
        <v>4134</v>
      </c>
      <c r="AB221" s="1855" t="s">
        <v>179</v>
      </c>
      <c r="AC221" s="1855" t="s">
        <v>179</v>
      </c>
      <c r="AD221" s="1855" t="s">
        <v>4022</v>
      </c>
      <c r="AE221" s="1855" t="s">
        <v>1612</v>
      </c>
      <c r="AF221" s="1855" t="s">
        <v>1613</v>
      </c>
      <c r="AG221" s="1855" t="s">
        <v>1614</v>
      </c>
      <c r="AH221" s="1855" t="s">
        <v>179</v>
      </c>
      <c r="AI221" s="1855" t="s">
        <v>179</v>
      </c>
      <c r="AJ221" s="1855">
        <v>2024</v>
      </c>
      <c r="AK221" s="1855">
        <v>3594</v>
      </c>
      <c r="AL221" s="1855">
        <v>3594</v>
      </c>
      <c r="AM221" s="1855">
        <v>3594</v>
      </c>
      <c r="AN221" s="1855">
        <v>3594</v>
      </c>
      <c r="AO221" s="1855">
        <v>10.86</v>
      </c>
      <c r="AP221" s="1855" t="s">
        <v>4637</v>
      </c>
      <c r="AQ221" s="1855">
        <v>28.5</v>
      </c>
      <c r="AR221" s="1855">
        <v>2027</v>
      </c>
      <c r="AS221" s="1855">
        <v>3558</v>
      </c>
      <c r="AT221" s="1855">
        <v>1</v>
      </c>
      <c r="AU221" s="1855">
        <v>3558</v>
      </c>
      <c r="AV221" s="1855">
        <v>1</v>
      </c>
      <c r="AW221" s="1855">
        <v>10.75</v>
      </c>
      <c r="AX221" s="1855" t="s">
        <v>4637</v>
      </c>
      <c r="AY221" s="1855">
        <v>1</v>
      </c>
      <c r="AZ221" s="1855">
        <v>28.5</v>
      </c>
      <c r="BA221" s="1855" t="s">
        <v>179</v>
      </c>
      <c r="BB221" s="1855" t="s">
        <v>179</v>
      </c>
      <c r="BC221" s="1857" t="s">
        <v>179</v>
      </c>
      <c r="BD221" s="1857" t="s">
        <v>179</v>
      </c>
      <c r="BE221" s="1857" t="s">
        <v>179</v>
      </c>
      <c r="BF221" s="1857" t="s">
        <v>179</v>
      </c>
      <c r="BG221" s="1857" t="s">
        <v>179</v>
      </c>
      <c r="BH221" s="1857" t="s">
        <v>179</v>
      </c>
      <c r="BI221" s="1857" t="s">
        <v>179</v>
      </c>
      <c r="BJ221" s="1857" t="s">
        <v>179</v>
      </c>
      <c r="BK221" s="1855" t="s">
        <v>179</v>
      </c>
      <c r="BL221" s="1855" t="s">
        <v>179</v>
      </c>
      <c r="BM221" s="1855" t="s">
        <v>179</v>
      </c>
      <c r="BN221" s="1855" t="s">
        <v>179</v>
      </c>
      <c r="BO221" s="1855" t="s">
        <v>179</v>
      </c>
      <c r="BP221" s="1855"/>
      <c r="BQ221" s="1855">
        <v>1</v>
      </c>
      <c r="BR221" s="1855"/>
      <c r="BS221" s="1855">
        <v>0</v>
      </c>
      <c r="BT221" s="1855"/>
      <c r="BU221" s="1855">
        <v>0</v>
      </c>
      <c r="BV221" s="1855"/>
      <c r="BW221" s="1855">
        <v>0</v>
      </c>
      <c r="BX221" s="1855" t="s">
        <v>4297</v>
      </c>
      <c r="BY221" s="1855" t="s">
        <v>4297</v>
      </c>
      <c r="BZ221" s="1858" t="s">
        <v>4297</v>
      </c>
      <c r="CA221" s="1858" t="s">
        <v>4297</v>
      </c>
      <c r="CB221" s="1858" t="s">
        <v>4297</v>
      </c>
      <c r="CC221" s="1858" t="s">
        <v>4297</v>
      </c>
      <c r="CD221" s="1858" t="s">
        <v>4298</v>
      </c>
      <c r="CE221" s="1858" t="s">
        <v>4297</v>
      </c>
      <c r="CF221" s="1858" t="s">
        <v>4297</v>
      </c>
      <c r="CG221" s="1858" t="s">
        <v>4297</v>
      </c>
      <c r="CH221" s="1858" t="s">
        <v>4297</v>
      </c>
      <c r="CI221" s="1859" t="s">
        <v>4297</v>
      </c>
      <c r="CJ221" s="1855" t="s">
        <v>4297</v>
      </c>
      <c r="CK221" s="1855" t="b">
        <v>0</v>
      </c>
      <c r="CL221" s="1855" t="b">
        <v>0</v>
      </c>
      <c r="CM221" s="1855" t="b">
        <v>0</v>
      </c>
      <c r="CN221" s="1855" t="b">
        <v>0</v>
      </c>
      <c r="CO221" s="1855" t="b">
        <v>0</v>
      </c>
      <c r="CP221" s="1855" t="b">
        <v>0</v>
      </c>
      <c r="CQ221" s="1855" t="b">
        <v>0</v>
      </c>
      <c r="CR221" s="1855" t="b">
        <v>1</v>
      </c>
      <c r="CS221" s="1855" t="s">
        <v>4300</v>
      </c>
      <c r="CT221" s="1855" t="s">
        <v>4300</v>
      </c>
      <c r="CU221" s="1855" t="s">
        <v>3153</v>
      </c>
      <c r="CV221" s="1855" t="s">
        <v>4300</v>
      </c>
      <c r="CW221" s="1855" t="s">
        <v>4300</v>
      </c>
      <c r="CX221" s="1855" t="s">
        <v>4297</v>
      </c>
      <c r="CY221" s="1857" t="s">
        <v>4297</v>
      </c>
      <c r="CZ221" s="1855">
        <v>0</v>
      </c>
      <c r="DA221" s="1855">
        <v>0</v>
      </c>
      <c r="DB221" s="1855">
        <v>0</v>
      </c>
      <c r="DC221" s="1855">
        <v>0</v>
      </c>
      <c r="DD221" s="1855">
        <v>0</v>
      </c>
      <c r="DE221" s="1855" t="b">
        <v>0</v>
      </c>
      <c r="DF221" s="1855" t="b">
        <v>0</v>
      </c>
      <c r="DG221" s="1855" t="b">
        <v>0</v>
      </c>
      <c r="DH221" s="1855" t="b">
        <v>0</v>
      </c>
      <c r="DI221" s="1855" t="b">
        <v>0</v>
      </c>
      <c r="DJ221" s="1860" t="b">
        <v>0</v>
      </c>
      <c r="DK221" s="1860" t="b">
        <v>0</v>
      </c>
      <c r="DL221" s="1860" t="b">
        <v>0</v>
      </c>
      <c r="DM221" s="1860" t="s">
        <v>179</v>
      </c>
      <c r="DN221" s="1860" t="s">
        <v>179</v>
      </c>
      <c r="DO221" s="1860" t="s">
        <v>179</v>
      </c>
      <c r="DP221" s="1860" t="s">
        <v>179</v>
      </c>
      <c r="DQ221" s="1860" t="s">
        <v>179</v>
      </c>
      <c r="DR221" s="1860" t="s">
        <v>179</v>
      </c>
    </row>
    <row r="222" spans="1:122" ht="14.25" thickBot="1">
      <c r="A222" s="1855" t="s">
        <v>1615</v>
      </c>
      <c r="B222" s="1855" t="s">
        <v>1616</v>
      </c>
      <c r="C222" s="1855">
        <v>2025</v>
      </c>
      <c r="D222" s="1855" t="s">
        <v>441</v>
      </c>
      <c r="E222" s="1855">
        <v>1006339</v>
      </c>
      <c r="F222" s="1855" t="s">
        <v>1616</v>
      </c>
      <c r="G222" s="1856">
        <v>45921</v>
      </c>
      <c r="H222" s="1855" t="s">
        <v>2969</v>
      </c>
      <c r="I222" s="1855" t="s">
        <v>1616</v>
      </c>
      <c r="J222" s="1855" t="s">
        <v>1617</v>
      </c>
      <c r="K222" s="1855" t="s">
        <v>1616</v>
      </c>
      <c r="L222" s="1855" t="s">
        <v>1617</v>
      </c>
      <c r="M222" s="1855" t="s">
        <v>2969</v>
      </c>
      <c r="N222" s="1855" t="s">
        <v>8</v>
      </c>
      <c r="O222" s="1855" t="s">
        <v>9</v>
      </c>
      <c r="P222" s="1855" t="s">
        <v>441</v>
      </c>
      <c r="Q222" s="1855" t="s">
        <v>179</v>
      </c>
      <c r="R222" s="1855" t="s">
        <v>179</v>
      </c>
      <c r="S222" s="1855" t="s">
        <v>179</v>
      </c>
      <c r="T222" s="1855" t="s">
        <v>179</v>
      </c>
      <c r="U222" s="1855">
        <v>4013</v>
      </c>
      <c r="V222" s="1855">
        <v>4</v>
      </c>
      <c r="W222" s="1855">
        <v>2</v>
      </c>
      <c r="X222" s="1855">
        <v>0</v>
      </c>
      <c r="Y222" s="1855">
        <v>2025</v>
      </c>
      <c r="Z222" s="1855">
        <v>2027</v>
      </c>
      <c r="AA222" s="1855" t="s">
        <v>4135</v>
      </c>
      <c r="AB222" s="1855" t="s">
        <v>179</v>
      </c>
      <c r="AC222" s="1855" t="s">
        <v>179</v>
      </c>
      <c r="AD222" s="1855" t="s">
        <v>4022</v>
      </c>
      <c r="AE222" s="1855" t="s">
        <v>1618</v>
      </c>
      <c r="AF222" s="1855" t="s">
        <v>1619</v>
      </c>
      <c r="AG222" s="1855" t="s">
        <v>1620</v>
      </c>
      <c r="AH222" s="1855" t="s">
        <v>179</v>
      </c>
      <c r="AI222" s="1855" t="s">
        <v>179</v>
      </c>
      <c r="AJ222" s="1855">
        <v>2024</v>
      </c>
      <c r="AK222" s="1855">
        <v>7440</v>
      </c>
      <c r="AL222" s="1855">
        <v>7440</v>
      </c>
      <c r="AM222" s="1855">
        <v>6759</v>
      </c>
      <c r="AN222" s="1855">
        <v>6759</v>
      </c>
      <c r="AO222" s="1855">
        <v>14.65</v>
      </c>
      <c r="AP222" s="1855" t="s">
        <v>672</v>
      </c>
      <c r="AQ222" s="1855">
        <v>0</v>
      </c>
      <c r="AR222" s="1855">
        <v>2027</v>
      </c>
      <c r="AS222" s="1855">
        <v>7407</v>
      </c>
      <c r="AT222" s="1855">
        <v>0.4</v>
      </c>
      <c r="AU222" s="1855">
        <v>7407</v>
      </c>
      <c r="AV222" s="1855">
        <v>0.4</v>
      </c>
      <c r="AW222" s="1855">
        <v>14.59</v>
      </c>
      <c r="AX222" s="1855" t="s">
        <v>672</v>
      </c>
      <c r="AY222" s="1855">
        <v>0.4</v>
      </c>
      <c r="AZ222" s="1855">
        <v>0</v>
      </c>
      <c r="BA222" s="1855" t="s">
        <v>179</v>
      </c>
      <c r="BB222" s="1855" t="s">
        <v>179</v>
      </c>
      <c r="BC222" s="1857" t="s">
        <v>179</v>
      </c>
      <c r="BD222" s="1857" t="s">
        <v>179</v>
      </c>
      <c r="BE222" s="1857" t="s">
        <v>179</v>
      </c>
      <c r="BF222" s="1857" t="s">
        <v>179</v>
      </c>
      <c r="BG222" s="1857" t="s">
        <v>179</v>
      </c>
      <c r="BH222" s="1857" t="s">
        <v>179</v>
      </c>
      <c r="BI222" s="1857" t="s">
        <v>179</v>
      </c>
      <c r="BJ222" s="1857" t="s">
        <v>179</v>
      </c>
      <c r="BK222" s="1855" t="s">
        <v>179</v>
      </c>
      <c r="BL222" s="1855" t="s">
        <v>179</v>
      </c>
      <c r="BM222" s="1855" t="s">
        <v>179</v>
      </c>
      <c r="BN222" s="1855" t="s">
        <v>179</v>
      </c>
      <c r="BO222" s="1855" t="s">
        <v>179</v>
      </c>
      <c r="BP222" s="1855"/>
      <c r="BQ222" s="1855">
        <v>0</v>
      </c>
      <c r="BR222" s="1855"/>
      <c r="BS222" s="1855">
        <v>0</v>
      </c>
      <c r="BT222" s="1855"/>
      <c r="BU222" s="1855">
        <v>0</v>
      </c>
      <c r="BV222" s="1855"/>
      <c r="BW222" s="1855">
        <v>0</v>
      </c>
      <c r="BX222" s="1855" t="s">
        <v>4297</v>
      </c>
      <c r="BY222" s="1855" t="s">
        <v>4297</v>
      </c>
      <c r="BZ222" s="1858" t="s">
        <v>4297</v>
      </c>
      <c r="CA222" s="1858" t="s">
        <v>4297</v>
      </c>
      <c r="CB222" s="1858" t="s">
        <v>4297</v>
      </c>
      <c r="CC222" s="1858" t="s">
        <v>4299</v>
      </c>
      <c r="CD222" s="1858" t="s">
        <v>4298</v>
      </c>
      <c r="CE222" s="1858" t="s">
        <v>4299</v>
      </c>
      <c r="CF222" s="1858" t="s">
        <v>3153</v>
      </c>
      <c r="CG222" s="1858" t="s">
        <v>4298</v>
      </c>
      <c r="CH222" s="1858" t="s">
        <v>4298</v>
      </c>
      <c r="CI222" s="1859" t="s">
        <v>4299</v>
      </c>
      <c r="CJ222" s="1855" t="s">
        <v>3153</v>
      </c>
      <c r="CK222" s="1855" t="b">
        <v>1</v>
      </c>
      <c r="CL222" s="1855" t="b">
        <v>1</v>
      </c>
      <c r="CM222" s="1855" t="b">
        <v>0</v>
      </c>
      <c r="CN222" s="1855" t="b">
        <v>1</v>
      </c>
      <c r="CO222" s="1855" t="b">
        <v>0</v>
      </c>
      <c r="CP222" s="1855" t="b">
        <v>0</v>
      </c>
      <c r="CQ222" s="1855" t="b">
        <v>0</v>
      </c>
      <c r="CR222" s="1855" t="b">
        <v>0</v>
      </c>
      <c r="CS222" s="1855" t="s">
        <v>4297</v>
      </c>
      <c r="CT222" s="1855" t="s">
        <v>4297</v>
      </c>
      <c r="CU222" s="1855" t="s">
        <v>3153</v>
      </c>
      <c r="CV222" s="1855" t="s">
        <v>3153</v>
      </c>
      <c r="CW222" s="1855" t="s">
        <v>3153</v>
      </c>
      <c r="CX222" s="1855" t="s">
        <v>3153</v>
      </c>
      <c r="CY222" s="1857" t="s">
        <v>4300</v>
      </c>
      <c r="CZ222" s="1855">
        <v>0</v>
      </c>
      <c r="DA222" s="1855">
        <v>0</v>
      </c>
      <c r="DB222" s="1855">
        <v>0</v>
      </c>
      <c r="DC222" s="1855">
        <v>0</v>
      </c>
      <c r="DD222" s="1855">
        <v>0</v>
      </c>
      <c r="DE222" s="1855" t="b">
        <v>0</v>
      </c>
      <c r="DF222" s="1855" t="b">
        <v>0</v>
      </c>
      <c r="DG222" s="1855" t="b">
        <v>0</v>
      </c>
      <c r="DH222" s="1855" t="b">
        <v>0</v>
      </c>
      <c r="DI222" s="1855" t="b">
        <v>0</v>
      </c>
      <c r="DJ222" s="1860" t="b">
        <v>0</v>
      </c>
      <c r="DK222" s="1860" t="b">
        <v>0</v>
      </c>
      <c r="DL222" s="1860" t="b">
        <v>0</v>
      </c>
      <c r="DM222" s="1860" t="s">
        <v>179</v>
      </c>
      <c r="DN222" s="1860" t="s">
        <v>179</v>
      </c>
      <c r="DO222" s="1860" t="s">
        <v>179</v>
      </c>
      <c r="DP222" s="1860" t="s">
        <v>179</v>
      </c>
      <c r="DQ222" s="1860" t="s">
        <v>179</v>
      </c>
      <c r="DR222" s="1860" t="s">
        <v>179</v>
      </c>
    </row>
    <row r="223" spans="1:122" ht="14.25" thickBot="1">
      <c r="A223" s="1855" t="s">
        <v>1621</v>
      </c>
      <c r="B223" s="1855" t="s">
        <v>1622</v>
      </c>
      <c r="C223" s="1855">
        <v>2025</v>
      </c>
      <c r="D223" s="1855" t="s">
        <v>441</v>
      </c>
      <c r="E223" s="1855">
        <v>1083342</v>
      </c>
      <c r="F223" s="1855" t="s">
        <v>1622</v>
      </c>
      <c r="G223" s="1856">
        <v>45869</v>
      </c>
      <c r="H223" s="1855" t="s">
        <v>1623</v>
      </c>
      <c r="I223" s="1855" t="s">
        <v>1622</v>
      </c>
      <c r="J223" s="1855" t="s">
        <v>1624</v>
      </c>
      <c r="K223" s="1855" t="s">
        <v>1622</v>
      </c>
      <c r="L223" s="1855" t="s">
        <v>1624</v>
      </c>
      <c r="M223" s="1855" t="s">
        <v>1623</v>
      </c>
      <c r="N223" s="1855" t="s">
        <v>319</v>
      </c>
      <c r="O223" s="1855" t="s">
        <v>96</v>
      </c>
      <c r="P223" s="1855" t="s">
        <v>441</v>
      </c>
      <c r="Q223" s="1855" t="s">
        <v>179</v>
      </c>
      <c r="R223" s="1855" t="s">
        <v>179</v>
      </c>
      <c r="S223" s="1855" t="s">
        <v>179</v>
      </c>
      <c r="T223" s="1855" t="s">
        <v>179</v>
      </c>
      <c r="U223" s="1855">
        <v>3510</v>
      </c>
      <c r="V223" s="1855">
        <v>7</v>
      </c>
      <c r="W223" s="1855">
        <v>3</v>
      </c>
      <c r="X223" s="1855">
        <v>0</v>
      </c>
      <c r="Y223" s="1855">
        <v>2025</v>
      </c>
      <c r="Z223" s="1855">
        <v>2027</v>
      </c>
      <c r="AA223" s="1855" t="s">
        <v>4638</v>
      </c>
      <c r="AB223" s="1855" t="s">
        <v>179</v>
      </c>
      <c r="AC223" s="1855" t="s">
        <v>179</v>
      </c>
      <c r="AD223" s="1855" t="s">
        <v>4022</v>
      </c>
      <c r="AE223" s="1855" t="s">
        <v>1625</v>
      </c>
      <c r="AF223" s="1855" t="s">
        <v>1626</v>
      </c>
      <c r="AG223" s="1855" t="s">
        <v>618</v>
      </c>
      <c r="AH223" s="1855" t="s">
        <v>179</v>
      </c>
      <c r="AI223" s="1855" t="s">
        <v>179</v>
      </c>
      <c r="AJ223" s="1855">
        <v>2024</v>
      </c>
      <c r="AK223" s="1855">
        <v>6682</v>
      </c>
      <c r="AL223" s="1855">
        <v>6682</v>
      </c>
      <c r="AM223" s="1855">
        <v>6682</v>
      </c>
      <c r="AN223" s="1855">
        <v>6682</v>
      </c>
      <c r="AO223" s="1855">
        <v>42.35</v>
      </c>
      <c r="AP223" s="1855" t="s">
        <v>469</v>
      </c>
      <c r="AQ223" s="1855">
        <v>0</v>
      </c>
      <c r="AR223" s="1855">
        <v>2027</v>
      </c>
      <c r="AS223" s="1855">
        <v>6600</v>
      </c>
      <c r="AT223" s="1855">
        <v>1.2</v>
      </c>
      <c r="AU223" s="1855">
        <v>6600</v>
      </c>
      <c r="AV223" s="1855">
        <v>1.2</v>
      </c>
      <c r="AW223" s="1855">
        <v>41.8</v>
      </c>
      <c r="AX223" s="1855" t="s">
        <v>469</v>
      </c>
      <c r="AY223" s="1855">
        <v>1.3</v>
      </c>
      <c r="AZ223" s="1855">
        <v>0</v>
      </c>
      <c r="BA223" s="1855" t="s">
        <v>179</v>
      </c>
      <c r="BB223" s="1855" t="s">
        <v>179</v>
      </c>
      <c r="BC223" s="1857" t="s">
        <v>179</v>
      </c>
      <c r="BD223" s="1857" t="s">
        <v>179</v>
      </c>
      <c r="BE223" s="1857" t="s">
        <v>179</v>
      </c>
      <c r="BF223" s="1857" t="s">
        <v>179</v>
      </c>
      <c r="BG223" s="1857" t="s">
        <v>179</v>
      </c>
      <c r="BH223" s="1857" t="s">
        <v>179</v>
      </c>
      <c r="BI223" s="1857" t="s">
        <v>179</v>
      </c>
      <c r="BJ223" s="1857" t="s">
        <v>179</v>
      </c>
      <c r="BK223" s="1855" t="s">
        <v>179</v>
      </c>
      <c r="BL223" s="1855" t="s">
        <v>179</v>
      </c>
      <c r="BM223" s="1855" t="s">
        <v>179</v>
      </c>
      <c r="BN223" s="1855" t="s">
        <v>179</v>
      </c>
      <c r="BO223" s="1855" t="s">
        <v>179</v>
      </c>
      <c r="BP223" s="1855"/>
      <c r="BQ223" s="1855">
        <v>0</v>
      </c>
      <c r="BR223" s="1855"/>
      <c r="BS223" s="1855">
        <v>0</v>
      </c>
      <c r="BT223" s="1855"/>
      <c r="BU223" s="1855">
        <v>0</v>
      </c>
      <c r="BV223" s="1855"/>
      <c r="BW223" s="1855">
        <v>0</v>
      </c>
      <c r="BX223" s="1855" t="s">
        <v>4297</v>
      </c>
      <c r="BY223" s="1855" t="s">
        <v>4297</v>
      </c>
      <c r="BZ223" s="1858" t="s">
        <v>4297</v>
      </c>
      <c r="CA223" s="1858" t="s">
        <v>4297</v>
      </c>
      <c r="CB223" s="1858" t="s">
        <v>4297</v>
      </c>
      <c r="CC223" s="1858" t="s">
        <v>4297</v>
      </c>
      <c r="CD223" s="1858" t="s">
        <v>4300</v>
      </c>
      <c r="CE223" s="1858" t="s">
        <v>4297</v>
      </c>
      <c r="CF223" s="1858" t="s">
        <v>4297</v>
      </c>
      <c r="CG223" s="1858" t="s">
        <v>4297</v>
      </c>
      <c r="CH223" s="1858" t="s">
        <v>4297</v>
      </c>
      <c r="CI223" s="1859" t="s">
        <v>4297</v>
      </c>
      <c r="CJ223" s="1855" t="s">
        <v>4297</v>
      </c>
      <c r="CK223" s="1855" t="b">
        <v>0</v>
      </c>
      <c r="CL223" s="1855" t="b">
        <v>0</v>
      </c>
      <c r="CM223" s="1855" t="b">
        <v>0</v>
      </c>
      <c r="CN223" s="1855" t="b">
        <v>0</v>
      </c>
      <c r="CO223" s="1855" t="b">
        <v>0</v>
      </c>
      <c r="CP223" s="1855" t="b">
        <v>0</v>
      </c>
      <c r="CQ223" s="1855" t="b">
        <v>0</v>
      </c>
      <c r="CR223" s="1855" t="b">
        <v>1</v>
      </c>
      <c r="CS223" s="1855" t="s">
        <v>4300</v>
      </c>
      <c r="CT223" s="1855" t="s">
        <v>4300</v>
      </c>
      <c r="CU223" s="1855" t="s">
        <v>4300</v>
      </c>
      <c r="CV223" s="1855" t="s">
        <v>3153</v>
      </c>
      <c r="CW223" s="1855" t="s">
        <v>4300</v>
      </c>
      <c r="CX223" s="1855" t="s">
        <v>4297</v>
      </c>
      <c r="CY223" s="1857" t="s">
        <v>4300</v>
      </c>
      <c r="CZ223" s="1855">
        <v>0</v>
      </c>
      <c r="DA223" s="1855">
        <v>0</v>
      </c>
      <c r="DB223" s="1855">
        <v>0</v>
      </c>
      <c r="DC223" s="1855">
        <v>0</v>
      </c>
      <c r="DD223" s="1855">
        <v>0</v>
      </c>
      <c r="DE223" s="1855" t="b">
        <v>0</v>
      </c>
      <c r="DF223" s="1855" t="b">
        <v>0</v>
      </c>
      <c r="DG223" s="1855" t="b">
        <v>0</v>
      </c>
      <c r="DH223" s="1855" t="b">
        <v>0</v>
      </c>
      <c r="DI223" s="1855" t="b">
        <v>0</v>
      </c>
      <c r="DJ223" s="1860" t="b">
        <v>0</v>
      </c>
      <c r="DK223" s="1860" t="b">
        <v>0</v>
      </c>
      <c r="DL223" s="1860" t="b">
        <v>0</v>
      </c>
      <c r="DM223" s="1860" t="s">
        <v>179</v>
      </c>
      <c r="DN223" s="1860" t="s">
        <v>179</v>
      </c>
      <c r="DO223" s="1860" t="s">
        <v>179</v>
      </c>
      <c r="DP223" s="1860" t="s">
        <v>179</v>
      </c>
      <c r="DQ223" s="1860" t="s">
        <v>179</v>
      </c>
      <c r="DR223" s="1860" t="s">
        <v>179</v>
      </c>
    </row>
    <row r="224" spans="1:122" ht="14.25" thickBot="1">
      <c r="A224" s="1855" t="s">
        <v>1627</v>
      </c>
      <c r="B224" s="1855" t="s">
        <v>1628</v>
      </c>
      <c r="C224" s="1855">
        <v>2025</v>
      </c>
      <c r="D224" s="1855" t="s">
        <v>441</v>
      </c>
      <c r="E224" s="1855">
        <v>1083343</v>
      </c>
      <c r="F224" s="1855" t="s">
        <v>1628</v>
      </c>
      <c r="G224" s="1856">
        <v>45929</v>
      </c>
      <c r="H224" s="1855" t="s">
        <v>4639</v>
      </c>
      <c r="I224" s="1855" t="s">
        <v>4640</v>
      </c>
      <c r="J224" s="1855" t="s">
        <v>4641</v>
      </c>
      <c r="K224" s="1855" t="s">
        <v>1628</v>
      </c>
      <c r="L224" s="1855" t="s">
        <v>4109</v>
      </c>
      <c r="M224" s="1855" t="s">
        <v>1630</v>
      </c>
      <c r="N224" s="1855" t="s">
        <v>319</v>
      </c>
      <c r="O224" s="1855" t="s">
        <v>96</v>
      </c>
      <c r="P224" s="1855" t="s">
        <v>441</v>
      </c>
      <c r="Q224" s="1855" t="s">
        <v>179</v>
      </c>
      <c r="R224" s="1855" t="s">
        <v>179</v>
      </c>
      <c r="S224" s="1855" t="s">
        <v>179</v>
      </c>
      <c r="T224" s="1855" t="s">
        <v>179</v>
      </c>
      <c r="U224" s="1855">
        <v>1997</v>
      </c>
      <c r="V224" s="1855">
        <v>1</v>
      </c>
      <c r="W224" s="1855">
        <v>1</v>
      </c>
      <c r="X224" s="1855">
        <v>4</v>
      </c>
      <c r="Y224" s="1855">
        <v>2025</v>
      </c>
      <c r="Z224" s="1855">
        <v>2027</v>
      </c>
      <c r="AA224" s="1855" t="s">
        <v>4642</v>
      </c>
      <c r="AB224" s="1855" t="s">
        <v>179</v>
      </c>
      <c r="AC224" s="1855" t="s">
        <v>179</v>
      </c>
      <c r="AD224" s="1855" t="s">
        <v>4022</v>
      </c>
      <c r="AE224" s="1855" t="s">
        <v>1631</v>
      </c>
      <c r="AF224" s="1855" t="s">
        <v>1629</v>
      </c>
      <c r="AG224" s="1855" t="s">
        <v>604</v>
      </c>
      <c r="AH224" s="1855" t="s">
        <v>4022</v>
      </c>
      <c r="AI224" s="1855" t="s">
        <v>1632</v>
      </c>
      <c r="AJ224" s="1855">
        <v>2024</v>
      </c>
      <c r="AK224" s="1855">
        <v>4819</v>
      </c>
      <c r="AL224" s="1855">
        <v>4819</v>
      </c>
      <c r="AM224" s="1855">
        <v>2086</v>
      </c>
      <c r="AN224" s="1855">
        <v>878</v>
      </c>
      <c r="AO224" s="1855">
        <v>52.34</v>
      </c>
      <c r="AP224" s="1855" t="s">
        <v>469</v>
      </c>
      <c r="AQ224" s="1855">
        <v>0</v>
      </c>
      <c r="AR224" s="1855">
        <v>2027</v>
      </c>
      <c r="AS224" s="1855">
        <v>4674</v>
      </c>
      <c r="AT224" s="1855">
        <v>3</v>
      </c>
      <c r="AU224" s="1855">
        <v>4674</v>
      </c>
      <c r="AV224" s="1855">
        <v>3</v>
      </c>
      <c r="AW224" s="1855">
        <v>50.77</v>
      </c>
      <c r="AX224" s="1855" t="s">
        <v>469</v>
      </c>
      <c r="AY224" s="1855">
        <v>3</v>
      </c>
      <c r="AZ224" s="1855">
        <v>0</v>
      </c>
      <c r="BA224" s="1855" t="s">
        <v>179</v>
      </c>
      <c r="BB224" s="1855" t="s">
        <v>179</v>
      </c>
      <c r="BC224" s="1857" t="s">
        <v>179</v>
      </c>
      <c r="BD224" s="1857" t="s">
        <v>179</v>
      </c>
      <c r="BE224" s="1857" t="s">
        <v>179</v>
      </c>
      <c r="BF224" s="1857" t="s">
        <v>179</v>
      </c>
      <c r="BG224" s="1857" t="s">
        <v>179</v>
      </c>
      <c r="BH224" s="1857" t="s">
        <v>179</v>
      </c>
      <c r="BI224" s="1857" t="s">
        <v>179</v>
      </c>
      <c r="BJ224" s="1857" t="s">
        <v>179</v>
      </c>
      <c r="BK224" s="1855" t="s">
        <v>179</v>
      </c>
      <c r="BL224" s="1855" t="s">
        <v>179</v>
      </c>
      <c r="BM224" s="1855" t="s">
        <v>179</v>
      </c>
      <c r="BN224" s="1855" t="s">
        <v>179</v>
      </c>
      <c r="BO224" s="1855" t="s">
        <v>179</v>
      </c>
      <c r="BP224" s="1855"/>
      <c r="BQ224" s="1855">
        <v>0</v>
      </c>
      <c r="BR224" s="1855"/>
      <c r="BS224" s="1855">
        <v>0</v>
      </c>
      <c r="BT224" s="1855"/>
      <c r="BU224" s="1855">
        <v>0</v>
      </c>
      <c r="BV224" s="1855"/>
      <c r="BW224" s="1855">
        <v>1</v>
      </c>
      <c r="BX224" s="1855" t="s">
        <v>4297</v>
      </c>
      <c r="BY224" s="1855" t="s">
        <v>4297</v>
      </c>
      <c r="BZ224" s="1858" t="s">
        <v>4297</v>
      </c>
      <c r="CA224" s="1858" t="s">
        <v>4297</v>
      </c>
      <c r="CB224" s="1858" t="s">
        <v>4297</v>
      </c>
      <c r="CC224" s="1858" t="s">
        <v>4297</v>
      </c>
      <c r="CD224" s="1858" t="s">
        <v>4297</v>
      </c>
      <c r="CE224" s="1858" t="s">
        <v>4297</v>
      </c>
      <c r="CF224" s="1858" t="s">
        <v>4297</v>
      </c>
      <c r="CG224" s="1858" t="s">
        <v>4298</v>
      </c>
      <c r="CH224" s="1858" t="s">
        <v>4298</v>
      </c>
      <c r="CI224" s="1859" t="s">
        <v>4298</v>
      </c>
      <c r="CJ224" s="1855" t="s">
        <v>4297</v>
      </c>
      <c r="CK224" s="1855" t="b">
        <v>0</v>
      </c>
      <c r="CL224" s="1855" t="b">
        <v>0</v>
      </c>
      <c r="CM224" s="1855" t="b">
        <v>0</v>
      </c>
      <c r="CN224" s="1855" t="b">
        <v>0</v>
      </c>
      <c r="CO224" s="1855" t="b">
        <v>0</v>
      </c>
      <c r="CP224" s="1855" t="b">
        <v>0</v>
      </c>
      <c r="CQ224" s="1855" t="b">
        <v>0</v>
      </c>
      <c r="CR224" s="1855" t="b">
        <v>1</v>
      </c>
      <c r="CS224" s="1855" t="s">
        <v>4300</v>
      </c>
      <c r="CT224" s="1855" t="s">
        <v>4300</v>
      </c>
      <c r="CU224" s="1855" t="s">
        <v>4300</v>
      </c>
      <c r="CV224" s="1855" t="s">
        <v>4300</v>
      </c>
      <c r="CW224" s="1855" t="s">
        <v>4300</v>
      </c>
      <c r="CX224" s="1855" t="s">
        <v>3153</v>
      </c>
      <c r="CY224" s="1857" t="s">
        <v>4300</v>
      </c>
      <c r="CZ224" s="1855">
        <v>0</v>
      </c>
      <c r="DA224" s="1855">
        <v>0</v>
      </c>
      <c r="DB224" s="1855">
        <v>0</v>
      </c>
      <c r="DC224" s="1855">
        <v>0</v>
      </c>
      <c r="DD224" s="1855">
        <v>0</v>
      </c>
      <c r="DE224" s="1855" t="b">
        <v>0</v>
      </c>
      <c r="DF224" s="1855" t="b">
        <v>0</v>
      </c>
      <c r="DG224" s="1855" t="b">
        <v>0</v>
      </c>
      <c r="DH224" s="1855" t="b">
        <v>0</v>
      </c>
      <c r="DI224" s="1855" t="b">
        <v>0</v>
      </c>
      <c r="DJ224" s="1860" t="b">
        <v>0</v>
      </c>
      <c r="DK224" s="1860" t="b">
        <v>0</v>
      </c>
      <c r="DL224" s="1860" t="b">
        <v>0</v>
      </c>
      <c r="DM224" s="1860" t="s">
        <v>179</v>
      </c>
      <c r="DN224" s="1860" t="s">
        <v>179</v>
      </c>
      <c r="DO224" s="1860" t="s">
        <v>179</v>
      </c>
      <c r="DP224" s="1860" t="s">
        <v>179</v>
      </c>
      <c r="DQ224" s="1860" t="s">
        <v>179</v>
      </c>
      <c r="DR224" s="1860" t="s">
        <v>179</v>
      </c>
    </row>
    <row r="225" spans="1:122" ht="14.25" thickBot="1">
      <c r="A225" s="1855" t="s">
        <v>1633</v>
      </c>
      <c r="B225" s="1855" t="s">
        <v>1634</v>
      </c>
      <c r="C225" s="1855">
        <v>2025</v>
      </c>
      <c r="D225" s="1855" t="s">
        <v>441</v>
      </c>
      <c r="E225" s="1855">
        <v>1058346</v>
      </c>
      <c r="F225" s="1855" t="s">
        <v>1634</v>
      </c>
      <c r="G225" s="1856">
        <v>45861</v>
      </c>
      <c r="H225" s="1855" t="s">
        <v>1635</v>
      </c>
      <c r="I225" s="1855" t="s">
        <v>1634</v>
      </c>
      <c r="J225" s="1855" t="s">
        <v>1636</v>
      </c>
      <c r="K225" s="1855" t="s">
        <v>1634</v>
      </c>
      <c r="L225" s="1855" t="s">
        <v>1636</v>
      </c>
      <c r="M225" s="1855" t="s">
        <v>1635</v>
      </c>
      <c r="N225" s="1855" t="s">
        <v>57</v>
      </c>
      <c r="O225" s="1855" t="s">
        <v>66</v>
      </c>
      <c r="P225" s="1855" t="s">
        <v>441</v>
      </c>
      <c r="Q225" s="1855" t="s">
        <v>179</v>
      </c>
      <c r="R225" s="1855" t="s">
        <v>179</v>
      </c>
      <c r="S225" s="1855" t="s">
        <v>179</v>
      </c>
      <c r="T225" s="1855" t="s">
        <v>179</v>
      </c>
      <c r="U225" s="1855">
        <v>9180</v>
      </c>
      <c r="V225" s="1855">
        <v>216</v>
      </c>
      <c r="W225" s="1855">
        <v>0</v>
      </c>
      <c r="X225" s="1855">
        <v>0</v>
      </c>
      <c r="Y225" s="1855">
        <v>2025</v>
      </c>
      <c r="Z225" s="1855">
        <v>2027</v>
      </c>
      <c r="AA225" s="1855" t="s">
        <v>4643</v>
      </c>
      <c r="AB225" s="1855" t="s">
        <v>179</v>
      </c>
      <c r="AC225" s="1855" t="s">
        <v>179</v>
      </c>
      <c r="AD225" s="1855" t="s">
        <v>4022</v>
      </c>
      <c r="AE225" s="1855" t="s">
        <v>1634</v>
      </c>
      <c r="AF225" s="1855" t="s">
        <v>4644</v>
      </c>
      <c r="AG225" s="1855" t="s">
        <v>1637</v>
      </c>
      <c r="AH225" s="1855" t="s">
        <v>179</v>
      </c>
      <c r="AI225" s="1855" t="s">
        <v>179</v>
      </c>
      <c r="AJ225" s="1855">
        <v>2024</v>
      </c>
      <c r="AK225" s="1855">
        <v>19396</v>
      </c>
      <c r="AL225" s="1855">
        <v>19396</v>
      </c>
      <c r="AM225" s="1855">
        <v>15441</v>
      </c>
      <c r="AN225" s="1855">
        <v>15441</v>
      </c>
      <c r="AO225" s="1855">
        <v>213.5</v>
      </c>
      <c r="AP225" s="1855" t="s">
        <v>469</v>
      </c>
      <c r="AQ225" s="1855">
        <v>12.6</v>
      </c>
      <c r="AR225" s="1855">
        <v>2027</v>
      </c>
      <c r="AS225" s="1855">
        <v>1939</v>
      </c>
      <c r="AT225" s="1855">
        <v>90</v>
      </c>
      <c r="AU225" s="1855">
        <v>1939</v>
      </c>
      <c r="AV225" s="1855">
        <v>90</v>
      </c>
      <c r="AW225" s="1855">
        <v>192</v>
      </c>
      <c r="AX225" s="1855" t="s">
        <v>469</v>
      </c>
      <c r="AY225" s="1855">
        <v>10.1</v>
      </c>
      <c r="AZ225" s="1855">
        <v>20</v>
      </c>
      <c r="BA225" s="1855" t="s">
        <v>179</v>
      </c>
      <c r="BB225" s="1855" t="s">
        <v>179</v>
      </c>
      <c r="BC225" s="1857" t="s">
        <v>179</v>
      </c>
      <c r="BD225" s="1857" t="s">
        <v>179</v>
      </c>
      <c r="BE225" s="1857" t="s">
        <v>179</v>
      </c>
      <c r="BF225" s="1857" t="s">
        <v>179</v>
      </c>
      <c r="BG225" s="1857" t="s">
        <v>179</v>
      </c>
      <c r="BH225" s="1857" t="s">
        <v>179</v>
      </c>
      <c r="BI225" s="1857" t="s">
        <v>179</v>
      </c>
      <c r="BJ225" s="1857" t="s">
        <v>179</v>
      </c>
      <c r="BK225" s="1855" t="s">
        <v>179</v>
      </c>
      <c r="BL225" s="1855" t="s">
        <v>179</v>
      </c>
      <c r="BM225" s="1855" t="s">
        <v>179</v>
      </c>
      <c r="BN225" s="1855" t="s">
        <v>179</v>
      </c>
      <c r="BO225" s="1855" t="s">
        <v>179</v>
      </c>
      <c r="BP225" s="1855"/>
      <c r="BQ225" s="1855">
        <v>0</v>
      </c>
      <c r="BR225" s="1855"/>
      <c r="BS225" s="1855">
        <v>0</v>
      </c>
      <c r="BT225" s="1855"/>
      <c r="BU225" s="1855">
        <v>0</v>
      </c>
      <c r="BV225" s="1855"/>
      <c r="BW225" s="1855">
        <v>0</v>
      </c>
      <c r="BX225" s="1855" t="s">
        <v>4297</v>
      </c>
      <c r="BY225" s="1855" t="s">
        <v>4297</v>
      </c>
      <c r="BZ225" s="1858" t="s">
        <v>4297</v>
      </c>
      <c r="CA225" s="1858" t="s">
        <v>4300</v>
      </c>
      <c r="CB225" s="1858" t="s">
        <v>4297</v>
      </c>
      <c r="CC225" s="1858" t="s">
        <v>4297</v>
      </c>
      <c r="CD225" s="1858" t="s">
        <v>4297</v>
      </c>
      <c r="CE225" s="1858" t="s">
        <v>4297</v>
      </c>
      <c r="CF225" s="1858" t="s">
        <v>4297</v>
      </c>
      <c r="CG225" s="1858" t="s">
        <v>4298</v>
      </c>
      <c r="CH225" s="1858" t="s">
        <v>4298</v>
      </c>
      <c r="CI225" s="1859" t="s">
        <v>4298</v>
      </c>
      <c r="CJ225" s="1855" t="s">
        <v>4298</v>
      </c>
      <c r="CK225" s="1855" t="b">
        <v>0</v>
      </c>
      <c r="CL225" s="1855" t="b">
        <v>1</v>
      </c>
      <c r="CM225" s="1855" t="b">
        <v>0</v>
      </c>
      <c r="CN225" s="1855" t="b">
        <v>0</v>
      </c>
      <c r="CO225" s="1855" t="b">
        <v>0</v>
      </c>
      <c r="CP225" s="1855" t="b">
        <v>0</v>
      </c>
      <c r="CQ225" s="1855" t="b">
        <v>0</v>
      </c>
      <c r="CR225" s="1855" t="b">
        <v>0</v>
      </c>
      <c r="CS225" s="1855" t="s">
        <v>4300</v>
      </c>
      <c r="CT225" s="1855" t="s">
        <v>4300</v>
      </c>
      <c r="CU225" s="1855" t="s">
        <v>4297</v>
      </c>
      <c r="CV225" s="1855" t="s">
        <v>4300</v>
      </c>
      <c r="CW225" s="1855" t="s">
        <v>4300</v>
      </c>
      <c r="CX225" s="1855" t="s">
        <v>4297</v>
      </c>
      <c r="CY225" s="1857" t="s">
        <v>3153</v>
      </c>
      <c r="CZ225" s="1855">
        <v>0</v>
      </c>
      <c r="DA225" s="1855">
        <v>0</v>
      </c>
      <c r="DB225" s="1855">
        <v>0</v>
      </c>
      <c r="DC225" s="1855">
        <v>0</v>
      </c>
      <c r="DD225" s="1855">
        <v>0</v>
      </c>
      <c r="DE225" s="1855" t="b">
        <v>0</v>
      </c>
      <c r="DF225" s="1855" t="b">
        <v>0</v>
      </c>
      <c r="DG225" s="1855" t="b">
        <v>0</v>
      </c>
      <c r="DH225" s="1855" t="b">
        <v>0</v>
      </c>
      <c r="DI225" s="1855" t="b">
        <v>0</v>
      </c>
      <c r="DJ225" s="1860" t="b">
        <v>0</v>
      </c>
      <c r="DK225" s="1860" t="b">
        <v>0</v>
      </c>
      <c r="DL225" s="1860" t="b">
        <v>0</v>
      </c>
      <c r="DM225" s="1860" t="s">
        <v>179</v>
      </c>
      <c r="DN225" s="1860" t="s">
        <v>179</v>
      </c>
      <c r="DO225" s="1860" t="s">
        <v>179</v>
      </c>
      <c r="DP225" s="1860" t="s">
        <v>179</v>
      </c>
      <c r="DQ225" s="1860" t="s">
        <v>179</v>
      </c>
      <c r="DR225" s="1860" t="s">
        <v>179</v>
      </c>
    </row>
    <row r="226" spans="1:122" ht="14.25" thickBot="1">
      <c r="A226" s="1855" t="s">
        <v>1638</v>
      </c>
      <c r="B226" s="1855" t="s">
        <v>1639</v>
      </c>
      <c r="C226" s="1855">
        <v>2025</v>
      </c>
      <c r="D226" s="1855" t="s">
        <v>441</v>
      </c>
      <c r="E226" s="1855">
        <v>1031348</v>
      </c>
      <c r="F226" s="1855" t="s">
        <v>1639</v>
      </c>
      <c r="G226" s="1856">
        <v>45846</v>
      </c>
      <c r="H226" s="1855" t="s">
        <v>1640</v>
      </c>
      <c r="I226" s="1855" t="s">
        <v>1639</v>
      </c>
      <c r="J226" s="1855" t="s">
        <v>4110</v>
      </c>
      <c r="K226" s="1855" t="s">
        <v>1639</v>
      </c>
      <c r="L226" s="1855" t="s">
        <v>4110</v>
      </c>
      <c r="M226" s="1855" t="s">
        <v>1640</v>
      </c>
      <c r="N226" s="1855" t="s">
        <v>12</v>
      </c>
      <c r="O226" s="1855" t="s">
        <v>35</v>
      </c>
      <c r="P226" s="1855" t="s">
        <v>441</v>
      </c>
      <c r="Q226" s="1855" t="s">
        <v>179</v>
      </c>
      <c r="R226" s="1855" t="s">
        <v>179</v>
      </c>
      <c r="S226" s="1855" t="s">
        <v>179</v>
      </c>
      <c r="T226" s="1855" t="s">
        <v>179</v>
      </c>
      <c r="U226" s="1855">
        <v>1852</v>
      </c>
      <c r="V226" s="1855">
        <v>1</v>
      </c>
      <c r="W226" s="1855">
        <v>1</v>
      </c>
      <c r="X226" s="1855">
        <v>0</v>
      </c>
      <c r="Y226" s="1855">
        <v>2025</v>
      </c>
      <c r="Z226" s="1855">
        <v>2027</v>
      </c>
      <c r="AA226" s="1855" t="s">
        <v>4645</v>
      </c>
      <c r="AB226" s="1855" t="s">
        <v>179</v>
      </c>
      <c r="AC226" s="1855" t="s">
        <v>179</v>
      </c>
      <c r="AD226" s="1855" t="s">
        <v>4022</v>
      </c>
      <c r="AE226" s="1855" t="s">
        <v>4646</v>
      </c>
      <c r="AF226" s="1855" t="s">
        <v>1641</v>
      </c>
      <c r="AG226" s="1855" t="s">
        <v>4647</v>
      </c>
      <c r="AH226" s="1855" t="s">
        <v>179</v>
      </c>
      <c r="AI226" s="1855" t="s">
        <v>179</v>
      </c>
      <c r="AJ226" s="1855">
        <v>2024</v>
      </c>
      <c r="AK226" s="1855">
        <v>3698</v>
      </c>
      <c r="AL226" s="1855">
        <v>3698</v>
      </c>
      <c r="AM226" s="1855">
        <v>3698</v>
      </c>
      <c r="AN226" s="1855">
        <v>3698</v>
      </c>
      <c r="AO226" s="1855">
        <v>1.7869999999999999</v>
      </c>
      <c r="AP226" s="1855" t="s">
        <v>1642</v>
      </c>
      <c r="AQ226" s="1855">
        <v>0</v>
      </c>
      <c r="AR226" s="1855">
        <v>2027</v>
      </c>
      <c r="AS226" s="1855">
        <v>3588</v>
      </c>
      <c r="AT226" s="1855">
        <v>3</v>
      </c>
      <c r="AU226" s="1855">
        <v>3588</v>
      </c>
      <c r="AV226" s="1855">
        <v>3</v>
      </c>
      <c r="AW226" s="1855">
        <v>1.74</v>
      </c>
      <c r="AX226" s="1855" t="s">
        <v>1642</v>
      </c>
      <c r="AY226" s="1855">
        <v>2.6</v>
      </c>
      <c r="AZ226" s="1855">
        <v>2</v>
      </c>
      <c r="BA226" s="1855" t="s">
        <v>179</v>
      </c>
      <c r="BB226" s="1855" t="s">
        <v>179</v>
      </c>
      <c r="BC226" s="1857" t="s">
        <v>179</v>
      </c>
      <c r="BD226" s="1857" t="s">
        <v>179</v>
      </c>
      <c r="BE226" s="1857" t="s">
        <v>179</v>
      </c>
      <c r="BF226" s="1857" t="s">
        <v>179</v>
      </c>
      <c r="BG226" s="1857" t="s">
        <v>179</v>
      </c>
      <c r="BH226" s="1857" t="s">
        <v>179</v>
      </c>
      <c r="BI226" s="1857" t="s">
        <v>179</v>
      </c>
      <c r="BJ226" s="1857" t="s">
        <v>179</v>
      </c>
      <c r="BK226" s="1855" t="s">
        <v>179</v>
      </c>
      <c r="BL226" s="1855" t="s">
        <v>179</v>
      </c>
      <c r="BM226" s="1855" t="s">
        <v>179</v>
      </c>
      <c r="BN226" s="1855" t="s">
        <v>179</v>
      </c>
      <c r="BO226" s="1855" t="s">
        <v>179</v>
      </c>
      <c r="BP226" s="1855"/>
      <c r="BQ226" s="1855">
        <v>0</v>
      </c>
      <c r="BR226" s="1855"/>
      <c r="BS226" s="1855">
        <v>0</v>
      </c>
      <c r="BT226" s="1855"/>
      <c r="BU226" s="1855">
        <v>0</v>
      </c>
      <c r="BV226" s="1855"/>
      <c r="BW226" s="1855">
        <v>0</v>
      </c>
      <c r="BX226" s="1855" t="s">
        <v>4297</v>
      </c>
      <c r="BY226" s="1855" t="s">
        <v>4297</v>
      </c>
      <c r="BZ226" s="1858" t="s">
        <v>4297</v>
      </c>
      <c r="CA226" s="1858" t="s">
        <v>4297</v>
      </c>
      <c r="CB226" s="1858" t="s">
        <v>3153</v>
      </c>
      <c r="CC226" s="1858" t="s">
        <v>3153</v>
      </c>
      <c r="CD226" s="1858" t="s">
        <v>4298</v>
      </c>
      <c r="CE226" s="1858" t="s">
        <v>4297</v>
      </c>
      <c r="CF226" s="1858" t="s">
        <v>4297</v>
      </c>
      <c r="CG226" s="1858" t="s">
        <v>4298</v>
      </c>
      <c r="CH226" s="1858" t="s">
        <v>4297</v>
      </c>
      <c r="CI226" s="1859" t="s">
        <v>4297</v>
      </c>
      <c r="CJ226" s="1855" t="s">
        <v>4297</v>
      </c>
      <c r="CK226" s="1855" t="b">
        <v>1</v>
      </c>
      <c r="CL226" s="1855" t="b">
        <v>0</v>
      </c>
      <c r="CM226" s="1855" t="b">
        <v>0</v>
      </c>
      <c r="CN226" s="1855" t="b">
        <v>0</v>
      </c>
      <c r="CO226" s="1855" t="b">
        <v>0</v>
      </c>
      <c r="CP226" s="1855" t="b">
        <v>0</v>
      </c>
      <c r="CQ226" s="1855" t="b">
        <v>1</v>
      </c>
      <c r="CR226" s="1855" t="b">
        <v>0</v>
      </c>
      <c r="CS226" s="1855" t="s">
        <v>4300</v>
      </c>
      <c r="CT226" s="1855" t="s">
        <v>4300</v>
      </c>
      <c r="CU226" s="1855" t="s">
        <v>3153</v>
      </c>
      <c r="CV226" s="1855" t="s">
        <v>4299</v>
      </c>
      <c r="CW226" s="1855" t="s">
        <v>4300</v>
      </c>
      <c r="CX226" s="1855" t="s">
        <v>3153</v>
      </c>
      <c r="CY226" s="1857" t="s">
        <v>4297</v>
      </c>
      <c r="CZ226" s="1855">
        <v>0</v>
      </c>
      <c r="DA226" s="1855">
        <v>0</v>
      </c>
      <c r="DB226" s="1855">
        <v>0</v>
      </c>
      <c r="DC226" s="1855">
        <v>0</v>
      </c>
      <c r="DD226" s="1855">
        <v>0</v>
      </c>
      <c r="DE226" s="1855" t="b">
        <v>0</v>
      </c>
      <c r="DF226" s="1855" t="b">
        <v>0</v>
      </c>
      <c r="DG226" s="1855" t="b">
        <v>0</v>
      </c>
      <c r="DH226" s="1855" t="b">
        <v>0</v>
      </c>
      <c r="DI226" s="1855" t="b">
        <v>0</v>
      </c>
      <c r="DJ226" s="1860" t="b">
        <v>0</v>
      </c>
      <c r="DK226" s="1860" t="b">
        <v>0</v>
      </c>
      <c r="DL226" s="1860" t="b">
        <v>0</v>
      </c>
      <c r="DM226" s="1860" t="s">
        <v>179</v>
      </c>
      <c r="DN226" s="1860" t="s">
        <v>179</v>
      </c>
      <c r="DO226" s="1860" t="s">
        <v>179</v>
      </c>
      <c r="DP226" s="1860" t="s">
        <v>179</v>
      </c>
      <c r="DQ226" s="1860" t="s">
        <v>179</v>
      </c>
      <c r="DR226" s="1860" t="s">
        <v>179</v>
      </c>
    </row>
    <row r="227" spans="1:122" ht="14.25" thickBot="1">
      <c r="A227" s="1855" t="s">
        <v>1643</v>
      </c>
      <c r="B227" s="1855" t="s">
        <v>1644</v>
      </c>
      <c r="C227" s="1855">
        <v>2025</v>
      </c>
      <c r="D227" s="1855" t="s">
        <v>441</v>
      </c>
      <c r="E227" s="1855">
        <v>1088349</v>
      </c>
      <c r="F227" s="1855" t="s">
        <v>1644</v>
      </c>
      <c r="G227" s="1856">
        <v>45842</v>
      </c>
      <c r="H227" s="1855" t="s">
        <v>1645</v>
      </c>
      <c r="I227" s="1855" t="s">
        <v>1644</v>
      </c>
      <c r="J227" s="1855" t="s">
        <v>4111</v>
      </c>
      <c r="K227" s="1855" t="s">
        <v>1644</v>
      </c>
      <c r="L227" s="1855" t="s">
        <v>4111</v>
      </c>
      <c r="M227" s="1855" t="s">
        <v>1645</v>
      </c>
      <c r="N227" s="1855" t="s">
        <v>102</v>
      </c>
      <c r="O227" s="1855" t="s">
        <v>103</v>
      </c>
      <c r="P227" s="1855" t="s">
        <v>441</v>
      </c>
      <c r="Q227" s="1855" t="s">
        <v>179</v>
      </c>
      <c r="R227" s="1855" t="s">
        <v>179</v>
      </c>
      <c r="S227" s="1855" t="s">
        <v>179</v>
      </c>
      <c r="T227" s="1855" t="s">
        <v>179</v>
      </c>
      <c r="U227" s="1855">
        <v>2903</v>
      </c>
      <c r="V227" s="1855">
        <v>3</v>
      </c>
      <c r="W227" s="1855">
        <v>1</v>
      </c>
      <c r="X227" s="1855">
        <v>0</v>
      </c>
      <c r="Y227" s="1855">
        <v>2025</v>
      </c>
      <c r="Z227" s="1855">
        <v>2027</v>
      </c>
      <c r="AA227" s="1855" t="s">
        <v>4648</v>
      </c>
      <c r="AB227" s="1855" t="s">
        <v>179</v>
      </c>
      <c r="AC227" s="1855" t="s">
        <v>179</v>
      </c>
      <c r="AD227" s="1855" t="s">
        <v>4022</v>
      </c>
      <c r="AE227" s="1855" t="s">
        <v>1646</v>
      </c>
      <c r="AF227" s="1855" t="s">
        <v>1647</v>
      </c>
      <c r="AG227" s="1855" t="s">
        <v>1072</v>
      </c>
      <c r="AH227" s="1855" t="s">
        <v>179</v>
      </c>
      <c r="AI227" s="1855" t="s">
        <v>179</v>
      </c>
      <c r="AJ227" s="1855">
        <v>2024</v>
      </c>
      <c r="AK227" s="1855">
        <v>6010</v>
      </c>
      <c r="AL227" s="1855">
        <v>6010</v>
      </c>
      <c r="AM227" s="1855">
        <v>4595</v>
      </c>
      <c r="AN227" s="1855">
        <v>4595</v>
      </c>
      <c r="AO227" s="1855">
        <v>7.867</v>
      </c>
      <c r="AP227" s="1855" t="s">
        <v>1292</v>
      </c>
      <c r="AQ227" s="1855">
        <v>30.7</v>
      </c>
      <c r="AR227" s="1855">
        <v>2027</v>
      </c>
      <c r="AS227" s="1855">
        <v>1500</v>
      </c>
      <c r="AT227" s="1855">
        <v>75</v>
      </c>
      <c r="AU227" s="1855">
        <v>1500</v>
      </c>
      <c r="AV227" s="1855">
        <v>75</v>
      </c>
      <c r="AW227" s="1855">
        <v>7.62</v>
      </c>
      <c r="AX227" s="1855" t="s">
        <v>1292</v>
      </c>
      <c r="AY227" s="1855">
        <v>3.1</v>
      </c>
      <c r="AZ227" s="1855">
        <v>100</v>
      </c>
      <c r="BA227" s="1855" t="s">
        <v>179</v>
      </c>
      <c r="BB227" s="1855" t="s">
        <v>179</v>
      </c>
      <c r="BC227" s="1857" t="s">
        <v>179</v>
      </c>
      <c r="BD227" s="1857" t="s">
        <v>179</v>
      </c>
      <c r="BE227" s="1857" t="s">
        <v>179</v>
      </c>
      <c r="BF227" s="1857" t="s">
        <v>179</v>
      </c>
      <c r="BG227" s="1857" t="s">
        <v>179</v>
      </c>
      <c r="BH227" s="1857" t="s">
        <v>179</v>
      </c>
      <c r="BI227" s="1857" t="s">
        <v>179</v>
      </c>
      <c r="BJ227" s="1857" t="s">
        <v>179</v>
      </c>
      <c r="BK227" s="1855" t="s">
        <v>179</v>
      </c>
      <c r="BL227" s="1855" t="s">
        <v>179</v>
      </c>
      <c r="BM227" s="1855" t="s">
        <v>179</v>
      </c>
      <c r="BN227" s="1855" t="s">
        <v>179</v>
      </c>
      <c r="BO227" s="1855" t="s">
        <v>179</v>
      </c>
      <c r="BP227" s="1855"/>
      <c r="BQ227" s="1855">
        <v>0</v>
      </c>
      <c r="BR227" s="1855"/>
      <c r="BS227" s="1855">
        <v>0</v>
      </c>
      <c r="BT227" s="1855"/>
      <c r="BU227" s="1855">
        <v>0</v>
      </c>
      <c r="BV227" s="1855"/>
      <c r="BW227" s="1855">
        <v>0</v>
      </c>
      <c r="BX227" s="1855" t="s">
        <v>4297</v>
      </c>
      <c r="BY227" s="1855" t="s">
        <v>4297</v>
      </c>
      <c r="BZ227" s="1858" t="s">
        <v>4297</v>
      </c>
      <c r="CA227" s="1858" t="s">
        <v>4297</v>
      </c>
      <c r="CB227" s="1858" t="s">
        <v>4297</v>
      </c>
      <c r="CC227" s="1858" t="s">
        <v>4297</v>
      </c>
      <c r="CD227" s="1858" t="s">
        <v>4298</v>
      </c>
      <c r="CE227" s="1858" t="s">
        <v>4297</v>
      </c>
      <c r="CF227" s="1858" t="s">
        <v>4297</v>
      </c>
      <c r="CG227" s="1858" t="s">
        <v>4298</v>
      </c>
      <c r="CH227" s="1858" t="s">
        <v>4298</v>
      </c>
      <c r="CI227" s="1859" t="s">
        <v>4298</v>
      </c>
      <c r="CJ227" s="1855" t="s">
        <v>4297</v>
      </c>
      <c r="CK227" s="1855" t="b">
        <v>0</v>
      </c>
      <c r="CL227" s="1855" t="b">
        <v>0</v>
      </c>
      <c r="CM227" s="1855" t="b">
        <v>0</v>
      </c>
      <c r="CN227" s="1855" t="b">
        <v>0</v>
      </c>
      <c r="CO227" s="1855" t="b">
        <v>0</v>
      </c>
      <c r="CP227" s="1855" t="b">
        <v>0</v>
      </c>
      <c r="CQ227" s="1855" t="b">
        <v>1</v>
      </c>
      <c r="CR227" s="1855" t="b">
        <v>0</v>
      </c>
      <c r="CS227" s="1855" t="s">
        <v>4299</v>
      </c>
      <c r="CT227" s="1855" t="s">
        <v>4299</v>
      </c>
      <c r="CU227" s="1855" t="s">
        <v>3153</v>
      </c>
      <c r="CV227" s="1855" t="s">
        <v>4300</v>
      </c>
      <c r="CW227" s="1855" t="s">
        <v>4300</v>
      </c>
      <c r="CX227" s="1855" t="s">
        <v>4297</v>
      </c>
      <c r="CY227" s="1857" t="s">
        <v>4300</v>
      </c>
      <c r="CZ227" s="1855">
        <v>0</v>
      </c>
      <c r="DA227" s="1855">
        <v>0</v>
      </c>
      <c r="DB227" s="1855">
        <v>0</v>
      </c>
      <c r="DC227" s="1855">
        <v>0</v>
      </c>
      <c r="DD227" s="1855">
        <v>0</v>
      </c>
      <c r="DE227" s="1855" t="b">
        <v>0</v>
      </c>
      <c r="DF227" s="1855" t="b">
        <v>0</v>
      </c>
      <c r="DG227" s="1855" t="b">
        <v>0</v>
      </c>
      <c r="DH227" s="1855" t="b">
        <v>0</v>
      </c>
      <c r="DI227" s="1855" t="b">
        <v>0</v>
      </c>
      <c r="DJ227" s="1860" t="b">
        <v>0</v>
      </c>
      <c r="DK227" s="1860" t="b">
        <v>0</v>
      </c>
      <c r="DL227" s="1860" t="b">
        <v>0</v>
      </c>
      <c r="DM227" s="1860" t="s">
        <v>179</v>
      </c>
      <c r="DN227" s="1860" t="s">
        <v>179</v>
      </c>
      <c r="DO227" s="1860" t="s">
        <v>179</v>
      </c>
      <c r="DP227" s="1860" t="s">
        <v>179</v>
      </c>
      <c r="DQ227" s="1860" t="s">
        <v>179</v>
      </c>
      <c r="DR227" s="1860" t="s">
        <v>179</v>
      </c>
    </row>
    <row r="228" spans="1:122" ht="14.25" thickBot="1">
      <c r="A228" s="1855" t="s">
        <v>1648</v>
      </c>
      <c r="B228" s="1855" t="s">
        <v>1649</v>
      </c>
      <c r="C228" s="1855">
        <v>2025</v>
      </c>
      <c r="D228" s="1855" t="s">
        <v>441</v>
      </c>
      <c r="E228" s="1855">
        <v>1009350</v>
      </c>
      <c r="F228" s="1855" t="s">
        <v>1649</v>
      </c>
      <c r="G228" s="1856">
        <v>45869</v>
      </c>
      <c r="H228" s="1855" t="s">
        <v>1650</v>
      </c>
      <c r="I228" s="1855" t="s">
        <v>1649</v>
      </c>
      <c r="J228" s="1855" t="s">
        <v>4649</v>
      </c>
      <c r="K228" s="1855" t="s">
        <v>1649</v>
      </c>
      <c r="L228" s="1855" t="s">
        <v>4649</v>
      </c>
      <c r="M228" s="1855" t="s">
        <v>1650</v>
      </c>
      <c r="N228" s="1855" t="s">
        <v>12</v>
      </c>
      <c r="O228" s="1855" t="s">
        <v>13</v>
      </c>
      <c r="P228" s="1855" t="s">
        <v>441</v>
      </c>
      <c r="Q228" s="1855" t="s">
        <v>179</v>
      </c>
      <c r="R228" s="1855" t="s">
        <v>179</v>
      </c>
      <c r="S228" s="1855" t="s">
        <v>179</v>
      </c>
      <c r="T228" s="1855" t="s">
        <v>179</v>
      </c>
      <c r="U228" s="1855">
        <v>3887</v>
      </c>
      <c r="V228" s="1855">
        <v>3</v>
      </c>
      <c r="W228" s="1855">
        <v>2</v>
      </c>
      <c r="X228" s="1855">
        <v>0</v>
      </c>
      <c r="Y228" s="1855">
        <v>2025</v>
      </c>
      <c r="Z228" s="1855">
        <v>2027</v>
      </c>
      <c r="AA228" s="1855" t="s">
        <v>4650</v>
      </c>
      <c r="AB228" s="1855" t="s">
        <v>179</v>
      </c>
      <c r="AC228" s="1855" t="s">
        <v>179</v>
      </c>
      <c r="AD228" s="1855" t="s">
        <v>4022</v>
      </c>
      <c r="AE228" s="1855" t="s">
        <v>1651</v>
      </c>
      <c r="AF228" s="1855" t="s">
        <v>1652</v>
      </c>
      <c r="AG228" s="1855" t="s">
        <v>1653</v>
      </c>
      <c r="AH228" s="1855" t="s">
        <v>179</v>
      </c>
      <c r="AI228" s="1855" t="s">
        <v>179</v>
      </c>
      <c r="AJ228" s="1855">
        <v>2024</v>
      </c>
      <c r="AK228" s="1855">
        <v>9395</v>
      </c>
      <c r="AL228" s="1855">
        <v>9395</v>
      </c>
      <c r="AM228" s="1855">
        <v>9395</v>
      </c>
      <c r="AN228" s="1855">
        <v>9395</v>
      </c>
      <c r="AO228" s="1855">
        <v>30.71</v>
      </c>
      <c r="AP228" s="1855" t="s">
        <v>4651</v>
      </c>
      <c r="AQ228" s="1855">
        <v>0</v>
      </c>
      <c r="AR228" s="1855">
        <v>2027</v>
      </c>
      <c r="AS228" s="1855">
        <v>7844.8249999999998</v>
      </c>
      <c r="AT228" s="1855">
        <v>16.5</v>
      </c>
      <c r="AU228" s="1855">
        <v>7844.8249999999998</v>
      </c>
      <c r="AV228" s="1855">
        <v>16.5</v>
      </c>
      <c r="AW228" s="1855">
        <v>25.642849999999999</v>
      </c>
      <c r="AX228" s="1855" t="s">
        <v>4651</v>
      </c>
      <c r="AY228" s="1855">
        <v>16.5</v>
      </c>
      <c r="AZ228" s="1855">
        <v>16.5</v>
      </c>
      <c r="BA228" s="1855" t="s">
        <v>179</v>
      </c>
      <c r="BB228" s="1855" t="s">
        <v>179</v>
      </c>
      <c r="BC228" s="1857" t="s">
        <v>179</v>
      </c>
      <c r="BD228" s="1857" t="s">
        <v>179</v>
      </c>
      <c r="BE228" s="1857" t="s">
        <v>179</v>
      </c>
      <c r="BF228" s="1857" t="s">
        <v>179</v>
      </c>
      <c r="BG228" s="1857" t="s">
        <v>179</v>
      </c>
      <c r="BH228" s="1857" t="s">
        <v>179</v>
      </c>
      <c r="BI228" s="1857" t="s">
        <v>179</v>
      </c>
      <c r="BJ228" s="1857" t="s">
        <v>179</v>
      </c>
      <c r="BK228" s="1855" t="s">
        <v>179</v>
      </c>
      <c r="BL228" s="1855" t="s">
        <v>179</v>
      </c>
      <c r="BM228" s="1855" t="s">
        <v>179</v>
      </c>
      <c r="BN228" s="1855" t="s">
        <v>179</v>
      </c>
      <c r="BO228" s="1855" t="s">
        <v>179</v>
      </c>
      <c r="BP228" s="1855"/>
      <c r="BQ228" s="1855">
        <v>0</v>
      </c>
      <c r="BR228" s="1855"/>
      <c r="BS228" s="1855">
        <v>0</v>
      </c>
      <c r="BT228" s="1855"/>
      <c r="BU228" s="1855">
        <v>0</v>
      </c>
      <c r="BV228" s="1855"/>
      <c r="BW228" s="1855">
        <v>0</v>
      </c>
      <c r="BX228" s="1855" t="s">
        <v>4297</v>
      </c>
      <c r="BY228" s="1855" t="s">
        <v>4297</v>
      </c>
      <c r="BZ228" s="1858" t="s">
        <v>3153</v>
      </c>
      <c r="CA228" s="1858" t="s">
        <v>3153</v>
      </c>
      <c r="CB228" s="1858" t="s">
        <v>4297</v>
      </c>
      <c r="CC228" s="1858" t="s">
        <v>3153</v>
      </c>
      <c r="CD228" s="1858" t="s">
        <v>3153</v>
      </c>
      <c r="CE228" s="1858" t="s">
        <v>3153</v>
      </c>
      <c r="CF228" s="1858" t="s">
        <v>4297</v>
      </c>
      <c r="CG228" s="1858" t="s">
        <v>4297</v>
      </c>
      <c r="CH228" s="1858" t="s">
        <v>4297</v>
      </c>
      <c r="CI228" s="1859" t="s">
        <v>4297</v>
      </c>
      <c r="CJ228" s="1855" t="s">
        <v>4297</v>
      </c>
      <c r="CK228" s="1855" t="b">
        <v>0</v>
      </c>
      <c r="CL228" s="1855" t="b">
        <v>0</v>
      </c>
      <c r="CM228" s="1855" t="b">
        <v>0</v>
      </c>
      <c r="CN228" s="1855" t="b">
        <v>0</v>
      </c>
      <c r="CO228" s="1855" t="b">
        <v>0</v>
      </c>
      <c r="CP228" s="1855" t="b">
        <v>0</v>
      </c>
      <c r="CQ228" s="1855" t="b">
        <v>0</v>
      </c>
      <c r="CR228" s="1855" t="b">
        <v>1</v>
      </c>
      <c r="CS228" s="1855" t="s">
        <v>3153</v>
      </c>
      <c r="CT228" s="1855" t="s">
        <v>3153</v>
      </c>
      <c r="CU228" s="1855" t="s">
        <v>3153</v>
      </c>
      <c r="CV228" s="1855" t="s">
        <v>4300</v>
      </c>
      <c r="CW228" s="1855" t="s">
        <v>4300</v>
      </c>
      <c r="CX228" s="1855" t="s">
        <v>4297</v>
      </c>
      <c r="CY228" s="1857" t="s">
        <v>4300</v>
      </c>
      <c r="CZ228" s="1855">
        <v>0</v>
      </c>
      <c r="DA228" s="1855">
        <v>0</v>
      </c>
      <c r="DB228" s="1855">
        <v>0</v>
      </c>
      <c r="DC228" s="1855">
        <v>0</v>
      </c>
      <c r="DD228" s="1855">
        <v>0</v>
      </c>
      <c r="DE228" s="1855" t="b">
        <v>0</v>
      </c>
      <c r="DF228" s="1855" t="b">
        <v>0</v>
      </c>
      <c r="DG228" s="1855" t="b">
        <v>0</v>
      </c>
      <c r="DH228" s="1855" t="b">
        <v>0</v>
      </c>
      <c r="DI228" s="1855" t="b">
        <v>0</v>
      </c>
      <c r="DJ228" s="1860" t="b">
        <v>0</v>
      </c>
      <c r="DK228" s="1860" t="b">
        <v>0</v>
      </c>
      <c r="DL228" s="1860" t="b">
        <v>0</v>
      </c>
      <c r="DM228" s="1860" t="s">
        <v>179</v>
      </c>
      <c r="DN228" s="1860" t="s">
        <v>179</v>
      </c>
      <c r="DO228" s="1860" t="s">
        <v>179</v>
      </c>
      <c r="DP228" s="1860" t="s">
        <v>179</v>
      </c>
      <c r="DQ228" s="1860" t="s">
        <v>179</v>
      </c>
      <c r="DR228" s="1860" t="s">
        <v>179</v>
      </c>
    </row>
    <row r="229" spans="1:122" ht="14.25" thickBot="1">
      <c r="A229" s="1855" t="s">
        <v>1654</v>
      </c>
      <c r="B229" s="1855" t="s">
        <v>1655</v>
      </c>
      <c r="C229" s="1855">
        <v>2025</v>
      </c>
      <c r="D229" s="1855" t="s">
        <v>441</v>
      </c>
      <c r="E229" s="1855">
        <v>1009351</v>
      </c>
      <c r="F229" s="1855" t="s">
        <v>1655</v>
      </c>
      <c r="G229" s="1856">
        <v>45868</v>
      </c>
      <c r="H229" s="1855" t="s">
        <v>1656</v>
      </c>
      <c r="I229" s="1855" t="s">
        <v>1655</v>
      </c>
      <c r="J229" s="1855" t="s">
        <v>2970</v>
      </c>
      <c r="K229" s="1855" t="s">
        <v>1655</v>
      </c>
      <c r="L229" s="1855" t="s">
        <v>2970</v>
      </c>
      <c r="M229" s="1855" t="s">
        <v>1656</v>
      </c>
      <c r="N229" s="1855" t="s">
        <v>12</v>
      </c>
      <c r="O229" s="1855" t="s">
        <v>13</v>
      </c>
      <c r="P229" s="1855" t="s">
        <v>441</v>
      </c>
      <c r="Q229" s="1855" t="s">
        <v>179</v>
      </c>
      <c r="R229" s="1855" t="s">
        <v>179</v>
      </c>
      <c r="S229" s="1855" t="s">
        <v>179</v>
      </c>
      <c r="T229" s="1855" t="s">
        <v>179</v>
      </c>
      <c r="U229" s="1855">
        <v>1866</v>
      </c>
      <c r="V229" s="1855">
        <v>15</v>
      </c>
      <c r="W229" s="1855">
        <v>1</v>
      </c>
      <c r="X229" s="1855">
        <v>0</v>
      </c>
      <c r="Y229" s="1855">
        <v>2025</v>
      </c>
      <c r="Z229" s="1855">
        <v>2027</v>
      </c>
      <c r="AA229" s="1855" t="s">
        <v>4652</v>
      </c>
      <c r="AB229" s="1855" t="s">
        <v>179</v>
      </c>
      <c r="AC229" s="1855" t="s">
        <v>179</v>
      </c>
      <c r="AD229" s="1855" t="s">
        <v>4022</v>
      </c>
      <c r="AE229" s="1855" t="s">
        <v>4112</v>
      </c>
      <c r="AF229" s="1855" t="s">
        <v>1657</v>
      </c>
      <c r="AG229" s="1855" t="s">
        <v>1658</v>
      </c>
      <c r="AH229" s="1855" t="s">
        <v>179</v>
      </c>
      <c r="AI229" s="1855" t="s">
        <v>179</v>
      </c>
      <c r="AJ229" s="1855">
        <v>2024</v>
      </c>
      <c r="AK229" s="1855">
        <v>3494</v>
      </c>
      <c r="AL229" s="1855">
        <v>3494</v>
      </c>
      <c r="AM229" s="1855">
        <v>3494</v>
      </c>
      <c r="AN229" s="1855">
        <v>3494</v>
      </c>
      <c r="AO229" s="1855">
        <v>0.55510000000000004</v>
      </c>
      <c r="AP229" s="1855" t="s">
        <v>4372</v>
      </c>
      <c r="AQ229" s="1855">
        <v>0</v>
      </c>
      <c r="AR229" s="1855">
        <v>2027</v>
      </c>
      <c r="AS229" s="1855">
        <v>3390</v>
      </c>
      <c r="AT229" s="1855">
        <v>3</v>
      </c>
      <c r="AU229" s="1855">
        <v>3390</v>
      </c>
      <c r="AV229" s="1855">
        <v>3</v>
      </c>
      <c r="AW229" s="1855">
        <v>0.55400000000000005</v>
      </c>
      <c r="AX229" s="1855" t="s">
        <v>4372</v>
      </c>
      <c r="AY229" s="1855">
        <v>0.2</v>
      </c>
      <c r="AZ229" s="1855">
        <v>0</v>
      </c>
      <c r="BA229" s="1855" t="s">
        <v>179</v>
      </c>
      <c r="BB229" s="1855" t="s">
        <v>179</v>
      </c>
      <c r="BC229" s="1857" t="s">
        <v>179</v>
      </c>
      <c r="BD229" s="1857" t="s">
        <v>179</v>
      </c>
      <c r="BE229" s="1857" t="s">
        <v>179</v>
      </c>
      <c r="BF229" s="1857" t="s">
        <v>179</v>
      </c>
      <c r="BG229" s="1857" t="s">
        <v>179</v>
      </c>
      <c r="BH229" s="1857" t="s">
        <v>179</v>
      </c>
      <c r="BI229" s="1857" t="s">
        <v>179</v>
      </c>
      <c r="BJ229" s="1857" t="s">
        <v>179</v>
      </c>
      <c r="BK229" s="1855" t="s">
        <v>179</v>
      </c>
      <c r="BL229" s="1855" t="s">
        <v>179</v>
      </c>
      <c r="BM229" s="1855" t="s">
        <v>179</v>
      </c>
      <c r="BN229" s="1855" t="s">
        <v>179</v>
      </c>
      <c r="BO229" s="1855" t="s">
        <v>179</v>
      </c>
      <c r="BP229" s="1855"/>
      <c r="BQ229" s="1855">
        <v>0</v>
      </c>
      <c r="BR229" s="1855"/>
      <c r="BS229" s="1855">
        <v>0</v>
      </c>
      <c r="BT229" s="1855"/>
      <c r="BU229" s="1855">
        <v>0</v>
      </c>
      <c r="BV229" s="1855"/>
      <c r="BW229" s="1855">
        <v>0</v>
      </c>
      <c r="BX229" s="1855" t="s">
        <v>4297</v>
      </c>
      <c r="BY229" s="1855" t="s">
        <v>4297</v>
      </c>
      <c r="BZ229" s="1858" t="s">
        <v>4297</v>
      </c>
      <c r="CA229" s="1858" t="s">
        <v>4297</v>
      </c>
      <c r="CB229" s="1858" t="s">
        <v>4297</v>
      </c>
      <c r="CC229" s="1858" t="s">
        <v>4297</v>
      </c>
      <c r="CD229" s="1858" t="s">
        <v>4297</v>
      </c>
      <c r="CE229" s="1858" t="s">
        <v>4297</v>
      </c>
      <c r="CF229" s="1858" t="s">
        <v>4297</v>
      </c>
      <c r="CG229" s="1858" t="s">
        <v>4297</v>
      </c>
      <c r="CH229" s="1858" t="s">
        <v>4297</v>
      </c>
      <c r="CI229" s="1859" t="s">
        <v>4297</v>
      </c>
      <c r="CJ229" s="1855" t="s">
        <v>4297</v>
      </c>
      <c r="CK229" s="1855" t="b">
        <v>0</v>
      </c>
      <c r="CL229" s="1855" t="b">
        <v>0</v>
      </c>
      <c r="CM229" s="1855" t="b">
        <v>0</v>
      </c>
      <c r="CN229" s="1855" t="b">
        <v>0</v>
      </c>
      <c r="CO229" s="1855" t="b">
        <v>0</v>
      </c>
      <c r="CP229" s="1855" t="b">
        <v>0</v>
      </c>
      <c r="CQ229" s="1855" t="b">
        <v>1</v>
      </c>
      <c r="CR229" s="1855" t="b">
        <v>0</v>
      </c>
      <c r="CS229" s="1855" t="s">
        <v>4299</v>
      </c>
      <c r="CT229" s="1855" t="s">
        <v>4299</v>
      </c>
      <c r="CU229" s="1855" t="s">
        <v>3153</v>
      </c>
      <c r="CV229" s="1855" t="s">
        <v>3153</v>
      </c>
      <c r="CW229" s="1855" t="s">
        <v>4300</v>
      </c>
      <c r="CX229" s="1855" t="s">
        <v>4297</v>
      </c>
      <c r="CY229" s="1857" t="s">
        <v>4300</v>
      </c>
      <c r="CZ229" s="1855">
        <v>0</v>
      </c>
      <c r="DA229" s="1855">
        <v>0</v>
      </c>
      <c r="DB229" s="1855">
        <v>0</v>
      </c>
      <c r="DC229" s="1855">
        <v>0</v>
      </c>
      <c r="DD229" s="1855">
        <v>0</v>
      </c>
      <c r="DE229" s="1855" t="b">
        <v>0</v>
      </c>
      <c r="DF229" s="1855" t="b">
        <v>0</v>
      </c>
      <c r="DG229" s="1855" t="b">
        <v>0</v>
      </c>
      <c r="DH229" s="1855" t="b">
        <v>0</v>
      </c>
      <c r="DI229" s="1855" t="b">
        <v>0</v>
      </c>
      <c r="DJ229" s="1860" t="b">
        <v>0</v>
      </c>
      <c r="DK229" s="1860" t="b">
        <v>0</v>
      </c>
      <c r="DL229" s="1860" t="b">
        <v>0</v>
      </c>
      <c r="DM229" s="1860" t="s">
        <v>179</v>
      </c>
      <c r="DN229" s="1860" t="s">
        <v>179</v>
      </c>
      <c r="DO229" s="1860" t="s">
        <v>179</v>
      </c>
      <c r="DP229" s="1860" t="s">
        <v>179</v>
      </c>
      <c r="DQ229" s="1860" t="s">
        <v>179</v>
      </c>
      <c r="DR229" s="1860" t="s">
        <v>179</v>
      </c>
    </row>
    <row r="230" spans="1:122" ht="14.25" thickBot="1">
      <c r="A230" s="1855" t="s">
        <v>1659</v>
      </c>
      <c r="B230" s="1855" t="s">
        <v>1660</v>
      </c>
      <c r="C230" s="1855">
        <v>2025</v>
      </c>
      <c r="D230" s="1855" t="s">
        <v>441</v>
      </c>
      <c r="E230" s="1855">
        <v>1037353</v>
      </c>
      <c r="F230" s="1855" t="s">
        <v>1660</v>
      </c>
      <c r="G230" s="1856">
        <v>45894</v>
      </c>
      <c r="H230" s="1855" t="s">
        <v>1661</v>
      </c>
      <c r="I230" s="1855" t="s">
        <v>1660</v>
      </c>
      <c r="J230" s="1855" t="s">
        <v>1662</v>
      </c>
      <c r="K230" s="1855" t="s">
        <v>1660</v>
      </c>
      <c r="L230" s="1855" t="s">
        <v>1662</v>
      </c>
      <c r="M230" s="1855" t="s">
        <v>1661</v>
      </c>
      <c r="N230" s="1855" t="s">
        <v>42</v>
      </c>
      <c r="O230" s="1855" t="s">
        <v>43</v>
      </c>
      <c r="P230" s="1855" t="s">
        <v>441</v>
      </c>
      <c r="Q230" s="1855" t="s">
        <v>179</v>
      </c>
      <c r="R230" s="1855" t="s">
        <v>179</v>
      </c>
      <c r="S230" s="1855" t="s">
        <v>179</v>
      </c>
      <c r="T230" s="1855" t="s">
        <v>179</v>
      </c>
      <c r="U230" s="1855">
        <v>3705</v>
      </c>
      <c r="V230" s="1855">
        <v>7</v>
      </c>
      <c r="W230" s="1855">
        <v>1</v>
      </c>
      <c r="X230" s="1855">
        <v>0</v>
      </c>
      <c r="Y230" s="1855">
        <v>2025</v>
      </c>
      <c r="Z230" s="1855">
        <v>2027</v>
      </c>
      <c r="AA230" s="1855" t="s">
        <v>4653</v>
      </c>
      <c r="AB230" s="1855" t="s">
        <v>179</v>
      </c>
      <c r="AC230" s="1855" t="s">
        <v>179</v>
      </c>
      <c r="AD230" s="1855" t="s">
        <v>4022</v>
      </c>
      <c r="AE230" s="1855" t="s">
        <v>1660</v>
      </c>
      <c r="AF230" s="1855" t="s">
        <v>1663</v>
      </c>
      <c r="AG230" s="1855" t="s">
        <v>1209</v>
      </c>
      <c r="AH230" s="1855" t="s">
        <v>179</v>
      </c>
      <c r="AI230" s="1855" t="s">
        <v>179</v>
      </c>
      <c r="AJ230" s="1855">
        <v>2024</v>
      </c>
      <c r="AK230" s="1855">
        <v>7672</v>
      </c>
      <c r="AL230" s="1855">
        <v>7672</v>
      </c>
      <c r="AM230" s="1855">
        <v>7672</v>
      </c>
      <c r="AN230" s="1855">
        <v>7672</v>
      </c>
      <c r="AO230" s="1855">
        <v>33.49</v>
      </c>
      <c r="AP230" s="1855" t="s">
        <v>1664</v>
      </c>
      <c r="AQ230" s="1855">
        <v>0</v>
      </c>
      <c r="AR230" s="1855">
        <v>2027</v>
      </c>
      <c r="AS230" s="1855">
        <v>7658.3</v>
      </c>
      <c r="AT230" s="1855">
        <v>0.2</v>
      </c>
      <c r="AU230" s="1855">
        <v>7658.3</v>
      </c>
      <c r="AV230" s="1855">
        <v>0.2</v>
      </c>
      <c r="AW230" s="1855">
        <v>20.72</v>
      </c>
      <c r="AX230" s="1855" t="s">
        <v>1664</v>
      </c>
      <c r="AY230" s="1855">
        <v>38.1</v>
      </c>
      <c r="AZ230" s="1855">
        <v>0</v>
      </c>
      <c r="BA230" s="1855" t="s">
        <v>179</v>
      </c>
      <c r="BB230" s="1855" t="s">
        <v>179</v>
      </c>
      <c r="BC230" s="1857" t="s">
        <v>179</v>
      </c>
      <c r="BD230" s="1857" t="s">
        <v>179</v>
      </c>
      <c r="BE230" s="1857" t="s">
        <v>179</v>
      </c>
      <c r="BF230" s="1857" t="s">
        <v>179</v>
      </c>
      <c r="BG230" s="1857" t="s">
        <v>179</v>
      </c>
      <c r="BH230" s="1857" t="s">
        <v>179</v>
      </c>
      <c r="BI230" s="1857" t="s">
        <v>179</v>
      </c>
      <c r="BJ230" s="1857" t="s">
        <v>179</v>
      </c>
      <c r="BK230" s="1855" t="s">
        <v>179</v>
      </c>
      <c r="BL230" s="1855" t="s">
        <v>179</v>
      </c>
      <c r="BM230" s="1855" t="s">
        <v>179</v>
      </c>
      <c r="BN230" s="1855" t="s">
        <v>179</v>
      </c>
      <c r="BO230" s="1855" t="s">
        <v>179</v>
      </c>
      <c r="BP230" s="1855"/>
      <c r="BQ230" s="1855">
        <v>0</v>
      </c>
      <c r="BR230" s="1855"/>
      <c r="BS230" s="1855">
        <v>0</v>
      </c>
      <c r="BT230" s="1855"/>
      <c r="BU230" s="1855">
        <v>0</v>
      </c>
      <c r="BV230" s="1855"/>
      <c r="BW230" s="1855">
        <v>0</v>
      </c>
      <c r="BX230" s="1855" t="s">
        <v>4297</v>
      </c>
      <c r="BY230" s="1855" t="s">
        <v>4297</v>
      </c>
      <c r="BZ230" s="1858" t="s">
        <v>4297</v>
      </c>
      <c r="CA230" s="1858" t="s">
        <v>4297</v>
      </c>
      <c r="CB230" s="1858" t="s">
        <v>4297</v>
      </c>
      <c r="CC230" s="1858" t="s">
        <v>4297</v>
      </c>
      <c r="CD230" s="1858" t="s">
        <v>4298</v>
      </c>
      <c r="CE230" s="1858" t="s">
        <v>4297</v>
      </c>
      <c r="CF230" s="1858" t="s">
        <v>4297</v>
      </c>
      <c r="CG230" s="1858" t="s">
        <v>4298</v>
      </c>
      <c r="CH230" s="1858" t="s">
        <v>4298</v>
      </c>
      <c r="CI230" s="1859" t="s">
        <v>4298</v>
      </c>
      <c r="CJ230" s="1855" t="s">
        <v>4298</v>
      </c>
      <c r="CK230" s="1855" t="b">
        <v>1</v>
      </c>
      <c r="CL230" s="1855" t="b">
        <v>1</v>
      </c>
      <c r="CM230" s="1855" t="b">
        <v>0</v>
      </c>
      <c r="CN230" s="1855" t="b">
        <v>1</v>
      </c>
      <c r="CO230" s="1855" t="b">
        <v>0</v>
      </c>
      <c r="CP230" s="1855" t="b">
        <v>0</v>
      </c>
      <c r="CQ230" s="1855" t="b">
        <v>0</v>
      </c>
      <c r="CR230" s="1855" t="b">
        <v>0</v>
      </c>
      <c r="CS230" s="1855" t="s">
        <v>4297</v>
      </c>
      <c r="CT230" s="1855" t="s">
        <v>4297</v>
      </c>
      <c r="CU230" s="1855" t="s">
        <v>4297</v>
      </c>
      <c r="CV230" s="1855" t="s">
        <v>4297</v>
      </c>
      <c r="CW230" s="1855" t="s">
        <v>4297</v>
      </c>
      <c r="CX230" s="1855" t="s">
        <v>4299</v>
      </c>
      <c r="CY230" s="1857" t="s">
        <v>4297</v>
      </c>
      <c r="CZ230" s="1855">
        <v>0</v>
      </c>
      <c r="DA230" s="1855">
        <v>0</v>
      </c>
      <c r="DB230" s="1855">
        <v>0</v>
      </c>
      <c r="DC230" s="1855">
        <v>0</v>
      </c>
      <c r="DD230" s="1855">
        <v>0</v>
      </c>
      <c r="DE230" s="1855" t="b">
        <v>0</v>
      </c>
      <c r="DF230" s="1855" t="b">
        <v>0</v>
      </c>
      <c r="DG230" s="1855" t="b">
        <v>0</v>
      </c>
      <c r="DH230" s="1855" t="b">
        <v>0</v>
      </c>
      <c r="DI230" s="1855" t="b">
        <v>0</v>
      </c>
      <c r="DJ230" s="1860" t="b">
        <v>0</v>
      </c>
      <c r="DK230" s="1860" t="b">
        <v>0</v>
      </c>
      <c r="DL230" s="1860" t="b">
        <v>0</v>
      </c>
      <c r="DM230" s="1860" t="s">
        <v>179</v>
      </c>
      <c r="DN230" s="1860" t="s">
        <v>179</v>
      </c>
      <c r="DO230" s="1860" t="s">
        <v>179</v>
      </c>
      <c r="DP230" s="1860" t="s">
        <v>179</v>
      </c>
      <c r="DQ230" s="1860" t="s">
        <v>179</v>
      </c>
      <c r="DR230" s="1860" t="s">
        <v>179</v>
      </c>
    </row>
    <row r="231" spans="1:122" ht="14.25" thickBot="1">
      <c r="A231" s="1855" t="s">
        <v>1665</v>
      </c>
      <c r="B231" s="1855" t="s">
        <v>1666</v>
      </c>
      <c r="C231" s="1855">
        <v>2025</v>
      </c>
      <c r="D231" s="1855" t="s">
        <v>441</v>
      </c>
      <c r="E231" s="1855">
        <v>1056354</v>
      </c>
      <c r="F231" s="1855" t="s">
        <v>1666</v>
      </c>
      <c r="G231" s="1856">
        <v>45868</v>
      </c>
      <c r="H231" s="1855" t="s">
        <v>1667</v>
      </c>
      <c r="I231" s="1855" t="s">
        <v>1666</v>
      </c>
      <c r="J231" s="1855" t="s">
        <v>4654</v>
      </c>
      <c r="K231" s="1855" t="s">
        <v>1666</v>
      </c>
      <c r="L231" s="1855" t="s">
        <v>4654</v>
      </c>
      <c r="M231" s="1855" t="s">
        <v>1667</v>
      </c>
      <c r="N231" s="1855" t="s">
        <v>57</v>
      </c>
      <c r="O231" s="1855" t="s">
        <v>67</v>
      </c>
      <c r="P231" s="1855" t="s">
        <v>441</v>
      </c>
      <c r="Q231" s="1855" t="s">
        <v>179</v>
      </c>
      <c r="R231" s="1855" t="s">
        <v>179</v>
      </c>
      <c r="S231" s="1855" t="s">
        <v>179</v>
      </c>
      <c r="T231" s="1855" t="s">
        <v>179</v>
      </c>
      <c r="U231" s="1855">
        <v>3520</v>
      </c>
      <c r="V231" s="1855">
        <v>17</v>
      </c>
      <c r="W231" s="1855">
        <v>1</v>
      </c>
      <c r="X231" s="1855">
        <v>0</v>
      </c>
      <c r="Y231" s="1855">
        <v>2025</v>
      </c>
      <c r="Z231" s="1855">
        <v>2027</v>
      </c>
      <c r="AA231" s="1855" t="s">
        <v>4655</v>
      </c>
      <c r="AB231" s="1855" t="s">
        <v>179</v>
      </c>
      <c r="AC231" s="1855" t="s">
        <v>179</v>
      </c>
      <c r="AD231" s="1855" t="s">
        <v>4022</v>
      </c>
      <c r="AE231" s="1855" t="s">
        <v>1668</v>
      </c>
      <c r="AF231" s="1855" t="s">
        <v>1667</v>
      </c>
      <c r="AG231" s="1855" t="s">
        <v>1669</v>
      </c>
      <c r="AH231" s="1855" t="s">
        <v>179</v>
      </c>
      <c r="AI231" s="1855" t="s">
        <v>179</v>
      </c>
      <c r="AJ231" s="1855">
        <v>2024</v>
      </c>
      <c r="AK231" s="1855">
        <v>7979</v>
      </c>
      <c r="AL231" s="1855">
        <v>7979</v>
      </c>
      <c r="AM231" s="1855">
        <v>7979</v>
      </c>
      <c r="AN231" s="1855">
        <v>7979</v>
      </c>
      <c r="AO231" s="1855">
        <v>19.07</v>
      </c>
      <c r="AP231" s="1855" t="s">
        <v>469</v>
      </c>
      <c r="AQ231" s="1855">
        <v>0</v>
      </c>
      <c r="AR231" s="1855">
        <v>2027</v>
      </c>
      <c r="AS231" s="1855">
        <v>7899</v>
      </c>
      <c r="AT231" s="1855">
        <v>1</v>
      </c>
      <c r="AU231" s="1855">
        <v>7899</v>
      </c>
      <c r="AV231" s="1855">
        <v>1</v>
      </c>
      <c r="AW231" s="1855">
        <v>18.88</v>
      </c>
      <c r="AX231" s="1855" t="s">
        <v>469</v>
      </c>
      <c r="AY231" s="1855">
        <v>1</v>
      </c>
      <c r="AZ231" s="1855">
        <v>0</v>
      </c>
      <c r="BA231" s="1855" t="s">
        <v>179</v>
      </c>
      <c r="BB231" s="1855" t="s">
        <v>179</v>
      </c>
      <c r="BC231" s="1857" t="s">
        <v>179</v>
      </c>
      <c r="BD231" s="1857" t="s">
        <v>179</v>
      </c>
      <c r="BE231" s="1857" t="s">
        <v>179</v>
      </c>
      <c r="BF231" s="1857" t="s">
        <v>179</v>
      </c>
      <c r="BG231" s="1857" t="s">
        <v>179</v>
      </c>
      <c r="BH231" s="1857" t="s">
        <v>179</v>
      </c>
      <c r="BI231" s="1857" t="s">
        <v>179</v>
      </c>
      <c r="BJ231" s="1857" t="s">
        <v>179</v>
      </c>
      <c r="BK231" s="1855" t="s">
        <v>179</v>
      </c>
      <c r="BL231" s="1855" t="s">
        <v>179</v>
      </c>
      <c r="BM231" s="1855" t="s">
        <v>179</v>
      </c>
      <c r="BN231" s="1855" t="s">
        <v>179</v>
      </c>
      <c r="BO231" s="1855" t="s">
        <v>179</v>
      </c>
      <c r="BP231" s="1855"/>
      <c r="BQ231" s="1855">
        <v>3</v>
      </c>
      <c r="BR231" s="1855"/>
      <c r="BS231" s="1855">
        <v>0</v>
      </c>
      <c r="BT231" s="1855"/>
      <c r="BU231" s="1855">
        <v>0</v>
      </c>
      <c r="BV231" s="1855"/>
      <c r="BW231" s="1855">
        <v>0</v>
      </c>
      <c r="BX231" s="1855" t="s">
        <v>4297</v>
      </c>
      <c r="BY231" s="1855" t="s">
        <v>4297</v>
      </c>
      <c r="BZ231" s="1858" t="s">
        <v>4299</v>
      </c>
      <c r="CA231" s="1858" t="s">
        <v>4299</v>
      </c>
      <c r="CB231" s="1858" t="s">
        <v>3153</v>
      </c>
      <c r="CC231" s="1858" t="s">
        <v>4297</v>
      </c>
      <c r="CD231" s="1858" t="s">
        <v>4298</v>
      </c>
      <c r="CE231" s="1858" t="s">
        <v>4298</v>
      </c>
      <c r="CF231" s="1858" t="s">
        <v>4299</v>
      </c>
      <c r="CG231" s="1858" t="s">
        <v>4298</v>
      </c>
      <c r="CH231" s="1858" t="s">
        <v>4298</v>
      </c>
      <c r="CI231" s="1859" t="s">
        <v>4298</v>
      </c>
      <c r="CJ231" s="1855" t="s">
        <v>4298</v>
      </c>
      <c r="CK231" s="1855" t="b">
        <v>0</v>
      </c>
      <c r="CL231" s="1855" t="b">
        <v>0</v>
      </c>
      <c r="CM231" s="1855" t="b">
        <v>0</v>
      </c>
      <c r="CN231" s="1855" t="b">
        <v>0</v>
      </c>
      <c r="CO231" s="1855" t="b">
        <v>0</v>
      </c>
      <c r="CP231" s="1855" t="b">
        <v>0</v>
      </c>
      <c r="CQ231" s="1855" t="b">
        <v>0</v>
      </c>
      <c r="CR231" s="1855" t="b">
        <v>1</v>
      </c>
      <c r="CS231" s="1855" t="s">
        <v>3153</v>
      </c>
      <c r="CT231" s="1855" t="s">
        <v>4297</v>
      </c>
      <c r="CU231" s="1855" t="s">
        <v>3153</v>
      </c>
      <c r="CV231" s="1855" t="s">
        <v>4299</v>
      </c>
      <c r="CW231" s="1855" t="s">
        <v>4300</v>
      </c>
      <c r="CX231" s="1855" t="s">
        <v>3153</v>
      </c>
      <c r="CY231" s="1857" t="s">
        <v>4299</v>
      </c>
      <c r="CZ231" s="1855">
        <v>0</v>
      </c>
      <c r="DA231" s="1855">
        <v>0</v>
      </c>
      <c r="DB231" s="1855">
        <v>0</v>
      </c>
      <c r="DC231" s="1855">
        <v>0</v>
      </c>
      <c r="DD231" s="1855">
        <v>0</v>
      </c>
      <c r="DE231" s="1855" t="b">
        <v>0</v>
      </c>
      <c r="DF231" s="1855" t="b">
        <v>0</v>
      </c>
      <c r="DG231" s="1855" t="b">
        <v>0</v>
      </c>
      <c r="DH231" s="1855" t="b">
        <v>0</v>
      </c>
      <c r="DI231" s="1855" t="b">
        <v>0</v>
      </c>
      <c r="DJ231" s="1860" t="b">
        <v>0</v>
      </c>
      <c r="DK231" s="1860" t="b">
        <v>0</v>
      </c>
      <c r="DL231" s="1860" t="b">
        <v>0</v>
      </c>
      <c r="DM231" s="1860" t="s">
        <v>179</v>
      </c>
      <c r="DN231" s="1860" t="s">
        <v>179</v>
      </c>
      <c r="DO231" s="1860" t="s">
        <v>179</v>
      </c>
      <c r="DP231" s="1860" t="s">
        <v>179</v>
      </c>
      <c r="DQ231" s="1860" t="s">
        <v>179</v>
      </c>
      <c r="DR231" s="1860" t="s">
        <v>179</v>
      </c>
    </row>
    <row r="232" spans="1:122" ht="14.25" thickBot="1">
      <c r="A232" s="1855" t="s">
        <v>1670</v>
      </c>
      <c r="B232" s="1855" t="s">
        <v>1672</v>
      </c>
      <c r="C232" s="1855">
        <v>2025</v>
      </c>
      <c r="D232" s="1855" t="s">
        <v>461</v>
      </c>
      <c r="E232" s="1855">
        <v>3070359</v>
      </c>
      <c r="F232" s="1855" t="s">
        <v>1672</v>
      </c>
      <c r="G232" s="1856">
        <v>45819</v>
      </c>
      <c r="H232" s="1855" t="s">
        <v>1671</v>
      </c>
      <c r="I232" s="1855" t="s">
        <v>1672</v>
      </c>
      <c r="J232" s="1855" t="s">
        <v>1673</v>
      </c>
      <c r="K232" s="1855" t="s">
        <v>1672</v>
      </c>
      <c r="L232" s="1855" t="s">
        <v>1673</v>
      </c>
      <c r="M232" s="1855" t="s">
        <v>1671</v>
      </c>
      <c r="N232" s="1855" t="s">
        <v>77</v>
      </c>
      <c r="O232" s="1855" t="s">
        <v>80</v>
      </c>
      <c r="P232" s="1855" t="s">
        <v>179</v>
      </c>
      <c r="Q232" s="1855" t="s">
        <v>179</v>
      </c>
      <c r="R232" s="1855" t="s">
        <v>461</v>
      </c>
      <c r="S232" s="1855" t="s">
        <v>179</v>
      </c>
      <c r="T232" s="1855" t="s">
        <v>179</v>
      </c>
      <c r="U232" s="1855">
        <v>0</v>
      </c>
      <c r="V232" s="1855" t="s">
        <v>179</v>
      </c>
      <c r="W232" s="1855" t="s">
        <v>179</v>
      </c>
      <c r="X232" s="1855">
        <v>120</v>
      </c>
      <c r="Y232" s="1855">
        <v>2025</v>
      </c>
      <c r="Z232" s="1855">
        <v>2027</v>
      </c>
      <c r="AA232" s="1855" t="s">
        <v>4136</v>
      </c>
      <c r="AB232" s="1855" t="s">
        <v>179</v>
      </c>
      <c r="AC232" s="1855" t="s">
        <v>179</v>
      </c>
      <c r="AD232" s="1855" t="s">
        <v>4022</v>
      </c>
      <c r="AE232" s="1855" t="s">
        <v>1674</v>
      </c>
      <c r="AF232" s="1855" t="s">
        <v>1675</v>
      </c>
      <c r="AG232" s="1855" t="s">
        <v>1676</v>
      </c>
      <c r="AH232" s="1855" t="s">
        <v>179</v>
      </c>
      <c r="AI232" s="1855" t="s">
        <v>179</v>
      </c>
      <c r="AJ232" s="1855" t="s">
        <v>179</v>
      </c>
      <c r="AK232" s="1855" t="s">
        <v>179</v>
      </c>
      <c r="AL232" s="1855" t="s">
        <v>179</v>
      </c>
      <c r="AM232" s="1855" t="s">
        <v>179</v>
      </c>
      <c r="AN232" s="1855" t="s">
        <v>179</v>
      </c>
      <c r="AO232" s="1855" t="s">
        <v>179</v>
      </c>
      <c r="AP232" s="1855" t="s">
        <v>179</v>
      </c>
      <c r="AQ232" s="1855" t="s">
        <v>179</v>
      </c>
      <c r="AR232" s="1855" t="s">
        <v>179</v>
      </c>
      <c r="AS232" s="1855" t="s">
        <v>179</v>
      </c>
      <c r="AT232" s="1855" t="s">
        <v>179</v>
      </c>
      <c r="AU232" s="1855" t="s">
        <v>179</v>
      </c>
      <c r="AV232" s="1855" t="s">
        <v>179</v>
      </c>
      <c r="AW232" s="1855" t="s">
        <v>179</v>
      </c>
      <c r="AX232" s="1855" t="s">
        <v>179</v>
      </c>
      <c r="AY232" s="1855" t="s">
        <v>179</v>
      </c>
      <c r="AZ232" s="1855" t="s">
        <v>179</v>
      </c>
      <c r="BA232" s="1855">
        <v>2024</v>
      </c>
      <c r="BB232" s="1855">
        <v>278</v>
      </c>
      <c r="BC232" s="1857">
        <v>278</v>
      </c>
      <c r="BD232" s="1857">
        <v>278</v>
      </c>
      <c r="BE232" s="1857">
        <v>278</v>
      </c>
      <c r="BF232" s="1857">
        <v>0.1042</v>
      </c>
      <c r="BG232" s="1857" t="s">
        <v>523</v>
      </c>
      <c r="BH232" s="1857">
        <v>2027</v>
      </c>
      <c r="BI232" s="1857">
        <v>253</v>
      </c>
      <c r="BJ232" s="1857">
        <v>9</v>
      </c>
      <c r="BK232" s="1855">
        <v>253</v>
      </c>
      <c r="BL232" s="1855">
        <v>9</v>
      </c>
      <c r="BM232" s="1855">
        <v>0.1</v>
      </c>
      <c r="BN232" s="1855" t="s">
        <v>523</v>
      </c>
      <c r="BO232" s="1855">
        <v>4</v>
      </c>
      <c r="BP232" s="1855"/>
      <c r="BQ232" s="1855">
        <v>0</v>
      </c>
      <c r="BR232" s="1855"/>
      <c r="BS232" s="1855">
        <v>0</v>
      </c>
      <c r="BT232" s="1855"/>
      <c r="BU232" s="1855">
        <v>0</v>
      </c>
      <c r="BV232" s="1855"/>
      <c r="BW232" s="1855">
        <v>15</v>
      </c>
      <c r="BX232" s="1855">
        <v>0</v>
      </c>
      <c r="BY232" s="1855">
        <v>0</v>
      </c>
      <c r="BZ232" s="1858">
        <v>0</v>
      </c>
      <c r="CA232" s="1858">
        <v>0</v>
      </c>
      <c r="CB232" s="1858">
        <v>0</v>
      </c>
      <c r="CC232" s="1858">
        <v>0</v>
      </c>
      <c r="CD232" s="1858">
        <v>0</v>
      </c>
      <c r="CE232" s="1858">
        <v>0</v>
      </c>
      <c r="CF232" s="1858">
        <v>0</v>
      </c>
      <c r="CG232" s="1858">
        <v>0</v>
      </c>
      <c r="CH232" s="1858">
        <v>0</v>
      </c>
      <c r="CI232" s="1859">
        <v>0</v>
      </c>
      <c r="CJ232" s="1855">
        <v>0</v>
      </c>
      <c r="CK232" s="1855" t="b">
        <v>0</v>
      </c>
      <c r="CL232" s="1855" t="b">
        <v>0</v>
      </c>
      <c r="CM232" s="1855" t="b">
        <v>0</v>
      </c>
      <c r="CN232" s="1855" t="b">
        <v>0</v>
      </c>
      <c r="CO232" s="1855" t="b">
        <v>0</v>
      </c>
      <c r="CP232" s="1855" t="b">
        <v>0</v>
      </c>
      <c r="CQ232" s="1855" t="b">
        <v>0</v>
      </c>
      <c r="CR232" s="1855" t="b">
        <v>0</v>
      </c>
      <c r="CS232" s="1855">
        <v>0</v>
      </c>
      <c r="CT232" s="1855">
        <v>0</v>
      </c>
      <c r="CU232" s="1855">
        <v>0</v>
      </c>
      <c r="CV232" s="1855">
        <v>0</v>
      </c>
      <c r="CW232" s="1855">
        <v>0</v>
      </c>
      <c r="CX232" s="1855">
        <v>0</v>
      </c>
      <c r="CY232" s="1857">
        <v>0</v>
      </c>
      <c r="CZ232" s="1855" t="s">
        <v>4297</v>
      </c>
      <c r="DA232" s="1855" t="s">
        <v>4297</v>
      </c>
      <c r="DB232" s="1855" t="s">
        <v>4297</v>
      </c>
      <c r="DC232" s="1855" t="s">
        <v>4297</v>
      </c>
      <c r="DD232" s="1855" t="s">
        <v>4297</v>
      </c>
      <c r="DE232" s="1855" t="b">
        <v>0</v>
      </c>
      <c r="DF232" s="1855" t="b">
        <v>0</v>
      </c>
      <c r="DG232" s="1855" t="b">
        <v>0</v>
      </c>
      <c r="DH232" s="1855" t="b">
        <v>0</v>
      </c>
      <c r="DI232" s="1855" t="b">
        <v>0</v>
      </c>
      <c r="DJ232" s="1860" t="b">
        <v>0</v>
      </c>
      <c r="DK232" s="1860" t="b">
        <v>0</v>
      </c>
      <c r="DL232" s="1860" t="b">
        <v>1</v>
      </c>
      <c r="DM232" s="1860" t="s">
        <v>4300</v>
      </c>
      <c r="DN232" s="1860" t="s">
        <v>4297</v>
      </c>
      <c r="DO232" s="1860" t="s">
        <v>4299</v>
      </c>
      <c r="DP232" s="1860" t="s">
        <v>4300</v>
      </c>
      <c r="DQ232" s="1860" t="s">
        <v>4300</v>
      </c>
      <c r="DR232" s="1860" t="s">
        <v>4299</v>
      </c>
    </row>
    <row r="233" spans="1:122" ht="14.25" thickBot="1">
      <c r="A233" s="1855" t="s">
        <v>1677</v>
      </c>
      <c r="B233" s="1855" t="s">
        <v>1679</v>
      </c>
      <c r="C233" s="1855">
        <v>2025</v>
      </c>
      <c r="D233" s="1855" t="s">
        <v>441</v>
      </c>
      <c r="E233" s="1855">
        <v>1033360</v>
      </c>
      <c r="F233" s="1855" t="s">
        <v>1679</v>
      </c>
      <c r="G233" s="1856">
        <v>45867</v>
      </c>
      <c r="H233" s="1855" t="s">
        <v>1680</v>
      </c>
      <c r="I233" s="1855" t="s">
        <v>1679</v>
      </c>
      <c r="J233" s="1855" t="s">
        <v>4113</v>
      </c>
      <c r="K233" s="1855" t="s">
        <v>1679</v>
      </c>
      <c r="L233" s="1855" t="s">
        <v>4113</v>
      </c>
      <c r="M233" s="1855" t="s">
        <v>1680</v>
      </c>
      <c r="N233" s="1855" t="s">
        <v>37</v>
      </c>
      <c r="O233" s="1855" t="s">
        <v>38</v>
      </c>
      <c r="P233" s="1855" t="s">
        <v>441</v>
      </c>
      <c r="Q233" s="1855" t="s">
        <v>179</v>
      </c>
      <c r="R233" s="1855" t="s">
        <v>179</v>
      </c>
      <c r="S233" s="1855" t="s">
        <v>179</v>
      </c>
      <c r="T233" s="1855" t="s">
        <v>179</v>
      </c>
      <c r="U233" s="1855">
        <v>2929166</v>
      </c>
      <c r="V233" s="1855">
        <v>2</v>
      </c>
      <c r="W233" s="1855">
        <v>2</v>
      </c>
      <c r="X233" s="1855">
        <v>0</v>
      </c>
      <c r="Y233" s="1855">
        <v>2025</v>
      </c>
      <c r="Z233" s="1855">
        <v>2027</v>
      </c>
      <c r="AA233" s="1855" t="s">
        <v>4656</v>
      </c>
      <c r="AB233" s="1855" t="s">
        <v>179</v>
      </c>
      <c r="AC233" s="1855" t="s">
        <v>179</v>
      </c>
      <c r="AD233" s="1855" t="s">
        <v>4022</v>
      </c>
      <c r="AE233" s="1855" t="s">
        <v>1678</v>
      </c>
      <c r="AF233" s="1855" t="s">
        <v>1681</v>
      </c>
      <c r="AG233" s="1855" t="s">
        <v>1682</v>
      </c>
      <c r="AH233" s="1855" t="s">
        <v>179</v>
      </c>
      <c r="AI233" s="1855" t="s">
        <v>179</v>
      </c>
      <c r="AJ233" s="1855">
        <v>2024</v>
      </c>
      <c r="AK233" s="1855">
        <v>188679</v>
      </c>
      <c r="AL233" s="1855">
        <v>188679</v>
      </c>
      <c r="AM233" s="1855">
        <v>188679</v>
      </c>
      <c r="AN233" s="1855">
        <v>188679</v>
      </c>
      <c r="AO233" s="1855">
        <v>0.20300000000000001</v>
      </c>
      <c r="AP233" s="1855" t="s">
        <v>4657</v>
      </c>
      <c r="AQ233" s="1855">
        <v>0</v>
      </c>
      <c r="AR233" s="1855">
        <v>2027</v>
      </c>
      <c r="AS233" s="1855">
        <v>188679</v>
      </c>
      <c r="AT233" s="1855">
        <v>0</v>
      </c>
      <c r="AU233" s="1855">
        <v>188679</v>
      </c>
      <c r="AV233" s="1855">
        <v>0</v>
      </c>
      <c r="AW233" s="1855">
        <v>0.203015</v>
      </c>
      <c r="AX233" s="1855" t="s">
        <v>4657</v>
      </c>
      <c r="AY233" s="1855">
        <v>0</v>
      </c>
      <c r="AZ233" s="1855">
        <v>0</v>
      </c>
      <c r="BA233" s="1855" t="s">
        <v>179</v>
      </c>
      <c r="BB233" s="1855" t="s">
        <v>179</v>
      </c>
      <c r="BC233" s="1857" t="s">
        <v>179</v>
      </c>
      <c r="BD233" s="1857" t="s">
        <v>179</v>
      </c>
      <c r="BE233" s="1857" t="s">
        <v>179</v>
      </c>
      <c r="BF233" s="1857" t="s">
        <v>179</v>
      </c>
      <c r="BG233" s="1857" t="s">
        <v>179</v>
      </c>
      <c r="BH233" s="1857" t="s">
        <v>179</v>
      </c>
      <c r="BI233" s="1857" t="s">
        <v>179</v>
      </c>
      <c r="BJ233" s="1857" t="s">
        <v>179</v>
      </c>
      <c r="BK233" s="1855" t="s">
        <v>179</v>
      </c>
      <c r="BL233" s="1855" t="s">
        <v>179</v>
      </c>
      <c r="BM233" s="1855" t="s">
        <v>179</v>
      </c>
      <c r="BN233" s="1855" t="s">
        <v>179</v>
      </c>
      <c r="BO233" s="1855" t="s">
        <v>179</v>
      </c>
      <c r="BP233" s="1855"/>
      <c r="BQ233" s="1855">
        <v>0</v>
      </c>
      <c r="BR233" s="1855"/>
      <c r="BS233" s="1855">
        <v>0</v>
      </c>
      <c r="BT233" s="1855"/>
      <c r="BU233" s="1855">
        <v>0</v>
      </c>
      <c r="BV233" s="1855"/>
      <c r="BW233" s="1855">
        <v>0</v>
      </c>
      <c r="BX233" s="1855" t="s">
        <v>4297</v>
      </c>
      <c r="BY233" s="1855" t="s">
        <v>4297</v>
      </c>
      <c r="BZ233" s="1858" t="s">
        <v>4297</v>
      </c>
      <c r="CA233" s="1858" t="s">
        <v>4298</v>
      </c>
      <c r="CB233" s="1858" t="s">
        <v>4297</v>
      </c>
      <c r="CC233" s="1858" t="s">
        <v>4297</v>
      </c>
      <c r="CD233" s="1858" t="s">
        <v>4297</v>
      </c>
      <c r="CE233" s="1858" t="s">
        <v>4297</v>
      </c>
      <c r="CF233" s="1858" t="s">
        <v>4297</v>
      </c>
      <c r="CG233" s="1858" t="s">
        <v>4297</v>
      </c>
      <c r="CH233" s="1858" t="s">
        <v>4297</v>
      </c>
      <c r="CI233" s="1859" t="s">
        <v>4297</v>
      </c>
      <c r="CJ233" s="1855" t="s">
        <v>4297</v>
      </c>
      <c r="CK233" s="1855" t="b">
        <v>0</v>
      </c>
      <c r="CL233" s="1855" t="b">
        <v>0</v>
      </c>
      <c r="CM233" s="1855" t="b">
        <v>0</v>
      </c>
      <c r="CN233" s="1855" t="b">
        <v>1</v>
      </c>
      <c r="CO233" s="1855" t="b">
        <v>0</v>
      </c>
      <c r="CP233" s="1855" t="b">
        <v>0</v>
      </c>
      <c r="CQ233" s="1855" t="b">
        <v>0</v>
      </c>
      <c r="CR233" s="1855" t="b">
        <v>0</v>
      </c>
      <c r="CS233" s="1855" t="s">
        <v>3153</v>
      </c>
      <c r="CT233" s="1855" t="s">
        <v>4297</v>
      </c>
      <c r="CU233" s="1855" t="s">
        <v>4297</v>
      </c>
      <c r="CV233" s="1855" t="s">
        <v>4300</v>
      </c>
      <c r="CW233" s="1855" t="s">
        <v>4297</v>
      </c>
      <c r="CX233" s="1855" t="s">
        <v>3153</v>
      </c>
      <c r="CY233" s="1857" t="s">
        <v>4300</v>
      </c>
      <c r="CZ233" s="1855" t="s">
        <v>179</v>
      </c>
      <c r="DA233" s="1855" t="s">
        <v>179</v>
      </c>
      <c r="DB233" s="1855" t="s">
        <v>179</v>
      </c>
      <c r="DC233" s="1855" t="s">
        <v>179</v>
      </c>
      <c r="DD233" s="1855" t="s">
        <v>179</v>
      </c>
      <c r="DE233" s="1855" t="b">
        <v>0</v>
      </c>
      <c r="DF233" s="1855" t="b">
        <v>0</v>
      </c>
      <c r="DG233" s="1855" t="b">
        <v>0</v>
      </c>
      <c r="DH233" s="1855" t="b">
        <v>0</v>
      </c>
      <c r="DI233" s="1855" t="b">
        <v>0</v>
      </c>
      <c r="DJ233" s="1860" t="b">
        <v>0</v>
      </c>
      <c r="DK233" s="1860" t="b">
        <v>0</v>
      </c>
      <c r="DL233" s="1860" t="b">
        <v>0</v>
      </c>
      <c r="DM233" s="1860" t="s">
        <v>179</v>
      </c>
      <c r="DN233" s="1860" t="s">
        <v>179</v>
      </c>
      <c r="DO233" s="1860" t="s">
        <v>179</v>
      </c>
      <c r="DP233" s="1860" t="s">
        <v>179</v>
      </c>
      <c r="DQ233" s="1860" t="s">
        <v>179</v>
      </c>
      <c r="DR233" s="1860" t="s">
        <v>179</v>
      </c>
    </row>
    <row r="234" spans="1:122" ht="14.25" thickBot="1">
      <c r="A234" s="1855" t="s">
        <v>1684</v>
      </c>
      <c r="B234" s="1855" t="s">
        <v>1685</v>
      </c>
      <c r="C234" s="1855">
        <v>2025</v>
      </c>
      <c r="D234" s="1855" t="s">
        <v>4511</v>
      </c>
      <c r="E234" s="1855">
        <v>1033361</v>
      </c>
      <c r="F234" s="1855" t="s">
        <v>1685</v>
      </c>
      <c r="G234" s="1856">
        <v>45833</v>
      </c>
      <c r="H234" s="1855" t="s">
        <v>4658</v>
      </c>
      <c r="I234" s="1855" t="s">
        <v>1685</v>
      </c>
      <c r="J234" s="1855" t="s">
        <v>2971</v>
      </c>
      <c r="K234" s="1855" t="s">
        <v>1685</v>
      </c>
      <c r="L234" s="1855" t="s">
        <v>1686</v>
      </c>
      <c r="M234" s="1855" t="s">
        <v>1687</v>
      </c>
      <c r="N234" s="1855" t="s">
        <v>37</v>
      </c>
      <c r="O234" s="1855" t="s">
        <v>38</v>
      </c>
      <c r="P234" s="1855" t="s">
        <v>179</v>
      </c>
      <c r="Q234" s="1855" t="s">
        <v>179</v>
      </c>
      <c r="R234" s="1855" t="s">
        <v>461</v>
      </c>
      <c r="S234" s="1855" t="s">
        <v>4363</v>
      </c>
      <c r="T234" s="1855" t="s">
        <v>179</v>
      </c>
      <c r="U234" s="1855">
        <v>1431</v>
      </c>
      <c r="V234" s="1855">
        <v>14</v>
      </c>
      <c r="W234" s="1855">
        <v>0</v>
      </c>
      <c r="X234" s="1855">
        <v>141</v>
      </c>
      <c r="Y234" s="1855">
        <v>2025</v>
      </c>
      <c r="Z234" s="1855">
        <v>2027</v>
      </c>
      <c r="AA234" s="1855" t="s">
        <v>4659</v>
      </c>
      <c r="AB234" s="1855" t="s">
        <v>179</v>
      </c>
      <c r="AC234" s="1855" t="s">
        <v>179</v>
      </c>
      <c r="AD234" s="1855" t="s">
        <v>4022</v>
      </c>
      <c r="AE234" s="1855" t="s">
        <v>1688</v>
      </c>
      <c r="AF234" s="1855" t="s">
        <v>1689</v>
      </c>
      <c r="AG234" s="1855" t="s">
        <v>1690</v>
      </c>
      <c r="AH234" s="1855" t="s">
        <v>179</v>
      </c>
      <c r="AI234" s="1855" t="s">
        <v>179</v>
      </c>
      <c r="AJ234" s="1855">
        <v>2024</v>
      </c>
      <c r="AK234" s="1855">
        <v>2716</v>
      </c>
      <c r="AL234" s="1855">
        <v>2716</v>
      </c>
      <c r="AM234" s="1855">
        <v>2716</v>
      </c>
      <c r="AN234" s="1855">
        <v>2716</v>
      </c>
      <c r="AO234" s="1855">
        <v>26.88</v>
      </c>
      <c r="AP234" s="1855" t="s">
        <v>469</v>
      </c>
      <c r="AQ234" s="1855">
        <v>0</v>
      </c>
      <c r="AR234" s="1855">
        <v>2027</v>
      </c>
      <c r="AS234" s="1855">
        <v>2634.52</v>
      </c>
      <c r="AT234" s="1855">
        <v>3</v>
      </c>
      <c r="AU234" s="1855">
        <v>2634.52</v>
      </c>
      <c r="AV234" s="1855">
        <v>3</v>
      </c>
      <c r="AW234" s="1855">
        <v>26.07</v>
      </c>
      <c r="AX234" s="1855" t="s">
        <v>469</v>
      </c>
      <c r="AY234" s="1855">
        <v>3</v>
      </c>
      <c r="AZ234" s="1855">
        <v>0</v>
      </c>
      <c r="BA234" s="1855">
        <v>2024</v>
      </c>
      <c r="BB234" s="1855">
        <v>216</v>
      </c>
      <c r="BC234" s="1857">
        <v>216</v>
      </c>
      <c r="BD234" s="1857">
        <v>216</v>
      </c>
      <c r="BE234" s="1857">
        <v>216</v>
      </c>
      <c r="BF234" s="1857">
        <v>0.12859999999999999</v>
      </c>
      <c r="BG234" s="1857" t="s">
        <v>523</v>
      </c>
      <c r="BH234" s="1857">
        <v>2027</v>
      </c>
      <c r="BI234" s="1857">
        <v>209.52</v>
      </c>
      <c r="BJ234" s="1857">
        <v>3</v>
      </c>
      <c r="BK234" s="1855">
        <v>209.52</v>
      </c>
      <c r="BL234" s="1855">
        <v>3</v>
      </c>
      <c r="BM234" s="1855">
        <v>0.12474200000000001</v>
      </c>
      <c r="BN234" s="1855" t="s">
        <v>523</v>
      </c>
      <c r="BO234" s="1855">
        <v>3</v>
      </c>
      <c r="BP234" s="1855"/>
      <c r="BQ234" s="1855">
        <v>12</v>
      </c>
      <c r="BR234" s="1855"/>
      <c r="BS234" s="1855">
        <v>1</v>
      </c>
      <c r="BT234" s="1855"/>
      <c r="BU234" s="1855">
        <v>0</v>
      </c>
      <c r="BV234" s="1855"/>
      <c r="BW234" s="1855">
        <v>8</v>
      </c>
      <c r="BX234" s="1855" t="s">
        <v>4297</v>
      </c>
      <c r="BY234" s="1855" t="s">
        <v>4297</v>
      </c>
      <c r="BZ234" s="1858" t="s">
        <v>4297</v>
      </c>
      <c r="CA234" s="1858" t="s">
        <v>4297</v>
      </c>
      <c r="CB234" s="1858" t="s">
        <v>4297</v>
      </c>
      <c r="CC234" s="1858" t="s">
        <v>4297</v>
      </c>
      <c r="CD234" s="1858" t="s">
        <v>4297</v>
      </c>
      <c r="CE234" s="1858" t="s">
        <v>4297</v>
      </c>
      <c r="CF234" s="1858" t="s">
        <v>4297</v>
      </c>
      <c r="CG234" s="1858" t="s">
        <v>4298</v>
      </c>
      <c r="CH234" s="1858" t="s">
        <v>4298</v>
      </c>
      <c r="CI234" s="1859" t="s">
        <v>4298</v>
      </c>
      <c r="CJ234" s="1855" t="s">
        <v>4297</v>
      </c>
      <c r="CK234" s="1855" t="b">
        <v>0</v>
      </c>
      <c r="CL234" s="1855" t="b">
        <v>0</v>
      </c>
      <c r="CM234" s="1855" t="b">
        <v>0</v>
      </c>
      <c r="CN234" s="1855" t="b">
        <v>0</v>
      </c>
      <c r="CO234" s="1855" t="b">
        <v>0</v>
      </c>
      <c r="CP234" s="1855" t="b">
        <v>0</v>
      </c>
      <c r="CQ234" s="1855" t="b">
        <v>0</v>
      </c>
      <c r="CR234" s="1855" t="b">
        <v>1</v>
      </c>
      <c r="CS234" s="1855" t="s">
        <v>4300</v>
      </c>
      <c r="CT234" s="1855" t="s">
        <v>4297</v>
      </c>
      <c r="CU234" s="1855" t="s">
        <v>4297</v>
      </c>
      <c r="CV234" s="1855" t="s">
        <v>3153</v>
      </c>
      <c r="CW234" s="1855" t="s">
        <v>4300</v>
      </c>
      <c r="CX234" s="1855" t="s">
        <v>3153</v>
      </c>
      <c r="CY234" s="1857" t="s">
        <v>4300</v>
      </c>
      <c r="CZ234" s="1855" t="s">
        <v>4297</v>
      </c>
      <c r="DA234" s="1855" t="s">
        <v>3153</v>
      </c>
      <c r="DB234" s="1855" t="s">
        <v>4297</v>
      </c>
      <c r="DC234" s="1855" t="s">
        <v>3153</v>
      </c>
      <c r="DD234" s="1855" t="s">
        <v>4297</v>
      </c>
      <c r="DE234" s="1855" t="b">
        <v>0</v>
      </c>
      <c r="DF234" s="1855" t="b">
        <v>0</v>
      </c>
      <c r="DG234" s="1855" t="b">
        <v>0</v>
      </c>
      <c r="DH234" s="1855" t="b">
        <v>0</v>
      </c>
      <c r="DI234" s="1855" t="b">
        <v>0</v>
      </c>
      <c r="DJ234" s="1860" t="b">
        <v>0</v>
      </c>
      <c r="DK234" s="1860" t="b">
        <v>0</v>
      </c>
      <c r="DL234" s="1860" t="b">
        <v>1</v>
      </c>
      <c r="DM234" s="1860" t="s">
        <v>4300</v>
      </c>
      <c r="DN234" s="1860" t="s">
        <v>4297</v>
      </c>
      <c r="DO234" s="1860" t="s">
        <v>4297</v>
      </c>
      <c r="DP234" s="1860" t="s">
        <v>3153</v>
      </c>
      <c r="DQ234" s="1860" t="s">
        <v>4300</v>
      </c>
      <c r="DR234" s="1860" t="s">
        <v>3153</v>
      </c>
    </row>
    <row r="235" spans="1:122" ht="14.25" thickBot="1">
      <c r="A235" s="1855" t="s">
        <v>1691</v>
      </c>
      <c r="B235" s="1855" t="s">
        <v>1692</v>
      </c>
      <c r="C235" s="1855">
        <v>2025</v>
      </c>
      <c r="D235" s="1855" t="s">
        <v>441</v>
      </c>
      <c r="E235" s="1855">
        <v>1068363</v>
      </c>
      <c r="F235" s="1855" t="s">
        <v>1692</v>
      </c>
      <c r="G235" s="1856">
        <v>45866</v>
      </c>
      <c r="H235" s="1855" t="s">
        <v>1693</v>
      </c>
      <c r="I235" s="1855" t="s">
        <v>1692</v>
      </c>
      <c r="J235" s="1855" t="s">
        <v>2972</v>
      </c>
      <c r="K235" s="1855" t="s">
        <v>1692</v>
      </c>
      <c r="L235" s="1855" t="s">
        <v>2972</v>
      </c>
      <c r="M235" s="1855" t="s">
        <v>1693</v>
      </c>
      <c r="N235" s="1855" t="s">
        <v>70</v>
      </c>
      <c r="O235" s="1855" t="s">
        <v>73</v>
      </c>
      <c r="P235" s="1855" t="s">
        <v>441</v>
      </c>
      <c r="Q235" s="1855" t="s">
        <v>179</v>
      </c>
      <c r="R235" s="1855" t="s">
        <v>179</v>
      </c>
      <c r="S235" s="1855" t="s">
        <v>179</v>
      </c>
      <c r="T235" s="1855" t="s">
        <v>179</v>
      </c>
      <c r="U235" s="1855">
        <v>2688</v>
      </c>
      <c r="V235" s="1855">
        <v>1</v>
      </c>
      <c r="W235" s="1855">
        <v>1</v>
      </c>
      <c r="X235" s="1855">
        <v>0</v>
      </c>
      <c r="Y235" s="1855">
        <v>2025</v>
      </c>
      <c r="Z235" s="1855">
        <v>2027</v>
      </c>
      <c r="AA235" s="1855" t="s">
        <v>4660</v>
      </c>
      <c r="AB235" s="1855" t="s">
        <v>179</v>
      </c>
      <c r="AC235" s="1855" t="s">
        <v>179</v>
      </c>
      <c r="AD235" s="1855" t="s">
        <v>4022</v>
      </c>
      <c r="AE235" s="1855" t="s">
        <v>1694</v>
      </c>
      <c r="AF235" s="1855" t="s">
        <v>1693</v>
      </c>
      <c r="AG235" s="1855" t="s">
        <v>1602</v>
      </c>
      <c r="AH235" s="1855" t="s">
        <v>179</v>
      </c>
      <c r="AI235" s="1855" t="s">
        <v>179</v>
      </c>
      <c r="AJ235" s="1855">
        <v>2024</v>
      </c>
      <c r="AK235" s="1855">
        <v>4732</v>
      </c>
      <c r="AL235" s="1855">
        <v>4732</v>
      </c>
      <c r="AM235" s="1855">
        <v>4732</v>
      </c>
      <c r="AN235" s="1855">
        <v>4732</v>
      </c>
      <c r="AO235" s="1855">
        <v>23.81</v>
      </c>
      <c r="AP235" s="1855" t="s">
        <v>569</v>
      </c>
      <c r="AQ235" s="1855">
        <v>0</v>
      </c>
      <c r="AR235" s="1855">
        <v>2027</v>
      </c>
      <c r="AS235" s="1855">
        <v>1561.56</v>
      </c>
      <c r="AT235" s="1855">
        <v>67</v>
      </c>
      <c r="AU235" s="1855">
        <v>1561.56</v>
      </c>
      <c r="AV235" s="1855">
        <v>67</v>
      </c>
      <c r="AW235" s="1855">
        <v>23.095700000000001</v>
      </c>
      <c r="AX235" s="1855" t="s">
        <v>569</v>
      </c>
      <c r="AY235" s="1855">
        <v>3</v>
      </c>
      <c r="AZ235" s="1855">
        <v>0</v>
      </c>
      <c r="BA235" s="1855" t="s">
        <v>179</v>
      </c>
      <c r="BB235" s="1855" t="s">
        <v>179</v>
      </c>
      <c r="BC235" s="1857" t="s">
        <v>179</v>
      </c>
      <c r="BD235" s="1857" t="s">
        <v>179</v>
      </c>
      <c r="BE235" s="1857" t="s">
        <v>179</v>
      </c>
      <c r="BF235" s="1857" t="s">
        <v>179</v>
      </c>
      <c r="BG235" s="1857" t="s">
        <v>179</v>
      </c>
      <c r="BH235" s="1857" t="s">
        <v>179</v>
      </c>
      <c r="BI235" s="1857" t="s">
        <v>179</v>
      </c>
      <c r="BJ235" s="1857" t="s">
        <v>179</v>
      </c>
      <c r="BK235" s="1855" t="s">
        <v>179</v>
      </c>
      <c r="BL235" s="1855" t="s">
        <v>179</v>
      </c>
      <c r="BM235" s="1855" t="s">
        <v>179</v>
      </c>
      <c r="BN235" s="1855" t="s">
        <v>179</v>
      </c>
      <c r="BO235" s="1855" t="s">
        <v>179</v>
      </c>
      <c r="BP235" s="1855"/>
      <c r="BQ235" s="1855">
        <v>0</v>
      </c>
      <c r="BR235" s="1855"/>
      <c r="BS235" s="1855">
        <v>0</v>
      </c>
      <c r="BT235" s="1855"/>
      <c r="BU235" s="1855">
        <v>0</v>
      </c>
      <c r="BV235" s="1855"/>
      <c r="BW235" s="1855">
        <v>0</v>
      </c>
      <c r="BX235" s="1855" t="s">
        <v>4297</v>
      </c>
      <c r="BY235" s="1855" t="s">
        <v>4297</v>
      </c>
      <c r="BZ235" s="1858" t="s">
        <v>4297</v>
      </c>
      <c r="CA235" s="1858" t="s">
        <v>4297</v>
      </c>
      <c r="CB235" s="1858" t="s">
        <v>4297</v>
      </c>
      <c r="CC235" s="1858" t="s">
        <v>4297</v>
      </c>
      <c r="CD235" s="1858" t="s">
        <v>4298</v>
      </c>
      <c r="CE235" s="1858" t="s">
        <v>4297</v>
      </c>
      <c r="CF235" s="1858" t="s">
        <v>4297</v>
      </c>
      <c r="CG235" s="1858" t="s">
        <v>4298</v>
      </c>
      <c r="CH235" s="1858" t="s">
        <v>4298</v>
      </c>
      <c r="CI235" s="1859" t="s">
        <v>4298</v>
      </c>
      <c r="CJ235" s="1855" t="s">
        <v>4297</v>
      </c>
      <c r="CK235" s="1855" t="b">
        <v>0</v>
      </c>
      <c r="CL235" s="1855" t="b">
        <v>0</v>
      </c>
      <c r="CM235" s="1855" t="b">
        <v>0</v>
      </c>
      <c r="CN235" s="1855" t="b">
        <v>0</v>
      </c>
      <c r="CO235" s="1855" t="b">
        <v>0</v>
      </c>
      <c r="CP235" s="1855" t="b">
        <v>1</v>
      </c>
      <c r="CQ235" s="1855" t="b">
        <v>0</v>
      </c>
      <c r="CR235" s="1855" t="b">
        <v>0</v>
      </c>
      <c r="CS235" s="1855" t="s">
        <v>3153</v>
      </c>
      <c r="CT235" s="1855" t="s">
        <v>4300</v>
      </c>
      <c r="CU235" s="1855" t="s">
        <v>4300</v>
      </c>
      <c r="CV235" s="1855" t="s">
        <v>4300</v>
      </c>
      <c r="CW235" s="1855" t="s">
        <v>4297</v>
      </c>
      <c r="CX235" s="1855" t="s">
        <v>3153</v>
      </c>
      <c r="CY235" s="1857" t="s">
        <v>4299</v>
      </c>
      <c r="CZ235" s="1855">
        <v>0</v>
      </c>
      <c r="DA235" s="1855">
        <v>0</v>
      </c>
      <c r="DB235" s="1855">
        <v>0</v>
      </c>
      <c r="DC235" s="1855">
        <v>0</v>
      </c>
      <c r="DD235" s="1855">
        <v>0</v>
      </c>
      <c r="DE235" s="1855" t="b">
        <v>0</v>
      </c>
      <c r="DF235" s="1855" t="b">
        <v>0</v>
      </c>
      <c r="DG235" s="1855" t="b">
        <v>0</v>
      </c>
      <c r="DH235" s="1855" t="b">
        <v>0</v>
      </c>
      <c r="DI235" s="1855" t="b">
        <v>0</v>
      </c>
      <c r="DJ235" s="1860" t="b">
        <v>0</v>
      </c>
      <c r="DK235" s="1860" t="b">
        <v>0</v>
      </c>
      <c r="DL235" s="1860" t="b">
        <v>0</v>
      </c>
      <c r="DM235" s="1860" t="s">
        <v>179</v>
      </c>
      <c r="DN235" s="1860" t="s">
        <v>179</v>
      </c>
      <c r="DO235" s="1860" t="s">
        <v>179</v>
      </c>
      <c r="DP235" s="1860" t="s">
        <v>179</v>
      </c>
      <c r="DQ235" s="1860" t="s">
        <v>179</v>
      </c>
      <c r="DR235" s="1860" t="s">
        <v>179</v>
      </c>
    </row>
    <row r="236" spans="1:122" ht="14.25" thickBot="1">
      <c r="A236" s="1855" t="s">
        <v>1695</v>
      </c>
      <c r="B236" s="1855" t="s">
        <v>1696</v>
      </c>
      <c r="C236" s="1855">
        <v>2025</v>
      </c>
      <c r="D236" s="1855" t="s">
        <v>441</v>
      </c>
      <c r="E236" s="1855">
        <v>1048364</v>
      </c>
      <c r="F236" s="1855" t="s">
        <v>1696</v>
      </c>
      <c r="G236" s="1856">
        <v>45853</v>
      </c>
      <c r="H236" s="1855" t="s">
        <v>1697</v>
      </c>
      <c r="I236" s="1855" t="s">
        <v>1696</v>
      </c>
      <c r="J236" s="1855" t="s">
        <v>1698</v>
      </c>
      <c r="K236" s="1855" t="s">
        <v>1696</v>
      </c>
      <c r="L236" s="1855" t="s">
        <v>1698</v>
      </c>
      <c r="M236" s="1855" t="s">
        <v>1697</v>
      </c>
      <c r="N236" s="1855" t="s">
        <v>48</v>
      </c>
      <c r="O236" s="1855" t="s">
        <v>55</v>
      </c>
      <c r="P236" s="1855" t="s">
        <v>441</v>
      </c>
      <c r="Q236" s="1855" t="s">
        <v>179</v>
      </c>
      <c r="R236" s="1855" t="s">
        <v>179</v>
      </c>
      <c r="S236" s="1855" t="s">
        <v>179</v>
      </c>
      <c r="T236" s="1855" t="s">
        <v>179</v>
      </c>
      <c r="U236" s="1855">
        <v>2691</v>
      </c>
      <c r="V236" s="1855">
        <v>9</v>
      </c>
      <c r="W236" s="1855">
        <v>2</v>
      </c>
      <c r="X236" s="1855">
        <v>0</v>
      </c>
      <c r="Y236" s="1855">
        <v>2025</v>
      </c>
      <c r="Z236" s="1855">
        <v>2027</v>
      </c>
      <c r="AA236" s="1855" t="s">
        <v>4661</v>
      </c>
      <c r="AB236" s="1855" t="s">
        <v>179</v>
      </c>
      <c r="AC236" s="1855" t="s">
        <v>179</v>
      </c>
      <c r="AD236" s="1855" t="s">
        <v>4022</v>
      </c>
      <c r="AE236" s="1855" t="s">
        <v>1699</v>
      </c>
      <c r="AF236" s="1855" t="s">
        <v>1697</v>
      </c>
      <c r="AG236" s="1855" t="s">
        <v>485</v>
      </c>
      <c r="AH236" s="1855" t="s">
        <v>179</v>
      </c>
      <c r="AI236" s="1855" t="s">
        <v>179</v>
      </c>
      <c r="AJ236" s="1855">
        <v>2024</v>
      </c>
      <c r="AK236" s="1855">
        <v>5519</v>
      </c>
      <c r="AL236" s="1855">
        <v>5519</v>
      </c>
      <c r="AM236" s="1855">
        <v>5519</v>
      </c>
      <c r="AN236" s="1855">
        <v>5519</v>
      </c>
      <c r="AO236" s="1855">
        <v>23.29</v>
      </c>
      <c r="AP236" s="1855" t="s">
        <v>569</v>
      </c>
      <c r="AQ236" s="1855">
        <v>0</v>
      </c>
      <c r="AR236" s="1855">
        <v>2027</v>
      </c>
      <c r="AS236" s="1855">
        <v>5355</v>
      </c>
      <c r="AT236" s="1855">
        <v>3</v>
      </c>
      <c r="AU236" s="1855">
        <v>5355</v>
      </c>
      <c r="AV236" s="1855">
        <v>3</v>
      </c>
      <c r="AW236" s="1855">
        <v>22.6</v>
      </c>
      <c r="AX236" s="1855" t="s">
        <v>569</v>
      </c>
      <c r="AY236" s="1855">
        <v>3</v>
      </c>
      <c r="AZ236" s="1855">
        <v>0</v>
      </c>
      <c r="BA236" s="1855" t="s">
        <v>179</v>
      </c>
      <c r="BB236" s="1855" t="s">
        <v>179</v>
      </c>
      <c r="BC236" s="1857" t="s">
        <v>179</v>
      </c>
      <c r="BD236" s="1857" t="s">
        <v>179</v>
      </c>
      <c r="BE236" s="1857" t="s">
        <v>179</v>
      </c>
      <c r="BF236" s="1857" t="s">
        <v>179</v>
      </c>
      <c r="BG236" s="1857" t="s">
        <v>179</v>
      </c>
      <c r="BH236" s="1857" t="s">
        <v>179</v>
      </c>
      <c r="BI236" s="1857" t="s">
        <v>179</v>
      </c>
      <c r="BJ236" s="1857" t="s">
        <v>179</v>
      </c>
      <c r="BK236" s="1855" t="s">
        <v>179</v>
      </c>
      <c r="BL236" s="1855" t="s">
        <v>179</v>
      </c>
      <c r="BM236" s="1855" t="s">
        <v>179</v>
      </c>
      <c r="BN236" s="1855" t="s">
        <v>179</v>
      </c>
      <c r="BO236" s="1855" t="s">
        <v>179</v>
      </c>
      <c r="BP236" s="1855"/>
      <c r="BQ236" s="1855">
        <v>0</v>
      </c>
      <c r="BR236" s="1855"/>
      <c r="BS236" s="1855">
        <v>0</v>
      </c>
      <c r="BT236" s="1855"/>
      <c r="BU236" s="1855">
        <v>0</v>
      </c>
      <c r="BV236" s="1855"/>
      <c r="BW236" s="1855">
        <v>0</v>
      </c>
      <c r="BX236" s="1855" t="s">
        <v>4297</v>
      </c>
      <c r="BY236" s="1855" t="s">
        <v>3153</v>
      </c>
      <c r="BZ236" s="1858" t="s">
        <v>3153</v>
      </c>
      <c r="CA236" s="1858" t="s">
        <v>3153</v>
      </c>
      <c r="CB236" s="1858" t="s">
        <v>3153</v>
      </c>
      <c r="CC236" s="1858" t="s">
        <v>3153</v>
      </c>
      <c r="CD236" s="1858" t="s">
        <v>4298</v>
      </c>
      <c r="CE236" s="1858" t="s">
        <v>4298</v>
      </c>
      <c r="CF236" s="1858" t="s">
        <v>3153</v>
      </c>
      <c r="CG236" s="1858" t="s">
        <v>4298</v>
      </c>
      <c r="CH236" s="1858" t="s">
        <v>4298</v>
      </c>
      <c r="CI236" s="1859" t="s">
        <v>4298</v>
      </c>
      <c r="CJ236" s="1855" t="s">
        <v>4298</v>
      </c>
      <c r="CK236" s="1855" t="b">
        <v>0</v>
      </c>
      <c r="CL236" s="1855" t="b">
        <v>0</v>
      </c>
      <c r="CM236" s="1855" t="b">
        <v>0</v>
      </c>
      <c r="CN236" s="1855" t="b">
        <v>0</v>
      </c>
      <c r="CO236" s="1855" t="b">
        <v>0</v>
      </c>
      <c r="CP236" s="1855" t="b">
        <v>0</v>
      </c>
      <c r="CQ236" s="1855" t="b">
        <v>0</v>
      </c>
      <c r="CR236" s="1855" t="b">
        <v>1</v>
      </c>
      <c r="CS236" s="1855" t="s">
        <v>4300</v>
      </c>
      <c r="CT236" s="1855" t="s">
        <v>4300</v>
      </c>
      <c r="CU236" s="1855" t="s">
        <v>4300</v>
      </c>
      <c r="CV236" s="1855" t="s">
        <v>4300</v>
      </c>
      <c r="CW236" s="1855" t="s">
        <v>4300</v>
      </c>
      <c r="CX236" s="1855" t="s">
        <v>4297</v>
      </c>
      <c r="CY236" s="1857" t="s">
        <v>4300</v>
      </c>
      <c r="CZ236" s="1855">
        <v>0</v>
      </c>
      <c r="DA236" s="1855">
        <v>0</v>
      </c>
      <c r="DB236" s="1855">
        <v>0</v>
      </c>
      <c r="DC236" s="1855">
        <v>0</v>
      </c>
      <c r="DD236" s="1855">
        <v>0</v>
      </c>
      <c r="DE236" s="1855" t="b">
        <v>0</v>
      </c>
      <c r="DF236" s="1855" t="b">
        <v>0</v>
      </c>
      <c r="DG236" s="1855" t="b">
        <v>0</v>
      </c>
      <c r="DH236" s="1855" t="b">
        <v>0</v>
      </c>
      <c r="DI236" s="1855" t="b">
        <v>0</v>
      </c>
      <c r="DJ236" s="1860" t="b">
        <v>0</v>
      </c>
      <c r="DK236" s="1860" t="b">
        <v>0</v>
      </c>
      <c r="DL236" s="1860" t="b">
        <v>0</v>
      </c>
      <c r="DM236" s="1860" t="s">
        <v>179</v>
      </c>
      <c r="DN236" s="1860" t="s">
        <v>179</v>
      </c>
      <c r="DO236" s="1860" t="s">
        <v>179</v>
      </c>
      <c r="DP236" s="1860" t="s">
        <v>179</v>
      </c>
      <c r="DQ236" s="1860" t="s">
        <v>179</v>
      </c>
      <c r="DR236" s="1860" t="s">
        <v>179</v>
      </c>
    </row>
    <row r="237" spans="1:122" ht="14.25" thickBot="1">
      <c r="A237" s="1855" t="s">
        <v>1700</v>
      </c>
      <c r="B237" s="1855" t="s">
        <v>1701</v>
      </c>
      <c r="C237" s="1855">
        <v>2025</v>
      </c>
      <c r="D237" s="1855" t="s">
        <v>441</v>
      </c>
      <c r="E237" s="1855">
        <v>1069365</v>
      </c>
      <c r="F237" s="1855" t="s">
        <v>1701</v>
      </c>
      <c r="G237" s="1856">
        <v>45868</v>
      </c>
      <c r="H237" s="1855" t="s">
        <v>1702</v>
      </c>
      <c r="I237" s="1855" t="s">
        <v>1701</v>
      </c>
      <c r="J237" s="1855" t="s">
        <v>4662</v>
      </c>
      <c r="K237" s="1855" t="s">
        <v>1701</v>
      </c>
      <c r="L237" s="1855" t="s">
        <v>4662</v>
      </c>
      <c r="M237" s="1855" t="s">
        <v>1702</v>
      </c>
      <c r="N237" s="1855" t="s">
        <v>77</v>
      </c>
      <c r="O237" s="1855" t="s">
        <v>79</v>
      </c>
      <c r="P237" s="1855" t="s">
        <v>441</v>
      </c>
      <c r="Q237" s="1855" t="s">
        <v>179</v>
      </c>
      <c r="R237" s="1855" t="s">
        <v>179</v>
      </c>
      <c r="S237" s="1855" t="s">
        <v>179</v>
      </c>
      <c r="T237" s="1855" t="s">
        <v>179</v>
      </c>
      <c r="U237" s="1855">
        <v>4173</v>
      </c>
      <c r="V237" s="1855">
        <v>2</v>
      </c>
      <c r="W237" s="1855">
        <v>1</v>
      </c>
      <c r="X237" s="1855">
        <v>0</v>
      </c>
      <c r="Y237" s="1855">
        <v>2025</v>
      </c>
      <c r="Z237" s="1855">
        <v>2027</v>
      </c>
      <c r="AA237" s="1855" t="s">
        <v>4663</v>
      </c>
      <c r="AB237" s="1855" t="s">
        <v>179</v>
      </c>
      <c r="AC237" s="1855" t="s">
        <v>179</v>
      </c>
      <c r="AD237" s="1855" t="s">
        <v>4022</v>
      </c>
      <c r="AE237" s="1855" t="s">
        <v>1703</v>
      </c>
      <c r="AF237" s="1855" t="s">
        <v>1704</v>
      </c>
      <c r="AG237" s="1855" t="s">
        <v>1705</v>
      </c>
      <c r="AH237" s="1855" t="s">
        <v>179</v>
      </c>
      <c r="AI237" s="1855" t="s">
        <v>179</v>
      </c>
      <c r="AJ237" s="1855">
        <v>2024</v>
      </c>
      <c r="AK237" s="1855">
        <v>7534</v>
      </c>
      <c r="AL237" s="1855">
        <v>7534</v>
      </c>
      <c r="AM237" s="1855">
        <v>7534</v>
      </c>
      <c r="AN237" s="1855">
        <v>7534</v>
      </c>
      <c r="AO237" s="1855">
        <v>32.99</v>
      </c>
      <c r="AP237" s="1855" t="s">
        <v>469</v>
      </c>
      <c r="AQ237" s="1855">
        <v>0</v>
      </c>
      <c r="AR237" s="1855">
        <v>2027</v>
      </c>
      <c r="AS237" s="1855">
        <v>7308</v>
      </c>
      <c r="AT237" s="1855">
        <v>3</v>
      </c>
      <c r="AU237" s="1855">
        <v>7308</v>
      </c>
      <c r="AV237" s="1855">
        <v>3</v>
      </c>
      <c r="AW237" s="1855">
        <v>32</v>
      </c>
      <c r="AX237" s="1855" t="s">
        <v>469</v>
      </c>
      <c r="AY237" s="1855">
        <v>3</v>
      </c>
      <c r="AZ237" s="1855">
        <v>16</v>
      </c>
      <c r="BA237" s="1855" t="s">
        <v>179</v>
      </c>
      <c r="BB237" s="1855" t="s">
        <v>179</v>
      </c>
      <c r="BC237" s="1857" t="s">
        <v>179</v>
      </c>
      <c r="BD237" s="1857" t="s">
        <v>179</v>
      </c>
      <c r="BE237" s="1857" t="s">
        <v>179</v>
      </c>
      <c r="BF237" s="1857" t="s">
        <v>179</v>
      </c>
      <c r="BG237" s="1857" t="s">
        <v>179</v>
      </c>
      <c r="BH237" s="1857" t="s">
        <v>179</v>
      </c>
      <c r="BI237" s="1857" t="s">
        <v>179</v>
      </c>
      <c r="BJ237" s="1857" t="s">
        <v>179</v>
      </c>
      <c r="BK237" s="1855" t="s">
        <v>179</v>
      </c>
      <c r="BL237" s="1855" t="s">
        <v>179</v>
      </c>
      <c r="BM237" s="1855" t="s">
        <v>179</v>
      </c>
      <c r="BN237" s="1855" t="s">
        <v>179</v>
      </c>
      <c r="BO237" s="1855" t="s">
        <v>179</v>
      </c>
      <c r="BP237" s="1855"/>
      <c r="BQ237" s="1855">
        <v>0</v>
      </c>
      <c r="BR237" s="1855"/>
      <c r="BS237" s="1855">
        <v>0</v>
      </c>
      <c r="BT237" s="1855"/>
      <c r="BU237" s="1855">
        <v>0</v>
      </c>
      <c r="BV237" s="1855"/>
      <c r="BW237" s="1855">
        <v>0</v>
      </c>
      <c r="BX237" s="1855" t="s">
        <v>4297</v>
      </c>
      <c r="BY237" s="1855" t="s">
        <v>4297</v>
      </c>
      <c r="BZ237" s="1858" t="s">
        <v>4297</v>
      </c>
      <c r="CA237" s="1858" t="s">
        <v>4297</v>
      </c>
      <c r="CB237" s="1858" t="s">
        <v>4297</v>
      </c>
      <c r="CC237" s="1858" t="s">
        <v>4297</v>
      </c>
      <c r="CD237" s="1858" t="s">
        <v>4298</v>
      </c>
      <c r="CE237" s="1858" t="s">
        <v>4297</v>
      </c>
      <c r="CF237" s="1858" t="s">
        <v>4297</v>
      </c>
      <c r="CG237" s="1858" t="s">
        <v>4298</v>
      </c>
      <c r="CH237" s="1858" t="s">
        <v>4298</v>
      </c>
      <c r="CI237" s="1859" t="s">
        <v>4298</v>
      </c>
      <c r="CJ237" s="1855" t="s">
        <v>4297</v>
      </c>
      <c r="CK237" s="1855" t="b">
        <v>0</v>
      </c>
      <c r="CL237" s="1855" t="b">
        <v>0</v>
      </c>
      <c r="CM237" s="1855" t="b">
        <v>0</v>
      </c>
      <c r="CN237" s="1855" t="b">
        <v>0</v>
      </c>
      <c r="CO237" s="1855" t="b">
        <v>0</v>
      </c>
      <c r="CP237" s="1855" t="b">
        <v>0</v>
      </c>
      <c r="CQ237" s="1855" t="b">
        <v>0</v>
      </c>
      <c r="CR237" s="1855" t="b">
        <v>1</v>
      </c>
      <c r="CS237" s="1855" t="s">
        <v>3153</v>
      </c>
      <c r="CT237" s="1855" t="s">
        <v>4300</v>
      </c>
      <c r="CU237" s="1855" t="s">
        <v>4300</v>
      </c>
      <c r="CV237" s="1855" t="s">
        <v>4300</v>
      </c>
      <c r="CW237" s="1855" t="s">
        <v>4300</v>
      </c>
      <c r="CX237" s="1855" t="s">
        <v>4297</v>
      </c>
      <c r="CY237" s="1857" t="s">
        <v>4300</v>
      </c>
      <c r="CZ237" s="1855">
        <v>0</v>
      </c>
      <c r="DA237" s="1855">
        <v>0</v>
      </c>
      <c r="DB237" s="1855">
        <v>0</v>
      </c>
      <c r="DC237" s="1855">
        <v>0</v>
      </c>
      <c r="DD237" s="1855">
        <v>0</v>
      </c>
      <c r="DE237" s="1855" t="b">
        <v>0</v>
      </c>
      <c r="DF237" s="1855" t="b">
        <v>0</v>
      </c>
      <c r="DG237" s="1855" t="b">
        <v>0</v>
      </c>
      <c r="DH237" s="1855" t="b">
        <v>0</v>
      </c>
      <c r="DI237" s="1855" t="b">
        <v>0</v>
      </c>
      <c r="DJ237" s="1860" t="b">
        <v>0</v>
      </c>
      <c r="DK237" s="1860" t="b">
        <v>0</v>
      </c>
      <c r="DL237" s="1860" t="b">
        <v>0</v>
      </c>
      <c r="DM237" s="1860" t="s">
        <v>179</v>
      </c>
      <c r="DN237" s="1860" t="s">
        <v>179</v>
      </c>
      <c r="DO237" s="1860" t="s">
        <v>179</v>
      </c>
      <c r="DP237" s="1860" t="s">
        <v>179</v>
      </c>
      <c r="DQ237" s="1860" t="s">
        <v>179</v>
      </c>
      <c r="DR237" s="1860" t="s">
        <v>179</v>
      </c>
    </row>
    <row r="238" spans="1:122" ht="14.25" thickBot="1">
      <c r="A238" s="1855" t="s">
        <v>1706</v>
      </c>
      <c r="B238" s="1855" t="s">
        <v>1707</v>
      </c>
      <c r="C238" s="1855">
        <v>2025</v>
      </c>
      <c r="D238" s="1855" t="s">
        <v>431</v>
      </c>
      <c r="E238" s="1855">
        <v>2076366</v>
      </c>
      <c r="F238" s="1855" t="s">
        <v>1707</v>
      </c>
      <c r="G238" s="1856">
        <v>45861</v>
      </c>
      <c r="H238" s="1855" t="s">
        <v>1708</v>
      </c>
      <c r="I238" s="1855" t="s">
        <v>1707</v>
      </c>
      <c r="J238" s="1855" t="s">
        <v>1709</v>
      </c>
      <c r="K238" s="1855" t="s">
        <v>1707</v>
      </c>
      <c r="L238" s="1855" t="s">
        <v>1709</v>
      </c>
      <c r="M238" s="1855" t="s">
        <v>1708</v>
      </c>
      <c r="N238" s="1855" t="s">
        <v>86</v>
      </c>
      <c r="O238" s="1855" t="s">
        <v>88</v>
      </c>
      <c r="P238" s="1855" t="s">
        <v>179</v>
      </c>
      <c r="Q238" s="1855" t="s">
        <v>431</v>
      </c>
      <c r="R238" s="1855" t="s">
        <v>179</v>
      </c>
      <c r="S238" s="1855" t="s">
        <v>179</v>
      </c>
      <c r="T238" s="1855" t="s">
        <v>179</v>
      </c>
      <c r="U238" s="1855">
        <v>1716</v>
      </c>
      <c r="V238" s="1855">
        <v>54</v>
      </c>
      <c r="W238" s="1855">
        <v>0</v>
      </c>
      <c r="X238" s="1855">
        <v>0</v>
      </c>
      <c r="Y238" s="1855">
        <v>2025</v>
      </c>
      <c r="Z238" s="1855">
        <v>2027</v>
      </c>
      <c r="AA238" s="1855" t="s">
        <v>4664</v>
      </c>
      <c r="AB238" s="1855" t="s">
        <v>179</v>
      </c>
      <c r="AC238" s="1855" t="s">
        <v>179</v>
      </c>
      <c r="AD238" s="1855" t="s">
        <v>4022</v>
      </c>
      <c r="AE238" s="1855" t="s">
        <v>1710</v>
      </c>
      <c r="AF238" s="1855" t="s">
        <v>1708</v>
      </c>
      <c r="AG238" s="1855" t="s">
        <v>1711</v>
      </c>
      <c r="AH238" s="1855" t="s">
        <v>179</v>
      </c>
      <c r="AI238" s="1855" t="s">
        <v>179</v>
      </c>
      <c r="AJ238" s="1855">
        <v>2024</v>
      </c>
      <c r="AK238" s="1855">
        <v>3288</v>
      </c>
      <c r="AL238" s="1855">
        <v>3288</v>
      </c>
      <c r="AM238" s="1855">
        <v>3288</v>
      </c>
      <c r="AN238" s="1855">
        <v>3288</v>
      </c>
      <c r="AO238" s="1855">
        <v>2.673</v>
      </c>
      <c r="AP238" s="1855" t="s">
        <v>1499</v>
      </c>
      <c r="AQ238" s="1855">
        <v>0</v>
      </c>
      <c r="AR238" s="1855">
        <v>2027</v>
      </c>
      <c r="AS238" s="1855">
        <v>3000</v>
      </c>
      <c r="AT238" s="1855">
        <v>8.8000000000000007</v>
      </c>
      <c r="AU238" s="1855">
        <v>3000</v>
      </c>
      <c r="AV238" s="1855">
        <v>8.8000000000000007</v>
      </c>
      <c r="AW238" s="1855">
        <v>2.5499999999999998</v>
      </c>
      <c r="AX238" s="1855" t="s">
        <v>1499</v>
      </c>
      <c r="AY238" s="1855">
        <v>4.5999999999999996</v>
      </c>
      <c r="AZ238" s="1855">
        <v>2</v>
      </c>
      <c r="BA238" s="1855" t="s">
        <v>179</v>
      </c>
      <c r="BB238" s="1855" t="s">
        <v>179</v>
      </c>
      <c r="BC238" s="1857" t="s">
        <v>179</v>
      </c>
      <c r="BD238" s="1857" t="s">
        <v>179</v>
      </c>
      <c r="BE238" s="1857" t="s">
        <v>179</v>
      </c>
      <c r="BF238" s="1857" t="s">
        <v>179</v>
      </c>
      <c r="BG238" s="1857" t="s">
        <v>179</v>
      </c>
      <c r="BH238" s="1857" t="s">
        <v>179</v>
      </c>
      <c r="BI238" s="1857" t="s">
        <v>179</v>
      </c>
      <c r="BJ238" s="1857" t="s">
        <v>179</v>
      </c>
      <c r="BK238" s="1855" t="s">
        <v>179</v>
      </c>
      <c r="BL238" s="1855" t="s">
        <v>179</v>
      </c>
      <c r="BM238" s="1855" t="s">
        <v>179</v>
      </c>
      <c r="BN238" s="1855" t="s">
        <v>179</v>
      </c>
      <c r="BO238" s="1855" t="s">
        <v>179</v>
      </c>
      <c r="BP238" s="1855"/>
      <c r="BQ238" s="1855">
        <v>0</v>
      </c>
      <c r="BR238" s="1855"/>
      <c r="BS238" s="1855">
        <v>0</v>
      </c>
      <c r="BT238" s="1855"/>
      <c r="BU238" s="1855">
        <v>0</v>
      </c>
      <c r="BV238" s="1855"/>
      <c r="BW238" s="1855">
        <v>0</v>
      </c>
      <c r="BX238" s="1855" t="s">
        <v>4297</v>
      </c>
      <c r="BY238" s="1855" t="s">
        <v>4297</v>
      </c>
      <c r="BZ238" s="1858" t="s">
        <v>4297</v>
      </c>
      <c r="CA238" s="1858" t="s">
        <v>4298</v>
      </c>
      <c r="CB238" s="1858" t="s">
        <v>4297</v>
      </c>
      <c r="CC238" s="1858" t="s">
        <v>4297</v>
      </c>
      <c r="CD238" s="1858" t="s">
        <v>4298</v>
      </c>
      <c r="CE238" s="1858" t="s">
        <v>4297</v>
      </c>
      <c r="CF238" s="1858" t="s">
        <v>4297</v>
      </c>
      <c r="CG238" s="1858" t="s">
        <v>4298</v>
      </c>
      <c r="CH238" s="1858" t="s">
        <v>4298</v>
      </c>
      <c r="CI238" s="1859" t="s">
        <v>4298</v>
      </c>
      <c r="CJ238" s="1855" t="s">
        <v>4298</v>
      </c>
      <c r="CK238" s="1855" t="b">
        <v>0</v>
      </c>
      <c r="CL238" s="1855" t="b">
        <v>0</v>
      </c>
      <c r="CM238" s="1855" t="b">
        <v>0</v>
      </c>
      <c r="CN238" s="1855" t="b">
        <v>0</v>
      </c>
      <c r="CO238" s="1855" t="b">
        <v>0</v>
      </c>
      <c r="CP238" s="1855" t="b">
        <v>0</v>
      </c>
      <c r="CQ238" s="1855" t="b">
        <v>0</v>
      </c>
      <c r="CR238" s="1855" t="b">
        <v>1</v>
      </c>
      <c r="CS238" s="1855" t="s">
        <v>4297</v>
      </c>
      <c r="CT238" s="1855" t="s">
        <v>4297</v>
      </c>
      <c r="CU238" s="1855" t="s">
        <v>3153</v>
      </c>
      <c r="CV238" s="1855" t="s">
        <v>4300</v>
      </c>
      <c r="CW238" s="1855" t="s">
        <v>4300</v>
      </c>
      <c r="CX238" s="1855" t="s">
        <v>4297</v>
      </c>
      <c r="CY238" s="1857" t="s">
        <v>4300</v>
      </c>
      <c r="CZ238" s="1855">
        <v>0</v>
      </c>
      <c r="DA238" s="1855">
        <v>0</v>
      </c>
      <c r="DB238" s="1855">
        <v>0</v>
      </c>
      <c r="DC238" s="1855">
        <v>0</v>
      </c>
      <c r="DD238" s="1855">
        <v>0</v>
      </c>
      <c r="DE238" s="1855" t="b">
        <v>0</v>
      </c>
      <c r="DF238" s="1855" t="b">
        <v>0</v>
      </c>
      <c r="DG238" s="1855" t="b">
        <v>0</v>
      </c>
      <c r="DH238" s="1855" t="b">
        <v>0</v>
      </c>
      <c r="DI238" s="1855" t="b">
        <v>0</v>
      </c>
      <c r="DJ238" s="1860" t="b">
        <v>0</v>
      </c>
      <c r="DK238" s="1860" t="b">
        <v>0</v>
      </c>
      <c r="DL238" s="1860" t="b">
        <v>0</v>
      </c>
      <c r="DM238" s="1860" t="s">
        <v>179</v>
      </c>
      <c r="DN238" s="1860" t="s">
        <v>179</v>
      </c>
      <c r="DO238" s="1860" t="s">
        <v>179</v>
      </c>
      <c r="DP238" s="1860" t="s">
        <v>179</v>
      </c>
      <c r="DQ238" s="1860" t="s">
        <v>179</v>
      </c>
      <c r="DR238" s="1860" t="s">
        <v>179</v>
      </c>
    </row>
    <row r="239" spans="1:122" ht="14.25" thickBot="1">
      <c r="A239" s="1855" t="s">
        <v>1712</v>
      </c>
      <c r="B239" s="1855" t="s">
        <v>1713</v>
      </c>
      <c r="C239" s="1855">
        <v>2025</v>
      </c>
      <c r="D239" s="1855" t="s">
        <v>461</v>
      </c>
      <c r="E239" s="1855">
        <v>3044367</v>
      </c>
      <c r="F239" s="1855" t="s">
        <v>1713</v>
      </c>
      <c r="G239" s="1856">
        <v>45868</v>
      </c>
      <c r="H239" s="1855" t="s">
        <v>1714</v>
      </c>
      <c r="I239" s="1855" t="s">
        <v>1713</v>
      </c>
      <c r="J239" s="1855" t="s">
        <v>4114</v>
      </c>
      <c r="K239" s="1855" t="s">
        <v>1713</v>
      </c>
      <c r="L239" s="1855" t="s">
        <v>4114</v>
      </c>
      <c r="M239" s="1855" t="s">
        <v>1714</v>
      </c>
      <c r="N239" s="1855" t="s">
        <v>48</v>
      </c>
      <c r="O239" s="1855" t="s">
        <v>51</v>
      </c>
      <c r="P239" s="1855" t="s">
        <v>179</v>
      </c>
      <c r="Q239" s="1855" t="s">
        <v>179</v>
      </c>
      <c r="R239" s="1855" t="s">
        <v>461</v>
      </c>
      <c r="S239" s="1855" t="s">
        <v>179</v>
      </c>
      <c r="T239" s="1855" t="s">
        <v>179</v>
      </c>
      <c r="U239" s="1855">
        <v>0</v>
      </c>
      <c r="V239" s="1855" t="s">
        <v>179</v>
      </c>
      <c r="W239" s="1855" t="s">
        <v>179</v>
      </c>
      <c r="X239" s="1855">
        <v>102</v>
      </c>
      <c r="Y239" s="1855">
        <v>2025</v>
      </c>
      <c r="Z239" s="1855">
        <v>2027</v>
      </c>
      <c r="AA239" s="1855" t="s">
        <v>4665</v>
      </c>
      <c r="AB239" s="1855" t="s">
        <v>179</v>
      </c>
      <c r="AC239" s="1855" t="s">
        <v>179</v>
      </c>
      <c r="AD239" s="1855" t="s">
        <v>4022</v>
      </c>
      <c r="AE239" s="1855" t="s">
        <v>1715</v>
      </c>
      <c r="AF239" s="1855" t="s">
        <v>1714</v>
      </c>
      <c r="AG239" s="1855" t="s">
        <v>1716</v>
      </c>
      <c r="AH239" s="1855" t="s">
        <v>179</v>
      </c>
      <c r="AI239" s="1855" t="s">
        <v>179</v>
      </c>
      <c r="AJ239" s="1855" t="s">
        <v>179</v>
      </c>
      <c r="AK239" s="1855" t="s">
        <v>179</v>
      </c>
      <c r="AL239" s="1855" t="s">
        <v>179</v>
      </c>
      <c r="AM239" s="1855" t="s">
        <v>179</v>
      </c>
      <c r="AN239" s="1855" t="s">
        <v>179</v>
      </c>
      <c r="AO239" s="1855" t="s">
        <v>179</v>
      </c>
      <c r="AP239" s="1855" t="s">
        <v>179</v>
      </c>
      <c r="AQ239" s="1855" t="s">
        <v>179</v>
      </c>
      <c r="AR239" s="1855" t="s">
        <v>179</v>
      </c>
      <c r="AS239" s="1855" t="s">
        <v>179</v>
      </c>
      <c r="AT239" s="1855" t="s">
        <v>179</v>
      </c>
      <c r="AU239" s="1855" t="s">
        <v>179</v>
      </c>
      <c r="AV239" s="1855" t="s">
        <v>179</v>
      </c>
      <c r="AW239" s="1855" t="s">
        <v>179</v>
      </c>
      <c r="AX239" s="1855" t="s">
        <v>179</v>
      </c>
      <c r="AY239" s="1855" t="s">
        <v>179</v>
      </c>
      <c r="AZ239" s="1855" t="s">
        <v>179</v>
      </c>
      <c r="BA239" s="1855">
        <v>2024</v>
      </c>
      <c r="BB239" s="1855">
        <v>1840</v>
      </c>
      <c r="BC239" s="1857">
        <v>1840</v>
      </c>
      <c r="BD239" s="1857">
        <v>1840</v>
      </c>
      <c r="BE239" s="1857">
        <v>1840</v>
      </c>
      <c r="BF239" s="1857">
        <v>0.1646</v>
      </c>
      <c r="BG239" s="1857" t="s">
        <v>523</v>
      </c>
      <c r="BH239" s="1857">
        <v>2027</v>
      </c>
      <c r="BI239" s="1857">
        <v>1813</v>
      </c>
      <c r="BJ239" s="1857">
        <v>1.5</v>
      </c>
      <c r="BK239" s="1855">
        <v>1813</v>
      </c>
      <c r="BL239" s="1855">
        <v>1.5</v>
      </c>
      <c r="BM239" s="1855">
        <v>0.16</v>
      </c>
      <c r="BN239" s="1855" t="s">
        <v>523</v>
      </c>
      <c r="BO239" s="1855">
        <v>2.8</v>
      </c>
      <c r="BP239" s="1855"/>
      <c r="BQ239" s="1855">
        <v>0</v>
      </c>
      <c r="BR239" s="1855"/>
      <c r="BS239" s="1855">
        <v>0</v>
      </c>
      <c r="BT239" s="1855"/>
      <c r="BU239" s="1855">
        <v>0</v>
      </c>
      <c r="BV239" s="1855"/>
      <c r="BW239" s="1855">
        <v>1</v>
      </c>
      <c r="BX239" s="1855">
        <v>0</v>
      </c>
      <c r="BY239" s="1855">
        <v>0</v>
      </c>
      <c r="BZ239" s="1858">
        <v>0</v>
      </c>
      <c r="CA239" s="1858">
        <v>0</v>
      </c>
      <c r="CB239" s="1858">
        <v>0</v>
      </c>
      <c r="CC239" s="1858">
        <v>0</v>
      </c>
      <c r="CD239" s="1858">
        <v>0</v>
      </c>
      <c r="CE239" s="1858">
        <v>0</v>
      </c>
      <c r="CF239" s="1858">
        <v>0</v>
      </c>
      <c r="CG239" s="1858">
        <v>0</v>
      </c>
      <c r="CH239" s="1858">
        <v>0</v>
      </c>
      <c r="CI239" s="1859">
        <v>0</v>
      </c>
      <c r="CJ239" s="1855">
        <v>0</v>
      </c>
      <c r="CK239" s="1855" t="b">
        <v>0</v>
      </c>
      <c r="CL239" s="1855" t="b">
        <v>0</v>
      </c>
      <c r="CM239" s="1855" t="b">
        <v>0</v>
      </c>
      <c r="CN239" s="1855" t="b">
        <v>0</v>
      </c>
      <c r="CO239" s="1855" t="b">
        <v>0</v>
      </c>
      <c r="CP239" s="1855" t="b">
        <v>0</v>
      </c>
      <c r="CQ239" s="1855" t="b">
        <v>0</v>
      </c>
      <c r="CR239" s="1855" t="b">
        <v>0</v>
      </c>
      <c r="CS239" s="1855">
        <v>0</v>
      </c>
      <c r="CT239" s="1855">
        <v>0</v>
      </c>
      <c r="CU239" s="1855">
        <v>0</v>
      </c>
      <c r="CV239" s="1855">
        <v>0</v>
      </c>
      <c r="CW239" s="1855">
        <v>0</v>
      </c>
      <c r="CX239" s="1855">
        <v>0</v>
      </c>
      <c r="CY239" s="1857">
        <v>0</v>
      </c>
      <c r="CZ239" s="1855" t="s">
        <v>4297</v>
      </c>
      <c r="DA239" s="1855" t="s">
        <v>4297</v>
      </c>
      <c r="DB239" s="1855" t="s">
        <v>4297</v>
      </c>
      <c r="DC239" s="1855" t="s">
        <v>4297</v>
      </c>
      <c r="DD239" s="1855" t="s">
        <v>4297</v>
      </c>
      <c r="DE239" s="1855" t="b">
        <v>0</v>
      </c>
      <c r="DF239" s="1855" t="b">
        <v>0</v>
      </c>
      <c r="DG239" s="1855" t="b">
        <v>0</v>
      </c>
      <c r="DH239" s="1855" t="b">
        <v>0</v>
      </c>
      <c r="DI239" s="1855" t="b">
        <v>0</v>
      </c>
      <c r="DJ239" s="1860" t="b">
        <v>0</v>
      </c>
      <c r="DK239" s="1860" t="b">
        <v>0</v>
      </c>
      <c r="DL239" s="1860" t="b">
        <v>1</v>
      </c>
      <c r="DM239" s="1860" t="s">
        <v>4297</v>
      </c>
      <c r="DN239" s="1860" t="s">
        <v>4300</v>
      </c>
      <c r="DO239" s="1860" t="s">
        <v>4300</v>
      </c>
      <c r="DP239" s="1860" t="s">
        <v>4300</v>
      </c>
      <c r="DQ239" s="1860" t="s">
        <v>4300</v>
      </c>
      <c r="DR239" s="1860" t="s">
        <v>4300</v>
      </c>
    </row>
    <row r="240" spans="1:122" ht="14.25" thickBot="1">
      <c r="A240" s="1855" t="s">
        <v>1717</v>
      </c>
      <c r="B240" s="1855" t="s">
        <v>1718</v>
      </c>
      <c r="C240" s="1855">
        <v>2025</v>
      </c>
      <c r="D240" s="1855" t="s">
        <v>441</v>
      </c>
      <c r="E240" s="1855">
        <v>1016368</v>
      </c>
      <c r="F240" s="1855" t="s">
        <v>1718</v>
      </c>
      <c r="G240" s="1856">
        <v>45903</v>
      </c>
      <c r="H240" s="1855" t="s">
        <v>1719</v>
      </c>
      <c r="I240" s="1855" t="s">
        <v>1718</v>
      </c>
      <c r="J240" s="1855" t="s">
        <v>1720</v>
      </c>
      <c r="K240" s="1855" t="s">
        <v>1718</v>
      </c>
      <c r="L240" s="1855" t="s">
        <v>1720</v>
      </c>
      <c r="M240" s="1855" t="s">
        <v>1719</v>
      </c>
      <c r="N240" s="1855" t="s">
        <v>12</v>
      </c>
      <c r="O240" s="1855" t="s">
        <v>22</v>
      </c>
      <c r="P240" s="1855" t="s">
        <v>441</v>
      </c>
      <c r="Q240" s="1855" t="s">
        <v>179</v>
      </c>
      <c r="R240" s="1855" t="s">
        <v>179</v>
      </c>
      <c r="S240" s="1855" t="s">
        <v>179</v>
      </c>
      <c r="T240" s="1855" t="s">
        <v>179</v>
      </c>
      <c r="U240" s="1855">
        <v>1928</v>
      </c>
      <c r="V240" s="1855">
        <v>1</v>
      </c>
      <c r="W240" s="1855">
        <v>1</v>
      </c>
      <c r="X240" s="1855">
        <v>0</v>
      </c>
      <c r="Y240" s="1855">
        <v>2025</v>
      </c>
      <c r="Z240" s="1855">
        <v>2027</v>
      </c>
      <c r="AA240" s="1855" t="s">
        <v>4666</v>
      </c>
      <c r="AB240" s="1855" t="s">
        <v>4022</v>
      </c>
      <c r="AC240" s="1855" t="s">
        <v>1721</v>
      </c>
      <c r="AD240" s="1855" t="s">
        <v>179</v>
      </c>
      <c r="AE240" s="1855" t="s">
        <v>179</v>
      </c>
      <c r="AF240" s="1855" t="s">
        <v>179</v>
      </c>
      <c r="AG240" s="1855" t="s">
        <v>179</v>
      </c>
      <c r="AH240" s="1855" t="s">
        <v>179</v>
      </c>
      <c r="AI240" s="1855" t="s">
        <v>179</v>
      </c>
      <c r="AJ240" s="1855">
        <v>2024</v>
      </c>
      <c r="AK240" s="1855">
        <v>3226</v>
      </c>
      <c r="AL240" s="1855">
        <v>3226</v>
      </c>
      <c r="AM240" s="1855">
        <v>3226</v>
      </c>
      <c r="AN240" s="1855">
        <v>3226</v>
      </c>
      <c r="AO240" s="1855">
        <v>0.96419999999999995</v>
      </c>
      <c r="AP240" s="1855" t="s">
        <v>1115</v>
      </c>
      <c r="AQ240" s="1855">
        <v>0</v>
      </c>
      <c r="AR240" s="1855">
        <v>2027</v>
      </c>
      <c r="AS240" s="1855">
        <v>3130</v>
      </c>
      <c r="AT240" s="1855">
        <v>3</v>
      </c>
      <c r="AU240" s="1855">
        <v>3130</v>
      </c>
      <c r="AV240" s="1855">
        <v>3</v>
      </c>
      <c r="AW240" s="1855">
        <v>0.93500000000000005</v>
      </c>
      <c r="AX240" s="1855" t="s">
        <v>1115</v>
      </c>
      <c r="AY240" s="1855">
        <v>3</v>
      </c>
      <c r="AZ240" s="1855">
        <v>0</v>
      </c>
      <c r="BA240" s="1855" t="s">
        <v>179</v>
      </c>
      <c r="BB240" s="1855" t="s">
        <v>179</v>
      </c>
      <c r="BC240" s="1857" t="s">
        <v>179</v>
      </c>
      <c r="BD240" s="1857" t="s">
        <v>179</v>
      </c>
      <c r="BE240" s="1857" t="s">
        <v>179</v>
      </c>
      <c r="BF240" s="1857" t="s">
        <v>179</v>
      </c>
      <c r="BG240" s="1857" t="s">
        <v>179</v>
      </c>
      <c r="BH240" s="1857" t="s">
        <v>179</v>
      </c>
      <c r="BI240" s="1857" t="s">
        <v>179</v>
      </c>
      <c r="BJ240" s="1857" t="s">
        <v>179</v>
      </c>
      <c r="BK240" s="1855" t="s">
        <v>179</v>
      </c>
      <c r="BL240" s="1855" t="s">
        <v>179</v>
      </c>
      <c r="BM240" s="1855" t="s">
        <v>179</v>
      </c>
      <c r="BN240" s="1855" t="s">
        <v>179</v>
      </c>
      <c r="BO240" s="1855" t="s">
        <v>179</v>
      </c>
      <c r="BP240" s="1855"/>
      <c r="BQ240" s="1855">
        <v>0</v>
      </c>
      <c r="BR240" s="1855"/>
      <c r="BS240" s="1855">
        <v>0</v>
      </c>
      <c r="BT240" s="1855"/>
      <c r="BU240" s="1855">
        <v>0</v>
      </c>
      <c r="BV240" s="1855"/>
      <c r="BW240" s="1855">
        <v>0</v>
      </c>
      <c r="BX240" s="1855" t="s">
        <v>4297</v>
      </c>
      <c r="BY240" s="1855" t="s">
        <v>4297</v>
      </c>
      <c r="BZ240" s="1858" t="s">
        <v>4297</v>
      </c>
      <c r="CA240" s="1858" t="s">
        <v>4297</v>
      </c>
      <c r="CB240" s="1858" t="s">
        <v>4297</v>
      </c>
      <c r="CC240" s="1858" t="s">
        <v>4297</v>
      </c>
      <c r="CD240" s="1858" t="s">
        <v>4298</v>
      </c>
      <c r="CE240" s="1858" t="s">
        <v>4298</v>
      </c>
      <c r="CF240" s="1858" t="s">
        <v>4297</v>
      </c>
      <c r="CG240" s="1858" t="s">
        <v>4298</v>
      </c>
      <c r="CH240" s="1858" t="s">
        <v>4297</v>
      </c>
      <c r="CI240" s="1859" t="s">
        <v>4297</v>
      </c>
      <c r="CJ240" s="1855" t="s">
        <v>4298</v>
      </c>
      <c r="CK240" s="1855" t="b">
        <v>0</v>
      </c>
      <c r="CL240" s="1855" t="b">
        <v>0</v>
      </c>
      <c r="CM240" s="1855" t="b">
        <v>0</v>
      </c>
      <c r="CN240" s="1855" t="b">
        <v>0</v>
      </c>
      <c r="CO240" s="1855" t="b">
        <v>0</v>
      </c>
      <c r="CP240" s="1855" t="b">
        <v>0</v>
      </c>
      <c r="CQ240" s="1855" t="b">
        <v>0</v>
      </c>
      <c r="CR240" s="1855" t="b">
        <v>1</v>
      </c>
      <c r="CS240" s="1855" t="s">
        <v>4300</v>
      </c>
      <c r="CT240" s="1855" t="s">
        <v>4300</v>
      </c>
      <c r="CU240" s="1855" t="s">
        <v>4300</v>
      </c>
      <c r="CV240" s="1855" t="s">
        <v>3153</v>
      </c>
      <c r="CW240" s="1855" t="s">
        <v>4300</v>
      </c>
      <c r="CX240" s="1855" t="s">
        <v>4297</v>
      </c>
      <c r="CY240" s="1857" t="s">
        <v>4300</v>
      </c>
      <c r="CZ240" s="1855">
        <v>0</v>
      </c>
      <c r="DA240" s="1855">
        <v>0</v>
      </c>
      <c r="DB240" s="1855">
        <v>0</v>
      </c>
      <c r="DC240" s="1855">
        <v>0</v>
      </c>
      <c r="DD240" s="1855">
        <v>0</v>
      </c>
      <c r="DE240" s="1855" t="b">
        <v>0</v>
      </c>
      <c r="DF240" s="1855" t="b">
        <v>0</v>
      </c>
      <c r="DG240" s="1855" t="b">
        <v>0</v>
      </c>
      <c r="DH240" s="1855" t="b">
        <v>0</v>
      </c>
      <c r="DI240" s="1855" t="b">
        <v>0</v>
      </c>
      <c r="DJ240" s="1860" t="b">
        <v>0</v>
      </c>
      <c r="DK240" s="1860" t="b">
        <v>0</v>
      </c>
      <c r="DL240" s="1860" t="b">
        <v>0</v>
      </c>
      <c r="DM240" s="1860" t="s">
        <v>179</v>
      </c>
      <c r="DN240" s="1860" t="s">
        <v>179</v>
      </c>
      <c r="DO240" s="1860" t="s">
        <v>179</v>
      </c>
      <c r="DP240" s="1860" t="s">
        <v>179</v>
      </c>
      <c r="DQ240" s="1860" t="s">
        <v>179</v>
      </c>
      <c r="DR240" s="1860" t="s">
        <v>179</v>
      </c>
    </row>
    <row r="241" spans="1:122" ht="14.25" thickBot="1">
      <c r="A241" s="1855" t="s">
        <v>1722</v>
      </c>
      <c r="B241" s="1855" t="s">
        <v>1723</v>
      </c>
      <c r="C241" s="1855">
        <v>2025</v>
      </c>
      <c r="D241" s="1855" t="s">
        <v>441</v>
      </c>
      <c r="E241" s="1855">
        <v>1069369</v>
      </c>
      <c r="F241" s="1855" t="s">
        <v>1723</v>
      </c>
      <c r="G241" s="1856">
        <v>45867</v>
      </c>
      <c r="H241" s="1855" t="s">
        <v>1724</v>
      </c>
      <c r="I241" s="1855" t="s">
        <v>1723</v>
      </c>
      <c r="J241" s="1855" t="s">
        <v>4667</v>
      </c>
      <c r="K241" s="1855" t="s">
        <v>1723</v>
      </c>
      <c r="L241" s="1855" t="s">
        <v>4667</v>
      </c>
      <c r="M241" s="1855" t="s">
        <v>1724</v>
      </c>
      <c r="N241" s="1855" t="s">
        <v>77</v>
      </c>
      <c r="O241" s="1855" t="s">
        <v>79</v>
      </c>
      <c r="P241" s="1855" t="s">
        <v>441</v>
      </c>
      <c r="Q241" s="1855" t="s">
        <v>179</v>
      </c>
      <c r="R241" s="1855" t="s">
        <v>179</v>
      </c>
      <c r="S241" s="1855" t="s">
        <v>179</v>
      </c>
      <c r="T241" s="1855" t="s">
        <v>179</v>
      </c>
      <c r="U241" s="1855">
        <v>2455</v>
      </c>
      <c r="V241" s="1855">
        <v>3</v>
      </c>
      <c r="W241" s="1855">
        <v>1</v>
      </c>
      <c r="X241" s="1855">
        <v>0</v>
      </c>
      <c r="Y241" s="1855">
        <v>2025</v>
      </c>
      <c r="Z241" s="1855">
        <v>2027</v>
      </c>
      <c r="AA241" s="1855" t="s">
        <v>4668</v>
      </c>
      <c r="AB241" s="1855" t="s">
        <v>179</v>
      </c>
      <c r="AC241" s="1855" t="s">
        <v>179</v>
      </c>
      <c r="AD241" s="1855" t="s">
        <v>4022</v>
      </c>
      <c r="AE241" s="1855" t="s">
        <v>4669</v>
      </c>
      <c r="AF241" s="1855" t="s">
        <v>1725</v>
      </c>
      <c r="AG241" s="1855" t="s">
        <v>4670</v>
      </c>
      <c r="AH241" s="1855" t="s">
        <v>179</v>
      </c>
      <c r="AI241" s="1855" t="s">
        <v>179</v>
      </c>
      <c r="AJ241" s="1855">
        <v>2024</v>
      </c>
      <c r="AK241" s="1855">
        <v>4371</v>
      </c>
      <c r="AL241" s="1855">
        <v>4371</v>
      </c>
      <c r="AM241" s="1855">
        <v>4371</v>
      </c>
      <c r="AN241" s="1855">
        <v>4371</v>
      </c>
      <c r="AO241" s="1855">
        <v>30.4</v>
      </c>
      <c r="AP241" s="1855" t="s">
        <v>469</v>
      </c>
      <c r="AQ241" s="1855">
        <v>0</v>
      </c>
      <c r="AR241" s="1855">
        <v>2027</v>
      </c>
      <c r="AS241" s="1855">
        <v>1400</v>
      </c>
      <c r="AT241" s="1855">
        <v>68</v>
      </c>
      <c r="AU241" s="1855">
        <v>1400</v>
      </c>
      <c r="AV241" s="1855">
        <v>68</v>
      </c>
      <c r="AW241" s="1855">
        <v>24.62</v>
      </c>
      <c r="AX241" s="1855" t="s">
        <v>469</v>
      </c>
      <c r="AY241" s="1855">
        <v>19</v>
      </c>
      <c r="AZ241" s="1855">
        <v>95</v>
      </c>
      <c r="BA241" s="1855" t="s">
        <v>179</v>
      </c>
      <c r="BB241" s="1855" t="s">
        <v>179</v>
      </c>
      <c r="BC241" s="1857" t="s">
        <v>179</v>
      </c>
      <c r="BD241" s="1857" t="s">
        <v>179</v>
      </c>
      <c r="BE241" s="1857" t="s">
        <v>179</v>
      </c>
      <c r="BF241" s="1857" t="s">
        <v>179</v>
      </c>
      <c r="BG241" s="1857" t="s">
        <v>179</v>
      </c>
      <c r="BH241" s="1857" t="s">
        <v>179</v>
      </c>
      <c r="BI241" s="1857" t="s">
        <v>179</v>
      </c>
      <c r="BJ241" s="1857" t="s">
        <v>179</v>
      </c>
      <c r="BK241" s="1855" t="s">
        <v>179</v>
      </c>
      <c r="BL241" s="1855" t="s">
        <v>179</v>
      </c>
      <c r="BM241" s="1855" t="s">
        <v>179</v>
      </c>
      <c r="BN241" s="1855" t="s">
        <v>179</v>
      </c>
      <c r="BO241" s="1855" t="s">
        <v>179</v>
      </c>
      <c r="BP241" s="1855"/>
      <c r="BQ241" s="1855">
        <v>0</v>
      </c>
      <c r="BR241" s="1855"/>
      <c r="BS241" s="1855">
        <v>0</v>
      </c>
      <c r="BT241" s="1855"/>
      <c r="BU241" s="1855">
        <v>0</v>
      </c>
      <c r="BV241" s="1855"/>
      <c r="BW241" s="1855">
        <v>0</v>
      </c>
      <c r="BX241" s="1855" t="s">
        <v>4297</v>
      </c>
      <c r="BY241" s="1855" t="s">
        <v>4297</v>
      </c>
      <c r="BZ241" s="1858" t="s">
        <v>4297</v>
      </c>
      <c r="CA241" s="1858" t="s">
        <v>4297</v>
      </c>
      <c r="CB241" s="1858" t="s">
        <v>4297</v>
      </c>
      <c r="CC241" s="1858" t="s">
        <v>4297</v>
      </c>
      <c r="CD241" s="1858" t="s">
        <v>4297</v>
      </c>
      <c r="CE241" s="1858" t="s">
        <v>4298</v>
      </c>
      <c r="CF241" s="1858" t="s">
        <v>4297</v>
      </c>
      <c r="CG241" s="1858" t="s">
        <v>4298</v>
      </c>
      <c r="CH241" s="1858" t="s">
        <v>4298</v>
      </c>
      <c r="CI241" s="1859" t="s">
        <v>4298</v>
      </c>
      <c r="CJ241" s="1855" t="s">
        <v>4297</v>
      </c>
      <c r="CK241" s="1855" t="b">
        <v>0</v>
      </c>
      <c r="CL241" s="1855" t="b">
        <v>0</v>
      </c>
      <c r="CM241" s="1855" t="b">
        <v>0</v>
      </c>
      <c r="CN241" s="1855" t="b">
        <v>0</v>
      </c>
      <c r="CO241" s="1855" t="b">
        <v>0</v>
      </c>
      <c r="CP241" s="1855" t="b">
        <v>0</v>
      </c>
      <c r="CQ241" s="1855" t="b">
        <v>0</v>
      </c>
      <c r="CR241" s="1855" t="b">
        <v>1</v>
      </c>
      <c r="CS241" s="1855" t="s">
        <v>3153</v>
      </c>
      <c r="CT241" s="1855" t="s">
        <v>4297</v>
      </c>
      <c r="CU241" s="1855" t="s">
        <v>4300</v>
      </c>
      <c r="CV241" s="1855" t="s">
        <v>4300</v>
      </c>
      <c r="CW241" s="1855" t="s">
        <v>4297</v>
      </c>
      <c r="CX241" s="1855" t="s">
        <v>3153</v>
      </c>
      <c r="CY241" s="1857" t="s">
        <v>4300</v>
      </c>
      <c r="CZ241" s="1855">
        <v>0</v>
      </c>
      <c r="DA241" s="1855">
        <v>0</v>
      </c>
      <c r="DB241" s="1855">
        <v>0</v>
      </c>
      <c r="DC241" s="1855">
        <v>0</v>
      </c>
      <c r="DD241" s="1855">
        <v>0</v>
      </c>
      <c r="DE241" s="1855" t="b">
        <v>0</v>
      </c>
      <c r="DF241" s="1855" t="b">
        <v>0</v>
      </c>
      <c r="DG241" s="1855" t="b">
        <v>0</v>
      </c>
      <c r="DH241" s="1855" t="b">
        <v>0</v>
      </c>
      <c r="DI241" s="1855" t="b">
        <v>0</v>
      </c>
      <c r="DJ241" s="1860" t="b">
        <v>0</v>
      </c>
      <c r="DK241" s="1860" t="b">
        <v>0</v>
      </c>
      <c r="DL241" s="1860" t="b">
        <v>0</v>
      </c>
      <c r="DM241" s="1860" t="s">
        <v>179</v>
      </c>
      <c r="DN241" s="1860" t="s">
        <v>179</v>
      </c>
      <c r="DO241" s="1860" t="s">
        <v>179</v>
      </c>
      <c r="DP241" s="1860" t="s">
        <v>179</v>
      </c>
      <c r="DQ241" s="1860" t="s">
        <v>179</v>
      </c>
      <c r="DR241" s="1860" t="s">
        <v>179</v>
      </c>
    </row>
    <row r="242" spans="1:122" ht="14.25" thickBot="1">
      <c r="A242" s="1855" t="s">
        <v>1726</v>
      </c>
      <c r="B242" s="1855" t="s">
        <v>4115</v>
      </c>
      <c r="C242" s="1855">
        <v>2025</v>
      </c>
      <c r="D242" s="1855" t="s">
        <v>441</v>
      </c>
      <c r="E242" s="1855">
        <v>1065370</v>
      </c>
      <c r="F242" s="1855" t="s">
        <v>4115</v>
      </c>
      <c r="G242" s="1856">
        <v>45866</v>
      </c>
      <c r="H242" s="1855" t="s">
        <v>1727</v>
      </c>
      <c r="I242" s="1855" t="s">
        <v>4115</v>
      </c>
      <c r="J242" s="1855" t="s">
        <v>2973</v>
      </c>
      <c r="K242" s="1855" t="s">
        <v>4115</v>
      </c>
      <c r="L242" s="1855" t="s">
        <v>2973</v>
      </c>
      <c r="M242" s="1855" t="s">
        <v>1727</v>
      </c>
      <c r="N242" s="1855" t="s">
        <v>70</v>
      </c>
      <c r="O242" s="1855" t="s">
        <v>74</v>
      </c>
      <c r="P242" s="1855" t="s">
        <v>441</v>
      </c>
      <c r="Q242" s="1855" t="s">
        <v>179</v>
      </c>
      <c r="R242" s="1855" t="s">
        <v>179</v>
      </c>
      <c r="S242" s="1855" t="s">
        <v>179</v>
      </c>
      <c r="T242" s="1855" t="s">
        <v>179</v>
      </c>
      <c r="U242" s="1855">
        <v>1690</v>
      </c>
      <c r="V242" s="1855">
        <v>6</v>
      </c>
      <c r="W242" s="1855">
        <v>0</v>
      </c>
      <c r="X242" s="1855">
        <v>0</v>
      </c>
      <c r="Y242" s="1855">
        <v>2025</v>
      </c>
      <c r="Z242" s="1855">
        <v>2027</v>
      </c>
      <c r="AA242" s="1855" t="s">
        <v>4671</v>
      </c>
      <c r="AB242" s="1855" t="s">
        <v>179</v>
      </c>
      <c r="AC242" s="1855" t="s">
        <v>179</v>
      </c>
      <c r="AD242" s="1855" t="s">
        <v>4022</v>
      </c>
      <c r="AE242" s="1855" t="s">
        <v>4116</v>
      </c>
      <c r="AF242" s="1855" t="s">
        <v>1728</v>
      </c>
      <c r="AG242" s="1855" t="s">
        <v>1669</v>
      </c>
      <c r="AH242" s="1855" t="s">
        <v>179</v>
      </c>
      <c r="AI242" s="1855" t="s">
        <v>179</v>
      </c>
      <c r="AJ242" s="1855">
        <v>2024</v>
      </c>
      <c r="AK242" s="1855">
        <v>4022</v>
      </c>
      <c r="AL242" s="1855">
        <v>4022</v>
      </c>
      <c r="AM242" s="1855">
        <v>271</v>
      </c>
      <c r="AN242" s="1855">
        <v>271</v>
      </c>
      <c r="AO242" s="1855" t="s">
        <v>179</v>
      </c>
      <c r="AP242" s="1855" t="s">
        <v>179</v>
      </c>
      <c r="AQ242" s="1855">
        <v>92.6</v>
      </c>
      <c r="AR242" s="1855">
        <v>2027</v>
      </c>
      <c r="AS242" s="1855">
        <v>3901</v>
      </c>
      <c r="AT242" s="1855">
        <v>3</v>
      </c>
      <c r="AU242" s="1855">
        <v>3901</v>
      </c>
      <c r="AV242" s="1855">
        <v>3</v>
      </c>
      <c r="AW242" s="1855" t="s">
        <v>179</v>
      </c>
      <c r="AX242" s="1855" t="s">
        <v>179</v>
      </c>
      <c r="AY242" s="1855">
        <v>3.0026398549438511</v>
      </c>
      <c r="AZ242" s="1855">
        <v>100</v>
      </c>
      <c r="BA242" s="1855" t="s">
        <v>179</v>
      </c>
      <c r="BB242" s="1855" t="s">
        <v>179</v>
      </c>
      <c r="BC242" s="1857" t="s">
        <v>179</v>
      </c>
      <c r="BD242" s="1857" t="s">
        <v>179</v>
      </c>
      <c r="BE242" s="1857" t="s">
        <v>179</v>
      </c>
      <c r="BF242" s="1857" t="s">
        <v>179</v>
      </c>
      <c r="BG242" s="1857" t="s">
        <v>179</v>
      </c>
      <c r="BH242" s="1857" t="s">
        <v>179</v>
      </c>
      <c r="BI242" s="1857" t="s">
        <v>179</v>
      </c>
      <c r="BJ242" s="1857" t="s">
        <v>179</v>
      </c>
      <c r="BK242" s="1855" t="s">
        <v>179</v>
      </c>
      <c r="BL242" s="1855" t="s">
        <v>179</v>
      </c>
      <c r="BM242" s="1855" t="s">
        <v>179</v>
      </c>
      <c r="BN242" s="1855" t="s">
        <v>179</v>
      </c>
      <c r="BO242" s="1855" t="s">
        <v>179</v>
      </c>
      <c r="BP242" s="1855"/>
      <c r="BQ242" s="1855">
        <v>0</v>
      </c>
      <c r="BR242" s="1855"/>
      <c r="BS242" s="1855">
        <v>0</v>
      </c>
      <c r="BT242" s="1855"/>
      <c r="BU242" s="1855">
        <v>0</v>
      </c>
      <c r="BV242" s="1855"/>
      <c r="BW242" s="1855">
        <v>0</v>
      </c>
      <c r="BX242" s="1855" t="s">
        <v>4297</v>
      </c>
      <c r="BY242" s="1855" t="s">
        <v>4297</v>
      </c>
      <c r="BZ242" s="1858" t="s">
        <v>4298</v>
      </c>
      <c r="CA242" s="1858" t="s">
        <v>4297</v>
      </c>
      <c r="CB242" s="1858" t="s">
        <v>4297</v>
      </c>
      <c r="CC242" s="1858" t="s">
        <v>4297</v>
      </c>
      <c r="CD242" s="1858" t="s">
        <v>4297</v>
      </c>
      <c r="CE242" s="1858" t="s">
        <v>4297</v>
      </c>
      <c r="CF242" s="1858" t="s">
        <v>4297</v>
      </c>
      <c r="CG242" s="1858" t="s">
        <v>4298</v>
      </c>
      <c r="CH242" s="1858" t="s">
        <v>4298</v>
      </c>
      <c r="CI242" s="1859" t="s">
        <v>4298</v>
      </c>
      <c r="CJ242" s="1855" t="s">
        <v>4298</v>
      </c>
      <c r="CK242" s="1855" t="b">
        <v>0</v>
      </c>
      <c r="CL242" s="1855" t="b">
        <v>0</v>
      </c>
      <c r="CM242" s="1855" t="b">
        <v>0</v>
      </c>
      <c r="CN242" s="1855" t="b">
        <v>0</v>
      </c>
      <c r="CO242" s="1855" t="b">
        <v>0</v>
      </c>
      <c r="CP242" s="1855" t="b">
        <v>0</v>
      </c>
      <c r="CQ242" s="1855" t="b">
        <v>0</v>
      </c>
      <c r="CR242" s="1855" t="b">
        <v>1</v>
      </c>
      <c r="CS242" s="1855" t="s">
        <v>3153</v>
      </c>
      <c r="CT242" s="1855" t="s">
        <v>3153</v>
      </c>
      <c r="CU242" s="1855" t="s">
        <v>4300</v>
      </c>
      <c r="CV242" s="1855" t="s">
        <v>4299</v>
      </c>
      <c r="CW242" s="1855" t="s">
        <v>4297</v>
      </c>
      <c r="CX242" s="1855" t="s">
        <v>3153</v>
      </c>
      <c r="CY242" s="1857" t="s">
        <v>4300</v>
      </c>
      <c r="CZ242" s="1855">
        <v>0</v>
      </c>
      <c r="DA242" s="1855">
        <v>0</v>
      </c>
      <c r="DB242" s="1855">
        <v>0</v>
      </c>
      <c r="DC242" s="1855">
        <v>0</v>
      </c>
      <c r="DD242" s="1855">
        <v>0</v>
      </c>
      <c r="DE242" s="1855" t="b">
        <v>0</v>
      </c>
      <c r="DF242" s="1855" t="b">
        <v>0</v>
      </c>
      <c r="DG242" s="1855" t="b">
        <v>0</v>
      </c>
      <c r="DH242" s="1855" t="b">
        <v>0</v>
      </c>
      <c r="DI242" s="1855" t="b">
        <v>0</v>
      </c>
      <c r="DJ242" s="1860" t="b">
        <v>0</v>
      </c>
      <c r="DK242" s="1860" t="b">
        <v>0</v>
      </c>
      <c r="DL242" s="1860" t="b">
        <v>0</v>
      </c>
      <c r="DM242" s="1860" t="s">
        <v>179</v>
      </c>
      <c r="DN242" s="1860" t="s">
        <v>179</v>
      </c>
      <c r="DO242" s="1860" t="s">
        <v>179</v>
      </c>
      <c r="DP242" s="1860" t="s">
        <v>179</v>
      </c>
      <c r="DQ242" s="1860" t="s">
        <v>179</v>
      </c>
      <c r="DR242" s="1860" t="s">
        <v>179</v>
      </c>
    </row>
    <row r="243" spans="1:122" ht="14.25" thickBot="1">
      <c r="A243" s="1855" t="s">
        <v>1729</v>
      </c>
      <c r="B243" s="1855" t="s">
        <v>1730</v>
      </c>
      <c r="C243" s="1855">
        <v>2025</v>
      </c>
      <c r="D243" s="1855" t="s">
        <v>441</v>
      </c>
      <c r="E243" s="1855">
        <v>1083374</v>
      </c>
      <c r="F243" s="1855" t="s">
        <v>1730</v>
      </c>
      <c r="G243" s="1856">
        <v>45869</v>
      </c>
      <c r="H243" s="1855" t="s">
        <v>4117</v>
      </c>
      <c r="I243" s="1855" t="s">
        <v>1730</v>
      </c>
      <c r="J243" s="1855" t="s">
        <v>4118</v>
      </c>
      <c r="K243" s="1855" t="s">
        <v>1730</v>
      </c>
      <c r="L243" s="1855" t="s">
        <v>4118</v>
      </c>
      <c r="M243" s="1855" t="s">
        <v>4117</v>
      </c>
      <c r="N243" s="1855" t="s">
        <v>319</v>
      </c>
      <c r="O243" s="1855" t="s">
        <v>96</v>
      </c>
      <c r="P243" s="1855" t="s">
        <v>441</v>
      </c>
      <c r="Q243" s="1855" t="s">
        <v>179</v>
      </c>
      <c r="R243" s="1855" t="s">
        <v>179</v>
      </c>
      <c r="S243" s="1855" t="s">
        <v>179</v>
      </c>
      <c r="T243" s="1855" t="s">
        <v>179</v>
      </c>
      <c r="U243" s="1855">
        <v>11982</v>
      </c>
      <c r="V243" s="1855">
        <v>5</v>
      </c>
      <c r="W243" s="1855">
        <v>4</v>
      </c>
      <c r="X243" s="1855">
        <v>0</v>
      </c>
      <c r="Y243" s="1855">
        <v>2025</v>
      </c>
      <c r="Z243" s="1855">
        <v>2027</v>
      </c>
      <c r="AA243" s="1855" t="s">
        <v>4672</v>
      </c>
      <c r="AB243" s="1855" t="s">
        <v>179</v>
      </c>
      <c r="AC243" s="1855" t="s">
        <v>179</v>
      </c>
      <c r="AD243" s="1855" t="s">
        <v>4022</v>
      </c>
      <c r="AE243" s="1855" t="s">
        <v>4673</v>
      </c>
      <c r="AF243" s="1855" t="s">
        <v>1731</v>
      </c>
      <c r="AG243" s="1855" t="s">
        <v>498</v>
      </c>
      <c r="AH243" s="1855" t="s">
        <v>179</v>
      </c>
      <c r="AI243" s="1855" t="s">
        <v>179</v>
      </c>
      <c r="AJ243" s="1855">
        <v>2024</v>
      </c>
      <c r="AK243" s="1855">
        <v>22596</v>
      </c>
      <c r="AL243" s="1855">
        <v>22596</v>
      </c>
      <c r="AM243" s="1855">
        <v>22596</v>
      </c>
      <c r="AN243" s="1855">
        <v>22596</v>
      </c>
      <c r="AO243" s="1855">
        <v>78.53</v>
      </c>
      <c r="AP243" s="1855" t="s">
        <v>469</v>
      </c>
      <c r="AQ243" s="1855">
        <v>0.3</v>
      </c>
      <c r="AR243" s="1855">
        <v>2027</v>
      </c>
      <c r="AS243" s="1855">
        <v>21918</v>
      </c>
      <c r="AT243" s="1855">
        <v>3</v>
      </c>
      <c r="AU243" s="1855">
        <v>21918</v>
      </c>
      <c r="AV243" s="1855">
        <v>3</v>
      </c>
      <c r="AW243" s="1855">
        <v>76.17</v>
      </c>
      <c r="AX243" s="1855" t="s">
        <v>469</v>
      </c>
      <c r="AY243" s="1855">
        <v>3</v>
      </c>
      <c r="AZ243" s="1855">
        <v>0.3</v>
      </c>
      <c r="BA243" s="1855" t="s">
        <v>179</v>
      </c>
      <c r="BB243" s="1855" t="s">
        <v>179</v>
      </c>
      <c r="BC243" s="1857" t="s">
        <v>179</v>
      </c>
      <c r="BD243" s="1857" t="s">
        <v>179</v>
      </c>
      <c r="BE243" s="1857" t="s">
        <v>179</v>
      </c>
      <c r="BF243" s="1857" t="s">
        <v>179</v>
      </c>
      <c r="BG243" s="1857" t="s">
        <v>179</v>
      </c>
      <c r="BH243" s="1857" t="s">
        <v>179</v>
      </c>
      <c r="BI243" s="1857" t="s">
        <v>179</v>
      </c>
      <c r="BJ243" s="1857" t="s">
        <v>179</v>
      </c>
      <c r="BK243" s="1855" t="s">
        <v>179</v>
      </c>
      <c r="BL243" s="1855" t="s">
        <v>179</v>
      </c>
      <c r="BM243" s="1855" t="s">
        <v>179</v>
      </c>
      <c r="BN243" s="1855" t="s">
        <v>179</v>
      </c>
      <c r="BO243" s="1855" t="s">
        <v>179</v>
      </c>
      <c r="BP243" s="1855"/>
      <c r="BQ243" s="1855">
        <v>0</v>
      </c>
      <c r="BR243" s="1855"/>
      <c r="BS243" s="1855">
        <v>0</v>
      </c>
      <c r="BT243" s="1855"/>
      <c r="BU243" s="1855">
        <v>0</v>
      </c>
      <c r="BV243" s="1855"/>
      <c r="BW243" s="1855">
        <v>0</v>
      </c>
      <c r="BX243" s="1855" t="s">
        <v>3153</v>
      </c>
      <c r="BY243" s="1855" t="s">
        <v>4297</v>
      </c>
      <c r="BZ243" s="1858" t="s">
        <v>3153</v>
      </c>
      <c r="CA243" s="1858" t="s">
        <v>4297</v>
      </c>
      <c r="CB243" s="1858" t="s">
        <v>3153</v>
      </c>
      <c r="CC243" s="1858" t="s">
        <v>3153</v>
      </c>
      <c r="CD243" s="1858" t="s">
        <v>3153</v>
      </c>
      <c r="CE243" s="1858" t="s">
        <v>3153</v>
      </c>
      <c r="CF243" s="1858" t="s">
        <v>4297</v>
      </c>
      <c r="CG243" s="1858" t="s">
        <v>3153</v>
      </c>
      <c r="CH243" s="1858" t="s">
        <v>3153</v>
      </c>
      <c r="CI243" s="1859" t="s">
        <v>3153</v>
      </c>
      <c r="CJ243" s="1855" t="s">
        <v>3153</v>
      </c>
      <c r="CK243" s="1855" t="b">
        <v>0</v>
      </c>
      <c r="CL243" s="1855" t="b">
        <v>0</v>
      </c>
      <c r="CM243" s="1855" t="b">
        <v>0</v>
      </c>
      <c r="CN243" s="1855" t="b">
        <v>0</v>
      </c>
      <c r="CO243" s="1855" t="b">
        <v>0</v>
      </c>
      <c r="CP243" s="1855" t="b">
        <v>0</v>
      </c>
      <c r="CQ243" s="1855" t="b">
        <v>0</v>
      </c>
      <c r="CR243" s="1855" t="b">
        <v>1</v>
      </c>
      <c r="CS243" s="1855" t="s">
        <v>4300</v>
      </c>
      <c r="CT243" s="1855" t="s">
        <v>4299</v>
      </c>
      <c r="CU243" s="1855" t="s">
        <v>4300</v>
      </c>
      <c r="CV243" s="1855" t="s">
        <v>4300</v>
      </c>
      <c r="CW243" s="1855" t="s">
        <v>4300</v>
      </c>
      <c r="CX243" s="1855" t="s">
        <v>3153</v>
      </c>
      <c r="CY243" s="1857" t="s">
        <v>3153</v>
      </c>
      <c r="CZ243" s="1855">
        <v>0</v>
      </c>
      <c r="DA243" s="1855">
        <v>0</v>
      </c>
      <c r="DB243" s="1855">
        <v>0</v>
      </c>
      <c r="DC243" s="1855">
        <v>0</v>
      </c>
      <c r="DD243" s="1855">
        <v>0</v>
      </c>
      <c r="DE243" s="1855" t="b">
        <v>0</v>
      </c>
      <c r="DF243" s="1855" t="b">
        <v>0</v>
      </c>
      <c r="DG243" s="1855" t="b">
        <v>0</v>
      </c>
      <c r="DH243" s="1855" t="b">
        <v>0</v>
      </c>
      <c r="DI243" s="1855" t="b">
        <v>0</v>
      </c>
      <c r="DJ243" s="1860" t="b">
        <v>0</v>
      </c>
      <c r="DK243" s="1860" t="b">
        <v>0</v>
      </c>
      <c r="DL243" s="1860" t="b">
        <v>0</v>
      </c>
      <c r="DM243" s="1860" t="s">
        <v>179</v>
      </c>
      <c r="DN243" s="1860" t="s">
        <v>179</v>
      </c>
      <c r="DO243" s="1860" t="s">
        <v>179</v>
      </c>
      <c r="DP243" s="1860" t="s">
        <v>179</v>
      </c>
      <c r="DQ243" s="1860" t="s">
        <v>179</v>
      </c>
      <c r="DR243" s="1860" t="s">
        <v>179</v>
      </c>
    </row>
    <row r="244" spans="1:122" ht="14.25" thickBot="1">
      <c r="A244" s="1855" t="s">
        <v>1732</v>
      </c>
      <c r="B244" s="1855" t="s">
        <v>2974</v>
      </c>
      <c r="C244" s="1855">
        <v>2025</v>
      </c>
      <c r="D244" s="1855" t="s">
        <v>441</v>
      </c>
      <c r="E244" s="1855">
        <v>1069376</v>
      </c>
      <c r="F244" s="1855" t="s">
        <v>2974</v>
      </c>
      <c r="G244" s="1856">
        <v>45868</v>
      </c>
      <c r="H244" s="1855" t="s">
        <v>2977</v>
      </c>
      <c r="I244" s="1855" t="s">
        <v>2974</v>
      </c>
      <c r="J244" s="1855" t="s">
        <v>4119</v>
      </c>
      <c r="K244" s="1855" t="s">
        <v>2974</v>
      </c>
      <c r="L244" s="1855" t="s">
        <v>4119</v>
      </c>
      <c r="M244" s="1855" t="s">
        <v>2977</v>
      </c>
      <c r="N244" s="1855" t="s">
        <v>77</v>
      </c>
      <c r="O244" s="1855" t="s">
        <v>79</v>
      </c>
      <c r="P244" s="1855" t="s">
        <v>441</v>
      </c>
      <c r="Q244" s="1855" t="s">
        <v>179</v>
      </c>
      <c r="R244" s="1855" t="s">
        <v>179</v>
      </c>
      <c r="S244" s="1855" t="s">
        <v>179</v>
      </c>
      <c r="T244" s="1855" t="s">
        <v>179</v>
      </c>
      <c r="U244" s="1855">
        <v>4103</v>
      </c>
      <c r="V244" s="1855">
        <v>1</v>
      </c>
      <c r="W244" s="1855">
        <v>1</v>
      </c>
      <c r="X244" s="1855">
        <v>0</v>
      </c>
      <c r="Y244" s="1855">
        <v>2025</v>
      </c>
      <c r="Z244" s="1855">
        <v>2027</v>
      </c>
      <c r="AA244" s="1855" t="s">
        <v>4674</v>
      </c>
      <c r="AB244" s="1855" t="s">
        <v>179</v>
      </c>
      <c r="AC244" s="1855" t="s">
        <v>179</v>
      </c>
      <c r="AD244" s="1855" t="s">
        <v>4022</v>
      </c>
      <c r="AE244" s="1855" t="s">
        <v>1733</v>
      </c>
      <c r="AF244" s="1855" t="s">
        <v>1734</v>
      </c>
      <c r="AG244" s="1855" t="s">
        <v>800</v>
      </c>
      <c r="AH244" s="1855" t="s">
        <v>179</v>
      </c>
      <c r="AI244" s="1855" t="s">
        <v>179</v>
      </c>
      <c r="AJ244" s="1855">
        <v>2024</v>
      </c>
      <c r="AK244" s="1855">
        <v>9556</v>
      </c>
      <c r="AL244" s="1855">
        <v>9556</v>
      </c>
      <c r="AM244" s="1855">
        <v>1840</v>
      </c>
      <c r="AN244" s="1855">
        <v>1840</v>
      </c>
      <c r="AO244" s="1855">
        <v>47.69</v>
      </c>
      <c r="AP244" s="1855" t="s">
        <v>469</v>
      </c>
      <c r="AQ244" s="1855">
        <v>100</v>
      </c>
      <c r="AR244" s="1855">
        <v>2027</v>
      </c>
      <c r="AS244" s="1855">
        <v>1503.97</v>
      </c>
      <c r="AT244" s="1855">
        <v>84.3</v>
      </c>
      <c r="AU244" s="1855">
        <v>1503.97</v>
      </c>
      <c r="AV244" s="1855">
        <v>84.3</v>
      </c>
      <c r="AW244" s="1855">
        <v>38.17</v>
      </c>
      <c r="AX244" s="1855" t="s">
        <v>469</v>
      </c>
      <c r="AY244" s="1855">
        <v>20</v>
      </c>
      <c r="AZ244" s="1855">
        <v>100</v>
      </c>
      <c r="BA244" s="1855" t="s">
        <v>179</v>
      </c>
      <c r="BB244" s="1855" t="s">
        <v>179</v>
      </c>
      <c r="BC244" s="1857" t="s">
        <v>179</v>
      </c>
      <c r="BD244" s="1857" t="s">
        <v>179</v>
      </c>
      <c r="BE244" s="1857" t="s">
        <v>179</v>
      </c>
      <c r="BF244" s="1857" t="s">
        <v>179</v>
      </c>
      <c r="BG244" s="1857" t="s">
        <v>179</v>
      </c>
      <c r="BH244" s="1857" t="s">
        <v>179</v>
      </c>
      <c r="BI244" s="1857" t="s">
        <v>179</v>
      </c>
      <c r="BJ244" s="1857" t="s">
        <v>179</v>
      </c>
      <c r="BK244" s="1855" t="s">
        <v>179</v>
      </c>
      <c r="BL244" s="1855" t="s">
        <v>179</v>
      </c>
      <c r="BM244" s="1855" t="s">
        <v>179</v>
      </c>
      <c r="BN244" s="1855" t="s">
        <v>179</v>
      </c>
      <c r="BO244" s="1855" t="s">
        <v>179</v>
      </c>
      <c r="BP244" s="1855"/>
      <c r="BQ244" s="1855">
        <v>0</v>
      </c>
      <c r="BR244" s="1855"/>
      <c r="BS244" s="1855">
        <v>0</v>
      </c>
      <c r="BT244" s="1855"/>
      <c r="BU244" s="1855">
        <v>0</v>
      </c>
      <c r="BV244" s="1855"/>
      <c r="BW244" s="1855">
        <v>0</v>
      </c>
      <c r="BX244" s="1855" t="s">
        <v>4297</v>
      </c>
      <c r="BY244" s="1855" t="s">
        <v>4297</v>
      </c>
      <c r="BZ244" s="1858" t="s">
        <v>4297</v>
      </c>
      <c r="CA244" s="1858" t="s">
        <v>4297</v>
      </c>
      <c r="CB244" s="1858" t="s">
        <v>4297</v>
      </c>
      <c r="CC244" s="1858" t="s">
        <v>4297</v>
      </c>
      <c r="CD244" s="1858" t="s">
        <v>4298</v>
      </c>
      <c r="CE244" s="1858" t="s">
        <v>4297</v>
      </c>
      <c r="CF244" s="1858" t="s">
        <v>4297</v>
      </c>
      <c r="CG244" s="1858" t="s">
        <v>4298</v>
      </c>
      <c r="CH244" s="1858" t="s">
        <v>4298</v>
      </c>
      <c r="CI244" s="1859" t="s">
        <v>4298</v>
      </c>
      <c r="CJ244" s="1855" t="s">
        <v>4297</v>
      </c>
      <c r="CK244" s="1855" t="b">
        <v>0</v>
      </c>
      <c r="CL244" s="1855" t="b">
        <v>1</v>
      </c>
      <c r="CM244" s="1855" t="b">
        <v>0</v>
      </c>
      <c r="CN244" s="1855" t="b">
        <v>0</v>
      </c>
      <c r="CO244" s="1855" t="b">
        <v>0</v>
      </c>
      <c r="CP244" s="1855" t="b">
        <v>0</v>
      </c>
      <c r="CQ244" s="1855" t="b">
        <v>0</v>
      </c>
      <c r="CR244" s="1855" t="b">
        <v>0</v>
      </c>
      <c r="CS244" s="1855" t="s">
        <v>4300</v>
      </c>
      <c r="CT244" s="1855" t="s">
        <v>4300</v>
      </c>
      <c r="CU244" s="1855" t="s">
        <v>4300</v>
      </c>
      <c r="CV244" s="1855" t="s">
        <v>4300</v>
      </c>
      <c r="CW244" s="1855" t="s">
        <v>4300</v>
      </c>
      <c r="CX244" s="1855" t="s">
        <v>3153</v>
      </c>
      <c r="CY244" s="1857" t="s">
        <v>4300</v>
      </c>
      <c r="CZ244" s="1855">
        <v>0</v>
      </c>
      <c r="DA244" s="1855">
        <v>0</v>
      </c>
      <c r="DB244" s="1855">
        <v>0</v>
      </c>
      <c r="DC244" s="1855">
        <v>0</v>
      </c>
      <c r="DD244" s="1855">
        <v>0</v>
      </c>
      <c r="DE244" s="1855" t="b">
        <v>0</v>
      </c>
      <c r="DF244" s="1855" t="b">
        <v>0</v>
      </c>
      <c r="DG244" s="1855" t="b">
        <v>0</v>
      </c>
      <c r="DH244" s="1855" t="b">
        <v>0</v>
      </c>
      <c r="DI244" s="1855" t="b">
        <v>0</v>
      </c>
      <c r="DJ244" s="1860" t="b">
        <v>0</v>
      </c>
      <c r="DK244" s="1860" t="b">
        <v>0</v>
      </c>
      <c r="DL244" s="1860" t="b">
        <v>0</v>
      </c>
      <c r="DM244" s="1860" t="s">
        <v>179</v>
      </c>
      <c r="DN244" s="1860" t="s">
        <v>179</v>
      </c>
      <c r="DO244" s="1860" t="s">
        <v>179</v>
      </c>
      <c r="DP244" s="1860" t="s">
        <v>179</v>
      </c>
      <c r="DQ244" s="1860" t="s">
        <v>179</v>
      </c>
      <c r="DR244" s="1860" t="s">
        <v>179</v>
      </c>
    </row>
    <row r="245" spans="1:122" ht="14.25" thickBot="1">
      <c r="A245" s="1855" t="s">
        <v>1735</v>
      </c>
      <c r="B245" s="1855" t="s">
        <v>1736</v>
      </c>
      <c r="C245" s="1855">
        <v>2025</v>
      </c>
      <c r="D245" s="1855" t="s">
        <v>441</v>
      </c>
      <c r="E245" s="1855">
        <v>1095377</v>
      </c>
      <c r="F245" s="1855" t="s">
        <v>1736</v>
      </c>
      <c r="G245" s="1856">
        <v>45855</v>
      </c>
      <c r="H245" s="1855" t="s">
        <v>1737</v>
      </c>
      <c r="I245" s="1855" t="s">
        <v>1736</v>
      </c>
      <c r="J245" s="1855" t="s">
        <v>1738</v>
      </c>
      <c r="K245" s="1855" t="s">
        <v>1736</v>
      </c>
      <c r="L245" s="1855" t="s">
        <v>1738</v>
      </c>
      <c r="M245" s="1855" t="s">
        <v>1737</v>
      </c>
      <c r="N245" s="1855" t="s">
        <v>102</v>
      </c>
      <c r="O245" s="1855" t="s">
        <v>110</v>
      </c>
      <c r="P245" s="1855" t="s">
        <v>441</v>
      </c>
      <c r="Q245" s="1855" t="s">
        <v>179</v>
      </c>
      <c r="R245" s="1855" t="s">
        <v>179</v>
      </c>
      <c r="S245" s="1855" t="s">
        <v>179</v>
      </c>
      <c r="T245" s="1855" t="s">
        <v>179</v>
      </c>
      <c r="U245" s="1855">
        <v>1640</v>
      </c>
      <c r="V245" s="1855">
        <v>30</v>
      </c>
      <c r="W245" s="1855">
        <v>0</v>
      </c>
      <c r="X245" s="1855">
        <v>0</v>
      </c>
      <c r="Y245" s="1855">
        <v>2025</v>
      </c>
      <c r="Z245" s="1855">
        <v>2027</v>
      </c>
      <c r="AA245" s="1855" t="s">
        <v>4675</v>
      </c>
      <c r="AB245" s="1855" t="s">
        <v>179</v>
      </c>
      <c r="AC245" s="1855" t="s">
        <v>179</v>
      </c>
      <c r="AD245" s="1855" t="s">
        <v>4022</v>
      </c>
      <c r="AE245" s="1855" t="s">
        <v>1739</v>
      </c>
      <c r="AF245" s="1855" t="s">
        <v>1740</v>
      </c>
      <c r="AG245" s="1855" t="s">
        <v>1741</v>
      </c>
      <c r="AH245" s="1855" t="s">
        <v>179</v>
      </c>
      <c r="AI245" s="1855" t="s">
        <v>179</v>
      </c>
      <c r="AJ245" s="1855">
        <v>2024</v>
      </c>
      <c r="AK245" s="1855">
        <v>3156</v>
      </c>
      <c r="AL245" s="1855">
        <v>3156</v>
      </c>
      <c r="AM245" s="1855">
        <v>3156</v>
      </c>
      <c r="AN245" s="1855">
        <v>3156</v>
      </c>
      <c r="AO245" s="1855">
        <v>8.35</v>
      </c>
      <c r="AP245" s="1855" t="s">
        <v>565</v>
      </c>
      <c r="AQ245" s="1855">
        <v>0</v>
      </c>
      <c r="AR245" s="1855">
        <v>2027</v>
      </c>
      <c r="AS245" s="1855">
        <v>3063</v>
      </c>
      <c r="AT245" s="1855">
        <v>2.9</v>
      </c>
      <c r="AU245" s="1855">
        <v>3063</v>
      </c>
      <c r="AV245" s="1855">
        <v>2.9</v>
      </c>
      <c r="AW245" s="1855">
        <v>8.1010000000000009</v>
      </c>
      <c r="AX245" s="1855" t="s">
        <v>565</v>
      </c>
      <c r="AY245" s="1855">
        <v>3</v>
      </c>
      <c r="AZ245" s="1855">
        <v>0</v>
      </c>
      <c r="BA245" s="1855" t="s">
        <v>179</v>
      </c>
      <c r="BB245" s="1855" t="s">
        <v>179</v>
      </c>
      <c r="BC245" s="1857" t="s">
        <v>179</v>
      </c>
      <c r="BD245" s="1857" t="s">
        <v>179</v>
      </c>
      <c r="BE245" s="1857" t="s">
        <v>179</v>
      </c>
      <c r="BF245" s="1857" t="s">
        <v>179</v>
      </c>
      <c r="BG245" s="1857" t="s">
        <v>179</v>
      </c>
      <c r="BH245" s="1857" t="s">
        <v>179</v>
      </c>
      <c r="BI245" s="1857" t="s">
        <v>179</v>
      </c>
      <c r="BJ245" s="1857" t="s">
        <v>179</v>
      </c>
      <c r="BK245" s="1855" t="s">
        <v>179</v>
      </c>
      <c r="BL245" s="1855" t="s">
        <v>179</v>
      </c>
      <c r="BM245" s="1855" t="s">
        <v>179</v>
      </c>
      <c r="BN245" s="1855" t="s">
        <v>179</v>
      </c>
      <c r="BO245" s="1855" t="s">
        <v>179</v>
      </c>
      <c r="BP245" s="1855"/>
      <c r="BQ245" s="1855">
        <v>0</v>
      </c>
      <c r="BR245" s="1855"/>
      <c r="BS245" s="1855">
        <v>0</v>
      </c>
      <c r="BT245" s="1855"/>
      <c r="BU245" s="1855">
        <v>0</v>
      </c>
      <c r="BV245" s="1855"/>
      <c r="BW245" s="1855">
        <v>0</v>
      </c>
      <c r="BX245" s="1855" t="s">
        <v>4297</v>
      </c>
      <c r="BY245" s="1855" t="s">
        <v>4297</v>
      </c>
      <c r="BZ245" s="1858" t="s">
        <v>4297</v>
      </c>
      <c r="CA245" s="1858" t="s">
        <v>4298</v>
      </c>
      <c r="CB245" s="1858" t="s">
        <v>4297</v>
      </c>
      <c r="CC245" s="1858" t="s">
        <v>4297</v>
      </c>
      <c r="CD245" s="1858" t="s">
        <v>4298</v>
      </c>
      <c r="CE245" s="1858" t="s">
        <v>4297</v>
      </c>
      <c r="CF245" s="1858" t="s">
        <v>4297</v>
      </c>
      <c r="CG245" s="1858" t="s">
        <v>4298</v>
      </c>
      <c r="CH245" s="1858" t="s">
        <v>4298</v>
      </c>
      <c r="CI245" s="1859" t="s">
        <v>4298</v>
      </c>
      <c r="CJ245" s="1855" t="s">
        <v>4298</v>
      </c>
      <c r="CK245" s="1855" t="b">
        <v>0</v>
      </c>
      <c r="CL245" s="1855" t="b">
        <v>0</v>
      </c>
      <c r="CM245" s="1855" t="b">
        <v>0</v>
      </c>
      <c r="CN245" s="1855" t="b">
        <v>0</v>
      </c>
      <c r="CO245" s="1855" t="b">
        <v>0</v>
      </c>
      <c r="CP245" s="1855" t="b">
        <v>0</v>
      </c>
      <c r="CQ245" s="1855" t="b">
        <v>0</v>
      </c>
      <c r="CR245" s="1855" t="b">
        <v>1</v>
      </c>
      <c r="CS245" s="1855" t="s">
        <v>4300</v>
      </c>
      <c r="CT245" s="1855" t="s">
        <v>4300</v>
      </c>
      <c r="CU245" s="1855" t="s">
        <v>4300</v>
      </c>
      <c r="CV245" s="1855" t="s">
        <v>4300</v>
      </c>
      <c r="CW245" s="1855" t="s">
        <v>4300</v>
      </c>
      <c r="CX245" s="1855" t="s">
        <v>3153</v>
      </c>
      <c r="CY245" s="1857" t="s">
        <v>4300</v>
      </c>
      <c r="CZ245" s="1855">
        <v>0</v>
      </c>
      <c r="DA245" s="1855">
        <v>0</v>
      </c>
      <c r="DB245" s="1855">
        <v>0</v>
      </c>
      <c r="DC245" s="1855">
        <v>0</v>
      </c>
      <c r="DD245" s="1855">
        <v>0</v>
      </c>
      <c r="DE245" s="1855" t="b">
        <v>0</v>
      </c>
      <c r="DF245" s="1855" t="b">
        <v>0</v>
      </c>
      <c r="DG245" s="1855" t="b">
        <v>0</v>
      </c>
      <c r="DH245" s="1855" t="b">
        <v>0</v>
      </c>
      <c r="DI245" s="1855" t="b">
        <v>0</v>
      </c>
      <c r="DJ245" s="1860" t="b">
        <v>0</v>
      </c>
      <c r="DK245" s="1860" t="b">
        <v>0</v>
      </c>
      <c r="DL245" s="1860" t="b">
        <v>0</v>
      </c>
      <c r="DM245" s="1860" t="s">
        <v>179</v>
      </c>
      <c r="DN245" s="1860" t="s">
        <v>179</v>
      </c>
      <c r="DO245" s="1860" t="s">
        <v>179</v>
      </c>
      <c r="DP245" s="1860" t="s">
        <v>179</v>
      </c>
      <c r="DQ245" s="1860" t="s">
        <v>179</v>
      </c>
      <c r="DR245" s="1860" t="s">
        <v>179</v>
      </c>
    </row>
    <row r="246" spans="1:122" ht="14.25" thickBot="1">
      <c r="A246" s="1855" t="s">
        <v>1742</v>
      </c>
      <c r="B246" s="1855" t="s">
        <v>1743</v>
      </c>
      <c r="C246" s="1855">
        <v>2025</v>
      </c>
      <c r="D246" s="1855" t="s">
        <v>441</v>
      </c>
      <c r="E246" s="1855">
        <v>1011378</v>
      </c>
      <c r="F246" s="1855" t="s">
        <v>1743</v>
      </c>
      <c r="G246" s="1856">
        <v>45839</v>
      </c>
      <c r="H246" s="1855" t="s">
        <v>1745</v>
      </c>
      <c r="I246" s="1855" t="s">
        <v>1743</v>
      </c>
      <c r="J246" s="1855" t="s">
        <v>4676</v>
      </c>
      <c r="K246" s="1855" t="s">
        <v>1743</v>
      </c>
      <c r="L246" s="1855" t="s">
        <v>4676</v>
      </c>
      <c r="M246" s="1855" t="s">
        <v>1745</v>
      </c>
      <c r="N246" s="1855" t="s">
        <v>12</v>
      </c>
      <c r="O246" s="1855" t="s">
        <v>31</v>
      </c>
      <c r="P246" s="1855" t="s">
        <v>441</v>
      </c>
      <c r="Q246" s="1855" t="s">
        <v>179</v>
      </c>
      <c r="R246" s="1855" t="s">
        <v>179</v>
      </c>
      <c r="S246" s="1855" t="s">
        <v>179</v>
      </c>
      <c r="T246" s="1855" t="s">
        <v>179</v>
      </c>
      <c r="U246" s="1855">
        <v>1730</v>
      </c>
      <c r="V246" s="1855">
        <v>2</v>
      </c>
      <c r="W246" s="1855">
        <v>1</v>
      </c>
      <c r="X246" s="1855">
        <v>0</v>
      </c>
      <c r="Y246" s="1855">
        <v>2025</v>
      </c>
      <c r="Z246" s="1855">
        <v>2027</v>
      </c>
      <c r="AA246" s="1855" t="s">
        <v>4677</v>
      </c>
      <c r="AB246" s="1855" t="s">
        <v>179</v>
      </c>
      <c r="AC246" s="1855" t="s">
        <v>179</v>
      </c>
      <c r="AD246" s="1855" t="s">
        <v>4022</v>
      </c>
      <c r="AE246" s="1855" t="s">
        <v>1746</v>
      </c>
      <c r="AF246" s="1855" t="s">
        <v>1744</v>
      </c>
      <c r="AG246" s="1855" t="s">
        <v>1747</v>
      </c>
      <c r="AH246" s="1855" t="s">
        <v>179</v>
      </c>
      <c r="AI246" s="1855" t="s">
        <v>179</v>
      </c>
      <c r="AJ246" s="1855">
        <v>2024</v>
      </c>
      <c r="AK246" s="1855">
        <v>3326</v>
      </c>
      <c r="AL246" s="1855">
        <v>3326</v>
      </c>
      <c r="AM246" s="1855">
        <v>3326</v>
      </c>
      <c r="AN246" s="1855">
        <v>3326</v>
      </c>
      <c r="AO246" s="1855" t="s">
        <v>179</v>
      </c>
      <c r="AP246" s="1855" t="s">
        <v>179</v>
      </c>
      <c r="AQ246" s="1855">
        <v>0.9</v>
      </c>
      <c r="AR246" s="1855">
        <v>2027</v>
      </c>
      <c r="AS246" s="1855">
        <v>3292.74</v>
      </c>
      <c r="AT246" s="1855">
        <v>1</v>
      </c>
      <c r="AU246" s="1855">
        <v>3292.74</v>
      </c>
      <c r="AV246" s="1855">
        <v>1</v>
      </c>
      <c r="AW246" s="1855" t="s">
        <v>179</v>
      </c>
      <c r="AX246" s="1855" t="s">
        <v>179</v>
      </c>
      <c r="AY246" s="1855">
        <v>0.99999999999998979</v>
      </c>
      <c r="AZ246" s="1855">
        <v>1</v>
      </c>
      <c r="BA246" s="1855" t="s">
        <v>179</v>
      </c>
      <c r="BB246" s="1855" t="s">
        <v>179</v>
      </c>
      <c r="BC246" s="1857" t="s">
        <v>179</v>
      </c>
      <c r="BD246" s="1857" t="s">
        <v>179</v>
      </c>
      <c r="BE246" s="1857" t="s">
        <v>179</v>
      </c>
      <c r="BF246" s="1857" t="s">
        <v>179</v>
      </c>
      <c r="BG246" s="1857" t="s">
        <v>179</v>
      </c>
      <c r="BH246" s="1857" t="s">
        <v>179</v>
      </c>
      <c r="BI246" s="1857" t="s">
        <v>179</v>
      </c>
      <c r="BJ246" s="1857" t="s">
        <v>179</v>
      </c>
      <c r="BK246" s="1855" t="s">
        <v>179</v>
      </c>
      <c r="BL246" s="1855" t="s">
        <v>179</v>
      </c>
      <c r="BM246" s="1855" t="s">
        <v>179</v>
      </c>
      <c r="BN246" s="1855" t="s">
        <v>179</v>
      </c>
      <c r="BO246" s="1855" t="s">
        <v>179</v>
      </c>
      <c r="BP246" s="1855"/>
      <c r="BQ246" s="1855">
        <v>3</v>
      </c>
      <c r="BR246" s="1855"/>
      <c r="BS246" s="1855">
        <v>0</v>
      </c>
      <c r="BT246" s="1855"/>
      <c r="BU246" s="1855">
        <v>0</v>
      </c>
      <c r="BV246" s="1855"/>
      <c r="BW246" s="1855">
        <v>27</v>
      </c>
      <c r="BX246" s="1855" t="s">
        <v>4297</v>
      </c>
      <c r="BY246" s="1855" t="s">
        <v>4297</v>
      </c>
      <c r="BZ246" s="1858" t="s">
        <v>4297</v>
      </c>
      <c r="CA246" s="1858" t="s">
        <v>4297</v>
      </c>
      <c r="CB246" s="1858" t="s">
        <v>4297</v>
      </c>
      <c r="CC246" s="1858" t="s">
        <v>4297</v>
      </c>
      <c r="CD246" s="1858" t="s">
        <v>4297</v>
      </c>
      <c r="CE246" s="1858" t="s">
        <v>3153</v>
      </c>
      <c r="CF246" s="1858" t="s">
        <v>4297</v>
      </c>
      <c r="CG246" s="1858" t="s">
        <v>4297</v>
      </c>
      <c r="CH246" s="1858" t="s">
        <v>4297</v>
      </c>
      <c r="CI246" s="1859" t="s">
        <v>4297</v>
      </c>
      <c r="CJ246" s="1855" t="s">
        <v>4297</v>
      </c>
      <c r="CK246" s="1855" t="b">
        <v>0</v>
      </c>
      <c r="CL246" s="1855" t="b">
        <v>0</v>
      </c>
      <c r="CM246" s="1855" t="b">
        <v>0</v>
      </c>
      <c r="CN246" s="1855" t="b">
        <v>0</v>
      </c>
      <c r="CO246" s="1855" t="b">
        <v>0</v>
      </c>
      <c r="CP246" s="1855" t="b">
        <v>0</v>
      </c>
      <c r="CQ246" s="1855" t="b">
        <v>1</v>
      </c>
      <c r="CR246" s="1855" t="b">
        <v>0</v>
      </c>
      <c r="CS246" s="1855" t="s">
        <v>4300</v>
      </c>
      <c r="CT246" s="1855" t="s">
        <v>4300</v>
      </c>
      <c r="CU246" s="1855" t="s">
        <v>4297</v>
      </c>
      <c r="CV246" s="1855" t="s">
        <v>4300</v>
      </c>
      <c r="CW246" s="1855" t="s">
        <v>4300</v>
      </c>
      <c r="CX246" s="1855" t="s">
        <v>3153</v>
      </c>
      <c r="CY246" s="1857" t="s">
        <v>4300</v>
      </c>
      <c r="CZ246" s="1855">
        <v>0</v>
      </c>
      <c r="DA246" s="1855">
        <v>0</v>
      </c>
      <c r="DB246" s="1855">
        <v>0</v>
      </c>
      <c r="DC246" s="1855">
        <v>0</v>
      </c>
      <c r="DD246" s="1855">
        <v>0</v>
      </c>
      <c r="DE246" s="1855" t="b">
        <v>0</v>
      </c>
      <c r="DF246" s="1855" t="b">
        <v>0</v>
      </c>
      <c r="DG246" s="1855" t="b">
        <v>0</v>
      </c>
      <c r="DH246" s="1855" t="b">
        <v>0</v>
      </c>
      <c r="DI246" s="1855" t="b">
        <v>0</v>
      </c>
      <c r="DJ246" s="1860" t="b">
        <v>0</v>
      </c>
      <c r="DK246" s="1860" t="b">
        <v>0</v>
      </c>
      <c r="DL246" s="1860" t="b">
        <v>0</v>
      </c>
      <c r="DM246" s="1860" t="s">
        <v>179</v>
      </c>
      <c r="DN246" s="1860" t="s">
        <v>179</v>
      </c>
      <c r="DO246" s="1860" t="s">
        <v>179</v>
      </c>
      <c r="DP246" s="1860" t="s">
        <v>179</v>
      </c>
      <c r="DQ246" s="1860" t="s">
        <v>179</v>
      </c>
      <c r="DR246" s="1860" t="s">
        <v>179</v>
      </c>
    </row>
    <row r="247" spans="1:122" ht="14.25" thickBot="1">
      <c r="A247" s="1855" t="s">
        <v>1748</v>
      </c>
      <c r="B247" s="1855" t="s">
        <v>1749</v>
      </c>
      <c r="C247" s="1855">
        <v>2025</v>
      </c>
      <c r="D247" s="1855" t="s">
        <v>441</v>
      </c>
      <c r="E247" s="1855">
        <v>1011379</v>
      </c>
      <c r="F247" s="1855" t="s">
        <v>1749</v>
      </c>
      <c r="G247" s="1856">
        <v>45817</v>
      </c>
      <c r="H247" s="1855" t="s">
        <v>1751</v>
      </c>
      <c r="I247" s="1855" t="s">
        <v>1749</v>
      </c>
      <c r="J247" s="1855" t="s">
        <v>1750</v>
      </c>
      <c r="K247" s="1855" t="s">
        <v>1749</v>
      </c>
      <c r="L247" s="1855" t="s">
        <v>1750</v>
      </c>
      <c r="M247" s="1855" t="s">
        <v>1751</v>
      </c>
      <c r="N247" s="1855" t="s">
        <v>48</v>
      </c>
      <c r="O247" s="1855" t="s">
        <v>55</v>
      </c>
      <c r="P247" s="1855" t="s">
        <v>441</v>
      </c>
      <c r="Q247" s="1855" t="s">
        <v>179</v>
      </c>
      <c r="R247" s="1855" t="s">
        <v>179</v>
      </c>
      <c r="S247" s="1855" t="s">
        <v>179</v>
      </c>
      <c r="T247" s="1855" t="s">
        <v>179</v>
      </c>
      <c r="U247" s="1855">
        <v>1963</v>
      </c>
      <c r="V247" s="1855">
        <v>1</v>
      </c>
      <c r="W247" s="1855">
        <v>1</v>
      </c>
      <c r="X247" s="1855">
        <v>0</v>
      </c>
      <c r="Y247" s="1855">
        <v>2025</v>
      </c>
      <c r="Z247" s="1855">
        <v>2027</v>
      </c>
      <c r="AA247" s="1855" t="s">
        <v>4678</v>
      </c>
      <c r="AB247" s="1855" t="s">
        <v>4022</v>
      </c>
      <c r="AC247" s="1855" t="s">
        <v>1752</v>
      </c>
      <c r="AD247" s="1855" t="s">
        <v>4022</v>
      </c>
      <c r="AE247" s="1855" t="s">
        <v>1753</v>
      </c>
      <c r="AF247" s="1855" t="s">
        <v>1754</v>
      </c>
      <c r="AG247" s="1855" t="s">
        <v>1755</v>
      </c>
      <c r="AH247" s="1855" t="s">
        <v>179</v>
      </c>
      <c r="AI247" s="1855" t="s">
        <v>179</v>
      </c>
      <c r="AJ247" s="1855">
        <v>2024</v>
      </c>
      <c r="AK247" s="1855">
        <v>4227</v>
      </c>
      <c r="AL247" s="1855">
        <v>4227</v>
      </c>
      <c r="AM247" s="1855">
        <v>1745</v>
      </c>
      <c r="AN247" s="1855">
        <v>1745</v>
      </c>
      <c r="AO247" s="1855">
        <v>8.0449999999999999</v>
      </c>
      <c r="AP247" s="1855" t="s">
        <v>1756</v>
      </c>
      <c r="AQ247" s="1855">
        <v>100</v>
      </c>
      <c r="AR247" s="1855">
        <v>2027</v>
      </c>
      <c r="AS247" s="1855">
        <v>4000</v>
      </c>
      <c r="AT247" s="1855">
        <v>5.4</v>
      </c>
      <c r="AU247" s="1855">
        <v>4000</v>
      </c>
      <c r="AV247" s="1855">
        <v>5.4</v>
      </c>
      <c r="AW247" s="1855">
        <v>7.61</v>
      </c>
      <c r="AX247" s="1855" t="s">
        <v>1756</v>
      </c>
      <c r="AY247" s="1855">
        <v>5.4</v>
      </c>
      <c r="AZ247" s="1855">
        <v>4.4000000000000004</v>
      </c>
      <c r="BA247" s="1855" t="s">
        <v>179</v>
      </c>
      <c r="BB247" s="1855" t="s">
        <v>179</v>
      </c>
      <c r="BC247" s="1857" t="s">
        <v>179</v>
      </c>
      <c r="BD247" s="1857" t="s">
        <v>179</v>
      </c>
      <c r="BE247" s="1857" t="s">
        <v>179</v>
      </c>
      <c r="BF247" s="1857" t="s">
        <v>179</v>
      </c>
      <c r="BG247" s="1857" t="s">
        <v>179</v>
      </c>
      <c r="BH247" s="1857" t="s">
        <v>179</v>
      </c>
      <c r="BI247" s="1857" t="s">
        <v>179</v>
      </c>
      <c r="BJ247" s="1857" t="s">
        <v>179</v>
      </c>
      <c r="BK247" s="1855" t="s">
        <v>179</v>
      </c>
      <c r="BL247" s="1855" t="s">
        <v>179</v>
      </c>
      <c r="BM247" s="1855" t="s">
        <v>179</v>
      </c>
      <c r="BN247" s="1855" t="s">
        <v>179</v>
      </c>
      <c r="BO247" s="1855" t="s">
        <v>179</v>
      </c>
      <c r="BP247" s="1855"/>
      <c r="BQ247" s="1855">
        <v>0</v>
      </c>
      <c r="BR247" s="1855"/>
      <c r="BS247" s="1855">
        <v>0</v>
      </c>
      <c r="BT247" s="1855"/>
      <c r="BU247" s="1855">
        <v>0</v>
      </c>
      <c r="BV247" s="1855"/>
      <c r="BW247" s="1855">
        <v>3</v>
      </c>
      <c r="BX247" s="1855" t="s">
        <v>3153</v>
      </c>
      <c r="BY247" s="1855" t="s">
        <v>4297</v>
      </c>
      <c r="BZ247" s="1858" t="s">
        <v>4297</v>
      </c>
      <c r="CA247" s="1858" t="s">
        <v>4297</v>
      </c>
      <c r="CB247" s="1858" t="s">
        <v>4297</v>
      </c>
      <c r="CC247" s="1858" t="s">
        <v>4297</v>
      </c>
      <c r="CD247" s="1858" t="s">
        <v>4298</v>
      </c>
      <c r="CE247" s="1858" t="s">
        <v>4297</v>
      </c>
      <c r="CF247" s="1858" t="s">
        <v>4297</v>
      </c>
      <c r="CG247" s="1858" t="s">
        <v>4298</v>
      </c>
      <c r="CH247" s="1858" t="s">
        <v>4298</v>
      </c>
      <c r="CI247" s="1859" t="s">
        <v>4298</v>
      </c>
      <c r="CJ247" s="1855" t="s">
        <v>4298</v>
      </c>
      <c r="CK247" s="1855" t="b">
        <v>0</v>
      </c>
      <c r="CL247" s="1855" t="b">
        <v>0</v>
      </c>
      <c r="CM247" s="1855" t="b">
        <v>0</v>
      </c>
      <c r="CN247" s="1855" t="b">
        <v>0</v>
      </c>
      <c r="CO247" s="1855" t="b">
        <v>0</v>
      </c>
      <c r="CP247" s="1855" t="b">
        <v>0</v>
      </c>
      <c r="CQ247" s="1855" t="b">
        <v>0</v>
      </c>
      <c r="CR247" s="1855" t="b">
        <v>1</v>
      </c>
      <c r="CS247" s="1855" t="s">
        <v>4300</v>
      </c>
      <c r="CT247" s="1855" t="s">
        <v>3153</v>
      </c>
      <c r="CU247" s="1855" t="s">
        <v>3153</v>
      </c>
      <c r="CV247" s="1855" t="s">
        <v>4300</v>
      </c>
      <c r="CW247" s="1855" t="s">
        <v>4300</v>
      </c>
      <c r="CX247" s="1855" t="s">
        <v>4299</v>
      </c>
      <c r="CY247" s="1857" t="s">
        <v>4300</v>
      </c>
      <c r="CZ247" s="1855">
        <v>0</v>
      </c>
      <c r="DA247" s="1855">
        <v>0</v>
      </c>
      <c r="DB247" s="1855">
        <v>0</v>
      </c>
      <c r="DC247" s="1855">
        <v>0</v>
      </c>
      <c r="DD247" s="1855">
        <v>0</v>
      </c>
      <c r="DE247" s="1855" t="b">
        <v>0</v>
      </c>
      <c r="DF247" s="1855" t="b">
        <v>0</v>
      </c>
      <c r="DG247" s="1855" t="b">
        <v>0</v>
      </c>
      <c r="DH247" s="1855" t="b">
        <v>0</v>
      </c>
      <c r="DI247" s="1855" t="b">
        <v>0</v>
      </c>
      <c r="DJ247" s="1860" t="b">
        <v>0</v>
      </c>
      <c r="DK247" s="1860" t="b">
        <v>0</v>
      </c>
      <c r="DL247" s="1860" t="b">
        <v>0</v>
      </c>
      <c r="DM247" s="1860" t="s">
        <v>179</v>
      </c>
      <c r="DN247" s="1860" t="s">
        <v>179</v>
      </c>
      <c r="DO247" s="1860" t="s">
        <v>179</v>
      </c>
      <c r="DP247" s="1860" t="s">
        <v>179</v>
      </c>
      <c r="DQ247" s="1860" t="s">
        <v>179</v>
      </c>
      <c r="DR247" s="1860" t="s">
        <v>179</v>
      </c>
    </row>
    <row r="248" spans="1:122" ht="14.25" thickBot="1">
      <c r="A248" s="1855" t="s">
        <v>1757</v>
      </c>
      <c r="B248" s="1855" t="s">
        <v>1758</v>
      </c>
      <c r="C248" s="1855">
        <v>2025</v>
      </c>
      <c r="D248" s="1855" t="s">
        <v>441</v>
      </c>
      <c r="E248" s="1855">
        <v>1011380</v>
      </c>
      <c r="F248" s="1855" t="s">
        <v>1758</v>
      </c>
      <c r="G248" s="1856">
        <v>45861</v>
      </c>
      <c r="H248" s="1855" t="s">
        <v>1760</v>
      </c>
      <c r="I248" s="1855" t="s">
        <v>1758</v>
      </c>
      <c r="J248" s="1855" t="s">
        <v>2975</v>
      </c>
      <c r="K248" s="1855" t="s">
        <v>1758</v>
      </c>
      <c r="L248" s="1855" t="s">
        <v>2975</v>
      </c>
      <c r="M248" s="1855" t="s">
        <v>1760</v>
      </c>
      <c r="N248" s="1855" t="s">
        <v>12</v>
      </c>
      <c r="O248" s="1855" t="s">
        <v>32</v>
      </c>
      <c r="P248" s="1855" t="s">
        <v>441</v>
      </c>
      <c r="Q248" s="1855" t="s">
        <v>179</v>
      </c>
      <c r="R248" s="1855" t="s">
        <v>179</v>
      </c>
      <c r="S248" s="1855" t="s">
        <v>179</v>
      </c>
      <c r="T248" s="1855" t="s">
        <v>179</v>
      </c>
      <c r="U248" s="1855">
        <v>1444</v>
      </c>
      <c r="V248" s="1855">
        <v>2</v>
      </c>
      <c r="W248" s="1855">
        <v>2</v>
      </c>
      <c r="X248" s="1855">
        <v>0</v>
      </c>
      <c r="Y248" s="1855">
        <v>2025</v>
      </c>
      <c r="Z248" s="1855">
        <v>2027</v>
      </c>
      <c r="AA248" s="1855" t="s">
        <v>4679</v>
      </c>
      <c r="AB248" s="1855" t="s">
        <v>179</v>
      </c>
      <c r="AC248" s="1855" t="s">
        <v>179</v>
      </c>
      <c r="AD248" s="1855" t="s">
        <v>4022</v>
      </c>
      <c r="AE248" s="1855" t="s">
        <v>1761</v>
      </c>
      <c r="AF248" s="1855" t="s">
        <v>1759</v>
      </c>
      <c r="AG248" s="1855" t="s">
        <v>1762</v>
      </c>
      <c r="AH248" s="1855" t="s">
        <v>179</v>
      </c>
      <c r="AI248" s="1855" t="s">
        <v>179</v>
      </c>
      <c r="AJ248" s="1855">
        <v>2024</v>
      </c>
      <c r="AK248" s="1855">
        <v>2694</v>
      </c>
      <c r="AL248" s="1855">
        <v>2694</v>
      </c>
      <c r="AM248" s="1855">
        <v>2694</v>
      </c>
      <c r="AN248" s="1855">
        <v>2694</v>
      </c>
      <c r="AO248" s="1855">
        <v>0.82379999999999998</v>
      </c>
      <c r="AP248" s="1855" t="s">
        <v>437</v>
      </c>
      <c r="AQ248" s="1855">
        <v>0</v>
      </c>
      <c r="AR248" s="1855">
        <v>2027</v>
      </c>
      <c r="AS248" s="1855">
        <v>2667.06</v>
      </c>
      <c r="AT248" s="1855">
        <v>1</v>
      </c>
      <c r="AU248" s="1855">
        <v>2667.06</v>
      </c>
      <c r="AV248" s="1855">
        <v>1</v>
      </c>
      <c r="AW248" s="1855">
        <v>0.81556200000000001</v>
      </c>
      <c r="AX248" s="1855" t="s">
        <v>437</v>
      </c>
      <c r="AY248" s="1855">
        <v>1</v>
      </c>
      <c r="AZ248" s="1855">
        <v>5</v>
      </c>
      <c r="BA248" s="1855" t="s">
        <v>179</v>
      </c>
      <c r="BB248" s="1855" t="s">
        <v>179</v>
      </c>
      <c r="BC248" s="1857" t="s">
        <v>179</v>
      </c>
      <c r="BD248" s="1857" t="s">
        <v>179</v>
      </c>
      <c r="BE248" s="1857" t="s">
        <v>179</v>
      </c>
      <c r="BF248" s="1857" t="s">
        <v>179</v>
      </c>
      <c r="BG248" s="1857" t="s">
        <v>179</v>
      </c>
      <c r="BH248" s="1857" t="s">
        <v>179</v>
      </c>
      <c r="BI248" s="1857" t="s">
        <v>179</v>
      </c>
      <c r="BJ248" s="1857" t="s">
        <v>179</v>
      </c>
      <c r="BK248" s="1855" t="s">
        <v>179</v>
      </c>
      <c r="BL248" s="1855" t="s">
        <v>179</v>
      </c>
      <c r="BM248" s="1855" t="s">
        <v>179</v>
      </c>
      <c r="BN248" s="1855" t="s">
        <v>179</v>
      </c>
      <c r="BO248" s="1855" t="s">
        <v>179</v>
      </c>
      <c r="BP248" s="1855"/>
      <c r="BQ248" s="1855">
        <v>0</v>
      </c>
      <c r="BR248" s="1855"/>
      <c r="BS248" s="1855">
        <v>0</v>
      </c>
      <c r="BT248" s="1855"/>
      <c r="BU248" s="1855">
        <v>0</v>
      </c>
      <c r="BV248" s="1855"/>
      <c r="BW248" s="1855">
        <v>0</v>
      </c>
      <c r="BX248" s="1855" t="s">
        <v>4297</v>
      </c>
      <c r="BY248" s="1855" t="s">
        <v>4297</v>
      </c>
      <c r="BZ248" s="1858" t="s">
        <v>4297</v>
      </c>
      <c r="CA248" s="1858" t="s">
        <v>4297</v>
      </c>
      <c r="CB248" s="1858" t="s">
        <v>4297</v>
      </c>
      <c r="CC248" s="1858" t="s">
        <v>4297</v>
      </c>
      <c r="CD248" s="1858" t="s">
        <v>4297</v>
      </c>
      <c r="CE248" s="1858" t="s">
        <v>4297</v>
      </c>
      <c r="CF248" s="1858" t="s">
        <v>4297</v>
      </c>
      <c r="CG248" s="1858" t="s">
        <v>4297</v>
      </c>
      <c r="CH248" s="1858" t="s">
        <v>4297</v>
      </c>
      <c r="CI248" s="1859" t="s">
        <v>4297</v>
      </c>
      <c r="CJ248" s="1855" t="s">
        <v>4297</v>
      </c>
      <c r="CK248" s="1855" t="b">
        <v>0</v>
      </c>
      <c r="CL248" s="1855" t="b">
        <v>0</v>
      </c>
      <c r="CM248" s="1855" t="b">
        <v>0</v>
      </c>
      <c r="CN248" s="1855" t="b">
        <v>0</v>
      </c>
      <c r="CO248" s="1855" t="b">
        <v>0</v>
      </c>
      <c r="CP248" s="1855" t="b">
        <v>0</v>
      </c>
      <c r="CQ248" s="1855" t="b">
        <v>0</v>
      </c>
      <c r="CR248" s="1855" t="b">
        <v>1</v>
      </c>
      <c r="CS248" s="1855" t="s">
        <v>4300</v>
      </c>
      <c r="CT248" s="1855" t="s">
        <v>4299</v>
      </c>
      <c r="CU248" s="1855" t="s">
        <v>4300</v>
      </c>
      <c r="CV248" s="1855" t="s">
        <v>4300</v>
      </c>
      <c r="CW248" s="1855" t="s">
        <v>4300</v>
      </c>
      <c r="CX248" s="1855" t="s">
        <v>3153</v>
      </c>
      <c r="CY248" s="1857" t="s">
        <v>4300</v>
      </c>
      <c r="CZ248" s="1855">
        <v>0</v>
      </c>
      <c r="DA248" s="1855">
        <v>0</v>
      </c>
      <c r="DB248" s="1855">
        <v>0</v>
      </c>
      <c r="DC248" s="1855">
        <v>0</v>
      </c>
      <c r="DD248" s="1855">
        <v>0</v>
      </c>
      <c r="DE248" s="1855" t="b">
        <v>0</v>
      </c>
      <c r="DF248" s="1855" t="b">
        <v>0</v>
      </c>
      <c r="DG248" s="1855" t="b">
        <v>0</v>
      </c>
      <c r="DH248" s="1855" t="b">
        <v>0</v>
      </c>
      <c r="DI248" s="1855" t="b">
        <v>0</v>
      </c>
      <c r="DJ248" s="1860" t="b">
        <v>0</v>
      </c>
      <c r="DK248" s="1860" t="b">
        <v>0</v>
      </c>
      <c r="DL248" s="1860" t="b">
        <v>0</v>
      </c>
      <c r="DM248" s="1860" t="s">
        <v>179</v>
      </c>
      <c r="DN248" s="1860" t="s">
        <v>179</v>
      </c>
      <c r="DO248" s="1860" t="s">
        <v>179</v>
      </c>
      <c r="DP248" s="1860" t="s">
        <v>179</v>
      </c>
      <c r="DQ248" s="1860" t="s">
        <v>179</v>
      </c>
      <c r="DR248" s="1860" t="s">
        <v>179</v>
      </c>
    </row>
    <row r="249" spans="1:122" ht="14.25" thickBot="1">
      <c r="A249" s="1855" t="s">
        <v>1763</v>
      </c>
      <c r="B249" s="1855" t="s">
        <v>1764</v>
      </c>
      <c r="C249" s="1855">
        <v>2025</v>
      </c>
      <c r="D249" s="1855" t="s">
        <v>441</v>
      </c>
      <c r="E249" s="1855">
        <v>1028383</v>
      </c>
      <c r="F249" s="1855" t="s">
        <v>1764</v>
      </c>
      <c r="G249" s="1856">
        <v>45929</v>
      </c>
      <c r="H249" s="1855" t="s">
        <v>1765</v>
      </c>
      <c r="I249" s="1855" t="s">
        <v>1764</v>
      </c>
      <c r="J249" s="1855" t="s">
        <v>1766</v>
      </c>
      <c r="K249" s="1855" t="s">
        <v>1764</v>
      </c>
      <c r="L249" s="1855" t="s">
        <v>1766</v>
      </c>
      <c r="M249" s="1855" t="s">
        <v>1765</v>
      </c>
      <c r="N249" s="1855" t="s">
        <v>12</v>
      </c>
      <c r="O249" s="1855" t="s">
        <v>32</v>
      </c>
      <c r="P249" s="1855" t="s">
        <v>441</v>
      </c>
      <c r="Q249" s="1855" t="s">
        <v>179</v>
      </c>
      <c r="R249" s="1855" t="s">
        <v>179</v>
      </c>
      <c r="S249" s="1855" t="s">
        <v>179</v>
      </c>
      <c r="T249" s="1855" t="s">
        <v>179</v>
      </c>
      <c r="U249" s="1855">
        <v>7528</v>
      </c>
      <c r="V249" s="1855">
        <v>2</v>
      </c>
      <c r="W249" s="1855">
        <v>2</v>
      </c>
      <c r="X249" s="1855">
        <v>0</v>
      </c>
      <c r="Y249" s="1855">
        <v>2025</v>
      </c>
      <c r="Z249" s="1855">
        <v>2027</v>
      </c>
      <c r="AA249" s="1855" t="s">
        <v>4680</v>
      </c>
      <c r="AB249" s="1855" t="s">
        <v>179</v>
      </c>
      <c r="AC249" s="1855" t="s">
        <v>179</v>
      </c>
      <c r="AD249" s="1855" t="s">
        <v>4022</v>
      </c>
      <c r="AE249" s="1855" t="s">
        <v>2976</v>
      </c>
      <c r="AF249" s="1855" t="s">
        <v>607</v>
      </c>
      <c r="AG249" s="1855" t="s">
        <v>604</v>
      </c>
      <c r="AH249" s="1855" t="s">
        <v>179</v>
      </c>
      <c r="AI249" s="1855" t="s">
        <v>179</v>
      </c>
      <c r="AJ249" s="1855">
        <v>2024</v>
      </c>
      <c r="AK249" s="1855">
        <v>14902</v>
      </c>
      <c r="AL249" s="1855">
        <v>14902</v>
      </c>
      <c r="AM249" s="1855">
        <v>14902</v>
      </c>
      <c r="AN249" s="1855">
        <v>14902</v>
      </c>
      <c r="AO249" s="1855">
        <v>7.6210000000000004</v>
      </c>
      <c r="AP249" s="1855" t="s">
        <v>1403</v>
      </c>
      <c r="AQ249" s="1855">
        <v>0</v>
      </c>
      <c r="AR249" s="1855">
        <v>2027</v>
      </c>
      <c r="AS249" s="1855">
        <v>18644</v>
      </c>
      <c r="AT249" s="1855">
        <v>-25.1</v>
      </c>
      <c r="AU249" s="1855">
        <v>18644</v>
      </c>
      <c r="AV249" s="1855">
        <v>-25.1</v>
      </c>
      <c r="AW249" s="1855">
        <v>9.5640000000000001</v>
      </c>
      <c r="AX249" s="1855" t="s">
        <v>1403</v>
      </c>
      <c r="AY249" s="1855">
        <v>-25.5</v>
      </c>
      <c r="AZ249" s="1855">
        <v>0</v>
      </c>
      <c r="BA249" s="1855" t="s">
        <v>179</v>
      </c>
      <c r="BB249" s="1855" t="s">
        <v>179</v>
      </c>
      <c r="BC249" s="1857" t="s">
        <v>179</v>
      </c>
      <c r="BD249" s="1857" t="s">
        <v>179</v>
      </c>
      <c r="BE249" s="1857" t="s">
        <v>179</v>
      </c>
      <c r="BF249" s="1857" t="s">
        <v>179</v>
      </c>
      <c r="BG249" s="1857" t="s">
        <v>179</v>
      </c>
      <c r="BH249" s="1857" t="s">
        <v>179</v>
      </c>
      <c r="BI249" s="1857" t="s">
        <v>179</v>
      </c>
      <c r="BJ249" s="1857" t="s">
        <v>179</v>
      </c>
      <c r="BK249" s="1855" t="s">
        <v>179</v>
      </c>
      <c r="BL249" s="1855" t="s">
        <v>179</v>
      </c>
      <c r="BM249" s="1855" t="s">
        <v>179</v>
      </c>
      <c r="BN249" s="1855" t="s">
        <v>179</v>
      </c>
      <c r="BO249" s="1855" t="s">
        <v>179</v>
      </c>
      <c r="BP249" s="1855"/>
      <c r="BQ249" s="1855">
        <v>0</v>
      </c>
      <c r="BR249" s="1855"/>
      <c r="BS249" s="1855">
        <v>0</v>
      </c>
      <c r="BT249" s="1855"/>
      <c r="BU249" s="1855">
        <v>0</v>
      </c>
      <c r="BV249" s="1855"/>
      <c r="BW249" s="1855">
        <v>0</v>
      </c>
      <c r="BX249" s="1855" t="s">
        <v>4297</v>
      </c>
      <c r="BY249" s="1855" t="s">
        <v>4297</v>
      </c>
      <c r="BZ249" s="1858" t="s">
        <v>4297</v>
      </c>
      <c r="CA249" s="1858" t="s">
        <v>4297</v>
      </c>
      <c r="CB249" s="1858" t="s">
        <v>4297</v>
      </c>
      <c r="CC249" s="1858" t="s">
        <v>4297</v>
      </c>
      <c r="CD249" s="1858" t="s">
        <v>4297</v>
      </c>
      <c r="CE249" s="1858" t="s">
        <v>4297</v>
      </c>
      <c r="CF249" s="1858" t="s">
        <v>4297</v>
      </c>
      <c r="CG249" s="1858" t="s">
        <v>4298</v>
      </c>
      <c r="CH249" s="1858" t="s">
        <v>4298</v>
      </c>
      <c r="CI249" s="1859" t="s">
        <v>4298</v>
      </c>
      <c r="CJ249" s="1855" t="s">
        <v>4297</v>
      </c>
      <c r="CK249" s="1855" t="b">
        <v>0</v>
      </c>
      <c r="CL249" s="1855" t="b">
        <v>0</v>
      </c>
      <c r="CM249" s="1855" t="b">
        <v>0</v>
      </c>
      <c r="CN249" s="1855" t="b">
        <v>1</v>
      </c>
      <c r="CO249" s="1855" t="b">
        <v>0</v>
      </c>
      <c r="CP249" s="1855" t="b">
        <v>0</v>
      </c>
      <c r="CQ249" s="1855" t="b">
        <v>0</v>
      </c>
      <c r="CR249" s="1855" t="b">
        <v>0</v>
      </c>
      <c r="CS249" s="1855" t="s">
        <v>3153</v>
      </c>
      <c r="CT249" s="1855" t="s">
        <v>4297</v>
      </c>
      <c r="CU249" s="1855" t="s">
        <v>3153</v>
      </c>
      <c r="CV249" s="1855" t="s">
        <v>4297</v>
      </c>
      <c r="CW249" s="1855" t="s">
        <v>4300</v>
      </c>
      <c r="CX249" s="1855" t="s">
        <v>3153</v>
      </c>
      <c r="CY249" s="1857" t="s">
        <v>4300</v>
      </c>
      <c r="CZ249" s="1855">
        <v>0</v>
      </c>
      <c r="DA249" s="1855">
        <v>0</v>
      </c>
      <c r="DB249" s="1855">
        <v>0</v>
      </c>
      <c r="DC249" s="1855">
        <v>0</v>
      </c>
      <c r="DD249" s="1855">
        <v>0</v>
      </c>
      <c r="DE249" s="1855" t="b">
        <v>0</v>
      </c>
      <c r="DF249" s="1855" t="b">
        <v>0</v>
      </c>
      <c r="DG249" s="1855" t="b">
        <v>0</v>
      </c>
      <c r="DH249" s="1855" t="b">
        <v>0</v>
      </c>
      <c r="DI249" s="1855" t="b">
        <v>0</v>
      </c>
      <c r="DJ249" s="1860" t="b">
        <v>0</v>
      </c>
      <c r="DK249" s="1860" t="b">
        <v>0</v>
      </c>
      <c r="DL249" s="1860" t="b">
        <v>0</v>
      </c>
      <c r="DM249" s="1860" t="s">
        <v>179</v>
      </c>
      <c r="DN249" s="1860" t="s">
        <v>179</v>
      </c>
      <c r="DO249" s="1860" t="s">
        <v>179</v>
      </c>
      <c r="DP249" s="1860" t="s">
        <v>179</v>
      </c>
      <c r="DQ249" s="1860" t="s">
        <v>179</v>
      </c>
      <c r="DR249" s="1860" t="s">
        <v>179</v>
      </c>
    </row>
    <row r="250" spans="1:122" ht="14.25" thickBot="1">
      <c r="A250" s="1855" t="s">
        <v>1767</v>
      </c>
      <c r="B250" s="1855" t="s">
        <v>1768</v>
      </c>
      <c r="C250" s="1855">
        <v>2025</v>
      </c>
      <c r="D250" s="1855" t="s">
        <v>441</v>
      </c>
      <c r="E250" s="1855">
        <v>1029384</v>
      </c>
      <c r="F250" s="1855" t="s">
        <v>1768</v>
      </c>
      <c r="G250" s="1856">
        <v>45866</v>
      </c>
      <c r="H250" s="1855" t="s">
        <v>1769</v>
      </c>
      <c r="I250" s="1855" t="s">
        <v>1768</v>
      </c>
      <c r="J250" s="1855" t="s">
        <v>4120</v>
      </c>
      <c r="K250" s="1855" t="s">
        <v>1768</v>
      </c>
      <c r="L250" s="1855" t="s">
        <v>4120</v>
      </c>
      <c r="M250" s="1855" t="s">
        <v>1769</v>
      </c>
      <c r="N250" s="1855" t="s">
        <v>12</v>
      </c>
      <c r="O250" s="1855" t="s">
        <v>33</v>
      </c>
      <c r="P250" s="1855" t="s">
        <v>441</v>
      </c>
      <c r="Q250" s="1855" t="s">
        <v>179</v>
      </c>
      <c r="R250" s="1855" t="s">
        <v>179</v>
      </c>
      <c r="S250" s="1855" t="s">
        <v>179</v>
      </c>
      <c r="T250" s="1855" t="s">
        <v>179</v>
      </c>
      <c r="U250" s="1855">
        <v>10451</v>
      </c>
      <c r="V250" s="1855">
        <v>3</v>
      </c>
      <c r="W250" s="1855">
        <v>3</v>
      </c>
      <c r="X250" s="1855">
        <v>0</v>
      </c>
      <c r="Y250" s="1855">
        <v>2025</v>
      </c>
      <c r="Z250" s="1855">
        <v>2027</v>
      </c>
      <c r="AA250" s="1855" t="s">
        <v>4681</v>
      </c>
      <c r="AB250" s="1855" t="s">
        <v>179</v>
      </c>
      <c r="AC250" s="1855" t="s">
        <v>179</v>
      </c>
      <c r="AD250" s="1855" t="s">
        <v>4022</v>
      </c>
      <c r="AE250" s="1855" t="s">
        <v>1770</v>
      </c>
      <c r="AF250" s="1855" t="s">
        <v>1771</v>
      </c>
      <c r="AG250" s="1855" t="s">
        <v>604</v>
      </c>
      <c r="AH250" s="1855" t="s">
        <v>179</v>
      </c>
      <c r="AI250" s="1855" t="s">
        <v>179</v>
      </c>
      <c r="AJ250" s="1855">
        <v>2024</v>
      </c>
      <c r="AK250" s="1855">
        <v>19582</v>
      </c>
      <c r="AL250" s="1855">
        <v>19582</v>
      </c>
      <c r="AM250" s="1855">
        <v>19582</v>
      </c>
      <c r="AN250" s="1855">
        <v>19582</v>
      </c>
      <c r="AO250" s="1855" t="s">
        <v>179</v>
      </c>
      <c r="AP250" s="1855" t="s">
        <v>179</v>
      </c>
      <c r="AQ250" s="1855">
        <v>0</v>
      </c>
      <c r="AR250" s="1855">
        <v>2027</v>
      </c>
      <c r="AS250" s="1855">
        <v>8001</v>
      </c>
      <c r="AT250" s="1855">
        <v>59.1</v>
      </c>
      <c r="AU250" s="1855">
        <v>8001</v>
      </c>
      <c r="AV250" s="1855">
        <v>59.1</v>
      </c>
      <c r="AW250" s="1855" t="s">
        <v>179</v>
      </c>
      <c r="AX250" s="1855" t="s">
        <v>179</v>
      </c>
      <c r="AY250" s="1855">
        <v>62.838732151985134</v>
      </c>
      <c r="AZ250" s="1855">
        <v>16</v>
      </c>
      <c r="BA250" s="1855" t="s">
        <v>179</v>
      </c>
      <c r="BB250" s="1855" t="s">
        <v>179</v>
      </c>
      <c r="BC250" s="1857" t="s">
        <v>179</v>
      </c>
      <c r="BD250" s="1857" t="s">
        <v>179</v>
      </c>
      <c r="BE250" s="1857" t="s">
        <v>179</v>
      </c>
      <c r="BF250" s="1857" t="s">
        <v>179</v>
      </c>
      <c r="BG250" s="1857" t="s">
        <v>179</v>
      </c>
      <c r="BH250" s="1857" t="s">
        <v>179</v>
      </c>
      <c r="BI250" s="1857" t="s">
        <v>179</v>
      </c>
      <c r="BJ250" s="1857" t="s">
        <v>179</v>
      </c>
      <c r="BK250" s="1855" t="s">
        <v>179</v>
      </c>
      <c r="BL250" s="1855" t="s">
        <v>179</v>
      </c>
      <c r="BM250" s="1855" t="s">
        <v>179</v>
      </c>
      <c r="BN250" s="1855" t="s">
        <v>179</v>
      </c>
      <c r="BO250" s="1855" t="s">
        <v>179</v>
      </c>
      <c r="BP250" s="1855"/>
      <c r="BQ250" s="1855">
        <v>1</v>
      </c>
      <c r="BR250" s="1855"/>
      <c r="BS250" s="1855">
        <v>2</v>
      </c>
      <c r="BT250" s="1855"/>
      <c r="BU250" s="1855">
        <v>0</v>
      </c>
      <c r="BV250" s="1855"/>
      <c r="BW250" s="1855">
        <v>0</v>
      </c>
      <c r="BX250" s="1855" t="s">
        <v>4297</v>
      </c>
      <c r="BY250" s="1855" t="s">
        <v>4297</v>
      </c>
      <c r="BZ250" s="1858" t="s">
        <v>4297</v>
      </c>
      <c r="CA250" s="1858" t="s">
        <v>4297</v>
      </c>
      <c r="CB250" s="1858" t="s">
        <v>4297</v>
      </c>
      <c r="CC250" s="1858" t="s">
        <v>4297</v>
      </c>
      <c r="CD250" s="1858" t="s">
        <v>4297</v>
      </c>
      <c r="CE250" s="1858" t="s">
        <v>4297</v>
      </c>
      <c r="CF250" s="1858" t="s">
        <v>4297</v>
      </c>
      <c r="CG250" s="1858" t="s">
        <v>4297</v>
      </c>
      <c r="CH250" s="1858" t="s">
        <v>4297</v>
      </c>
      <c r="CI250" s="1859" t="s">
        <v>4297</v>
      </c>
      <c r="CJ250" s="1855" t="s">
        <v>4297</v>
      </c>
      <c r="CK250" s="1855" t="b">
        <v>1</v>
      </c>
      <c r="CL250" s="1855" t="b">
        <v>0</v>
      </c>
      <c r="CM250" s="1855" t="b">
        <v>0</v>
      </c>
      <c r="CN250" s="1855" t="b">
        <v>0</v>
      </c>
      <c r="CO250" s="1855" t="b">
        <v>0</v>
      </c>
      <c r="CP250" s="1855" t="b">
        <v>0</v>
      </c>
      <c r="CQ250" s="1855" t="b">
        <v>0</v>
      </c>
      <c r="CR250" s="1855" t="b">
        <v>0</v>
      </c>
      <c r="CS250" s="1855" t="s">
        <v>4300</v>
      </c>
      <c r="CT250" s="1855" t="s">
        <v>4297</v>
      </c>
      <c r="CU250" s="1855" t="s">
        <v>4297</v>
      </c>
      <c r="CV250" s="1855" t="s">
        <v>4300</v>
      </c>
      <c r="CW250" s="1855" t="s">
        <v>4300</v>
      </c>
      <c r="CX250" s="1855" t="s">
        <v>3153</v>
      </c>
      <c r="CY250" s="1857" t="s">
        <v>4297</v>
      </c>
      <c r="CZ250" s="1855">
        <v>0</v>
      </c>
      <c r="DA250" s="1855">
        <v>0</v>
      </c>
      <c r="DB250" s="1855">
        <v>0</v>
      </c>
      <c r="DC250" s="1855">
        <v>0</v>
      </c>
      <c r="DD250" s="1855">
        <v>0</v>
      </c>
      <c r="DE250" s="1855" t="b">
        <v>0</v>
      </c>
      <c r="DF250" s="1855" t="b">
        <v>0</v>
      </c>
      <c r="DG250" s="1855" t="b">
        <v>0</v>
      </c>
      <c r="DH250" s="1855" t="b">
        <v>0</v>
      </c>
      <c r="DI250" s="1855" t="b">
        <v>0</v>
      </c>
      <c r="DJ250" s="1860" t="b">
        <v>0</v>
      </c>
      <c r="DK250" s="1860" t="b">
        <v>0</v>
      </c>
      <c r="DL250" s="1860" t="b">
        <v>0</v>
      </c>
      <c r="DM250" s="1860" t="s">
        <v>179</v>
      </c>
      <c r="DN250" s="1860" t="s">
        <v>179</v>
      </c>
      <c r="DO250" s="1860" t="s">
        <v>179</v>
      </c>
      <c r="DP250" s="1860" t="s">
        <v>179</v>
      </c>
      <c r="DQ250" s="1860" t="s">
        <v>179</v>
      </c>
      <c r="DR250" s="1860" t="s">
        <v>179</v>
      </c>
    </row>
    <row r="251" spans="1:122" ht="14.25" thickBot="1">
      <c r="A251" s="1855" t="s">
        <v>1772</v>
      </c>
      <c r="B251" s="1855" t="s">
        <v>1774</v>
      </c>
      <c r="C251" s="1855">
        <v>2025</v>
      </c>
      <c r="D251" s="1855" t="s">
        <v>441</v>
      </c>
      <c r="E251" s="1855">
        <v>1069385</v>
      </c>
      <c r="F251" s="1855" t="s">
        <v>1774</v>
      </c>
      <c r="G251" s="1856">
        <v>45863</v>
      </c>
      <c r="H251" s="1855" t="s">
        <v>1773</v>
      </c>
      <c r="I251" s="1855" t="s">
        <v>1774</v>
      </c>
      <c r="J251" s="1855" t="s">
        <v>1775</v>
      </c>
      <c r="K251" s="1855" t="s">
        <v>1774</v>
      </c>
      <c r="L251" s="1855" t="s">
        <v>1775</v>
      </c>
      <c r="M251" s="1855" t="s">
        <v>1773</v>
      </c>
      <c r="N251" s="1855" t="s">
        <v>77</v>
      </c>
      <c r="O251" s="1855" t="s">
        <v>79</v>
      </c>
      <c r="P251" s="1855" t="s">
        <v>441</v>
      </c>
      <c r="Q251" s="1855" t="s">
        <v>179</v>
      </c>
      <c r="R251" s="1855" t="s">
        <v>179</v>
      </c>
      <c r="S251" s="1855" t="s">
        <v>179</v>
      </c>
      <c r="T251" s="1855" t="s">
        <v>179</v>
      </c>
      <c r="U251" s="1855">
        <v>1630</v>
      </c>
      <c r="V251" s="1855">
        <v>1</v>
      </c>
      <c r="W251" s="1855">
        <v>1</v>
      </c>
      <c r="X251" s="1855">
        <v>0</v>
      </c>
      <c r="Y251" s="1855">
        <v>2025</v>
      </c>
      <c r="Z251" s="1855">
        <v>2027</v>
      </c>
      <c r="AA251" s="1855" t="s">
        <v>4137</v>
      </c>
      <c r="AB251" s="1855" t="s">
        <v>179</v>
      </c>
      <c r="AC251" s="1855" t="s">
        <v>179</v>
      </c>
      <c r="AD251" s="1855" t="s">
        <v>4022</v>
      </c>
      <c r="AE251" s="1855" t="s">
        <v>4682</v>
      </c>
      <c r="AF251" s="1855" t="s">
        <v>1776</v>
      </c>
      <c r="AG251" s="1855" t="s">
        <v>1777</v>
      </c>
      <c r="AH251" s="1855" t="s">
        <v>179</v>
      </c>
      <c r="AI251" s="1855" t="s">
        <v>179</v>
      </c>
      <c r="AJ251" s="1855">
        <v>2024</v>
      </c>
      <c r="AK251" s="1855">
        <v>2834</v>
      </c>
      <c r="AL251" s="1855">
        <v>2747</v>
      </c>
      <c r="AM251" s="1855">
        <v>2834</v>
      </c>
      <c r="AN251" s="1855">
        <v>2747</v>
      </c>
      <c r="AO251" s="1855">
        <v>14.89</v>
      </c>
      <c r="AP251" s="1855" t="s">
        <v>469</v>
      </c>
      <c r="AQ251" s="1855">
        <v>0</v>
      </c>
      <c r="AR251" s="1855">
        <v>2027</v>
      </c>
      <c r="AS251" s="1855">
        <v>2749</v>
      </c>
      <c r="AT251" s="1855">
        <v>3</v>
      </c>
      <c r="AU251" s="1855">
        <v>2665</v>
      </c>
      <c r="AV251" s="1855">
        <v>3</v>
      </c>
      <c r="AW251" s="1855">
        <v>14.44</v>
      </c>
      <c r="AX251" s="1855" t="s">
        <v>469</v>
      </c>
      <c r="AY251" s="1855">
        <v>3</v>
      </c>
      <c r="AZ251" s="1855">
        <v>50</v>
      </c>
      <c r="BA251" s="1855" t="s">
        <v>179</v>
      </c>
      <c r="BB251" s="1855" t="s">
        <v>179</v>
      </c>
      <c r="BC251" s="1857" t="s">
        <v>179</v>
      </c>
      <c r="BD251" s="1857" t="s">
        <v>179</v>
      </c>
      <c r="BE251" s="1857" t="s">
        <v>179</v>
      </c>
      <c r="BF251" s="1857" t="s">
        <v>179</v>
      </c>
      <c r="BG251" s="1857" t="s">
        <v>179</v>
      </c>
      <c r="BH251" s="1857" t="s">
        <v>179</v>
      </c>
      <c r="BI251" s="1857" t="s">
        <v>179</v>
      </c>
      <c r="BJ251" s="1857" t="s">
        <v>179</v>
      </c>
      <c r="BK251" s="1855" t="s">
        <v>179</v>
      </c>
      <c r="BL251" s="1855" t="s">
        <v>179</v>
      </c>
      <c r="BM251" s="1855" t="s">
        <v>179</v>
      </c>
      <c r="BN251" s="1855" t="s">
        <v>179</v>
      </c>
      <c r="BO251" s="1855" t="s">
        <v>179</v>
      </c>
      <c r="BP251" s="1855"/>
      <c r="BQ251" s="1855">
        <v>0</v>
      </c>
      <c r="BR251" s="1855"/>
      <c r="BS251" s="1855">
        <v>0</v>
      </c>
      <c r="BT251" s="1855"/>
      <c r="BU251" s="1855">
        <v>0</v>
      </c>
      <c r="BV251" s="1855"/>
      <c r="BW251" s="1855">
        <v>0</v>
      </c>
      <c r="BX251" s="1855" t="s">
        <v>4297</v>
      </c>
      <c r="BY251" s="1855" t="s">
        <v>4297</v>
      </c>
      <c r="BZ251" s="1858" t="s">
        <v>4297</v>
      </c>
      <c r="CA251" s="1858" t="s">
        <v>4297</v>
      </c>
      <c r="CB251" s="1858" t="s">
        <v>4297</v>
      </c>
      <c r="CC251" s="1858" t="s">
        <v>4297</v>
      </c>
      <c r="CD251" s="1858" t="s">
        <v>4298</v>
      </c>
      <c r="CE251" s="1858" t="s">
        <v>4297</v>
      </c>
      <c r="CF251" s="1858" t="s">
        <v>4297</v>
      </c>
      <c r="CG251" s="1858" t="s">
        <v>4298</v>
      </c>
      <c r="CH251" s="1858" t="s">
        <v>4298</v>
      </c>
      <c r="CI251" s="1859" t="s">
        <v>4298</v>
      </c>
      <c r="CJ251" s="1855" t="s">
        <v>4297</v>
      </c>
      <c r="CK251" s="1855" t="b">
        <v>0</v>
      </c>
      <c r="CL251" s="1855" t="b">
        <v>0</v>
      </c>
      <c r="CM251" s="1855" t="b">
        <v>0</v>
      </c>
      <c r="CN251" s="1855" t="b">
        <v>0</v>
      </c>
      <c r="CO251" s="1855" t="b">
        <v>0</v>
      </c>
      <c r="CP251" s="1855" t="b">
        <v>0</v>
      </c>
      <c r="CQ251" s="1855" t="b">
        <v>0</v>
      </c>
      <c r="CR251" s="1855" t="b">
        <v>1</v>
      </c>
      <c r="CS251" s="1855" t="s">
        <v>4300</v>
      </c>
      <c r="CT251" s="1855" t="s">
        <v>4300</v>
      </c>
      <c r="CU251" s="1855" t="s">
        <v>4300</v>
      </c>
      <c r="CV251" s="1855" t="s">
        <v>4300</v>
      </c>
      <c r="CW251" s="1855" t="s">
        <v>4300</v>
      </c>
      <c r="CX251" s="1855" t="s">
        <v>3153</v>
      </c>
      <c r="CY251" s="1857" t="s">
        <v>4300</v>
      </c>
      <c r="CZ251" s="1855">
        <v>0</v>
      </c>
      <c r="DA251" s="1855">
        <v>0</v>
      </c>
      <c r="DB251" s="1855">
        <v>0</v>
      </c>
      <c r="DC251" s="1855">
        <v>0</v>
      </c>
      <c r="DD251" s="1855">
        <v>0</v>
      </c>
      <c r="DE251" s="1855" t="b">
        <v>0</v>
      </c>
      <c r="DF251" s="1855" t="b">
        <v>0</v>
      </c>
      <c r="DG251" s="1855" t="b">
        <v>0</v>
      </c>
      <c r="DH251" s="1855" t="b">
        <v>0</v>
      </c>
      <c r="DI251" s="1855" t="b">
        <v>0</v>
      </c>
      <c r="DJ251" s="1860" t="b">
        <v>0</v>
      </c>
      <c r="DK251" s="1860" t="b">
        <v>0</v>
      </c>
      <c r="DL251" s="1860" t="b">
        <v>0</v>
      </c>
      <c r="DM251" s="1860" t="s">
        <v>179</v>
      </c>
      <c r="DN251" s="1860" t="s">
        <v>179</v>
      </c>
      <c r="DO251" s="1860" t="s">
        <v>179</v>
      </c>
      <c r="DP251" s="1860" t="s">
        <v>179</v>
      </c>
      <c r="DQ251" s="1860" t="s">
        <v>179</v>
      </c>
      <c r="DR251" s="1860" t="s">
        <v>179</v>
      </c>
    </row>
    <row r="252" spans="1:122" ht="14.25" thickBot="1">
      <c r="A252" s="1855" t="s">
        <v>1778</v>
      </c>
      <c r="B252" s="1855" t="s">
        <v>1779</v>
      </c>
      <c r="C252" s="1855">
        <v>2025</v>
      </c>
      <c r="D252" s="1855" t="s">
        <v>441</v>
      </c>
      <c r="E252" s="1855">
        <v>1029387</v>
      </c>
      <c r="F252" s="1855" t="s">
        <v>1779</v>
      </c>
      <c r="G252" s="1856">
        <v>45930</v>
      </c>
      <c r="H252" s="1855" t="s">
        <v>1780</v>
      </c>
      <c r="I252" s="1855" t="s">
        <v>1779</v>
      </c>
      <c r="J252" s="1855" t="s">
        <v>4683</v>
      </c>
      <c r="K252" s="1855" t="s">
        <v>1779</v>
      </c>
      <c r="L252" s="1855" t="s">
        <v>4683</v>
      </c>
      <c r="M252" s="1855" t="s">
        <v>1780</v>
      </c>
      <c r="N252" s="1855" t="s">
        <v>12</v>
      </c>
      <c r="O252" s="1855" t="s">
        <v>33</v>
      </c>
      <c r="P252" s="1855" t="s">
        <v>441</v>
      </c>
      <c r="Q252" s="1855" t="s">
        <v>179</v>
      </c>
      <c r="R252" s="1855" t="s">
        <v>179</v>
      </c>
      <c r="S252" s="1855" t="s">
        <v>179</v>
      </c>
      <c r="T252" s="1855" t="s">
        <v>179</v>
      </c>
      <c r="U252" s="1855">
        <v>6226</v>
      </c>
      <c r="V252" s="1855">
        <v>1</v>
      </c>
      <c r="W252" s="1855">
        <v>1</v>
      </c>
      <c r="X252" s="1855">
        <v>0</v>
      </c>
      <c r="Y252" s="1855">
        <v>2025</v>
      </c>
      <c r="Z252" s="1855">
        <v>2027</v>
      </c>
      <c r="AA252" s="1855" t="s">
        <v>4684</v>
      </c>
      <c r="AB252" s="1855" t="s">
        <v>179</v>
      </c>
      <c r="AC252" s="1855" t="s">
        <v>179</v>
      </c>
      <c r="AD252" s="1855" t="s">
        <v>4022</v>
      </c>
      <c r="AE252" s="1855" t="s">
        <v>1781</v>
      </c>
      <c r="AF252" s="1855" t="s">
        <v>1782</v>
      </c>
      <c r="AG252" s="1855" t="s">
        <v>1783</v>
      </c>
      <c r="AH252" s="1855" t="s">
        <v>179</v>
      </c>
      <c r="AI252" s="1855" t="s">
        <v>179</v>
      </c>
      <c r="AJ252" s="1855">
        <v>2024</v>
      </c>
      <c r="AK252" s="1855">
        <v>11879</v>
      </c>
      <c r="AL252" s="1855">
        <v>11879</v>
      </c>
      <c r="AM252" s="1855">
        <v>11879</v>
      </c>
      <c r="AN252" s="1855">
        <v>11879</v>
      </c>
      <c r="AO252" s="1855">
        <v>392</v>
      </c>
      <c r="AP252" s="1855" t="s">
        <v>4685</v>
      </c>
      <c r="AQ252" s="1855">
        <v>0</v>
      </c>
      <c r="AR252" s="1855">
        <v>2027</v>
      </c>
      <c r="AS252" s="1855">
        <v>10988</v>
      </c>
      <c r="AT252" s="1855">
        <v>7.5</v>
      </c>
      <c r="AU252" s="1855">
        <v>10988</v>
      </c>
      <c r="AV252" s="1855">
        <v>7.5</v>
      </c>
      <c r="AW252" s="1855">
        <v>360</v>
      </c>
      <c r="AX252" s="1855" t="s">
        <v>4685</v>
      </c>
      <c r="AY252" s="1855">
        <v>8.1999999999999993</v>
      </c>
      <c r="AZ252" s="1855">
        <v>0</v>
      </c>
      <c r="BA252" s="1855" t="s">
        <v>179</v>
      </c>
      <c r="BB252" s="1855" t="s">
        <v>179</v>
      </c>
      <c r="BC252" s="1857" t="s">
        <v>179</v>
      </c>
      <c r="BD252" s="1857" t="s">
        <v>179</v>
      </c>
      <c r="BE252" s="1857" t="s">
        <v>179</v>
      </c>
      <c r="BF252" s="1857" t="s">
        <v>179</v>
      </c>
      <c r="BG252" s="1857" t="s">
        <v>179</v>
      </c>
      <c r="BH252" s="1857" t="s">
        <v>179</v>
      </c>
      <c r="BI252" s="1857" t="s">
        <v>179</v>
      </c>
      <c r="BJ252" s="1857" t="s">
        <v>179</v>
      </c>
      <c r="BK252" s="1855" t="s">
        <v>179</v>
      </c>
      <c r="BL252" s="1855" t="s">
        <v>179</v>
      </c>
      <c r="BM252" s="1855" t="s">
        <v>179</v>
      </c>
      <c r="BN252" s="1855" t="s">
        <v>179</v>
      </c>
      <c r="BO252" s="1855" t="s">
        <v>179</v>
      </c>
      <c r="BP252" s="1855"/>
      <c r="BQ252" s="1855">
        <v>0</v>
      </c>
      <c r="BR252" s="1855"/>
      <c r="BS252" s="1855">
        <v>0</v>
      </c>
      <c r="BT252" s="1855"/>
      <c r="BU252" s="1855">
        <v>0</v>
      </c>
      <c r="BV252" s="1855"/>
      <c r="BW252" s="1855">
        <v>0</v>
      </c>
      <c r="BX252" s="1855" t="s">
        <v>4297</v>
      </c>
      <c r="BY252" s="1855" t="s">
        <v>4297</v>
      </c>
      <c r="BZ252" s="1858" t="s">
        <v>4297</v>
      </c>
      <c r="CA252" s="1858" t="s">
        <v>4297</v>
      </c>
      <c r="CB252" s="1858" t="s">
        <v>4297</v>
      </c>
      <c r="CC252" s="1858" t="s">
        <v>4297</v>
      </c>
      <c r="CD252" s="1858" t="s">
        <v>4297</v>
      </c>
      <c r="CE252" s="1858" t="s">
        <v>4297</v>
      </c>
      <c r="CF252" s="1858" t="s">
        <v>4297</v>
      </c>
      <c r="CG252" s="1858" t="s">
        <v>4297</v>
      </c>
      <c r="CH252" s="1858" t="s">
        <v>4297</v>
      </c>
      <c r="CI252" s="1859" t="s">
        <v>4297</v>
      </c>
      <c r="CJ252" s="1855" t="s">
        <v>4297</v>
      </c>
      <c r="CK252" s="1855" t="b">
        <v>1</v>
      </c>
      <c r="CL252" s="1855" t="b">
        <v>0</v>
      </c>
      <c r="CM252" s="1855" t="b">
        <v>0</v>
      </c>
      <c r="CN252" s="1855" t="b">
        <v>1</v>
      </c>
      <c r="CO252" s="1855" t="b">
        <v>0</v>
      </c>
      <c r="CP252" s="1855" t="b">
        <v>0</v>
      </c>
      <c r="CQ252" s="1855" t="b">
        <v>0</v>
      </c>
      <c r="CR252" s="1855" t="b">
        <v>0</v>
      </c>
      <c r="CS252" s="1855" t="s">
        <v>4300</v>
      </c>
      <c r="CT252" s="1855" t="s">
        <v>4300</v>
      </c>
      <c r="CU252" s="1855" t="s">
        <v>4297</v>
      </c>
      <c r="CV252" s="1855" t="s">
        <v>4300</v>
      </c>
      <c r="CW252" s="1855" t="s">
        <v>4300</v>
      </c>
      <c r="CX252" s="1855" t="s">
        <v>3153</v>
      </c>
      <c r="CY252" s="1857" t="s">
        <v>4300</v>
      </c>
      <c r="CZ252" s="1855">
        <v>0</v>
      </c>
      <c r="DA252" s="1855">
        <v>0</v>
      </c>
      <c r="DB252" s="1855">
        <v>0</v>
      </c>
      <c r="DC252" s="1855">
        <v>0</v>
      </c>
      <c r="DD252" s="1855">
        <v>0</v>
      </c>
      <c r="DE252" s="1855" t="b">
        <v>0</v>
      </c>
      <c r="DF252" s="1855" t="b">
        <v>0</v>
      </c>
      <c r="DG252" s="1855" t="b">
        <v>0</v>
      </c>
      <c r="DH252" s="1855" t="b">
        <v>0</v>
      </c>
      <c r="DI252" s="1855" t="b">
        <v>0</v>
      </c>
      <c r="DJ252" s="1860" t="b">
        <v>0</v>
      </c>
      <c r="DK252" s="1860" t="b">
        <v>0</v>
      </c>
      <c r="DL252" s="1860" t="b">
        <v>0</v>
      </c>
      <c r="DM252" s="1860" t="s">
        <v>179</v>
      </c>
      <c r="DN252" s="1860" t="s">
        <v>179</v>
      </c>
      <c r="DO252" s="1860" t="s">
        <v>179</v>
      </c>
      <c r="DP252" s="1860" t="s">
        <v>179</v>
      </c>
      <c r="DQ252" s="1860" t="s">
        <v>179</v>
      </c>
      <c r="DR252" s="1860" t="s">
        <v>179</v>
      </c>
    </row>
    <row r="253" spans="1:122" ht="14.25" thickBot="1">
      <c r="A253" s="1855" t="s">
        <v>1784</v>
      </c>
      <c r="B253" s="1855" t="s">
        <v>1786</v>
      </c>
      <c r="C253" s="1855">
        <v>2025</v>
      </c>
      <c r="D253" s="1855" t="s">
        <v>441</v>
      </c>
      <c r="E253" s="1855">
        <v>1069388</v>
      </c>
      <c r="F253" s="1855" t="s">
        <v>1786</v>
      </c>
      <c r="G253" s="1856">
        <v>45866</v>
      </c>
      <c r="H253" s="1855" t="s">
        <v>2977</v>
      </c>
      <c r="I253" s="1855" t="s">
        <v>1786</v>
      </c>
      <c r="J253" s="1855" t="s">
        <v>2978</v>
      </c>
      <c r="K253" s="1855" t="s">
        <v>1786</v>
      </c>
      <c r="L253" s="1855" t="s">
        <v>2978</v>
      </c>
      <c r="M253" s="1855" t="s">
        <v>2977</v>
      </c>
      <c r="N253" s="1855" t="s">
        <v>77</v>
      </c>
      <c r="O253" s="1855" t="s">
        <v>79</v>
      </c>
      <c r="P253" s="1855" t="s">
        <v>441</v>
      </c>
      <c r="Q253" s="1855" t="s">
        <v>179</v>
      </c>
      <c r="R253" s="1855" t="s">
        <v>179</v>
      </c>
      <c r="S253" s="1855" t="s">
        <v>179</v>
      </c>
      <c r="T253" s="1855" t="s">
        <v>179</v>
      </c>
      <c r="U253" s="1855">
        <v>1702</v>
      </c>
      <c r="V253" s="1855">
        <v>1</v>
      </c>
      <c r="W253" s="1855">
        <v>1</v>
      </c>
      <c r="X253" s="1855">
        <v>0</v>
      </c>
      <c r="Y253" s="1855">
        <v>2025</v>
      </c>
      <c r="Z253" s="1855">
        <v>2027</v>
      </c>
      <c r="AA253" s="1855" t="s">
        <v>4686</v>
      </c>
      <c r="AB253" s="1855" t="s">
        <v>179</v>
      </c>
      <c r="AC253" s="1855" t="s">
        <v>179</v>
      </c>
      <c r="AD253" s="1855" t="s">
        <v>4022</v>
      </c>
      <c r="AE253" s="1855" t="s">
        <v>1785</v>
      </c>
      <c r="AF253" s="1855" t="s">
        <v>2977</v>
      </c>
      <c r="AG253" s="1855" t="s">
        <v>498</v>
      </c>
      <c r="AH253" s="1855" t="s">
        <v>179</v>
      </c>
      <c r="AI253" s="1855" t="s">
        <v>179</v>
      </c>
      <c r="AJ253" s="1855">
        <v>2024</v>
      </c>
      <c r="AK253" s="1855">
        <v>3816</v>
      </c>
      <c r="AL253" s="1855">
        <v>3816</v>
      </c>
      <c r="AM253" s="1855">
        <v>3816</v>
      </c>
      <c r="AN253" s="1855">
        <v>3816</v>
      </c>
      <c r="AO253" s="1855">
        <v>19.38</v>
      </c>
      <c r="AP253" s="1855" t="s">
        <v>306</v>
      </c>
      <c r="AQ253" s="1855">
        <v>0</v>
      </c>
      <c r="AR253" s="1855">
        <v>2027</v>
      </c>
      <c r="AS253" s="1855">
        <v>3702</v>
      </c>
      <c r="AT253" s="1855">
        <v>3</v>
      </c>
      <c r="AU253" s="1855">
        <v>3702</v>
      </c>
      <c r="AV253" s="1855">
        <v>3</v>
      </c>
      <c r="AW253" s="1855">
        <v>18.8</v>
      </c>
      <c r="AX253" s="1855" t="s">
        <v>306</v>
      </c>
      <c r="AY253" s="1855">
        <v>3</v>
      </c>
      <c r="AZ253" s="1855">
        <v>35</v>
      </c>
      <c r="BA253" s="1855" t="s">
        <v>179</v>
      </c>
      <c r="BB253" s="1855" t="s">
        <v>179</v>
      </c>
      <c r="BC253" s="1857" t="s">
        <v>179</v>
      </c>
      <c r="BD253" s="1857" t="s">
        <v>179</v>
      </c>
      <c r="BE253" s="1857" t="s">
        <v>179</v>
      </c>
      <c r="BF253" s="1857" t="s">
        <v>179</v>
      </c>
      <c r="BG253" s="1857" t="s">
        <v>179</v>
      </c>
      <c r="BH253" s="1857" t="s">
        <v>179</v>
      </c>
      <c r="BI253" s="1857" t="s">
        <v>179</v>
      </c>
      <c r="BJ253" s="1857" t="s">
        <v>179</v>
      </c>
      <c r="BK253" s="1855" t="s">
        <v>179</v>
      </c>
      <c r="BL253" s="1855" t="s">
        <v>179</v>
      </c>
      <c r="BM253" s="1855" t="s">
        <v>179</v>
      </c>
      <c r="BN253" s="1855" t="s">
        <v>179</v>
      </c>
      <c r="BO253" s="1855" t="s">
        <v>179</v>
      </c>
      <c r="BP253" s="1855"/>
      <c r="BQ253" s="1855">
        <v>0</v>
      </c>
      <c r="BR253" s="1855"/>
      <c r="BS253" s="1855">
        <v>0</v>
      </c>
      <c r="BT253" s="1855"/>
      <c r="BU253" s="1855">
        <v>0</v>
      </c>
      <c r="BV253" s="1855"/>
      <c r="BW253" s="1855">
        <v>0</v>
      </c>
      <c r="BX253" s="1855" t="s">
        <v>4297</v>
      </c>
      <c r="BY253" s="1855" t="s">
        <v>4297</v>
      </c>
      <c r="BZ253" s="1858" t="s">
        <v>4300</v>
      </c>
      <c r="CA253" s="1858" t="s">
        <v>4297</v>
      </c>
      <c r="CB253" s="1858" t="s">
        <v>4297</v>
      </c>
      <c r="CC253" s="1858" t="s">
        <v>4297</v>
      </c>
      <c r="CD253" s="1858" t="s">
        <v>4297</v>
      </c>
      <c r="CE253" s="1858" t="s">
        <v>4297</v>
      </c>
      <c r="CF253" s="1858" t="s">
        <v>4297</v>
      </c>
      <c r="CG253" s="1858" t="s">
        <v>4298</v>
      </c>
      <c r="CH253" s="1858" t="s">
        <v>4298</v>
      </c>
      <c r="CI253" s="1859" t="s">
        <v>4297</v>
      </c>
      <c r="CJ253" s="1855" t="s">
        <v>3153</v>
      </c>
      <c r="CK253" s="1855" t="b">
        <v>0</v>
      </c>
      <c r="CL253" s="1855" t="b">
        <v>0</v>
      </c>
      <c r="CM253" s="1855" t="b">
        <v>0</v>
      </c>
      <c r="CN253" s="1855" t="b">
        <v>0</v>
      </c>
      <c r="CO253" s="1855" t="b">
        <v>0</v>
      </c>
      <c r="CP253" s="1855" t="b">
        <v>0</v>
      </c>
      <c r="CQ253" s="1855" t="b">
        <v>0</v>
      </c>
      <c r="CR253" s="1855" t="b">
        <v>1</v>
      </c>
      <c r="CS253" s="1855" t="s">
        <v>4300</v>
      </c>
      <c r="CT253" s="1855" t="s">
        <v>4300</v>
      </c>
      <c r="CU253" s="1855" t="s">
        <v>4300</v>
      </c>
      <c r="CV253" s="1855" t="s">
        <v>4300</v>
      </c>
      <c r="CW253" s="1855" t="s">
        <v>4300</v>
      </c>
      <c r="CX253" s="1855" t="s">
        <v>3153</v>
      </c>
      <c r="CY253" s="1857" t="s">
        <v>4300</v>
      </c>
      <c r="CZ253" s="1855">
        <v>0</v>
      </c>
      <c r="DA253" s="1855">
        <v>0</v>
      </c>
      <c r="DB253" s="1855">
        <v>0</v>
      </c>
      <c r="DC253" s="1855">
        <v>0</v>
      </c>
      <c r="DD253" s="1855">
        <v>0</v>
      </c>
      <c r="DE253" s="1855" t="b">
        <v>0</v>
      </c>
      <c r="DF253" s="1855" t="b">
        <v>0</v>
      </c>
      <c r="DG253" s="1855" t="b">
        <v>0</v>
      </c>
      <c r="DH253" s="1855" t="b">
        <v>0</v>
      </c>
      <c r="DI253" s="1855" t="b">
        <v>0</v>
      </c>
      <c r="DJ253" s="1860" t="b">
        <v>0</v>
      </c>
      <c r="DK253" s="1860" t="b">
        <v>0</v>
      </c>
      <c r="DL253" s="1860" t="b">
        <v>0</v>
      </c>
      <c r="DM253" s="1860" t="s">
        <v>179</v>
      </c>
      <c r="DN253" s="1860" t="s">
        <v>179</v>
      </c>
      <c r="DO253" s="1860" t="s">
        <v>179</v>
      </c>
      <c r="DP253" s="1860" t="s">
        <v>179</v>
      </c>
      <c r="DQ253" s="1860" t="s">
        <v>179</v>
      </c>
      <c r="DR253" s="1860" t="s">
        <v>179</v>
      </c>
    </row>
    <row r="254" spans="1:122" ht="14.25" thickBot="1">
      <c r="A254" s="1855" t="s">
        <v>1787</v>
      </c>
      <c r="B254" s="1855" t="s">
        <v>1788</v>
      </c>
      <c r="C254" s="1855">
        <v>2025</v>
      </c>
      <c r="D254" s="1855" t="s">
        <v>461</v>
      </c>
      <c r="E254" s="1855">
        <v>3043389</v>
      </c>
      <c r="F254" s="1855" t="s">
        <v>1788</v>
      </c>
      <c r="G254" s="1856">
        <v>45897</v>
      </c>
      <c r="H254" s="1855" t="s">
        <v>1789</v>
      </c>
      <c r="I254" s="1855" t="s">
        <v>1788</v>
      </c>
      <c r="J254" s="1855" t="s">
        <v>1790</v>
      </c>
      <c r="K254" s="1855" t="s">
        <v>1788</v>
      </c>
      <c r="L254" s="1855" t="s">
        <v>1790</v>
      </c>
      <c r="M254" s="1855" t="s">
        <v>1789</v>
      </c>
      <c r="N254" s="1855" t="s">
        <v>48</v>
      </c>
      <c r="O254" s="1855" t="s">
        <v>50</v>
      </c>
      <c r="P254" s="1855" t="s">
        <v>179</v>
      </c>
      <c r="Q254" s="1855" t="s">
        <v>179</v>
      </c>
      <c r="R254" s="1855" t="s">
        <v>461</v>
      </c>
      <c r="S254" s="1855" t="s">
        <v>179</v>
      </c>
      <c r="T254" s="1855" t="s">
        <v>179</v>
      </c>
      <c r="U254" s="1855">
        <v>0</v>
      </c>
      <c r="V254" s="1855" t="s">
        <v>179</v>
      </c>
      <c r="W254" s="1855" t="s">
        <v>179</v>
      </c>
      <c r="X254" s="1855">
        <v>109</v>
      </c>
      <c r="Y254" s="1855">
        <v>2025</v>
      </c>
      <c r="Z254" s="1855">
        <v>2027</v>
      </c>
      <c r="AA254" s="1855" t="s">
        <v>4687</v>
      </c>
      <c r="AB254" s="1855" t="s">
        <v>179</v>
      </c>
      <c r="AC254" s="1855" t="s">
        <v>179</v>
      </c>
      <c r="AD254" s="1855" t="s">
        <v>4022</v>
      </c>
      <c r="AE254" s="1855" t="s">
        <v>1791</v>
      </c>
      <c r="AF254" s="1855" t="s">
        <v>1792</v>
      </c>
      <c r="AG254" s="1855" t="s">
        <v>612</v>
      </c>
      <c r="AH254" s="1855" t="s">
        <v>179</v>
      </c>
      <c r="AI254" s="1855" t="s">
        <v>179</v>
      </c>
      <c r="AJ254" s="1855" t="s">
        <v>179</v>
      </c>
      <c r="AK254" s="1855" t="s">
        <v>179</v>
      </c>
      <c r="AL254" s="1855" t="s">
        <v>179</v>
      </c>
      <c r="AM254" s="1855" t="s">
        <v>179</v>
      </c>
      <c r="AN254" s="1855" t="s">
        <v>179</v>
      </c>
      <c r="AO254" s="1855" t="s">
        <v>179</v>
      </c>
      <c r="AP254" s="1855" t="s">
        <v>179</v>
      </c>
      <c r="AQ254" s="1855" t="s">
        <v>179</v>
      </c>
      <c r="AR254" s="1855" t="s">
        <v>179</v>
      </c>
      <c r="AS254" s="1855" t="s">
        <v>179</v>
      </c>
      <c r="AT254" s="1855" t="s">
        <v>179</v>
      </c>
      <c r="AU254" s="1855" t="s">
        <v>179</v>
      </c>
      <c r="AV254" s="1855" t="s">
        <v>179</v>
      </c>
      <c r="AW254" s="1855" t="s">
        <v>179</v>
      </c>
      <c r="AX254" s="1855" t="s">
        <v>179</v>
      </c>
      <c r="AY254" s="1855" t="s">
        <v>179</v>
      </c>
      <c r="AZ254" s="1855" t="s">
        <v>179</v>
      </c>
      <c r="BA254" s="1855">
        <v>2024</v>
      </c>
      <c r="BB254" s="1855">
        <v>753</v>
      </c>
      <c r="BC254" s="1857">
        <v>753</v>
      </c>
      <c r="BD254" s="1857">
        <v>753</v>
      </c>
      <c r="BE254" s="1857">
        <v>753</v>
      </c>
      <c r="BF254" s="1857">
        <v>0.1168</v>
      </c>
      <c r="BG254" s="1857" t="s">
        <v>523</v>
      </c>
      <c r="BH254" s="1857">
        <v>2027</v>
      </c>
      <c r="BI254" s="1857">
        <v>751</v>
      </c>
      <c r="BJ254" s="1857">
        <v>0.3</v>
      </c>
      <c r="BK254" s="1855">
        <v>751</v>
      </c>
      <c r="BL254" s="1855">
        <v>0.3</v>
      </c>
      <c r="BM254" s="1855">
        <v>0.11</v>
      </c>
      <c r="BN254" s="1855" t="s">
        <v>523</v>
      </c>
      <c r="BO254" s="1855">
        <v>5.8</v>
      </c>
      <c r="BP254" s="1855"/>
      <c r="BQ254" s="1855">
        <v>0</v>
      </c>
      <c r="BR254" s="1855"/>
      <c r="BS254" s="1855">
        <v>0</v>
      </c>
      <c r="BT254" s="1855"/>
      <c r="BU254" s="1855">
        <v>0</v>
      </c>
      <c r="BV254" s="1855"/>
      <c r="BW254" s="1855">
        <v>0</v>
      </c>
      <c r="BX254" s="1855">
        <v>0</v>
      </c>
      <c r="BY254" s="1855">
        <v>0</v>
      </c>
      <c r="BZ254" s="1858">
        <v>0</v>
      </c>
      <c r="CA254" s="1858">
        <v>0</v>
      </c>
      <c r="CB254" s="1858">
        <v>0</v>
      </c>
      <c r="CC254" s="1858">
        <v>0</v>
      </c>
      <c r="CD254" s="1858">
        <v>0</v>
      </c>
      <c r="CE254" s="1858">
        <v>0</v>
      </c>
      <c r="CF254" s="1858">
        <v>0</v>
      </c>
      <c r="CG254" s="1858">
        <v>0</v>
      </c>
      <c r="CH254" s="1858">
        <v>0</v>
      </c>
      <c r="CI254" s="1859">
        <v>0</v>
      </c>
      <c r="CJ254" s="1855">
        <v>0</v>
      </c>
      <c r="CK254" s="1855" t="b">
        <v>0</v>
      </c>
      <c r="CL254" s="1855" t="b">
        <v>0</v>
      </c>
      <c r="CM254" s="1855" t="b">
        <v>0</v>
      </c>
      <c r="CN254" s="1855" t="b">
        <v>0</v>
      </c>
      <c r="CO254" s="1855" t="b">
        <v>0</v>
      </c>
      <c r="CP254" s="1855" t="b">
        <v>0</v>
      </c>
      <c r="CQ254" s="1855" t="b">
        <v>0</v>
      </c>
      <c r="CR254" s="1855" t="b">
        <v>0</v>
      </c>
      <c r="CS254" s="1855">
        <v>0</v>
      </c>
      <c r="CT254" s="1855">
        <v>0</v>
      </c>
      <c r="CU254" s="1855">
        <v>0</v>
      </c>
      <c r="CV254" s="1855">
        <v>0</v>
      </c>
      <c r="CW254" s="1855">
        <v>0</v>
      </c>
      <c r="CX254" s="1855">
        <v>0</v>
      </c>
      <c r="CY254" s="1857">
        <v>0</v>
      </c>
      <c r="CZ254" s="1855" t="s">
        <v>4299</v>
      </c>
      <c r="DA254" s="1855" t="s">
        <v>4299</v>
      </c>
      <c r="DB254" s="1855" t="s">
        <v>4299</v>
      </c>
      <c r="DC254" s="1855" t="s">
        <v>4299</v>
      </c>
      <c r="DD254" s="1855" t="s">
        <v>4297</v>
      </c>
      <c r="DE254" s="1855" t="b">
        <v>0</v>
      </c>
      <c r="DF254" s="1855" t="b">
        <v>0</v>
      </c>
      <c r="DG254" s="1855" t="b">
        <v>0</v>
      </c>
      <c r="DH254" s="1855" t="b">
        <v>0</v>
      </c>
      <c r="DI254" s="1855" t="b">
        <v>0</v>
      </c>
      <c r="DJ254" s="1860" t="b">
        <v>0</v>
      </c>
      <c r="DK254" s="1860" t="b">
        <v>0</v>
      </c>
      <c r="DL254" s="1860" t="b">
        <v>1</v>
      </c>
      <c r="DM254" s="1860" t="s">
        <v>4300</v>
      </c>
      <c r="DN254" s="1860" t="s">
        <v>4300</v>
      </c>
      <c r="DO254" s="1860" t="s">
        <v>4300</v>
      </c>
      <c r="DP254" s="1860" t="s">
        <v>4300</v>
      </c>
      <c r="DQ254" s="1860" t="s">
        <v>4300</v>
      </c>
      <c r="DR254" s="1860" t="s">
        <v>4300</v>
      </c>
    </row>
    <row r="255" spans="1:122" ht="14.25" thickBot="1">
      <c r="A255" s="1855" t="s">
        <v>1793</v>
      </c>
      <c r="B255" s="1855" t="s">
        <v>1794</v>
      </c>
      <c r="C255" s="1855">
        <v>2025</v>
      </c>
      <c r="D255" s="1855" t="s">
        <v>441</v>
      </c>
      <c r="E255" s="1855">
        <v>1027390</v>
      </c>
      <c r="F255" s="1855" t="s">
        <v>1794</v>
      </c>
      <c r="G255" s="1856">
        <v>45867</v>
      </c>
      <c r="H255" s="1855" t="s">
        <v>1795</v>
      </c>
      <c r="I255" s="1855" t="s">
        <v>1794</v>
      </c>
      <c r="J255" s="1855" t="s">
        <v>4688</v>
      </c>
      <c r="K255" s="1855" t="s">
        <v>1794</v>
      </c>
      <c r="L255" s="1855" t="s">
        <v>4688</v>
      </c>
      <c r="M255" s="1855" t="s">
        <v>1795</v>
      </c>
      <c r="N255" s="1855" t="s">
        <v>12</v>
      </c>
      <c r="O255" s="1855" t="s">
        <v>31</v>
      </c>
      <c r="P255" s="1855" t="s">
        <v>441</v>
      </c>
      <c r="Q255" s="1855" t="s">
        <v>179</v>
      </c>
      <c r="R255" s="1855" t="s">
        <v>179</v>
      </c>
      <c r="S255" s="1855" t="s">
        <v>179</v>
      </c>
      <c r="T255" s="1855" t="s">
        <v>179</v>
      </c>
      <c r="U255" s="1855">
        <v>1551</v>
      </c>
      <c r="V255" s="1855">
        <v>1</v>
      </c>
      <c r="W255" s="1855">
        <v>1</v>
      </c>
      <c r="X255" s="1855">
        <v>0</v>
      </c>
      <c r="Y255" s="1855">
        <v>2025</v>
      </c>
      <c r="Z255" s="1855">
        <v>2027</v>
      </c>
      <c r="AA255" s="1855" t="s">
        <v>4689</v>
      </c>
      <c r="AB255" s="1855" t="s">
        <v>179</v>
      </c>
      <c r="AC255" s="1855" t="s">
        <v>179</v>
      </c>
      <c r="AD255" s="1855" t="s">
        <v>4022</v>
      </c>
      <c r="AE255" s="1855" t="s">
        <v>1796</v>
      </c>
      <c r="AF255" s="1855" t="s">
        <v>1795</v>
      </c>
      <c r="AG255" s="1855" t="s">
        <v>717</v>
      </c>
      <c r="AH255" s="1855" t="s">
        <v>179</v>
      </c>
      <c r="AI255" s="1855" t="s">
        <v>179</v>
      </c>
      <c r="AJ255" s="1855">
        <v>2024</v>
      </c>
      <c r="AK255" s="1855">
        <v>2999</v>
      </c>
      <c r="AL255" s="1855">
        <v>2999</v>
      </c>
      <c r="AM255" s="1855">
        <v>2999</v>
      </c>
      <c r="AN255" s="1855">
        <v>2999</v>
      </c>
      <c r="AO255" s="1855">
        <v>16.670000000000002</v>
      </c>
      <c r="AP255" s="1855" t="s">
        <v>611</v>
      </c>
      <c r="AQ255" s="1855">
        <v>0</v>
      </c>
      <c r="AR255" s="1855">
        <v>2027</v>
      </c>
      <c r="AS255" s="1855">
        <v>4003</v>
      </c>
      <c r="AT255" s="1855">
        <v>-33.5</v>
      </c>
      <c r="AU255" s="1855">
        <v>4003</v>
      </c>
      <c r="AV255" s="1855">
        <v>-33.5</v>
      </c>
      <c r="AW255" s="1855">
        <v>16.170000000000002</v>
      </c>
      <c r="AX255" s="1855" t="s">
        <v>611</v>
      </c>
      <c r="AY255" s="1855">
        <v>3</v>
      </c>
      <c r="AZ255" s="1855">
        <v>0</v>
      </c>
      <c r="BA255" s="1855" t="s">
        <v>179</v>
      </c>
      <c r="BB255" s="1855" t="s">
        <v>179</v>
      </c>
      <c r="BC255" s="1857" t="s">
        <v>179</v>
      </c>
      <c r="BD255" s="1857" t="s">
        <v>179</v>
      </c>
      <c r="BE255" s="1857" t="s">
        <v>179</v>
      </c>
      <c r="BF255" s="1857" t="s">
        <v>179</v>
      </c>
      <c r="BG255" s="1857" t="s">
        <v>179</v>
      </c>
      <c r="BH255" s="1857" t="s">
        <v>179</v>
      </c>
      <c r="BI255" s="1857" t="s">
        <v>179</v>
      </c>
      <c r="BJ255" s="1857" t="s">
        <v>179</v>
      </c>
      <c r="BK255" s="1855" t="s">
        <v>179</v>
      </c>
      <c r="BL255" s="1855" t="s">
        <v>179</v>
      </c>
      <c r="BM255" s="1855" t="s">
        <v>179</v>
      </c>
      <c r="BN255" s="1855" t="s">
        <v>179</v>
      </c>
      <c r="BO255" s="1855" t="s">
        <v>179</v>
      </c>
      <c r="BP255" s="1855"/>
      <c r="BQ255" s="1855">
        <v>0</v>
      </c>
      <c r="BR255" s="1855"/>
      <c r="BS255" s="1855">
        <v>0</v>
      </c>
      <c r="BT255" s="1855"/>
      <c r="BU255" s="1855">
        <v>0</v>
      </c>
      <c r="BV255" s="1855"/>
      <c r="BW255" s="1855">
        <v>1</v>
      </c>
      <c r="BX255" s="1855" t="s">
        <v>4297</v>
      </c>
      <c r="BY255" s="1855" t="s">
        <v>4297</v>
      </c>
      <c r="BZ255" s="1858" t="s">
        <v>4297</v>
      </c>
      <c r="CA255" s="1858" t="s">
        <v>4297</v>
      </c>
      <c r="CB255" s="1858" t="s">
        <v>4297</v>
      </c>
      <c r="CC255" s="1858" t="s">
        <v>4297</v>
      </c>
      <c r="CD255" s="1858" t="s">
        <v>4297</v>
      </c>
      <c r="CE255" s="1858" t="s">
        <v>4297</v>
      </c>
      <c r="CF255" s="1858" t="s">
        <v>4297</v>
      </c>
      <c r="CG255" s="1858" t="s">
        <v>4298</v>
      </c>
      <c r="CH255" s="1858" t="s">
        <v>4298</v>
      </c>
      <c r="CI255" s="1859" t="s">
        <v>4298</v>
      </c>
      <c r="CJ255" s="1855" t="s">
        <v>4297</v>
      </c>
      <c r="CK255" s="1855" t="b">
        <v>1</v>
      </c>
      <c r="CL255" s="1855" t="b">
        <v>0</v>
      </c>
      <c r="CM255" s="1855" t="b">
        <v>0</v>
      </c>
      <c r="CN255" s="1855" t="b">
        <v>0</v>
      </c>
      <c r="CO255" s="1855" t="b">
        <v>0</v>
      </c>
      <c r="CP255" s="1855" t="b">
        <v>0</v>
      </c>
      <c r="CQ255" s="1855" t="b">
        <v>0</v>
      </c>
      <c r="CR255" s="1855" t="b">
        <v>0</v>
      </c>
      <c r="CS255" s="1855" t="s">
        <v>3153</v>
      </c>
      <c r="CT255" s="1855" t="s">
        <v>4299</v>
      </c>
      <c r="CU255" s="1855" t="s">
        <v>4300</v>
      </c>
      <c r="CV255" s="1855" t="s">
        <v>4300</v>
      </c>
      <c r="CW255" s="1855" t="s">
        <v>4300</v>
      </c>
      <c r="CX255" s="1855" t="s">
        <v>4297</v>
      </c>
      <c r="CY255" s="1857" t="s">
        <v>4300</v>
      </c>
      <c r="CZ255" s="1855">
        <v>0</v>
      </c>
      <c r="DA255" s="1855">
        <v>0</v>
      </c>
      <c r="DB255" s="1855">
        <v>0</v>
      </c>
      <c r="DC255" s="1855">
        <v>0</v>
      </c>
      <c r="DD255" s="1855">
        <v>0</v>
      </c>
      <c r="DE255" s="1855" t="b">
        <v>0</v>
      </c>
      <c r="DF255" s="1855" t="b">
        <v>0</v>
      </c>
      <c r="DG255" s="1855" t="b">
        <v>0</v>
      </c>
      <c r="DH255" s="1855" t="b">
        <v>0</v>
      </c>
      <c r="DI255" s="1855" t="b">
        <v>0</v>
      </c>
      <c r="DJ255" s="1860" t="b">
        <v>0</v>
      </c>
      <c r="DK255" s="1860" t="b">
        <v>0</v>
      </c>
      <c r="DL255" s="1860" t="b">
        <v>0</v>
      </c>
      <c r="DM255" s="1860" t="s">
        <v>179</v>
      </c>
      <c r="DN255" s="1860" t="s">
        <v>179</v>
      </c>
      <c r="DO255" s="1860" t="s">
        <v>179</v>
      </c>
      <c r="DP255" s="1860" t="s">
        <v>179</v>
      </c>
      <c r="DQ255" s="1860" t="s">
        <v>179</v>
      </c>
      <c r="DR255" s="1860" t="s">
        <v>179</v>
      </c>
    </row>
    <row r="256" spans="1:122" ht="14.25" thickBot="1">
      <c r="A256" s="1855" t="s">
        <v>1797</v>
      </c>
      <c r="B256" s="1855" t="s">
        <v>1798</v>
      </c>
      <c r="C256" s="1855">
        <v>2025</v>
      </c>
      <c r="D256" s="1855" t="s">
        <v>441</v>
      </c>
      <c r="E256" s="1855">
        <v>1017391</v>
      </c>
      <c r="F256" s="1855" t="s">
        <v>1798</v>
      </c>
      <c r="G256" s="1856">
        <v>45810</v>
      </c>
      <c r="H256" s="1855" t="s">
        <v>1799</v>
      </c>
      <c r="I256" s="1855" t="s">
        <v>1798</v>
      </c>
      <c r="J256" s="1855" t="s">
        <v>4690</v>
      </c>
      <c r="K256" s="1855" t="s">
        <v>1798</v>
      </c>
      <c r="L256" s="1855" t="s">
        <v>4690</v>
      </c>
      <c r="M256" s="1855" t="s">
        <v>1799</v>
      </c>
      <c r="N256" s="1855" t="s">
        <v>12</v>
      </c>
      <c r="O256" s="1855" t="s">
        <v>21</v>
      </c>
      <c r="P256" s="1855" t="s">
        <v>441</v>
      </c>
      <c r="Q256" s="1855" t="s">
        <v>179</v>
      </c>
      <c r="R256" s="1855" t="s">
        <v>179</v>
      </c>
      <c r="S256" s="1855" t="s">
        <v>179</v>
      </c>
      <c r="T256" s="1855" t="s">
        <v>179</v>
      </c>
      <c r="U256" s="1855">
        <v>2144</v>
      </c>
      <c r="V256" s="1855">
        <v>2</v>
      </c>
      <c r="W256" s="1855">
        <v>1</v>
      </c>
      <c r="X256" s="1855">
        <v>0</v>
      </c>
      <c r="Y256" s="1855">
        <v>2025</v>
      </c>
      <c r="Z256" s="1855">
        <v>2027</v>
      </c>
      <c r="AA256" s="1855" t="s">
        <v>4691</v>
      </c>
      <c r="AB256" s="1855" t="s">
        <v>179</v>
      </c>
      <c r="AC256" s="1855" t="s">
        <v>179</v>
      </c>
      <c r="AD256" s="1855" t="s">
        <v>4022</v>
      </c>
      <c r="AE256" s="1855" t="s">
        <v>1800</v>
      </c>
      <c r="AF256" s="1855" t="s">
        <v>1799</v>
      </c>
      <c r="AG256" s="1855" t="s">
        <v>1801</v>
      </c>
      <c r="AH256" s="1855" t="s">
        <v>179</v>
      </c>
      <c r="AI256" s="1855" t="s">
        <v>179</v>
      </c>
      <c r="AJ256" s="1855">
        <v>2024</v>
      </c>
      <c r="AK256" s="1855">
        <v>3992</v>
      </c>
      <c r="AL256" s="1855">
        <v>3992</v>
      </c>
      <c r="AM256" s="1855">
        <v>3150</v>
      </c>
      <c r="AN256" s="1855">
        <v>393</v>
      </c>
      <c r="AO256" s="1855" t="s">
        <v>179</v>
      </c>
      <c r="AP256" s="1855" t="s">
        <v>179</v>
      </c>
      <c r="AQ256" s="1855">
        <v>100</v>
      </c>
      <c r="AR256" s="1855">
        <v>2027</v>
      </c>
      <c r="AS256" s="1855">
        <v>3000</v>
      </c>
      <c r="AT256" s="1855">
        <v>24.8</v>
      </c>
      <c r="AU256" s="1855">
        <v>350</v>
      </c>
      <c r="AV256" s="1855">
        <v>91.2</v>
      </c>
      <c r="AW256" s="1855" t="s">
        <v>179</v>
      </c>
      <c r="AX256" s="1855" t="s">
        <v>179</v>
      </c>
      <c r="AY256" s="1855">
        <v>1.2178209098236779</v>
      </c>
      <c r="AZ256" s="1855">
        <v>100</v>
      </c>
      <c r="BA256" s="1855" t="s">
        <v>179</v>
      </c>
      <c r="BB256" s="1855" t="s">
        <v>179</v>
      </c>
      <c r="BC256" s="1857" t="s">
        <v>179</v>
      </c>
      <c r="BD256" s="1857" t="s">
        <v>179</v>
      </c>
      <c r="BE256" s="1857" t="s">
        <v>179</v>
      </c>
      <c r="BF256" s="1857" t="s">
        <v>179</v>
      </c>
      <c r="BG256" s="1857" t="s">
        <v>179</v>
      </c>
      <c r="BH256" s="1857" t="s">
        <v>179</v>
      </c>
      <c r="BI256" s="1857" t="s">
        <v>179</v>
      </c>
      <c r="BJ256" s="1857" t="s">
        <v>179</v>
      </c>
      <c r="BK256" s="1855" t="s">
        <v>179</v>
      </c>
      <c r="BL256" s="1855" t="s">
        <v>179</v>
      </c>
      <c r="BM256" s="1855" t="s">
        <v>179</v>
      </c>
      <c r="BN256" s="1855" t="s">
        <v>179</v>
      </c>
      <c r="BO256" s="1855" t="s">
        <v>179</v>
      </c>
      <c r="BP256" s="1855"/>
      <c r="BQ256" s="1855">
        <v>0</v>
      </c>
      <c r="BR256" s="1855"/>
      <c r="BS256" s="1855">
        <v>0</v>
      </c>
      <c r="BT256" s="1855"/>
      <c r="BU256" s="1855">
        <v>0</v>
      </c>
      <c r="BV256" s="1855"/>
      <c r="BW256" s="1855">
        <v>0</v>
      </c>
      <c r="BX256" s="1855" t="s">
        <v>4297</v>
      </c>
      <c r="BY256" s="1855" t="s">
        <v>4297</v>
      </c>
      <c r="BZ256" s="1858" t="s">
        <v>4297</v>
      </c>
      <c r="CA256" s="1858" t="s">
        <v>4297</v>
      </c>
      <c r="CB256" s="1858" t="s">
        <v>4297</v>
      </c>
      <c r="CC256" s="1858" t="s">
        <v>4297</v>
      </c>
      <c r="CD256" s="1858" t="s">
        <v>4298</v>
      </c>
      <c r="CE256" s="1858" t="s">
        <v>4297</v>
      </c>
      <c r="CF256" s="1858" t="s">
        <v>4297</v>
      </c>
      <c r="CG256" s="1858" t="s">
        <v>4298</v>
      </c>
      <c r="CH256" s="1858" t="s">
        <v>4298</v>
      </c>
      <c r="CI256" s="1859" t="s">
        <v>4297</v>
      </c>
      <c r="CJ256" s="1855" t="s">
        <v>4297</v>
      </c>
      <c r="CK256" s="1855" t="b">
        <v>0</v>
      </c>
      <c r="CL256" s="1855" t="b">
        <v>0</v>
      </c>
      <c r="CM256" s="1855" t="b">
        <v>0</v>
      </c>
      <c r="CN256" s="1855" t="b">
        <v>0</v>
      </c>
      <c r="CO256" s="1855" t="b">
        <v>0</v>
      </c>
      <c r="CP256" s="1855" t="b">
        <v>0</v>
      </c>
      <c r="CQ256" s="1855" t="b">
        <v>0</v>
      </c>
      <c r="CR256" s="1855" t="b">
        <v>1</v>
      </c>
      <c r="CS256" s="1855" t="s">
        <v>4300</v>
      </c>
      <c r="CT256" s="1855" t="s">
        <v>4300</v>
      </c>
      <c r="CU256" s="1855" t="s">
        <v>179</v>
      </c>
      <c r="CV256" s="1855" t="s">
        <v>4300</v>
      </c>
      <c r="CW256" s="1855" t="s">
        <v>4300</v>
      </c>
      <c r="CX256" s="1855" t="s">
        <v>4297</v>
      </c>
      <c r="CY256" s="1857" t="s">
        <v>4297</v>
      </c>
      <c r="CZ256" s="1855">
        <v>0</v>
      </c>
      <c r="DA256" s="1855">
        <v>0</v>
      </c>
      <c r="DB256" s="1855">
        <v>0</v>
      </c>
      <c r="DC256" s="1855">
        <v>0</v>
      </c>
      <c r="DD256" s="1855">
        <v>0</v>
      </c>
      <c r="DE256" s="1855" t="b">
        <v>0</v>
      </c>
      <c r="DF256" s="1855" t="b">
        <v>0</v>
      </c>
      <c r="DG256" s="1855" t="b">
        <v>0</v>
      </c>
      <c r="DH256" s="1855" t="b">
        <v>0</v>
      </c>
      <c r="DI256" s="1855" t="b">
        <v>0</v>
      </c>
      <c r="DJ256" s="1860" t="b">
        <v>0</v>
      </c>
      <c r="DK256" s="1860" t="b">
        <v>0</v>
      </c>
      <c r="DL256" s="1860" t="b">
        <v>0</v>
      </c>
      <c r="DM256" s="1860" t="s">
        <v>179</v>
      </c>
      <c r="DN256" s="1860" t="s">
        <v>179</v>
      </c>
      <c r="DO256" s="1860" t="s">
        <v>179</v>
      </c>
      <c r="DP256" s="1860" t="s">
        <v>179</v>
      </c>
      <c r="DQ256" s="1860" t="s">
        <v>179</v>
      </c>
      <c r="DR256" s="1860" t="s">
        <v>179</v>
      </c>
    </row>
    <row r="257" spans="1:122" ht="14.25" thickBot="1">
      <c r="A257" s="1855" t="s">
        <v>1802</v>
      </c>
      <c r="B257" s="1855" t="s">
        <v>1803</v>
      </c>
      <c r="C257" s="1855">
        <v>2025</v>
      </c>
      <c r="D257" s="1855" t="s">
        <v>441</v>
      </c>
      <c r="E257" s="1855">
        <v>1069392</v>
      </c>
      <c r="F257" s="1855" t="s">
        <v>1803</v>
      </c>
      <c r="G257" s="1856">
        <v>45868</v>
      </c>
      <c r="H257" s="1855" t="s">
        <v>1804</v>
      </c>
      <c r="I257" s="1855" t="s">
        <v>1803</v>
      </c>
      <c r="J257" s="1855" t="s">
        <v>4692</v>
      </c>
      <c r="K257" s="1855" t="s">
        <v>1803</v>
      </c>
      <c r="L257" s="1855" t="s">
        <v>4692</v>
      </c>
      <c r="M257" s="1855" t="s">
        <v>1804</v>
      </c>
      <c r="N257" s="1855" t="s">
        <v>77</v>
      </c>
      <c r="O257" s="1855" t="s">
        <v>79</v>
      </c>
      <c r="P257" s="1855" t="s">
        <v>441</v>
      </c>
      <c r="Q257" s="1855" t="s">
        <v>179</v>
      </c>
      <c r="R257" s="1855" t="s">
        <v>179</v>
      </c>
      <c r="S257" s="1855" t="s">
        <v>179</v>
      </c>
      <c r="T257" s="1855" t="s">
        <v>179</v>
      </c>
      <c r="U257" s="1855">
        <v>7576</v>
      </c>
      <c r="V257" s="1855">
        <v>13</v>
      </c>
      <c r="W257" s="1855">
        <v>5</v>
      </c>
      <c r="X257" s="1855">
        <v>0</v>
      </c>
      <c r="Y257" s="1855">
        <v>2025</v>
      </c>
      <c r="Z257" s="1855">
        <v>2027</v>
      </c>
      <c r="AA257" s="1855" t="s">
        <v>4693</v>
      </c>
      <c r="AB257" s="1855" t="s">
        <v>179</v>
      </c>
      <c r="AC257" s="1855" t="s">
        <v>179</v>
      </c>
      <c r="AD257" s="1855" t="s">
        <v>4022</v>
      </c>
      <c r="AE257" s="1855" t="s">
        <v>4694</v>
      </c>
      <c r="AF257" s="1855" t="s">
        <v>1805</v>
      </c>
      <c r="AG257" s="1855" t="s">
        <v>770</v>
      </c>
      <c r="AH257" s="1855" t="s">
        <v>179</v>
      </c>
      <c r="AI257" s="1855" t="s">
        <v>1806</v>
      </c>
      <c r="AJ257" s="1855">
        <v>2024</v>
      </c>
      <c r="AK257" s="1855">
        <v>14627</v>
      </c>
      <c r="AL257" s="1855">
        <v>14627</v>
      </c>
      <c r="AM257" s="1855">
        <v>14627</v>
      </c>
      <c r="AN257" s="1855">
        <v>14627</v>
      </c>
      <c r="AO257" s="1855">
        <v>1.601</v>
      </c>
      <c r="AP257" s="1855" t="s">
        <v>1807</v>
      </c>
      <c r="AQ257" s="1855">
        <v>0</v>
      </c>
      <c r="AR257" s="1855">
        <v>2027</v>
      </c>
      <c r="AS257" s="1855">
        <v>9511</v>
      </c>
      <c r="AT257" s="1855">
        <v>35</v>
      </c>
      <c r="AU257" s="1855">
        <v>9511</v>
      </c>
      <c r="AV257" s="1855">
        <v>35</v>
      </c>
      <c r="AW257" s="1855">
        <v>1.26</v>
      </c>
      <c r="AX257" s="1855" t="s">
        <v>1807</v>
      </c>
      <c r="AY257" s="1855">
        <v>21.3</v>
      </c>
      <c r="AZ257" s="1855">
        <v>75</v>
      </c>
      <c r="BA257" s="1855" t="s">
        <v>179</v>
      </c>
      <c r="BB257" s="1855" t="s">
        <v>179</v>
      </c>
      <c r="BC257" s="1857" t="s">
        <v>179</v>
      </c>
      <c r="BD257" s="1857" t="s">
        <v>179</v>
      </c>
      <c r="BE257" s="1857" t="s">
        <v>179</v>
      </c>
      <c r="BF257" s="1857" t="s">
        <v>179</v>
      </c>
      <c r="BG257" s="1857" t="s">
        <v>179</v>
      </c>
      <c r="BH257" s="1857" t="s">
        <v>179</v>
      </c>
      <c r="BI257" s="1857" t="s">
        <v>179</v>
      </c>
      <c r="BJ257" s="1857" t="s">
        <v>179</v>
      </c>
      <c r="BK257" s="1855" t="s">
        <v>179</v>
      </c>
      <c r="BL257" s="1855" t="s">
        <v>179</v>
      </c>
      <c r="BM257" s="1855" t="s">
        <v>179</v>
      </c>
      <c r="BN257" s="1855" t="s">
        <v>179</v>
      </c>
      <c r="BO257" s="1855" t="s">
        <v>179</v>
      </c>
      <c r="BP257" s="1855"/>
      <c r="BQ257" s="1855">
        <v>0</v>
      </c>
      <c r="BR257" s="1855"/>
      <c r="BS257" s="1855">
        <v>0</v>
      </c>
      <c r="BT257" s="1855"/>
      <c r="BU257" s="1855">
        <v>0</v>
      </c>
      <c r="BV257" s="1855"/>
      <c r="BW257" s="1855">
        <v>0</v>
      </c>
      <c r="BX257" s="1855" t="s">
        <v>4297</v>
      </c>
      <c r="BY257" s="1855" t="s">
        <v>4297</v>
      </c>
      <c r="BZ257" s="1858" t="s">
        <v>4297</v>
      </c>
      <c r="CA257" s="1858" t="s">
        <v>4297</v>
      </c>
      <c r="CB257" s="1858" t="s">
        <v>4297</v>
      </c>
      <c r="CC257" s="1858" t="s">
        <v>4297</v>
      </c>
      <c r="CD257" s="1858" t="s">
        <v>4297</v>
      </c>
      <c r="CE257" s="1858" t="s">
        <v>4297</v>
      </c>
      <c r="CF257" s="1858" t="s">
        <v>4297</v>
      </c>
      <c r="CG257" s="1858" t="s">
        <v>4297</v>
      </c>
      <c r="CH257" s="1858" t="s">
        <v>4297</v>
      </c>
      <c r="CI257" s="1859" t="s">
        <v>4297</v>
      </c>
      <c r="CJ257" s="1855" t="s">
        <v>4297</v>
      </c>
      <c r="CK257" s="1855" t="b">
        <v>0</v>
      </c>
      <c r="CL257" s="1855" t="b">
        <v>0</v>
      </c>
      <c r="CM257" s="1855" t="b">
        <v>0</v>
      </c>
      <c r="CN257" s="1855" t="b">
        <v>0</v>
      </c>
      <c r="CO257" s="1855" t="b">
        <v>0</v>
      </c>
      <c r="CP257" s="1855" t="b">
        <v>0</v>
      </c>
      <c r="CQ257" s="1855" t="b">
        <v>1</v>
      </c>
      <c r="CR257" s="1855" t="b">
        <v>0</v>
      </c>
      <c r="CS257" s="1855" t="s">
        <v>4299</v>
      </c>
      <c r="CT257" s="1855" t="s">
        <v>4299</v>
      </c>
      <c r="CU257" s="1855" t="s">
        <v>4299</v>
      </c>
      <c r="CV257" s="1855" t="s">
        <v>4299</v>
      </c>
      <c r="CW257" s="1855" t="s">
        <v>4299</v>
      </c>
      <c r="CX257" s="1855" t="s">
        <v>4297</v>
      </c>
      <c r="CY257" s="1857" t="s">
        <v>4299</v>
      </c>
      <c r="CZ257" s="1855">
        <v>0</v>
      </c>
      <c r="DA257" s="1855">
        <v>0</v>
      </c>
      <c r="DB257" s="1855">
        <v>0</v>
      </c>
      <c r="DC257" s="1855">
        <v>0</v>
      </c>
      <c r="DD257" s="1855">
        <v>0</v>
      </c>
      <c r="DE257" s="1855" t="b">
        <v>0</v>
      </c>
      <c r="DF257" s="1855" t="b">
        <v>0</v>
      </c>
      <c r="DG257" s="1855" t="b">
        <v>0</v>
      </c>
      <c r="DH257" s="1855" t="b">
        <v>0</v>
      </c>
      <c r="DI257" s="1855" t="b">
        <v>0</v>
      </c>
      <c r="DJ257" s="1860" t="b">
        <v>0</v>
      </c>
      <c r="DK257" s="1860" t="b">
        <v>0</v>
      </c>
      <c r="DL257" s="1860" t="b">
        <v>0</v>
      </c>
      <c r="DM257" s="1860" t="s">
        <v>179</v>
      </c>
      <c r="DN257" s="1860" t="s">
        <v>179</v>
      </c>
      <c r="DO257" s="1860" t="s">
        <v>179</v>
      </c>
      <c r="DP257" s="1860" t="s">
        <v>179</v>
      </c>
      <c r="DQ257" s="1860" t="s">
        <v>179</v>
      </c>
      <c r="DR257" s="1860" t="s">
        <v>179</v>
      </c>
    </row>
    <row r="258" spans="1:122" ht="14.25" thickBot="1">
      <c r="A258" s="1855" t="s">
        <v>1808</v>
      </c>
      <c r="B258" s="1855" t="s">
        <v>1809</v>
      </c>
      <c r="C258" s="1855">
        <v>2025</v>
      </c>
      <c r="D258" s="1855" t="s">
        <v>441</v>
      </c>
      <c r="E258" s="1855">
        <v>1069393</v>
      </c>
      <c r="F258" s="1855" t="s">
        <v>1809</v>
      </c>
      <c r="G258" s="1856">
        <v>45863</v>
      </c>
      <c r="H258" s="1855" t="s">
        <v>1811</v>
      </c>
      <c r="I258" s="1855" t="s">
        <v>1809</v>
      </c>
      <c r="J258" s="1855" t="s">
        <v>1810</v>
      </c>
      <c r="K258" s="1855" t="s">
        <v>1809</v>
      </c>
      <c r="L258" s="1855" t="s">
        <v>1810</v>
      </c>
      <c r="M258" s="1855" t="s">
        <v>1811</v>
      </c>
      <c r="N258" s="1855" t="s">
        <v>77</v>
      </c>
      <c r="O258" s="1855" t="s">
        <v>79</v>
      </c>
      <c r="P258" s="1855" t="s">
        <v>441</v>
      </c>
      <c r="Q258" s="1855" t="s">
        <v>179</v>
      </c>
      <c r="R258" s="1855" t="s">
        <v>179</v>
      </c>
      <c r="S258" s="1855" t="s">
        <v>179</v>
      </c>
      <c r="T258" s="1855" t="s">
        <v>179</v>
      </c>
      <c r="U258" s="1855">
        <v>1886</v>
      </c>
      <c r="V258" s="1855">
        <v>1</v>
      </c>
      <c r="W258" s="1855">
        <v>1</v>
      </c>
      <c r="X258" s="1855">
        <v>0</v>
      </c>
      <c r="Y258" s="1855">
        <v>2025</v>
      </c>
      <c r="Z258" s="1855">
        <v>2027</v>
      </c>
      <c r="AA258" s="1855" t="s">
        <v>4695</v>
      </c>
      <c r="AB258" s="1855" t="s">
        <v>179</v>
      </c>
      <c r="AC258" s="1855" t="s">
        <v>179</v>
      </c>
      <c r="AD258" s="1855" t="s">
        <v>4022</v>
      </c>
      <c r="AE258" s="1855" t="s">
        <v>1812</v>
      </c>
      <c r="AF258" s="1855" t="s">
        <v>4696</v>
      </c>
      <c r="AG258" s="1855" t="s">
        <v>1565</v>
      </c>
      <c r="AH258" s="1855" t="s">
        <v>179</v>
      </c>
      <c r="AI258" s="1855" t="s">
        <v>179</v>
      </c>
      <c r="AJ258" s="1855">
        <v>2024</v>
      </c>
      <c r="AK258" s="1855">
        <v>3819</v>
      </c>
      <c r="AL258" s="1855">
        <v>3819</v>
      </c>
      <c r="AM258" s="1855">
        <v>3819</v>
      </c>
      <c r="AN258" s="1855">
        <v>3819</v>
      </c>
      <c r="AO258" s="1855">
        <v>70.22</v>
      </c>
      <c r="AP258" s="1855" t="s">
        <v>469</v>
      </c>
      <c r="AQ258" s="1855">
        <v>0</v>
      </c>
      <c r="AR258" s="1855">
        <v>2027</v>
      </c>
      <c r="AS258" s="1855">
        <v>3624</v>
      </c>
      <c r="AT258" s="1855">
        <v>5.0999999999999996</v>
      </c>
      <c r="AU258" s="1855">
        <v>3624</v>
      </c>
      <c r="AV258" s="1855">
        <v>5.0999999999999996</v>
      </c>
      <c r="AW258" s="1855">
        <v>67</v>
      </c>
      <c r="AX258" s="1855" t="s">
        <v>469</v>
      </c>
      <c r="AY258" s="1855">
        <v>4.5999999999999996</v>
      </c>
      <c r="AZ258" s="1855">
        <v>0</v>
      </c>
      <c r="BA258" s="1855" t="s">
        <v>179</v>
      </c>
      <c r="BB258" s="1855" t="s">
        <v>179</v>
      </c>
      <c r="BC258" s="1857" t="s">
        <v>179</v>
      </c>
      <c r="BD258" s="1857" t="s">
        <v>179</v>
      </c>
      <c r="BE258" s="1857" t="s">
        <v>179</v>
      </c>
      <c r="BF258" s="1857" t="s">
        <v>179</v>
      </c>
      <c r="BG258" s="1857" t="s">
        <v>179</v>
      </c>
      <c r="BH258" s="1857" t="s">
        <v>179</v>
      </c>
      <c r="BI258" s="1857" t="s">
        <v>179</v>
      </c>
      <c r="BJ258" s="1857" t="s">
        <v>179</v>
      </c>
      <c r="BK258" s="1855" t="s">
        <v>179</v>
      </c>
      <c r="BL258" s="1855" t="s">
        <v>179</v>
      </c>
      <c r="BM258" s="1855" t="s">
        <v>179</v>
      </c>
      <c r="BN258" s="1855" t="s">
        <v>179</v>
      </c>
      <c r="BO258" s="1855" t="s">
        <v>179</v>
      </c>
      <c r="BP258" s="1855"/>
      <c r="BQ258" s="1855">
        <v>0</v>
      </c>
      <c r="BR258" s="1855"/>
      <c r="BS258" s="1855">
        <v>0</v>
      </c>
      <c r="BT258" s="1855"/>
      <c r="BU258" s="1855">
        <v>0</v>
      </c>
      <c r="BV258" s="1855"/>
      <c r="BW258" s="1855">
        <v>0</v>
      </c>
      <c r="BX258" s="1855" t="s">
        <v>4297</v>
      </c>
      <c r="BY258" s="1855" t="s">
        <v>4297</v>
      </c>
      <c r="BZ258" s="1858" t="s">
        <v>4297</v>
      </c>
      <c r="CA258" s="1858" t="s">
        <v>4297</v>
      </c>
      <c r="CB258" s="1858" t="s">
        <v>4297</v>
      </c>
      <c r="CC258" s="1858" t="s">
        <v>4297</v>
      </c>
      <c r="CD258" s="1858" t="s">
        <v>4297</v>
      </c>
      <c r="CE258" s="1858" t="s">
        <v>4297</v>
      </c>
      <c r="CF258" s="1858" t="s">
        <v>4297</v>
      </c>
      <c r="CG258" s="1858" t="s">
        <v>4298</v>
      </c>
      <c r="CH258" s="1858" t="s">
        <v>4298</v>
      </c>
      <c r="CI258" s="1859" t="s">
        <v>4298</v>
      </c>
      <c r="CJ258" s="1855" t="s">
        <v>4297</v>
      </c>
      <c r="CK258" s="1855" t="b">
        <v>0</v>
      </c>
      <c r="CL258" s="1855" t="b">
        <v>0</v>
      </c>
      <c r="CM258" s="1855" t="b">
        <v>0</v>
      </c>
      <c r="CN258" s="1855" t="b">
        <v>0</v>
      </c>
      <c r="CO258" s="1855" t="b">
        <v>0</v>
      </c>
      <c r="CP258" s="1855" t="b">
        <v>0</v>
      </c>
      <c r="CQ258" s="1855" t="b">
        <v>0</v>
      </c>
      <c r="CR258" s="1855" t="b">
        <v>1</v>
      </c>
      <c r="CS258" s="1855" t="s">
        <v>4300</v>
      </c>
      <c r="CT258" s="1855" t="s">
        <v>4300</v>
      </c>
      <c r="CU258" s="1855" t="s">
        <v>4300</v>
      </c>
      <c r="CV258" s="1855" t="s">
        <v>4300</v>
      </c>
      <c r="CW258" s="1855" t="s">
        <v>4300</v>
      </c>
      <c r="CX258" s="1855" t="s">
        <v>4299</v>
      </c>
      <c r="CY258" s="1857" t="s">
        <v>4300</v>
      </c>
      <c r="CZ258" s="1855">
        <v>0</v>
      </c>
      <c r="DA258" s="1855">
        <v>0</v>
      </c>
      <c r="DB258" s="1855">
        <v>0</v>
      </c>
      <c r="DC258" s="1855">
        <v>0</v>
      </c>
      <c r="DD258" s="1855">
        <v>0</v>
      </c>
      <c r="DE258" s="1855" t="b">
        <v>0</v>
      </c>
      <c r="DF258" s="1855" t="b">
        <v>0</v>
      </c>
      <c r="DG258" s="1855" t="b">
        <v>0</v>
      </c>
      <c r="DH258" s="1855" t="b">
        <v>0</v>
      </c>
      <c r="DI258" s="1855" t="b">
        <v>0</v>
      </c>
      <c r="DJ258" s="1860" t="b">
        <v>0</v>
      </c>
      <c r="DK258" s="1860" t="b">
        <v>0</v>
      </c>
      <c r="DL258" s="1860" t="b">
        <v>0</v>
      </c>
      <c r="DM258" s="1860" t="s">
        <v>179</v>
      </c>
      <c r="DN258" s="1860" t="s">
        <v>179</v>
      </c>
      <c r="DO258" s="1860" t="s">
        <v>179</v>
      </c>
      <c r="DP258" s="1860" t="s">
        <v>179</v>
      </c>
      <c r="DQ258" s="1860" t="s">
        <v>179</v>
      </c>
      <c r="DR258" s="1860" t="s">
        <v>179</v>
      </c>
    </row>
    <row r="259" spans="1:122" ht="14.25" thickBot="1">
      <c r="A259" s="1855" t="s">
        <v>1813</v>
      </c>
      <c r="B259" s="1855" t="s">
        <v>1814</v>
      </c>
      <c r="C259" s="1855">
        <v>2025</v>
      </c>
      <c r="D259" s="1855" t="s">
        <v>461</v>
      </c>
      <c r="E259" s="1855">
        <v>3006395</v>
      </c>
      <c r="F259" s="1855" t="s">
        <v>1814</v>
      </c>
      <c r="G259" s="1856">
        <v>45834</v>
      </c>
      <c r="H259" s="1855" t="s">
        <v>1815</v>
      </c>
      <c r="I259" s="1855" t="s">
        <v>1814</v>
      </c>
      <c r="J259" s="1855" t="s">
        <v>1816</v>
      </c>
      <c r="K259" s="1855" t="s">
        <v>1814</v>
      </c>
      <c r="L259" s="1855" t="s">
        <v>1816</v>
      </c>
      <c r="M259" s="1855" t="s">
        <v>1815</v>
      </c>
      <c r="N259" s="1855" t="s">
        <v>8</v>
      </c>
      <c r="O259" s="1855" t="s">
        <v>9</v>
      </c>
      <c r="P259" s="1855" t="s">
        <v>179</v>
      </c>
      <c r="Q259" s="1855" t="s">
        <v>179</v>
      </c>
      <c r="R259" s="1855" t="s">
        <v>461</v>
      </c>
      <c r="S259" s="1855" t="s">
        <v>179</v>
      </c>
      <c r="T259" s="1855" t="s">
        <v>179</v>
      </c>
      <c r="U259" s="1855">
        <v>0</v>
      </c>
      <c r="V259" s="1855" t="s">
        <v>179</v>
      </c>
      <c r="W259" s="1855" t="s">
        <v>179</v>
      </c>
      <c r="X259" s="1855">
        <v>122</v>
      </c>
      <c r="Y259" s="1855">
        <v>2025</v>
      </c>
      <c r="Z259" s="1855">
        <v>2027</v>
      </c>
      <c r="AA259" s="1855" t="s">
        <v>4697</v>
      </c>
      <c r="AB259" s="1855" t="s">
        <v>179</v>
      </c>
      <c r="AC259" s="1855" t="s">
        <v>179</v>
      </c>
      <c r="AD259" s="1855" t="s">
        <v>4022</v>
      </c>
      <c r="AE259" s="1855" t="s">
        <v>1817</v>
      </c>
      <c r="AF259" s="1855" t="s">
        <v>1818</v>
      </c>
      <c r="AG259" s="1855" t="s">
        <v>1819</v>
      </c>
      <c r="AH259" s="1855" t="s">
        <v>179</v>
      </c>
      <c r="AI259" s="1855" t="s">
        <v>179</v>
      </c>
      <c r="AJ259" s="1855" t="s">
        <v>179</v>
      </c>
      <c r="AK259" s="1855" t="s">
        <v>179</v>
      </c>
      <c r="AL259" s="1855" t="s">
        <v>179</v>
      </c>
      <c r="AM259" s="1855" t="s">
        <v>179</v>
      </c>
      <c r="AN259" s="1855" t="s">
        <v>179</v>
      </c>
      <c r="AO259" s="1855" t="s">
        <v>179</v>
      </c>
      <c r="AP259" s="1855" t="s">
        <v>179</v>
      </c>
      <c r="AQ259" s="1855" t="s">
        <v>179</v>
      </c>
      <c r="AR259" s="1855" t="s">
        <v>179</v>
      </c>
      <c r="AS259" s="1855" t="s">
        <v>179</v>
      </c>
      <c r="AT259" s="1855" t="s">
        <v>179</v>
      </c>
      <c r="AU259" s="1855" t="s">
        <v>179</v>
      </c>
      <c r="AV259" s="1855" t="s">
        <v>179</v>
      </c>
      <c r="AW259" s="1855" t="s">
        <v>179</v>
      </c>
      <c r="AX259" s="1855" t="s">
        <v>179</v>
      </c>
      <c r="AY259" s="1855" t="s">
        <v>179</v>
      </c>
      <c r="AZ259" s="1855" t="s">
        <v>179</v>
      </c>
      <c r="BA259" s="1855">
        <v>2024</v>
      </c>
      <c r="BB259" s="1855">
        <v>217</v>
      </c>
      <c r="BC259" s="1857">
        <v>217</v>
      </c>
      <c r="BD259" s="1857">
        <v>217</v>
      </c>
      <c r="BE259" s="1857">
        <v>217</v>
      </c>
      <c r="BF259" s="1857">
        <v>5.697E-2</v>
      </c>
      <c r="BG259" s="1857" t="s">
        <v>523</v>
      </c>
      <c r="BH259" s="1857">
        <v>2027</v>
      </c>
      <c r="BI259" s="1857">
        <v>210.5</v>
      </c>
      <c r="BJ259" s="1857">
        <v>3</v>
      </c>
      <c r="BK259" s="1855">
        <v>210.5</v>
      </c>
      <c r="BL259" s="1855">
        <v>3</v>
      </c>
      <c r="BM259" s="1855">
        <v>5.6000000000000001E-2</v>
      </c>
      <c r="BN259" s="1855" t="s">
        <v>523</v>
      </c>
      <c r="BO259" s="1855">
        <v>1.7</v>
      </c>
      <c r="BP259" s="1855"/>
      <c r="BQ259" s="1855">
        <v>0</v>
      </c>
      <c r="BR259" s="1855"/>
      <c r="BS259" s="1855">
        <v>0</v>
      </c>
      <c r="BT259" s="1855"/>
      <c r="BU259" s="1855">
        <v>0</v>
      </c>
      <c r="BV259" s="1855"/>
      <c r="BW259" s="1855">
        <v>48</v>
      </c>
      <c r="BX259" s="1855">
        <v>0</v>
      </c>
      <c r="BY259" s="1855">
        <v>0</v>
      </c>
      <c r="BZ259" s="1858">
        <v>0</v>
      </c>
      <c r="CA259" s="1858">
        <v>0</v>
      </c>
      <c r="CB259" s="1858">
        <v>0</v>
      </c>
      <c r="CC259" s="1858">
        <v>0</v>
      </c>
      <c r="CD259" s="1858">
        <v>0</v>
      </c>
      <c r="CE259" s="1858">
        <v>0</v>
      </c>
      <c r="CF259" s="1858">
        <v>0</v>
      </c>
      <c r="CG259" s="1858">
        <v>0</v>
      </c>
      <c r="CH259" s="1858">
        <v>0</v>
      </c>
      <c r="CI259" s="1859">
        <v>0</v>
      </c>
      <c r="CJ259" s="1855">
        <v>0</v>
      </c>
      <c r="CK259" s="1855" t="b">
        <v>0</v>
      </c>
      <c r="CL259" s="1855" t="b">
        <v>0</v>
      </c>
      <c r="CM259" s="1855" t="b">
        <v>0</v>
      </c>
      <c r="CN259" s="1855" t="b">
        <v>0</v>
      </c>
      <c r="CO259" s="1855" t="b">
        <v>0</v>
      </c>
      <c r="CP259" s="1855" t="b">
        <v>0</v>
      </c>
      <c r="CQ259" s="1855" t="b">
        <v>0</v>
      </c>
      <c r="CR259" s="1855" t="b">
        <v>0</v>
      </c>
      <c r="CS259" s="1855">
        <v>0</v>
      </c>
      <c r="CT259" s="1855">
        <v>0</v>
      </c>
      <c r="CU259" s="1855">
        <v>0</v>
      </c>
      <c r="CV259" s="1855">
        <v>0</v>
      </c>
      <c r="CW259" s="1855">
        <v>0</v>
      </c>
      <c r="CX259" s="1855">
        <v>0</v>
      </c>
      <c r="CY259" s="1857">
        <v>0</v>
      </c>
      <c r="CZ259" s="1855" t="s">
        <v>4297</v>
      </c>
      <c r="DA259" s="1855" t="s">
        <v>4299</v>
      </c>
      <c r="DB259" s="1855" t="s">
        <v>4297</v>
      </c>
      <c r="DC259" s="1855" t="s">
        <v>4297</v>
      </c>
      <c r="DD259" s="1855" t="s">
        <v>4300</v>
      </c>
      <c r="DE259" s="1855" t="b">
        <v>1</v>
      </c>
      <c r="DF259" s="1855" t="b">
        <v>1</v>
      </c>
      <c r="DG259" s="1855" t="b">
        <v>0</v>
      </c>
      <c r="DH259" s="1855" t="b">
        <v>1</v>
      </c>
      <c r="DI259" s="1855" t="b">
        <v>0</v>
      </c>
      <c r="DJ259" s="1860" t="b">
        <v>0</v>
      </c>
      <c r="DK259" s="1860" t="b">
        <v>0</v>
      </c>
      <c r="DL259" s="1860" t="b">
        <v>0</v>
      </c>
      <c r="DM259" s="1860" t="s">
        <v>4297</v>
      </c>
      <c r="DN259" s="1860" t="s">
        <v>4297</v>
      </c>
      <c r="DO259" s="1860" t="s">
        <v>3153</v>
      </c>
      <c r="DP259" s="1860" t="s">
        <v>3153</v>
      </c>
      <c r="DQ259" s="1860" t="s">
        <v>4300</v>
      </c>
      <c r="DR259" s="1860" t="s">
        <v>4297</v>
      </c>
    </row>
    <row r="260" spans="1:122" ht="14.25" thickBot="1">
      <c r="A260" s="1855" t="s">
        <v>1820</v>
      </c>
      <c r="B260" s="1855" t="s">
        <v>1821</v>
      </c>
      <c r="C260" s="1855">
        <v>2025</v>
      </c>
      <c r="D260" s="1855" t="s">
        <v>441</v>
      </c>
      <c r="E260" s="1855">
        <v>1055397</v>
      </c>
      <c r="F260" s="1855" t="s">
        <v>1821</v>
      </c>
      <c r="G260" s="1856">
        <v>45930</v>
      </c>
      <c r="H260" s="1855" t="s">
        <v>1822</v>
      </c>
      <c r="I260" s="1855" t="s">
        <v>1821</v>
      </c>
      <c r="J260" s="1855" t="s">
        <v>1823</v>
      </c>
      <c r="K260" s="1855" t="s">
        <v>1821</v>
      </c>
      <c r="L260" s="1855" t="s">
        <v>1823</v>
      </c>
      <c r="M260" s="1855" t="s">
        <v>1822</v>
      </c>
      <c r="N260" s="1855" t="s">
        <v>57</v>
      </c>
      <c r="O260" s="1855" t="s">
        <v>63</v>
      </c>
      <c r="P260" s="1855" t="s">
        <v>441</v>
      </c>
      <c r="Q260" s="1855" t="s">
        <v>179</v>
      </c>
      <c r="R260" s="1855" t="s">
        <v>179</v>
      </c>
      <c r="S260" s="1855" t="s">
        <v>179</v>
      </c>
      <c r="T260" s="1855" t="s">
        <v>179</v>
      </c>
      <c r="U260" s="1855">
        <v>3589</v>
      </c>
      <c r="V260" s="1855">
        <v>1</v>
      </c>
      <c r="W260" s="1855">
        <v>1</v>
      </c>
      <c r="X260" s="1855">
        <v>0</v>
      </c>
      <c r="Y260" s="1855">
        <v>2025</v>
      </c>
      <c r="Z260" s="1855">
        <v>2027</v>
      </c>
      <c r="AA260" s="1855" t="s">
        <v>4698</v>
      </c>
      <c r="AB260" s="1855" t="s">
        <v>179</v>
      </c>
      <c r="AC260" s="1855" t="s">
        <v>179</v>
      </c>
      <c r="AD260" s="1855" t="s">
        <v>179</v>
      </c>
      <c r="AE260" s="1855" t="s">
        <v>179</v>
      </c>
      <c r="AF260" s="1855" t="s">
        <v>179</v>
      </c>
      <c r="AG260" s="1855" t="s">
        <v>179</v>
      </c>
      <c r="AH260" s="1855" t="s">
        <v>4022</v>
      </c>
      <c r="AI260" s="1855" t="s">
        <v>4699</v>
      </c>
      <c r="AJ260" s="1855">
        <v>2024</v>
      </c>
      <c r="AK260" s="1855">
        <v>6612</v>
      </c>
      <c r="AL260" s="1855">
        <v>6612</v>
      </c>
      <c r="AM260" s="1855">
        <v>6612</v>
      </c>
      <c r="AN260" s="1855">
        <v>6612</v>
      </c>
      <c r="AO260" s="1855">
        <v>0.52800000000000002</v>
      </c>
      <c r="AP260" s="1855" t="s">
        <v>680</v>
      </c>
      <c r="AQ260" s="1855">
        <v>3.2</v>
      </c>
      <c r="AR260" s="1855">
        <v>2027</v>
      </c>
      <c r="AS260" s="1855">
        <v>6800</v>
      </c>
      <c r="AT260" s="1855">
        <v>-2.8</v>
      </c>
      <c r="AU260" s="1855">
        <v>6800</v>
      </c>
      <c r="AV260" s="1855">
        <v>-2.8</v>
      </c>
      <c r="AW260" s="1855">
        <v>0.53</v>
      </c>
      <c r="AX260" s="1855" t="s">
        <v>680</v>
      </c>
      <c r="AY260" s="1855">
        <v>-0.4</v>
      </c>
      <c r="AZ260" s="1855">
        <v>3.15</v>
      </c>
      <c r="BA260" s="1855" t="s">
        <v>179</v>
      </c>
      <c r="BB260" s="1855" t="s">
        <v>179</v>
      </c>
      <c r="BC260" s="1857" t="s">
        <v>179</v>
      </c>
      <c r="BD260" s="1857" t="s">
        <v>179</v>
      </c>
      <c r="BE260" s="1857" t="s">
        <v>179</v>
      </c>
      <c r="BF260" s="1857" t="s">
        <v>179</v>
      </c>
      <c r="BG260" s="1857" t="s">
        <v>179</v>
      </c>
      <c r="BH260" s="1857" t="s">
        <v>179</v>
      </c>
      <c r="BI260" s="1857" t="s">
        <v>179</v>
      </c>
      <c r="BJ260" s="1857" t="s">
        <v>179</v>
      </c>
      <c r="BK260" s="1855" t="s">
        <v>179</v>
      </c>
      <c r="BL260" s="1855" t="s">
        <v>179</v>
      </c>
      <c r="BM260" s="1855" t="s">
        <v>179</v>
      </c>
      <c r="BN260" s="1855" t="s">
        <v>179</v>
      </c>
      <c r="BO260" s="1855" t="s">
        <v>179</v>
      </c>
      <c r="BP260" s="1855"/>
      <c r="BQ260" s="1855">
        <v>0</v>
      </c>
      <c r="BR260" s="1855"/>
      <c r="BS260" s="1855">
        <v>0</v>
      </c>
      <c r="BT260" s="1855"/>
      <c r="BU260" s="1855">
        <v>0</v>
      </c>
      <c r="BV260" s="1855"/>
      <c r="BW260" s="1855">
        <v>0</v>
      </c>
      <c r="BX260" s="1855" t="s">
        <v>4297</v>
      </c>
      <c r="BY260" s="1855" t="s">
        <v>4297</v>
      </c>
      <c r="BZ260" s="1858" t="s">
        <v>3153</v>
      </c>
      <c r="CA260" s="1858" t="s">
        <v>4297</v>
      </c>
      <c r="CB260" s="1858" t="s">
        <v>4297</v>
      </c>
      <c r="CC260" s="1858" t="s">
        <v>4297</v>
      </c>
      <c r="CD260" s="1858" t="s">
        <v>4297</v>
      </c>
      <c r="CE260" s="1858" t="s">
        <v>4297</v>
      </c>
      <c r="CF260" s="1858" t="s">
        <v>4297</v>
      </c>
      <c r="CG260" s="1858" t="s">
        <v>4298</v>
      </c>
      <c r="CH260" s="1858" t="s">
        <v>4298</v>
      </c>
      <c r="CI260" s="1859" t="s">
        <v>4298</v>
      </c>
      <c r="CJ260" s="1855" t="s">
        <v>4297</v>
      </c>
      <c r="CK260" s="1855" t="b">
        <v>1</v>
      </c>
      <c r="CL260" s="1855" t="b">
        <v>1</v>
      </c>
      <c r="CM260" s="1855" t="b">
        <v>0</v>
      </c>
      <c r="CN260" s="1855" t="b">
        <v>0</v>
      </c>
      <c r="CO260" s="1855" t="b">
        <v>0</v>
      </c>
      <c r="CP260" s="1855" t="b">
        <v>0</v>
      </c>
      <c r="CQ260" s="1855" t="b">
        <v>0</v>
      </c>
      <c r="CR260" s="1855" t="b">
        <v>0</v>
      </c>
      <c r="CS260" s="1855" t="s">
        <v>4297</v>
      </c>
      <c r="CT260" s="1855" t="s">
        <v>4297</v>
      </c>
      <c r="CU260" s="1855" t="s">
        <v>4297</v>
      </c>
      <c r="CV260" s="1855" t="s">
        <v>4300</v>
      </c>
      <c r="CW260" s="1855" t="s">
        <v>4300</v>
      </c>
      <c r="CX260" s="1855" t="s">
        <v>4297</v>
      </c>
      <c r="CY260" s="1857" t="s">
        <v>4300</v>
      </c>
      <c r="CZ260" s="1855" t="s">
        <v>179</v>
      </c>
      <c r="DA260" s="1855" t="s">
        <v>179</v>
      </c>
      <c r="DB260" s="1855" t="s">
        <v>179</v>
      </c>
      <c r="DC260" s="1855" t="s">
        <v>179</v>
      </c>
      <c r="DD260" s="1855" t="s">
        <v>179</v>
      </c>
      <c r="DE260" s="1855" t="b">
        <v>0</v>
      </c>
      <c r="DF260" s="1855" t="b">
        <v>0</v>
      </c>
      <c r="DG260" s="1855" t="b">
        <v>0</v>
      </c>
      <c r="DH260" s="1855" t="b">
        <v>0</v>
      </c>
      <c r="DI260" s="1855" t="b">
        <v>0</v>
      </c>
      <c r="DJ260" s="1860" t="b">
        <v>0</v>
      </c>
      <c r="DK260" s="1860" t="b">
        <v>0</v>
      </c>
      <c r="DL260" s="1860" t="b">
        <v>0</v>
      </c>
      <c r="DM260" s="1860" t="s">
        <v>179</v>
      </c>
      <c r="DN260" s="1860" t="s">
        <v>179</v>
      </c>
      <c r="DO260" s="1860" t="s">
        <v>179</v>
      </c>
      <c r="DP260" s="1860" t="s">
        <v>179</v>
      </c>
      <c r="DQ260" s="1860" t="s">
        <v>179</v>
      </c>
      <c r="DR260" s="1860" t="s">
        <v>179</v>
      </c>
    </row>
    <row r="261" spans="1:122" ht="14.25" thickBot="1">
      <c r="A261" s="1855" t="s">
        <v>1824</v>
      </c>
      <c r="B261" s="1855" t="s">
        <v>1825</v>
      </c>
      <c r="C261" s="1855">
        <v>2025</v>
      </c>
      <c r="D261" s="1855" t="s">
        <v>441</v>
      </c>
      <c r="E261" s="1855">
        <v>1075399</v>
      </c>
      <c r="F261" s="1855" t="s">
        <v>1825</v>
      </c>
      <c r="G261" s="1856">
        <v>45856</v>
      </c>
      <c r="H261" s="1855" t="s">
        <v>1826</v>
      </c>
      <c r="I261" s="1855" t="s">
        <v>1825</v>
      </c>
      <c r="J261" s="1855" t="s">
        <v>1827</v>
      </c>
      <c r="K261" s="1855" t="s">
        <v>1825</v>
      </c>
      <c r="L261" s="1855" t="s">
        <v>1827</v>
      </c>
      <c r="M261" s="1855" t="s">
        <v>1826</v>
      </c>
      <c r="N261" s="1855" t="s">
        <v>86</v>
      </c>
      <c r="O261" s="1855" t="s">
        <v>87</v>
      </c>
      <c r="P261" s="1855" t="s">
        <v>441</v>
      </c>
      <c r="Q261" s="1855" t="s">
        <v>179</v>
      </c>
      <c r="R261" s="1855" t="s">
        <v>179</v>
      </c>
      <c r="S261" s="1855" t="s">
        <v>179</v>
      </c>
      <c r="T261" s="1855" t="s">
        <v>179</v>
      </c>
      <c r="U261" s="1855">
        <v>3506</v>
      </c>
      <c r="V261" s="1855">
        <v>2</v>
      </c>
      <c r="W261" s="1855">
        <v>1</v>
      </c>
      <c r="X261" s="1855">
        <v>0</v>
      </c>
      <c r="Y261" s="1855">
        <v>2025</v>
      </c>
      <c r="Z261" s="1855">
        <v>2027</v>
      </c>
      <c r="AA261" s="1855" t="s">
        <v>4700</v>
      </c>
      <c r="AB261" s="1855" t="s">
        <v>179</v>
      </c>
      <c r="AC261" s="1855" t="s">
        <v>179</v>
      </c>
      <c r="AD261" s="1855" t="s">
        <v>4022</v>
      </c>
      <c r="AE261" s="1855" t="s">
        <v>1828</v>
      </c>
      <c r="AF261" s="1855" t="s">
        <v>2979</v>
      </c>
      <c r="AG261" s="1855" t="s">
        <v>1829</v>
      </c>
      <c r="AH261" s="1855" t="s">
        <v>179</v>
      </c>
      <c r="AI261" s="1855" t="s">
        <v>179</v>
      </c>
      <c r="AJ261" s="1855">
        <v>2024</v>
      </c>
      <c r="AK261" s="1855">
        <v>6458</v>
      </c>
      <c r="AL261" s="1855">
        <v>6458</v>
      </c>
      <c r="AM261" s="1855">
        <v>6458</v>
      </c>
      <c r="AN261" s="1855">
        <v>6458</v>
      </c>
      <c r="AO261" s="1855">
        <v>48.6</v>
      </c>
      <c r="AP261" s="1855" t="s">
        <v>469</v>
      </c>
      <c r="AQ261" s="1855">
        <v>0</v>
      </c>
      <c r="AR261" s="1855">
        <v>2027</v>
      </c>
      <c r="AS261" s="1855">
        <v>6600</v>
      </c>
      <c r="AT261" s="1855">
        <v>-2.2000000000000002</v>
      </c>
      <c r="AU261" s="1855">
        <v>6600</v>
      </c>
      <c r="AV261" s="1855">
        <v>-2.2000000000000002</v>
      </c>
      <c r="AW261" s="1855">
        <v>49.7</v>
      </c>
      <c r="AX261" s="1855" t="s">
        <v>469</v>
      </c>
      <c r="AY261" s="1855">
        <v>-2.2999999999999998</v>
      </c>
      <c r="AZ261" s="1855">
        <v>0</v>
      </c>
      <c r="BA261" s="1855" t="s">
        <v>179</v>
      </c>
      <c r="BB261" s="1855" t="s">
        <v>179</v>
      </c>
      <c r="BC261" s="1857" t="s">
        <v>179</v>
      </c>
      <c r="BD261" s="1857" t="s">
        <v>179</v>
      </c>
      <c r="BE261" s="1857" t="s">
        <v>179</v>
      </c>
      <c r="BF261" s="1857" t="s">
        <v>179</v>
      </c>
      <c r="BG261" s="1857" t="s">
        <v>179</v>
      </c>
      <c r="BH261" s="1857" t="s">
        <v>179</v>
      </c>
      <c r="BI261" s="1857" t="s">
        <v>179</v>
      </c>
      <c r="BJ261" s="1857" t="s">
        <v>179</v>
      </c>
      <c r="BK261" s="1855" t="s">
        <v>179</v>
      </c>
      <c r="BL261" s="1855" t="s">
        <v>179</v>
      </c>
      <c r="BM261" s="1855" t="s">
        <v>179</v>
      </c>
      <c r="BN261" s="1855" t="s">
        <v>179</v>
      </c>
      <c r="BO261" s="1855" t="s">
        <v>179</v>
      </c>
      <c r="BP261" s="1855"/>
      <c r="BQ261" s="1855">
        <v>0</v>
      </c>
      <c r="BR261" s="1855"/>
      <c r="BS261" s="1855">
        <v>0</v>
      </c>
      <c r="BT261" s="1855"/>
      <c r="BU261" s="1855">
        <v>0</v>
      </c>
      <c r="BV261" s="1855"/>
      <c r="BW261" s="1855">
        <v>0</v>
      </c>
      <c r="BX261" s="1855" t="s">
        <v>3153</v>
      </c>
      <c r="BY261" s="1855" t="s">
        <v>4297</v>
      </c>
      <c r="BZ261" s="1858" t="s">
        <v>4297</v>
      </c>
      <c r="CA261" s="1858" t="s">
        <v>4297</v>
      </c>
      <c r="CB261" s="1858" t="s">
        <v>3153</v>
      </c>
      <c r="CC261" s="1858" t="s">
        <v>3153</v>
      </c>
      <c r="CD261" s="1858" t="s">
        <v>4298</v>
      </c>
      <c r="CE261" s="1858" t="s">
        <v>3153</v>
      </c>
      <c r="CF261" s="1858" t="s">
        <v>3153</v>
      </c>
      <c r="CG261" s="1858" t="s">
        <v>4298</v>
      </c>
      <c r="CH261" s="1858" t="s">
        <v>4298</v>
      </c>
      <c r="CI261" s="1859" t="s">
        <v>4298</v>
      </c>
      <c r="CJ261" s="1855" t="s">
        <v>4297</v>
      </c>
      <c r="CK261" s="1855" t="b">
        <v>0</v>
      </c>
      <c r="CL261" s="1855" t="b">
        <v>0</v>
      </c>
      <c r="CM261" s="1855" t="b">
        <v>0</v>
      </c>
      <c r="CN261" s="1855" t="b">
        <v>0</v>
      </c>
      <c r="CO261" s="1855" t="b">
        <v>0</v>
      </c>
      <c r="CP261" s="1855" t="b">
        <v>0</v>
      </c>
      <c r="CQ261" s="1855" t="b">
        <v>0</v>
      </c>
      <c r="CR261" s="1855" t="b">
        <v>1</v>
      </c>
      <c r="CS261" s="1855" t="s">
        <v>4300</v>
      </c>
      <c r="CT261" s="1855" t="s">
        <v>4300</v>
      </c>
      <c r="CU261" s="1855" t="s">
        <v>4300</v>
      </c>
      <c r="CV261" s="1855" t="s">
        <v>4300</v>
      </c>
      <c r="CW261" s="1855" t="s">
        <v>4300</v>
      </c>
      <c r="CX261" s="1855" t="s">
        <v>4297</v>
      </c>
      <c r="CY261" s="1857" t="s">
        <v>4297</v>
      </c>
      <c r="CZ261" s="1855">
        <v>0</v>
      </c>
      <c r="DA261" s="1855">
        <v>0</v>
      </c>
      <c r="DB261" s="1855">
        <v>0</v>
      </c>
      <c r="DC261" s="1855">
        <v>0</v>
      </c>
      <c r="DD261" s="1855">
        <v>0</v>
      </c>
      <c r="DE261" s="1855" t="b">
        <v>0</v>
      </c>
      <c r="DF261" s="1855" t="b">
        <v>0</v>
      </c>
      <c r="DG261" s="1855" t="b">
        <v>0</v>
      </c>
      <c r="DH261" s="1855" t="b">
        <v>0</v>
      </c>
      <c r="DI261" s="1855" t="b">
        <v>0</v>
      </c>
      <c r="DJ261" s="1860" t="b">
        <v>0</v>
      </c>
      <c r="DK261" s="1860" t="b">
        <v>0</v>
      </c>
      <c r="DL261" s="1860" t="b">
        <v>0</v>
      </c>
      <c r="DM261" s="1860" t="s">
        <v>179</v>
      </c>
      <c r="DN261" s="1860" t="s">
        <v>179</v>
      </c>
      <c r="DO261" s="1860" t="s">
        <v>179</v>
      </c>
      <c r="DP261" s="1860" t="s">
        <v>179</v>
      </c>
      <c r="DQ261" s="1860" t="s">
        <v>179</v>
      </c>
      <c r="DR261" s="1860" t="s">
        <v>179</v>
      </c>
    </row>
    <row r="262" spans="1:122" ht="14.25" thickBot="1">
      <c r="A262" s="1855" t="s">
        <v>1830</v>
      </c>
      <c r="B262" s="1855" t="s">
        <v>4701</v>
      </c>
      <c r="C262" s="1855">
        <v>2025</v>
      </c>
      <c r="D262" s="1855" t="s">
        <v>441</v>
      </c>
      <c r="E262" s="1855">
        <v>1021400</v>
      </c>
      <c r="F262" s="1855" t="s">
        <v>4701</v>
      </c>
      <c r="G262" s="1856">
        <v>45849</v>
      </c>
      <c r="H262" s="1855" t="s">
        <v>1831</v>
      </c>
      <c r="I262" s="1855" t="s">
        <v>4701</v>
      </c>
      <c r="J262" s="1855" t="s">
        <v>4121</v>
      </c>
      <c r="K262" s="1855" t="s">
        <v>4701</v>
      </c>
      <c r="L262" s="1855" t="s">
        <v>4121</v>
      </c>
      <c r="M262" s="1855" t="s">
        <v>1831</v>
      </c>
      <c r="N262" s="1855" t="s">
        <v>12</v>
      </c>
      <c r="O262" s="1855" t="s">
        <v>27</v>
      </c>
      <c r="P262" s="1855" t="s">
        <v>441</v>
      </c>
      <c r="Q262" s="1855" t="s">
        <v>179</v>
      </c>
      <c r="R262" s="1855" t="s">
        <v>179</v>
      </c>
      <c r="S262" s="1855" t="s">
        <v>179</v>
      </c>
      <c r="T262" s="1855" t="s">
        <v>179</v>
      </c>
      <c r="U262" s="1855">
        <v>12239</v>
      </c>
      <c r="V262" s="1855">
        <v>1</v>
      </c>
      <c r="W262" s="1855">
        <v>1</v>
      </c>
      <c r="X262" s="1855">
        <v>0</v>
      </c>
      <c r="Y262" s="1855">
        <v>2025</v>
      </c>
      <c r="Z262" s="1855">
        <v>2027</v>
      </c>
      <c r="AA262" s="1855" t="s">
        <v>4702</v>
      </c>
      <c r="AB262" s="1855" t="s">
        <v>4022</v>
      </c>
      <c r="AC262" s="1855" t="s">
        <v>4703</v>
      </c>
      <c r="AD262" s="1855" t="s">
        <v>4022</v>
      </c>
      <c r="AE262" s="1855" t="s">
        <v>1832</v>
      </c>
      <c r="AF262" s="1855" t="s">
        <v>1833</v>
      </c>
      <c r="AG262" s="1855" t="s">
        <v>1834</v>
      </c>
      <c r="AH262" s="1855" t="s">
        <v>179</v>
      </c>
      <c r="AI262" s="1855" t="s">
        <v>179</v>
      </c>
      <c r="AJ262" s="1855">
        <v>2024</v>
      </c>
      <c r="AK262" s="1855">
        <v>23608</v>
      </c>
      <c r="AL262" s="1855">
        <v>23608</v>
      </c>
      <c r="AM262" s="1855">
        <v>17852</v>
      </c>
      <c r="AN262" s="1855">
        <v>17852</v>
      </c>
      <c r="AO262" s="1855">
        <v>117.5</v>
      </c>
      <c r="AP262" s="1855" t="s">
        <v>4704</v>
      </c>
      <c r="AQ262" s="1855">
        <v>50</v>
      </c>
      <c r="AR262" s="1855">
        <v>2027</v>
      </c>
      <c r="AS262" s="1855">
        <v>15345.2</v>
      </c>
      <c r="AT262" s="1855">
        <v>35</v>
      </c>
      <c r="AU262" s="1855">
        <v>15345.2</v>
      </c>
      <c r="AV262" s="1855">
        <v>35</v>
      </c>
      <c r="AW262" s="1855">
        <v>40.07</v>
      </c>
      <c r="AX262" s="1855" t="s">
        <v>4704</v>
      </c>
      <c r="AY262" s="1855">
        <v>65.900000000000006</v>
      </c>
      <c r="AZ262" s="1855">
        <v>37.5</v>
      </c>
      <c r="BA262" s="1855" t="s">
        <v>179</v>
      </c>
      <c r="BB262" s="1855" t="s">
        <v>179</v>
      </c>
      <c r="BC262" s="1857" t="s">
        <v>179</v>
      </c>
      <c r="BD262" s="1857" t="s">
        <v>179</v>
      </c>
      <c r="BE262" s="1857" t="s">
        <v>179</v>
      </c>
      <c r="BF262" s="1857" t="s">
        <v>179</v>
      </c>
      <c r="BG262" s="1857" t="s">
        <v>179</v>
      </c>
      <c r="BH262" s="1857" t="s">
        <v>179</v>
      </c>
      <c r="BI262" s="1857" t="s">
        <v>179</v>
      </c>
      <c r="BJ262" s="1857" t="s">
        <v>179</v>
      </c>
      <c r="BK262" s="1855" t="s">
        <v>179</v>
      </c>
      <c r="BL262" s="1855" t="s">
        <v>179</v>
      </c>
      <c r="BM262" s="1855" t="s">
        <v>179</v>
      </c>
      <c r="BN262" s="1855" t="s">
        <v>179</v>
      </c>
      <c r="BO262" s="1855" t="s">
        <v>179</v>
      </c>
      <c r="BP262" s="1855"/>
      <c r="BQ262" s="1855">
        <v>0</v>
      </c>
      <c r="BR262" s="1855"/>
      <c r="BS262" s="1855">
        <v>0</v>
      </c>
      <c r="BT262" s="1855"/>
      <c r="BU262" s="1855">
        <v>0</v>
      </c>
      <c r="BV262" s="1855"/>
      <c r="BW262" s="1855">
        <v>0</v>
      </c>
      <c r="BX262" s="1855" t="s">
        <v>4297</v>
      </c>
      <c r="BY262" s="1855" t="s">
        <v>4297</v>
      </c>
      <c r="BZ262" s="1858" t="s">
        <v>4297</v>
      </c>
      <c r="CA262" s="1858" t="s">
        <v>4298</v>
      </c>
      <c r="CB262" s="1858" t="s">
        <v>4297</v>
      </c>
      <c r="CC262" s="1858" t="s">
        <v>4297</v>
      </c>
      <c r="CD262" s="1858" t="s">
        <v>4298</v>
      </c>
      <c r="CE262" s="1858" t="s">
        <v>4298</v>
      </c>
      <c r="CF262" s="1858" t="s">
        <v>4297</v>
      </c>
      <c r="CG262" s="1858" t="s">
        <v>4298</v>
      </c>
      <c r="CH262" s="1858" t="s">
        <v>4298</v>
      </c>
      <c r="CI262" s="1859" t="s">
        <v>4298</v>
      </c>
      <c r="CJ262" s="1855" t="s">
        <v>4297</v>
      </c>
      <c r="CK262" s="1855" t="b">
        <v>0</v>
      </c>
      <c r="CL262" s="1855" t="b">
        <v>0</v>
      </c>
      <c r="CM262" s="1855" t="b">
        <v>0</v>
      </c>
      <c r="CN262" s="1855" t="b">
        <v>0</v>
      </c>
      <c r="CO262" s="1855" t="b">
        <v>0</v>
      </c>
      <c r="CP262" s="1855" t="b">
        <v>0</v>
      </c>
      <c r="CQ262" s="1855" t="b">
        <v>0</v>
      </c>
      <c r="CR262" s="1855" t="b">
        <v>1</v>
      </c>
      <c r="CS262" s="1855" t="s">
        <v>4299</v>
      </c>
      <c r="CT262" s="1855" t="s">
        <v>4299</v>
      </c>
      <c r="CU262" s="1855" t="s">
        <v>4297</v>
      </c>
      <c r="CV262" s="1855" t="s">
        <v>4299</v>
      </c>
      <c r="CW262" s="1855" t="s">
        <v>4300</v>
      </c>
      <c r="CX262" s="1855" t="s">
        <v>4297</v>
      </c>
      <c r="CY262" s="1857" t="s">
        <v>4297</v>
      </c>
      <c r="CZ262" s="1855">
        <v>0</v>
      </c>
      <c r="DA262" s="1855">
        <v>0</v>
      </c>
      <c r="DB262" s="1855">
        <v>0</v>
      </c>
      <c r="DC262" s="1855">
        <v>0</v>
      </c>
      <c r="DD262" s="1855">
        <v>0</v>
      </c>
      <c r="DE262" s="1855" t="b">
        <v>0</v>
      </c>
      <c r="DF262" s="1855" t="b">
        <v>0</v>
      </c>
      <c r="DG262" s="1855" t="b">
        <v>0</v>
      </c>
      <c r="DH262" s="1855" t="b">
        <v>0</v>
      </c>
      <c r="DI262" s="1855" t="b">
        <v>0</v>
      </c>
      <c r="DJ262" s="1860" t="b">
        <v>0</v>
      </c>
      <c r="DK262" s="1860" t="b">
        <v>0</v>
      </c>
      <c r="DL262" s="1860" t="b">
        <v>0</v>
      </c>
      <c r="DM262" s="1860" t="s">
        <v>179</v>
      </c>
      <c r="DN262" s="1860" t="s">
        <v>179</v>
      </c>
      <c r="DO262" s="1860" t="s">
        <v>179</v>
      </c>
      <c r="DP262" s="1860" t="s">
        <v>179</v>
      </c>
      <c r="DQ262" s="1860" t="s">
        <v>179</v>
      </c>
      <c r="DR262" s="1860" t="s">
        <v>179</v>
      </c>
    </row>
    <row r="263" spans="1:122" ht="14.25" thickBot="1">
      <c r="A263" s="1855" t="s">
        <v>1835</v>
      </c>
      <c r="B263" s="1855" t="s">
        <v>1836</v>
      </c>
      <c r="C263" s="1855">
        <v>2025</v>
      </c>
      <c r="D263" s="1855" t="s">
        <v>441</v>
      </c>
      <c r="E263" s="1855">
        <v>1028401</v>
      </c>
      <c r="F263" s="1855" t="s">
        <v>1836</v>
      </c>
      <c r="G263" s="1856">
        <v>45973</v>
      </c>
      <c r="H263" s="1855" t="s">
        <v>4705</v>
      </c>
      <c r="I263" s="1855" t="s">
        <v>1836</v>
      </c>
      <c r="J263" s="1855" t="s">
        <v>4706</v>
      </c>
      <c r="K263" s="1855" t="s">
        <v>1836</v>
      </c>
      <c r="L263" s="1855" t="s">
        <v>4706</v>
      </c>
      <c r="M263" s="1855" t="s">
        <v>4705</v>
      </c>
      <c r="N263" s="1855" t="s">
        <v>12</v>
      </c>
      <c r="O263" s="1855" t="s">
        <v>32</v>
      </c>
      <c r="P263" s="1855" t="s">
        <v>441</v>
      </c>
      <c r="Q263" s="1855" t="s">
        <v>179</v>
      </c>
      <c r="R263" s="1855" t="s">
        <v>179</v>
      </c>
      <c r="S263" s="1855" t="s">
        <v>179</v>
      </c>
      <c r="T263" s="1855" t="s">
        <v>179</v>
      </c>
      <c r="U263" s="1855">
        <v>3305</v>
      </c>
      <c r="V263" s="1855">
        <v>2</v>
      </c>
      <c r="W263" s="1855">
        <v>1</v>
      </c>
      <c r="X263" s="1855">
        <v>0</v>
      </c>
      <c r="Y263" s="1855">
        <v>2025</v>
      </c>
      <c r="Z263" s="1855">
        <v>2027</v>
      </c>
      <c r="AA263" s="1855" t="s">
        <v>4707</v>
      </c>
      <c r="AB263" s="1855" t="s">
        <v>179</v>
      </c>
      <c r="AC263" s="1855" t="s">
        <v>179</v>
      </c>
      <c r="AD263" s="1855" t="s">
        <v>4022</v>
      </c>
      <c r="AE263" s="1855" t="s">
        <v>4708</v>
      </c>
      <c r="AF263" s="1855" t="s">
        <v>1769</v>
      </c>
      <c r="AG263" s="1855" t="s">
        <v>1834</v>
      </c>
      <c r="AH263" s="1855" t="s">
        <v>179</v>
      </c>
      <c r="AI263" s="1855" t="s">
        <v>179</v>
      </c>
      <c r="AJ263" s="1855">
        <v>2024</v>
      </c>
      <c r="AK263" s="1855">
        <v>6366</v>
      </c>
      <c r="AL263" s="1855">
        <v>6366</v>
      </c>
      <c r="AM263" s="1855">
        <v>6366</v>
      </c>
      <c r="AN263" s="1855">
        <v>6366</v>
      </c>
      <c r="AO263" s="1855">
        <v>4.835</v>
      </c>
      <c r="AP263" s="1855" t="s">
        <v>565</v>
      </c>
      <c r="AQ263" s="1855">
        <v>0</v>
      </c>
      <c r="AR263" s="1855">
        <v>2027</v>
      </c>
      <c r="AS263" s="1855">
        <v>6177</v>
      </c>
      <c r="AT263" s="1855">
        <v>3</v>
      </c>
      <c r="AU263" s="1855">
        <v>6177</v>
      </c>
      <c r="AV263" s="1855">
        <v>3</v>
      </c>
      <c r="AW263" s="1855">
        <v>4.6909999999999998</v>
      </c>
      <c r="AX263" s="1855" t="s">
        <v>565</v>
      </c>
      <c r="AY263" s="1855">
        <v>3</v>
      </c>
      <c r="AZ263" s="1855">
        <v>0</v>
      </c>
      <c r="BA263" s="1855" t="s">
        <v>179</v>
      </c>
      <c r="BB263" s="1855" t="s">
        <v>179</v>
      </c>
      <c r="BC263" s="1857" t="s">
        <v>179</v>
      </c>
      <c r="BD263" s="1857" t="s">
        <v>179</v>
      </c>
      <c r="BE263" s="1857" t="s">
        <v>179</v>
      </c>
      <c r="BF263" s="1857" t="s">
        <v>179</v>
      </c>
      <c r="BG263" s="1857" t="s">
        <v>179</v>
      </c>
      <c r="BH263" s="1857" t="s">
        <v>179</v>
      </c>
      <c r="BI263" s="1857" t="s">
        <v>179</v>
      </c>
      <c r="BJ263" s="1857" t="s">
        <v>179</v>
      </c>
      <c r="BK263" s="1855" t="s">
        <v>179</v>
      </c>
      <c r="BL263" s="1855" t="s">
        <v>179</v>
      </c>
      <c r="BM263" s="1855" t="s">
        <v>179</v>
      </c>
      <c r="BN263" s="1855" t="s">
        <v>179</v>
      </c>
      <c r="BO263" s="1855" t="s">
        <v>179</v>
      </c>
      <c r="BP263" s="1855"/>
      <c r="BQ263" s="1855">
        <v>0</v>
      </c>
      <c r="BR263" s="1855"/>
      <c r="BS263" s="1855">
        <v>0</v>
      </c>
      <c r="BT263" s="1855"/>
      <c r="BU263" s="1855">
        <v>0</v>
      </c>
      <c r="BV263" s="1855"/>
      <c r="BW263" s="1855">
        <v>0</v>
      </c>
      <c r="BX263" s="1855" t="s">
        <v>4297</v>
      </c>
      <c r="BY263" s="1855" t="s">
        <v>4297</v>
      </c>
      <c r="BZ263" s="1858" t="s">
        <v>4297</v>
      </c>
      <c r="CA263" s="1858" t="s">
        <v>4298</v>
      </c>
      <c r="CB263" s="1858" t="s">
        <v>4297</v>
      </c>
      <c r="CC263" s="1858" t="s">
        <v>4297</v>
      </c>
      <c r="CD263" s="1858" t="s">
        <v>4298</v>
      </c>
      <c r="CE263" s="1858" t="s">
        <v>4297</v>
      </c>
      <c r="CF263" s="1858" t="s">
        <v>4297</v>
      </c>
      <c r="CG263" s="1858" t="s">
        <v>4298</v>
      </c>
      <c r="CH263" s="1858" t="s">
        <v>4298</v>
      </c>
      <c r="CI263" s="1859" t="s">
        <v>4298</v>
      </c>
      <c r="CJ263" s="1855" t="s">
        <v>4298</v>
      </c>
      <c r="CK263" s="1855" t="b">
        <v>1</v>
      </c>
      <c r="CL263" s="1855" t="b">
        <v>0</v>
      </c>
      <c r="CM263" s="1855" t="b">
        <v>0</v>
      </c>
      <c r="CN263" s="1855" t="b">
        <v>1</v>
      </c>
      <c r="CO263" s="1855" t="b">
        <v>0</v>
      </c>
      <c r="CP263" s="1855" t="b">
        <v>0</v>
      </c>
      <c r="CQ263" s="1855" t="b">
        <v>0</v>
      </c>
      <c r="CR263" s="1855" t="b">
        <v>0</v>
      </c>
      <c r="CS263" s="1855" t="s">
        <v>4297</v>
      </c>
      <c r="CT263" s="1855" t="s">
        <v>4297</v>
      </c>
      <c r="CU263" s="1855" t="s">
        <v>4297</v>
      </c>
      <c r="CV263" s="1855" t="s">
        <v>4300</v>
      </c>
      <c r="CW263" s="1855" t="s">
        <v>4300</v>
      </c>
      <c r="CX263" s="1855" t="s">
        <v>3153</v>
      </c>
      <c r="CY263" s="1857" t="s">
        <v>4299</v>
      </c>
      <c r="CZ263" s="1855">
        <v>0</v>
      </c>
      <c r="DA263" s="1855">
        <v>0</v>
      </c>
      <c r="DB263" s="1855">
        <v>0</v>
      </c>
      <c r="DC263" s="1855">
        <v>0</v>
      </c>
      <c r="DD263" s="1855">
        <v>0</v>
      </c>
      <c r="DE263" s="1855" t="b">
        <v>0</v>
      </c>
      <c r="DF263" s="1855" t="b">
        <v>0</v>
      </c>
      <c r="DG263" s="1855" t="b">
        <v>0</v>
      </c>
      <c r="DH263" s="1855" t="b">
        <v>0</v>
      </c>
      <c r="DI263" s="1855" t="b">
        <v>0</v>
      </c>
      <c r="DJ263" s="1860" t="b">
        <v>0</v>
      </c>
      <c r="DK263" s="1860" t="b">
        <v>0</v>
      </c>
      <c r="DL263" s="1860" t="b">
        <v>0</v>
      </c>
      <c r="DM263" s="1860" t="s">
        <v>179</v>
      </c>
      <c r="DN263" s="1860" t="s">
        <v>179</v>
      </c>
      <c r="DO263" s="1860" t="s">
        <v>179</v>
      </c>
      <c r="DP263" s="1860" t="s">
        <v>179</v>
      </c>
      <c r="DQ263" s="1860" t="s">
        <v>179</v>
      </c>
      <c r="DR263" s="1860" t="s">
        <v>179</v>
      </c>
    </row>
    <row r="264" spans="1:122" ht="14.25" thickBot="1">
      <c r="A264" s="1855" t="s">
        <v>1837</v>
      </c>
      <c r="B264" s="1855" t="s">
        <v>1838</v>
      </c>
      <c r="C264" s="1855">
        <v>2025</v>
      </c>
      <c r="D264" s="1855" t="s">
        <v>441</v>
      </c>
      <c r="E264" s="1855">
        <v>1056404</v>
      </c>
      <c r="F264" s="1855" t="s">
        <v>1838</v>
      </c>
      <c r="G264" s="1856">
        <v>45867</v>
      </c>
      <c r="H264" s="1855" t="s">
        <v>1839</v>
      </c>
      <c r="I264" s="1855" t="s">
        <v>1838</v>
      </c>
      <c r="J264" s="1855" t="s">
        <v>1840</v>
      </c>
      <c r="K264" s="1855" t="s">
        <v>1838</v>
      </c>
      <c r="L264" s="1855" t="s">
        <v>1840</v>
      </c>
      <c r="M264" s="1855" t="s">
        <v>1839</v>
      </c>
      <c r="N264" s="1855" t="s">
        <v>57</v>
      </c>
      <c r="O264" s="1855" t="s">
        <v>64</v>
      </c>
      <c r="P264" s="1855" t="s">
        <v>441</v>
      </c>
      <c r="Q264" s="1855" t="s">
        <v>179</v>
      </c>
      <c r="R264" s="1855" t="s">
        <v>179</v>
      </c>
      <c r="S264" s="1855" t="s">
        <v>179</v>
      </c>
      <c r="T264" s="1855" t="s">
        <v>179</v>
      </c>
      <c r="U264" s="1855">
        <v>3875</v>
      </c>
      <c r="V264" s="1855">
        <v>11</v>
      </c>
      <c r="W264" s="1855">
        <v>1</v>
      </c>
      <c r="X264" s="1855">
        <v>0</v>
      </c>
      <c r="Y264" s="1855">
        <v>2025</v>
      </c>
      <c r="Z264" s="1855">
        <v>2027</v>
      </c>
      <c r="AA264" s="1855" t="s">
        <v>4709</v>
      </c>
      <c r="AB264" s="1855" t="s">
        <v>179</v>
      </c>
      <c r="AC264" s="1855" t="s">
        <v>179</v>
      </c>
      <c r="AD264" s="1855" t="s">
        <v>179</v>
      </c>
      <c r="AE264" s="1855" t="s">
        <v>179</v>
      </c>
      <c r="AF264" s="1855" t="s">
        <v>179</v>
      </c>
      <c r="AG264" s="1855" t="s">
        <v>179</v>
      </c>
      <c r="AH264" s="1855" t="s">
        <v>4022</v>
      </c>
      <c r="AI264" s="1855" t="s">
        <v>1841</v>
      </c>
      <c r="AJ264" s="1855">
        <v>2024</v>
      </c>
      <c r="AK264" s="1855">
        <v>7342</v>
      </c>
      <c r="AL264" s="1855">
        <v>7342</v>
      </c>
      <c r="AM264" s="1855">
        <v>7342</v>
      </c>
      <c r="AN264" s="1855">
        <v>7342</v>
      </c>
      <c r="AO264" s="1855">
        <v>17.96</v>
      </c>
      <c r="AP264" s="1855" t="s">
        <v>1842</v>
      </c>
      <c r="AQ264" s="1855">
        <v>0</v>
      </c>
      <c r="AR264" s="1855">
        <v>2027</v>
      </c>
      <c r="AS264" s="1855">
        <v>7122</v>
      </c>
      <c r="AT264" s="1855">
        <v>3</v>
      </c>
      <c r="AU264" s="1855">
        <v>7122</v>
      </c>
      <c r="AV264" s="1855">
        <v>3</v>
      </c>
      <c r="AW264" s="1855">
        <v>17.420000000000002</v>
      </c>
      <c r="AX264" s="1855" t="s">
        <v>1842</v>
      </c>
      <c r="AY264" s="1855">
        <v>3</v>
      </c>
      <c r="AZ264" s="1855">
        <v>10</v>
      </c>
      <c r="BA264" s="1855" t="s">
        <v>179</v>
      </c>
      <c r="BB264" s="1855" t="s">
        <v>179</v>
      </c>
      <c r="BC264" s="1857" t="s">
        <v>179</v>
      </c>
      <c r="BD264" s="1857" t="s">
        <v>179</v>
      </c>
      <c r="BE264" s="1857" t="s">
        <v>179</v>
      </c>
      <c r="BF264" s="1857" t="s">
        <v>179</v>
      </c>
      <c r="BG264" s="1857" t="s">
        <v>179</v>
      </c>
      <c r="BH264" s="1857" t="s">
        <v>179</v>
      </c>
      <c r="BI264" s="1857" t="s">
        <v>179</v>
      </c>
      <c r="BJ264" s="1857" t="s">
        <v>179</v>
      </c>
      <c r="BK264" s="1855" t="s">
        <v>179</v>
      </c>
      <c r="BL264" s="1855" t="s">
        <v>179</v>
      </c>
      <c r="BM264" s="1855" t="s">
        <v>179</v>
      </c>
      <c r="BN264" s="1855" t="s">
        <v>179</v>
      </c>
      <c r="BO264" s="1855" t="s">
        <v>179</v>
      </c>
      <c r="BP264" s="1855"/>
      <c r="BQ264" s="1855">
        <v>0</v>
      </c>
      <c r="BR264" s="1855"/>
      <c r="BS264" s="1855">
        <v>0</v>
      </c>
      <c r="BT264" s="1855"/>
      <c r="BU264" s="1855">
        <v>0</v>
      </c>
      <c r="BV264" s="1855"/>
      <c r="BW264" s="1855">
        <v>0</v>
      </c>
      <c r="BX264" s="1855" t="s">
        <v>4297</v>
      </c>
      <c r="BY264" s="1855" t="s">
        <v>4297</v>
      </c>
      <c r="BZ264" s="1858" t="s">
        <v>4297</v>
      </c>
      <c r="CA264" s="1858" t="s">
        <v>3153</v>
      </c>
      <c r="CB264" s="1858" t="s">
        <v>4297</v>
      </c>
      <c r="CC264" s="1858" t="s">
        <v>4297</v>
      </c>
      <c r="CD264" s="1858" t="s">
        <v>4297</v>
      </c>
      <c r="CE264" s="1858" t="s">
        <v>3153</v>
      </c>
      <c r="CF264" s="1858" t="s">
        <v>4297</v>
      </c>
      <c r="CG264" s="1858" t="s">
        <v>4298</v>
      </c>
      <c r="CH264" s="1858" t="s">
        <v>4298</v>
      </c>
      <c r="CI264" s="1859" t="s">
        <v>4298</v>
      </c>
      <c r="CJ264" s="1855" t="s">
        <v>4298</v>
      </c>
      <c r="CK264" s="1855" t="b">
        <v>0</v>
      </c>
      <c r="CL264" s="1855" t="b">
        <v>0</v>
      </c>
      <c r="CM264" s="1855" t="b">
        <v>0</v>
      </c>
      <c r="CN264" s="1855" t="b">
        <v>0</v>
      </c>
      <c r="CO264" s="1855" t="b">
        <v>0</v>
      </c>
      <c r="CP264" s="1855" t="b">
        <v>0</v>
      </c>
      <c r="CQ264" s="1855" t="b">
        <v>0</v>
      </c>
      <c r="CR264" s="1855" t="b">
        <v>1</v>
      </c>
      <c r="CS264" s="1855" t="s">
        <v>4300</v>
      </c>
      <c r="CT264" s="1855" t="s">
        <v>4300</v>
      </c>
      <c r="CU264" s="1855" t="s">
        <v>3153</v>
      </c>
      <c r="CV264" s="1855" t="s">
        <v>4300</v>
      </c>
      <c r="CW264" s="1855" t="s">
        <v>4300</v>
      </c>
      <c r="CX264" s="1855" t="s">
        <v>4297</v>
      </c>
      <c r="CY264" s="1857" t="s">
        <v>4300</v>
      </c>
      <c r="CZ264" s="1855">
        <v>0</v>
      </c>
      <c r="DA264" s="1855">
        <v>0</v>
      </c>
      <c r="DB264" s="1855">
        <v>0</v>
      </c>
      <c r="DC264" s="1855">
        <v>0</v>
      </c>
      <c r="DD264" s="1855">
        <v>0</v>
      </c>
      <c r="DE264" s="1855" t="b">
        <v>0</v>
      </c>
      <c r="DF264" s="1855" t="b">
        <v>0</v>
      </c>
      <c r="DG264" s="1855" t="b">
        <v>0</v>
      </c>
      <c r="DH264" s="1855" t="b">
        <v>0</v>
      </c>
      <c r="DI264" s="1855" t="b">
        <v>0</v>
      </c>
      <c r="DJ264" s="1860" t="b">
        <v>0</v>
      </c>
      <c r="DK264" s="1860" t="b">
        <v>0</v>
      </c>
      <c r="DL264" s="1860" t="b">
        <v>0</v>
      </c>
      <c r="DM264" s="1860" t="s">
        <v>179</v>
      </c>
      <c r="DN264" s="1860" t="s">
        <v>179</v>
      </c>
      <c r="DO264" s="1860" t="s">
        <v>179</v>
      </c>
      <c r="DP264" s="1860" t="s">
        <v>179</v>
      </c>
      <c r="DQ264" s="1860" t="s">
        <v>179</v>
      </c>
      <c r="DR264" s="1860" t="s">
        <v>179</v>
      </c>
    </row>
    <row r="265" spans="1:122" ht="14.25" thickBot="1">
      <c r="A265" s="1855" t="s">
        <v>1843</v>
      </c>
      <c r="B265" s="1855" t="s">
        <v>1844</v>
      </c>
      <c r="C265" s="1855">
        <v>2025</v>
      </c>
      <c r="D265" s="1855" t="s">
        <v>441</v>
      </c>
      <c r="E265" s="1855">
        <v>1075405</v>
      </c>
      <c r="F265" s="1855" t="s">
        <v>1844</v>
      </c>
      <c r="G265" s="1856">
        <v>45945</v>
      </c>
      <c r="H265" s="1855" t="s">
        <v>1845</v>
      </c>
      <c r="I265" s="1855" t="s">
        <v>1844</v>
      </c>
      <c r="J265" s="1855" t="s">
        <v>1846</v>
      </c>
      <c r="K265" s="1855" t="s">
        <v>1844</v>
      </c>
      <c r="L265" s="1855" t="s">
        <v>1846</v>
      </c>
      <c r="M265" s="1855" t="s">
        <v>1845</v>
      </c>
      <c r="N265" s="1855" t="s">
        <v>86</v>
      </c>
      <c r="O265" s="1855" t="s">
        <v>87</v>
      </c>
      <c r="P265" s="1855" t="s">
        <v>441</v>
      </c>
      <c r="Q265" s="1855" t="s">
        <v>179</v>
      </c>
      <c r="R265" s="1855" t="s">
        <v>179</v>
      </c>
      <c r="S265" s="1855" t="s">
        <v>179</v>
      </c>
      <c r="T265" s="1855" t="s">
        <v>179</v>
      </c>
      <c r="U265" s="1855">
        <v>2517</v>
      </c>
      <c r="V265" s="1855">
        <v>1</v>
      </c>
      <c r="W265" s="1855">
        <v>1</v>
      </c>
      <c r="X265" s="1855">
        <v>0</v>
      </c>
      <c r="Y265" s="1855">
        <v>2025</v>
      </c>
      <c r="Z265" s="1855">
        <v>2027</v>
      </c>
      <c r="AA265" s="1855" t="s">
        <v>4138</v>
      </c>
      <c r="AB265" s="1855" t="s">
        <v>4022</v>
      </c>
      <c r="AC265" s="1855" t="s">
        <v>1847</v>
      </c>
      <c r="AD265" s="1855" t="s">
        <v>179</v>
      </c>
      <c r="AE265" s="1855" t="s">
        <v>179</v>
      </c>
      <c r="AF265" s="1855" t="s">
        <v>179</v>
      </c>
      <c r="AG265" s="1855" t="s">
        <v>179</v>
      </c>
      <c r="AH265" s="1855" t="s">
        <v>179</v>
      </c>
      <c r="AI265" s="1855" t="s">
        <v>179</v>
      </c>
      <c r="AJ265" s="1855">
        <v>2024</v>
      </c>
      <c r="AK265" s="1855">
        <v>4192</v>
      </c>
      <c r="AL265" s="1855">
        <v>4192</v>
      </c>
      <c r="AM265" s="1855">
        <v>2239</v>
      </c>
      <c r="AN265" s="1855">
        <v>2239</v>
      </c>
      <c r="AO265" s="1855">
        <v>52.31</v>
      </c>
      <c r="AP265" s="1855" t="s">
        <v>469</v>
      </c>
      <c r="AQ265" s="1855">
        <v>100</v>
      </c>
      <c r="AR265" s="1855">
        <v>2027</v>
      </c>
      <c r="AS265" s="1855">
        <v>2200</v>
      </c>
      <c r="AT265" s="1855">
        <v>47.5</v>
      </c>
      <c r="AU265" s="1855">
        <v>2200</v>
      </c>
      <c r="AV265" s="1855">
        <v>47.5</v>
      </c>
      <c r="AW265" s="1855">
        <v>50.75</v>
      </c>
      <c r="AX265" s="1855" t="s">
        <v>469</v>
      </c>
      <c r="AY265" s="1855">
        <v>3</v>
      </c>
      <c r="AZ265" s="1855">
        <v>100</v>
      </c>
      <c r="BA265" s="1855" t="s">
        <v>179</v>
      </c>
      <c r="BB265" s="1855" t="s">
        <v>179</v>
      </c>
      <c r="BC265" s="1857" t="s">
        <v>179</v>
      </c>
      <c r="BD265" s="1857" t="s">
        <v>179</v>
      </c>
      <c r="BE265" s="1857" t="s">
        <v>179</v>
      </c>
      <c r="BF265" s="1857" t="s">
        <v>179</v>
      </c>
      <c r="BG265" s="1857" t="s">
        <v>179</v>
      </c>
      <c r="BH265" s="1857" t="s">
        <v>179</v>
      </c>
      <c r="BI265" s="1857" t="s">
        <v>179</v>
      </c>
      <c r="BJ265" s="1857" t="s">
        <v>179</v>
      </c>
      <c r="BK265" s="1855" t="s">
        <v>179</v>
      </c>
      <c r="BL265" s="1855" t="s">
        <v>179</v>
      </c>
      <c r="BM265" s="1855" t="s">
        <v>179</v>
      </c>
      <c r="BN265" s="1855" t="s">
        <v>179</v>
      </c>
      <c r="BO265" s="1855" t="s">
        <v>179</v>
      </c>
      <c r="BP265" s="1855"/>
      <c r="BQ265" s="1855">
        <v>0</v>
      </c>
      <c r="BR265" s="1855"/>
      <c r="BS265" s="1855">
        <v>0</v>
      </c>
      <c r="BT265" s="1855"/>
      <c r="BU265" s="1855">
        <v>0</v>
      </c>
      <c r="BV265" s="1855"/>
      <c r="BW265" s="1855">
        <v>0</v>
      </c>
      <c r="BX265" s="1855" t="s">
        <v>3153</v>
      </c>
      <c r="BY265" s="1855" t="s">
        <v>4297</v>
      </c>
      <c r="BZ265" s="1858" t="s">
        <v>4297</v>
      </c>
      <c r="CA265" s="1858" t="s">
        <v>3153</v>
      </c>
      <c r="CB265" s="1858" t="s">
        <v>4297</v>
      </c>
      <c r="CC265" s="1858" t="s">
        <v>4297</v>
      </c>
      <c r="CD265" s="1858" t="s">
        <v>3153</v>
      </c>
      <c r="CE265" s="1858" t="s">
        <v>3153</v>
      </c>
      <c r="CF265" s="1858" t="s">
        <v>4297</v>
      </c>
      <c r="CG265" s="1858" t="s">
        <v>4298</v>
      </c>
      <c r="CH265" s="1858" t="s">
        <v>3153</v>
      </c>
      <c r="CI265" s="1859" t="s">
        <v>4298</v>
      </c>
      <c r="CJ265" s="1855" t="s">
        <v>4297</v>
      </c>
      <c r="CK265" s="1855" t="b">
        <v>0</v>
      </c>
      <c r="CL265" s="1855" t="b">
        <v>0</v>
      </c>
      <c r="CM265" s="1855" t="b">
        <v>0</v>
      </c>
      <c r="CN265" s="1855" t="b">
        <v>0</v>
      </c>
      <c r="CO265" s="1855" t="b">
        <v>0</v>
      </c>
      <c r="CP265" s="1855" t="b">
        <v>1</v>
      </c>
      <c r="CQ265" s="1855" t="b">
        <v>0</v>
      </c>
      <c r="CR265" s="1855" t="b">
        <v>0</v>
      </c>
      <c r="CS265" s="1855" t="s">
        <v>3153</v>
      </c>
      <c r="CT265" s="1855" t="s">
        <v>3153</v>
      </c>
      <c r="CU265" s="1855" t="s">
        <v>3153</v>
      </c>
      <c r="CV265" s="1855" t="s">
        <v>4300</v>
      </c>
      <c r="CW265" s="1855" t="s">
        <v>4300</v>
      </c>
      <c r="CX265" s="1855" t="s">
        <v>4297</v>
      </c>
      <c r="CY265" s="1857" t="s">
        <v>4300</v>
      </c>
      <c r="CZ265" s="1855">
        <v>0</v>
      </c>
      <c r="DA265" s="1855">
        <v>0</v>
      </c>
      <c r="DB265" s="1855">
        <v>0</v>
      </c>
      <c r="DC265" s="1855">
        <v>0</v>
      </c>
      <c r="DD265" s="1855">
        <v>0</v>
      </c>
      <c r="DE265" s="1855" t="b">
        <v>0</v>
      </c>
      <c r="DF265" s="1855" t="b">
        <v>0</v>
      </c>
      <c r="DG265" s="1855" t="b">
        <v>0</v>
      </c>
      <c r="DH265" s="1855" t="b">
        <v>0</v>
      </c>
      <c r="DI265" s="1855" t="b">
        <v>0</v>
      </c>
      <c r="DJ265" s="1860" t="b">
        <v>0</v>
      </c>
      <c r="DK265" s="1860" t="b">
        <v>0</v>
      </c>
      <c r="DL265" s="1860" t="b">
        <v>0</v>
      </c>
      <c r="DM265" s="1860" t="s">
        <v>179</v>
      </c>
      <c r="DN265" s="1860" t="s">
        <v>179</v>
      </c>
      <c r="DO265" s="1860" t="s">
        <v>179</v>
      </c>
      <c r="DP265" s="1860" t="s">
        <v>179</v>
      </c>
      <c r="DQ265" s="1860" t="s">
        <v>179</v>
      </c>
      <c r="DR265" s="1860" t="s">
        <v>179</v>
      </c>
    </row>
    <row r="266" spans="1:122" ht="14.25" thickBot="1">
      <c r="A266" s="1855" t="s">
        <v>1848</v>
      </c>
      <c r="B266" s="1855" t="s">
        <v>1849</v>
      </c>
      <c r="C266" s="1855">
        <v>2025</v>
      </c>
      <c r="D266" s="1855" t="s">
        <v>441</v>
      </c>
      <c r="E266" s="1855">
        <v>1059406</v>
      </c>
      <c r="F266" s="1855" t="s">
        <v>1849</v>
      </c>
      <c r="G266" s="1856">
        <v>45867</v>
      </c>
      <c r="H266" s="1855" t="s">
        <v>1851</v>
      </c>
      <c r="I266" s="1855" t="s">
        <v>1849</v>
      </c>
      <c r="J266" s="1855" t="s">
        <v>1850</v>
      </c>
      <c r="K266" s="1855" t="s">
        <v>1849</v>
      </c>
      <c r="L266" s="1855" t="s">
        <v>1850</v>
      </c>
      <c r="M266" s="1855" t="s">
        <v>1851</v>
      </c>
      <c r="N266" s="1855" t="s">
        <v>57</v>
      </c>
      <c r="O266" s="1855" t="s">
        <v>67</v>
      </c>
      <c r="P266" s="1855" t="s">
        <v>441</v>
      </c>
      <c r="Q266" s="1855" t="s">
        <v>179</v>
      </c>
      <c r="R266" s="1855" t="s">
        <v>179</v>
      </c>
      <c r="S266" s="1855" t="s">
        <v>179</v>
      </c>
      <c r="T266" s="1855" t="s">
        <v>179</v>
      </c>
      <c r="U266" s="1855">
        <v>2416</v>
      </c>
      <c r="V266" s="1855">
        <v>32</v>
      </c>
      <c r="W266" s="1855">
        <v>0</v>
      </c>
      <c r="X266" s="1855">
        <v>0</v>
      </c>
      <c r="Y266" s="1855">
        <v>2025</v>
      </c>
      <c r="Z266" s="1855">
        <v>2027</v>
      </c>
      <c r="AA266" s="1855" t="s">
        <v>4710</v>
      </c>
      <c r="AB266" s="1855" t="s">
        <v>179</v>
      </c>
      <c r="AC266" s="1855" t="s">
        <v>179</v>
      </c>
      <c r="AD266" s="1855" t="s">
        <v>4022</v>
      </c>
      <c r="AE266" s="1855" t="s">
        <v>1852</v>
      </c>
      <c r="AF266" s="1855" t="s">
        <v>1853</v>
      </c>
      <c r="AG266" s="1855" t="s">
        <v>528</v>
      </c>
      <c r="AH266" s="1855" t="s">
        <v>179</v>
      </c>
      <c r="AI266" s="1855" t="s">
        <v>179</v>
      </c>
      <c r="AJ266" s="1855">
        <v>2024</v>
      </c>
      <c r="AK266" s="1855">
        <v>4671</v>
      </c>
      <c r="AL266" s="1855">
        <v>4671</v>
      </c>
      <c r="AM266" s="1855">
        <v>4671</v>
      </c>
      <c r="AN266" s="1855">
        <v>4671</v>
      </c>
      <c r="AO266" s="1855">
        <v>26.35</v>
      </c>
      <c r="AP266" s="1855" t="s">
        <v>1292</v>
      </c>
      <c r="AQ266" s="1855">
        <v>0</v>
      </c>
      <c r="AR266" s="1855">
        <v>2027</v>
      </c>
      <c r="AS266" s="1855">
        <v>4601</v>
      </c>
      <c r="AT266" s="1855">
        <v>1.5</v>
      </c>
      <c r="AU266" s="1855">
        <v>4601</v>
      </c>
      <c r="AV266" s="1855">
        <v>1.5</v>
      </c>
      <c r="AW266" s="1855">
        <v>25.95</v>
      </c>
      <c r="AX266" s="1855" t="s">
        <v>1292</v>
      </c>
      <c r="AY266" s="1855">
        <v>1.5</v>
      </c>
      <c r="AZ266" s="1855">
        <v>0</v>
      </c>
      <c r="BA266" s="1855" t="s">
        <v>179</v>
      </c>
      <c r="BB266" s="1855" t="s">
        <v>179</v>
      </c>
      <c r="BC266" s="1857" t="s">
        <v>179</v>
      </c>
      <c r="BD266" s="1857" t="s">
        <v>179</v>
      </c>
      <c r="BE266" s="1857" t="s">
        <v>179</v>
      </c>
      <c r="BF266" s="1857" t="s">
        <v>179</v>
      </c>
      <c r="BG266" s="1857" t="s">
        <v>179</v>
      </c>
      <c r="BH266" s="1857" t="s">
        <v>179</v>
      </c>
      <c r="BI266" s="1857" t="s">
        <v>179</v>
      </c>
      <c r="BJ266" s="1857" t="s">
        <v>179</v>
      </c>
      <c r="BK266" s="1855" t="s">
        <v>179</v>
      </c>
      <c r="BL266" s="1855" t="s">
        <v>179</v>
      </c>
      <c r="BM266" s="1855" t="s">
        <v>179</v>
      </c>
      <c r="BN266" s="1855" t="s">
        <v>179</v>
      </c>
      <c r="BO266" s="1855" t="s">
        <v>179</v>
      </c>
      <c r="BP266" s="1855"/>
      <c r="BQ266" s="1855">
        <v>0</v>
      </c>
      <c r="BR266" s="1855"/>
      <c r="BS266" s="1855">
        <v>0</v>
      </c>
      <c r="BT266" s="1855"/>
      <c r="BU266" s="1855">
        <v>0</v>
      </c>
      <c r="BV266" s="1855"/>
      <c r="BW266" s="1855">
        <v>0</v>
      </c>
      <c r="BX266" s="1855" t="s">
        <v>4297</v>
      </c>
      <c r="BY266" s="1855" t="s">
        <v>4297</v>
      </c>
      <c r="BZ266" s="1858" t="s">
        <v>4299</v>
      </c>
      <c r="CA266" s="1858" t="s">
        <v>4297</v>
      </c>
      <c r="CB266" s="1858" t="s">
        <v>4297</v>
      </c>
      <c r="CC266" s="1858" t="s">
        <v>4297</v>
      </c>
      <c r="CD266" s="1858" t="s">
        <v>4298</v>
      </c>
      <c r="CE266" s="1858" t="s">
        <v>4297</v>
      </c>
      <c r="CF266" s="1858" t="s">
        <v>4297</v>
      </c>
      <c r="CG266" s="1858" t="s">
        <v>4298</v>
      </c>
      <c r="CH266" s="1858" t="s">
        <v>4298</v>
      </c>
      <c r="CI266" s="1859" t="s">
        <v>4298</v>
      </c>
      <c r="CJ266" s="1855" t="s">
        <v>4298</v>
      </c>
      <c r="CK266" s="1855" t="b">
        <v>0</v>
      </c>
      <c r="CL266" s="1855" t="b">
        <v>0</v>
      </c>
      <c r="CM266" s="1855" t="b">
        <v>0</v>
      </c>
      <c r="CN266" s="1855" t="b">
        <v>0</v>
      </c>
      <c r="CO266" s="1855" t="b">
        <v>0</v>
      </c>
      <c r="CP266" s="1855" t="b">
        <v>1</v>
      </c>
      <c r="CQ266" s="1855" t="b">
        <v>0</v>
      </c>
      <c r="CR266" s="1855" t="b">
        <v>1</v>
      </c>
      <c r="CS266" s="1855" t="s">
        <v>4300</v>
      </c>
      <c r="CT266" s="1855" t="s">
        <v>4300</v>
      </c>
      <c r="CU266" s="1855" t="s">
        <v>3153</v>
      </c>
      <c r="CV266" s="1855" t="s">
        <v>4300</v>
      </c>
      <c r="CW266" s="1855" t="s">
        <v>4300</v>
      </c>
      <c r="CX266" s="1855" t="s">
        <v>4297</v>
      </c>
      <c r="CY266" s="1857" t="s">
        <v>4300</v>
      </c>
      <c r="CZ266" s="1855">
        <v>0</v>
      </c>
      <c r="DA266" s="1855">
        <v>0</v>
      </c>
      <c r="DB266" s="1855">
        <v>0</v>
      </c>
      <c r="DC266" s="1855">
        <v>0</v>
      </c>
      <c r="DD266" s="1855">
        <v>0</v>
      </c>
      <c r="DE266" s="1855" t="b">
        <v>0</v>
      </c>
      <c r="DF266" s="1855" t="b">
        <v>0</v>
      </c>
      <c r="DG266" s="1855" t="b">
        <v>0</v>
      </c>
      <c r="DH266" s="1855" t="b">
        <v>0</v>
      </c>
      <c r="DI266" s="1855" t="b">
        <v>0</v>
      </c>
      <c r="DJ266" s="1860" t="b">
        <v>0</v>
      </c>
      <c r="DK266" s="1860" t="b">
        <v>0</v>
      </c>
      <c r="DL266" s="1860" t="b">
        <v>0</v>
      </c>
      <c r="DM266" s="1860" t="s">
        <v>179</v>
      </c>
      <c r="DN266" s="1860" t="s">
        <v>179</v>
      </c>
      <c r="DO266" s="1860" t="s">
        <v>179</v>
      </c>
      <c r="DP266" s="1860" t="s">
        <v>179</v>
      </c>
      <c r="DQ266" s="1860" t="s">
        <v>179</v>
      </c>
      <c r="DR266" s="1860" t="s">
        <v>179</v>
      </c>
    </row>
    <row r="267" spans="1:122" ht="14.25" thickBot="1">
      <c r="A267" s="1855" t="s">
        <v>1854</v>
      </c>
      <c r="B267" s="1855" t="s">
        <v>1855</v>
      </c>
      <c r="C267" s="1855">
        <v>2025</v>
      </c>
      <c r="D267" s="1855" t="s">
        <v>594</v>
      </c>
      <c r="E267" s="1855">
        <v>1083407</v>
      </c>
      <c r="F267" s="1855" t="s">
        <v>1855</v>
      </c>
      <c r="G267" s="1856">
        <v>45819</v>
      </c>
      <c r="H267" s="1855" t="s">
        <v>1856</v>
      </c>
      <c r="I267" s="1855" t="s">
        <v>1855</v>
      </c>
      <c r="J267" s="1855" t="s">
        <v>1857</v>
      </c>
      <c r="K267" s="1855" t="s">
        <v>1855</v>
      </c>
      <c r="L267" s="1855" t="s">
        <v>1857</v>
      </c>
      <c r="M267" s="1855" t="s">
        <v>1856</v>
      </c>
      <c r="N267" s="1855" t="s">
        <v>319</v>
      </c>
      <c r="O267" s="1855" t="s">
        <v>96</v>
      </c>
      <c r="P267" s="1855" t="s">
        <v>441</v>
      </c>
      <c r="Q267" s="1855" t="s">
        <v>179</v>
      </c>
      <c r="R267" s="1855" t="s">
        <v>461</v>
      </c>
      <c r="S267" s="1855" t="s">
        <v>179</v>
      </c>
      <c r="T267" s="1855" t="s">
        <v>179</v>
      </c>
      <c r="U267" s="1855">
        <v>2662</v>
      </c>
      <c r="V267" s="1855">
        <v>47</v>
      </c>
      <c r="W267" s="1855">
        <v>0</v>
      </c>
      <c r="X267" s="1855">
        <v>139</v>
      </c>
      <c r="Y267" s="1855">
        <v>2025</v>
      </c>
      <c r="Z267" s="1855">
        <v>2027</v>
      </c>
      <c r="AA267" s="1855" t="s">
        <v>4711</v>
      </c>
      <c r="AB267" s="1855" t="s">
        <v>179</v>
      </c>
      <c r="AC267" s="1855" t="s">
        <v>179</v>
      </c>
      <c r="AD267" s="1855" t="s">
        <v>4022</v>
      </c>
      <c r="AE267" s="1855" t="s">
        <v>4122</v>
      </c>
      <c r="AF267" s="1855" t="s">
        <v>1858</v>
      </c>
      <c r="AG267" s="1855" t="s">
        <v>1859</v>
      </c>
      <c r="AH267" s="1855" t="s">
        <v>179</v>
      </c>
      <c r="AI267" s="1855" t="s">
        <v>179</v>
      </c>
      <c r="AJ267" s="1855">
        <v>2024</v>
      </c>
      <c r="AK267" s="1855">
        <v>5086</v>
      </c>
      <c r="AL267" s="1855">
        <v>5086</v>
      </c>
      <c r="AM267" s="1855">
        <v>5086</v>
      </c>
      <c r="AN267" s="1855">
        <v>5086</v>
      </c>
      <c r="AO267" s="1855">
        <v>78.290000000000006</v>
      </c>
      <c r="AP267" s="1855" t="s">
        <v>469</v>
      </c>
      <c r="AQ267" s="1855">
        <v>0</v>
      </c>
      <c r="AR267" s="1855">
        <v>2027</v>
      </c>
      <c r="AS267" s="1855">
        <v>4935</v>
      </c>
      <c r="AT267" s="1855">
        <v>3</v>
      </c>
      <c r="AU267" s="1855">
        <v>4935</v>
      </c>
      <c r="AV267" s="1855">
        <v>3</v>
      </c>
      <c r="AW267" s="1855">
        <v>75.94</v>
      </c>
      <c r="AX267" s="1855" t="s">
        <v>469</v>
      </c>
      <c r="AY267" s="1855">
        <v>3</v>
      </c>
      <c r="AZ267" s="1855">
        <v>0</v>
      </c>
      <c r="BA267" s="1855">
        <v>2024</v>
      </c>
      <c r="BB267" s="1855">
        <v>836</v>
      </c>
      <c r="BC267" s="1857">
        <v>836</v>
      </c>
      <c r="BD267" s="1857">
        <v>836</v>
      </c>
      <c r="BE267" s="1857">
        <v>836</v>
      </c>
      <c r="BF267" s="1857">
        <v>0.15559999999999999</v>
      </c>
      <c r="BG267" s="1857" t="s">
        <v>523</v>
      </c>
      <c r="BH267" s="1857">
        <v>2027</v>
      </c>
      <c r="BI267" s="1857">
        <v>827.64</v>
      </c>
      <c r="BJ267" s="1857">
        <v>1</v>
      </c>
      <c r="BK267" s="1855">
        <v>827.64</v>
      </c>
      <c r="BL267" s="1855">
        <v>1</v>
      </c>
      <c r="BM267" s="1855">
        <v>0.154</v>
      </c>
      <c r="BN267" s="1855" t="s">
        <v>523</v>
      </c>
      <c r="BO267" s="1855">
        <v>1</v>
      </c>
      <c r="BP267" s="1855"/>
      <c r="BQ267" s="1855">
        <v>0</v>
      </c>
      <c r="BR267" s="1855"/>
      <c r="BS267" s="1855">
        <v>0</v>
      </c>
      <c r="BT267" s="1855"/>
      <c r="BU267" s="1855">
        <v>0</v>
      </c>
      <c r="BV267" s="1855"/>
      <c r="BW267" s="1855">
        <v>0</v>
      </c>
      <c r="BX267" s="1855" t="s">
        <v>4297</v>
      </c>
      <c r="BY267" s="1855" t="s">
        <v>4297</v>
      </c>
      <c r="BZ267" s="1858" t="s">
        <v>4299</v>
      </c>
      <c r="CA267" s="1858" t="s">
        <v>4298</v>
      </c>
      <c r="CB267" s="1858" t="s">
        <v>3153</v>
      </c>
      <c r="CC267" s="1858" t="s">
        <v>3153</v>
      </c>
      <c r="CD267" s="1858" t="s">
        <v>4298</v>
      </c>
      <c r="CE267" s="1858" t="s">
        <v>4299</v>
      </c>
      <c r="CF267" s="1858" t="s">
        <v>4297</v>
      </c>
      <c r="CG267" s="1858" t="s">
        <v>4298</v>
      </c>
      <c r="CH267" s="1858" t="s">
        <v>4298</v>
      </c>
      <c r="CI267" s="1859" t="s">
        <v>4298</v>
      </c>
      <c r="CJ267" s="1855" t="s">
        <v>4298</v>
      </c>
      <c r="CK267" s="1855" t="b">
        <v>0</v>
      </c>
      <c r="CL267" s="1855" t="b">
        <v>0</v>
      </c>
      <c r="CM267" s="1855" t="b">
        <v>0</v>
      </c>
      <c r="CN267" s="1855" t="b">
        <v>0</v>
      </c>
      <c r="CO267" s="1855" t="b">
        <v>0</v>
      </c>
      <c r="CP267" s="1855" t="b">
        <v>0</v>
      </c>
      <c r="CQ267" s="1855" t="b">
        <v>0</v>
      </c>
      <c r="CR267" s="1855" t="b">
        <v>1</v>
      </c>
      <c r="CS267" s="1855" t="s">
        <v>4300</v>
      </c>
      <c r="CT267" s="1855" t="s">
        <v>4300</v>
      </c>
      <c r="CU267" s="1855" t="s">
        <v>4300</v>
      </c>
      <c r="CV267" s="1855" t="s">
        <v>4300</v>
      </c>
      <c r="CW267" s="1855" t="s">
        <v>4300</v>
      </c>
      <c r="CX267" s="1855" t="s">
        <v>3153</v>
      </c>
      <c r="CY267" s="1857" t="s">
        <v>4300</v>
      </c>
      <c r="CZ267" s="1855" t="s">
        <v>4297</v>
      </c>
      <c r="DA267" s="1855" t="s">
        <v>4297</v>
      </c>
      <c r="DB267" s="1855" t="s">
        <v>4297</v>
      </c>
      <c r="DC267" s="1855" t="s">
        <v>4297</v>
      </c>
      <c r="DD267" s="1855" t="s">
        <v>4297</v>
      </c>
      <c r="DE267" s="1855" t="b">
        <v>0</v>
      </c>
      <c r="DF267" s="1855" t="b">
        <v>0</v>
      </c>
      <c r="DG267" s="1855" t="b">
        <v>0</v>
      </c>
      <c r="DH267" s="1855" t="b">
        <v>0</v>
      </c>
      <c r="DI267" s="1855" t="b">
        <v>0</v>
      </c>
      <c r="DJ267" s="1860" t="b">
        <v>0</v>
      </c>
      <c r="DK267" s="1860" t="b">
        <v>0</v>
      </c>
      <c r="DL267" s="1860" t="b">
        <v>1</v>
      </c>
      <c r="DM267" s="1860" t="s">
        <v>4300</v>
      </c>
      <c r="DN267" s="1860" t="s">
        <v>4300</v>
      </c>
      <c r="DO267" s="1860" t="s">
        <v>4300</v>
      </c>
      <c r="DP267" s="1860" t="s">
        <v>4300</v>
      </c>
      <c r="DQ267" s="1860" t="s">
        <v>4300</v>
      </c>
      <c r="DR267" s="1860" t="s">
        <v>3153</v>
      </c>
    </row>
    <row r="268" spans="1:122" ht="14.25" thickBot="1">
      <c r="A268" s="1855" t="s">
        <v>1877</v>
      </c>
      <c r="B268" s="1855" t="s">
        <v>1878</v>
      </c>
      <c r="C268" s="1855">
        <v>2025</v>
      </c>
      <c r="D268" s="1855" t="s">
        <v>441</v>
      </c>
      <c r="E268" s="1855">
        <v>1037408</v>
      </c>
      <c r="F268" s="1855" t="s">
        <v>1878</v>
      </c>
      <c r="G268" s="1856">
        <v>45842</v>
      </c>
      <c r="H268" s="1855" t="s">
        <v>4123</v>
      </c>
      <c r="I268" s="1855" t="s">
        <v>1878</v>
      </c>
      <c r="J268" s="1855" t="s">
        <v>4124</v>
      </c>
      <c r="K268" s="1855" t="s">
        <v>1878</v>
      </c>
      <c r="L268" s="1855" t="s">
        <v>4124</v>
      </c>
      <c r="M268" s="1855" t="s">
        <v>4123</v>
      </c>
      <c r="N268" s="1855" t="s">
        <v>42</v>
      </c>
      <c r="O268" s="1855" t="s">
        <v>43</v>
      </c>
      <c r="P268" s="1855" t="s">
        <v>441</v>
      </c>
      <c r="Q268" s="1855" t="s">
        <v>179</v>
      </c>
      <c r="R268" s="1855" t="s">
        <v>179</v>
      </c>
      <c r="S268" s="1855" t="s">
        <v>179</v>
      </c>
      <c r="T268" s="1855" t="s">
        <v>179</v>
      </c>
      <c r="U268" s="1855">
        <v>12707</v>
      </c>
      <c r="V268" s="1855">
        <v>1</v>
      </c>
      <c r="W268" s="1855">
        <v>1</v>
      </c>
      <c r="X268" s="1855">
        <v>0</v>
      </c>
      <c r="Y268" s="1855">
        <v>2025</v>
      </c>
      <c r="Z268" s="1855">
        <v>2027</v>
      </c>
      <c r="AA268" s="1855" t="s">
        <v>4712</v>
      </c>
      <c r="AB268" s="1855" t="s">
        <v>179</v>
      </c>
      <c r="AC268" s="1855" t="s">
        <v>179</v>
      </c>
      <c r="AD268" s="1855" t="s">
        <v>4022</v>
      </c>
      <c r="AE268" s="1855" t="s">
        <v>1879</v>
      </c>
      <c r="AF268" s="1855" t="s">
        <v>2980</v>
      </c>
      <c r="AG268" s="1855" t="s">
        <v>1880</v>
      </c>
      <c r="AH268" s="1855" t="s">
        <v>179</v>
      </c>
      <c r="AI268" s="1855" t="s">
        <v>179</v>
      </c>
      <c r="AJ268" s="1855">
        <v>2024</v>
      </c>
      <c r="AK268" s="1855">
        <v>35728</v>
      </c>
      <c r="AL268" s="1855">
        <v>35728</v>
      </c>
      <c r="AM268" s="1855">
        <v>35728</v>
      </c>
      <c r="AN268" s="1855">
        <v>35728</v>
      </c>
      <c r="AO268" s="1855">
        <v>36.92</v>
      </c>
      <c r="AP268" s="1855" t="s">
        <v>1881</v>
      </c>
      <c r="AQ268" s="1855">
        <v>0</v>
      </c>
      <c r="AR268" s="1855">
        <v>2027</v>
      </c>
      <c r="AS268" s="1855">
        <v>35728</v>
      </c>
      <c r="AT268" s="1855">
        <v>0</v>
      </c>
      <c r="AU268" s="1855">
        <v>35728</v>
      </c>
      <c r="AV268" s="1855">
        <v>0</v>
      </c>
      <c r="AW268" s="1855">
        <v>35.81</v>
      </c>
      <c r="AX268" s="1855" t="s">
        <v>1881</v>
      </c>
      <c r="AY268" s="1855">
        <v>3</v>
      </c>
      <c r="AZ268" s="1855">
        <v>0</v>
      </c>
      <c r="BA268" s="1855" t="s">
        <v>179</v>
      </c>
      <c r="BB268" s="1855" t="s">
        <v>179</v>
      </c>
      <c r="BC268" s="1857" t="s">
        <v>179</v>
      </c>
      <c r="BD268" s="1857" t="s">
        <v>179</v>
      </c>
      <c r="BE268" s="1857" t="s">
        <v>179</v>
      </c>
      <c r="BF268" s="1857" t="s">
        <v>179</v>
      </c>
      <c r="BG268" s="1857" t="s">
        <v>179</v>
      </c>
      <c r="BH268" s="1857" t="s">
        <v>179</v>
      </c>
      <c r="BI268" s="1857" t="s">
        <v>179</v>
      </c>
      <c r="BJ268" s="1857" t="s">
        <v>179</v>
      </c>
      <c r="BK268" s="1855" t="s">
        <v>179</v>
      </c>
      <c r="BL268" s="1855" t="s">
        <v>179</v>
      </c>
      <c r="BM268" s="1855" t="s">
        <v>179</v>
      </c>
      <c r="BN268" s="1855" t="s">
        <v>179</v>
      </c>
      <c r="BO268" s="1855" t="s">
        <v>179</v>
      </c>
      <c r="BP268" s="1855"/>
      <c r="BQ268" s="1855">
        <v>0</v>
      </c>
      <c r="BR268" s="1855"/>
      <c r="BS268" s="1855">
        <v>0</v>
      </c>
      <c r="BT268" s="1855"/>
      <c r="BU268" s="1855">
        <v>0</v>
      </c>
      <c r="BV268" s="1855"/>
      <c r="BW268" s="1855">
        <v>0</v>
      </c>
      <c r="BX268" s="1855" t="s">
        <v>4297</v>
      </c>
      <c r="BY268" s="1855" t="s">
        <v>4297</v>
      </c>
      <c r="BZ268" s="1858" t="s">
        <v>4298</v>
      </c>
      <c r="CA268" s="1858" t="s">
        <v>4297</v>
      </c>
      <c r="CB268" s="1858" t="s">
        <v>4297</v>
      </c>
      <c r="CC268" s="1858" t="s">
        <v>4297</v>
      </c>
      <c r="CD268" s="1858" t="s">
        <v>4297</v>
      </c>
      <c r="CE268" s="1858" t="s">
        <v>4297</v>
      </c>
      <c r="CF268" s="1858" t="s">
        <v>4297</v>
      </c>
      <c r="CG268" s="1858" t="s">
        <v>4297</v>
      </c>
      <c r="CH268" s="1858" t="s">
        <v>4297</v>
      </c>
      <c r="CI268" s="1859" t="s">
        <v>4297</v>
      </c>
      <c r="CJ268" s="1855" t="s">
        <v>4297</v>
      </c>
      <c r="CK268" s="1855" t="b">
        <v>0</v>
      </c>
      <c r="CL268" s="1855" t="b">
        <v>0</v>
      </c>
      <c r="CM268" s="1855" t="b">
        <v>0</v>
      </c>
      <c r="CN268" s="1855" t="b">
        <v>0</v>
      </c>
      <c r="CO268" s="1855" t="b">
        <v>0</v>
      </c>
      <c r="CP268" s="1855" t="b">
        <v>0</v>
      </c>
      <c r="CQ268" s="1855" t="b">
        <v>0</v>
      </c>
      <c r="CR268" s="1855" t="b">
        <v>1</v>
      </c>
      <c r="CS268" s="1855" t="s">
        <v>4300</v>
      </c>
      <c r="CT268" s="1855" t="s">
        <v>4300</v>
      </c>
      <c r="CU268" s="1855" t="s">
        <v>4300</v>
      </c>
      <c r="CV268" s="1855" t="s">
        <v>4300</v>
      </c>
      <c r="CW268" s="1855" t="s">
        <v>4300</v>
      </c>
      <c r="CX268" s="1855" t="s">
        <v>3153</v>
      </c>
      <c r="CY268" s="1857" t="s">
        <v>4300</v>
      </c>
      <c r="CZ268" s="1855">
        <v>0</v>
      </c>
      <c r="DA268" s="1855">
        <v>0</v>
      </c>
      <c r="DB268" s="1855">
        <v>0</v>
      </c>
      <c r="DC268" s="1855">
        <v>0</v>
      </c>
      <c r="DD268" s="1855">
        <v>0</v>
      </c>
      <c r="DE268" s="1855" t="b">
        <v>0</v>
      </c>
      <c r="DF268" s="1855" t="b">
        <v>0</v>
      </c>
      <c r="DG268" s="1855" t="b">
        <v>0</v>
      </c>
      <c r="DH268" s="1855" t="b">
        <v>0</v>
      </c>
      <c r="DI268" s="1855" t="b">
        <v>0</v>
      </c>
      <c r="DJ268" s="1860" t="b">
        <v>0</v>
      </c>
      <c r="DK268" s="1860" t="b">
        <v>0</v>
      </c>
      <c r="DL268" s="1860" t="b">
        <v>0</v>
      </c>
      <c r="DM268" s="1860" t="s">
        <v>179</v>
      </c>
      <c r="DN268" s="1860" t="s">
        <v>179</v>
      </c>
      <c r="DO268" s="1860" t="s">
        <v>179</v>
      </c>
      <c r="DP268" s="1860" t="s">
        <v>179</v>
      </c>
      <c r="DQ268" s="1860" t="s">
        <v>179</v>
      </c>
      <c r="DR268" s="1860" t="s">
        <v>179</v>
      </c>
    </row>
    <row r="269" spans="1:122" ht="14.25" thickBot="1">
      <c r="A269" s="1855" t="s">
        <v>1882</v>
      </c>
      <c r="B269" s="1855" t="s">
        <v>1883</v>
      </c>
      <c r="C269" s="1855">
        <v>2025</v>
      </c>
      <c r="D269" s="1855" t="s">
        <v>441</v>
      </c>
      <c r="E269" s="1855">
        <v>1029409</v>
      </c>
      <c r="F269" s="1855" t="s">
        <v>1883</v>
      </c>
      <c r="G269" s="1856">
        <v>45860</v>
      </c>
      <c r="H269" s="1855" t="s">
        <v>1884</v>
      </c>
      <c r="I269" s="1855" t="s">
        <v>1883</v>
      </c>
      <c r="J269" s="1855" t="s">
        <v>4125</v>
      </c>
      <c r="K269" s="1855" t="s">
        <v>1883</v>
      </c>
      <c r="L269" s="1855" t="s">
        <v>4125</v>
      </c>
      <c r="M269" s="1855" t="s">
        <v>1884</v>
      </c>
      <c r="N269" s="1855" t="s">
        <v>12</v>
      </c>
      <c r="O269" s="1855" t="s">
        <v>33</v>
      </c>
      <c r="P269" s="1855" t="s">
        <v>441</v>
      </c>
      <c r="Q269" s="1855" t="s">
        <v>179</v>
      </c>
      <c r="R269" s="1855" t="s">
        <v>179</v>
      </c>
      <c r="S269" s="1855" t="s">
        <v>179</v>
      </c>
      <c r="T269" s="1855" t="s">
        <v>179</v>
      </c>
      <c r="U269" s="1855">
        <v>2370</v>
      </c>
      <c r="V269" s="1855">
        <v>3</v>
      </c>
      <c r="W269" s="1855">
        <v>2</v>
      </c>
      <c r="X269" s="1855">
        <v>0</v>
      </c>
      <c r="Y269" s="1855">
        <v>2025</v>
      </c>
      <c r="Z269" s="1855">
        <v>2027</v>
      </c>
      <c r="AA269" s="1855" t="s">
        <v>4713</v>
      </c>
      <c r="AB269" s="1855" t="s">
        <v>179</v>
      </c>
      <c r="AC269" s="1855" t="s">
        <v>179</v>
      </c>
      <c r="AD269" s="1855" t="s">
        <v>4022</v>
      </c>
      <c r="AE269" s="1855" t="s">
        <v>4714</v>
      </c>
      <c r="AF269" s="1855" t="s">
        <v>1884</v>
      </c>
      <c r="AG269" s="1855" t="s">
        <v>2981</v>
      </c>
      <c r="AH269" s="1855" t="s">
        <v>179</v>
      </c>
      <c r="AI269" s="1855" t="s">
        <v>179</v>
      </c>
      <c r="AJ269" s="1855">
        <v>2024</v>
      </c>
      <c r="AK269" s="1855">
        <v>4504</v>
      </c>
      <c r="AL269" s="1855">
        <v>4504</v>
      </c>
      <c r="AM269" s="1855">
        <v>4504</v>
      </c>
      <c r="AN269" s="1855">
        <v>4504</v>
      </c>
      <c r="AO269" s="1855">
        <v>36.29</v>
      </c>
      <c r="AP269" s="1855" t="s">
        <v>469</v>
      </c>
      <c r="AQ269" s="1855">
        <v>66.2</v>
      </c>
      <c r="AR269" s="1855">
        <v>2027</v>
      </c>
      <c r="AS269" s="1855">
        <v>4368.88</v>
      </c>
      <c r="AT269" s="1855">
        <v>3</v>
      </c>
      <c r="AU269" s="1855">
        <v>2117.5100000000002</v>
      </c>
      <c r="AV269" s="1855">
        <v>53</v>
      </c>
      <c r="AW269" s="1855">
        <v>35.197660532198299</v>
      </c>
      <c r="AX269" s="1855" t="s">
        <v>469</v>
      </c>
      <c r="AY269" s="1855">
        <v>3</v>
      </c>
      <c r="AZ269" s="1855">
        <v>50.496343761434318</v>
      </c>
      <c r="BA269" s="1855" t="s">
        <v>179</v>
      </c>
      <c r="BB269" s="1855" t="s">
        <v>179</v>
      </c>
      <c r="BC269" s="1857" t="s">
        <v>179</v>
      </c>
      <c r="BD269" s="1857" t="s">
        <v>179</v>
      </c>
      <c r="BE269" s="1857" t="s">
        <v>179</v>
      </c>
      <c r="BF269" s="1857" t="s">
        <v>179</v>
      </c>
      <c r="BG269" s="1857" t="s">
        <v>179</v>
      </c>
      <c r="BH269" s="1857" t="s">
        <v>179</v>
      </c>
      <c r="BI269" s="1857" t="s">
        <v>179</v>
      </c>
      <c r="BJ269" s="1857" t="s">
        <v>179</v>
      </c>
      <c r="BK269" s="1855" t="s">
        <v>179</v>
      </c>
      <c r="BL269" s="1855" t="s">
        <v>179</v>
      </c>
      <c r="BM269" s="1855" t="s">
        <v>179</v>
      </c>
      <c r="BN269" s="1855" t="s">
        <v>179</v>
      </c>
      <c r="BO269" s="1855" t="s">
        <v>179</v>
      </c>
      <c r="BP269" s="1855"/>
      <c r="BQ269" s="1855">
        <v>0</v>
      </c>
      <c r="BR269" s="1855"/>
      <c r="BS269" s="1855">
        <v>1</v>
      </c>
      <c r="BT269" s="1855"/>
      <c r="BU269" s="1855">
        <v>0</v>
      </c>
      <c r="BV269" s="1855"/>
      <c r="BW269" s="1855">
        <v>0</v>
      </c>
      <c r="BX269" s="1855" t="s">
        <v>4297</v>
      </c>
      <c r="BY269" s="1855" t="s">
        <v>4297</v>
      </c>
      <c r="BZ269" s="1858" t="s">
        <v>4297</v>
      </c>
      <c r="CA269" s="1858" t="s">
        <v>4297</v>
      </c>
      <c r="CB269" s="1858" t="s">
        <v>4297</v>
      </c>
      <c r="CC269" s="1858" t="s">
        <v>4297</v>
      </c>
      <c r="CD269" s="1858" t="s">
        <v>4297</v>
      </c>
      <c r="CE269" s="1858" t="s">
        <v>4297</v>
      </c>
      <c r="CF269" s="1858" t="s">
        <v>4297</v>
      </c>
      <c r="CG269" s="1858" t="s">
        <v>4298</v>
      </c>
      <c r="CH269" s="1858" t="s">
        <v>4298</v>
      </c>
      <c r="CI269" s="1859" t="s">
        <v>4298</v>
      </c>
      <c r="CJ269" s="1855" t="s">
        <v>4297</v>
      </c>
      <c r="CK269" s="1855" t="b">
        <v>0</v>
      </c>
      <c r="CL269" s="1855" t="b">
        <v>0</v>
      </c>
      <c r="CM269" s="1855" t="b">
        <v>0</v>
      </c>
      <c r="CN269" s="1855" t="b">
        <v>0</v>
      </c>
      <c r="CO269" s="1855" t="b">
        <v>0</v>
      </c>
      <c r="CP269" s="1855" t="b">
        <v>0</v>
      </c>
      <c r="CQ269" s="1855" t="b">
        <v>1</v>
      </c>
      <c r="CR269" s="1855" t="b">
        <v>0</v>
      </c>
      <c r="CS269" s="1855" t="s">
        <v>4299</v>
      </c>
      <c r="CT269" s="1855" t="s">
        <v>4297</v>
      </c>
      <c r="CU269" s="1855" t="s">
        <v>4297</v>
      </c>
      <c r="CV269" s="1855" t="s">
        <v>4300</v>
      </c>
      <c r="CW269" s="1855" t="s">
        <v>4300</v>
      </c>
      <c r="CX269" s="1855" t="s">
        <v>4297</v>
      </c>
      <c r="CY269" s="1857" t="s">
        <v>4297</v>
      </c>
      <c r="CZ269" s="1855">
        <v>0</v>
      </c>
      <c r="DA269" s="1855">
        <v>0</v>
      </c>
      <c r="DB269" s="1855">
        <v>0</v>
      </c>
      <c r="DC269" s="1855">
        <v>0</v>
      </c>
      <c r="DD269" s="1855">
        <v>0</v>
      </c>
      <c r="DE269" s="1855" t="b">
        <v>0</v>
      </c>
      <c r="DF269" s="1855" t="b">
        <v>0</v>
      </c>
      <c r="DG269" s="1855" t="b">
        <v>0</v>
      </c>
      <c r="DH269" s="1855" t="b">
        <v>0</v>
      </c>
      <c r="DI269" s="1855" t="b">
        <v>0</v>
      </c>
      <c r="DJ269" s="1860" t="b">
        <v>0</v>
      </c>
      <c r="DK269" s="1860" t="b">
        <v>0</v>
      </c>
      <c r="DL269" s="1860" t="b">
        <v>0</v>
      </c>
      <c r="DM269" s="1860" t="s">
        <v>179</v>
      </c>
      <c r="DN269" s="1860" t="s">
        <v>179</v>
      </c>
      <c r="DO269" s="1860" t="s">
        <v>179</v>
      </c>
      <c r="DP269" s="1860" t="s">
        <v>179</v>
      </c>
      <c r="DQ269" s="1860" t="s">
        <v>179</v>
      </c>
      <c r="DR269" s="1860" t="s">
        <v>179</v>
      </c>
    </row>
    <row r="270" spans="1:122" ht="14.25" thickBot="1">
      <c r="A270" s="1855" t="s">
        <v>1885</v>
      </c>
      <c r="B270" s="1855" t="s">
        <v>1886</v>
      </c>
      <c r="C270" s="1855">
        <v>2025</v>
      </c>
      <c r="D270" s="1855" t="s">
        <v>441</v>
      </c>
      <c r="E270" s="1855">
        <v>1065410</v>
      </c>
      <c r="F270" s="1855" t="s">
        <v>1886</v>
      </c>
      <c r="G270" s="1856">
        <v>45854</v>
      </c>
      <c r="H270" s="1855" t="s">
        <v>4126</v>
      </c>
      <c r="I270" s="1855" t="s">
        <v>1886</v>
      </c>
      <c r="J270" s="1855" t="s">
        <v>1887</v>
      </c>
      <c r="K270" s="1855" t="s">
        <v>1886</v>
      </c>
      <c r="L270" s="1855" t="s">
        <v>1887</v>
      </c>
      <c r="M270" s="1855" t="s">
        <v>4126</v>
      </c>
      <c r="N270" s="1855" t="s">
        <v>70</v>
      </c>
      <c r="O270" s="1855" t="s">
        <v>74</v>
      </c>
      <c r="P270" s="1855" t="s">
        <v>441</v>
      </c>
      <c r="Q270" s="1855" t="s">
        <v>179</v>
      </c>
      <c r="R270" s="1855" t="s">
        <v>179</v>
      </c>
      <c r="S270" s="1855" t="s">
        <v>179</v>
      </c>
      <c r="T270" s="1855" t="s">
        <v>179</v>
      </c>
      <c r="U270" s="1855">
        <v>2444</v>
      </c>
      <c r="V270" s="1855">
        <v>1</v>
      </c>
      <c r="W270" s="1855">
        <v>1</v>
      </c>
      <c r="X270" s="1855">
        <v>0</v>
      </c>
      <c r="Y270" s="1855">
        <v>2025</v>
      </c>
      <c r="Z270" s="1855">
        <v>2027</v>
      </c>
      <c r="AA270" s="1855" t="s">
        <v>4715</v>
      </c>
      <c r="AB270" s="1855" t="s">
        <v>179</v>
      </c>
      <c r="AC270" s="1855" t="s">
        <v>179</v>
      </c>
      <c r="AD270" s="1855" t="s">
        <v>4022</v>
      </c>
      <c r="AE270" s="1855" t="s">
        <v>1888</v>
      </c>
      <c r="AF270" s="1855" t="s">
        <v>1889</v>
      </c>
      <c r="AG270" s="1855" t="s">
        <v>1669</v>
      </c>
      <c r="AH270" s="1855" t="s">
        <v>179</v>
      </c>
      <c r="AI270" s="1855" t="s">
        <v>179</v>
      </c>
      <c r="AJ270" s="1855">
        <v>2024</v>
      </c>
      <c r="AK270" s="1855">
        <v>5460</v>
      </c>
      <c r="AL270" s="1855">
        <v>5460</v>
      </c>
      <c r="AM270" s="1855">
        <v>823</v>
      </c>
      <c r="AN270" s="1855">
        <v>3</v>
      </c>
      <c r="AO270" s="1855">
        <v>29.97</v>
      </c>
      <c r="AP270" s="1855" t="s">
        <v>469</v>
      </c>
      <c r="AQ270" s="1855">
        <v>81.099999999999994</v>
      </c>
      <c r="AR270" s="1855">
        <v>2027</v>
      </c>
      <c r="AS270" s="1855">
        <v>799</v>
      </c>
      <c r="AT270" s="1855">
        <v>85.4</v>
      </c>
      <c r="AU270" s="1855">
        <v>3</v>
      </c>
      <c r="AV270" s="1855">
        <v>99.9</v>
      </c>
      <c r="AW270" s="1855">
        <v>29.07</v>
      </c>
      <c r="AX270" s="1855" t="s">
        <v>469</v>
      </c>
      <c r="AY270" s="1855">
        <v>3</v>
      </c>
      <c r="AZ270" s="1855">
        <v>85</v>
      </c>
      <c r="BA270" s="1855" t="s">
        <v>179</v>
      </c>
      <c r="BB270" s="1855" t="s">
        <v>179</v>
      </c>
      <c r="BC270" s="1857" t="s">
        <v>179</v>
      </c>
      <c r="BD270" s="1857" t="s">
        <v>179</v>
      </c>
      <c r="BE270" s="1857" t="s">
        <v>179</v>
      </c>
      <c r="BF270" s="1857" t="s">
        <v>179</v>
      </c>
      <c r="BG270" s="1857" t="s">
        <v>179</v>
      </c>
      <c r="BH270" s="1857" t="s">
        <v>179</v>
      </c>
      <c r="BI270" s="1857" t="s">
        <v>179</v>
      </c>
      <c r="BJ270" s="1857" t="s">
        <v>179</v>
      </c>
      <c r="BK270" s="1855" t="s">
        <v>179</v>
      </c>
      <c r="BL270" s="1855" t="s">
        <v>179</v>
      </c>
      <c r="BM270" s="1855" t="s">
        <v>179</v>
      </c>
      <c r="BN270" s="1855" t="s">
        <v>179</v>
      </c>
      <c r="BO270" s="1855" t="s">
        <v>179</v>
      </c>
      <c r="BP270" s="1855"/>
      <c r="BQ270" s="1855">
        <v>0</v>
      </c>
      <c r="BR270" s="1855"/>
      <c r="BS270" s="1855">
        <v>0</v>
      </c>
      <c r="BT270" s="1855"/>
      <c r="BU270" s="1855">
        <v>0</v>
      </c>
      <c r="BV270" s="1855"/>
      <c r="BW270" s="1855">
        <v>0</v>
      </c>
      <c r="BX270" s="1855" t="s">
        <v>4297</v>
      </c>
      <c r="BY270" s="1855" t="s">
        <v>4297</v>
      </c>
      <c r="BZ270" s="1858" t="s">
        <v>4297</v>
      </c>
      <c r="CA270" s="1858" t="s">
        <v>4297</v>
      </c>
      <c r="CB270" s="1858" t="s">
        <v>4297</v>
      </c>
      <c r="CC270" s="1858" t="s">
        <v>4297</v>
      </c>
      <c r="CD270" s="1858" t="s">
        <v>4297</v>
      </c>
      <c r="CE270" s="1858" t="s">
        <v>4297</v>
      </c>
      <c r="CF270" s="1858" t="s">
        <v>4297</v>
      </c>
      <c r="CG270" s="1858" t="s">
        <v>4298</v>
      </c>
      <c r="CH270" s="1858" t="s">
        <v>4297</v>
      </c>
      <c r="CI270" s="1859" t="s">
        <v>4298</v>
      </c>
      <c r="CJ270" s="1855" t="s">
        <v>4298</v>
      </c>
      <c r="CK270" s="1855" t="b">
        <v>0</v>
      </c>
      <c r="CL270" s="1855" t="b">
        <v>0</v>
      </c>
      <c r="CM270" s="1855" t="b">
        <v>0</v>
      </c>
      <c r="CN270" s="1855" t="b">
        <v>0</v>
      </c>
      <c r="CO270" s="1855" t="b">
        <v>0</v>
      </c>
      <c r="CP270" s="1855" t="b">
        <v>0</v>
      </c>
      <c r="CQ270" s="1855" t="b">
        <v>0</v>
      </c>
      <c r="CR270" s="1855" t="b">
        <v>1</v>
      </c>
      <c r="CS270" s="1855" t="s">
        <v>4300</v>
      </c>
      <c r="CT270" s="1855" t="s">
        <v>4300</v>
      </c>
      <c r="CU270" s="1855" t="s">
        <v>4300</v>
      </c>
      <c r="CV270" s="1855" t="s">
        <v>4300</v>
      </c>
      <c r="CW270" s="1855" t="s">
        <v>179</v>
      </c>
      <c r="CX270" s="1855" t="s">
        <v>3153</v>
      </c>
      <c r="CY270" s="1857" t="s">
        <v>4300</v>
      </c>
      <c r="CZ270" s="1855">
        <v>0</v>
      </c>
      <c r="DA270" s="1855">
        <v>0</v>
      </c>
      <c r="DB270" s="1855">
        <v>0</v>
      </c>
      <c r="DC270" s="1855">
        <v>0</v>
      </c>
      <c r="DD270" s="1855">
        <v>0</v>
      </c>
      <c r="DE270" s="1855" t="b">
        <v>0</v>
      </c>
      <c r="DF270" s="1855" t="b">
        <v>0</v>
      </c>
      <c r="DG270" s="1855" t="b">
        <v>0</v>
      </c>
      <c r="DH270" s="1855" t="b">
        <v>0</v>
      </c>
      <c r="DI270" s="1855" t="b">
        <v>0</v>
      </c>
      <c r="DJ270" s="1860" t="b">
        <v>0</v>
      </c>
      <c r="DK270" s="1860" t="b">
        <v>0</v>
      </c>
      <c r="DL270" s="1860" t="b">
        <v>0</v>
      </c>
      <c r="DM270" s="1860" t="s">
        <v>179</v>
      </c>
      <c r="DN270" s="1860" t="s">
        <v>179</v>
      </c>
      <c r="DO270" s="1860" t="s">
        <v>179</v>
      </c>
      <c r="DP270" s="1860" t="s">
        <v>179</v>
      </c>
      <c r="DQ270" s="1860" t="s">
        <v>179</v>
      </c>
      <c r="DR270" s="1860" t="s">
        <v>179</v>
      </c>
    </row>
    <row r="271" spans="1:122" ht="14.25" thickBot="1">
      <c r="A271" s="1855" t="s">
        <v>1890</v>
      </c>
      <c r="B271" s="1855" t="s">
        <v>1891</v>
      </c>
      <c r="C271" s="1855">
        <v>2025</v>
      </c>
      <c r="D271" s="1855" t="s">
        <v>441</v>
      </c>
      <c r="E271" s="1855">
        <v>1028411</v>
      </c>
      <c r="F271" s="1855" t="s">
        <v>1891</v>
      </c>
      <c r="G271" s="1856">
        <v>45869</v>
      </c>
      <c r="H271" s="1855" t="s">
        <v>1892</v>
      </c>
      <c r="I271" s="1855" t="s">
        <v>1891</v>
      </c>
      <c r="J271" s="1855" t="s">
        <v>4716</v>
      </c>
      <c r="K271" s="1855" t="s">
        <v>1891</v>
      </c>
      <c r="L271" s="1855" t="s">
        <v>4716</v>
      </c>
      <c r="M271" s="1855" t="s">
        <v>1892</v>
      </c>
      <c r="N271" s="1855" t="s">
        <v>12</v>
      </c>
      <c r="O271" s="1855" t="s">
        <v>32</v>
      </c>
      <c r="P271" s="1855" t="s">
        <v>441</v>
      </c>
      <c r="Q271" s="1855" t="s">
        <v>179</v>
      </c>
      <c r="R271" s="1855" t="s">
        <v>179</v>
      </c>
      <c r="S271" s="1855" t="s">
        <v>179</v>
      </c>
      <c r="T271" s="1855" t="s">
        <v>179</v>
      </c>
      <c r="U271" s="1855">
        <v>4152</v>
      </c>
      <c r="V271" s="1855">
        <v>1</v>
      </c>
      <c r="W271" s="1855">
        <v>1</v>
      </c>
      <c r="X271" s="1855">
        <v>0</v>
      </c>
      <c r="Y271" s="1855">
        <v>2025</v>
      </c>
      <c r="Z271" s="1855">
        <v>2027</v>
      </c>
      <c r="AA271" s="1855" t="s">
        <v>4717</v>
      </c>
      <c r="AB271" s="1855" t="s">
        <v>179</v>
      </c>
      <c r="AC271" s="1855" t="s">
        <v>179</v>
      </c>
      <c r="AD271" s="1855" t="s">
        <v>4022</v>
      </c>
      <c r="AE271" s="1855" t="s">
        <v>1893</v>
      </c>
      <c r="AF271" s="1855" t="s">
        <v>1894</v>
      </c>
      <c r="AG271" s="1855" t="s">
        <v>1895</v>
      </c>
      <c r="AH271" s="1855" t="s">
        <v>179</v>
      </c>
      <c r="AI271" s="1855" t="s">
        <v>179</v>
      </c>
      <c r="AJ271" s="1855">
        <v>2024</v>
      </c>
      <c r="AK271" s="1855">
        <v>7118</v>
      </c>
      <c r="AL271" s="1855">
        <v>7118</v>
      </c>
      <c r="AM271" s="1855">
        <v>7118</v>
      </c>
      <c r="AN271" s="1855">
        <v>7118</v>
      </c>
      <c r="AO271" s="1855">
        <v>0.13539999999999999</v>
      </c>
      <c r="AP271" s="1855" t="s">
        <v>680</v>
      </c>
      <c r="AQ271" s="1855">
        <v>0</v>
      </c>
      <c r="AR271" s="1855">
        <v>2027</v>
      </c>
      <c r="AS271" s="1855">
        <v>7334</v>
      </c>
      <c r="AT271" s="1855">
        <v>-3</v>
      </c>
      <c r="AU271" s="1855">
        <v>7334</v>
      </c>
      <c r="AV271" s="1855">
        <v>-3</v>
      </c>
      <c r="AW271" s="1855">
        <v>0.12</v>
      </c>
      <c r="AX271" s="1855" t="s">
        <v>680</v>
      </c>
      <c r="AY271" s="1855">
        <v>11.4</v>
      </c>
      <c r="AZ271" s="1855">
        <v>0</v>
      </c>
      <c r="BA271" s="1855" t="s">
        <v>179</v>
      </c>
      <c r="BB271" s="1855" t="s">
        <v>179</v>
      </c>
      <c r="BC271" s="1857" t="s">
        <v>179</v>
      </c>
      <c r="BD271" s="1857" t="s">
        <v>179</v>
      </c>
      <c r="BE271" s="1857" t="s">
        <v>179</v>
      </c>
      <c r="BF271" s="1857" t="s">
        <v>179</v>
      </c>
      <c r="BG271" s="1857" t="s">
        <v>179</v>
      </c>
      <c r="BH271" s="1857" t="s">
        <v>179</v>
      </c>
      <c r="BI271" s="1857" t="s">
        <v>179</v>
      </c>
      <c r="BJ271" s="1857" t="s">
        <v>179</v>
      </c>
      <c r="BK271" s="1855" t="s">
        <v>179</v>
      </c>
      <c r="BL271" s="1855" t="s">
        <v>179</v>
      </c>
      <c r="BM271" s="1855" t="s">
        <v>179</v>
      </c>
      <c r="BN271" s="1855" t="s">
        <v>179</v>
      </c>
      <c r="BO271" s="1855" t="s">
        <v>179</v>
      </c>
      <c r="BP271" s="1855"/>
      <c r="BQ271" s="1855">
        <v>0</v>
      </c>
      <c r="BR271" s="1855"/>
      <c r="BS271" s="1855">
        <v>0</v>
      </c>
      <c r="BT271" s="1855"/>
      <c r="BU271" s="1855">
        <v>0</v>
      </c>
      <c r="BV271" s="1855"/>
      <c r="BW271" s="1855">
        <v>0</v>
      </c>
      <c r="BX271" s="1855" t="s">
        <v>4297</v>
      </c>
      <c r="BY271" s="1855" t="s">
        <v>4297</v>
      </c>
      <c r="BZ271" s="1858" t="s">
        <v>4297</v>
      </c>
      <c r="CA271" s="1858" t="s">
        <v>4297</v>
      </c>
      <c r="CB271" s="1858" t="s">
        <v>4300</v>
      </c>
      <c r="CC271" s="1858" t="s">
        <v>4297</v>
      </c>
      <c r="CD271" s="1858" t="s">
        <v>4300</v>
      </c>
      <c r="CE271" s="1858" t="s">
        <v>4297</v>
      </c>
      <c r="CF271" s="1858" t="s">
        <v>4297</v>
      </c>
      <c r="CG271" s="1858" t="s">
        <v>4300</v>
      </c>
      <c r="CH271" s="1858" t="s">
        <v>4300</v>
      </c>
      <c r="CI271" s="1859" t="s">
        <v>4300</v>
      </c>
      <c r="CJ271" s="1855" t="s">
        <v>4297</v>
      </c>
      <c r="CK271" s="1855" t="b">
        <v>0</v>
      </c>
      <c r="CL271" s="1855" t="b">
        <v>0</v>
      </c>
      <c r="CM271" s="1855" t="b">
        <v>0</v>
      </c>
      <c r="CN271" s="1855" t="b">
        <v>0</v>
      </c>
      <c r="CO271" s="1855" t="b">
        <v>0</v>
      </c>
      <c r="CP271" s="1855" t="b">
        <v>0</v>
      </c>
      <c r="CQ271" s="1855" t="b">
        <v>0</v>
      </c>
      <c r="CR271" s="1855" t="b">
        <v>1</v>
      </c>
      <c r="CS271" s="1855" t="s">
        <v>4297</v>
      </c>
      <c r="CT271" s="1855" t="s">
        <v>4297</v>
      </c>
      <c r="CU271" s="1855" t="s">
        <v>4297</v>
      </c>
      <c r="CV271" s="1855" t="s">
        <v>4300</v>
      </c>
      <c r="CW271" s="1855" t="s">
        <v>4300</v>
      </c>
      <c r="CX271" s="1855" t="s">
        <v>4297</v>
      </c>
      <c r="CY271" s="1857" t="s">
        <v>4300</v>
      </c>
      <c r="CZ271" s="1855">
        <v>0</v>
      </c>
      <c r="DA271" s="1855">
        <v>0</v>
      </c>
      <c r="DB271" s="1855">
        <v>0</v>
      </c>
      <c r="DC271" s="1855">
        <v>0</v>
      </c>
      <c r="DD271" s="1855">
        <v>0</v>
      </c>
      <c r="DE271" s="1855" t="b">
        <v>0</v>
      </c>
      <c r="DF271" s="1855" t="b">
        <v>0</v>
      </c>
      <c r="DG271" s="1855" t="b">
        <v>0</v>
      </c>
      <c r="DH271" s="1855" t="b">
        <v>0</v>
      </c>
      <c r="DI271" s="1855" t="b">
        <v>0</v>
      </c>
      <c r="DJ271" s="1860" t="b">
        <v>0</v>
      </c>
      <c r="DK271" s="1860" t="b">
        <v>0</v>
      </c>
      <c r="DL271" s="1860" t="b">
        <v>0</v>
      </c>
      <c r="DM271" s="1860" t="s">
        <v>179</v>
      </c>
      <c r="DN271" s="1860" t="s">
        <v>179</v>
      </c>
      <c r="DO271" s="1860" t="s">
        <v>179</v>
      </c>
      <c r="DP271" s="1860" t="s">
        <v>179</v>
      </c>
      <c r="DQ271" s="1860" t="s">
        <v>179</v>
      </c>
      <c r="DR271" s="1860" t="s">
        <v>179</v>
      </c>
    </row>
    <row r="272" spans="1:122" ht="14.25" thickBot="1">
      <c r="A272" s="1855" t="s">
        <v>1896</v>
      </c>
      <c r="B272" s="1855" t="s">
        <v>1897</v>
      </c>
      <c r="C272" s="1855">
        <v>2025</v>
      </c>
      <c r="D272" s="1855" t="s">
        <v>441</v>
      </c>
      <c r="E272" s="1855">
        <v>1029412</v>
      </c>
      <c r="F272" s="1855" t="s">
        <v>1897</v>
      </c>
      <c r="G272" s="1856">
        <v>45869</v>
      </c>
      <c r="H272" s="1855" t="s">
        <v>1898</v>
      </c>
      <c r="I272" s="1855" t="s">
        <v>1897</v>
      </c>
      <c r="J272" s="1855" t="s">
        <v>1899</v>
      </c>
      <c r="K272" s="1855" t="s">
        <v>1897</v>
      </c>
      <c r="L272" s="1855" t="s">
        <v>1899</v>
      </c>
      <c r="M272" s="1855" t="s">
        <v>1898</v>
      </c>
      <c r="N272" s="1855" t="s">
        <v>12</v>
      </c>
      <c r="O272" s="1855" t="s">
        <v>33</v>
      </c>
      <c r="P272" s="1855" t="s">
        <v>441</v>
      </c>
      <c r="Q272" s="1855" t="s">
        <v>179</v>
      </c>
      <c r="R272" s="1855" t="s">
        <v>179</v>
      </c>
      <c r="S272" s="1855" t="s">
        <v>179</v>
      </c>
      <c r="T272" s="1855" t="s">
        <v>179</v>
      </c>
      <c r="U272" s="1855">
        <v>1936</v>
      </c>
      <c r="V272" s="1855">
        <v>2</v>
      </c>
      <c r="W272" s="1855">
        <v>1</v>
      </c>
      <c r="X272" s="1855">
        <v>0</v>
      </c>
      <c r="Y272" s="1855">
        <v>2025</v>
      </c>
      <c r="Z272" s="1855">
        <v>2027</v>
      </c>
      <c r="AA272" s="1855" t="s">
        <v>4718</v>
      </c>
      <c r="AB272" s="1855" t="s">
        <v>4022</v>
      </c>
      <c r="AC272" s="1855" t="s">
        <v>727</v>
      </c>
      <c r="AD272" s="1855" t="s">
        <v>179</v>
      </c>
      <c r="AE272" s="1855" t="s">
        <v>179</v>
      </c>
      <c r="AF272" s="1855" t="s">
        <v>179</v>
      </c>
      <c r="AG272" s="1855" t="s">
        <v>179</v>
      </c>
      <c r="AH272" s="1855" t="s">
        <v>179</v>
      </c>
      <c r="AI272" s="1855" t="s">
        <v>179</v>
      </c>
      <c r="AJ272" s="1855">
        <v>2024</v>
      </c>
      <c r="AK272" s="1855">
        <v>3725</v>
      </c>
      <c r="AL272" s="1855">
        <v>3725</v>
      </c>
      <c r="AM272" s="1855">
        <v>3725</v>
      </c>
      <c r="AN272" s="1855">
        <v>3725</v>
      </c>
      <c r="AO272" s="1855">
        <v>32.5</v>
      </c>
      <c r="AP272" s="1855" t="s">
        <v>4719</v>
      </c>
      <c r="AQ272" s="1855">
        <v>0</v>
      </c>
      <c r="AR272" s="1855">
        <v>2027</v>
      </c>
      <c r="AS272" s="1855">
        <v>3586.6</v>
      </c>
      <c r="AT272" s="1855">
        <v>3.7</v>
      </c>
      <c r="AU272" s="1855">
        <v>3586.6</v>
      </c>
      <c r="AV272" s="1855">
        <v>3.7</v>
      </c>
      <c r="AW272" s="1855">
        <v>31.26</v>
      </c>
      <c r="AX272" s="1855" t="s">
        <v>4719</v>
      </c>
      <c r="AY272" s="1855">
        <v>3.8</v>
      </c>
      <c r="AZ272" s="1855">
        <v>0</v>
      </c>
      <c r="BA272" s="1855" t="s">
        <v>179</v>
      </c>
      <c r="BB272" s="1855" t="s">
        <v>179</v>
      </c>
      <c r="BC272" s="1857" t="s">
        <v>179</v>
      </c>
      <c r="BD272" s="1857" t="s">
        <v>179</v>
      </c>
      <c r="BE272" s="1857" t="s">
        <v>179</v>
      </c>
      <c r="BF272" s="1857" t="s">
        <v>179</v>
      </c>
      <c r="BG272" s="1857" t="s">
        <v>179</v>
      </c>
      <c r="BH272" s="1857" t="s">
        <v>179</v>
      </c>
      <c r="BI272" s="1857" t="s">
        <v>179</v>
      </c>
      <c r="BJ272" s="1857" t="s">
        <v>179</v>
      </c>
      <c r="BK272" s="1855" t="s">
        <v>179</v>
      </c>
      <c r="BL272" s="1855" t="s">
        <v>179</v>
      </c>
      <c r="BM272" s="1855" t="s">
        <v>179</v>
      </c>
      <c r="BN272" s="1855" t="s">
        <v>179</v>
      </c>
      <c r="BO272" s="1855" t="s">
        <v>179</v>
      </c>
      <c r="BP272" s="1855"/>
      <c r="BQ272" s="1855">
        <v>0</v>
      </c>
      <c r="BR272" s="1855"/>
      <c r="BS272" s="1855">
        <v>0</v>
      </c>
      <c r="BT272" s="1855"/>
      <c r="BU272" s="1855">
        <v>0</v>
      </c>
      <c r="BV272" s="1855"/>
      <c r="BW272" s="1855">
        <v>0</v>
      </c>
      <c r="BX272" s="1855" t="s">
        <v>4297</v>
      </c>
      <c r="BY272" s="1855" t="s">
        <v>4297</v>
      </c>
      <c r="BZ272" s="1858" t="s">
        <v>4297</v>
      </c>
      <c r="CA272" s="1858" t="s">
        <v>4297</v>
      </c>
      <c r="CB272" s="1858" t="s">
        <v>4297</v>
      </c>
      <c r="CC272" s="1858" t="s">
        <v>4297</v>
      </c>
      <c r="CD272" s="1858" t="s">
        <v>4297</v>
      </c>
      <c r="CE272" s="1858" t="s">
        <v>4297</v>
      </c>
      <c r="CF272" s="1858" t="s">
        <v>4297</v>
      </c>
      <c r="CG272" s="1858" t="s">
        <v>4298</v>
      </c>
      <c r="CH272" s="1858" t="s">
        <v>4298</v>
      </c>
      <c r="CI272" s="1859" t="s">
        <v>4298</v>
      </c>
      <c r="CJ272" s="1855" t="s">
        <v>4297</v>
      </c>
      <c r="CK272" s="1855" t="b">
        <v>1</v>
      </c>
      <c r="CL272" s="1855" t="b">
        <v>1</v>
      </c>
      <c r="CM272" s="1855" t="b">
        <v>0</v>
      </c>
      <c r="CN272" s="1855" t="b">
        <v>1</v>
      </c>
      <c r="CO272" s="1855" t="b">
        <v>0</v>
      </c>
      <c r="CP272" s="1855" t="b">
        <v>0</v>
      </c>
      <c r="CQ272" s="1855" t="b">
        <v>0</v>
      </c>
      <c r="CR272" s="1855" t="b">
        <v>0</v>
      </c>
      <c r="CS272" s="1855" t="s">
        <v>3153</v>
      </c>
      <c r="CT272" s="1855" t="s">
        <v>3153</v>
      </c>
      <c r="CU272" s="1855" t="s">
        <v>3153</v>
      </c>
      <c r="CV272" s="1855" t="s">
        <v>4300</v>
      </c>
      <c r="CW272" s="1855" t="s">
        <v>4300</v>
      </c>
      <c r="CX272" s="1855" t="s">
        <v>3153</v>
      </c>
      <c r="CY272" s="1857" t="s">
        <v>4300</v>
      </c>
      <c r="CZ272" s="1855">
        <v>0</v>
      </c>
      <c r="DA272" s="1855">
        <v>0</v>
      </c>
      <c r="DB272" s="1855">
        <v>0</v>
      </c>
      <c r="DC272" s="1855">
        <v>0</v>
      </c>
      <c r="DD272" s="1855">
        <v>0</v>
      </c>
      <c r="DE272" s="1855" t="b">
        <v>0</v>
      </c>
      <c r="DF272" s="1855" t="b">
        <v>0</v>
      </c>
      <c r="DG272" s="1855" t="b">
        <v>0</v>
      </c>
      <c r="DH272" s="1855" t="b">
        <v>0</v>
      </c>
      <c r="DI272" s="1855" t="b">
        <v>0</v>
      </c>
      <c r="DJ272" s="1860" t="b">
        <v>0</v>
      </c>
      <c r="DK272" s="1860" t="b">
        <v>0</v>
      </c>
      <c r="DL272" s="1860" t="b">
        <v>0</v>
      </c>
      <c r="DM272" s="1860" t="s">
        <v>179</v>
      </c>
      <c r="DN272" s="1860" t="s">
        <v>179</v>
      </c>
      <c r="DO272" s="1860" t="s">
        <v>179</v>
      </c>
      <c r="DP272" s="1860" t="s">
        <v>179</v>
      </c>
      <c r="DQ272" s="1860" t="s">
        <v>179</v>
      </c>
      <c r="DR272" s="1860" t="s">
        <v>179</v>
      </c>
    </row>
    <row r="273" spans="1:122" ht="14.25" thickBot="1">
      <c r="A273" s="1855" t="s">
        <v>1900</v>
      </c>
      <c r="B273" s="1855" t="s">
        <v>1902</v>
      </c>
      <c r="C273" s="1855">
        <v>2025</v>
      </c>
      <c r="D273" s="1855" t="s">
        <v>441</v>
      </c>
      <c r="E273" s="1855">
        <v>1065413</v>
      </c>
      <c r="F273" s="1855" t="s">
        <v>1902</v>
      </c>
      <c r="G273" s="1856">
        <v>45840</v>
      </c>
      <c r="H273" s="1855" t="s">
        <v>1901</v>
      </c>
      <c r="I273" s="1855" t="s">
        <v>1902</v>
      </c>
      <c r="J273" s="1855" t="s">
        <v>4720</v>
      </c>
      <c r="K273" s="1855" t="s">
        <v>1902</v>
      </c>
      <c r="L273" s="1855" t="s">
        <v>4720</v>
      </c>
      <c r="M273" s="1855" t="s">
        <v>1901</v>
      </c>
      <c r="N273" s="1855" t="s">
        <v>70</v>
      </c>
      <c r="O273" s="1855" t="s">
        <v>74</v>
      </c>
      <c r="P273" s="1855" t="s">
        <v>441</v>
      </c>
      <c r="Q273" s="1855" t="s">
        <v>179</v>
      </c>
      <c r="R273" s="1855" t="s">
        <v>179</v>
      </c>
      <c r="S273" s="1855" t="s">
        <v>179</v>
      </c>
      <c r="T273" s="1855" t="s">
        <v>179</v>
      </c>
      <c r="U273" s="1855">
        <v>2563</v>
      </c>
      <c r="V273" s="1855">
        <v>1</v>
      </c>
      <c r="W273" s="1855">
        <v>1</v>
      </c>
      <c r="X273" s="1855">
        <v>0</v>
      </c>
      <c r="Y273" s="1855">
        <v>2025</v>
      </c>
      <c r="Z273" s="1855">
        <v>2027</v>
      </c>
      <c r="AA273" s="1855" t="s">
        <v>4721</v>
      </c>
      <c r="AB273" s="1855" t="s">
        <v>179</v>
      </c>
      <c r="AC273" s="1855" t="s">
        <v>179</v>
      </c>
      <c r="AD273" s="1855" t="s">
        <v>4022</v>
      </c>
      <c r="AE273" s="1855" t="s">
        <v>1903</v>
      </c>
      <c r="AF273" s="1855" t="s">
        <v>1904</v>
      </c>
      <c r="AG273" s="1855" t="s">
        <v>1705</v>
      </c>
      <c r="AH273" s="1855" t="s">
        <v>179</v>
      </c>
      <c r="AI273" s="1855" t="s">
        <v>179</v>
      </c>
      <c r="AJ273" s="1855">
        <v>2024</v>
      </c>
      <c r="AK273" s="1855">
        <v>7118</v>
      </c>
      <c r="AL273" s="1855">
        <v>7118</v>
      </c>
      <c r="AM273" s="1855">
        <v>7118</v>
      </c>
      <c r="AN273" s="1855">
        <v>7118</v>
      </c>
      <c r="AO273" s="1855">
        <v>29.31</v>
      </c>
      <c r="AP273" s="1855" t="s">
        <v>469</v>
      </c>
      <c r="AQ273" s="1855">
        <v>0</v>
      </c>
      <c r="AR273" s="1855">
        <v>2027</v>
      </c>
      <c r="AS273" s="1855">
        <v>6908</v>
      </c>
      <c r="AT273" s="1855">
        <v>3</v>
      </c>
      <c r="AU273" s="1855">
        <v>6908</v>
      </c>
      <c r="AV273" s="1855">
        <v>3</v>
      </c>
      <c r="AW273" s="1855">
        <v>28.43</v>
      </c>
      <c r="AX273" s="1855" t="s">
        <v>469</v>
      </c>
      <c r="AY273" s="1855">
        <v>3</v>
      </c>
      <c r="AZ273" s="1855">
        <v>5</v>
      </c>
      <c r="BA273" s="1855" t="s">
        <v>179</v>
      </c>
      <c r="BB273" s="1855" t="s">
        <v>179</v>
      </c>
      <c r="BC273" s="1857" t="s">
        <v>179</v>
      </c>
      <c r="BD273" s="1857" t="s">
        <v>179</v>
      </c>
      <c r="BE273" s="1857" t="s">
        <v>179</v>
      </c>
      <c r="BF273" s="1857" t="s">
        <v>179</v>
      </c>
      <c r="BG273" s="1857" t="s">
        <v>179</v>
      </c>
      <c r="BH273" s="1857" t="s">
        <v>179</v>
      </c>
      <c r="BI273" s="1857" t="s">
        <v>179</v>
      </c>
      <c r="BJ273" s="1857" t="s">
        <v>179</v>
      </c>
      <c r="BK273" s="1855" t="s">
        <v>179</v>
      </c>
      <c r="BL273" s="1855" t="s">
        <v>179</v>
      </c>
      <c r="BM273" s="1855" t="s">
        <v>179</v>
      </c>
      <c r="BN273" s="1855" t="s">
        <v>179</v>
      </c>
      <c r="BO273" s="1855" t="s">
        <v>179</v>
      </c>
      <c r="BP273" s="1855"/>
      <c r="BQ273" s="1855">
        <v>0</v>
      </c>
      <c r="BR273" s="1855"/>
      <c r="BS273" s="1855">
        <v>0</v>
      </c>
      <c r="BT273" s="1855"/>
      <c r="BU273" s="1855">
        <v>0</v>
      </c>
      <c r="BV273" s="1855"/>
      <c r="BW273" s="1855">
        <v>0</v>
      </c>
      <c r="BX273" s="1855" t="s">
        <v>4297</v>
      </c>
      <c r="BY273" s="1855" t="s">
        <v>4297</v>
      </c>
      <c r="BZ273" s="1858" t="s">
        <v>4297</v>
      </c>
      <c r="CA273" s="1858" t="s">
        <v>4297</v>
      </c>
      <c r="CB273" s="1858" t="s">
        <v>4297</v>
      </c>
      <c r="CC273" s="1858" t="s">
        <v>4297</v>
      </c>
      <c r="CD273" s="1858" t="s">
        <v>4298</v>
      </c>
      <c r="CE273" s="1858" t="s">
        <v>4297</v>
      </c>
      <c r="CF273" s="1858" t="s">
        <v>4297</v>
      </c>
      <c r="CG273" s="1858" t="s">
        <v>4298</v>
      </c>
      <c r="CH273" s="1858" t="s">
        <v>4298</v>
      </c>
      <c r="CI273" s="1859" t="s">
        <v>4298</v>
      </c>
      <c r="CJ273" s="1855" t="s">
        <v>4298</v>
      </c>
      <c r="CK273" s="1855" t="b">
        <v>0</v>
      </c>
      <c r="CL273" s="1855" t="b">
        <v>0</v>
      </c>
      <c r="CM273" s="1855" t="b">
        <v>0</v>
      </c>
      <c r="CN273" s="1855" t="b">
        <v>0</v>
      </c>
      <c r="CO273" s="1855" t="b">
        <v>0</v>
      </c>
      <c r="CP273" s="1855" t="b">
        <v>0</v>
      </c>
      <c r="CQ273" s="1855" t="b">
        <v>0</v>
      </c>
      <c r="CR273" s="1855" t="b">
        <v>1</v>
      </c>
      <c r="CS273" s="1855" t="s">
        <v>3153</v>
      </c>
      <c r="CT273" s="1855" t="s">
        <v>4300</v>
      </c>
      <c r="CU273" s="1855" t="s">
        <v>4300</v>
      </c>
      <c r="CV273" s="1855" t="s">
        <v>4297</v>
      </c>
      <c r="CW273" s="1855" t="s">
        <v>4300</v>
      </c>
      <c r="CX273" s="1855" t="s">
        <v>4297</v>
      </c>
      <c r="CY273" s="1857" t="s">
        <v>4300</v>
      </c>
      <c r="CZ273" s="1855">
        <v>0</v>
      </c>
      <c r="DA273" s="1855">
        <v>0</v>
      </c>
      <c r="DB273" s="1855">
        <v>0</v>
      </c>
      <c r="DC273" s="1855">
        <v>0</v>
      </c>
      <c r="DD273" s="1855">
        <v>0</v>
      </c>
      <c r="DE273" s="1855" t="b">
        <v>0</v>
      </c>
      <c r="DF273" s="1855" t="b">
        <v>0</v>
      </c>
      <c r="DG273" s="1855" t="b">
        <v>0</v>
      </c>
      <c r="DH273" s="1855" t="b">
        <v>0</v>
      </c>
      <c r="DI273" s="1855" t="b">
        <v>0</v>
      </c>
      <c r="DJ273" s="1860" t="b">
        <v>0</v>
      </c>
      <c r="DK273" s="1860" t="b">
        <v>0</v>
      </c>
      <c r="DL273" s="1860" t="b">
        <v>0</v>
      </c>
      <c r="DM273" s="1860" t="s">
        <v>179</v>
      </c>
      <c r="DN273" s="1860" t="s">
        <v>179</v>
      </c>
      <c r="DO273" s="1860" t="s">
        <v>179</v>
      </c>
      <c r="DP273" s="1860" t="s">
        <v>179</v>
      </c>
      <c r="DQ273" s="1860" t="s">
        <v>179</v>
      </c>
      <c r="DR273" s="1860" t="s">
        <v>179</v>
      </c>
    </row>
    <row r="274" spans="1:122" ht="14.25" thickBot="1">
      <c r="A274" s="1855" t="s">
        <v>1905</v>
      </c>
      <c r="B274" s="1855" t="s">
        <v>1906</v>
      </c>
      <c r="C274" s="1855">
        <v>2025</v>
      </c>
      <c r="D274" s="1855" t="s">
        <v>441</v>
      </c>
      <c r="E274" s="1855">
        <v>1028414</v>
      </c>
      <c r="F274" s="1855" t="s">
        <v>1906</v>
      </c>
      <c r="G274" s="1856">
        <v>45846</v>
      </c>
      <c r="H274" s="1855" t="s">
        <v>1908</v>
      </c>
      <c r="I274" s="1855" t="s">
        <v>1906</v>
      </c>
      <c r="J274" s="1855" t="s">
        <v>1907</v>
      </c>
      <c r="K274" s="1855" t="s">
        <v>1906</v>
      </c>
      <c r="L274" s="1855" t="s">
        <v>1907</v>
      </c>
      <c r="M274" s="1855" t="s">
        <v>1908</v>
      </c>
      <c r="N274" s="1855" t="s">
        <v>12</v>
      </c>
      <c r="O274" s="1855" t="s">
        <v>32</v>
      </c>
      <c r="P274" s="1855" t="s">
        <v>441</v>
      </c>
      <c r="Q274" s="1855" t="s">
        <v>179</v>
      </c>
      <c r="R274" s="1855" t="s">
        <v>179</v>
      </c>
      <c r="S274" s="1855" t="s">
        <v>179</v>
      </c>
      <c r="T274" s="1855" t="s">
        <v>179</v>
      </c>
      <c r="U274" s="1855">
        <v>4791</v>
      </c>
      <c r="V274" s="1855">
        <v>2</v>
      </c>
      <c r="W274" s="1855">
        <v>2</v>
      </c>
      <c r="X274" s="1855">
        <v>0</v>
      </c>
      <c r="Y274" s="1855">
        <v>2025</v>
      </c>
      <c r="Z274" s="1855">
        <v>2027</v>
      </c>
      <c r="AA274" s="1855" t="s">
        <v>4722</v>
      </c>
      <c r="AB274" s="1855" t="s">
        <v>179</v>
      </c>
      <c r="AC274" s="1855" t="s">
        <v>179</v>
      </c>
      <c r="AD274" s="1855" t="s">
        <v>4022</v>
      </c>
      <c r="AE274" s="1855" t="s">
        <v>1909</v>
      </c>
      <c r="AF274" s="1855" t="s">
        <v>1910</v>
      </c>
      <c r="AG274" s="1855" t="s">
        <v>1911</v>
      </c>
      <c r="AH274" s="1855" t="s">
        <v>179</v>
      </c>
      <c r="AI274" s="1855" t="s">
        <v>179</v>
      </c>
      <c r="AJ274" s="1855">
        <v>2024</v>
      </c>
      <c r="AK274" s="1855">
        <v>8233</v>
      </c>
      <c r="AL274" s="1855">
        <v>8233</v>
      </c>
      <c r="AM274" s="1855">
        <v>4860</v>
      </c>
      <c r="AN274" s="1855">
        <v>4860</v>
      </c>
      <c r="AO274" s="1855">
        <v>4.0359999999999996</v>
      </c>
      <c r="AP274" s="1855" t="s">
        <v>179</v>
      </c>
      <c r="AQ274" s="1855">
        <v>70.3</v>
      </c>
      <c r="AR274" s="1855">
        <v>2027</v>
      </c>
      <c r="AS274" s="1855">
        <v>4715.6531400000003</v>
      </c>
      <c r="AT274" s="1855">
        <v>42.7</v>
      </c>
      <c r="AU274" s="1855">
        <v>4715.6531400000003</v>
      </c>
      <c r="AV274" s="1855">
        <v>42.7</v>
      </c>
      <c r="AW274" s="1855">
        <v>3.9161267639999999</v>
      </c>
      <c r="AX274" s="1855" t="s">
        <v>179</v>
      </c>
      <c r="AY274" s="1855">
        <v>3</v>
      </c>
      <c r="AZ274" s="1855">
        <v>55</v>
      </c>
      <c r="BA274" s="1855" t="s">
        <v>179</v>
      </c>
      <c r="BB274" s="1855" t="s">
        <v>179</v>
      </c>
      <c r="BC274" s="1857" t="s">
        <v>179</v>
      </c>
      <c r="BD274" s="1857" t="s">
        <v>179</v>
      </c>
      <c r="BE274" s="1857" t="s">
        <v>179</v>
      </c>
      <c r="BF274" s="1857" t="s">
        <v>179</v>
      </c>
      <c r="BG274" s="1857" t="s">
        <v>179</v>
      </c>
      <c r="BH274" s="1857" t="s">
        <v>179</v>
      </c>
      <c r="BI274" s="1857" t="s">
        <v>179</v>
      </c>
      <c r="BJ274" s="1857" t="s">
        <v>179</v>
      </c>
      <c r="BK274" s="1855" t="s">
        <v>179</v>
      </c>
      <c r="BL274" s="1855" t="s">
        <v>179</v>
      </c>
      <c r="BM274" s="1855" t="s">
        <v>179</v>
      </c>
      <c r="BN274" s="1855" t="s">
        <v>179</v>
      </c>
      <c r="BO274" s="1855" t="s">
        <v>179</v>
      </c>
      <c r="BP274" s="1855"/>
      <c r="BQ274" s="1855">
        <v>0</v>
      </c>
      <c r="BR274" s="1855"/>
      <c r="BS274" s="1855">
        <v>1</v>
      </c>
      <c r="BT274" s="1855"/>
      <c r="BU274" s="1855">
        <v>0</v>
      </c>
      <c r="BV274" s="1855"/>
      <c r="BW274" s="1855">
        <v>0</v>
      </c>
      <c r="BX274" s="1855" t="s">
        <v>4297</v>
      </c>
      <c r="BY274" s="1855" t="s">
        <v>4297</v>
      </c>
      <c r="BZ274" s="1858" t="s">
        <v>4297</v>
      </c>
      <c r="CA274" s="1858" t="s">
        <v>4297</v>
      </c>
      <c r="CB274" s="1858" t="s">
        <v>4297</v>
      </c>
      <c r="CC274" s="1858" t="s">
        <v>4297</v>
      </c>
      <c r="CD274" s="1858" t="s">
        <v>4298</v>
      </c>
      <c r="CE274" s="1858" t="s">
        <v>4297</v>
      </c>
      <c r="CF274" s="1858" t="s">
        <v>4297</v>
      </c>
      <c r="CG274" s="1858" t="s">
        <v>4298</v>
      </c>
      <c r="CH274" s="1858" t="s">
        <v>4297</v>
      </c>
      <c r="CI274" s="1859" t="s">
        <v>4298</v>
      </c>
      <c r="CJ274" s="1855" t="s">
        <v>4297</v>
      </c>
      <c r="CK274" s="1855" t="b">
        <v>1</v>
      </c>
      <c r="CL274" s="1855" t="b">
        <v>1</v>
      </c>
      <c r="CM274" s="1855" t="b">
        <v>0</v>
      </c>
      <c r="CN274" s="1855" t="b">
        <v>0</v>
      </c>
      <c r="CO274" s="1855" t="b">
        <v>0</v>
      </c>
      <c r="CP274" s="1855" t="b">
        <v>0</v>
      </c>
      <c r="CQ274" s="1855" t="b">
        <v>0</v>
      </c>
      <c r="CR274" s="1855" t="b">
        <v>0</v>
      </c>
      <c r="CS274" s="1855" t="s">
        <v>4297</v>
      </c>
      <c r="CT274" s="1855" t="s">
        <v>4297</v>
      </c>
      <c r="CU274" s="1855" t="s">
        <v>4297</v>
      </c>
      <c r="CV274" s="1855" t="s">
        <v>4297</v>
      </c>
      <c r="CW274" s="1855" t="s">
        <v>4300</v>
      </c>
      <c r="CX274" s="1855" t="s">
        <v>4297</v>
      </c>
      <c r="CY274" s="1857" t="s">
        <v>4300</v>
      </c>
      <c r="CZ274" s="1855">
        <v>0</v>
      </c>
      <c r="DA274" s="1855">
        <v>0</v>
      </c>
      <c r="DB274" s="1855">
        <v>0</v>
      </c>
      <c r="DC274" s="1855">
        <v>0</v>
      </c>
      <c r="DD274" s="1855">
        <v>0</v>
      </c>
      <c r="DE274" s="1855" t="b">
        <v>0</v>
      </c>
      <c r="DF274" s="1855" t="b">
        <v>0</v>
      </c>
      <c r="DG274" s="1855" t="b">
        <v>0</v>
      </c>
      <c r="DH274" s="1855" t="b">
        <v>0</v>
      </c>
      <c r="DI274" s="1855" t="b">
        <v>0</v>
      </c>
      <c r="DJ274" s="1860" t="b">
        <v>0</v>
      </c>
      <c r="DK274" s="1860" t="b">
        <v>0</v>
      </c>
      <c r="DL274" s="1860" t="b">
        <v>0</v>
      </c>
      <c r="DM274" s="1860" t="s">
        <v>179</v>
      </c>
      <c r="DN274" s="1860" t="s">
        <v>179</v>
      </c>
      <c r="DO274" s="1860" t="s">
        <v>179</v>
      </c>
      <c r="DP274" s="1860" t="s">
        <v>179</v>
      </c>
      <c r="DQ274" s="1860" t="s">
        <v>179</v>
      </c>
      <c r="DR274" s="1860" t="s">
        <v>179</v>
      </c>
    </row>
    <row r="275" spans="1:122" ht="14.25" thickBot="1">
      <c r="A275" s="1855" t="s">
        <v>1912</v>
      </c>
      <c r="B275" s="1855" t="s">
        <v>1913</v>
      </c>
      <c r="C275" s="1855">
        <v>2025</v>
      </c>
      <c r="D275" s="1855" t="s">
        <v>4363</v>
      </c>
      <c r="E275" s="1855">
        <v>1056415</v>
      </c>
      <c r="F275" s="1855" t="s">
        <v>1913</v>
      </c>
      <c r="G275" s="1856">
        <v>45869</v>
      </c>
      <c r="H275" s="1855" t="s">
        <v>2982</v>
      </c>
      <c r="I275" s="1855" t="s">
        <v>1913</v>
      </c>
      <c r="J275" s="1855" t="s">
        <v>1914</v>
      </c>
      <c r="K275" s="1855" t="s">
        <v>1913</v>
      </c>
      <c r="L275" s="1855" t="s">
        <v>1914</v>
      </c>
      <c r="M275" s="1855" t="s">
        <v>2982</v>
      </c>
      <c r="N275" s="1855" t="s">
        <v>57</v>
      </c>
      <c r="O275" s="1855" t="s">
        <v>64</v>
      </c>
      <c r="P275" s="1855" t="s">
        <v>179</v>
      </c>
      <c r="Q275" s="1855" t="s">
        <v>179</v>
      </c>
      <c r="R275" s="1855" t="s">
        <v>179</v>
      </c>
      <c r="S275" s="1855" t="s">
        <v>4363</v>
      </c>
      <c r="T275" s="1855" t="s">
        <v>179</v>
      </c>
      <c r="U275" s="1855">
        <v>1391</v>
      </c>
      <c r="V275" s="1855">
        <v>43</v>
      </c>
      <c r="W275" s="1855">
        <v>0</v>
      </c>
      <c r="X275" s="1855">
        <v>0</v>
      </c>
      <c r="Y275" s="1855">
        <v>2025</v>
      </c>
      <c r="Z275" s="1855">
        <v>2027</v>
      </c>
      <c r="AA275" s="1855" t="s">
        <v>4723</v>
      </c>
      <c r="AB275" s="1855" t="s">
        <v>4022</v>
      </c>
      <c r="AC275" s="1855" t="s">
        <v>1915</v>
      </c>
      <c r="AD275" s="1855" t="s">
        <v>179</v>
      </c>
      <c r="AE275" s="1855" t="s">
        <v>179</v>
      </c>
      <c r="AF275" s="1855" t="s">
        <v>179</v>
      </c>
      <c r="AG275" s="1855" t="s">
        <v>179</v>
      </c>
      <c r="AH275" s="1855" t="s">
        <v>179</v>
      </c>
      <c r="AI275" s="1855" t="s">
        <v>179</v>
      </c>
      <c r="AJ275" s="1855">
        <v>2024</v>
      </c>
      <c r="AK275" s="1855">
        <v>2167</v>
      </c>
      <c r="AL275" s="1855">
        <v>2167</v>
      </c>
      <c r="AM275" s="1855">
        <v>2167</v>
      </c>
      <c r="AN275" s="1855">
        <v>2167</v>
      </c>
      <c r="AO275" s="1855">
        <v>0.1103</v>
      </c>
      <c r="AP275" s="1855" t="s">
        <v>437</v>
      </c>
      <c r="AQ275" s="1855">
        <v>0</v>
      </c>
      <c r="AR275" s="1855">
        <v>2027</v>
      </c>
      <c r="AS275" s="1855">
        <v>2103</v>
      </c>
      <c r="AT275" s="1855">
        <v>3</v>
      </c>
      <c r="AU275" s="1855">
        <v>2009</v>
      </c>
      <c r="AV275" s="1855">
        <v>7.3</v>
      </c>
      <c r="AW275" s="1855">
        <v>0.107</v>
      </c>
      <c r="AX275" s="1855" t="s">
        <v>437</v>
      </c>
      <c r="AY275" s="1855">
        <v>3</v>
      </c>
      <c r="AZ275" s="1855">
        <v>99</v>
      </c>
      <c r="BA275" s="1855" t="s">
        <v>179</v>
      </c>
      <c r="BB275" s="1855" t="s">
        <v>179</v>
      </c>
      <c r="BC275" s="1857" t="s">
        <v>179</v>
      </c>
      <c r="BD275" s="1857" t="s">
        <v>179</v>
      </c>
      <c r="BE275" s="1857" t="s">
        <v>179</v>
      </c>
      <c r="BF275" s="1857" t="s">
        <v>179</v>
      </c>
      <c r="BG275" s="1857" t="s">
        <v>179</v>
      </c>
      <c r="BH275" s="1857" t="s">
        <v>179</v>
      </c>
      <c r="BI275" s="1857" t="s">
        <v>179</v>
      </c>
      <c r="BJ275" s="1857" t="s">
        <v>179</v>
      </c>
      <c r="BK275" s="1855" t="s">
        <v>179</v>
      </c>
      <c r="BL275" s="1855" t="s">
        <v>179</v>
      </c>
      <c r="BM275" s="1855" t="s">
        <v>179</v>
      </c>
      <c r="BN275" s="1855" t="s">
        <v>179</v>
      </c>
      <c r="BO275" s="1855" t="s">
        <v>179</v>
      </c>
      <c r="BP275" s="1855"/>
      <c r="BQ275" s="1855">
        <v>0</v>
      </c>
      <c r="BR275" s="1855"/>
      <c r="BS275" s="1855">
        <v>0</v>
      </c>
      <c r="BT275" s="1855"/>
      <c r="BU275" s="1855">
        <v>0</v>
      </c>
      <c r="BV275" s="1855"/>
      <c r="BW275" s="1855">
        <v>0</v>
      </c>
      <c r="BX275" s="1855" t="s">
        <v>4297</v>
      </c>
      <c r="BY275" s="1855" t="s">
        <v>4297</v>
      </c>
      <c r="BZ275" s="1858" t="s">
        <v>4297</v>
      </c>
      <c r="CA275" s="1858" t="s">
        <v>4300</v>
      </c>
      <c r="CB275" s="1858" t="s">
        <v>4300</v>
      </c>
      <c r="CC275" s="1858" t="s">
        <v>4297</v>
      </c>
      <c r="CD275" s="1858" t="s">
        <v>4300</v>
      </c>
      <c r="CE275" s="1858" t="s">
        <v>4297</v>
      </c>
      <c r="CF275" s="1858" t="s">
        <v>4297</v>
      </c>
      <c r="CG275" s="1858" t="s">
        <v>4298</v>
      </c>
      <c r="CH275" s="1858" t="s">
        <v>4298</v>
      </c>
      <c r="CI275" s="1859" t="s">
        <v>4298</v>
      </c>
      <c r="CJ275" s="1855" t="s">
        <v>4298</v>
      </c>
      <c r="CK275" s="1855" t="b">
        <v>0</v>
      </c>
      <c r="CL275" s="1855" t="b">
        <v>0</v>
      </c>
      <c r="CM275" s="1855" t="b">
        <v>0</v>
      </c>
      <c r="CN275" s="1855" t="b">
        <v>0</v>
      </c>
      <c r="CO275" s="1855" t="b">
        <v>0</v>
      </c>
      <c r="CP275" s="1855" t="b">
        <v>0</v>
      </c>
      <c r="CQ275" s="1855" t="b">
        <v>0</v>
      </c>
      <c r="CR275" s="1855" t="b">
        <v>1</v>
      </c>
      <c r="CS275" s="1855" t="s">
        <v>4300</v>
      </c>
      <c r="CT275" s="1855" t="s">
        <v>4300</v>
      </c>
      <c r="CU275" s="1855" t="s">
        <v>4299</v>
      </c>
      <c r="CV275" s="1855" t="s">
        <v>4300</v>
      </c>
      <c r="CW275" s="1855" t="s">
        <v>4300</v>
      </c>
      <c r="CX275" s="1855" t="s">
        <v>4297</v>
      </c>
      <c r="CY275" s="1857" t="s">
        <v>4300</v>
      </c>
      <c r="CZ275" s="1855">
        <v>0</v>
      </c>
      <c r="DA275" s="1855">
        <v>0</v>
      </c>
      <c r="DB275" s="1855">
        <v>0</v>
      </c>
      <c r="DC275" s="1855">
        <v>0</v>
      </c>
      <c r="DD275" s="1855">
        <v>0</v>
      </c>
      <c r="DE275" s="1855" t="b">
        <v>0</v>
      </c>
      <c r="DF275" s="1855" t="b">
        <v>0</v>
      </c>
      <c r="DG275" s="1855" t="b">
        <v>0</v>
      </c>
      <c r="DH275" s="1855" t="b">
        <v>0</v>
      </c>
      <c r="DI275" s="1855" t="b">
        <v>0</v>
      </c>
      <c r="DJ275" s="1860" t="b">
        <v>0</v>
      </c>
      <c r="DK275" s="1860" t="b">
        <v>0</v>
      </c>
      <c r="DL275" s="1860" t="b">
        <v>0</v>
      </c>
      <c r="DM275" s="1860" t="s">
        <v>179</v>
      </c>
      <c r="DN275" s="1860" t="s">
        <v>179</v>
      </c>
      <c r="DO275" s="1860" t="s">
        <v>179</v>
      </c>
      <c r="DP275" s="1860" t="s">
        <v>179</v>
      </c>
      <c r="DQ275" s="1860" t="s">
        <v>179</v>
      </c>
      <c r="DR275" s="1860" t="s">
        <v>179</v>
      </c>
    </row>
    <row r="276" spans="1:122" ht="14.25" thickBot="1">
      <c r="A276" s="1855" t="s">
        <v>1916</v>
      </c>
      <c r="B276" s="1855" t="s">
        <v>1917</v>
      </c>
      <c r="C276" s="1855">
        <v>2025</v>
      </c>
      <c r="D276" s="1855" t="s">
        <v>441</v>
      </c>
      <c r="E276" s="1855">
        <v>1028416</v>
      </c>
      <c r="F276" s="1855" t="s">
        <v>1917</v>
      </c>
      <c r="G276" s="1856">
        <v>45868</v>
      </c>
      <c r="H276" s="1855" t="s">
        <v>1918</v>
      </c>
      <c r="I276" s="1855" t="s">
        <v>1917</v>
      </c>
      <c r="J276" s="1855" t="s">
        <v>1919</v>
      </c>
      <c r="K276" s="1855" t="s">
        <v>1917</v>
      </c>
      <c r="L276" s="1855" t="s">
        <v>1919</v>
      </c>
      <c r="M276" s="1855" t="s">
        <v>1918</v>
      </c>
      <c r="N276" s="1855" t="s">
        <v>12</v>
      </c>
      <c r="O276" s="1855" t="s">
        <v>32</v>
      </c>
      <c r="P276" s="1855" t="s">
        <v>441</v>
      </c>
      <c r="Q276" s="1855" t="s">
        <v>179</v>
      </c>
      <c r="R276" s="1855" t="s">
        <v>179</v>
      </c>
      <c r="S276" s="1855" t="s">
        <v>179</v>
      </c>
      <c r="T276" s="1855" t="s">
        <v>179</v>
      </c>
      <c r="U276" s="1855">
        <v>2421</v>
      </c>
      <c r="V276" s="1855">
        <v>1</v>
      </c>
      <c r="W276" s="1855">
        <v>1</v>
      </c>
      <c r="X276" s="1855">
        <v>0</v>
      </c>
      <c r="Y276" s="1855">
        <v>2025</v>
      </c>
      <c r="Z276" s="1855">
        <v>2027</v>
      </c>
      <c r="AA276" s="1855" t="s">
        <v>4724</v>
      </c>
      <c r="AB276" s="1855" t="s">
        <v>179</v>
      </c>
      <c r="AC276" s="1855" t="s">
        <v>179</v>
      </c>
      <c r="AD276" s="1855" t="s">
        <v>4022</v>
      </c>
      <c r="AE276" s="1855" t="s">
        <v>1920</v>
      </c>
      <c r="AF276" s="1855" t="s">
        <v>1918</v>
      </c>
      <c r="AG276" s="1855" t="s">
        <v>1921</v>
      </c>
      <c r="AH276" s="1855" t="s">
        <v>179</v>
      </c>
      <c r="AI276" s="1855" t="s">
        <v>179</v>
      </c>
      <c r="AJ276" s="1855">
        <v>2024</v>
      </c>
      <c r="AK276" s="1855">
        <v>4680</v>
      </c>
      <c r="AL276" s="1855">
        <v>4680</v>
      </c>
      <c r="AM276" s="1855">
        <v>4680</v>
      </c>
      <c r="AN276" s="1855">
        <v>4680</v>
      </c>
      <c r="AO276" s="1855">
        <v>6.5460000000000004E-2</v>
      </c>
      <c r="AP276" s="1855" t="s">
        <v>1422</v>
      </c>
      <c r="AQ276" s="1855">
        <v>0</v>
      </c>
      <c r="AR276" s="1855">
        <v>2027</v>
      </c>
      <c r="AS276" s="1855">
        <v>7420</v>
      </c>
      <c r="AT276" s="1855">
        <v>-58.5</v>
      </c>
      <c r="AU276" s="1855">
        <v>7420</v>
      </c>
      <c r="AV276" s="1855">
        <v>-58.5</v>
      </c>
      <c r="AW276" s="1855">
        <v>6.5000000000000002E-2</v>
      </c>
      <c r="AX276" s="1855" t="s">
        <v>1422</v>
      </c>
      <c r="AY276" s="1855">
        <v>0.7</v>
      </c>
      <c r="AZ276" s="1855">
        <v>62.5</v>
      </c>
      <c r="BA276" s="1855" t="s">
        <v>179</v>
      </c>
      <c r="BB276" s="1855" t="s">
        <v>179</v>
      </c>
      <c r="BC276" s="1857" t="s">
        <v>179</v>
      </c>
      <c r="BD276" s="1857" t="s">
        <v>179</v>
      </c>
      <c r="BE276" s="1857" t="s">
        <v>179</v>
      </c>
      <c r="BF276" s="1857" t="s">
        <v>179</v>
      </c>
      <c r="BG276" s="1857" t="s">
        <v>179</v>
      </c>
      <c r="BH276" s="1857" t="s">
        <v>179</v>
      </c>
      <c r="BI276" s="1857" t="s">
        <v>179</v>
      </c>
      <c r="BJ276" s="1857" t="s">
        <v>179</v>
      </c>
      <c r="BK276" s="1855" t="s">
        <v>179</v>
      </c>
      <c r="BL276" s="1855" t="s">
        <v>179</v>
      </c>
      <c r="BM276" s="1855" t="s">
        <v>179</v>
      </c>
      <c r="BN276" s="1855" t="s">
        <v>179</v>
      </c>
      <c r="BO276" s="1855" t="s">
        <v>179</v>
      </c>
      <c r="BP276" s="1855"/>
      <c r="BQ276" s="1855">
        <v>0</v>
      </c>
      <c r="BR276" s="1855"/>
      <c r="BS276" s="1855">
        <v>0</v>
      </c>
      <c r="BT276" s="1855"/>
      <c r="BU276" s="1855">
        <v>0</v>
      </c>
      <c r="BV276" s="1855"/>
      <c r="BW276" s="1855">
        <v>0</v>
      </c>
      <c r="BX276" s="1855" t="s">
        <v>4297</v>
      </c>
      <c r="BY276" s="1855" t="s">
        <v>4297</v>
      </c>
      <c r="BZ276" s="1858" t="s">
        <v>4297</v>
      </c>
      <c r="CA276" s="1858" t="s">
        <v>4297</v>
      </c>
      <c r="CB276" s="1858" t="s">
        <v>4297</v>
      </c>
      <c r="CC276" s="1858" t="s">
        <v>4297</v>
      </c>
      <c r="CD276" s="1858" t="s">
        <v>4297</v>
      </c>
      <c r="CE276" s="1858" t="s">
        <v>4297</v>
      </c>
      <c r="CF276" s="1858" t="s">
        <v>4297</v>
      </c>
      <c r="CG276" s="1858" t="s">
        <v>4298</v>
      </c>
      <c r="CH276" s="1858" t="s">
        <v>4298</v>
      </c>
      <c r="CI276" s="1859" t="s">
        <v>4298</v>
      </c>
      <c r="CJ276" s="1855" t="s">
        <v>4297</v>
      </c>
      <c r="CK276" s="1855" t="b">
        <v>1</v>
      </c>
      <c r="CL276" s="1855" t="b">
        <v>0</v>
      </c>
      <c r="CM276" s="1855" t="b">
        <v>0</v>
      </c>
      <c r="CN276" s="1855" t="b">
        <v>1</v>
      </c>
      <c r="CO276" s="1855" t="b">
        <v>0</v>
      </c>
      <c r="CP276" s="1855" t="b">
        <v>0</v>
      </c>
      <c r="CQ276" s="1855" t="b">
        <v>0</v>
      </c>
      <c r="CR276" s="1855" t="b">
        <v>0</v>
      </c>
      <c r="CS276" s="1855" t="s">
        <v>4300</v>
      </c>
      <c r="CT276" s="1855" t="s">
        <v>4297</v>
      </c>
      <c r="CU276" s="1855" t="s">
        <v>4297</v>
      </c>
      <c r="CV276" s="1855" t="s">
        <v>4299</v>
      </c>
      <c r="CW276" s="1855" t="s">
        <v>4300</v>
      </c>
      <c r="CX276" s="1855" t="s">
        <v>4297</v>
      </c>
      <c r="CY276" s="1857" t="s">
        <v>4300</v>
      </c>
      <c r="CZ276" s="1855">
        <v>0</v>
      </c>
      <c r="DA276" s="1855">
        <v>0</v>
      </c>
      <c r="DB276" s="1855">
        <v>0</v>
      </c>
      <c r="DC276" s="1855">
        <v>0</v>
      </c>
      <c r="DD276" s="1855">
        <v>0</v>
      </c>
      <c r="DE276" s="1855" t="b">
        <v>0</v>
      </c>
      <c r="DF276" s="1855" t="b">
        <v>0</v>
      </c>
      <c r="DG276" s="1855" t="b">
        <v>0</v>
      </c>
      <c r="DH276" s="1855" t="b">
        <v>0</v>
      </c>
      <c r="DI276" s="1855" t="b">
        <v>0</v>
      </c>
      <c r="DJ276" s="1860" t="b">
        <v>0</v>
      </c>
      <c r="DK276" s="1860" t="b">
        <v>0</v>
      </c>
      <c r="DL276" s="1860" t="b">
        <v>0</v>
      </c>
      <c r="DM276" s="1860" t="s">
        <v>179</v>
      </c>
      <c r="DN276" s="1860" t="s">
        <v>179</v>
      </c>
      <c r="DO276" s="1860" t="s">
        <v>179</v>
      </c>
      <c r="DP276" s="1860" t="s">
        <v>179</v>
      </c>
      <c r="DQ276" s="1860" t="s">
        <v>179</v>
      </c>
      <c r="DR276" s="1860" t="s">
        <v>179</v>
      </c>
    </row>
    <row r="277" spans="1:122" ht="14.25" thickBot="1">
      <c r="A277" s="1855" t="s">
        <v>2987</v>
      </c>
      <c r="B277" s="1855" t="s">
        <v>2988</v>
      </c>
      <c r="C277" s="1855">
        <v>2025</v>
      </c>
      <c r="D277" s="1855" t="s">
        <v>441</v>
      </c>
      <c r="E277" s="1855">
        <v>1039417</v>
      </c>
      <c r="F277" s="1855" t="s">
        <v>2988</v>
      </c>
      <c r="G277" s="1856">
        <v>45867</v>
      </c>
      <c r="H277" s="1855" t="s">
        <v>2989</v>
      </c>
      <c r="I277" s="1855" t="s">
        <v>2988</v>
      </c>
      <c r="J277" s="1855" t="s">
        <v>4127</v>
      </c>
      <c r="K277" s="1855" t="s">
        <v>2988</v>
      </c>
      <c r="L277" s="1855" t="s">
        <v>4127</v>
      </c>
      <c r="M277" s="1855" t="s">
        <v>2989</v>
      </c>
      <c r="N277" s="1855" t="s">
        <v>42</v>
      </c>
      <c r="O277" s="1855" t="s">
        <v>45</v>
      </c>
      <c r="P277" s="1855" t="s">
        <v>441</v>
      </c>
      <c r="Q277" s="1855" t="s">
        <v>179</v>
      </c>
      <c r="R277" s="1855" t="s">
        <v>179</v>
      </c>
      <c r="S277" s="1855" t="s">
        <v>179</v>
      </c>
      <c r="T277" s="1855" t="s">
        <v>179</v>
      </c>
      <c r="U277" s="1855" t="s">
        <v>4826</v>
      </c>
      <c r="V277" s="1855">
        <v>1</v>
      </c>
      <c r="W277" s="1855">
        <v>1</v>
      </c>
      <c r="X277" s="1855">
        <v>0</v>
      </c>
      <c r="Y277" s="1855">
        <v>2025</v>
      </c>
      <c r="Z277" s="1855">
        <v>2027</v>
      </c>
      <c r="AA277" s="1855" t="s">
        <v>4725</v>
      </c>
      <c r="AB277" s="1855" t="s">
        <v>179</v>
      </c>
      <c r="AC277" s="1855" t="s">
        <v>179</v>
      </c>
      <c r="AD277" s="1855" t="s">
        <v>179</v>
      </c>
      <c r="AE277" s="1855" t="s">
        <v>179</v>
      </c>
      <c r="AF277" s="1855" t="s">
        <v>179</v>
      </c>
      <c r="AG277" s="1855" t="s">
        <v>179</v>
      </c>
      <c r="AH277" s="1855" t="s">
        <v>4022</v>
      </c>
      <c r="AI277" s="1855" t="s">
        <v>2990</v>
      </c>
      <c r="AJ277" s="1855">
        <v>2024</v>
      </c>
      <c r="AK277" s="1855">
        <v>5913</v>
      </c>
      <c r="AL277" s="1855" t="s">
        <v>4826</v>
      </c>
      <c r="AM277" s="1855">
        <v>5913</v>
      </c>
      <c r="AN277" s="1855" t="s">
        <v>4826</v>
      </c>
      <c r="AO277" s="1855" t="s">
        <v>4826</v>
      </c>
      <c r="AP277" s="1855" t="s">
        <v>4826</v>
      </c>
      <c r="AQ277" s="1855">
        <v>0</v>
      </c>
      <c r="AR277" s="1855">
        <v>2027</v>
      </c>
      <c r="AS277" s="1855">
        <v>0</v>
      </c>
      <c r="AT277" s="1855">
        <v>100</v>
      </c>
      <c r="AU277" s="1855" t="s">
        <v>4826</v>
      </c>
      <c r="AV277" s="1855" t="s">
        <v>4826</v>
      </c>
      <c r="AW277" s="1855" t="s">
        <v>4826</v>
      </c>
      <c r="AX277" s="1855" t="s">
        <v>4826</v>
      </c>
      <c r="AY277" s="1855" t="s">
        <v>4826</v>
      </c>
      <c r="AZ277" s="1855">
        <v>0</v>
      </c>
      <c r="BA277" s="1855" t="s">
        <v>179</v>
      </c>
      <c r="BB277" s="1855" t="s">
        <v>179</v>
      </c>
      <c r="BC277" s="1857" t="s">
        <v>179</v>
      </c>
      <c r="BD277" s="1857" t="s">
        <v>179</v>
      </c>
      <c r="BE277" s="1857" t="s">
        <v>179</v>
      </c>
      <c r="BF277" s="1857" t="s">
        <v>179</v>
      </c>
      <c r="BG277" s="1857" t="s">
        <v>179</v>
      </c>
      <c r="BH277" s="1857" t="s">
        <v>179</v>
      </c>
      <c r="BI277" s="1857" t="s">
        <v>179</v>
      </c>
      <c r="BJ277" s="1857" t="s">
        <v>179</v>
      </c>
      <c r="BK277" s="1855" t="s">
        <v>179</v>
      </c>
      <c r="BL277" s="1855" t="s">
        <v>179</v>
      </c>
      <c r="BM277" s="1855" t="s">
        <v>179</v>
      </c>
      <c r="BN277" s="1855" t="s">
        <v>179</v>
      </c>
      <c r="BO277" s="1855" t="s">
        <v>179</v>
      </c>
      <c r="BP277" s="1855"/>
      <c r="BQ277" s="1855">
        <v>0</v>
      </c>
      <c r="BR277" s="1855"/>
      <c r="BS277" s="1855">
        <v>0</v>
      </c>
      <c r="BT277" s="1855"/>
      <c r="BU277" s="1855">
        <v>0</v>
      </c>
      <c r="BV277" s="1855"/>
      <c r="BW277" s="1855">
        <v>0</v>
      </c>
      <c r="BX277" s="1855" t="s">
        <v>4297</v>
      </c>
      <c r="BY277" s="1855" t="s">
        <v>4297</v>
      </c>
      <c r="BZ277" s="1858" t="s">
        <v>4297</v>
      </c>
      <c r="CA277" s="1858" t="s">
        <v>4298</v>
      </c>
      <c r="CB277" s="1858" t="s">
        <v>4297</v>
      </c>
      <c r="CC277" s="1858" t="s">
        <v>4297</v>
      </c>
      <c r="CD277" s="1858" t="s">
        <v>4298</v>
      </c>
      <c r="CE277" s="1858" t="s">
        <v>4298</v>
      </c>
      <c r="CF277" s="1858" t="s">
        <v>4298</v>
      </c>
      <c r="CG277" s="1858" t="s">
        <v>4298</v>
      </c>
      <c r="CH277" s="1858" t="s">
        <v>4298</v>
      </c>
      <c r="CI277" s="1859" t="s">
        <v>4298</v>
      </c>
      <c r="CJ277" s="1855" t="s">
        <v>4298</v>
      </c>
      <c r="CK277" s="1855" t="b">
        <v>0</v>
      </c>
      <c r="CL277" s="1855" t="b">
        <v>1</v>
      </c>
      <c r="CM277" s="1855" t="b">
        <v>0</v>
      </c>
      <c r="CN277" s="1855" t="b">
        <v>0</v>
      </c>
      <c r="CO277" s="1855" t="b">
        <v>0</v>
      </c>
      <c r="CP277" s="1855" t="b">
        <v>0</v>
      </c>
      <c r="CQ277" s="1855" t="b">
        <v>0</v>
      </c>
      <c r="CR277" s="1855" t="b">
        <v>0</v>
      </c>
      <c r="CS277" s="1855" t="s">
        <v>4297</v>
      </c>
      <c r="CT277" s="1855" t="s">
        <v>4297</v>
      </c>
      <c r="CU277" s="1855" t="s">
        <v>4297</v>
      </c>
      <c r="CV277" s="1855" t="s">
        <v>4300</v>
      </c>
      <c r="CW277" s="1855" t="s">
        <v>4300</v>
      </c>
      <c r="CX277" s="1855" t="s">
        <v>4299</v>
      </c>
      <c r="CY277" s="1857" t="s">
        <v>4300</v>
      </c>
      <c r="CZ277" s="1855" t="s">
        <v>179</v>
      </c>
      <c r="DA277" s="1855" t="s">
        <v>179</v>
      </c>
      <c r="DB277" s="1855" t="s">
        <v>179</v>
      </c>
      <c r="DC277" s="1855" t="s">
        <v>179</v>
      </c>
      <c r="DD277" s="1855" t="s">
        <v>179</v>
      </c>
      <c r="DE277" s="1855" t="b">
        <v>0</v>
      </c>
      <c r="DF277" s="1855" t="b">
        <v>0</v>
      </c>
      <c r="DG277" s="1855" t="b">
        <v>0</v>
      </c>
      <c r="DH277" s="1855" t="b">
        <v>0</v>
      </c>
      <c r="DI277" s="1855" t="b">
        <v>0</v>
      </c>
      <c r="DJ277" s="1860" t="b">
        <v>0</v>
      </c>
      <c r="DK277" s="1860" t="b">
        <v>0</v>
      </c>
      <c r="DL277" s="1860" t="b">
        <v>0</v>
      </c>
      <c r="DM277" s="1860" t="s">
        <v>179</v>
      </c>
      <c r="DN277" s="1860" t="s">
        <v>179</v>
      </c>
      <c r="DO277" s="1860" t="s">
        <v>179</v>
      </c>
      <c r="DP277" s="1860" t="s">
        <v>179</v>
      </c>
      <c r="DQ277" s="1860" t="s">
        <v>179</v>
      </c>
      <c r="DR277" s="1860" t="s">
        <v>179</v>
      </c>
    </row>
    <row r="278" spans="1:122" ht="14.25" thickBot="1">
      <c r="A278" s="1855" t="s">
        <v>2991</v>
      </c>
      <c r="B278" s="1855" t="s">
        <v>2992</v>
      </c>
      <c r="C278" s="1855">
        <v>2025</v>
      </c>
      <c r="D278" s="1855" t="s">
        <v>441</v>
      </c>
      <c r="E278" s="1855">
        <v>1069418</v>
      </c>
      <c r="F278" s="1855" t="s">
        <v>2992</v>
      </c>
      <c r="G278" s="1856">
        <v>45869</v>
      </c>
      <c r="H278" s="1855" t="s">
        <v>4726</v>
      </c>
      <c r="I278" s="1855" t="s">
        <v>2992</v>
      </c>
      <c r="J278" s="1855" t="s">
        <v>2994</v>
      </c>
      <c r="K278" s="1855" t="s">
        <v>2992</v>
      </c>
      <c r="L278" s="1855" t="s">
        <v>2994</v>
      </c>
      <c r="M278" s="1855" t="s">
        <v>4726</v>
      </c>
      <c r="N278" s="1855" t="s">
        <v>77</v>
      </c>
      <c r="O278" s="1855" t="s">
        <v>79</v>
      </c>
      <c r="P278" s="1855" t="s">
        <v>441</v>
      </c>
      <c r="Q278" s="1855" t="s">
        <v>179</v>
      </c>
      <c r="R278" s="1855" t="s">
        <v>179</v>
      </c>
      <c r="S278" s="1855" t="s">
        <v>179</v>
      </c>
      <c r="T278" s="1855" t="s">
        <v>179</v>
      </c>
      <c r="U278" s="1855">
        <v>7764</v>
      </c>
      <c r="V278" s="1855">
        <v>5</v>
      </c>
      <c r="W278" s="1855">
        <v>2</v>
      </c>
      <c r="X278" s="1855">
        <v>0</v>
      </c>
      <c r="Y278" s="1855">
        <v>2025</v>
      </c>
      <c r="Z278" s="1855">
        <v>2027</v>
      </c>
      <c r="AA278" s="1855" t="s">
        <v>4727</v>
      </c>
      <c r="AB278" s="1855" t="s">
        <v>179</v>
      </c>
      <c r="AC278" s="1855" t="s">
        <v>179</v>
      </c>
      <c r="AD278" s="1855" t="s">
        <v>4022</v>
      </c>
      <c r="AE278" s="1855" t="s">
        <v>2995</v>
      </c>
      <c r="AF278" s="1855" t="s">
        <v>2993</v>
      </c>
      <c r="AG278" s="1855" t="s">
        <v>2996</v>
      </c>
      <c r="AH278" s="1855" t="s">
        <v>179</v>
      </c>
      <c r="AI278" s="1855" t="s">
        <v>179</v>
      </c>
      <c r="AJ278" s="1855">
        <v>2024</v>
      </c>
      <c r="AK278" s="1855">
        <v>14496</v>
      </c>
      <c r="AL278" s="1855">
        <v>14496</v>
      </c>
      <c r="AM278" s="1855">
        <v>14486</v>
      </c>
      <c r="AN278" s="1855">
        <v>14486</v>
      </c>
      <c r="AO278" s="1855">
        <v>53.76</v>
      </c>
      <c r="AP278" s="1855" t="s">
        <v>569</v>
      </c>
      <c r="AQ278" s="1855">
        <v>0.1</v>
      </c>
      <c r="AR278" s="1855">
        <v>2027</v>
      </c>
      <c r="AS278" s="1855">
        <v>14061.12</v>
      </c>
      <c r="AT278" s="1855">
        <v>3</v>
      </c>
      <c r="AU278" s="1855">
        <v>14061.12</v>
      </c>
      <c r="AV278" s="1855">
        <v>3</v>
      </c>
      <c r="AW278" s="1855">
        <v>52.147199999999998</v>
      </c>
      <c r="AX278" s="1855" t="s">
        <v>569</v>
      </c>
      <c r="AY278" s="1855">
        <v>3</v>
      </c>
      <c r="AZ278" s="1855">
        <v>0</v>
      </c>
      <c r="BA278" s="1855" t="s">
        <v>179</v>
      </c>
      <c r="BB278" s="1855" t="s">
        <v>179</v>
      </c>
      <c r="BC278" s="1857" t="s">
        <v>179</v>
      </c>
      <c r="BD278" s="1857" t="s">
        <v>179</v>
      </c>
      <c r="BE278" s="1857" t="s">
        <v>179</v>
      </c>
      <c r="BF278" s="1857" t="s">
        <v>179</v>
      </c>
      <c r="BG278" s="1857" t="s">
        <v>179</v>
      </c>
      <c r="BH278" s="1857" t="s">
        <v>179</v>
      </c>
      <c r="BI278" s="1857" t="s">
        <v>179</v>
      </c>
      <c r="BJ278" s="1857" t="s">
        <v>179</v>
      </c>
      <c r="BK278" s="1855" t="s">
        <v>179</v>
      </c>
      <c r="BL278" s="1855" t="s">
        <v>179</v>
      </c>
      <c r="BM278" s="1855" t="s">
        <v>179</v>
      </c>
      <c r="BN278" s="1855" t="s">
        <v>179</v>
      </c>
      <c r="BO278" s="1855" t="s">
        <v>179</v>
      </c>
      <c r="BP278" s="1855"/>
      <c r="BQ278" s="1855">
        <v>0</v>
      </c>
      <c r="BR278" s="1855"/>
      <c r="BS278" s="1855">
        <v>0</v>
      </c>
      <c r="BT278" s="1855"/>
      <c r="BU278" s="1855">
        <v>0</v>
      </c>
      <c r="BV278" s="1855"/>
      <c r="BW278" s="1855">
        <v>0</v>
      </c>
      <c r="BX278" s="1855" t="s">
        <v>4297</v>
      </c>
      <c r="BY278" s="1855" t="s">
        <v>4297</v>
      </c>
      <c r="BZ278" s="1858" t="s">
        <v>4297</v>
      </c>
      <c r="CA278" s="1858" t="s">
        <v>4297</v>
      </c>
      <c r="CB278" s="1858" t="s">
        <v>4297</v>
      </c>
      <c r="CC278" s="1858" t="s">
        <v>4297</v>
      </c>
      <c r="CD278" s="1858" t="s">
        <v>4298</v>
      </c>
      <c r="CE278" s="1858" t="s">
        <v>4299</v>
      </c>
      <c r="CF278" s="1858" t="s">
        <v>4297</v>
      </c>
      <c r="CG278" s="1858" t="s">
        <v>4298</v>
      </c>
      <c r="CH278" s="1858" t="s">
        <v>4298</v>
      </c>
      <c r="CI278" s="1859" t="s">
        <v>4298</v>
      </c>
      <c r="CJ278" s="1855" t="s">
        <v>4299</v>
      </c>
      <c r="CK278" s="1855" t="b">
        <v>1</v>
      </c>
      <c r="CL278" s="1855" t="b">
        <v>1</v>
      </c>
      <c r="CM278" s="1855" t="b">
        <v>0</v>
      </c>
      <c r="CN278" s="1855" t="b">
        <v>0</v>
      </c>
      <c r="CO278" s="1855" t="b">
        <v>0</v>
      </c>
      <c r="CP278" s="1855" t="b">
        <v>0</v>
      </c>
      <c r="CQ278" s="1855" t="b">
        <v>0</v>
      </c>
      <c r="CR278" s="1855" t="b">
        <v>0</v>
      </c>
      <c r="CS278" s="1855" t="s">
        <v>4297</v>
      </c>
      <c r="CT278" s="1855" t="s">
        <v>4297</v>
      </c>
      <c r="CU278" s="1855" t="s">
        <v>3153</v>
      </c>
      <c r="CV278" s="1855" t="s">
        <v>3153</v>
      </c>
      <c r="CW278" s="1855" t="s">
        <v>4300</v>
      </c>
      <c r="CX278" s="1855" t="s">
        <v>4297</v>
      </c>
      <c r="CY278" s="1857" t="s">
        <v>4300</v>
      </c>
      <c r="CZ278" s="1855">
        <v>0</v>
      </c>
      <c r="DA278" s="1855">
        <v>0</v>
      </c>
      <c r="DB278" s="1855">
        <v>0</v>
      </c>
      <c r="DC278" s="1855">
        <v>0</v>
      </c>
      <c r="DD278" s="1855">
        <v>0</v>
      </c>
      <c r="DE278" s="1855" t="b">
        <v>0</v>
      </c>
      <c r="DF278" s="1855" t="b">
        <v>0</v>
      </c>
      <c r="DG278" s="1855" t="b">
        <v>0</v>
      </c>
      <c r="DH278" s="1855" t="b">
        <v>0</v>
      </c>
      <c r="DI278" s="1855" t="b">
        <v>0</v>
      </c>
      <c r="DJ278" s="1860" t="b">
        <v>0</v>
      </c>
      <c r="DK278" s="1860" t="b">
        <v>0</v>
      </c>
      <c r="DL278" s="1860" t="b">
        <v>0</v>
      </c>
      <c r="DM278" s="1860" t="s">
        <v>179</v>
      </c>
      <c r="DN278" s="1860" t="s">
        <v>179</v>
      </c>
      <c r="DO278" s="1860" t="s">
        <v>179</v>
      </c>
      <c r="DP278" s="1860" t="s">
        <v>179</v>
      </c>
      <c r="DQ278" s="1860" t="s">
        <v>179</v>
      </c>
      <c r="DR278" s="1860" t="s">
        <v>179</v>
      </c>
    </row>
    <row r="279" spans="1:122" ht="14.25" thickBot="1">
      <c r="A279" s="1855" t="s">
        <v>3100</v>
      </c>
      <c r="B279" s="1855" t="s">
        <v>3101</v>
      </c>
      <c r="C279" s="1855">
        <v>2025</v>
      </c>
      <c r="D279" s="1855" t="s">
        <v>441</v>
      </c>
      <c r="E279" s="1855">
        <v>1028419</v>
      </c>
      <c r="F279" s="1855" t="s">
        <v>3101</v>
      </c>
      <c r="G279" s="1856">
        <v>45959</v>
      </c>
      <c r="H279" s="1855" t="s">
        <v>3102</v>
      </c>
      <c r="I279" s="1855" t="s">
        <v>3101</v>
      </c>
      <c r="J279" s="1855" t="s">
        <v>4128</v>
      </c>
      <c r="K279" s="1855" t="s">
        <v>3101</v>
      </c>
      <c r="L279" s="1855" t="s">
        <v>4128</v>
      </c>
      <c r="M279" s="1855" t="s">
        <v>3102</v>
      </c>
      <c r="N279" s="1855" t="s">
        <v>12</v>
      </c>
      <c r="O279" s="1855" t="s">
        <v>32</v>
      </c>
      <c r="P279" s="1855" t="s">
        <v>441</v>
      </c>
      <c r="Q279" s="1855" t="s">
        <v>179</v>
      </c>
      <c r="R279" s="1855" t="s">
        <v>179</v>
      </c>
      <c r="S279" s="1855" t="s">
        <v>179</v>
      </c>
      <c r="T279" s="1855" t="s">
        <v>179</v>
      </c>
      <c r="U279" s="1855">
        <v>4266</v>
      </c>
      <c r="V279" s="1855">
        <v>4</v>
      </c>
      <c r="W279" s="1855">
        <v>3</v>
      </c>
      <c r="X279" s="1855">
        <v>0</v>
      </c>
      <c r="Y279" s="1855">
        <v>2025</v>
      </c>
      <c r="Z279" s="1855">
        <v>2027</v>
      </c>
      <c r="AA279" s="1855" t="s">
        <v>4728</v>
      </c>
      <c r="AB279" s="1855" t="s">
        <v>4022</v>
      </c>
      <c r="AC279" s="1855" t="s">
        <v>3103</v>
      </c>
      <c r="AD279" s="1855" t="s">
        <v>179</v>
      </c>
      <c r="AE279" s="1855" t="s">
        <v>179</v>
      </c>
      <c r="AF279" s="1855" t="s">
        <v>179</v>
      </c>
      <c r="AG279" s="1855" t="s">
        <v>179</v>
      </c>
      <c r="AH279" s="1855" t="s">
        <v>179</v>
      </c>
      <c r="AI279" s="1855" t="s">
        <v>179</v>
      </c>
      <c r="AJ279" s="1855">
        <v>2024</v>
      </c>
      <c r="AK279" s="1855">
        <v>8248</v>
      </c>
      <c r="AL279" s="1855">
        <v>8248</v>
      </c>
      <c r="AM279" s="1855">
        <v>0</v>
      </c>
      <c r="AN279" s="1855">
        <v>0</v>
      </c>
      <c r="AO279" s="1855">
        <v>1.762</v>
      </c>
      <c r="AP279" s="1855" t="s">
        <v>611</v>
      </c>
      <c r="AQ279" s="1855">
        <v>100</v>
      </c>
      <c r="AR279" s="1855">
        <v>2027</v>
      </c>
      <c r="AS279" s="1855">
        <v>0</v>
      </c>
      <c r="AT279" s="1855">
        <v>100</v>
      </c>
      <c r="AU279" s="1855">
        <v>0</v>
      </c>
      <c r="AV279" s="1855">
        <v>100</v>
      </c>
      <c r="AW279" s="1855">
        <v>1.71</v>
      </c>
      <c r="AX279" s="1855" t="s">
        <v>611</v>
      </c>
      <c r="AY279" s="1855">
        <v>3</v>
      </c>
      <c r="AZ279" s="1855">
        <v>100</v>
      </c>
      <c r="BA279" s="1855" t="s">
        <v>179</v>
      </c>
      <c r="BB279" s="1855" t="s">
        <v>179</v>
      </c>
      <c r="BC279" s="1857" t="s">
        <v>179</v>
      </c>
      <c r="BD279" s="1857" t="s">
        <v>179</v>
      </c>
      <c r="BE279" s="1857" t="s">
        <v>179</v>
      </c>
      <c r="BF279" s="1857" t="s">
        <v>179</v>
      </c>
      <c r="BG279" s="1857" t="s">
        <v>179</v>
      </c>
      <c r="BH279" s="1857" t="s">
        <v>179</v>
      </c>
      <c r="BI279" s="1857" t="s">
        <v>179</v>
      </c>
      <c r="BJ279" s="1857" t="s">
        <v>179</v>
      </c>
      <c r="BK279" s="1855" t="s">
        <v>179</v>
      </c>
      <c r="BL279" s="1855" t="s">
        <v>179</v>
      </c>
      <c r="BM279" s="1855" t="s">
        <v>179</v>
      </c>
      <c r="BN279" s="1855" t="s">
        <v>179</v>
      </c>
      <c r="BO279" s="1855" t="s">
        <v>179</v>
      </c>
      <c r="BP279" s="1855"/>
      <c r="BQ279" s="1855">
        <v>0</v>
      </c>
      <c r="BR279" s="1855"/>
      <c r="BS279" s="1855">
        <v>0</v>
      </c>
      <c r="BT279" s="1855"/>
      <c r="BU279" s="1855">
        <v>0</v>
      </c>
      <c r="BV279" s="1855"/>
      <c r="BW279" s="1855">
        <v>0</v>
      </c>
      <c r="BX279" s="1855" t="s">
        <v>3153</v>
      </c>
      <c r="BY279" s="1855" t="s">
        <v>3153</v>
      </c>
      <c r="BZ279" s="1858" t="s">
        <v>3153</v>
      </c>
      <c r="CA279" s="1858" t="s">
        <v>3153</v>
      </c>
      <c r="CB279" s="1858" t="s">
        <v>3153</v>
      </c>
      <c r="CC279" s="1858" t="s">
        <v>3153</v>
      </c>
      <c r="CD279" s="1858" t="s">
        <v>3153</v>
      </c>
      <c r="CE279" s="1858" t="s">
        <v>3153</v>
      </c>
      <c r="CF279" s="1858" t="s">
        <v>3153</v>
      </c>
      <c r="CG279" s="1858" t="s">
        <v>4298</v>
      </c>
      <c r="CH279" s="1858" t="s">
        <v>4298</v>
      </c>
      <c r="CI279" s="1859" t="s">
        <v>4298</v>
      </c>
      <c r="CJ279" s="1855" t="s">
        <v>3153</v>
      </c>
      <c r="CK279" s="1855" t="b">
        <v>0</v>
      </c>
      <c r="CL279" s="1855" t="b">
        <v>0</v>
      </c>
      <c r="CM279" s="1855" t="b">
        <v>0</v>
      </c>
      <c r="CN279" s="1855" t="b">
        <v>0</v>
      </c>
      <c r="CO279" s="1855" t="b">
        <v>0</v>
      </c>
      <c r="CP279" s="1855" t="b">
        <v>0</v>
      </c>
      <c r="CQ279" s="1855" t="b">
        <v>0</v>
      </c>
      <c r="CR279" s="1855" t="b">
        <v>1</v>
      </c>
      <c r="CS279" s="1855" t="s">
        <v>4300</v>
      </c>
      <c r="CT279" s="1855" t="s">
        <v>4297</v>
      </c>
      <c r="CU279" s="1855" t="s">
        <v>3153</v>
      </c>
      <c r="CV279" s="1855" t="s">
        <v>4300</v>
      </c>
      <c r="CW279" s="1855" t="s">
        <v>4300</v>
      </c>
      <c r="CX279" s="1855" t="s">
        <v>3153</v>
      </c>
      <c r="CY279" s="1857" t="s">
        <v>3153</v>
      </c>
      <c r="CZ279" s="1855">
        <v>0</v>
      </c>
      <c r="DA279" s="1855">
        <v>0</v>
      </c>
      <c r="DB279" s="1855">
        <v>0</v>
      </c>
      <c r="DC279" s="1855">
        <v>0</v>
      </c>
      <c r="DD279" s="1855">
        <v>0</v>
      </c>
      <c r="DE279" s="1855" t="b">
        <v>0</v>
      </c>
      <c r="DF279" s="1855" t="b">
        <v>0</v>
      </c>
      <c r="DG279" s="1855" t="b">
        <v>0</v>
      </c>
      <c r="DH279" s="1855" t="b">
        <v>0</v>
      </c>
      <c r="DI279" s="1855" t="b">
        <v>0</v>
      </c>
      <c r="DJ279" s="1860" t="b">
        <v>0</v>
      </c>
      <c r="DK279" s="1860" t="b">
        <v>0</v>
      </c>
      <c r="DL279" s="1860" t="b">
        <v>0</v>
      </c>
      <c r="DM279" s="1860" t="s">
        <v>179</v>
      </c>
      <c r="DN279" s="1860" t="s">
        <v>179</v>
      </c>
      <c r="DO279" s="1860" t="s">
        <v>179</v>
      </c>
      <c r="DP279" s="1860" t="s">
        <v>179</v>
      </c>
      <c r="DQ279" s="1860" t="s">
        <v>179</v>
      </c>
      <c r="DR279" s="1860" t="s">
        <v>179</v>
      </c>
    </row>
    <row r="280" spans="1:122" ht="14.25" thickBot="1">
      <c r="A280" s="1855" t="s">
        <v>2997</v>
      </c>
      <c r="B280" s="1855" t="s">
        <v>2998</v>
      </c>
      <c r="C280" s="1855">
        <v>2025</v>
      </c>
      <c r="D280" s="1855" t="s">
        <v>441</v>
      </c>
      <c r="E280" s="1855">
        <v>1016420</v>
      </c>
      <c r="F280" s="1855" t="s">
        <v>2998</v>
      </c>
      <c r="G280" s="1856">
        <v>45866</v>
      </c>
      <c r="H280" s="1855" t="s">
        <v>2999</v>
      </c>
      <c r="I280" s="1855" t="s">
        <v>2998</v>
      </c>
      <c r="J280" s="1855" t="s">
        <v>3000</v>
      </c>
      <c r="K280" s="1855" t="s">
        <v>2998</v>
      </c>
      <c r="L280" s="1855" t="s">
        <v>3000</v>
      </c>
      <c r="M280" s="1855" t="s">
        <v>2999</v>
      </c>
      <c r="N280" s="1855" t="s">
        <v>12</v>
      </c>
      <c r="O280" s="1855" t="s">
        <v>20</v>
      </c>
      <c r="P280" s="1855" t="s">
        <v>441</v>
      </c>
      <c r="Q280" s="1855" t="s">
        <v>179</v>
      </c>
      <c r="R280" s="1855" t="s">
        <v>179</v>
      </c>
      <c r="S280" s="1855" t="s">
        <v>179</v>
      </c>
      <c r="T280" s="1855" t="s">
        <v>179</v>
      </c>
      <c r="U280" s="1855">
        <v>11733</v>
      </c>
      <c r="V280" s="1855">
        <v>2</v>
      </c>
      <c r="W280" s="1855">
        <v>1</v>
      </c>
      <c r="X280" s="1855">
        <v>0</v>
      </c>
      <c r="Y280" s="1855">
        <v>2025</v>
      </c>
      <c r="Z280" s="1855">
        <v>2027</v>
      </c>
      <c r="AA280" s="1855" t="s">
        <v>4729</v>
      </c>
      <c r="AB280" s="1855" t="s">
        <v>4022</v>
      </c>
      <c r="AC280" s="1855" t="s">
        <v>3001</v>
      </c>
      <c r="AD280" s="1855" t="s">
        <v>179</v>
      </c>
      <c r="AE280" s="1855" t="s">
        <v>179</v>
      </c>
      <c r="AF280" s="1855" t="s">
        <v>179</v>
      </c>
      <c r="AG280" s="1855" t="s">
        <v>179</v>
      </c>
      <c r="AH280" s="1855" t="s">
        <v>179</v>
      </c>
      <c r="AI280" s="1855" t="s">
        <v>179</v>
      </c>
      <c r="AJ280" s="1855">
        <v>2024</v>
      </c>
      <c r="AK280" s="1855">
        <v>22085</v>
      </c>
      <c r="AL280" s="1855">
        <v>22085</v>
      </c>
      <c r="AM280" s="1855">
        <v>6883</v>
      </c>
      <c r="AN280" s="1855">
        <v>6883</v>
      </c>
      <c r="AO280" s="1855">
        <v>9.8159999999999997E-2</v>
      </c>
      <c r="AP280" s="1855" t="s">
        <v>3002</v>
      </c>
      <c r="AQ280" s="1855">
        <v>76.099999999999994</v>
      </c>
      <c r="AR280" s="1855">
        <v>2027</v>
      </c>
      <c r="AS280" s="1855">
        <v>6677</v>
      </c>
      <c r="AT280" s="1855">
        <v>69.8</v>
      </c>
      <c r="AU280" s="1855">
        <v>6677</v>
      </c>
      <c r="AV280" s="1855">
        <v>69.8</v>
      </c>
      <c r="AW280" s="1855">
        <v>9.7199999999999995E-2</v>
      </c>
      <c r="AX280" s="1855" t="s">
        <v>3002</v>
      </c>
      <c r="AY280" s="1855">
        <v>1</v>
      </c>
      <c r="AZ280" s="1855">
        <v>75</v>
      </c>
      <c r="BA280" s="1855" t="s">
        <v>179</v>
      </c>
      <c r="BB280" s="1855" t="s">
        <v>179</v>
      </c>
      <c r="BC280" s="1857" t="s">
        <v>179</v>
      </c>
      <c r="BD280" s="1857" t="s">
        <v>179</v>
      </c>
      <c r="BE280" s="1857" t="s">
        <v>179</v>
      </c>
      <c r="BF280" s="1857" t="s">
        <v>179</v>
      </c>
      <c r="BG280" s="1857" t="s">
        <v>179</v>
      </c>
      <c r="BH280" s="1857" t="s">
        <v>179</v>
      </c>
      <c r="BI280" s="1857" t="s">
        <v>179</v>
      </c>
      <c r="BJ280" s="1857" t="s">
        <v>179</v>
      </c>
      <c r="BK280" s="1855" t="s">
        <v>179</v>
      </c>
      <c r="BL280" s="1855" t="s">
        <v>179</v>
      </c>
      <c r="BM280" s="1855" t="s">
        <v>179</v>
      </c>
      <c r="BN280" s="1855" t="s">
        <v>179</v>
      </c>
      <c r="BO280" s="1855" t="s">
        <v>179</v>
      </c>
      <c r="BP280" s="1855"/>
      <c r="BQ280" s="1855">
        <v>0</v>
      </c>
      <c r="BR280" s="1855"/>
      <c r="BS280" s="1855">
        <v>0</v>
      </c>
      <c r="BT280" s="1855"/>
      <c r="BU280" s="1855">
        <v>0</v>
      </c>
      <c r="BV280" s="1855"/>
      <c r="BW280" s="1855">
        <v>0</v>
      </c>
      <c r="BX280" s="1855" t="s">
        <v>4297</v>
      </c>
      <c r="BY280" s="1855" t="s">
        <v>4297</v>
      </c>
      <c r="BZ280" s="1858" t="s">
        <v>4297</v>
      </c>
      <c r="CA280" s="1858" t="s">
        <v>4297</v>
      </c>
      <c r="CB280" s="1858" t="s">
        <v>4297</v>
      </c>
      <c r="CC280" s="1858" t="s">
        <v>4297</v>
      </c>
      <c r="CD280" s="1858" t="s">
        <v>4297</v>
      </c>
      <c r="CE280" s="1858" t="s">
        <v>4297</v>
      </c>
      <c r="CF280" s="1858" t="s">
        <v>4297</v>
      </c>
      <c r="CG280" s="1858" t="s">
        <v>4297</v>
      </c>
      <c r="CH280" s="1858" t="s">
        <v>4297</v>
      </c>
      <c r="CI280" s="1859" t="s">
        <v>4297</v>
      </c>
      <c r="CJ280" s="1855" t="s">
        <v>4297</v>
      </c>
      <c r="CK280" s="1855" t="b">
        <v>1</v>
      </c>
      <c r="CL280" s="1855" t="b">
        <v>0</v>
      </c>
      <c r="CM280" s="1855" t="b">
        <v>0</v>
      </c>
      <c r="CN280" s="1855" t="b">
        <v>0</v>
      </c>
      <c r="CO280" s="1855" t="b">
        <v>0</v>
      </c>
      <c r="CP280" s="1855" t="b">
        <v>0</v>
      </c>
      <c r="CQ280" s="1855" t="b">
        <v>0</v>
      </c>
      <c r="CR280" s="1855" t="b">
        <v>0</v>
      </c>
      <c r="CS280" s="1855" t="s">
        <v>3153</v>
      </c>
      <c r="CT280" s="1855" t="s">
        <v>3153</v>
      </c>
      <c r="CU280" s="1855" t="s">
        <v>3153</v>
      </c>
      <c r="CV280" s="1855" t="s">
        <v>3153</v>
      </c>
      <c r="CW280" s="1855" t="s">
        <v>4300</v>
      </c>
      <c r="CX280" s="1855" t="s">
        <v>4297</v>
      </c>
      <c r="CY280" s="1857" t="s">
        <v>3153</v>
      </c>
      <c r="CZ280" s="1855">
        <v>0</v>
      </c>
      <c r="DA280" s="1855">
        <v>0</v>
      </c>
      <c r="DB280" s="1855">
        <v>0</v>
      </c>
      <c r="DC280" s="1855">
        <v>0</v>
      </c>
      <c r="DD280" s="1855">
        <v>0</v>
      </c>
      <c r="DE280" s="1855" t="b">
        <v>0</v>
      </c>
      <c r="DF280" s="1855" t="b">
        <v>0</v>
      </c>
      <c r="DG280" s="1855" t="b">
        <v>0</v>
      </c>
      <c r="DH280" s="1855" t="b">
        <v>0</v>
      </c>
      <c r="DI280" s="1855" t="b">
        <v>0</v>
      </c>
      <c r="DJ280" s="1860" t="b">
        <v>0</v>
      </c>
      <c r="DK280" s="1860" t="b">
        <v>0</v>
      </c>
      <c r="DL280" s="1860" t="b">
        <v>0</v>
      </c>
      <c r="DM280" s="1860" t="s">
        <v>179</v>
      </c>
      <c r="DN280" s="1860" t="s">
        <v>179</v>
      </c>
      <c r="DO280" s="1860" t="s">
        <v>179</v>
      </c>
      <c r="DP280" s="1860" t="s">
        <v>179</v>
      </c>
      <c r="DQ280" s="1860" t="s">
        <v>179</v>
      </c>
      <c r="DR280" s="1860" t="s">
        <v>179</v>
      </c>
    </row>
    <row r="281" spans="1:122" ht="14.25" thickBot="1">
      <c r="A281" s="1855" t="s">
        <v>3003</v>
      </c>
      <c r="B281" s="1855" t="s">
        <v>3004</v>
      </c>
      <c r="C281" s="1855">
        <v>2025</v>
      </c>
      <c r="D281" s="1855" t="s">
        <v>461</v>
      </c>
      <c r="E281" s="1855">
        <v>1334421</v>
      </c>
      <c r="F281" s="1855" t="s">
        <v>3004</v>
      </c>
      <c r="G281" s="1856">
        <v>45868</v>
      </c>
      <c r="H281" s="1855" t="s">
        <v>3005</v>
      </c>
      <c r="I281" s="1855" t="s">
        <v>3004</v>
      </c>
      <c r="J281" s="1855" t="s">
        <v>3006</v>
      </c>
      <c r="K281" s="1855" t="s">
        <v>3004</v>
      </c>
      <c r="L281" s="1855" t="s">
        <v>3006</v>
      </c>
      <c r="M281" s="1855" t="s">
        <v>3005</v>
      </c>
      <c r="N281" s="1855" t="s">
        <v>37</v>
      </c>
      <c r="O281" s="1855" t="s">
        <v>39</v>
      </c>
      <c r="P281" s="1855" t="s">
        <v>179</v>
      </c>
      <c r="Q281" s="1855" t="s">
        <v>179</v>
      </c>
      <c r="R281" s="1855" t="s">
        <v>461</v>
      </c>
      <c r="S281" s="1855" t="s">
        <v>179</v>
      </c>
      <c r="T281" s="1855" t="s">
        <v>179</v>
      </c>
      <c r="U281" s="1855">
        <v>0</v>
      </c>
      <c r="V281" s="1855">
        <v>0</v>
      </c>
      <c r="W281" s="1855">
        <v>0</v>
      </c>
      <c r="X281" s="1855">
        <v>148</v>
      </c>
      <c r="Y281" s="1855">
        <v>2025</v>
      </c>
      <c r="Z281" s="1855">
        <v>2027</v>
      </c>
      <c r="AA281" s="1855" t="s">
        <v>4730</v>
      </c>
      <c r="AB281" s="1855" t="s">
        <v>4022</v>
      </c>
      <c r="AC281" s="1855" t="s">
        <v>3007</v>
      </c>
      <c r="AD281" s="1855" t="s">
        <v>179</v>
      </c>
      <c r="AE281" s="1855" t="s">
        <v>179</v>
      </c>
      <c r="AF281" s="1855" t="s">
        <v>179</v>
      </c>
      <c r="AG281" s="1855" t="s">
        <v>179</v>
      </c>
      <c r="AH281" s="1855" t="s">
        <v>179</v>
      </c>
      <c r="AI281" s="1855" t="s">
        <v>179</v>
      </c>
      <c r="AJ281" s="1855" t="s">
        <v>179</v>
      </c>
      <c r="AK281" s="1855" t="s">
        <v>179</v>
      </c>
      <c r="AL281" s="1855" t="s">
        <v>179</v>
      </c>
      <c r="AM281" s="1855" t="s">
        <v>179</v>
      </c>
      <c r="AN281" s="1855" t="s">
        <v>179</v>
      </c>
      <c r="AO281" s="1855" t="s">
        <v>179</v>
      </c>
      <c r="AP281" s="1855" t="s">
        <v>179</v>
      </c>
      <c r="AQ281" s="1855" t="s">
        <v>179</v>
      </c>
      <c r="AR281" s="1855" t="s">
        <v>179</v>
      </c>
      <c r="AS281" s="1855" t="s">
        <v>179</v>
      </c>
      <c r="AT281" s="1855" t="s">
        <v>179</v>
      </c>
      <c r="AU281" s="1855" t="s">
        <v>179</v>
      </c>
      <c r="AV281" s="1855" t="s">
        <v>179</v>
      </c>
      <c r="AW281" s="1855" t="s">
        <v>179</v>
      </c>
      <c r="AX281" s="1855" t="s">
        <v>179</v>
      </c>
      <c r="AY281" s="1855" t="s">
        <v>179</v>
      </c>
      <c r="AZ281" s="1855" t="s">
        <v>179</v>
      </c>
      <c r="BA281" s="1855">
        <v>2024</v>
      </c>
      <c r="BB281" s="1855">
        <v>239</v>
      </c>
      <c r="BC281" s="1857">
        <v>239</v>
      </c>
      <c r="BD281" s="1857">
        <v>238</v>
      </c>
      <c r="BE281" s="1857">
        <v>238</v>
      </c>
      <c r="BF281" s="1857">
        <v>0.1045</v>
      </c>
      <c r="BG281" s="1857" t="s">
        <v>523</v>
      </c>
      <c r="BH281" s="1857">
        <v>2027</v>
      </c>
      <c r="BI281" s="1857">
        <v>239</v>
      </c>
      <c r="BJ281" s="1857">
        <v>0</v>
      </c>
      <c r="BK281" s="1855">
        <v>239</v>
      </c>
      <c r="BL281" s="1855">
        <v>0</v>
      </c>
      <c r="BM281" s="1855">
        <v>0.1</v>
      </c>
      <c r="BN281" s="1855" t="s">
        <v>523</v>
      </c>
      <c r="BO281" s="1855">
        <v>4.3</v>
      </c>
      <c r="BP281" s="1855"/>
      <c r="BQ281" s="1855">
        <v>2</v>
      </c>
      <c r="BR281" s="1855"/>
      <c r="BS281" s="1855">
        <v>0</v>
      </c>
      <c r="BT281" s="1855"/>
      <c r="BU281" s="1855">
        <v>1</v>
      </c>
      <c r="BV281" s="1855"/>
      <c r="BW281" s="1855">
        <v>14</v>
      </c>
      <c r="BX281" s="1855">
        <v>0</v>
      </c>
      <c r="BY281" s="1855">
        <v>0</v>
      </c>
      <c r="BZ281" s="1858">
        <v>0</v>
      </c>
      <c r="CA281" s="1858">
        <v>0</v>
      </c>
      <c r="CB281" s="1858">
        <v>0</v>
      </c>
      <c r="CC281" s="1858">
        <v>0</v>
      </c>
      <c r="CD281" s="1858">
        <v>0</v>
      </c>
      <c r="CE281" s="1858">
        <v>0</v>
      </c>
      <c r="CF281" s="1858">
        <v>0</v>
      </c>
      <c r="CG281" s="1858">
        <v>0</v>
      </c>
      <c r="CH281" s="1858">
        <v>0</v>
      </c>
      <c r="CI281" s="1859">
        <v>0</v>
      </c>
      <c r="CJ281" s="1855">
        <v>0</v>
      </c>
      <c r="CK281" s="1855" t="b">
        <v>0</v>
      </c>
      <c r="CL281" s="1855" t="b">
        <v>0</v>
      </c>
      <c r="CM281" s="1855" t="b">
        <v>0</v>
      </c>
      <c r="CN281" s="1855" t="b">
        <v>0</v>
      </c>
      <c r="CO281" s="1855" t="b">
        <v>0</v>
      </c>
      <c r="CP281" s="1855" t="b">
        <v>0</v>
      </c>
      <c r="CQ281" s="1855" t="b">
        <v>0</v>
      </c>
      <c r="CR281" s="1855" t="b">
        <v>1</v>
      </c>
      <c r="CS281" s="1855">
        <v>0</v>
      </c>
      <c r="CT281" s="1855">
        <v>0</v>
      </c>
      <c r="CU281" s="1855">
        <v>0</v>
      </c>
      <c r="CV281" s="1855">
        <v>0</v>
      </c>
      <c r="CW281" s="1855">
        <v>0</v>
      </c>
      <c r="CX281" s="1855">
        <v>0</v>
      </c>
      <c r="CY281" s="1857">
        <v>0</v>
      </c>
      <c r="CZ281" s="1855" t="s">
        <v>4297</v>
      </c>
      <c r="DA281" s="1855" t="s">
        <v>4297</v>
      </c>
      <c r="DB281" s="1855" t="s">
        <v>4297</v>
      </c>
      <c r="DC281" s="1855" t="s">
        <v>4297</v>
      </c>
      <c r="DD281" s="1855" t="s">
        <v>4297</v>
      </c>
      <c r="DE281" s="1855" t="b">
        <v>0</v>
      </c>
      <c r="DF281" s="1855" t="b">
        <v>0</v>
      </c>
      <c r="DG281" s="1855" t="b">
        <v>0</v>
      </c>
      <c r="DH281" s="1855" t="b">
        <v>0</v>
      </c>
      <c r="DI281" s="1855" t="b">
        <v>0</v>
      </c>
      <c r="DJ281" s="1860" t="b">
        <v>0</v>
      </c>
      <c r="DK281" s="1860" t="b">
        <v>0</v>
      </c>
      <c r="DL281" s="1860" t="b">
        <v>1</v>
      </c>
      <c r="DM281" s="1860" t="s">
        <v>4300</v>
      </c>
      <c r="DN281" s="1860" t="s">
        <v>4300</v>
      </c>
      <c r="DO281" s="1860" t="s">
        <v>4300</v>
      </c>
      <c r="DP281" s="1860" t="s">
        <v>4300</v>
      </c>
      <c r="DQ281" s="1860" t="s">
        <v>4300</v>
      </c>
      <c r="DR281" s="1860" t="s">
        <v>4297</v>
      </c>
    </row>
    <row r="282" spans="1:122" ht="14.25" thickBot="1">
      <c r="A282" s="1855" t="s">
        <v>3008</v>
      </c>
      <c r="B282" s="1855" t="s">
        <v>3009</v>
      </c>
      <c r="C282" s="1855">
        <v>2025</v>
      </c>
      <c r="D282" s="1855" t="s">
        <v>594</v>
      </c>
      <c r="E282" s="1855">
        <v>1360422</v>
      </c>
      <c r="F282" s="1855" t="s">
        <v>3009</v>
      </c>
      <c r="G282" s="1856">
        <v>45864</v>
      </c>
      <c r="H282" s="1855" t="s">
        <v>1250</v>
      </c>
      <c r="I282" s="1855" t="s">
        <v>3009</v>
      </c>
      <c r="J282" s="1855" t="s">
        <v>757</v>
      </c>
      <c r="K282" s="1855" t="s">
        <v>3009</v>
      </c>
      <c r="L282" s="1855" t="s">
        <v>757</v>
      </c>
      <c r="M282" s="1855" t="s">
        <v>1250</v>
      </c>
      <c r="N282" s="1855" t="s">
        <v>57</v>
      </c>
      <c r="O282" s="1855" t="s">
        <v>68</v>
      </c>
      <c r="P282" s="1855" t="s">
        <v>441</v>
      </c>
      <c r="Q282" s="1855" t="s">
        <v>179</v>
      </c>
      <c r="R282" s="1855" t="s">
        <v>461</v>
      </c>
      <c r="S282" s="1855" t="s">
        <v>179</v>
      </c>
      <c r="T282" s="1855" t="s">
        <v>179</v>
      </c>
      <c r="U282" s="1855">
        <v>2209</v>
      </c>
      <c r="V282" s="1855">
        <v>71</v>
      </c>
      <c r="W282" s="1855">
        <v>0</v>
      </c>
      <c r="X282" s="1855">
        <v>869</v>
      </c>
      <c r="Y282" s="1855">
        <v>2025</v>
      </c>
      <c r="Z282" s="1855">
        <v>2027</v>
      </c>
      <c r="AA282" s="1855" t="s">
        <v>4731</v>
      </c>
      <c r="AB282" s="1855" t="s">
        <v>179</v>
      </c>
      <c r="AC282" s="1855" t="s">
        <v>179</v>
      </c>
      <c r="AD282" s="1855" t="s">
        <v>4022</v>
      </c>
      <c r="AE282" s="1855" t="s">
        <v>1251</v>
      </c>
      <c r="AF282" s="1855" t="s">
        <v>4129</v>
      </c>
      <c r="AG282" s="1855" t="s">
        <v>612</v>
      </c>
      <c r="AH282" s="1855" t="s">
        <v>179</v>
      </c>
      <c r="AI282" s="1855" t="s">
        <v>179</v>
      </c>
      <c r="AJ282" s="1855">
        <v>2024</v>
      </c>
      <c r="AK282" s="1855">
        <v>4446</v>
      </c>
      <c r="AL282" s="1855">
        <v>4446</v>
      </c>
      <c r="AM282" s="1855">
        <v>4446</v>
      </c>
      <c r="AN282" s="1855">
        <v>4446</v>
      </c>
      <c r="AO282" s="1855">
        <v>1.6910000000000001E-2</v>
      </c>
      <c r="AP282" s="1855" t="s">
        <v>1422</v>
      </c>
      <c r="AQ282" s="1855">
        <v>0.1</v>
      </c>
      <c r="AR282" s="1855">
        <v>2027</v>
      </c>
      <c r="AS282" s="1855">
        <v>4312</v>
      </c>
      <c r="AT282" s="1855">
        <v>3</v>
      </c>
      <c r="AU282" s="1855">
        <v>4312</v>
      </c>
      <c r="AV282" s="1855">
        <v>3</v>
      </c>
      <c r="AW282" s="1855">
        <v>1.6400000000000001E-2</v>
      </c>
      <c r="AX282" s="1855" t="s">
        <v>1422</v>
      </c>
      <c r="AY282" s="1855">
        <v>3</v>
      </c>
      <c r="AZ282" s="1855">
        <v>1</v>
      </c>
      <c r="BA282" s="1855">
        <v>2024</v>
      </c>
      <c r="BB282" s="1855">
        <v>911</v>
      </c>
      <c r="BC282" s="1857">
        <v>911</v>
      </c>
      <c r="BD282" s="1857">
        <v>911</v>
      </c>
      <c r="BE282" s="1857">
        <v>911</v>
      </c>
      <c r="BF282" s="1857">
        <v>6.2199999999999998E-2</v>
      </c>
      <c r="BG282" s="1857" t="s">
        <v>523</v>
      </c>
      <c r="BH282" s="1857">
        <v>2027</v>
      </c>
      <c r="BI282" s="1857">
        <v>820</v>
      </c>
      <c r="BJ282" s="1857">
        <v>10</v>
      </c>
      <c r="BK282" s="1855">
        <v>820</v>
      </c>
      <c r="BL282" s="1855">
        <v>10</v>
      </c>
      <c r="BM282" s="1855">
        <v>0.05</v>
      </c>
      <c r="BN282" s="1855" t="s">
        <v>523</v>
      </c>
      <c r="BO282" s="1855">
        <v>19.600000000000001</v>
      </c>
      <c r="BP282" s="1855"/>
      <c r="BQ282" s="1855">
        <v>18</v>
      </c>
      <c r="BR282" s="1855"/>
      <c r="BS282" s="1855">
        <v>76</v>
      </c>
      <c r="BT282" s="1855"/>
      <c r="BU282" s="1855">
        <v>6</v>
      </c>
      <c r="BV282" s="1855"/>
      <c r="BW282" s="1855">
        <v>489</v>
      </c>
      <c r="BX282" s="1855" t="s">
        <v>4297</v>
      </c>
      <c r="BY282" s="1855" t="s">
        <v>4297</v>
      </c>
      <c r="BZ282" s="1858" t="s">
        <v>4297</v>
      </c>
      <c r="CA282" s="1858" t="s">
        <v>4297</v>
      </c>
      <c r="CB282" s="1858" t="s">
        <v>4297</v>
      </c>
      <c r="CC282" s="1858" t="s">
        <v>4297</v>
      </c>
      <c r="CD282" s="1858" t="s">
        <v>4297</v>
      </c>
      <c r="CE282" s="1858" t="s">
        <v>4297</v>
      </c>
      <c r="CF282" s="1858" t="s">
        <v>4297</v>
      </c>
      <c r="CG282" s="1858" t="s">
        <v>4298</v>
      </c>
      <c r="CH282" s="1858" t="s">
        <v>4298</v>
      </c>
      <c r="CI282" s="1859" t="s">
        <v>4298</v>
      </c>
      <c r="CJ282" s="1855" t="s">
        <v>4297</v>
      </c>
      <c r="CK282" s="1855" t="b">
        <v>0</v>
      </c>
      <c r="CL282" s="1855" t="b">
        <v>0</v>
      </c>
      <c r="CM282" s="1855" t="b">
        <v>0</v>
      </c>
      <c r="CN282" s="1855" t="b">
        <v>0</v>
      </c>
      <c r="CO282" s="1855" t="b">
        <v>0</v>
      </c>
      <c r="CP282" s="1855" t="b">
        <v>0</v>
      </c>
      <c r="CQ282" s="1855" t="b">
        <v>0</v>
      </c>
      <c r="CR282" s="1855" t="b">
        <v>1</v>
      </c>
      <c r="CS282" s="1855" t="s">
        <v>4300</v>
      </c>
      <c r="CT282" s="1855" t="s">
        <v>4300</v>
      </c>
      <c r="CU282" s="1855" t="s">
        <v>4297</v>
      </c>
      <c r="CV282" s="1855" t="s">
        <v>4300</v>
      </c>
      <c r="CW282" s="1855" t="s">
        <v>4300</v>
      </c>
      <c r="CX282" s="1855" t="s">
        <v>4297</v>
      </c>
      <c r="CY282" s="1857" t="s">
        <v>4300</v>
      </c>
      <c r="CZ282" s="1855" t="s">
        <v>4297</v>
      </c>
      <c r="DA282" s="1855" t="s">
        <v>4297</v>
      </c>
      <c r="DB282" s="1855" t="s">
        <v>4297</v>
      </c>
      <c r="DC282" s="1855" t="s">
        <v>4297</v>
      </c>
      <c r="DD282" s="1855" t="s">
        <v>4297</v>
      </c>
      <c r="DE282" s="1855" t="b">
        <v>0</v>
      </c>
      <c r="DF282" s="1855" t="b">
        <v>0</v>
      </c>
      <c r="DG282" s="1855" t="b">
        <v>0</v>
      </c>
      <c r="DH282" s="1855" t="b">
        <v>0</v>
      </c>
      <c r="DI282" s="1855" t="b">
        <v>0</v>
      </c>
      <c r="DJ282" s="1860" t="b">
        <v>0</v>
      </c>
      <c r="DK282" s="1860" t="b">
        <v>0</v>
      </c>
      <c r="DL282" s="1860" t="b">
        <v>1</v>
      </c>
      <c r="DM282" s="1860" t="s">
        <v>4300</v>
      </c>
      <c r="DN282" s="1860" t="s">
        <v>4300</v>
      </c>
      <c r="DO282" s="1860" t="s">
        <v>4297</v>
      </c>
      <c r="DP282" s="1860" t="s">
        <v>4300</v>
      </c>
      <c r="DQ282" s="1860" t="s">
        <v>4300</v>
      </c>
      <c r="DR282" s="1860" t="s">
        <v>4297</v>
      </c>
    </row>
    <row r="283" spans="1:122" ht="14.25" thickBot="1">
      <c r="A283" s="1855" t="s">
        <v>2983</v>
      </c>
      <c r="B283" s="1855" t="s">
        <v>2984</v>
      </c>
      <c r="C283" s="1855">
        <v>2025</v>
      </c>
      <c r="D283" s="1855" t="s">
        <v>461</v>
      </c>
      <c r="E283" s="1855">
        <v>3070423</v>
      </c>
      <c r="F283" s="1855" t="s">
        <v>2984</v>
      </c>
      <c r="G283" s="1856">
        <v>45839</v>
      </c>
      <c r="H283" s="1855" t="s">
        <v>4130</v>
      </c>
      <c r="I283" s="1855" t="s">
        <v>2984</v>
      </c>
      <c r="J283" s="1855" t="s">
        <v>2985</v>
      </c>
      <c r="K283" s="1855" t="s">
        <v>2984</v>
      </c>
      <c r="L283" s="1855" t="s">
        <v>2985</v>
      </c>
      <c r="M283" s="1855" t="s">
        <v>4130</v>
      </c>
      <c r="N283" s="1855" t="s">
        <v>77</v>
      </c>
      <c r="O283" s="1855" t="s">
        <v>80</v>
      </c>
      <c r="P283" s="1855" t="s">
        <v>179</v>
      </c>
      <c r="Q283" s="1855" t="s">
        <v>179</v>
      </c>
      <c r="R283" s="1855" t="s">
        <v>461</v>
      </c>
      <c r="S283" s="1855" t="s">
        <v>179</v>
      </c>
      <c r="T283" s="1855" t="s">
        <v>179</v>
      </c>
      <c r="U283" s="1855">
        <v>0</v>
      </c>
      <c r="V283" s="1855" t="s">
        <v>179</v>
      </c>
      <c r="W283" s="1855" t="s">
        <v>179</v>
      </c>
      <c r="X283" s="1855">
        <v>105</v>
      </c>
      <c r="Y283" s="1855">
        <v>2025</v>
      </c>
      <c r="Z283" s="1855">
        <v>2027</v>
      </c>
      <c r="AA283" s="1855" t="s">
        <v>4732</v>
      </c>
      <c r="AB283" s="1855" t="s">
        <v>179</v>
      </c>
      <c r="AC283" s="1855" t="s">
        <v>179</v>
      </c>
      <c r="AD283" s="1855" t="s">
        <v>179</v>
      </c>
      <c r="AE283" s="1855" t="s">
        <v>179</v>
      </c>
      <c r="AF283" s="1855" t="s">
        <v>179</v>
      </c>
      <c r="AG283" s="1855" t="s">
        <v>179</v>
      </c>
      <c r="AH283" s="1855" t="s">
        <v>4022</v>
      </c>
      <c r="AI283" s="1855" t="s">
        <v>2986</v>
      </c>
      <c r="AJ283" s="1855" t="s">
        <v>179</v>
      </c>
      <c r="AK283" s="1855" t="s">
        <v>179</v>
      </c>
      <c r="AL283" s="1855" t="s">
        <v>179</v>
      </c>
      <c r="AM283" s="1855" t="s">
        <v>179</v>
      </c>
      <c r="AN283" s="1855" t="s">
        <v>179</v>
      </c>
      <c r="AO283" s="1855" t="s">
        <v>179</v>
      </c>
      <c r="AP283" s="1855" t="s">
        <v>179</v>
      </c>
      <c r="AQ283" s="1855" t="s">
        <v>179</v>
      </c>
      <c r="AR283" s="1855" t="s">
        <v>179</v>
      </c>
      <c r="AS283" s="1855" t="s">
        <v>179</v>
      </c>
      <c r="AT283" s="1855" t="s">
        <v>179</v>
      </c>
      <c r="AU283" s="1855" t="s">
        <v>179</v>
      </c>
      <c r="AV283" s="1855" t="s">
        <v>179</v>
      </c>
      <c r="AW283" s="1855" t="s">
        <v>179</v>
      </c>
      <c r="AX283" s="1855" t="s">
        <v>179</v>
      </c>
      <c r="AY283" s="1855" t="s">
        <v>179</v>
      </c>
      <c r="AZ283" s="1855" t="s">
        <v>179</v>
      </c>
      <c r="BA283" s="1855">
        <v>2024</v>
      </c>
      <c r="BB283" s="1855">
        <v>108</v>
      </c>
      <c r="BC283" s="1857">
        <v>108</v>
      </c>
      <c r="BD283" s="1857">
        <v>108</v>
      </c>
      <c r="BE283" s="1857">
        <v>108</v>
      </c>
      <c r="BF283" s="1857">
        <v>6.7239999999999994E-2</v>
      </c>
      <c r="BG283" s="1857" t="s">
        <v>523</v>
      </c>
      <c r="BH283" s="1857">
        <v>2027</v>
      </c>
      <c r="BI283" s="1857">
        <v>106.5</v>
      </c>
      <c r="BJ283" s="1857">
        <v>1.4</v>
      </c>
      <c r="BK283" s="1855">
        <v>106.5</v>
      </c>
      <c r="BL283" s="1855">
        <v>1.4</v>
      </c>
      <c r="BM283" s="1855">
        <v>6.7000000000000004E-2</v>
      </c>
      <c r="BN283" s="1855" t="s">
        <v>523</v>
      </c>
      <c r="BO283" s="1855">
        <v>0.4</v>
      </c>
      <c r="BP283" s="1855"/>
      <c r="BQ283" s="1855">
        <v>0</v>
      </c>
      <c r="BR283" s="1855"/>
      <c r="BS283" s="1855">
        <v>0</v>
      </c>
      <c r="BT283" s="1855"/>
      <c r="BU283" s="1855">
        <v>0</v>
      </c>
      <c r="BV283" s="1855"/>
      <c r="BW283" s="1855">
        <v>6</v>
      </c>
      <c r="BX283" s="1855">
        <v>0</v>
      </c>
      <c r="BY283" s="1855">
        <v>0</v>
      </c>
      <c r="BZ283" s="1858">
        <v>0</v>
      </c>
      <c r="CA283" s="1858">
        <v>0</v>
      </c>
      <c r="CB283" s="1858">
        <v>0</v>
      </c>
      <c r="CC283" s="1858">
        <v>0</v>
      </c>
      <c r="CD283" s="1858">
        <v>0</v>
      </c>
      <c r="CE283" s="1858">
        <v>0</v>
      </c>
      <c r="CF283" s="1858">
        <v>0</v>
      </c>
      <c r="CG283" s="1858">
        <v>0</v>
      </c>
      <c r="CH283" s="1858">
        <v>0</v>
      </c>
      <c r="CI283" s="1859">
        <v>0</v>
      </c>
      <c r="CJ283" s="1855">
        <v>0</v>
      </c>
      <c r="CK283" s="1855" t="b">
        <v>0</v>
      </c>
      <c r="CL283" s="1855" t="b">
        <v>0</v>
      </c>
      <c r="CM283" s="1855" t="b">
        <v>0</v>
      </c>
      <c r="CN283" s="1855" t="b">
        <v>0</v>
      </c>
      <c r="CO283" s="1855" t="b">
        <v>0</v>
      </c>
      <c r="CP283" s="1855" t="b">
        <v>0</v>
      </c>
      <c r="CQ283" s="1855" t="b">
        <v>0</v>
      </c>
      <c r="CR283" s="1855" t="b">
        <v>0</v>
      </c>
      <c r="CS283" s="1855">
        <v>0</v>
      </c>
      <c r="CT283" s="1855">
        <v>0</v>
      </c>
      <c r="CU283" s="1855">
        <v>0</v>
      </c>
      <c r="CV283" s="1855">
        <v>0</v>
      </c>
      <c r="CW283" s="1855">
        <v>0</v>
      </c>
      <c r="CX283" s="1855">
        <v>0</v>
      </c>
      <c r="CY283" s="1857">
        <v>0</v>
      </c>
      <c r="CZ283" s="1855" t="s">
        <v>4297</v>
      </c>
      <c r="DA283" s="1855" t="s">
        <v>4297</v>
      </c>
      <c r="DB283" s="1855" t="s">
        <v>4299</v>
      </c>
      <c r="DC283" s="1855" t="s">
        <v>4299</v>
      </c>
      <c r="DD283" s="1855" t="s">
        <v>4297</v>
      </c>
      <c r="DE283" s="1855" t="b">
        <v>0</v>
      </c>
      <c r="DF283" s="1855" t="b">
        <v>0</v>
      </c>
      <c r="DG283" s="1855" t="b">
        <v>0</v>
      </c>
      <c r="DH283" s="1855" t="b">
        <v>0</v>
      </c>
      <c r="DI283" s="1855" t="b">
        <v>0</v>
      </c>
      <c r="DJ283" s="1860" t="b">
        <v>0</v>
      </c>
      <c r="DK283" s="1860" t="b">
        <v>0</v>
      </c>
      <c r="DL283" s="1860" t="b">
        <v>1</v>
      </c>
      <c r="DM283" s="1860" t="s">
        <v>4300</v>
      </c>
      <c r="DN283" s="1860" t="s">
        <v>4300</v>
      </c>
      <c r="DO283" s="1860" t="s">
        <v>3153</v>
      </c>
      <c r="DP283" s="1860" t="s">
        <v>4300</v>
      </c>
      <c r="DQ283" s="1860" t="s">
        <v>4300</v>
      </c>
      <c r="DR283" s="1860" t="s">
        <v>3153</v>
      </c>
    </row>
    <row r="284" spans="1:122" ht="14.25" thickBot="1">
      <c r="A284" s="1855" t="s">
        <v>3010</v>
      </c>
      <c r="B284" s="1855" t="s">
        <v>3011</v>
      </c>
      <c r="C284" s="1855">
        <v>2025</v>
      </c>
      <c r="D284" s="1855" t="s">
        <v>461</v>
      </c>
      <c r="E284" s="1855">
        <v>3044424</v>
      </c>
      <c r="F284" s="1855" t="s">
        <v>3011</v>
      </c>
      <c r="G284" s="1856">
        <v>45867</v>
      </c>
      <c r="H284" s="1855" t="s">
        <v>1556</v>
      </c>
      <c r="I284" s="1855" t="s">
        <v>3011</v>
      </c>
      <c r="J284" s="1855" t="s">
        <v>3012</v>
      </c>
      <c r="K284" s="1855" t="s">
        <v>3011</v>
      </c>
      <c r="L284" s="1855" t="s">
        <v>3012</v>
      </c>
      <c r="M284" s="1855" t="s">
        <v>1556</v>
      </c>
      <c r="N284" s="1855" t="s">
        <v>48</v>
      </c>
      <c r="O284" s="1855" t="s">
        <v>51</v>
      </c>
      <c r="P284" s="1855" t="s">
        <v>179</v>
      </c>
      <c r="Q284" s="1855" t="s">
        <v>179</v>
      </c>
      <c r="R284" s="1855" t="s">
        <v>461</v>
      </c>
      <c r="S284" s="1855" t="s">
        <v>179</v>
      </c>
      <c r="T284" s="1855" t="s">
        <v>179</v>
      </c>
      <c r="U284" s="1855">
        <v>0</v>
      </c>
      <c r="V284" s="1855">
        <v>0</v>
      </c>
      <c r="W284" s="1855">
        <v>0</v>
      </c>
      <c r="X284" s="1855">
        <v>154</v>
      </c>
      <c r="Y284" s="1855">
        <v>2025</v>
      </c>
      <c r="Z284" s="1855">
        <v>2027</v>
      </c>
      <c r="AA284" s="1855" t="s">
        <v>4733</v>
      </c>
      <c r="AB284" s="1855" t="s">
        <v>4022</v>
      </c>
      <c r="AC284" s="1855" t="s">
        <v>3013</v>
      </c>
      <c r="AD284" s="1855" t="s">
        <v>179</v>
      </c>
      <c r="AE284" s="1855">
        <v>0</v>
      </c>
      <c r="AF284" s="1855" t="s">
        <v>179</v>
      </c>
      <c r="AG284" s="1855" t="s">
        <v>179</v>
      </c>
      <c r="AH284" s="1855" t="s">
        <v>179</v>
      </c>
      <c r="AI284" s="1855" t="s">
        <v>179</v>
      </c>
      <c r="AJ284" s="1855" t="s">
        <v>179</v>
      </c>
      <c r="AK284" s="1855" t="s">
        <v>179</v>
      </c>
      <c r="AL284" s="1855" t="s">
        <v>179</v>
      </c>
      <c r="AM284" s="1855" t="s">
        <v>179</v>
      </c>
      <c r="AN284" s="1855" t="s">
        <v>179</v>
      </c>
      <c r="AO284" s="1855" t="s">
        <v>179</v>
      </c>
      <c r="AP284" s="1855" t="s">
        <v>179</v>
      </c>
      <c r="AQ284" s="1855" t="s">
        <v>179</v>
      </c>
      <c r="AR284" s="1855" t="s">
        <v>179</v>
      </c>
      <c r="AS284" s="1855" t="s">
        <v>179</v>
      </c>
      <c r="AT284" s="1855" t="s">
        <v>179</v>
      </c>
      <c r="AU284" s="1855" t="s">
        <v>179</v>
      </c>
      <c r="AV284" s="1855" t="s">
        <v>179</v>
      </c>
      <c r="AW284" s="1855" t="s">
        <v>179</v>
      </c>
      <c r="AX284" s="1855" t="s">
        <v>179</v>
      </c>
      <c r="AY284" s="1855" t="s">
        <v>179</v>
      </c>
      <c r="AZ284" s="1855" t="s">
        <v>179</v>
      </c>
      <c r="BA284" s="1855">
        <v>2024</v>
      </c>
      <c r="BB284" s="1855">
        <v>1274</v>
      </c>
      <c r="BC284" s="1857">
        <v>1274</v>
      </c>
      <c r="BD284" s="1857">
        <v>1274</v>
      </c>
      <c r="BE284" s="1857">
        <v>1274</v>
      </c>
      <c r="BF284" s="1857">
        <v>0.12139999999999999</v>
      </c>
      <c r="BG284" s="1857" t="s">
        <v>523</v>
      </c>
      <c r="BH284" s="1857">
        <v>2027</v>
      </c>
      <c r="BI284" s="1857">
        <v>1112</v>
      </c>
      <c r="BJ284" s="1857">
        <v>12.7</v>
      </c>
      <c r="BK284" s="1855">
        <v>1112</v>
      </c>
      <c r="BL284" s="1855">
        <v>12.7</v>
      </c>
      <c r="BM284" s="1855">
        <v>0.12</v>
      </c>
      <c r="BN284" s="1855" t="s">
        <v>523</v>
      </c>
      <c r="BO284" s="1855">
        <v>1.2</v>
      </c>
      <c r="BP284" s="1855"/>
      <c r="BQ284" s="1855">
        <v>0</v>
      </c>
      <c r="BR284" s="1855"/>
      <c r="BS284" s="1855">
        <v>0</v>
      </c>
      <c r="BT284" s="1855"/>
      <c r="BU284" s="1855">
        <v>0</v>
      </c>
      <c r="BV284" s="1855"/>
      <c r="BW284" s="1855">
        <v>7</v>
      </c>
      <c r="BX284" s="1855">
        <v>0</v>
      </c>
      <c r="BY284" s="1855">
        <v>0</v>
      </c>
      <c r="BZ284" s="1858">
        <v>0</v>
      </c>
      <c r="CA284" s="1858">
        <v>0</v>
      </c>
      <c r="CB284" s="1858">
        <v>0</v>
      </c>
      <c r="CC284" s="1858">
        <v>0</v>
      </c>
      <c r="CD284" s="1858">
        <v>0</v>
      </c>
      <c r="CE284" s="1858">
        <v>0</v>
      </c>
      <c r="CF284" s="1858">
        <v>0</v>
      </c>
      <c r="CG284" s="1858">
        <v>0</v>
      </c>
      <c r="CH284" s="1858">
        <v>0</v>
      </c>
      <c r="CI284" s="1859">
        <v>0</v>
      </c>
      <c r="CJ284" s="1855">
        <v>0</v>
      </c>
      <c r="CK284" s="1855" t="b">
        <v>0</v>
      </c>
      <c r="CL284" s="1855" t="b">
        <v>0</v>
      </c>
      <c r="CM284" s="1855" t="b">
        <v>0</v>
      </c>
      <c r="CN284" s="1855" t="b">
        <v>0</v>
      </c>
      <c r="CO284" s="1855" t="b">
        <v>0</v>
      </c>
      <c r="CP284" s="1855" t="b">
        <v>0</v>
      </c>
      <c r="CQ284" s="1855" t="b">
        <v>0</v>
      </c>
      <c r="CR284" s="1855" t="b">
        <v>0</v>
      </c>
      <c r="CS284" s="1855">
        <v>0</v>
      </c>
      <c r="CT284" s="1855">
        <v>0</v>
      </c>
      <c r="CU284" s="1855">
        <v>0</v>
      </c>
      <c r="CV284" s="1855">
        <v>0</v>
      </c>
      <c r="CW284" s="1855">
        <v>0</v>
      </c>
      <c r="CX284" s="1855">
        <v>0</v>
      </c>
      <c r="CY284" s="1857">
        <v>0</v>
      </c>
      <c r="CZ284" s="1855" t="s">
        <v>4297</v>
      </c>
      <c r="DA284" s="1855" t="s">
        <v>4297</v>
      </c>
      <c r="DB284" s="1855" t="s">
        <v>4297</v>
      </c>
      <c r="DC284" s="1855" t="s">
        <v>4297</v>
      </c>
      <c r="DD284" s="1855" t="s">
        <v>4297</v>
      </c>
      <c r="DE284" s="1855" t="b">
        <v>1</v>
      </c>
      <c r="DF284" s="1855" t="b">
        <v>0</v>
      </c>
      <c r="DG284" s="1855" t="b">
        <v>0</v>
      </c>
      <c r="DH284" s="1855" t="b">
        <v>1</v>
      </c>
      <c r="DI284" s="1855" t="b">
        <v>0</v>
      </c>
      <c r="DJ284" s="1860" t="b">
        <v>0</v>
      </c>
      <c r="DK284" s="1860" t="b">
        <v>0</v>
      </c>
      <c r="DL284" s="1860" t="b">
        <v>0</v>
      </c>
      <c r="DM284" s="1860" t="s">
        <v>4297</v>
      </c>
      <c r="DN284" s="1860" t="s">
        <v>4297</v>
      </c>
      <c r="DO284" s="1860" t="s">
        <v>3153</v>
      </c>
      <c r="DP284" s="1860" t="s">
        <v>4300</v>
      </c>
      <c r="DQ284" s="1860" t="s">
        <v>4300</v>
      </c>
      <c r="DR284" s="1860" t="s">
        <v>3153</v>
      </c>
    </row>
    <row r="285" spans="1:122" ht="14.25" thickBot="1">
      <c r="A285" s="1855" t="s">
        <v>3104</v>
      </c>
      <c r="B285" s="1855" t="s">
        <v>3105</v>
      </c>
      <c r="C285" s="1855">
        <v>2025</v>
      </c>
      <c r="D285" s="1855" t="s">
        <v>431</v>
      </c>
      <c r="E285" s="1855">
        <v>1076425</v>
      </c>
      <c r="F285" s="1855" t="s">
        <v>3105</v>
      </c>
      <c r="G285" s="1856">
        <v>45898</v>
      </c>
      <c r="H285" s="1855" t="s">
        <v>3106</v>
      </c>
      <c r="I285" s="1855" t="s">
        <v>3105</v>
      </c>
      <c r="J285" s="1855" t="s">
        <v>4734</v>
      </c>
      <c r="K285" s="1855" t="s">
        <v>3105</v>
      </c>
      <c r="L285" s="1855" t="s">
        <v>4734</v>
      </c>
      <c r="M285" s="1855" t="s">
        <v>3106</v>
      </c>
      <c r="N285" s="1855" t="s">
        <v>86</v>
      </c>
      <c r="O285" s="1855" t="s">
        <v>88</v>
      </c>
      <c r="P285" s="1855" t="s">
        <v>179</v>
      </c>
      <c r="Q285" s="1855" t="s">
        <v>431</v>
      </c>
      <c r="R285" s="1855" t="s">
        <v>179</v>
      </c>
      <c r="S285" s="1855" t="s">
        <v>179</v>
      </c>
      <c r="T285" s="1855" t="s">
        <v>179</v>
      </c>
      <c r="U285" s="1855">
        <v>1272</v>
      </c>
      <c r="V285" s="1855">
        <v>73</v>
      </c>
      <c r="W285" s="1855">
        <v>0</v>
      </c>
      <c r="X285" s="1855">
        <v>0</v>
      </c>
      <c r="Y285" s="1855">
        <v>2025</v>
      </c>
      <c r="Z285" s="1855">
        <v>2027</v>
      </c>
      <c r="AA285" s="1855" t="s">
        <v>4735</v>
      </c>
      <c r="AB285" s="1855" t="s">
        <v>179</v>
      </c>
      <c r="AC285" s="1855" t="s">
        <v>179</v>
      </c>
      <c r="AD285" s="1855" t="s">
        <v>179</v>
      </c>
      <c r="AE285" s="1855" t="s">
        <v>179</v>
      </c>
      <c r="AF285" s="1855" t="s">
        <v>179</v>
      </c>
      <c r="AG285" s="1855" t="s">
        <v>179</v>
      </c>
      <c r="AH285" s="1855" t="s">
        <v>4022</v>
      </c>
      <c r="AI285" s="1855" t="s">
        <v>3107</v>
      </c>
      <c r="AJ285" s="1855">
        <v>2024</v>
      </c>
      <c r="AK285" s="1855">
        <v>2455</v>
      </c>
      <c r="AL285" s="1855">
        <v>2455</v>
      </c>
      <c r="AM285" s="1855">
        <v>2455</v>
      </c>
      <c r="AN285" s="1855">
        <v>2455</v>
      </c>
      <c r="AO285" s="1855" t="s">
        <v>4826</v>
      </c>
      <c r="AP285" s="1855" t="s">
        <v>4826</v>
      </c>
      <c r="AQ285" s="1855">
        <v>0</v>
      </c>
      <c r="AR285" s="1855">
        <v>2027</v>
      </c>
      <c r="AS285" s="1855">
        <v>1912</v>
      </c>
      <c r="AT285" s="1855">
        <v>22.1</v>
      </c>
      <c r="AU285" s="1855">
        <v>1912</v>
      </c>
      <c r="AV285" s="1855">
        <v>22.1</v>
      </c>
      <c r="AW285" s="1855" t="s">
        <v>4826</v>
      </c>
      <c r="AX285" s="1855" t="s">
        <v>4826</v>
      </c>
      <c r="AY285" s="1855" t="s">
        <v>4826</v>
      </c>
      <c r="AZ285" s="1855">
        <v>92</v>
      </c>
      <c r="BA285" s="1855" t="s">
        <v>179</v>
      </c>
      <c r="BB285" s="1855" t="s">
        <v>179</v>
      </c>
      <c r="BC285" s="1857" t="s">
        <v>179</v>
      </c>
      <c r="BD285" s="1857" t="s">
        <v>179</v>
      </c>
      <c r="BE285" s="1857" t="s">
        <v>179</v>
      </c>
      <c r="BF285" s="1857" t="s">
        <v>179</v>
      </c>
      <c r="BG285" s="1857" t="s">
        <v>179</v>
      </c>
      <c r="BH285" s="1857" t="s">
        <v>179</v>
      </c>
      <c r="BI285" s="1857" t="s">
        <v>179</v>
      </c>
      <c r="BJ285" s="1857" t="s">
        <v>179</v>
      </c>
      <c r="BK285" s="1855" t="s">
        <v>179</v>
      </c>
      <c r="BL285" s="1855" t="s">
        <v>179</v>
      </c>
      <c r="BM285" s="1855" t="s">
        <v>179</v>
      </c>
      <c r="BN285" s="1855" t="s">
        <v>179</v>
      </c>
      <c r="BO285" s="1855" t="s">
        <v>179</v>
      </c>
      <c r="BP285" s="1855"/>
      <c r="BQ285" s="1855">
        <v>0</v>
      </c>
      <c r="BR285" s="1855"/>
      <c r="BS285" s="1855">
        <v>0</v>
      </c>
      <c r="BT285" s="1855"/>
      <c r="BU285" s="1855">
        <v>0</v>
      </c>
      <c r="BV285" s="1855"/>
      <c r="BW285" s="1855">
        <v>0</v>
      </c>
      <c r="BX285" s="1855" t="s">
        <v>4297</v>
      </c>
      <c r="BY285" s="1855" t="s">
        <v>4297</v>
      </c>
      <c r="BZ285" s="1858" t="s">
        <v>4297</v>
      </c>
      <c r="CA285" s="1858" t="s">
        <v>4297</v>
      </c>
      <c r="CB285" s="1858" t="s">
        <v>4297</v>
      </c>
      <c r="CC285" s="1858" t="s">
        <v>4297</v>
      </c>
      <c r="CD285" s="1858" t="s">
        <v>4298</v>
      </c>
      <c r="CE285" s="1858" t="s">
        <v>4297</v>
      </c>
      <c r="CF285" s="1858" t="s">
        <v>4297</v>
      </c>
      <c r="CG285" s="1858" t="s">
        <v>4298</v>
      </c>
      <c r="CH285" s="1858" t="s">
        <v>4298</v>
      </c>
      <c r="CI285" s="1859" t="s">
        <v>4298</v>
      </c>
      <c r="CJ285" s="1855" t="s">
        <v>4298</v>
      </c>
      <c r="CK285" s="1855" t="b">
        <v>0</v>
      </c>
      <c r="CL285" s="1855" t="b">
        <v>1</v>
      </c>
      <c r="CM285" s="1855" t="b">
        <v>0</v>
      </c>
      <c r="CN285" s="1855" t="b">
        <v>0</v>
      </c>
      <c r="CO285" s="1855" t="b">
        <v>0</v>
      </c>
      <c r="CP285" s="1855" t="b">
        <v>0</v>
      </c>
      <c r="CQ285" s="1855" t="b">
        <v>0</v>
      </c>
      <c r="CR285" s="1855" t="b">
        <v>0</v>
      </c>
      <c r="CS285" s="1855" t="s">
        <v>4297</v>
      </c>
      <c r="CT285" s="1855" t="s">
        <v>4300</v>
      </c>
      <c r="CU285" s="1855" t="s">
        <v>3153</v>
      </c>
      <c r="CV285" s="1855" t="s">
        <v>4300</v>
      </c>
      <c r="CW285" s="1855" t="s">
        <v>4300</v>
      </c>
      <c r="CX285" s="1855" t="s">
        <v>4297</v>
      </c>
      <c r="CY285" s="1857" t="s">
        <v>4300</v>
      </c>
      <c r="CZ285" s="1855" t="s">
        <v>179</v>
      </c>
      <c r="DA285" s="1855" t="s">
        <v>179</v>
      </c>
      <c r="DB285" s="1855" t="s">
        <v>179</v>
      </c>
      <c r="DC285" s="1855" t="s">
        <v>179</v>
      </c>
      <c r="DD285" s="1855" t="s">
        <v>179</v>
      </c>
      <c r="DE285" s="1855" t="b">
        <v>0</v>
      </c>
      <c r="DF285" s="1855" t="b">
        <v>0</v>
      </c>
      <c r="DG285" s="1855" t="b">
        <v>0</v>
      </c>
      <c r="DH285" s="1855" t="b">
        <v>0</v>
      </c>
      <c r="DI285" s="1855" t="b">
        <v>0</v>
      </c>
      <c r="DJ285" s="1860" t="b">
        <v>0</v>
      </c>
      <c r="DK285" s="1860" t="b">
        <v>0</v>
      </c>
      <c r="DL285" s="1860" t="b">
        <v>0</v>
      </c>
      <c r="DM285" s="1860" t="s">
        <v>179</v>
      </c>
      <c r="DN285" s="1860" t="s">
        <v>179</v>
      </c>
      <c r="DO285" s="1860" t="s">
        <v>179</v>
      </c>
      <c r="DP285" s="1860" t="s">
        <v>179</v>
      </c>
      <c r="DQ285" s="1860" t="s">
        <v>179</v>
      </c>
      <c r="DR285" s="1860" t="s">
        <v>179</v>
      </c>
    </row>
    <row r="286" spans="1:122" ht="14.25" thickBot="1">
      <c r="A286" s="1855" t="s">
        <v>3014</v>
      </c>
      <c r="B286" s="1855" t="s">
        <v>3015</v>
      </c>
      <c r="C286" s="1855">
        <v>2025</v>
      </c>
      <c r="D286" s="1855" t="s">
        <v>4363</v>
      </c>
      <c r="E286" s="1855">
        <v>1078426</v>
      </c>
      <c r="F286" s="1855" t="s">
        <v>3015</v>
      </c>
      <c r="G286" s="1856">
        <v>45867</v>
      </c>
      <c r="H286" s="1855" t="s">
        <v>3016</v>
      </c>
      <c r="I286" s="1855" t="s">
        <v>3015</v>
      </c>
      <c r="J286" s="1855" t="s">
        <v>4131</v>
      </c>
      <c r="K286" s="1855" t="s">
        <v>3015</v>
      </c>
      <c r="L286" s="1855" t="s">
        <v>4131</v>
      </c>
      <c r="M286" s="1855" t="s">
        <v>3016</v>
      </c>
      <c r="N286" s="1855" t="s">
        <v>90</v>
      </c>
      <c r="O286" s="1855" t="s">
        <v>1256</v>
      </c>
      <c r="P286" s="1855" t="s">
        <v>179</v>
      </c>
      <c r="Q286" s="1855" t="s">
        <v>179</v>
      </c>
      <c r="R286" s="1855" t="s">
        <v>179</v>
      </c>
      <c r="S286" s="1855" t="s">
        <v>4363</v>
      </c>
      <c r="T286" s="1855" t="s">
        <v>179</v>
      </c>
      <c r="U286" s="1855">
        <v>1382</v>
      </c>
      <c r="V286" s="1855">
        <v>17</v>
      </c>
      <c r="W286" s="1855">
        <v>1</v>
      </c>
      <c r="X286" s="1855">
        <v>0</v>
      </c>
      <c r="Y286" s="1855">
        <v>2025</v>
      </c>
      <c r="Z286" s="1855">
        <v>2027</v>
      </c>
      <c r="AA286" s="1855" t="s">
        <v>4736</v>
      </c>
      <c r="AB286" s="1855" t="s">
        <v>4022</v>
      </c>
      <c r="AC286" s="1855" t="s">
        <v>3017</v>
      </c>
      <c r="AD286" s="1855" t="s">
        <v>179</v>
      </c>
      <c r="AE286" s="1855" t="s">
        <v>179</v>
      </c>
      <c r="AF286" s="1855" t="s">
        <v>179</v>
      </c>
      <c r="AG286" s="1855" t="s">
        <v>179</v>
      </c>
      <c r="AH286" s="1855" t="s">
        <v>179</v>
      </c>
      <c r="AI286" s="1855" t="s">
        <v>179</v>
      </c>
      <c r="AJ286" s="1855">
        <v>2024</v>
      </c>
      <c r="AK286" s="1855">
        <v>2575</v>
      </c>
      <c r="AL286" s="1855">
        <v>2575</v>
      </c>
      <c r="AM286" s="1855">
        <v>1859</v>
      </c>
      <c r="AN286" s="1855">
        <v>1859</v>
      </c>
      <c r="AO286" s="1855" t="s">
        <v>179</v>
      </c>
      <c r="AP286" s="1855" t="s">
        <v>179</v>
      </c>
      <c r="AQ286" s="1855">
        <v>100</v>
      </c>
      <c r="AR286" s="1855">
        <v>2027</v>
      </c>
      <c r="AS286" s="1855">
        <v>1800</v>
      </c>
      <c r="AT286" s="1855">
        <v>30.1</v>
      </c>
      <c r="AU286" s="1855">
        <v>1800</v>
      </c>
      <c r="AV286" s="1855">
        <v>30.1</v>
      </c>
      <c r="AW286" s="1855" t="s">
        <v>179</v>
      </c>
      <c r="AX286" s="1855" t="s">
        <v>179</v>
      </c>
      <c r="AY286" s="1855">
        <v>2.9979874781901357</v>
      </c>
      <c r="AZ286" s="1855">
        <v>0</v>
      </c>
      <c r="BA286" s="1855" t="s">
        <v>179</v>
      </c>
      <c r="BB286" s="1855" t="s">
        <v>179</v>
      </c>
      <c r="BC286" s="1857" t="s">
        <v>179</v>
      </c>
      <c r="BD286" s="1857" t="s">
        <v>179</v>
      </c>
      <c r="BE286" s="1857" t="s">
        <v>179</v>
      </c>
      <c r="BF286" s="1857" t="s">
        <v>179</v>
      </c>
      <c r="BG286" s="1857" t="s">
        <v>179</v>
      </c>
      <c r="BH286" s="1857" t="s">
        <v>179</v>
      </c>
      <c r="BI286" s="1857" t="s">
        <v>179</v>
      </c>
      <c r="BJ286" s="1857" t="s">
        <v>179</v>
      </c>
      <c r="BK286" s="1855" t="s">
        <v>179</v>
      </c>
      <c r="BL286" s="1855" t="s">
        <v>179</v>
      </c>
      <c r="BM286" s="1855" t="s">
        <v>179</v>
      </c>
      <c r="BN286" s="1855" t="s">
        <v>179</v>
      </c>
      <c r="BO286" s="1855" t="s">
        <v>179</v>
      </c>
      <c r="BP286" s="1855"/>
      <c r="BQ286" s="1855">
        <v>0</v>
      </c>
      <c r="BR286" s="1855"/>
      <c r="BS286" s="1855">
        <v>0</v>
      </c>
      <c r="BT286" s="1855"/>
      <c r="BU286" s="1855">
        <v>0</v>
      </c>
      <c r="BV286" s="1855"/>
      <c r="BW286" s="1855">
        <v>0</v>
      </c>
      <c r="BX286" s="1855" t="s">
        <v>4297</v>
      </c>
      <c r="BY286" s="1855" t="s">
        <v>4297</v>
      </c>
      <c r="BZ286" s="1858" t="s">
        <v>4297</v>
      </c>
      <c r="CA286" s="1858" t="s">
        <v>4297</v>
      </c>
      <c r="CB286" s="1858" t="s">
        <v>4297</v>
      </c>
      <c r="CC286" s="1858" t="s">
        <v>4297</v>
      </c>
      <c r="CD286" s="1858" t="s">
        <v>4297</v>
      </c>
      <c r="CE286" s="1858" t="s">
        <v>4297</v>
      </c>
      <c r="CF286" s="1858" t="s">
        <v>4297</v>
      </c>
      <c r="CG286" s="1858" t="s">
        <v>4297</v>
      </c>
      <c r="CH286" s="1858" t="s">
        <v>4297</v>
      </c>
      <c r="CI286" s="1859" t="s">
        <v>4297</v>
      </c>
      <c r="CJ286" s="1855" t="s">
        <v>4297</v>
      </c>
      <c r="CK286" s="1855" t="b">
        <v>0</v>
      </c>
      <c r="CL286" s="1855" t="b">
        <v>0</v>
      </c>
      <c r="CM286" s="1855" t="b">
        <v>0</v>
      </c>
      <c r="CN286" s="1855" t="b">
        <v>0</v>
      </c>
      <c r="CO286" s="1855" t="b">
        <v>0</v>
      </c>
      <c r="CP286" s="1855" t="b">
        <v>0</v>
      </c>
      <c r="CQ286" s="1855" t="b">
        <v>0</v>
      </c>
      <c r="CR286" s="1855" t="b">
        <v>1</v>
      </c>
      <c r="CS286" s="1855" t="s">
        <v>4300</v>
      </c>
      <c r="CT286" s="1855" t="s">
        <v>4300</v>
      </c>
      <c r="CU286" s="1855" t="s">
        <v>3153</v>
      </c>
      <c r="CV286" s="1855" t="s">
        <v>4300</v>
      </c>
      <c r="CW286" s="1855" t="s">
        <v>4300</v>
      </c>
      <c r="CX286" s="1855" t="s">
        <v>3153</v>
      </c>
      <c r="CY286" s="1857" t="s">
        <v>4300</v>
      </c>
      <c r="CZ286" s="1855">
        <v>0</v>
      </c>
      <c r="DA286" s="1855">
        <v>0</v>
      </c>
      <c r="DB286" s="1855">
        <v>0</v>
      </c>
      <c r="DC286" s="1855">
        <v>0</v>
      </c>
      <c r="DD286" s="1855">
        <v>0</v>
      </c>
      <c r="DE286" s="1855" t="b">
        <v>0</v>
      </c>
      <c r="DF286" s="1855" t="b">
        <v>0</v>
      </c>
      <c r="DG286" s="1855" t="b">
        <v>0</v>
      </c>
      <c r="DH286" s="1855" t="b">
        <v>0</v>
      </c>
      <c r="DI286" s="1855" t="b">
        <v>0</v>
      </c>
      <c r="DJ286" s="1860" t="b">
        <v>0</v>
      </c>
      <c r="DK286" s="1860" t="b">
        <v>0</v>
      </c>
      <c r="DL286" s="1860" t="b">
        <v>0</v>
      </c>
      <c r="DM286" s="1860" t="s">
        <v>179</v>
      </c>
      <c r="DN286" s="1860" t="s">
        <v>179</v>
      </c>
      <c r="DO286" s="1860" t="s">
        <v>179</v>
      </c>
      <c r="DP286" s="1860" t="s">
        <v>179</v>
      </c>
      <c r="DQ286" s="1860" t="s">
        <v>179</v>
      </c>
      <c r="DR286" s="1860" t="s">
        <v>179</v>
      </c>
    </row>
    <row r="287" spans="1:122" ht="14.25" thickBot="1">
      <c r="A287" s="1855" t="s">
        <v>3020</v>
      </c>
      <c r="B287" s="1855" t="s">
        <v>3021</v>
      </c>
      <c r="C287" s="1855">
        <v>2025</v>
      </c>
      <c r="D287" s="1855" t="s">
        <v>441</v>
      </c>
      <c r="E287" s="1855">
        <v>1069428</v>
      </c>
      <c r="F287" s="1855" t="s">
        <v>3021</v>
      </c>
      <c r="G287" s="1856">
        <v>45866</v>
      </c>
      <c r="H287" s="1855" t="s">
        <v>3022</v>
      </c>
      <c r="I287" s="1855" t="s">
        <v>3021</v>
      </c>
      <c r="J287" s="1855" t="s">
        <v>3023</v>
      </c>
      <c r="K287" s="1855" t="s">
        <v>3021</v>
      </c>
      <c r="L287" s="1855" t="s">
        <v>3023</v>
      </c>
      <c r="M287" s="1855" t="s">
        <v>3022</v>
      </c>
      <c r="N287" s="1855" t="s">
        <v>77</v>
      </c>
      <c r="O287" s="1855" t="s">
        <v>79</v>
      </c>
      <c r="P287" s="1855" t="s">
        <v>441</v>
      </c>
      <c r="Q287" s="1855" t="s">
        <v>179</v>
      </c>
      <c r="R287" s="1855" t="s">
        <v>179</v>
      </c>
      <c r="S287" s="1855" t="s">
        <v>179</v>
      </c>
      <c r="T287" s="1855" t="s">
        <v>179</v>
      </c>
      <c r="U287" s="1855">
        <v>2782</v>
      </c>
      <c r="V287" s="1855">
        <v>1</v>
      </c>
      <c r="W287" s="1855">
        <v>1</v>
      </c>
      <c r="X287" s="1855">
        <v>0</v>
      </c>
      <c r="Y287" s="1855">
        <v>2025</v>
      </c>
      <c r="Z287" s="1855">
        <v>2027</v>
      </c>
      <c r="AA287" s="1855" t="s">
        <v>4737</v>
      </c>
      <c r="AB287" s="1855" t="s">
        <v>179</v>
      </c>
      <c r="AC287" s="1855" t="s">
        <v>3024</v>
      </c>
      <c r="AD287" s="1855" t="s">
        <v>4022</v>
      </c>
      <c r="AE287" s="1855" t="s">
        <v>3025</v>
      </c>
      <c r="AF287" s="1855" t="s">
        <v>3026</v>
      </c>
      <c r="AG287" s="1855" t="s">
        <v>3027</v>
      </c>
      <c r="AH287" s="1855" t="s">
        <v>179</v>
      </c>
      <c r="AI287" s="1855" t="s">
        <v>179</v>
      </c>
      <c r="AJ287" s="1855">
        <v>2024</v>
      </c>
      <c r="AK287" s="1855">
        <v>4323</v>
      </c>
      <c r="AL287" s="1855">
        <v>4323</v>
      </c>
      <c r="AM287" s="1855">
        <v>4323</v>
      </c>
      <c r="AN287" s="1855">
        <v>4323</v>
      </c>
      <c r="AO287" s="1855">
        <v>3.3230000000000003E-2</v>
      </c>
      <c r="AP287" s="1855" t="s">
        <v>1422</v>
      </c>
      <c r="AQ287" s="1855">
        <v>0.1</v>
      </c>
      <c r="AR287" s="1855">
        <v>2027</v>
      </c>
      <c r="AS287" s="1855">
        <v>4193</v>
      </c>
      <c r="AT287" s="1855">
        <v>3</v>
      </c>
      <c r="AU287" s="1855">
        <v>4193</v>
      </c>
      <c r="AV287" s="1855">
        <v>3</v>
      </c>
      <c r="AW287" s="1855">
        <v>3.2199999999999999E-2</v>
      </c>
      <c r="AX287" s="1855" t="s">
        <v>1422</v>
      </c>
      <c r="AY287" s="1855">
        <v>3.1</v>
      </c>
      <c r="AZ287" s="1855">
        <v>0.1</v>
      </c>
      <c r="BA287" s="1855" t="s">
        <v>179</v>
      </c>
      <c r="BB287" s="1855" t="s">
        <v>179</v>
      </c>
      <c r="BC287" s="1857" t="s">
        <v>179</v>
      </c>
      <c r="BD287" s="1857" t="s">
        <v>179</v>
      </c>
      <c r="BE287" s="1857" t="s">
        <v>179</v>
      </c>
      <c r="BF287" s="1857" t="s">
        <v>179</v>
      </c>
      <c r="BG287" s="1857" t="s">
        <v>179</v>
      </c>
      <c r="BH287" s="1857" t="s">
        <v>179</v>
      </c>
      <c r="BI287" s="1857" t="s">
        <v>179</v>
      </c>
      <c r="BJ287" s="1857" t="s">
        <v>179</v>
      </c>
      <c r="BK287" s="1855" t="s">
        <v>179</v>
      </c>
      <c r="BL287" s="1855" t="s">
        <v>179</v>
      </c>
      <c r="BM287" s="1855" t="s">
        <v>179</v>
      </c>
      <c r="BN287" s="1855" t="s">
        <v>179</v>
      </c>
      <c r="BO287" s="1855" t="s">
        <v>179</v>
      </c>
      <c r="BP287" s="1855"/>
      <c r="BQ287" s="1855">
        <v>0</v>
      </c>
      <c r="BR287" s="1855"/>
      <c r="BS287" s="1855">
        <v>0</v>
      </c>
      <c r="BT287" s="1855"/>
      <c r="BU287" s="1855">
        <v>0</v>
      </c>
      <c r="BV287" s="1855"/>
      <c r="BW287" s="1855">
        <v>0</v>
      </c>
      <c r="BX287" s="1855" t="s">
        <v>4297</v>
      </c>
      <c r="BY287" s="1855" t="s">
        <v>4297</v>
      </c>
      <c r="BZ287" s="1858" t="s">
        <v>3153</v>
      </c>
      <c r="CA287" s="1858" t="s">
        <v>4297</v>
      </c>
      <c r="CB287" s="1858" t="s">
        <v>4297</v>
      </c>
      <c r="CC287" s="1858" t="s">
        <v>4297</v>
      </c>
      <c r="CD287" s="1858" t="s">
        <v>4298</v>
      </c>
      <c r="CE287" s="1858" t="s">
        <v>4297</v>
      </c>
      <c r="CF287" s="1858" t="s">
        <v>4297</v>
      </c>
      <c r="CG287" s="1858" t="s">
        <v>4298</v>
      </c>
      <c r="CH287" s="1858" t="s">
        <v>4298</v>
      </c>
      <c r="CI287" s="1859" t="s">
        <v>4298</v>
      </c>
      <c r="CJ287" s="1855" t="s">
        <v>4297</v>
      </c>
      <c r="CK287" s="1855" t="b">
        <v>0</v>
      </c>
      <c r="CL287" s="1855" t="b">
        <v>0</v>
      </c>
      <c r="CM287" s="1855" t="b">
        <v>0</v>
      </c>
      <c r="CN287" s="1855" t="b">
        <v>0</v>
      </c>
      <c r="CO287" s="1855" t="b">
        <v>0</v>
      </c>
      <c r="CP287" s="1855" t="b">
        <v>0</v>
      </c>
      <c r="CQ287" s="1855" t="b">
        <v>0</v>
      </c>
      <c r="CR287" s="1855" t="b">
        <v>1</v>
      </c>
      <c r="CS287" s="1855" t="s">
        <v>4300</v>
      </c>
      <c r="CT287" s="1855" t="s">
        <v>4300</v>
      </c>
      <c r="CU287" s="1855" t="s">
        <v>4300</v>
      </c>
      <c r="CV287" s="1855" t="s">
        <v>4300</v>
      </c>
      <c r="CW287" s="1855" t="s">
        <v>4300</v>
      </c>
      <c r="CX287" s="1855" t="s">
        <v>4297</v>
      </c>
      <c r="CY287" s="1857" t="s">
        <v>4300</v>
      </c>
      <c r="CZ287" s="1855">
        <v>0</v>
      </c>
      <c r="DA287" s="1855">
        <v>0</v>
      </c>
      <c r="DB287" s="1855">
        <v>0</v>
      </c>
      <c r="DC287" s="1855">
        <v>0</v>
      </c>
      <c r="DD287" s="1855">
        <v>0</v>
      </c>
      <c r="DE287" s="1855" t="b">
        <v>0</v>
      </c>
      <c r="DF287" s="1855" t="b">
        <v>0</v>
      </c>
      <c r="DG287" s="1855" t="b">
        <v>0</v>
      </c>
      <c r="DH287" s="1855" t="b">
        <v>0</v>
      </c>
      <c r="DI287" s="1855" t="b">
        <v>0</v>
      </c>
      <c r="DJ287" s="1860" t="b">
        <v>0</v>
      </c>
      <c r="DK287" s="1860" t="b">
        <v>0</v>
      </c>
      <c r="DL287" s="1860" t="b">
        <v>0</v>
      </c>
      <c r="DM287" s="1860" t="s">
        <v>179</v>
      </c>
      <c r="DN287" s="1860" t="s">
        <v>179</v>
      </c>
      <c r="DO287" s="1860" t="s">
        <v>179</v>
      </c>
      <c r="DP287" s="1860" t="s">
        <v>179</v>
      </c>
      <c r="DQ287" s="1860" t="s">
        <v>179</v>
      </c>
      <c r="DR287" s="1860" t="s">
        <v>179</v>
      </c>
    </row>
    <row r="288" spans="1:122" ht="14.25" thickBot="1">
      <c r="A288" s="1855" t="s">
        <v>3028</v>
      </c>
      <c r="B288" s="1855" t="s">
        <v>3029</v>
      </c>
      <c r="C288" s="1855">
        <v>2025</v>
      </c>
      <c r="D288" s="1855" t="s">
        <v>441</v>
      </c>
      <c r="E288" s="1855">
        <v>1047429</v>
      </c>
      <c r="F288" s="1855" t="s">
        <v>3029</v>
      </c>
      <c r="G288" s="1856">
        <v>45863</v>
      </c>
      <c r="H288" s="1855" t="s">
        <v>3030</v>
      </c>
      <c r="I288" s="1855" t="s">
        <v>3029</v>
      </c>
      <c r="J288" s="1855" t="s">
        <v>4738</v>
      </c>
      <c r="K288" s="1855" t="s">
        <v>3029</v>
      </c>
      <c r="L288" s="1855" t="s">
        <v>4738</v>
      </c>
      <c r="M288" s="1855" t="s">
        <v>3030</v>
      </c>
      <c r="N288" s="1855" t="s">
        <v>48</v>
      </c>
      <c r="O288" s="1855" t="s">
        <v>54</v>
      </c>
      <c r="P288" s="1855" t="s">
        <v>441</v>
      </c>
      <c r="Q288" s="1855" t="s">
        <v>179</v>
      </c>
      <c r="R288" s="1855" t="s">
        <v>179</v>
      </c>
      <c r="S288" s="1855" t="s">
        <v>179</v>
      </c>
      <c r="T288" s="1855" t="s">
        <v>179</v>
      </c>
      <c r="U288" s="1855">
        <v>1419</v>
      </c>
      <c r="V288" s="1855">
        <v>1</v>
      </c>
      <c r="W288" s="1855">
        <v>1</v>
      </c>
      <c r="X288" s="1855">
        <v>0</v>
      </c>
      <c r="Y288" s="1855">
        <v>2025</v>
      </c>
      <c r="Z288" s="1855">
        <v>2027</v>
      </c>
      <c r="AA288" s="1855" t="s">
        <v>4739</v>
      </c>
      <c r="AB288" s="1855" t="s">
        <v>179</v>
      </c>
      <c r="AC288" s="1855" t="s">
        <v>179</v>
      </c>
      <c r="AD288" s="1855" t="s">
        <v>4022</v>
      </c>
      <c r="AE288" s="1855" t="s">
        <v>4740</v>
      </c>
      <c r="AF288" s="1855" t="s">
        <v>3031</v>
      </c>
      <c r="AG288" s="1855" t="s">
        <v>3032</v>
      </c>
      <c r="AH288" s="1855" t="s">
        <v>179</v>
      </c>
      <c r="AI288" s="1855" t="s">
        <v>179</v>
      </c>
      <c r="AJ288" s="1855">
        <v>2024</v>
      </c>
      <c r="AK288" s="1855">
        <v>2750</v>
      </c>
      <c r="AL288" s="1855">
        <v>2750</v>
      </c>
      <c r="AM288" s="1855">
        <v>2750</v>
      </c>
      <c r="AN288" s="1855">
        <v>2750</v>
      </c>
      <c r="AO288" s="1855">
        <v>36.229999999999997</v>
      </c>
      <c r="AP288" s="1855" t="s">
        <v>976</v>
      </c>
      <c r="AQ288" s="1855">
        <v>0</v>
      </c>
      <c r="AR288" s="1855">
        <v>2027</v>
      </c>
      <c r="AS288" s="1855">
        <v>2668</v>
      </c>
      <c r="AT288" s="1855">
        <v>3</v>
      </c>
      <c r="AU288" s="1855">
        <v>2668</v>
      </c>
      <c r="AV288" s="1855">
        <v>3</v>
      </c>
      <c r="AW288" s="1855">
        <v>35.14</v>
      </c>
      <c r="AX288" s="1855" t="s">
        <v>976</v>
      </c>
      <c r="AY288" s="1855">
        <v>3</v>
      </c>
      <c r="AZ288" s="1855">
        <v>0</v>
      </c>
      <c r="BA288" s="1855" t="s">
        <v>179</v>
      </c>
      <c r="BB288" s="1855" t="s">
        <v>179</v>
      </c>
      <c r="BC288" s="1857" t="s">
        <v>179</v>
      </c>
      <c r="BD288" s="1857" t="s">
        <v>179</v>
      </c>
      <c r="BE288" s="1857" t="s">
        <v>179</v>
      </c>
      <c r="BF288" s="1857" t="s">
        <v>179</v>
      </c>
      <c r="BG288" s="1857" t="s">
        <v>179</v>
      </c>
      <c r="BH288" s="1857" t="s">
        <v>179</v>
      </c>
      <c r="BI288" s="1857" t="s">
        <v>179</v>
      </c>
      <c r="BJ288" s="1857" t="s">
        <v>179</v>
      </c>
      <c r="BK288" s="1855" t="s">
        <v>179</v>
      </c>
      <c r="BL288" s="1855" t="s">
        <v>179</v>
      </c>
      <c r="BM288" s="1855" t="s">
        <v>179</v>
      </c>
      <c r="BN288" s="1855" t="s">
        <v>179</v>
      </c>
      <c r="BO288" s="1855" t="s">
        <v>179</v>
      </c>
      <c r="BP288" s="1855"/>
      <c r="BQ288" s="1855">
        <v>0</v>
      </c>
      <c r="BR288" s="1855"/>
      <c r="BS288" s="1855">
        <v>0</v>
      </c>
      <c r="BT288" s="1855"/>
      <c r="BU288" s="1855">
        <v>0</v>
      </c>
      <c r="BV288" s="1855"/>
      <c r="BW288" s="1855">
        <v>0</v>
      </c>
      <c r="BX288" s="1855" t="s">
        <v>4297</v>
      </c>
      <c r="BY288" s="1855" t="s">
        <v>4297</v>
      </c>
      <c r="BZ288" s="1858" t="s">
        <v>4297</v>
      </c>
      <c r="CA288" s="1858" t="s">
        <v>4297</v>
      </c>
      <c r="CB288" s="1858" t="s">
        <v>4297</v>
      </c>
      <c r="CC288" s="1858" t="s">
        <v>4297</v>
      </c>
      <c r="CD288" s="1858" t="s">
        <v>4297</v>
      </c>
      <c r="CE288" s="1858" t="s">
        <v>4297</v>
      </c>
      <c r="CF288" s="1858" t="s">
        <v>4297</v>
      </c>
      <c r="CG288" s="1858" t="s">
        <v>4298</v>
      </c>
      <c r="CH288" s="1858" t="s">
        <v>4298</v>
      </c>
      <c r="CI288" s="1859" t="s">
        <v>4298</v>
      </c>
      <c r="CJ288" s="1855" t="s">
        <v>4298</v>
      </c>
      <c r="CK288" s="1855" t="b">
        <v>0</v>
      </c>
      <c r="CL288" s="1855" t="b">
        <v>0</v>
      </c>
      <c r="CM288" s="1855" t="b">
        <v>0</v>
      </c>
      <c r="CN288" s="1855" t="b">
        <v>0</v>
      </c>
      <c r="CO288" s="1855" t="b">
        <v>0</v>
      </c>
      <c r="CP288" s="1855" t="b">
        <v>0</v>
      </c>
      <c r="CQ288" s="1855" t="b">
        <v>0</v>
      </c>
      <c r="CR288" s="1855" t="b">
        <v>1</v>
      </c>
      <c r="CS288" s="1855" t="s">
        <v>4300</v>
      </c>
      <c r="CT288" s="1855" t="s">
        <v>4300</v>
      </c>
      <c r="CU288" s="1855" t="s">
        <v>4300</v>
      </c>
      <c r="CV288" s="1855" t="s">
        <v>4300</v>
      </c>
      <c r="CW288" s="1855" t="s">
        <v>4300</v>
      </c>
      <c r="CX288" s="1855" t="s">
        <v>4297</v>
      </c>
      <c r="CY288" s="1857" t="s">
        <v>4300</v>
      </c>
      <c r="CZ288" s="1855">
        <v>0</v>
      </c>
      <c r="DA288" s="1855">
        <v>0</v>
      </c>
      <c r="DB288" s="1855">
        <v>0</v>
      </c>
      <c r="DC288" s="1855">
        <v>0</v>
      </c>
      <c r="DD288" s="1855">
        <v>0</v>
      </c>
      <c r="DE288" s="1855" t="b">
        <v>0</v>
      </c>
      <c r="DF288" s="1855" t="b">
        <v>0</v>
      </c>
      <c r="DG288" s="1855" t="b">
        <v>0</v>
      </c>
      <c r="DH288" s="1855" t="b">
        <v>0</v>
      </c>
      <c r="DI288" s="1855" t="b">
        <v>0</v>
      </c>
      <c r="DJ288" s="1860" t="b">
        <v>0</v>
      </c>
      <c r="DK288" s="1860" t="b">
        <v>0</v>
      </c>
      <c r="DL288" s="1860" t="b">
        <v>0</v>
      </c>
      <c r="DM288" s="1860" t="s">
        <v>179</v>
      </c>
      <c r="DN288" s="1860" t="s">
        <v>179</v>
      </c>
      <c r="DO288" s="1860" t="s">
        <v>179</v>
      </c>
      <c r="DP288" s="1860" t="s">
        <v>179</v>
      </c>
      <c r="DQ288" s="1860" t="s">
        <v>179</v>
      </c>
      <c r="DR288" s="1860" t="s">
        <v>179</v>
      </c>
    </row>
    <row r="289" spans="1:122" ht="14.25" thickBot="1">
      <c r="A289" s="1855" t="s">
        <v>3033</v>
      </c>
      <c r="B289" s="1855" t="s">
        <v>3035</v>
      </c>
      <c r="C289" s="1855">
        <v>2025</v>
      </c>
      <c r="D289" s="1855" t="s">
        <v>441</v>
      </c>
      <c r="E289" s="1855">
        <v>1021430</v>
      </c>
      <c r="F289" s="1855" t="s">
        <v>3035</v>
      </c>
      <c r="G289" s="1856">
        <v>45929</v>
      </c>
      <c r="H289" s="1855" t="s">
        <v>3034</v>
      </c>
      <c r="I289" s="1855" t="s">
        <v>3035</v>
      </c>
      <c r="J289" s="1855" t="s">
        <v>4132</v>
      </c>
      <c r="K289" s="1855" t="s">
        <v>3035</v>
      </c>
      <c r="L289" s="1855" t="s">
        <v>4132</v>
      </c>
      <c r="M289" s="1855" t="s">
        <v>3034</v>
      </c>
      <c r="N289" s="1855" t="s">
        <v>12</v>
      </c>
      <c r="O289" s="1855" t="s">
        <v>25</v>
      </c>
      <c r="P289" s="1855" t="s">
        <v>441</v>
      </c>
      <c r="Q289" s="1855" t="s">
        <v>179</v>
      </c>
      <c r="R289" s="1855" t="s">
        <v>179</v>
      </c>
      <c r="S289" s="1855" t="s">
        <v>179</v>
      </c>
      <c r="T289" s="1855" t="s">
        <v>179</v>
      </c>
      <c r="U289" s="1855">
        <v>3364</v>
      </c>
      <c r="V289" s="1855">
        <v>1</v>
      </c>
      <c r="W289" s="1855">
        <v>1</v>
      </c>
      <c r="X289" s="1855">
        <v>0</v>
      </c>
      <c r="Y289" s="1855">
        <v>2025</v>
      </c>
      <c r="Z289" s="1855">
        <v>2027</v>
      </c>
      <c r="AA289" s="1855" t="s">
        <v>4741</v>
      </c>
      <c r="AB289" s="1855" t="s">
        <v>179</v>
      </c>
      <c r="AC289" s="1855" t="s">
        <v>179</v>
      </c>
      <c r="AD289" s="1855" t="s">
        <v>4022</v>
      </c>
      <c r="AE289" s="1855" t="s">
        <v>3035</v>
      </c>
      <c r="AF289" s="1855" t="s">
        <v>3036</v>
      </c>
      <c r="AG289" s="1855" t="s">
        <v>3037</v>
      </c>
      <c r="AH289" s="1855" t="s">
        <v>179</v>
      </c>
      <c r="AI289" s="1855" t="s">
        <v>179</v>
      </c>
      <c r="AJ289" s="1855">
        <v>2024</v>
      </c>
      <c r="AK289" s="1855">
        <v>6953</v>
      </c>
      <c r="AL289" s="1855">
        <v>6953</v>
      </c>
      <c r="AM289" s="1855">
        <v>6953</v>
      </c>
      <c r="AN289" s="1855">
        <v>6953</v>
      </c>
      <c r="AO289" s="1855">
        <v>0.57069999999999999</v>
      </c>
      <c r="AP289" s="1855" t="s">
        <v>4742</v>
      </c>
      <c r="AQ289" s="1855">
        <v>0</v>
      </c>
      <c r="AR289" s="1855">
        <v>2027</v>
      </c>
      <c r="AS289" s="1855">
        <v>6400</v>
      </c>
      <c r="AT289" s="1855">
        <v>8</v>
      </c>
      <c r="AU289" s="1855">
        <v>6400</v>
      </c>
      <c r="AV289" s="1855">
        <v>8</v>
      </c>
      <c r="AW289" s="1855">
        <v>0.52500000000000002</v>
      </c>
      <c r="AX289" s="1855" t="s">
        <v>4742</v>
      </c>
      <c r="AY289" s="1855">
        <v>8</v>
      </c>
      <c r="AZ289" s="1855">
        <v>0</v>
      </c>
      <c r="BA289" s="1855" t="s">
        <v>179</v>
      </c>
      <c r="BB289" s="1855" t="s">
        <v>179</v>
      </c>
      <c r="BC289" s="1857" t="s">
        <v>179</v>
      </c>
      <c r="BD289" s="1857" t="s">
        <v>179</v>
      </c>
      <c r="BE289" s="1857" t="s">
        <v>179</v>
      </c>
      <c r="BF289" s="1857" t="s">
        <v>179</v>
      </c>
      <c r="BG289" s="1857" t="s">
        <v>179</v>
      </c>
      <c r="BH289" s="1857" t="s">
        <v>179</v>
      </c>
      <c r="BI289" s="1857" t="s">
        <v>179</v>
      </c>
      <c r="BJ289" s="1857" t="s">
        <v>179</v>
      </c>
      <c r="BK289" s="1855" t="s">
        <v>179</v>
      </c>
      <c r="BL289" s="1855" t="s">
        <v>179</v>
      </c>
      <c r="BM289" s="1855" t="s">
        <v>179</v>
      </c>
      <c r="BN289" s="1855" t="s">
        <v>179</v>
      </c>
      <c r="BO289" s="1855" t="s">
        <v>179</v>
      </c>
      <c r="BP289" s="1855"/>
      <c r="BQ289" s="1855">
        <v>0</v>
      </c>
      <c r="BR289" s="1855"/>
      <c r="BS289" s="1855">
        <v>0</v>
      </c>
      <c r="BT289" s="1855"/>
      <c r="BU289" s="1855">
        <v>0</v>
      </c>
      <c r="BV289" s="1855"/>
      <c r="BW289" s="1855">
        <v>0</v>
      </c>
      <c r="BX289" s="1855" t="s">
        <v>4297</v>
      </c>
      <c r="BY289" s="1855" t="s">
        <v>4297</v>
      </c>
      <c r="BZ289" s="1858" t="s">
        <v>4300</v>
      </c>
      <c r="CA289" s="1858" t="s">
        <v>4298</v>
      </c>
      <c r="CB289" s="1858" t="s">
        <v>4300</v>
      </c>
      <c r="CC289" s="1858" t="s">
        <v>4300</v>
      </c>
      <c r="CD289" s="1858" t="s">
        <v>4300</v>
      </c>
      <c r="CE289" s="1858" t="s">
        <v>4300</v>
      </c>
      <c r="CF289" s="1858" t="s">
        <v>4297</v>
      </c>
      <c r="CG289" s="1858" t="s">
        <v>4298</v>
      </c>
      <c r="CH289" s="1858" t="s">
        <v>4298</v>
      </c>
      <c r="CI289" s="1859" t="s">
        <v>4298</v>
      </c>
      <c r="CJ289" s="1855" t="s">
        <v>4300</v>
      </c>
      <c r="CK289" s="1855" t="b">
        <v>0</v>
      </c>
      <c r="CL289" s="1855" t="b">
        <v>0</v>
      </c>
      <c r="CM289" s="1855" t="b">
        <v>0</v>
      </c>
      <c r="CN289" s="1855" t="b">
        <v>0</v>
      </c>
      <c r="CO289" s="1855" t="b">
        <v>0</v>
      </c>
      <c r="CP289" s="1855" t="b">
        <v>0</v>
      </c>
      <c r="CQ289" s="1855" t="b">
        <v>0</v>
      </c>
      <c r="CR289" s="1855" t="b">
        <v>1</v>
      </c>
      <c r="CS289" s="1855" t="s">
        <v>4300</v>
      </c>
      <c r="CT289" s="1855" t="s">
        <v>4300</v>
      </c>
      <c r="CU289" s="1855" t="s">
        <v>4300</v>
      </c>
      <c r="CV289" s="1855" t="s">
        <v>4300</v>
      </c>
      <c r="CW289" s="1855" t="s">
        <v>4300</v>
      </c>
      <c r="CX289" s="1855" t="s">
        <v>3153</v>
      </c>
      <c r="CY289" s="1857" t="s">
        <v>4300</v>
      </c>
      <c r="CZ289" s="1855">
        <v>0</v>
      </c>
      <c r="DA289" s="1855">
        <v>0</v>
      </c>
      <c r="DB289" s="1855">
        <v>0</v>
      </c>
      <c r="DC289" s="1855">
        <v>0</v>
      </c>
      <c r="DD289" s="1855">
        <v>0</v>
      </c>
      <c r="DE289" s="1855" t="b">
        <v>0</v>
      </c>
      <c r="DF289" s="1855" t="b">
        <v>0</v>
      </c>
      <c r="DG289" s="1855" t="b">
        <v>0</v>
      </c>
      <c r="DH289" s="1855" t="b">
        <v>0</v>
      </c>
      <c r="DI289" s="1855" t="b">
        <v>0</v>
      </c>
      <c r="DJ289" s="1860" t="b">
        <v>0</v>
      </c>
      <c r="DK289" s="1860" t="b">
        <v>0</v>
      </c>
      <c r="DL289" s="1860" t="b">
        <v>0</v>
      </c>
      <c r="DM289" s="1860" t="s">
        <v>179</v>
      </c>
      <c r="DN289" s="1860" t="s">
        <v>179</v>
      </c>
      <c r="DO289" s="1860" t="s">
        <v>179</v>
      </c>
      <c r="DP289" s="1860" t="s">
        <v>179</v>
      </c>
      <c r="DQ289" s="1860" t="s">
        <v>179</v>
      </c>
      <c r="DR289" s="1860" t="s">
        <v>179</v>
      </c>
    </row>
    <row r="290" spans="1:122" ht="14.25" thickBot="1">
      <c r="A290" s="1855" t="s">
        <v>3120</v>
      </c>
      <c r="B290" s="1855" t="s">
        <v>4743</v>
      </c>
      <c r="C290" s="1855">
        <v>2025</v>
      </c>
      <c r="D290" s="1855" t="s">
        <v>441</v>
      </c>
      <c r="E290" s="1855">
        <v>1069431</v>
      </c>
      <c r="F290" s="1855" t="s">
        <v>4743</v>
      </c>
      <c r="G290" s="1856">
        <v>45868</v>
      </c>
      <c r="H290" s="1855" t="s">
        <v>4133</v>
      </c>
      <c r="I290" s="1855" t="s">
        <v>4743</v>
      </c>
      <c r="J290" s="1855" t="s">
        <v>4744</v>
      </c>
      <c r="K290" s="1855" t="s">
        <v>4743</v>
      </c>
      <c r="L290" s="1855" t="s">
        <v>4744</v>
      </c>
      <c r="M290" s="1855" t="s">
        <v>4133</v>
      </c>
      <c r="N290" s="1855" t="s">
        <v>77</v>
      </c>
      <c r="O290" s="1855" t="s">
        <v>79</v>
      </c>
      <c r="P290" s="1855" t="s">
        <v>441</v>
      </c>
      <c r="Q290" s="1855" t="s">
        <v>179</v>
      </c>
      <c r="R290" s="1855" t="s">
        <v>179</v>
      </c>
      <c r="S290" s="1855" t="s">
        <v>179</v>
      </c>
      <c r="T290" s="1855" t="s">
        <v>179</v>
      </c>
      <c r="U290" s="1855">
        <v>1845</v>
      </c>
      <c r="V290" s="1855">
        <v>12</v>
      </c>
      <c r="W290" s="1855">
        <v>1</v>
      </c>
      <c r="X290" s="1855">
        <v>0</v>
      </c>
      <c r="Y290" s="1855">
        <v>2025</v>
      </c>
      <c r="Z290" s="1855">
        <v>2027</v>
      </c>
      <c r="AA290" s="1855" t="s">
        <v>4745</v>
      </c>
      <c r="AB290" s="1855" t="s">
        <v>179</v>
      </c>
      <c r="AC290" s="1855" t="s">
        <v>179</v>
      </c>
      <c r="AD290" s="1855" t="s">
        <v>4022</v>
      </c>
      <c r="AE290" s="1855" t="s">
        <v>4743</v>
      </c>
      <c r="AF290" s="1855" t="s">
        <v>4133</v>
      </c>
      <c r="AG290" s="1855" t="s">
        <v>1109</v>
      </c>
      <c r="AH290" s="1855" t="s">
        <v>179</v>
      </c>
      <c r="AI290" s="1855" t="s">
        <v>179</v>
      </c>
      <c r="AJ290" s="1855">
        <v>2024</v>
      </c>
      <c r="AK290" s="1855">
        <v>2984</v>
      </c>
      <c r="AL290" s="1855">
        <v>2984</v>
      </c>
      <c r="AM290" s="1855">
        <v>2880</v>
      </c>
      <c r="AN290" s="1855">
        <v>2880</v>
      </c>
      <c r="AO290" s="1855">
        <v>34.81</v>
      </c>
      <c r="AP290" s="1855" t="s">
        <v>469</v>
      </c>
      <c r="AQ290" s="1855">
        <v>3</v>
      </c>
      <c r="AR290" s="1855">
        <v>2027</v>
      </c>
      <c r="AS290" s="1855">
        <v>2894</v>
      </c>
      <c r="AT290" s="1855">
        <v>3</v>
      </c>
      <c r="AU290" s="1855">
        <v>2894</v>
      </c>
      <c r="AV290" s="1855">
        <v>3</v>
      </c>
      <c r="AW290" s="1855">
        <v>33.76</v>
      </c>
      <c r="AX290" s="1855" t="s">
        <v>469</v>
      </c>
      <c r="AY290" s="1855">
        <v>3</v>
      </c>
      <c r="AZ290" s="1855">
        <v>3</v>
      </c>
      <c r="BA290" s="1855" t="s">
        <v>179</v>
      </c>
      <c r="BB290" s="1855" t="s">
        <v>179</v>
      </c>
      <c r="BC290" s="1857" t="s">
        <v>179</v>
      </c>
      <c r="BD290" s="1857" t="s">
        <v>179</v>
      </c>
      <c r="BE290" s="1857" t="s">
        <v>179</v>
      </c>
      <c r="BF290" s="1857" t="s">
        <v>179</v>
      </c>
      <c r="BG290" s="1857" t="s">
        <v>179</v>
      </c>
      <c r="BH290" s="1857" t="s">
        <v>179</v>
      </c>
      <c r="BI290" s="1857" t="s">
        <v>179</v>
      </c>
      <c r="BJ290" s="1857" t="s">
        <v>179</v>
      </c>
      <c r="BK290" s="1855" t="s">
        <v>179</v>
      </c>
      <c r="BL290" s="1855" t="s">
        <v>179</v>
      </c>
      <c r="BM290" s="1855" t="s">
        <v>179</v>
      </c>
      <c r="BN290" s="1855" t="s">
        <v>179</v>
      </c>
      <c r="BO290" s="1855" t="s">
        <v>179</v>
      </c>
      <c r="BP290" s="1855"/>
      <c r="BQ290" s="1855">
        <v>0</v>
      </c>
      <c r="BR290" s="1855"/>
      <c r="BS290" s="1855">
        <v>0</v>
      </c>
      <c r="BT290" s="1855"/>
      <c r="BU290" s="1855">
        <v>0</v>
      </c>
      <c r="BV290" s="1855"/>
      <c r="BW290" s="1855">
        <v>0</v>
      </c>
      <c r="BX290" s="1855" t="s">
        <v>4297</v>
      </c>
      <c r="BY290" s="1855" t="s">
        <v>4297</v>
      </c>
      <c r="BZ290" s="1858" t="s">
        <v>3153</v>
      </c>
      <c r="CA290" s="1858" t="s">
        <v>4297</v>
      </c>
      <c r="CB290" s="1858" t="s">
        <v>3153</v>
      </c>
      <c r="CC290" s="1858" t="s">
        <v>4297</v>
      </c>
      <c r="CD290" s="1858" t="s">
        <v>4297</v>
      </c>
      <c r="CE290" s="1858" t="s">
        <v>4297</v>
      </c>
      <c r="CF290" s="1858" t="s">
        <v>4297</v>
      </c>
      <c r="CG290" s="1858" t="s">
        <v>4298</v>
      </c>
      <c r="CH290" s="1858" t="s">
        <v>4298</v>
      </c>
      <c r="CI290" s="1859" t="s">
        <v>4298</v>
      </c>
      <c r="CJ290" s="1855" t="s">
        <v>4297</v>
      </c>
      <c r="CK290" s="1855" t="b">
        <v>0</v>
      </c>
      <c r="CL290" s="1855" t="b">
        <v>0</v>
      </c>
      <c r="CM290" s="1855" t="b">
        <v>0</v>
      </c>
      <c r="CN290" s="1855" t="b">
        <v>0</v>
      </c>
      <c r="CO290" s="1855" t="b">
        <v>0</v>
      </c>
      <c r="CP290" s="1855" t="b">
        <v>0</v>
      </c>
      <c r="CQ290" s="1855" t="b">
        <v>0</v>
      </c>
      <c r="CR290" s="1855" t="b">
        <v>1</v>
      </c>
      <c r="CS290" s="1855" t="s">
        <v>3153</v>
      </c>
      <c r="CT290" s="1855" t="s">
        <v>4300</v>
      </c>
      <c r="CU290" s="1855" t="s">
        <v>4300</v>
      </c>
      <c r="CV290" s="1855" t="s">
        <v>4300</v>
      </c>
      <c r="CW290" s="1855" t="s">
        <v>4300</v>
      </c>
      <c r="CX290" s="1855" t="s">
        <v>3153</v>
      </c>
      <c r="CY290" s="1857" t="s">
        <v>4300</v>
      </c>
      <c r="CZ290" s="1855">
        <v>0</v>
      </c>
      <c r="DA290" s="1855">
        <v>0</v>
      </c>
      <c r="DB290" s="1855">
        <v>0</v>
      </c>
      <c r="DC290" s="1855">
        <v>0</v>
      </c>
      <c r="DD290" s="1855">
        <v>0</v>
      </c>
      <c r="DE290" s="1855" t="b">
        <v>0</v>
      </c>
      <c r="DF290" s="1855" t="b">
        <v>0</v>
      </c>
      <c r="DG290" s="1855" t="b">
        <v>0</v>
      </c>
      <c r="DH290" s="1855" t="b">
        <v>0</v>
      </c>
      <c r="DI290" s="1855" t="b">
        <v>0</v>
      </c>
      <c r="DJ290" s="1860" t="b">
        <v>0</v>
      </c>
      <c r="DK290" s="1860" t="b">
        <v>0</v>
      </c>
      <c r="DL290" s="1860" t="b">
        <v>0</v>
      </c>
      <c r="DM290" s="1860" t="s">
        <v>179</v>
      </c>
      <c r="DN290" s="1860" t="s">
        <v>179</v>
      </c>
      <c r="DO290" s="1860" t="s">
        <v>179</v>
      </c>
      <c r="DP290" s="1860" t="s">
        <v>179</v>
      </c>
      <c r="DQ290" s="1860" t="s">
        <v>179</v>
      </c>
      <c r="DR290" s="1860" t="s">
        <v>179</v>
      </c>
    </row>
    <row r="291" spans="1:122" ht="14.25" thickBot="1">
      <c r="A291" s="1855" t="s">
        <v>4139</v>
      </c>
      <c r="B291" s="1855" t="s">
        <v>4140</v>
      </c>
      <c r="C291" s="1855">
        <v>2025</v>
      </c>
      <c r="D291" s="1855" t="s">
        <v>441</v>
      </c>
      <c r="E291" s="1855">
        <v>1064432</v>
      </c>
      <c r="F291" s="1855" t="s">
        <v>4140</v>
      </c>
      <c r="G291" s="1856">
        <v>45929</v>
      </c>
      <c r="H291" s="1855" t="s">
        <v>4141</v>
      </c>
      <c r="I291" s="1855" t="s">
        <v>4140</v>
      </c>
      <c r="J291" s="1855" t="s">
        <v>4142</v>
      </c>
      <c r="K291" s="1855" t="s">
        <v>4140</v>
      </c>
      <c r="L291" s="1855" t="s">
        <v>4142</v>
      </c>
      <c r="M291" s="1855" t="s">
        <v>4141</v>
      </c>
      <c r="N291" s="1855" t="s">
        <v>70</v>
      </c>
      <c r="O291" s="1855" t="s">
        <v>73</v>
      </c>
      <c r="P291" s="1855" t="s">
        <v>441</v>
      </c>
      <c r="Q291" s="1855" t="s">
        <v>179</v>
      </c>
      <c r="R291" s="1855" t="s">
        <v>179</v>
      </c>
      <c r="S291" s="1855" t="s">
        <v>179</v>
      </c>
      <c r="T291" s="1855" t="s">
        <v>179</v>
      </c>
      <c r="U291" s="1855">
        <v>2394</v>
      </c>
      <c r="V291" s="1855">
        <v>1</v>
      </c>
      <c r="W291" s="1855">
        <v>1</v>
      </c>
      <c r="X291" s="1855">
        <v>0</v>
      </c>
      <c r="Y291" s="1855">
        <v>2025</v>
      </c>
      <c r="Z291" s="1855">
        <v>2027</v>
      </c>
      <c r="AA291" s="1855" t="s">
        <v>4143</v>
      </c>
      <c r="AB291" s="1855" t="s">
        <v>179</v>
      </c>
      <c r="AC291" s="1855" t="s">
        <v>179</v>
      </c>
      <c r="AD291" s="1855" t="s">
        <v>4022</v>
      </c>
      <c r="AE291" s="1855" t="s">
        <v>4144</v>
      </c>
      <c r="AF291" s="1855" t="s">
        <v>4145</v>
      </c>
      <c r="AG291" s="1855" t="s">
        <v>4146</v>
      </c>
      <c r="AH291" s="1855" t="s">
        <v>179</v>
      </c>
      <c r="AI291" s="1855" t="s">
        <v>179</v>
      </c>
      <c r="AJ291" s="1855">
        <v>2024</v>
      </c>
      <c r="AK291" s="1855">
        <v>4388</v>
      </c>
      <c r="AL291" s="1855">
        <v>4388</v>
      </c>
      <c r="AM291" s="1855">
        <v>4388</v>
      </c>
      <c r="AN291" s="1855">
        <v>4388</v>
      </c>
      <c r="AO291" s="1855">
        <v>24</v>
      </c>
      <c r="AP291" s="1855" t="s">
        <v>569</v>
      </c>
      <c r="AQ291" s="1855">
        <v>11.6</v>
      </c>
      <c r="AR291" s="1855">
        <v>2027</v>
      </c>
      <c r="AS291" s="1855">
        <v>3835.1120000000001</v>
      </c>
      <c r="AT291" s="1855">
        <v>12.6</v>
      </c>
      <c r="AU291" s="1855">
        <v>3835.1120000000001</v>
      </c>
      <c r="AV291" s="1855">
        <v>12.6</v>
      </c>
      <c r="AW291" s="1855">
        <v>20.975999999999999</v>
      </c>
      <c r="AX291" s="1855" t="s">
        <v>569</v>
      </c>
      <c r="AY291" s="1855">
        <v>12.6</v>
      </c>
      <c r="AZ291" s="1855">
        <v>10</v>
      </c>
      <c r="BA291" s="1855" t="s">
        <v>179</v>
      </c>
      <c r="BB291" s="1855" t="s">
        <v>179</v>
      </c>
      <c r="BC291" s="1857" t="s">
        <v>179</v>
      </c>
      <c r="BD291" s="1857" t="s">
        <v>179</v>
      </c>
      <c r="BE291" s="1857" t="s">
        <v>179</v>
      </c>
      <c r="BF291" s="1857" t="s">
        <v>179</v>
      </c>
      <c r="BG291" s="1857" t="s">
        <v>179</v>
      </c>
      <c r="BH291" s="1857" t="s">
        <v>179</v>
      </c>
      <c r="BI291" s="1857" t="s">
        <v>179</v>
      </c>
      <c r="BJ291" s="1857" t="s">
        <v>179</v>
      </c>
      <c r="BK291" s="1855" t="s">
        <v>179</v>
      </c>
      <c r="BL291" s="1855" t="s">
        <v>179</v>
      </c>
      <c r="BM291" s="1855" t="s">
        <v>179</v>
      </c>
      <c r="BN291" s="1855" t="s">
        <v>179</v>
      </c>
      <c r="BO291" s="1855" t="s">
        <v>179</v>
      </c>
      <c r="BP291" s="1855"/>
      <c r="BQ291" s="1855">
        <v>0</v>
      </c>
      <c r="BR291" s="1855"/>
      <c r="BS291" s="1855">
        <v>0</v>
      </c>
      <c r="BT291" s="1855"/>
      <c r="BU291" s="1855">
        <v>0</v>
      </c>
      <c r="BV291" s="1855"/>
      <c r="BW291" s="1855">
        <v>0</v>
      </c>
      <c r="BX291" s="1855" t="s">
        <v>4297</v>
      </c>
      <c r="BY291" s="1855" t="s">
        <v>4297</v>
      </c>
      <c r="BZ291" s="1858" t="s">
        <v>4297</v>
      </c>
      <c r="CA291" s="1858" t="s">
        <v>4297</v>
      </c>
      <c r="CB291" s="1858" t="s">
        <v>4297</v>
      </c>
      <c r="CC291" s="1858" t="s">
        <v>4297</v>
      </c>
      <c r="CD291" s="1858" t="s">
        <v>4298</v>
      </c>
      <c r="CE291" s="1858" t="s">
        <v>4297</v>
      </c>
      <c r="CF291" s="1858" t="s">
        <v>4297</v>
      </c>
      <c r="CG291" s="1858" t="s">
        <v>4298</v>
      </c>
      <c r="CH291" s="1858" t="s">
        <v>4298</v>
      </c>
      <c r="CI291" s="1859" t="s">
        <v>4298</v>
      </c>
      <c r="CJ291" s="1855" t="s">
        <v>4297</v>
      </c>
      <c r="CK291" s="1855" t="b">
        <v>1</v>
      </c>
      <c r="CL291" s="1855" t="b">
        <v>0</v>
      </c>
      <c r="CM291" s="1855" t="b">
        <v>1</v>
      </c>
      <c r="CN291" s="1855" t="b">
        <v>0</v>
      </c>
      <c r="CO291" s="1855" t="b">
        <v>0</v>
      </c>
      <c r="CP291" s="1855" t="b">
        <v>0</v>
      </c>
      <c r="CQ291" s="1855" t="b">
        <v>0</v>
      </c>
      <c r="CR291" s="1855" t="b">
        <v>1</v>
      </c>
      <c r="CS291" s="1855" t="s">
        <v>4297</v>
      </c>
      <c r="CT291" s="1855" t="s">
        <v>4297</v>
      </c>
      <c r="CU291" s="1855" t="s">
        <v>4300</v>
      </c>
      <c r="CV291" s="1855" t="s">
        <v>4297</v>
      </c>
      <c r="CW291" s="1855" t="s">
        <v>4300</v>
      </c>
      <c r="CX291" s="1855" t="s">
        <v>4297</v>
      </c>
      <c r="CY291" s="1857" t="s">
        <v>4300</v>
      </c>
      <c r="CZ291" s="1855">
        <v>0</v>
      </c>
      <c r="DA291" s="1855">
        <v>0</v>
      </c>
      <c r="DB291" s="1855">
        <v>0</v>
      </c>
      <c r="DC291" s="1855">
        <v>0</v>
      </c>
      <c r="DD291" s="1855">
        <v>0</v>
      </c>
      <c r="DE291" s="1855" t="b">
        <v>0</v>
      </c>
      <c r="DF291" s="1855" t="b">
        <v>0</v>
      </c>
      <c r="DG291" s="1855" t="b">
        <v>0</v>
      </c>
      <c r="DH291" s="1855" t="b">
        <v>0</v>
      </c>
      <c r="DI291" s="1855" t="b">
        <v>0</v>
      </c>
      <c r="DJ291" s="1860" t="b">
        <v>0</v>
      </c>
      <c r="DK291" s="1860" t="b">
        <v>0</v>
      </c>
      <c r="DL291" s="1860" t="b">
        <v>0</v>
      </c>
      <c r="DM291" s="1860" t="s">
        <v>179</v>
      </c>
      <c r="DN291" s="1860" t="s">
        <v>179</v>
      </c>
      <c r="DO291" s="1860" t="s">
        <v>179</v>
      </c>
      <c r="DP291" s="1860" t="s">
        <v>179</v>
      </c>
      <c r="DQ291" s="1860" t="s">
        <v>179</v>
      </c>
      <c r="DR291" s="1860" t="s">
        <v>179</v>
      </c>
    </row>
    <row r="292" spans="1:122" ht="14.25" thickBot="1">
      <c r="A292" s="1855" t="s">
        <v>4147</v>
      </c>
      <c r="B292" s="1855" t="s">
        <v>4148</v>
      </c>
      <c r="C292" s="1855">
        <v>2025</v>
      </c>
      <c r="D292" s="1855" t="s">
        <v>441</v>
      </c>
      <c r="E292" s="1855">
        <v>1069433</v>
      </c>
      <c r="F292" s="1855" t="s">
        <v>4148</v>
      </c>
      <c r="G292" s="1856">
        <v>45852</v>
      </c>
      <c r="H292" s="1855" t="s">
        <v>4149</v>
      </c>
      <c r="I292" s="1855" t="s">
        <v>4148</v>
      </c>
      <c r="J292" s="1855" t="s">
        <v>4150</v>
      </c>
      <c r="K292" s="1855" t="s">
        <v>4148</v>
      </c>
      <c r="L292" s="1855" t="s">
        <v>4150</v>
      </c>
      <c r="M292" s="1855" t="s">
        <v>4149</v>
      </c>
      <c r="N292" s="1855" t="s">
        <v>77</v>
      </c>
      <c r="O292" s="1855" t="s">
        <v>79</v>
      </c>
      <c r="P292" s="1855" t="s">
        <v>441</v>
      </c>
      <c r="Q292" s="1855" t="s">
        <v>179</v>
      </c>
      <c r="R292" s="1855" t="s">
        <v>179</v>
      </c>
      <c r="S292" s="1855" t="s">
        <v>179</v>
      </c>
      <c r="T292" s="1855" t="s">
        <v>179</v>
      </c>
      <c r="U292" s="1855">
        <v>3761</v>
      </c>
      <c r="V292" s="1855">
        <v>1</v>
      </c>
      <c r="W292" s="1855">
        <v>1</v>
      </c>
      <c r="X292" s="1855">
        <v>0</v>
      </c>
      <c r="Y292" s="1855">
        <v>2025</v>
      </c>
      <c r="Z292" s="1855">
        <v>2027</v>
      </c>
      <c r="AA292" s="1855" t="s">
        <v>4746</v>
      </c>
      <c r="AB292" s="1855" t="s">
        <v>179</v>
      </c>
      <c r="AC292" s="1855" t="s">
        <v>179</v>
      </c>
      <c r="AD292" s="1855" t="s">
        <v>4022</v>
      </c>
      <c r="AE292" s="1855" t="s">
        <v>4151</v>
      </c>
      <c r="AF292" s="1855" t="s">
        <v>4152</v>
      </c>
      <c r="AG292" s="1855" t="s">
        <v>4153</v>
      </c>
      <c r="AH292" s="1855" t="s">
        <v>179</v>
      </c>
      <c r="AI292" s="1855" t="s">
        <v>179</v>
      </c>
      <c r="AJ292" s="1855">
        <v>2024</v>
      </c>
      <c r="AK292" s="1855">
        <v>6619</v>
      </c>
      <c r="AL292" s="1855">
        <v>6463</v>
      </c>
      <c r="AM292" s="1855">
        <v>3746</v>
      </c>
      <c r="AN292" s="1855">
        <v>2712</v>
      </c>
      <c r="AO292" s="1855">
        <v>37.159999999999997</v>
      </c>
      <c r="AP292" s="1855" t="s">
        <v>469</v>
      </c>
      <c r="AQ292" s="1855">
        <v>78.8</v>
      </c>
      <c r="AR292" s="1855">
        <v>2027</v>
      </c>
      <c r="AS292" s="1855">
        <v>6354</v>
      </c>
      <c r="AT292" s="1855">
        <v>4</v>
      </c>
      <c r="AU292" s="1855">
        <v>6204</v>
      </c>
      <c r="AV292" s="1855">
        <v>4</v>
      </c>
      <c r="AW292" s="1855">
        <v>37.9</v>
      </c>
      <c r="AX292" s="1855" t="s">
        <v>469</v>
      </c>
      <c r="AY292" s="1855">
        <v>-2</v>
      </c>
      <c r="AZ292" s="1855">
        <v>75</v>
      </c>
      <c r="BA292" s="1855" t="s">
        <v>179</v>
      </c>
      <c r="BB292" s="1855" t="s">
        <v>179</v>
      </c>
      <c r="BC292" s="1857" t="s">
        <v>179</v>
      </c>
      <c r="BD292" s="1857" t="s">
        <v>179</v>
      </c>
      <c r="BE292" s="1857" t="s">
        <v>179</v>
      </c>
      <c r="BF292" s="1857" t="s">
        <v>179</v>
      </c>
      <c r="BG292" s="1857" t="s">
        <v>179</v>
      </c>
      <c r="BH292" s="1857" t="s">
        <v>179</v>
      </c>
      <c r="BI292" s="1857" t="s">
        <v>179</v>
      </c>
      <c r="BJ292" s="1857" t="s">
        <v>179</v>
      </c>
      <c r="BK292" s="1855" t="s">
        <v>179</v>
      </c>
      <c r="BL292" s="1855" t="s">
        <v>179</v>
      </c>
      <c r="BM292" s="1855" t="s">
        <v>179</v>
      </c>
      <c r="BN292" s="1855" t="s">
        <v>179</v>
      </c>
      <c r="BO292" s="1855" t="s">
        <v>179</v>
      </c>
      <c r="BP292" s="1855"/>
      <c r="BQ292" s="1855">
        <v>0</v>
      </c>
      <c r="BR292" s="1855"/>
      <c r="BS292" s="1855">
        <v>0</v>
      </c>
      <c r="BT292" s="1855"/>
      <c r="BU292" s="1855">
        <v>0</v>
      </c>
      <c r="BV292" s="1855"/>
      <c r="BW292" s="1855">
        <v>0</v>
      </c>
      <c r="BX292" s="1855" t="s">
        <v>4297</v>
      </c>
      <c r="BY292" s="1855" t="s">
        <v>4297</v>
      </c>
      <c r="BZ292" s="1858" t="s">
        <v>4300</v>
      </c>
      <c r="CA292" s="1858" t="s">
        <v>4297</v>
      </c>
      <c r="CB292" s="1858" t="s">
        <v>4297</v>
      </c>
      <c r="CC292" s="1858" t="s">
        <v>4297</v>
      </c>
      <c r="CD292" s="1858" t="s">
        <v>4297</v>
      </c>
      <c r="CE292" s="1858" t="s">
        <v>3153</v>
      </c>
      <c r="CF292" s="1858" t="s">
        <v>4297</v>
      </c>
      <c r="CG292" s="1858" t="s">
        <v>4297</v>
      </c>
      <c r="CH292" s="1858" t="s">
        <v>4297</v>
      </c>
      <c r="CI292" s="1859" t="s">
        <v>4297</v>
      </c>
      <c r="CJ292" s="1855" t="s">
        <v>4297</v>
      </c>
      <c r="CK292" s="1855" t="b">
        <v>0</v>
      </c>
      <c r="CL292" s="1855" t="b">
        <v>0</v>
      </c>
      <c r="CM292" s="1855" t="b">
        <v>0</v>
      </c>
      <c r="CN292" s="1855" t="b">
        <v>0</v>
      </c>
      <c r="CO292" s="1855" t="b">
        <v>0</v>
      </c>
      <c r="CP292" s="1855" t="b">
        <v>0</v>
      </c>
      <c r="CQ292" s="1855" t="b">
        <v>0</v>
      </c>
      <c r="CR292" s="1855" t="b">
        <v>1</v>
      </c>
      <c r="CS292" s="1855" t="s">
        <v>4300</v>
      </c>
      <c r="CT292" s="1855" t="s">
        <v>4300</v>
      </c>
      <c r="CU292" s="1855" t="s">
        <v>4300</v>
      </c>
      <c r="CV292" s="1855" t="s">
        <v>4297</v>
      </c>
      <c r="CW292" s="1855" t="s">
        <v>4300</v>
      </c>
      <c r="CX292" s="1855" t="s">
        <v>4297</v>
      </c>
      <c r="CY292" s="1857" t="s">
        <v>4300</v>
      </c>
      <c r="CZ292" s="1855">
        <v>0</v>
      </c>
      <c r="DA292" s="1855">
        <v>0</v>
      </c>
      <c r="DB292" s="1855">
        <v>0</v>
      </c>
      <c r="DC292" s="1855">
        <v>0</v>
      </c>
      <c r="DD292" s="1855">
        <v>0</v>
      </c>
      <c r="DE292" s="1855" t="b">
        <v>0</v>
      </c>
      <c r="DF292" s="1855" t="b">
        <v>0</v>
      </c>
      <c r="DG292" s="1855" t="b">
        <v>0</v>
      </c>
      <c r="DH292" s="1855" t="b">
        <v>0</v>
      </c>
      <c r="DI292" s="1855" t="b">
        <v>0</v>
      </c>
      <c r="DJ292" s="1860" t="b">
        <v>0</v>
      </c>
      <c r="DK292" s="1860" t="b">
        <v>0</v>
      </c>
      <c r="DL292" s="1860" t="b">
        <v>0</v>
      </c>
      <c r="DM292" s="1860" t="s">
        <v>179</v>
      </c>
      <c r="DN292" s="1860" t="s">
        <v>179</v>
      </c>
      <c r="DO292" s="1860" t="s">
        <v>179</v>
      </c>
      <c r="DP292" s="1860" t="s">
        <v>179</v>
      </c>
      <c r="DQ292" s="1860" t="s">
        <v>179</v>
      </c>
      <c r="DR292" s="1860" t="s">
        <v>179</v>
      </c>
    </row>
    <row r="293" spans="1:122" ht="14.25" thickBot="1">
      <c r="A293" s="1855" t="s">
        <v>4813</v>
      </c>
      <c r="B293" s="1855" t="s">
        <v>4747</v>
      </c>
      <c r="C293" s="1855">
        <v>2025</v>
      </c>
      <c r="D293" s="1855" t="s">
        <v>441</v>
      </c>
      <c r="E293" s="1855">
        <v>1069434</v>
      </c>
      <c r="F293" s="1855" t="s">
        <v>4747</v>
      </c>
      <c r="G293" s="1856">
        <v>45842</v>
      </c>
      <c r="H293" s="1855" t="s">
        <v>3019</v>
      </c>
      <c r="I293" s="1855" t="s">
        <v>4747</v>
      </c>
      <c r="J293" s="1855" t="s">
        <v>4748</v>
      </c>
      <c r="K293" s="1855" t="s">
        <v>4747</v>
      </c>
      <c r="L293" s="1855" t="s">
        <v>4749</v>
      </c>
      <c r="M293" s="1855" t="s">
        <v>3019</v>
      </c>
      <c r="N293" s="1855" t="s">
        <v>77</v>
      </c>
      <c r="O293" s="1855" t="s">
        <v>79</v>
      </c>
      <c r="P293" s="1855" t="s">
        <v>441</v>
      </c>
      <c r="Q293" s="1855" t="s">
        <v>179</v>
      </c>
      <c r="R293" s="1855" t="s">
        <v>179</v>
      </c>
      <c r="S293" s="1855" t="s">
        <v>179</v>
      </c>
      <c r="T293" s="1855" t="s">
        <v>179</v>
      </c>
      <c r="U293" s="1855">
        <v>3221</v>
      </c>
      <c r="V293" s="1855">
        <v>1</v>
      </c>
      <c r="W293" s="1855">
        <v>1</v>
      </c>
      <c r="X293" s="1855">
        <v>0</v>
      </c>
      <c r="Y293" s="1855">
        <v>2025</v>
      </c>
      <c r="Z293" s="1855">
        <v>2027</v>
      </c>
      <c r="AA293" s="1855" t="s">
        <v>4750</v>
      </c>
      <c r="AB293" s="1855" t="s">
        <v>179</v>
      </c>
      <c r="AC293" s="1855" t="s">
        <v>179</v>
      </c>
      <c r="AD293" s="1855" t="s">
        <v>4022</v>
      </c>
      <c r="AE293" s="1855" t="s">
        <v>3018</v>
      </c>
      <c r="AF293" s="1855" t="s">
        <v>3019</v>
      </c>
      <c r="AG293" s="1855" t="s">
        <v>4751</v>
      </c>
      <c r="AH293" s="1855" t="s">
        <v>179</v>
      </c>
      <c r="AI293" s="1855" t="s">
        <v>179</v>
      </c>
      <c r="AJ293" s="1855">
        <v>2024</v>
      </c>
      <c r="AK293" s="1855">
        <v>5660</v>
      </c>
      <c r="AL293" s="1855">
        <v>5505</v>
      </c>
      <c r="AM293" s="1855">
        <v>5660</v>
      </c>
      <c r="AN293" s="1855">
        <v>5505</v>
      </c>
      <c r="AO293" s="1855">
        <v>49.41</v>
      </c>
      <c r="AP293" s="1855" t="s">
        <v>306</v>
      </c>
      <c r="AQ293" s="1855">
        <v>0</v>
      </c>
      <c r="AR293" s="1855">
        <v>2027</v>
      </c>
      <c r="AS293" s="1855">
        <v>5491.8923400000003</v>
      </c>
      <c r="AT293" s="1855">
        <v>3</v>
      </c>
      <c r="AU293" s="1855">
        <v>5341.4959950000002</v>
      </c>
      <c r="AV293" s="1855">
        <v>3</v>
      </c>
      <c r="AW293" s="1855">
        <v>47.942473589999999</v>
      </c>
      <c r="AX293" s="1855" t="s">
        <v>306</v>
      </c>
      <c r="AY293" s="1855">
        <v>3</v>
      </c>
      <c r="AZ293" s="1855">
        <v>0</v>
      </c>
      <c r="BA293" s="1855" t="s">
        <v>179</v>
      </c>
      <c r="BB293" s="1855" t="s">
        <v>179</v>
      </c>
      <c r="BC293" s="1857" t="s">
        <v>179</v>
      </c>
      <c r="BD293" s="1857" t="s">
        <v>179</v>
      </c>
      <c r="BE293" s="1857" t="s">
        <v>179</v>
      </c>
      <c r="BF293" s="1857" t="s">
        <v>179</v>
      </c>
      <c r="BG293" s="1857" t="s">
        <v>179</v>
      </c>
      <c r="BH293" s="1857" t="s">
        <v>179</v>
      </c>
      <c r="BI293" s="1857" t="s">
        <v>179</v>
      </c>
      <c r="BJ293" s="1857" t="s">
        <v>179</v>
      </c>
      <c r="BK293" s="1855" t="s">
        <v>179</v>
      </c>
      <c r="BL293" s="1855" t="s">
        <v>179</v>
      </c>
      <c r="BM293" s="1855" t="s">
        <v>179</v>
      </c>
      <c r="BN293" s="1855" t="s">
        <v>179</v>
      </c>
      <c r="BO293" s="1855" t="s">
        <v>179</v>
      </c>
      <c r="BP293" s="1855"/>
      <c r="BQ293" s="1855">
        <v>0</v>
      </c>
      <c r="BR293" s="1855"/>
      <c r="BS293" s="1855">
        <v>0</v>
      </c>
      <c r="BT293" s="1855"/>
      <c r="BU293" s="1855">
        <v>0</v>
      </c>
      <c r="BV293" s="1855"/>
      <c r="BW293" s="1855">
        <v>0</v>
      </c>
      <c r="BX293" s="1855" t="s">
        <v>3153</v>
      </c>
      <c r="BY293" s="1855" t="s">
        <v>4297</v>
      </c>
      <c r="BZ293" s="1858" t="s">
        <v>4300</v>
      </c>
      <c r="CA293" s="1858" t="s">
        <v>4297</v>
      </c>
      <c r="CB293" s="1858" t="s">
        <v>4300</v>
      </c>
      <c r="CC293" s="1858" t="s">
        <v>3153</v>
      </c>
      <c r="CD293" s="1858" t="s">
        <v>4298</v>
      </c>
      <c r="CE293" s="1858" t="s">
        <v>3153</v>
      </c>
      <c r="CF293" s="1858" t="s">
        <v>4297</v>
      </c>
      <c r="CG293" s="1858" t="s">
        <v>4298</v>
      </c>
      <c r="CH293" s="1858" t="s">
        <v>4298</v>
      </c>
      <c r="CI293" s="1859" t="s">
        <v>4298</v>
      </c>
      <c r="CJ293" s="1855" t="s">
        <v>4299</v>
      </c>
      <c r="CK293" s="1855" t="b">
        <v>0</v>
      </c>
      <c r="CL293" s="1855" t="b">
        <v>0</v>
      </c>
      <c r="CM293" s="1855" t="b">
        <v>0</v>
      </c>
      <c r="CN293" s="1855" t="b">
        <v>0</v>
      </c>
      <c r="CO293" s="1855" t="b">
        <v>0</v>
      </c>
      <c r="CP293" s="1855" t="b">
        <v>0</v>
      </c>
      <c r="CQ293" s="1855" t="b">
        <v>0</v>
      </c>
      <c r="CR293" s="1855" t="b">
        <v>1</v>
      </c>
      <c r="CS293" s="1855" t="s">
        <v>4300</v>
      </c>
      <c r="CT293" s="1855" t="s">
        <v>4300</v>
      </c>
      <c r="CU293" s="1855" t="s">
        <v>4300</v>
      </c>
      <c r="CV293" s="1855" t="s">
        <v>4300</v>
      </c>
      <c r="CW293" s="1855" t="s">
        <v>4300</v>
      </c>
      <c r="CX293" s="1855" t="s">
        <v>4297</v>
      </c>
      <c r="CY293" s="1857" t="s">
        <v>4300</v>
      </c>
      <c r="CZ293" s="1855">
        <v>0</v>
      </c>
      <c r="DA293" s="1855">
        <v>0</v>
      </c>
      <c r="DB293" s="1855">
        <v>0</v>
      </c>
      <c r="DC293" s="1855">
        <v>0</v>
      </c>
      <c r="DD293" s="1855">
        <v>0</v>
      </c>
      <c r="DE293" s="1855" t="b">
        <v>0</v>
      </c>
      <c r="DF293" s="1855" t="b">
        <v>0</v>
      </c>
      <c r="DG293" s="1855" t="b">
        <v>0</v>
      </c>
      <c r="DH293" s="1855" t="b">
        <v>0</v>
      </c>
      <c r="DI293" s="1855" t="b">
        <v>0</v>
      </c>
      <c r="DJ293" s="1860" t="b">
        <v>0</v>
      </c>
      <c r="DK293" s="1860" t="b">
        <v>0</v>
      </c>
      <c r="DL293" s="1860" t="b">
        <v>0</v>
      </c>
      <c r="DM293" s="1860" t="s">
        <v>179</v>
      </c>
      <c r="DN293" s="1860" t="s">
        <v>179</v>
      </c>
      <c r="DO293" s="1860" t="s">
        <v>179</v>
      </c>
      <c r="DP293" s="1860" t="s">
        <v>179</v>
      </c>
      <c r="DQ293" s="1860" t="s">
        <v>179</v>
      </c>
      <c r="DR293" s="1860" t="s">
        <v>179</v>
      </c>
    </row>
    <row r="294" spans="1:122" ht="14.25" thickBot="1">
      <c r="A294" s="1855" t="s">
        <v>4814</v>
      </c>
      <c r="B294" s="1855" t="s">
        <v>4752</v>
      </c>
      <c r="C294" s="1855">
        <v>2025</v>
      </c>
      <c r="D294" s="1855" t="s">
        <v>461</v>
      </c>
      <c r="E294" s="1855">
        <v>3059435</v>
      </c>
      <c r="F294" s="1855" t="s">
        <v>4752</v>
      </c>
      <c r="G294" s="1856">
        <v>45862</v>
      </c>
      <c r="H294" s="1855" t="s">
        <v>4096</v>
      </c>
      <c r="I294" s="1855" t="s">
        <v>4752</v>
      </c>
      <c r="J294" s="1855" t="s">
        <v>4076</v>
      </c>
      <c r="K294" s="1855" t="s">
        <v>4752</v>
      </c>
      <c r="L294" s="1855" t="s">
        <v>4076</v>
      </c>
      <c r="M294" s="1855" t="s">
        <v>4096</v>
      </c>
      <c r="N294" s="1855" t="s">
        <v>57</v>
      </c>
      <c r="O294" s="1855" t="s">
        <v>67</v>
      </c>
      <c r="P294" s="1855" t="s">
        <v>179</v>
      </c>
      <c r="Q294" s="1855" t="s">
        <v>179</v>
      </c>
      <c r="R294" s="1855" t="s">
        <v>461</v>
      </c>
      <c r="S294" s="1855" t="s">
        <v>179</v>
      </c>
      <c r="T294" s="1855" t="s">
        <v>179</v>
      </c>
      <c r="U294" s="1855">
        <v>0</v>
      </c>
      <c r="V294" s="1855">
        <v>0</v>
      </c>
      <c r="W294" s="1855" t="s">
        <v>179</v>
      </c>
      <c r="X294" s="1855">
        <v>927</v>
      </c>
      <c r="Y294" s="1855">
        <v>2025</v>
      </c>
      <c r="Z294" s="1855">
        <v>2027</v>
      </c>
      <c r="AA294" s="1855" t="s">
        <v>4753</v>
      </c>
      <c r="AB294" s="1855" t="s">
        <v>179</v>
      </c>
      <c r="AC294" s="1855" t="s">
        <v>179</v>
      </c>
      <c r="AD294" s="1855" t="s">
        <v>4022</v>
      </c>
      <c r="AE294" s="1855" t="s">
        <v>4752</v>
      </c>
      <c r="AF294" s="1855" t="s">
        <v>3077</v>
      </c>
      <c r="AG294" s="1855" t="s">
        <v>4754</v>
      </c>
      <c r="AH294" s="1855" t="s">
        <v>179</v>
      </c>
      <c r="AI294" s="1855" t="s">
        <v>179</v>
      </c>
      <c r="AJ294" s="1855" t="s">
        <v>179</v>
      </c>
      <c r="AK294" s="1855" t="s">
        <v>179</v>
      </c>
      <c r="AL294" s="1855" t="s">
        <v>179</v>
      </c>
      <c r="AM294" s="1855" t="s">
        <v>179</v>
      </c>
      <c r="AN294" s="1855" t="s">
        <v>179</v>
      </c>
      <c r="AO294" s="1855" t="s">
        <v>179</v>
      </c>
      <c r="AP294" s="1855" t="s">
        <v>179</v>
      </c>
      <c r="AQ294" s="1855" t="s">
        <v>179</v>
      </c>
      <c r="AR294" s="1855" t="s">
        <v>179</v>
      </c>
      <c r="AS294" s="1855" t="s">
        <v>179</v>
      </c>
      <c r="AT294" s="1855" t="s">
        <v>179</v>
      </c>
      <c r="AU294" s="1855" t="s">
        <v>179</v>
      </c>
      <c r="AV294" s="1855" t="s">
        <v>179</v>
      </c>
      <c r="AW294" s="1855" t="s">
        <v>179</v>
      </c>
      <c r="AX294" s="1855" t="s">
        <v>179</v>
      </c>
      <c r="AY294" s="1855" t="s">
        <v>179</v>
      </c>
      <c r="AZ294" s="1855" t="s">
        <v>179</v>
      </c>
      <c r="BA294" s="1855">
        <v>2024</v>
      </c>
      <c r="BB294" s="1855">
        <v>434</v>
      </c>
      <c r="BC294" s="1857">
        <v>434</v>
      </c>
      <c r="BD294" s="1857">
        <v>426</v>
      </c>
      <c r="BE294" s="1857">
        <v>426</v>
      </c>
      <c r="BF294" s="1857">
        <v>0.1071</v>
      </c>
      <c r="BG294" s="1857" t="s">
        <v>523</v>
      </c>
      <c r="BH294" s="1857">
        <v>2027</v>
      </c>
      <c r="BI294" s="1857">
        <v>439</v>
      </c>
      <c r="BJ294" s="1857">
        <v>-1.2</v>
      </c>
      <c r="BK294" s="1855">
        <v>439</v>
      </c>
      <c r="BL294" s="1855">
        <v>-1.2</v>
      </c>
      <c r="BM294" s="1855">
        <v>0.1071</v>
      </c>
      <c r="BN294" s="1855" t="s">
        <v>523</v>
      </c>
      <c r="BO294" s="1855">
        <v>0</v>
      </c>
      <c r="BP294" s="1855"/>
      <c r="BQ294" s="1855">
        <v>75</v>
      </c>
      <c r="BR294" s="1855"/>
      <c r="BS294" s="1855">
        <v>0</v>
      </c>
      <c r="BT294" s="1855"/>
      <c r="BU294" s="1855">
        <v>0</v>
      </c>
      <c r="BV294" s="1855"/>
      <c r="BW294" s="1855">
        <v>563</v>
      </c>
      <c r="BX294" s="1855">
        <v>0</v>
      </c>
      <c r="BY294" s="1855">
        <v>0</v>
      </c>
      <c r="BZ294" s="1858">
        <v>0</v>
      </c>
      <c r="CA294" s="1858">
        <v>0</v>
      </c>
      <c r="CB294" s="1858">
        <v>0</v>
      </c>
      <c r="CC294" s="1858">
        <v>0</v>
      </c>
      <c r="CD294" s="1858">
        <v>0</v>
      </c>
      <c r="CE294" s="1858">
        <v>0</v>
      </c>
      <c r="CF294" s="1858">
        <v>0</v>
      </c>
      <c r="CG294" s="1858">
        <v>0</v>
      </c>
      <c r="CH294" s="1858">
        <v>0</v>
      </c>
      <c r="CI294" s="1859">
        <v>0</v>
      </c>
      <c r="CJ294" s="1855">
        <v>0</v>
      </c>
      <c r="CK294" s="1855" t="b">
        <v>0</v>
      </c>
      <c r="CL294" s="1855" t="b">
        <v>0</v>
      </c>
      <c r="CM294" s="1855" t="b">
        <v>0</v>
      </c>
      <c r="CN294" s="1855" t="b">
        <v>0</v>
      </c>
      <c r="CO294" s="1855" t="b">
        <v>0</v>
      </c>
      <c r="CP294" s="1855" t="b">
        <v>0</v>
      </c>
      <c r="CQ294" s="1855" t="b">
        <v>0</v>
      </c>
      <c r="CR294" s="1855" t="b">
        <v>0</v>
      </c>
      <c r="CS294" s="1855">
        <v>0</v>
      </c>
      <c r="CT294" s="1855">
        <v>0</v>
      </c>
      <c r="CU294" s="1855">
        <v>0</v>
      </c>
      <c r="CV294" s="1855">
        <v>0</v>
      </c>
      <c r="CW294" s="1855">
        <v>0</v>
      </c>
      <c r="CX294" s="1855">
        <v>0</v>
      </c>
      <c r="CY294" s="1857">
        <v>0</v>
      </c>
      <c r="CZ294" s="1855" t="s">
        <v>4297</v>
      </c>
      <c r="DA294" s="1855" t="s">
        <v>4297</v>
      </c>
      <c r="DB294" s="1855" t="s">
        <v>4297</v>
      </c>
      <c r="DC294" s="1855" t="s">
        <v>4297</v>
      </c>
      <c r="DD294" s="1855" t="s">
        <v>4297</v>
      </c>
      <c r="DE294" s="1855" t="b">
        <v>0</v>
      </c>
      <c r="DF294" s="1855" t="b">
        <v>0</v>
      </c>
      <c r="DG294" s="1855" t="b">
        <v>0</v>
      </c>
      <c r="DH294" s="1855" t="b">
        <v>0</v>
      </c>
      <c r="DI294" s="1855" t="b">
        <v>0</v>
      </c>
      <c r="DJ294" s="1860" t="b">
        <v>0</v>
      </c>
      <c r="DK294" s="1860" t="b">
        <v>0</v>
      </c>
      <c r="DL294" s="1860" t="b">
        <v>1</v>
      </c>
      <c r="DM294" s="1860" t="s">
        <v>4300</v>
      </c>
      <c r="DN294" s="1860" t="s">
        <v>4300</v>
      </c>
      <c r="DO294" s="1860" t="s">
        <v>179</v>
      </c>
      <c r="DP294" s="1860" t="s">
        <v>4300</v>
      </c>
      <c r="DQ294" s="1860" t="s">
        <v>4300</v>
      </c>
      <c r="DR294" s="1860" t="s">
        <v>3153</v>
      </c>
    </row>
    <row r="295" spans="1:122" ht="14.25" thickBot="1">
      <c r="A295" s="1855" t="s">
        <v>4815</v>
      </c>
      <c r="B295" s="1855" t="s">
        <v>4755</v>
      </c>
      <c r="C295" s="1855">
        <v>2025</v>
      </c>
      <c r="D295" s="1855" t="s">
        <v>441</v>
      </c>
      <c r="E295" s="1855">
        <v>1069436</v>
      </c>
      <c r="F295" s="1855" t="s">
        <v>4755</v>
      </c>
      <c r="G295" s="1856">
        <v>45862</v>
      </c>
      <c r="H295" s="1855" t="s">
        <v>4756</v>
      </c>
      <c r="I295" s="1855" t="s">
        <v>4755</v>
      </c>
      <c r="J295" s="1855" t="s">
        <v>4757</v>
      </c>
      <c r="K295" s="1855" t="s">
        <v>4755</v>
      </c>
      <c r="L295" s="1855" t="s">
        <v>4757</v>
      </c>
      <c r="M295" s="1855" t="s">
        <v>4756</v>
      </c>
      <c r="N295" s="1855" t="s">
        <v>77</v>
      </c>
      <c r="O295" s="1855" t="s">
        <v>79</v>
      </c>
      <c r="P295" s="1855" t="s">
        <v>441</v>
      </c>
      <c r="Q295" s="1855" t="s">
        <v>179</v>
      </c>
      <c r="R295" s="1855" t="s">
        <v>179</v>
      </c>
      <c r="S295" s="1855" t="s">
        <v>179</v>
      </c>
      <c r="T295" s="1855" t="s">
        <v>179</v>
      </c>
      <c r="U295" s="1855">
        <v>1774</v>
      </c>
      <c r="V295" s="1855">
        <v>5</v>
      </c>
      <c r="W295" s="1855">
        <v>1</v>
      </c>
      <c r="X295" s="1855">
        <v>0</v>
      </c>
      <c r="Y295" s="1855">
        <v>2025</v>
      </c>
      <c r="Z295" s="1855">
        <v>2027</v>
      </c>
      <c r="AA295" s="1855" t="s">
        <v>4758</v>
      </c>
      <c r="AB295" s="1855" t="s">
        <v>179</v>
      </c>
      <c r="AC295" s="1855" t="s">
        <v>179</v>
      </c>
      <c r="AD295" s="1855" t="s">
        <v>4022</v>
      </c>
      <c r="AE295" s="1855" t="s">
        <v>4759</v>
      </c>
      <c r="AF295" s="1855" t="s">
        <v>4760</v>
      </c>
      <c r="AG295" s="1855" t="s">
        <v>4761</v>
      </c>
      <c r="AH295" s="1855" t="s">
        <v>179</v>
      </c>
      <c r="AI295" s="1855">
        <v>0</v>
      </c>
      <c r="AJ295" s="1855">
        <v>2024</v>
      </c>
      <c r="AK295" s="1855">
        <v>3419</v>
      </c>
      <c r="AL295" s="1855">
        <v>3419</v>
      </c>
      <c r="AM295" s="1855">
        <v>3245</v>
      </c>
      <c r="AN295" s="1855">
        <v>3245</v>
      </c>
      <c r="AO295" s="1855">
        <v>11.12</v>
      </c>
      <c r="AP295" s="1855" t="s">
        <v>569</v>
      </c>
      <c r="AQ295" s="1855">
        <v>31.9</v>
      </c>
      <c r="AR295" s="1855">
        <v>2027</v>
      </c>
      <c r="AS295" s="1855">
        <v>3006</v>
      </c>
      <c r="AT295" s="1855">
        <v>12.1</v>
      </c>
      <c r="AU295" s="1855">
        <v>3006</v>
      </c>
      <c r="AV295" s="1855">
        <v>12.1</v>
      </c>
      <c r="AW295" s="1855">
        <v>10</v>
      </c>
      <c r="AX295" s="1855" t="s">
        <v>569</v>
      </c>
      <c r="AY295" s="1855">
        <v>10.1</v>
      </c>
      <c r="AZ295" s="1855">
        <v>31.9</v>
      </c>
      <c r="BA295" s="1855" t="s">
        <v>179</v>
      </c>
      <c r="BB295" s="1855" t="s">
        <v>179</v>
      </c>
      <c r="BC295" s="1857" t="s">
        <v>179</v>
      </c>
      <c r="BD295" s="1857" t="s">
        <v>179</v>
      </c>
      <c r="BE295" s="1857" t="s">
        <v>179</v>
      </c>
      <c r="BF295" s="1857" t="s">
        <v>179</v>
      </c>
      <c r="BG295" s="1857" t="s">
        <v>179</v>
      </c>
      <c r="BH295" s="1857" t="s">
        <v>179</v>
      </c>
      <c r="BI295" s="1857" t="s">
        <v>179</v>
      </c>
      <c r="BJ295" s="1857" t="s">
        <v>179</v>
      </c>
      <c r="BK295" s="1855" t="s">
        <v>179</v>
      </c>
      <c r="BL295" s="1855" t="s">
        <v>179</v>
      </c>
      <c r="BM295" s="1855" t="s">
        <v>179</v>
      </c>
      <c r="BN295" s="1855" t="s">
        <v>179</v>
      </c>
      <c r="BO295" s="1855" t="s">
        <v>179</v>
      </c>
      <c r="BP295" s="1855"/>
      <c r="BQ295" s="1855">
        <v>0</v>
      </c>
      <c r="BR295" s="1855"/>
      <c r="BS295" s="1855">
        <v>0</v>
      </c>
      <c r="BT295" s="1855"/>
      <c r="BU295" s="1855">
        <v>0</v>
      </c>
      <c r="BV295" s="1855"/>
      <c r="BW295" s="1855">
        <v>0</v>
      </c>
      <c r="BX295" s="1855" t="s">
        <v>4297</v>
      </c>
      <c r="BY295" s="1855" t="s">
        <v>4297</v>
      </c>
      <c r="BZ295" s="1858" t="s">
        <v>4300</v>
      </c>
      <c r="CA295" s="1858" t="s">
        <v>3153</v>
      </c>
      <c r="CB295" s="1858" t="s">
        <v>4297</v>
      </c>
      <c r="CC295" s="1858" t="s">
        <v>4297</v>
      </c>
      <c r="CD295" s="1858" t="s">
        <v>3153</v>
      </c>
      <c r="CE295" s="1858" t="s">
        <v>4297</v>
      </c>
      <c r="CF295" s="1858" t="s">
        <v>4297</v>
      </c>
      <c r="CG295" s="1858" t="s">
        <v>3153</v>
      </c>
      <c r="CH295" s="1858" t="s">
        <v>3153</v>
      </c>
      <c r="CI295" s="1859" t="s">
        <v>3153</v>
      </c>
      <c r="CJ295" s="1855" t="s">
        <v>4299</v>
      </c>
      <c r="CK295" s="1855" t="b">
        <v>1</v>
      </c>
      <c r="CL295" s="1855" t="b">
        <v>1</v>
      </c>
      <c r="CM295" s="1855" t="b">
        <v>0</v>
      </c>
      <c r="CN295" s="1855" t="b">
        <v>0</v>
      </c>
      <c r="CO295" s="1855" t="b">
        <v>0</v>
      </c>
      <c r="CP295" s="1855" t="b">
        <v>0</v>
      </c>
      <c r="CQ295" s="1855" t="b">
        <v>0</v>
      </c>
      <c r="CR295" s="1855" t="b">
        <v>0</v>
      </c>
      <c r="CS295" s="1855" t="s">
        <v>3153</v>
      </c>
      <c r="CT295" s="1855" t="s">
        <v>4299</v>
      </c>
      <c r="CU295" s="1855" t="s">
        <v>4300</v>
      </c>
      <c r="CV295" s="1855" t="s">
        <v>4300</v>
      </c>
      <c r="CW295" s="1855" t="s">
        <v>4297</v>
      </c>
      <c r="CX295" s="1855" t="s">
        <v>3153</v>
      </c>
      <c r="CY295" s="1857" t="s">
        <v>3153</v>
      </c>
      <c r="CZ295" s="1855">
        <v>0</v>
      </c>
      <c r="DA295" s="1855">
        <v>0</v>
      </c>
      <c r="DB295" s="1855">
        <v>0</v>
      </c>
      <c r="DC295" s="1855">
        <v>0</v>
      </c>
      <c r="DD295" s="1855">
        <v>0</v>
      </c>
      <c r="DE295" s="1855" t="b">
        <v>0</v>
      </c>
      <c r="DF295" s="1855" t="b">
        <v>0</v>
      </c>
      <c r="DG295" s="1855" t="b">
        <v>0</v>
      </c>
      <c r="DH295" s="1855" t="b">
        <v>0</v>
      </c>
      <c r="DI295" s="1855" t="b">
        <v>0</v>
      </c>
      <c r="DJ295" s="1860" t="b">
        <v>0</v>
      </c>
      <c r="DK295" s="1860" t="b">
        <v>0</v>
      </c>
      <c r="DL295" s="1860" t="b">
        <v>0</v>
      </c>
      <c r="DM295" s="1860" t="s">
        <v>179</v>
      </c>
      <c r="DN295" s="1860" t="s">
        <v>179</v>
      </c>
      <c r="DO295" s="1860" t="s">
        <v>179</v>
      </c>
      <c r="DP295" s="1860" t="s">
        <v>179</v>
      </c>
      <c r="DQ295" s="1860" t="s">
        <v>179</v>
      </c>
      <c r="DR295" s="1860" t="s">
        <v>179</v>
      </c>
    </row>
    <row r="296" spans="1:122" ht="14.25" thickBot="1">
      <c r="A296" s="1855" t="s">
        <v>4816</v>
      </c>
      <c r="B296" s="1855" t="s">
        <v>4762</v>
      </c>
      <c r="C296" s="1855">
        <v>2025</v>
      </c>
      <c r="D296" s="1855" t="s">
        <v>441</v>
      </c>
      <c r="E296" s="1855">
        <v>1016437</v>
      </c>
      <c r="F296" s="1855" t="s">
        <v>4762</v>
      </c>
      <c r="G296" s="1856">
        <v>45868</v>
      </c>
      <c r="H296" s="1855" t="s">
        <v>4763</v>
      </c>
      <c r="I296" s="1855" t="s">
        <v>4762</v>
      </c>
      <c r="J296" s="1855" t="s">
        <v>4764</v>
      </c>
      <c r="K296" s="1855" t="s">
        <v>4762</v>
      </c>
      <c r="L296" s="1855" t="s">
        <v>4764</v>
      </c>
      <c r="M296" s="1855" t="s">
        <v>4763</v>
      </c>
      <c r="N296" s="1855" t="s">
        <v>12</v>
      </c>
      <c r="O296" s="1855" t="s">
        <v>20</v>
      </c>
      <c r="P296" s="1855" t="s">
        <v>441</v>
      </c>
      <c r="Q296" s="1855" t="s">
        <v>179</v>
      </c>
      <c r="R296" s="1855" t="s">
        <v>179</v>
      </c>
      <c r="S296" s="1855" t="s">
        <v>179</v>
      </c>
      <c r="T296" s="1855" t="s">
        <v>179</v>
      </c>
      <c r="U296" s="1855">
        <v>2042</v>
      </c>
      <c r="V296" s="1855">
        <v>2</v>
      </c>
      <c r="W296" s="1855">
        <v>2</v>
      </c>
      <c r="X296" s="1855">
        <v>0</v>
      </c>
      <c r="Y296" s="1855">
        <v>2025</v>
      </c>
      <c r="Z296" s="1855">
        <v>2027</v>
      </c>
      <c r="AA296" s="1855" t="s">
        <v>4765</v>
      </c>
      <c r="AB296" s="1855" t="s">
        <v>4022</v>
      </c>
      <c r="AC296" s="1855" t="s">
        <v>4766</v>
      </c>
      <c r="AD296" s="1855" t="s">
        <v>179</v>
      </c>
      <c r="AE296" s="1855" t="s">
        <v>179</v>
      </c>
      <c r="AF296" s="1855" t="s">
        <v>179</v>
      </c>
      <c r="AG296" s="1855" t="s">
        <v>179</v>
      </c>
      <c r="AH296" s="1855" t="s">
        <v>179</v>
      </c>
      <c r="AI296" s="1855" t="s">
        <v>179</v>
      </c>
      <c r="AJ296" s="1855">
        <v>2024</v>
      </c>
      <c r="AK296" s="1855">
        <v>3199</v>
      </c>
      <c r="AL296" s="1855">
        <v>3199</v>
      </c>
      <c r="AM296" s="1855">
        <v>1591</v>
      </c>
      <c r="AN296" s="1855">
        <v>1591</v>
      </c>
      <c r="AO296" s="1855" t="s">
        <v>179</v>
      </c>
      <c r="AP296" s="1855" t="s">
        <v>179</v>
      </c>
      <c r="AQ296" s="1855">
        <v>100</v>
      </c>
      <c r="AR296" s="1855">
        <v>2027</v>
      </c>
      <c r="AS296" s="1855">
        <v>3100</v>
      </c>
      <c r="AT296" s="1855">
        <v>3.1</v>
      </c>
      <c r="AU296" s="1855">
        <v>3100</v>
      </c>
      <c r="AV296" s="1855">
        <v>3.1</v>
      </c>
      <c r="AW296" s="1855" t="s">
        <v>179</v>
      </c>
      <c r="AX296" s="1855" t="s">
        <v>179</v>
      </c>
      <c r="AY296" s="1855">
        <v>1.2785924471452466</v>
      </c>
      <c r="AZ296" s="1855">
        <v>100</v>
      </c>
      <c r="BA296" s="1855" t="s">
        <v>179</v>
      </c>
      <c r="BB296" s="1855" t="s">
        <v>179</v>
      </c>
      <c r="BC296" s="1857" t="s">
        <v>179</v>
      </c>
      <c r="BD296" s="1857" t="s">
        <v>179</v>
      </c>
      <c r="BE296" s="1857" t="s">
        <v>179</v>
      </c>
      <c r="BF296" s="1857" t="s">
        <v>179</v>
      </c>
      <c r="BG296" s="1857" t="s">
        <v>179</v>
      </c>
      <c r="BH296" s="1857" t="s">
        <v>179</v>
      </c>
      <c r="BI296" s="1857" t="s">
        <v>179</v>
      </c>
      <c r="BJ296" s="1857" t="s">
        <v>179</v>
      </c>
      <c r="BK296" s="1855" t="s">
        <v>179</v>
      </c>
      <c r="BL296" s="1855" t="s">
        <v>179</v>
      </c>
      <c r="BM296" s="1855" t="s">
        <v>179</v>
      </c>
      <c r="BN296" s="1855" t="s">
        <v>179</v>
      </c>
      <c r="BO296" s="1855" t="s">
        <v>179</v>
      </c>
      <c r="BP296" s="1855"/>
      <c r="BQ296" s="1855">
        <v>0</v>
      </c>
      <c r="BR296" s="1855"/>
      <c r="BS296" s="1855">
        <v>0</v>
      </c>
      <c r="BT296" s="1855"/>
      <c r="BU296" s="1855">
        <v>0</v>
      </c>
      <c r="BV296" s="1855"/>
      <c r="BW296" s="1855">
        <v>0</v>
      </c>
      <c r="BX296" s="1855" t="s">
        <v>4297</v>
      </c>
      <c r="BY296" s="1855" t="s">
        <v>4297</v>
      </c>
      <c r="BZ296" s="1858" t="s">
        <v>4297</v>
      </c>
      <c r="CA296" s="1858" t="s">
        <v>4297</v>
      </c>
      <c r="CB296" s="1858" t="s">
        <v>4297</v>
      </c>
      <c r="CC296" s="1858" t="s">
        <v>4297</v>
      </c>
      <c r="CD296" s="1858" t="s">
        <v>4297</v>
      </c>
      <c r="CE296" s="1858" t="s">
        <v>4297</v>
      </c>
      <c r="CF296" s="1858" t="s">
        <v>4297</v>
      </c>
      <c r="CG296" s="1858" t="s">
        <v>4297</v>
      </c>
      <c r="CH296" s="1858" t="s">
        <v>4297</v>
      </c>
      <c r="CI296" s="1859" t="s">
        <v>4297</v>
      </c>
      <c r="CJ296" s="1855" t="s">
        <v>4297</v>
      </c>
      <c r="CK296" s="1855" t="b">
        <v>1</v>
      </c>
      <c r="CL296" s="1855" t="b">
        <v>0</v>
      </c>
      <c r="CM296" s="1855" t="b">
        <v>0</v>
      </c>
      <c r="CN296" s="1855" t="b">
        <v>0</v>
      </c>
      <c r="CO296" s="1855" t="b">
        <v>0</v>
      </c>
      <c r="CP296" s="1855" t="b">
        <v>0</v>
      </c>
      <c r="CQ296" s="1855" t="b">
        <v>0</v>
      </c>
      <c r="CR296" s="1855" t="b">
        <v>0</v>
      </c>
      <c r="CS296" s="1855" t="s">
        <v>4297</v>
      </c>
      <c r="CT296" s="1855" t="s">
        <v>4297</v>
      </c>
      <c r="CU296" s="1855" t="s">
        <v>3153</v>
      </c>
      <c r="CV296" s="1855" t="s">
        <v>3153</v>
      </c>
      <c r="CW296" s="1855" t="s">
        <v>4300</v>
      </c>
      <c r="CX296" s="1855" t="s">
        <v>3153</v>
      </c>
      <c r="CY296" s="1857" t="s">
        <v>4300</v>
      </c>
      <c r="CZ296" s="1855">
        <v>0</v>
      </c>
      <c r="DA296" s="1855">
        <v>0</v>
      </c>
      <c r="DB296" s="1855">
        <v>0</v>
      </c>
      <c r="DC296" s="1855">
        <v>0</v>
      </c>
      <c r="DD296" s="1855">
        <v>0</v>
      </c>
      <c r="DE296" s="1855" t="b">
        <v>0</v>
      </c>
      <c r="DF296" s="1855" t="b">
        <v>0</v>
      </c>
      <c r="DG296" s="1855" t="b">
        <v>0</v>
      </c>
      <c r="DH296" s="1855" t="b">
        <v>0</v>
      </c>
      <c r="DI296" s="1855" t="b">
        <v>0</v>
      </c>
      <c r="DJ296" s="1860" t="b">
        <v>0</v>
      </c>
      <c r="DK296" s="1860" t="b">
        <v>0</v>
      </c>
      <c r="DL296" s="1860" t="b">
        <v>0</v>
      </c>
      <c r="DM296" s="1860" t="s">
        <v>179</v>
      </c>
      <c r="DN296" s="1860" t="s">
        <v>179</v>
      </c>
      <c r="DO296" s="1860" t="s">
        <v>179</v>
      </c>
      <c r="DP296" s="1860" t="s">
        <v>179</v>
      </c>
      <c r="DQ296" s="1860" t="s">
        <v>179</v>
      </c>
      <c r="DR296" s="1860" t="s">
        <v>179</v>
      </c>
    </row>
    <row r="297" spans="1:122" ht="14.25" thickBot="1">
      <c r="A297" s="1855" t="s">
        <v>4817</v>
      </c>
      <c r="B297" s="1855" t="s">
        <v>4767</v>
      </c>
      <c r="C297" s="1855">
        <v>2025</v>
      </c>
      <c r="D297" s="1855" t="s">
        <v>441</v>
      </c>
      <c r="E297" s="1855">
        <v>1039438</v>
      </c>
      <c r="F297" s="1855" t="s">
        <v>4767</v>
      </c>
      <c r="G297" s="1856">
        <v>45868</v>
      </c>
      <c r="H297" s="1855" t="s">
        <v>4768</v>
      </c>
      <c r="I297" s="1855" t="s">
        <v>4767</v>
      </c>
      <c r="J297" s="1855" t="s">
        <v>4769</v>
      </c>
      <c r="K297" s="1855" t="s">
        <v>4767</v>
      </c>
      <c r="L297" s="1855" t="s">
        <v>4769</v>
      </c>
      <c r="M297" s="1855" t="s">
        <v>4768</v>
      </c>
      <c r="N297" s="1855" t="s">
        <v>42</v>
      </c>
      <c r="O297" s="1855" t="s">
        <v>45</v>
      </c>
      <c r="P297" s="1855" t="s">
        <v>441</v>
      </c>
      <c r="Q297" s="1855" t="s">
        <v>179</v>
      </c>
      <c r="R297" s="1855" t="s">
        <v>179</v>
      </c>
      <c r="S297" s="1855" t="s">
        <v>179</v>
      </c>
      <c r="T297" s="1855" t="s">
        <v>179</v>
      </c>
      <c r="U297" s="1855">
        <v>3082</v>
      </c>
      <c r="V297" s="1855">
        <v>3</v>
      </c>
      <c r="W297" s="1855">
        <v>1</v>
      </c>
      <c r="X297" s="1855">
        <v>0</v>
      </c>
      <c r="Y297" s="1855">
        <v>2025</v>
      </c>
      <c r="Z297" s="1855">
        <v>2027</v>
      </c>
      <c r="AA297" s="1855" t="s">
        <v>4770</v>
      </c>
      <c r="AB297" s="1855" t="s">
        <v>179</v>
      </c>
      <c r="AC297" s="1855" t="s">
        <v>179</v>
      </c>
      <c r="AD297" s="1855" t="s">
        <v>4022</v>
      </c>
      <c r="AE297" s="1855" t="s">
        <v>4771</v>
      </c>
      <c r="AF297" s="1855" t="s">
        <v>4768</v>
      </c>
      <c r="AG297" s="1855" t="s">
        <v>4772</v>
      </c>
      <c r="AH297" s="1855" t="s">
        <v>179</v>
      </c>
      <c r="AI297" s="1855" t="s">
        <v>179</v>
      </c>
      <c r="AJ297" s="1855">
        <v>2024</v>
      </c>
      <c r="AK297" s="1855">
        <v>5929</v>
      </c>
      <c r="AL297" s="1855">
        <v>5929</v>
      </c>
      <c r="AM297" s="1855">
        <v>5929</v>
      </c>
      <c r="AN297" s="1855">
        <v>5929</v>
      </c>
      <c r="AO297" s="1855">
        <v>201.7</v>
      </c>
      <c r="AP297" s="1855" t="s">
        <v>4719</v>
      </c>
      <c r="AQ297" s="1855">
        <v>1.2</v>
      </c>
      <c r="AR297" s="1855">
        <v>2027</v>
      </c>
      <c r="AS297" s="1855">
        <v>3073</v>
      </c>
      <c r="AT297" s="1855">
        <v>48.2</v>
      </c>
      <c r="AU297" s="1855">
        <v>3073</v>
      </c>
      <c r="AV297" s="1855">
        <v>48.2</v>
      </c>
      <c r="AW297" s="1855">
        <v>208.7</v>
      </c>
      <c r="AX297" s="1855" t="s">
        <v>4719</v>
      </c>
      <c r="AY297" s="1855">
        <v>-3.5</v>
      </c>
      <c r="AZ297" s="1855">
        <v>1.2</v>
      </c>
      <c r="BA297" s="1855" t="s">
        <v>179</v>
      </c>
      <c r="BB297" s="1855" t="s">
        <v>179</v>
      </c>
      <c r="BC297" s="1857" t="s">
        <v>179</v>
      </c>
      <c r="BD297" s="1857" t="s">
        <v>179</v>
      </c>
      <c r="BE297" s="1857" t="s">
        <v>179</v>
      </c>
      <c r="BF297" s="1857" t="s">
        <v>179</v>
      </c>
      <c r="BG297" s="1857" t="s">
        <v>179</v>
      </c>
      <c r="BH297" s="1857" t="s">
        <v>179</v>
      </c>
      <c r="BI297" s="1857" t="s">
        <v>179</v>
      </c>
      <c r="BJ297" s="1857" t="s">
        <v>179</v>
      </c>
      <c r="BK297" s="1855" t="s">
        <v>179</v>
      </c>
      <c r="BL297" s="1855" t="s">
        <v>179</v>
      </c>
      <c r="BM297" s="1855" t="s">
        <v>179</v>
      </c>
      <c r="BN297" s="1855" t="s">
        <v>179</v>
      </c>
      <c r="BO297" s="1855" t="s">
        <v>179</v>
      </c>
      <c r="BP297" s="1855"/>
      <c r="BQ297" s="1855">
        <v>0</v>
      </c>
      <c r="BR297" s="1855"/>
      <c r="BS297" s="1855">
        <v>0</v>
      </c>
      <c r="BT297" s="1855"/>
      <c r="BU297" s="1855">
        <v>0</v>
      </c>
      <c r="BV297" s="1855"/>
      <c r="BW297" s="1855">
        <v>0</v>
      </c>
      <c r="BX297" s="1855" t="s">
        <v>4297</v>
      </c>
      <c r="BY297" s="1855" t="s">
        <v>3153</v>
      </c>
      <c r="BZ297" s="1858" t="s">
        <v>4297</v>
      </c>
      <c r="CA297" s="1858" t="s">
        <v>4298</v>
      </c>
      <c r="CB297" s="1858" t="s">
        <v>4297</v>
      </c>
      <c r="CC297" s="1858" t="s">
        <v>4297</v>
      </c>
      <c r="CD297" s="1858" t="s">
        <v>4298</v>
      </c>
      <c r="CE297" s="1858" t="s">
        <v>4297</v>
      </c>
      <c r="CF297" s="1858" t="s">
        <v>4297</v>
      </c>
      <c r="CG297" s="1858" t="s">
        <v>4298</v>
      </c>
      <c r="CH297" s="1858" t="s">
        <v>4298</v>
      </c>
      <c r="CI297" s="1859" t="s">
        <v>4298</v>
      </c>
      <c r="CJ297" s="1855" t="s">
        <v>4298</v>
      </c>
      <c r="CK297" s="1855" t="b">
        <v>1</v>
      </c>
      <c r="CL297" s="1855" t="b">
        <v>0</v>
      </c>
      <c r="CM297" s="1855" t="b">
        <v>0</v>
      </c>
      <c r="CN297" s="1855" t="b">
        <v>0</v>
      </c>
      <c r="CO297" s="1855" t="b">
        <v>0</v>
      </c>
      <c r="CP297" s="1855" t="b">
        <v>0</v>
      </c>
      <c r="CQ297" s="1855" t="b">
        <v>0</v>
      </c>
      <c r="CR297" s="1855" t="b">
        <v>0</v>
      </c>
      <c r="CS297" s="1855" t="s">
        <v>4299</v>
      </c>
      <c r="CT297" s="1855" t="s">
        <v>4299</v>
      </c>
      <c r="CU297" s="1855" t="s">
        <v>4297</v>
      </c>
      <c r="CV297" s="1855" t="s">
        <v>4300</v>
      </c>
      <c r="CW297" s="1855" t="s">
        <v>4300</v>
      </c>
      <c r="CX297" s="1855" t="s">
        <v>3153</v>
      </c>
      <c r="CY297" s="1857" t="s">
        <v>4300</v>
      </c>
      <c r="CZ297" s="1855">
        <v>0</v>
      </c>
      <c r="DA297" s="1855">
        <v>0</v>
      </c>
      <c r="DB297" s="1855">
        <v>0</v>
      </c>
      <c r="DC297" s="1855">
        <v>0</v>
      </c>
      <c r="DD297" s="1855">
        <v>0</v>
      </c>
      <c r="DE297" s="1855" t="b">
        <v>0</v>
      </c>
      <c r="DF297" s="1855" t="b">
        <v>0</v>
      </c>
      <c r="DG297" s="1855" t="b">
        <v>0</v>
      </c>
      <c r="DH297" s="1855" t="b">
        <v>0</v>
      </c>
      <c r="DI297" s="1855" t="b">
        <v>0</v>
      </c>
      <c r="DJ297" s="1860" t="b">
        <v>0</v>
      </c>
      <c r="DK297" s="1860" t="b">
        <v>0</v>
      </c>
      <c r="DL297" s="1860" t="b">
        <v>0</v>
      </c>
      <c r="DM297" s="1860" t="s">
        <v>179</v>
      </c>
      <c r="DN297" s="1860" t="s">
        <v>179</v>
      </c>
      <c r="DO297" s="1860" t="s">
        <v>179</v>
      </c>
      <c r="DP297" s="1860" t="s">
        <v>179</v>
      </c>
      <c r="DQ297" s="1860" t="s">
        <v>179</v>
      </c>
      <c r="DR297" s="1860" t="s">
        <v>179</v>
      </c>
    </row>
    <row r="298" spans="1:122" ht="14.25" thickBot="1">
      <c r="A298" s="1855" t="s">
        <v>4818</v>
      </c>
      <c r="B298" s="1855" t="s">
        <v>4773</v>
      </c>
      <c r="C298" s="1855">
        <v>2025</v>
      </c>
      <c r="D298" s="1855" t="s">
        <v>441</v>
      </c>
      <c r="E298" s="1855">
        <v>1069439</v>
      </c>
      <c r="F298" s="1855" t="s">
        <v>4773</v>
      </c>
      <c r="G298" s="1856">
        <v>45869</v>
      </c>
      <c r="H298" s="1855" t="s">
        <v>4774</v>
      </c>
      <c r="I298" s="1855" t="s">
        <v>4773</v>
      </c>
      <c r="J298" s="1855" t="s">
        <v>4775</v>
      </c>
      <c r="K298" s="1855" t="s">
        <v>4773</v>
      </c>
      <c r="L298" s="1855" t="s">
        <v>4776</v>
      </c>
      <c r="M298" s="1855" t="s">
        <v>4774</v>
      </c>
      <c r="N298" s="1855" t="s">
        <v>77</v>
      </c>
      <c r="O298" s="1855" t="s">
        <v>79</v>
      </c>
      <c r="P298" s="1855" t="s">
        <v>441</v>
      </c>
      <c r="Q298" s="1855" t="s">
        <v>179</v>
      </c>
      <c r="R298" s="1855" t="s">
        <v>179</v>
      </c>
      <c r="S298" s="1855" t="s">
        <v>179</v>
      </c>
      <c r="T298" s="1855" t="s">
        <v>179</v>
      </c>
      <c r="U298" s="1855">
        <v>2552</v>
      </c>
      <c r="V298" s="1855">
        <v>1</v>
      </c>
      <c r="W298" s="1855">
        <v>1</v>
      </c>
      <c r="X298" s="1855">
        <v>0</v>
      </c>
      <c r="Y298" s="1855">
        <v>2025</v>
      </c>
      <c r="Z298" s="1855">
        <v>2027</v>
      </c>
      <c r="AA298" s="1855" t="s">
        <v>4777</v>
      </c>
      <c r="AB298" s="1855" t="s">
        <v>179</v>
      </c>
      <c r="AC298" s="1855" t="s">
        <v>179</v>
      </c>
      <c r="AD298" s="1855" t="s">
        <v>4022</v>
      </c>
      <c r="AE298" s="1855" t="s">
        <v>4778</v>
      </c>
      <c r="AF298" s="1855" t="s">
        <v>4779</v>
      </c>
      <c r="AG298" s="1855" t="s">
        <v>4780</v>
      </c>
      <c r="AH298" s="1855" t="s">
        <v>179</v>
      </c>
      <c r="AI298" s="1855" t="s">
        <v>179</v>
      </c>
      <c r="AJ298" s="1855">
        <v>2024</v>
      </c>
      <c r="AK298" s="1855">
        <v>5006</v>
      </c>
      <c r="AL298" s="1855">
        <v>5006</v>
      </c>
      <c r="AM298" s="1855">
        <v>5006</v>
      </c>
      <c r="AN298" s="1855">
        <v>5006</v>
      </c>
      <c r="AO298" s="1855">
        <v>32.72</v>
      </c>
      <c r="AP298" s="1855" t="s">
        <v>976</v>
      </c>
      <c r="AQ298" s="1855">
        <v>24.2</v>
      </c>
      <c r="AR298" s="1855">
        <v>2027</v>
      </c>
      <c r="AS298" s="1855">
        <v>12500</v>
      </c>
      <c r="AT298" s="1855">
        <v>-149.69999999999999</v>
      </c>
      <c r="AU298" s="1855">
        <v>12500</v>
      </c>
      <c r="AV298" s="1855">
        <v>-149.69999999999999</v>
      </c>
      <c r="AW298" s="1855">
        <v>31.74</v>
      </c>
      <c r="AX298" s="1855" t="s">
        <v>976</v>
      </c>
      <c r="AY298" s="1855">
        <v>3</v>
      </c>
      <c r="AZ298" s="1855">
        <v>15.5</v>
      </c>
      <c r="BA298" s="1855" t="s">
        <v>179</v>
      </c>
      <c r="BB298" s="1855" t="s">
        <v>179</v>
      </c>
      <c r="BC298" s="1857" t="s">
        <v>179</v>
      </c>
      <c r="BD298" s="1857" t="s">
        <v>179</v>
      </c>
      <c r="BE298" s="1857" t="s">
        <v>179</v>
      </c>
      <c r="BF298" s="1857" t="s">
        <v>179</v>
      </c>
      <c r="BG298" s="1857" t="s">
        <v>179</v>
      </c>
      <c r="BH298" s="1857" t="s">
        <v>179</v>
      </c>
      <c r="BI298" s="1857" t="s">
        <v>179</v>
      </c>
      <c r="BJ298" s="1857" t="s">
        <v>179</v>
      </c>
      <c r="BK298" s="1855" t="s">
        <v>179</v>
      </c>
      <c r="BL298" s="1855" t="s">
        <v>179</v>
      </c>
      <c r="BM298" s="1855" t="s">
        <v>179</v>
      </c>
      <c r="BN298" s="1855" t="s">
        <v>179</v>
      </c>
      <c r="BO298" s="1855" t="s">
        <v>179</v>
      </c>
      <c r="BP298" s="1855"/>
      <c r="BQ298" s="1855">
        <v>0</v>
      </c>
      <c r="BR298" s="1855"/>
      <c r="BS298" s="1855">
        <v>0</v>
      </c>
      <c r="BT298" s="1855"/>
      <c r="BU298" s="1855">
        <v>0</v>
      </c>
      <c r="BV298" s="1855"/>
      <c r="BW298" s="1855">
        <v>0</v>
      </c>
      <c r="BX298" s="1855" t="s">
        <v>4299</v>
      </c>
      <c r="BY298" s="1855" t="s">
        <v>4297</v>
      </c>
      <c r="BZ298" s="1858" t="s">
        <v>4297</v>
      </c>
      <c r="CA298" s="1858" t="s">
        <v>4297</v>
      </c>
      <c r="CB298" s="1858" t="s">
        <v>4297</v>
      </c>
      <c r="CC298" s="1858" t="s">
        <v>4297</v>
      </c>
      <c r="CD298" s="1858" t="s">
        <v>4297</v>
      </c>
      <c r="CE298" s="1858" t="s">
        <v>4297</v>
      </c>
      <c r="CF298" s="1858" t="s">
        <v>4297</v>
      </c>
      <c r="CG298" s="1858" t="s">
        <v>4298</v>
      </c>
      <c r="CH298" s="1858" t="s">
        <v>4298</v>
      </c>
      <c r="CI298" s="1859" t="s">
        <v>4298</v>
      </c>
      <c r="CJ298" s="1855" t="s">
        <v>4297</v>
      </c>
      <c r="CK298" s="1855" t="b">
        <v>0</v>
      </c>
      <c r="CL298" s="1855" t="b">
        <v>1</v>
      </c>
      <c r="CM298" s="1855" t="b">
        <v>0</v>
      </c>
      <c r="CN298" s="1855" t="b">
        <v>0</v>
      </c>
      <c r="CO298" s="1855" t="b">
        <v>0</v>
      </c>
      <c r="CP298" s="1855" t="b">
        <v>0</v>
      </c>
      <c r="CQ298" s="1855" t="b">
        <v>0</v>
      </c>
      <c r="CR298" s="1855" t="b">
        <v>0</v>
      </c>
      <c r="CS298" s="1855" t="s">
        <v>4300</v>
      </c>
      <c r="CT298" s="1855" t="s">
        <v>4300</v>
      </c>
      <c r="CU298" s="1855" t="s">
        <v>4300</v>
      </c>
      <c r="CV298" s="1855" t="s">
        <v>4297</v>
      </c>
      <c r="CW298" s="1855" t="s">
        <v>4300</v>
      </c>
      <c r="CX298" s="1855" t="s">
        <v>4297</v>
      </c>
      <c r="CY298" s="1857" t="s">
        <v>4297</v>
      </c>
      <c r="CZ298" s="1855">
        <v>0</v>
      </c>
      <c r="DA298" s="1855">
        <v>0</v>
      </c>
      <c r="DB298" s="1855">
        <v>0</v>
      </c>
      <c r="DC298" s="1855">
        <v>0</v>
      </c>
      <c r="DD298" s="1855">
        <v>0</v>
      </c>
      <c r="DE298" s="1855" t="b">
        <v>0</v>
      </c>
      <c r="DF298" s="1855" t="b">
        <v>0</v>
      </c>
      <c r="DG298" s="1855" t="b">
        <v>0</v>
      </c>
      <c r="DH298" s="1855" t="b">
        <v>0</v>
      </c>
      <c r="DI298" s="1855" t="b">
        <v>0</v>
      </c>
      <c r="DJ298" s="1860" t="b">
        <v>0</v>
      </c>
      <c r="DK298" s="1860" t="b">
        <v>0</v>
      </c>
      <c r="DL298" s="1860" t="b">
        <v>0</v>
      </c>
      <c r="DM298" s="1860" t="s">
        <v>179</v>
      </c>
      <c r="DN298" s="1860" t="s">
        <v>179</v>
      </c>
      <c r="DO298" s="1860" t="s">
        <v>179</v>
      </c>
      <c r="DP298" s="1860" t="s">
        <v>179</v>
      </c>
      <c r="DQ298" s="1860" t="s">
        <v>179</v>
      </c>
      <c r="DR298" s="1860" t="s">
        <v>179</v>
      </c>
    </row>
    <row r="299" spans="1:122" ht="14.25" thickBot="1">
      <c r="A299" s="1855" t="s">
        <v>4819</v>
      </c>
      <c r="B299" s="1855" t="s">
        <v>4781</v>
      </c>
      <c r="C299" s="1855">
        <v>2025</v>
      </c>
      <c r="D299" s="1855" t="s">
        <v>441</v>
      </c>
      <c r="E299" s="1855">
        <v>1039440</v>
      </c>
      <c r="F299" s="1855" t="s">
        <v>4781</v>
      </c>
      <c r="G299" s="1856">
        <v>45929</v>
      </c>
      <c r="H299" s="1855" t="s">
        <v>4782</v>
      </c>
      <c r="I299" s="1855" t="s">
        <v>4781</v>
      </c>
      <c r="J299" s="1855" t="s">
        <v>4783</v>
      </c>
      <c r="K299" s="1855" t="s">
        <v>4781</v>
      </c>
      <c r="L299" s="1855" t="s">
        <v>4783</v>
      </c>
      <c r="M299" s="1855" t="s">
        <v>4782</v>
      </c>
      <c r="N299" s="1855" t="s">
        <v>42</v>
      </c>
      <c r="O299" s="1855" t="s">
        <v>45</v>
      </c>
      <c r="P299" s="1855" t="s">
        <v>441</v>
      </c>
      <c r="Q299" s="1855" t="s">
        <v>179</v>
      </c>
      <c r="R299" s="1855" t="s">
        <v>179</v>
      </c>
      <c r="S299" s="1855" t="s">
        <v>179</v>
      </c>
      <c r="T299" s="1855" t="s">
        <v>179</v>
      </c>
      <c r="U299" s="1855">
        <v>1974</v>
      </c>
      <c r="V299" s="1855">
        <v>4</v>
      </c>
      <c r="W299" s="1855">
        <v>1</v>
      </c>
      <c r="X299" s="1855">
        <v>0</v>
      </c>
      <c r="Y299" s="1855">
        <v>2025</v>
      </c>
      <c r="Z299" s="1855">
        <v>2027</v>
      </c>
      <c r="AA299" s="1855" t="s">
        <v>4784</v>
      </c>
      <c r="AB299" s="1855" t="s">
        <v>4022</v>
      </c>
      <c r="AC299" s="1855" t="s">
        <v>4785</v>
      </c>
      <c r="AD299" s="1855" t="s">
        <v>179</v>
      </c>
      <c r="AE299" s="1855" t="s">
        <v>179</v>
      </c>
      <c r="AF299" s="1855" t="s">
        <v>179</v>
      </c>
      <c r="AG299" s="1855" t="s">
        <v>179</v>
      </c>
      <c r="AH299" s="1855" t="s">
        <v>179</v>
      </c>
      <c r="AI299" s="1855" t="s">
        <v>179</v>
      </c>
      <c r="AJ299" s="1855">
        <v>2024</v>
      </c>
      <c r="AK299" s="1855">
        <v>3489</v>
      </c>
      <c r="AL299" s="1855">
        <v>3489</v>
      </c>
      <c r="AM299" s="1855">
        <v>3489</v>
      </c>
      <c r="AN299" s="1855">
        <v>3489</v>
      </c>
      <c r="AO299" s="1855">
        <v>51.62</v>
      </c>
      <c r="AP299" s="1855" t="s">
        <v>469</v>
      </c>
      <c r="AQ299" s="1855">
        <v>0</v>
      </c>
      <c r="AR299" s="1855">
        <v>2027</v>
      </c>
      <c r="AS299" s="1855">
        <v>2442</v>
      </c>
      <c r="AT299" s="1855">
        <v>30</v>
      </c>
      <c r="AU299" s="1855">
        <v>2442</v>
      </c>
      <c r="AV299" s="1855">
        <v>30</v>
      </c>
      <c r="AW299" s="1855">
        <v>51.62</v>
      </c>
      <c r="AX299" s="1855" t="s">
        <v>469</v>
      </c>
      <c r="AY299" s="1855">
        <v>0</v>
      </c>
      <c r="AZ299" s="1855">
        <v>30</v>
      </c>
      <c r="BA299" s="1855" t="s">
        <v>179</v>
      </c>
      <c r="BB299" s="1855" t="s">
        <v>179</v>
      </c>
      <c r="BC299" s="1857" t="s">
        <v>179</v>
      </c>
      <c r="BD299" s="1857" t="s">
        <v>179</v>
      </c>
      <c r="BE299" s="1857" t="s">
        <v>179</v>
      </c>
      <c r="BF299" s="1857" t="s">
        <v>179</v>
      </c>
      <c r="BG299" s="1857" t="s">
        <v>179</v>
      </c>
      <c r="BH299" s="1857" t="s">
        <v>179</v>
      </c>
      <c r="BI299" s="1857" t="s">
        <v>179</v>
      </c>
      <c r="BJ299" s="1857" t="s">
        <v>179</v>
      </c>
      <c r="BK299" s="1855" t="s">
        <v>179</v>
      </c>
      <c r="BL299" s="1855" t="s">
        <v>179</v>
      </c>
      <c r="BM299" s="1855" t="s">
        <v>179</v>
      </c>
      <c r="BN299" s="1855" t="s">
        <v>179</v>
      </c>
      <c r="BO299" s="1855" t="s">
        <v>179</v>
      </c>
      <c r="BP299" s="1855"/>
      <c r="BQ299" s="1855">
        <v>0</v>
      </c>
      <c r="BR299" s="1855"/>
      <c r="BS299" s="1855">
        <v>0</v>
      </c>
      <c r="BT299" s="1855"/>
      <c r="BU299" s="1855">
        <v>0</v>
      </c>
      <c r="BV299" s="1855"/>
      <c r="BW299" s="1855">
        <v>0</v>
      </c>
      <c r="BX299" s="1855" t="s">
        <v>4297</v>
      </c>
      <c r="BY299" s="1855" t="s">
        <v>4297</v>
      </c>
      <c r="BZ299" s="1858" t="s">
        <v>4297</v>
      </c>
      <c r="CA299" s="1858" t="s">
        <v>4297</v>
      </c>
      <c r="CB299" s="1858" t="s">
        <v>4297</v>
      </c>
      <c r="CC299" s="1858" t="s">
        <v>4297</v>
      </c>
      <c r="CD299" s="1858" t="s">
        <v>4297</v>
      </c>
      <c r="CE299" s="1858" t="s">
        <v>4297</v>
      </c>
      <c r="CF299" s="1858" t="s">
        <v>4297</v>
      </c>
      <c r="CG299" s="1858" t="s">
        <v>4298</v>
      </c>
      <c r="CH299" s="1858" t="s">
        <v>4298</v>
      </c>
      <c r="CI299" s="1859" t="s">
        <v>4298</v>
      </c>
      <c r="CJ299" s="1855" t="s">
        <v>4297</v>
      </c>
      <c r="CK299" s="1855" t="b">
        <v>0</v>
      </c>
      <c r="CL299" s="1855" t="b">
        <v>0</v>
      </c>
      <c r="CM299" s="1855" t="b">
        <v>0</v>
      </c>
      <c r="CN299" s="1855" t="b">
        <v>0</v>
      </c>
      <c r="CO299" s="1855" t="b">
        <v>0</v>
      </c>
      <c r="CP299" s="1855" t="b">
        <v>0</v>
      </c>
      <c r="CQ299" s="1855" t="b">
        <v>0</v>
      </c>
      <c r="CR299" s="1855" t="b">
        <v>1</v>
      </c>
      <c r="CS299" s="1855" t="s">
        <v>4300</v>
      </c>
      <c r="CT299" s="1855" t="s">
        <v>4300</v>
      </c>
      <c r="CU299" s="1855" t="s">
        <v>4300</v>
      </c>
      <c r="CV299" s="1855" t="s">
        <v>4300</v>
      </c>
      <c r="CW299" s="1855" t="s">
        <v>4300</v>
      </c>
      <c r="CX299" s="1855" t="s">
        <v>4297</v>
      </c>
      <c r="CY299" s="1857" t="s">
        <v>4300</v>
      </c>
      <c r="CZ299" s="1855">
        <v>0</v>
      </c>
      <c r="DA299" s="1855">
        <v>0</v>
      </c>
      <c r="DB299" s="1855">
        <v>0</v>
      </c>
      <c r="DC299" s="1855">
        <v>0</v>
      </c>
      <c r="DD299" s="1855">
        <v>0</v>
      </c>
      <c r="DE299" s="1855" t="b">
        <v>0</v>
      </c>
      <c r="DF299" s="1855" t="b">
        <v>0</v>
      </c>
      <c r="DG299" s="1855" t="b">
        <v>0</v>
      </c>
      <c r="DH299" s="1855" t="b">
        <v>0</v>
      </c>
      <c r="DI299" s="1855" t="b">
        <v>0</v>
      </c>
      <c r="DJ299" s="1860" t="b">
        <v>0</v>
      </c>
      <c r="DK299" s="1860" t="b">
        <v>0</v>
      </c>
      <c r="DL299" s="1860" t="b">
        <v>0</v>
      </c>
      <c r="DM299" s="1860" t="s">
        <v>179</v>
      </c>
      <c r="DN299" s="1860" t="s">
        <v>179</v>
      </c>
      <c r="DO299" s="1860" t="s">
        <v>179</v>
      </c>
      <c r="DP299" s="1860" t="s">
        <v>179</v>
      </c>
      <c r="DQ299" s="1860" t="s">
        <v>179</v>
      </c>
      <c r="DR299" s="1860" t="s">
        <v>179</v>
      </c>
    </row>
    <row r="300" spans="1:122" ht="14.25" thickBot="1">
      <c r="A300" s="1855" t="s">
        <v>4820</v>
      </c>
      <c r="B300" s="1855" t="s">
        <v>4786</v>
      </c>
      <c r="C300" s="1855">
        <v>2025</v>
      </c>
      <c r="D300" s="1855" t="s">
        <v>441</v>
      </c>
      <c r="E300" s="1855">
        <v>1095441</v>
      </c>
      <c r="F300" s="1855" t="s">
        <v>4786</v>
      </c>
      <c r="G300" s="1856">
        <v>46055</v>
      </c>
      <c r="H300" s="1855" t="s">
        <v>4787</v>
      </c>
      <c r="I300" s="1855" t="s">
        <v>4786</v>
      </c>
      <c r="J300" s="1855" t="s">
        <v>4788</v>
      </c>
      <c r="K300" s="1855" t="s">
        <v>4786</v>
      </c>
      <c r="L300" s="1855" t="s">
        <v>4788</v>
      </c>
      <c r="M300" s="1855" t="s">
        <v>4787</v>
      </c>
      <c r="N300" s="1855" t="s">
        <v>102</v>
      </c>
      <c r="O300" s="1855" t="s">
        <v>110</v>
      </c>
      <c r="P300" s="1855" t="s">
        <v>441</v>
      </c>
      <c r="Q300" s="1855" t="s">
        <v>179</v>
      </c>
      <c r="R300" s="1855" t="s">
        <v>179</v>
      </c>
      <c r="S300" s="1855" t="s">
        <v>179</v>
      </c>
      <c r="T300" s="1855" t="s">
        <v>179</v>
      </c>
      <c r="U300" s="1855">
        <v>3778</v>
      </c>
      <c r="V300" s="1855">
        <v>1</v>
      </c>
      <c r="W300" s="1855">
        <v>1</v>
      </c>
      <c r="X300" s="1855">
        <v>0</v>
      </c>
      <c r="Y300" s="1855">
        <v>2025</v>
      </c>
      <c r="Z300" s="1855">
        <v>2027</v>
      </c>
      <c r="AA300" s="1855" t="s">
        <v>4789</v>
      </c>
      <c r="AB300" s="1855" t="s">
        <v>179</v>
      </c>
      <c r="AC300" s="1855" t="s">
        <v>179</v>
      </c>
      <c r="AD300" s="1855" t="s">
        <v>4022</v>
      </c>
      <c r="AE300" s="1855" t="s">
        <v>4790</v>
      </c>
      <c r="AF300" s="1855" t="s">
        <v>4787</v>
      </c>
      <c r="AG300" s="1855" t="s">
        <v>4791</v>
      </c>
      <c r="AH300" s="1855" t="s">
        <v>179</v>
      </c>
      <c r="AI300" s="1855" t="s">
        <v>179</v>
      </c>
      <c r="AJ300" s="1855">
        <v>2024</v>
      </c>
      <c r="AK300" s="1855">
        <v>7305</v>
      </c>
      <c r="AL300" s="1855">
        <v>7305</v>
      </c>
      <c r="AM300" s="1855">
        <v>0</v>
      </c>
      <c r="AN300" s="1855">
        <v>0</v>
      </c>
      <c r="AO300" s="1855">
        <v>0.42659999999999998</v>
      </c>
      <c r="AP300" s="1855" t="s">
        <v>4792</v>
      </c>
      <c r="AQ300" s="1855">
        <v>100</v>
      </c>
      <c r="AR300" s="1855">
        <v>2027</v>
      </c>
      <c r="AS300" s="1855">
        <v>0</v>
      </c>
      <c r="AT300" s="1855">
        <v>100</v>
      </c>
      <c r="AU300" s="1855">
        <v>0</v>
      </c>
      <c r="AV300" s="1855">
        <v>100</v>
      </c>
      <c r="AW300" s="1855">
        <v>0.42519363215535699</v>
      </c>
      <c r="AX300" s="1855" t="s">
        <v>4792</v>
      </c>
      <c r="AY300" s="1855">
        <v>0.3</v>
      </c>
      <c r="AZ300" s="1855">
        <v>100</v>
      </c>
      <c r="BA300" s="1855" t="s">
        <v>179</v>
      </c>
      <c r="BB300" s="1855" t="s">
        <v>179</v>
      </c>
      <c r="BC300" s="1857" t="s">
        <v>179</v>
      </c>
      <c r="BD300" s="1857" t="s">
        <v>179</v>
      </c>
      <c r="BE300" s="1857" t="s">
        <v>179</v>
      </c>
      <c r="BF300" s="1857" t="s">
        <v>179</v>
      </c>
      <c r="BG300" s="1857" t="s">
        <v>179</v>
      </c>
      <c r="BH300" s="1857" t="s">
        <v>179</v>
      </c>
      <c r="BI300" s="1857" t="s">
        <v>179</v>
      </c>
      <c r="BJ300" s="1857" t="s">
        <v>179</v>
      </c>
      <c r="BK300" s="1855" t="s">
        <v>179</v>
      </c>
      <c r="BL300" s="1855" t="s">
        <v>179</v>
      </c>
      <c r="BM300" s="1855" t="s">
        <v>179</v>
      </c>
      <c r="BN300" s="1855" t="s">
        <v>179</v>
      </c>
      <c r="BO300" s="1855" t="s">
        <v>179</v>
      </c>
      <c r="BP300" s="1855"/>
      <c r="BQ300" s="1855">
        <v>0</v>
      </c>
      <c r="BR300" s="1855"/>
      <c r="BS300" s="1855">
        <v>0</v>
      </c>
      <c r="BT300" s="1855"/>
      <c r="BU300" s="1855">
        <v>0</v>
      </c>
      <c r="BV300" s="1855"/>
      <c r="BW300" s="1855">
        <v>0</v>
      </c>
      <c r="BX300" s="1855" t="s">
        <v>4297</v>
      </c>
      <c r="BY300" s="1855" t="s">
        <v>4297</v>
      </c>
      <c r="BZ300" s="1858" t="s">
        <v>4297</v>
      </c>
      <c r="CA300" s="1858" t="s">
        <v>4298</v>
      </c>
      <c r="CB300" s="1858" t="s">
        <v>4297</v>
      </c>
      <c r="CC300" s="1858" t="s">
        <v>4297</v>
      </c>
      <c r="CD300" s="1858" t="s">
        <v>4298</v>
      </c>
      <c r="CE300" s="1858" t="s">
        <v>4298</v>
      </c>
      <c r="CF300" s="1858" t="s">
        <v>4298</v>
      </c>
      <c r="CG300" s="1858" t="s">
        <v>4298</v>
      </c>
      <c r="CH300" s="1858" t="s">
        <v>4298</v>
      </c>
      <c r="CI300" s="1859" t="s">
        <v>4298</v>
      </c>
      <c r="CJ300" s="1855" t="s">
        <v>4298</v>
      </c>
      <c r="CK300" s="1855" t="b">
        <v>1</v>
      </c>
      <c r="CL300" s="1855" t="b">
        <v>0</v>
      </c>
      <c r="CM300" s="1855" t="b">
        <v>1</v>
      </c>
      <c r="CN300" s="1855" t="b">
        <v>1</v>
      </c>
      <c r="CO300" s="1855" t="b">
        <v>0</v>
      </c>
      <c r="CP300" s="1855" t="b">
        <v>1</v>
      </c>
      <c r="CQ300" s="1855" t="b">
        <v>0</v>
      </c>
      <c r="CR300" s="1855" t="b">
        <v>0</v>
      </c>
      <c r="CS300" s="1855" t="s">
        <v>3153</v>
      </c>
      <c r="CT300" s="1855" t="s">
        <v>4297</v>
      </c>
      <c r="CU300" s="1855" t="s">
        <v>4297</v>
      </c>
      <c r="CV300" s="1855" t="s">
        <v>3153</v>
      </c>
      <c r="CW300" s="1855" t="s">
        <v>4297</v>
      </c>
      <c r="CX300" s="1855" t="s">
        <v>4297</v>
      </c>
      <c r="CY300" s="1857" t="s">
        <v>4300</v>
      </c>
      <c r="CZ300" s="1855">
        <v>0</v>
      </c>
      <c r="DA300" s="1855">
        <v>0</v>
      </c>
      <c r="DB300" s="1855">
        <v>0</v>
      </c>
      <c r="DC300" s="1855">
        <v>0</v>
      </c>
      <c r="DD300" s="1855">
        <v>0</v>
      </c>
      <c r="DE300" s="1855" t="b">
        <v>0</v>
      </c>
      <c r="DF300" s="1855" t="b">
        <v>0</v>
      </c>
      <c r="DG300" s="1855" t="b">
        <v>0</v>
      </c>
      <c r="DH300" s="1855" t="b">
        <v>0</v>
      </c>
      <c r="DI300" s="1855" t="b">
        <v>0</v>
      </c>
      <c r="DJ300" s="1860" t="b">
        <v>0</v>
      </c>
      <c r="DK300" s="1860" t="b">
        <v>0</v>
      </c>
      <c r="DL300" s="1860" t="b">
        <v>0</v>
      </c>
      <c r="DM300" s="1860" t="s">
        <v>179</v>
      </c>
      <c r="DN300" s="1860" t="s">
        <v>179</v>
      </c>
      <c r="DO300" s="1860" t="s">
        <v>179</v>
      </c>
      <c r="DP300" s="1860" t="s">
        <v>179</v>
      </c>
      <c r="DQ300" s="1860" t="s">
        <v>179</v>
      </c>
      <c r="DR300" s="1860" t="s">
        <v>179</v>
      </c>
    </row>
  </sheetData>
  <autoFilter ref="A1:DR1" xr:uid="{00000000-0001-0000-3800-000000000000}"/>
  <phoneticPr fontId="34"/>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12">
    <tabColor theme="0" tint="-0.499984740745262"/>
  </sheetPr>
  <dimension ref="A1:ED306"/>
  <sheetViews>
    <sheetView zoomScale="80" zoomScaleNormal="80" workbookViewId="0">
      <selection activeCell="A2" sqref="A2:XFD3"/>
    </sheetView>
  </sheetViews>
  <sheetFormatPr defaultRowHeight="13.5"/>
  <cols>
    <col min="5" max="5" width="9.625" bestFit="1" customWidth="1"/>
    <col min="7" max="7" width="9.125" bestFit="1" customWidth="1"/>
  </cols>
  <sheetData>
    <row r="1" spans="1:134" ht="79.5" thickBot="1">
      <c r="A1" s="97" t="s">
        <v>357</v>
      </c>
      <c r="B1" s="98" t="s">
        <v>358</v>
      </c>
      <c r="C1" s="99" t="s">
        <v>359</v>
      </c>
      <c r="D1" s="98" t="s">
        <v>360</v>
      </c>
      <c r="E1" s="100" t="s">
        <v>1860</v>
      </c>
      <c r="F1" s="101" t="s">
        <v>361</v>
      </c>
      <c r="G1" s="102" t="s">
        <v>362</v>
      </c>
      <c r="H1" s="103" t="s">
        <v>132</v>
      </c>
      <c r="I1" s="99" t="s">
        <v>363</v>
      </c>
      <c r="J1" s="102" t="s">
        <v>364</v>
      </c>
      <c r="K1" s="104" t="s">
        <v>365</v>
      </c>
      <c r="L1" s="99" t="s">
        <v>366</v>
      </c>
      <c r="M1" s="105" t="s">
        <v>367</v>
      </c>
      <c r="N1" s="106" t="s">
        <v>368</v>
      </c>
      <c r="O1" s="105" t="s">
        <v>369</v>
      </c>
      <c r="P1" s="106" t="s">
        <v>370</v>
      </c>
      <c r="Q1" s="99" t="s">
        <v>371</v>
      </c>
      <c r="R1" s="99" t="s">
        <v>372</v>
      </c>
      <c r="S1" s="105" t="s">
        <v>3110</v>
      </c>
      <c r="T1" s="105" t="s">
        <v>3111</v>
      </c>
      <c r="U1" s="107" t="s">
        <v>1861</v>
      </c>
      <c r="V1" s="108" t="s">
        <v>373</v>
      </c>
      <c r="W1" s="108" t="s">
        <v>374</v>
      </c>
      <c r="X1" s="109" t="s">
        <v>375</v>
      </c>
      <c r="Y1" s="104" t="s">
        <v>376</v>
      </c>
      <c r="Z1" s="102" t="s">
        <v>377</v>
      </c>
      <c r="AA1" s="110" t="s">
        <v>378</v>
      </c>
      <c r="AB1" s="104" t="s">
        <v>379</v>
      </c>
      <c r="AC1" s="102" t="s">
        <v>380</v>
      </c>
      <c r="AD1" s="111" t="s">
        <v>381</v>
      </c>
      <c r="AE1" s="99" t="s">
        <v>382</v>
      </c>
      <c r="AF1" s="99" t="s">
        <v>383</v>
      </c>
      <c r="AG1" s="102" t="s">
        <v>384</v>
      </c>
      <c r="AH1" s="111" t="s">
        <v>385</v>
      </c>
      <c r="AI1" s="102" t="s">
        <v>386</v>
      </c>
      <c r="AJ1" s="104" t="s">
        <v>387</v>
      </c>
      <c r="AK1" s="112" t="s">
        <v>388</v>
      </c>
      <c r="AL1" s="112" t="s">
        <v>389</v>
      </c>
      <c r="AM1" s="1318" t="s">
        <v>3686</v>
      </c>
      <c r="AN1" s="1318" t="s">
        <v>3681</v>
      </c>
      <c r="AO1" s="102" t="s">
        <v>390</v>
      </c>
      <c r="AP1" s="113" t="s">
        <v>391</v>
      </c>
      <c r="AQ1" s="1320" t="s">
        <v>3746</v>
      </c>
      <c r="AR1" s="111" t="s">
        <v>392</v>
      </c>
      <c r="AS1" s="102" t="s">
        <v>393</v>
      </c>
      <c r="AT1" s="113" t="s">
        <v>394</v>
      </c>
      <c r="AU1" s="102" t="s">
        <v>395</v>
      </c>
      <c r="AV1" s="113" t="s">
        <v>396</v>
      </c>
      <c r="AW1" s="102" t="s">
        <v>397</v>
      </c>
      <c r="AX1" s="114" t="s">
        <v>398</v>
      </c>
      <c r="AY1" s="115" t="s">
        <v>399</v>
      </c>
      <c r="AZ1" s="1323" t="s">
        <v>3690</v>
      </c>
      <c r="BA1" s="111" t="s">
        <v>400</v>
      </c>
      <c r="BB1" s="102" t="s">
        <v>401</v>
      </c>
      <c r="BC1" s="113" t="s">
        <v>402</v>
      </c>
      <c r="BD1" s="102" t="s">
        <v>403</v>
      </c>
      <c r="BE1" s="113" t="s">
        <v>404</v>
      </c>
      <c r="BF1" s="102" t="s">
        <v>405</v>
      </c>
      <c r="BG1" s="114" t="s">
        <v>406</v>
      </c>
      <c r="BH1" s="115" t="s">
        <v>407</v>
      </c>
      <c r="BI1" s="1323" t="s">
        <v>3745</v>
      </c>
      <c r="BJ1" s="111" t="s">
        <v>408</v>
      </c>
      <c r="BK1" s="102" t="s">
        <v>409</v>
      </c>
      <c r="BL1" s="113" t="s">
        <v>410</v>
      </c>
      <c r="BM1" s="102" t="s">
        <v>411</v>
      </c>
      <c r="BN1" s="113" t="s">
        <v>412</v>
      </c>
      <c r="BO1" s="102" t="s">
        <v>413</v>
      </c>
      <c r="BP1" s="114" t="s">
        <v>414</v>
      </c>
      <c r="BQ1" s="115" t="s">
        <v>415</v>
      </c>
      <c r="BR1" s="1323" t="s">
        <v>3756</v>
      </c>
      <c r="BS1" s="111" t="s">
        <v>416</v>
      </c>
      <c r="BT1" s="102" t="s">
        <v>417</v>
      </c>
      <c r="BU1" s="113" t="s">
        <v>418</v>
      </c>
      <c r="BV1" s="102" t="s">
        <v>419</v>
      </c>
      <c r="BW1" s="113" t="s">
        <v>420</v>
      </c>
      <c r="BX1" s="102" t="s">
        <v>421</v>
      </c>
      <c r="BY1" s="114" t="s">
        <v>422</v>
      </c>
      <c r="BZ1" s="114" t="s">
        <v>423</v>
      </c>
      <c r="CA1" s="1323" t="s">
        <v>3755</v>
      </c>
      <c r="CB1" s="116" t="s">
        <v>424</v>
      </c>
      <c r="CC1" s="117" t="s">
        <v>425</v>
      </c>
      <c r="CD1" s="118" t="s">
        <v>426</v>
      </c>
      <c r="CE1" s="117" t="s">
        <v>427</v>
      </c>
      <c r="CF1" s="106" t="s">
        <v>387</v>
      </c>
      <c r="CG1" s="112" t="s">
        <v>428</v>
      </c>
      <c r="CH1" s="112" t="s">
        <v>389</v>
      </c>
      <c r="CI1" s="1318" t="s">
        <v>3686</v>
      </c>
      <c r="CJ1" s="1318" t="s">
        <v>3685</v>
      </c>
      <c r="CK1" s="102" t="s">
        <v>390</v>
      </c>
      <c r="CL1" s="113" t="s">
        <v>391</v>
      </c>
      <c r="CM1" s="111" t="s">
        <v>392</v>
      </c>
      <c r="CN1" s="102" t="s">
        <v>393</v>
      </c>
      <c r="CO1" s="113" t="s">
        <v>394</v>
      </c>
      <c r="CP1" s="102" t="s">
        <v>395</v>
      </c>
      <c r="CQ1" s="113" t="s">
        <v>396</v>
      </c>
      <c r="CR1" s="102" t="s">
        <v>397</v>
      </c>
      <c r="CS1" s="114" t="s">
        <v>398</v>
      </c>
      <c r="CT1" s="115" t="s">
        <v>399</v>
      </c>
      <c r="CU1" s="111" t="s">
        <v>400</v>
      </c>
      <c r="CV1" s="102" t="s">
        <v>401</v>
      </c>
      <c r="CW1" s="113" t="s">
        <v>402</v>
      </c>
      <c r="CX1" s="102" t="s">
        <v>403</v>
      </c>
      <c r="CY1" s="113" t="s">
        <v>404</v>
      </c>
      <c r="CZ1" s="102" t="s">
        <v>405</v>
      </c>
      <c r="DA1" s="114" t="s">
        <v>406</v>
      </c>
      <c r="DB1" s="115" t="s">
        <v>407</v>
      </c>
      <c r="DC1" s="111" t="s">
        <v>408</v>
      </c>
      <c r="DD1" s="102" t="s">
        <v>409</v>
      </c>
      <c r="DE1" s="113" t="s">
        <v>410</v>
      </c>
      <c r="DF1" s="102" t="s">
        <v>411</v>
      </c>
      <c r="DG1" s="113" t="s">
        <v>412</v>
      </c>
      <c r="DH1" s="102" t="s">
        <v>413</v>
      </c>
      <c r="DI1" s="114" t="s">
        <v>414</v>
      </c>
      <c r="DJ1" s="115" t="s">
        <v>415</v>
      </c>
      <c r="DK1" s="111" t="s">
        <v>416</v>
      </c>
      <c r="DL1" s="102" t="s">
        <v>417</v>
      </c>
      <c r="DM1" s="113" t="s">
        <v>418</v>
      </c>
      <c r="DN1" s="102" t="s">
        <v>419</v>
      </c>
      <c r="DO1" s="113" t="s">
        <v>420</v>
      </c>
      <c r="DP1" s="102" t="s">
        <v>421</v>
      </c>
      <c r="DQ1" s="114" t="s">
        <v>422</v>
      </c>
      <c r="DR1" s="114" t="s">
        <v>423</v>
      </c>
      <c r="DS1" s="1492" t="s">
        <v>3838</v>
      </c>
      <c r="DT1" s="1492" t="s">
        <v>3837</v>
      </c>
      <c r="DU1" s="1492" t="s">
        <v>3839</v>
      </c>
      <c r="DV1" s="1492" t="s">
        <v>3840</v>
      </c>
      <c r="DW1" s="1492" t="s">
        <v>3841</v>
      </c>
      <c r="DX1" s="1492" t="s">
        <v>3842</v>
      </c>
      <c r="DY1" s="1492" t="s">
        <v>3844</v>
      </c>
      <c r="DZ1" s="1492" t="s">
        <v>3843</v>
      </c>
      <c r="EA1" s="1492" t="s">
        <v>3845</v>
      </c>
      <c r="EB1" s="1492" t="s">
        <v>3846</v>
      </c>
      <c r="EC1" s="1492" t="s">
        <v>3847</v>
      </c>
      <c r="ED1" s="1492" t="s">
        <v>3848</v>
      </c>
    </row>
    <row r="2" spans="1:134" ht="14.25" thickBot="1">
      <c r="A2" s="1855"/>
      <c r="B2" s="1855"/>
      <c r="C2" s="1855"/>
      <c r="D2" s="1855"/>
      <c r="E2" s="1855"/>
      <c r="F2" s="1855"/>
      <c r="G2" s="1856"/>
      <c r="H2" s="1855"/>
      <c r="I2" s="1855"/>
      <c r="J2" s="1855"/>
      <c r="K2" s="1855"/>
      <c r="L2" s="1855"/>
      <c r="M2" s="1855"/>
      <c r="N2" s="1855"/>
      <c r="O2" s="1855"/>
      <c r="P2" s="1855"/>
      <c r="Q2" s="1855"/>
      <c r="R2" s="1855"/>
      <c r="S2" s="1855"/>
      <c r="T2" s="1855"/>
      <c r="U2" s="84"/>
      <c r="V2" s="85"/>
      <c r="W2" s="85"/>
      <c r="X2" s="86"/>
      <c r="Y2" s="87"/>
      <c r="Z2" s="79"/>
      <c r="AA2" s="811"/>
      <c r="AB2" s="88"/>
      <c r="AC2" s="805"/>
      <c r="AD2" s="89"/>
      <c r="AE2" s="804"/>
      <c r="AF2" s="804"/>
      <c r="AG2" s="805"/>
      <c r="AH2" s="89"/>
      <c r="AI2" s="805"/>
      <c r="AJ2" s="90"/>
      <c r="AK2" s="85"/>
      <c r="AL2" s="85"/>
      <c r="AM2" s="1319"/>
      <c r="AN2" s="1319"/>
      <c r="AO2" s="91"/>
      <c r="AP2" s="92"/>
      <c r="AQ2" s="1321"/>
      <c r="AR2" s="93"/>
      <c r="AS2" s="86"/>
      <c r="AT2" s="94"/>
      <c r="AU2" s="86"/>
      <c r="AV2" s="94"/>
      <c r="AW2" s="95"/>
      <c r="AX2" s="92"/>
      <c r="AY2" s="96"/>
      <c r="AZ2" s="1324"/>
      <c r="BA2" s="93"/>
      <c r="BB2" s="86"/>
      <c r="BC2" s="94"/>
      <c r="BD2" s="86"/>
      <c r="BE2" s="94"/>
      <c r="BF2" s="95"/>
      <c r="BG2" s="92"/>
      <c r="BH2" s="96"/>
      <c r="BI2" s="1324"/>
      <c r="BJ2" s="93"/>
      <c r="BK2" s="86"/>
      <c r="BL2" s="94"/>
      <c r="BM2" s="86"/>
      <c r="BN2" s="94"/>
      <c r="BO2" s="95"/>
      <c r="BP2" s="92"/>
      <c r="BQ2" s="96"/>
      <c r="BR2" s="1324"/>
      <c r="BS2" s="93"/>
      <c r="BT2" s="86"/>
      <c r="BU2" s="94"/>
      <c r="BV2" s="86"/>
      <c r="BW2" s="94"/>
      <c r="BX2" s="95"/>
      <c r="BY2" s="92"/>
      <c r="BZ2" s="96"/>
      <c r="CA2" s="1324"/>
      <c r="CB2" s="812"/>
      <c r="CC2" s="813"/>
      <c r="CD2" s="814"/>
      <c r="CE2" s="815"/>
      <c r="CF2" s="816"/>
      <c r="CG2" s="85"/>
      <c r="CH2" s="85"/>
      <c r="CI2" s="1319"/>
      <c r="CJ2" s="1319"/>
      <c r="CK2" s="91"/>
      <c r="CL2" s="92"/>
      <c r="CM2" s="93"/>
      <c r="CN2" s="86"/>
      <c r="CO2" s="94"/>
      <c r="CP2" s="86"/>
      <c r="CQ2" s="94"/>
      <c r="CR2" s="95"/>
      <c r="CS2" s="92"/>
      <c r="CT2" s="96"/>
      <c r="CU2" s="93"/>
      <c r="CV2" s="86"/>
      <c r="CW2" s="94"/>
      <c r="CX2" s="86"/>
      <c r="CY2" s="94"/>
      <c r="CZ2" s="95"/>
      <c r="DA2" s="92"/>
      <c r="DB2" s="96"/>
      <c r="DC2" s="93"/>
      <c r="DD2" s="86"/>
      <c r="DE2" s="94"/>
      <c r="DF2" s="86"/>
      <c r="DG2" s="94"/>
      <c r="DH2" s="95"/>
      <c r="DI2" s="92"/>
      <c r="DJ2" s="96"/>
      <c r="DK2" s="93"/>
      <c r="DL2" s="86"/>
      <c r="DM2" s="94"/>
      <c r="DN2" s="86"/>
      <c r="DO2" s="94"/>
      <c r="DP2" s="95"/>
      <c r="DQ2" s="92"/>
      <c r="DR2" s="96"/>
      <c r="DS2" s="817"/>
      <c r="DT2" s="807"/>
      <c r="DU2" s="808"/>
      <c r="DV2" s="807"/>
      <c r="DW2" s="808"/>
      <c r="DX2" s="807"/>
      <c r="DY2" s="808"/>
      <c r="DZ2" s="807"/>
      <c r="EA2" s="808"/>
      <c r="EB2" s="807"/>
      <c r="EC2" s="808"/>
      <c r="ED2" s="1491"/>
    </row>
    <row r="3" spans="1:134" ht="14.25" thickBot="1">
      <c r="A3" s="1768"/>
      <c r="B3" s="802"/>
      <c r="C3" s="87"/>
      <c r="D3" s="79"/>
      <c r="E3" s="809"/>
      <c r="F3" s="810"/>
      <c r="G3" s="80"/>
      <c r="H3" s="803"/>
      <c r="I3" s="804"/>
      <c r="J3" s="805"/>
      <c r="K3" s="802"/>
      <c r="L3" s="804"/>
      <c r="M3" s="805"/>
      <c r="N3" s="803"/>
      <c r="O3" s="805"/>
      <c r="P3" s="1855"/>
      <c r="Q3" s="82"/>
      <c r="R3" s="1855"/>
      <c r="S3" s="83"/>
      <c r="T3" s="806"/>
      <c r="U3" s="84"/>
      <c r="V3" s="85"/>
      <c r="W3" s="85"/>
      <c r="X3" s="86"/>
      <c r="Y3" s="87"/>
      <c r="Z3" s="79"/>
      <c r="AA3" s="811"/>
      <c r="AB3" s="88"/>
      <c r="AC3" s="805"/>
      <c r="AD3" s="89"/>
      <c r="AE3" s="804"/>
      <c r="AF3" s="804"/>
      <c r="AG3" s="805"/>
      <c r="AH3" s="89"/>
      <c r="AI3" s="805"/>
      <c r="AJ3" s="90"/>
      <c r="AK3" s="85"/>
      <c r="AL3" s="85"/>
      <c r="AM3" s="1319"/>
      <c r="AN3" s="1319"/>
      <c r="AO3" s="91"/>
      <c r="AP3" s="92"/>
      <c r="AQ3" s="1321"/>
      <c r="AR3" s="93"/>
      <c r="AS3" s="86"/>
      <c r="AT3" s="94"/>
      <c r="AU3" s="86"/>
      <c r="AV3" s="94"/>
      <c r="AW3" s="95"/>
      <c r="AX3" s="92"/>
      <c r="AY3" s="96"/>
      <c r="AZ3" s="1324"/>
      <c r="BA3" s="93"/>
      <c r="BB3" s="86"/>
      <c r="BC3" s="94"/>
      <c r="BD3" s="86"/>
      <c r="BE3" s="94"/>
      <c r="BF3" s="95"/>
      <c r="BG3" s="92"/>
      <c r="BH3" s="96"/>
      <c r="BI3" s="1324"/>
      <c r="BJ3" s="93"/>
      <c r="BK3" s="86"/>
      <c r="BL3" s="94"/>
      <c r="BM3" s="86"/>
      <c r="BN3" s="94"/>
      <c r="BO3" s="95"/>
      <c r="BP3" s="92"/>
      <c r="BQ3" s="96"/>
      <c r="BR3" s="1324"/>
      <c r="BS3" s="93"/>
      <c r="BT3" s="86"/>
      <c r="BU3" s="94"/>
      <c r="BV3" s="86"/>
      <c r="BW3" s="94"/>
      <c r="BX3" s="95"/>
      <c r="BY3" s="92"/>
      <c r="BZ3" s="96"/>
      <c r="CA3" s="1324"/>
      <c r="CB3" s="812"/>
      <c r="CC3" s="813"/>
      <c r="CD3" s="814"/>
      <c r="CE3" s="815"/>
      <c r="CF3" s="816"/>
      <c r="CG3" s="85"/>
      <c r="CH3" s="85"/>
      <c r="CI3" s="1319"/>
      <c r="CJ3" s="1319"/>
      <c r="CK3" s="91"/>
      <c r="CL3" s="92"/>
      <c r="CM3" s="93"/>
      <c r="CN3" s="86"/>
      <c r="CO3" s="94"/>
      <c r="CP3" s="86"/>
      <c r="CQ3" s="94"/>
      <c r="CR3" s="95"/>
      <c r="CS3" s="92"/>
      <c r="CT3" s="96"/>
      <c r="CU3" s="93"/>
      <c r="CV3" s="86"/>
      <c r="CW3" s="94"/>
      <c r="CX3" s="86"/>
      <c r="CY3" s="94"/>
      <c r="CZ3" s="95"/>
      <c r="DA3" s="92"/>
      <c r="DB3" s="96"/>
      <c r="DC3" s="93"/>
      <c r="DD3" s="86"/>
      <c r="DE3" s="94"/>
      <c r="DF3" s="86"/>
      <c r="DG3" s="94"/>
      <c r="DH3" s="95"/>
      <c r="DI3" s="92"/>
      <c r="DJ3" s="96"/>
      <c r="DK3" s="93"/>
      <c r="DL3" s="86"/>
      <c r="DM3" s="94"/>
      <c r="DN3" s="86"/>
      <c r="DO3" s="94"/>
      <c r="DP3" s="95"/>
      <c r="DQ3" s="92"/>
      <c r="DR3" s="96"/>
      <c r="DS3" s="817"/>
      <c r="DT3" s="807"/>
      <c r="DU3" s="808"/>
      <c r="DV3" s="807"/>
      <c r="DW3" s="808"/>
      <c r="DX3" s="807"/>
      <c r="DY3" s="808"/>
      <c r="DZ3" s="807"/>
      <c r="EA3" s="808"/>
      <c r="EB3" s="807"/>
      <c r="EC3" s="808"/>
      <c r="ED3" s="1491"/>
    </row>
    <row r="4" spans="1:134" ht="14.25" thickBot="1">
      <c r="A4" s="1768"/>
      <c r="B4" s="802"/>
      <c r="C4" s="87"/>
      <c r="D4" s="79"/>
      <c r="E4" s="809"/>
      <c r="F4" s="810"/>
      <c r="G4" s="80"/>
      <c r="H4" s="803"/>
      <c r="I4" s="804"/>
      <c r="J4" s="805"/>
      <c r="K4" s="802"/>
      <c r="L4" s="804"/>
      <c r="M4" s="805"/>
      <c r="N4" s="803"/>
      <c r="O4" s="805"/>
      <c r="P4" s="81"/>
      <c r="Q4" s="82"/>
      <c r="R4" s="82"/>
      <c r="S4" s="83"/>
      <c r="T4" s="806"/>
      <c r="U4" s="84"/>
      <c r="V4" s="85"/>
      <c r="W4" s="85"/>
      <c r="X4" s="86"/>
      <c r="Y4" s="87"/>
      <c r="Z4" s="79"/>
      <c r="AA4" s="811"/>
      <c r="AB4" s="88"/>
      <c r="AC4" s="805"/>
      <c r="AD4" s="89"/>
      <c r="AE4" s="804"/>
      <c r="AF4" s="804"/>
      <c r="AG4" s="805"/>
      <c r="AH4" s="89"/>
      <c r="AI4" s="805"/>
      <c r="AJ4" s="90"/>
      <c r="AK4" s="85"/>
      <c r="AL4" s="85"/>
      <c r="AM4" s="1319"/>
      <c r="AN4" s="1319"/>
      <c r="AO4" s="91"/>
      <c r="AP4" s="92"/>
      <c r="AQ4" s="1321"/>
      <c r="AR4" s="93"/>
      <c r="AS4" s="86"/>
      <c r="AT4" s="94"/>
      <c r="AU4" s="86"/>
      <c r="AV4" s="94"/>
      <c r="AW4" s="95"/>
      <c r="AX4" s="92"/>
      <c r="AY4" s="96"/>
      <c r="AZ4" s="1324"/>
      <c r="BA4" s="93"/>
      <c r="BB4" s="86"/>
      <c r="BC4" s="94"/>
      <c r="BD4" s="86"/>
      <c r="BE4" s="94"/>
      <c r="BF4" s="95"/>
      <c r="BG4" s="92"/>
      <c r="BH4" s="96"/>
      <c r="BI4" s="1324"/>
      <c r="BJ4" s="93"/>
      <c r="BK4" s="86"/>
      <c r="BL4" s="94"/>
      <c r="BM4" s="86"/>
      <c r="BN4" s="94"/>
      <c r="BO4" s="95"/>
      <c r="BP4" s="92"/>
      <c r="BQ4" s="96"/>
      <c r="BR4" s="1324"/>
      <c r="BS4" s="93"/>
      <c r="BT4" s="86"/>
      <c r="BU4" s="94"/>
      <c r="BV4" s="86"/>
      <c r="BW4" s="94"/>
      <c r="BX4" s="95"/>
      <c r="BY4" s="92"/>
      <c r="BZ4" s="96"/>
      <c r="CA4" s="1324"/>
      <c r="CB4" s="812"/>
      <c r="CC4" s="813"/>
      <c r="CD4" s="814"/>
      <c r="CE4" s="815"/>
      <c r="CF4" s="816"/>
      <c r="CG4" s="85"/>
      <c r="CH4" s="85"/>
      <c r="CI4" s="1319"/>
      <c r="CJ4" s="1319"/>
      <c r="CK4" s="91"/>
      <c r="CL4" s="92"/>
      <c r="CM4" s="93"/>
      <c r="CN4" s="86"/>
      <c r="CO4" s="94"/>
      <c r="CP4" s="86"/>
      <c r="CQ4" s="94"/>
      <c r="CR4" s="95"/>
      <c r="CS4" s="92"/>
      <c r="CT4" s="96"/>
      <c r="CU4" s="93"/>
      <c r="CV4" s="86"/>
      <c r="CW4" s="94"/>
      <c r="CX4" s="86"/>
      <c r="CY4" s="94"/>
      <c r="CZ4" s="95"/>
      <c r="DA4" s="92"/>
      <c r="DB4" s="96"/>
      <c r="DC4" s="93"/>
      <c r="DD4" s="86"/>
      <c r="DE4" s="94"/>
      <c r="DF4" s="86"/>
      <c r="DG4" s="94"/>
      <c r="DH4" s="95"/>
      <c r="DI4" s="92"/>
      <c r="DJ4" s="96"/>
      <c r="DK4" s="93"/>
      <c r="DL4" s="86"/>
      <c r="DM4" s="94"/>
      <c r="DN4" s="86"/>
      <c r="DO4" s="94"/>
      <c r="DP4" s="95"/>
      <c r="DQ4" s="92"/>
      <c r="DR4" s="96"/>
      <c r="DS4" s="817"/>
      <c r="DT4" s="807"/>
      <c r="DU4" s="808"/>
      <c r="DV4" s="807"/>
      <c r="DW4" s="808"/>
      <c r="DX4" s="807"/>
      <c r="DY4" s="808"/>
      <c r="DZ4" s="807"/>
      <c r="EA4" s="808"/>
      <c r="EB4" s="807"/>
      <c r="EC4" s="808"/>
      <c r="ED4" s="1491"/>
    </row>
    <row r="5" spans="1:134" ht="14.25" thickBot="1">
      <c r="A5" s="1768"/>
      <c r="B5" s="802"/>
      <c r="C5" s="87"/>
      <c r="D5" s="79"/>
      <c r="E5" s="809"/>
      <c r="F5" s="810"/>
      <c r="G5" s="80"/>
      <c r="H5" s="803"/>
      <c r="I5" s="804"/>
      <c r="J5" s="805"/>
      <c r="K5" s="802"/>
      <c r="L5" s="804"/>
      <c r="M5" s="805"/>
      <c r="N5" s="803"/>
      <c r="O5" s="805"/>
      <c r="P5" s="81"/>
      <c r="Q5" s="82"/>
      <c r="R5" s="82"/>
      <c r="S5" s="83"/>
      <c r="T5" s="806"/>
      <c r="U5" s="84"/>
      <c r="V5" s="85"/>
      <c r="W5" s="85"/>
      <c r="X5" s="86"/>
      <c r="Y5" s="87"/>
      <c r="Z5" s="79"/>
      <c r="AA5" s="811"/>
      <c r="AB5" s="88"/>
      <c r="AC5" s="805"/>
      <c r="AD5" s="89"/>
      <c r="AE5" s="804"/>
      <c r="AF5" s="804"/>
      <c r="AG5" s="805"/>
      <c r="AH5" s="89"/>
      <c r="AI5" s="805"/>
      <c r="AJ5" s="90"/>
      <c r="AK5" s="85"/>
      <c r="AL5" s="85"/>
      <c r="AM5" s="1319"/>
      <c r="AN5" s="1319"/>
      <c r="AO5" s="91"/>
      <c r="AP5" s="92"/>
      <c r="AQ5" s="1321"/>
      <c r="AR5" s="93"/>
      <c r="AS5" s="86"/>
      <c r="AT5" s="94"/>
      <c r="AU5" s="86"/>
      <c r="AV5" s="94"/>
      <c r="AW5" s="95"/>
      <c r="AX5" s="92"/>
      <c r="AY5" s="96"/>
      <c r="AZ5" s="1324"/>
      <c r="BA5" s="93"/>
      <c r="BB5" s="86"/>
      <c r="BC5" s="94"/>
      <c r="BD5" s="86"/>
      <c r="BE5" s="94"/>
      <c r="BF5" s="95"/>
      <c r="BG5" s="92"/>
      <c r="BH5" s="96"/>
      <c r="BI5" s="1324"/>
      <c r="BJ5" s="93"/>
      <c r="BK5" s="86"/>
      <c r="BL5" s="94"/>
      <c r="BM5" s="86"/>
      <c r="BN5" s="94"/>
      <c r="BO5" s="95"/>
      <c r="BP5" s="92"/>
      <c r="BQ5" s="96"/>
      <c r="BR5" s="1324"/>
      <c r="BS5" s="93"/>
      <c r="BT5" s="86"/>
      <c r="BU5" s="94"/>
      <c r="BV5" s="86"/>
      <c r="BW5" s="94"/>
      <c r="BX5" s="95"/>
      <c r="BY5" s="92"/>
      <c r="BZ5" s="96"/>
      <c r="CA5" s="1324"/>
      <c r="CB5" s="812"/>
      <c r="CC5" s="813"/>
      <c r="CD5" s="814"/>
      <c r="CE5" s="815"/>
      <c r="CF5" s="816"/>
      <c r="CG5" s="85"/>
      <c r="CH5" s="85"/>
      <c r="CI5" s="1319"/>
      <c r="CJ5" s="1319"/>
      <c r="CK5" s="91"/>
      <c r="CL5" s="92"/>
      <c r="CM5" s="93"/>
      <c r="CN5" s="86"/>
      <c r="CO5" s="94"/>
      <c r="CP5" s="86"/>
      <c r="CQ5" s="94"/>
      <c r="CR5" s="95"/>
      <c r="CS5" s="92"/>
      <c r="CT5" s="96"/>
      <c r="CU5" s="93"/>
      <c r="CV5" s="86"/>
      <c r="CW5" s="94"/>
      <c r="CX5" s="86"/>
      <c r="CY5" s="94"/>
      <c r="CZ5" s="95"/>
      <c r="DA5" s="92"/>
      <c r="DB5" s="96"/>
      <c r="DC5" s="93"/>
      <c r="DD5" s="86"/>
      <c r="DE5" s="94"/>
      <c r="DF5" s="86"/>
      <c r="DG5" s="94"/>
      <c r="DH5" s="95"/>
      <c r="DI5" s="92"/>
      <c r="DJ5" s="96"/>
      <c r="DK5" s="93"/>
      <c r="DL5" s="86"/>
      <c r="DM5" s="94"/>
      <c r="DN5" s="86"/>
      <c r="DO5" s="94"/>
      <c r="DP5" s="95"/>
      <c r="DQ5" s="92"/>
      <c r="DR5" s="96"/>
      <c r="DS5" s="817"/>
      <c r="DT5" s="807"/>
      <c r="DU5" s="808"/>
      <c r="DV5" s="807"/>
      <c r="DW5" s="808"/>
      <c r="DX5" s="807"/>
      <c r="DY5" s="808"/>
      <c r="DZ5" s="807"/>
      <c r="EA5" s="808"/>
      <c r="EB5" s="807"/>
      <c r="EC5" s="808"/>
      <c r="ED5" s="1491"/>
    </row>
    <row r="6" spans="1:134" ht="14.25" thickBot="1">
      <c r="A6" s="1768"/>
      <c r="B6" s="802"/>
      <c r="C6" s="87"/>
      <c r="D6" s="79"/>
      <c r="E6" s="809"/>
      <c r="F6" s="810"/>
      <c r="G6" s="80"/>
      <c r="H6" s="803"/>
      <c r="I6" s="804"/>
      <c r="J6" s="805"/>
      <c r="K6" s="802"/>
      <c r="L6" s="804"/>
      <c r="M6" s="805"/>
      <c r="N6" s="803"/>
      <c r="O6" s="805"/>
      <c r="P6" s="81"/>
      <c r="Q6" s="82"/>
      <c r="R6" s="82"/>
      <c r="S6" s="83"/>
      <c r="T6" s="806"/>
      <c r="U6" s="84"/>
      <c r="V6" s="85"/>
      <c r="W6" s="85"/>
      <c r="X6" s="86"/>
      <c r="Y6" s="87"/>
      <c r="Z6" s="79"/>
      <c r="AA6" s="811"/>
      <c r="AB6" s="88"/>
      <c r="AC6" s="805"/>
      <c r="AD6" s="89"/>
      <c r="AE6" s="804"/>
      <c r="AF6" s="804"/>
      <c r="AG6" s="805"/>
      <c r="AH6" s="89"/>
      <c r="AI6" s="805"/>
      <c r="AJ6" s="90"/>
      <c r="AK6" s="85"/>
      <c r="AL6" s="85"/>
      <c r="AM6" s="1319"/>
      <c r="AN6" s="1319"/>
      <c r="AO6" s="91"/>
      <c r="AP6" s="92"/>
      <c r="AQ6" s="1321"/>
      <c r="AR6" s="93"/>
      <c r="AS6" s="86"/>
      <c r="AT6" s="94"/>
      <c r="AU6" s="86"/>
      <c r="AV6" s="94"/>
      <c r="AW6" s="95"/>
      <c r="AX6" s="92"/>
      <c r="AY6" s="96"/>
      <c r="AZ6" s="1324"/>
      <c r="BA6" s="93"/>
      <c r="BB6" s="86"/>
      <c r="BC6" s="94"/>
      <c r="BD6" s="86"/>
      <c r="BE6" s="94"/>
      <c r="BF6" s="95"/>
      <c r="BG6" s="92"/>
      <c r="BH6" s="96"/>
      <c r="BI6" s="1324"/>
      <c r="BJ6" s="93"/>
      <c r="BK6" s="86"/>
      <c r="BL6" s="94"/>
      <c r="BM6" s="86"/>
      <c r="BN6" s="94"/>
      <c r="BO6" s="95"/>
      <c r="BP6" s="92"/>
      <c r="BQ6" s="96"/>
      <c r="BR6" s="1324"/>
      <c r="BS6" s="93"/>
      <c r="BT6" s="86"/>
      <c r="BU6" s="94"/>
      <c r="BV6" s="86"/>
      <c r="BW6" s="94"/>
      <c r="BX6" s="95"/>
      <c r="BY6" s="92"/>
      <c r="BZ6" s="96"/>
      <c r="CA6" s="1324"/>
      <c r="CB6" s="812"/>
      <c r="CC6" s="813"/>
      <c r="CD6" s="814"/>
      <c r="CE6" s="815"/>
      <c r="CF6" s="816"/>
      <c r="CG6" s="85"/>
      <c r="CH6" s="85"/>
      <c r="CI6" s="1319"/>
      <c r="CJ6" s="1319"/>
      <c r="CK6" s="91"/>
      <c r="CL6" s="92"/>
      <c r="CM6" s="93"/>
      <c r="CN6" s="86"/>
      <c r="CO6" s="94"/>
      <c r="CP6" s="86"/>
      <c r="CQ6" s="94"/>
      <c r="CR6" s="95"/>
      <c r="CS6" s="92"/>
      <c r="CT6" s="96"/>
      <c r="CU6" s="93"/>
      <c r="CV6" s="86"/>
      <c r="CW6" s="94"/>
      <c r="CX6" s="86"/>
      <c r="CY6" s="94"/>
      <c r="CZ6" s="95"/>
      <c r="DA6" s="92"/>
      <c r="DB6" s="96"/>
      <c r="DC6" s="93"/>
      <c r="DD6" s="86"/>
      <c r="DE6" s="94"/>
      <c r="DF6" s="86"/>
      <c r="DG6" s="94"/>
      <c r="DH6" s="95"/>
      <c r="DI6" s="92"/>
      <c r="DJ6" s="96"/>
      <c r="DK6" s="93"/>
      <c r="DL6" s="86"/>
      <c r="DM6" s="94"/>
      <c r="DN6" s="86"/>
      <c r="DO6" s="94"/>
      <c r="DP6" s="95"/>
      <c r="DQ6" s="92"/>
      <c r="DR6" s="96"/>
      <c r="DS6" s="817"/>
      <c r="DT6" s="807"/>
      <c r="DU6" s="808"/>
      <c r="DV6" s="807"/>
      <c r="DW6" s="808"/>
      <c r="DX6" s="807"/>
      <c r="DY6" s="808"/>
      <c r="DZ6" s="807"/>
      <c r="EA6" s="808"/>
      <c r="EB6" s="807"/>
      <c r="EC6" s="808"/>
      <c r="ED6" s="1491"/>
    </row>
    <row r="7" spans="1:134" ht="14.25" thickBot="1">
      <c r="A7" s="1768"/>
      <c r="B7" s="802"/>
      <c r="C7" s="87"/>
      <c r="D7" s="79"/>
      <c r="E7" s="809"/>
      <c r="F7" s="810"/>
      <c r="G7" s="80"/>
      <c r="H7" s="803"/>
      <c r="I7" s="804"/>
      <c r="J7" s="805"/>
      <c r="K7" s="802"/>
      <c r="L7" s="804"/>
      <c r="M7" s="805"/>
      <c r="N7" s="803"/>
      <c r="O7" s="805"/>
      <c r="P7" s="81"/>
      <c r="Q7" s="82"/>
      <c r="R7" s="82"/>
      <c r="S7" s="83"/>
      <c r="T7" s="806"/>
      <c r="U7" s="84"/>
      <c r="V7" s="85"/>
      <c r="W7" s="85"/>
      <c r="X7" s="86"/>
      <c r="Y7" s="87"/>
      <c r="Z7" s="79"/>
      <c r="AA7" s="811"/>
      <c r="AB7" s="88"/>
      <c r="AC7" s="805"/>
      <c r="AD7" s="89"/>
      <c r="AE7" s="804"/>
      <c r="AF7" s="804"/>
      <c r="AG7" s="805"/>
      <c r="AH7" s="89"/>
      <c r="AI7" s="805"/>
      <c r="AJ7" s="90"/>
      <c r="AK7" s="85"/>
      <c r="AL7" s="85"/>
      <c r="AM7" s="1319"/>
      <c r="AN7" s="1319"/>
      <c r="AO7" s="91"/>
      <c r="AP7" s="92"/>
      <c r="AQ7" s="1321"/>
      <c r="AR7" s="93"/>
      <c r="AS7" s="86"/>
      <c r="AT7" s="94"/>
      <c r="AU7" s="86"/>
      <c r="AV7" s="94"/>
      <c r="AW7" s="95"/>
      <c r="AX7" s="92"/>
      <c r="AY7" s="96"/>
      <c r="AZ7" s="1324"/>
      <c r="BA7" s="93"/>
      <c r="BB7" s="86"/>
      <c r="BC7" s="94"/>
      <c r="BD7" s="86"/>
      <c r="BE7" s="94"/>
      <c r="BF7" s="95"/>
      <c r="BG7" s="92"/>
      <c r="BH7" s="96"/>
      <c r="BI7" s="1324"/>
      <c r="BJ7" s="93"/>
      <c r="BK7" s="86"/>
      <c r="BL7" s="94"/>
      <c r="BM7" s="86"/>
      <c r="BN7" s="94"/>
      <c r="BO7" s="95"/>
      <c r="BP7" s="92"/>
      <c r="BQ7" s="96"/>
      <c r="BR7" s="1324"/>
      <c r="BS7" s="93"/>
      <c r="BT7" s="86"/>
      <c r="BU7" s="94"/>
      <c r="BV7" s="86"/>
      <c r="BW7" s="94"/>
      <c r="BX7" s="95"/>
      <c r="BY7" s="92"/>
      <c r="BZ7" s="96"/>
      <c r="CA7" s="1324"/>
      <c r="CB7" s="812"/>
      <c r="CC7" s="813"/>
      <c r="CD7" s="814"/>
      <c r="CE7" s="815"/>
      <c r="CF7" s="816"/>
      <c r="CG7" s="85"/>
      <c r="CH7" s="85"/>
      <c r="CI7" s="1319"/>
      <c r="CJ7" s="1319"/>
      <c r="CK7" s="91"/>
      <c r="CL7" s="92"/>
      <c r="CM7" s="93"/>
      <c r="CN7" s="86"/>
      <c r="CO7" s="94"/>
      <c r="CP7" s="86"/>
      <c r="CQ7" s="94"/>
      <c r="CR7" s="95"/>
      <c r="CS7" s="92"/>
      <c r="CT7" s="96"/>
      <c r="CU7" s="93"/>
      <c r="CV7" s="86"/>
      <c r="CW7" s="94"/>
      <c r="CX7" s="86"/>
      <c r="CY7" s="94"/>
      <c r="CZ7" s="95"/>
      <c r="DA7" s="92"/>
      <c r="DB7" s="96"/>
      <c r="DC7" s="93"/>
      <c r="DD7" s="86"/>
      <c r="DE7" s="94"/>
      <c r="DF7" s="86"/>
      <c r="DG7" s="94"/>
      <c r="DH7" s="95"/>
      <c r="DI7" s="92"/>
      <c r="DJ7" s="96"/>
      <c r="DK7" s="93"/>
      <c r="DL7" s="86"/>
      <c r="DM7" s="94"/>
      <c r="DN7" s="86"/>
      <c r="DO7" s="94"/>
      <c r="DP7" s="95"/>
      <c r="DQ7" s="92"/>
      <c r="DR7" s="96"/>
      <c r="DS7" s="817"/>
      <c r="DT7" s="807"/>
      <c r="DU7" s="808"/>
      <c r="DV7" s="807"/>
      <c r="DW7" s="808"/>
      <c r="DX7" s="807"/>
      <c r="DY7" s="808"/>
      <c r="DZ7" s="807"/>
      <c r="EA7" s="808"/>
      <c r="EB7" s="807"/>
      <c r="EC7" s="808"/>
      <c r="ED7" s="1491"/>
    </row>
    <row r="8" spans="1:134" ht="14.25" thickBot="1">
      <c r="A8" s="1768"/>
      <c r="B8" s="802"/>
      <c r="C8" s="87"/>
      <c r="D8" s="79"/>
      <c r="E8" s="809"/>
      <c r="F8" s="810"/>
      <c r="G8" s="80"/>
      <c r="H8" s="803"/>
      <c r="I8" s="804"/>
      <c r="J8" s="805"/>
      <c r="K8" s="802"/>
      <c r="L8" s="804"/>
      <c r="M8" s="805"/>
      <c r="N8" s="803"/>
      <c r="O8" s="805"/>
      <c r="P8" s="81"/>
      <c r="Q8" s="82"/>
      <c r="R8" s="82"/>
      <c r="S8" s="83"/>
      <c r="T8" s="806"/>
      <c r="U8" s="84"/>
      <c r="V8" s="85"/>
      <c r="W8" s="85"/>
      <c r="X8" s="86"/>
      <c r="Y8" s="87"/>
      <c r="Z8" s="79"/>
      <c r="AA8" s="811"/>
      <c r="AB8" s="88"/>
      <c r="AC8" s="805"/>
      <c r="AD8" s="89"/>
      <c r="AE8" s="804"/>
      <c r="AF8" s="804"/>
      <c r="AG8" s="805"/>
      <c r="AH8" s="89"/>
      <c r="AI8" s="805"/>
      <c r="AJ8" s="90"/>
      <c r="AK8" s="85"/>
      <c r="AL8" s="85"/>
      <c r="AM8" s="1319"/>
      <c r="AN8" s="1319"/>
      <c r="AO8" s="91"/>
      <c r="AP8" s="92"/>
      <c r="AQ8" s="1321"/>
      <c r="AR8" s="93"/>
      <c r="AS8" s="86"/>
      <c r="AT8" s="94"/>
      <c r="AU8" s="86"/>
      <c r="AV8" s="94"/>
      <c r="AW8" s="95"/>
      <c r="AX8" s="92"/>
      <c r="AY8" s="96"/>
      <c r="AZ8" s="1324"/>
      <c r="BA8" s="93"/>
      <c r="BB8" s="86"/>
      <c r="BC8" s="94"/>
      <c r="BD8" s="86"/>
      <c r="BE8" s="94"/>
      <c r="BF8" s="95"/>
      <c r="BG8" s="92"/>
      <c r="BH8" s="96"/>
      <c r="BI8" s="1324"/>
      <c r="BJ8" s="93"/>
      <c r="BK8" s="86"/>
      <c r="BL8" s="94"/>
      <c r="BM8" s="86"/>
      <c r="BN8" s="94"/>
      <c r="BO8" s="95"/>
      <c r="BP8" s="92"/>
      <c r="BQ8" s="96"/>
      <c r="BR8" s="1324"/>
      <c r="BS8" s="93"/>
      <c r="BT8" s="86"/>
      <c r="BU8" s="94"/>
      <c r="BV8" s="86"/>
      <c r="BW8" s="94"/>
      <c r="BX8" s="95"/>
      <c r="BY8" s="92"/>
      <c r="BZ8" s="96"/>
      <c r="CA8" s="1324"/>
      <c r="CB8" s="812"/>
      <c r="CC8" s="813"/>
      <c r="CD8" s="814"/>
      <c r="CE8" s="815"/>
      <c r="CF8" s="816"/>
      <c r="CG8" s="85"/>
      <c r="CH8" s="85"/>
      <c r="CI8" s="1319"/>
      <c r="CJ8" s="1319"/>
      <c r="CK8" s="91"/>
      <c r="CL8" s="92"/>
      <c r="CM8" s="93"/>
      <c r="CN8" s="86"/>
      <c r="CO8" s="94"/>
      <c r="CP8" s="86"/>
      <c r="CQ8" s="94"/>
      <c r="CR8" s="95"/>
      <c r="CS8" s="92"/>
      <c r="CT8" s="96"/>
      <c r="CU8" s="93"/>
      <c r="CV8" s="86"/>
      <c r="CW8" s="94"/>
      <c r="CX8" s="86"/>
      <c r="CY8" s="94"/>
      <c r="CZ8" s="95"/>
      <c r="DA8" s="92"/>
      <c r="DB8" s="96"/>
      <c r="DC8" s="93"/>
      <c r="DD8" s="86"/>
      <c r="DE8" s="94"/>
      <c r="DF8" s="86"/>
      <c r="DG8" s="94"/>
      <c r="DH8" s="95"/>
      <c r="DI8" s="92"/>
      <c r="DJ8" s="96"/>
      <c r="DK8" s="93"/>
      <c r="DL8" s="86"/>
      <c r="DM8" s="94"/>
      <c r="DN8" s="86"/>
      <c r="DO8" s="94"/>
      <c r="DP8" s="95"/>
      <c r="DQ8" s="92"/>
      <c r="DR8" s="96"/>
      <c r="DS8" s="817"/>
      <c r="DT8" s="807"/>
      <c r="DU8" s="808"/>
      <c r="DV8" s="807"/>
      <c r="DW8" s="808"/>
      <c r="DX8" s="807"/>
      <c r="DY8" s="808"/>
      <c r="DZ8" s="807"/>
      <c r="EA8" s="808"/>
      <c r="EB8" s="807"/>
      <c r="EC8" s="808"/>
      <c r="ED8" s="1491"/>
    </row>
    <row r="9" spans="1:134" ht="14.25" thickBot="1">
      <c r="A9" s="1768"/>
      <c r="B9" s="802"/>
      <c r="C9" s="87"/>
      <c r="D9" s="79"/>
      <c r="E9" s="809"/>
      <c r="F9" s="810"/>
      <c r="G9" s="80"/>
      <c r="H9" s="803"/>
      <c r="I9" s="804"/>
      <c r="J9" s="805"/>
      <c r="K9" s="802"/>
      <c r="L9" s="804"/>
      <c r="M9" s="805"/>
      <c r="N9" s="803"/>
      <c r="O9" s="805"/>
      <c r="P9" s="81"/>
      <c r="Q9" s="82"/>
      <c r="R9" s="82"/>
      <c r="S9" s="83"/>
      <c r="T9" s="806"/>
      <c r="U9" s="84"/>
      <c r="V9" s="85"/>
      <c r="W9" s="85"/>
      <c r="X9" s="86"/>
      <c r="Y9" s="87"/>
      <c r="Z9" s="79"/>
      <c r="AA9" s="811"/>
      <c r="AB9" s="88"/>
      <c r="AC9" s="805"/>
      <c r="AD9" s="89"/>
      <c r="AE9" s="804"/>
      <c r="AF9" s="804"/>
      <c r="AG9" s="805"/>
      <c r="AH9" s="89"/>
      <c r="AI9" s="805"/>
      <c r="AJ9" s="90"/>
      <c r="AK9" s="85"/>
      <c r="AL9" s="85"/>
      <c r="AM9" s="1319"/>
      <c r="AN9" s="1319"/>
      <c r="AO9" s="91"/>
      <c r="AP9" s="92"/>
      <c r="AQ9" s="1321"/>
      <c r="AR9" s="93"/>
      <c r="AS9" s="86"/>
      <c r="AT9" s="94"/>
      <c r="AU9" s="86"/>
      <c r="AV9" s="94"/>
      <c r="AW9" s="95"/>
      <c r="AX9" s="92"/>
      <c r="AY9" s="96"/>
      <c r="AZ9" s="1324"/>
      <c r="BA9" s="93"/>
      <c r="BB9" s="86"/>
      <c r="BC9" s="94"/>
      <c r="BD9" s="86"/>
      <c r="BE9" s="94"/>
      <c r="BF9" s="95"/>
      <c r="BG9" s="92"/>
      <c r="BH9" s="96"/>
      <c r="BI9" s="1324"/>
      <c r="BJ9" s="93"/>
      <c r="BK9" s="86"/>
      <c r="BL9" s="94"/>
      <c r="BM9" s="86"/>
      <c r="BN9" s="94"/>
      <c r="BO9" s="95"/>
      <c r="BP9" s="92"/>
      <c r="BQ9" s="96"/>
      <c r="BR9" s="1324"/>
      <c r="BS9" s="93"/>
      <c r="BT9" s="86"/>
      <c r="BU9" s="94"/>
      <c r="BV9" s="86"/>
      <c r="BW9" s="94"/>
      <c r="BX9" s="95"/>
      <c r="BY9" s="92"/>
      <c r="BZ9" s="96"/>
      <c r="CA9" s="1324"/>
      <c r="CB9" s="812"/>
      <c r="CC9" s="813"/>
      <c r="CD9" s="814"/>
      <c r="CE9" s="815"/>
      <c r="CF9" s="816"/>
      <c r="CG9" s="85"/>
      <c r="CH9" s="85"/>
      <c r="CI9" s="1319"/>
      <c r="CJ9" s="1319"/>
      <c r="CK9" s="91"/>
      <c r="CL9" s="92"/>
      <c r="CM9" s="93"/>
      <c r="CN9" s="86"/>
      <c r="CO9" s="94"/>
      <c r="CP9" s="86"/>
      <c r="CQ9" s="94"/>
      <c r="CR9" s="95"/>
      <c r="CS9" s="92"/>
      <c r="CT9" s="96"/>
      <c r="CU9" s="93"/>
      <c r="CV9" s="86"/>
      <c r="CW9" s="94"/>
      <c r="CX9" s="86"/>
      <c r="CY9" s="94"/>
      <c r="CZ9" s="95"/>
      <c r="DA9" s="92"/>
      <c r="DB9" s="96"/>
      <c r="DC9" s="93"/>
      <c r="DD9" s="86"/>
      <c r="DE9" s="94"/>
      <c r="DF9" s="86"/>
      <c r="DG9" s="94"/>
      <c r="DH9" s="95"/>
      <c r="DI9" s="92"/>
      <c r="DJ9" s="96"/>
      <c r="DK9" s="93"/>
      <c r="DL9" s="86"/>
      <c r="DM9" s="94"/>
      <c r="DN9" s="86"/>
      <c r="DO9" s="94"/>
      <c r="DP9" s="95"/>
      <c r="DQ9" s="92"/>
      <c r="DR9" s="96"/>
      <c r="DS9" s="817"/>
      <c r="DT9" s="807"/>
      <c r="DU9" s="808"/>
      <c r="DV9" s="807"/>
      <c r="DW9" s="808"/>
      <c r="DX9" s="807"/>
      <c r="DY9" s="808"/>
      <c r="DZ9" s="807"/>
      <c r="EA9" s="808"/>
      <c r="EB9" s="807"/>
      <c r="EC9" s="808"/>
      <c r="ED9" s="1491"/>
    </row>
    <row r="10" spans="1:134" ht="14.25" thickBot="1">
      <c r="A10" s="1768"/>
      <c r="B10" s="802"/>
      <c r="C10" s="87"/>
      <c r="D10" s="79"/>
      <c r="E10" s="809"/>
      <c r="F10" s="810"/>
      <c r="G10" s="80"/>
      <c r="H10" s="803"/>
      <c r="I10" s="804"/>
      <c r="J10" s="805"/>
      <c r="K10" s="802"/>
      <c r="L10" s="804"/>
      <c r="M10" s="805"/>
      <c r="N10" s="803"/>
      <c r="O10" s="805"/>
      <c r="P10" s="81"/>
      <c r="Q10" s="82"/>
      <c r="R10" s="82"/>
      <c r="S10" s="83"/>
      <c r="T10" s="806"/>
      <c r="U10" s="84"/>
      <c r="V10" s="85"/>
      <c r="W10" s="85"/>
      <c r="X10" s="86"/>
      <c r="Y10" s="87"/>
      <c r="Z10" s="79"/>
      <c r="AA10" s="811"/>
      <c r="AB10" s="88"/>
      <c r="AC10" s="805"/>
      <c r="AD10" s="89"/>
      <c r="AE10" s="804"/>
      <c r="AF10" s="804"/>
      <c r="AG10" s="805"/>
      <c r="AH10" s="89"/>
      <c r="AI10" s="805"/>
      <c r="AJ10" s="90"/>
      <c r="AK10" s="85"/>
      <c r="AL10" s="85"/>
      <c r="AM10" s="1319"/>
      <c r="AN10" s="1319"/>
      <c r="AO10" s="91"/>
      <c r="AP10" s="92"/>
      <c r="AQ10" s="1321"/>
      <c r="AR10" s="93"/>
      <c r="AS10" s="86"/>
      <c r="AT10" s="94"/>
      <c r="AU10" s="86"/>
      <c r="AV10" s="94"/>
      <c r="AW10" s="95"/>
      <c r="AX10" s="92"/>
      <c r="AY10" s="96"/>
      <c r="AZ10" s="1324"/>
      <c r="BA10" s="93"/>
      <c r="BB10" s="86"/>
      <c r="BC10" s="94"/>
      <c r="BD10" s="86"/>
      <c r="BE10" s="94"/>
      <c r="BF10" s="95"/>
      <c r="BG10" s="92"/>
      <c r="BH10" s="96"/>
      <c r="BI10" s="1324"/>
      <c r="BJ10" s="93"/>
      <c r="BK10" s="86"/>
      <c r="BL10" s="94"/>
      <c r="BM10" s="86"/>
      <c r="BN10" s="94"/>
      <c r="BO10" s="95"/>
      <c r="BP10" s="92"/>
      <c r="BQ10" s="96"/>
      <c r="BR10" s="1324"/>
      <c r="BS10" s="93"/>
      <c r="BT10" s="86"/>
      <c r="BU10" s="94"/>
      <c r="BV10" s="86"/>
      <c r="BW10" s="94"/>
      <c r="BX10" s="95"/>
      <c r="BY10" s="92"/>
      <c r="BZ10" s="96"/>
      <c r="CA10" s="1324"/>
      <c r="CB10" s="812"/>
      <c r="CC10" s="813"/>
      <c r="CD10" s="814"/>
      <c r="CE10" s="815"/>
      <c r="CF10" s="816"/>
      <c r="CG10" s="85"/>
      <c r="CH10" s="85"/>
      <c r="CI10" s="1319"/>
      <c r="CJ10" s="1319"/>
      <c r="CK10" s="91"/>
      <c r="CL10" s="92"/>
      <c r="CM10" s="93"/>
      <c r="CN10" s="86"/>
      <c r="CO10" s="94"/>
      <c r="CP10" s="86"/>
      <c r="CQ10" s="94"/>
      <c r="CR10" s="95"/>
      <c r="CS10" s="92"/>
      <c r="CT10" s="96"/>
      <c r="CU10" s="93"/>
      <c r="CV10" s="86"/>
      <c r="CW10" s="94"/>
      <c r="CX10" s="86"/>
      <c r="CY10" s="94"/>
      <c r="CZ10" s="95"/>
      <c r="DA10" s="92"/>
      <c r="DB10" s="96"/>
      <c r="DC10" s="93"/>
      <c r="DD10" s="86"/>
      <c r="DE10" s="94"/>
      <c r="DF10" s="86"/>
      <c r="DG10" s="94"/>
      <c r="DH10" s="95"/>
      <c r="DI10" s="92"/>
      <c r="DJ10" s="96"/>
      <c r="DK10" s="93"/>
      <c r="DL10" s="86"/>
      <c r="DM10" s="94"/>
      <c r="DN10" s="86"/>
      <c r="DO10" s="94"/>
      <c r="DP10" s="95"/>
      <c r="DQ10" s="92"/>
      <c r="DR10" s="96"/>
      <c r="DS10" s="817"/>
      <c r="DT10" s="807"/>
      <c r="DU10" s="808"/>
      <c r="DV10" s="807"/>
      <c r="DW10" s="808"/>
      <c r="DX10" s="807"/>
      <c r="DY10" s="808"/>
      <c r="DZ10" s="807"/>
      <c r="EA10" s="808"/>
      <c r="EB10" s="807"/>
      <c r="EC10" s="808"/>
      <c r="ED10" s="1491"/>
    </row>
    <row r="11" spans="1:134" ht="14.25" thickBot="1">
      <c r="A11" s="1768"/>
      <c r="B11" s="802"/>
      <c r="C11" s="87"/>
      <c r="D11" s="79"/>
      <c r="E11" s="809"/>
      <c r="F11" s="810"/>
      <c r="G11" s="80"/>
      <c r="H11" s="803"/>
      <c r="I11" s="804"/>
      <c r="J11" s="805"/>
      <c r="K11" s="802"/>
      <c r="L11" s="804"/>
      <c r="M11" s="805"/>
      <c r="N11" s="803"/>
      <c r="O11" s="805"/>
      <c r="P11" s="81"/>
      <c r="Q11" s="82"/>
      <c r="R11" s="82"/>
      <c r="S11" s="83"/>
      <c r="T11" s="806"/>
      <c r="U11" s="84"/>
      <c r="V11" s="85"/>
      <c r="W11" s="85"/>
      <c r="X11" s="86"/>
      <c r="Y11" s="87"/>
      <c r="Z11" s="79"/>
      <c r="AA11" s="811"/>
      <c r="AB11" s="88"/>
      <c r="AC11" s="805"/>
      <c r="AD11" s="89"/>
      <c r="AE11" s="804"/>
      <c r="AF11" s="804"/>
      <c r="AG11" s="805"/>
      <c r="AH11" s="89"/>
      <c r="AI11" s="805"/>
      <c r="AJ11" s="90"/>
      <c r="AK11" s="85"/>
      <c r="AL11" s="85"/>
      <c r="AM11" s="1319"/>
      <c r="AN11" s="1319"/>
      <c r="AO11" s="91"/>
      <c r="AP11" s="92"/>
      <c r="AQ11" s="1321"/>
      <c r="AR11" s="93"/>
      <c r="AS11" s="86"/>
      <c r="AT11" s="94"/>
      <c r="AU11" s="86"/>
      <c r="AV11" s="94"/>
      <c r="AW11" s="95"/>
      <c r="AX11" s="92"/>
      <c r="AY11" s="96"/>
      <c r="AZ11" s="1324"/>
      <c r="BA11" s="93"/>
      <c r="BB11" s="86"/>
      <c r="BC11" s="94"/>
      <c r="BD11" s="86"/>
      <c r="BE11" s="94"/>
      <c r="BF11" s="95"/>
      <c r="BG11" s="92"/>
      <c r="BH11" s="96"/>
      <c r="BI11" s="1324"/>
      <c r="BJ11" s="93"/>
      <c r="BK11" s="86"/>
      <c r="BL11" s="94"/>
      <c r="BM11" s="86"/>
      <c r="BN11" s="94"/>
      <c r="BO11" s="95"/>
      <c r="BP11" s="92"/>
      <c r="BQ11" s="96"/>
      <c r="BR11" s="1324"/>
      <c r="BS11" s="93"/>
      <c r="BT11" s="86"/>
      <c r="BU11" s="94"/>
      <c r="BV11" s="86"/>
      <c r="BW11" s="94"/>
      <c r="BX11" s="95"/>
      <c r="BY11" s="92"/>
      <c r="BZ11" s="96"/>
      <c r="CA11" s="1324"/>
      <c r="CB11" s="812"/>
      <c r="CC11" s="813"/>
      <c r="CD11" s="814"/>
      <c r="CE11" s="815"/>
      <c r="CF11" s="816"/>
      <c r="CG11" s="85"/>
      <c r="CH11" s="85"/>
      <c r="CI11" s="1319"/>
      <c r="CJ11" s="1319"/>
      <c r="CK11" s="91"/>
      <c r="CL11" s="92"/>
      <c r="CM11" s="93"/>
      <c r="CN11" s="86"/>
      <c r="CO11" s="94"/>
      <c r="CP11" s="86"/>
      <c r="CQ11" s="94"/>
      <c r="CR11" s="95"/>
      <c r="CS11" s="92"/>
      <c r="CT11" s="96"/>
      <c r="CU11" s="93"/>
      <c r="CV11" s="86"/>
      <c r="CW11" s="94"/>
      <c r="CX11" s="86"/>
      <c r="CY11" s="94"/>
      <c r="CZ11" s="95"/>
      <c r="DA11" s="92"/>
      <c r="DB11" s="96"/>
      <c r="DC11" s="93"/>
      <c r="DD11" s="86"/>
      <c r="DE11" s="94"/>
      <c r="DF11" s="86"/>
      <c r="DG11" s="94"/>
      <c r="DH11" s="95"/>
      <c r="DI11" s="92"/>
      <c r="DJ11" s="96"/>
      <c r="DK11" s="93"/>
      <c r="DL11" s="86"/>
      <c r="DM11" s="94"/>
      <c r="DN11" s="86"/>
      <c r="DO11" s="94"/>
      <c r="DP11" s="95"/>
      <c r="DQ11" s="92"/>
      <c r="DR11" s="96"/>
      <c r="DS11" s="817"/>
      <c r="DT11" s="807"/>
      <c r="DU11" s="808"/>
      <c r="DV11" s="807"/>
      <c r="DW11" s="808"/>
      <c r="DX11" s="807"/>
      <c r="DY11" s="808"/>
      <c r="DZ11" s="807"/>
      <c r="EA11" s="808"/>
      <c r="EB11" s="807"/>
      <c r="EC11" s="808"/>
      <c r="ED11" s="1491"/>
    </row>
    <row r="12" spans="1:134" ht="14.25" thickBot="1">
      <c r="A12" s="1768"/>
      <c r="B12" s="802"/>
      <c r="C12" s="87"/>
      <c r="D12" s="79"/>
      <c r="E12" s="809"/>
      <c r="F12" s="810"/>
      <c r="G12" s="80"/>
      <c r="H12" s="803"/>
      <c r="I12" s="804"/>
      <c r="J12" s="805"/>
      <c r="K12" s="802"/>
      <c r="L12" s="804"/>
      <c r="M12" s="805"/>
      <c r="N12" s="803"/>
      <c r="O12" s="805"/>
      <c r="P12" s="81"/>
      <c r="Q12" s="82"/>
      <c r="R12" s="82"/>
      <c r="S12" s="83"/>
      <c r="T12" s="806"/>
      <c r="U12" s="84"/>
      <c r="V12" s="85"/>
      <c r="W12" s="85"/>
      <c r="X12" s="86"/>
      <c r="Y12" s="87"/>
      <c r="Z12" s="79"/>
      <c r="AA12" s="811"/>
      <c r="AB12" s="88"/>
      <c r="AC12" s="805"/>
      <c r="AD12" s="89"/>
      <c r="AE12" s="804"/>
      <c r="AF12" s="804"/>
      <c r="AG12" s="805"/>
      <c r="AH12" s="89"/>
      <c r="AI12" s="805"/>
      <c r="AJ12" s="90"/>
      <c r="AK12" s="85"/>
      <c r="AL12" s="85"/>
      <c r="AM12" s="1319"/>
      <c r="AN12" s="1319"/>
      <c r="AO12" s="91"/>
      <c r="AP12" s="92"/>
      <c r="AQ12" s="1321"/>
      <c r="AR12" s="93"/>
      <c r="AS12" s="86"/>
      <c r="AT12" s="94"/>
      <c r="AU12" s="86"/>
      <c r="AV12" s="94"/>
      <c r="AW12" s="95"/>
      <c r="AX12" s="92"/>
      <c r="AY12" s="96"/>
      <c r="AZ12" s="1324"/>
      <c r="BA12" s="93"/>
      <c r="BB12" s="86"/>
      <c r="BC12" s="94"/>
      <c r="BD12" s="86"/>
      <c r="BE12" s="94"/>
      <c r="BF12" s="95"/>
      <c r="BG12" s="92"/>
      <c r="BH12" s="96"/>
      <c r="BI12" s="1324"/>
      <c r="BJ12" s="93"/>
      <c r="BK12" s="86"/>
      <c r="BL12" s="94"/>
      <c r="BM12" s="86"/>
      <c r="BN12" s="94"/>
      <c r="BO12" s="95"/>
      <c r="BP12" s="92"/>
      <c r="BQ12" s="96"/>
      <c r="BR12" s="1324"/>
      <c r="BS12" s="93"/>
      <c r="BT12" s="86"/>
      <c r="BU12" s="94"/>
      <c r="BV12" s="86"/>
      <c r="BW12" s="94"/>
      <c r="BX12" s="95"/>
      <c r="BY12" s="92"/>
      <c r="BZ12" s="96"/>
      <c r="CA12" s="1324"/>
      <c r="CB12" s="812"/>
      <c r="CC12" s="813"/>
      <c r="CD12" s="814"/>
      <c r="CE12" s="815"/>
      <c r="CF12" s="816"/>
      <c r="CG12" s="85"/>
      <c r="CH12" s="85"/>
      <c r="CI12" s="1319"/>
      <c r="CJ12" s="1319"/>
      <c r="CK12" s="91"/>
      <c r="CL12" s="92"/>
      <c r="CM12" s="93"/>
      <c r="CN12" s="86"/>
      <c r="CO12" s="94"/>
      <c r="CP12" s="86"/>
      <c r="CQ12" s="94"/>
      <c r="CR12" s="95"/>
      <c r="CS12" s="92"/>
      <c r="CT12" s="96"/>
      <c r="CU12" s="93"/>
      <c r="CV12" s="86"/>
      <c r="CW12" s="94"/>
      <c r="CX12" s="86"/>
      <c r="CY12" s="94"/>
      <c r="CZ12" s="95"/>
      <c r="DA12" s="92"/>
      <c r="DB12" s="96"/>
      <c r="DC12" s="93"/>
      <c r="DD12" s="86"/>
      <c r="DE12" s="94"/>
      <c r="DF12" s="86"/>
      <c r="DG12" s="94"/>
      <c r="DH12" s="95"/>
      <c r="DI12" s="92"/>
      <c r="DJ12" s="96"/>
      <c r="DK12" s="93"/>
      <c r="DL12" s="86"/>
      <c r="DM12" s="94"/>
      <c r="DN12" s="86"/>
      <c r="DO12" s="94"/>
      <c r="DP12" s="95"/>
      <c r="DQ12" s="92"/>
      <c r="DR12" s="96"/>
      <c r="DS12" s="817"/>
      <c r="DT12" s="807"/>
      <c r="DU12" s="808"/>
      <c r="DV12" s="807"/>
      <c r="DW12" s="808"/>
      <c r="DX12" s="807"/>
      <c r="DY12" s="808"/>
      <c r="DZ12" s="807"/>
      <c r="EA12" s="808"/>
      <c r="EB12" s="807"/>
      <c r="EC12" s="808"/>
      <c r="ED12" s="1491"/>
    </row>
    <row r="13" spans="1:134" ht="14.25" thickBot="1">
      <c r="A13" s="1768"/>
      <c r="B13" s="802"/>
      <c r="C13" s="87"/>
      <c r="D13" s="79"/>
      <c r="E13" s="809"/>
      <c r="F13" s="810"/>
      <c r="G13" s="80"/>
      <c r="H13" s="803"/>
      <c r="I13" s="804"/>
      <c r="J13" s="805"/>
      <c r="K13" s="802"/>
      <c r="L13" s="804"/>
      <c r="M13" s="805"/>
      <c r="N13" s="803"/>
      <c r="O13" s="805"/>
      <c r="P13" s="81"/>
      <c r="Q13" s="82"/>
      <c r="R13" s="82"/>
      <c r="S13" s="83"/>
      <c r="T13" s="806"/>
      <c r="U13" s="84"/>
      <c r="V13" s="85"/>
      <c r="W13" s="85"/>
      <c r="X13" s="86"/>
      <c r="Y13" s="87"/>
      <c r="Z13" s="79"/>
      <c r="AA13" s="811"/>
      <c r="AB13" s="88"/>
      <c r="AC13" s="805"/>
      <c r="AD13" s="89"/>
      <c r="AE13" s="804"/>
      <c r="AF13" s="804"/>
      <c r="AG13" s="805"/>
      <c r="AH13" s="89"/>
      <c r="AI13" s="805"/>
      <c r="AJ13" s="90"/>
      <c r="AK13" s="85"/>
      <c r="AL13" s="85"/>
      <c r="AM13" s="1319"/>
      <c r="AN13" s="1319"/>
      <c r="AO13" s="91"/>
      <c r="AP13" s="92"/>
      <c r="AQ13" s="1321"/>
      <c r="AR13" s="93"/>
      <c r="AS13" s="86"/>
      <c r="AT13" s="94"/>
      <c r="AU13" s="86"/>
      <c r="AV13" s="94"/>
      <c r="AW13" s="95"/>
      <c r="AX13" s="92"/>
      <c r="AY13" s="96"/>
      <c r="AZ13" s="1324"/>
      <c r="BA13" s="93"/>
      <c r="BB13" s="86"/>
      <c r="BC13" s="94"/>
      <c r="BD13" s="86"/>
      <c r="BE13" s="94"/>
      <c r="BF13" s="95"/>
      <c r="BG13" s="92"/>
      <c r="BH13" s="96"/>
      <c r="BI13" s="1324"/>
      <c r="BJ13" s="93"/>
      <c r="BK13" s="86"/>
      <c r="BL13" s="94"/>
      <c r="BM13" s="86"/>
      <c r="BN13" s="94"/>
      <c r="BO13" s="95"/>
      <c r="BP13" s="92"/>
      <c r="BQ13" s="96"/>
      <c r="BR13" s="1324"/>
      <c r="BS13" s="93"/>
      <c r="BT13" s="86"/>
      <c r="BU13" s="94"/>
      <c r="BV13" s="86"/>
      <c r="BW13" s="94"/>
      <c r="BX13" s="95"/>
      <c r="BY13" s="92"/>
      <c r="BZ13" s="96"/>
      <c r="CA13" s="1324"/>
      <c r="CB13" s="812"/>
      <c r="CC13" s="813"/>
      <c r="CD13" s="814"/>
      <c r="CE13" s="815"/>
      <c r="CF13" s="816"/>
      <c r="CG13" s="85"/>
      <c r="CH13" s="85"/>
      <c r="CI13" s="1319"/>
      <c r="CJ13" s="1319"/>
      <c r="CK13" s="91"/>
      <c r="CL13" s="92"/>
      <c r="CM13" s="93"/>
      <c r="CN13" s="86"/>
      <c r="CO13" s="94"/>
      <c r="CP13" s="86"/>
      <c r="CQ13" s="94"/>
      <c r="CR13" s="95"/>
      <c r="CS13" s="92"/>
      <c r="CT13" s="96"/>
      <c r="CU13" s="93"/>
      <c r="CV13" s="86"/>
      <c r="CW13" s="94"/>
      <c r="CX13" s="86"/>
      <c r="CY13" s="94"/>
      <c r="CZ13" s="95"/>
      <c r="DA13" s="92"/>
      <c r="DB13" s="96"/>
      <c r="DC13" s="93"/>
      <c r="DD13" s="86"/>
      <c r="DE13" s="94"/>
      <c r="DF13" s="86"/>
      <c r="DG13" s="94"/>
      <c r="DH13" s="95"/>
      <c r="DI13" s="92"/>
      <c r="DJ13" s="96"/>
      <c r="DK13" s="93"/>
      <c r="DL13" s="86"/>
      <c r="DM13" s="94"/>
      <c r="DN13" s="86"/>
      <c r="DO13" s="94"/>
      <c r="DP13" s="95"/>
      <c r="DQ13" s="92"/>
      <c r="DR13" s="96"/>
      <c r="DS13" s="817"/>
      <c r="DT13" s="807"/>
      <c r="DU13" s="808"/>
      <c r="DV13" s="807"/>
      <c r="DW13" s="808"/>
      <c r="DX13" s="807"/>
      <c r="DY13" s="808"/>
      <c r="DZ13" s="807"/>
      <c r="EA13" s="808"/>
      <c r="EB13" s="807"/>
      <c r="EC13" s="808"/>
      <c r="ED13" s="1491"/>
    </row>
    <row r="14" spans="1:134" ht="14.25" thickBot="1">
      <c r="A14" s="1768"/>
      <c r="B14" s="802"/>
      <c r="C14" s="87"/>
      <c r="D14" s="79"/>
      <c r="E14" s="809"/>
      <c r="F14" s="810"/>
      <c r="G14" s="80"/>
      <c r="H14" s="803"/>
      <c r="I14" s="804"/>
      <c r="J14" s="805"/>
      <c r="K14" s="802"/>
      <c r="L14" s="804"/>
      <c r="M14" s="805"/>
      <c r="N14" s="803"/>
      <c r="O14" s="805"/>
      <c r="P14" s="81"/>
      <c r="Q14" s="82"/>
      <c r="R14" s="82"/>
      <c r="S14" s="83"/>
      <c r="T14" s="806"/>
      <c r="U14" s="84"/>
      <c r="V14" s="85"/>
      <c r="W14" s="85"/>
      <c r="X14" s="86"/>
      <c r="Y14" s="87"/>
      <c r="Z14" s="79"/>
      <c r="AA14" s="811"/>
      <c r="AB14" s="88"/>
      <c r="AC14" s="805"/>
      <c r="AD14" s="89"/>
      <c r="AE14" s="804"/>
      <c r="AF14" s="804"/>
      <c r="AG14" s="805"/>
      <c r="AH14" s="89"/>
      <c r="AI14" s="805"/>
      <c r="AJ14" s="90"/>
      <c r="AK14" s="85"/>
      <c r="AL14" s="85"/>
      <c r="AM14" s="1319"/>
      <c r="AN14" s="1319"/>
      <c r="AO14" s="91"/>
      <c r="AP14" s="92"/>
      <c r="AQ14" s="1321"/>
      <c r="AR14" s="93"/>
      <c r="AS14" s="86"/>
      <c r="AT14" s="94"/>
      <c r="AU14" s="86"/>
      <c r="AV14" s="94"/>
      <c r="AW14" s="95"/>
      <c r="AX14" s="92"/>
      <c r="AY14" s="96"/>
      <c r="AZ14" s="1324"/>
      <c r="BA14" s="93"/>
      <c r="BB14" s="86"/>
      <c r="BC14" s="94"/>
      <c r="BD14" s="86"/>
      <c r="BE14" s="94"/>
      <c r="BF14" s="95"/>
      <c r="BG14" s="92"/>
      <c r="BH14" s="96"/>
      <c r="BI14" s="1324"/>
      <c r="BJ14" s="93"/>
      <c r="BK14" s="86"/>
      <c r="BL14" s="94"/>
      <c r="BM14" s="86"/>
      <c r="BN14" s="94"/>
      <c r="BO14" s="95"/>
      <c r="BP14" s="92"/>
      <c r="BQ14" s="96"/>
      <c r="BR14" s="1324"/>
      <c r="BS14" s="93"/>
      <c r="BT14" s="86"/>
      <c r="BU14" s="94"/>
      <c r="BV14" s="86"/>
      <c r="BW14" s="94"/>
      <c r="BX14" s="95"/>
      <c r="BY14" s="92"/>
      <c r="BZ14" s="96"/>
      <c r="CA14" s="1324"/>
      <c r="CB14" s="812"/>
      <c r="CC14" s="813"/>
      <c r="CD14" s="814"/>
      <c r="CE14" s="815"/>
      <c r="CF14" s="816"/>
      <c r="CG14" s="85"/>
      <c r="CH14" s="85"/>
      <c r="CI14" s="1319"/>
      <c r="CJ14" s="1319"/>
      <c r="CK14" s="91"/>
      <c r="CL14" s="92"/>
      <c r="CM14" s="93"/>
      <c r="CN14" s="86"/>
      <c r="CO14" s="94"/>
      <c r="CP14" s="86"/>
      <c r="CQ14" s="94"/>
      <c r="CR14" s="95"/>
      <c r="CS14" s="92"/>
      <c r="CT14" s="96"/>
      <c r="CU14" s="93"/>
      <c r="CV14" s="86"/>
      <c r="CW14" s="94"/>
      <c r="CX14" s="86"/>
      <c r="CY14" s="94"/>
      <c r="CZ14" s="95"/>
      <c r="DA14" s="92"/>
      <c r="DB14" s="96"/>
      <c r="DC14" s="93"/>
      <c r="DD14" s="86"/>
      <c r="DE14" s="94"/>
      <c r="DF14" s="86"/>
      <c r="DG14" s="94"/>
      <c r="DH14" s="95"/>
      <c r="DI14" s="92"/>
      <c r="DJ14" s="96"/>
      <c r="DK14" s="93"/>
      <c r="DL14" s="86"/>
      <c r="DM14" s="94"/>
      <c r="DN14" s="86"/>
      <c r="DO14" s="94"/>
      <c r="DP14" s="95"/>
      <c r="DQ14" s="92"/>
      <c r="DR14" s="96"/>
      <c r="DS14" s="817"/>
      <c r="DT14" s="807"/>
      <c r="DU14" s="808"/>
      <c r="DV14" s="807"/>
      <c r="DW14" s="808"/>
      <c r="DX14" s="807"/>
      <c r="DY14" s="808"/>
      <c r="DZ14" s="807"/>
      <c r="EA14" s="808"/>
      <c r="EB14" s="807"/>
      <c r="EC14" s="808"/>
      <c r="ED14" s="1491"/>
    </row>
    <row r="15" spans="1:134" ht="14.25" thickBot="1">
      <c r="A15" s="1768"/>
      <c r="B15" s="802"/>
      <c r="C15" s="87"/>
      <c r="D15" s="79"/>
      <c r="E15" s="809"/>
      <c r="F15" s="810"/>
      <c r="G15" s="80"/>
      <c r="H15" s="803"/>
      <c r="I15" s="804"/>
      <c r="J15" s="805"/>
      <c r="K15" s="802"/>
      <c r="L15" s="804"/>
      <c r="M15" s="805"/>
      <c r="N15" s="803"/>
      <c r="O15" s="805"/>
      <c r="P15" s="81"/>
      <c r="Q15" s="82"/>
      <c r="R15" s="82"/>
      <c r="S15" s="83"/>
      <c r="T15" s="806"/>
      <c r="U15" s="84"/>
      <c r="V15" s="85"/>
      <c r="W15" s="85"/>
      <c r="X15" s="86"/>
      <c r="Y15" s="87"/>
      <c r="Z15" s="79"/>
      <c r="AA15" s="811"/>
      <c r="AB15" s="88"/>
      <c r="AC15" s="805"/>
      <c r="AD15" s="89"/>
      <c r="AE15" s="804"/>
      <c r="AF15" s="804"/>
      <c r="AG15" s="805"/>
      <c r="AH15" s="89"/>
      <c r="AI15" s="805"/>
      <c r="AJ15" s="90"/>
      <c r="AK15" s="85"/>
      <c r="AL15" s="85"/>
      <c r="AM15" s="1319"/>
      <c r="AN15" s="1319"/>
      <c r="AO15" s="91"/>
      <c r="AP15" s="92"/>
      <c r="AQ15" s="1321"/>
      <c r="AR15" s="93"/>
      <c r="AS15" s="86"/>
      <c r="AT15" s="94"/>
      <c r="AU15" s="86"/>
      <c r="AV15" s="94"/>
      <c r="AW15" s="95"/>
      <c r="AX15" s="92"/>
      <c r="AY15" s="96"/>
      <c r="AZ15" s="1324"/>
      <c r="BA15" s="93"/>
      <c r="BB15" s="86"/>
      <c r="BC15" s="94"/>
      <c r="BD15" s="86"/>
      <c r="BE15" s="94"/>
      <c r="BF15" s="95"/>
      <c r="BG15" s="92"/>
      <c r="BH15" s="96"/>
      <c r="BI15" s="1324"/>
      <c r="BJ15" s="93"/>
      <c r="BK15" s="86"/>
      <c r="BL15" s="94"/>
      <c r="BM15" s="86"/>
      <c r="BN15" s="94"/>
      <c r="BO15" s="95"/>
      <c r="BP15" s="92"/>
      <c r="BQ15" s="96"/>
      <c r="BR15" s="1324"/>
      <c r="BS15" s="93"/>
      <c r="BT15" s="86"/>
      <c r="BU15" s="94"/>
      <c r="BV15" s="86"/>
      <c r="BW15" s="94"/>
      <c r="BX15" s="95"/>
      <c r="BY15" s="92"/>
      <c r="BZ15" s="96"/>
      <c r="CA15" s="1324"/>
      <c r="CB15" s="812"/>
      <c r="CC15" s="813"/>
      <c r="CD15" s="814"/>
      <c r="CE15" s="815"/>
      <c r="CF15" s="816"/>
      <c r="CG15" s="85"/>
      <c r="CH15" s="85"/>
      <c r="CI15" s="1319"/>
      <c r="CJ15" s="1319"/>
      <c r="CK15" s="91"/>
      <c r="CL15" s="92"/>
      <c r="CM15" s="93"/>
      <c r="CN15" s="86"/>
      <c r="CO15" s="94"/>
      <c r="CP15" s="86"/>
      <c r="CQ15" s="94"/>
      <c r="CR15" s="95"/>
      <c r="CS15" s="92"/>
      <c r="CT15" s="96"/>
      <c r="CU15" s="93"/>
      <c r="CV15" s="86"/>
      <c r="CW15" s="94"/>
      <c r="CX15" s="86"/>
      <c r="CY15" s="94"/>
      <c r="CZ15" s="95"/>
      <c r="DA15" s="92"/>
      <c r="DB15" s="96"/>
      <c r="DC15" s="93"/>
      <c r="DD15" s="86"/>
      <c r="DE15" s="94"/>
      <c r="DF15" s="86"/>
      <c r="DG15" s="94"/>
      <c r="DH15" s="95"/>
      <c r="DI15" s="92"/>
      <c r="DJ15" s="96"/>
      <c r="DK15" s="93"/>
      <c r="DL15" s="86"/>
      <c r="DM15" s="94"/>
      <c r="DN15" s="86"/>
      <c r="DO15" s="94"/>
      <c r="DP15" s="95"/>
      <c r="DQ15" s="92"/>
      <c r="DR15" s="96"/>
      <c r="DS15" s="817"/>
      <c r="DT15" s="807"/>
      <c r="DU15" s="808"/>
      <c r="DV15" s="807"/>
      <c r="DW15" s="808"/>
      <c r="DX15" s="807"/>
      <c r="DY15" s="808"/>
      <c r="DZ15" s="807"/>
      <c r="EA15" s="808"/>
      <c r="EB15" s="807"/>
      <c r="EC15" s="808"/>
      <c r="ED15" s="1491"/>
    </row>
    <row r="16" spans="1:134" ht="14.25" thickBot="1">
      <c r="A16" s="1768"/>
      <c r="B16" s="802"/>
      <c r="C16" s="87"/>
      <c r="D16" s="79"/>
      <c r="E16" s="809"/>
      <c r="F16" s="810"/>
      <c r="G16" s="80"/>
      <c r="H16" s="803"/>
      <c r="I16" s="804"/>
      <c r="J16" s="805"/>
      <c r="K16" s="802"/>
      <c r="L16" s="804"/>
      <c r="M16" s="805"/>
      <c r="N16" s="803"/>
      <c r="O16" s="805"/>
      <c r="P16" s="81"/>
      <c r="Q16" s="82"/>
      <c r="R16" s="82"/>
      <c r="S16" s="83"/>
      <c r="T16" s="806"/>
      <c r="U16" s="84"/>
      <c r="V16" s="85"/>
      <c r="W16" s="85"/>
      <c r="X16" s="86"/>
      <c r="Y16" s="87"/>
      <c r="Z16" s="79"/>
      <c r="AA16" s="811"/>
      <c r="AB16" s="88"/>
      <c r="AC16" s="805"/>
      <c r="AD16" s="89"/>
      <c r="AE16" s="804"/>
      <c r="AF16" s="804"/>
      <c r="AG16" s="805"/>
      <c r="AH16" s="89"/>
      <c r="AI16" s="805"/>
      <c r="AJ16" s="90"/>
      <c r="AK16" s="85"/>
      <c r="AL16" s="85"/>
      <c r="AM16" s="1319"/>
      <c r="AN16" s="1319"/>
      <c r="AO16" s="91"/>
      <c r="AP16" s="92"/>
      <c r="AQ16" s="1321"/>
      <c r="AR16" s="93"/>
      <c r="AS16" s="86"/>
      <c r="AT16" s="94"/>
      <c r="AU16" s="86"/>
      <c r="AV16" s="94"/>
      <c r="AW16" s="95"/>
      <c r="AX16" s="92"/>
      <c r="AY16" s="96"/>
      <c r="AZ16" s="1324"/>
      <c r="BA16" s="93"/>
      <c r="BB16" s="86"/>
      <c r="BC16" s="94"/>
      <c r="BD16" s="86"/>
      <c r="BE16" s="94"/>
      <c r="BF16" s="95"/>
      <c r="BG16" s="92"/>
      <c r="BH16" s="96"/>
      <c r="BI16" s="1324"/>
      <c r="BJ16" s="93"/>
      <c r="BK16" s="86"/>
      <c r="BL16" s="94"/>
      <c r="BM16" s="86"/>
      <c r="BN16" s="94"/>
      <c r="BO16" s="95"/>
      <c r="BP16" s="92"/>
      <c r="BQ16" s="96"/>
      <c r="BR16" s="1324"/>
      <c r="BS16" s="93"/>
      <c r="BT16" s="86"/>
      <c r="BU16" s="94"/>
      <c r="BV16" s="86"/>
      <c r="BW16" s="94"/>
      <c r="BX16" s="95"/>
      <c r="BY16" s="92"/>
      <c r="BZ16" s="96"/>
      <c r="CA16" s="1324"/>
      <c r="CB16" s="812"/>
      <c r="CC16" s="813"/>
      <c r="CD16" s="814"/>
      <c r="CE16" s="815"/>
      <c r="CF16" s="816"/>
      <c r="CG16" s="85"/>
      <c r="CH16" s="85"/>
      <c r="CI16" s="1319"/>
      <c r="CJ16" s="1319"/>
      <c r="CK16" s="91"/>
      <c r="CL16" s="92"/>
      <c r="CM16" s="93"/>
      <c r="CN16" s="86"/>
      <c r="CO16" s="94"/>
      <c r="CP16" s="86"/>
      <c r="CQ16" s="94"/>
      <c r="CR16" s="95"/>
      <c r="CS16" s="92"/>
      <c r="CT16" s="96"/>
      <c r="CU16" s="93"/>
      <c r="CV16" s="86"/>
      <c r="CW16" s="94"/>
      <c r="CX16" s="86"/>
      <c r="CY16" s="94"/>
      <c r="CZ16" s="95"/>
      <c r="DA16" s="92"/>
      <c r="DB16" s="96"/>
      <c r="DC16" s="93"/>
      <c r="DD16" s="86"/>
      <c r="DE16" s="94"/>
      <c r="DF16" s="86"/>
      <c r="DG16" s="94"/>
      <c r="DH16" s="95"/>
      <c r="DI16" s="92"/>
      <c r="DJ16" s="96"/>
      <c r="DK16" s="93"/>
      <c r="DL16" s="86"/>
      <c r="DM16" s="94"/>
      <c r="DN16" s="86"/>
      <c r="DO16" s="94"/>
      <c r="DP16" s="95"/>
      <c r="DQ16" s="92"/>
      <c r="DR16" s="96"/>
      <c r="DS16" s="817"/>
      <c r="DT16" s="807"/>
      <c r="DU16" s="808"/>
      <c r="DV16" s="807"/>
      <c r="DW16" s="808"/>
      <c r="DX16" s="807"/>
      <c r="DY16" s="808"/>
      <c r="DZ16" s="807"/>
      <c r="EA16" s="808"/>
      <c r="EB16" s="807"/>
      <c r="EC16" s="808"/>
      <c r="ED16" s="1491"/>
    </row>
    <row r="17" spans="1:134" ht="14.25" thickBot="1">
      <c r="A17" s="1768"/>
      <c r="B17" s="802"/>
      <c r="C17" s="87"/>
      <c r="D17" s="79"/>
      <c r="E17" s="809"/>
      <c r="F17" s="810"/>
      <c r="G17" s="80"/>
      <c r="H17" s="803"/>
      <c r="I17" s="804"/>
      <c r="J17" s="805"/>
      <c r="K17" s="802"/>
      <c r="L17" s="804"/>
      <c r="M17" s="805"/>
      <c r="N17" s="803"/>
      <c r="O17" s="805"/>
      <c r="P17" s="81"/>
      <c r="Q17" s="82"/>
      <c r="R17" s="82"/>
      <c r="S17" s="83"/>
      <c r="T17" s="806"/>
      <c r="U17" s="84"/>
      <c r="V17" s="85"/>
      <c r="W17" s="85"/>
      <c r="X17" s="86"/>
      <c r="Y17" s="87"/>
      <c r="Z17" s="79"/>
      <c r="AA17" s="811"/>
      <c r="AB17" s="88"/>
      <c r="AC17" s="805"/>
      <c r="AD17" s="89"/>
      <c r="AE17" s="804"/>
      <c r="AF17" s="804"/>
      <c r="AG17" s="805"/>
      <c r="AH17" s="89"/>
      <c r="AI17" s="805"/>
      <c r="AJ17" s="90"/>
      <c r="AK17" s="85"/>
      <c r="AL17" s="85"/>
      <c r="AM17" s="1319"/>
      <c r="AN17" s="1319"/>
      <c r="AO17" s="91"/>
      <c r="AP17" s="92"/>
      <c r="AQ17" s="1321"/>
      <c r="AR17" s="93"/>
      <c r="AS17" s="86"/>
      <c r="AT17" s="94"/>
      <c r="AU17" s="86"/>
      <c r="AV17" s="94"/>
      <c r="AW17" s="95"/>
      <c r="AX17" s="92"/>
      <c r="AY17" s="96"/>
      <c r="AZ17" s="1324"/>
      <c r="BA17" s="93"/>
      <c r="BB17" s="86"/>
      <c r="BC17" s="94"/>
      <c r="BD17" s="86"/>
      <c r="BE17" s="94"/>
      <c r="BF17" s="95"/>
      <c r="BG17" s="92"/>
      <c r="BH17" s="96"/>
      <c r="BI17" s="1324"/>
      <c r="BJ17" s="93"/>
      <c r="BK17" s="86"/>
      <c r="BL17" s="94"/>
      <c r="BM17" s="86"/>
      <c r="BN17" s="94"/>
      <c r="BO17" s="95"/>
      <c r="BP17" s="92"/>
      <c r="BQ17" s="96"/>
      <c r="BR17" s="1324"/>
      <c r="BS17" s="93"/>
      <c r="BT17" s="86"/>
      <c r="BU17" s="94"/>
      <c r="BV17" s="86"/>
      <c r="BW17" s="94"/>
      <c r="BX17" s="95"/>
      <c r="BY17" s="92"/>
      <c r="BZ17" s="96"/>
      <c r="CA17" s="1324"/>
      <c r="CB17" s="812"/>
      <c r="CC17" s="813"/>
      <c r="CD17" s="814"/>
      <c r="CE17" s="815"/>
      <c r="CF17" s="816"/>
      <c r="CG17" s="85"/>
      <c r="CH17" s="85"/>
      <c r="CI17" s="1319"/>
      <c r="CJ17" s="1319"/>
      <c r="CK17" s="91"/>
      <c r="CL17" s="92"/>
      <c r="CM17" s="93"/>
      <c r="CN17" s="86"/>
      <c r="CO17" s="94"/>
      <c r="CP17" s="86"/>
      <c r="CQ17" s="94"/>
      <c r="CR17" s="95"/>
      <c r="CS17" s="92"/>
      <c r="CT17" s="96"/>
      <c r="CU17" s="93"/>
      <c r="CV17" s="86"/>
      <c r="CW17" s="94"/>
      <c r="CX17" s="86"/>
      <c r="CY17" s="94"/>
      <c r="CZ17" s="95"/>
      <c r="DA17" s="92"/>
      <c r="DB17" s="96"/>
      <c r="DC17" s="93"/>
      <c r="DD17" s="86"/>
      <c r="DE17" s="94"/>
      <c r="DF17" s="86"/>
      <c r="DG17" s="94"/>
      <c r="DH17" s="95"/>
      <c r="DI17" s="92"/>
      <c r="DJ17" s="96"/>
      <c r="DK17" s="93"/>
      <c r="DL17" s="86"/>
      <c r="DM17" s="94"/>
      <c r="DN17" s="86"/>
      <c r="DO17" s="94"/>
      <c r="DP17" s="95"/>
      <c r="DQ17" s="92"/>
      <c r="DR17" s="96"/>
      <c r="DS17" s="817"/>
      <c r="DT17" s="807"/>
      <c r="DU17" s="808"/>
      <c r="DV17" s="807"/>
      <c r="DW17" s="808"/>
      <c r="DX17" s="807"/>
      <c r="DY17" s="808"/>
      <c r="DZ17" s="807"/>
      <c r="EA17" s="808"/>
      <c r="EB17" s="807"/>
      <c r="EC17" s="808"/>
      <c r="ED17" s="1491"/>
    </row>
    <row r="18" spans="1:134" ht="14.25" thickBot="1">
      <c r="A18" s="1768"/>
      <c r="B18" s="802"/>
      <c r="C18" s="87"/>
      <c r="D18" s="79"/>
      <c r="E18" s="809"/>
      <c r="F18" s="810"/>
      <c r="G18" s="80"/>
      <c r="H18" s="803"/>
      <c r="I18" s="804"/>
      <c r="J18" s="805"/>
      <c r="K18" s="802"/>
      <c r="L18" s="804"/>
      <c r="M18" s="805"/>
      <c r="N18" s="803"/>
      <c r="O18" s="805"/>
      <c r="P18" s="81"/>
      <c r="Q18" s="82"/>
      <c r="R18" s="82"/>
      <c r="S18" s="83"/>
      <c r="T18" s="806"/>
      <c r="U18" s="84"/>
      <c r="V18" s="85"/>
      <c r="W18" s="85"/>
      <c r="X18" s="86"/>
      <c r="Y18" s="87"/>
      <c r="Z18" s="79"/>
      <c r="AA18" s="811"/>
      <c r="AB18" s="88"/>
      <c r="AC18" s="805"/>
      <c r="AD18" s="89"/>
      <c r="AE18" s="804"/>
      <c r="AF18" s="804"/>
      <c r="AG18" s="805"/>
      <c r="AH18" s="89"/>
      <c r="AI18" s="805"/>
      <c r="AJ18" s="90"/>
      <c r="AK18" s="85"/>
      <c r="AL18" s="85"/>
      <c r="AM18" s="1319"/>
      <c r="AN18" s="1319"/>
      <c r="AO18" s="91"/>
      <c r="AP18" s="92"/>
      <c r="AQ18" s="1321"/>
      <c r="AR18" s="93"/>
      <c r="AS18" s="86"/>
      <c r="AT18" s="94"/>
      <c r="AU18" s="86"/>
      <c r="AV18" s="94"/>
      <c r="AW18" s="95"/>
      <c r="AX18" s="92"/>
      <c r="AY18" s="96"/>
      <c r="AZ18" s="1324"/>
      <c r="BA18" s="93"/>
      <c r="BB18" s="86"/>
      <c r="BC18" s="94"/>
      <c r="BD18" s="86"/>
      <c r="BE18" s="94"/>
      <c r="BF18" s="95"/>
      <c r="BG18" s="92"/>
      <c r="BH18" s="96"/>
      <c r="BI18" s="1324"/>
      <c r="BJ18" s="93"/>
      <c r="BK18" s="86"/>
      <c r="BL18" s="94"/>
      <c r="BM18" s="86"/>
      <c r="BN18" s="94"/>
      <c r="BO18" s="95"/>
      <c r="BP18" s="92"/>
      <c r="BQ18" s="96"/>
      <c r="BR18" s="1324"/>
      <c r="BS18" s="93"/>
      <c r="BT18" s="86"/>
      <c r="BU18" s="94"/>
      <c r="BV18" s="86"/>
      <c r="BW18" s="94"/>
      <c r="BX18" s="95"/>
      <c r="BY18" s="92"/>
      <c r="BZ18" s="96"/>
      <c r="CA18" s="1324"/>
      <c r="CB18" s="812"/>
      <c r="CC18" s="813"/>
      <c r="CD18" s="814"/>
      <c r="CE18" s="815"/>
      <c r="CF18" s="816"/>
      <c r="CG18" s="85"/>
      <c r="CH18" s="85"/>
      <c r="CI18" s="1319"/>
      <c r="CJ18" s="1319"/>
      <c r="CK18" s="91"/>
      <c r="CL18" s="92"/>
      <c r="CM18" s="93"/>
      <c r="CN18" s="86"/>
      <c r="CO18" s="94"/>
      <c r="CP18" s="86"/>
      <c r="CQ18" s="94"/>
      <c r="CR18" s="95"/>
      <c r="CS18" s="92"/>
      <c r="CT18" s="96"/>
      <c r="CU18" s="93"/>
      <c r="CV18" s="86"/>
      <c r="CW18" s="94"/>
      <c r="CX18" s="86"/>
      <c r="CY18" s="94"/>
      <c r="CZ18" s="95"/>
      <c r="DA18" s="92"/>
      <c r="DB18" s="96"/>
      <c r="DC18" s="93"/>
      <c r="DD18" s="86"/>
      <c r="DE18" s="94"/>
      <c r="DF18" s="86"/>
      <c r="DG18" s="94"/>
      <c r="DH18" s="95"/>
      <c r="DI18" s="92"/>
      <c r="DJ18" s="96"/>
      <c r="DK18" s="93"/>
      <c r="DL18" s="86"/>
      <c r="DM18" s="94"/>
      <c r="DN18" s="86"/>
      <c r="DO18" s="94"/>
      <c r="DP18" s="95"/>
      <c r="DQ18" s="92"/>
      <c r="DR18" s="96"/>
      <c r="DS18" s="817"/>
      <c r="DT18" s="807"/>
      <c r="DU18" s="808"/>
      <c r="DV18" s="807"/>
      <c r="DW18" s="808"/>
      <c r="DX18" s="807"/>
      <c r="DY18" s="808"/>
      <c r="DZ18" s="807"/>
      <c r="EA18" s="808"/>
      <c r="EB18" s="807"/>
      <c r="EC18" s="808"/>
      <c r="ED18" s="1491"/>
    </row>
    <row r="19" spans="1:134" ht="14.25" thickBot="1">
      <c r="A19" s="1768"/>
      <c r="B19" s="802"/>
      <c r="C19" s="87"/>
      <c r="D19" s="79"/>
      <c r="E19" s="809"/>
      <c r="F19" s="810"/>
      <c r="G19" s="80"/>
      <c r="H19" s="803"/>
      <c r="I19" s="804"/>
      <c r="J19" s="805"/>
      <c r="K19" s="802"/>
      <c r="L19" s="804"/>
      <c r="M19" s="805"/>
      <c r="N19" s="803"/>
      <c r="O19" s="805"/>
      <c r="P19" s="81"/>
      <c r="Q19" s="82"/>
      <c r="R19" s="82"/>
      <c r="S19" s="83"/>
      <c r="T19" s="806"/>
      <c r="U19" s="84"/>
      <c r="V19" s="85"/>
      <c r="W19" s="85"/>
      <c r="X19" s="86"/>
      <c r="Y19" s="87"/>
      <c r="Z19" s="79"/>
      <c r="AA19" s="811"/>
      <c r="AB19" s="88"/>
      <c r="AC19" s="805"/>
      <c r="AD19" s="89"/>
      <c r="AE19" s="804"/>
      <c r="AF19" s="804"/>
      <c r="AG19" s="805"/>
      <c r="AH19" s="89"/>
      <c r="AI19" s="805"/>
      <c r="AJ19" s="90"/>
      <c r="AK19" s="85"/>
      <c r="AL19" s="85"/>
      <c r="AM19" s="1319"/>
      <c r="AN19" s="1319"/>
      <c r="AO19" s="91"/>
      <c r="AP19" s="92"/>
      <c r="AQ19" s="1321"/>
      <c r="AR19" s="93"/>
      <c r="AS19" s="86"/>
      <c r="AT19" s="94"/>
      <c r="AU19" s="86"/>
      <c r="AV19" s="94"/>
      <c r="AW19" s="95"/>
      <c r="AX19" s="92"/>
      <c r="AY19" s="96"/>
      <c r="AZ19" s="1324"/>
      <c r="BA19" s="93"/>
      <c r="BB19" s="86"/>
      <c r="BC19" s="94"/>
      <c r="BD19" s="86"/>
      <c r="BE19" s="94"/>
      <c r="BF19" s="95"/>
      <c r="BG19" s="92"/>
      <c r="BH19" s="96"/>
      <c r="BI19" s="1324"/>
      <c r="BJ19" s="93"/>
      <c r="BK19" s="86"/>
      <c r="BL19" s="94"/>
      <c r="BM19" s="86"/>
      <c r="BN19" s="94"/>
      <c r="BO19" s="95"/>
      <c r="BP19" s="92"/>
      <c r="BQ19" s="96"/>
      <c r="BR19" s="1324"/>
      <c r="BS19" s="93"/>
      <c r="BT19" s="86"/>
      <c r="BU19" s="94"/>
      <c r="BV19" s="86"/>
      <c r="BW19" s="94"/>
      <c r="BX19" s="95"/>
      <c r="BY19" s="92"/>
      <c r="BZ19" s="96"/>
      <c r="CA19" s="1324"/>
      <c r="CB19" s="812"/>
      <c r="CC19" s="813"/>
      <c r="CD19" s="814"/>
      <c r="CE19" s="815"/>
      <c r="CF19" s="816"/>
      <c r="CG19" s="85"/>
      <c r="CH19" s="85"/>
      <c r="CI19" s="1319"/>
      <c r="CJ19" s="1319"/>
      <c r="CK19" s="91"/>
      <c r="CL19" s="92"/>
      <c r="CM19" s="93"/>
      <c r="CN19" s="86"/>
      <c r="CO19" s="94"/>
      <c r="CP19" s="86"/>
      <c r="CQ19" s="94"/>
      <c r="CR19" s="95"/>
      <c r="CS19" s="92"/>
      <c r="CT19" s="96"/>
      <c r="CU19" s="93"/>
      <c r="CV19" s="86"/>
      <c r="CW19" s="94"/>
      <c r="CX19" s="86"/>
      <c r="CY19" s="94"/>
      <c r="CZ19" s="95"/>
      <c r="DA19" s="92"/>
      <c r="DB19" s="96"/>
      <c r="DC19" s="93"/>
      <c r="DD19" s="86"/>
      <c r="DE19" s="94"/>
      <c r="DF19" s="86"/>
      <c r="DG19" s="94"/>
      <c r="DH19" s="95"/>
      <c r="DI19" s="92"/>
      <c r="DJ19" s="96"/>
      <c r="DK19" s="93"/>
      <c r="DL19" s="86"/>
      <c r="DM19" s="94"/>
      <c r="DN19" s="86"/>
      <c r="DO19" s="94"/>
      <c r="DP19" s="95"/>
      <c r="DQ19" s="92"/>
      <c r="DR19" s="96"/>
      <c r="DS19" s="817"/>
      <c r="DT19" s="807"/>
      <c r="DU19" s="808"/>
      <c r="DV19" s="807"/>
      <c r="DW19" s="808"/>
      <c r="DX19" s="807"/>
      <c r="DY19" s="808"/>
      <c r="DZ19" s="807"/>
      <c r="EA19" s="808"/>
      <c r="EB19" s="807"/>
      <c r="EC19" s="808"/>
      <c r="ED19" s="1491"/>
    </row>
    <row r="20" spans="1:134" ht="14.25" thickBot="1">
      <c r="A20" s="1768"/>
      <c r="B20" s="802"/>
      <c r="C20" s="87"/>
      <c r="D20" s="79"/>
      <c r="E20" s="809"/>
      <c r="F20" s="810"/>
      <c r="G20" s="80"/>
      <c r="H20" s="803"/>
      <c r="I20" s="804"/>
      <c r="J20" s="805"/>
      <c r="K20" s="802"/>
      <c r="L20" s="804"/>
      <c r="M20" s="805"/>
      <c r="N20" s="803"/>
      <c r="O20" s="805"/>
      <c r="P20" s="81"/>
      <c r="Q20" s="82"/>
      <c r="R20" s="82"/>
      <c r="S20" s="83"/>
      <c r="T20" s="806"/>
      <c r="U20" s="84"/>
      <c r="V20" s="85"/>
      <c r="W20" s="85"/>
      <c r="X20" s="86"/>
      <c r="Y20" s="87"/>
      <c r="Z20" s="79"/>
      <c r="AA20" s="811"/>
      <c r="AB20" s="88"/>
      <c r="AC20" s="805"/>
      <c r="AD20" s="89"/>
      <c r="AE20" s="804"/>
      <c r="AF20" s="804"/>
      <c r="AG20" s="805"/>
      <c r="AH20" s="89"/>
      <c r="AI20" s="805"/>
      <c r="AJ20" s="90"/>
      <c r="AK20" s="85"/>
      <c r="AL20" s="85"/>
      <c r="AM20" s="1319"/>
      <c r="AN20" s="1319"/>
      <c r="AO20" s="91"/>
      <c r="AP20" s="92"/>
      <c r="AQ20" s="1321"/>
      <c r="AR20" s="93"/>
      <c r="AS20" s="86"/>
      <c r="AT20" s="94"/>
      <c r="AU20" s="86"/>
      <c r="AV20" s="94"/>
      <c r="AW20" s="95"/>
      <c r="AX20" s="92"/>
      <c r="AY20" s="96"/>
      <c r="AZ20" s="1324"/>
      <c r="BA20" s="93"/>
      <c r="BB20" s="86"/>
      <c r="BC20" s="94"/>
      <c r="BD20" s="86"/>
      <c r="BE20" s="94"/>
      <c r="BF20" s="95"/>
      <c r="BG20" s="92"/>
      <c r="BH20" s="96"/>
      <c r="BI20" s="1324"/>
      <c r="BJ20" s="93"/>
      <c r="BK20" s="86"/>
      <c r="BL20" s="94"/>
      <c r="BM20" s="86"/>
      <c r="BN20" s="94"/>
      <c r="BO20" s="95"/>
      <c r="BP20" s="92"/>
      <c r="BQ20" s="96"/>
      <c r="BR20" s="1324"/>
      <c r="BS20" s="93"/>
      <c r="BT20" s="86"/>
      <c r="BU20" s="94"/>
      <c r="BV20" s="86"/>
      <c r="BW20" s="94"/>
      <c r="BX20" s="95"/>
      <c r="BY20" s="92"/>
      <c r="BZ20" s="96"/>
      <c r="CA20" s="1324"/>
      <c r="CB20" s="812"/>
      <c r="CC20" s="813"/>
      <c r="CD20" s="814"/>
      <c r="CE20" s="815"/>
      <c r="CF20" s="816"/>
      <c r="CG20" s="85"/>
      <c r="CH20" s="85"/>
      <c r="CI20" s="1319"/>
      <c r="CJ20" s="1319"/>
      <c r="CK20" s="91"/>
      <c r="CL20" s="92"/>
      <c r="CM20" s="93"/>
      <c r="CN20" s="86"/>
      <c r="CO20" s="94"/>
      <c r="CP20" s="86"/>
      <c r="CQ20" s="94"/>
      <c r="CR20" s="95"/>
      <c r="CS20" s="92"/>
      <c r="CT20" s="96"/>
      <c r="CU20" s="93"/>
      <c r="CV20" s="86"/>
      <c r="CW20" s="94"/>
      <c r="CX20" s="86"/>
      <c r="CY20" s="94"/>
      <c r="CZ20" s="95"/>
      <c r="DA20" s="92"/>
      <c r="DB20" s="96"/>
      <c r="DC20" s="93"/>
      <c r="DD20" s="86"/>
      <c r="DE20" s="94"/>
      <c r="DF20" s="86"/>
      <c r="DG20" s="94"/>
      <c r="DH20" s="95"/>
      <c r="DI20" s="92"/>
      <c r="DJ20" s="96"/>
      <c r="DK20" s="93"/>
      <c r="DL20" s="86"/>
      <c r="DM20" s="94"/>
      <c r="DN20" s="86"/>
      <c r="DO20" s="94"/>
      <c r="DP20" s="95"/>
      <c r="DQ20" s="92"/>
      <c r="DR20" s="96"/>
      <c r="DS20" s="817"/>
      <c r="DT20" s="807"/>
      <c r="DU20" s="808"/>
      <c r="DV20" s="807"/>
      <c r="DW20" s="808"/>
      <c r="DX20" s="807"/>
      <c r="DY20" s="808"/>
      <c r="DZ20" s="807"/>
      <c r="EA20" s="808"/>
      <c r="EB20" s="807"/>
      <c r="EC20" s="808"/>
      <c r="ED20" s="1491"/>
    </row>
    <row r="21" spans="1:134" ht="14.25" thickBot="1">
      <c r="A21" s="1768"/>
      <c r="B21" s="802"/>
      <c r="C21" s="87"/>
      <c r="D21" s="79"/>
      <c r="E21" s="809"/>
      <c r="F21" s="810"/>
      <c r="G21" s="80"/>
      <c r="H21" s="803"/>
      <c r="I21" s="804"/>
      <c r="J21" s="805"/>
      <c r="K21" s="802"/>
      <c r="L21" s="804"/>
      <c r="M21" s="805"/>
      <c r="N21" s="803"/>
      <c r="O21" s="805"/>
      <c r="P21" s="81"/>
      <c r="Q21" s="82"/>
      <c r="R21" s="82"/>
      <c r="S21" s="83"/>
      <c r="T21" s="806"/>
      <c r="U21" s="84"/>
      <c r="V21" s="85"/>
      <c r="W21" s="85"/>
      <c r="X21" s="86"/>
      <c r="Y21" s="87"/>
      <c r="Z21" s="79"/>
      <c r="AA21" s="811"/>
      <c r="AB21" s="88"/>
      <c r="AC21" s="805"/>
      <c r="AD21" s="89"/>
      <c r="AE21" s="804"/>
      <c r="AF21" s="804"/>
      <c r="AG21" s="805"/>
      <c r="AH21" s="89"/>
      <c r="AI21" s="805"/>
      <c r="AJ21" s="90"/>
      <c r="AK21" s="85"/>
      <c r="AL21" s="85"/>
      <c r="AM21" s="1319"/>
      <c r="AN21" s="1319"/>
      <c r="AO21" s="91"/>
      <c r="AP21" s="92"/>
      <c r="AQ21" s="1321"/>
      <c r="AR21" s="93"/>
      <c r="AS21" s="86"/>
      <c r="AT21" s="94"/>
      <c r="AU21" s="86"/>
      <c r="AV21" s="94"/>
      <c r="AW21" s="95"/>
      <c r="AX21" s="92"/>
      <c r="AY21" s="96"/>
      <c r="AZ21" s="1324"/>
      <c r="BA21" s="93"/>
      <c r="BB21" s="86"/>
      <c r="BC21" s="94"/>
      <c r="BD21" s="86"/>
      <c r="BE21" s="94"/>
      <c r="BF21" s="95"/>
      <c r="BG21" s="92"/>
      <c r="BH21" s="96"/>
      <c r="BI21" s="1324"/>
      <c r="BJ21" s="93"/>
      <c r="BK21" s="86"/>
      <c r="BL21" s="94"/>
      <c r="BM21" s="86"/>
      <c r="BN21" s="94"/>
      <c r="BO21" s="95"/>
      <c r="BP21" s="92"/>
      <c r="BQ21" s="96"/>
      <c r="BR21" s="1324"/>
      <c r="BS21" s="93"/>
      <c r="BT21" s="86"/>
      <c r="BU21" s="94"/>
      <c r="BV21" s="86"/>
      <c r="BW21" s="94"/>
      <c r="BX21" s="95"/>
      <c r="BY21" s="92"/>
      <c r="BZ21" s="96"/>
      <c r="CA21" s="1324"/>
      <c r="CB21" s="812"/>
      <c r="CC21" s="813"/>
      <c r="CD21" s="814"/>
      <c r="CE21" s="815"/>
      <c r="CF21" s="816"/>
      <c r="CG21" s="85"/>
      <c r="CH21" s="85"/>
      <c r="CI21" s="1319"/>
      <c r="CJ21" s="1319"/>
      <c r="CK21" s="91"/>
      <c r="CL21" s="92"/>
      <c r="CM21" s="93"/>
      <c r="CN21" s="86"/>
      <c r="CO21" s="94"/>
      <c r="CP21" s="86"/>
      <c r="CQ21" s="94"/>
      <c r="CR21" s="95"/>
      <c r="CS21" s="92"/>
      <c r="CT21" s="96"/>
      <c r="CU21" s="93"/>
      <c r="CV21" s="86"/>
      <c r="CW21" s="94"/>
      <c r="CX21" s="86"/>
      <c r="CY21" s="94"/>
      <c r="CZ21" s="95"/>
      <c r="DA21" s="92"/>
      <c r="DB21" s="96"/>
      <c r="DC21" s="93"/>
      <c r="DD21" s="86"/>
      <c r="DE21" s="94"/>
      <c r="DF21" s="86"/>
      <c r="DG21" s="94"/>
      <c r="DH21" s="95"/>
      <c r="DI21" s="92"/>
      <c r="DJ21" s="96"/>
      <c r="DK21" s="93"/>
      <c r="DL21" s="86"/>
      <c r="DM21" s="94"/>
      <c r="DN21" s="86"/>
      <c r="DO21" s="94"/>
      <c r="DP21" s="95"/>
      <c r="DQ21" s="92"/>
      <c r="DR21" s="96"/>
      <c r="DS21" s="817"/>
      <c r="DT21" s="807"/>
      <c r="DU21" s="808"/>
      <c r="DV21" s="807"/>
      <c r="DW21" s="808"/>
      <c r="DX21" s="807"/>
      <c r="DY21" s="808"/>
      <c r="DZ21" s="807"/>
      <c r="EA21" s="808"/>
      <c r="EB21" s="807"/>
      <c r="EC21" s="808"/>
      <c r="ED21" s="1491"/>
    </row>
    <row r="22" spans="1:134" ht="14.25" thickBot="1">
      <c r="A22" s="1768"/>
      <c r="B22" s="802"/>
      <c r="C22" s="87"/>
      <c r="D22" s="79"/>
      <c r="E22" s="809"/>
      <c r="F22" s="810"/>
      <c r="G22" s="80"/>
      <c r="H22" s="803"/>
      <c r="I22" s="804"/>
      <c r="J22" s="805"/>
      <c r="K22" s="802"/>
      <c r="L22" s="804"/>
      <c r="M22" s="805"/>
      <c r="N22" s="803"/>
      <c r="O22" s="805"/>
      <c r="P22" s="81"/>
      <c r="Q22" s="82"/>
      <c r="R22" s="82"/>
      <c r="S22" s="83"/>
      <c r="T22" s="806"/>
      <c r="U22" s="84"/>
      <c r="V22" s="85"/>
      <c r="W22" s="85"/>
      <c r="X22" s="86"/>
      <c r="Y22" s="87"/>
      <c r="Z22" s="79"/>
      <c r="AA22" s="811"/>
      <c r="AB22" s="88"/>
      <c r="AC22" s="805"/>
      <c r="AD22" s="89"/>
      <c r="AE22" s="804"/>
      <c r="AF22" s="804"/>
      <c r="AG22" s="805"/>
      <c r="AH22" s="89"/>
      <c r="AI22" s="805"/>
      <c r="AJ22" s="90"/>
      <c r="AK22" s="85"/>
      <c r="AL22" s="85"/>
      <c r="AM22" s="1319"/>
      <c r="AN22" s="1319"/>
      <c r="AO22" s="91"/>
      <c r="AP22" s="92"/>
      <c r="AQ22" s="1321"/>
      <c r="AR22" s="93"/>
      <c r="AS22" s="86"/>
      <c r="AT22" s="94"/>
      <c r="AU22" s="86"/>
      <c r="AV22" s="94"/>
      <c r="AW22" s="95"/>
      <c r="AX22" s="92"/>
      <c r="AY22" s="96"/>
      <c r="AZ22" s="1324"/>
      <c r="BA22" s="93"/>
      <c r="BB22" s="86"/>
      <c r="BC22" s="94"/>
      <c r="BD22" s="86"/>
      <c r="BE22" s="94"/>
      <c r="BF22" s="95"/>
      <c r="BG22" s="92"/>
      <c r="BH22" s="96"/>
      <c r="BI22" s="1324"/>
      <c r="BJ22" s="93"/>
      <c r="BK22" s="86"/>
      <c r="BL22" s="94"/>
      <c r="BM22" s="86"/>
      <c r="BN22" s="94"/>
      <c r="BO22" s="95"/>
      <c r="BP22" s="92"/>
      <c r="BQ22" s="96"/>
      <c r="BR22" s="1324"/>
      <c r="BS22" s="93"/>
      <c r="BT22" s="86"/>
      <c r="BU22" s="94"/>
      <c r="BV22" s="86"/>
      <c r="BW22" s="94"/>
      <c r="BX22" s="95"/>
      <c r="BY22" s="92"/>
      <c r="BZ22" s="96"/>
      <c r="CA22" s="1324"/>
      <c r="CB22" s="812"/>
      <c r="CC22" s="813"/>
      <c r="CD22" s="814"/>
      <c r="CE22" s="815"/>
      <c r="CF22" s="816"/>
      <c r="CG22" s="85"/>
      <c r="CH22" s="85"/>
      <c r="CI22" s="1319"/>
      <c r="CJ22" s="1319"/>
      <c r="CK22" s="91"/>
      <c r="CL22" s="92"/>
      <c r="CM22" s="93"/>
      <c r="CN22" s="86"/>
      <c r="CO22" s="94"/>
      <c r="CP22" s="86"/>
      <c r="CQ22" s="94"/>
      <c r="CR22" s="95"/>
      <c r="CS22" s="92"/>
      <c r="CT22" s="96"/>
      <c r="CU22" s="93"/>
      <c r="CV22" s="86"/>
      <c r="CW22" s="94"/>
      <c r="CX22" s="86"/>
      <c r="CY22" s="94"/>
      <c r="CZ22" s="95"/>
      <c r="DA22" s="92"/>
      <c r="DB22" s="96"/>
      <c r="DC22" s="93"/>
      <c r="DD22" s="86"/>
      <c r="DE22" s="94"/>
      <c r="DF22" s="86"/>
      <c r="DG22" s="94"/>
      <c r="DH22" s="95"/>
      <c r="DI22" s="92"/>
      <c r="DJ22" s="96"/>
      <c r="DK22" s="93"/>
      <c r="DL22" s="86"/>
      <c r="DM22" s="94"/>
      <c r="DN22" s="86"/>
      <c r="DO22" s="94"/>
      <c r="DP22" s="95"/>
      <c r="DQ22" s="92"/>
      <c r="DR22" s="96"/>
      <c r="DS22" s="817"/>
      <c r="DT22" s="807"/>
      <c r="DU22" s="808"/>
      <c r="DV22" s="807"/>
      <c r="DW22" s="808"/>
      <c r="DX22" s="807"/>
      <c r="DY22" s="808"/>
      <c r="DZ22" s="807"/>
      <c r="EA22" s="808"/>
      <c r="EB22" s="807"/>
      <c r="EC22" s="808"/>
      <c r="ED22" s="1491"/>
    </row>
    <row r="23" spans="1:134" ht="14.25" thickBot="1">
      <c r="A23" s="1768"/>
      <c r="B23" s="802"/>
      <c r="C23" s="87"/>
      <c r="D23" s="79"/>
      <c r="E23" s="809"/>
      <c r="F23" s="810"/>
      <c r="G23" s="80"/>
      <c r="H23" s="803"/>
      <c r="I23" s="804"/>
      <c r="J23" s="805"/>
      <c r="K23" s="802"/>
      <c r="L23" s="804"/>
      <c r="M23" s="805"/>
      <c r="N23" s="803"/>
      <c r="O23" s="805"/>
      <c r="P23" s="81"/>
      <c r="Q23" s="82"/>
      <c r="R23" s="82"/>
      <c r="S23" s="83"/>
      <c r="T23" s="806"/>
      <c r="U23" s="84"/>
      <c r="V23" s="85"/>
      <c r="W23" s="85"/>
      <c r="X23" s="86"/>
      <c r="Y23" s="87"/>
      <c r="Z23" s="79"/>
      <c r="AA23" s="811"/>
      <c r="AB23" s="88"/>
      <c r="AC23" s="805"/>
      <c r="AD23" s="89"/>
      <c r="AE23" s="804"/>
      <c r="AF23" s="804"/>
      <c r="AG23" s="805"/>
      <c r="AH23" s="89"/>
      <c r="AI23" s="805"/>
      <c r="AJ23" s="90"/>
      <c r="AK23" s="85"/>
      <c r="AL23" s="85"/>
      <c r="AM23" s="1319"/>
      <c r="AN23" s="1319"/>
      <c r="AO23" s="91"/>
      <c r="AP23" s="92"/>
      <c r="AQ23" s="1321"/>
      <c r="AR23" s="93"/>
      <c r="AS23" s="86"/>
      <c r="AT23" s="94"/>
      <c r="AU23" s="86"/>
      <c r="AV23" s="94"/>
      <c r="AW23" s="95"/>
      <c r="AX23" s="92"/>
      <c r="AY23" s="96"/>
      <c r="AZ23" s="1324"/>
      <c r="BA23" s="93"/>
      <c r="BB23" s="86"/>
      <c r="BC23" s="94"/>
      <c r="BD23" s="86"/>
      <c r="BE23" s="94"/>
      <c r="BF23" s="95"/>
      <c r="BG23" s="92"/>
      <c r="BH23" s="96"/>
      <c r="BI23" s="1324"/>
      <c r="BJ23" s="93"/>
      <c r="BK23" s="86"/>
      <c r="BL23" s="94"/>
      <c r="BM23" s="86"/>
      <c r="BN23" s="94"/>
      <c r="BO23" s="95"/>
      <c r="BP23" s="92"/>
      <c r="BQ23" s="96"/>
      <c r="BR23" s="1324"/>
      <c r="BS23" s="93"/>
      <c r="BT23" s="86"/>
      <c r="BU23" s="94"/>
      <c r="BV23" s="86"/>
      <c r="BW23" s="94"/>
      <c r="BX23" s="95"/>
      <c r="BY23" s="92"/>
      <c r="BZ23" s="96"/>
      <c r="CA23" s="1324"/>
      <c r="CB23" s="812"/>
      <c r="CC23" s="813"/>
      <c r="CD23" s="814"/>
      <c r="CE23" s="815"/>
      <c r="CF23" s="816"/>
      <c r="CG23" s="85"/>
      <c r="CH23" s="85"/>
      <c r="CI23" s="1319"/>
      <c r="CJ23" s="1319"/>
      <c r="CK23" s="91"/>
      <c r="CL23" s="92"/>
      <c r="CM23" s="93"/>
      <c r="CN23" s="86"/>
      <c r="CO23" s="94"/>
      <c r="CP23" s="86"/>
      <c r="CQ23" s="94"/>
      <c r="CR23" s="95"/>
      <c r="CS23" s="92"/>
      <c r="CT23" s="96"/>
      <c r="CU23" s="93"/>
      <c r="CV23" s="86"/>
      <c r="CW23" s="94"/>
      <c r="CX23" s="86"/>
      <c r="CY23" s="94"/>
      <c r="CZ23" s="95"/>
      <c r="DA23" s="92"/>
      <c r="DB23" s="96"/>
      <c r="DC23" s="93"/>
      <c r="DD23" s="86"/>
      <c r="DE23" s="94"/>
      <c r="DF23" s="86"/>
      <c r="DG23" s="94"/>
      <c r="DH23" s="95"/>
      <c r="DI23" s="92"/>
      <c r="DJ23" s="96"/>
      <c r="DK23" s="93"/>
      <c r="DL23" s="86"/>
      <c r="DM23" s="94"/>
      <c r="DN23" s="86"/>
      <c r="DO23" s="94"/>
      <c r="DP23" s="95"/>
      <c r="DQ23" s="92"/>
      <c r="DR23" s="96"/>
      <c r="DS23" s="817"/>
      <c r="DT23" s="807"/>
      <c r="DU23" s="808"/>
      <c r="DV23" s="807"/>
      <c r="DW23" s="808"/>
      <c r="DX23" s="807"/>
      <c r="DY23" s="808"/>
      <c r="DZ23" s="807"/>
      <c r="EA23" s="808"/>
      <c r="EB23" s="807"/>
      <c r="EC23" s="808"/>
      <c r="ED23" s="1491"/>
    </row>
    <row r="24" spans="1:134" ht="14.25" thickBot="1">
      <c r="A24" s="1768"/>
      <c r="B24" s="802"/>
      <c r="C24" s="87"/>
      <c r="D24" s="79"/>
      <c r="E24" s="809"/>
      <c r="F24" s="810"/>
      <c r="G24" s="80"/>
      <c r="H24" s="803"/>
      <c r="I24" s="804"/>
      <c r="J24" s="805"/>
      <c r="K24" s="802"/>
      <c r="L24" s="804"/>
      <c r="M24" s="805"/>
      <c r="N24" s="803"/>
      <c r="O24" s="805"/>
      <c r="P24" s="81"/>
      <c r="Q24" s="82"/>
      <c r="R24" s="82"/>
      <c r="S24" s="83"/>
      <c r="T24" s="806"/>
      <c r="U24" s="84"/>
      <c r="V24" s="85"/>
      <c r="W24" s="85"/>
      <c r="X24" s="86"/>
      <c r="Y24" s="87"/>
      <c r="Z24" s="79"/>
      <c r="AA24" s="811"/>
      <c r="AB24" s="88"/>
      <c r="AC24" s="805"/>
      <c r="AD24" s="89"/>
      <c r="AE24" s="804"/>
      <c r="AF24" s="804"/>
      <c r="AG24" s="805"/>
      <c r="AH24" s="89"/>
      <c r="AI24" s="805"/>
      <c r="AJ24" s="90"/>
      <c r="AK24" s="85"/>
      <c r="AL24" s="85"/>
      <c r="AM24" s="1319"/>
      <c r="AN24" s="1319"/>
      <c r="AO24" s="91"/>
      <c r="AP24" s="92"/>
      <c r="AQ24" s="1321"/>
      <c r="AR24" s="93"/>
      <c r="AS24" s="86"/>
      <c r="AT24" s="94"/>
      <c r="AU24" s="86"/>
      <c r="AV24" s="94"/>
      <c r="AW24" s="95"/>
      <c r="AX24" s="92"/>
      <c r="AY24" s="96"/>
      <c r="AZ24" s="1324"/>
      <c r="BA24" s="93"/>
      <c r="BB24" s="86"/>
      <c r="BC24" s="94"/>
      <c r="BD24" s="86"/>
      <c r="BE24" s="94"/>
      <c r="BF24" s="95"/>
      <c r="BG24" s="92"/>
      <c r="BH24" s="96"/>
      <c r="BI24" s="1324"/>
      <c r="BJ24" s="93"/>
      <c r="BK24" s="86"/>
      <c r="BL24" s="94"/>
      <c r="BM24" s="86"/>
      <c r="BN24" s="94"/>
      <c r="BO24" s="95"/>
      <c r="BP24" s="92"/>
      <c r="BQ24" s="96"/>
      <c r="BR24" s="1324"/>
      <c r="BS24" s="93"/>
      <c r="BT24" s="86"/>
      <c r="BU24" s="94"/>
      <c r="BV24" s="86"/>
      <c r="BW24" s="94"/>
      <c r="BX24" s="95"/>
      <c r="BY24" s="92"/>
      <c r="BZ24" s="96"/>
      <c r="CA24" s="1324"/>
      <c r="CB24" s="812"/>
      <c r="CC24" s="813"/>
      <c r="CD24" s="814"/>
      <c r="CE24" s="815"/>
      <c r="CF24" s="816"/>
      <c r="CG24" s="85"/>
      <c r="CH24" s="85"/>
      <c r="CI24" s="1319"/>
      <c r="CJ24" s="1319"/>
      <c r="CK24" s="91"/>
      <c r="CL24" s="92"/>
      <c r="CM24" s="93"/>
      <c r="CN24" s="86"/>
      <c r="CO24" s="94"/>
      <c r="CP24" s="86"/>
      <c r="CQ24" s="94"/>
      <c r="CR24" s="95"/>
      <c r="CS24" s="92"/>
      <c r="CT24" s="96"/>
      <c r="CU24" s="93"/>
      <c r="CV24" s="86"/>
      <c r="CW24" s="94"/>
      <c r="CX24" s="86"/>
      <c r="CY24" s="94"/>
      <c r="CZ24" s="95"/>
      <c r="DA24" s="92"/>
      <c r="DB24" s="96"/>
      <c r="DC24" s="93"/>
      <c r="DD24" s="86"/>
      <c r="DE24" s="94"/>
      <c r="DF24" s="86"/>
      <c r="DG24" s="94"/>
      <c r="DH24" s="95"/>
      <c r="DI24" s="92"/>
      <c r="DJ24" s="96"/>
      <c r="DK24" s="93"/>
      <c r="DL24" s="86"/>
      <c r="DM24" s="94"/>
      <c r="DN24" s="86"/>
      <c r="DO24" s="94"/>
      <c r="DP24" s="95"/>
      <c r="DQ24" s="92"/>
      <c r="DR24" s="96"/>
      <c r="DS24" s="817"/>
      <c r="DT24" s="807"/>
      <c r="DU24" s="808"/>
      <c r="DV24" s="807"/>
      <c r="DW24" s="808"/>
      <c r="DX24" s="807"/>
      <c r="DY24" s="808"/>
      <c r="DZ24" s="807"/>
      <c r="EA24" s="808"/>
      <c r="EB24" s="807"/>
      <c r="EC24" s="808"/>
      <c r="ED24" s="1491"/>
    </row>
    <row r="25" spans="1:134" ht="14.25" thickBot="1">
      <c r="A25" s="1768"/>
      <c r="B25" s="802"/>
      <c r="C25" s="87"/>
      <c r="D25" s="79"/>
      <c r="E25" s="809"/>
      <c r="F25" s="810"/>
      <c r="G25" s="80"/>
      <c r="H25" s="803"/>
      <c r="I25" s="804"/>
      <c r="J25" s="805"/>
      <c r="K25" s="802"/>
      <c r="L25" s="804"/>
      <c r="M25" s="805"/>
      <c r="N25" s="803"/>
      <c r="O25" s="805"/>
      <c r="P25" s="81"/>
      <c r="Q25" s="82"/>
      <c r="R25" s="82"/>
      <c r="S25" s="83"/>
      <c r="T25" s="806"/>
      <c r="U25" s="84"/>
      <c r="V25" s="85"/>
      <c r="W25" s="85"/>
      <c r="X25" s="86"/>
      <c r="Y25" s="87"/>
      <c r="Z25" s="79"/>
      <c r="AA25" s="811"/>
      <c r="AB25" s="88"/>
      <c r="AC25" s="805"/>
      <c r="AD25" s="89"/>
      <c r="AE25" s="804"/>
      <c r="AF25" s="804"/>
      <c r="AG25" s="805"/>
      <c r="AH25" s="89"/>
      <c r="AI25" s="805"/>
      <c r="AJ25" s="90"/>
      <c r="AK25" s="85"/>
      <c r="AL25" s="85"/>
      <c r="AM25" s="1319"/>
      <c r="AN25" s="1319"/>
      <c r="AO25" s="91"/>
      <c r="AP25" s="92"/>
      <c r="AQ25" s="1321"/>
      <c r="AR25" s="93"/>
      <c r="AS25" s="86"/>
      <c r="AT25" s="94"/>
      <c r="AU25" s="86"/>
      <c r="AV25" s="94"/>
      <c r="AW25" s="95"/>
      <c r="AX25" s="92"/>
      <c r="AY25" s="96"/>
      <c r="AZ25" s="1324"/>
      <c r="BA25" s="93"/>
      <c r="BB25" s="86"/>
      <c r="BC25" s="94"/>
      <c r="BD25" s="86"/>
      <c r="BE25" s="94"/>
      <c r="BF25" s="95"/>
      <c r="BG25" s="92"/>
      <c r="BH25" s="96"/>
      <c r="BI25" s="1324"/>
      <c r="BJ25" s="93"/>
      <c r="BK25" s="86"/>
      <c r="BL25" s="94"/>
      <c r="BM25" s="86"/>
      <c r="BN25" s="94"/>
      <c r="BO25" s="95"/>
      <c r="BP25" s="92"/>
      <c r="BQ25" s="96"/>
      <c r="BR25" s="1324"/>
      <c r="BS25" s="93"/>
      <c r="BT25" s="86"/>
      <c r="BU25" s="94"/>
      <c r="BV25" s="86"/>
      <c r="BW25" s="94"/>
      <c r="BX25" s="95"/>
      <c r="BY25" s="92"/>
      <c r="BZ25" s="96"/>
      <c r="CA25" s="1324"/>
      <c r="CB25" s="812"/>
      <c r="CC25" s="813"/>
      <c r="CD25" s="814"/>
      <c r="CE25" s="815"/>
      <c r="CF25" s="816"/>
      <c r="CG25" s="85"/>
      <c r="CH25" s="85"/>
      <c r="CI25" s="1319"/>
      <c r="CJ25" s="1319"/>
      <c r="CK25" s="91"/>
      <c r="CL25" s="92"/>
      <c r="CM25" s="93"/>
      <c r="CN25" s="86"/>
      <c r="CO25" s="94"/>
      <c r="CP25" s="86"/>
      <c r="CQ25" s="94"/>
      <c r="CR25" s="95"/>
      <c r="CS25" s="92"/>
      <c r="CT25" s="96"/>
      <c r="CU25" s="93"/>
      <c r="CV25" s="86"/>
      <c r="CW25" s="94"/>
      <c r="CX25" s="86"/>
      <c r="CY25" s="94"/>
      <c r="CZ25" s="95"/>
      <c r="DA25" s="92"/>
      <c r="DB25" s="96"/>
      <c r="DC25" s="93"/>
      <c r="DD25" s="86"/>
      <c r="DE25" s="94"/>
      <c r="DF25" s="86"/>
      <c r="DG25" s="94"/>
      <c r="DH25" s="95"/>
      <c r="DI25" s="92"/>
      <c r="DJ25" s="96"/>
      <c r="DK25" s="93"/>
      <c r="DL25" s="86"/>
      <c r="DM25" s="94"/>
      <c r="DN25" s="86"/>
      <c r="DO25" s="94"/>
      <c r="DP25" s="95"/>
      <c r="DQ25" s="92"/>
      <c r="DR25" s="96"/>
      <c r="DS25" s="817"/>
      <c r="DT25" s="807"/>
      <c r="DU25" s="808"/>
      <c r="DV25" s="807"/>
      <c r="DW25" s="808"/>
      <c r="DX25" s="807"/>
      <c r="DY25" s="808"/>
      <c r="DZ25" s="807"/>
      <c r="EA25" s="808"/>
      <c r="EB25" s="807"/>
      <c r="EC25" s="808"/>
      <c r="ED25" s="1491"/>
    </row>
    <row r="26" spans="1:134" ht="14.25" thickBot="1">
      <c r="A26" s="1768"/>
      <c r="B26" s="802"/>
      <c r="C26" s="87"/>
      <c r="D26" s="79"/>
      <c r="E26" s="809"/>
      <c r="F26" s="810"/>
      <c r="G26" s="80"/>
      <c r="H26" s="803"/>
      <c r="I26" s="804"/>
      <c r="J26" s="805"/>
      <c r="K26" s="802"/>
      <c r="L26" s="804"/>
      <c r="M26" s="805"/>
      <c r="N26" s="803"/>
      <c r="O26" s="805"/>
      <c r="P26" s="81"/>
      <c r="Q26" s="82"/>
      <c r="R26" s="82"/>
      <c r="S26" s="83"/>
      <c r="T26" s="806"/>
      <c r="U26" s="84"/>
      <c r="V26" s="85"/>
      <c r="W26" s="85"/>
      <c r="X26" s="86"/>
      <c r="Y26" s="87"/>
      <c r="Z26" s="79"/>
      <c r="AA26" s="811"/>
      <c r="AB26" s="88"/>
      <c r="AC26" s="805"/>
      <c r="AD26" s="89"/>
      <c r="AE26" s="804"/>
      <c r="AF26" s="804"/>
      <c r="AG26" s="805"/>
      <c r="AH26" s="89"/>
      <c r="AI26" s="805"/>
      <c r="AJ26" s="90"/>
      <c r="AK26" s="85"/>
      <c r="AL26" s="85"/>
      <c r="AM26" s="1319"/>
      <c r="AN26" s="1319"/>
      <c r="AO26" s="91"/>
      <c r="AP26" s="92"/>
      <c r="AQ26" s="1321"/>
      <c r="AR26" s="93"/>
      <c r="AS26" s="86"/>
      <c r="AT26" s="94"/>
      <c r="AU26" s="86"/>
      <c r="AV26" s="94"/>
      <c r="AW26" s="95"/>
      <c r="AX26" s="92"/>
      <c r="AY26" s="96"/>
      <c r="AZ26" s="1324"/>
      <c r="BA26" s="93"/>
      <c r="BB26" s="86"/>
      <c r="BC26" s="94"/>
      <c r="BD26" s="86"/>
      <c r="BE26" s="94"/>
      <c r="BF26" s="95"/>
      <c r="BG26" s="92"/>
      <c r="BH26" s="96"/>
      <c r="BI26" s="1324"/>
      <c r="BJ26" s="93"/>
      <c r="BK26" s="86"/>
      <c r="BL26" s="94"/>
      <c r="BM26" s="86"/>
      <c r="BN26" s="94"/>
      <c r="BO26" s="95"/>
      <c r="BP26" s="92"/>
      <c r="BQ26" s="96"/>
      <c r="BR26" s="1324"/>
      <c r="BS26" s="93"/>
      <c r="BT26" s="86"/>
      <c r="BU26" s="94"/>
      <c r="BV26" s="86"/>
      <c r="BW26" s="94"/>
      <c r="BX26" s="95"/>
      <c r="BY26" s="92"/>
      <c r="BZ26" s="96"/>
      <c r="CA26" s="1324"/>
      <c r="CB26" s="812"/>
      <c r="CC26" s="813"/>
      <c r="CD26" s="814"/>
      <c r="CE26" s="815"/>
      <c r="CF26" s="816"/>
      <c r="CG26" s="85"/>
      <c r="CH26" s="85"/>
      <c r="CI26" s="1319"/>
      <c r="CJ26" s="1319"/>
      <c r="CK26" s="91"/>
      <c r="CL26" s="92"/>
      <c r="CM26" s="93"/>
      <c r="CN26" s="86"/>
      <c r="CO26" s="94"/>
      <c r="CP26" s="86"/>
      <c r="CQ26" s="94"/>
      <c r="CR26" s="95"/>
      <c r="CS26" s="92"/>
      <c r="CT26" s="96"/>
      <c r="CU26" s="93"/>
      <c r="CV26" s="86"/>
      <c r="CW26" s="94"/>
      <c r="CX26" s="86"/>
      <c r="CY26" s="94"/>
      <c r="CZ26" s="95"/>
      <c r="DA26" s="92"/>
      <c r="DB26" s="96"/>
      <c r="DC26" s="93"/>
      <c r="DD26" s="86"/>
      <c r="DE26" s="94"/>
      <c r="DF26" s="86"/>
      <c r="DG26" s="94"/>
      <c r="DH26" s="95"/>
      <c r="DI26" s="92"/>
      <c r="DJ26" s="96"/>
      <c r="DK26" s="93"/>
      <c r="DL26" s="86"/>
      <c r="DM26" s="94"/>
      <c r="DN26" s="86"/>
      <c r="DO26" s="94"/>
      <c r="DP26" s="95"/>
      <c r="DQ26" s="92"/>
      <c r="DR26" s="96"/>
      <c r="DS26" s="817"/>
      <c r="DT26" s="807"/>
      <c r="DU26" s="808"/>
      <c r="DV26" s="807"/>
      <c r="DW26" s="808"/>
      <c r="DX26" s="807"/>
      <c r="DY26" s="808"/>
      <c r="DZ26" s="807"/>
      <c r="EA26" s="808"/>
      <c r="EB26" s="807"/>
      <c r="EC26" s="808"/>
      <c r="ED26" s="1491"/>
    </row>
    <row r="27" spans="1:134" ht="14.25" thickBot="1">
      <c r="A27" s="1768"/>
      <c r="B27" s="802"/>
      <c r="C27" s="87"/>
      <c r="D27" s="79"/>
      <c r="E27" s="809"/>
      <c r="F27" s="810"/>
      <c r="G27" s="80"/>
      <c r="H27" s="803"/>
      <c r="I27" s="804"/>
      <c r="J27" s="805"/>
      <c r="K27" s="802"/>
      <c r="L27" s="804"/>
      <c r="M27" s="805"/>
      <c r="N27" s="803"/>
      <c r="O27" s="805"/>
      <c r="P27" s="81"/>
      <c r="Q27" s="82"/>
      <c r="R27" s="82"/>
      <c r="S27" s="83"/>
      <c r="T27" s="806"/>
      <c r="U27" s="84"/>
      <c r="V27" s="85"/>
      <c r="W27" s="85"/>
      <c r="X27" s="86"/>
      <c r="Y27" s="87"/>
      <c r="Z27" s="79"/>
      <c r="AA27" s="811"/>
      <c r="AB27" s="88"/>
      <c r="AC27" s="805"/>
      <c r="AD27" s="89"/>
      <c r="AE27" s="804"/>
      <c r="AF27" s="804"/>
      <c r="AG27" s="805"/>
      <c r="AH27" s="89"/>
      <c r="AI27" s="805"/>
      <c r="AJ27" s="90"/>
      <c r="AK27" s="85"/>
      <c r="AL27" s="85"/>
      <c r="AM27" s="1319"/>
      <c r="AN27" s="1319"/>
      <c r="AO27" s="91"/>
      <c r="AP27" s="92"/>
      <c r="AQ27" s="1321"/>
      <c r="AR27" s="93"/>
      <c r="AS27" s="86"/>
      <c r="AT27" s="94"/>
      <c r="AU27" s="86"/>
      <c r="AV27" s="94"/>
      <c r="AW27" s="95"/>
      <c r="AX27" s="92"/>
      <c r="AY27" s="96"/>
      <c r="AZ27" s="1324"/>
      <c r="BA27" s="93"/>
      <c r="BB27" s="86"/>
      <c r="BC27" s="94"/>
      <c r="BD27" s="86"/>
      <c r="BE27" s="94"/>
      <c r="BF27" s="95"/>
      <c r="BG27" s="92"/>
      <c r="BH27" s="96"/>
      <c r="BI27" s="1324"/>
      <c r="BJ27" s="93"/>
      <c r="BK27" s="86"/>
      <c r="BL27" s="94"/>
      <c r="BM27" s="86"/>
      <c r="BN27" s="94"/>
      <c r="BO27" s="95"/>
      <c r="BP27" s="92"/>
      <c r="BQ27" s="96"/>
      <c r="BR27" s="1324"/>
      <c r="BS27" s="93"/>
      <c r="BT27" s="86"/>
      <c r="BU27" s="94"/>
      <c r="BV27" s="86"/>
      <c r="BW27" s="94"/>
      <c r="BX27" s="95"/>
      <c r="BY27" s="92"/>
      <c r="BZ27" s="96"/>
      <c r="CA27" s="1324"/>
      <c r="CB27" s="812"/>
      <c r="CC27" s="813"/>
      <c r="CD27" s="814"/>
      <c r="CE27" s="815"/>
      <c r="CF27" s="816"/>
      <c r="CG27" s="85"/>
      <c r="CH27" s="85"/>
      <c r="CI27" s="1319"/>
      <c r="CJ27" s="1319"/>
      <c r="CK27" s="91"/>
      <c r="CL27" s="92"/>
      <c r="CM27" s="93"/>
      <c r="CN27" s="86"/>
      <c r="CO27" s="94"/>
      <c r="CP27" s="86"/>
      <c r="CQ27" s="94"/>
      <c r="CR27" s="95"/>
      <c r="CS27" s="92"/>
      <c r="CT27" s="96"/>
      <c r="CU27" s="93"/>
      <c r="CV27" s="86"/>
      <c r="CW27" s="94"/>
      <c r="CX27" s="86"/>
      <c r="CY27" s="94"/>
      <c r="CZ27" s="95"/>
      <c r="DA27" s="92"/>
      <c r="DB27" s="96"/>
      <c r="DC27" s="93"/>
      <c r="DD27" s="86"/>
      <c r="DE27" s="94"/>
      <c r="DF27" s="86"/>
      <c r="DG27" s="94"/>
      <c r="DH27" s="95"/>
      <c r="DI27" s="92"/>
      <c r="DJ27" s="96"/>
      <c r="DK27" s="93"/>
      <c r="DL27" s="86"/>
      <c r="DM27" s="94"/>
      <c r="DN27" s="86"/>
      <c r="DO27" s="94"/>
      <c r="DP27" s="95"/>
      <c r="DQ27" s="92"/>
      <c r="DR27" s="96"/>
      <c r="DS27" s="817"/>
      <c r="DT27" s="807"/>
      <c r="DU27" s="808"/>
      <c r="DV27" s="807"/>
      <c r="DW27" s="808"/>
      <c r="DX27" s="807"/>
      <c r="DY27" s="808"/>
      <c r="DZ27" s="807"/>
      <c r="EA27" s="808"/>
      <c r="EB27" s="807"/>
      <c r="EC27" s="808"/>
      <c r="ED27" s="1491"/>
    </row>
    <row r="28" spans="1:134" ht="14.25" thickBot="1">
      <c r="A28" s="1768"/>
      <c r="B28" s="802"/>
      <c r="C28" s="87"/>
      <c r="D28" s="79"/>
      <c r="E28" s="809"/>
      <c r="F28" s="810"/>
      <c r="G28" s="80"/>
      <c r="H28" s="803"/>
      <c r="I28" s="804"/>
      <c r="J28" s="805"/>
      <c r="K28" s="802"/>
      <c r="L28" s="804"/>
      <c r="M28" s="805"/>
      <c r="N28" s="803"/>
      <c r="O28" s="805"/>
      <c r="P28" s="81"/>
      <c r="Q28" s="82"/>
      <c r="R28" s="82"/>
      <c r="S28" s="83"/>
      <c r="T28" s="806"/>
      <c r="U28" s="84"/>
      <c r="V28" s="85"/>
      <c r="W28" s="85"/>
      <c r="X28" s="86"/>
      <c r="Y28" s="87"/>
      <c r="Z28" s="79"/>
      <c r="AA28" s="811"/>
      <c r="AB28" s="88"/>
      <c r="AC28" s="805"/>
      <c r="AD28" s="89"/>
      <c r="AE28" s="804"/>
      <c r="AF28" s="804"/>
      <c r="AG28" s="805"/>
      <c r="AH28" s="89"/>
      <c r="AI28" s="805"/>
      <c r="AJ28" s="90"/>
      <c r="AK28" s="85"/>
      <c r="AL28" s="85"/>
      <c r="AM28" s="1319"/>
      <c r="AN28" s="1319"/>
      <c r="AO28" s="91"/>
      <c r="AP28" s="92"/>
      <c r="AQ28" s="1321"/>
      <c r="AR28" s="93"/>
      <c r="AS28" s="86"/>
      <c r="AT28" s="94"/>
      <c r="AU28" s="86"/>
      <c r="AV28" s="94"/>
      <c r="AW28" s="95"/>
      <c r="AX28" s="92"/>
      <c r="AY28" s="96"/>
      <c r="AZ28" s="1324"/>
      <c r="BA28" s="93"/>
      <c r="BB28" s="86"/>
      <c r="BC28" s="94"/>
      <c r="BD28" s="86"/>
      <c r="BE28" s="94"/>
      <c r="BF28" s="95"/>
      <c r="BG28" s="92"/>
      <c r="BH28" s="96"/>
      <c r="BI28" s="1324"/>
      <c r="BJ28" s="93"/>
      <c r="BK28" s="86"/>
      <c r="BL28" s="94"/>
      <c r="BM28" s="86"/>
      <c r="BN28" s="94"/>
      <c r="BO28" s="95"/>
      <c r="BP28" s="92"/>
      <c r="BQ28" s="96"/>
      <c r="BR28" s="1324"/>
      <c r="BS28" s="93"/>
      <c r="BT28" s="86"/>
      <c r="BU28" s="94"/>
      <c r="BV28" s="86"/>
      <c r="BW28" s="94"/>
      <c r="BX28" s="95"/>
      <c r="BY28" s="92"/>
      <c r="BZ28" s="96"/>
      <c r="CA28" s="1324"/>
      <c r="CB28" s="812"/>
      <c r="CC28" s="813"/>
      <c r="CD28" s="814"/>
      <c r="CE28" s="815"/>
      <c r="CF28" s="816"/>
      <c r="CG28" s="85"/>
      <c r="CH28" s="85"/>
      <c r="CI28" s="1319"/>
      <c r="CJ28" s="1319"/>
      <c r="CK28" s="91"/>
      <c r="CL28" s="92"/>
      <c r="CM28" s="93"/>
      <c r="CN28" s="86"/>
      <c r="CO28" s="94"/>
      <c r="CP28" s="86"/>
      <c r="CQ28" s="94"/>
      <c r="CR28" s="95"/>
      <c r="CS28" s="92"/>
      <c r="CT28" s="96"/>
      <c r="CU28" s="93"/>
      <c r="CV28" s="86"/>
      <c r="CW28" s="94"/>
      <c r="CX28" s="86"/>
      <c r="CY28" s="94"/>
      <c r="CZ28" s="95"/>
      <c r="DA28" s="92"/>
      <c r="DB28" s="96"/>
      <c r="DC28" s="93"/>
      <c r="DD28" s="86"/>
      <c r="DE28" s="94"/>
      <c r="DF28" s="86"/>
      <c r="DG28" s="94"/>
      <c r="DH28" s="95"/>
      <c r="DI28" s="92"/>
      <c r="DJ28" s="96"/>
      <c r="DK28" s="93"/>
      <c r="DL28" s="86"/>
      <c r="DM28" s="94"/>
      <c r="DN28" s="86"/>
      <c r="DO28" s="94"/>
      <c r="DP28" s="95"/>
      <c r="DQ28" s="92"/>
      <c r="DR28" s="96"/>
      <c r="DS28" s="817"/>
      <c r="DT28" s="807"/>
      <c r="DU28" s="808"/>
      <c r="DV28" s="807"/>
      <c r="DW28" s="808"/>
      <c r="DX28" s="807"/>
      <c r="DY28" s="808"/>
      <c r="DZ28" s="807"/>
      <c r="EA28" s="808"/>
      <c r="EB28" s="807"/>
      <c r="EC28" s="808"/>
      <c r="ED28" s="1491"/>
    </row>
    <row r="29" spans="1:134" ht="14.25" thickBot="1">
      <c r="A29" s="1768"/>
      <c r="B29" s="802"/>
      <c r="C29" s="87"/>
      <c r="D29" s="79"/>
      <c r="E29" s="809"/>
      <c r="F29" s="810"/>
      <c r="G29" s="80"/>
      <c r="H29" s="803"/>
      <c r="I29" s="804"/>
      <c r="J29" s="805"/>
      <c r="K29" s="802"/>
      <c r="L29" s="804"/>
      <c r="M29" s="805"/>
      <c r="N29" s="803"/>
      <c r="O29" s="805"/>
      <c r="P29" s="81"/>
      <c r="Q29" s="82"/>
      <c r="R29" s="82"/>
      <c r="S29" s="83"/>
      <c r="T29" s="806"/>
      <c r="U29" s="84"/>
      <c r="V29" s="85"/>
      <c r="W29" s="85"/>
      <c r="X29" s="86"/>
      <c r="Y29" s="87"/>
      <c r="Z29" s="79"/>
      <c r="AA29" s="811"/>
      <c r="AB29" s="88"/>
      <c r="AC29" s="805"/>
      <c r="AD29" s="89"/>
      <c r="AE29" s="804"/>
      <c r="AF29" s="804"/>
      <c r="AG29" s="805"/>
      <c r="AH29" s="89"/>
      <c r="AI29" s="805"/>
      <c r="AJ29" s="90"/>
      <c r="AK29" s="85"/>
      <c r="AL29" s="85"/>
      <c r="AM29" s="1319"/>
      <c r="AN29" s="1319"/>
      <c r="AO29" s="91"/>
      <c r="AP29" s="92"/>
      <c r="AQ29" s="1321"/>
      <c r="AR29" s="93"/>
      <c r="AS29" s="86"/>
      <c r="AT29" s="94"/>
      <c r="AU29" s="86"/>
      <c r="AV29" s="94"/>
      <c r="AW29" s="95"/>
      <c r="AX29" s="92"/>
      <c r="AY29" s="96"/>
      <c r="AZ29" s="1324"/>
      <c r="BA29" s="93"/>
      <c r="BB29" s="86"/>
      <c r="BC29" s="94"/>
      <c r="BD29" s="86"/>
      <c r="BE29" s="94"/>
      <c r="BF29" s="95"/>
      <c r="BG29" s="92"/>
      <c r="BH29" s="96"/>
      <c r="BI29" s="1324"/>
      <c r="BJ29" s="93"/>
      <c r="BK29" s="86"/>
      <c r="BL29" s="94"/>
      <c r="BM29" s="86"/>
      <c r="BN29" s="94"/>
      <c r="BO29" s="95"/>
      <c r="BP29" s="92"/>
      <c r="BQ29" s="96"/>
      <c r="BR29" s="1324"/>
      <c r="BS29" s="93"/>
      <c r="BT29" s="86"/>
      <c r="BU29" s="94"/>
      <c r="BV29" s="86"/>
      <c r="BW29" s="94"/>
      <c r="BX29" s="95"/>
      <c r="BY29" s="92"/>
      <c r="BZ29" s="96"/>
      <c r="CA29" s="1324"/>
      <c r="CB29" s="812"/>
      <c r="CC29" s="813"/>
      <c r="CD29" s="814"/>
      <c r="CE29" s="815"/>
      <c r="CF29" s="816"/>
      <c r="CG29" s="85"/>
      <c r="CH29" s="85"/>
      <c r="CI29" s="1319"/>
      <c r="CJ29" s="1319"/>
      <c r="CK29" s="91"/>
      <c r="CL29" s="92"/>
      <c r="CM29" s="93"/>
      <c r="CN29" s="86"/>
      <c r="CO29" s="94"/>
      <c r="CP29" s="86"/>
      <c r="CQ29" s="94"/>
      <c r="CR29" s="95"/>
      <c r="CS29" s="92"/>
      <c r="CT29" s="96"/>
      <c r="CU29" s="93"/>
      <c r="CV29" s="86"/>
      <c r="CW29" s="94"/>
      <c r="CX29" s="86"/>
      <c r="CY29" s="94"/>
      <c r="CZ29" s="95"/>
      <c r="DA29" s="92"/>
      <c r="DB29" s="96"/>
      <c r="DC29" s="93"/>
      <c r="DD29" s="86"/>
      <c r="DE29" s="94"/>
      <c r="DF29" s="86"/>
      <c r="DG29" s="94"/>
      <c r="DH29" s="95"/>
      <c r="DI29" s="92"/>
      <c r="DJ29" s="96"/>
      <c r="DK29" s="93"/>
      <c r="DL29" s="86"/>
      <c r="DM29" s="94"/>
      <c r="DN29" s="86"/>
      <c r="DO29" s="94"/>
      <c r="DP29" s="95"/>
      <c r="DQ29" s="92"/>
      <c r="DR29" s="96"/>
      <c r="DS29" s="817"/>
      <c r="DT29" s="807"/>
      <c r="DU29" s="808"/>
      <c r="DV29" s="807"/>
      <c r="DW29" s="808"/>
      <c r="DX29" s="807"/>
      <c r="DY29" s="808"/>
      <c r="DZ29" s="807"/>
      <c r="EA29" s="808"/>
      <c r="EB29" s="807"/>
      <c r="EC29" s="808"/>
      <c r="ED29" s="1491"/>
    </row>
    <row r="30" spans="1:134" ht="14.25" thickBot="1">
      <c r="A30" s="1768"/>
      <c r="B30" s="802"/>
      <c r="C30" s="87"/>
      <c r="D30" s="79"/>
      <c r="E30" s="809"/>
      <c r="F30" s="810"/>
      <c r="G30" s="80"/>
      <c r="H30" s="803"/>
      <c r="I30" s="804"/>
      <c r="J30" s="805"/>
      <c r="K30" s="802"/>
      <c r="L30" s="804"/>
      <c r="M30" s="805"/>
      <c r="N30" s="803"/>
      <c r="O30" s="805"/>
      <c r="P30" s="81"/>
      <c r="Q30" s="82"/>
      <c r="R30" s="82"/>
      <c r="S30" s="83"/>
      <c r="T30" s="806"/>
      <c r="U30" s="84"/>
      <c r="V30" s="85"/>
      <c r="W30" s="85"/>
      <c r="X30" s="86"/>
      <c r="Y30" s="87"/>
      <c r="Z30" s="79"/>
      <c r="AA30" s="811"/>
      <c r="AB30" s="88"/>
      <c r="AC30" s="805"/>
      <c r="AD30" s="89"/>
      <c r="AE30" s="804"/>
      <c r="AF30" s="804"/>
      <c r="AG30" s="805"/>
      <c r="AH30" s="89"/>
      <c r="AI30" s="805"/>
      <c r="AJ30" s="90"/>
      <c r="AK30" s="85"/>
      <c r="AL30" s="85"/>
      <c r="AM30" s="1319"/>
      <c r="AN30" s="1319"/>
      <c r="AO30" s="91"/>
      <c r="AP30" s="92"/>
      <c r="AQ30" s="1321"/>
      <c r="AR30" s="93"/>
      <c r="AS30" s="86"/>
      <c r="AT30" s="94"/>
      <c r="AU30" s="86"/>
      <c r="AV30" s="94"/>
      <c r="AW30" s="95"/>
      <c r="AX30" s="92"/>
      <c r="AY30" s="96"/>
      <c r="AZ30" s="1324"/>
      <c r="BA30" s="93"/>
      <c r="BB30" s="86"/>
      <c r="BC30" s="94"/>
      <c r="BD30" s="86"/>
      <c r="BE30" s="94"/>
      <c r="BF30" s="95"/>
      <c r="BG30" s="92"/>
      <c r="BH30" s="96"/>
      <c r="BI30" s="1324"/>
      <c r="BJ30" s="93"/>
      <c r="BK30" s="86"/>
      <c r="BL30" s="94"/>
      <c r="BM30" s="86"/>
      <c r="BN30" s="94"/>
      <c r="BO30" s="95"/>
      <c r="BP30" s="92"/>
      <c r="BQ30" s="96"/>
      <c r="BR30" s="1324"/>
      <c r="BS30" s="93"/>
      <c r="BT30" s="86"/>
      <c r="BU30" s="94"/>
      <c r="BV30" s="86"/>
      <c r="BW30" s="94"/>
      <c r="BX30" s="95"/>
      <c r="BY30" s="92"/>
      <c r="BZ30" s="96"/>
      <c r="CA30" s="1324"/>
      <c r="CB30" s="812"/>
      <c r="CC30" s="813"/>
      <c r="CD30" s="814"/>
      <c r="CE30" s="815"/>
      <c r="CF30" s="816"/>
      <c r="CG30" s="85"/>
      <c r="CH30" s="85"/>
      <c r="CI30" s="1319"/>
      <c r="CJ30" s="1319"/>
      <c r="CK30" s="91"/>
      <c r="CL30" s="92"/>
      <c r="CM30" s="93"/>
      <c r="CN30" s="86"/>
      <c r="CO30" s="94"/>
      <c r="CP30" s="86"/>
      <c r="CQ30" s="94"/>
      <c r="CR30" s="95"/>
      <c r="CS30" s="92"/>
      <c r="CT30" s="96"/>
      <c r="CU30" s="93"/>
      <c r="CV30" s="86"/>
      <c r="CW30" s="94"/>
      <c r="CX30" s="86"/>
      <c r="CY30" s="94"/>
      <c r="CZ30" s="95"/>
      <c r="DA30" s="92"/>
      <c r="DB30" s="96"/>
      <c r="DC30" s="93"/>
      <c r="DD30" s="86"/>
      <c r="DE30" s="94"/>
      <c r="DF30" s="86"/>
      <c r="DG30" s="94"/>
      <c r="DH30" s="95"/>
      <c r="DI30" s="92"/>
      <c r="DJ30" s="96"/>
      <c r="DK30" s="93"/>
      <c r="DL30" s="86"/>
      <c r="DM30" s="94"/>
      <c r="DN30" s="86"/>
      <c r="DO30" s="94"/>
      <c r="DP30" s="95"/>
      <c r="DQ30" s="92"/>
      <c r="DR30" s="96"/>
      <c r="DS30" s="817"/>
      <c r="DT30" s="807"/>
      <c r="DU30" s="808"/>
      <c r="DV30" s="807"/>
      <c r="DW30" s="808"/>
      <c r="DX30" s="807"/>
      <c r="DY30" s="808"/>
      <c r="DZ30" s="807"/>
      <c r="EA30" s="808"/>
      <c r="EB30" s="807"/>
      <c r="EC30" s="808"/>
      <c r="ED30" s="1491"/>
    </row>
    <row r="31" spans="1:134" ht="14.25" thickBot="1">
      <c r="A31" s="1768"/>
      <c r="B31" s="802"/>
      <c r="C31" s="87"/>
      <c r="D31" s="79"/>
      <c r="E31" s="809"/>
      <c r="F31" s="810"/>
      <c r="G31" s="80"/>
      <c r="H31" s="803"/>
      <c r="I31" s="804"/>
      <c r="J31" s="805"/>
      <c r="K31" s="802"/>
      <c r="L31" s="804"/>
      <c r="M31" s="805"/>
      <c r="N31" s="803"/>
      <c r="O31" s="805"/>
      <c r="P31" s="81"/>
      <c r="Q31" s="82"/>
      <c r="R31" s="82"/>
      <c r="S31" s="83"/>
      <c r="T31" s="806"/>
      <c r="U31" s="84"/>
      <c r="V31" s="85"/>
      <c r="W31" s="85"/>
      <c r="X31" s="86"/>
      <c r="Y31" s="87"/>
      <c r="Z31" s="79"/>
      <c r="AA31" s="811"/>
      <c r="AB31" s="88"/>
      <c r="AC31" s="805"/>
      <c r="AD31" s="89"/>
      <c r="AE31" s="804"/>
      <c r="AF31" s="804"/>
      <c r="AG31" s="805"/>
      <c r="AH31" s="89"/>
      <c r="AI31" s="805"/>
      <c r="AJ31" s="90"/>
      <c r="AK31" s="85"/>
      <c r="AL31" s="85"/>
      <c r="AM31" s="1319"/>
      <c r="AN31" s="1319"/>
      <c r="AO31" s="91"/>
      <c r="AP31" s="92"/>
      <c r="AQ31" s="1321"/>
      <c r="AR31" s="93"/>
      <c r="AS31" s="86"/>
      <c r="AT31" s="94"/>
      <c r="AU31" s="86"/>
      <c r="AV31" s="94"/>
      <c r="AW31" s="95"/>
      <c r="AX31" s="92"/>
      <c r="AY31" s="96"/>
      <c r="AZ31" s="1324"/>
      <c r="BA31" s="93"/>
      <c r="BB31" s="86"/>
      <c r="BC31" s="94"/>
      <c r="BD31" s="86"/>
      <c r="BE31" s="94"/>
      <c r="BF31" s="95"/>
      <c r="BG31" s="92"/>
      <c r="BH31" s="96"/>
      <c r="BI31" s="1324"/>
      <c r="BJ31" s="93"/>
      <c r="BK31" s="86"/>
      <c r="BL31" s="94"/>
      <c r="BM31" s="86"/>
      <c r="BN31" s="94"/>
      <c r="BO31" s="95"/>
      <c r="BP31" s="92"/>
      <c r="BQ31" s="96"/>
      <c r="BR31" s="1324"/>
      <c r="BS31" s="93"/>
      <c r="BT31" s="86"/>
      <c r="BU31" s="94"/>
      <c r="BV31" s="86"/>
      <c r="BW31" s="94"/>
      <c r="BX31" s="95"/>
      <c r="BY31" s="92"/>
      <c r="BZ31" s="96"/>
      <c r="CA31" s="1324"/>
      <c r="CB31" s="812"/>
      <c r="CC31" s="813"/>
      <c r="CD31" s="814"/>
      <c r="CE31" s="815"/>
      <c r="CF31" s="816"/>
      <c r="CG31" s="85"/>
      <c r="CH31" s="85"/>
      <c r="CI31" s="1319"/>
      <c r="CJ31" s="1319"/>
      <c r="CK31" s="91"/>
      <c r="CL31" s="92"/>
      <c r="CM31" s="93"/>
      <c r="CN31" s="86"/>
      <c r="CO31" s="94"/>
      <c r="CP31" s="86"/>
      <c r="CQ31" s="94"/>
      <c r="CR31" s="95"/>
      <c r="CS31" s="92"/>
      <c r="CT31" s="96"/>
      <c r="CU31" s="93"/>
      <c r="CV31" s="86"/>
      <c r="CW31" s="94"/>
      <c r="CX31" s="86"/>
      <c r="CY31" s="94"/>
      <c r="CZ31" s="95"/>
      <c r="DA31" s="92"/>
      <c r="DB31" s="96"/>
      <c r="DC31" s="93"/>
      <c r="DD31" s="86"/>
      <c r="DE31" s="94"/>
      <c r="DF31" s="86"/>
      <c r="DG31" s="94"/>
      <c r="DH31" s="95"/>
      <c r="DI31" s="92"/>
      <c r="DJ31" s="96"/>
      <c r="DK31" s="93"/>
      <c r="DL31" s="86"/>
      <c r="DM31" s="94"/>
      <c r="DN31" s="86"/>
      <c r="DO31" s="94"/>
      <c r="DP31" s="95"/>
      <c r="DQ31" s="92"/>
      <c r="DR31" s="96"/>
      <c r="DS31" s="817"/>
      <c r="DT31" s="807"/>
      <c r="DU31" s="808"/>
      <c r="DV31" s="807"/>
      <c r="DW31" s="808"/>
      <c r="DX31" s="807"/>
      <c r="DY31" s="808"/>
      <c r="DZ31" s="807"/>
      <c r="EA31" s="808"/>
      <c r="EB31" s="807"/>
      <c r="EC31" s="808"/>
      <c r="ED31" s="1491"/>
    </row>
    <row r="32" spans="1:134" ht="14.25" thickBot="1">
      <c r="A32" s="1768"/>
      <c r="B32" s="802"/>
      <c r="C32" s="87"/>
      <c r="D32" s="79"/>
      <c r="E32" s="809"/>
      <c r="F32" s="810"/>
      <c r="G32" s="80"/>
      <c r="H32" s="803"/>
      <c r="I32" s="804"/>
      <c r="J32" s="805"/>
      <c r="K32" s="802"/>
      <c r="L32" s="804"/>
      <c r="M32" s="805"/>
      <c r="N32" s="803"/>
      <c r="O32" s="805"/>
      <c r="P32" s="81"/>
      <c r="Q32" s="82"/>
      <c r="R32" s="82"/>
      <c r="S32" s="83"/>
      <c r="T32" s="806"/>
      <c r="U32" s="84"/>
      <c r="V32" s="85"/>
      <c r="W32" s="85"/>
      <c r="X32" s="86"/>
      <c r="Y32" s="87"/>
      <c r="Z32" s="79"/>
      <c r="AA32" s="811"/>
      <c r="AB32" s="88"/>
      <c r="AC32" s="805"/>
      <c r="AD32" s="89"/>
      <c r="AE32" s="804"/>
      <c r="AF32" s="804"/>
      <c r="AG32" s="805"/>
      <c r="AH32" s="89"/>
      <c r="AI32" s="805"/>
      <c r="AJ32" s="90"/>
      <c r="AK32" s="85"/>
      <c r="AL32" s="85"/>
      <c r="AM32" s="1319"/>
      <c r="AN32" s="1319"/>
      <c r="AO32" s="91"/>
      <c r="AP32" s="92"/>
      <c r="AQ32" s="1321"/>
      <c r="AR32" s="93"/>
      <c r="AS32" s="86"/>
      <c r="AT32" s="94"/>
      <c r="AU32" s="86"/>
      <c r="AV32" s="94"/>
      <c r="AW32" s="95"/>
      <c r="AX32" s="92"/>
      <c r="AY32" s="96"/>
      <c r="AZ32" s="1324"/>
      <c r="BA32" s="93"/>
      <c r="BB32" s="86"/>
      <c r="BC32" s="94"/>
      <c r="BD32" s="86"/>
      <c r="BE32" s="94"/>
      <c r="BF32" s="95"/>
      <c r="BG32" s="92"/>
      <c r="BH32" s="96"/>
      <c r="BI32" s="1324"/>
      <c r="BJ32" s="93"/>
      <c r="BK32" s="86"/>
      <c r="BL32" s="94"/>
      <c r="BM32" s="86"/>
      <c r="BN32" s="94"/>
      <c r="BO32" s="95"/>
      <c r="BP32" s="92"/>
      <c r="BQ32" s="96"/>
      <c r="BR32" s="1324"/>
      <c r="BS32" s="93"/>
      <c r="BT32" s="86"/>
      <c r="BU32" s="94"/>
      <c r="BV32" s="86"/>
      <c r="BW32" s="94"/>
      <c r="BX32" s="95"/>
      <c r="BY32" s="92"/>
      <c r="BZ32" s="96"/>
      <c r="CA32" s="1324"/>
      <c r="CB32" s="812"/>
      <c r="CC32" s="813"/>
      <c r="CD32" s="814"/>
      <c r="CE32" s="815"/>
      <c r="CF32" s="816"/>
      <c r="CG32" s="85"/>
      <c r="CH32" s="85"/>
      <c r="CI32" s="1319"/>
      <c r="CJ32" s="1319"/>
      <c r="CK32" s="91"/>
      <c r="CL32" s="92"/>
      <c r="CM32" s="93"/>
      <c r="CN32" s="86"/>
      <c r="CO32" s="94"/>
      <c r="CP32" s="86"/>
      <c r="CQ32" s="94"/>
      <c r="CR32" s="95"/>
      <c r="CS32" s="92"/>
      <c r="CT32" s="96"/>
      <c r="CU32" s="93"/>
      <c r="CV32" s="86"/>
      <c r="CW32" s="94"/>
      <c r="CX32" s="86"/>
      <c r="CY32" s="94"/>
      <c r="CZ32" s="95"/>
      <c r="DA32" s="92"/>
      <c r="DB32" s="96"/>
      <c r="DC32" s="93"/>
      <c r="DD32" s="86"/>
      <c r="DE32" s="94"/>
      <c r="DF32" s="86"/>
      <c r="DG32" s="94"/>
      <c r="DH32" s="95"/>
      <c r="DI32" s="92"/>
      <c r="DJ32" s="96"/>
      <c r="DK32" s="93"/>
      <c r="DL32" s="86"/>
      <c r="DM32" s="94"/>
      <c r="DN32" s="86"/>
      <c r="DO32" s="94"/>
      <c r="DP32" s="95"/>
      <c r="DQ32" s="92"/>
      <c r="DR32" s="96"/>
      <c r="DS32" s="817"/>
      <c r="DT32" s="807"/>
      <c r="DU32" s="808"/>
      <c r="DV32" s="807"/>
      <c r="DW32" s="808"/>
      <c r="DX32" s="807"/>
      <c r="DY32" s="808"/>
      <c r="DZ32" s="807"/>
      <c r="EA32" s="808"/>
      <c r="EB32" s="807"/>
      <c r="EC32" s="808"/>
      <c r="ED32" s="1491"/>
    </row>
    <row r="33" spans="1:134" ht="14.25" thickBot="1">
      <c r="A33" s="1768"/>
      <c r="B33" s="802"/>
      <c r="C33" s="87"/>
      <c r="D33" s="79"/>
      <c r="E33" s="809"/>
      <c r="F33" s="810"/>
      <c r="G33" s="80"/>
      <c r="H33" s="803"/>
      <c r="I33" s="804"/>
      <c r="J33" s="805"/>
      <c r="K33" s="802"/>
      <c r="L33" s="804"/>
      <c r="M33" s="805"/>
      <c r="N33" s="803"/>
      <c r="O33" s="805"/>
      <c r="P33" s="81"/>
      <c r="Q33" s="82"/>
      <c r="R33" s="82"/>
      <c r="S33" s="83"/>
      <c r="T33" s="806"/>
      <c r="U33" s="84"/>
      <c r="V33" s="85"/>
      <c r="W33" s="85"/>
      <c r="X33" s="86"/>
      <c r="Y33" s="87"/>
      <c r="Z33" s="79"/>
      <c r="AA33" s="811"/>
      <c r="AB33" s="88"/>
      <c r="AC33" s="805"/>
      <c r="AD33" s="89"/>
      <c r="AE33" s="804"/>
      <c r="AF33" s="804"/>
      <c r="AG33" s="805"/>
      <c r="AH33" s="89"/>
      <c r="AI33" s="805"/>
      <c r="AJ33" s="90"/>
      <c r="AK33" s="85"/>
      <c r="AL33" s="85"/>
      <c r="AM33" s="1319"/>
      <c r="AN33" s="1319"/>
      <c r="AO33" s="91"/>
      <c r="AP33" s="92"/>
      <c r="AQ33" s="1321"/>
      <c r="AR33" s="93"/>
      <c r="AS33" s="86"/>
      <c r="AT33" s="94"/>
      <c r="AU33" s="86"/>
      <c r="AV33" s="94"/>
      <c r="AW33" s="95"/>
      <c r="AX33" s="92"/>
      <c r="AY33" s="96"/>
      <c r="AZ33" s="1324"/>
      <c r="BA33" s="93"/>
      <c r="BB33" s="86"/>
      <c r="BC33" s="94"/>
      <c r="BD33" s="86"/>
      <c r="BE33" s="94"/>
      <c r="BF33" s="95"/>
      <c r="BG33" s="92"/>
      <c r="BH33" s="96"/>
      <c r="BI33" s="1324"/>
      <c r="BJ33" s="93"/>
      <c r="BK33" s="86"/>
      <c r="BL33" s="94"/>
      <c r="BM33" s="86"/>
      <c r="BN33" s="94"/>
      <c r="BO33" s="95"/>
      <c r="BP33" s="92"/>
      <c r="BQ33" s="96"/>
      <c r="BR33" s="1324"/>
      <c r="BS33" s="93"/>
      <c r="BT33" s="86"/>
      <c r="BU33" s="94"/>
      <c r="BV33" s="86"/>
      <c r="BW33" s="94"/>
      <c r="BX33" s="95"/>
      <c r="BY33" s="92"/>
      <c r="BZ33" s="96"/>
      <c r="CA33" s="1324"/>
      <c r="CB33" s="812"/>
      <c r="CC33" s="813"/>
      <c r="CD33" s="814"/>
      <c r="CE33" s="815"/>
      <c r="CF33" s="816"/>
      <c r="CG33" s="85"/>
      <c r="CH33" s="85"/>
      <c r="CI33" s="1319"/>
      <c r="CJ33" s="1319"/>
      <c r="CK33" s="91"/>
      <c r="CL33" s="92"/>
      <c r="CM33" s="93"/>
      <c r="CN33" s="86"/>
      <c r="CO33" s="94"/>
      <c r="CP33" s="86"/>
      <c r="CQ33" s="94"/>
      <c r="CR33" s="95"/>
      <c r="CS33" s="92"/>
      <c r="CT33" s="96"/>
      <c r="CU33" s="93"/>
      <c r="CV33" s="86"/>
      <c r="CW33" s="94"/>
      <c r="CX33" s="86"/>
      <c r="CY33" s="94"/>
      <c r="CZ33" s="95"/>
      <c r="DA33" s="92"/>
      <c r="DB33" s="96"/>
      <c r="DC33" s="93"/>
      <c r="DD33" s="86"/>
      <c r="DE33" s="94"/>
      <c r="DF33" s="86"/>
      <c r="DG33" s="94"/>
      <c r="DH33" s="95"/>
      <c r="DI33" s="92"/>
      <c r="DJ33" s="96"/>
      <c r="DK33" s="93"/>
      <c r="DL33" s="86"/>
      <c r="DM33" s="94"/>
      <c r="DN33" s="86"/>
      <c r="DO33" s="94"/>
      <c r="DP33" s="95"/>
      <c r="DQ33" s="92"/>
      <c r="DR33" s="96"/>
      <c r="DS33" s="817"/>
      <c r="DT33" s="807"/>
      <c r="DU33" s="808"/>
      <c r="DV33" s="807"/>
      <c r="DW33" s="808"/>
      <c r="DX33" s="807"/>
      <c r="DY33" s="808"/>
      <c r="DZ33" s="807"/>
      <c r="EA33" s="808"/>
      <c r="EB33" s="807"/>
      <c r="EC33" s="808"/>
      <c r="ED33" s="1491"/>
    </row>
    <row r="34" spans="1:134" ht="14.25" thickBot="1">
      <c r="A34" s="1768"/>
      <c r="B34" s="802"/>
      <c r="C34" s="87"/>
      <c r="D34" s="79"/>
      <c r="E34" s="809"/>
      <c r="F34" s="810"/>
      <c r="G34" s="80"/>
      <c r="H34" s="803"/>
      <c r="I34" s="804"/>
      <c r="J34" s="805"/>
      <c r="K34" s="802"/>
      <c r="L34" s="804"/>
      <c r="M34" s="805"/>
      <c r="N34" s="803"/>
      <c r="O34" s="805"/>
      <c r="P34" s="81"/>
      <c r="Q34" s="82"/>
      <c r="R34" s="82"/>
      <c r="S34" s="83"/>
      <c r="T34" s="806"/>
      <c r="U34" s="84"/>
      <c r="V34" s="85"/>
      <c r="W34" s="85"/>
      <c r="X34" s="86"/>
      <c r="Y34" s="87"/>
      <c r="Z34" s="79"/>
      <c r="AA34" s="811"/>
      <c r="AB34" s="88"/>
      <c r="AC34" s="805"/>
      <c r="AD34" s="89"/>
      <c r="AE34" s="804"/>
      <c r="AF34" s="804"/>
      <c r="AG34" s="805"/>
      <c r="AH34" s="89"/>
      <c r="AI34" s="805"/>
      <c r="AJ34" s="90"/>
      <c r="AK34" s="85"/>
      <c r="AL34" s="85"/>
      <c r="AM34" s="1319"/>
      <c r="AN34" s="1319"/>
      <c r="AO34" s="91"/>
      <c r="AP34" s="92"/>
      <c r="AQ34" s="1321"/>
      <c r="AR34" s="93"/>
      <c r="AS34" s="86"/>
      <c r="AT34" s="94"/>
      <c r="AU34" s="86"/>
      <c r="AV34" s="94"/>
      <c r="AW34" s="95"/>
      <c r="AX34" s="92"/>
      <c r="AY34" s="96"/>
      <c r="AZ34" s="1324"/>
      <c r="BA34" s="93"/>
      <c r="BB34" s="86"/>
      <c r="BC34" s="94"/>
      <c r="BD34" s="86"/>
      <c r="BE34" s="94"/>
      <c r="BF34" s="95"/>
      <c r="BG34" s="92"/>
      <c r="BH34" s="96"/>
      <c r="BI34" s="1324"/>
      <c r="BJ34" s="93"/>
      <c r="BK34" s="86"/>
      <c r="BL34" s="94"/>
      <c r="BM34" s="86"/>
      <c r="BN34" s="94"/>
      <c r="BO34" s="95"/>
      <c r="BP34" s="92"/>
      <c r="BQ34" s="96"/>
      <c r="BR34" s="1324"/>
      <c r="BS34" s="93"/>
      <c r="BT34" s="86"/>
      <c r="BU34" s="94"/>
      <c r="BV34" s="86"/>
      <c r="BW34" s="94"/>
      <c r="BX34" s="95"/>
      <c r="BY34" s="92"/>
      <c r="BZ34" s="96"/>
      <c r="CA34" s="1324"/>
      <c r="CB34" s="812"/>
      <c r="CC34" s="813"/>
      <c r="CD34" s="814"/>
      <c r="CE34" s="815"/>
      <c r="CF34" s="816"/>
      <c r="CG34" s="85"/>
      <c r="CH34" s="85"/>
      <c r="CI34" s="1319"/>
      <c r="CJ34" s="1319"/>
      <c r="CK34" s="91"/>
      <c r="CL34" s="92"/>
      <c r="CM34" s="93"/>
      <c r="CN34" s="86"/>
      <c r="CO34" s="94"/>
      <c r="CP34" s="86"/>
      <c r="CQ34" s="94"/>
      <c r="CR34" s="95"/>
      <c r="CS34" s="92"/>
      <c r="CT34" s="96"/>
      <c r="CU34" s="93"/>
      <c r="CV34" s="86"/>
      <c r="CW34" s="94"/>
      <c r="CX34" s="86"/>
      <c r="CY34" s="94"/>
      <c r="CZ34" s="95"/>
      <c r="DA34" s="92"/>
      <c r="DB34" s="96"/>
      <c r="DC34" s="93"/>
      <c r="DD34" s="86"/>
      <c r="DE34" s="94"/>
      <c r="DF34" s="86"/>
      <c r="DG34" s="94"/>
      <c r="DH34" s="95"/>
      <c r="DI34" s="92"/>
      <c r="DJ34" s="96"/>
      <c r="DK34" s="93"/>
      <c r="DL34" s="86"/>
      <c r="DM34" s="94"/>
      <c r="DN34" s="86"/>
      <c r="DO34" s="94"/>
      <c r="DP34" s="95"/>
      <c r="DQ34" s="92"/>
      <c r="DR34" s="96"/>
      <c r="DS34" s="817"/>
      <c r="DT34" s="807"/>
      <c r="DU34" s="808"/>
      <c r="DV34" s="807"/>
      <c r="DW34" s="808"/>
      <c r="DX34" s="807"/>
      <c r="DY34" s="808"/>
      <c r="DZ34" s="807"/>
      <c r="EA34" s="808"/>
      <c r="EB34" s="807"/>
      <c r="EC34" s="808"/>
      <c r="ED34" s="1491"/>
    </row>
    <row r="35" spans="1:134" ht="14.25" thickBot="1">
      <c r="A35" s="1768"/>
      <c r="B35" s="802"/>
      <c r="C35" s="87"/>
      <c r="D35" s="79"/>
      <c r="E35" s="809"/>
      <c r="F35" s="810"/>
      <c r="G35" s="80"/>
      <c r="H35" s="803"/>
      <c r="I35" s="804"/>
      <c r="J35" s="805"/>
      <c r="K35" s="802"/>
      <c r="L35" s="804"/>
      <c r="M35" s="805"/>
      <c r="N35" s="803"/>
      <c r="O35" s="805"/>
      <c r="P35" s="81"/>
      <c r="Q35" s="82"/>
      <c r="R35" s="82"/>
      <c r="S35" s="83"/>
      <c r="T35" s="806"/>
      <c r="U35" s="84"/>
      <c r="V35" s="85"/>
      <c r="W35" s="85"/>
      <c r="X35" s="86"/>
      <c r="Y35" s="87"/>
      <c r="Z35" s="79"/>
      <c r="AA35" s="811"/>
      <c r="AB35" s="88"/>
      <c r="AC35" s="805"/>
      <c r="AD35" s="89"/>
      <c r="AE35" s="804"/>
      <c r="AF35" s="804"/>
      <c r="AG35" s="805"/>
      <c r="AH35" s="89"/>
      <c r="AI35" s="805"/>
      <c r="AJ35" s="90"/>
      <c r="AK35" s="85"/>
      <c r="AL35" s="85"/>
      <c r="AM35" s="1319"/>
      <c r="AN35" s="1319"/>
      <c r="AO35" s="91"/>
      <c r="AP35" s="92"/>
      <c r="AQ35" s="1321"/>
      <c r="AR35" s="93"/>
      <c r="AS35" s="86"/>
      <c r="AT35" s="94"/>
      <c r="AU35" s="86"/>
      <c r="AV35" s="94"/>
      <c r="AW35" s="95"/>
      <c r="AX35" s="92"/>
      <c r="AY35" s="96"/>
      <c r="AZ35" s="1324"/>
      <c r="BA35" s="93"/>
      <c r="BB35" s="86"/>
      <c r="BC35" s="94"/>
      <c r="BD35" s="86"/>
      <c r="BE35" s="94"/>
      <c r="BF35" s="95"/>
      <c r="BG35" s="92"/>
      <c r="BH35" s="96"/>
      <c r="BI35" s="1324"/>
      <c r="BJ35" s="93"/>
      <c r="BK35" s="86"/>
      <c r="BL35" s="94"/>
      <c r="BM35" s="86"/>
      <c r="BN35" s="94"/>
      <c r="BO35" s="95"/>
      <c r="BP35" s="92"/>
      <c r="BQ35" s="96"/>
      <c r="BR35" s="1324"/>
      <c r="BS35" s="93"/>
      <c r="BT35" s="86"/>
      <c r="BU35" s="94"/>
      <c r="BV35" s="86"/>
      <c r="BW35" s="94"/>
      <c r="BX35" s="95"/>
      <c r="BY35" s="92"/>
      <c r="BZ35" s="96"/>
      <c r="CA35" s="1324"/>
      <c r="CB35" s="812"/>
      <c r="CC35" s="813"/>
      <c r="CD35" s="814"/>
      <c r="CE35" s="815"/>
      <c r="CF35" s="816"/>
      <c r="CG35" s="85"/>
      <c r="CH35" s="85"/>
      <c r="CI35" s="1319"/>
      <c r="CJ35" s="1319"/>
      <c r="CK35" s="91"/>
      <c r="CL35" s="92"/>
      <c r="CM35" s="93"/>
      <c r="CN35" s="86"/>
      <c r="CO35" s="94"/>
      <c r="CP35" s="86"/>
      <c r="CQ35" s="94"/>
      <c r="CR35" s="95"/>
      <c r="CS35" s="92"/>
      <c r="CT35" s="96"/>
      <c r="CU35" s="93"/>
      <c r="CV35" s="86"/>
      <c r="CW35" s="94"/>
      <c r="CX35" s="86"/>
      <c r="CY35" s="94"/>
      <c r="CZ35" s="95"/>
      <c r="DA35" s="92"/>
      <c r="DB35" s="96"/>
      <c r="DC35" s="93"/>
      <c r="DD35" s="86"/>
      <c r="DE35" s="94"/>
      <c r="DF35" s="86"/>
      <c r="DG35" s="94"/>
      <c r="DH35" s="95"/>
      <c r="DI35" s="92"/>
      <c r="DJ35" s="96"/>
      <c r="DK35" s="93"/>
      <c r="DL35" s="86"/>
      <c r="DM35" s="94"/>
      <c r="DN35" s="86"/>
      <c r="DO35" s="94"/>
      <c r="DP35" s="95"/>
      <c r="DQ35" s="92"/>
      <c r="DR35" s="96"/>
      <c r="DS35" s="817"/>
      <c r="DT35" s="807"/>
      <c r="DU35" s="808"/>
      <c r="DV35" s="807"/>
      <c r="DW35" s="808"/>
      <c r="DX35" s="807"/>
      <c r="DY35" s="808"/>
      <c r="DZ35" s="807"/>
      <c r="EA35" s="808"/>
      <c r="EB35" s="807"/>
      <c r="EC35" s="808"/>
      <c r="ED35" s="1491"/>
    </row>
    <row r="36" spans="1:134" ht="14.25" thickBot="1">
      <c r="A36" s="1768"/>
      <c r="B36" s="802"/>
      <c r="C36" s="87"/>
      <c r="D36" s="79"/>
      <c r="E36" s="809"/>
      <c r="F36" s="810"/>
      <c r="G36" s="80"/>
      <c r="H36" s="803"/>
      <c r="I36" s="804"/>
      <c r="J36" s="805"/>
      <c r="K36" s="802"/>
      <c r="L36" s="804"/>
      <c r="M36" s="805"/>
      <c r="N36" s="803"/>
      <c r="O36" s="805"/>
      <c r="P36" s="81"/>
      <c r="Q36" s="82"/>
      <c r="R36" s="82"/>
      <c r="S36" s="83"/>
      <c r="T36" s="806"/>
      <c r="U36" s="84"/>
      <c r="V36" s="85"/>
      <c r="W36" s="85"/>
      <c r="X36" s="86"/>
      <c r="Y36" s="87"/>
      <c r="Z36" s="79"/>
      <c r="AA36" s="811"/>
      <c r="AB36" s="88"/>
      <c r="AC36" s="805"/>
      <c r="AD36" s="89"/>
      <c r="AE36" s="804"/>
      <c r="AF36" s="804"/>
      <c r="AG36" s="805"/>
      <c r="AH36" s="89"/>
      <c r="AI36" s="805"/>
      <c r="AJ36" s="90"/>
      <c r="AK36" s="85"/>
      <c r="AL36" s="85"/>
      <c r="AM36" s="1319"/>
      <c r="AN36" s="1319"/>
      <c r="AO36" s="91"/>
      <c r="AP36" s="92"/>
      <c r="AQ36" s="1321"/>
      <c r="AR36" s="93"/>
      <c r="AS36" s="86"/>
      <c r="AT36" s="94"/>
      <c r="AU36" s="86"/>
      <c r="AV36" s="94"/>
      <c r="AW36" s="95"/>
      <c r="AX36" s="92"/>
      <c r="AY36" s="96"/>
      <c r="AZ36" s="1324"/>
      <c r="BA36" s="93"/>
      <c r="BB36" s="86"/>
      <c r="BC36" s="94"/>
      <c r="BD36" s="86"/>
      <c r="BE36" s="94"/>
      <c r="BF36" s="95"/>
      <c r="BG36" s="92"/>
      <c r="BH36" s="96"/>
      <c r="BI36" s="1324"/>
      <c r="BJ36" s="93"/>
      <c r="BK36" s="86"/>
      <c r="BL36" s="94"/>
      <c r="BM36" s="86"/>
      <c r="BN36" s="94"/>
      <c r="BO36" s="95"/>
      <c r="BP36" s="92"/>
      <c r="BQ36" s="96"/>
      <c r="BR36" s="1324"/>
      <c r="BS36" s="93"/>
      <c r="BT36" s="86"/>
      <c r="BU36" s="94"/>
      <c r="BV36" s="86"/>
      <c r="BW36" s="94"/>
      <c r="BX36" s="95"/>
      <c r="BY36" s="92"/>
      <c r="BZ36" s="96"/>
      <c r="CA36" s="1324"/>
      <c r="CB36" s="812"/>
      <c r="CC36" s="813"/>
      <c r="CD36" s="814"/>
      <c r="CE36" s="815"/>
      <c r="CF36" s="816"/>
      <c r="CG36" s="85"/>
      <c r="CH36" s="85"/>
      <c r="CI36" s="1319"/>
      <c r="CJ36" s="1319"/>
      <c r="CK36" s="91"/>
      <c r="CL36" s="92"/>
      <c r="CM36" s="93"/>
      <c r="CN36" s="86"/>
      <c r="CO36" s="94"/>
      <c r="CP36" s="86"/>
      <c r="CQ36" s="94"/>
      <c r="CR36" s="95"/>
      <c r="CS36" s="92"/>
      <c r="CT36" s="96"/>
      <c r="CU36" s="93"/>
      <c r="CV36" s="86"/>
      <c r="CW36" s="94"/>
      <c r="CX36" s="86"/>
      <c r="CY36" s="94"/>
      <c r="CZ36" s="95"/>
      <c r="DA36" s="92"/>
      <c r="DB36" s="96"/>
      <c r="DC36" s="93"/>
      <c r="DD36" s="86"/>
      <c r="DE36" s="94"/>
      <c r="DF36" s="86"/>
      <c r="DG36" s="94"/>
      <c r="DH36" s="95"/>
      <c r="DI36" s="92"/>
      <c r="DJ36" s="96"/>
      <c r="DK36" s="93"/>
      <c r="DL36" s="86"/>
      <c r="DM36" s="94"/>
      <c r="DN36" s="86"/>
      <c r="DO36" s="94"/>
      <c r="DP36" s="95"/>
      <c r="DQ36" s="92"/>
      <c r="DR36" s="96"/>
      <c r="DS36" s="817"/>
      <c r="DT36" s="807"/>
      <c r="DU36" s="808"/>
      <c r="DV36" s="807"/>
      <c r="DW36" s="808"/>
      <c r="DX36" s="807"/>
      <c r="DY36" s="808"/>
      <c r="DZ36" s="807"/>
      <c r="EA36" s="808"/>
      <c r="EB36" s="807"/>
      <c r="EC36" s="808"/>
      <c r="ED36" s="1491"/>
    </row>
    <row r="37" spans="1:134" ht="14.25" thickBot="1">
      <c r="A37" s="1768"/>
      <c r="B37" s="802"/>
      <c r="C37" s="87"/>
      <c r="D37" s="79"/>
      <c r="E37" s="809"/>
      <c r="F37" s="810"/>
      <c r="G37" s="80"/>
      <c r="H37" s="803"/>
      <c r="I37" s="804"/>
      <c r="J37" s="805"/>
      <c r="K37" s="802"/>
      <c r="L37" s="804"/>
      <c r="M37" s="805"/>
      <c r="N37" s="803"/>
      <c r="O37" s="805"/>
      <c r="P37" s="81"/>
      <c r="Q37" s="82"/>
      <c r="R37" s="82"/>
      <c r="S37" s="83"/>
      <c r="T37" s="806"/>
      <c r="U37" s="84"/>
      <c r="V37" s="85"/>
      <c r="W37" s="85"/>
      <c r="X37" s="86"/>
      <c r="Y37" s="87"/>
      <c r="Z37" s="79"/>
      <c r="AA37" s="811"/>
      <c r="AB37" s="88"/>
      <c r="AC37" s="805"/>
      <c r="AD37" s="89"/>
      <c r="AE37" s="804"/>
      <c r="AF37" s="804"/>
      <c r="AG37" s="805"/>
      <c r="AH37" s="89"/>
      <c r="AI37" s="805"/>
      <c r="AJ37" s="90"/>
      <c r="AK37" s="85"/>
      <c r="AL37" s="85"/>
      <c r="AM37" s="1319"/>
      <c r="AN37" s="1319"/>
      <c r="AO37" s="91"/>
      <c r="AP37" s="92"/>
      <c r="AQ37" s="1321"/>
      <c r="AR37" s="93"/>
      <c r="AS37" s="86"/>
      <c r="AT37" s="94"/>
      <c r="AU37" s="86"/>
      <c r="AV37" s="94"/>
      <c r="AW37" s="95"/>
      <c r="AX37" s="92"/>
      <c r="AY37" s="96"/>
      <c r="AZ37" s="1324"/>
      <c r="BA37" s="93"/>
      <c r="BB37" s="86"/>
      <c r="BC37" s="94"/>
      <c r="BD37" s="86"/>
      <c r="BE37" s="94"/>
      <c r="BF37" s="95"/>
      <c r="BG37" s="92"/>
      <c r="BH37" s="96"/>
      <c r="BI37" s="1324"/>
      <c r="BJ37" s="93"/>
      <c r="BK37" s="86"/>
      <c r="BL37" s="94"/>
      <c r="BM37" s="86"/>
      <c r="BN37" s="94"/>
      <c r="BO37" s="95"/>
      <c r="BP37" s="92"/>
      <c r="BQ37" s="96"/>
      <c r="BR37" s="1324"/>
      <c r="BS37" s="93"/>
      <c r="BT37" s="86"/>
      <c r="BU37" s="94"/>
      <c r="BV37" s="86"/>
      <c r="BW37" s="94"/>
      <c r="BX37" s="95"/>
      <c r="BY37" s="92"/>
      <c r="BZ37" s="96"/>
      <c r="CA37" s="1324"/>
      <c r="CB37" s="812"/>
      <c r="CC37" s="813"/>
      <c r="CD37" s="814"/>
      <c r="CE37" s="815"/>
      <c r="CF37" s="816"/>
      <c r="CG37" s="85"/>
      <c r="CH37" s="85"/>
      <c r="CI37" s="1319"/>
      <c r="CJ37" s="1319"/>
      <c r="CK37" s="91"/>
      <c r="CL37" s="92"/>
      <c r="CM37" s="93"/>
      <c r="CN37" s="86"/>
      <c r="CO37" s="94"/>
      <c r="CP37" s="86"/>
      <c r="CQ37" s="94"/>
      <c r="CR37" s="95"/>
      <c r="CS37" s="92"/>
      <c r="CT37" s="96"/>
      <c r="CU37" s="93"/>
      <c r="CV37" s="86"/>
      <c r="CW37" s="94"/>
      <c r="CX37" s="86"/>
      <c r="CY37" s="94"/>
      <c r="CZ37" s="95"/>
      <c r="DA37" s="92"/>
      <c r="DB37" s="96"/>
      <c r="DC37" s="93"/>
      <c r="DD37" s="86"/>
      <c r="DE37" s="94"/>
      <c r="DF37" s="86"/>
      <c r="DG37" s="94"/>
      <c r="DH37" s="95"/>
      <c r="DI37" s="92"/>
      <c r="DJ37" s="96"/>
      <c r="DK37" s="93"/>
      <c r="DL37" s="86"/>
      <c r="DM37" s="94"/>
      <c r="DN37" s="86"/>
      <c r="DO37" s="94"/>
      <c r="DP37" s="95"/>
      <c r="DQ37" s="92"/>
      <c r="DR37" s="96"/>
      <c r="DS37" s="817"/>
      <c r="DT37" s="807"/>
      <c r="DU37" s="808"/>
      <c r="DV37" s="807"/>
      <c r="DW37" s="808"/>
      <c r="DX37" s="807"/>
      <c r="DY37" s="808"/>
      <c r="DZ37" s="807"/>
      <c r="EA37" s="808"/>
      <c r="EB37" s="807"/>
      <c r="EC37" s="808"/>
      <c r="ED37" s="1491"/>
    </row>
    <row r="38" spans="1:134" ht="14.25" thickBot="1">
      <c r="A38" s="1768"/>
      <c r="B38" s="802"/>
      <c r="C38" s="87"/>
      <c r="D38" s="79"/>
      <c r="E38" s="809"/>
      <c r="F38" s="810"/>
      <c r="G38" s="80"/>
      <c r="H38" s="803"/>
      <c r="I38" s="804"/>
      <c r="J38" s="805"/>
      <c r="K38" s="802"/>
      <c r="L38" s="804"/>
      <c r="M38" s="805"/>
      <c r="N38" s="803"/>
      <c r="O38" s="805"/>
      <c r="P38" s="81"/>
      <c r="Q38" s="82"/>
      <c r="R38" s="82"/>
      <c r="S38" s="83"/>
      <c r="T38" s="806"/>
      <c r="U38" s="84"/>
      <c r="V38" s="85"/>
      <c r="W38" s="85"/>
      <c r="X38" s="86"/>
      <c r="Y38" s="87"/>
      <c r="Z38" s="79"/>
      <c r="AA38" s="811"/>
      <c r="AB38" s="88"/>
      <c r="AC38" s="805"/>
      <c r="AD38" s="89"/>
      <c r="AE38" s="804"/>
      <c r="AF38" s="804"/>
      <c r="AG38" s="805"/>
      <c r="AH38" s="89"/>
      <c r="AI38" s="805"/>
      <c r="AJ38" s="90"/>
      <c r="AK38" s="85"/>
      <c r="AL38" s="85"/>
      <c r="AM38" s="1319"/>
      <c r="AN38" s="1319"/>
      <c r="AO38" s="91"/>
      <c r="AP38" s="92"/>
      <c r="AQ38" s="1321"/>
      <c r="AR38" s="93"/>
      <c r="AS38" s="86"/>
      <c r="AT38" s="94"/>
      <c r="AU38" s="86"/>
      <c r="AV38" s="94"/>
      <c r="AW38" s="95"/>
      <c r="AX38" s="92"/>
      <c r="AY38" s="96"/>
      <c r="AZ38" s="1324"/>
      <c r="BA38" s="93"/>
      <c r="BB38" s="86"/>
      <c r="BC38" s="94"/>
      <c r="BD38" s="86"/>
      <c r="BE38" s="94"/>
      <c r="BF38" s="95"/>
      <c r="BG38" s="92"/>
      <c r="BH38" s="96"/>
      <c r="BI38" s="1324"/>
      <c r="BJ38" s="93"/>
      <c r="BK38" s="86"/>
      <c r="BL38" s="94"/>
      <c r="BM38" s="86"/>
      <c r="BN38" s="94"/>
      <c r="BO38" s="95"/>
      <c r="BP38" s="92"/>
      <c r="BQ38" s="96"/>
      <c r="BR38" s="1324"/>
      <c r="BS38" s="93"/>
      <c r="BT38" s="86"/>
      <c r="BU38" s="94"/>
      <c r="BV38" s="86"/>
      <c r="BW38" s="94"/>
      <c r="BX38" s="95"/>
      <c r="BY38" s="92"/>
      <c r="BZ38" s="96"/>
      <c r="CA38" s="1324"/>
      <c r="CB38" s="812"/>
      <c r="CC38" s="813"/>
      <c r="CD38" s="814"/>
      <c r="CE38" s="815"/>
      <c r="CF38" s="816"/>
      <c r="CG38" s="85"/>
      <c r="CH38" s="85"/>
      <c r="CI38" s="1319"/>
      <c r="CJ38" s="1319"/>
      <c r="CK38" s="91"/>
      <c r="CL38" s="92"/>
      <c r="CM38" s="93"/>
      <c r="CN38" s="86"/>
      <c r="CO38" s="94"/>
      <c r="CP38" s="86"/>
      <c r="CQ38" s="94"/>
      <c r="CR38" s="95"/>
      <c r="CS38" s="92"/>
      <c r="CT38" s="96"/>
      <c r="CU38" s="93"/>
      <c r="CV38" s="86"/>
      <c r="CW38" s="94"/>
      <c r="CX38" s="86"/>
      <c r="CY38" s="94"/>
      <c r="CZ38" s="95"/>
      <c r="DA38" s="92"/>
      <c r="DB38" s="96"/>
      <c r="DC38" s="93"/>
      <c r="DD38" s="86"/>
      <c r="DE38" s="94"/>
      <c r="DF38" s="86"/>
      <c r="DG38" s="94"/>
      <c r="DH38" s="95"/>
      <c r="DI38" s="92"/>
      <c r="DJ38" s="96"/>
      <c r="DK38" s="93"/>
      <c r="DL38" s="86"/>
      <c r="DM38" s="94"/>
      <c r="DN38" s="86"/>
      <c r="DO38" s="94"/>
      <c r="DP38" s="95"/>
      <c r="DQ38" s="92"/>
      <c r="DR38" s="96"/>
      <c r="DS38" s="817"/>
      <c r="DT38" s="807"/>
      <c r="DU38" s="808"/>
      <c r="DV38" s="807"/>
      <c r="DW38" s="808"/>
      <c r="DX38" s="807"/>
      <c r="DY38" s="808"/>
      <c r="DZ38" s="807"/>
      <c r="EA38" s="808"/>
      <c r="EB38" s="807"/>
      <c r="EC38" s="808"/>
      <c r="ED38" s="1491"/>
    </row>
    <row r="39" spans="1:134" ht="14.25" thickBot="1">
      <c r="A39" s="1768"/>
      <c r="B39" s="802"/>
      <c r="C39" s="87"/>
      <c r="D39" s="79"/>
      <c r="E39" s="809"/>
      <c r="F39" s="810"/>
      <c r="G39" s="80"/>
      <c r="H39" s="803"/>
      <c r="I39" s="804"/>
      <c r="J39" s="805"/>
      <c r="K39" s="802"/>
      <c r="L39" s="804"/>
      <c r="M39" s="805"/>
      <c r="N39" s="803"/>
      <c r="O39" s="805"/>
      <c r="P39" s="81"/>
      <c r="Q39" s="82"/>
      <c r="R39" s="82"/>
      <c r="S39" s="83"/>
      <c r="T39" s="806"/>
      <c r="U39" s="84"/>
      <c r="V39" s="85"/>
      <c r="W39" s="85"/>
      <c r="X39" s="86"/>
      <c r="Y39" s="87"/>
      <c r="Z39" s="79"/>
      <c r="AA39" s="811"/>
      <c r="AB39" s="88"/>
      <c r="AC39" s="805"/>
      <c r="AD39" s="89"/>
      <c r="AE39" s="804"/>
      <c r="AF39" s="804"/>
      <c r="AG39" s="805"/>
      <c r="AH39" s="89"/>
      <c r="AI39" s="805"/>
      <c r="AJ39" s="90"/>
      <c r="AK39" s="85"/>
      <c r="AL39" s="85"/>
      <c r="AM39" s="1319"/>
      <c r="AN39" s="1319"/>
      <c r="AO39" s="91"/>
      <c r="AP39" s="92"/>
      <c r="AQ39" s="1321"/>
      <c r="AR39" s="93"/>
      <c r="AS39" s="86"/>
      <c r="AT39" s="94"/>
      <c r="AU39" s="86"/>
      <c r="AV39" s="94"/>
      <c r="AW39" s="95"/>
      <c r="AX39" s="92"/>
      <c r="AY39" s="96"/>
      <c r="AZ39" s="1324"/>
      <c r="BA39" s="93"/>
      <c r="BB39" s="86"/>
      <c r="BC39" s="94"/>
      <c r="BD39" s="86"/>
      <c r="BE39" s="94"/>
      <c r="BF39" s="95"/>
      <c r="BG39" s="92"/>
      <c r="BH39" s="96"/>
      <c r="BI39" s="1324"/>
      <c r="BJ39" s="93"/>
      <c r="BK39" s="86"/>
      <c r="BL39" s="94"/>
      <c r="BM39" s="86"/>
      <c r="BN39" s="94"/>
      <c r="BO39" s="95"/>
      <c r="BP39" s="92"/>
      <c r="BQ39" s="96"/>
      <c r="BR39" s="1324"/>
      <c r="BS39" s="93"/>
      <c r="BT39" s="86"/>
      <c r="BU39" s="94"/>
      <c r="BV39" s="86"/>
      <c r="BW39" s="94"/>
      <c r="BX39" s="95"/>
      <c r="BY39" s="92"/>
      <c r="BZ39" s="96"/>
      <c r="CA39" s="1324"/>
      <c r="CB39" s="812"/>
      <c r="CC39" s="813"/>
      <c r="CD39" s="814"/>
      <c r="CE39" s="815"/>
      <c r="CF39" s="816"/>
      <c r="CG39" s="85"/>
      <c r="CH39" s="85"/>
      <c r="CI39" s="1319"/>
      <c r="CJ39" s="1319"/>
      <c r="CK39" s="91"/>
      <c r="CL39" s="92"/>
      <c r="CM39" s="93"/>
      <c r="CN39" s="86"/>
      <c r="CO39" s="94"/>
      <c r="CP39" s="86"/>
      <c r="CQ39" s="94"/>
      <c r="CR39" s="95"/>
      <c r="CS39" s="92"/>
      <c r="CT39" s="96"/>
      <c r="CU39" s="93"/>
      <c r="CV39" s="86"/>
      <c r="CW39" s="94"/>
      <c r="CX39" s="86"/>
      <c r="CY39" s="94"/>
      <c r="CZ39" s="95"/>
      <c r="DA39" s="92"/>
      <c r="DB39" s="96"/>
      <c r="DC39" s="93"/>
      <c r="DD39" s="86"/>
      <c r="DE39" s="94"/>
      <c r="DF39" s="86"/>
      <c r="DG39" s="94"/>
      <c r="DH39" s="95"/>
      <c r="DI39" s="92"/>
      <c r="DJ39" s="96"/>
      <c r="DK39" s="93"/>
      <c r="DL39" s="86"/>
      <c r="DM39" s="94"/>
      <c r="DN39" s="86"/>
      <c r="DO39" s="94"/>
      <c r="DP39" s="95"/>
      <c r="DQ39" s="92"/>
      <c r="DR39" s="96"/>
      <c r="DS39" s="817"/>
      <c r="DT39" s="807"/>
      <c r="DU39" s="808"/>
      <c r="DV39" s="807"/>
      <c r="DW39" s="808"/>
      <c r="DX39" s="807"/>
      <c r="DY39" s="808"/>
      <c r="DZ39" s="807"/>
      <c r="EA39" s="808"/>
      <c r="EB39" s="807"/>
      <c r="EC39" s="808"/>
      <c r="ED39" s="1491"/>
    </row>
    <row r="40" spans="1:134" ht="14.25" thickBot="1">
      <c r="A40" s="1768"/>
      <c r="B40" s="802"/>
      <c r="C40" s="87"/>
      <c r="D40" s="79"/>
      <c r="E40" s="809"/>
      <c r="F40" s="810"/>
      <c r="G40" s="80"/>
      <c r="H40" s="803"/>
      <c r="I40" s="804"/>
      <c r="J40" s="805"/>
      <c r="K40" s="802"/>
      <c r="L40" s="804"/>
      <c r="M40" s="805"/>
      <c r="N40" s="803"/>
      <c r="O40" s="805"/>
      <c r="P40" s="81"/>
      <c r="Q40" s="82"/>
      <c r="R40" s="82"/>
      <c r="S40" s="83"/>
      <c r="T40" s="806"/>
      <c r="U40" s="84"/>
      <c r="V40" s="85"/>
      <c r="W40" s="85"/>
      <c r="X40" s="86"/>
      <c r="Y40" s="87"/>
      <c r="Z40" s="79"/>
      <c r="AA40" s="811"/>
      <c r="AB40" s="88"/>
      <c r="AC40" s="805"/>
      <c r="AD40" s="89"/>
      <c r="AE40" s="804"/>
      <c r="AF40" s="804"/>
      <c r="AG40" s="805"/>
      <c r="AH40" s="89"/>
      <c r="AI40" s="805"/>
      <c r="AJ40" s="90"/>
      <c r="AK40" s="85"/>
      <c r="AL40" s="85"/>
      <c r="AM40" s="1319"/>
      <c r="AN40" s="1319"/>
      <c r="AO40" s="91"/>
      <c r="AP40" s="92"/>
      <c r="AQ40" s="1321"/>
      <c r="AR40" s="93"/>
      <c r="AS40" s="86"/>
      <c r="AT40" s="94"/>
      <c r="AU40" s="86"/>
      <c r="AV40" s="94"/>
      <c r="AW40" s="95"/>
      <c r="AX40" s="92"/>
      <c r="AY40" s="96"/>
      <c r="AZ40" s="1324"/>
      <c r="BA40" s="93"/>
      <c r="BB40" s="86"/>
      <c r="BC40" s="94"/>
      <c r="BD40" s="86"/>
      <c r="BE40" s="94"/>
      <c r="BF40" s="95"/>
      <c r="BG40" s="92"/>
      <c r="BH40" s="96"/>
      <c r="BI40" s="1324"/>
      <c r="BJ40" s="93"/>
      <c r="BK40" s="86"/>
      <c r="BL40" s="94"/>
      <c r="BM40" s="86"/>
      <c r="BN40" s="94"/>
      <c r="BO40" s="95"/>
      <c r="BP40" s="92"/>
      <c r="BQ40" s="96"/>
      <c r="BR40" s="1324"/>
      <c r="BS40" s="93"/>
      <c r="BT40" s="86"/>
      <c r="BU40" s="94"/>
      <c r="BV40" s="86"/>
      <c r="BW40" s="94"/>
      <c r="BX40" s="95"/>
      <c r="BY40" s="92"/>
      <c r="BZ40" s="96"/>
      <c r="CA40" s="1324"/>
      <c r="CB40" s="812"/>
      <c r="CC40" s="813"/>
      <c r="CD40" s="814"/>
      <c r="CE40" s="815"/>
      <c r="CF40" s="816"/>
      <c r="CG40" s="85"/>
      <c r="CH40" s="85"/>
      <c r="CI40" s="1319"/>
      <c r="CJ40" s="1319"/>
      <c r="CK40" s="91"/>
      <c r="CL40" s="92"/>
      <c r="CM40" s="93"/>
      <c r="CN40" s="86"/>
      <c r="CO40" s="94"/>
      <c r="CP40" s="86"/>
      <c r="CQ40" s="94"/>
      <c r="CR40" s="95"/>
      <c r="CS40" s="92"/>
      <c r="CT40" s="96"/>
      <c r="CU40" s="93"/>
      <c r="CV40" s="86"/>
      <c r="CW40" s="94"/>
      <c r="CX40" s="86"/>
      <c r="CY40" s="94"/>
      <c r="CZ40" s="95"/>
      <c r="DA40" s="92"/>
      <c r="DB40" s="96"/>
      <c r="DC40" s="93"/>
      <c r="DD40" s="86"/>
      <c r="DE40" s="94"/>
      <c r="DF40" s="86"/>
      <c r="DG40" s="94"/>
      <c r="DH40" s="95"/>
      <c r="DI40" s="92"/>
      <c r="DJ40" s="96"/>
      <c r="DK40" s="93"/>
      <c r="DL40" s="86"/>
      <c r="DM40" s="94"/>
      <c r="DN40" s="86"/>
      <c r="DO40" s="94"/>
      <c r="DP40" s="95"/>
      <c r="DQ40" s="92"/>
      <c r="DR40" s="96"/>
      <c r="DS40" s="817"/>
      <c r="DT40" s="807"/>
      <c r="DU40" s="808"/>
      <c r="DV40" s="807"/>
      <c r="DW40" s="808"/>
      <c r="DX40" s="807"/>
      <c r="DY40" s="808"/>
      <c r="DZ40" s="807"/>
      <c r="EA40" s="808"/>
      <c r="EB40" s="807"/>
      <c r="EC40" s="808"/>
      <c r="ED40" s="1491"/>
    </row>
    <row r="41" spans="1:134" ht="14.25" thickBot="1">
      <c r="A41" s="1768"/>
      <c r="B41" s="802"/>
      <c r="C41" s="87"/>
      <c r="D41" s="79"/>
      <c r="E41" s="809"/>
      <c r="F41" s="810"/>
      <c r="G41" s="80"/>
      <c r="H41" s="803"/>
      <c r="I41" s="804"/>
      <c r="J41" s="805"/>
      <c r="K41" s="802"/>
      <c r="L41" s="804"/>
      <c r="M41" s="805"/>
      <c r="N41" s="803"/>
      <c r="O41" s="805"/>
      <c r="P41" s="81"/>
      <c r="Q41" s="82"/>
      <c r="R41" s="82"/>
      <c r="S41" s="83"/>
      <c r="T41" s="806"/>
      <c r="U41" s="84"/>
      <c r="V41" s="85"/>
      <c r="W41" s="85"/>
      <c r="X41" s="86"/>
      <c r="Y41" s="87"/>
      <c r="Z41" s="79"/>
      <c r="AA41" s="811"/>
      <c r="AB41" s="88"/>
      <c r="AC41" s="805"/>
      <c r="AD41" s="89"/>
      <c r="AE41" s="804"/>
      <c r="AF41" s="804"/>
      <c r="AG41" s="805"/>
      <c r="AH41" s="89"/>
      <c r="AI41" s="805"/>
      <c r="AJ41" s="90"/>
      <c r="AK41" s="85"/>
      <c r="AL41" s="85"/>
      <c r="AM41" s="1319"/>
      <c r="AN41" s="1319"/>
      <c r="AO41" s="91"/>
      <c r="AP41" s="92"/>
      <c r="AQ41" s="1321"/>
      <c r="AR41" s="93"/>
      <c r="AS41" s="86"/>
      <c r="AT41" s="94"/>
      <c r="AU41" s="86"/>
      <c r="AV41" s="94"/>
      <c r="AW41" s="95"/>
      <c r="AX41" s="92"/>
      <c r="AY41" s="96"/>
      <c r="AZ41" s="1324"/>
      <c r="BA41" s="93"/>
      <c r="BB41" s="86"/>
      <c r="BC41" s="94"/>
      <c r="BD41" s="86"/>
      <c r="BE41" s="94"/>
      <c r="BF41" s="95"/>
      <c r="BG41" s="92"/>
      <c r="BH41" s="96"/>
      <c r="BI41" s="1324"/>
      <c r="BJ41" s="93"/>
      <c r="BK41" s="86"/>
      <c r="BL41" s="94"/>
      <c r="BM41" s="86"/>
      <c r="BN41" s="94"/>
      <c r="BO41" s="95"/>
      <c r="BP41" s="92"/>
      <c r="BQ41" s="96"/>
      <c r="BR41" s="1324"/>
      <c r="BS41" s="93"/>
      <c r="BT41" s="86"/>
      <c r="BU41" s="94"/>
      <c r="BV41" s="86"/>
      <c r="BW41" s="94"/>
      <c r="BX41" s="95"/>
      <c r="BY41" s="92"/>
      <c r="BZ41" s="96"/>
      <c r="CA41" s="1324"/>
      <c r="CB41" s="812"/>
      <c r="CC41" s="813"/>
      <c r="CD41" s="814"/>
      <c r="CE41" s="815"/>
      <c r="CF41" s="816"/>
      <c r="CG41" s="85"/>
      <c r="CH41" s="85"/>
      <c r="CI41" s="1319"/>
      <c r="CJ41" s="1319"/>
      <c r="CK41" s="91"/>
      <c r="CL41" s="92"/>
      <c r="CM41" s="93"/>
      <c r="CN41" s="86"/>
      <c r="CO41" s="94"/>
      <c r="CP41" s="86"/>
      <c r="CQ41" s="94"/>
      <c r="CR41" s="95"/>
      <c r="CS41" s="92"/>
      <c r="CT41" s="96"/>
      <c r="CU41" s="93"/>
      <c r="CV41" s="86"/>
      <c r="CW41" s="94"/>
      <c r="CX41" s="86"/>
      <c r="CY41" s="94"/>
      <c r="CZ41" s="95"/>
      <c r="DA41" s="92"/>
      <c r="DB41" s="96"/>
      <c r="DC41" s="93"/>
      <c r="DD41" s="86"/>
      <c r="DE41" s="94"/>
      <c r="DF41" s="86"/>
      <c r="DG41" s="94"/>
      <c r="DH41" s="95"/>
      <c r="DI41" s="92"/>
      <c r="DJ41" s="96"/>
      <c r="DK41" s="93"/>
      <c r="DL41" s="86"/>
      <c r="DM41" s="94"/>
      <c r="DN41" s="86"/>
      <c r="DO41" s="94"/>
      <c r="DP41" s="95"/>
      <c r="DQ41" s="92"/>
      <c r="DR41" s="96"/>
      <c r="DS41" s="817"/>
      <c r="DT41" s="807"/>
      <c r="DU41" s="808"/>
      <c r="DV41" s="807"/>
      <c r="DW41" s="808"/>
      <c r="DX41" s="807"/>
      <c r="DY41" s="808"/>
      <c r="DZ41" s="807"/>
      <c r="EA41" s="808"/>
      <c r="EB41" s="807"/>
      <c r="EC41" s="808"/>
      <c r="ED41" s="1491"/>
    </row>
    <row r="42" spans="1:134" ht="14.25" thickBot="1">
      <c r="A42" s="1768"/>
      <c r="B42" s="802"/>
      <c r="C42" s="87"/>
      <c r="D42" s="79"/>
      <c r="E42" s="809"/>
      <c r="F42" s="810"/>
      <c r="G42" s="80"/>
      <c r="H42" s="803"/>
      <c r="I42" s="804"/>
      <c r="J42" s="805"/>
      <c r="K42" s="802"/>
      <c r="L42" s="804"/>
      <c r="M42" s="805"/>
      <c r="N42" s="803"/>
      <c r="O42" s="805"/>
      <c r="P42" s="81"/>
      <c r="Q42" s="82"/>
      <c r="R42" s="82"/>
      <c r="S42" s="83"/>
      <c r="T42" s="806"/>
      <c r="U42" s="84"/>
      <c r="V42" s="85"/>
      <c r="W42" s="85"/>
      <c r="X42" s="86"/>
      <c r="Y42" s="87"/>
      <c r="Z42" s="79"/>
      <c r="AA42" s="811"/>
      <c r="AB42" s="88"/>
      <c r="AC42" s="805"/>
      <c r="AD42" s="89"/>
      <c r="AE42" s="804"/>
      <c r="AF42" s="804"/>
      <c r="AG42" s="805"/>
      <c r="AH42" s="89"/>
      <c r="AI42" s="805"/>
      <c r="AJ42" s="90"/>
      <c r="AK42" s="85"/>
      <c r="AL42" s="85"/>
      <c r="AM42" s="1319"/>
      <c r="AN42" s="1319"/>
      <c r="AO42" s="91"/>
      <c r="AP42" s="92"/>
      <c r="AQ42" s="1321"/>
      <c r="AR42" s="93"/>
      <c r="AS42" s="86"/>
      <c r="AT42" s="94"/>
      <c r="AU42" s="86"/>
      <c r="AV42" s="94"/>
      <c r="AW42" s="95"/>
      <c r="AX42" s="92"/>
      <c r="AY42" s="96"/>
      <c r="AZ42" s="1324"/>
      <c r="BA42" s="93"/>
      <c r="BB42" s="86"/>
      <c r="BC42" s="94"/>
      <c r="BD42" s="86"/>
      <c r="BE42" s="94"/>
      <c r="BF42" s="95"/>
      <c r="BG42" s="92"/>
      <c r="BH42" s="96"/>
      <c r="BI42" s="1324"/>
      <c r="BJ42" s="93"/>
      <c r="BK42" s="86"/>
      <c r="BL42" s="94"/>
      <c r="BM42" s="86"/>
      <c r="BN42" s="94"/>
      <c r="BO42" s="95"/>
      <c r="BP42" s="92"/>
      <c r="BQ42" s="96"/>
      <c r="BR42" s="1324"/>
      <c r="BS42" s="93"/>
      <c r="BT42" s="86"/>
      <c r="BU42" s="94"/>
      <c r="BV42" s="86"/>
      <c r="BW42" s="94"/>
      <c r="BX42" s="95"/>
      <c r="BY42" s="92"/>
      <c r="BZ42" s="96"/>
      <c r="CA42" s="1324"/>
      <c r="CB42" s="812"/>
      <c r="CC42" s="813"/>
      <c r="CD42" s="814"/>
      <c r="CE42" s="815"/>
      <c r="CF42" s="816"/>
      <c r="CG42" s="85"/>
      <c r="CH42" s="85"/>
      <c r="CI42" s="1319"/>
      <c r="CJ42" s="1319"/>
      <c r="CK42" s="91"/>
      <c r="CL42" s="92"/>
      <c r="CM42" s="93"/>
      <c r="CN42" s="86"/>
      <c r="CO42" s="94"/>
      <c r="CP42" s="86"/>
      <c r="CQ42" s="94"/>
      <c r="CR42" s="95"/>
      <c r="CS42" s="92"/>
      <c r="CT42" s="96"/>
      <c r="CU42" s="93"/>
      <c r="CV42" s="86"/>
      <c r="CW42" s="94"/>
      <c r="CX42" s="86"/>
      <c r="CY42" s="94"/>
      <c r="CZ42" s="95"/>
      <c r="DA42" s="92"/>
      <c r="DB42" s="96"/>
      <c r="DC42" s="93"/>
      <c r="DD42" s="86"/>
      <c r="DE42" s="94"/>
      <c r="DF42" s="86"/>
      <c r="DG42" s="94"/>
      <c r="DH42" s="95"/>
      <c r="DI42" s="92"/>
      <c r="DJ42" s="96"/>
      <c r="DK42" s="93"/>
      <c r="DL42" s="86"/>
      <c r="DM42" s="94"/>
      <c r="DN42" s="86"/>
      <c r="DO42" s="94"/>
      <c r="DP42" s="95"/>
      <c r="DQ42" s="92"/>
      <c r="DR42" s="96"/>
      <c r="DS42" s="817"/>
      <c r="DT42" s="807"/>
      <c r="DU42" s="808"/>
      <c r="DV42" s="807"/>
      <c r="DW42" s="808"/>
      <c r="DX42" s="807"/>
      <c r="DY42" s="808"/>
      <c r="DZ42" s="807"/>
      <c r="EA42" s="808"/>
      <c r="EB42" s="807"/>
      <c r="EC42" s="808"/>
      <c r="ED42" s="1491"/>
    </row>
    <row r="43" spans="1:134" ht="14.25" thickBot="1">
      <c r="A43" s="1768"/>
      <c r="B43" s="802"/>
      <c r="C43" s="87"/>
      <c r="D43" s="79"/>
      <c r="E43" s="809"/>
      <c r="F43" s="810"/>
      <c r="G43" s="80"/>
      <c r="H43" s="803"/>
      <c r="I43" s="804"/>
      <c r="J43" s="805"/>
      <c r="K43" s="802"/>
      <c r="L43" s="804"/>
      <c r="M43" s="805"/>
      <c r="N43" s="803"/>
      <c r="O43" s="805"/>
      <c r="P43" s="81"/>
      <c r="Q43" s="82"/>
      <c r="R43" s="82"/>
      <c r="S43" s="83"/>
      <c r="T43" s="806"/>
      <c r="U43" s="84"/>
      <c r="V43" s="85"/>
      <c r="W43" s="85"/>
      <c r="X43" s="86"/>
      <c r="Y43" s="87"/>
      <c r="Z43" s="79"/>
      <c r="AA43" s="811"/>
      <c r="AB43" s="88"/>
      <c r="AC43" s="805"/>
      <c r="AD43" s="89"/>
      <c r="AE43" s="804"/>
      <c r="AF43" s="804"/>
      <c r="AG43" s="805"/>
      <c r="AH43" s="89"/>
      <c r="AI43" s="805"/>
      <c r="AJ43" s="90"/>
      <c r="AK43" s="85"/>
      <c r="AL43" s="85"/>
      <c r="AM43" s="1319"/>
      <c r="AN43" s="1319"/>
      <c r="AO43" s="91"/>
      <c r="AP43" s="92"/>
      <c r="AQ43" s="1321"/>
      <c r="AR43" s="93"/>
      <c r="AS43" s="86"/>
      <c r="AT43" s="94"/>
      <c r="AU43" s="86"/>
      <c r="AV43" s="94"/>
      <c r="AW43" s="95"/>
      <c r="AX43" s="92"/>
      <c r="AY43" s="96"/>
      <c r="AZ43" s="1324"/>
      <c r="BA43" s="93"/>
      <c r="BB43" s="86"/>
      <c r="BC43" s="94"/>
      <c r="BD43" s="86"/>
      <c r="BE43" s="94"/>
      <c r="BF43" s="95"/>
      <c r="BG43" s="92"/>
      <c r="BH43" s="96"/>
      <c r="BI43" s="1324"/>
      <c r="BJ43" s="93"/>
      <c r="BK43" s="86"/>
      <c r="BL43" s="94"/>
      <c r="BM43" s="86"/>
      <c r="BN43" s="94"/>
      <c r="BO43" s="95"/>
      <c r="BP43" s="92"/>
      <c r="BQ43" s="96"/>
      <c r="BR43" s="1324"/>
      <c r="BS43" s="93"/>
      <c r="BT43" s="86"/>
      <c r="BU43" s="94"/>
      <c r="BV43" s="86"/>
      <c r="BW43" s="94"/>
      <c r="BX43" s="95"/>
      <c r="BY43" s="92"/>
      <c r="BZ43" s="96"/>
      <c r="CA43" s="1324"/>
      <c r="CB43" s="812"/>
      <c r="CC43" s="813"/>
      <c r="CD43" s="814"/>
      <c r="CE43" s="815"/>
      <c r="CF43" s="816"/>
      <c r="CG43" s="85"/>
      <c r="CH43" s="85"/>
      <c r="CI43" s="1319"/>
      <c r="CJ43" s="1319"/>
      <c r="CK43" s="91"/>
      <c r="CL43" s="92"/>
      <c r="CM43" s="93"/>
      <c r="CN43" s="86"/>
      <c r="CO43" s="94"/>
      <c r="CP43" s="86"/>
      <c r="CQ43" s="94"/>
      <c r="CR43" s="95"/>
      <c r="CS43" s="92"/>
      <c r="CT43" s="96"/>
      <c r="CU43" s="93"/>
      <c r="CV43" s="86"/>
      <c r="CW43" s="94"/>
      <c r="CX43" s="86"/>
      <c r="CY43" s="94"/>
      <c r="CZ43" s="95"/>
      <c r="DA43" s="92"/>
      <c r="DB43" s="96"/>
      <c r="DC43" s="93"/>
      <c r="DD43" s="86"/>
      <c r="DE43" s="94"/>
      <c r="DF43" s="86"/>
      <c r="DG43" s="94"/>
      <c r="DH43" s="95"/>
      <c r="DI43" s="92"/>
      <c r="DJ43" s="96"/>
      <c r="DK43" s="93"/>
      <c r="DL43" s="86"/>
      <c r="DM43" s="94"/>
      <c r="DN43" s="86"/>
      <c r="DO43" s="94"/>
      <c r="DP43" s="95"/>
      <c r="DQ43" s="92"/>
      <c r="DR43" s="96"/>
      <c r="DS43" s="817"/>
      <c r="DT43" s="807"/>
      <c r="DU43" s="808"/>
      <c r="DV43" s="807"/>
      <c r="DW43" s="808"/>
      <c r="DX43" s="807"/>
      <c r="DY43" s="808"/>
      <c r="DZ43" s="807"/>
      <c r="EA43" s="808"/>
      <c r="EB43" s="807"/>
      <c r="EC43" s="808"/>
      <c r="ED43" s="1491"/>
    </row>
    <row r="44" spans="1:134" ht="14.25" thickBot="1">
      <c r="A44" s="1768"/>
      <c r="B44" s="802"/>
      <c r="C44" s="87"/>
      <c r="D44" s="79"/>
      <c r="E44" s="809"/>
      <c r="F44" s="810"/>
      <c r="G44" s="80"/>
      <c r="H44" s="803"/>
      <c r="I44" s="804"/>
      <c r="J44" s="805"/>
      <c r="K44" s="802"/>
      <c r="L44" s="804"/>
      <c r="M44" s="805"/>
      <c r="N44" s="803"/>
      <c r="O44" s="805"/>
      <c r="P44" s="81"/>
      <c r="Q44" s="82"/>
      <c r="R44" s="82"/>
      <c r="S44" s="83"/>
      <c r="T44" s="806"/>
      <c r="U44" s="84"/>
      <c r="V44" s="85"/>
      <c r="W44" s="85"/>
      <c r="X44" s="86"/>
      <c r="Y44" s="87"/>
      <c r="Z44" s="79"/>
      <c r="AA44" s="811"/>
      <c r="AB44" s="88"/>
      <c r="AC44" s="805"/>
      <c r="AD44" s="89"/>
      <c r="AE44" s="804"/>
      <c r="AF44" s="804"/>
      <c r="AG44" s="805"/>
      <c r="AH44" s="89"/>
      <c r="AI44" s="805"/>
      <c r="AJ44" s="90"/>
      <c r="AK44" s="85"/>
      <c r="AL44" s="85"/>
      <c r="AM44" s="1319"/>
      <c r="AN44" s="1319"/>
      <c r="AO44" s="91"/>
      <c r="AP44" s="92"/>
      <c r="AQ44" s="1321"/>
      <c r="AR44" s="93"/>
      <c r="AS44" s="86"/>
      <c r="AT44" s="94"/>
      <c r="AU44" s="86"/>
      <c r="AV44" s="94"/>
      <c r="AW44" s="95"/>
      <c r="AX44" s="92"/>
      <c r="AY44" s="96"/>
      <c r="AZ44" s="1324"/>
      <c r="BA44" s="93"/>
      <c r="BB44" s="86"/>
      <c r="BC44" s="94"/>
      <c r="BD44" s="86"/>
      <c r="BE44" s="94"/>
      <c r="BF44" s="95"/>
      <c r="BG44" s="92"/>
      <c r="BH44" s="96"/>
      <c r="BI44" s="1324"/>
      <c r="BJ44" s="93"/>
      <c r="BK44" s="86"/>
      <c r="BL44" s="94"/>
      <c r="BM44" s="86"/>
      <c r="BN44" s="94"/>
      <c r="BO44" s="95"/>
      <c r="BP44" s="92"/>
      <c r="BQ44" s="96"/>
      <c r="BR44" s="1324"/>
      <c r="BS44" s="93"/>
      <c r="BT44" s="86"/>
      <c r="BU44" s="94"/>
      <c r="BV44" s="86"/>
      <c r="BW44" s="94"/>
      <c r="BX44" s="95"/>
      <c r="BY44" s="92"/>
      <c r="BZ44" s="96"/>
      <c r="CA44" s="1324"/>
      <c r="CB44" s="812"/>
      <c r="CC44" s="813"/>
      <c r="CD44" s="814"/>
      <c r="CE44" s="815"/>
      <c r="CF44" s="816"/>
      <c r="CG44" s="85"/>
      <c r="CH44" s="85"/>
      <c r="CI44" s="1319"/>
      <c r="CJ44" s="1319"/>
      <c r="CK44" s="91"/>
      <c r="CL44" s="92"/>
      <c r="CM44" s="93"/>
      <c r="CN44" s="86"/>
      <c r="CO44" s="94"/>
      <c r="CP44" s="86"/>
      <c r="CQ44" s="94"/>
      <c r="CR44" s="95"/>
      <c r="CS44" s="92"/>
      <c r="CT44" s="96"/>
      <c r="CU44" s="93"/>
      <c r="CV44" s="86"/>
      <c r="CW44" s="94"/>
      <c r="CX44" s="86"/>
      <c r="CY44" s="94"/>
      <c r="CZ44" s="95"/>
      <c r="DA44" s="92"/>
      <c r="DB44" s="96"/>
      <c r="DC44" s="93"/>
      <c r="DD44" s="86"/>
      <c r="DE44" s="94"/>
      <c r="DF44" s="86"/>
      <c r="DG44" s="94"/>
      <c r="DH44" s="95"/>
      <c r="DI44" s="92"/>
      <c r="DJ44" s="96"/>
      <c r="DK44" s="93"/>
      <c r="DL44" s="86"/>
      <c r="DM44" s="94"/>
      <c r="DN44" s="86"/>
      <c r="DO44" s="94"/>
      <c r="DP44" s="95"/>
      <c r="DQ44" s="92"/>
      <c r="DR44" s="96"/>
      <c r="DS44" s="817"/>
      <c r="DT44" s="807"/>
      <c r="DU44" s="808"/>
      <c r="DV44" s="807"/>
      <c r="DW44" s="808"/>
      <c r="DX44" s="807"/>
      <c r="DY44" s="808"/>
      <c r="DZ44" s="807"/>
      <c r="EA44" s="808"/>
      <c r="EB44" s="807"/>
      <c r="EC44" s="808"/>
      <c r="ED44" s="1491"/>
    </row>
    <row r="45" spans="1:134" ht="14.25" thickBot="1">
      <c r="A45" s="1768"/>
      <c r="B45" s="802"/>
      <c r="C45" s="87"/>
      <c r="D45" s="79"/>
      <c r="E45" s="809"/>
      <c r="F45" s="810"/>
      <c r="G45" s="80"/>
      <c r="H45" s="803"/>
      <c r="I45" s="804"/>
      <c r="J45" s="805"/>
      <c r="K45" s="802"/>
      <c r="L45" s="804"/>
      <c r="M45" s="805"/>
      <c r="N45" s="803"/>
      <c r="O45" s="805"/>
      <c r="P45" s="81"/>
      <c r="Q45" s="82"/>
      <c r="R45" s="82"/>
      <c r="S45" s="83"/>
      <c r="T45" s="806"/>
      <c r="U45" s="84"/>
      <c r="V45" s="85"/>
      <c r="W45" s="85"/>
      <c r="X45" s="86"/>
      <c r="Y45" s="87"/>
      <c r="Z45" s="79"/>
      <c r="AA45" s="811"/>
      <c r="AB45" s="88"/>
      <c r="AC45" s="805"/>
      <c r="AD45" s="89"/>
      <c r="AE45" s="804"/>
      <c r="AF45" s="804"/>
      <c r="AG45" s="805"/>
      <c r="AH45" s="89"/>
      <c r="AI45" s="805"/>
      <c r="AJ45" s="90"/>
      <c r="AK45" s="85"/>
      <c r="AL45" s="85"/>
      <c r="AM45" s="1319"/>
      <c r="AN45" s="1319"/>
      <c r="AO45" s="91"/>
      <c r="AP45" s="92"/>
      <c r="AQ45" s="1321"/>
      <c r="AR45" s="93"/>
      <c r="AS45" s="86"/>
      <c r="AT45" s="94"/>
      <c r="AU45" s="86"/>
      <c r="AV45" s="94"/>
      <c r="AW45" s="95"/>
      <c r="AX45" s="92"/>
      <c r="AY45" s="96"/>
      <c r="AZ45" s="1324"/>
      <c r="BA45" s="93"/>
      <c r="BB45" s="86"/>
      <c r="BC45" s="94"/>
      <c r="BD45" s="86"/>
      <c r="BE45" s="94"/>
      <c r="BF45" s="95"/>
      <c r="BG45" s="92"/>
      <c r="BH45" s="96"/>
      <c r="BI45" s="1324"/>
      <c r="BJ45" s="93"/>
      <c r="BK45" s="86"/>
      <c r="BL45" s="94"/>
      <c r="BM45" s="86"/>
      <c r="BN45" s="94"/>
      <c r="BO45" s="95"/>
      <c r="BP45" s="92"/>
      <c r="BQ45" s="96"/>
      <c r="BR45" s="1324"/>
      <c r="BS45" s="93"/>
      <c r="BT45" s="86"/>
      <c r="BU45" s="94"/>
      <c r="BV45" s="86"/>
      <c r="BW45" s="94"/>
      <c r="BX45" s="95"/>
      <c r="BY45" s="92"/>
      <c r="BZ45" s="96"/>
      <c r="CA45" s="1324"/>
      <c r="CB45" s="812"/>
      <c r="CC45" s="813"/>
      <c r="CD45" s="814"/>
      <c r="CE45" s="815"/>
      <c r="CF45" s="816"/>
      <c r="CG45" s="85"/>
      <c r="CH45" s="85"/>
      <c r="CI45" s="1319"/>
      <c r="CJ45" s="1319"/>
      <c r="CK45" s="91"/>
      <c r="CL45" s="92"/>
      <c r="CM45" s="93"/>
      <c r="CN45" s="86"/>
      <c r="CO45" s="94"/>
      <c r="CP45" s="86"/>
      <c r="CQ45" s="94"/>
      <c r="CR45" s="95"/>
      <c r="CS45" s="92"/>
      <c r="CT45" s="96"/>
      <c r="CU45" s="93"/>
      <c r="CV45" s="86"/>
      <c r="CW45" s="94"/>
      <c r="CX45" s="86"/>
      <c r="CY45" s="94"/>
      <c r="CZ45" s="95"/>
      <c r="DA45" s="92"/>
      <c r="DB45" s="96"/>
      <c r="DC45" s="93"/>
      <c r="DD45" s="86"/>
      <c r="DE45" s="94"/>
      <c r="DF45" s="86"/>
      <c r="DG45" s="94"/>
      <c r="DH45" s="95"/>
      <c r="DI45" s="92"/>
      <c r="DJ45" s="96"/>
      <c r="DK45" s="93"/>
      <c r="DL45" s="86"/>
      <c r="DM45" s="94"/>
      <c r="DN45" s="86"/>
      <c r="DO45" s="94"/>
      <c r="DP45" s="95"/>
      <c r="DQ45" s="92"/>
      <c r="DR45" s="96"/>
      <c r="DS45" s="817"/>
      <c r="DT45" s="807"/>
      <c r="DU45" s="808"/>
      <c r="DV45" s="807"/>
      <c r="DW45" s="808"/>
      <c r="DX45" s="807"/>
      <c r="DY45" s="808"/>
      <c r="DZ45" s="807"/>
      <c r="EA45" s="808"/>
      <c r="EB45" s="807"/>
      <c r="EC45" s="808"/>
      <c r="ED45" s="1491"/>
    </row>
    <row r="46" spans="1:134" ht="14.25" thickBot="1">
      <c r="A46" s="1768"/>
      <c r="B46" s="802"/>
      <c r="C46" s="87"/>
      <c r="D46" s="79"/>
      <c r="E46" s="809"/>
      <c r="F46" s="810"/>
      <c r="G46" s="80"/>
      <c r="H46" s="803"/>
      <c r="I46" s="804"/>
      <c r="J46" s="805"/>
      <c r="K46" s="802"/>
      <c r="L46" s="804"/>
      <c r="M46" s="805"/>
      <c r="N46" s="803"/>
      <c r="O46" s="805"/>
      <c r="P46" s="81"/>
      <c r="Q46" s="82"/>
      <c r="R46" s="82"/>
      <c r="S46" s="83"/>
      <c r="T46" s="806"/>
      <c r="U46" s="84"/>
      <c r="V46" s="85"/>
      <c r="W46" s="85"/>
      <c r="X46" s="86"/>
      <c r="Y46" s="87"/>
      <c r="Z46" s="79"/>
      <c r="AA46" s="811"/>
      <c r="AB46" s="88"/>
      <c r="AC46" s="805"/>
      <c r="AD46" s="89"/>
      <c r="AE46" s="804"/>
      <c r="AF46" s="804"/>
      <c r="AG46" s="805"/>
      <c r="AH46" s="89"/>
      <c r="AI46" s="805"/>
      <c r="AJ46" s="90"/>
      <c r="AK46" s="85"/>
      <c r="AL46" s="85"/>
      <c r="AM46" s="1319"/>
      <c r="AN46" s="1319"/>
      <c r="AO46" s="91"/>
      <c r="AP46" s="92"/>
      <c r="AQ46" s="1321"/>
      <c r="AR46" s="93"/>
      <c r="AS46" s="86"/>
      <c r="AT46" s="94"/>
      <c r="AU46" s="86"/>
      <c r="AV46" s="94"/>
      <c r="AW46" s="95"/>
      <c r="AX46" s="92"/>
      <c r="AY46" s="96"/>
      <c r="AZ46" s="1324"/>
      <c r="BA46" s="93"/>
      <c r="BB46" s="86"/>
      <c r="BC46" s="94"/>
      <c r="BD46" s="86"/>
      <c r="BE46" s="94"/>
      <c r="BF46" s="95"/>
      <c r="BG46" s="92"/>
      <c r="BH46" s="96"/>
      <c r="BI46" s="1324"/>
      <c r="BJ46" s="93"/>
      <c r="BK46" s="86"/>
      <c r="BL46" s="94"/>
      <c r="BM46" s="86"/>
      <c r="BN46" s="94"/>
      <c r="BO46" s="95"/>
      <c r="BP46" s="92"/>
      <c r="BQ46" s="96"/>
      <c r="BR46" s="1324"/>
      <c r="BS46" s="93"/>
      <c r="BT46" s="86"/>
      <c r="BU46" s="94"/>
      <c r="BV46" s="86"/>
      <c r="BW46" s="94"/>
      <c r="BX46" s="95"/>
      <c r="BY46" s="92"/>
      <c r="BZ46" s="96"/>
      <c r="CA46" s="1324"/>
      <c r="CB46" s="812"/>
      <c r="CC46" s="813"/>
      <c r="CD46" s="814"/>
      <c r="CE46" s="815"/>
      <c r="CF46" s="816"/>
      <c r="CG46" s="85"/>
      <c r="CH46" s="85"/>
      <c r="CI46" s="1319"/>
      <c r="CJ46" s="1319"/>
      <c r="CK46" s="91"/>
      <c r="CL46" s="92"/>
      <c r="CM46" s="93"/>
      <c r="CN46" s="86"/>
      <c r="CO46" s="94"/>
      <c r="CP46" s="86"/>
      <c r="CQ46" s="94"/>
      <c r="CR46" s="95"/>
      <c r="CS46" s="92"/>
      <c r="CT46" s="96"/>
      <c r="CU46" s="93"/>
      <c r="CV46" s="86"/>
      <c r="CW46" s="94"/>
      <c r="CX46" s="86"/>
      <c r="CY46" s="94"/>
      <c r="CZ46" s="95"/>
      <c r="DA46" s="92"/>
      <c r="DB46" s="96"/>
      <c r="DC46" s="93"/>
      <c r="DD46" s="86"/>
      <c r="DE46" s="94"/>
      <c r="DF46" s="86"/>
      <c r="DG46" s="94"/>
      <c r="DH46" s="95"/>
      <c r="DI46" s="92"/>
      <c r="DJ46" s="96"/>
      <c r="DK46" s="93"/>
      <c r="DL46" s="86"/>
      <c r="DM46" s="94"/>
      <c r="DN46" s="86"/>
      <c r="DO46" s="94"/>
      <c r="DP46" s="95"/>
      <c r="DQ46" s="92"/>
      <c r="DR46" s="96"/>
      <c r="DS46" s="817"/>
      <c r="DT46" s="807"/>
      <c r="DU46" s="808"/>
      <c r="DV46" s="807"/>
      <c r="DW46" s="808"/>
      <c r="DX46" s="807"/>
      <c r="DY46" s="808"/>
      <c r="DZ46" s="807"/>
      <c r="EA46" s="808"/>
      <c r="EB46" s="807"/>
      <c r="EC46" s="808"/>
      <c r="ED46" s="1491"/>
    </row>
    <row r="47" spans="1:134" ht="14.25" thickBot="1">
      <c r="A47" s="1768"/>
      <c r="B47" s="802"/>
      <c r="C47" s="87"/>
      <c r="D47" s="79"/>
      <c r="E47" s="809"/>
      <c r="F47" s="810"/>
      <c r="G47" s="80"/>
      <c r="H47" s="803"/>
      <c r="I47" s="804"/>
      <c r="J47" s="805"/>
      <c r="K47" s="802"/>
      <c r="L47" s="804"/>
      <c r="M47" s="805"/>
      <c r="N47" s="803"/>
      <c r="O47" s="805"/>
      <c r="P47" s="81"/>
      <c r="Q47" s="82"/>
      <c r="R47" s="82"/>
      <c r="S47" s="83"/>
      <c r="T47" s="806"/>
      <c r="U47" s="84"/>
      <c r="V47" s="85"/>
      <c r="W47" s="85"/>
      <c r="X47" s="86"/>
      <c r="Y47" s="87"/>
      <c r="Z47" s="79"/>
      <c r="AA47" s="811"/>
      <c r="AB47" s="88"/>
      <c r="AC47" s="805"/>
      <c r="AD47" s="89"/>
      <c r="AE47" s="804"/>
      <c r="AF47" s="804"/>
      <c r="AG47" s="805"/>
      <c r="AH47" s="89"/>
      <c r="AI47" s="805"/>
      <c r="AJ47" s="90"/>
      <c r="AK47" s="85"/>
      <c r="AL47" s="85"/>
      <c r="AM47" s="1319"/>
      <c r="AN47" s="1319"/>
      <c r="AO47" s="91"/>
      <c r="AP47" s="92"/>
      <c r="AQ47" s="1321"/>
      <c r="AR47" s="93"/>
      <c r="AS47" s="86"/>
      <c r="AT47" s="94"/>
      <c r="AU47" s="86"/>
      <c r="AV47" s="94"/>
      <c r="AW47" s="95"/>
      <c r="AX47" s="92"/>
      <c r="AY47" s="96"/>
      <c r="AZ47" s="1324"/>
      <c r="BA47" s="93"/>
      <c r="BB47" s="86"/>
      <c r="BC47" s="94"/>
      <c r="BD47" s="86"/>
      <c r="BE47" s="94"/>
      <c r="BF47" s="95"/>
      <c r="BG47" s="92"/>
      <c r="BH47" s="96"/>
      <c r="BI47" s="1324"/>
      <c r="BJ47" s="93"/>
      <c r="BK47" s="86"/>
      <c r="BL47" s="94"/>
      <c r="BM47" s="86"/>
      <c r="BN47" s="94"/>
      <c r="BO47" s="95"/>
      <c r="BP47" s="92"/>
      <c r="BQ47" s="96"/>
      <c r="BR47" s="1324"/>
      <c r="BS47" s="93"/>
      <c r="BT47" s="86"/>
      <c r="BU47" s="94"/>
      <c r="BV47" s="86"/>
      <c r="BW47" s="94"/>
      <c r="BX47" s="95"/>
      <c r="BY47" s="92"/>
      <c r="BZ47" s="96"/>
      <c r="CA47" s="1324"/>
      <c r="CB47" s="812"/>
      <c r="CC47" s="813"/>
      <c r="CD47" s="814"/>
      <c r="CE47" s="815"/>
      <c r="CF47" s="816"/>
      <c r="CG47" s="85"/>
      <c r="CH47" s="85"/>
      <c r="CI47" s="1319"/>
      <c r="CJ47" s="1319"/>
      <c r="CK47" s="91"/>
      <c r="CL47" s="92"/>
      <c r="CM47" s="93"/>
      <c r="CN47" s="86"/>
      <c r="CO47" s="94"/>
      <c r="CP47" s="86"/>
      <c r="CQ47" s="94"/>
      <c r="CR47" s="95"/>
      <c r="CS47" s="92"/>
      <c r="CT47" s="96"/>
      <c r="CU47" s="93"/>
      <c r="CV47" s="86"/>
      <c r="CW47" s="94"/>
      <c r="CX47" s="86"/>
      <c r="CY47" s="94"/>
      <c r="CZ47" s="95"/>
      <c r="DA47" s="92"/>
      <c r="DB47" s="96"/>
      <c r="DC47" s="93"/>
      <c r="DD47" s="86"/>
      <c r="DE47" s="94"/>
      <c r="DF47" s="86"/>
      <c r="DG47" s="94"/>
      <c r="DH47" s="95"/>
      <c r="DI47" s="92"/>
      <c r="DJ47" s="96"/>
      <c r="DK47" s="93"/>
      <c r="DL47" s="86"/>
      <c r="DM47" s="94"/>
      <c r="DN47" s="86"/>
      <c r="DO47" s="94"/>
      <c r="DP47" s="95"/>
      <c r="DQ47" s="92"/>
      <c r="DR47" s="96"/>
      <c r="DS47" s="817"/>
      <c r="DT47" s="807"/>
      <c r="DU47" s="808"/>
      <c r="DV47" s="807"/>
      <c r="DW47" s="808"/>
      <c r="DX47" s="807"/>
      <c r="DY47" s="808"/>
      <c r="DZ47" s="807"/>
      <c r="EA47" s="808"/>
      <c r="EB47" s="807"/>
      <c r="EC47" s="808"/>
      <c r="ED47" s="1491"/>
    </row>
    <row r="48" spans="1:134" ht="14.25" thickBot="1">
      <c r="A48" s="1768"/>
      <c r="B48" s="802"/>
      <c r="C48" s="87"/>
      <c r="D48" s="79"/>
      <c r="E48" s="809"/>
      <c r="F48" s="810"/>
      <c r="G48" s="80"/>
      <c r="H48" s="803"/>
      <c r="I48" s="804"/>
      <c r="J48" s="805"/>
      <c r="K48" s="802"/>
      <c r="L48" s="804"/>
      <c r="M48" s="805"/>
      <c r="N48" s="803"/>
      <c r="O48" s="805"/>
      <c r="P48" s="81"/>
      <c r="Q48" s="82"/>
      <c r="R48" s="82"/>
      <c r="S48" s="83"/>
      <c r="T48" s="806"/>
      <c r="U48" s="84"/>
      <c r="V48" s="85"/>
      <c r="W48" s="85"/>
      <c r="X48" s="86"/>
      <c r="Y48" s="87"/>
      <c r="Z48" s="79"/>
      <c r="AA48" s="811"/>
      <c r="AB48" s="88"/>
      <c r="AC48" s="805"/>
      <c r="AD48" s="89"/>
      <c r="AE48" s="804"/>
      <c r="AF48" s="804"/>
      <c r="AG48" s="805"/>
      <c r="AH48" s="89"/>
      <c r="AI48" s="805"/>
      <c r="AJ48" s="90"/>
      <c r="AK48" s="85"/>
      <c r="AL48" s="85"/>
      <c r="AM48" s="1319"/>
      <c r="AN48" s="1319"/>
      <c r="AO48" s="91"/>
      <c r="AP48" s="92"/>
      <c r="AQ48" s="1321"/>
      <c r="AR48" s="93"/>
      <c r="AS48" s="86"/>
      <c r="AT48" s="94"/>
      <c r="AU48" s="86"/>
      <c r="AV48" s="94"/>
      <c r="AW48" s="95"/>
      <c r="AX48" s="92"/>
      <c r="AY48" s="96"/>
      <c r="AZ48" s="1324"/>
      <c r="BA48" s="93"/>
      <c r="BB48" s="86"/>
      <c r="BC48" s="94"/>
      <c r="BD48" s="86"/>
      <c r="BE48" s="94"/>
      <c r="BF48" s="95"/>
      <c r="BG48" s="92"/>
      <c r="BH48" s="96"/>
      <c r="BI48" s="1324"/>
      <c r="BJ48" s="93"/>
      <c r="BK48" s="86"/>
      <c r="BL48" s="94"/>
      <c r="BM48" s="86"/>
      <c r="BN48" s="94"/>
      <c r="BO48" s="95"/>
      <c r="BP48" s="92"/>
      <c r="BQ48" s="96"/>
      <c r="BR48" s="1324"/>
      <c r="BS48" s="93"/>
      <c r="BT48" s="86"/>
      <c r="BU48" s="94"/>
      <c r="BV48" s="86"/>
      <c r="BW48" s="94"/>
      <c r="BX48" s="95"/>
      <c r="BY48" s="92"/>
      <c r="BZ48" s="96"/>
      <c r="CA48" s="1324"/>
      <c r="CB48" s="812"/>
      <c r="CC48" s="813"/>
      <c r="CD48" s="814"/>
      <c r="CE48" s="815"/>
      <c r="CF48" s="816"/>
      <c r="CG48" s="85"/>
      <c r="CH48" s="85"/>
      <c r="CI48" s="1319"/>
      <c r="CJ48" s="1319"/>
      <c r="CK48" s="91"/>
      <c r="CL48" s="92"/>
      <c r="CM48" s="93"/>
      <c r="CN48" s="86"/>
      <c r="CO48" s="94"/>
      <c r="CP48" s="86"/>
      <c r="CQ48" s="94"/>
      <c r="CR48" s="95"/>
      <c r="CS48" s="92"/>
      <c r="CT48" s="96"/>
      <c r="CU48" s="93"/>
      <c r="CV48" s="86"/>
      <c r="CW48" s="94"/>
      <c r="CX48" s="86"/>
      <c r="CY48" s="94"/>
      <c r="CZ48" s="95"/>
      <c r="DA48" s="92"/>
      <c r="DB48" s="96"/>
      <c r="DC48" s="93"/>
      <c r="DD48" s="86"/>
      <c r="DE48" s="94"/>
      <c r="DF48" s="86"/>
      <c r="DG48" s="94"/>
      <c r="DH48" s="95"/>
      <c r="DI48" s="92"/>
      <c r="DJ48" s="96"/>
      <c r="DK48" s="93"/>
      <c r="DL48" s="86"/>
      <c r="DM48" s="94"/>
      <c r="DN48" s="86"/>
      <c r="DO48" s="94"/>
      <c r="DP48" s="95"/>
      <c r="DQ48" s="92"/>
      <c r="DR48" s="96"/>
      <c r="DS48" s="817"/>
      <c r="DT48" s="807"/>
      <c r="DU48" s="808"/>
      <c r="DV48" s="807"/>
      <c r="DW48" s="808"/>
      <c r="DX48" s="807"/>
      <c r="DY48" s="808"/>
      <c r="DZ48" s="807"/>
      <c r="EA48" s="808"/>
      <c r="EB48" s="807"/>
      <c r="EC48" s="808"/>
      <c r="ED48" s="1491"/>
    </row>
    <row r="49" spans="1:134" ht="14.25" thickBot="1">
      <c r="A49" s="1768"/>
      <c r="B49" s="802"/>
      <c r="C49" s="87"/>
      <c r="D49" s="79"/>
      <c r="E49" s="809"/>
      <c r="F49" s="810"/>
      <c r="G49" s="80"/>
      <c r="H49" s="803"/>
      <c r="I49" s="804"/>
      <c r="J49" s="805"/>
      <c r="K49" s="802"/>
      <c r="L49" s="804"/>
      <c r="M49" s="805"/>
      <c r="N49" s="803"/>
      <c r="O49" s="805"/>
      <c r="P49" s="81"/>
      <c r="Q49" s="82"/>
      <c r="R49" s="82"/>
      <c r="S49" s="83"/>
      <c r="T49" s="806"/>
      <c r="U49" s="84"/>
      <c r="V49" s="85"/>
      <c r="W49" s="85"/>
      <c r="X49" s="86"/>
      <c r="Y49" s="87"/>
      <c r="Z49" s="79"/>
      <c r="AA49" s="811"/>
      <c r="AB49" s="88"/>
      <c r="AC49" s="805"/>
      <c r="AD49" s="89"/>
      <c r="AE49" s="804"/>
      <c r="AF49" s="804"/>
      <c r="AG49" s="805"/>
      <c r="AH49" s="89"/>
      <c r="AI49" s="805"/>
      <c r="AJ49" s="90"/>
      <c r="AK49" s="85"/>
      <c r="AL49" s="85"/>
      <c r="AM49" s="1319"/>
      <c r="AN49" s="1319"/>
      <c r="AO49" s="91"/>
      <c r="AP49" s="92"/>
      <c r="AQ49" s="1321"/>
      <c r="AR49" s="93"/>
      <c r="AS49" s="86"/>
      <c r="AT49" s="94"/>
      <c r="AU49" s="86"/>
      <c r="AV49" s="94"/>
      <c r="AW49" s="95"/>
      <c r="AX49" s="92"/>
      <c r="AY49" s="96"/>
      <c r="AZ49" s="1324"/>
      <c r="BA49" s="93"/>
      <c r="BB49" s="86"/>
      <c r="BC49" s="94"/>
      <c r="BD49" s="86"/>
      <c r="BE49" s="94"/>
      <c r="BF49" s="95"/>
      <c r="BG49" s="92"/>
      <c r="BH49" s="96"/>
      <c r="BI49" s="1324"/>
      <c r="BJ49" s="93"/>
      <c r="BK49" s="86"/>
      <c r="BL49" s="94"/>
      <c r="BM49" s="86"/>
      <c r="BN49" s="94"/>
      <c r="BO49" s="95"/>
      <c r="BP49" s="92"/>
      <c r="BQ49" s="96"/>
      <c r="BR49" s="1324"/>
      <c r="BS49" s="93"/>
      <c r="BT49" s="86"/>
      <c r="BU49" s="94"/>
      <c r="BV49" s="86"/>
      <c r="BW49" s="94"/>
      <c r="BX49" s="95"/>
      <c r="BY49" s="92"/>
      <c r="BZ49" s="96"/>
      <c r="CA49" s="1324"/>
      <c r="CB49" s="812"/>
      <c r="CC49" s="813"/>
      <c r="CD49" s="814"/>
      <c r="CE49" s="815"/>
      <c r="CF49" s="816"/>
      <c r="CG49" s="85"/>
      <c r="CH49" s="85"/>
      <c r="CI49" s="1319"/>
      <c r="CJ49" s="1319"/>
      <c r="CK49" s="91"/>
      <c r="CL49" s="92"/>
      <c r="CM49" s="93"/>
      <c r="CN49" s="86"/>
      <c r="CO49" s="94"/>
      <c r="CP49" s="86"/>
      <c r="CQ49" s="94"/>
      <c r="CR49" s="95"/>
      <c r="CS49" s="92"/>
      <c r="CT49" s="96"/>
      <c r="CU49" s="93"/>
      <c r="CV49" s="86"/>
      <c r="CW49" s="94"/>
      <c r="CX49" s="86"/>
      <c r="CY49" s="94"/>
      <c r="CZ49" s="95"/>
      <c r="DA49" s="92"/>
      <c r="DB49" s="96"/>
      <c r="DC49" s="93"/>
      <c r="DD49" s="86"/>
      <c r="DE49" s="94"/>
      <c r="DF49" s="86"/>
      <c r="DG49" s="94"/>
      <c r="DH49" s="95"/>
      <c r="DI49" s="92"/>
      <c r="DJ49" s="96"/>
      <c r="DK49" s="93"/>
      <c r="DL49" s="86"/>
      <c r="DM49" s="94"/>
      <c r="DN49" s="86"/>
      <c r="DO49" s="94"/>
      <c r="DP49" s="95"/>
      <c r="DQ49" s="92"/>
      <c r="DR49" s="96"/>
      <c r="DS49" s="817"/>
      <c r="DT49" s="807"/>
      <c r="DU49" s="808"/>
      <c r="DV49" s="807"/>
      <c r="DW49" s="808"/>
      <c r="DX49" s="807"/>
      <c r="DY49" s="808"/>
      <c r="DZ49" s="807"/>
      <c r="EA49" s="808"/>
      <c r="EB49" s="807"/>
      <c r="EC49" s="808"/>
      <c r="ED49" s="1491"/>
    </row>
    <row r="50" spans="1:134" ht="14.25" thickBot="1">
      <c r="A50" s="1768"/>
      <c r="B50" s="802"/>
      <c r="C50" s="87"/>
      <c r="D50" s="79"/>
      <c r="E50" s="809"/>
      <c r="F50" s="810"/>
      <c r="G50" s="80"/>
      <c r="H50" s="803"/>
      <c r="I50" s="804"/>
      <c r="J50" s="805"/>
      <c r="K50" s="802"/>
      <c r="L50" s="804"/>
      <c r="M50" s="805"/>
      <c r="N50" s="803"/>
      <c r="O50" s="805"/>
      <c r="P50" s="81"/>
      <c r="Q50" s="82"/>
      <c r="R50" s="82"/>
      <c r="S50" s="83"/>
      <c r="T50" s="806"/>
      <c r="U50" s="84"/>
      <c r="V50" s="85"/>
      <c r="W50" s="85"/>
      <c r="X50" s="86"/>
      <c r="Y50" s="87"/>
      <c r="Z50" s="79"/>
      <c r="AA50" s="811"/>
      <c r="AB50" s="88"/>
      <c r="AC50" s="805"/>
      <c r="AD50" s="89"/>
      <c r="AE50" s="804"/>
      <c r="AF50" s="804"/>
      <c r="AG50" s="805"/>
      <c r="AH50" s="89"/>
      <c r="AI50" s="805"/>
      <c r="AJ50" s="90"/>
      <c r="AK50" s="85"/>
      <c r="AL50" s="85"/>
      <c r="AM50" s="1319"/>
      <c r="AN50" s="1319"/>
      <c r="AO50" s="91"/>
      <c r="AP50" s="92"/>
      <c r="AQ50" s="1321"/>
      <c r="AR50" s="93"/>
      <c r="AS50" s="86"/>
      <c r="AT50" s="94"/>
      <c r="AU50" s="86"/>
      <c r="AV50" s="94"/>
      <c r="AW50" s="95"/>
      <c r="AX50" s="92"/>
      <c r="AY50" s="96"/>
      <c r="AZ50" s="1324"/>
      <c r="BA50" s="93"/>
      <c r="BB50" s="86"/>
      <c r="BC50" s="94"/>
      <c r="BD50" s="86"/>
      <c r="BE50" s="94"/>
      <c r="BF50" s="95"/>
      <c r="BG50" s="92"/>
      <c r="BH50" s="96"/>
      <c r="BI50" s="1324"/>
      <c r="BJ50" s="93"/>
      <c r="BK50" s="86"/>
      <c r="BL50" s="94"/>
      <c r="BM50" s="86"/>
      <c r="BN50" s="94"/>
      <c r="BO50" s="95"/>
      <c r="BP50" s="92"/>
      <c r="BQ50" s="96"/>
      <c r="BR50" s="1324"/>
      <c r="BS50" s="93"/>
      <c r="BT50" s="86"/>
      <c r="BU50" s="94"/>
      <c r="BV50" s="86"/>
      <c r="BW50" s="94"/>
      <c r="BX50" s="95"/>
      <c r="BY50" s="92"/>
      <c r="BZ50" s="96"/>
      <c r="CA50" s="1324"/>
      <c r="CB50" s="812"/>
      <c r="CC50" s="813"/>
      <c r="CD50" s="814"/>
      <c r="CE50" s="815"/>
      <c r="CF50" s="816"/>
      <c r="CG50" s="85"/>
      <c r="CH50" s="85"/>
      <c r="CI50" s="1319"/>
      <c r="CJ50" s="1319"/>
      <c r="CK50" s="91"/>
      <c r="CL50" s="92"/>
      <c r="CM50" s="93"/>
      <c r="CN50" s="86"/>
      <c r="CO50" s="94"/>
      <c r="CP50" s="86"/>
      <c r="CQ50" s="94"/>
      <c r="CR50" s="95"/>
      <c r="CS50" s="92"/>
      <c r="CT50" s="96"/>
      <c r="CU50" s="93"/>
      <c r="CV50" s="86"/>
      <c r="CW50" s="94"/>
      <c r="CX50" s="86"/>
      <c r="CY50" s="94"/>
      <c r="CZ50" s="95"/>
      <c r="DA50" s="92"/>
      <c r="DB50" s="96"/>
      <c r="DC50" s="93"/>
      <c r="DD50" s="86"/>
      <c r="DE50" s="94"/>
      <c r="DF50" s="86"/>
      <c r="DG50" s="94"/>
      <c r="DH50" s="95"/>
      <c r="DI50" s="92"/>
      <c r="DJ50" s="96"/>
      <c r="DK50" s="93"/>
      <c r="DL50" s="86"/>
      <c r="DM50" s="94"/>
      <c r="DN50" s="86"/>
      <c r="DO50" s="94"/>
      <c r="DP50" s="95"/>
      <c r="DQ50" s="92"/>
      <c r="DR50" s="96"/>
      <c r="DS50" s="817"/>
      <c r="DT50" s="807"/>
      <c r="DU50" s="808"/>
      <c r="DV50" s="807"/>
      <c r="DW50" s="808"/>
      <c r="DX50" s="807"/>
      <c r="DY50" s="808"/>
      <c r="DZ50" s="807"/>
      <c r="EA50" s="808"/>
      <c r="EB50" s="807"/>
      <c r="EC50" s="808"/>
      <c r="ED50" s="1491"/>
    </row>
    <row r="51" spans="1:134" ht="14.25" thickBot="1">
      <c r="A51" s="1768"/>
      <c r="B51" s="802"/>
      <c r="C51" s="87"/>
      <c r="D51" s="79"/>
      <c r="E51" s="809"/>
      <c r="F51" s="810"/>
      <c r="G51" s="80"/>
      <c r="H51" s="803"/>
      <c r="I51" s="804"/>
      <c r="J51" s="805"/>
      <c r="K51" s="802"/>
      <c r="L51" s="804"/>
      <c r="M51" s="805"/>
      <c r="N51" s="803"/>
      <c r="O51" s="805"/>
      <c r="P51" s="81"/>
      <c r="Q51" s="82"/>
      <c r="R51" s="82"/>
      <c r="S51" s="83"/>
      <c r="T51" s="806"/>
      <c r="U51" s="84"/>
      <c r="V51" s="85"/>
      <c r="W51" s="85"/>
      <c r="X51" s="86"/>
      <c r="Y51" s="87"/>
      <c r="Z51" s="79"/>
      <c r="AA51" s="811"/>
      <c r="AB51" s="88"/>
      <c r="AC51" s="805"/>
      <c r="AD51" s="89"/>
      <c r="AE51" s="804"/>
      <c r="AF51" s="804"/>
      <c r="AG51" s="805"/>
      <c r="AH51" s="89"/>
      <c r="AI51" s="805"/>
      <c r="AJ51" s="90"/>
      <c r="AK51" s="85"/>
      <c r="AL51" s="85"/>
      <c r="AM51" s="1319"/>
      <c r="AN51" s="1319"/>
      <c r="AO51" s="91"/>
      <c r="AP51" s="92"/>
      <c r="AQ51" s="1321"/>
      <c r="AR51" s="93"/>
      <c r="AS51" s="86"/>
      <c r="AT51" s="94"/>
      <c r="AU51" s="86"/>
      <c r="AV51" s="94"/>
      <c r="AW51" s="95"/>
      <c r="AX51" s="92"/>
      <c r="AY51" s="96"/>
      <c r="AZ51" s="1324"/>
      <c r="BA51" s="93"/>
      <c r="BB51" s="86"/>
      <c r="BC51" s="94"/>
      <c r="BD51" s="86"/>
      <c r="BE51" s="94"/>
      <c r="BF51" s="95"/>
      <c r="BG51" s="92"/>
      <c r="BH51" s="96"/>
      <c r="BI51" s="1324"/>
      <c r="BJ51" s="93"/>
      <c r="BK51" s="86"/>
      <c r="BL51" s="94"/>
      <c r="BM51" s="86"/>
      <c r="BN51" s="94"/>
      <c r="BO51" s="95"/>
      <c r="BP51" s="92"/>
      <c r="BQ51" s="96"/>
      <c r="BR51" s="1324"/>
      <c r="BS51" s="93"/>
      <c r="BT51" s="86"/>
      <c r="BU51" s="94"/>
      <c r="BV51" s="86"/>
      <c r="BW51" s="94"/>
      <c r="BX51" s="95"/>
      <c r="BY51" s="92"/>
      <c r="BZ51" s="96"/>
      <c r="CA51" s="1324"/>
      <c r="CB51" s="812"/>
      <c r="CC51" s="813"/>
      <c r="CD51" s="814"/>
      <c r="CE51" s="815"/>
      <c r="CF51" s="816"/>
      <c r="CG51" s="85"/>
      <c r="CH51" s="85"/>
      <c r="CI51" s="1319"/>
      <c r="CJ51" s="1319"/>
      <c r="CK51" s="91"/>
      <c r="CL51" s="92"/>
      <c r="CM51" s="93"/>
      <c r="CN51" s="86"/>
      <c r="CO51" s="94"/>
      <c r="CP51" s="86"/>
      <c r="CQ51" s="94"/>
      <c r="CR51" s="95"/>
      <c r="CS51" s="92"/>
      <c r="CT51" s="96"/>
      <c r="CU51" s="93"/>
      <c r="CV51" s="86"/>
      <c r="CW51" s="94"/>
      <c r="CX51" s="86"/>
      <c r="CY51" s="94"/>
      <c r="CZ51" s="95"/>
      <c r="DA51" s="92"/>
      <c r="DB51" s="96"/>
      <c r="DC51" s="93"/>
      <c r="DD51" s="86"/>
      <c r="DE51" s="94"/>
      <c r="DF51" s="86"/>
      <c r="DG51" s="94"/>
      <c r="DH51" s="95"/>
      <c r="DI51" s="92"/>
      <c r="DJ51" s="96"/>
      <c r="DK51" s="93"/>
      <c r="DL51" s="86"/>
      <c r="DM51" s="94"/>
      <c r="DN51" s="86"/>
      <c r="DO51" s="94"/>
      <c r="DP51" s="95"/>
      <c r="DQ51" s="92"/>
      <c r="DR51" s="96"/>
      <c r="DS51" s="817"/>
      <c r="DT51" s="807"/>
      <c r="DU51" s="808"/>
      <c r="DV51" s="807"/>
      <c r="DW51" s="808"/>
      <c r="DX51" s="807"/>
      <c r="DY51" s="808"/>
      <c r="DZ51" s="807"/>
      <c r="EA51" s="808"/>
      <c r="EB51" s="807"/>
      <c r="EC51" s="808"/>
      <c r="ED51" s="1491"/>
    </row>
    <row r="52" spans="1:134" ht="14.25" thickBot="1">
      <c r="A52" s="1768"/>
      <c r="B52" s="802"/>
      <c r="C52" s="87"/>
      <c r="D52" s="79"/>
      <c r="E52" s="809"/>
      <c r="F52" s="810"/>
      <c r="G52" s="80"/>
      <c r="H52" s="803"/>
      <c r="I52" s="804"/>
      <c r="J52" s="805"/>
      <c r="K52" s="802"/>
      <c r="L52" s="804"/>
      <c r="M52" s="805"/>
      <c r="N52" s="803"/>
      <c r="O52" s="805"/>
      <c r="P52" s="81"/>
      <c r="Q52" s="82"/>
      <c r="R52" s="82"/>
      <c r="S52" s="83"/>
      <c r="T52" s="806"/>
      <c r="U52" s="84"/>
      <c r="V52" s="85"/>
      <c r="W52" s="85"/>
      <c r="X52" s="86"/>
      <c r="Y52" s="87"/>
      <c r="Z52" s="79"/>
      <c r="AA52" s="811"/>
      <c r="AB52" s="88"/>
      <c r="AC52" s="805"/>
      <c r="AD52" s="89"/>
      <c r="AE52" s="804"/>
      <c r="AF52" s="804"/>
      <c r="AG52" s="805"/>
      <c r="AH52" s="89"/>
      <c r="AI52" s="805"/>
      <c r="AJ52" s="90"/>
      <c r="AK52" s="85"/>
      <c r="AL52" s="85"/>
      <c r="AM52" s="1319"/>
      <c r="AN52" s="1319"/>
      <c r="AO52" s="91"/>
      <c r="AP52" s="92"/>
      <c r="AQ52" s="1321"/>
      <c r="AR52" s="93"/>
      <c r="AS52" s="86"/>
      <c r="AT52" s="94"/>
      <c r="AU52" s="86"/>
      <c r="AV52" s="94"/>
      <c r="AW52" s="95"/>
      <c r="AX52" s="92"/>
      <c r="AY52" s="96"/>
      <c r="AZ52" s="1324"/>
      <c r="BA52" s="93"/>
      <c r="BB52" s="86"/>
      <c r="BC52" s="94"/>
      <c r="BD52" s="86"/>
      <c r="BE52" s="94"/>
      <c r="BF52" s="95"/>
      <c r="BG52" s="92"/>
      <c r="BH52" s="96"/>
      <c r="BI52" s="1324"/>
      <c r="BJ52" s="93"/>
      <c r="BK52" s="86"/>
      <c r="BL52" s="94"/>
      <c r="BM52" s="86"/>
      <c r="BN52" s="94"/>
      <c r="BO52" s="95"/>
      <c r="BP52" s="92"/>
      <c r="BQ52" s="96"/>
      <c r="BR52" s="1324"/>
      <c r="BS52" s="93"/>
      <c r="BT52" s="86"/>
      <c r="BU52" s="94"/>
      <c r="BV52" s="86"/>
      <c r="BW52" s="94"/>
      <c r="BX52" s="95"/>
      <c r="BY52" s="92"/>
      <c r="BZ52" s="96"/>
      <c r="CA52" s="1324"/>
      <c r="CB52" s="812"/>
      <c r="CC52" s="813"/>
      <c r="CD52" s="814"/>
      <c r="CE52" s="815"/>
      <c r="CF52" s="816"/>
      <c r="CG52" s="85"/>
      <c r="CH52" s="85"/>
      <c r="CI52" s="1319"/>
      <c r="CJ52" s="1319"/>
      <c r="CK52" s="91"/>
      <c r="CL52" s="92"/>
      <c r="CM52" s="93"/>
      <c r="CN52" s="86"/>
      <c r="CO52" s="94"/>
      <c r="CP52" s="86"/>
      <c r="CQ52" s="94"/>
      <c r="CR52" s="95"/>
      <c r="CS52" s="92"/>
      <c r="CT52" s="96"/>
      <c r="CU52" s="93"/>
      <c r="CV52" s="86"/>
      <c r="CW52" s="94"/>
      <c r="CX52" s="86"/>
      <c r="CY52" s="94"/>
      <c r="CZ52" s="95"/>
      <c r="DA52" s="92"/>
      <c r="DB52" s="96"/>
      <c r="DC52" s="93"/>
      <c r="DD52" s="86"/>
      <c r="DE52" s="94"/>
      <c r="DF52" s="86"/>
      <c r="DG52" s="94"/>
      <c r="DH52" s="95"/>
      <c r="DI52" s="92"/>
      <c r="DJ52" s="96"/>
      <c r="DK52" s="93"/>
      <c r="DL52" s="86"/>
      <c r="DM52" s="94"/>
      <c r="DN52" s="86"/>
      <c r="DO52" s="94"/>
      <c r="DP52" s="95"/>
      <c r="DQ52" s="92"/>
      <c r="DR52" s="96"/>
      <c r="DS52" s="817"/>
      <c r="DT52" s="807"/>
      <c r="DU52" s="808"/>
      <c r="DV52" s="807"/>
      <c r="DW52" s="808"/>
      <c r="DX52" s="807"/>
      <c r="DY52" s="808"/>
      <c r="DZ52" s="807"/>
      <c r="EA52" s="808"/>
      <c r="EB52" s="807"/>
      <c r="EC52" s="808"/>
      <c r="ED52" s="1491"/>
    </row>
    <row r="53" spans="1:134" ht="14.25" thickBot="1">
      <c r="A53" s="1768"/>
      <c r="B53" s="802"/>
      <c r="C53" s="87"/>
      <c r="D53" s="79"/>
      <c r="E53" s="809"/>
      <c r="F53" s="810"/>
      <c r="G53" s="80"/>
      <c r="H53" s="803"/>
      <c r="I53" s="804"/>
      <c r="J53" s="805"/>
      <c r="K53" s="802"/>
      <c r="L53" s="804"/>
      <c r="M53" s="805"/>
      <c r="N53" s="803"/>
      <c r="O53" s="805"/>
      <c r="P53" s="81"/>
      <c r="Q53" s="82"/>
      <c r="R53" s="82"/>
      <c r="S53" s="83"/>
      <c r="T53" s="806"/>
      <c r="U53" s="84"/>
      <c r="V53" s="85"/>
      <c r="W53" s="85"/>
      <c r="X53" s="86"/>
      <c r="Y53" s="87"/>
      <c r="Z53" s="79"/>
      <c r="AA53" s="811"/>
      <c r="AB53" s="88"/>
      <c r="AC53" s="805"/>
      <c r="AD53" s="89"/>
      <c r="AE53" s="804"/>
      <c r="AF53" s="804"/>
      <c r="AG53" s="805"/>
      <c r="AH53" s="89"/>
      <c r="AI53" s="805"/>
      <c r="AJ53" s="90"/>
      <c r="AK53" s="85"/>
      <c r="AL53" s="85"/>
      <c r="AM53" s="1319"/>
      <c r="AN53" s="1319"/>
      <c r="AO53" s="91"/>
      <c r="AP53" s="92"/>
      <c r="AQ53" s="1321"/>
      <c r="AR53" s="93"/>
      <c r="AS53" s="86"/>
      <c r="AT53" s="94"/>
      <c r="AU53" s="86"/>
      <c r="AV53" s="94"/>
      <c r="AW53" s="95"/>
      <c r="AX53" s="92"/>
      <c r="AY53" s="96"/>
      <c r="AZ53" s="1324"/>
      <c r="BA53" s="93"/>
      <c r="BB53" s="86"/>
      <c r="BC53" s="94"/>
      <c r="BD53" s="86"/>
      <c r="BE53" s="94"/>
      <c r="BF53" s="95"/>
      <c r="BG53" s="92"/>
      <c r="BH53" s="96"/>
      <c r="BI53" s="1324"/>
      <c r="BJ53" s="93"/>
      <c r="BK53" s="86"/>
      <c r="BL53" s="94"/>
      <c r="BM53" s="86"/>
      <c r="BN53" s="94"/>
      <c r="BO53" s="95"/>
      <c r="BP53" s="92"/>
      <c r="BQ53" s="96"/>
      <c r="BR53" s="1324"/>
      <c r="BS53" s="93"/>
      <c r="BT53" s="86"/>
      <c r="BU53" s="94"/>
      <c r="BV53" s="86"/>
      <c r="BW53" s="94"/>
      <c r="BX53" s="95"/>
      <c r="BY53" s="92"/>
      <c r="BZ53" s="96"/>
      <c r="CA53" s="1324"/>
      <c r="CB53" s="812"/>
      <c r="CC53" s="813"/>
      <c r="CD53" s="814"/>
      <c r="CE53" s="815"/>
      <c r="CF53" s="816"/>
      <c r="CG53" s="85"/>
      <c r="CH53" s="85"/>
      <c r="CI53" s="1319"/>
      <c r="CJ53" s="1319"/>
      <c r="CK53" s="91"/>
      <c r="CL53" s="92"/>
      <c r="CM53" s="93"/>
      <c r="CN53" s="86"/>
      <c r="CO53" s="94"/>
      <c r="CP53" s="86"/>
      <c r="CQ53" s="94"/>
      <c r="CR53" s="95"/>
      <c r="CS53" s="92"/>
      <c r="CT53" s="96"/>
      <c r="CU53" s="93"/>
      <c r="CV53" s="86"/>
      <c r="CW53" s="94"/>
      <c r="CX53" s="86"/>
      <c r="CY53" s="94"/>
      <c r="CZ53" s="95"/>
      <c r="DA53" s="92"/>
      <c r="DB53" s="96"/>
      <c r="DC53" s="93"/>
      <c r="DD53" s="86"/>
      <c r="DE53" s="94"/>
      <c r="DF53" s="86"/>
      <c r="DG53" s="94"/>
      <c r="DH53" s="95"/>
      <c r="DI53" s="92"/>
      <c r="DJ53" s="96"/>
      <c r="DK53" s="93"/>
      <c r="DL53" s="86"/>
      <c r="DM53" s="94"/>
      <c r="DN53" s="86"/>
      <c r="DO53" s="94"/>
      <c r="DP53" s="95"/>
      <c r="DQ53" s="92"/>
      <c r="DR53" s="96"/>
      <c r="DS53" s="817"/>
      <c r="DT53" s="807"/>
      <c r="DU53" s="808"/>
      <c r="DV53" s="807"/>
      <c r="DW53" s="808"/>
      <c r="DX53" s="807"/>
      <c r="DY53" s="808"/>
      <c r="DZ53" s="807"/>
      <c r="EA53" s="808"/>
      <c r="EB53" s="807"/>
      <c r="EC53" s="808"/>
      <c r="ED53" s="1491"/>
    </row>
    <row r="54" spans="1:134" ht="14.25" thickBot="1">
      <c r="A54" s="1768"/>
      <c r="B54" s="802"/>
      <c r="C54" s="87"/>
      <c r="D54" s="79"/>
      <c r="E54" s="809"/>
      <c r="F54" s="810"/>
      <c r="G54" s="80"/>
      <c r="H54" s="803"/>
      <c r="I54" s="804"/>
      <c r="J54" s="805"/>
      <c r="K54" s="802"/>
      <c r="L54" s="804"/>
      <c r="M54" s="805"/>
      <c r="N54" s="803"/>
      <c r="O54" s="805"/>
      <c r="P54" s="81"/>
      <c r="Q54" s="82"/>
      <c r="R54" s="82"/>
      <c r="S54" s="83"/>
      <c r="T54" s="806"/>
      <c r="U54" s="84"/>
      <c r="V54" s="85"/>
      <c r="W54" s="85"/>
      <c r="X54" s="86"/>
      <c r="Y54" s="87"/>
      <c r="Z54" s="79"/>
      <c r="AA54" s="811"/>
      <c r="AB54" s="88"/>
      <c r="AC54" s="805"/>
      <c r="AD54" s="89"/>
      <c r="AE54" s="804"/>
      <c r="AF54" s="804"/>
      <c r="AG54" s="805"/>
      <c r="AH54" s="89"/>
      <c r="AI54" s="805"/>
      <c r="AJ54" s="90"/>
      <c r="AK54" s="85"/>
      <c r="AL54" s="85"/>
      <c r="AM54" s="1319"/>
      <c r="AN54" s="1319"/>
      <c r="AO54" s="91"/>
      <c r="AP54" s="92"/>
      <c r="AQ54" s="1321"/>
      <c r="AR54" s="93"/>
      <c r="AS54" s="86"/>
      <c r="AT54" s="94"/>
      <c r="AU54" s="86"/>
      <c r="AV54" s="94"/>
      <c r="AW54" s="95"/>
      <c r="AX54" s="92"/>
      <c r="AY54" s="96"/>
      <c r="AZ54" s="1324"/>
      <c r="BA54" s="93"/>
      <c r="BB54" s="86"/>
      <c r="BC54" s="94"/>
      <c r="BD54" s="86"/>
      <c r="BE54" s="94"/>
      <c r="BF54" s="95"/>
      <c r="BG54" s="92"/>
      <c r="BH54" s="96"/>
      <c r="BI54" s="1324"/>
      <c r="BJ54" s="93"/>
      <c r="BK54" s="86"/>
      <c r="BL54" s="94"/>
      <c r="BM54" s="86"/>
      <c r="BN54" s="94"/>
      <c r="BO54" s="95"/>
      <c r="BP54" s="92"/>
      <c r="BQ54" s="96"/>
      <c r="BR54" s="1324"/>
      <c r="BS54" s="93"/>
      <c r="BT54" s="86"/>
      <c r="BU54" s="94"/>
      <c r="BV54" s="86"/>
      <c r="BW54" s="94"/>
      <c r="BX54" s="95"/>
      <c r="BY54" s="92"/>
      <c r="BZ54" s="96"/>
      <c r="CA54" s="1324"/>
      <c r="CB54" s="812"/>
      <c r="CC54" s="813"/>
      <c r="CD54" s="814"/>
      <c r="CE54" s="815"/>
      <c r="CF54" s="816"/>
      <c r="CG54" s="85"/>
      <c r="CH54" s="85"/>
      <c r="CI54" s="1319"/>
      <c r="CJ54" s="1319"/>
      <c r="CK54" s="91"/>
      <c r="CL54" s="92"/>
      <c r="CM54" s="93"/>
      <c r="CN54" s="86"/>
      <c r="CO54" s="94"/>
      <c r="CP54" s="86"/>
      <c r="CQ54" s="94"/>
      <c r="CR54" s="95"/>
      <c r="CS54" s="92"/>
      <c r="CT54" s="96"/>
      <c r="CU54" s="93"/>
      <c r="CV54" s="86"/>
      <c r="CW54" s="94"/>
      <c r="CX54" s="86"/>
      <c r="CY54" s="94"/>
      <c r="CZ54" s="95"/>
      <c r="DA54" s="92"/>
      <c r="DB54" s="96"/>
      <c r="DC54" s="93"/>
      <c r="DD54" s="86"/>
      <c r="DE54" s="94"/>
      <c r="DF54" s="86"/>
      <c r="DG54" s="94"/>
      <c r="DH54" s="95"/>
      <c r="DI54" s="92"/>
      <c r="DJ54" s="96"/>
      <c r="DK54" s="93"/>
      <c r="DL54" s="86"/>
      <c r="DM54" s="94"/>
      <c r="DN54" s="86"/>
      <c r="DO54" s="94"/>
      <c r="DP54" s="95"/>
      <c r="DQ54" s="92"/>
      <c r="DR54" s="96"/>
      <c r="DS54" s="817"/>
      <c r="DT54" s="807"/>
      <c r="DU54" s="808"/>
      <c r="DV54" s="807"/>
      <c r="DW54" s="808"/>
      <c r="DX54" s="807"/>
      <c r="DY54" s="808"/>
      <c r="DZ54" s="807"/>
      <c r="EA54" s="808"/>
      <c r="EB54" s="807"/>
      <c r="EC54" s="808"/>
      <c r="ED54" s="1491"/>
    </row>
    <row r="55" spans="1:134" ht="14.25" thickBot="1">
      <c r="A55" s="1768"/>
      <c r="B55" s="802"/>
      <c r="C55" s="87"/>
      <c r="D55" s="79"/>
      <c r="E55" s="809"/>
      <c r="F55" s="810"/>
      <c r="G55" s="80"/>
      <c r="H55" s="803"/>
      <c r="I55" s="804"/>
      <c r="J55" s="805"/>
      <c r="K55" s="802"/>
      <c r="L55" s="804"/>
      <c r="M55" s="805"/>
      <c r="N55" s="803"/>
      <c r="O55" s="805"/>
      <c r="P55" s="81"/>
      <c r="Q55" s="82"/>
      <c r="R55" s="82"/>
      <c r="S55" s="83"/>
      <c r="T55" s="806"/>
      <c r="U55" s="84"/>
      <c r="V55" s="85"/>
      <c r="W55" s="85"/>
      <c r="X55" s="86"/>
      <c r="Y55" s="87"/>
      <c r="Z55" s="79"/>
      <c r="AA55" s="811"/>
      <c r="AB55" s="88"/>
      <c r="AC55" s="805"/>
      <c r="AD55" s="89"/>
      <c r="AE55" s="804"/>
      <c r="AF55" s="804"/>
      <c r="AG55" s="805"/>
      <c r="AH55" s="89"/>
      <c r="AI55" s="805"/>
      <c r="AJ55" s="90"/>
      <c r="AK55" s="85"/>
      <c r="AL55" s="85"/>
      <c r="AM55" s="1319"/>
      <c r="AN55" s="1319"/>
      <c r="AO55" s="91"/>
      <c r="AP55" s="92"/>
      <c r="AQ55" s="1321"/>
      <c r="AR55" s="93"/>
      <c r="AS55" s="86"/>
      <c r="AT55" s="94"/>
      <c r="AU55" s="86"/>
      <c r="AV55" s="94"/>
      <c r="AW55" s="95"/>
      <c r="AX55" s="92"/>
      <c r="AY55" s="96"/>
      <c r="AZ55" s="1324"/>
      <c r="BA55" s="93"/>
      <c r="BB55" s="86"/>
      <c r="BC55" s="94"/>
      <c r="BD55" s="86"/>
      <c r="BE55" s="94"/>
      <c r="BF55" s="95"/>
      <c r="BG55" s="92"/>
      <c r="BH55" s="96"/>
      <c r="BI55" s="1324"/>
      <c r="BJ55" s="93"/>
      <c r="BK55" s="86"/>
      <c r="BL55" s="94"/>
      <c r="BM55" s="86"/>
      <c r="BN55" s="94"/>
      <c r="BO55" s="95"/>
      <c r="BP55" s="92"/>
      <c r="BQ55" s="96"/>
      <c r="BR55" s="1324"/>
      <c r="BS55" s="93"/>
      <c r="BT55" s="86"/>
      <c r="BU55" s="94"/>
      <c r="BV55" s="86"/>
      <c r="BW55" s="94"/>
      <c r="BX55" s="95"/>
      <c r="BY55" s="92"/>
      <c r="BZ55" s="96"/>
      <c r="CA55" s="1324"/>
      <c r="CB55" s="812"/>
      <c r="CC55" s="813"/>
      <c r="CD55" s="814"/>
      <c r="CE55" s="815"/>
      <c r="CF55" s="816"/>
      <c r="CG55" s="85"/>
      <c r="CH55" s="85"/>
      <c r="CI55" s="1319"/>
      <c r="CJ55" s="1319"/>
      <c r="CK55" s="91"/>
      <c r="CL55" s="92"/>
      <c r="CM55" s="93"/>
      <c r="CN55" s="86"/>
      <c r="CO55" s="94"/>
      <c r="CP55" s="86"/>
      <c r="CQ55" s="94"/>
      <c r="CR55" s="95"/>
      <c r="CS55" s="92"/>
      <c r="CT55" s="96"/>
      <c r="CU55" s="93"/>
      <c r="CV55" s="86"/>
      <c r="CW55" s="94"/>
      <c r="CX55" s="86"/>
      <c r="CY55" s="94"/>
      <c r="CZ55" s="95"/>
      <c r="DA55" s="92"/>
      <c r="DB55" s="96"/>
      <c r="DC55" s="93"/>
      <c r="DD55" s="86"/>
      <c r="DE55" s="94"/>
      <c r="DF55" s="86"/>
      <c r="DG55" s="94"/>
      <c r="DH55" s="95"/>
      <c r="DI55" s="92"/>
      <c r="DJ55" s="96"/>
      <c r="DK55" s="93"/>
      <c r="DL55" s="86"/>
      <c r="DM55" s="94"/>
      <c r="DN55" s="86"/>
      <c r="DO55" s="94"/>
      <c r="DP55" s="95"/>
      <c r="DQ55" s="92"/>
      <c r="DR55" s="96"/>
      <c r="DS55" s="817"/>
      <c r="DT55" s="807"/>
      <c r="DU55" s="808"/>
      <c r="DV55" s="807"/>
      <c r="DW55" s="808"/>
      <c r="DX55" s="807"/>
      <c r="DY55" s="808"/>
      <c r="DZ55" s="807"/>
      <c r="EA55" s="808"/>
      <c r="EB55" s="807"/>
      <c r="EC55" s="808"/>
      <c r="ED55" s="1491"/>
    </row>
    <row r="56" spans="1:134" ht="14.25" thickBot="1">
      <c r="A56" s="1768"/>
      <c r="B56" s="802"/>
      <c r="C56" s="87"/>
      <c r="D56" s="79"/>
      <c r="E56" s="809"/>
      <c r="F56" s="810"/>
      <c r="G56" s="80"/>
      <c r="H56" s="803"/>
      <c r="I56" s="804"/>
      <c r="J56" s="805"/>
      <c r="K56" s="802"/>
      <c r="L56" s="804"/>
      <c r="M56" s="805"/>
      <c r="N56" s="803"/>
      <c r="O56" s="805"/>
      <c r="P56" s="81"/>
      <c r="Q56" s="82"/>
      <c r="R56" s="82"/>
      <c r="S56" s="83"/>
      <c r="T56" s="806"/>
      <c r="U56" s="84"/>
      <c r="V56" s="85"/>
      <c r="W56" s="85"/>
      <c r="X56" s="86"/>
      <c r="Y56" s="87"/>
      <c r="Z56" s="79"/>
      <c r="AA56" s="811"/>
      <c r="AB56" s="88"/>
      <c r="AC56" s="805"/>
      <c r="AD56" s="89"/>
      <c r="AE56" s="804"/>
      <c r="AF56" s="804"/>
      <c r="AG56" s="805"/>
      <c r="AH56" s="89"/>
      <c r="AI56" s="805"/>
      <c r="AJ56" s="90"/>
      <c r="AK56" s="85"/>
      <c r="AL56" s="85"/>
      <c r="AM56" s="1319"/>
      <c r="AN56" s="1319"/>
      <c r="AO56" s="91"/>
      <c r="AP56" s="92"/>
      <c r="AQ56" s="1321"/>
      <c r="AR56" s="93"/>
      <c r="AS56" s="86"/>
      <c r="AT56" s="94"/>
      <c r="AU56" s="86"/>
      <c r="AV56" s="94"/>
      <c r="AW56" s="95"/>
      <c r="AX56" s="92"/>
      <c r="AY56" s="96"/>
      <c r="AZ56" s="1324"/>
      <c r="BA56" s="93"/>
      <c r="BB56" s="86"/>
      <c r="BC56" s="94"/>
      <c r="BD56" s="86"/>
      <c r="BE56" s="94"/>
      <c r="BF56" s="95"/>
      <c r="BG56" s="92"/>
      <c r="BH56" s="96"/>
      <c r="BI56" s="1324"/>
      <c r="BJ56" s="93"/>
      <c r="BK56" s="86"/>
      <c r="BL56" s="94"/>
      <c r="BM56" s="86"/>
      <c r="BN56" s="94"/>
      <c r="BO56" s="95"/>
      <c r="BP56" s="92"/>
      <c r="BQ56" s="96"/>
      <c r="BR56" s="1324"/>
      <c r="BS56" s="93"/>
      <c r="BT56" s="86"/>
      <c r="BU56" s="94"/>
      <c r="BV56" s="86"/>
      <c r="BW56" s="94"/>
      <c r="BX56" s="95"/>
      <c r="BY56" s="92"/>
      <c r="BZ56" s="96"/>
      <c r="CA56" s="1324"/>
      <c r="CB56" s="812"/>
      <c r="CC56" s="813"/>
      <c r="CD56" s="814"/>
      <c r="CE56" s="815"/>
      <c r="CF56" s="816"/>
      <c r="CG56" s="85"/>
      <c r="CH56" s="85"/>
      <c r="CI56" s="1319"/>
      <c r="CJ56" s="1319"/>
      <c r="CK56" s="91"/>
      <c r="CL56" s="92"/>
      <c r="CM56" s="93"/>
      <c r="CN56" s="86"/>
      <c r="CO56" s="94"/>
      <c r="CP56" s="86"/>
      <c r="CQ56" s="94"/>
      <c r="CR56" s="95"/>
      <c r="CS56" s="92"/>
      <c r="CT56" s="96"/>
      <c r="CU56" s="93"/>
      <c r="CV56" s="86"/>
      <c r="CW56" s="94"/>
      <c r="CX56" s="86"/>
      <c r="CY56" s="94"/>
      <c r="CZ56" s="95"/>
      <c r="DA56" s="92"/>
      <c r="DB56" s="96"/>
      <c r="DC56" s="93"/>
      <c r="DD56" s="86"/>
      <c r="DE56" s="94"/>
      <c r="DF56" s="86"/>
      <c r="DG56" s="94"/>
      <c r="DH56" s="95"/>
      <c r="DI56" s="92"/>
      <c r="DJ56" s="96"/>
      <c r="DK56" s="93"/>
      <c r="DL56" s="86"/>
      <c r="DM56" s="94"/>
      <c r="DN56" s="86"/>
      <c r="DO56" s="94"/>
      <c r="DP56" s="95"/>
      <c r="DQ56" s="92"/>
      <c r="DR56" s="96"/>
      <c r="DS56" s="817"/>
      <c r="DT56" s="807"/>
      <c r="DU56" s="808"/>
      <c r="DV56" s="807"/>
      <c r="DW56" s="808"/>
      <c r="DX56" s="807"/>
      <c r="DY56" s="808"/>
      <c r="DZ56" s="807"/>
      <c r="EA56" s="808"/>
      <c r="EB56" s="807"/>
      <c r="EC56" s="808"/>
      <c r="ED56" s="1491"/>
    </row>
    <row r="57" spans="1:134" ht="14.25" thickBot="1">
      <c r="A57" s="1768"/>
      <c r="B57" s="802"/>
      <c r="C57" s="87"/>
      <c r="D57" s="79"/>
      <c r="E57" s="809"/>
      <c r="F57" s="810"/>
      <c r="G57" s="80"/>
      <c r="H57" s="803"/>
      <c r="I57" s="804"/>
      <c r="J57" s="805"/>
      <c r="K57" s="802"/>
      <c r="L57" s="804"/>
      <c r="M57" s="805"/>
      <c r="N57" s="803"/>
      <c r="O57" s="805"/>
      <c r="P57" s="81"/>
      <c r="Q57" s="82"/>
      <c r="R57" s="82"/>
      <c r="S57" s="83"/>
      <c r="T57" s="806"/>
      <c r="U57" s="84"/>
      <c r="V57" s="85"/>
      <c r="W57" s="85"/>
      <c r="X57" s="86"/>
      <c r="Y57" s="87"/>
      <c r="Z57" s="79"/>
      <c r="AA57" s="811"/>
      <c r="AB57" s="88"/>
      <c r="AC57" s="805"/>
      <c r="AD57" s="89"/>
      <c r="AE57" s="804"/>
      <c r="AF57" s="804"/>
      <c r="AG57" s="805"/>
      <c r="AH57" s="89"/>
      <c r="AI57" s="805"/>
      <c r="AJ57" s="90"/>
      <c r="AK57" s="85"/>
      <c r="AL57" s="85"/>
      <c r="AM57" s="1319"/>
      <c r="AN57" s="1319"/>
      <c r="AO57" s="91"/>
      <c r="AP57" s="92"/>
      <c r="AQ57" s="1321"/>
      <c r="AR57" s="93"/>
      <c r="AS57" s="86"/>
      <c r="AT57" s="94"/>
      <c r="AU57" s="86"/>
      <c r="AV57" s="94"/>
      <c r="AW57" s="95"/>
      <c r="AX57" s="92"/>
      <c r="AY57" s="96"/>
      <c r="AZ57" s="1324"/>
      <c r="BA57" s="93"/>
      <c r="BB57" s="86"/>
      <c r="BC57" s="94"/>
      <c r="BD57" s="86"/>
      <c r="BE57" s="94"/>
      <c r="BF57" s="95"/>
      <c r="BG57" s="92"/>
      <c r="BH57" s="96"/>
      <c r="BI57" s="1324"/>
      <c r="BJ57" s="93"/>
      <c r="BK57" s="86"/>
      <c r="BL57" s="94"/>
      <c r="BM57" s="86"/>
      <c r="BN57" s="94"/>
      <c r="BO57" s="95"/>
      <c r="BP57" s="92"/>
      <c r="BQ57" s="96"/>
      <c r="BR57" s="1324"/>
      <c r="BS57" s="93"/>
      <c r="BT57" s="86"/>
      <c r="BU57" s="94"/>
      <c r="BV57" s="86"/>
      <c r="BW57" s="94"/>
      <c r="BX57" s="95"/>
      <c r="BY57" s="92"/>
      <c r="BZ57" s="96"/>
      <c r="CA57" s="1324"/>
      <c r="CB57" s="812"/>
      <c r="CC57" s="813"/>
      <c r="CD57" s="814"/>
      <c r="CE57" s="815"/>
      <c r="CF57" s="816"/>
      <c r="CG57" s="85"/>
      <c r="CH57" s="85"/>
      <c r="CI57" s="1319"/>
      <c r="CJ57" s="1319"/>
      <c r="CK57" s="91"/>
      <c r="CL57" s="92"/>
      <c r="CM57" s="93"/>
      <c r="CN57" s="86"/>
      <c r="CO57" s="94"/>
      <c r="CP57" s="86"/>
      <c r="CQ57" s="94"/>
      <c r="CR57" s="95"/>
      <c r="CS57" s="92"/>
      <c r="CT57" s="96"/>
      <c r="CU57" s="93"/>
      <c r="CV57" s="86"/>
      <c r="CW57" s="94"/>
      <c r="CX57" s="86"/>
      <c r="CY57" s="94"/>
      <c r="CZ57" s="95"/>
      <c r="DA57" s="92"/>
      <c r="DB57" s="96"/>
      <c r="DC57" s="93"/>
      <c r="DD57" s="86"/>
      <c r="DE57" s="94"/>
      <c r="DF57" s="86"/>
      <c r="DG57" s="94"/>
      <c r="DH57" s="95"/>
      <c r="DI57" s="92"/>
      <c r="DJ57" s="96"/>
      <c r="DK57" s="93"/>
      <c r="DL57" s="86"/>
      <c r="DM57" s="94"/>
      <c r="DN57" s="86"/>
      <c r="DO57" s="94"/>
      <c r="DP57" s="95"/>
      <c r="DQ57" s="92"/>
      <c r="DR57" s="96"/>
      <c r="DS57" s="817"/>
      <c r="DT57" s="807"/>
      <c r="DU57" s="808"/>
      <c r="DV57" s="807"/>
      <c r="DW57" s="808"/>
      <c r="DX57" s="807"/>
      <c r="DY57" s="808"/>
      <c r="DZ57" s="807"/>
      <c r="EA57" s="808"/>
      <c r="EB57" s="807"/>
      <c r="EC57" s="808"/>
      <c r="ED57" s="1491"/>
    </row>
    <row r="58" spans="1:134" ht="14.25" thickBot="1">
      <c r="A58" s="1768"/>
      <c r="B58" s="802"/>
      <c r="C58" s="87"/>
      <c r="D58" s="79"/>
      <c r="E58" s="809"/>
      <c r="F58" s="810"/>
      <c r="G58" s="80"/>
      <c r="H58" s="803"/>
      <c r="I58" s="804"/>
      <c r="J58" s="805"/>
      <c r="K58" s="802"/>
      <c r="L58" s="804"/>
      <c r="M58" s="805"/>
      <c r="N58" s="803"/>
      <c r="O58" s="805"/>
      <c r="P58" s="81"/>
      <c r="Q58" s="82"/>
      <c r="R58" s="82"/>
      <c r="S58" s="83"/>
      <c r="T58" s="806"/>
      <c r="U58" s="84"/>
      <c r="V58" s="85"/>
      <c r="W58" s="85"/>
      <c r="X58" s="86"/>
      <c r="Y58" s="87"/>
      <c r="Z58" s="79"/>
      <c r="AA58" s="811"/>
      <c r="AB58" s="88"/>
      <c r="AC58" s="805"/>
      <c r="AD58" s="89"/>
      <c r="AE58" s="804"/>
      <c r="AF58" s="804"/>
      <c r="AG58" s="805"/>
      <c r="AH58" s="89"/>
      <c r="AI58" s="805"/>
      <c r="AJ58" s="90"/>
      <c r="AK58" s="85"/>
      <c r="AL58" s="85"/>
      <c r="AM58" s="1319"/>
      <c r="AN58" s="1319"/>
      <c r="AO58" s="91"/>
      <c r="AP58" s="92"/>
      <c r="AQ58" s="1321"/>
      <c r="AR58" s="93"/>
      <c r="AS58" s="86"/>
      <c r="AT58" s="94"/>
      <c r="AU58" s="86"/>
      <c r="AV58" s="94"/>
      <c r="AW58" s="95"/>
      <c r="AX58" s="92"/>
      <c r="AY58" s="96"/>
      <c r="AZ58" s="1324"/>
      <c r="BA58" s="93"/>
      <c r="BB58" s="86"/>
      <c r="BC58" s="94"/>
      <c r="BD58" s="86"/>
      <c r="BE58" s="94"/>
      <c r="BF58" s="95"/>
      <c r="BG58" s="92"/>
      <c r="BH58" s="96"/>
      <c r="BI58" s="1324"/>
      <c r="BJ58" s="93"/>
      <c r="BK58" s="86"/>
      <c r="BL58" s="94"/>
      <c r="BM58" s="86"/>
      <c r="BN58" s="94"/>
      <c r="BO58" s="95"/>
      <c r="BP58" s="92"/>
      <c r="BQ58" s="96"/>
      <c r="BR58" s="1324"/>
      <c r="BS58" s="93"/>
      <c r="BT58" s="86"/>
      <c r="BU58" s="94"/>
      <c r="BV58" s="86"/>
      <c r="BW58" s="94"/>
      <c r="BX58" s="95"/>
      <c r="BY58" s="92"/>
      <c r="BZ58" s="96"/>
      <c r="CA58" s="1324"/>
      <c r="CB58" s="812"/>
      <c r="CC58" s="813"/>
      <c r="CD58" s="814"/>
      <c r="CE58" s="815"/>
      <c r="CF58" s="816"/>
      <c r="CG58" s="85"/>
      <c r="CH58" s="85"/>
      <c r="CI58" s="1319"/>
      <c r="CJ58" s="1319"/>
      <c r="CK58" s="91"/>
      <c r="CL58" s="92"/>
      <c r="CM58" s="93"/>
      <c r="CN58" s="86"/>
      <c r="CO58" s="94"/>
      <c r="CP58" s="86"/>
      <c r="CQ58" s="94"/>
      <c r="CR58" s="95"/>
      <c r="CS58" s="92"/>
      <c r="CT58" s="96"/>
      <c r="CU58" s="93"/>
      <c r="CV58" s="86"/>
      <c r="CW58" s="94"/>
      <c r="CX58" s="86"/>
      <c r="CY58" s="94"/>
      <c r="CZ58" s="95"/>
      <c r="DA58" s="92"/>
      <c r="DB58" s="96"/>
      <c r="DC58" s="93"/>
      <c r="DD58" s="86"/>
      <c r="DE58" s="94"/>
      <c r="DF58" s="86"/>
      <c r="DG58" s="94"/>
      <c r="DH58" s="95"/>
      <c r="DI58" s="92"/>
      <c r="DJ58" s="96"/>
      <c r="DK58" s="93"/>
      <c r="DL58" s="86"/>
      <c r="DM58" s="94"/>
      <c r="DN58" s="86"/>
      <c r="DO58" s="94"/>
      <c r="DP58" s="95"/>
      <c r="DQ58" s="92"/>
      <c r="DR58" s="96"/>
      <c r="DS58" s="817"/>
      <c r="DT58" s="807"/>
      <c r="DU58" s="808"/>
      <c r="DV58" s="807"/>
      <c r="DW58" s="808"/>
      <c r="DX58" s="807"/>
      <c r="DY58" s="808"/>
      <c r="DZ58" s="807"/>
      <c r="EA58" s="808"/>
      <c r="EB58" s="807"/>
      <c r="EC58" s="808"/>
      <c r="ED58" s="1491"/>
    </row>
    <row r="59" spans="1:134" ht="14.25" thickBot="1">
      <c r="A59" s="1768"/>
      <c r="B59" s="802"/>
      <c r="C59" s="87"/>
      <c r="D59" s="79"/>
      <c r="E59" s="809"/>
      <c r="F59" s="810"/>
      <c r="G59" s="80"/>
      <c r="H59" s="803"/>
      <c r="I59" s="804"/>
      <c r="J59" s="805"/>
      <c r="K59" s="802"/>
      <c r="L59" s="804"/>
      <c r="M59" s="805"/>
      <c r="N59" s="803"/>
      <c r="O59" s="805"/>
      <c r="P59" s="81"/>
      <c r="Q59" s="82"/>
      <c r="R59" s="82"/>
      <c r="S59" s="83"/>
      <c r="T59" s="806"/>
      <c r="U59" s="84"/>
      <c r="V59" s="85"/>
      <c r="W59" s="85"/>
      <c r="X59" s="86"/>
      <c r="Y59" s="87"/>
      <c r="Z59" s="79"/>
      <c r="AA59" s="811"/>
      <c r="AB59" s="88"/>
      <c r="AC59" s="805"/>
      <c r="AD59" s="89"/>
      <c r="AE59" s="804"/>
      <c r="AF59" s="804"/>
      <c r="AG59" s="805"/>
      <c r="AH59" s="89"/>
      <c r="AI59" s="805"/>
      <c r="AJ59" s="90"/>
      <c r="AK59" s="85"/>
      <c r="AL59" s="85"/>
      <c r="AM59" s="1319"/>
      <c r="AN59" s="1319"/>
      <c r="AO59" s="91"/>
      <c r="AP59" s="92"/>
      <c r="AQ59" s="1321"/>
      <c r="AR59" s="93"/>
      <c r="AS59" s="86"/>
      <c r="AT59" s="94"/>
      <c r="AU59" s="86"/>
      <c r="AV59" s="94"/>
      <c r="AW59" s="95"/>
      <c r="AX59" s="92"/>
      <c r="AY59" s="96"/>
      <c r="AZ59" s="1324"/>
      <c r="BA59" s="93"/>
      <c r="BB59" s="86"/>
      <c r="BC59" s="94"/>
      <c r="BD59" s="86"/>
      <c r="BE59" s="94"/>
      <c r="BF59" s="95"/>
      <c r="BG59" s="92"/>
      <c r="BH59" s="96"/>
      <c r="BI59" s="1324"/>
      <c r="BJ59" s="93"/>
      <c r="BK59" s="86"/>
      <c r="BL59" s="94"/>
      <c r="BM59" s="86"/>
      <c r="BN59" s="94"/>
      <c r="BO59" s="95"/>
      <c r="BP59" s="92"/>
      <c r="BQ59" s="96"/>
      <c r="BR59" s="1324"/>
      <c r="BS59" s="93"/>
      <c r="BT59" s="86"/>
      <c r="BU59" s="94"/>
      <c r="BV59" s="86"/>
      <c r="BW59" s="94"/>
      <c r="BX59" s="95"/>
      <c r="BY59" s="92"/>
      <c r="BZ59" s="96"/>
      <c r="CA59" s="1324"/>
      <c r="CB59" s="812"/>
      <c r="CC59" s="813"/>
      <c r="CD59" s="814"/>
      <c r="CE59" s="815"/>
      <c r="CF59" s="816"/>
      <c r="CG59" s="85"/>
      <c r="CH59" s="85"/>
      <c r="CI59" s="1319"/>
      <c r="CJ59" s="1319"/>
      <c r="CK59" s="91"/>
      <c r="CL59" s="92"/>
      <c r="CM59" s="93"/>
      <c r="CN59" s="86"/>
      <c r="CO59" s="94"/>
      <c r="CP59" s="86"/>
      <c r="CQ59" s="94"/>
      <c r="CR59" s="95"/>
      <c r="CS59" s="92"/>
      <c r="CT59" s="96"/>
      <c r="CU59" s="93"/>
      <c r="CV59" s="86"/>
      <c r="CW59" s="94"/>
      <c r="CX59" s="86"/>
      <c r="CY59" s="94"/>
      <c r="CZ59" s="95"/>
      <c r="DA59" s="92"/>
      <c r="DB59" s="96"/>
      <c r="DC59" s="93"/>
      <c r="DD59" s="86"/>
      <c r="DE59" s="94"/>
      <c r="DF59" s="86"/>
      <c r="DG59" s="94"/>
      <c r="DH59" s="95"/>
      <c r="DI59" s="92"/>
      <c r="DJ59" s="96"/>
      <c r="DK59" s="93"/>
      <c r="DL59" s="86"/>
      <c r="DM59" s="94"/>
      <c r="DN59" s="86"/>
      <c r="DO59" s="94"/>
      <c r="DP59" s="95"/>
      <c r="DQ59" s="92"/>
      <c r="DR59" s="96"/>
      <c r="DS59" s="817"/>
      <c r="DT59" s="807"/>
      <c r="DU59" s="808"/>
      <c r="DV59" s="807"/>
      <c r="DW59" s="808"/>
      <c r="DX59" s="807"/>
      <c r="DY59" s="808"/>
      <c r="DZ59" s="807"/>
      <c r="EA59" s="808"/>
      <c r="EB59" s="807"/>
      <c r="EC59" s="808"/>
      <c r="ED59" s="1491"/>
    </row>
    <row r="60" spans="1:134" ht="14.25" thickBot="1">
      <c r="A60" s="1768"/>
      <c r="B60" s="802"/>
      <c r="C60" s="87"/>
      <c r="D60" s="79"/>
      <c r="E60" s="809"/>
      <c r="F60" s="810"/>
      <c r="G60" s="80"/>
      <c r="H60" s="803"/>
      <c r="I60" s="804"/>
      <c r="J60" s="805"/>
      <c r="K60" s="802"/>
      <c r="L60" s="804"/>
      <c r="M60" s="805"/>
      <c r="N60" s="803"/>
      <c r="O60" s="805"/>
      <c r="P60" s="81"/>
      <c r="Q60" s="82"/>
      <c r="R60" s="82"/>
      <c r="S60" s="83"/>
      <c r="T60" s="806"/>
      <c r="U60" s="84"/>
      <c r="V60" s="85"/>
      <c r="W60" s="85"/>
      <c r="X60" s="86"/>
      <c r="Y60" s="87"/>
      <c r="Z60" s="79"/>
      <c r="AA60" s="811"/>
      <c r="AB60" s="88"/>
      <c r="AC60" s="805"/>
      <c r="AD60" s="89"/>
      <c r="AE60" s="804"/>
      <c r="AF60" s="804"/>
      <c r="AG60" s="805"/>
      <c r="AH60" s="89"/>
      <c r="AI60" s="805"/>
      <c r="AJ60" s="90"/>
      <c r="AK60" s="85"/>
      <c r="AL60" s="85"/>
      <c r="AM60" s="1319"/>
      <c r="AN60" s="1319"/>
      <c r="AO60" s="91"/>
      <c r="AP60" s="92"/>
      <c r="AQ60" s="1321"/>
      <c r="AR60" s="93"/>
      <c r="AS60" s="86"/>
      <c r="AT60" s="94"/>
      <c r="AU60" s="86"/>
      <c r="AV60" s="94"/>
      <c r="AW60" s="95"/>
      <c r="AX60" s="92"/>
      <c r="AY60" s="96"/>
      <c r="AZ60" s="1324"/>
      <c r="BA60" s="93"/>
      <c r="BB60" s="86"/>
      <c r="BC60" s="94"/>
      <c r="BD60" s="86"/>
      <c r="BE60" s="94"/>
      <c r="BF60" s="95"/>
      <c r="BG60" s="92"/>
      <c r="BH60" s="96"/>
      <c r="BI60" s="1324"/>
      <c r="BJ60" s="93"/>
      <c r="BK60" s="86"/>
      <c r="BL60" s="94"/>
      <c r="BM60" s="86"/>
      <c r="BN60" s="94"/>
      <c r="BO60" s="95"/>
      <c r="BP60" s="92"/>
      <c r="BQ60" s="96"/>
      <c r="BR60" s="1324"/>
      <c r="BS60" s="93"/>
      <c r="BT60" s="86"/>
      <c r="BU60" s="94"/>
      <c r="BV60" s="86"/>
      <c r="BW60" s="94"/>
      <c r="BX60" s="95"/>
      <c r="BY60" s="92"/>
      <c r="BZ60" s="96"/>
      <c r="CA60" s="1324"/>
      <c r="CB60" s="812"/>
      <c r="CC60" s="813"/>
      <c r="CD60" s="814"/>
      <c r="CE60" s="815"/>
      <c r="CF60" s="816"/>
      <c r="CG60" s="85"/>
      <c r="CH60" s="85"/>
      <c r="CI60" s="1319"/>
      <c r="CJ60" s="1319"/>
      <c r="CK60" s="91"/>
      <c r="CL60" s="92"/>
      <c r="CM60" s="93"/>
      <c r="CN60" s="86"/>
      <c r="CO60" s="94"/>
      <c r="CP60" s="86"/>
      <c r="CQ60" s="94"/>
      <c r="CR60" s="95"/>
      <c r="CS60" s="92"/>
      <c r="CT60" s="96"/>
      <c r="CU60" s="93"/>
      <c r="CV60" s="86"/>
      <c r="CW60" s="94"/>
      <c r="CX60" s="86"/>
      <c r="CY60" s="94"/>
      <c r="CZ60" s="95"/>
      <c r="DA60" s="92"/>
      <c r="DB60" s="96"/>
      <c r="DC60" s="93"/>
      <c r="DD60" s="86"/>
      <c r="DE60" s="94"/>
      <c r="DF60" s="86"/>
      <c r="DG60" s="94"/>
      <c r="DH60" s="95"/>
      <c r="DI60" s="92"/>
      <c r="DJ60" s="96"/>
      <c r="DK60" s="93"/>
      <c r="DL60" s="86"/>
      <c r="DM60" s="94"/>
      <c r="DN60" s="86"/>
      <c r="DO60" s="94"/>
      <c r="DP60" s="95"/>
      <c r="DQ60" s="92"/>
      <c r="DR60" s="96"/>
      <c r="DS60" s="817"/>
      <c r="DT60" s="807"/>
      <c r="DU60" s="808"/>
      <c r="DV60" s="807"/>
      <c r="DW60" s="808"/>
      <c r="DX60" s="807"/>
      <c r="DY60" s="808"/>
      <c r="DZ60" s="807"/>
      <c r="EA60" s="808"/>
      <c r="EB60" s="807"/>
      <c r="EC60" s="808"/>
      <c r="ED60" s="1491"/>
    </row>
    <row r="61" spans="1:134" ht="14.25" thickBot="1">
      <c r="A61" s="1768"/>
      <c r="B61" s="802"/>
      <c r="C61" s="87"/>
      <c r="D61" s="79"/>
      <c r="E61" s="809"/>
      <c r="F61" s="810"/>
      <c r="G61" s="80"/>
      <c r="H61" s="803"/>
      <c r="I61" s="804"/>
      <c r="J61" s="805"/>
      <c r="K61" s="802"/>
      <c r="L61" s="804"/>
      <c r="M61" s="805"/>
      <c r="N61" s="803"/>
      <c r="O61" s="805"/>
      <c r="P61" s="81"/>
      <c r="Q61" s="82"/>
      <c r="R61" s="82"/>
      <c r="S61" s="83"/>
      <c r="T61" s="806"/>
      <c r="U61" s="84"/>
      <c r="V61" s="85"/>
      <c r="W61" s="85"/>
      <c r="X61" s="86"/>
      <c r="Y61" s="87"/>
      <c r="Z61" s="79"/>
      <c r="AA61" s="811"/>
      <c r="AB61" s="88"/>
      <c r="AC61" s="805"/>
      <c r="AD61" s="89"/>
      <c r="AE61" s="804"/>
      <c r="AF61" s="804"/>
      <c r="AG61" s="805"/>
      <c r="AH61" s="89"/>
      <c r="AI61" s="805"/>
      <c r="AJ61" s="90"/>
      <c r="AK61" s="85"/>
      <c r="AL61" s="85"/>
      <c r="AM61" s="1319"/>
      <c r="AN61" s="1319"/>
      <c r="AO61" s="91"/>
      <c r="AP61" s="92"/>
      <c r="AQ61" s="1321"/>
      <c r="AR61" s="93"/>
      <c r="AS61" s="86"/>
      <c r="AT61" s="94"/>
      <c r="AU61" s="86"/>
      <c r="AV61" s="94"/>
      <c r="AW61" s="95"/>
      <c r="AX61" s="92"/>
      <c r="AY61" s="96"/>
      <c r="AZ61" s="1324"/>
      <c r="BA61" s="93"/>
      <c r="BB61" s="86"/>
      <c r="BC61" s="94"/>
      <c r="BD61" s="86"/>
      <c r="BE61" s="94"/>
      <c r="BF61" s="95"/>
      <c r="BG61" s="92"/>
      <c r="BH61" s="96"/>
      <c r="BI61" s="1324"/>
      <c r="BJ61" s="93"/>
      <c r="BK61" s="86"/>
      <c r="BL61" s="94"/>
      <c r="BM61" s="86"/>
      <c r="BN61" s="94"/>
      <c r="BO61" s="95"/>
      <c r="BP61" s="92"/>
      <c r="BQ61" s="96"/>
      <c r="BR61" s="1324"/>
      <c r="BS61" s="93"/>
      <c r="BT61" s="86"/>
      <c r="BU61" s="94"/>
      <c r="BV61" s="86"/>
      <c r="BW61" s="94"/>
      <c r="BX61" s="95"/>
      <c r="BY61" s="92"/>
      <c r="BZ61" s="96"/>
      <c r="CA61" s="1324"/>
      <c r="CB61" s="812"/>
      <c r="CC61" s="813"/>
      <c r="CD61" s="814"/>
      <c r="CE61" s="815"/>
      <c r="CF61" s="816"/>
      <c r="CG61" s="85"/>
      <c r="CH61" s="85"/>
      <c r="CI61" s="1319"/>
      <c r="CJ61" s="1319"/>
      <c r="CK61" s="91"/>
      <c r="CL61" s="92"/>
      <c r="CM61" s="93"/>
      <c r="CN61" s="86"/>
      <c r="CO61" s="94"/>
      <c r="CP61" s="86"/>
      <c r="CQ61" s="94"/>
      <c r="CR61" s="95"/>
      <c r="CS61" s="92"/>
      <c r="CT61" s="96"/>
      <c r="CU61" s="93"/>
      <c r="CV61" s="86"/>
      <c r="CW61" s="94"/>
      <c r="CX61" s="86"/>
      <c r="CY61" s="94"/>
      <c r="CZ61" s="95"/>
      <c r="DA61" s="92"/>
      <c r="DB61" s="96"/>
      <c r="DC61" s="93"/>
      <c r="DD61" s="86"/>
      <c r="DE61" s="94"/>
      <c r="DF61" s="86"/>
      <c r="DG61" s="94"/>
      <c r="DH61" s="95"/>
      <c r="DI61" s="92"/>
      <c r="DJ61" s="96"/>
      <c r="DK61" s="93"/>
      <c r="DL61" s="86"/>
      <c r="DM61" s="94"/>
      <c r="DN61" s="86"/>
      <c r="DO61" s="94"/>
      <c r="DP61" s="95"/>
      <c r="DQ61" s="92"/>
      <c r="DR61" s="96"/>
      <c r="DS61" s="817"/>
      <c r="DT61" s="807"/>
      <c r="DU61" s="808"/>
      <c r="DV61" s="807"/>
      <c r="DW61" s="808"/>
      <c r="DX61" s="807"/>
      <c r="DY61" s="808"/>
      <c r="DZ61" s="807"/>
      <c r="EA61" s="808"/>
      <c r="EB61" s="807"/>
      <c r="EC61" s="808"/>
      <c r="ED61" s="1491"/>
    </row>
    <row r="62" spans="1:134" ht="14.25" thickBot="1">
      <c r="A62" s="1768"/>
      <c r="B62" s="802"/>
      <c r="C62" s="87"/>
      <c r="D62" s="79"/>
      <c r="E62" s="809"/>
      <c r="F62" s="810"/>
      <c r="G62" s="80"/>
      <c r="H62" s="803"/>
      <c r="I62" s="804"/>
      <c r="J62" s="805"/>
      <c r="K62" s="802"/>
      <c r="L62" s="804"/>
      <c r="M62" s="805"/>
      <c r="N62" s="803"/>
      <c r="O62" s="805"/>
      <c r="P62" s="81"/>
      <c r="Q62" s="82"/>
      <c r="R62" s="82"/>
      <c r="S62" s="83"/>
      <c r="T62" s="806"/>
      <c r="U62" s="84"/>
      <c r="V62" s="85"/>
      <c r="W62" s="85"/>
      <c r="X62" s="86"/>
      <c r="Y62" s="87"/>
      <c r="Z62" s="79"/>
      <c r="AA62" s="811"/>
      <c r="AB62" s="88"/>
      <c r="AC62" s="805"/>
      <c r="AD62" s="89"/>
      <c r="AE62" s="804"/>
      <c r="AF62" s="804"/>
      <c r="AG62" s="805"/>
      <c r="AH62" s="89"/>
      <c r="AI62" s="805"/>
      <c r="AJ62" s="90"/>
      <c r="AK62" s="85"/>
      <c r="AL62" s="85"/>
      <c r="AM62" s="1319"/>
      <c r="AN62" s="1319"/>
      <c r="AO62" s="91"/>
      <c r="AP62" s="92"/>
      <c r="AQ62" s="1321"/>
      <c r="AR62" s="93"/>
      <c r="AS62" s="86"/>
      <c r="AT62" s="94"/>
      <c r="AU62" s="86"/>
      <c r="AV62" s="94"/>
      <c r="AW62" s="95"/>
      <c r="AX62" s="92"/>
      <c r="AY62" s="96"/>
      <c r="AZ62" s="1324"/>
      <c r="BA62" s="93"/>
      <c r="BB62" s="86"/>
      <c r="BC62" s="94"/>
      <c r="BD62" s="86"/>
      <c r="BE62" s="94"/>
      <c r="BF62" s="95"/>
      <c r="BG62" s="92"/>
      <c r="BH62" s="96"/>
      <c r="BI62" s="1324"/>
      <c r="BJ62" s="93"/>
      <c r="BK62" s="86"/>
      <c r="BL62" s="94"/>
      <c r="BM62" s="86"/>
      <c r="BN62" s="94"/>
      <c r="BO62" s="95"/>
      <c r="BP62" s="92"/>
      <c r="BQ62" s="96"/>
      <c r="BR62" s="1324"/>
      <c r="BS62" s="93"/>
      <c r="BT62" s="86"/>
      <c r="BU62" s="94"/>
      <c r="BV62" s="86"/>
      <c r="BW62" s="94"/>
      <c r="BX62" s="95"/>
      <c r="BY62" s="92"/>
      <c r="BZ62" s="96"/>
      <c r="CA62" s="1324"/>
      <c r="CB62" s="812"/>
      <c r="CC62" s="813"/>
      <c r="CD62" s="814"/>
      <c r="CE62" s="815"/>
      <c r="CF62" s="816"/>
      <c r="CG62" s="85"/>
      <c r="CH62" s="85"/>
      <c r="CI62" s="1319"/>
      <c r="CJ62" s="1319"/>
      <c r="CK62" s="91"/>
      <c r="CL62" s="92"/>
      <c r="CM62" s="93"/>
      <c r="CN62" s="86"/>
      <c r="CO62" s="94"/>
      <c r="CP62" s="86"/>
      <c r="CQ62" s="94"/>
      <c r="CR62" s="95"/>
      <c r="CS62" s="92"/>
      <c r="CT62" s="96"/>
      <c r="CU62" s="93"/>
      <c r="CV62" s="86"/>
      <c r="CW62" s="94"/>
      <c r="CX62" s="86"/>
      <c r="CY62" s="94"/>
      <c r="CZ62" s="95"/>
      <c r="DA62" s="92"/>
      <c r="DB62" s="96"/>
      <c r="DC62" s="93"/>
      <c r="DD62" s="86"/>
      <c r="DE62" s="94"/>
      <c r="DF62" s="86"/>
      <c r="DG62" s="94"/>
      <c r="DH62" s="95"/>
      <c r="DI62" s="92"/>
      <c r="DJ62" s="96"/>
      <c r="DK62" s="93"/>
      <c r="DL62" s="86"/>
      <c r="DM62" s="94"/>
      <c r="DN62" s="86"/>
      <c r="DO62" s="94"/>
      <c r="DP62" s="95"/>
      <c r="DQ62" s="92"/>
      <c r="DR62" s="96"/>
      <c r="DS62" s="817"/>
      <c r="DT62" s="807"/>
      <c r="DU62" s="808"/>
      <c r="DV62" s="807"/>
      <c r="DW62" s="808"/>
      <c r="DX62" s="807"/>
      <c r="DY62" s="808"/>
      <c r="DZ62" s="807"/>
      <c r="EA62" s="808"/>
      <c r="EB62" s="807"/>
      <c r="EC62" s="808"/>
      <c r="ED62" s="1491"/>
    </row>
    <row r="63" spans="1:134" ht="14.25" thickBot="1">
      <c r="A63" s="1768"/>
      <c r="B63" s="802"/>
      <c r="C63" s="87"/>
      <c r="D63" s="79"/>
      <c r="E63" s="809"/>
      <c r="F63" s="810"/>
      <c r="G63" s="80"/>
      <c r="H63" s="803"/>
      <c r="I63" s="804"/>
      <c r="J63" s="805"/>
      <c r="K63" s="802"/>
      <c r="L63" s="804"/>
      <c r="M63" s="805"/>
      <c r="N63" s="803"/>
      <c r="O63" s="805"/>
      <c r="P63" s="81"/>
      <c r="Q63" s="82"/>
      <c r="R63" s="82"/>
      <c r="S63" s="83"/>
      <c r="T63" s="806"/>
      <c r="U63" s="84"/>
      <c r="V63" s="85"/>
      <c r="W63" s="85"/>
      <c r="X63" s="86"/>
      <c r="Y63" s="87"/>
      <c r="Z63" s="79"/>
      <c r="AA63" s="811"/>
      <c r="AB63" s="88"/>
      <c r="AC63" s="805"/>
      <c r="AD63" s="89"/>
      <c r="AE63" s="804"/>
      <c r="AF63" s="804"/>
      <c r="AG63" s="805"/>
      <c r="AH63" s="89"/>
      <c r="AI63" s="805"/>
      <c r="AJ63" s="90"/>
      <c r="AK63" s="85"/>
      <c r="AL63" s="85"/>
      <c r="AM63" s="1319"/>
      <c r="AN63" s="1319"/>
      <c r="AO63" s="91"/>
      <c r="AP63" s="92"/>
      <c r="AQ63" s="1321"/>
      <c r="AR63" s="93"/>
      <c r="AS63" s="86"/>
      <c r="AT63" s="94"/>
      <c r="AU63" s="86"/>
      <c r="AV63" s="94"/>
      <c r="AW63" s="95"/>
      <c r="AX63" s="92"/>
      <c r="AY63" s="96"/>
      <c r="AZ63" s="1324"/>
      <c r="BA63" s="93"/>
      <c r="BB63" s="86"/>
      <c r="BC63" s="94"/>
      <c r="BD63" s="86"/>
      <c r="BE63" s="94"/>
      <c r="BF63" s="95"/>
      <c r="BG63" s="92"/>
      <c r="BH63" s="96"/>
      <c r="BI63" s="1324"/>
      <c r="BJ63" s="93"/>
      <c r="BK63" s="86"/>
      <c r="BL63" s="94"/>
      <c r="BM63" s="86"/>
      <c r="BN63" s="94"/>
      <c r="BO63" s="95"/>
      <c r="BP63" s="92"/>
      <c r="BQ63" s="96"/>
      <c r="BR63" s="1324"/>
      <c r="BS63" s="93"/>
      <c r="BT63" s="86"/>
      <c r="BU63" s="94"/>
      <c r="BV63" s="86"/>
      <c r="BW63" s="94"/>
      <c r="BX63" s="95"/>
      <c r="BY63" s="92"/>
      <c r="BZ63" s="96"/>
      <c r="CA63" s="1324"/>
      <c r="CB63" s="812"/>
      <c r="CC63" s="813"/>
      <c r="CD63" s="814"/>
      <c r="CE63" s="815"/>
      <c r="CF63" s="816"/>
      <c r="CG63" s="85"/>
      <c r="CH63" s="85"/>
      <c r="CI63" s="1319"/>
      <c r="CJ63" s="1319"/>
      <c r="CK63" s="91"/>
      <c r="CL63" s="92"/>
      <c r="CM63" s="93"/>
      <c r="CN63" s="86"/>
      <c r="CO63" s="94"/>
      <c r="CP63" s="86"/>
      <c r="CQ63" s="94"/>
      <c r="CR63" s="95"/>
      <c r="CS63" s="92"/>
      <c r="CT63" s="96"/>
      <c r="CU63" s="93"/>
      <c r="CV63" s="86"/>
      <c r="CW63" s="94"/>
      <c r="CX63" s="86"/>
      <c r="CY63" s="94"/>
      <c r="CZ63" s="95"/>
      <c r="DA63" s="92"/>
      <c r="DB63" s="96"/>
      <c r="DC63" s="93"/>
      <c r="DD63" s="86"/>
      <c r="DE63" s="94"/>
      <c r="DF63" s="86"/>
      <c r="DG63" s="94"/>
      <c r="DH63" s="95"/>
      <c r="DI63" s="92"/>
      <c r="DJ63" s="96"/>
      <c r="DK63" s="93"/>
      <c r="DL63" s="86"/>
      <c r="DM63" s="94"/>
      <c r="DN63" s="86"/>
      <c r="DO63" s="94"/>
      <c r="DP63" s="95"/>
      <c r="DQ63" s="92"/>
      <c r="DR63" s="96"/>
      <c r="DS63" s="817"/>
      <c r="DT63" s="807"/>
      <c r="DU63" s="808"/>
      <c r="DV63" s="807"/>
      <c r="DW63" s="808"/>
      <c r="DX63" s="807"/>
      <c r="DY63" s="808"/>
      <c r="DZ63" s="807"/>
      <c r="EA63" s="808"/>
      <c r="EB63" s="807"/>
      <c r="EC63" s="808"/>
      <c r="ED63" s="1491"/>
    </row>
    <row r="64" spans="1:134" ht="14.25" thickBot="1">
      <c r="A64" s="1768"/>
      <c r="B64" s="802"/>
      <c r="C64" s="87"/>
      <c r="D64" s="79"/>
      <c r="E64" s="809"/>
      <c r="F64" s="810"/>
      <c r="G64" s="80"/>
      <c r="H64" s="803"/>
      <c r="I64" s="804"/>
      <c r="J64" s="805"/>
      <c r="K64" s="802"/>
      <c r="L64" s="804"/>
      <c r="M64" s="805"/>
      <c r="N64" s="803"/>
      <c r="O64" s="805"/>
      <c r="P64" s="81"/>
      <c r="Q64" s="82"/>
      <c r="R64" s="82"/>
      <c r="S64" s="83"/>
      <c r="T64" s="806"/>
      <c r="U64" s="84"/>
      <c r="V64" s="85"/>
      <c r="W64" s="85"/>
      <c r="X64" s="86"/>
      <c r="Y64" s="87"/>
      <c r="Z64" s="79"/>
      <c r="AA64" s="811"/>
      <c r="AB64" s="88"/>
      <c r="AC64" s="805"/>
      <c r="AD64" s="89"/>
      <c r="AE64" s="804"/>
      <c r="AF64" s="804"/>
      <c r="AG64" s="805"/>
      <c r="AH64" s="89"/>
      <c r="AI64" s="805"/>
      <c r="AJ64" s="90"/>
      <c r="AK64" s="85"/>
      <c r="AL64" s="85"/>
      <c r="AM64" s="1319"/>
      <c r="AN64" s="1319"/>
      <c r="AO64" s="91"/>
      <c r="AP64" s="92"/>
      <c r="AQ64" s="1321"/>
      <c r="AR64" s="93"/>
      <c r="AS64" s="86"/>
      <c r="AT64" s="94"/>
      <c r="AU64" s="86"/>
      <c r="AV64" s="94"/>
      <c r="AW64" s="95"/>
      <c r="AX64" s="92"/>
      <c r="AY64" s="96"/>
      <c r="AZ64" s="1324"/>
      <c r="BA64" s="93"/>
      <c r="BB64" s="86"/>
      <c r="BC64" s="94"/>
      <c r="BD64" s="86"/>
      <c r="BE64" s="94"/>
      <c r="BF64" s="95"/>
      <c r="BG64" s="92"/>
      <c r="BH64" s="96"/>
      <c r="BI64" s="1324"/>
      <c r="BJ64" s="93"/>
      <c r="BK64" s="86"/>
      <c r="BL64" s="94"/>
      <c r="BM64" s="86"/>
      <c r="BN64" s="94"/>
      <c r="BO64" s="95"/>
      <c r="BP64" s="92"/>
      <c r="BQ64" s="96"/>
      <c r="BR64" s="1324"/>
      <c r="BS64" s="93"/>
      <c r="BT64" s="86"/>
      <c r="BU64" s="94"/>
      <c r="BV64" s="86"/>
      <c r="BW64" s="94"/>
      <c r="BX64" s="95"/>
      <c r="BY64" s="92"/>
      <c r="BZ64" s="96"/>
      <c r="CA64" s="1324"/>
      <c r="CB64" s="812"/>
      <c r="CC64" s="813"/>
      <c r="CD64" s="814"/>
      <c r="CE64" s="815"/>
      <c r="CF64" s="816"/>
      <c r="CG64" s="85"/>
      <c r="CH64" s="85"/>
      <c r="CI64" s="1319"/>
      <c r="CJ64" s="1319"/>
      <c r="CK64" s="91"/>
      <c r="CL64" s="92"/>
      <c r="CM64" s="93"/>
      <c r="CN64" s="86"/>
      <c r="CO64" s="94"/>
      <c r="CP64" s="86"/>
      <c r="CQ64" s="94"/>
      <c r="CR64" s="95"/>
      <c r="CS64" s="92"/>
      <c r="CT64" s="96"/>
      <c r="CU64" s="93"/>
      <c r="CV64" s="86"/>
      <c r="CW64" s="94"/>
      <c r="CX64" s="86"/>
      <c r="CY64" s="94"/>
      <c r="CZ64" s="95"/>
      <c r="DA64" s="92"/>
      <c r="DB64" s="96"/>
      <c r="DC64" s="93"/>
      <c r="DD64" s="86"/>
      <c r="DE64" s="94"/>
      <c r="DF64" s="86"/>
      <c r="DG64" s="94"/>
      <c r="DH64" s="95"/>
      <c r="DI64" s="92"/>
      <c r="DJ64" s="96"/>
      <c r="DK64" s="93"/>
      <c r="DL64" s="86"/>
      <c r="DM64" s="94"/>
      <c r="DN64" s="86"/>
      <c r="DO64" s="94"/>
      <c r="DP64" s="95"/>
      <c r="DQ64" s="92"/>
      <c r="DR64" s="96"/>
      <c r="DS64" s="817"/>
      <c r="DT64" s="807"/>
      <c r="DU64" s="808"/>
      <c r="DV64" s="807"/>
      <c r="DW64" s="808"/>
      <c r="DX64" s="807"/>
      <c r="DY64" s="808"/>
      <c r="DZ64" s="807"/>
      <c r="EA64" s="808"/>
      <c r="EB64" s="807"/>
      <c r="EC64" s="808"/>
      <c r="ED64" s="1491"/>
    </row>
    <row r="65" spans="1:134" ht="14.25" thickBot="1">
      <c r="A65" s="1768"/>
      <c r="B65" s="802"/>
      <c r="C65" s="87"/>
      <c r="D65" s="79"/>
      <c r="E65" s="809"/>
      <c r="F65" s="810"/>
      <c r="G65" s="80"/>
      <c r="H65" s="803"/>
      <c r="I65" s="804"/>
      <c r="J65" s="805"/>
      <c r="K65" s="802"/>
      <c r="L65" s="804"/>
      <c r="M65" s="805"/>
      <c r="N65" s="803"/>
      <c r="O65" s="805"/>
      <c r="P65" s="81"/>
      <c r="Q65" s="82"/>
      <c r="R65" s="82"/>
      <c r="S65" s="83"/>
      <c r="T65" s="806"/>
      <c r="U65" s="84"/>
      <c r="V65" s="85"/>
      <c r="W65" s="85"/>
      <c r="X65" s="86"/>
      <c r="Y65" s="87"/>
      <c r="Z65" s="79"/>
      <c r="AA65" s="811"/>
      <c r="AB65" s="88"/>
      <c r="AC65" s="805"/>
      <c r="AD65" s="89"/>
      <c r="AE65" s="804"/>
      <c r="AF65" s="804"/>
      <c r="AG65" s="805"/>
      <c r="AH65" s="89"/>
      <c r="AI65" s="805"/>
      <c r="AJ65" s="90"/>
      <c r="AK65" s="85"/>
      <c r="AL65" s="85"/>
      <c r="AM65" s="1319"/>
      <c r="AN65" s="1319"/>
      <c r="AO65" s="91"/>
      <c r="AP65" s="92"/>
      <c r="AQ65" s="1321"/>
      <c r="AR65" s="93"/>
      <c r="AS65" s="86"/>
      <c r="AT65" s="94"/>
      <c r="AU65" s="86"/>
      <c r="AV65" s="94"/>
      <c r="AW65" s="95"/>
      <c r="AX65" s="92"/>
      <c r="AY65" s="96"/>
      <c r="AZ65" s="1324"/>
      <c r="BA65" s="93"/>
      <c r="BB65" s="86"/>
      <c r="BC65" s="94"/>
      <c r="BD65" s="86"/>
      <c r="BE65" s="94"/>
      <c r="BF65" s="95"/>
      <c r="BG65" s="92"/>
      <c r="BH65" s="96"/>
      <c r="BI65" s="1324"/>
      <c r="BJ65" s="93"/>
      <c r="BK65" s="86"/>
      <c r="BL65" s="94"/>
      <c r="BM65" s="86"/>
      <c r="BN65" s="94"/>
      <c r="BO65" s="95"/>
      <c r="BP65" s="92"/>
      <c r="BQ65" s="96"/>
      <c r="BR65" s="1324"/>
      <c r="BS65" s="93"/>
      <c r="BT65" s="86"/>
      <c r="BU65" s="94"/>
      <c r="BV65" s="86"/>
      <c r="BW65" s="94"/>
      <c r="BX65" s="95"/>
      <c r="BY65" s="92"/>
      <c r="BZ65" s="96"/>
      <c r="CA65" s="1324"/>
      <c r="CB65" s="812"/>
      <c r="CC65" s="813"/>
      <c r="CD65" s="814"/>
      <c r="CE65" s="815"/>
      <c r="CF65" s="816"/>
      <c r="CG65" s="85"/>
      <c r="CH65" s="85"/>
      <c r="CI65" s="1319"/>
      <c r="CJ65" s="1319"/>
      <c r="CK65" s="91"/>
      <c r="CL65" s="92"/>
      <c r="CM65" s="93"/>
      <c r="CN65" s="86"/>
      <c r="CO65" s="94"/>
      <c r="CP65" s="86"/>
      <c r="CQ65" s="94"/>
      <c r="CR65" s="95"/>
      <c r="CS65" s="92"/>
      <c r="CT65" s="96"/>
      <c r="CU65" s="93"/>
      <c r="CV65" s="86"/>
      <c r="CW65" s="94"/>
      <c r="CX65" s="86"/>
      <c r="CY65" s="94"/>
      <c r="CZ65" s="95"/>
      <c r="DA65" s="92"/>
      <c r="DB65" s="96"/>
      <c r="DC65" s="93"/>
      <c r="DD65" s="86"/>
      <c r="DE65" s="94"/>
      <c r="DF65" s="86"/>
      <c r="DG65" s="94"/>
      <c r="DH65" s="95"/>
      <c r="DI65" s="92"/>
      <c r="DJ65" s="96"/>
      <c r="DK65" s="93"/>
      <c r="DL65" s="86"/>
      <c r="DM65" s="94"/>
      <c r="DN65" s="86"/>
      <c r="DO65" s="94"/>
      <c r="DP65" s="95"/>
      <c r="DQ65" s="92"/>
      <c r="DR65" s="96"/>
      <c r="DS65" s="817"/>
      <c r="DT65" s="807"/>
      <c r="DU65" s="808"/>
      <c r="DV65" s="807"/>
      <c r="DW65" s="808"/>
      <c r="DX65" s="807"/>
      <c r="DY65" s="808"/>
      <c r="DZ65" s="807"/>
      <c r="EA65" s="808"/>
      <c r="EB65" s="807"/>
      <c r="EC65" s="808"/>
      <c r="ED65" s="1491"/>
    </row>
    <row r="66" spans="1:134" ht="14.25" thickBot="1">
      <c r="A66" s="1768"/>
      <c r="B66" s="802"/>
      <c r="C66" s="87"/>
      <c r="D66" s="79"/>
      <c r="E66" s="809"/>
      <c r="F66" s="810"/>
      <c r="G66" s="80"/>
      <c r="H66" s="803"/>
      <c r="I66" s="804"/>
      <c r="J66" s="805"/>
      <c r="K66" s="802"/>
      <c r="L66" s="804"/>
      <c r="M66" s="805"/>
      <c r="N66" s="803"/>
      <c r="O66" s="805"/>
      <c r="P66" s="81"/>
      <c r="Q66" s="82"/>
      <c r="R66" s="82"/>
      <c r="S66" s="83"/>
      <c r="T66" s="806"/>
      <c r="U66" s="84"/>
      <c r="V66" s="85"/>
      <c r="W66" s="85"/>
      <c r="X66" s="86"/>
      <c r="Y66" s="87"/>
      <c r="Z66" s="79"/>
      <c r="AA66" s="811"/>
      <c r="AB66" s="88"/>
      <c r="AC66" s="805"/>
      <c r="AD66" s="89"/>
      <c r="AE66" s="804"/>
      <c r="AF66" s="804"/>
      <c r="AG66" s="805"/>
      <c r="AH66" s="89"/>
      <c r="AI66" s="805"/>
      <c r="AJ66" s="90"/>
      <c r="AK66" s="85"/>
      <c r="AL66" s="85"/>
      <c r="AM66" s="1319"/>
      <c r="AN66" s="1319"/>
      <c r="AO66" s="91"/>
      <c r="AP66" s="92"/>
      <c r="AQ66" s="1321"/>
      <c r="AR66" s="93"/>
      <c r="AS66" s="86"/>
      <c r="AT66" s="94"/>
      <c r="AU66" s="86"/>
      <c r="AV66" s="94"/>
      <c r="AW66" s="95"/>
      <c r="AX66" s="92"/>
      <c r="AY66" s="96"/>
      <c r="AZ66" s="1324"/>
      <c r="BA66" s="93"/>
      <c r="BB66" s="86"/>
      <c r="BC66" s="94"/>
      <c r="BD66" s="86"/>
      <c r="BE66" s="94"/>
      <c r="BF66" s="95"/>
      <c r="BG66" s="92"/>
      <c r="BH66" s="96"/>
      <c r="BI66" s="1324"/>
      <c r="BJ66" s="93"/>
      <c r="BK66" s="86"/>
      <c r="BL66" s="94"/>
      <c r="BM66" s="86"/>
      <c r="BN66" s="94"/>
      <c r="BO66" s="95"/>
      <c r="BP66" s="92"/>
      <c r="BQ66" s="96"/>
      <c r="BR66" s="1324"/>
      <c r="BS66" s="93"/>
      <c r="BT66" s="86"/>
      <c r="BU66" s="94"/>
      <c r="BV66" s="86"/>
      <c r="BW66" s="94"/>
      <c r="BX66" s="95"/>
      <c r="BY66" s="92"/>
      <c r="BZ66" s="96"/>
      <c r="CA66" s="1324"/>
      <c r="CB66" s="812"/>
      <c r="CC66" s="813"/>
      <c r="CD66" s="814"/>
      <c r="CE66" s="815"/>
      <c r="CF66" s="816"/>
      <c r="CG66" s="85"/>
      <c r="CH66" s="85"/>
      <c r="CI66" s="1319"/>
      <c r="CJ66" s="1319"/>
      <c r="CK66" s="91"/>
      <c r="CL66" s="92"/>
      <c r="CM66" s="93"/>
      <c r="CN66" s="86"/>
      <c r="CO66" s="94"/>
      <c r="CP66" s="86"/>
      <c r="CQ66" s="94"/>
      <c r="CR66" s="95"/>
      <c r="CS66" s="92"/>
      <c r="CT66" s="96"/>
      <c r="CU66" s="93"/>
      <c r="CV66" s="86"/>
      <c r="CW66" s="94"/>
      <c r="CX66" s="86"/>
      <c r="CY66" s="94"/>
      <c r="CZ66" s="95"/>
      <c r="DA66" s="92"/>
      <c r="DB66" s="96"/>
      <c r="DC66" s="93"/>
      <c r="DD66" s="86"/>
      <c r="DE66" s="94"/>
      <c r="DF66" s="86"/>
      <c r="DG66" s="94"/>
      <c r="DH66" s="95"/>
      <c r="DI66" s="92"/>
      <c r="DJ66" s="96"/>
      <c r="DK66" s="93"/>
      <c r="DL66" s="86"/>
      <c r="DM66" s="94"/>
      <c r="DN66" s="86"/>
      <c r="DO66" s="94"/>
      <c r="DP66" s="95"/>
      <c r="DQ66" s="92"/>
      <c r="DR66" s="96"/>
      <c r="DS66" s="817"/>
      <c r="DT66" s="807"/>
      <c r="DU66" s="808"/>
      <c r="DV66" s="807"/>
      <c r="DW66" s="808"/>
      <c r="DX66" s="807"/>
      <c r="DY66" s="808"/>
      <c r="DZ66" s="807"/>
      <c r="EA66" s="808"/>
      <c r="EB66" s="807"/>
      <c r="EC66" s="808"/>
      <c r="ED66" s="1491"/>
    </row>
    <row r="67" spans="1:134" ht="14.25" thickBot="1">
      <c r="A67" s="1768"/>
      <c r="B67" s="802"/>
      <c r="C67" s="87"/>
      <c r="D67" s="79"/>
      <c r="E67" s="809"/>
      <c r="F67" s="810"/>
      <c r="G67" s="80"/>
      <c r="H67" s="803"/>
      <c r="I67" s="804"/>
      <c r="J67" s="805"/>
      <c r="K67" s="802"/>
      <c r="L67" s="804"/>
      <c r="M67" s="805"/>
      <c r="N67" s="803"/>
      <c r="O67" s="805"/>
      <c r="P67" s="81"/>
      <c r="Q67" s="82"/>
      <c r="R67" s="82"/>
      <c r="S67" s="83"/>
      <c r="T67" s="806"/>
      <c r="U67" s="84"/>
      <c r="V67" s="85"/>
      <c r="W67" s="85"/>
      <c r="X67" s="86"/>
      <c r="Y67" s="87"/>
      <c r="Z67" s="79"/>
      <c r="AA67" s="811"/>
      <c r="AB67" s="88"/>
      <c r="AC67" s="805"/>
      <c r="AD67" s="89"/>
      <c r="AE67" s="804"/>
      <c r="AF67" s="804"/>
      <c r="AG67" s="805"/>
      <c r="AH67" s="89"/>
      <c r="AI67" s="805"/>
      <c r="AJ67" s="90"/>
      <c r="AK67" s="85"/>
      <c r="AL67" s="85"/>
      <c r="AM67" s="1319"/>
      <c r="AN67" s="1319"/>
      <c r="AO67" s="91"/>
      <c r="AP67" s="92"/>
      <c r="AQ67" s="1321"/>
      <c r="AR67" s="93"/>
      <c r="AS67" s="86"/>
      <c r="AT67" s="94"/>
      <c r="AU67" s="86"/>
      <c r="AV67" s="94"/>
      <c r="AW67" s="95"/>
      <c r="AX67" s="92"/>
      <c r="AY67" s="96"/>
      <c r="AZ67" s="1324"/>
      <c r="BA67" s="93"/>
      <c r="BB67" s="86"/>
      <c r="BC67" s="94"/>
      <c r="BD67" s="86"/>
      <c r="BE67" s="94"/>
      <c r="BF67" s="95"/>
      <c r="BG67" s="92"/>
      <c r="BH67" s="96"/>
      <c r="BI67" s="1324"/>
      <c r="BJ67" s="93"/>
      <c r="BK67" s="86"/>
      <c r="BL67" s="94"/>
      <c r="BM67" s="86"/>
      <c r="BN67" s="94"/>
      <c r="BO67" s="95"/>
      <c r="BP67" s="92"/>
      <c r="BQ67" s="96"/>
      <c r="BR67" s="1324"/>
      <c r="BS67" s="93"/>
      <c r="BT67" s="86"/>
      <c r="BU67" s="94"/>
      <c r="BV67" s="86"/>
      <c r="BW67" s="94"/>
      <c r="BX67" s="95"/>
      <c r="BY67" s="92"/>
      <c r="BZ67" s="96"/>
      <c r="CA67" s="1324"/>
      <c r="CB67" s="812"/>
      <c r="CC67" s="813"/>
      <c r="CD67" s="814"/>
      <c r="CE67" s="815"/>
      <c r="CF67" s="816"/>
      <c r="CG67" s="85"/>
      <c r="CH67" s="85"/>
      <c r="CI67" s="1319"/>
      <c r="CJ67" s="1319"/>
      <c r="CK67" s="91"/>
      <c r="CL67" s="92"/>
      <c r="CM67" s="93"/>
      <c r="CN67" s="86"/>
      <c r="CO67" s="94"/>
      <c r="CP67" s="86"/>
      <c r="CQ67" s="94"/>
      <c r="CR67" s="95"/>
      <c r="CS67" s="92"/>
      <c r="CT67" s="96"/>
      <c r="CU67" s="93"/>
      <c r="CV67" s="86"/>
      <c r="CW67" s="94"/>
      <c r="CX67" s="86"/>
      <c r="CY67" s="94"/>
      <c r="CZ67" s="95"/>
      <c r="DA67" s="92"/>
      <c r="DB67" s="96"/>
      <c r="DC67" s="93"/>
      <c r="DD67" s="86"/>
      <c r="DE67" s="94"/>
      <c r="DF67" s="86"/>
      <c r="DG67" s="94"/>
      <c r="DH67" s="95"/>
      <c r="DI67" s="92"/>
      <c r="DJ67" s="96"/>
      <c r="DK67" s="93"/>
      <c r="DL67" s="86"/>
      <c r="DM67" s="94"/>
      <c r="DN67" s="86"/>
      <c r="DO67" s="94"/>
      <c r="DP67" s="95"/>
      <c r="DQ67" s="92"/>
      <c r="DR67" s="96"/>
      <c r="DS67" s="817"/>
      <c r="DT67" s="807"/>
      <c r="DU67" s="808"/>
      <c r="DV67" s="807"/>
      <c r="DW67" s="808"/>
      <c r="DX67" s="807"/>
      <c r="DY67" s="808"/>
      <c r="DZ67" s="807"/>
      <c r="EA67" s="808"/>
      <c r="EB67" s="807"/>
      <c r="EC67" s="808"/>
      <c r="ED67" s="1491"/>
    </row>
    <row r="68" spans="1:134" ht="14.25" thickBot="1">
      <c r="A68" s="1768"/>
      <c r="B68" s="802"/>
      <c r="C68" s="87"/>
      <c r="D68" s="79"/>
      <c r="E68" s="809"/>
      <c r="F68" s="810"/>
      <c r="G68" s="80"/>
      <c r="H68" s="803"/>
      <c r="I68" s="804"/>
      <c r="J68" s="805"/>
      <c r="K68" s="802"/>
      <c r="L68" s="804"/>
      <c r="M68" s="805"/>
      <c r="N68" s="803"/>
      <c r="O68" s="805"/>
      <c r="P68" s="81"/>
      <c r="Q68" s="82"/>
      <c r="R68" s="82"/>
      <c r="S68" s="83"/>
      <c r="T68" s="806"/>
      <c r="U68" s="84"/>
      <c r="V68" s="85"/>
      <c r="W68" s="85"/>
      <c r="X68" s="86"/>
      <c r="Y68" s="87"/>
      <c r="Z68" s="79"/>
      <c r="AA68" s="811"/>
      <c r="AB68" s="88"/>
      <c r="AC68" s="805"/>
      <c r="AD68" s="89"/>
      <c r="AE68" s="804"/>
      <c r="AF68" s="804"/>
      <c r="AG68" s="805"/>
      <c r="AH68" s="89"/>
      <c r="AI68" s="805"/>
      <c r="AJ68" s="90"/>
      <c r="AK68" s="85"/>
      <c r="AL68" s="85"/>
      <c r="AM68" s="1319"/>
      <c r="AN68" s="1319"/>
      <c r="AO68" s="91"/>
      <c r="AP68" s="92"/>
      <c r="AQ68" s="1321"/>
      <c r="AR68" s="93"/>
      <c r="AS68" s="86"/>
      <c r="AT68" s="94"/>
      <c r="AU68" s="86"/>
      <c r="AV68" s="94"/>
      <c r="AW68" s="95"/>
      <c r="AX68" s="92"/>
      <c r="AY68" s="96"/>
      <c r="AZ68" s="1324"/>
      <c r="BA68" s="93"/>
      <c r="BB68" s="86"/>
      <c r="BC68" s="94"/>
      <c r="BD68" s="86"/>
      <c r="BE68" s="94"/>
      <c r="BF68" s="95"/>
      <c r="BG68" s="92"/>
      <c r="BH68" s="96"/>
      <c r="BI68" s="1324"/>
      <c r="BJ68" s="93"/>
      <c r="BK68" s="86"/>
      <c r="BL68" s="94"/>
      <c r="BM68" s="86"/>
      <c r="BN68" s="94"/>
      <c r="BO68" s="95"/>
      <c r="BP68" s="92"/>
      <c r="BQ68" s="96"/>
      <c r="BR68" s="1324"/>
      <c r="BS68" s="93"/>
      <c r="BT68" s="86"/>
      <c r="BU68" s="94"/>
      <c r="BV68" s="86"/>
      <c r="BW68" s="94"/>
      <c r="BX68" s="95"/>
      <c r="BY68" s="92"/>
      <c r="BZ68" s="96"/>
      <c r="CA68" s="1324"/>
      <c r="CB68" s="812"/>
      <c r="CC68" s="813"/>
      <c r="CD68" s="814"/>
      <c r="CE68" s="815"/>
      <c r="CF68" s="816"/>
      <c r="CG68" s="85"/>
      <c r="CH68" s="85"/>
      <c r="CI68" s="1319"/>
      <c r="CJ68" s="1319"/>
      <c r="CK68" s="91"/>
      <c r="CL68" s="92"/>
      <c r="CM68" s="93"/>
      <c r="CN68" s="86"/>
      <c r="CO68" s="94"/>
      <c r="CP68" s="86"/>
      <c r="CQ68" s="94"/>
      <c r="CR68" s="95"/>
      <c r="CS68" s="92"/>
      <c r="CT68" s="96"/>
      <c r="CU68" s="93"/>
      <c r="CV68" s="86"/>
      <c r="CW68" s="94"/>
      <c r="CX68" s="86"/>
      <c r="CY68" s="94"/>
      <c r="CZ68" s="95"/>
      <c r="DA68" s="92"/>
      <c r="DB68" s="96"/>
      <c r="DC68" s="93"/>
      <c r="DD68" s="86"/>
      <c r="DE68" s="94"/>
      <c r="DF68" s="86"/>
      <c r="DG68" s="94"/>
      <c r="DH68" s="95"/>
      <c r="DI68" s="92"/>
      <c r="DJ68" s="96"/>
      <c r="DK68" s="93"/>
      <c r="DL68" s="86"/>
      <c r="DM68" s="94"/>
      <c r="DN68" s="86"/>
      <c r="DO68" s="94"/>
      <c r="DP68" s="95"/>
      <c r="DQ68" s="92"/>
      <c r="DR68" s="96"/>
      <c r="DS68" s="817"/>
      <c r="DT68" s="807"/>
      <c r="DU68" s="808"/>
      <c r="DV68" s="807"/>
      <c r="DW68" s="808"/>
      <c r="DX68" s="807"/>
      <c r="DY68" s="808"/>
      <c r="DZ68" s="807"/>
      <c r="EA68" s="808"/>
      <c r="EB68" s="807"/>
      <c r="EC68" s="808"/>
      <c r="ED68" s="1491"/>
    </row>
    <row r="69" spans="1:134" ht="14.25" thickBot="1">
      <c r="A69" s="1768"/>
      <c r="B69" s="802"/>
      <c r="C69" s="87"/>
      <c r="D69" s="79"/>
      <c r="E69" s="809"/>
      <c r="F69" s="810"/>
      <c r="G69" s="80"/>
      <c r="H69" s="803"/>
      <c r="I69" s="804"/>
      <c r="J69" s="805"/>
      <c r="K69" s="802"/>
      <c r="L69" s="804"/>
      <c r="M69" s="805"/>
      <c r="N69" s="803"/>
      <c r="O69" s="805"/>
      <c r="P69" s="81"/>
      <c r="Q69" s="82"/>
      <c r="R69" s="82"/>
      <c r="S69" s="83"/>
      <c r="T69" s="806"/>
      <c r="U69" s="84"/>
      <c r="V69" s="85"/>
      <c r="W69" s="85"/>
      <c r="X69" s="86"/>
      <c r="Y69" s="87"/>
      <c r="Z69" s="79"/>
      <c r="AA69" s="811"/>
      <c r="AB69" s="88"/>
      <c r="AC69" s="805"/>
      <c r="AD69" s="89"/>
      <c r="AE69" s="804"/>
      <c r="AF69" s="804"/>
      <c r="AG69" s="805"/>
      <c r="AH69" s="89"/>
      <c r="AI69" s="805"/>
      <c r="AJ69" s="90"/>
      <c r="AK69" s="85"/>
      <c r="AL69" s="85"/>
      <c r="AM69" s="1319"/>
      <c r="AN69" s="1319"/>
      <c r="AO69" s="91"/>
      <c r="AP69" s="92"/>
      <c r="AQ69" s="1321"/>
      <c r="AR69" s="93"/>
      <c r="AS69" s="86"/>
      <c r="AT69" s="94"/>
      <c r="AU69" s="86"/>
      <c r="AV69" s="94"/>
      <c r="AW69" s="95"/>
      <c r="AX69" s="92"/>
      <c r="AY69" s="96"/>
      <c r="AZ69" s="1324"/>
      <c r="BA69" s="93"/>
      <c r="BB69" s="86"/>
      <c r="BC69" s="94"/>
      <c r="BD69" s="86"/>
      <c r="BE69" s="94"/>
      <c r="BF69" s="95"/>
      <c r="BG69" s="92"/>
      <c r="BH69" s="96"/>
      <c r="BI69" s="1324"/>
      <c r="BJ69" s="93"/>
      <c r="BK69" s="86"/>
      <c r="BL69" s="94"/>
      <c r="BM69" s="86"/>
      <c r="BN69" s="94"/>
      <c r="BO69" s="95"/>
      <c r="BP69" s="92"/>
      <c r="BQ69" s="96"/>
      <c r="BR69" s="1324"/>
      <c r="BS69" s="93"/>
      <c r="BT69" s="86"/>
      <c r="BU69" s="94"/>
      <c r="BV69" s="86"/>
      <c r="BW69" s="94"/>
      <c r="BX69" s="95"/>
      <c r="BY69" s="92"/>
      <c r="BZ69" s="96"/>
      <c r="CA69" s="1324"/>
      <c r="CB69" s="812"/>
      <c r="CC69" s="813"/>
      <c r="CD69" s="814"/>
      <c r="CE69" s="815"/>
      <c r="CF69" s="816"/>
      <c r="CG69" s="85"/>
      <c r="CH69" s="85"/>
      <c r="CI69" s="1319"/>
      <c r="CJ69" s="1319"/>
      <c r="CK69" s="91"/>
      <c r="CL69" s="92"/>
      <c r="CM69" s="93"/>
      <c r="CN69" s="86"/>
      <c r="CO69" s="94"/>
      <c r="CP69" s="86"/>
      <c r="CQ69" s="94"/>
      <c r="CR69" s="95"/>
      <c r="CS69" s="92"/>
      <c r="CT69" s="96"/>
      <c r="CU69" s="93"/>
      <c r="CV69" s="86"/>
      <c r="CW69" s="94"/>
      <c r="CX69" s="86"/>
      <c r="CY69" s="94"/>
      <c r="CZ69" s="95"/>
      <c r="DA69" s="92"/>
      <c r="DB69" s="96"/>
      <c r="DC69" s="93"/>
      <c r="DD69" s="86"/>
      <c r="DE69" s="94"/>
      <c r="DF69" s="86"/>
      <c r="DG69" s="94"/>
      <c r="DH69" s="95"/>
      <c r="DI69" s="92"/>
      <c r="DJ69" s="96"/>
      <c r="DK69" s="93"/>
      <c r="DL69" s="86"/>
      <c r="DM69" s="94"/>
      <c r="DN69" s="86"/>
      <c r="DO69" s="94"/>
      <c r="DP69" s="95"/>
      <c r="DQ69" s="92"/>
      <c r="DR69" s="96"/>
      <c r="DS69" s="817"/>
      <c r="DT69" s="807"/>
      <c r="DU69" s="808"/>
      <c r="DV69" s="807"/>
      <c r="DW69" s="808"/>
      <c r="DX69" s="807"/>
      <c r="DY69" s="808"/>
      <c r="DZ69" s="807"/>
      <c r="EA69" s="808"/>
      <c r="EB69" s="807"/>
      <c r="EC69" s="808"/>
      <c r="ED69" s="1491"/>
    </row>
    <row r="70" spans="1:134" ht="14.25" thickBot="1">
      <c r="A70" s="1768"/>
      <c r="B70" s="802"/>
      <c r="C70" s="87"/>
      <c r="D70" s="79"/>
      <c r="E70" s="809"/>
      <c r="F70" s="810"/>
      <c r="G70" s="80"/>
      <c r="H70" s="803"/>
      <c r="I70" s="804"/>
      <c r="J70" s="805"/>
      <c r="K70" s="802"/>
      <c r="L70" s="804"/>
      <c r="M70" s="805"/>
      <c r="N70" s="803"/>
      <c r="O70" s="805"/>
      <c r="P70" s="81"/>
      <c r="Q70" s="82"/>
      <c r="R70" s="82"/>
      <c r="S70" s="83"/>
      <c r="T70" s="806"/>
      <c r="U70" s="84"/>
      <c r="V70" s="85"/>
      <c r="W70" s="85"/>
      <c r="X70" s="86"/>
      <c r="Y70" s="87"/>
      <c r="Z70" s="79"/>
      <c r="AA70" s="811"/>
      <c r="AB70" s="88"/>
      <c r="AC70" s="805"/>
      <c r="AD70" s="89"/>
      <c r="AE70" s="804"/>
      <c r="AF70" s="804"/>
      <c r="AG70" s="805"/>
      <c r="AH70" s="89"/>
      <c r="AI70" s="805"/>
      <c r="AJ70" s="90"/>
      <c r="AK70" s="85"/>
      <c r="AL70" s="85"/>
      <c r="AM70" s="1319"/>
      <c r="AN70" s="1319"/>
      <c r="AO70" s="91"/>
      <c r="AP70" s="92"/>
      <c r="AQ70" s="1321"/>
      <c r="AR70" s="93"/>
      <c r="AS70" s="86"/>
      <c r="AT70" s="94"/>
      <c r="AU70" s="86"/>
      <c r="AV70" s="94"/>
      <c r="AW70" s="95"/>
      <c r="AX70" s="92"/>
      <c r="AY70" s="96"/>
      <c r="AZ70" s="1324"/>
      <c r="BA70" s="93"/>
      <c r="BB70" s="86"/>
      <c r="BC70" s="94"/>
      <c r="BD70" s="86"/>
      <c r="BE70" s="94"/>
      <c r="BF70" s="95"/>
      <c r="BG70" s="92"/>
      <c r="BH70" s="96"/>
      <c r="BI70" s="1324"/>
      <c r="BJ70" s="93"/>
      <c r="BK70" s="86"/>
      <c r="BL70" s="94"/>
      <c r="BM70" s="86"/>
      <c r="BN70" s="94"/>
      <c r="BO70" s="95"/>
      <c r="BP70" s="92"/>
      <c r="BQ70" s="96"/>
      <c r="BR70" s="1324"/>
      <c r="BS70" s="93"/>
      <c r="BT70" s="86"/>
      <c r="BU70" s="94"/>
      <c r="BV70" s="86"/>
      <c r="BW70" s="94"/>
      <c r="BX70" s="95"/>
      <c r="BY70" s="92"/>
      <c r="BZ70" s="96"/>
      <c r="CA70" s="1324"/>
      <c r="CB70" s="812"/>
      <c r="CC70" s="813"/>
      <c r="CD70" s="814"/>
      <c r="CE70" s="815"/>
      <c r="CF70" s="816"/>
      <c r="CG70" s="85"/>
      <c r="CH70" s="85"/>
      <c r="CI70" s="1319"/>
      <c r="CJ70" s="1319"/>
      <c r="CK70" s="91"/>
      <c r="CL70" s="92"/>
      <c r="CM70" s="93"/>
      <c r="CN70" s="86"/>
      <c r="CO70" s="94"/>
      <c r="CP70" s="86"/>
      <c r="CQ70" s="94"/>
      <c r="CR70" s="95"/>
      <c r="CS70" s="92"/>
      <c r="CT70" s="96"/>
      <c r="CU70" s="93"/>
      <c r="CV70" s="86"/>
      <c r="CW70" s="94"/>
      <c r="CX70" s="86"/>
      <c r="CY70" s="94"/>
      <c r="CZ70" s="95"/>
      <c r="DA70" s="92"/>
      <c r="DB70" s="96"/>
      <c r="DC70" s="93"/>
      <c r="DD70" s="86"/>
      <c r="DE70" s="94"/>
      <c r="DF70" s="86"/>
      <c r="DG70" s="94"/>
      <c r="DH70" s="95"/>
      <c r="DI70" s="92"/>
      <c r="DJ70" s="96"/>
      <c r="DK70" s="93"/>
      <c r="DL70" s="86"/>
      <c r="DM70" s="94"/>
      <c r="DN70" s="86"/>
      <c r="DO70" s="94"/>
      <c r="DP70" s="95"/>
      <c r="DQ70" s="92"/>
      <c r="DR70" s="96"/>
      <c r="DS70" s="817"/>
      <c r="DT70" s="807"/>
      <c r="DU70" s="808"/>
      <c r="DV70" s="807"/>
      <c r="DW70" s="808"/>
      <c r="DX70" s="807"/>
      <c r="DY70" s="808"/>
      <c r="DZ70" s="807"/>
      <c r="EA70" s="808"/>
      <c r="EB70" s="807"/>
      <c r="EC70" s="808"/>
      <c r="ED70" s="1491"/>
    </row>
    <row r="71" spans="1:134" ht="14.25" thickBot="1">
      <c r="A71" s="1768"/>
      <c r="B71" s="802"/>
      <c r="C71" s="87"/>
      <c r="D71" s="79"/>
      <c r="E71" s="809"/>
      <c r="F71" s="810"/>
      <c r="G71" s="80"/>
      <c r="H71" s="803"/>
      <c r="I71" s="804"/>
      <c r="J71" s="805"/>
      <c r="K71" s="802"/>
      <c r="L71" s="804"/>
      <c r="M71" s="805"/>
      <c r="N71" s="803"/>
      <c r="O71" s="805"/>
      <c r="P71" s="81"/>
      <c r="Q71" s="82"/>
      <c r="R71" s="82"/>
      <c r="S71" s="83"/>
      <c r="T71" s="806"/>
      <c r="U71" s="84"/>
      <c r="V71" s="85"/>
      <c r="W71" s="85"/>
      <c r="X71" s="86"/>
      <c r="Y71" s="87"/>
      <c r="Z71" s="79"/>
      <c r="AA71" s="811"/>
      <c r="AB71" s="88"/>
      <c r="AC71" s="805"/>
      <c r="AD71" s="89"/>
      <c r="AE71" s="804"/>
      <c r="AF71" s="804"/>
      <c r="AG71" s="805"/>
      <c r="AH71" s="89"/>
      <c r="AI71" s="805"/>
      <c r="AJ71" s="90"/>
      <c r="AK71" s="85"/>
      <c r="AL71" s="85"/>
      <c r="AM71" s="1319"/>
      <c r="AN71" s="1319"/>
      <c r="AO71" s="91"/>
      <c r="AP71" s="92"/>
      <c r="AQ71" s="1321"/>
      <c r="AR71" s="93"/>
      <c r="AS71" s="86"/>
      <c r="AT71" s="94"/>
      <c r="AU71" s="86"/>
      <c r="AV71" s="94"/>
      <c r="AW71" s="95"/>
      <c r="AX71" s="92"/>
      <c r="AY71" s="96"/>
      <c r="AZ71" s="1324"/>
      <c r="BA71" s="93"/>
      <c r="BB71" s="86"/>
      <c r="BC71" s="94"/>
      <c r="BD71" s="86"/>
      <c r="BE71" s="94"/>
      <c r="BF71" s="95"/>
      <c r="BG71" s="92"/>
      <c r="BH71" s="96"/>
      <c r="BI71" s="1324"/>
      <c r="BJ71" s="93"/>
      <c r="BK71" s="86"/>
      <c r="BL71" s="94"/>
      <c r="BM71" s="86"/>
      <c r="BN71" s="94"/>
      <c r="BO71" s="95"/>
      <c r="BP71" s="92"/>
      <c r="BQ71" s="96"/>
      <c r="BR71" s="1324"/>
      <c r="BS71" s="93"/>
      <c r="BT71" s="86"/>
      <c r="BU71" s="94"/>
      <c r="BV71" s="86"/>
      <c r="BW71" s="94"/>
      <c r="BX71" s="95"/>
      <c r="BY71" s="92"/>
      <c r="BZ71" s="96"/>
      <c r="CA71" s="1324"/>
      <c r="CB71" s="812"/>
      <c r="CC71" s="813"/>
      <c r="CD71" s="814"/>
      <c r="CE71" s="815"/>
      <c r="CF71" s="816"/>
      <c r="CG71" s="85"/>
      <c r="CH71" s="85"/>
      <c r="CI71" s="1319"/>
      <c r="CJ71" s="1319"/>
      <c r="CK71" s="91"/>
      <c r="CL71" s="92"/>
      <c r="CM71" s="93"/>
      <c r="CN71" s="86"/>
      <c r="CO71" s="94"/>
      <c r="CP71" s="86"/>
      <c r="CQ71" s="94"/>
      <c r="CR71" s="95"/>
      <c r="CS71" s="92"/>
      <c r="CT71" s="96"/>
      <c r="CU71" s="93"/>
      <c r="CV71" s="86"/>
      <c r="CW71" s="94"/>
      <c r="CX71" s="86"/>
      <c r="CY71" s="94"/>
      <c r="CZ71" s="95"/>
      <c r="DA71" s="92"/>
      <c r="DB71" s="96"/>
      <c r="DC71" s="93"/>
      <c r="DD71" s="86"/>
      <c r="DE71" s="94"/>
      <c r="DF71" s="86"/>
      <c r="DG71" s="94"/>
      <c r="DH71" s="95"/>
      <c r="DI71" s="92"/>
      <c r="DJ71" s="96"/>
      <c r="DK71" s="93"/>
      <c r="DL71" s="86"/>
      <c r="DM71" s="94"/>
      <c r="DN71" s="86"/>
      <c r="DO71" s="94"/>
      <c r="DP71" s="95"/>
      <c r="DQ71" s="92"/>
      <c r="DR71" s="96"/>
      <c r="DS71" s="817"/>
      <c r="DT71" s="807"/>
      <c r="DU71" s="808"/>
      <c r="DV71" s="807"/>
      <c r="DW71" s="808"/>
      <c r="DX71" s="807"/>
      <c r="DY71" s="808"/>
      <c r="DZ71" s="807"/>
      <c r="EA71" s="808"/>
      <c r="EB71" s="807"/>
      <c r="EC71" s="808"/>
      <c r="ED71" s="1491"/>
    </row>
    <row r="72" spans="1:134" ht="14.25" thickBot="1">
      <c r="A72" s="1768"/>
      <c r="B72" s="802"/>
      <c r="C72" s="87"/>
      <c r="D72" s="79"/>
      <c r="E72" s="809"/>
      <c r="F72" s="810"/>
      <c r="G72" s="80"/>
      <c r="H72" s="803"/>
      <c r="I72" s="804"/>
      <c r="J72" s="805"/>
      <c r="K72" s="802"/>
      <c r="L72" s="804"/>
      <c r="M72" s="805"/>
      <c r="N72" s="803"/>
      <c r="O72" s="805"/>
      <c r="P72" s="81"/>
      <c r="Q72" s="82"/>
      <c r="R72" s="82"/>
      <c r="S72" s="83"/>
      <c r="T72" s="806"/>
      <c r="U72" s="84"/>
      <c r="V72" s="85"/>
      <c r="W72" s="85"/>
      <c r="X72" s="86"/>
      <c r="Y72" s="87"/>
      <c r="Z72" s="79"/>
      <c r="AA72" s="811"/>
      <c r="AB72" s="88"/>
      <c r="AC72" s="805"/>
      <c r="AD72" s="89"/>
      <c r="AE72" s="804"/>
      <c r="AF72" s="804"/>
      <c r="AG72" s="805"/>
      <c r="AH72" s="89"/>
      <c r="AI72" s="805"/>
      <c r="AJ72" s="90"/>
      <c r="AK72" s="85"/>
      <c r="AL72" s="85"/>
      <c r="AM72" s="1319"/>
      <c r="AN72" s="1319"/>
      <c r="AO72" s="91"/>
      <c r="AP72" s="92"/>
      <c r="AQ72" s="1321"/>
      <c r="AR72" s="93"/>
      <c r="AS72" s="86"/>
      <c r="AT72" s="94"/>
      <c r="AU72" s="86"/>
      <c r="AV72" s="94"/>
      <c r="AW72" s="95"/>
      <c r="AX72" s="92"/>
      <c r="AY72" s="96"/>
      <c r="AZ72" s="1324"/>
      <c r="BA72" s="93"/>
      <c r="BB72" s="86"/>
      <c r="BC72" s="94"/>
      <c r="BD72" s="86"/>
      <c r="BE72" s="94"/>
      <c r="BF72" s="95"/>
      <c r="BG72" s="92"/>
      <c r="BH72" s="96"/>
      <c r="BI72" s="1324"/>
      <c r="BJ72" s="93"/>
      <c r="BK72" s="86"/>
      <c r="BL72" s="94"/>
      <c r="BM72" s="86"/>
      <c r="BN72" s="94"/>
      <c r="BO72" s="95"/>
      <c r="BP72" s="92"/>
      <c r="BQ72" s="96"/>
      <c r="BR72" s="1324"/>
      <c r="BS72" s="93"/>
      <c r="BT72" s="86"/>
      <c r="BU72" s="94"/>
      <c r="BV72" s="86"/>
      <c r="BW72" s="94"/>
      <c r="BX72" s="95"/>
      <c r="BY72" s="92"/>
      <c r="BZ72" s="96"/>
      <c r="CA72" s="1324"/>
      <c r="CB72" s="812"/>
      <c r="CC72" s="813"/>
      <c r="CD72" s="814"/>
      <c r="CE72" s="815"/>
      <c r="CF72" s="816"/>
      <c r="CG72" s="85"/>
      <c r="CH72" s="85"/>
      <c r="CI72" s="1319"/>
      <c r="CJ72" s="1319"/>
      <c r="CK72" s="91"/>
      <c r="CL72" s="92"/>
      <c r="CM72" s="93"/>
      <c r="CN72" s="86"/>
      <c r="CO72" s="94"/>
      <c r="CP72" s="86"/>
      <c r="CQ72" s="94"/>
      <c r="CR72" s="95"/>
      <c r="CS72" s="92"/>
      <c r="CT72" s="96"/>
      <c r="CU72" s="93"/>
      <c r="CV72" s="86"/>
      <c r="CW72" s="94"/>
      <c r="CX72" s="86"/>
      <c r="CY72" s="94"/>
      <c r="CZ72" s="95"/>
      <c r="DA72" s="92"/>
      <c r="DB72" s="96"/>
      <c r="DC72" s="93"/>
      <c r="DD72" s="86"/>
      <c r="DE72" s="94"/>
      <c r="DF72" s="86"/>
      <c r="DG72" s="94"/>
      <c r="DH72" s="95"/>
      <c r="DI72" s="92"/>
      <c r="DJ72" s="96"/>
      <c r="DK72" s="93"/>
      <c r="DL72" s="86"/>
      <c r="DM72" s="94"/>
      <c r="DN72" s="86"/>
      <c r="DO72" s="94"/>
      <c r="DP72" s="95"/>
      <c r="DQ72" s="92"/>
      <c r="DR72" s="96"/>
      <c r="DS72" s="817"/>
      <c r="DT72" s="807"/>
      <c r="DU72" s="808"/>
      <c r="DV72" s="807"/>
      <c r="DW72" s="808"/>
      <c r="DX72" s="807"/>
      <c r="DY72" s="808"/>
      <c r="DZ72" s="807"/>
      <c r="EA72" s="808"/>
      <c r="EB72" s="807"/>
      <c r="EC72" s="808"/>
      <c r="ED72" s="1491"/>
    </row>
    <row r="73" spans="1:134" ht="14.25" thickBot="1">
      <c r="A73" s="1768"/>
      <c r="B73" s="802"/>
      <c r="C73" s="87"/>
      <c r="D73" s="79"/>
      <c r="E73" s="809"/>
      <c r="F73" s="810"/>
      <c r="G73" s="80"/>
      <c r="H73" s="803"/>
      <c r="I73" s="804"/>
      <c r="J73" s="805"/>
      <c r="K73" s="802"/>
      <c r="L73" s="804"/>
      <c r="M73" s="805"/>
      <c r="N73" s="803"/>
      <c r="O73" s="805"/>
      <c r="P73" s="81"/>
      <c r="Q73" s="82"/>
      <c r="R73" s="82"/>
      <c r="S73" s="83"/>
      <c r="T73" s="806"/>
      <c r="U73" s="84"/>
      <c r="V73" s="85"/>
      <c r="W73" s="85"/>
      <c r="X73" s="86"/>
      <c r="Y73" s="87"/>
      <c r="Z73" s="79"/>
      <c r="AA73" s="811"/>
      <c r="AB73" s="88"/>
      <c r="AC73" s="805"/>
      <c r="AD73" s="89"/>
      <c r="AE73" s="804"/>
      <c r="AF73" s="804"/>
      <c r="AG73" s="805"/>
      <c r="AH73" s="89"/>
      <c r="AI73" s="805"/>
      <c r="AJ73" s="90"/>
      <c r="AK73" s="85"/>
      <c r="AL73" s="85"/>
      <c r="AM73" s="1319"/>
      <c r="AN73" s="1319"/>
      <c r="AO73" s="91"/>
      <c r="AP73" s="92"/>
      <c r="AQ73" s="1321"/>
      <c r="AR73" s="93"/>
      <c r="AS73" s="86"/>
      <c r="AT73" s="94"/>
      <c r="AU73" s="86"/>
      <c r="AV73" s="94"/>
      <c r="AW73" s="95"/>
      <c r="AX73" s="92"/>
      <c r="AY73" s="96"/>
      <c r="AZ73" s="1324"/>
      <c r="BA73" s="93"/>
      <c r="BB73" s="86"/>
      <c r="BC73" s="94"/>
      <c r="BD73" s="86"/>
      <c r="BE73" s="94"/>
      <c r="BF73" s="95"/>
      <c r="BG73" s="92"/>
      <c r="BH73" s="96"/>
      <c r="BI73" s="1324"/>
      <c r="BJ73" s="93"/>
      <c r="BK73" s="86"/>
      <c r="BL73" s="94"/>
      <c r="BM73" s="86"/>
      <c r="BN73" s="94"/>
      <c r="BO73" s="95"/>
      <c r="BP73" s="92"/>
      <c r="BQ73" s="96"/>
      <c r="BR73" s="1324"/>
      <c r="BS73" s="93"/>
      <c r="BT73" s="86"/>
      <c r="BU73" s="94"/>
      <c r="BV73" s="86"/>
      <c r="BW73" s="94"/>
      <c r="BX73" s="95"/>
      <c r="BY73" s="92"/>
      <c r="BZ73" s="96"/>
      <c r="CA73" s="1324"/>
      <c r="CB73" s="812"/>
      <c r="CC73" s="813"/>
      <c r="CD73" s="814"/>
      <c r="CE73" s="815"/>
      <c r="CF73" s="816"/>
      <c r="CG73" s="85"/>
      <c r="CH73" s="85"/>
      <c r="CI73" s="1319"/>
      <c r="CJ73" s="1319"/>
      <c r="CK73" s="91"/>
      <c r="CL73" s="92"/>
      <c r="CM73" s="93"/>
      <c r="CN73" s="86"/>
      <c r="CO73" s="94"/>
      <c r="CP73" s="86"/>
      <c r="CQ73" s="94"/>
      <c r="CR73" s="95"/>
      <c r="CS73" s="92"/>
      <c r="CT73" s="96"/>
      <c r="CU73" s="93"/>
      <c r="CV73" s="86"/>
      <c r="CW73" s="94"/>
      <c r="CX73" s="86"/>
      <c r="CY73" s="94"/>
      <c r="CZ73" s="95"/>
      <c r="DA73" s="92"/>
      <c r="DB73" s="96"/>
      <c r="DC73" s="93"/>
      <c r="DD73" s="86"/>
      <c r="DE73" s="94"/>
      <c r="DF73" s="86"/>
      <c r="DG73" s="94"/>
      <c r="DH73" s="95"/>
      <c r="DI73" s="92"/>
      <c r="DJ73" s="96"/>
      <c r="DK73" s="93"/>
      <c r="DL73" s="86"/>
      <c r="DM73" s="94"/>
      <c r="DN73" s="86"/>
      <c r="DO73" s="94"/>
      <c r="DP73" s="95"/>
      <c r="DQ73" s="92"/>
      <c r="DR73" s="96"/>
      <c r="DS73" s="817"/>
      <c r="DT73" s="807"/>
      <c r="DU73" s="808"/>
      <c r="DV73" s="807"/>
      <c r="DW73" s="808"/>
      <c r="DX73" s="807"/>
      <c r="DY73" s="808"/>
      <c r="DZ73" s="807"/>
      <c r="EA73" s="808"/>
      <c r="EB73" s="807"/>
      <c r="EC73" s="808"/>
      <c r="ED73" s="1491"/>
    </row>
    <row r="74" spans="1:134" ht="14.25" thickBot="1">
      <c r="A74" s="1768"/>
      <c r="B74" s="802"/>
      <c r="C74" s="87"/>
      <c r="D74" s="79"/>
      <c r="E74" s="809"/>
      <c r="F74" s="810"/>
      <c r="G74" s="80"/>
      <c r="H74" s="803"/>
      <c r="I74" s="804"/>
      <c r="J74" s="805"/>
      <c r="K74" s="802"/>
      <c r="L74" s="804"/>
      <c r="M74" s="805"/>
      <c r="N74" s="803"/>
      <c r="O74" s="805"/>
      <c r="P74" s="81"/>
      <c r="Q74" s="82"/>
      <c r="R74" s="82"/>
      <c r="S74" s="83"/>
      <c r="T74" s="806"/>
      <c r="U74" s="84"/>
      <c r="V74" s="85"/>
      <c r="W74" s="85"/>
      <c r="X74" s="86"/>
      <c r="Y74" s="87"/>
      <c r="Z74" s="79"/>
      <c r="AA74" s="811"/>
      <c r="AB74" s="88"/>
      <c r="AC74" s="805"/>
      <c r="AD74" s="89"/>
      <c r="AE74" s="804"/>
      <c r="AF74" s="804"/>
      <c r="AG74" s="805"/>
      <c r="AH74" s="89"/>
      <c r="AI74" s="805"/>
      <c r="AJ74" s="90"/>
      <c r="AK74" s="85"/>
      <c r="AL74" s="85"/>
      <c r="AM74" s="1319"/>
      <c r="AN74" s="1319"/>
      <c r="AO74" s="91"/>
      <c r="AP74" s="92"/>
      <c r="AQ74" s="1321"/>
      <c r="AR74" s="93"/>
      <c r="AS74" s="86"/>
      <c r="AT74" s="94"/>
      <c r="AU74" s="86"/>
      <c r="AV74" s="94"/>
      <c r="AW74" s="95"/>
      <c r="AX74" s="92"/>
      <c r="AY74" s="96"/>
      <c r="AZ74" s="1324"/>
      <c r="BA74" s="93"/>
      <c r="BB74" s="86"/>
      <c r="BC74" s="94"/>
      <c r="BD74" s="86"/>
      <c r="BE74" s="94"/>
      <c r="BF74" s="95"/>
      <c r="BG74" s="92"/>
      <c r="BH74" s="96"/>
      <c r="BI74" s="1324"/>
      <c r="BJ74" s="93"/>
      <c r="BK74" s="86"/>
      <c r="BL74" s="94"/>
      <c r="BM74" s="86"/>
      <c r="BN74" s="94"/>
      <c r="BO74" s="95"/>
      <c r="BP74" s="92"/>
      <c r="BQ74" s="96"/>
      <c r="BR74" s="1324"/>
      <c r="BS74" s="93"/>
      <c r="BT74" s="86"/>
      <c r="BU74" s="94"/>
      <c r="BV74" s="86"/>
      <c r="BW74" s="94"/>
      <c r="BX74" s="95"/>
      <c r="BY74" s="92"/>
      <c r="BZ74" s="96"/>
      <c r="CA74" s="1324"/>
      <c r="CB74" s="812"/>
      <c r="CC74" s="813"/>
      <c r="CD74" s="814"/>
      <c r="CE74" s="815"/>
      <c r="CF74" s="816"/>
      <c r="CG74" s="85"/>
      <c r="CH74" s="85"/>
      <c r="CI74" s="1319"/>
      <c r="CJ74" s="1319"/>
      <c r="CK74" s="91"/>
      <c r="CL74" s="92"/>
      <c r="CM74" s="93"/>
      <c r="CN74" s="86"/>
      <c r="CO74" s="94"/>
      <c r="CP74" s="86"/>
      <c r="CQ74" s="94"/>
      <c r="CR74" s="95"/>
      <c r="CS74" s="92"/>
      <c r="CT74" s="96"/>
      <c r="CU74" s="93"/>
      <c r="CV74" s="86"/>
      <c r="CW74" s="94"/>
      <c r="CX74" s="86"/>
      <c r="CY74" s="94"/>
      <c r="CZ74" s="95"/>
      <c r="DA74" s="92"/>
      <c r="DB74" s="96"/>
      <c r="DC74" s="93"/>
      <c r="DD74" s="86"/>
      <c r="DE74" s="94"/>
      <c r="DF74" s="86"/>
      <c r="DG74" s="94"/>
      <c r="DH74" s="95"/>
      <c r="DI74" s="92"/>
      <c r="DJ74" s="96"/>
      <c r="DK74" s="93"/>
      <c r="DL74" s="86"/>
      <c r="DM74" s="94"/>
      <c r="DN74" s="86"/>
      <c r="DO74" s="94"/>
      <c r="DP74" s="95"/>
      <c r="DQ74" s="92"/>
      <c r="DR74" s="96"/>
      <c r="DS74" s="817"/>
      <c r="DT74" s="807"/>
      <c r="DU74" s="808"/>
      <c r="DV74" s="807"/>
      <c r="DW74" s="808"/>
      <c r="DX74" s="807"/>
      <c r="DY74" s="808"/>
      <c r="DZ74" s="807"/>
      <c r="EA74" s="808"/>
      <c r="EB74" s="807"/>
      <c r="EC74" s="808"/>
      <c r="ED74" s="1491"/>
    </row>
    <row r="75" spans="1:134" ht="14.25" thickBot="1">
      <c r="A75" s="1768"/>
      <c r="B75" s="802"/>
      <c r="C75" s="87"/>
      <c r="D75" s="79"/>
      <c r="E75" s="809"/>
      <c r="F75" s="810"/>
      <c r="G75" s="80"/>
      <c r="H75" s="803"/>
      <c r="I75" s="804"/>
      <c r="J75" s="805"/>
      <c r="K75" s="802"/>
      <c r="L75" s="804"/>
      <c r="M75" s="805"/>
      <c r="N75" s="803"/>
      <c r="O75" s="805"/>
      <c r="P75" s="81"/>
      <c r="Q75" s="82"/>
      <c r="R75" s="82"/>
      <c r="S75" s="83"/>
      <c r="T75" s="806"/>
      <c r="U75" s="84"/>
      <c r="V75" s="85"/>
      <c r="W75" s="85"/>
      <c r="X75" s="86"/>
      <c r="Y75" s="87"/>
      <c r="Z75" s="79"/>
      <c r="AA75" s="811"/>
      <c r="AB75" s="88"/>
      <c r="AC75" s="805"/>
      <c r="AD75" s="89"/>
      <c r="AE75" s="804"/>
      <c r="AF75" s="804"/>
      <c r="AG75" s="805"/>
      <c r="AH75" s="89"/>
      <c r="AI75" s="805"/>
      <c r="AJ75" s="90"/>
      <c r="AK75" s="85"/>
      <c r="AL75" s="85"/>
      <c r="AM75" s="1319"/>
      <c r="AN75" s="1319"/>
      <c r="AO75" s="91"/>
      <c r="AP75" s="92"/>
      <c r="AQ75" s="1321"/>
      <c r="AR75" s="93"/>
      <c r="AS75" s="86"/>
      <c r="AT75" s="94"/>
      <c r="AU75" s="86"/>
      <c r="AV75" s="94"/>
      <c r="AW75" s="95"/>
      <c r="AX75" s="92"/>
      <c r="AY75" s="96"/>
      <c r="AZ75" s="1324"/>
      <c r="BA75" s="93"/>
      <c r="BB75" s="86"/>
      <c r="BC75" s="94"/>
      <c r="BD75" s="86"/>
      <c r="BE75" s="94"/>
      <c r="BF75" s="95"/>
      <c r="BG75" s="92"/>
      <c r="BH75" s="96"/>
      <c r="BI75" s="1324"/>
      <c r="BJ75" s="93"/>
      <c r="BK75" s="86"/>
      <c r="BL75" s="94"/>
      <c r="BM75" s="86"/>
      <c r="BN75" s="94"/>
      <c r="BO75" s="95"/>
      <c r="BP75" s="92"/>
      <c r="BQ75" s="96"/>
      <c r="BR75" s="1324"/>
      <c r="BS75" s="93"/>
      <c r="BT75" s="86"/>
      <c r="BU75" s="94"/>
      <c r="BV75" s="86"/>
      <c r="BW75" s="94"/>
      <c r="BX75" s="95"/>
      <c r="BY75" s="92"/>
      <c r="BZ75" s="96"/>
      <c r="CA75" s="1324"/>
      <c r="CB75" s="812"/>
      <c r="CC75" s="813"/>
      <c r="CD75" s="814"/>
      <c r="CE75" s="815"/>
      <c r="CF75" s="816"/>
      <c r="CG75" s="85"/>
      <c r="CH75" s="85"/>
      <c r="CI75" s="1319"/>
      <c r="CJ75" s="1319"/>
      <c r="CK75" s="91"/>
      <c r="CL75" s="92"/>
      <c r="CM75" s="93"/>
      <c r="CN75" s="86"/>
      <c r="CO75" s="94"/>
      <c r="CP75" s="86"/>
      <c r="CQ75" s="94"/>
      <c r="CR75" s="95"/>
      <c r="CS75" s="92"/>
      <c r="CT75" s="96"/>
      <c r="CU75" s="93"/>
      <c r="CV75" s="86"/>
      <c r="CW75" s="94"/>
      <c r="CX75" s="86"/>
      <c r="CY75" s="94"/>
      <c r="CZ75" s="95"/>
      <c r="DA75" s="92"/>
      <c r="DB75" s="96"/>
      <c r="DC75" s="93"/>
      <c r="DD75" s="86"/>
      <c r="DE75" s="94"/>
      <c r="DF75" s="86"/>
      <c r="DG75" s="94"/>
      <c r="DH75" s="95"/>
      <c r="DI75" s="92"/>
      <c r="DJ75" s="96"/>
      <c r="DK75" s="93"/>
      <c r="DL75" s="86"/>
      <c r="DM75" s="94"/>
      <c r="DN75" s="86"/>
      <c r="DO75" s="94"/>
      <c r="DP75" s="95"/>
      <c r="DQ75" s="92"/>
      <c r="DR75" s="96"/>
      <c r="DS75" s="817"/>
      <c r="DT75" s="807"/>
      <c r="DU75" s="808"/>
      <c r="DV75" s="807"/>
      <c r="DW75" s="808"/>
      <c r="DX75" s="807"/>
      <c r="DY75" s="808"/>
      <c r="DZ75" s="807"/>
      <c r="EA75" s="808"/>
      <c r="EB75" s="807"/>
      <c r="EC75" s="808"/>
      <c r="ED75" s="1491"/>
    </row>
    <row r="76" spans="1:134" ht="14.25" thickBot="1">
      <c r="A76" s="1768"/>
      <c r="B76" s="802"/>
      <c r="C76" s="87"/>
      <c r="D76" s="79"/>
      <c r="E76" s="809"/>
      <c r="F76" s="810"/>
      <c r="G76" s="80"/>
      <c r="H76" s="803"/>
      <c r="I76" s="804"/>
      <c r="J76" s="805"/>
      <c r="K76" s="802"/>
      <c r="L76" s="804"/>
      <c r="M76" s="805"/>
      <c r="N76" s="803"/>
      <c r="O76" s="805"/>
      <c r="P76" s="81"/>
      <c r="Q76" s="82"/>
      <c r="R76" s="82"/>
      <c r="S76" s="83"/>
      <c r="T76" s="806"/>
      <c r="U76" s="84"/>
      <c r="V76" s="85"/>
      <c r="W76" s="85"/>
      <c r="X76" s="86"/>
      <c r="Y76" s="87"/>
      <c r="Z76" s="79"/>
      <c r="AA76" s="811"/>
      <c r="AB76" s="88"/>
      <c r="AC76" s="805"/>
      <c r="AD76" s="89"/>
      <c r="AE76" s="804"/>
      <c r="AF76" s="804"/>
      <c r="AG76" s="805"/>
      <c r="AH76" s="89"/>
      <c r="AI76" s="805"/>
      <c r="AJ76" s="90"/>
      <c r="AK76" s="85"/>
      <c r="AL76" s="85"/>
      <c r="AM76" s="1319"/>
      <c r="AN76" s="1319"/>
      <c r="AO76" s="91"/>
      <c r="AP76" s="92"/>
      <c r="AQ76" s="1321"/>
      <c r="AR76" s="93"/>
      <c r="AS76" s="86"/>
      <c r="AT76" s="94"/>
      <c r="AU76" s="86"/>
      <c r="AV76" s="94"/>
      <c r="AW76" s="95"/>
      <c r="AX76" s="92"/>
      <c r="AY76" s="96"/>
      <c r="AZ76" s="1324"/>
      <c r="BA76" s="93"/>
      <c r="BB76" s="86"/>
      <c r="BC76" s="94"/>
      <c r="BD76" s="86"/>
      <c r="BE76" s="94"/>
      <c r="BF76" s="95"/>
      <c r="BG76" s="92"/>
      <c r="BH76" s="96"/>
      <c r="BI76" s="1324"/>
      <c r="BJ76" s="93"/>
      <c r="BK76" s="86"/>
      <c r="BL76" s="94"/>
      <c r="BM76" s="86"/>
      <c r="BN76" s="94"/>
      <c r="BO76" s="95"/>
      <c r="BP76" s="92"/>
      <c r="BQ76" s="96"/>
      <c r="BR76" s="1324"/>
      <c r="BS76" s="93"/>
      <c r="BT76" s="86"/>
      <c r="BU76" s="94"/>
      <c r="BV76" s="86"/>
      <c r="BW76" s="94"/>
      <c r="BX76" s="95"/>
      <c r="BY76" s="92"/>
      <c r="BZ76" s="96"/>
      <c r="CA76" s="1324"/>
      <c r="CB76" s="812"/>
      <c r="CC76" s="813"/>
      <c r="CD76" s="814"/>
      <c r="CE76" s="815"/>
      <c r="CF76" s="816"/>
      <c r="CG76" s="85"/>
      <c r="CH76" s="85"/>
      <c r="CI76" s="1319"/>
      <c r="CJ76" s="1319"/>
      <c r="CK76" s="91"/>
      <c r="CL76" s="92"/>
      <c r="CM76" s="93"/>
      <c r="CN76" s="86"/>
      <c r="CO76" s="94"/>
      <c r="CP76" s="86"/>
      <c r="CQ76" s="94"/>
      <c r="CR76" s="95"/>
      <c r="CS76" s="92"/>
      <c r="CT76" s="96"/>
      <c r="CU76" s="93"/>
      <c r="CV76" s="86"/>
      <c r="CW76" s="94"/>
      <c r="CX76" s="86"/>
      <c r="CY76" s="94"/>
      <c r="CZ76" s="95"/>
      <c r="DA76" s="92"/>
      <c r="DB76" s="96"/>
      <c r="DC76" s="93"/>
      <c r="DD76" s="86"/>
      <c r="DE76" s="94"/>
      <c r="DF76" s="86"/>
      <c r="DG76" s="94"/>
      <c r="DH76" s="95"/>
      <c r="DI76" s="92"/>
      <c r="DJ76" s="96"/>
      <c r="DK76" s="93"/>
      <c r="DL76" s="86"/>
      <c r="DM76" s="94"/>
      <c r="DN76" s="86"/>
      <c r="DO76" s="94"/>
      <c r="DP76" s="95"/>
      <c r="DQ76" s="92"/>
      <c r="DR76" s="96"/>
      <c r="DS76" s="817"/>
      <c r="DT76" s="807"/>
      <c r="DU76" s="808"/>
      <c r="DV76" s="807"/>
      <c r="DW76" s="808"/>
      <c r="DX76" s="807"/>
      <c r="DY76" s="808"/>
      <c r="DZ76" s="807"/>
      <c r="EA76" s="808"/>
      <c r="EB76" s="807"/>
      <c r="EC76" s="808"/>
      <c r="ED76" s="1491"/>
    </row>
    <row r="77" spans="1:134" ht="14.25" thickBot="1">
      <c r="A77" s="1768"/>
      <c r="B77" s="802"/>
      <c r="C77" s="87"/>
      <c r="D77" s="79"/>
      <c r="E77" s="809"/>
      <c r="F77" s="810"/>
      <c r="G77" s="80"/>
      <c r="H77" s="803"/>
      <c r="I77" s="804"/>
      <c r="J77" s="805"/>
      <c r="K77" s="802"/>
      <c r="L77" s="804"/>
      <c r="M77" s="805"/>
      <c r="N77" s="803"/>
      <c r="O77" s="805"/>
      <c r="P77" s="81"/>
      <c r="Q77" s="82"/>
      <c r="R77" s="82"/>
      <c r="S77" s="83"/>
      <c r="T77" s="806"/>
      <c r="U77" s="84"/>
      <c r="V77" s="85"/>
      <c r="W77" s="85"/>
      <c r="X77" s="86"/>
      <c r="Y77" s="87"/>
      <c r="Z77" s="79"/>
      <c r="AA77" s="811"/>
      <c r="AB77" s="88"/>
      <c r="AC77" s="805"/>
      <c r="AD77" s="89"/>
      <c r="AE77" s="804"/>
      <c r="AF77" s="804"/>
      <c r="AG77" s="805"/>
      <c r="AH77" s="89"/>
      <c r="AI77" s="805"/>
      <c r="AJ77" s="90"/>
      <c r="AK77" s="85"/>
      <c r="AL77" s="85"/>
      <c r="AM77" s="1319"/>
      <c r="AN77" s="1319"/>
      <c r="AO77" s="91"/>
      <c r="AP77" s="92"/>
      <c r="AQ77" s="1321"/>
      <c r="AR77" s="93"/>
      <c r="AS77" s="86"/>
      <c r="AT77" s="94"/>
      <c r="AU77" s="86"/>
      <c r="AV77" s="94"/>
      <c r="AW77" s="95"/>
      <c r="AX77" s="92"/>
      <c r="AY77" s="96"/>
      <c r="AZ77" s="1324"/>
      <c r="BA77" s="93"/>
      <c r="BB77" s="86"/>
      <c r="BC77" s="94"/>
      <c r="BD77" s="86"/>
      <c r="BE77" s="94"/>
      <c r="BF77" s="95"/>
      <c r="BG77" s="92"/>
      <c r="BH77" s="96"/>
      <c r="BI77" s="1324"/>
      <c r="BJ77" s="93"/>
      <c r="BK77" s="86"/>
      <c r="BL77" s="94"/>
      <c r="BM77" s="86"/>
      <c r="BN77" s="94"/>
      <c r="BO77" s="95"/>
      <c r="BP77" s="92"/>
      <c r="BQ77" s="96"/>
      <c r="BR77" s="1324"/>
      <c r="BS77" s="93"/>
      <c r="BT77" s="86"/>
      <c r="BU77" s="94"/>
      <c r="BV77" s="86"/>
      <c r="BW77" s="94"/>
      <c r="BX77" s="95"/>
      <c r="BY77" s="92"/>
      <c r="BZ77" s="96"/>
      <c r="CA77" s="1324"/>
      <c r="CB77" s="812"/>
      <c r="CC77" s="813"/>
      <c r="CD77" s="814"/>
      <c r="CE77" s="815"/>
      <c r="CF77" s="816"/>
      <c r="CG77" s="85"/>
      <c r="CH77" s="85"/>
      <c r="CI77" s="1319"/>
      <c r="CJ77" s="1319"/>
      <c r="CK77" s="91"/>
      <c r="CL77" s="92"/>
      <c r="CM77" s="93"/>
      <c r="CN77" s="86"/>
      <c r="CO77" s="94"/>
      <c r="CP77" s="86"/>
      <c r="CQ77" s="94"/>
      <c r="CR77" s="95"/>
      <c r="CS77" s="92"/>
      <c r="CT77" s="96"/>
      <c r="CU77" s="93"/>
      <c r="CV77" s="86"/>
      <c r="CW77" s="94"/>
      <c r="CX77" s="86"/>
      <c r="CY77" s="94"/>
      <c r="CZ77" s="95"/>
      <c r="DA77" s="92"/>
      <c r="DB77" s="96"/>
      <c r="DC77" s="93"/>
      <c r="DD77" s="86"/>
      <c r="DE77" s="94"/>
      <c r="DF77" s="86"/>
      <c r="DG77" s="94"/>
      <c r="DH77" s="95"/>
      <c r="DI77" s="92"/>
      <c r="DJ77" s="96"/>
      <c r="DK77" s="93"/>
      <c r="DL77" s="86"/>
      <c r="DM77" s="94"/>
      <c r="DN77" s="86"/>
      <c r="DO77" s="94"/>
      <c r="DP77" s="95"/>
      <c r="DQ77" s="92"/>
      <c r="DR77" s="96"/>
      <c r="DS77" s="817"/>
      <c r="DT77" s="807"/>
      <c r="DU77" s="808"/>
      <c r="DV77" s="807"/>
      <c r="DW77" s="808"/>
      <c r="DX77" s="807"/>
      <c r="DY77" s="808"/>
      <c r="DZ77" s="807"/>
      <c r="EA77" s="808"/>
      <c r="EB77" s="807"/>
      <c r="EC77" s="808"/>
      <c r="ED77" s="1491"/>
    </row>
    <row r="78" spans="1:134" ht="14.25" thickBot="1">
      <c r="A78" s="1768"/>
      <c r="B78" s="802"/>
      <c r="C78" s="87"/>
      <c r="D78" s="79"/>
      <c r="E78" s="809"/>
      <c r="F78" s="810"/>
      <c r="G78" s="80"/>
      <c r="H78" s="803"/>
      <c r="I78" s="804"/>
      <c r="J78" s="805"/>
      <c r="K78" s="802"/>
      <c r="L78" s="804"/>
      <c r="M78" s="805"/>
      <c r="N78" s="803"/>
      <c r="O78" s="805"/>
      <c r="P78" s="81"/>
      <c r="Q78" s="82"/>
      <c r="R78" s="82"/>
      <c r="S78" s="83"/>
      <c r="T78" s="806"/>
      <c r="U78" s="84"/>
      <c r="V78" s="85"/>
      <c r="W78" s="85"/>
      <c r="X78" s="86"/>
      <c r="Y78" s="87"/>
      <c r="Z78" s="79"/>
      <c r="AA78" s="811"/>
      <c r="AB78" s="88"/>
      <c r="AC78" s="805"/>
      <c r="AD78" s="89"/>
      <c r="AE78" s="804"/>
      <c r="AF78" s="804"/>
      <c r="AG78" s="805"/>
      <c r="AH78" s="89"/>
      <c r="AI78" s="805"/>
      <c r="AJ78" s="90"/>
      <c r="AK78" s="85"/>
      <c r="AL78" s="85"/>
      <c r="AM78" s="1319"/>
      <c r="AN78" s="1319"/>
      <c r="AO78" s="91"/>
      <c r="AP78" s="92"/>
      <c r="AQ78" s="1321"/>
      <c r="AR78" s="93"/>
      <c r="AS78" s="86"/>
      <c r="AT78" s="94"/>
      <c r="AU78" s="86"/>
      <c r="AV78" s="94"/>
      <c r="AW78" s="95"/>
      <c r="AX78" s="92"/>
      <c r="AY78" s="96"/>
      <c r="AZ78" s="1324"/>
      <c r="BA78" s="93"/>
      <c r="BB78" s="86"/>
      <c r="BC78" s="94"/>
      <c r="BD78" s="86"/>
      <c r="BE78" s="94"/>
      <c r="BF78" s="95"/>
      <c r="BG78" s="92"/>
      <c r="BH78" s="96"/>
      <c r="BI78" s="1324"/>
      <c r="BJ78" s="93"/>
      <c r="BK78" s="86"/>
      <c r="BL78" s="94"/>
      <c r="BM78" s="86"/>
      <c r="BN78" s="94"/>
      <c r="BO78" s="95"/>
      <c r="BP78" s="92"/>
      <c r="BQ78" s="96"/>
      <c r="BR78" s="1324"/>
      <c r="BS78" s="93"/>
      <c r="BT78" s="86"/>
      <c r="BU78" s="94"/>
      <c r="BV78" s="86"/>
      <c r="BW78" s="94"/>
      <c r="BX78" s="95"/>
      <c r="BY78" s="92"/>
      <c r="BZ78" s="96"/>
      <c r="CA78" s="1324"/>
      <c r="CB78" s="812"/>
      <c r="CC78" s="813"/>
      <c r="CD78" s="814"/>
      <c r="CE78" s="815"/>
      <c r="CF78" s="816"/>
      <c r="CG78" s="85"/>
      <c r="CH78" s="85"/>
      <c r="CI78" s="1319"/>
      <c r="CJ78" s="1319"/>
      <c r="CK78" s="91"/>
      <c r="CL78" s="92"/>
      <c r="CM78" s="93"/>
      <c r="CN78" s="86"/>
      <c r="CO78" s="94"/>
      <c r="CP78" s="86"/>
      <c r="CQ78" s="94"/>
      <c r="CR78" s="95"/>
      <c r="CS78" s="92"/>
      <c r="CT78" s="96"/>
      <c r="CU78" s="93"/>
      <c r="CV78" s="86"/>
      <c r="CW78" s="94"/>
      <c r="CX78" s="86"/>
      <c r="CY78" s="94"/>
      <c r="CZ78" s="95"/>
      <c r="DA78" s="92"/>
      <c r="DB78" s="96"/>
      <c r="DC78" s="93"/>
      <c r="DD78" s="86"/>
      <c r="DE78" s="94"/>
      <c r="DF78" s="86"/>
      <c r="DG78" s="94"/>
      <c r="DH78" s="95"/>
      <c r="DI78" s="92"/>
      <c r="DJ78" s="96"/>
      <c r="DK78" s="93"/>
      <c r="DL78" s="86"/>
      <c r="DM78" s="94"/>
      <c r="DN78" s="86"/>
      <c r="DO78" s="94"/>
      <c r="DP78" s="95"/>
      <c r="DQ78" s="92"/>
      <c r="DR78" s="96"/>
      <c r="DS78" s="817"/>
      <c r="DT78" s="807"/>
      <c r="DU78" s="808"/>
      <c r="DV78" s="807"/>
      <c r="DW78" s="808"/>
      <c r="DX78" s="807"/>
      <c r="DY78" s="808"/>
      <c r="DZ78" s="807"/>
      <c r="EA78" s="808"/>
      <c r="EB78" s="807"/>
      <c r="EC78" s="808"/>
      <c r="ED78" s="1491"/>
    </row>
    <row r="79" spans="1:134" ht="14.25" thickBot="1">
      <c r="A79" s="1768"/>
      <c r="B79" s="802"/>
      <c r="C79" s="87"/>
      <c r="D79" s="79"/>
      <c r="E79" s="809"/>
      <c r="F79" s="810"/>
      <c r="G79" s="80"/>
      <c r="H79" s="803"/>
      <c r="I79" s="804"/>
      <c r="J79" s="805"/>
      <c r="K79" s="802"/>
      <c r="L79" s="804"/>
      <c r="M79" s="805"/>
      <c r="N79" s="803"/>
      <c r="O79" s="805"/>
      <c r="P79" s="81"/>
      <c r="Q79" s="82"/>
      <c r="R79" s="82"/>
      <c r="S79" s="83"/>
      <c r="T79" s="806"/>
      <c r="U79" s="84"/>
      <c r="V79" s="85"/>
      <c r="W79" s="85"/>
      <c r="X79" s="86"/>
      <c r="Y79" s="87"/>
      <c r="Z79" s="79"/>
      <c r="AA79" s="811"/>
      <c r="AB79" s="88"/>
      <c r="AC79" s="805"/>
      <c r="AD79" s="89"/>
      <c r="AE79" s="804"/>
      <c r="AF79" s="804"/>
      <c r="AG79" s="805"/>
      <c r="AH79" s="89"/>
      <c r="AI79" s="805"/>
      <c r="AJ79" s="90"/>
      <c r="AK79" s="85"/>
      <c r="AL79" s="85"/>
      <c r="AM79" s="1319"/>
      <c r="AN79" s="1319"/>
      <c r="AO79" s="91"/>
      <c r="AP79" s="92"/>
      <c r="AQ79" s="1321"/>
      <c r="AR79" s="93"/>
      <c r="AS79" s="86"/>
      <c r="AT79" s="94"/>
      <c r="AU79" s="86"/>
      <c r="AV79" s="94"/>
      <c r="AW79" s="95"/>
      <c r="AX79" s="92"/>
      <c r="AY79" s="96"/>
      <c r="AZ79" s="1324"/>
      <c r="BA79" s="93"/>
      <c r="BB79" s="86"/>
      <c r="BC79" s="94"/>
      <c r="BD79" s="86"/>
      <c r="BE79" s="94"/>
      <c r="BF79" s="95"/>
      <c r="BG79" s="92"/>
      <c r="BH79" s="96"/>
      <c r="BI79" s="1324"/>
      <c r="BJ79" s="93"/>
      <c r="BK79" s="86"/>
      <c r="BL79" s="94"/>
      <c r="BM79" s="86"/>
      <c r="BN79" s="94"/>
      <c r="BO79" s="95"/>
      <c r="BP79" s="92"/>
      <c r="BQ79" s="96"/>
      <c r="BR79" s="1324"/>
      <c r="BS79" s="93"/>
      <c r="BT79" s="86"/>
      <c r="BU79" s="94"/>
      <c r="BV79" s="86"/>
      <c r="BW79" s="94"/>
      <c r="BX79" s="95"/>
      <c r="BY79" s="92"/>
      <c r="BZ79" s="96"/>
      <c r="CA79" s="1324"/>
      <c r="CB79" s="812"/>
      <c r="CC79" s="813"/>
      <c r="CD79" s="814"/>
      <c r="CE79" s="815"/>
      <c r="CF79" s="816"/>
      <c r="CG79" s="85"/>
      <c r="CH79" s="85"/>
      <c r="CI79" s="1319"/>
      <c r="CJ79" s="1319"/>
      <c r="CK79" s="91"/>
      <c r="CL79" s="92"/>
      <c r="CM79" s="93"/>
      <c r="CN79" s="86"/>
      <c r="CO79" s="94"/>
      <c r="CP79" s="86"/>
      <c r="CQ79" s="94"/>
      <c r="CR79" s="95"/>
      <c r="CS79" s="92"/>
      <c r="CT79" s="96"/>
      <c r="CU79" s="93"/>
      <c r="CV79" s="86"/>
      <c r="CW79" s="94"/>
      <c r="CX79" s="86"/>
      <c r="CY79" s="94"/>
      <c r="CZ79" s="95"/>
      <c r="DA79" s="92"/>
      <c r="DB79" s="96"/>
      <c r="DC79" s="93"/>
      <c r="DD79" s="86"/>
      <c r="DE79" s="94"/>
      <c r="DF79" s="86"/>
      <c r="DG79" s="94"/>
      <c r="DH79" s="95"/>
      <c r="DI79" s="92"/>
      <c r="DJ79" s="96"/>
      <c r="DK79" s="93"/>
      <c r="DL79" s="86"/>
      <c r="DM79" s="94"/>
      <c r="DN79" s="86"/>
      <c r="DO79" s="94"/>
      <c r="DP79" s="95"/>
      <c r="DQ79" s="92"/>
      <c r="DR79" s="96"/>
      <c r="DS79" s="817"/>
      <c r="DT79" s="807"/>
      <c r="DU79" s="808"/>
      <c r="DV79" s="807"/>
      <c r="DW79" s="808"/>
      <c r="DX79" s="807"/>
      <c r="DY79" s="808"/>
      <c r="DZ79" s="807"/>
      <c r="EA79" s="808"/>
      <c r="EB79" s="807"/>
      <c r="EC79" s="808"/>
      <c r="ED79" s="1491"/>
    </row>
    <row r="80" spans="1:134" ht="14.25" thickBot="1">
      <c r="A80" s="1768"/>
      <c r="B80" s="802"/>
      <c r="C80" s="87"/>
      <c r="D80" s="79"/>
      <c r="E80" s="809"/>
      <c r="F80" s="810"/>
      <c r="G80" s="80"/>
      <c r="H80" s="803"/>
      <c r="I80" s="804"/>
      <c r="J80" s="805"/>
      <c r="K80" s="802"/>
      <c r="L80" s="804"/>
      <c r="M80" s="805"/>
      <c r="N80" s="803"/>
      <c r="O80" s="805"/>
      <c r="P80" s="81"/>
      <c r="Q80" s="82"/>
      <c r="R80" s="82"/>
      <c r="S80" s="83"/>
      <c r="T80" s="806"/>
      <c r="U80" s="84"/>
      <c r="V80" s="85"/>
      <c r="W80" s="85"/>
      <c r="X80" s="86"/>
      <c r="Y80" s="87"/>
      <c r="Z80" s="79"/>
      <c r="AA80" s="811"/>
      <c r="AB80" s="88"/>
      <c r="AC80" s="805"/>
      <c r="AD80" s="89"/>
      <c r="AE80" s="804"/>
      <c r="AF80" s="804"/>
      <c r="AG80" s="805"/>
      <c r="AH80" s="89"/>
      <c r="AI80" s="805"/>
      <c r="AJ80" s="90"/>
      <c r="AK80" s="85"/>
      <c r="AL80" s="85"/>
      <c r="AM80" s="1319"/>
      <c r="AN80" s="1319"/>
      <c r="AO80" s="91"/>
      <c r="AP80" s="92"/>
      <c r="AQ80" s="1321"/>
      <c r="AR80" s="93"/>
      <c r="AS80" s="86"/>
      <c r="AT80" s="94"/>
      <c r="AU80" s="86"/>
      <c r="AV80" s="94"/>
      <c r="AW80" s="95"/>
      <c r="AX80" s="92"/>
      <c r="AY80" s="96"/>
      <c r="AZ80" s="1324"/>
      <c r="BA80" s="93"/>
      <c r="BB80" s="86"/>
      <c r="BC80" s="94"/>
      <c r="BD80" s="86"/>
      <c r="BE80" s="94"/>
      <c r="BF80" s="95"/>
      <c r="BG80" s="92"/>
      <c r="BH80" s="96"/>
      <c r="BI80" s="1324"/>
      <c r="BJ80" s="93"/>
      <c r="BK80" s="86"/>
      <c r="BL80" s="94"/>
      <c r="BM80" s="86"/>
      <c r="BN80" s="94"/>
      <c r="BO80" s="95"/>
      <c r="BP80" s="92"/>
      <c r="BQ80" s="96"/>
      <c r="BR80" s="1324"/>
      <c r="BS80" s="93"/>
      <c r="BT80" s="86"/>
      <c r="BU80" s="94"/>
      <c r="BV80" s="86"/>
      <c r="BW80" s="94"/>
      <c r="BX80" s="95"/>
      <c r="BY80" s="92"/>
      <c r="BZ80" s="96"/>
      <c r="CA80" s="1324"/>
      <c r="CB80" s="812"/>
      <c r="CC80" s="813"/>
      <c r="CD80" s="814"/>
      <c r="CE80" s="815"/>
      <c r="CF80" s="816"/>
      <c r="CG80" s="85"/>
      <c r="CH80" s="85"/>
      <c r="CI80" s="1319"/>
      <c r="CJ80" s="1319"/>
      <c r="CK80" s="91"/>
      <c r="CL80" s="92"/>
      <c r="CM80" s="93"/>
      <c r="CN80" s="86"/>
      <c r="CO80" s="94"/>
      <c r="CP80" s="86"/>
      <c r="CQ80" s="94"/>
      <c r="CR80" s="95"/>
      <c r="CS80" s="92"/>
      <c r="CT80" s="96"/>
      <c r="CU80" s="93"/>
      <c r="CV80" s="86"/>
      <c r="CW80" s="94"/>
      <c r="CX80" s="86"/>
      <c r="CY80" s="94"/>
      <c r="CZ80" s="95"/>
      <c r="DA80" s="92"/>
      <c r="DB80" s="96"/>
      <c r="DC80" s="93"/>
      <c r="DD80" s="86"/>
      <c r="DE80" s="94"/>
      <c r="DF80" s="86"/>
      <c r="DG80" s="94"/>
      <c r="DH80" s="95"/>
      <c r="DI80" s="92"/>
      <c r="DJ80" s="96"/>
      <c r="DK80" s="93"/>
      <c r="DL80" s="86"/>
      <c r="DM80" s="94"/>
      <c r="DN80" s="86"/>
      <c r="DO80" s="94"/>
      <c r="DP80" s="95"/>
      <c r="DQ80" s="92"/>
      <c r="DR80" s="96"/>
      <c r="DS80" s="817"/>
      <c r="DT80" s="807"/>
      <c r="DU80" s="808"/>
      <c r="DV80" s="807"/>
      <c r="DW80" s="808"/>
      <c r="DX80" s="807"/>
      <c r="DY80" s="808"/>
      <c r="DZ80" s="807"/>
      <c r="EA80" s="808"/>
      <c r="EB80" s="807"/>
      <c r="EC80" s="808"/>
      <c r="ED80" s="1491"/>
    </row>
    <row r="81" spans="1:134" ht="14.25" thickBot="1">
      <c r="A81" s="1768"/>
      <c r="B81" s="802"/>
      <c r="C81" s="87"/>
      <c r="D81" s="79"/>
      <c r="E81" s="809"/>
      <c r="F81" s="810"/>
      <c r="G81" s="80"/>
      <c r="H81" s="803"/>
      <c r="I81" s="804"/>
      <c r="J81" s="805"/>
      <c r="K81" s="802"/>
      <c r="L81" s="804"/>
      <c r="M81" s="805"/>
      <c r="N81" s="803"/>
      <c r="O81" s="805"/>
      <c r="P81" s="81"/>
      <c r="Q81" s="82"/>
      <c r="R81" s="82"/>
      <c r="S81" s="83"/>
      <c r="T81" s="806"/>
      <c r="U81" s="84"/>
      <c r="V81" s="85"/>
      <c r="W81" s="85"/>
      <c r="X81" s="86"/>
      <c r="Y81" s="87"/>
      <c r="Z81" s="79"/>
      <c r="AA81" s="811"/>
      <c r="AB81" s="88"/>
      <c r="AC81" s="805"/>
      <c r="AD81" s="89"/>
      <c r="AE81" s="804"/>
      <c r="AF81" s="804"/>
      <c r="AG81" s="805"/>
      <c r="AH81" s="89"/>
      <c r="AI81" s="805"/>
      <c r="AJ81" s="90"/>
      <c r="AK81" s="85"/>
      <c r="AL81" s="85"/>
      <c r="AM81" s="1319"/>
      <c r="AN81" s="1319"/>
      <c r="AO81" s="91"/>
      <c r="AP81" s="92"/>
      <c r="AQ81" s="1321"/>
      <c r="AR81" s="93"/>
      <c r="AS81" s="86"/>
      <c r="AT81" s="94"/>
      <c r="AU81" s="86"/>
      <c r="AV81" s="94"/>
      <c r="AW81" s="95"/>
      <c r="AX81" s="92"/>
      <c r="AY81" s="96"/>
      <c r="AZ81" s="1324"/>
      <c r="BA81" s="93"/>
      <c r="BB81" s="86"/>
      <c r="BC81" s="94"/>
      <c r="BD81" s="86"/>
      <c r="BE81" s="94"/>
      <c r="BF81" s="95"/>
      <c r="BG81" s="92"/>
      <c r="BH81" s="96"/>
      <c r="BI81" s="1324"/>
      <c r="BJ81" s="93"/>
      <c r="BK81" s="86"/>
      <c r="BL81" s="94"/>
      <c r="BM81" s="86"/>
      <c r="BN81" s="94"/>
      <c r="BO81" s="95"/>
      <c r="BP81" s="92"/>
      <c r="BQ81" s="96"/>
      <c r="BR81" s="1324"/>
      <c r="BS81" s="93"/>
      <c r="BT81" s="86"/>
      <c r="BU81" s="94"/>
      <c r="BV81" s="86"/>
      <c r="BW81" s="94"/>
      <c r="BX81" s="95"/>
      <c r="BY81" s="92"/>
      <c r="BZ81" s="96"/>
      <c r="CA81" s="1324"/>
      <c r="CB81" s="812"/>
      <c r="CC81" s="813"/>
      <c r="CD81" s="814"/>
      <c r="CE81" s="815"/>
      <c r="CF81" s="816"/>
      <c r="CG81" s="85"/>
      <c r="CH81" s="85"/>
      <c r="CI81" s="1319"/>
      <c r="CJ81" s="1319"/>
      <c r="CK81" s="91"/>
      <c r="CL81" s="92"/>
      <c r="CM81" s="93"/>
      <c r="CN81" s="86"/>
      <c r="CO81" s="94"/>
      <c r="CP81" s="86"/>
      <c r="CQ81" s="94"/>
      <c r="CR81" s="95"/>
      <c r="CS81" s="92"/>
      <c r="CT81" s="96"/>
      <c r="CU81" s="93"/>
      <c r="CV81" s="86"/>
      <c r="CW81" s="94"/>
      <c r="CX81" s="86"/>
      <c r="CY81" s="94"/>
      <c r="CZ81" s="95"/>
      <c r="DA81" s="92"/>
      <c r="DB81" s="96"/>
      <c r="DC81" s="93"/>
      <c r="DD81" s="86"/>
      <c r="DE81" s="94"/>
      <c r="DF81" s="86"/>
      <c r="DG81" s="94"/>
      <c r="DH81" s="95"/>
      <c r="DI81" s="92"/>
      <c r="DJ81" s="96"/>
      <c r="DK81" s="93"/>
      <c r="DL81" s="86"/>
      <c r="DM81" s="94"/>
      <c r="DN81" s="86"/>
      <c r="DO81" s="94"/>
      <c r="DP81" s="95"/>
      <c r="DQ81" s="92"/>
      <c r="DR81" s="96"/>
      <c r="DS81" s="817"/>
      <c r="DT81" s="807"/>
      <c r="DU81" s="808"/>
      <c r="DV81" s="807"/>
      <c r="DW81" s="808"/>
      <c r="DX81" s="807"/>
      <c r="DY81" s="808"/>
      <c r="DZ81" s="807"/>
      <c r="EA81" s="808"/>
      <c r="EB81" s="807"/>
      <c r="EC81" s="808"/>
      <c r="ED81" s="1491"/>
    </row>
    <row r="82" spans="1:134" ht="14.25" thickBot="1">
      <c r="A82" s="1768"/>
      <c r="B82" s="802"/>
      <c r="C82" s="87"/>
      <c r="D82" s="79"/>
      <c r="E82" s="809"/>
      <c r="F82" s="810"/>
      <c r="G82" s="80"/>
      <c r="H82" s="803"/>
      <c r="I82" s="804"/>
      <c r="J82" s="805"/>
      <c r="K82" s="802"/>
      <c r="L82" s="804"/>
      <c r="M82" s="805"/>
      <c r="N82" s="803"/>
      <c r="O82" s="805"/>
      <c r="P82" s="81"/>
      <c r="Q82" s="82"/>
      <c r="R82" s="82"/>
      <c r="S82" s="83"/>
      <c r="T82" s="806"/>
      <c r="U82" s="84"/>
      <c r="V82" s="85"/>
      <c r="W82" s="85"/>
      <c r="X82" s="86"/>
      <c r="Y82" s="87"/>
      <c r="Z82" s="79"/>
      <c r="AA82" s="811"/>
      <c r="AB82" s="88"/>
      <c r="AC82" s="805"/>
      <c r="AD82" s="89"/>
      <c r="AE82" s="804"/>
      <c r="AF82" s="804"/>
      <c r="AG82" s="805"/>
      <c r="AH82" s="89"/>
      <c r="AI82" s="805"/>
      <c r="AJ82" s="90"/>
      <c r="AK82" s="85"/>
      <c r="AL82" s="85"/>
      <c r="AM82" s="1319"/>
      <c r="AN82" s="1319"/>
      <c r="AO82" s="91"/>
      <c r="AP82" s="92"/>
      <c r="AQ82" s="1321"/>
      <c r="AR82" s="93"/>
      <c r="AS82" s="86"/>
      <c r="AT82" s="94"/>
      <c r="AU82" s="86"/>
      <c r="AV82" s="94"/>
      <c r="AW82" s="95"/>
      <c r="AX82" s="92"/>
      <c r="AY82" s="96"/>
      <c r="AZ82" s="1324"/>
      <c r="BA82" s="93"/>
      <c r="BB82" s="86"/>
      <c r="BC82" s="94"/>
      <c r="BD82" s="86"/>
      <c r="BE82" s="94"/>
      <c r="BF82" s="95"/>
      <c r="BG82" s="92"/>
      <c r="BH82" s="96"/>
      <c r="BI82" s="1324"/>
      <c r="BJ82" s="93"/>
      <c r="BK82" s="86"/>
      <c r="BL82" s="94"/>
      <c r="BM82" s="86"/>
      <c r="BN82" s="94"/>
      <c r="BO82" s="95"/>
      <c r="BP82" s="92"/>
      <c r="BQ82" s="96"/>
      <c r="BR82" s="1324"/>
      <c r="BS82" s="93"/>
      <c r="BT82" s="86"/>
      <c r="BU82" s="94"/>
      <c r="BV82" s="86"/>
      <c r="BW82" s="94"/>
      <c r="BX82" s="95"/>
      <c r="BY82" s="92"/>
      <c r="BZ82" s="96"/>
      <c r="CA82" s="1324"/>
      <c r="CB82" s="812"/>
      <c r="CC82" s="813"/>
      <c r="CD82" s="814"/>
      <c r="CE82" s="815"/>
      <c r="CF82" s="816"/>
      <c r="CG82" s="85"/>
      <c r="CH82" s="85"/>
      <c r="CI82" s="1319"/>
      <c r="CJ82" s="1319"/>
      <c r="CK82" s="91"/>
      <c r="CL82" s="92"/>
      <c r="CM82" s="93"/>
      <c r="CN82" s="86"/>
      <c r="CO82" s="94"/>
      <c r="CP82" s="86"/>
      <c r="CQ82" s="94"/>
      <c r="CR82" s="95"/>
      <c r="CS82" s="92"/>
      <c r="CT82" s="96"/>
      <c r="CU82" s="93"/>
      <c r="CV82" s="86"/>
      <c r="CW82" s="94"/>
      <c r="CX82" s="86"/>
      <c r="CY82" s="94"/>
      <c r="CZ82" s="95"/>
      <c r="DA82" s="92"/>
      <c r="DB82" s="96"/>
      <c r="DC82" s="93"/>
      <c r="DD82" s="86"/>
      <c r="DE82" s="94"/>
      <c r="DF82" s="86"/>
      <c r="DG82" s="94"/>
      <c r="DH82" s="95"/>
      <c r="DI82" s="92"/>
      <c r="DJ82" s="96"/>
      <c r="DK82" s="93"/>
      <c r="DL82" s="86"/>
      <c r="DM82" s="94"/>
      <c r="DN82" s="86"/>
      <c r="DO82" s="94"/>
      <c r="DP82" s="95"/>
      <c r="DQ82" s="92"/>
      <c r="DR82" s="96"/>
      <c r="DS82" s="817"/>
      <c r="DT82" s="807"/>
      <c r="DU82" s="808"/>
      <c r="DV82" s="807"/>
      <c r="DW82" s="808"/>
      <c r="DX82" s="807"/>
      <c r="DY82" s="808"/>
      <c r="DZ82" s="807"/>
      <c r="EA82" s="808"/>
      <c r="EB82" s="807"/>
      <c r="EC82" s="808"/>
      <c r="ED82" s="1491"/>
    </row>
    <row r="83" spans="1:134" ht="14.25" thickBot="1">
      <c r="A83" s="1768"/>
      <c r="B83" s="802"/>
      <c r="C83" s="87"/>
      <c r="D83" s="79"/>
      <c r="E83" s="809"/>
      <c r="F83" s="810"/>
      <c r="G83" s="80"/>
      <c r="H83" s="803"/>
      <c r="I83" s="804"/>
      <c r="J83" s="805"/>
      <c r="K83" s="802"/>
      <c r="L83" s="804"/>
      <c r="M83" s="805"/>
      <c r="N83" s="803"/>
      <c r="O83" s="805"/>
      <c r="P83" s="81"/>
      <c r="Q83" s="82"/>
      <c r="R83" s="82"/>
      <c r="S83" s="83"/>
      <c r="T83" s="806"/>
      <c r="U83" s="84"/>
      <c r="V83" s="85"/>
      <c r="W83" s="85"/>
      <c r="X83" s="86"/>
      <c r="Y83" s="87"/>
      <c r="Z83" s="79"/>
      <c r="AA83" s="811"/>
      <c r="AB83" s="88"/>
      <c r="AC83" s="805"/>
      <c r="AD83" s="89"/>
      <c r="AE83" s="804"/>
      <c r="AF83" s="804"/>
      <c r="AG83" s="805"/>
      <c r="AH83" s="89"/>
      <c r="AI83" s="805"/>
      <c r="AJ83" s="90"/>
      <c r="AK83" s="85"/>
      <c r="AL83" s="85"/>
      <c r="AM83" s="1319"/>
      <c r="AN83" s="1319"/>
      <c r="AO83" s="91"/>
      <c r="AP83" s="92"/>
      <c r="AQ83" s="1321"/>
      <c r="AR83" s="93"/>
      <c r="AS83" s="86"/>
      <c r="AT83" s="94"/>
      <c r="AU83" s="86"/>
      <c r="AV83" s="94"/>
      <c r="AW83" s="95"/>
      <c r="AX83" s="92"/>
      <c r="AY83" s="96"/>
      <c r="AZ83" s="1324"/>
      <c r="BA83" s="93"/>
      <c r="BB83" s="86"/>
      <c r="BC83" s="94"/>
      <c r="BD83" s="86"/>
      <c r="BE83" s="94"/>
      <c r="BF83" s="95"/>
      <c r="BG83" s="92"/>
      <c r="BH83" s="96"/>
      <c r="BI83" s="1324"/>
      <c r="BJ83" s="93"/>
      <c r="BK83" s="86"/>
      <c r="BL83" s="94"/>
      <c r="BM83" s="86"/>
      <c r="BN83" s="94"/>
      <c r="BO83" s="95"/>
      <c r="BP83" s="92"/>
      <c r="BQ83" s="96"/>
      <c r="BR83" s="1324"/>
      <c r="BS83" s="93"/>
      <c r="BT83" s="86"/>
      <c r="BU83" s="94"/>
      <c r="BV83" s="86"/>
      <c r="BW83" s="94"/>
      <c r="BX83" s="95"/>
      <c r="BY83" s="92"/>
      <c r="BZ83" s="96"/>
      <c r="CA83" s="1324"/>
      <c r="CB83" s="812"/>
      <c r="CC83" s="813"/>
      <c r="CD83" s="814"/>
      <c r="CE83" s="815"/>
      <c r="CF83" s="816"/>
      <c r="CG83" s="85"/>
      <c r="CH83" s="85"/>
      <c r="CI83" s="1319"/>
      <c r="CJ83" s="1319"/>
      <c r="CK83" s="91"/>
      <c r="CL83" s="92"/>
      <c r="CM83" s="93"/>
      <c r="CN83" s="86"/>
      <c r="CO83" s="94"/>
      <c r="CP83" s="86"/>
      <c r="CQ83" s="94"/>
      <c r="CR83" s="95"/>
      <c r="CS83" s="92"/>
      <c r="CT83" s="96"/>
      <c r="CU83" s="93"/>
      <c r="CV83" s="86"/>
      <c r="CW83" s="94"/>
      <c r="CX83" s="86"/>
      <c r="CY83" s="94"/>
      <c r="CZ83" s="95"/>
      <c r="DA83" s="92"/>
      <c r="DB83" s="96"/>
      <c r="DC83" s="93"/>
      <c r="DD83" s="86"/>
      <c r="DE83" s="94"/>
      <c r="DF83" s="86"/>
      <c r="DG83" s="94"/>
      <c r="DH83" s="95"/>
      <c r="DI83" s="92"/>
      <c r="DJ83" s="96"/>
      <c r="DK83" s="93"/>
      <c r="DL83" s="86"/>
      <c r="DM83" s="94"/>
      <c r="DN83" s="86"/>
      <c r="DO83" s="94"/>
      <c r="DP83" s="95"/>
      <c r="DQ83" s="92"/>
      <c r="DR83" s="96"/>
      <c r="DS83" s="817"/>
      <c r="DT83" s="807"/>
      <c r="DU83" s="808"/>
      <c r="DV83" s="807"/>
      <c r="DW83" s="808"/>
      <c r="DX83" s="807"/>
      <c r="DY83" s="808"/>
      <c r="DZ83" s="807"/>
      <c r="EA83" s="808"/>
      <c r="EB83" s="807"/>
      <c r="EC83" s="808"/>
      <c r="ED83" s="1491"/>
    </row>
    <row r="84" spans="1:134" ht="14.25" thickBot="1">
      <c r="A84" s="1768"/>
      <c r="B84" s="802"/>
      <c r="C84" s="87"/>
      <c r="D84" s="79"/>
      <c r="E84" s="809"/>
      <c r="F84" s="810"/>
      <c r="G84" s="80"/>
      <c r="H84" s="803"/>
      <c r="I84" s="804"/>
      <c r="J84" s="805"/>
      <c r="K84" s="802"/>
      <c r="L84" s="804"/>
      <c r="M84" s="805"/>
      <c r="N84" s="803"/>
      <c r="O84" s="805"/>
      <c r="P84" s="81"/>
      <c r="Q84" s="82"/>
      <c r="R84" s="82"/>
      <c r="S84" s="83"/>
      <c r="T84" s="806"/>
      <c r="U84" s="84"/>
      <c r="V84" s="85"/>
      <c r="W84" s="85"/>
      <c r="X84" s="86"/>
      <c r="Y84" s="87"/>
      <c r="Z84" s="79"/>
      <c r="AA84" s="811"/>
      <c r="AB84" s="88"/>
      <c r="AC84" s="805"/>
      <c r="AD84" s="89"/>
      <c r="AE84" s="804"/>
      <c r="AF84" s="804"/>
      <c r="AG84" s="805"/>
      <c r="AH84" s="89"/>
      <c r="AI84" s="805"/>
      <c r="AJ84" s="90"/>
      <c r="AK84" s="85"/>
      <c r="AL84" s="85"/>
      <c r="AM84" s="1319"/>
      <c r="AN84" s="1319"/>
      <c r="AO84" s="91"/>
      <c r="AP84" s="92"/>
      <c r="AQ84" s="1321"/>
      <c r="AR84" s="93"/>
      <c r="AS84" s="86"/>
      <c r="AT84" s="94"/>
      <c r="AU84" s="86"/>
      <c r="AV84" s="94"/>
      <c r="AW84" s="95"/>
      <c r="AX84" s="92"/>
      <c r="AY84" s="96"/>
      <c r="AZ84" s="1324"/>
      <c r="BA84" s="93"/>
      <c r="BB84" s="86"/>
      <c r="BC84" s="94"/>
      <c r="BD84" s="86"/>
      <c r="BE84" s="94"/>
      <c r="BF84" s="95"/>
      <c r="BG84" s="92"/>
      <c r="BH84" s="96"/>
      <c r="BI84" s="1324"/>
      <c r="BJ84" s="93"/>
      <c r="BK84" s="86"/>
      <c r="BL84" s="94"/>
      <c r="BM84" s="86"/>
      <c r="BN84" s="94"/>
      <c r="BO84" s="95"/>
      <c r="BP84" s="92"/>
      <c r="BQ84" s="96"/>
      <c r="BR84" s="1324"/>
      <c r="BS84" s="93"/>
      <c r="BT84" s="86"/>
      <c r="BU84" s="94"/>
      <c r="BV84" s="86"/>
      <c r="BW84" s="94"/>
      <c r="BX84" s="95"/>
      <c r="BY84" s="92"/>
      <c r="BZ84" s="96"/>
      <c r="CA84" s="1324"/>
      <c r="CB84" s="812"/>
      <c r="CC84" s="813"/>
      <c r="CD84" s="814"/>
      <c r="CE84" s="815"/>
      <c r="CF84" s="816"/>
      <c r="CG84" s="85"/>
      <c r="CH84" s="85"/>
      <c r="CI84" s="1319"/>
      <c r="CJ84" s="1319"/>
      <c r="CK84" s="91"/>
      <c r="CL84" s="92"/>
      <c r="CM84" s="93"/>
      <c r="CN84" s="86"/>
      <c r="CO84" s="94"/>
      <c r="CP84" s="86"/>
      <c r="CQ84" s="94"/>
      <c r="CR84" s="95"/>
      <c r="CS84" s="92"/>
      <c r="CT84" s="96"/>
      <c r="CU84" s="93"/>
      <c r="CV84" s="86"/>
      <c r="CW84" s="94"/>
      <c r="CX84" s="86"/>
      <c r="CY84" s="94"/>
      <c r="CZ84" s="95"/>
      <c r="DA84" s="92"/>
      <c r="DB84" s="96"/>
      <c r="DC84" s="93"/>
      <c r="DD84" s="86"/>
      <c r="DE84" s="94"/>
      <c r="DF84" s="86"/>
      <c r="DG84" s="94"/>
      <c r="DH84" s="95"/>
      <c r="DI84" s="92"/>
      <c r="DJ84" s="96"/>
      <c r="DK84" s="93"/>
      <c r="DL84" s="86"/>
      <c r="DM84" s="94"/>
      <c r="DN84" s="86"/>
      <c r="DO84" s="94"/>
      <c r="DP84" s="95"/>
      <c r="DQ84" s="92"/>
      <c r="DR84" s="96"/>
      <c r="DS84" s="817"/>
      <c r="DT84" s="807"/>
      <c r="DU84" s="808"/>
      <c r="DV84" s="807"/>
      <c r="DW84" s="808"/>
      <c r="DX84" s="807"/>
      <c r="DY84" s="808"/>
      <c r="DZ84" s="807"/>
      <c r="EA84" s="808"/>
      <c r="EB84" s="807"/>
      <c r="EC84" s="808"/>
      <c r="ED84" s="1491"/>
    </row>
    <row r="85" spans="1:134" ht="14.25" thickBot="1">
      <c r="A85" s="1768"/>
      <c r="B85" s="802"/>
      <c r="C85" s="87"/>
      <c r="D85" s="79"/>
      <c r="E85" s="809"/>
      <c r="F85" s="810"/>
      <c r="G85" s="80"/>
      <c r="H85" s="803"/>
      <c r="I85" s="804"/>
      <c r="J85" s="805"/>
      <c r="K85" s="802"/>
      <c r="L85" s="804"/>
      <c r="M85" s="805"/>
      <c r="N85" s="803"/>
      <c r="O85" s="805"/>
      <c r="P85" s="81"/>
      <c r="Q85" s="82"/>
      <c r="R85" s="82"/>
      <c r="S85" s="83"/>
      <c r="T85" s="806"/>
      <c r="U85" s="84"/>
      <c r="V85" s="85"/>
      <c r="W85" s="85"/>
      <c r="X85" s="86"/>
      <c r="Y85" s="87"/>
      <c r="Z85" s="79"/>
      <c r="AA85" s="811"/>
      <c r="AB85" s="88"/>
      <c r="AC85" s="805"/>
      <c r="AD85" s="89"/>
      <c r="AE85" s="804"/>
      <c r="AF85" s="804"/>
      <c r="AG85" s="805"/>
      <c r="AH85" s="89"/>
      <c r="AI85" s="805"/>
      <c r="AJ85" s="90"/>
      <c r="AK85" s="85"/>
      <c r="AL85" s="85"/>
      <c r="AM85" s="1319"/>
      <c r="AN85" s="1319"/>
      <c r="AO85" s="91"/>
      <c r="AP85" s="92"/>
      <c r="AQ85" s="1321"/>
      <c r="AR85" s="93"/>
      <c r="AS85" s="86"/>
      <c r="AT85" s="94"/>
      <c r="AU85" s="86"/>
      <c r="AV85" s="94"/>
      <c r="AW85" s="95"/>
      <c r="AX85" s="92"/>
      <c r="AY85" s="96"/>
      <c r="AZ85" s="1324"/>
      <c r="BA85" s="93"/>
      <c r="BB85" s="86"/>
      <c r="BC85" s="94"/>
      <c r="BD85" s="86"/>
      <c r="BE85" s="94"/>
      <c r="BF85" s="95"/>
      <c r="BG85" s="92"/>
      <c r="BH85" s="96"/>
      <c r="BI85" s="1324"/>
      <c r="BJ85" s="93"/>
      <c r="BK85" s="86"/>
      <c r="BL85" s="94"/>
      <c r="BM85" s="86"/>
      <c r="BN85" s="94"/>
      <c r="BO85" s="95"/>
      <c r="BP85" s="92"/>
      <c r="BQ85" s="96"/>
      <c r="BR85" s="1324"/>
      <c r="BS85" s="93"/>
      <c r="BT85" s="86"/>
      <c r="BU85" s="94"/>
      <c r="BV85" s="86"/>
      <c r="BW85" s="94"/>
      <c r="BX85" s="95"/>
      <c r="BY85" s="92"/>
      <c r="BZ85" s="96"/>
      <c r="CA85" s="1324"/>
      <c r="CB85" s="812"/>
      <c r="CC85" s="813"/>
      <c r="CD85" s="814"/>
      <c r="CE85" s="815"/>
      <c r="CF85" s="816"/>
      <c r="CG85" s="85"/>
      <c r="CH85" s="85"/>
      <c r="CI85" s="1319"/>
      <c r="CJ85" s="1319"/>
      <c r="CK85" s="91"/>
      <c r="CL85" s="92"/>
      <c r="CM85" s="93"/>
      <c r="CN85" s="86"/>
      <c r="CO85" s="94"/>
      <c r="CP85" s="86"/>
      <c r="CQ85" s="94"/>
      <c r="CR85" s="95"/>
      <c r="CS85" s="92"/>
      <c r="CT85" s="96"/>
      <c r="CU85" s="93"/>
      <c r="CV85" s="86"/>
      <c r="CW85" s="94"/>
      <c r="CX85" s="86"/>
      <c r="CY85" s="94"/>
      <c r="CZ85" s="95"/>
      <c r="DA85" s="92"/>
      <c r="DB85" s="96"/>
      <c r="DC85" s="93"/>
      <c r="DD85" s="86"/>
      <c r="DE85" s="94"/>
      <c r="DF85" s="86"/>
      <c r="DG85" s="94"/>
      <c r="DH85" s="95"/>
      <c r="DI85" s="92"/>
      <c r="DJ85" s="96"/>
      <c r="DK85" s="93"/>
      <c r="DL85" s="86"/>
      <c r="DM85" s="94"/>
      <c r="DN85" s="86"/>
      <c r="DO85" s="94"/>
      <c r="DP85" s="95"/>
      <c r="DQ85" s="92"/>
      <c r="DR85" s="96"/>
      <c r="DS85" s="817"/>
      <c r="DT85" s="807"/>
      <c r="DU85" s="808"/>
      <c r="DV85" s="807"/>
      <c r="DW85" s="808"/>
      <c r="DX85" s="807"/>
      <c r="DY85" s="808"/>
      <c r="DZ85" s="807"/>
      <c r="EA85" s="808"/>
      <c r="EB85" s="807"/>
      <c r="EC85" s="808"/>
      <c r="ED85" s="1491"/>
    </row>
    <row r="86" spans="1:134" ht="14.25" thickBot="1">
      <c r="A86" s="1768"/>
      <c r="B86" s="802"/>
      <c r="C86" s="87"/>
      <c r="D86" s="79"/>
      <c r="E86" s="809"/>
      <c r="F86" s="810"/>
      <c r="G86" s="80"/>
      <c r="H86" s="803"/>
      <c r="I86" s="804"/>
      <c r="J86" s="805"/>
      <c r="K86" s="802"/>
      <c r="L86" s="804"/>
      <c r="M86" s="805"/>
      <c r="N86" s="803"/>
      <c r="O86" s="805"/>
      <c r="P86" s="81"/>
      <c r="Q86" s="82"/>
      <c r="R86" s="82"/>
      <c r="S86" s="83"/>
      <c r="T86" s="806"/>
      <c r="U86" s="84"/>
      <c r="V86" s="85"/>
      <c r="W86" s="85"/>
      <c r="X86" s="86"/>
      <c r="Y86" s="87"/>
      <c r="Z86" s="79"/>
      <c r="AA86" s="811"/>
      <c r="AB86" s="88"/>
      <c r="AC86" s="805"/>
      <c r="AD86" s="89"/>
      <c r="AE86" s="804"/>
      <c r="AF86" s="804"/>
      <c r="AG86" s="805"/>
      <c r="AH86" s="89"/>
      <c r="AI86" s="805"/>
      <c r="AJ86" s="90"/>
      <c r="AK86" s="85"/>
      <c r="AL86" s="85"/>
      <c r="AM86" s="1319"/>
      <c r="AN86" s="1319"/>
      <c r="AO86" s="91"/>
      <c r="AP86" s="92"/>
      <c r="AQ86" s="1321"/>
      <c r="AR86" s="93"/>
      <c r="AS86" s="86"/>
      <c r="AT86" s="94"/>
      <c r="AU86" s="86"/>
      <c r="AV86" s="94"/>
      <c r="AW86" s="95"/>
      <c r="AX86" s="92"/>
      <c r="AY86" s="96"/>
      <c r="AZ86" s="1324"/>
      <c r="BA86" s="93"/>
      <c r="BB86" s="86"/>
      <c r="BC86" s="94"/>
      <c r="BD86" s="86"/>
      <c r="BE86" s="94"/>
      <c r="BF86" s="95"/>
      <c r="BG86" s="92"/>
      <c r="BH86" s="96"/>
      <c r="BI86" s="1324"/>
      <c r="BJ86" s="93"/>
      <c r="BK86" s="86"/>
      <c r="BL86" s="94"/>
      <c r="BM86" s="86"/>
      <c r="BN86" s="94"/>
      <c r="BO86" s="95"/>
      <c r="BP86" s="92"/>
      <c r="BQ86" s="96"/>
      <c r="BR86" s="1324"/>
      <c r="BS86" s="93"/>
      <c r="BT86" s="86"/>
      <c r="BU86" s="94"/>
      <c r="BV86" s="86"/>
      <c r="BW86" s="94"/>
      <c r="BX86" s="95"/>
      <c r="BY86" s="92"/>
      <c r="BZ86" s="96"/>
      <c r="CA86" s="1324"/>
      <c r="CB86" s="812"/>
      <c r="CC86" s="813"/>
      <c r="CD86" s="814"/>
      <c r="CE86" s="815"/>
      <c r="CF86" s="816"/>
      <c r="CG86" s="85"/>
      <c r="CH86" s="85"/>
      <c r="CI86" s="1319"/>
      <c r="CJ86" s="1319"/>
      <c r="CK86" s="91"/>
      <c r="CL86" s="92"/>
      <c r="CM86" s="93"/>
      <c r="CN86" s="86"/>
      <c r="CO86" s="94"/>
      <c r="CP86" s="86"/>
      <c r="CQ86" s="94"/>
      <c r="CR86" s="95"/>
      <c r="CS86" s="92"/>
      <c r="CT86" s="96"/>
      <c r="CU86" s="93"/>
      <c r="CV86" s="86"/>
      <c r="CW86" s="94"/>
      <c r="CX86" s="86"/>
      <c r="CY86" s="94"/>
      <c r="CZ86" s="95"/>
      <c r="DA86" s="92"/>
      <c r="DB86" s="96"/>
      <c r="DC86" s="93"/>
      <c r="DD86" s="86"/>
      <c r="DE86" s="94"/>
      <c r="DF86" s="86"/>
      <c r="DG86" s="94"/>
      <c r="DH86" s="95"/>
      <c r="DI86" s="92"/>
      <c r="DJ86" s="96"/>
      <c r="DK86" s="93"/>
      <c r="DL86" s="86"/>
      <c r="DM86" s="94"/>
      <c r="DN86" s="86"/>
      <c r="DO86" s="94"/>
      <c r="DP86" s="95"/>
      <c r="DQ86" s="92"/>
      <c r="DR86" s="96"/>
      <c r="DS86" s="817"/>
      <c r="DT86" s="807"/>
      <c r="DU86" s="808"/>
      <c r="DV86" s="807"/>
      <c r="DW86" s="808"/>
      <c r="DX86" s="807"/>
      <c r="DY86" s="808"/>
      <c r="DZ86" s="807"/>
      <c r="EA86" s="808"/>
      <c r="EB86" s="807"/>
      <c r="EC86" s="808"/>
      <c r="ED86" s="1491"/>
    </row>
    <row r="87" spans="1:134" ht="14.25" thickBot="1">
      <c r="A87" s="1768"/>
      <c r="B87" s="802"/>
      <c r="C87" s="87"/>
      <c r="D87" s="79"/>
      <c r="E87" s="809"/>
      <c r="F87" s="810"/>
      <c r="G87" s="80"/>
      <c r="H87" s="803"/>
      <c r="I87" s="804"/>
      <c r="J87" s="805"/>
      <c r="K87" s="802"/>
      <c r="L87" s="804"/>
      <c r="M87" s="805"/>
      <c r="N87" s="803"/>
      <c r="O87" s="805"/>
      <c r="P87" s="81"/>
      <c r="Q87" s="82"/>
      <c r="R87" s="82"/>
      <c r="S87" s="83"/>
      <c r="T87" s="806"/>
      <c r="U87" s="84"/>
      <c r="V87" s="85"/>
      <c r="W87" s="85"/>
      <c r="X87" s="86"/>
      <c r="Y87" s="87"/>
      <c r="Z87" s="79"/>
      <c r="AA87" s="811"/>
      <c r="AB87" s="88"/>
      <c r="AC87" s="805"/>
      <c r="AD87" s="89"/>
      <c r="AE87" s="804"/>
      <c r="AF87" s="804"/>
      <c r="AG87" s="805"/>
      <c r="AH87" s="89"/>
      <c r="AI87" s="805"/>
      <c r="AJ87" s="90"/>
      <c r="AK87" s="85"/>
      <c r="AL87" s="85"/>
      <c r="AM87" s="1319"/>
      <c r="AN87" s="1319"/>
      <c r="AO87" s="91"/>
      <c r="AP87" s="92"/>
      <c r="AQ87" s="1321"/>
      <c r="AR87" s="93"/>
      <c r="AS87" s="86"/>
      <c r="AT87" s="94"/>
      <c r="AU87" s="86"/>
      <c r="AV87" s="94"/>
      <c r="AW87" s="95"/>
      <c r="AX87" s="92"/>
      <c r="AY87" s="96"/>
      <c r="AZ87" s="1324"/>
      <c r="BA87" s="93"/>
      <c r="BB87" s="86"/>
      <c r="BC87" s="94"/>
      <c r="BD87" s="86"/>
      <c r="BE87" s="94"/>
      <c r="BF87" s="95"/>
      <c r="BG87" s="92"/>
      <c r="BH87" s="96"/>
      <c r="BI87" s="1324"/>
      <c r="BJ87" s="93"/>
      <c r="BK87" s="86"/>
      <c r="BL87" s="94"/>
      <c r="BM87" s="86"/>
      <c r="BN87" s="94"/>
      <c r="BO87" s="95"/>
      <c r="BP87" s="92"/>
      <c r="BQ87" s="96"/>
      <c r="BR87" s="1324"/>
      <c r="BS87" s="93"/>
      <c r="BT87" s="86"/>
      <c r="BU87" s="94"/>
      <c r="BV87" s="86"/>
      <c r="BW87" s="94"/>
      <c r="BX87" s="95"/>
      <c r="BY87" s="92"/>
      <c r="BZ87" s="96"/>
      <c r="CA87" s="1324"/>
      <c r="CB87" s="812"/>
      <c r="CC87" s="813"/>
      <c r="CD87" s="814"/>
      <c r="CE87" s="815"/>
      <c r="CF87" s="816"/>
      <c r="CG87" s="85"/>
      <c r="CH87" s="85"/>
      <c r="CI87" s="1319"/>
      <c r="CJ87" s="1319"/>
      <c r="CK87" s="91"/>
      <c r="CL87" s="92"/>
      <c r="CM87" s="93"/>
      <c r="CN87" s="86"/>
      <c r="CO87" s="94"/>
      <c r="CP87" s="86"/>
      <c r="CQ87" s="94"/>
      <c r="CR87" s="95"/>
      <c r="CS87" s="92"/>
      <c r="CT87" s="96"/>
      <c r="CU87" s="93"/>
      <c r="CV87" s="86"/>
      <c r="CW87" s="94"/>
      <c r="CX87" s="86"/>
      <c r="CY87" s="94"/>
      <c r="CZ87" s="95"/>
      <c r="DA87" s="92"/>
      <c r="DB87" s="96"/>
      <c r="DC87" s="93"/>
      <c r="DD87" s="86"/>
      <c r="DE87" s="94"/>
      <c r="DF87" s="86"/>
      <c r="DG87" s="94"/>
      <c r="DH87" s="95"/>
      <c r="DI87" s="92"/>
      <c r="DJ87" s="96"/>
      <c r="DK87" s="93"/>
      <c r="DL87" s="86"/>
      <c r="DM87" s="94"/>
      <c r="DN87" s="86"/>
      <c r="DO87" s="94"/>
      <c r="DP87" s="95"/>
      <c r="DQ87" s="92"/>
      <c r="DR87" s="96"/>
      <c r="DS87" s="817"/>
      <c r="DT87" s="807"/>
      <c r="DU87" s="808"/>
      <c r="DV87" s="807"/>
      <c r="DW87" s="808"/>
      <c r="DX87" s="807"/>
      <c r="DY87" s="808"/>
      <c r="DZ87" s="807"/>
      <c r="EA87" s="808"/>
      <c r="EB87" s="807"/>
      <c r="EC87" s="808"/>
      <c r="ED87" s="1491"/>
    </row>
    <row r="88" spans="1:134" ht="14.25" thickBot="1">
      <c r="A88" s="1768"/>
      <c r="B88" s="802"/>
      <c r="C88" s="87"/>
      <c r="D88" s="79"/>
      <c r="E88" s="809"/>
      <c r="F88" s="810"/>
      <c r="G88" s="80"/>
      <c r="H88" s="803"/>
      <c r="I88" s="804"/>
      <c r="J88" s="805"/>
      <c r="K88" s="802"/>
      <c r="L88" s="804"/>
      <c r="M88" s="805"/>
      <c r="N88" s="803"/>
      <c r="O88" s="805"/>
      <c r="P88" s="81"/>
      <c r="Q88" s="82"/>
      <c r="R88" s="82"/>
      <c r="S88" s="83"/>
      <c r="T88" s="806"/>
      <c r="U88" s="84"/>
      <c r="V88" s="85"/>
      <c r="W88" s="85"/>
      <c r="X88" s="86"/>
      <c r="Y88" s="87"/>
      <c r="Z88" s="79"/>
      <c r="AA88" s="811"/>
      <c r="AB88" s="88"/>
      <c r="AC88" s="805"/>
      <c r="AD88" s="89"/>
      <c r="AE88" s="804"/>
      <c r="AF88" s="804"/>
      <c r="AG88" s="805"/>
      <c r="AH88" s="89"/>
      <c r="AI88" s="805"/>
      <c r="AJ88" s="90"/>
      <c r="AK88" s="85"/>
      <c r="AL88" s="85"/>
      <c r="AM88" s="1319"/>
      <c r="AN88" s="1319"/>
      <c r="AO88" s="91"/>
      <c r="AP88" s="92"/>
      <c r="AQ88" s="1321"/>
      <c r="AR88" s="93"/>
      <c r="AS88" s="86"/>
      <c r="AT88" s="94"/>
      <c r="AU88" s="86"/>
      <c r="AV88" s="94"/>
      <c r="AW88" s="95"/>
      <c r="AX88" s="92"/>
      <c r="AY88" s="96"/>
      <c r="AZ88" s="1324"/>
      <c r="BA88" s="93"/>
      <c r="BB88" s="86"/>
      <c r="BC88" s="94"/>
      <c r="BD88" s="86"/>
      <c r="BE88" s="94"/>
      <c r="BF88" s="95"/>
      <c r="BG88" s="92"/>
      <c r="BH88" s="96"/>
      <c r="BI88" s="1324"/>
      <c r="BJ88" s="93"/>
      <c r="BK88" s="86"/>
      <c r="BL88" s="94"/>
      <c r="BM88" s="86"/>
      <c r="BN88" s="94"/>
      <c r="BO88" s="95"/>
      <c r="BP88" s="92"/>
      <c r="BQ88" s="96"/>
      <c r="BR88" s="1324"/>
      <c r="BS88" s="93"/>
      <c r="BT88" s="86"/>
      <c r="BU88" s="94"/>
      <c r="BV88" s="86"/>
      <c r="BW88" s="94"/>
      <c r="BX88" s="95"/>
      <c r="BY88" s="92"/>
      <c r="BZ88" s="96"/>
      <c r="CA88" s="1324"/>
      <c r="CB88" s="812"/>
      <c r="CC88" s="813"/>
      <c r="CD88" s="814"/>
      <c r="CE88" s="815"/>
      <c r="CF88" s="816"/>
      <c r="CG88" s="85"/>
      <c r="CH88" s="85"/>
      <c r="CI88" s="1319"/>
      <c r="CJ88" s="1319"/>
      <c r="CK88" s="91"/>
      <c r="CL88" s="92"/>
      <c r="CM88" s="93"/>
      <c r="CN88" s="86"/>
      <c r="CO88" s="94"/>
      <c r="CP88" s="86"/>
      <c r="CQ88" s="94"/>
      <c r="CR88" s="95"/>
      <c r="CS88" s="92"/>
      <c r="CT88" s="96"/>
      <c r="CU88" s="93"/>
      <c r="CV88" s="86"/>
      <c r="CW88" s="94"/>
      <c r="CX88" s="86"/>
      <c r="CY88" s="94"/>
      <c r="CZ88" s="95"/>
      <c r="DA88" s="92"/>
      <c r="DB88" s="96"/>
      <c r="DC88" s="93"/>
      <c r="DD88" s="86"/>
      <c r="DE88" s="94"/>
      <c r="DF88" s="86"/>
      <c r="DG88" s="94"/>
      <c r="DH88" s="95"/>
      <c r="DI88" s="92"/>
      <c r="DJ88" s="96"/>
      <c r="DK88" s="93"/>
      <c r="DL88" s="86"/>
      <c r="DM88" s="94"/>
      <c r="DN88" s="86"/>
      <c r="DO88" s="94"/>
      <c r="DP88" s="95"/>
      <c r="DQ88" s="92"/>
      <c r="DR88" s="96"/>
      <c r="DS88" s="817"/>
      <c r="DT88" s="807"/>
      <c r="DU88" s="808"/>
      <c r="DV88" s="807"/>
      <c r="DW88" s="808"/>
      <c r="DX88" s="807"/>
      <c r="DY88" s="808"/>
      <c r="DZ88" s="807"/>
      <c r="EA88" s="808"/>
      <c r="EB88" s="807"/>
      <c r="EC88" s="808"/>
      <c r="ED88" s="1491"/>
    </row>
    <row r="89" spans="1:134" ht="14.25" thickBot="1">
      <c r="A89" s="1768"/>
      <c r="B89" s="802"/>
      <c r="C89" s="87"/>
      <c r="D89" s="79"/>
      <c r="E89" s="809"/>
      <c r="F89" s="810"/>
      <c r="G89" s="80"/>
      <c r="H89" s="803"/>
      <c r="I89" s="804"/>
      <c r="J89" s="805"/>
      <c r="K89" s="802"/>
      <c r="L89" s="804"/>
      <c r="M89" s="805"/>
      <c r="N89" s="803"/>
      <c r="O89" s="805"/>
      <c r="P89" s="81"/>
      <c r="Q89" s="82"/>
      <c r="R89" s="82"/>
      <c r="S89" s="83"/>
      <c r="T89" s="806"/>
      <c r="U89" s="84"/>
      <c r="V89" s="85"/>
      <c r="W89" s="85"/>
      <c r="X89" s="86"/>
      <c r="Y89" s="87"/>
      <c r="Z89" s="79"/>
      <c r="AA89" s="811"/>
      <c r="AB89" s="88"/>
      <c r="AC89" s="805"/>
      <c r="AD89" s="89"/>
      <c r="AE89" s="804"/>
      <c r="AF89" s="804"/>
      <c r="AG89" s="805"/>
      <c r="AH89" s="89"/>
      <c r="AI89" s="805"/>
      <c r="AJ89" s="90"/>
      <c r="AK89" s="85"/>
      <c r="AL89" s="85"/>
      <c r="AM89" s="1319"/>
      <c r="AN89" s="1319"/>
      <c r="AO89" s="91"/>
      <c r="AP89" s="92"/>
      <c r="AQ89" s="1321"/>
      <c r="AR89" s="93"/>
      <c r="AS89" s="86"/>
      <c r="AT89" s="94"/>
      <c r="AU89" s="86"/>
      <c r="AV89" s="94"/>
      <c r="AW89" s="95"/>
      <c r="AX89" s="92"/>
      <c r="AY89" s="96"/>
      <c r="AZ89" s="1324"/>
      <c r="BA89" s="93"/>
      <c r="BB89" s="86"/>
      <c r="BC89" s="94"/>
      <c r="BD89" s="86"/>
      <c r="BE89" s="94"/>
      <c r="BF89" s="95"/>
      <c r="BG89" s="92"/>
      <c r="BH89" s="96"/>
      <c r="BI89" s="1324"/>
      <c r="BJ89" s="93"/>
      <c r="BK89" s="86"/>
      <c r="BL89" s="94"/>
      <c r="BM89" s="86"/>
      <c r="BN89" s="94"/>
      <c r="BO89" s="95"/>
      <c r="BP89" s="92"/>
      <c r="BQ89" s="96"/>
      <c r="BR89" s="1324"/>
      <c r="BS89" s="93"/>
      <c r="BT89" s="86"/>
      <c r="BU89" s="94"/>
      <c r="BV89" s="86"/>
      <c r="BW89" s="94"/>
      <c r="BX89" s="95"/>
      <c r="BY89" s="92"/>
      <c r="BZ89" s="96"/>
      <c r="CA89" s="1324"/>
      <c r="CB89" s="812"/>
      <c r="CC89" s="813"/>
      <c r="CD89" s="814"/>
      <c r="CE89" s="815"/>
      <c r="CF89" s="816"/>
      <c r="CG89" s="85"/>
      <c r="CH89" s="85"/>
      <c r="CI89" s="1319"/>
      <c r="CJ89" s="1319"/>
      <c r="CK89" s="91"/>
      <c r="CL89" s="92"/>
      <c r="CM89" s="93"/>
      <c r="CN89" s="86"/>
      <c r="CO89" s="94"/>
      <c r="CP89" s="86"/>
      <c r="CQ89" s="94"/>
      <c r="CR89" s="95"/>
      <c r="CS89" s="92"/>
      <c r="CT89" s="96"/>
      <c r="CU89" s="93"/>
      <c r="CV89" s="86"/>
      <c r="CW89" s="94"/>
      <c r="CX89" s="86"/>
      <c r="CY89" s="94"/>
      <c r="CZ89" s="95"/>
      <c r="DA89" s="92"/>
      <c r="DB89" s="96"/>
      <c r="DC89" s="93"/>
      <c r="DD89" s="86"/>
      <c r="DE89" s="94"/>
      <c r="DF89" s="86"/>
      <c r="DG89" s="94"/>
      <c r="DH89" s="95"/>
      <c r="DI89" s="92"/>
      <c r="DJ89" s="96"/>
      <c r="DK89" s="93"/>
      <c r="DL89" s="86"/>
      <c r="DM89" s="94"/>
      <c r="DN89" s="86"/>
      <c r="DO89" s="94"/>
      <c r="DP89" s="95"/>
      <c r="DQ89" s="92"/>
      <c r="DR89" s="96"/>
      <c r="DS89" s="817"/>
      <c r="DT89" s="807"/>
      <c r="DU89" s="808"/>
      <c r="DV89" s="807"/>
      <c r="DW89" s="808"/>
      <c r="DX89" s="807"/>
      <c r="DY89" s="808"/>
      <c r="DZ89" s="807"/>
      <c r="EA89" s="808"/>
      <c r="EB89" s="807"/>
      <c r="EC89" s="808"/>
      <c r="ED89" s="1491"/>
    </row>
    <row r="90" spans="1:134" ht="14.25" thickBot="1">
      <c r="A90" s="1768"/>
      <c r="B90" s="802"/>
      <c r="C90" s="87"/>
      <c r="D90" s="79"/>
      <c r="E90" s="809"/>
      <c r="F90" s="810"/>
      <c r="G90" s="80"/>
      <c r="H90" s="803"/>
      <c r="I90" s="804"/>
      <c r="J90" s="805"/>
      <c r="K90" s="802"/>
      <c r="L90" s="804"/>
      <c r="M90" s="805"/>
      <c r="N90" s="803"/>
      <c r="O90" s="805"/>
      <c r="P90" s="81"/>
      <c r="Q90" s="82"/>
      <c r="R90" s="82"/>
      <c r="S90" s="83"/>
      <c r="T90" s="806"/>
      <c r="U90" s="84"/>
      <c r="V90" s="85"/>
      <c r="W90" s="85"/>
      <c r="X90" s="86"/>
      <c r="Y90" s="87"/>
      <c r="Z90" s="79"/>
      <c r="AA90" s="811"/>
      <c r="AB90" s="88"/>
      <c r="AC90" s="805"/>
      <c r="AD90" s="89"/>
      <c r="AE90" s="804"/>
      <c r="AF90" s="804"/>
      <c r="AG90" s="805"/>
      <c r="AH90" s="89"/>
      <c r="AI90" s="805"/>
      <c r="AJ90" s="90"/>
      <c r="AK90" s="85"/>
      <c r="AL90" s="85"/>
      <c r="AM90" s="1319"/>
      <c r="AN90" s="1319"/>
      <c r="AO90" s="91"/>
      <c r="AP90" s="92"/>
      <c r="AQ90" s="1321"/>
      <c r="AR90" s="93"/>
      <c r="AS90" s="86"/>
      <c r="AT90" s="94"/>
      <c r="AU90" s="86"/>
      <c r="AV90" s="94"/>
      <c r="AW90" s="95"/>
      <c r="AX90" s="92"/>
      <c r="AY90" s="96"/>
      <c r="AZ90" s="1324"/>
      <c r="BA90" s="93"/>
      <c r="BB90" s="86"/>
      <c r="BC90" s="94"/>
      <c r="BD90" s="86"/>
      <c r="BE90" s="94"/>
      <c r="BF90" s="95"/>
      <c r="BG90" s="92"/>
      <c r="BH90" s="96"/>
      <c r="BI90" s="1324"/>
      <c r="BJ90" s="93"/>
      <c r="BK90" s="86"/>
      <c r="BL90" s="94"/>
      <c r="BM90" s="86"/>
      <c r="BN90" s="94"/>
      <c r="BO90" s="95"/>
      <c r="BP90" s="92"/>
      <c r="BQ90" s="96"/>
      <c r="BR90" s="1324"/>
      <c r="BS90" s="93"/>
      <c r="BT90" s="86"/>
      <c r="BU90" s="94"/>
      <c r="BV90" s="86"/>
      <c r="BW90" s="94"/>
      <c r="BX90" s="95"/>
      <c r="BY90" s="92"/>
      <c r="BZ90" s="96"/>
      <c r="CA90" s="1324"/>
      <c r="CB90" s="812"/>
      <c r="CC90" s="813"/>
      <c r="CD90" s="814"/>
      <c r="CE90" s="815"/>
      <c r="CF90" s="816"/>
      <c r="CG90" s="85"/>
      <c r="CH90" s="85"/>
      <c r="CI90" s="1319"/>
      <c r="CJ90" s="1319"/>
      <c r="CK90" s="91"/>
      <c r="CL90" s="92"/>
      <c r="CM90" s="93"/>
      <c r="CN90" s="86"/>
      <c r="CO90" s="94"/>
      <c r="CP90" s="86"/>
      <c r="CQ90" s="94"/>
      <c r="CR90" s="95"/>
      <c r="CS90" s="92"/>
      <c r="CT90" s="96"/>
      <c r="CU90" s="93"/>
      <c r="CV90" s="86"/>
      <c r="CW90" s="94"/>
      <c r="CX90" s="86"/>
      <c r="CY90" s="94"/>
      <c r="CZ90" s="95"/>
      <c r="DA90" s="92"/>
      <c r="DB90" s="96"/>
      <c r="DC90" s="93"/>
      <c r="DD90" s="86"/>
      <c r="DE90" s="94"/>
      <c r="DF90" s="86"/>
      <c r="DG90" s="94"/>
      <c r="DH90" s="95"/>
      <c r="DI90" s="92"/>
      <c r="DJ90" s="96"/>
      <c r="DK90" s="93"/>
      <c r="DL90" s="86"/>
      <c r="DM90" s="94"/>
      <c r="DN90" s="86"/>
      <c r="DO90" s="94"/>
      <c r="DP90" s="95"/>
      <c r="DQ90" s="92"/>
      <c r="DR90" s="96"/>
      <c r="DS90" s="817"/>
      <c r="DT90" s="807"/>
      <c r="DU90" s="808"/>
      <c r="DV90" s="807"/>
      <c r="DW90" s="808"/>
      <c r="DX90" s="807"/>
      <c r="DY90" s="808"/>
      <c r="DZ90" s="807"/>
      <c r="EA90" s="808"/>
      <c r="EB90" s="807"/>
      <c r="EC90" s="808"/>
      <c r="ED90" s="1491"/>
    </row>
    <row r="91" spans="1:134" ht="14.25" thickBot="1">
      <c r="A91" s="1768"/>
      <c r="B91" s="802"/>
      <c r="C91" s="87"/>
      <c r="D91" s="79"/>
      <c r="E91" s="809"/>
      <c r="F91" s="810"/>
      <c r="G91" s="80"/>
      <c r="H91" s="803"/>
      <c r="I91" s="804"/>
      <c r="J91" s="805"/>
      <c r="K91" s="802"/>
      <c r="L91" s="804"/>
      <c r="M91" s="805"/>
      <c r="N91" s="803"/>
      <c r="O91" s="805"/>
      <c r="P91" s="81"/>
      <c r="Q91" s="82"/>
      <c r="R91" s="82"/>
      <c r="S91" s="83"/>
      <c r="T91" s="806"/>
      <c r="U91" s="84"/>
      <c r="V91" s="85"/>
      <c r="W91" s="85"/>
      <c r="X91" s="86"/>
      <c r="Y91" s="87"/>
      <c r="Z91" s="79"/>
      <c r="AA91" s="811"/>
      <c r="AB91" s="88"/>
      <c r="AC91" s="805"/>
      <c r="AD91" s="89"/>
      <c r="AE91" s="804"/>
      <c r="AF91" s="804"/>
      <c r="AG91" s="805"/>
      <c r="AH91" s="89"/>
      <c r="AI91" s="805"/>
      <c r="AJ91" s="90"/>
      <c r="AK91" s="85"/>
      <c r="AL91" s="85"/>
      <c r="AM91" s="1319"/>
      <c r="AN91" s="1319"/>
      <c r="AO91" s="91"/>
      <c r="AP91" s="92"/>
      <c r="AQ91" s="1321"/>
      <c r="AR91" s="93"/>
      <c r="AS91" s="86"/>
      <c r="AT91" s="94"/>
      <c r="AU91" s="86"/>
      <c r="AV91" s="94"/>
      <c r="AW91" s="95"/>
      <c r="AX91" s="92"/>
      <c r="AY91" s="96"/>
      <c r="AZ91" s="1324"/>
      <c r="BA91" s="93"/>
      <c r="BB91" s="86"/>
      <c r="BC91" s="94"/>
      <c r="BD91" s="86"/>
      <c r="BE91" s="94"/>
      <c r="BF91" s="95"/>
      <c r="BG91" s="92"/>
      <c r="BH91" s="96"/>
      <c r="BI91" s="1324"/>
      <c r="BJ91" s="93"/>
      <c r="BK91" s="86"/>
      <c r="BL91" s="94"/>
      <c r="BM91" s="86"/>
      <c r="BN91" s="94"/>
      <c r="BO91" s="95"/>
      <c r="BP91" s="92"/>
      <c r="BQ91" s="96"/>
      <c r="BR91" s="1324"/>
      <c r="BS91" s="93"/>
      <c r="BT91" s="86"/>
      <c r="BU91" s="94"/>
      <c r="BV91" s="86"/>
      <c r="BW91" s="94"/>
      <c r="BX91" s="95"/>
      <c r="BY91" s="92"/>
      <c r="BZ91" s="96"/>
      <c r="CA91" s="1324"/>
      <c r="CB91" s="812"/>
      <c r="CC91" s="813"/>
      <c r="CD91" s="814"/>
      <c r="CE91" s="815"/>
      <c r="CF91" s="816"/>
      <c r="CG91" s="85"/>
      <c r="CH91" s="85"/>
      <c r="CI91" s="1319"/>
      <c r="CJ91" s="1319"/>
      <c r="CK91" s="91"/>
      <c r="CL91" s="92"/>
      <c r="CM91" s="93"/>
      <c r="CN91" s="86"/>
      <c r="CO91" s="94"/>
      <c r="CP91" s="86"/>
      <c r="CQ91" s="94"/>
      <c r="CR91" s="95"/>
      <c r="CS91" s="92"/>
      <c r="CT91" s="96"/>
      <c r="CU91" s="93"/>
      <c r="CV91" s="86"/>
      <c r="CW91" s="94"/>
      <c r="CX91" s="86"/>
      <c r="CY91" s="94"/>
      <c r="CZ91" s="95"/>
      <c r="DA91" s="92"/>
      <c r="DB91" s="96"/>
      <c r="DC91" s="93"/>
      <c r="DD91" s="86"/>
      <c r="DE91" s="94"/>
      <c r="DF91" s="86"/>
      <c r="DG91" s="94"/>
      <c r="DH91" s="95"/>
      <c r="DI91" s="92"/>
      <c r="DJ91" s="96"/>
      <c r="DK91" s="93"/>
      <c r="DL91" s="86"/>
      <c r="DM91" s="94"/>
      <c r="DN91" s="86"/>
      <c r="DO91" s="94"/>
      <c r="DP91" s="95"/>
      <c r="DQ91" s="92"/>
      <c r="DR91" s="96"/>
      <c r="DS91" s="817"/>
      <c r="DT91" s="807"/>
      <c r="DU91" s="808"/>
      <c r="DV91" s="807"/>
      <c r="DW91" s="808"/>
      <c r="DX91" s="807"/>
      <c r="DY91" s="808"/>
      <c r="DZ91" s="807"/>
      <c r="EA91" s="808"/>
      <c r="EB91" s="807"/>
      <c r="EC91" s="808"/>
      <c r="ED91" s="1491"/>
    </row>
    <row r="92" spans="1:134" ht="14.25" thickBot="1">
      <c r="A92" s="1768"/>
      <c r="B92" s="802"/>
      <c r="C92" s="87"/>
      <c r="D92" s="79"/>
      <c r="E92" s="809"/>
      <c r="F92" s="810"/>
      <c r="G92" s="80"/>
      <c r="H92" s="803"/>
      <c r="I92" s="804"/>
      <c r="J92" s="805"/>
      <c r="K92" s="802"/>
      <c r="L92" s="804"/>
      <c r="M92" s="805"/>
      <c r="N92" s="803"/>
      <c r="O92" s="805"/>
      <c r="P92" s="81"/>
      <c r="Q92" s="82"/>
      <c r="R92" s="82"/>
      <c r="S92" s="83"/>
      <c r="T92" s="806"/>
      <c r="U92" s="84"/>
      <c r="V92" s="85"/>
      <c r="W92" s="85"/>
      <c r="X92" s="86"/>
      <c r="Y92" s="87"/>
      <c r="Z92" s="79"/>
      <c r="AA92" s="811"/>
      <c r="AB92" s="88"/>
      <c r="AC92" s="805"/>
      <c r="AD92" s="89"/>
      <c r="AE92" s="804"/>
      <c r="AF92" s="804"/>
      <c r="AG92" s="805"/>
      <c r="AH92" s="89"/>
      <c r="AI92" s="805"/>
      <c r="AJ92" s="90"/>
      <c r="AK92" s="85"/>
      <c r="AL92" s="85"/>
      <c r="AM92" s="1319"/>
      <c r="AN92" s="1319"/>
      <c r="AO92" s="91"/>
      <c r="AP92" s="92"/>
      <c r="AQ92" s="1321"/>
      <c r="AR92" s="93"/>
      <c r="AS92" s="86"/>
      <c r="AT92" s="94"/>
      <c r="AU92" s="86"/>
      <c r="AV92" s="94"/>
      <c r="AW92" s="95"/>
      <c r="AX92" s="92"/>
      <c r="AY92" s="96"/>
      <c r="AZ92" s="1324"/>
      <c r="BA92" s="93"/>
      <c r="BB92" s="86"/>
      <c r="BC92" s="94"/>
      <c r="BD92" s="86"/>
      <c r="BE92" s="94"/>
      <c r="BF92" s="95"/>
      <c r="BG92" s="92"/>
      <c r="BH92" s="96"/>
      <c r="BI92" s="1324"/>
      <c r="BJ92" s="93"/>
      <c r="BK92" s="86"/>
      <c r="BL92" s="94"/>
      <c r="BM92" s="86"/>
      <c r="BN92" s="94"/>
      <c r="BO92" s="95"/>
      <c r="BP92" s="92"/>
      <c r="BQ92" s="96"/>
      <c r="BR92" s="1324"/>
      <c r="BS92" s="93"/>
      <c r="BT92" s="86"/>
      <c r="BU92" s="94"/>
      <c r="BV92" s="86"/>
      <c r="BW92" s="94"/>
      <c r="BX92" s="95"/>
      <c r="BY92" s="92"/>
      <c r="BZ92" s="96"/>
      <c r="CA92" s="1324"/>
      <c r="CB92" s="812"/>
      <c r="CC92" s="813"/>
      <c r="CD92" s="814"/>
      <c r="CE92" s="815"/>
      <c r="CF92" s="816"/>
      <c r="CG92" s="85"/>
      <c r="CH92" s="85"/>
      <c r="CI92" s="1319"/>
      <c r="CJ92" s="1319"/>
      <c r="CK92" s="91"/>
      <c r="CL92" s="92"/>
      <c r="CM92" s="93"/>
      <c r="CN92" s="86"/>
      <c r="CO92" s="94"/>
      <c r="CP92" s="86"/>
      <c r="CQ92" s="94"/>
      <c r="CR92" s="95"/>
      <c r="CS92" s="92"/>
      <c r="CT92" s="96"/>
      <c r="CU92" s="93"/>
      <c r="CV92" s="86"/>
      <c r="CW92" s="94"/>
      <c r="CX92" s="86"/>
      <c r="CY92" s="94"/>
      <c r="CZ92" s="95"/>
      <c r="DA92" s="92"/>
      <c r="DB92" s="96"/>
      <c r="DC92" s="93"/>
      <c r="DD92" s="86"/>
      <c r="DE92" s="94"/>
      <c r="DF92" s="86"/>
      <c r="DG92" s="94"/>
      <c r="DH92" s="95"/>
      <c r="DI92" s="92"/>
      <c r="DJ92" s="96"/>
      <c r="DK92" s="93"/>
      <c r="DL92" s="86"/>
      <c r="DM92" s="94"/>
      <c r="DN92" s="86"/>
      <c r="DO92" s="94"/>
      <c r="DP92" s="95"/>
      <c r="DQ92" s="92"/>
      <c r="DR92" s="96"/>
      <c r="DS92" s="817"/>
      <c r="DT92" s="807"/>
      <c r="DU92" s="808"/>
      <c r="DV92" s="807"/>
      <c r="DW92" s="808"/>
      <c r="DX92" s="807"/>
      <c r="DY92" s="808"/>
      <c r="DZ92" s="807"/>
      <c r="EA92" s="808"/>
      <c r="EB92" s="807"/>
      <c r="EC92" s="808"/>
      <c r="ED92" s="1491"/>
    </row>
    <row r="93" spans="1:134" ht="14.25" thickBot="1">
      <c r="A93" s="1768"/>
      <c r="B93" s="802"/>
      <c r="C93" s="87"/>
      <c r="D93" s="79"/>
      <c r="E93" s="809"/>
      <c r="F93" s="810"/>
      <c r="G93" s="80"/>
      <c r="H93" s="803"/>
      <c r="I93" s="804"/>
      <c r="J93" s="805"/>
      <c r="K93" s="802"/>
      <c r="L93" s="804"/>
      <c r="M93" s="805"/>
      <c r="N93" s="803"/>
      <c r="O93" s="805"/>
      <c r="P93" s="81"/>
      <c r="Q93" s="82"/>
      <c r="R93" s="82"/>
      <c r="S93" s="83"/>
      <c r="T93" s="806"/>
      <c r="U93" s="84"/>
      <c r="V93" s="85"/>
      <c r="W93" s="85"/>
      <c r="X93" s="86"/>
      <c r="Y93" s="87"/>
      <c r="Z93" s="79"/>
      <c r="AA93" s="811"/>
      <c r="AB93" s="88"/>
      <c r="AC93" s="805"/>
      <c r="AD93" s="89"/>
      <c r="AE93" s="804"/>
      <c r="AF93" s="804"/>
      <c r="AG93" s="805"/>
      <c r="AH93" s="89"/>
      <c r="AI93" s="805"/>
      <c r="AJ93" s="90"/>
      <c r="AK93" s="85"/>
      <c r="AL93" s="85"/>
      <c r="AM93" s="1319"/>
      <c r="AN93" s="1319"/>
      <c r="AO93" s="91"/>
      <c r="AP93" s="92"/>
      <c r="AQ93" s="1321"/>
      <c r="AR93" s="93"/>
      <c r="AS93" s="86"/>
      <c r="AT93" s="94"/>
      <c r="AU93" s="86"/>
      <c r="AV93" s="94"/>
      <c r="AW93" s="95"/>
      <c r="AX93" s="92"/>
      <c r="AY93" s="96"/>
      <c r="AZ93" s="1324"/>
      <c r="BA93" s="93"/>
      <c r="BB93" s="86"/>
      <c r="BC93" s="94"/>
      <c r="BD93" s="86"/>
      <c r="BE93" s="94"/>
      <c r="BF93" s="95"/>
      <c r="BG93" s="92"/>
      <c r="BH93" s="96"/>
      <c r="BI93" s="1324"/>
      <c r="BJ93" s="93"/>
      <c r="BK93" s="86"/>
      <c r="BL93" s="94"/>
      <c r="BM93" s="86"/>
      <c r="BN93" s="94"/>
      <c r="BO93" s="95"/>
      <c r="BP93" s="92"/>
      <c r="BQ93" s="96"/>
      <c r="BR93" s="1324"/>
      <c r="BS93" s="93"/>
      <c r="BT93" s="86"/>
      <c r="BU93" s="94"/>
      <c r="BV93" s="86"/>
      <c r="BW93" s="94"/>
      <c r="BX93" s="95"/>
      <c r="BY93" s="92"/>
      <c r="BZ93" s="96"/>
      <c r="CA93" s="1324"/>
      <c r="CB93" s="812"/>
      <c r="CC93" s="813"/>
      <c r="CD93" s="814"/>
      <c r="CE93" s="815"/>
      <c r="CF93" s="816"/>
      <c r="CG93" s="85"/>
      <c r="CH93" s="85"/>
      <c r="CI93" s="1319"/>
      <c r="CJ93" s="1319"/>
      <c r="CK93" s="91"/>
      <c r="CL93" s="92"/>
      <c r="CM93" s="93"/>
      <c r="CN93" s="86"/>
      <c r="CO93" s="94"/>
      <c r="CP93" s="86"/>
      <c r="CQ93" s="94"/>
      <c r="CR93" s="95"/>
      <c r="CS93" s="92"/>
      <c r="CT93" s="96"/>
      <c r="CU93" s="93"/>
      <c r="CV93" s="86"/>
      <c r="CW93" s="94"/>
      <c r="CX93" s="86"/>
      <c r="CY93" s="94"/>
      <c r="CZ93" s="95"/>
      <c r="DA93" s="92"/>
      <c r="DB93" s="96"/>
      <c r="DC93" s="93"/>
      <c r="DD93" s="86"/>
      <c r="DE93" s="94"/>
      <c r="DF93" s="86"/>
      <c r="DG93" s="94"/>
      <c r="DH93" s="95"/>
      <c r="DI93" s="92"/>
      <c r="DJ93" s="96"/>
      <c r="DK93" s="93"/>
      <c r="DL93" s="86"/>
      <c r="DM93" s="94"/>
      <c r="DN93" s="86"/>
      <c r="DO93" s="94"/>
      <c r="DP93" s="95"/>
      <c r="DQ93" s="92"/>
      <c r="DR93" s="96"/>
      <c r="DS93" s="817"/>
      <c r="DT93" s="807"/>
      <c r="DU93" s="808"/>
      <c r="DV93" s="807"/>
      <c r="DW93" s="808"/>
      <c r="DX93" s="807"/>
      <c r="DY93" s="808"/>
      <c r="DZ93" s="807"/>
      <c r="EA93" s="808"/>
      <c r="EB93" s="807"/>
      <c r="EC93" s="808"/>
      <c r="ED93" s="1491"/>
    </row>
    <row r="94" spans="1:134" ht="14.25" thickBot="1">
      <c r="A94" s="1768"/>
      <c r="B94" s="802"/>
      <c r="C94" s="87"/>
      <c r="D94" s="79"/>
      <c r="E94" s="809"/>
      <c r="F94" s="810"/>
      <c r="G94" s="80"/>
      <c r="H94" s="803"/>
      <c r="I94" s="804"/>
      <c r="J94" s="805"/>
      <c r="K94" s="802"/>
      <c r="L94" s="804"/>
      <c r="M94" s="805"/>
      <c r="N94" s="803"/>
      <c r="O94" s="805"/>
      <c r="P94" s="81"/>
      <c r="Q94" s="82"/>
      <c r="R94" s="82"/>
      <c r="S94" s="83"/>
      <c r="T94" s="806"/>
      <c r="U94" s="84"/>
      <c r="V94" s="85"/>
      <c r="W94" s="85"/>
      <c r="X94" s="86"/>
      <c r="Y94" s="87"/>
      <c r="Z94" s="79"/>
      <c r="AA94" s="811"/>
      <c r="AB94" s="88"/>
      <c r="AC94" s="805"/>
      <c r="AD94" s="89"/>
      <c r="AE94" s="804"/>
      <c r="AF94" s="804"/>
      <c r="AG94" s="805"/>
      <c r="AH94" s="89"/>
      <c r="AI94" s="805"/>
      <c r="AJ94" s="90"/>
      <c r="AK94" s="85"/>
      <c r="AL94" s="85"/>
      <c r="AM94" s="1319"/>
      <c r="AN94" s="1319"/>
      <c r="AO94" s="91"/>
      <c r="AP94" s="92"/>
      <c r="AQ94" s="1321"/>
      <c r="AR94" s="93"/>
      <c r="AS94" s="86"/>
      <c r="AT94" s="94"/>
      <c r="AU94" s="86"/>
      <c r="AV94" s="94"/>
      <c r="AW94" s="95"/>
      <c r="AX94" s="92"/>
      <c r="AY94" s="96"/>
      <c r="AZ94" s="1324"/>
      <c r="BA94" s="93"/>
      <c r="BB94" s="86"/>
      <c r="BC94" s="94"/>
      <c r="BD94" s="86"/>
      <c r="BE94" s="94"/>
      <c r="BF94" s="95"/>
      <c r="BG94" s="92"/>
      <c r="BH94" s="96"/>
      <c r="BI94" s="1324"/>
      <c r="BJ94" s="93"/>
      <c r="BK94" s="86"/>
      <c r="BL94" s="94"/>
      <c r="BM94" s="86"/>
      <c r="BN94" s="94"/>
      <c r="BO94" s="95"/>
      <c r="BP94" s="92"/>
      <c r="BQ94" s="96"/>
      <c r="BR94" s="1324"/>
      <c r="BS94" s="93"/>
      <c r="BT94" s="86"/>
      <c r="BU94" s="94"/>
      <c r="BV94" s="86"/>
      <c r="BW94" s="94"/>
      <c r="BX94" s="95"/>
      <c r="BY94" s="92"/>
      <c r="BZ94" s="96"/>
      <c r="CA94" s="1324"/>
      <c r="CB94" s="812"/>
      <c r="CC94" s="813"/>
      <c r="CD94" s="814"/>
      <c r="CE94" s="815"/>
      <c r="CF94" s="816"/>
      <c r="CG94" s="85"/>
      <c r="CH94" s="85"/>
      <c r="CI94" s="1319"/>
      <c r="CJ94" s="1319"/>
      <c r="CK94" s="91"/>
      <c r="CL94" s="92"/>
      <c r="CM94" s="93"/>
      <c r="CN94" s="86"/>
      <c r="CO94" s="94"/>
      <c r="CP94" s="86"/>
      <c r="CQ94" s="94"/>
      <c r="CR94" s="95"/>
      <c r="CS94" s="92"/>
      <c r="CT94" s="96"/>
      <c r="CU94" s="93"/>
      <c r="CV94" s="86"/>
      <c r="CW94" s="94"/>
      <c r="CX94" s="86"/>
      <c r="CY94" s="94"/>
      <c r="CZ94" s="95"/>
      <c r="DA94" s="92"/>
      <c r="DB94" s="96"/>
      <c r="DC94" s="93"/>
      <c r="DD94" s="86"/>
      <c r="DE94" s="94"/>
      <c r="DF94" s="86"/>
      <c r="DG94" s="94"/>
      <c r="DH94" s="95"/>
      <c r="DI94" s="92"/>
      <c r="DJ94" s="96"/>
      <c r="DK94" s="93"/>
      <c r="DL94" s="86"/>
      <c r="DM94" s="94"/>
      <c r="DN94" s="86"/>
      <c r="DO94" s="94"/>
      <c r="DP94" s="95"/>
      <c r="DQ94" s="92"/>
      <c r="DR94" s="96"/>
      <c r="DS94" s="817"/>
      <c r="DT94" s="807"/>
      <c r="DU94" s="808"/>
      <c r="DV94" s="807"/>
      <c r="DW94" s="808"/>
      <c r="DX94" s="807"/>
      <c r="DY94" s="808"/>
      <c r="DZ94" s="807"/>
      <c r="EA94" s="808"/>
      <c r="EB94" s="807"/>
      <c r="EC94" s="808"/>
      <c r="ED94" s="1491"/>
    </row>
    <row r="95" spans="1:134" ht="14.25" thickBot="1">
      <c r="A95" s="1768"/>
      <c r="B95" s="802"/>
      <c r="C95" s="87"/>
      <c r="D95" s="79"/>
      <c r="E95" s="809"/>
      <c r="F95" s="810"/>
      <c r="G95" s="80"/>
      <c r="H95" s="803"/>
      <c r="I95" s="804"/>
      <c r="J95" s="805"/>
      <c r="K95" s="802"/>
      <c r="L95" s="804"/>
      <c r="M95" s="805"/>
      <c r="N95" s="803"/>
      <c r="O95" s="805"/>
      <c r="P95" s="81"/>
      <c r="Q95" s="82"/>
      <c r="R95" s="82"/>
      <c r="S95" s="83"/>
      <c r="T95" s="806"/>
      <c r="U95" s="84"/>
      <c r="V95" s="85"/>
      <c r="W95" s="85"/>
      <c r="X95" s="86"/>
      <c r="Y95" s="87"/>
      <c r="Z95" s="79"/>
      <c r="AA95" s="811"/>
      <c r="AB95" s="88"/>
      <c r="AC95" s="805"/>
      <c r="AD95" s="89"/>
      <c r="AE95" s="804"/>
      <c r="AF95" s="804"/>
      <c r="AG95" s="805"/>
      <c r="AH95" s="89"/>
      <c r="AI95" s="805"/>
      <c r="AJ95" s="90"/>
      <c r="AK95" s="85"/>
      <c r="AL95" s="85"/>
      <c r="AM95" s="1319"/>
      <c r="AN95" s="1319"/>
      <c r="AO95" s="91"/>
      <c r="AP95" s="92"/>
      <c r="AQ95" s="1321"/>
      <c r="AR95" s="93"/>
      <c r="AS95" s="86"/>
      <c r="AT95" s="94"/>
      <c r="AU95" s="86"/>
      <c r="AV95" s="94"/>
      <c r="AW95" s="95"/>
      <c r="AX95" s="92"/>
      <c r="AY95" s="96"/>
      <c r="AZ95" s="1324"/>
      <c r="BA95" s="93"/>
      <c r="BB95" s="86"/>
      <c r="BC95" s="94"/>
      <c r="BD95" s="86"/>
      <c r="BE95" s="94"/>
      <c r="BF95" s="95"/>
      <c r="BG95" s="92"/>
      <c r="BH95" s="96"/>
      <c r="BI95" s="1324"/>
      <c r="BJ95" s="93"/>
      <c r="BK95" s="86"/>
      <c r="BL95" s="94"/>
      <c r="BM95" s="86"/>
      <c r="BN95" s="94"/>
      <c r="BO95" s="95"/>
      <c r="BP95" s="92"/>
      <c r="BQ95" s="96"/>
      <c r="BR95" s="1324"/>
      <c r="BS95" s="93"/>
      <c r="BT95" s="86"/>
      <c r="BU95" s="94"/>
      <c r="BV95" s="86"/>
      <c r="BW95" s="94"/>
      <c r="BX95" s="95"/>
      <c r="BY95" s="92"/>
      <c r="BZ95" s="96"/>
      <c r="CA95" s="1324"/>
      <c r="CB95" s="812"/>
      <c r="CC95" s="813"/>
      <c r="CD95" s="814"/>
      <c r="CE95" s="815"/>
      <c r="CF95" s="816"/>
      <c r="CG95" s="85"/>
      <c r="CH95" s="85"/>
      <c r="CI95" s="1319"/>
      <c r="CJ95" s="1319"/>
      <c r="CK95" s="91"/>
      <c r="CL95" s="92"/>
      <c r="CM95" s="93"/>
      <c r="CN95" s="86"/>
      <c r="CO95" s="94"/>
      <c r="CP95" s="86"/>
      <c r="CQ95" s="94"/>
      <c r="CR95" s="95"/>
      <c r="CS95" s="92"/>
      <c r="CT95" s="96"/>
      <c r="CU95" s="93"/>
      <c r="CV95" s="86"/>
      <c r="CW95" s="94"/>
      <c r="CX95" s="86"/>
      <c r="CY95" s="94"/>
      <c r="CZ95" s="95"/>
      <c r="DA95" s="92"/>
      <c r="DB95" s="96"/>
      <c r="DC95" s="93"/>
      <c r="DD95" s="86"/>
      <c r="DE95" s="94"/>
      <c r="DF95" s="86"/>
      <c r="DG95" s="94"/>
      <c r="DH95" s="95"/>
      <c r="DI95" s="92"/>
      <c r="DJ95" s="96"/>
      <c r="DK95" s="93"/>
      <c r="DL95" s="86"/>
      <c r="DM95" s="94"/>
      <c r="DN95" s="86"/>
      <c r="DO95" s="94"/>
      <c r="DP95" s="95"/>
      <c r="DQ95" s="92"/>
      <c r="DR95" s="96"/>
      <c r="DS95" s="817"/>
      <c r="DT95" s="807"/>
      <c r="DU95" s="808"/>
      <c r="DV95" s="807"/>
      <c r="DW95" s="808"/>
      <c r="DX95" s="807"/>
      <c r="DY95" s="808"/>
      <c r="DZ95" s="807"/>
      <c r="EA95" s="808"/>
      <c r="EB95" s="807"/>
      <c r="EC95" s="808"/>
      <c r="ED95" s="1491"/>
    </row>
    <row r="96" spans="1:134" ht="14.25" thickBot="1">
      <c r="A96" s="1768"/>
      <c r="B96" s="802"/>
      <c r="C96" s="87"/>
      <c r="D96" s="79"/>
      <c r="E96" s="809"/>
      <c r="F96" s="810"/>
      <c r="G96" s="80"/>
      <c r="H96" s="803"/>
      <c r="I96" s="804"/>
      <c r="J96" s="805"/>
      <c r="K96" s="802"/>
      <c r="L96" s="804"/>
      <c r="M96" s="805"/>
      <c r="N96" s="803"/>
      <c r="O96" s="805"/>
      <c r="P96" s="81"/>
      <c r="Q96" s="82"/>
      <c r="R96" s="82"/>
      <c r="S96" s="83"/>
      <c r="T96" s="806"/>
      <c r="U96" s="84"/>
      <c r="V96" s="85"/>
      <c r="W96" s="85"/>
      <c r="X96" s="86"/>
      <c r="Y96" s="87"/>
      <c r="Z96" s="79"/>
      <c r="AA96" s="811"/>
      <c r="AB96" s="88"/>
      <c r="AC96" s="805"/>
      <c r="AD96" s="89"/>
      <c r="AE96" s="804"/>
      <c r="AF96" s="804"/>
      <c r="AG96" s="805"/>
      <c r="AH96" s="89"/>
      <c r="AI96" s="805"/>
      <c r="AJ96" s="90"/>
      <c r="AK96" s="85"/>
      <c r="AL96" s="85"/>
      <c r="AM96" s="1319"/>
      <c r="AN96" s="1319"/>
      <c r="AO96" s="91"/>
      <c r="AP96" s="92"/>
      <c r="AQ96" s="1321"/>
      <c r="AR96" s="93"/>
      <c r="AS96" s="86"/>
      <c r="AT96" s="94"/>
      <c r="AU96" s="86"/>
      <c r="AV96" s="94"/>
      <c r="AW96" s="95"/>
      <c r="AX96" s="92"/>
      <c r="AY96" s="96"/>
      <c r="AZ96" s="1324"/>
      <c r="BA96" s="93"/>
      <c r="BB96" s="86"/>
      <c r="BC96" s="94"/>
      <c r="BD96" s="86"/>
      <c r="BE96" s="94"/>
      <c r="BF96" s="95"/>
      <c r="BG96" s="92"/>
      <c r="BH96" s="96"/>
      <c r="BI96" s="1324"/>
      <c r="BJ96" s="93"/>
      <c r="BK96" s="86"/>
      <c r="BL96" s="94"/>
      <c r="BM96" s="86"/>
      <c r="BN96" s="94"/>
      <c r="BO96" s="95"/>
      <c r="BP96" s="92"/>
      <c r="BQ96" s="96"/>
      <c r="BR96" s="1324"/>
      <c r="BS96" s="93"/>
      <c r="BT96" s="86"/>
      <c r="BU96" s="94"/>
      <c r="BV96" s="86"/>
      <c r="BW96" s="94"/>
      <c r="BX96" s="95"/>
      <c r="BY96" s="92"/>
      <c r="BZ96" s="96"/>
      <c r="CA96" s="1324"/>
      <c r="CB96" s="812"/>
      <c r="CC96" s="813"/>
      <c r="CD96" s="814"/>
      <c r="CE96" s="815"/>
      <c r="CF96" s="816"/>
      <c r="CG96" s="85"/>
      <c r="CH96" s="85"/>
      <c r="CI96" s="1319"/>
      <c r="CJ96" s="1319"/>
      <c r="CK96" s="91"/>
      <c r="CL96" s="92"/>
      <c r="CM96" s="93"/>
      <c r="CN96" s="86"/>
      <c r="CO96" s="94"/>
      <c r="CP96" s="86"/>
      <c r="CQ96" s="94"/>
      <c r="CR96" s="95"/>
      <c r="CS96" s="92"/>
      <c r="CT96" s="96"/>
      <c r="CU96" s="93"/>
      <c r="CV96" s="86"/>
      <c r="CW96" s="94"/>
      <c r="CX96" s="86"/>
      <c r="CY96" s="94"/>
      <c r="CZ96" s="95"/>
      <c r="DA96" s="92"/>
      <c r="DB96" s="96"/>
      <c r="DC96" s="93"/>
      <c r="DD96" s="86"/>
      <c r="DE96" s="94"/>
      <c r="DF96" s="86"/>
      <c r="DG96" s="94"/>
      <c r="DH96" s="95"/>
      <c r="DI96" s="92"/>
      <c r="DJ96" s="96"/>
      <c r="DK96" s="93"/>
      <c r="DL96" s="86"/>
      <c r="DM96" s="94"/>
      <c r="DN96" s="86"/>
      <c r="DO96" s="94"/>
      <c r="DP96" s="95"/>
      <c r="DQ96" s="92"/>
      <c r="DR96" s="96"/>
      <c r="DS96" s="817"/>
      <c r="DT96" s="807"/>
      <c r="DU96" s="808"/>
      <c r="DV96" s="807"/>
      <c r="DW96" s="808"/>
      <c r="DX96" s="807"/>
      <c r="DY96" s="808"/>
      <c r="DZ96" s="807"/>
      <c r="EA96" s="808"/>
      <c r="EB96" s="807"/>
      <c r="EC96" s="808"/>
      <c r="ED96" s="1491"/>
    </row>
    <row r="97" spans="1:134" ht="14.25" thickBot="1">
      <c r="A97" s="1768"/>
      <c r="B97" s="802"/>
      <c r="C97" s="87"/>
      <c r="D97" s="79"/>
      <c r="E97" s="809"/>
      <c r="F97" s="810"/>
      <c r="G97" s="80"/>
      <c r="H97" s="803"/>
      <c r="I97" s="804"/>
      <c r="J97" s="805"/>
      <c r="K97" s="802"/>
      <c r="L97" s="804"/>
      <c r="M97" s="805"/>
      <c r="N97" s="803"/>
      <c r="O97" s="805"/>
      <c r="P97" s="81"/>
      <c r="Q97" s="82"/>
      <c r="R97" s="82"/>
      <c r="S97" s="83"/>
      <c r="T97" s="806"/>
      <c r="U97" s="84"/>
      <c r="V97" s="85"/>
      <c r="W97" s="85"/>
      <c r="X97" s="86"/>
      <c r="Y97" s="87"/>
      <c r="Z97" s="79"/>
      <c r="AA97" s="811"/>
      <c r="AB97" s="88"/>
      <c r="AC97" s="805"/>
      <c r="AD97" s="89"/>
      <c r="AE97" s="804"/>
      <c r="AF97" s="804"/>
      <c r="AG97" s="805"/>
      <c r="AH97" s="89"/>
      <c r="AI97" s="805"/>
      <c r="AJ97" s="90"/>
      <c r="AK97" s="85"/>
      <c r="AL97" s="85"/>
      <c r="AM97" s="1319"/>
      <c r="AN97" s="1319"/>
      <c r="AO97" s="91"/>
      <c r="AP97" s="92"/>
      <c r="AQ97" s="1321"/>
      <c r="AR97" s="93"/>
      <c r="AS97" s="86"/>
      <c r="AT97" s="94"/>
      <c r="AU97" s="86"/>
      <c r="AV97" s="94"/>
      <c r="AW97" s="95"/>
      <c r="AX97" s="92"/>
      <c r="AY97" s="96"/>
      <c r="AZ97" s="1324"/>
      <c r="BA97" s="93"/>
      <c r="BB97" s="86"/>
      <c r="BC97" s="94"/>
      <c r="BD97" s="86"/>
      <c r="BE97" s="94"/>
      <c r="BF97" s="95"/>
      <c r="BG97" s="92"/>
      <c r="BH97" s="96"/>
      <c r="BI97" s="1324"/>
      <c r="BJ97" s="93"/>
      <c r="BK97" s="86"/>
      <c r="BL97" s="94"/>
      <c r="BM97" s="86"/>
      <c r="BN97" s="94"/>
      <c r="BO97" s="95"/>
      <c r="BP97" s="92"/>
      <c r="BQ97" s="96"/>
      <c r="BR97" s="1324"/>
      <c r="BS97" s="93"/>
      <c r="BT97" s="86"/>
      <c r="BU97" s="94"/>
      <c r="BV97" s="86"/>
      <c r="BW97" s="94"/>
      <c r="BX97" s="95"/>
      <c r="BY97" s="92"/>
      <c r="BZ97" s="96"/>
      <c r="CA97" s="1324"/>
      <c r="CB97" s="812"/>
      <c r="CC97" s="813"/>
      <c r="CD97" s="814"/>
      <c r="CE97" s="815"/>
      <c r="CF97" s="816"/>
      <c r="CG97" s="85"/>
      <c r="CH97" s="85"/>
      <c r="CI97" s="1319"/>
      <c r="CJ97" s="1319"/>
      <c r="CK97" s="91"/>
      <c r="CL97" s="92"/>
      <c r="CM97" s="93"/>
      <c r="CN97" s="86"/>
      <c r="CO97" s="94"/>
      <c r="CP97" s="86"/>
      <c r="CQ97" s="94"/>
      <c r="CR97" s="95"/>
      <c r="CS97" s="92"/>
      <c r="CT97" s="96"/>
      <c r="CU97" s="93"/>
      <c r="CV97" s="86"/>
      <c r="CW97" s="94"/>
      <c r="CX97" s="86"/>
      <c r="CY97" s="94"/>
      <c r="CZ97" s="95"/>
      <c r="DA97" s="92"/>
      <c r="DB97" s="96"/>
      <c r="DC97" s="93"/>
      <c r="DD97" s="86"/>
      <c r="DE97" s="94"/>
      <c r="DF97" s="86"/>
      <c r="DG97" s="94"/>
      <c r="DH97" s="95"/>
      <c r="DI97" s="92"/>
      <c r="DJ97" s="96"/>
      <c r="DK97" s="93"/>
      <c r="DL97" s="86"/>
      <c r="DM97" s="94"/>
      <c r="DN97" s="86"/>
      <c r="DO97" s="94"/>
      <c r="DP97" s="95"/>
      <c r="DQ97" s="92"/>
      <c r="DR97" s="96"/>
      <c r="DS97" s="817"/>
      <c r="DT97" s="807"/>
      <c r="DU97" s="808"/>
      <c r="DV97" s="807"/>
      <c r="DW97" s="808"/>
      <c r="DX97" s="807"/>
      <c r="DY97" s="808"/>
      <c r="DZ97" s="807"/>
      <c r="EA97" s="808"/>
      <c r="EB97" s="807"/>
      <c r="EC97" s="808"/>
      <c r="ED97" s="1491"/>
    </row>
    <row r="98" spans="1:134" ht="14.25" thickBot="1">
      <c r="A98" s="1768"/>
      <c r="B98" s="802"/>
      <c r="C98" s="87"/>
      <c r="D98" s="79"/>
      <c r="E98" s="809"/>
      <c r="F98" s="810"/>
      <c r="G98" s="80"/>
      <c r="H98" s="803"/>
      <c r="I98" s="804"/>
      <c r="J98" s="805"/>
      <c r="K98" s="802"/>
      <c r="L98" s="804"/>
      <c r="M98" s="805"/>
      <c r="N98" s="803"/>
      <c r="O98" s="805"/>
      <c r="P98" s="81"/>
      <c r="Q98" s="82"/>
      <c r="R98" s="82"/>
      <c r="S98" s="83"/>
      <c r="T98" s="806"/>
      <c r="U98" s="84"/>
      <c r="V98" s="85"/>
      <c r="W98" s="85"/>
      <c r="X98" s="86"/>
      <c r="Y98" s="87"/>
      <c r="Z98" s="79"/>
      <c r="AA98" s="811"/>
      <c r="AB98" s="88"/>
      <c r="AC98" s="805"/>
      <c r="AD98" s="89"/>
      <c r="AE98" s="804"/>
      <c r="AF98" s="804"/>
      <c r="AG98" s="805"/>
      <c r="AH98" s="89"/>
      <c r="AI98" s="805"/>
      <c r="AJ98" s="90"/>
      <c r="AK98" s="85"/>
      <c r="AL98" s="85"/>
      <c r="AM98" s="1319"/>
      <c r="AN98" s="1319"/>
      <c r="AO98" s="91"/>
      <c r="AP98" s="92"/>
      <c r="AQ98" s="1321"/>
      <c r="AR98" s="93"/>
      <c r="AS98" s="86"/>
      <c r="AT98" s="94"/>
      <c r="AU98" s="86"/>
      <c r="AV98" s="94"/>
      <c r="AW98" s="95"/>
      <c r="AX98" s="92"/>
      <c r="AY98" s="96"/>
      <c r="AZ98" s="1324"/>
      <c r="BA98" s="93"/>
      <c r="BB98" s="86"/>
      <c r="BC98" s="94"/>
      <c r="BD98" s="86"/>
      <c r="BE98" s="94"/>
      <c r="BF98" s="95"/>
      <c r="BG98" s="92"/>
      <c r="BH98" s="96"/>
      <c r="BI98" s="1324"/>
      <c r="BJ98" s="93"/>
      <c r="BK98" s="86"/>
      <c r="BL98" s="94"/>
      <c r="BM98" s="86"/>
      <c r="BN98" s="94"/>
      <c r="BO98" s="95"/>
      <c r="BP98" s="92"/>
      <c r="BQ98" s="96"/>
      <c r="BR98" s="1324"/>
      <c r="BS98" s="93"/>
      <c r="BT98" s="86"/>
      <c r="BU98" s="94"/>
      <c r="BV98" s="86"/>
      <c r="BW98" s="94"/>
      <c r="BX98" s="95"/>
      <c r="BY98" s="92"/>
      <c r="BZ98" s="96"/>
      <c r="CA98" s="1324"/>
      <c r="CB98" s="812"/>
      <c r="CC98" s="813"/>
      <c r="CD98" s="814"/>
      <c r="CE98" s="815"/>
      <c r="CF98" s="816"/>
      <c r="CG98" s="85"/>
      <c r="CH98" s="85"/>
      <c r="CI98" s="1319"/>
      <c r="CJ98" s="1319"/>
      <c r="CK98" s="91"/>
      <c r="CL98" s="92"/>
      <c r="CM98" s="93"/>
      <c r="CN98" s="86"/>
      <c r="CO98" s="94"/>
      <c r="CP98" s="86"/>
      <c r="CQ98" s="94"/>
      <c r="CR98" s="95"/>
      <c r="CS98" s="92"/>
      <c r="CT98" s="96"/>
      <c r="CU98" s="93"/>
      <c r="CV98" s="86"/>
      <c r="CW98" s="94"/>
      <c r="CX98" s="86"/>
      <c r="CY98" s="94"/>
      <c r="CZ98" s="95"/>
      <c r="DA98" s="92"/>
      <c r="DB98" s="96"/>
      <c r="DC98" s="93"/>
      <c r="DD98" s="86"/>
      <c r="DE98" s="94"/>
      <c r="DF98" s="86"/>
      <c r="DG98" s="94"/>
      <c r="DH98" s="95"/>
      <c r="DI98" s="92"/>
      <c r="DJ98" s="96"/>
      <c r="DK98" s="93"/>
      <c r="DL98" s="86"/>
      <c r="DM98" s="94"/>
      <c r="DN98" s="86"/>
      <c r="DO98" s="94"/>
      <c r="DP98" s="95"/>
      <c r="DQ98" s="92"/>
      <c r="DR98" s="96"/>
      <c r="DS98" s="817"/>
      <c r="DT98" s="807"/>
      <c r="DU98" s="808"/>
      <c r="DV98" s="807"/>
      <c r="DW98" s="808"/>
      <c r="DX98" s="807"/>
      <c r="DY98" s="808"/>
      <c r="DZ98" s="807"/>
      <c r="EA98" s="808"/>
      <c r="EB98" s="807"/>
      <c r="EC98" s="808"/>
      <c r="ED98" s="1491"/>
    </row>
    <row r="99" spans="1:134" ht="14.25" thickBot="1">
      <c r="A99" s="1768"/>
      <c r="B99" s="802"/>
      <c r="C99" s="87"/>
      <c r="D99" s="79"/>
      <c r="E99" s="809"/>
      <c r="F99" s="810"/>
      <c r="G99" s="80"/>
      <c r="H99" s="803"/>
      <c r="I99" s="804"/>
      <c r="J99" s="805"/>
      <c r="K99" s="802"/>
      <c r="L99" s="804"/>
      <c r="M99" s="805"/>
      <c r="N99" s="803"/>
      <c r="O99" s="805"/>
      <c r="P99" s="81"/>
      <c r="Q99" s="82"/>
      <c r="R99" s="82"/>
      <c r="S99" s="83"/>
      <c r="T99" s="806"/>
      <c r="U99" s="84"/>
      <c r="V99" s="85"/>
      <c r="W99" s="85"/>
      <c r="X99" s="86"/>
      <c r="Y99" s="87"/>
      <c r="Z99" s="79"/>
      <c r="AA99" s="811"/>
      <c r="AB99" s="88"/>
      <c r="AC99" s="805"/>
      <c r="AD99" s="89"/>
      <c r="AE99" s="804"/>
      <c r="AF99" s="804"/>
      <c r="AG99" s="805"/>
      <c r="AH99" s="89"/>
      <c r="AI99" s="805"/>
      <c r="AJ99" s="90"/>
      <c r="AK99" s="85"/>
      <c r="AL99" s="85"/>
      <c r="AM99" s="1319"/>
      <c r="AN99" s="1319"/>
      <c r="AO99" s="91"/>
      <c r="AP99" s="92"/>
      <c r="AQ99" s="1321"/>
      <c r="AR99" s="93"/>
      <c r="AS99" s="86"/>
      <c r="AT99" s="94"/>
      <c r="AU99" s="86"/>
      <c r="AV99" s="94"/>
      <c r="AW99" s="95"/>
      <c r="AX99" s="92"/>
      <c r="AY99" s="96"/>
      <c r="AZ99" s="1324"/>
      <c r="BA99" s="93"/>
      <c r="BB99" s="86"/>
      <c r="BC99" s="94"/>
      <c r="BD99" s="86"/>
      <c r="BE99" s="94"/>
      <c r="BF99" s="95"/>
      <c r="BG99" s="92"/>
      <c r="BH99" s="96"/>
      <c r="BI99" s="1324"/>
      <c r="BJ99" s="93"/>
      <c r="BK99" s="86"/>
      <c r="BL99" s="94"/>
      <c r="BM99" s="86"/>
      <c r="BN99" s="94"/>
      <c r="BO99" s="95"/>
      <c r="BP99" s="92"/>
      <c r="BQ99" s="96"/>
      <c r="BR99" s="1324"/>
      <c r="BS99" s="93"/>
      <c r="BT99" s="86"/>
      <c r="BU99" s="94"/>
      <c r="BV99" s="86"/>
      <c r="BW99" s="94"/>
      <c r="BX99" s="95"/>
      <c r="BY99" s="92"/>
      <c r="BZ99" s="96"/>
      <c r="CA99" s="1324"/>
      <c r="CB99" s="812"/>
      <c r="CC99" s="813"/>
      <c r="CD99" s="814"/>
      <c r="CE99" s="815"/>
      <c r="CF99" s="816"/>
      <c r="CG99" s="85"/>
      <c r="CH99" s="85"/>
      <c r="CI99" s="1319"/>
      <c r="CJ99" s="1319"/>
      <c r="CK99" s="91"/>
      <c r="CL99" s="92"/>
      <c r="CM99" s="93"/>
      <c r="CN99" s="86"/>
      <c r="CO99" s="94"/>
      <c r="CP99" s="86"/>
      <c r="CQ99" s="94"/>
      <c r="CR99" s="95"/>
      <c r="CS99" s="92"/>
      <c r="CT99" s="96"/>
      <c r="CU99" s="93"/>
      <c r="CV99" s="86"/>
      <c r="CW99" s="94"/>
      <c r="CX99" s="86"/>
      <c r="CY99" s="94"/>
      <c r="CZ99" s="95"/>
      <c r="DA99" s="92"/>
      <c r="DB99" s="96"/>
      <c r="DC99" s="93"/>
      <c r="DD99" s="86"/>
      <c r="DE99" s="94"/>
      <c r="DF99" s="86"/>
      <c r="DG99" s="94"/>
      <c r="DH99" s="95"/>
      <c r="DI99" s="92"/>
      <c r="DJ99" s="96"/>
      <c r="DK99" s="93"/>
      <c r="DL99" s="86"/>
      <c r="DM99" s="94"/>
      <c r="DN99" s="86"/>
      <c r="DO99" s="94"/>
      <c r="DP99" s="95"/>
      <c r="DQ99" s="92"/>
      <c r="DR99" s="96"/>
      <c r="DS99" s="817"/>
      <c r="DT99" s="807"/>
      <c r="DU99" s="808"/>
      <c r="DV99" s="807"/>
      <c r="DW99" s="808"/>
      <c r="DX99" s="807"/>
      <c r="DY99" s="808"/>
      <c r="DZ99" s="807"/>
      <c r="EA99" s="808"/>
      <c r="EB99" s="807"/>
      <c r="EC99" s="808"/>
      <c r="ED99" s="1491"/>
    </row>
    <row r="100" spans="1:134" ht="14.25" thickBot="1">
      <c r="A100" s="1768"/>
      <c r="B100" s="802"/>
      <c r="C100" s="87"/>
      <c r="D100" s="79"/>
      <c r="E100" s="809"/>
      <c r="F100" s="810"/>
      <c r="G100" s="80"/>
      <c r="H100" s="803"/>
      <c r="I100" s="804"/>
      <c r="J100" s="805"/>
      <c r="K100" s="802"/>
      <c r="L100" s="804"/>
      <c r="M100" s="805"/>
      <c r="N100" s="803"/>
      <c r="O100" s="805"/>
      <c r="P100" s="81"/>
      <c r="Q100" s="82"/>
      <c r="R100" s="82"/>
      <c r="S100" s="83"/>
      <c r="T100" s="806"/>
      <c r="U100" s="84"/>
      <c r="V100" s="85"/>
      <c r="W100" s="85"/>
      <c r="X100" s="86"/>
      <c r="Y100" s="87"/>
      <c r="Z100" s="79"/>
      <c r="AA100" s="811"/>
      <c r="AB100" s="88"/>
      <c r="AC100" s="805"/>
      <c r="AD100" s="89"/>
      <c r="AE100" s="804"/>
      <c r="AF100" s="804"/>
      <c r="AG100" s="805"/>
      <c r="AH100" s="89"/>
      <c r="AI100" s="805"/>
      <c r="AJ100" s="90"/>
      <c r="AK100" s="85"/>
      <c r="AL100" s="85"/>
      <c r="AM100" s="1319"/>
      <c r="AN100" s="1319"/>
      <c r="AO100" s="91"/>
      <c r="AP100" s="92"/>
      <c r="AQ100" s="1321"/>
      <c r="AR100" s="93"/>
      <c r="AS100" s="86"/>
      <c r="AT100" s="94"/>
      <c r="AU100" s="86"/>
      <c r="AV100" s="94"/>
      <c r="AW100" s="95"/>
      <c r="AX100" s="92"/>
      <c r="AY100" s="96"/>
      <c r="AZ100" s="1324"/>
      <c r="BA100" s="93"/>
      <c r="BB100" s="86"/>
      <c r="BC100" s="94"/>
      <c r="BD100" s="86"/>
      <c r="BE100" s="94"/>
      <c r="BF100" s="95"/>
      <c r="BG100" s="92"/>
      <c r="BH100" s="96"/>
      <c r="BI100" s="1324"/>
      <c r="BJ100" s="93"/>
      <c r="BK100" s="86"/>
      <c r="BL100" s="94"/>
      <c r="BM100" s="86"/>
      <c r="BN100" s="94"/>
      <c r="BO100" s="95"/>
      <c r="BP100" s="92"/>
      <c r="BQ100" s="96"/>
      <c r="BR100" s="1324"/>
      <c r="BS100" s="93"/>
      <c r="BT100" s="86"/>
      <c r="BU100" s="94"/>
      <c r="BV100" s="86"/>
      <c r="BW100" s="94"/>
      <c r="BX100" s="95"/>
      <c r="BY100" s="92"/>
      <c r="BZ100" s="96"/>
      <c r="CA100" s="1324"/>
      <c r="CB100" s="812"/>
      <c r="CC100" s="813"/>
      <c r="CD100" s="814"/>
      <c r="CE100" s="815"/>
      <c r="CF100" s="816"/>
      <c r="CG100" s="85"/>
      <c r="CH100" s="85"/>
      <c r="CI100" s="1319"/>
      <c r="CJ100" s="1319"/>
      <c r="CK100" s="91"/>
      <c r="CL100" s="92"/>
      <c r="CM100" s="93"/>
      <c r="CN100" s="86"/>
      <c r="CO100" s="94"/>
      <c r="CP100" s="86"/>
      <c r="CQ100" s="94"/>
      <c r="CR100" s="95"/>
      <c r="CS100" s="92"/>
      <c r="CT100" s="96"/>
      <c r="CU100" s="93"/>
      <c r="CV100" s="86"/>
      <c r="CW100" s="94"/>
      <c r="CX100" s="86"/>
      <c r="CY100" s="94"/>
      <c r="CZ100" s="95"/>
      <c r="DA100" s="92"/>
      <c r="DB100" s="96"/>
      <c r="DC100" s="93"/>
      <c r="DD100" s="86"/>
      <c r="DE100" s="94"/>
      <c r="DF100" s="86"/>
      <c r="DG100" s="94"/>
      <c r="DH100" s="95"/>
      <c r="DI100" s="92"/>
      <c r="DJ100" s="96"/>
      <c r="DK100" s="93"/>
      <c r="DL100" s="86"/>
      <c r="DM100" s="94"/>
      <c r="DN100" s="86"/>
      <c r="DO100" s="94"/>
      <c r="DP100" s="95"/>
      <c r="DQ100" s="92"/>
      <c r="DR100" s="96"/>
      <c r="DS100" s="817"/>
      <c r="DT100" s="807"/>
      <c r="DU100" s="808"/>
      <c r="DV100" s="807"/>
      <c r="DW100" s="808"/>
      <c r="DX100" s="807"/>
      <c r="DY100" s="808"/>
      <c r="DZ100" s="807"/>
      <c r="EA100" s="808"/>
      <c r="EB100" s="807"/>
      <c r="EC100" s="808"/>
      <c r="ED100" s="1491"/>
    </row>
    <row r="101" spans="1:134" ht="14.25" thickBot="1">
      <c r="A101" s="1768"/>
      <c r="B101" s="802"/>
      <c r="C101" s="87"/>
      <c r="D101" s="79"/>
      <c r="E101" s="809"/>
      <c r="F101" s="810"/>
      <c r="G101" s="80"/>
      <c r="H101" s="803"/>
      <c r="I101" s="804"/>
      <c r="J101" s="805"/>
      <c r="K101" s="802"/>
      <c r="L101" s="804"/>
      <c r="M101" s="805"/>
      <c r="N101" s="803"/>
      <c r="O101" s="805"/>
      <c r="P101" s="81"/>
      <c r="Q101" s="82"/>
      <c r="R101" s="82"/>
      <c r="S101" s="83"/>
      <c r="T101" s="806"/>
      <c r="U101" s="84"/>
      <c r="V101" s="85"/>
      <c r="W101" s="85"/>
      <c r="X101" s="86"/>
      <c r="Y101" s="87"/>
      <c r="Z101" s="79"/>
      <c r="AA101" s="811"/>
      <c r="AB101" s="88"/>
      <c r="AC101" s="805"/>
      <c r="AD101" s="89"/>
      <c r="AE101" s="804"/>
      <c r="AF101" s="804"/>
      <c r="AG101" s="805"/>
      <c r="AH101" s="89"/>
      <c r="AI101" s="805"/>
      <c r="AJ101" s="90"/>
      <c r="AK101" s="85"/>
      <c r="AL101" s="85"/>
      <c r="AM101" s="1319"/>
      <c r="AN101" s="1319"/>
      <c r="AO101" s="91"/>
      <c r="AP101" s="92"/>
      <c r="AQ101" s="1321"/>
      <c r="AR101" s="93"/>
      <c r="AS101" s="86"/>
      <c r="AT101" s="94"/>
      <c r="AU101" s="86"/>
      <c r="AV101" s="94"/>
      <c r="AW101" s="95"/>
      <c r="AX101" s="92"/>
      <c r="AY101" s="96"/>
      <c r="AZ101" s="1324"/>
      <c r="BA101" s="93"/>
      <c r="BB101" s="86"/>
      <c r="BC101" s="94"/>
      <c r="BD101" s="86"/>
      <c r="BE101" s="94"/>
      <c r="BF101" s="95"/>
      <c r="BG101" s="92"/>
      <c r="BH101" s="96"/>
      <c r="BI101" s="1324"/>
      <c r="BJ101" s="93"/>
      <c r="BK101" s="86"/>
      <c r="BL101" s="94"/>
      <c r="BM101" s="86"/>
      <c r="BN101" s="94"/>
      <c r="BO101" s="95"/>
      <c r="BP101" s="92"/>
      <c r="BQ101" s="96"/>
      <c r="BR101" s="1324"/>
      <c r="BS101" s="93"/>
      <c r="BT101" s="86"/>
      <c r="BU101" s="94"/>
      <c r="BV101" s="86"/>
      <c r="BW101" s="94"/>
      <c r="BX101" s="95"/>
      <c r="BY101" s="92"/>
      <c r="BZ101" s="96"/>
      <c r="CA101" s="1324"/>
      <c r="CB101" s="812"/>
      <c r="CC101" s="813"/>
      <c r="CD101" s="814"/>
      <c r="CE101" s="815"/>
      <c r="CF101" s="816"/>
      <c r="CG101" s="85"/>
      <c r="CH101" s="85"/>
      <c r="CI101" s="1319"/>
      <c r="CJ101" s="1319"/>
      <c r="CK101" s="91"/>
      <c r="CL101" s="92"/>
      <c r="CM101" s="93"/>
      <c r="CN101" s="86"/>
      <c r="CO101" s="94"/>
      <c r="CP101" s="86"/>
      <c r="CQ101" s="94"/>
      <c r="CR101" s="95"/>
      <c r="CS101" s="92"/>
      <c r="CT101" s="96"/>
      <c r="CU101" s="93"/>
      <c r="CV101" s="86"/>
      <c r="CW101" s="94"/>
      <c r="CX101" s="86"/>
      <c r="CY101" s="94"/>
      <c r="CZ101" s="95"/>
      <c r="DA101" s="92"/>
      <c r="DB101" s="96"/>
      <c r="DC101" s="93"/>
      <c r="DD101" s="86"/>
      <c r="DE101" s="94"/>
      <c r="DF101" s="86"/>
      <c r="DG101" s="94"/>
      <c r="DH101" s="95"/>
      <c r="DI101" s="92"/>
      <c r="DJ101" s="96"/>
      <c r="DK101" s="93"/>
      <c r="DL101" s="86"/>
      <c r="DM101" s="94"/>
      <c r="DN101" s="86"/>
      <c r="DO101" s="94"/>
      <c r="DP101" s="95"/>
      <c r="DQ101" s="92"/>
      <c r="DR101" s="96"/>
      <c r="DS101" s="817"/>
      <c r="DT101" s="807"/>
      <c r="DU101" s="808"/>
      <c r="DV101" s="807"/>
      <c r="DW101" s="808"/>
      <c r="DX101" s="807"/>
      <c r="DY101" s="808"/>
      <c r="DZ101" s="807"/>
      <c r="EA101" s="808"/>
      <c r="EB101" s="807"/>
      <c r="EC101" s="808"/>
      <c r="ED101" s="1491"/>
    </row>
    <row r="102" spans="1:134" ht="14.25" thickBot="1">
      <c r="A102" s="1768"/>
      <c r="B102" s="802"/>
      <c r="C102" s="87"/>
      <c r="D102" s="79"/>
      <c r="E102" s="809"/>
      <c r="F102" s="810"/>
      <c r="G102" s="80"/>
      <c r="H102" s="803"/>
      <c r="I102" s="804"/>
      <c r="J102" s="805"/>
      <c r="K102" s="802"/>
      <c r="L102" s="804"/>
      <c r="M102" s="805"/>
      <c r="N102" s="803"/>
      <c r="O102" s="805"/>
      <c r="P102" s="81"/>
      <c r="Q102" s="82"/>
      <c r="R102" s="82"/>
      <c r="S102" s="83"/>
      <c r="T102" s="806"/>
      <c r="U102" s="84"/>
      <c r="V102" s="85"/>
      <c r="W102" s="85"/>
      <c r="X102" s="86"/>
      <c r="Y102" s="87"/>
      <c r="Z102" s="79"/>
      <c r="AA102" s="811"/>
      <c r="AB102" s="88"/>
      <c r="AC102" s="805"/>
      <c r="AD102" s="89"/>
      <c r="AE102" s="804"/>
      <c r="AF102" s="804"/>
      <c r="AG102" s="805"/>
      <c r="AH102" s="89"/>
      <c r="AI102" s="805"/>
      <c r="AJ102" s="90"/>
      <c r="AK102" s="85"/>
      <c r="AL102" s="85"/>
      <c r="AM102" s="1319"/>
      <c r="AN102" s="1319"/>
      <c r="AO102" s="91"/>
      <c r="AP102" s="92"/>
      <c r="AQ102" s="1321"/>
      <c r="AR102" s="93"/>
      <c r="AS102" s="86"/>
      <c r="AT102" s="94"/>
      <c r="AU102" s="86"/>
      <c r="AV102" s="94"/>
      <c r="AW102" s="95"/>
      <c r="AX102" s="92"/>
      <c r="AY102" s="96"/>
      <c r="AZ102" s="1324"/>
      <c r="BA102" s="93"/>
      <c r="BB102" s="86"/>
      <c r="BC102" s="94"/>
      <c r="BD102" s="86"/>
      <c r="BE102" s="94"/>
      <c r="BF102" s="95"/>
      <c r="BG102" s="92"/>
      <c r="BH102" s="96"/>
      <c r="BI102" s="1324"/>
      <c r="BJ102" s="93"/>
      <c r="BK102" s="86"/>
      <c r="BL102" s="94"/>
      <c r="BM102" s="86"/>
      <c r="BN102" s="94"/>
      <c r="BO102" s="95"/>
      <c r="BP102" s="92"/>
      <c r="BQ102" s="96"/>
      <c r="BR102" s="1324"/>
      <c r="BS102" s="93"/>
      <c r="BT102" s="86"/>
      <c r="BU102" s="94"/>
      <c r="BV102" s="86"/>
      <c r="BW102" s="94"/>
      <c r="BX102" s="95"/>
      <c r="BY102" s="92"/>
      <c r="BZ102" s="96"/>
      <c r="CA102" s="1324"/>
      <c r="CB102" s="812"/>
      <c r="CC102" s="813"/>
      <c r="CD102" s="814"/>
      <c r="CE102" s="815"/>
      <c r="CF102" s="816"/>
      <c r="CG102" s="85"/>
      <c r="CH102" s="85"/>
      <c r="CI102" s="1319"/>
      <c r="CJ102" s="1319"/>
      <c r="CK102" s="91"/>
      <c r="CL102" s="92"/>
      <c r="CM102" s="93"/>
      <c r="CN102" s="86"/>
      <c r="CO102" s="94"/>
      <c r="CP102" s="86"/>
      <c r="CQ102" s="94"/>
      <c r="CR102" s="95"/>
      <c r="CS102" s="92"/>
      <c r="CT102" s="96"/>
      <c r="CU102" s="93"/>
      <c r="CV102" s="86"/>
      <c r="CW102" s="94"/>
      <c r="CX102" s="86"/>
      <c r="CY102" s="94"/>
      <c r="CZ102" s="95"/>
      <c r="DA102" s="92"/>
      <c r="DB102" s="96"/>
      <c r="DC102" s="93"/>
      <c r="DD102" s="86"/>
      <c r="DE102" s="94"/>
      <c r="DF102" s="86"/>
      <c r="DG102" s="94"/>
      <c r="DH102" s="95"/>
      <c r="DI102" s="92"/>
      <c r="DJ102" s="96"/>
      <c r="DK102" s="93"/>
      <c r="DL102" s="86"/>
      <c r="DM102" s="94"/>
      <c r="DN102" s="86"/>
      <c r="DO102" s="94"/>
      <c r="DP102" s="95"/>
      <c r="DQ102" s="92"/>
      <c r="DR102" s="96"/>
      <c r="DS102" s="817"/>
      <c r="DT102" s="807"/>
      <c r="DU102" s="808"/>
      <c r="DV102" s="807"/>
      <c r="DW102" s="808"/>
      <c r="DX102" s="807"/>
      <c r="DY102" s="808"/>
      <c r="DZ102" s="807"/>
      <c r="EA102" s="808"/>
      <c r="EB102" s="807"/>
      <c r="EC102" s="808"/>
      <c r="ED102" s="1491"/>
    </row>
    <row r="103" spans="1:134" ht="14.25" thickBot="1">
      <c r="A103" s="1768"/>
      <c r="B103" s="802"/>
      <c r="C103" s="87"/>
      <c r="D103" s="79"/>
      <c r="E103" s="809"/>
      <c r="F103" s="810"/>
      <c r="G103" s="80"/>
      <c r="H103" s="803"/>
      <c r="I103" s="804"/>
      <c r="J103" s="805"/>
      <c r="K103" s="802"/>
      <c r="L103" s="804"/>
      <c r="M103" s="805"/>
      <c r="N103" s="803"/>
      <c r="O103" s="805"/>
      <c r="P103" s="81"/>
      <c r="Q103" s="82"/>
      <c r="R103" s="82"/>
      <c r="S103" s="83"/>
      <c r="T103" s="806"/>
      <c r="U103" s="84"/>
      <c r="V103" s="85"/>
      <c r="W103" s="85"/>
      <c r="X103" s="86"/>
      <c r="Y103" s="87"/>
      <c r="Z103" s="79"/>
      <c r="AA103" s="811"/>
      <c r="AB103" s="88"/>
      <c r="AC103" s="805"/>
      <c r="AD103" s="89"/>
      <c r="AE103" s="804"/>
      <c r="AF103" s="804"/>
      <c r="AG103" s="805"/>
      <c r="AH103" s="89"/>
      <c r="AI103" s="805"/>
      <c r="AJ103" s="90"/>
      <c r="AK103" s="85"/>
      <c r="AL103" s="85"/>
      <c r="AM103" s="1319"/>
      <c r="AN103" s="1319"/>
      <c r="AO103" s="91"/>
      <c r="AP103" s="92"/>
      <c r="AQ103" s="1321"/>
      <c r="AR103" s="93"/>
      <c r="AS103" s="86"/>
      <c r="AT103" s="94"/>
      <c r="AU103" s="86"/>
      <c r="AV103" s="94"/>
      <c r="AW103" s="95"/>
      <c r="AX103" s="92"/>
      <c r="AY103" s="96"/>
      <c r="AZ103" s="1324"/>
      <c r="BA103" s="93"/>
      <c r="BB103" s="86"/>
      <c r="BC103" s="94"/>
      <c r="BD103" s="86"/>
      <c r="BE103" s="94"/>
      <c r="BF103" s="95"/>
      <c r="BG103" s="92"/>
      <c r="BH103" s="96"/>
      <c r="BI103" s="1324"/>
      <c r="BJ103" s="93"/>
      <c r="BK103" s="86"/>
      <c r="BL103" s="94"/>
      <c r="BM103" s="86"/>
      <c r="BN103" s="94"/>
      <c r="BO103" s="95"/>
      <c r="BP103" s="92"/>
      <c r="BQ103" s="96"/>
      <c r="BR103" s="1324"/>
      <c r="BS103" s="93"/>
      <c r="BT103" s="86"/>
      <c r="BU103" s="94"/>
      <c r="BV103" s="86"/>
      <c r="BW103" s="94"/>
      <c r="BX103" s="95"/>
      <c r="BY103" s="92"/>
      <c r="BZ103" s="96"/>
      <c r="CA103" s="1324"/>
      <c r="CB103" s="812"/>
      <c r="CC103" s="813"/>
      <c r="CD103" s="814"/>
      <c r="CE103" s="815"/>
      <c r="CF103" s="816"/>
      <c r="CG103" s="85"/>
      <c r="CH103" s="85"/>
      <c r="CI103" s="1319"/>
      <c r="CJ103" s="1319"/>
      <c r="CK103" s="91"/>
      <c r="CL103" s="92"/>
      <c r="CM103" s="93"/>
      <c r="CN103" s="86"/>
      <c r="CO103" s="94"/>
      <c r="CP103" s="86"/>
      <c r="CQ103" s="94"/>
      <c r="CR103" s="95"/>
      <c r="CS103" s="92"/>
      <c r="CT103" s="96"/>
      <c r="CU103" s="93"/>
      <c r="CV103" s="86"/>
      <c r="CW103" s="94"/>
      <c r="CX103" s="86"/>
      <c r="CY103" s="94"/>
      <c r="CZ103" s="95"/>
      <c r="DA103" s="92"/>
      <c r="DB103" s="96"/>
      <c r="DC103" s="93"/>
      <c r="DD103" s="86"/>
      <c r="DE103" s="94"/>
      <c r="DF103" s="86"/>
      <c r="DG103" s="94"/>
      <c r="DH103" s="95"/>
      <c r="DI103" s="92"/>
      <c r="DJ103" s="96"/>
      <c r="DK103" s="93"/>
      <c r="DL103" s="86"/>
      <c r="DM103" s="94"/>
      <c r="DN103" s="86"/>
      <c r="DO103" s="94"/>
      <c r="DP103" s="95"/>
      <c r="DQ103" s="92"/>
      <c r="DR103" s="96"/>
      <c r="DS103" s="817"/>
      <c r="DT103" s="807"/>
      <c r="DU103" s="808"/>
      <c r="DV103" s="807"/>
      <c r="DW103" s="808"/>
      <c r="DX103" s="807"/>
      <c r="DY103" s="808"/>
      <c r="DZ103" s="807"/>
      <c r="EA103" s="808"/>
      <c r="EB103" s="807"/>
      <c r="EC103" s="808"/>
      <c r="ED103" s="1491"/>
    </row>
    <row r="104" spans="1:134" ht="14.25" thickBot="1">
      <c r="A104" s="1768"/>
      <c r="B104" s="802"/>
      <c r="C104" s="87"/>
      <c r="D104" s="79"/>
      <c r="E104" s="809"/>
      <c r="F104" s="810"/>
      <c r="G104" s="80"/>
      <c r="H104" s="803"/>
      <c r="I104" s="804"/>
      <c r="J104" s="805"/>
      <c r="K104" s="802"/>
      <c r="L104" s="804"/>
      <c r="M104" s="805"/>
      <c r="N104" s="803"/>
      <c r="O104" s="805"/>
      <c r="P104" s="81"/>
      <c r="Q104" s="82"/>
      <c r="R104" s="82"/>
      <c r="S104" s="83"/>
      <c r="T104" s="806"/>
      <c r="U104" s="84"/>
      <c r="V104" s="85"/>
      <c r="W104" s="85"/>
      <c r="X104" s="86"/>
      <c r="Y104" s="87"/>
      <c r="Z104" s="79"/>
      <c r="AA104" s="811"/>
      <c r="AB104" s="88"/>
      <c r="AC104" s="805"/>
      <c r="AD104" s="89"/>
      <c r="AE104" s="804"/>
      <c r="AF104" s="804"/>
      <c r="AG104" s="805"/>
      <c r="AH104" s="89"/>
      <c r="AI104" s="805"/>
      <c r="AJ104" s="90"/>
      <c r="AK104" s="85"/>
      <c r="AL104" s="85"/>
      <c r="AM104" s="1319"/>
      <c r="AN104" s="1319"/>
      <c r="AO104" s="91"/>
      <c r="AP104" s="92"/>
      <c r="AQ104" s="1321"/>
      <c r="AR104" s="93"/>
      <c r="AS104" s="86"/>
      <c r="AT104" s="94"/>
      <c r="AU104" s="86"/>
      <c r="AV104" s="94"/>
      <c r="AW104" s="95"/>
      <c r="AX104" s="92"/>
      <c r="AY104" s="96"/>
      <c r="AZ104" s="1324"/>
      <c r="BA104" s="93"/>
      <c r="BB104" s="86"/>
      <c r="BC104" s="94"/>
      <c r="BD104" s="86"/>
      <c r="BE104" s="94"/>
      <c r="BF104" s="95"/>
      <c r="BG104" s="92"/>
      <c r="BH104" s="96"/>
      <c r="BI104" s="1324"/>
      <c r="BJ104" s="93"/>
      <c r="BK104" s="86"/>
      <c r="BL104" s="94"/>
      <c r="BM104" s="86"/>
      <c r="BN104" s="94"/>
      <c r="BO104" s="95"/>
      <c r="BP104" s="92"/>
      <c r="BQ104" s="96"/>
      <c r="BR104" s="1324"/>
      <c r="BS104" s="93"/>
      <c r="BT104" s="86"/>
      <c r="BU104" s="94"/>
      <c r="BV104" s="86"/>
      <c r="BW104" s="94"/>
      <c r="BX104" s="95"/>
      <c r="BY104" s="92"/>
      <c r="BZ104" s="96"/>
      <c r="CA104" s="1324"/>
      <c r="CB104" s="812"/>
      <c r="CC104" s="813"/>
      <c r="CD104" s="814"/>
      <c r="CE104" s="815"/>
      <c r="CF104" s="816"/>
      <c r="CG104" s="85"/>
      <c r="CH104" s="85"/>
      <c r="CI104" s="1319"/>
      <c r="CJ104" s="1319"/>
      <c r="CK104" s="91"/>
      <c r="CL104" s="92"/>
      <c r="CM104" s="93"/>
      <c r="CN104" s="86"/>
      <c r="CO104" s="94"/>
      <c r="CP104" s="86"/>
      <c r="CQ104" s="94"/>
      <c r="CR104" s="95"/>
      <c r="CS104" s="92"/>
      <c r="CT104" s="96"/>
      <c r="CU104" s="93"/>
      <c r="CV104" s="86"/>
      <c r="CW104" s="94"/>
      <c r="CX104" s="86"/>
      <c r="CY104" s="94"/>
      <c r="CZ104" s="95"/>
      <c r="DA104" s="92"/>
      <c r="DB104" s="96"/>
      <c r="DC104" s="93"/>
      <c r="DD104" s="86"/>
      <c r="DE104" s="94"/>
      <c r="DF104" s="86"/>
      <c r="DG104" s="94"/>
      <c r="DH104" s="95"/>
      <c r="DI104" s="92"/>
      <c r="DJ104" s="96"/>
      <c r="DK104" s="93"/>
      <c r="DL104" s="86"/>
      <c r="DM104" s="94"/>
      <c r="DN104" s="86"/>
      <c r="DO104" s="94"/>
      <c r="DP104" s="95"/>
      <c r="DQ104" s="92"/>
      <c r="DR104" s="96"/>
      <c r="DS104" s="817"/>
      <c r="DT104" s="807"/>
      <c r="DU104" s="808"/>
      <c r="DV104" s="807"/>
      <c r="DW104" s="808"/>
      <c r="DX104" s="807"/>
      <c r="DY104" s="808"/>
      <c r="DZ104" s="807"/>
      <c r="EA104" s="808"/>
      <c r="EB104" s="807"/>
      <c r="EC104" s="808"/>
      <c r="ED104" s="1491"/>
    </row>
    <row r="105" spans="1:134" ht="14.25" thickBot="1">
      <c r="A105" s="1768"/>
      <c r="B105" s="802"/>
      <c r="C105" s="87"/>
      <c r="D105" s="79"/>
      <c r="E105" s="809"/>
      <c r="F105" s="810"/>
      <c r="G105" s="80"/>
      <c r="H105" s="803"/>
      <c r="I105" s="804"/>
      <c r="J105" s="805"/>
      <c r="K105" s="802"/>
      <c r="L105" s="804"/>
      <c r="M105" s="805"/>
      <c r="N105" s="803"/>
      <c r="O105" s="805"/>
      <c r="P105" s="81"/>
      <c r="Q105" s="82"/>
      <c r="R105" s="82"/>
      <c r="S105" s="83"/>
      <c r="T105" s="806"/>
      <c r="U105" s="84"/>
      <c r="V105" s="85"/>
      <c r="W105" s="85"/>
      <c r="X105" s="86"/>
      <c r="Y105" s="87"/>
      <c r="Z105" s="79"/>
      <c r="AA105" s="811"/>
      <c r="AB105" s="88"/>
      <c r="AC105" s="805"/>
      <c r="AD105" s="89"/>
      <c r="AE105" s="804"/>
      <c r="AF105" s="804"/>
      <c r="AG105" s="805"/>
      <c r="AH105" s="89"/>
      <c r="AI105" s="805"/>
      <c r="AJ105" s="90"/>
      <c r="AK105" s="85"/>
      <c r="AL105" s="85"/>
      <c r="AM105" s="1319"/>
      <c r="AN105" s="1319"/>
      <c r="AO105" s="91"/>
      <c r="AP105" s="92"/>
      <c r="AQ105" s="1321"/>
      <c r="AR105" s="93"/>
      <c r="AS105" s="86"/>
      <c r="AT105" s="94"/>
      <c r="AU105" s="86"/>
      <c r="AV105" s="94"/>
      <c r="AW105" s="95"/>
      <c r="AX105" s="92"/>
      <c r="AY105" s="96"/>
      <c r="AZ105" s="1324"/>
      <c r="BA105" s="93"/>
      <c r="BB105" s="86"/>
      <c r="BC105" s="94"/>
      <c r="BD105" s="86"/>
      <c r="BE105" s="94"/>
      <c r="BF105" s="95"/>
      <c r="BG105" s="92"/>
      <c r="BH105" s="96"/>
      <c r="BI105" s="1324"/>
      <c r="BJ105" s="93"/>
      <c r="BK105" s="86"/>
      <c r="BL105" s="94"/>
      <c r="BM105" s="86"/>
      <c r="BN105" s="94"/>
      <c r="BO105" s="95"/>
      <c r="BP105" s="92"/>
      <c r="BQ105" s="96"/>
      <c r="BR105" s="1324"/>
      <c r="BS105" s="93"/>
      <c r="BT105" s="86"/>
      <c r="BU105" s="94"/>
      <c r="BV105" s="86"/>
      <c r="BW105" s="94"/>
      <c r="BX105" s="95"/>
      <c r="BY105" s="92"/>
      <c r="BZ105" s="96"/>
      <c r="CA105" s="1324"/>
      <c r="CB105" s="812"/>
      <c r="CC105" s="813"/>
      <c r="CD105" s="814"/>
      <c r="CE105" s="815"/>
      <c r="CF105" s="816"/>
      <c r="CG105" s="85"/>
      <c r="CH105" s="85"/>
      <c r="CI105" s="1319"/>
      <c r="CJ105" s="1319"/>
      <c r="CK105" s="91"/>
      <c r="CL105" s="92"/>
      <c r="CM105" s="93"/>
      <c r="CN105" s="86"/>
      <c r="CO105" s="94"/>
      <c r="CP105" s="86"/>
      <c r="CQ105" s="94"/>
      <c r="CR105" s="95"/>
      <c r="CS105" s="92"/>
      <c r="CT105" s="96"/>
      <c r="CU105" s="93"/>
      <c r="CV105" s="86"/>
      <c r="CW105" s="94"/>
      <c r="CX105" s="86"/>
      <c r="CY105" s="94"/>
      <c r="CZ105" s="95"/>
      <c r="DA105" s="92"/>
      <c r="DB105" s="96"/>
      <c r="DC105" s="93"/>
      <c r="DD105" s="86"/>
      <c r="DE105" s="94"/>
      <c r="DF105" s="86"/>
      <c r="DG105" s="94"/>
      <c r="DH105" s="95"/>
      <c r="DI105" s="92"/>
      <c r="DJ105" s="96"/>
      <c r="DK105" s="93"/>
      <c r="DL105" s="86"/>
      <c r="DM105" s="94"/>
      <c r="DN105" s="86"/>
      <c r="DO105" s="94"/>
      <c r="DP105" s="95"/>
      <c r="DQ105" s="92"/>
      <c r="DR105" s="96"/>
      <c r="DS105" s="817"/>
      <c r="DT105" s="807"/>
      <c r="DU105" s="808"/>
      <c r="DV105" s="807"/>
      <c r="DW105" s="808"/>
      <c r="DX105" s="807"/>
      <c r="DY105" s="808"/>
      <c r="DZ105" s="807"/>
      <c r="EA105" s="808"/>
      <c r="EB105" s="807"/>
      <c r="EC105" s="808"/>
      <c r="ED105" s="1491"/>
    </row>
    <row r="106" spans="1:134" ht="14.25" thickBot="1">
      <c r="A106" s="1768"/>
      <c r="B106" s="802"/>
      <c r="C106" s="87"/>
      <c r="D106" s="79"/>
      <c r="E106" s="809"/>
      <c r="F106" s="810"/>
      <c r="G106" s="80"/>
      <c r="H106" s="803"/>
      <c r="I106" s="804"/>
      <c r="J106" s="805"/>
      <c r="K106" s="802"/>
      <c r="L106" s="804"/>
      <c r="M106" s="805"/>
      <c r="N106" s="803"/>
      <c r="O106" s="805"/>
      <c r="P106" s="81"/>
      <c r="Q106" s="82"/>
      <c r="R106" s="82"/>
      <c r="S106" s="83"/>
      <c r="T106" s="806"/>
      <c r="U106" s="84"/>
      <c r="V106" s="85"/>
      <c r="W106" s="85"/>
      <c r="X106" s="86"/>
      <c r="Y106" s="87"/>
      <c r="Z106" s="79"/>
      <c r="AA106" s="811"/>
      <c r="AB106" s="88"/>
      <c r="AC106" s="805"/>
      <c r="AD106" s="89"/>
      <c r="AE106" s="804"/>
      <c r="AF106" s="804"/>
      <c r="AG106" s="805"/>
      <c r="AH106" s="89"/>
      <c r="AI106" s="805"/>
      <c r="AJ106" s="90"/>
      <c r="AK106" s="85"/>
      <c r="AL106" s="85"/>
      <c r="AM106" s="1319"/>
      <c r="AN106" s="1319"/>
      <c r="AO106" s="91"/>
      <c r="AP106" s="92"/>
      <c r="AQ106" s="1321"/>
      <c r="AR106" s="93"/>
      <c r="AS106" s="86"/>
      <c r="AT106" s="94"/>
      <c r="AU106" s="86"/>
      <c r="AV106" s="94"/>
      <c r="AW106" s="95"/>
      <c r="AX106" s="92"/>
      <c r="AY106" s="96"/>
      <c r="AZ106" s="1324"/>
      <c r="BA106" s="93"/>
      <c r="BB106" s="86"/>
      <c r="BC106" s="94"/>
      <c r="BD106" s="86"/>
      <c r="BE106" s="94"/>
      <c r="BF106" s="95"/>
      <c r="BG106" s="92"/>
      <c r="BH106" s="96"/>
      <c r="BI106" s="1324"/>
      <c r="BJ106" s="93"/>
      <c r="BK106" s="86"/>
      <c r="BL106" s="94"/>
      <c r="BM106" s="86"/>
      <c r="BN106" s="94"/>
      <c r="BO106" s="95"/>
      <c r="BP106" s="92"/>
      <c r="BQ106" s="96"/>
      <c r="BR106" s="1324"/>
      <c r="BS106" s="93"/>
      <c r="BT106" s="86"/>
      <c r="BU106" s="94"/>
      <c r="BV106" s="86"/>
      <c r="BW106" s="94"/>
      <c r="BX106" s="95"/>
      <c r="BY106" s="92"/>
      <c r="BZ106" s="96"/>
      <c r="CA106" s="1324"/>
      <c r="CB106" s="812"/>
      <c r="CC106" s="813"/>
      <c r="CD106" s="814"/>
      <c r="CE106" s="815"/>
      <c r="CF106" s="816"/>
      <c r="CG106" s="85"/>
      <c r="CH106" s="85"/>
      <c r="CI106" s="1319"/>
      <c r="CJ106" s="1319"/>
      <c r="CK106" s="91"/>
      <c r="CL106" s="92"/>
      <c r="CM106" s="93"/>
      <c r="CN106" s="86"/>
      <c r="CO106" s="94"/>
      <c r="CP106" s="86"/>
      <c r="CQ106" s="94"/>
      <c r="CR106" s="95"/>
      <c r="CS106" s="92"/>
      <c r="CT106" s="96"/>
      <c r="CU106" s="93"/>
      <c r="CV106" s="86"/>
      <c r="CW106" s="94"/>
      <c r="CX106" s="86"/>
      <c r="CY106" s="94"/>
      <c r="CZ106" s="95"/>
      <c r="DA106" s="92"/>
      <c r="DB106" s="96"/>
      <c r="DC106" s="93"/>
      <c r="DD106" s="86"/>
      <c r="DE106" s="94"/>
      <c r="DF106" s="86"/>
      <c r="DG106" s="94"/>
      <c r="DH106" s="95"/>
      <c r="DI106" s="92"/>
      <c r="DJ106" s="96"/>
      <c r="DK106" s="93"/>
      <c r="DL106" s="86"/>
      <c r="DM106" s="94"/>
      <c r="DN106" s="86"/>
      <c r="DO106" s="94"/>
      <c r="DP106" s="95"/>
      <c r="DQ106" s="92"/>
      <c r="DR106" s="96"/>
      <c r="DS106" s="817"/>
      <c r="DT106" s="807"/>
      <c r="DU106" s="808"/>
      <c r="DV106" s="807"/>
      <c r="DW106" s="808"/>
      <c r="DX106" s="807"/>
      <c r="DY106" s="808"/>
      <c r="DZ106" s="807"/>
      <c r="EA106" s="808"/>
      <c r="EB106" s="807"/>
      <c r="EC106" s="808"/>
      <c r="ED106" s="1491"/>
    </row>
    <row r="107" spans="1:134" ht="14.25" thickBot="1">
      <c r="A107" s="1768"/>
      <c r="B107" s="802"/>
      <c r="C107" s="87"/>
      <c r="D107" s="79"/>
      <c r="E107" s="809"/>
      <c r="F107" s="810"/>
      <c r="G107" s="80"/>
      <c r="H107" s="803"/>
      <c r="I107" s="804"/>
      <c r="J107" s="805"/>
      <c r="K107" s="802"/>
      <c r="L107" s="804"/>
      <c r="M107" s="805"/>
      <c r="N107" s="803"/>
      <c r="O107" s="805"/>
      <c r="P107" s="81"/>
      <c r="Q107" s="82"/>
      <c r="R107" s="82"/>
      <c r="S107" s="83"/>
      <c r="T107" s="806"/>
      <c r="U107" s="84"/>
      <c r="V107" s="85"/>
      <c r="W107" s="85"/>
      <c r="X107" s="86"/>
      <c r="Y107" s="87"/>
      <c r="Z107" s="79"/>
      <c r="AA107" s="811"/>
      <c r="AB107" s="88"/>
      <c r="AC107" s="805"/>
      <c r="AD107" s="89"/>
      <c r="AE107" s="804"/>
      <c r="AF107" s="804"/>
      <c r="AG107" s="805"/>
      <c r="AH107" s="89"/>
      <c r="AI107" s="805"/>
      <c r="AJ107" s="90"/>
      <c r="AK107" s="85"/>
      <c r="AL107" s="85"/>
      <c r="AM107" s="1319"/>
      <c r="AN107" s="1319"/>
      <c r="AO107" s="91"/>
      <c r="AP107" s="92"/>
      <c r="AQ107" s="1321"/>
      <c r="AR107" s="93"/>
      <c r="AS107" s="86"/>
      <c r="AT107" s="94"/>
      <c r="AU107" s="86"/>
      <c r="AV107" s="94"/>
      <c r="AW107" s="95"/>
      <c r="AX107" s="92"/>
      <c r="AY107" s="96"/>
      <c r="AZ107" s="1324"/>
      <c r="BA107" s="93"/>
      <c r="BB107" s="86"/>
      <c r="BC107" s="94"/>
      <c r="BD107" s="86"/>
      <c r="BE107" s="94"/>
      <c r="BF107" s="95"/>
      <c r="BG107" s="92"/>
      <c r="BH107" s="96"/>
      <c r="BI107" s="1324"/>
      <c r="BJ107" s="93"/>
      <c r="BK107" s="86"/>
      <c r="BL107" s="94"/>
      <c r="BM107" s="86"/>
      <c r="BN107" s="94"/>
      <c r="BO107" s="95"/>
      <c r="BP107" s="92"/>
      <c r="BQ107" s="96"/>
      <c r="BR107" s="1324"/>
      <c r="BS107" s="93"/>
      <c r="BT107" s="86"/>
      <c r="BU107" s="94"/>
      <c r="BV107" s="86"/>
      <c r="BW107" s="94"/>
      <c r="BX107" s="95"/>
      <c r="BY107" s="92"/>
      <c r="BZ107" s="96"/>
      <c r="CA107" s="1324"/>
      <c r="CB107" s="812"/>
      <c r="CC107" s="813"/>
      <c r="CD107" s="814"/>
      <c r="CE107" s="815"/>
      <c r="CF107" s="816"/>
      <c r="CG107" s="85"/>
      <c r="CH107" s="85"/>
      <c r="CI107" s="1319"/>
      <c r="CJ107" s="1319"/>
      <c r="CK107" s="91"/>
      <c r="CL107" s="92"/>
      <c r="CM107" s="93"/>
      <c r="CN107" s="86"/>
      <c r="CO107" s="94"/>
      <c r="CP107" s="86"/>
      <c r="CQ107" s="94"/>
      <c r="CR107" s="95"/>
      <c r="CS107" s="92"/>
      <c r="CT107" s="96"/>
      <c r="CU107" s="93"/>
      <c r="CV107" s="86"/>
      <c r="CW107" s="94"/>
      <c r="CX107" s="86"/>
      <c r="CY107" s="94"/>
      <c r="CZ107" s="95"/>
      <c r="DA107" s="92"/>
      <c r="DB107" s="96"/>
      <c r="DC107" s="93"/>
      <c r="DD107" s="86"/>
      <c r="DE107" s="94"/>
      <c r="DF107" s="86"/>
      <c r="DG107" s="94"/>
      <c r="DH107" s="95"/>
      <c r="DI107" s="92"/>
      <c r="DJ107" s="96"/>
      <c r="DK107" s="93"/>
      <c r="DL107" s="86"/>
      <c r="DM107" s="94"/>
      <c r="DN107" s="86"/>
      <c r="DO107" s="94"/>
      <c r="DP107" s="95"/>
      <c r="DQ107" s="92"/>
      <c r="DR107" s="96"/>
      <c r="DS107" s="817"/>
      <c r="DT107" s="807"/>
      <c r="DU107" s="808"/>
      <c r="DV107" s="807"/>
      <c r="DW107" s="808"/>
      <c r="DX107" s="807"/>
      <c r="DY107" s="808"/>
      <c r="DZ107" s="807"/>
      <c r="EA107" s="808"/>
      <c r="EB107" s="807"/>
      <c r="EC107" s="808"/>
      <c r="ED107" s="1491"/>
    </row>
    <row r="108" spans="1:134" ht="14.25" thickBot="1">
      <c r="A108" s="1768"/>
      <c r="B108" s="802"/>
      <c r="C108" s="87"/>
      <c r="D108" s="79"/>
      <c r="E108" s="809"/>
      <c r="F108" s="810"/>
      <c r="G108" s="80"/>
      <c r="H108" s="803"/>
      <c r="I108" s="804"/>
      <c r="J108" s="805"/>
      <c r="K108" s="802"/>
      <c r="L108" s="804"/>
      <c r="M108" s="805"/>
      <c r="N108" s="803"/>
      <c r="O108" s="805"/>
      <c r="P108" s="81"/>
      <c r="Q108" s="82"/>
      <c r="R108" s="82"/>
      <c r="S108" s="83"/>
      <c r="T108" s="806"/>
      <c r="U108" s="84"/>
      <c r="V108" s="85"/>
      <c r="W108" s="85"/>
      <c r="X108" s="86"/>
      <c r="Y108" s="87"/>
      <c r="Z108" s="79"/>
      <c r="AA108" s="811"/>
      <c r="AB108" s="88"/>
      <c r="AC108" s="805"/>
      <c r="AD108" s="89"/>
      <c r="AE108" s="804"/>
      <c r="AF108" s="804"/>
      <c r="AG108" s="805"/>
      <c r="AH108" s="89"/>
      <c r="AI108" s="805"/>
      <c r="AJ108" s="90"/>
      <c r="AK108" s="85"/>
      <c r="AL108" s="85"/>
      <c r="AM108" s="1319"/>
      <c r="AN108" s="1319"/>
      <c r="AO108" s="91"/>
      <c r="AP108" s="92"/>
      <c r="AQ108" s="1321"/>
      <c r="AR108" s="93"/>
      <c r="AS108" s="86"/>
      <c r="AT108" s="94"/>
      <c r="AU108" s="86"/>
      <c r="AV108" s="94"/>
      <c r="AW108" s="95"/>
      <c r="AX108" s="92"/>
      <c r="AY108" s="96"/>
      <c r="AZ108" s="1324"/>
      <c r="BA108" s="93"/>
      <c r="BB108" s="86"/>
      <c r="BC108" s="94"/>
      <c r="BD108" s="86"/>
      <c r="BE108" s="94"/>
      <c r="BF108" s="95"/>
      <c r="BG108" s="92"/>
      <c r="BH108" s="96"/>
      <c r="BI108" s="1324"/>
      <c r="BJ108" s="93"/>
      <c r="BK108" s="86"/>
      <c r="BL108" s="94"/>
      <c r="BM108" s="86"/>
      <c r="BN108" s="94"/>
      <c r="BO108" s="95"/>
      <c r="BP108" s="92"/>
      <c r="BQ108" s="96"/>
      <c r="BR108" s="1324"/>
      <c r="BS108" s="93"/>
      <c r="BT108" s="86"/>
      <c r="BU108" s="94"/>
      <c r="BV108" s="86"/>
      <c r="BW108" s="94"/>
      <c r="BX108" s="95"/>
      <c r="BY108" s="92"/>
      <c r="BZ108" s="96"/>
      <c r="CA108" s="1324"/>
      <c r="CB108" s="812"/>
      <c r="CC108" s="813"/>
      <c r="CD108" s="814"/>
      <c r="CE108" s="815"/>
      <c r="CF108" s="816"/>
      <c r="CG108" s="85"/>
      <c r="CH108" s="85"/>
      <c r="CI108" s="1319"/>
      <c r="CJ108" s="1319"/>
      <c r="CK108" s="91"/>
      <c r="CL108" s="92"/>
      <c r="CM108" s="93"/>
      <c r="CN108" s="86"/>
      <c r="CO108" s="94"/>
      <c r="CP108" s="86"/>
      <c r="CQ108" s="94"/>
      <c r="CR108" s="95"/>
      <c r="CS108" s="92"/>
      <c r="CT108" s="96"/>
      <c r="CU108" s="93"/>
      <c r="CV108" s="86"/>
      <c r="CW108" s="94"/>
      <c r="CX108" s="86"/>
      <c r="CY108" s="94"/>
      <c r="CZ108" s="95"/>
      <c r="DA108" s="92"/>
      <c r="DB108" s="96"/>
      <c r="DC108" s="93"/>
      <c r="DD108" s="86"/>
      <c r="DE108" s="94"/>
      <c r="DF108" s="86"/>
      <c r="DG108" s="94"/>
      <c r="DH108" s="95"/>
      <c r="DI108" s="92"/>
      <c r="DJ108" s="96"/>
      <c r="DK108" s="93"/>
      <c r="DL108" s="86"/>
      <c r="DM108" s="94"/>
      <c r="DN108" s="86"/>
      <c r="DO108" s="94"/>
      <c r="DP108" s="95"/>
      <c r="DQ108" s="92"/>
      <c r="DR108" s="96"/>
      <c r="DS108" s="817"/>
      <c r="DT108" s="807"/>
      <c r="DU108" s="808"/>
      <c r="DV108" s="807"/>
      <c r="DW108" s="808"/>
      <c r="DX108" s="807"/>
      <c r="DY108" s="808"/>
      <c r="DZ108" s="807"/>
      <c r="EA108" s="808"/>
      <c r="EB108" s="807"/>
      <c r="EC108" s="808"/>
      <c r="ED108" s="1491"/>
    </row>
    <row r="109" spans="1:134" ht="14.25" thickBot="1">
      <c r="A109" s="1768"/>
      <c r="B109" s="802"/>
      <c r="C109" s="87"/>
      <c r="D109" s="79"/>
      <c r="E109" s="809"/>
      <c r="F109" s="810"/>
      <c r="G109" s="80"/>
      <c r="H109" s="803"/>
      <c r="I109" s="804"/>
      <c r="J109" s="805"/>
      <c r="K109" s="802"/>
      <c r="L109" s="804"/>
      <c r="M109" s="805"/>
      <c r="N109" s="803"/>
      <c r="O109" s="805"/>
      <c r="P109" s="81"/>
      <c r="Q109" s="82"/>
      <c r="R109" s="82"/>
      <c r="S109" s="83"/>
      <c r="T109" s="806"/>
      <c r="U109" s="84"/>
      <c r="V109" s="85"/>
      <c r="W109" s="85"/>
      <c r="X109" s="86"/>
      <c r="Y109" s="87"/>
      <c r="Z109" s="79"/>
      <c r="AA109" s="811"/>
      <c r="AB109" s="88"/>
      <c r="AC109" s="805"/>
      <c r="AD109" s="89"/>
      <c r="AE109" s="804"/>
      <c r="AF109" s="804"/>
      <c r="AG109" s="805"/>
      <c r="AH109" s="89"/>
      <c r="AI109" s="805"/>
      <c r="AJ109" s="90"/>
      <c r="AK109" s="85"/>
      <c r="AL109" s="85"/>
      <c r="AM109" s="1319"/>
      <c r="AN109" s="1319"/>
      <c r="AO109" s="91"/>
      <c r="AP109" s="92"/>
      <c r="AQ109" s="1321"/>
      <c r="AR109" s="93"/>
      <c r="AS109" s="86"/>
      <c r="AT109" s="94"/>
      <c r="AU109" s="86"/>
      <c r="AV109" s="94"/>
      <c r="AW109" s="95"/>
      <c r="AX109" s="92"/>
      <c r="AY109" s="96"/>
      <c r="AZ109" s="1324"/>
      <c r="BA109" s="93"/>
      <c r="BB109" s="86"/>
      <c r="BC109" s="94"/>
      <c r="BD109" s="86"/>
      <c r="BE109" s="94"/>
      <c r="BF109" s="95"/>
      <c r="BG109" s="92"/>
      <c r="BH109" s="96"/>
      <c r="BI109" s="1324"/>
      <c r="BJ109" s="93"/>
      <c r="BK109" s="86"/>
      <c r="BL109" s="94"/>
      <c r="BM109" s="86"/>
      <c r="BN109" s="94"/>
      <c r="BO109" s="95"/>
      <c r="BP109" s="92"/>
      <c r="BQ109" s="96"/>
      <c r="BR109" s="1324"/>
      <c r="BS109" s="93"/>
      <c r="BT109" s="86"/>
      <c r="BU109" s="94"/>
      <c r="BV109" s="86"/>
      <c r="BW109" s="94"/>
      <c r="BX109" s="95"/>
      <c r="BY109" s="92"/>
      <c r="BZ109" s="96"/>
      <c r="CA109" s="1324"/>
      <c r="CB109" s="812"/>
      <c r="CC109" s="813"/>
      <c r="CD109" s="814"/>
      <c r="CE109" s="815"/>
      <c r="CF109" s="816"/>
      <c r="CG109" s="85"/>
      <c r="CH109" s="85"/>
      <c r="CI109" s="1319"/>
      <c r="CJ109" s="1319"/>
      <c r="CK109" s="91"/>
      <c r="CL109" s="92"/>
      <c r="CM109" s="93"/>
      <c r="CN109" s="86"/>
      <c r="CO109" s="94"/>
      <c r="CP109" s="86"/>
      <c r="CQ109" s="94"/>
      <c r="CR109" s="95"/>
      <c r="CS109" s="92"/>
      <c r="CT109" s="96"/>
      <c r="CU109" s="93"/>
      <c r="CV109" s="86"/>
      <c r="CW109" s="94"/>
      <c r="CX109" s="86"/>
      <c r="CY109" s="94"/>
      <c r="CZ109" s="95"/>
      <c r="DA109" s="92"/>
      <c r="DB109" s="96"/>
      <c r="DC109" s="93"/>
      <c r="DD109" s="86"/>
      <c r="DE109" s="94"/>
      <c r="DF109" s="86"/>
      <c r="DG109" s="94"/>
      <c r="DH109" s="95"/>
      <c r="DI109" s="92"/>
      <c r="DJ109" s="96"/>
      <c r="DK109" s="93"/>
      <c r="DL109" s="86"/>
      <c r="DM109" s="94"/>
      <c r="DN109" s="86"/>
      <c r="DO109" s="94"/>
      <c r="DP109" s="95"/>
      <c r="DQ109" s="92"/>
      <c r="DR109" s="96"/>
      <c r="DS109" s="817"/>
      <c r="DT109" s="807"/>
      <c r="DU109" s="808"/>
      <c r="DV109" s="807"/>
      <c r="DW109" s="808"/>
      <c r="DX109" s="807"/>
      <c r="DY109" s="808"/>
      <c r="DZ109" s="807"/>
      <c r="EA109" s="808"/>
      <c r="EB109" s="807"/>
      <c r="EC109" s="808"/>
      <c r="ED109" s="1491"/>
    </row>
    <row r="110" spans="1:134" ht="14.25" thickBot="1">
      <c r="A110" s="1768"/>
      <c r="B110" s="802"/>
      <c r="C110" s="87"/>
      <c r="D110" s="79"/>
      <c r="E110" s="809"/>
      <c r="F110" s="810"/>
      <c r="G110" s="80"/>
      <c r="H110" s="803"/>
      <c r="I110" s="804"/>
      <c r="J110" s="805"/>
      <c r="K110" s="802"/>
      <c r="L110" s="804"/>
      <c r="M110" s="805"/>
      <c r="N110" s="803"/>
      <c r="O110" s="805"/>
      <c r="P110" s="81"/>
      <c r="Q110" s="82"/>
      <c r="R110" s="82"/>
      <c r="S110" s="83"/>
      <c r="T110" s="806"/>
      <c r="U110" s="84"/>
      <c r="V110" s="85"/>
      <c r="W110" s="85"/>
      <c r="X110" s="86"/>
      <c r="Y110" s="87"/>
      <c r="Z110" s="79"/>
      <c r="AA110" s="811"/>
      <c r="AB110" s="88"/>
      <c r="AC110" s="805"/>
      <c r="AD110" s="89"/>
      <c r="AE110" s="804"/>
      <c r="AF110" s="804"/>
      <c r="AG110" s="805"/>
      <c r="AH110" s="89"/>
      <c r="AI110" s="805"/>
      <c r="AJ110" s="90"/>
      <c r="AK110" s="85"/>
      <c r="AL110" s="85"/>
      <c r="AM110" s="1319"/>
      <c r="AN110" s="1319"/>
      <c r="AO110" s="91"/>
      <c r="AP110" s="92"/>
      <c r="AQ110" s="1321"/>
      <c r="AR110" s="93"/>
      <c r="AS110" s="86"/>
      <c r="AT110" s="94"/>
      <c r="AU110" s="86"/>
      <c r="AV110" s="94"/>
      <c r="AW110" s="95"/>
      <c r="AX110" s="92"/>
      <c r="AY110" s="96"/>
      <c r="AZ110" s="1324"/>
      <c r="BA110" s="93"/>
      <c r="BB110" s="86"/>
      <c r="BC110" s="94"/>
      <c r="BD110" s="86"/>
      <c r="BE110" s="94"/>
      <c r="BF110" s="95"/>
      <c r="BG110" s="92"/>
      <c r="BH110" s="96"/>
      <c r="BI110" s="1324"/>
      <c r="BJ110" s="93"/>
      <c r="BK110" s="86"/>
      <c r="BL110" s="94"/>
      <c r="BM110" s="86"/>
      <c r="BN110" s="94"/>
      <c r="BO110" s="95"/>
      <c r="BP110" s="92"/>
      <c r="BQ110" s="96"/>
      <c r="BR110" s="1324"/>
      <c r="BS110" s="93"/>
      <c r="BT110" s="86"/>
      <c r="BU110" s="94"/>
      <c r="BV110" s="86"/>
      <c r="BW110" s="94"/>
      <c r="BX110" s="95"/>
      <c r="BY110" s="92"/>
      <c r="BZ110" s="96"/>
      <c r="CA110" s="1324"/>
      <c r="CB110" s="812"/>
      <c r="CC110" s="813"/>
      <c r="CD110" s="814"/>
      <c r="CE110" s="815"/>
      <c r="CF110" s="816"/>
      <c r="CG110" s="85"/>
      <c r="CH110" s="85"/>
      <c r="CI110" s="1319"/>
      <c r="CJ110" s="1319"/>
      <c r="CK110" s="91"/>
      <c r="CL110" s="92"/>
      <c r="CM110" s="93"/>
      <c r="CN110" s="86"/>
      <c r="CO110" s="94"/>
      <c r="CP110" s="86"/>
      <c r="CQ110" s="94"/>
      <c r="CR110" s="95"/>
      <c r="CS110" s="92"/>
      <c r="CT110" s="96"/>
      <c r="CU110" s="93"/>
      <c r="CV110" s="86"/>
      <c r="CW110" s="94"/>
      <c r="CX110" s="86"/>
      <c r="CY110" s="94"/>
      <c r="CZ110" s="95"/>
      <c r="DA110" s="92"/>
      <c r="DB110" s="96"/>
      <c r="DC110" s="93"/>
      <c r="DD110" s="86"/>
      <c r="DE110" s="94"/>
      <c r="DF110" s="86"/>
      <c r="DG110" s="94"/>
      <c r="DH110" s="95"/>
      <c r="DI110" s="92"/>
      <c r="DJ110" s="96"/>
      <c r="DK110" s="93"/>
      <c r="DL110" s="86"/>
      <c r="DM110" s="94"/>
      <c r="DN110" s="86"/>
      <c r="DO110" s="94"/>
      <c r="DP110" s="95"/>
      <c r="DQ110" s="92"/>
      <c r="DR110" s="96"/>
      <c r="DS110" s="817"/>
      <c r="DT110" s="807"/>
      <c r="DU110" s="808"/>
      <c r="DV110" s="807"/>
      <c r="DW110" s="808"/>
      <c r="DX110" s="807"/>
      <c r="DY110" s="808"/>
      <c r="DZ110" s="807"/>
      <c r="EA110" s="808"/>
      <c r="EB110" s="807"/>
      <c r="EC110" s="808"/>
      <c r="ED110" s="1491"/>
    </row>
    <row r="111" spans="1:134" ht="14.25" thickBot="1">
      <c r="A111" s="1768"/>
      <c r="B111" s="802"/>
      <c r="C111" s="87"/>
      <c r="D111" s="79"/>
      <c r="E111" s="809"/>
      <c r="F111" s="810"/>
      <c r="G111" s="80"/>
      <c r="H111" s="803"/>
      <c r="I111" s="804"/>
      <c r="J111" s="805"/>
      <c r="K111" s="802"/>
      <c r="L111" s="804"/>
      <c r="M111" s="805"/>
      <c r="N111" s="803"/>
      <c r="O111" s="805"/>
      <c r="P111" s="81"/>
      <c r="Q111" s="82"/>
      <c r="R111" s="82"/>
      <c r="S111" s="83"/>
      <c r="T111" s="806"/>
      <c r="U111" s="84"/>
      <c r="V111" s="85"/>
      <c r="W111" s="85"/>
      <c r="X111" s="86"/>
      <c r="Y111" s="87"/>
      <c r="Z111" s="79"/>
      <c r="AA111" s="811"/>
      <c r="AB111" s="88"/>
      <c r="AC111" s="805"/>
      <c r="AD111" s="89"/>
      <c r="AE111" s="804"/>
      <c r="AF111" s="804"/>
      <c r="AG111" s="805"/>
      <c r="AH111" s="89"/>
      <c r="AI111" s="805"/>
      <c r="AJ111" s="90"/>
      <c r="AK111" s="85"/>
      <c r="AL111" s="85"/>
      <c r="AM111" s="1319"/>
      <c r="AN111" s="1319"/>
      <c r="AO111" s="91"/>
      <c r="AP111" s="92"/>
      <c r="AQ111" s="1321"/>
      <c r="AR111" s="93"/>
      <c r="AS111" s="86"/>
      <c r="AT111" s="94"/>
      <c r="AU111" s="86"/>
      <c r="AV111" s="94"/>
      <c r="AW111" s="95"/>
      <c r="AX111" s="92"/>
      <c r="AY111" s="96"/>
      <c r="AZ111" s="1324"/>
      <c r="BA111" s="93"/>
      <c r="BB111" s="86"/>
      <c r="BC111" s="94"/>
      <c r="BD111" s="86"/>
      <c r="BE111" s="94"/>
      <c r="BF111" s="95"/>
      <c r="BG111" s="92"/>
      <c r="BH111" s="96"/>
      <c r="BI111" s="1324"/>
      <c r="BJ111" s="93"/>
      <c r="BK111" s="86"/>
      <c r="BL111" s="94"/>
      <c r="BM111" s="86"/>
      <c r="BN111" s="94"/>
      <c r="BO111" s="95"/>
      <c r="BP111" s="92"/>
      <c r="BQ111" s="96"/>
      <c r="BR111" s="1324"/>
      <c r="BS111" s="93"/>
      <c r="BT111" s="86"/>
      <c r="BU111" s="94"/>
      <c r="BV111" s="86"/>
      <c r="BW111" s="94"/>
      <c r="BX111" s="95"/>
      <c r="BY111" s="92"/>
      <c r="BZ111" s="96"/>
      <c r="CA111" s="1324"/>
      <c r="CB111" s="812"/>
      <c r="CC111" s="813"/>
      <c r="CD111" s="814"/>
      <c r="CE111" s="815"/>
      <c r="CF111" s="816"/>
      <c r="CG111" s="85"/>
      <c r="CH111" s="85"/>
      <c r="CI111" s="1319"/>
      <c r="CJ111" s="1319"/>
      <c r="CK111" s="91"/>
      <c r="CL111" s="92"/>
      <c r="CM111" s="93"/>
      <c r="CN111" s="86"/>
      <c r="CO111" s="94"/>
      <c r="CP111" s="86"/>
      <c r="CQ111" s="94"/>
      <c r="CR111" s="95"/>
      <c r="CS111" s="92"/>
      <c r="CT111" s="96"/>
      <c r="CU111" s="93"/>
      <c r="CV111" s="86"/>
      <c r="CW111" s="94"/>
      <c r="CX111" s="86"/>
      <c r="CY111" s="94"/>
      <c r="CZ111" s="95"/>
      <c r="DA111" s="92"/>
      <c r="DB111" s="96"/>
      <c r="DC111" s="93"/>
      <c r="DD111" s="86"/>
      <c r="DE111" s="94"/>
      <c r="DF111" s="86"/>
      <c r="DG111" s="94"/>
      <c r="DH111" s="95"/>
      <c r="DI111" s="92"/>
      <c r="DJ111" s="96"/>
      <c r="DK111" s="93"/>
      <c r="DL111" s="86"/>
      <c r="DM111" s="94"/>
      <c r="DN111" s="86"/>
      <c r="DO111" s="94"/>
      <c r="DP111" s="95"/>
      <c r="DQ111" s="92"/>
      <c r="DR111" s="96"/>
      <c r="DS111" s="817"/>
      <c r="DT111" s="807"/>
      <c r="DU111" s="808"/>
      <c r="DV111" s="807"/>
      <c r="DW111" s="808"/>
      <c r="DX111" s="807"/>
      <c r="DY111" s="808"/>
      <c r="DZ111" s="807"/>
      <c r="EA111" s="808"/>
      <c r="EB111" s="807"/>
      <c r="EC111" s="808"/>
      <c r="ED111" s="1491"/>
    </row>
    <row r="112" spans="1:134" ht="14.25" thickBot="1">
      <c r="A112" s="1768"/>
      <c r="B112" s="802"/>
      <c r="C112" s="87"/>
      <c r="D112" s="79"/>
      <c r="E112" s="809"/>
      <c r="F112" s="810"/>
      <c r="G112" s="80"/>
      <c r="H112" s="803"/>
      <c r="I112" s="804"/>
      <c r="J112" s="805"/>
      <c r="K112" s="802"/>
      <c r="L112" s="804"/>
      <c r="M112" s="805"/>
      <c r="N112" s="803"/>
      <c r="O112" s="805"/>
      <c r="P112" s="81"/>
      <c r="Q112" s="82"/>
      <c r="R112" s="82"/>
      <c r="S112" s="83"/>
      <c r="T112" s="806"/>
      <c r="U112" s="84"/>
      <c r="V112" s="85"/>
      <c r="W112" s="85"/>
      <c r="X112" s="86"/>
      <c r="Y112" s="87"/>
      <c r="Z112" s="79"/>
      <c r="AA112" s="811"/>
      <c r="AB112" s="88"/>
      <c r="AC112" s="805"/>
      <c r="AD112" s="89"/>
      <c r="AE112" s="804"/>
      <c r="AF112" s="804"/>
      <c r="AG112" s="805"/>
      <c r="AH112" s="89"/>
      <c r="AI112" s="805"/>
      <c r="AJ112" s="90"/>
      <c r="AK112" s="85"/>
      <c r="AL112" s="85"/>
      <c r="AM112" s="1319"/>
      <c r="AN112" s="1319"/>
      <c r="AO112" s="91"/>
      <c r="AP112" s="92"/>
      <c r="AQ112" s="1321"/>
      <c r="AR112" s="93"/>
      <c r="AS112" s="86"/>
      <c r="AT112" s="94"/>
      <c r="AU112" s="86"/>
      <c r="AV112" s="94"/>
      <c r="AW112" s="95"/>
      <c r="AX112" s="92"/>
      <c r="AY112" s="96"/>
      <c r="AZ112" s="1324"/>
      <c r="BA112" s="93"/>
      <c r="BB112" s="86"/>
      <c r="BC112" s="94"/>
      <c r="BD112" s="86"/>
      <c r="BE112" s="94"/>
      <c r="BF112" s="95"/>
      <c r="BG112" s="92"/>
      <c r="BH112" s="96"/>
      <c r="BI112" s="1324"/>
      <c r="BJ112" s="93"/>
      <c r="BK112" s="86"/>
      <c r="BL112" s="94"/>
      <c r="BM112" s="86"/>
      <c r="BN112" s="94"/>
      <c r="BO112" s="95"/>
      <c r="BP112" s="92"/>
      <c r="BQ112" s="96"/>
      <c r="BR112" s="1324"/>
      <c r="BS112" s="93"/>
      <c r="BT112" s="86"/>
      <c r="BU112" s="94"/>
      <c r="BV112" s="86"/>
      <c r="BW112" s="94"/>
      <c r="BX112" s="95"/>
      <c r="BY112" s="92"/>
      <c r="BZ112" s="96"/>
      <c r="CA112" s="1324"/>
      <c r="CB112" s="812"/>
      <c r="CC112" s="813"/>
      <c r="CD112" s="814"/>
      <c r="CE112" s="815"/>
      <c r="CF112" s="816"/>
      <c r="CG112" s="85"/>
      <c r="CH112" s="85"/>
      <c r="CI112" s="1319"/>
      <c r="CJ112" s="1319"/>
      <c r="CK112" s="91"/>
      <c r="CL112" s="92"/>
      <c r="CM112" s="93"/>
      <c r="CN112" s="86"/>
      <c r="CO112" s="94"/>
      <c r="CP112" s="86"/>
      <c r="CQ112" s="94"/>
      <c r="CR112" s="95"/>
      <c r="CS112" s="92"/>
      <c r="CT112" s="96"/>
      <c r="CU112" s="93"/>
      <c r="CV112" s="86"/>
      <c r="CW112" s="94"/>
      <c r="CX112" s="86"/>
      <c r="CY112" s="94"/>
      <c r="CZ112" s="95"/>
      <c r="DA112" s="92"/>
      <c r="DB112" s="96"/>
      <c r="DC112" s="93"/>
      <c r="DD112" s="86"/>
      <c r="DE112" s="94"/>
      <c r="DF112" s="86"/>
      <c r="DG112" s="94"/>
      <c r="DH112" s="95"/>
      <c r="DI112" s="92"/>
      <c r="DJ112" s="96"/>
      <c r="DK112" s="93"/>
      <c r="DL112" s="86"/>
      <c r="DM112" s="94"/>
      <c r="DN112" s="86"/>
      <c r="DO112" s="94"/>
      <c r="DP112" s="95"/>
      <c r="DQ112" s="92"/>
      <c r="DR112" s="96"/>
      <c r="DS112" s="817"/>
      <c r="DT112" s="807"/>
      <c r="DU112" s="808"/>
      <c r="DV112" s="807"/>
      <c r="DW112" s="808"/>
      <c r="DX112" s="807"/>
      <c r="DY112" s="808"/>
      <c r="DZ112" s="807"/>
      <c r="EA112" s="808"/>
      <c r="EB112" s="807"/>
      <c r="EC112" s="808"/>
      <c r="ED112" s="1491"/>
    </row>
    <row r="113" spans="1:134" ht="14.25" thickBot="1">
      <c r="A113" s="1768"/>
      <c r="B113" s="802"/>
      <c r="C113" s="87"/>
      <c r="D113" s="79"/>
      <c r="E113" s="809"/>
      <c r="F113" s="810"/>
      <c r="G113" s="80"/>
      <c r="H113" s="803"/>
      <c r="I113" s="804"/>
      <c r="J113" s="805"/>
      <c r="K113" s="802"/>
      <c r="L113" s="804"/>
      <c r="M113" s="805"/>
      <c r="N113" s="803"/>
      <c r="O113" s="805"/>
      <c r="P113" s="81"/>
      <c r="Q113" s="82"/>
      <c r="R113" s="82"/>
      <c r="S113" s="83"/>
      <c r="T113" s="806"/>
      <c r="U113" s="84"/>
      <c r="V113" s="85"/>
      <c r="W113" s="85"/>
      <c r="X113" s="86"/>
      <c r="Y113" s="87"/>
      <c r="Z113" s="79"/>
      <c r="AA113" s="811"/>
      <c r="AB113" s="88"/>
      <c r="AC113" s="805"/>
      <c r="AD113" s="89"/>
      <c r="AE113" s="804"/>
      <c r="AF113" s="804"/>
      <c r="AG113" s="805"/>
      <c r="AH113" s="89"/>
      <c r="AI113" s="805"/>
      <c r="AJ113" s="90"/>
      <c r="AK113" s="85"/>
      <c r="AL113" s="85"/>
      <c r="AM113" s="1319"/>
      <c r="AN113" s="1319"/>
      <c r="AO113" s="91"/>
      <c r="AP113" s="92"/>
      <c r="AQ113" s="1321"/>
      <c r="AR113" s="93"/>
      <c r="AS113" s="86"/>
      <c r="AT113" s="94"/>
      <c r="AU113" s="86"/>
      <c r="AV113" s="94"/>
      <c r="AW113" s="95"/>
      <c r="AX113" s="92"/>
      <c r="AY113" s="96"/>
      <c r="AZ113" s="1324"/>
      <c r="BA113" s="93"/>
      <c r="BB113" s="86"/>
      <c r="BC113" s="94"/>
      <c r="BD113" s="86"/>
      <c r="BE113" s="94"/>
      <c r="BF113" s="95"/>
      <c r="BG113" s="92"/>
      <c r="BH113" s="96"/>
      <c r="BI113" s="1324"/>
      <c r="BJ113" s="93"/>
      <c r="BK113" s="86"/>
      <c r="BL113" s="94"/>
      <c r="BM113" s="86"/>
      <c r="BN113" s="94"/>
      <c r="BO113" s="95"/>
      <c r="BP113" s="92"/>
      <c r="BQ113" s="96"/>
      <c r="BR113" s="1324"/>
      <c r="BS113" s="93"/>
      <c r="BT113" s="86"/>
      <c r="BU113" s="94"/>
      <c r="BV113" s="86"/>
      <c r="BW113" s="94"/>
      <c r="BX113" s="95"/>
      <c r="BY113" s="92"/>
      <c r="BZ113" s="96"/>
      <c r="CA113" s="1324"/>
      <c r="CB113" s="812"/>
      <c r="CC113" s="813"/>
      <c r="CD113" s="814"/>
      <c r="CE113" s="815"/>
      <c r="CF113" s="816"/>
      <c r="CG113" s="85"/>
      <c r="CH113" s="85"/>
      <c r="CI113" s="1319"/>
      <c r="CJ113" s="1319"/>
      <c r="CK113" s="91"/>
      <c r="CL113" s="92"/>
      <c r="CM113" s="93"/>
      <c r="CN113" s="86"/>
      <c r="CO113" s="94"/>
      <c r="CP113" s="86"/>
      <c r="CQ113" s="94"/>
      <c r="CR113" s="95"/>
      <c r="CS113" s="92"/>
      <c r="CT113" s="96"/>
      <c r="CU113" s="93"/>
      <c r="CV113" s="86"/>
      <c r="CW113" s="94"/>
      <c r="CX113" s="86"/>
      <c r="CY113" s="94"/>
      <c r="CZ113" s="95"/>
      <c r="DA113" s="92"/>
      <c r="DB113" s="96"/>
      <c r="DC113" s="93"/>
      <c r="DD113" s="86"/>
      <c r="DE113" s="94"/>
      <c r="DF113" s="86"/>
      <c r="DG113" s="94"/>
      <c r="DH113" s="95"/>
      <c r="DI113" s="92"/>
      <c r="DJ113" s="96"/>
      <c r="DK113" s="93"/>
      <c r="DL113" s="86"/>
      <c r="DM113" s="94"/>
      <c r="DN113" s="86"/>
      <c r="DO113" s="94"/>
      <c r="DP113" s="95"/>
      <c r="DQ113" s="92"/>
      <c r="DR113" s="96"/>
      <c r="DS113" s="817"/>
      <c r="DT113" s="807"/>
      <c r="DU113" s="808"/>
      <c r="DV113" s="807"/>
      <c r="DW113" s="808"/>
      <c r="DX113" s="807"/>
      <c r="DY113" s="808"/>
      <c r="DZ113" s="807"/>
      <c r="EA113" s="808"/>
      <c r="EB113" s="807"/>
      <c r="EC113" s="808"/>
      <c r="ED113" s="1491"/>
    </row>
    <row r="114" spans="1:134" ht="14.25" thickBot="1">
      <c r="A114" s="1768"/>
      <c r="B114" s="802"/>
      <c r="C114" s="87"/>
      <c r="D114" s="79"/>
      <c r="E114" s="809"/>
      <c r="F114" s="810"/>
      <c r="G114" s="80"/>
      <c r="H114" s="803"/>
      <c r="I114" s="804"/>
      <c r="J114" s="805"/>
      <c r="K114" s="802"/>
      <c r="L114" s="804"/>
      <c r="M114" s="805"/>
      <c r="N114" s="803"/>
      <c r="O114" s="805"/>
      <c r="P114" s="81"/>
      <c r="Q114" s="82"/>
      <c r="R114" s="82"/>
      <c r="S114" s="83"/>
      <c r="T114" s="806"/>
      <c r="U114" s="84"/>
      <c r="V114" s="85"/>
      <c r="W114" s="85"/>
      <c r="X114" s="86"/>
      <c r="Y114" s="87"/>
      <c r="Z114" s="79"/>
      <c r="AA114" s="811"/>
      <c r="AB114" s="88"/>
      <c r="AC114" s="805"/>
      <c r="AD114" s="89"/>
      <c r="AE114" s="804"/>
      <c r="AF114" s="804"/>
      <c r="AG114" s="805"/>
      <c r="AH114" s="89"/>
      <c r="AI114" s="805"/>
      <c r="AJ114" s="90"/>
      <c r="AK114" s="85"/>
      <c r="AL114" s="85"/>
      <c r="AM114" s="1319"/>
      <c r="AN114" s="1319"/>
      <c r="AO114" s="91"/>
      <c r="AP114" s="92"/>
      <c r="AQ114" s="1321"/>
      <c r="AR114" s="93"/>
      <c r="AS114" s="86"/>
      <c r="AT114" s="94"/>
      <c r="AU114" s="86"/>
      <c r="AV114" s="94"/>
      <c r="AW114" s="95"/>
      <c r="AX114" s="92"/>
      <c r="AY114" s="96"/>
      <c r="AZ114" s="1324"/>
      <c r="BA114" s="93"/>
      <c r="BB114" s="86"/>
      <c r="BC114" s="94"/>
      <c r="BD114" s="86"/>
      <c r="BE114" s="94"/>
      <c r="BF114" s="95"/>
      <c r="BG114" s="92"/>
      <c r="BH114" s="96"/>
      <c r="BI114" s="1324"/>
      <c r="BJ114" s="93"/>
      <c r="BK114" s="86"/>
      <c r="BL114" s="94"/>
      <c r="BM114" s="86"/>
      <c r="BN114" s="94"/>
      <c r="BO114" s="95"/>
      <c r="BP114" s="92"/>
      <c r="BQ114" s="96"/>
      <c r="BR114" s="1324"/>
      <c r="BS114" s="93"/>
      <c r="BT114" s="86"/>
      <c r="BU114" s="94"/>
      <c r="BV114" s="86"/>
      <c r="BW114" s="94"/>
      <c r="BX114" s="95"/>
      <c r="BY114" s="92"/>
      <c r="BZ114" s="96"/>
      <c r="CA114" s="1324"/>
      <c r="CB114" s="812"/>
      <c r="CC114" s="813"/>
      <c r="CD114" s="814"/>
      <c r="CE114" s="815"/>
      <c r="CF114" s="816"/>
      <c r="CG114" s="85"/>
      <c r="CH114" s="85"/>
      <c r="CI114" s="1319"/>
      <c r="CJ114" s="1319"/>
      <c r="CK114" s="91"/>
      <c r="CL114" s="92"/>
      <c r="CM114" s="93"/>
      <c r="CN114" s="86"/>
      <c r="CO114" s="94"/>
      <c r="CP114" s="86"/>
      <c r="CQ114" s="94"/>
      <c r="CR114" s="95"/>
      <c r="CS114" s="92"/>
      <c r="CT114" s="96"/>
      <c r="CU114" s="93"/>
      <c r="CV114" s="86"/>
      <c r="CW114" s="94"/>
      <c r="CX114" s="86"/>
      <c r="CY114" s="94"/>
      <c r="CZ114" s="95"/>
      <c r="DA114" s="92"/>
      <c r="DB114" s="96"/>
      <c r="DC114" s="93"/>
      <c r="DD114" s="86"/>
      <c r="DE114" s="94"/>
      <c r="DF114" s="86"/>
      <c r="DG114" s="94"/>
      <c r="DH114" s="95"/>
      <c r="DI114" s="92"/>
      <c r="DJ114" s="96"/>
      <c r="DK114" s="93"/>
      <c r="DL114" s="86"/>
      <c r="DM114" s="94"/>
      <c r="DN114" s="86"/>
      <c r="DO114" s="94"/>
      <c r="DP114" s="95"/>
      <c r="DQ114" s="92"/>
      <c r="DR114" s="96"/>
      <c r="DS114" s="817"/>
      <c r="DT114" s="807"/>
      <c r="DU114" s="808"/>
      <c r="DV114" s="807"/>
      <c r="DW114" s="808"/>
      <c r="DX114" s="807"/>
      <c r="DY114" s="808"/>
      <c r="DZ114" s="807"/>
      <c r="EA114" s="808"/>
      <c r="EB114" s="807"/>
      <c r="EC114" s="808"/>
      <c r="ED114" s="1491"/>
    </row>
    <row r="115" spans="1:134" ht="14.25" thickBot="1">
      <c r="A115" s="1768"/>
      <c r="B115" s="802"/>
      <c r="C115" s="87"/>
      <c r="D115" s="79"/>
      <c r="E115" s="809"/>
      <c r="F115" s="810"/>
      <c r="G115" s="80"/>
      <c r="H115" s="803"/>
      <c r="I115" s="804"/>
      <c r="J115" s="805"/>
      <c r="K115" s="802"/>
      <c r="L115" s="804"/>
      <c r="M115" s="805"/>
      <c r="N115" s="803"/>
      <c r="O115" s="805"/>
      <c r="P115" s="81"/>
      <c r="Q115" s="82"/>
      <c r="R115" s="82"/>
      <c r="S115" s="83"/>
      <c r="T115" s="806"/>
      <c r="U115" s="84"/>
      <c r="V115" s="85"/>
      <c r="W115" s="85"/>
      <c r="X115" s="86"/>
      <c r="Y115" s="87"/>
      <c r="Z115" s="79"/>
      <c r="AA115" s="811"/>
      <c r="AB115" s="88"/>
      <c r="AC115" s="805"/>
      <c r="AD115" s="89"/>
      <c r="AE115" s="804"/>
      <c r="AF115" s="804"/>
      <c r="AG115" s="805"/>
      <c r="AH115" s="89"/>
      <c r="AI115" s="805"/>
      <c r="AJ115" s="90"/>
      <c r="AK115" s="85"/>
      <c r="AL115" s="85"/>
      <c r="AM115" s="1319"/>
      <c r="AN115" s="1319"/>
      <c r="AO115" s="91"/>
      <c r="AP115" s="92"/>
      <c r="AQ115" s="1321"/>
      <c r="AR115" s="93"/>
      <c r="AS115" s="86"/>
      <c r="AT115" s="94"/>
      <c r="AU115" s="86"/>
      <c r="AV115" s="94"/>
      <c r="AW115" s="95"/>
      <c r="AX115" s="92"/>
      <c r="AY115" s="96"/>
      <c r="AZ115" s="1324"/>
      <c r="BA115" s="93"/>
      <c r="BB115" s="86"/>
      <c r="BC115" s="94"/>
      <c r="BD115" s="86"/>
      <c r="BE115" s="94"/>
      <c r="BF115" s="95"/>
      <c r="BG115" s="92"/>
      <c r="BH115" s="96"/>
      <c r="BI115" s="1324"/>
      <c r="BJ115" s="93"/>
      <c r="BK115" s="86"/>
      <c r="BL115" s="94"/>
      <c r="BM115" s="86"/>
      <c r="BN115" s="94"/>
      <c r="BO115" s="95"/>
      <c r="BP115" s="92"/>
      <c r="BQ115" s="96"/>
      <c r="BR115" s="1324"/>
      <c r="BS115" s="93"/>
      <c r="BT115" s="86"/>
      <c r="BU115" s="94"/>
      <c r="BV115" s="86"/>
      <c r="BW115" s="94"/>
      <c r="BX115" s="95"/>
      <c r="BY115" s="92"/>
      <c r="BZ115" s="96"/>
      <c r="CA115" s="1324"/>
      <c r="CB115" s="812"/>
      <c r="CC115" s="813"/>
      <c r="CD115" s="814"/>
      <c r="CE115" s="815"/>
      <c r="CF115" s="816"/>
      <c r="CG115" s="85"/>
      <c r="CH115" s="85"/>
      <c r="CI115" s="1319"/>
      <c r="CJ115" s="1319"/>
      <c r="CK115" s="91"/>
      <c r="CL115" s="92"/>
      <c r="CM115" s="93"/>
      <c r="CN115" s="86"/>
      <c r="CO115" s="94"/>
      <c r="CP115" s="86"/>
      <c r="CQ115" s="94"/>
      <c r="CR115" s="95"/>
      <c r="CS115" s="92"/>
      <c r="CT115" s="96"/>
      <c r="CU115" s="93"/>
      <c r="CV115" s="86"/>
      <c r="CW115" s="94"/>
      <c r="CX115" s="86"/>
      <c r="CY115" s="94"/>
      <c r="CZ115" s="95"/>
      <c r="DA115" s="92"/>
      <c r="DB115" s="96"/>
      <c r="DC115" s="93"/>
      <c r="DD115" s="86"/>
      <c r="DE115" s="94"/>
      <c r="DF115" s="86"/>
      <c r="DG115" s="94"/>
      <c r="DH115" s="95"/>
      <c r="DI115" s="92"/>
      <c r="DJ115" s="96"/>
      <c r="DK115" s="93"/>
      <c r="DL115" s="86"/>
      <c r="DM115" s="94"/>
      <c r="DN115" s="86"/>
      <c r="DO115" s="94"/>
      <c r="DP115" s="95"/>
      <c r="DQ115" s="92"/>
      <c r="DR115" s="96"/>
      <c r="DS115" s="817"/>
      <c r="DT115" s="807"/>
      <c r="DU115" s="808"/>
      <c r="DV115" s="807"/>
      <c r="DW115" s="808"/>
      <c r="DX115" s="807"/>
      <c r="DY115" s="808"/>
      <c r="DZ115" s="807"/>
      <c r="EA115" s="808"/>
      <c r="EB115" s="807"/>
      <c r="EC115" s="808"/>
      <c r="ED115" s="1491"/>
    </row>
    <row r="116" spans="1:134" ht="14.25" thickBot="1">
      <c r="A116" s="1768"/>
      <c r="B116" s="802"/>
      <c r="C116" s="87"/>
      <c r="D116" s="79"/>
      <c r="E116" s="809"/>
      <c r="F116" s="810"/>
      <c r="G116" s="80"/>
      <c r="H116" s="803"/>
      <c r="I116" s="804"/>
      <c r="J116" s="805"/>
      <c r="K116" s="802"/>
      <c r="L116" s="804"/>
      <c r="M116" s="805"/>
      <c r="N116" s="803"/>
      <c r="O116" s="805"/>
      <c r="P116" s="81"/>
      <c r="Q116" s="82"/>
      <c r="R116" s="82"/>
      <c r="S116" s="83"/>
      <c r="T116" s="806"/>
      <c r="U116" s="84"/>
      <c r="V116" s="85"/>
      <c r="W116" s="85"/>
      <c r="X116" s="86"/>
      <c r="Y116" s="87"/>
      <c r="Z116" s="79"/>
      <c r="AA116" s="811"/>
      <c r="AB116" s="88"/>
      <c r="AC116" s="805"/>
      <c r="AD116" s="89"/>
      <c r="AE116" s="804"/>
      <c r="AF116" s="804"/>
      <c r="AG116" s="805"/>
      <c r="AH116" s="89"/>
      <c r="AI116" s="805"/>
      <c r="AJ116" s="90"/>
      <c r="AK116" s="85"/>
      <c r="AL116" s="85"/>
      <c r="AM116" s="1319"/>
      <c r="AN116" s="1319"/>
      <c r="AO116" s="91"/>
      <c r="AP116" s="92"/>
      <c r="AQ116" s="1321"/>
      <c r="AR116" s="93"/>
      <c r="AS116" s="86"/>
      <c r="AT116" s="94"/>
      <c r="AU116" s="86"/>
      <c r="AV116" s="94"/>
      <c r="AW116" s="95"/>
      <c r="AX116" s="92"/>
      <c r="AY116" s="96"/>
      <c r="AZ116" s="1324"/>
      <c r="BA116" s="93"/>
      <c r="BB116" s="86"/>
      <c r="BC116" s="94"/>
      <c r="BD116" s="86"/>
      <c r="BE116" s="94"/>
      <c r="BF116" s="95"/>
      <c r="BG116" s="92"/>
      <c r="BH116" s="96"/>
      <c r="BI116" s="1324"/>
      <c r="BJ116" s="93"/>
      <c r="BK116" s="86"/>
      <c r="BL116" s="94"/>
      <c r="BM116" s="86"/>
      <c r="BN116" s="94"/>
      <c r="BO116" s="95"/>
      <c r="BP116" s="92"/>
      <c r="BQ116" s="96"/>
      <c r="BR116" s="1324"/>
      <c r="BS116" s="93"/>
      <c r="BT116" s="86"/>
      <c r="BU116" s="94"/>
      <c r="BV116" s="86"/>
      <c r="BW116" s="94"/>
      <c r="BX116" s="95"/>
      <c r="BY116" s="92"/>
      <c r="BZ116" s="96"/>
      <c r="CA116" s="1324"/>
      <c r="CB116" s="812"/>
      <c r="CC116" s="813"/>
      <c r="CD116" s="814"/>
      <c r="CE116" s="815"/>
      <c r="CF116" s="816"/>
      <c r="CG116" s="85"/>
      <c r="CH116" s="85"/>
      <c r="CI116" s="1319"/>
      <c r="CJ116" s="1319"/>
      <c r="CK116" s="91"/>
      <c r="CL116" s="92"/>
      <c r="CM116" s="93"/>
      <c r="CN116" s="86"/>
      <c r="CO116" s="94"/>
      <c r="CP116" s="86"/>
      <c r="CQ116" s="94"/>
      <c r="CR116" s="95"/>
      <c r="CS116" s="92"/>
      <c r="CT116" s="96"/>
      <c r="CU116" s="93"/>
      <c r="CV116" s="86"/>
      <c r="CW116" s="94"/>
      <c r="CX116" s="86"/>
      <c r="CY116" s="94"/>
      <c r="CZ116" s="95"/>
      <c r="DA116" s="92"/>
      <c r="DB116" s="96"/>
      <c r="DC116" s="93"/>
      <c r="DD116" s="86"/>
      <c r="DE116" s="94"/>
      <c r="DF116" s="86"/>
      <c r="DG116" s="94"/>
      <c r="DH116" s="95"/>
      <c r="DI116" s="92"/>
      <c r="DJ116" s="96"/>
      <c r="DK116" s="93"/>
      <c r="DL116" s="86"/>
      <c r="DM116" s="94"/>
      <c r="DN116" s="86"/>
      <c r="DO116" s="94"/>
      <c r="DP116" s="95"/>
      <c r="DQ116" s="92"/>
      <c r="DR116" s="96"/>
      <c r="DS116" s="817"/>
      <c r="DT116" s="807"/>
      <c r="DU116" s="808"/>
      <c r="DV116" s="807"/>
      <c r="DW116" s="808"/>
      <c r="DX116" s="807"/>
      <c r="DY116" s="808"/>
      <c r="DZ116" s="807"/>
      <c r="EA116" s="808"/>
      <c r="EB116" s="807"/>
      <c r="EC116" s="808"/>
      <c r="ED116" s="1491"/>
    </row>
    <row r="117" spans="1:134" ht="14.25" thickBot="1">
      <c r="A117" s="1768"/>
      <c r="B117" s="802"/>
      <c r="C117" s="87"/>
      <c r="D117" s="79"/>
      <c r="E117" s="809"/>
      <c r="F117" s="810"/>
      <c r="G117" s="80"/>
      <c r="H117" s="803"/>
      <c r="I117" s="804"/>
      <c r="J117" s="805"/>
      <c r="K117" s="802"/>
      <c r="L117" s="804"/>
      <c r="M117" s="805"/>
      <c r="N117" s="803"/>
      <c r="O117" s="805"/>
      <c r="P117" s="81"/>
      <c r="Q117" s="82"/>
      <c r="R117" s="82"/>
      <c r="S117" s="83"/>
      <c r="T117" s="806"/>
      <c r="U117" s="84"/>
      <c r="V117" s="85"/>
      <c r="W117" s="85"/>
      <c r="X117" s="86"/>
      <c r="Y117" s="87"/>
      <c r="Z117" s="79"/>
      <c r="AA117" s="811"/>
      <c r="AB117" s="88"/>
      <c r="AC117" s="805"/>
      <c r="AD117" s="89"/>
      <c r="AE117" s="804"/>
      <c r="AF117" s="804"/>
      <c r="AG117" s="805"/>
      <c r="AH117" s="89"/>
      <c r="AI117" s="805"/>
      <c r="AJ117" s="90"/>
      <c r="AK117" s="85"/>
      <c r="AL117" s="85"/>
      <c r="AM117" s="1319"/>
      <c r="AN117" s="1319"/>
      <c r="AO117" s="91"/>
      <c r="AP117" s="92"/>
      <c r="AQ117" s="1321"/>
      <c r="AR117" s="93"/>
      <c r="AS117" s="86"/>
      <c r="AT117" s="94"/>
      <c r="AU117" s="86"/>
      <c r="AV117" s="94"/>
      <c r="AW117" s="95"/>
      <c r="AX117" s="92"/>
      <c r="AY117" s="96"/>
      <c r="AZ117" s="1324"/>
      <c r="BA117" s="93"/>
      <c r="BB117" s="86"/>
      <c r="BC117" s="94"/>
      <c r="BD117" s="86"/>
      <c r="BE117" s="94"/>
      <c r="BF117" s="95"/>
      <c r="BG117" s="92"/>
      <c r="BH117" s="96"/>
      <c r="BI117" s="1324"/>
      <c r="BJ117" s="93"/>
      <c r="BK117" s="86"/>
      <c r="BL117" s="94"/>
      <c r="BM117" s="86"/>
      <c r="BN117" s="94"/>
      <c r="BO117" s="95"/>
      <c r="BP117" s="92"/>
      <c r="BQ117" s="96"/>
      <c r="BR117" s="1324"/>
      <c r="BS117" s="93"/>
      <c r="BT117" s="86"/>
      <c r="BU117" s="94"/>
      <c r="BV117" s="86"/>
      <c r="BW117" s="94"/>
      <c r="BX117" s="95"/>
      <c r="BY117" s="92"/>
      <c r="BZ117" s="96"/>
      <c r="CA117" s="1324"/>
      <c r="CB117" s="812"/>
      <c r="CC117" s="813"/>
      <c r="CD117" s="814"/>
      <c r="CE117" s="815"/>
      <c r="CF117" s="816"/>
      <c r="CG117" s="85"/>
      <c r="CH117" s="85"/>
      <c r="CI117" s="1319"/>
      <c r="CJ117" s="1319"/>
      <c r="CK117" s="91"/>
      <c r="CL117" s="92"/>
      <c r="CM117" s="93"/>
      <c r="CN117" s="86"/>
      <c r="CO117" s="94"/>
      <c r="CP117" s="86"/>
      <c r="CQ117" s="94"/>
      <c r="CR117" s="95"/>
      <c r="CS117" s="92"/>
      <c r="CT117" s="96"/>
      <c r="CU117" s="93"/>
      <c r="CV117" s="86"/>
      <c r="CW117" s="94"/>
      <c r="CX117" s="86"/>
      <c r="CY117" s="94"/>
      <c r="CZ117" s="95"/>
      <c r="DA117" s="92"/>
      <c r="DB117" s="96"/>
      <c r="DC117" s="93"/>
      <c r="DD117" s="86"/>
      <c r="DE117" s="94"/>
      <c r="DF117" s="86"/>
      <c r="DG117" s="94"/>
      <c r="DH117" s="95"/>
      <c r="DI117" s="92"/>
      <c r="DJ117" s="96"/>
      <c r="DK117" s="93"/>
      <c r="DL117" s="86"/>
      <c r="DM117" s="94"/>
      <c r="DN117" s="86"/>
      <c r="DO117" s="94"/>
      <c r="DP117" s="95"/>
      <c r="DQ117" s="92"/>
      <c r="DR117" s="96"/>
      <c r="DS117" s="817"/>
      <c r="DT117" s="807"/>
      <c r="DU117" s="808"/>
      <c r="DV117" s="807"/>
      <c r="DW117" s="808"/>
      <c r="DX117" s="807"/>
      <c r="DY117" s="808"/>
      <c r="DZ117" s="807"/>
      <c r="EA117" s="808"/>
      <c r="EB117" s="807"/>
      <c r="EC117" s="808"/>
      <c r="ED117" s="1491"/>
    </row>
    <row r="118" spans="1:134" ht="14.25" thickBot="1">
      <c r="A118" s="1768"/>
      <c r="B118" s="802"/>
      <c r="C118" s="87"/>
      <c r="D118" s="79"/>
      <c r="E118" s="809"/>
      <c r="F118" s="810"/>
      <c r="G118" s="80"/>
      <c r="H118" s="803"/>
      <c r="I118" s="804"/>
      <c r="J118" s="805"/>
      <c r="K118" s="802"/>
      <c r="L118" s="804"/>
      <c r="M118" s="805"/>
      <c r="N118" s="803"/>
      <c r="O118" s="805"/>
      <c r="P118" s="81"/>
      <c r="Q118" s="82"/>
      <c r="R118" s="82"/>
      <c r="S118" s="83"/>
      <c r="T118" s="806"/>
      <c r="U118" s="84"/>
      <c r="V118" s="85"/>
      <c r="W118" s="85"/>
      <c r="X118" s="86"/>
      <c r="Y118" s="87"/>
      <c r="Z118" s="79"/>
      <c r="AA118" s="811"/>
      <c r="AB118" s="88"/>
      <c r="AC118" s="805"/>
      <c r="AD118" s="89"/>
      <c r="AE118" s="804"/>
      <c r="AF118" s="804"/>
      <c r="AG118" s="805"/>
      <c r="AH118" s="89"/>
      <c r="AI118" s="805"/>
      <c r="AJ118" s="90"/>
      <c r="AK118" s="85"/>
      <c r="AL118" s="85"/>
      <c r="AM118" s="1319"/>
      <c r="AN118" s="1319"/>
      <c r="AO118" s="91"/>
      <c r="AP118" s="92"/>
      <c r="AQ118" s="1321"/>
      <c r="AR118" s="93"/>
      <c r="AS118" s="86"/>
      <c r="AT118" s="94"/>
      <c r="AU118" s="86"/>
      <c r="AV118" s="94"/>
      <c r="AW118" s="95"/>
      <c r="AX118" s="92"/>
      <c r="AY118" s="96"/>
      <c r="AZ118" s="1324"/>
      <c r="BA118" s="93"/>
      <c r="BB118" s="86"/>
      <c r="BC118" s="94"/>
      <c r="BD118" s="86"/>
      <c r="BE118" s="94"/>
      <c r="BF118" s="95"/>
      <c r="BG118" s="92"/>
      <c r="BH118" s="96"/>
      <c r="BI118" s="1324"/>
      <c r="BJ118" s="93"/>
      <c r="BK118" s="86"/>
      <c r="BL118" s="94"/>
      <c r="BM118" s="86"/>
      <c r="BN118" s="94"/>
      <c r="BO118" s="95"/>
      <c r="BP118" s="92"/>
      <c r="BQ118" s="96"/>
      <c r="BR118" s="1324"/>
      <c r="BS118" s="93"/>
      <c r="BT118" s="86"/>
      <c r="BU118" s="94"/>
      <c r="BV118" s="86"/>
      <c r="BW118" s="94"/>
      <c r="BX118" s="95"/>
      <c r="BY118" s="92"/>
      <c r="BZ118" s="96"/>
      <c r="CA118" s="1324"/>
      <c r="CB118" s="812"/>
      <c r="CC118" s="813"/>
      <c r="CD118" s="814"/>
      <c r="CE118" s="815"/>
      <c r="CF118" s="816"/>
      <c r="CG118" s="85"/>
      <c r="CH118" s="85"/>
      <c r="CI118" s="1319"/>
      <c r="CJ118" s="1319"/>
      <c r="CK118" s="91"/>
      <c r="CL118" s="92"/>
      <c r="CM118" s="93"/>
      <c r="CN118" s="86"/>
      <c r="CO118" s="94"/>
      <c r="CP118" s="86"/>
      <c r="CQ118" s="94"/>
      <c r="CR118" s="95"/>
      <c r="CS118" s="92"/>
      <c r="CT118" s="96"/>
      <c r="CU118" s="93"/>
      <c r="CV118" s="86"/>
      <c r="CW118" s="94"/>
      <c r="CX118" s="86"/>
      <c r="CY118" s="94"/>
      <c r="CZ118" s="95"/>
      <c r="DA118" s="92"/>
      <c r="DB118" s="96"/>
      <c r="DC118" s="93"/>
      <c r="DD118" s="86"/>
      <c r="DE118" s="94"/>
      <c r="DF118" s="86"/>
      <c r="DG118" s="94"/>
      <c r="DH118" s="95"/>
      <c r="DI118" s="92"/>
      <c r="DJ118" s="96"/>
      <c r="DK118" s="93"/>
      <c r="DL118" s="86"/>
      <c r="DM118" s="94"/>
      <c r="DN118" s="86"/>
      <c r="DO118" s="94"/>
      <c r="DP118" s="95"/>
      <c r="DQ118" s="92"/>
      <c r="DR118" s="96"/>
      <c r="DS118" s="817"/>
      <c r="DT118" s="807"/>
      <c r="DU118" s="808"/>
      <c r="DV118" s="807"/>
      <c r="DW118" s="808"/>
      <c r="DX118" s="807"/>
      <c r="DY118" s="808"/>
      <c r="DZ118" s="807"/>
      <c r="EA118" s="808"/>
      <c r="EB118" s="807"/>
      <c r="EC118" s="808"/>
      <c r="ED118" s="1491"/>
    </row>
    <row r="119" spans="1:134" ht="14.25" thickBot="1">
      <c r="A119" s="1768"/>
      <c r="B119" s="802"/>
      <c r="C119" s="87"/>
      <c r="D119" s="79"/>
      <c r="E119" s="809"/>
      <c r="F119" s="810"/>
      <c r="G119" s="80"/>
      <c r="H119" s="803"/>
      <c r="I119" s="804"/>
      <c r="J119" s="805"/>
      <c r="K119" s="802"/>
      <c r="L119" s="804"/>
      <c r="M119" s="805"/>
      <c r="N119" s="803"/>
      <c r="O119" s="805"/>
      <c r="P119" s="81"/>
      <c r="Q119" s="82"/>
      <c r="R119" s="82"/>
      <c r="S119" s="83"/>
      <c r="T119" s="806"/>
      <c r="U119" s="84"/>
      <c r="V119" s="85"/>
      <c r="W119" s="85"/>
      <c r="X119" s="86"/>
      <c r="Y119" s="87"/>
      <c r="Z119" s="79"/>
      <c r="AA119" s="811"/>
      <c r="AB119" s="88"/>
      <c r="AC119" s="805"/>
      <c r="AD119" s="89"/>
      <c r="AE119" s="804"/>
      <c r="AF119" s="804"/>
      <c r="AG119" s="805"/>
      <c r="AH119" s="89"/>
      <c r="AI119" s="805"/>
      <c r="AJ119" s="90"/>
      <c r="AK119" s="85"/>
      <c r="AL119" s="85"/>
      <c r="AM119" s="1319"/>
      <c r="AN119" s="1319"/>
      <c r="AO119" s="91"/>
      <c r="AP119" s="92"/>
      <c r="AQ119" s="1321"/>
      <c r="AR119" s="93"/>
      <c r="AS119" s="86"/>
      <c r="AT119" s="94"/>
      <c r="AU119" s="86"/>
      <c r="AV119" s="94"/>
      <c r="AW119" s="95"/>
      <c r="AX119" s="92"/>
      <c r="AY119" s="96"/>
      <c r="AZ119" s="1324"/>
      <c r="BA119" s="93"/>
      <c r="BB119" s="86"/>
      <c r="BC119" s="94"/>
      <c r="BD119" s="86"/>
      <c r="BE119" s="94"/>
      <c r="BF119" s="95"/>
      <c r="BG119" s="92"/>
      <c r="BH119" s="96"/>
      <c r="BI119" s="1324"/>
      <c r="BJ119" s="93"/>
      <c r="BK119" s="86"/>
      <c r="BL119" s="94"/>
      <c r="BM119" s="86"/>
      <c r="BN119" s="94"/>
      <c r="BO119" s="95"/>
      <c r="BP119" s="92"/>
      <c r="BQ119" s="96"/>
      <c r="BR119" s="1324"/>
      <c r="BS119" s="93"/>
      <c r="BT119" s="86"/>
      <c r="BU119" s="94"/>
      <c r="BV119" s="86"/>
      <c r="BW119" s="94"/>
      <c r="BX119" s="95"/>
      <c r="BY119" s="92"/>
      <c r="BZ119" s="96"/>
      <c r="CA119" s="1324"/>
      <c r="CB119" s="812"/>
      <c r="CC119" s="813"/>
      <c r="CD119" s="814"/>
      <c r="CE119" s="815"/>
      <c r="CF119" s="816"/>
      <c r="CG119" s="85"/>
      <c r="CH119" s="85"/>
      <c r="CI119" s="1319"/>
      <c r="CJ119" s="1319"/>
      <c r="CK119" s="91"/>
      <c r="CL119" s="92"/>
      <c r="CM119" s="93"/>
      <c r="CN119" s="86"/>
      <c r="CO119" s="94"/>
      <c r="CP119" s="86"/>
      <c r="CQ119" s="94"/>
      <c r="CR119" s="95"/>
      <c r="CS119" s="92"/>
      <c r="CT119" s="96"/>
      <c r="CU119" s="93"/>
      <c r="CV119" s="86"/>
      <c r="CW119" s="94"/>
      <c r="CX119" s="86"/>
      <c r="CY119" s="94"/>
      <c r="CZ119" s="95"/>
      <c r="DA119" s="92"/>
      <c r="DB119" s="96"/>
      <c r="DC119" s="93"/>
      <c r="DD119" s="86"/>
      <c r="DE119" s="94"/>
      <c r="DF119" s="86"/>
      <c r="DG119" s="94"/>
      <c r="DH119" s="95"/>
      <c r="DI119" s="92"/>
      <c r="DJ119" s="96"/>
      <c r="DK119" s="93"/>
      <c r="DL119" s="86"/>
      <c r="DM119" s="94"/>
      <c r="DN119" s="86"/>
      <c r="DO119" s="94"/>
      <c r="DP119" s="95"/>
      <c r="DQ119" s="92"/>
      <c r="DR119" s="96"/>
      <c r="DS119" s="817"/>
      <c r="DT119" s="807"/>
      <c r="DU119" s="808"/>
      <c r="DV119" s="807"/>
      <c r="DW119" s="808"/>
      <c r="DX119" s="807"/>
      <c r="DY119" s="808"/>
      <c r="DZ119" s="807"/>
      <c r="EA119" s="808"/>
      <c r="EB119" s="807"/>
      <c r="EC119" s="808"/>
      <c r="ED119" s="1491"/>
    </row>
    <row r="120" spans="1:134" ht="14.25" thickBot="1">
      <c r="A120" s="1768"/>
      <c r="B120" s="802"/>
      <c r="C120" s="87"/>
      <c r="D120" s="79"/>
      <c r="E120" s="809"/>
      <c r="F120" s="810"/>
      <c r="G120" s="80"/>
      <c r="H120" s="803"/>
      <c r="I120" s="804"/>
      <c r="J120" s="805"/>
      <c r="K120" s="802"/>
      <c r="L120" s="804"/>
      <c r="M120" s="805"/>
      <c r="N120" s="803"/>
      <c r="O120" s="805"/>
      <c r="P120" s="81"/>
      <c r="Q120" s="82"/>
      <c r="R120" s="82"/>
      <c r="S120" s="83"/>
      <c r="T120" s="806"/>
      <c r="U120" s="84"/>
      <c r="V120" s="85"/>
      <c r="W120" s="85"/>
      <c r="X120" s="86"/>
      <c r="Y120" s="87"/>
      <c r="Z120" s="79"/>
      <c r="AA120" s="811"/>
      <c r="AB120" s="88"/>
      <c r="AC120" s="805"/>
      <c r="AD120" s="89"/>
      <c r="AE120" s="804"/>
      <c r="AF120" s="804"/>
      <c r="AG120" s="805"/>
      <c r="AH120" s="89"/>
      <c r="AI120" s="805"/>
      <c r="AJ120" s="90"/>
      <c r="AK120" s="85"/>
      <c r="AL120" s="85"/>
      <c r="AM120" s="1319"/>
      <c r="AN120" s="1319"/>
      <c r="AO120" s="91"/>
      <c r="AP120" s="92"/>
      <c r="AQ120" s="1321"/>
      <c r="AR120" s="93"/>
      <c r="AS120" s="86"/>
      <c r="AT120" s="94"/>
      <c r="AU120" s="86"/>
      <c r="AV120" s="94"/>
      <c r="AW120" s="95"/>
      <c r="AX120" s="92"/>
      <c r="AY120" s="96"/>
      <c r="AZ120" s="1324"/>
      <c r="BA120" s="93"/>
      <c r="BB120" s="86"/>
      <c r="BC120" s="94"/>
      <c r="BD120" s="86"/>
      <c r="BE120" s="94"/>
      <c r="BF120" s="95"/>
      <c r="BG120" s="92"/>
      <c r="BH120" s="96"/>
      <c r="BI120" s="1324"/>
      <c r="BJ120" s="93"/>
      <c r="BK120" s="86"/>
      <c r="BL120" s="94"/>
      <c r="BM120" s="86"/>
      <c r="BN120" s="94"/>
      <c r="BO120" s="95"/>
      <c r="BP120" s="92"/>
      <c r="BQ120" s="96"/>
      <c r="BR120" s="1324"/>
      <c r="BS120" s="93"/>
      <c r="BT120" s="86"/>
      <c r="BU120" s="94"/>
      <c r="BV120" s="86"/>
      <c r="BW120" s="94"/>
      <c r="BX120" s="95"/>
      <c r="BY120" s="92"/>
      <c r="BZ120" s="96"/>
      <c r="CA120" s="1324"/>
      <c r="CB120" s="812"/>
      <c r="CC120" s="813"/>
      <c r="CD120" s="814"/>
      <c r="CE120" s="815"/>
      <c r="CF120" s="816"/>
      <c r="CG120" s="85"/>
      <c r="CH120" s="85"/>
      <c r="CI120" s="1319"/>
      <c r="CJ120" s="1319"/>
      <c r="CK120" s="91"/>
      <c r="CL120" s="92"/>
      <c r="CM120" s="93"/>
      <c r="CN120" s="86"/>
      <c r="CO120" s="94"/>
      <c r="CP120" s="86"/>
      <c r="CQ120" s="94"/>
      <c r="CR120" s="95"/>
      <c r="CS120" s="92"/>
      <c r="CT120" s="96"/>
      <c r="CU120" s="93"/>
      <c r="CV120" s="86"/>
      <c r="CW120" s="94"/>
      <c r="CX120" s="86"/>
      <c r="CY120" s="94"/>
      <c r="CZ120" s="95"/>
      <c r="DA120" s="92"/>
      <c r="DB120" s="96"/>
      <c r="DC120" s="93"/>
      <c r="DD120" s="86"/>
      <c r="DE120" s="94"/>
      <c r="DF120" s="86"/>
      <c r="DG120" s="94"/>
      <c r="DH120" s="95"/>
      <c r="DI120" s="92"/>
      <c r="DJ120" s="96"/>
      <c r="DK120" s="93"/>
      <c r="DL120" s="86"/>
      <c r="DM120" s="94"/>
      <c r="DN120" s="86"/>
      <c r="DO120" s="94"/>
      <c r="DP120" s="95"/>
      <c r="DQ120" s="92"/>
      <c r="DR120" s="96"/>
      <c r="DS120" s="817"/>
      <c r="DT120" s="807"/>
      <c r="DU120" s="808"/>
      <c r="DV120" s="807"/>
      <c r="DW120" s="808"/>
      <c r="DX120" s="807"/>
      <c r="DY120" s="808"/>
      <c r="DZ120" s="807"/>
      <c r="EA120" s="808"/>
      <c r="EB120" s="807"/>
      <c r="EC120" s="808"/>
      <c r="ED120" s="1491"/>
    </row>
    <row r="121" spans="1:134" ht="14.25" thickBot="1">
      <c r="A121" s="1768"/>
      <c r="B121" s="802"/>
      <c r="C121" s="87"/>
      <c r="D121" s="79"/>
      <c r="E121" s="809"/>
      <c r="F121" s="810"/>
      <c r="G121" s="80"/>
      <c r="H121" s="803"/>
      <c r="I121" s="804"/>
      <c r="J121" s="805"/>
      <c r="K121" s="802"/>
      <c r="L121" s="804"/>
      <c r="M121" s="805"/>
      <c r="N121" s="803"/>
      <c r="O121" s="805"/>
      <c r="P121" s="81"/>
      <c r="Q121" s="82"/>
      <c r="R121" s="82"/>
      <c r="S121" s="83"/>
      <c r="T121" s="806"/>
      <c r="U121" s="84"/>
      <c r="V121" s="85"/>
      <c r="W121" s="85"/>
      <c r="X121" s="86"/>
      <c r="Y121" s="87"/>
      <c r="Z121" s="79"/>
      <c r="AA121" s="811"/>
      <c r="AB121" s="88"/>
      <c r="AC121" s="805"/>
      <c r="AD121" s="89"/>
      <c r="AE121" s="804"/>
      <c r="AF121" s="804"/>
      <c r="AG121" s="805"/>
      <c r="AH121" s="89"/>
      <c r="AI121" s="805"/>
      <c r="AJ121" s="90"/>
      <c r="AK121" s="85"/>
      <c r="AL121" s="85"/>
      <c r="AM121" s="1319"/>
      <c r="AN121" s="1319"/>
      <c r="AO121" s="91"/>
      <c r="AP121" s="92"/>
      <c r="AQ121" s="1321"/>
      <c r="AR121" s="93"/>
      <c r="AS121" s="86"/>
      <c r="AT121" s="94"/>
      <c r="AU121" s="86"/>
      <c r="AV121" s="94"/>
      <c r="AW121" s="95"/>
      <c r="AX121" s="92"/>
      <c r="AY121" s="96"/>
      <c r="AZ121" s="1324"/>
      <c r="BA121" s="93"/>
      <c r="BB121" s="86"/>
      <c r="BC121" s="94"/>
      <c r="BD121" s="86"/>
      <c r="BE121" s="94"/>
      <c r="BF121" s="95"/>
      <c r="BG121" s="92"/>
      <c r="BH121" s="96"/>
      <c r="BI121" s="1324"/>
      <c r="BJ121" s="93"/>
      <c r="BK121" s="86"/>
      <c r="BL121" s="94"/>
      <c r="BM121" s="86"/>
      <c r="BN121" s="94"/>
      <c r="BO121" s="95"/>
      <c r="BP121" s="92"/>
      <c r="BQ121" s="96"/>
      <c r="BR121" s="1324"/>
      <c r="BS121" s="93"/>
      <c r="BT121" s="86"/>
      <c r="BU121" s="94"/>
      <c r="BV121" s="86"/>
      <c r="BW121" s="94"/>
      <c r="BX121" s="95"/>
      <c r="BY121" s="92"/>
      <c r="BZ121" s="96"/>
      <c r="CA121" s="1324"/>
      <c r="CB121" s="812"/>
      <c r="CC121" s="813"/>
      <c r="CD121" s="814"/>
      <c r="CE121" s="815"/>
      <c r="CF121" s="816"/>
      <c r="CG121" s="85"/>
      <c r="CH121" s="85"/>
      <c r="CI121" s="1319"/>
      <c r="CJ121" s="1319"/>
      <c r="CK121" s="91"/>
      <c r="CL121" s="92"/>
      <c r="CM121" s="93"/>
      <c r="CN121" s="86"/>
      <c r="CO121" s="94"/>
      <c r="CP121" s="86"/>
      <c r="CQ121" s="94"/>
      <c r="CR121" s="95"/>
      <c r="CS121" s="92"/>
      <c r="CT121" s="96"/>
      <c r="CU121" s="93"/>
      <c r="CV121" s="86"/>
      <c r="CW121" s="94"/>
      <c r="CX121" s="86"/>
      <c r="CY121" s="94"/>
      <c r="CZ121" s="95"/>
      <c r="DA121" s="92"/>
      <c r="DB121" s="96"/>
      <c r="DC121" s="93"/>
      <c r="DD121" s="86"/>
      <c r="DE121" s="94"/>
      <c r="DF121" s="86"/>
      <c r="DG121" s="94"/>
      <c r="DH121" s="95"/>
      <c r="DI121" s="92"/>
      <c r="DJ121" s="96"/>
      <c r="DK121" s="93"/>
      <c r="DL121" s="86"/>
      <c r="DM121" s="94"/>
      <c r="DN121" s="86"/>
      <c r="DO121" s="94"/>
      <c r="DP121" s="95"/>
      <c r="DQ121" s="92"/>
      <c r="DR121" s="96"/>
      <c r="DS121" s="817"/>
      <c r="DT121" s="807"/>
      <c r="DU121" s="808"/>
      <c r="DV121" s="807"/>
      <c r="DW121" s="808"/>
      <c r="DX121" s="807"/>
      <c r="DY121" s="808"/>
      <c r="DZ121" s="807"/>
      <c r="EA121" s="808"/>
      <c r="EB121" s="807"/>
      <c r="EC121" s="808"/>
      <c r="ED121" s="1491"/>
    </row>
    <row r="122" spans="1:134" ht="14.25" thickBot="1">
      <c r="A122" s="1768"/>
      <c r="B122" s="802"/>
      <c r="C122" s="87"/>
      <c r="D122" s="79"/>
      <c r="E122" s="809"/>
      <c r="F122" s="810"/>
      <c r="G122" s="80"/>
      <c r="H122" s="803"/>
      <c r="I122" s="804"/>
      <c r="J122" s="805"/>
      <c r="K122" s="802"/>
      <c r="L122" s="804"/>
      <c r="M122" s="805"/>
      <c r="N122" s="803"/>
      <c r="O122" s="805"/>
      <c r="P122" s="81"/>
      <c r="Q122" s="82"/>
      <c r="R122" s="82"/>
      <c r="S122" s="83"/>
      <c r="T122" s="806"/>
      <c r="U122" s="84"/>
      <c r="V122" s="85"/>
      <c r="W122" s="85"/>
      <c r="X122" s="86"/>
      <c r="Y122" s="87"/>
      <c r="Z122" s="79"/>
      <c r="AA122" s="811"/>
      <c r="AB122" s="88"/>
      <c r="AC122" s="805"/>
      <c r="AD122" s="89"/>
      <c r="AE122" s="804"/>
      <c r="AF122" s="804"/>
      <c r="AG122" s="805"/>
      <c r="AH122" s="89"/>
      <c r="AI122" s="805"/>
      <c r="AJ122" s="90"/>
      <c r="AK122" s="85"/>
      <c r="AL122" s="85"/>
      <c r="AM122" s="1319"/>
      <c r="AN122" s="1319"/>
      <c r="AO122" s="91"/>
      <c r="AP122" s="92"/>
      <c r="AQ122" s="1321"/>
      <c r="AR122" s="93"/>
      <c r="AS122" s="86"/>
      <c r="AT122" s="94"/>
      <c r="AU122" s="86"/>
      <c r="AV122" s="94"/>
      <c r="AW122" s="95"/>
      <c r="AX122" s="92"/>
      <c r="AY122" s="96"/>
      <c r="AZ122" s="1324"/>
      <c r="BA122" s="93"/>
      <c r="BB122" s="86"/>
      <c r="BC122" s="94"/>
      <c r="BD122" s="86"/>
      <c r="BE122" s="94"/>
      <c r="BF122" s="95"/>
      <c r="BG122" s="92"/>
      <c r="BH122" s="96"/>
      <c r="BI122" s="1324"/>
      <c r="BJ122" s="93"/>
      <c r="BK122" s="86"/>
      <c r="BL122" s="94"/>
      <c r="BM122" s="86"/>
      <c r="BN122" s="94"/>
      <c r="BO122" s="95"/>
      <c r="BP122" s="92"/>
      <c r="BQ122" s="96"/>
      <c r="BR122" s="1324"/>
      <c r="BS122" s="93"/>
      <c r="BT122" s="86"/>
      <c r="BU122" s="94"/>
      <c r="BV122" s="86"/>
      <c r="BW122" s="94"/>
      <c r="BX122" s="95"/>
      <c r="BY122" s="92"/>
      <c r="BZ122" s="96"/>
      <c r="CA122" s="1324"/>
      <c r="CB122" s="812"/>
      <c r="CC122" s="813"/>
      <c r="CD122" s="814"/>
      <c r="CE122" s="815"/>
      <c r="CF122" s="816"/>
      <c r="CG122" s="85"/>
      <c r="CH122" s="85"/>
      <c r="CI122" s="1319"/>
      <c r="CJ122" s="1319"/>
      <c r="CK122" s="91"/>
      <c r="CL122" s="92"/>
      <c r="CM122" s="93"/>
      <c r="CN122" s="86"/>
      <c r="CO122" s="94"/>
      <c r="CP122" s="86"/>
      <c r="CQ122" s="94"/>
      <c r="CR122" s="95"/>
      <c r="CS122" s="92"/>
      <c r="CT122" s="96"/>
      <c r="CU122" s="93"/>
      <c r="CV122" s="86"/>
      <c r="CW122" s="94"/>
      <c r="CX122" s="86"/>
      <c r="CY122" s="94"/>
      <c r="CZ122" s="95"/>
      <c r="DA122" s="92"/>
      <c r="DB122" s="96"/>
      <c r="DC122" s="93"/>
      <c r="DD122" s="86"/>
      <c r="DE122" s="94"/>
      <c r="DF122" s="86"/>
      <c r="DG122" s="94"/>
      <c r="DH122" s="95"/>
      <c r="DI122" s="92"/>
      <c r="DJ122" s="96"/>
      <c r="DK122" s="93"/>
      <c r="DL122" s="86"/>
      <c r="DM122" s="94"/>
      <c r="DN122" s="86"/>
      <c r="DO122" s="94"/>
      <c r="DP122" s="95"/>
      <c r="DQ122" s="92"/>
      <c r="DR122" s="96"/>
      <c r="DS122" s="817"/>
      <c r="DT122" s="807"/>
      <c r="DU122" s="808"/>
      <c r="DV122" s="807"/>
      <c r="DW122" s="808"/>
      <c r="DX122" s="807"/>
      <c r="DY122" s="808"/>
      <c r="DZ122" s="807"/>
      <c r="EA122" s="808"/>
      <c r="EB122" s="807"/>
      <c r="EC122" s="808"/>
      <c r="ED122" s="1491"/>
    </row>
    <row r="123" spans="1:134" ht="14.25" thickBot="1">
      <c r="A123" s="1768"/>
      <c r="B123" s="802"/>
      <c r="C123" s="87"/>
      <c r="D123" s="79"/>
      <c r="E123" s="809"/>
      <c r="F123" s="810"/>
      <c r="G123" s="80"/>
      <c r="H123" s="803"/>
      <c r="I123" s="804"/>
      <c r="J123" s="805"/>
      <c r="K123" s="802"/>
      <c r="L123" s="804"/>
      <c r="M123" s="805"/>
      <c r="N123" s="803"/>
      <c r="O123" s="805"/>
      <c r="P123" s="81"/>
      <c r="Q123" s="82"/>
      <c r="R123" s="82"/>
      <c r="S123" s="83"/>
      <c r="T123" s="806"/>
      <c r="U123" s="84"/>
      <c r="V123" s="85"/>
      <c r="W123" s="85"/>
      <c r="X123" s="86"/>
      <c r="Y123" s="87"/>
      <c r="Z123" s="79"/>
      <c r="AA123" s="811"/>
      <c r="AB123" s="88"/>
      <c r="AC123" s="805"/>
      <c r="AD123" s="89"/>
      <c r="AE123" s="804"/>
      <c r="AF123" s="804"/>
      <c r="AG123" s="805"/>
      <c r="AH123" s="89"/>
      <c r="AI123" s="805"/>
      <c r="AJ123" s="90"/>
      <c r="AK123" s="85"/>
      <c r="AL123" s="85"/>
      <c r="AM123" s="1319"/>
      <c r="AN123" s="1319"/>
      <c r="AO123" s="91"/>
      <c r="AP123" s="92"/>
      <c r="AQ123" s="1321"/>
      <c r="AR123" s="93"/>
      <c r="AS123" s="86"/>
      <c r="AT123" s="94"/>
      <c r="AU123" s="86"/>
      <c r="AV123" s="94"/>
      <c r="AW123" s="95"/>
      <c r="AX123" s="92"/>
      <c r="AY123" s="96"/>
      <c r="AZ123" s="1324"/>
      <c r="BA123" s="93"/>
      <c r="BB123" s="86"/>
      <c r="BC123" s="94"/>
      <c r="BD123" s="86"/>
      <c r="BE123" s="94"/>
      <c r="BF123" s="95"/>
      <c r="BG123" s="92"/>
      <c r="BH123" s="96"/>
      <c r="BI123" s="1324"/>
      <c r="BJ123" s="93"/>
      <c r="BK123" s="86"/>
      <c r="BL123" s="94"/>
      <c r="BM123" s="86"/>
      <c r="BN123" s="94"/>
      <c r="BO123" s="95"/>
      <c r="BP123" s="92"/>
      <c r="BQ123" s="96"/>
      <c r="BR123" s="1324"/>
      <c r="BS123" s="93"/>
      <c r="BT123" s="86"/>
      <c r="BU123" s="94"/>
      <c r="BV123" s="86"/>
      <c r="BW123" s="94"/>
      <c r="BX123" s="95"/>
      <c r="BY123" s="92"/>
      <c r="BZ123" s="96"/>
      <c r="CA123" s="1324"/>
      <c r="CB123" s="812"/>
      <c r="CC123" s="813"/>
      <c r="CD123" s="814"/>
      <c r="CE123" s="815"/>
      <c r="CF123" s="816"/>
      <c r="CG123" s="85"/>
      <c r="CH123" s="85"/>
      <c r="CI123" s="1319"/>
      <c r="CJ123" s="1319"/>
      <c r="CK123" s="91"/>
      <c r="CL123" s="92"/>
      <c r="CM123" s="93"/>
      <c r="CN123" s="86"/>
      <c r="CO123" s="94"/>
      <c r="CP123" s="86"/>
      <c r="CQ123" s="94"/>
      <c r="CR123" s="95"/>
      <c r="CS123" s="92"/>
      <c r="CT123" s="96"/>
      <c r="CU123" s="93"/>
      <c r="CV123" s="86"/>
      <c r="CW123" s="94"/>
      <c r="CX123" s="86"/>
      <c r="CY123" s="94"/>
      <c r="CZ123" s="95"/>
      <c r="DA123" s="92"/>
      <c r="DB123" s="96"/>
      <c r="DC123" s="93"/>
      <c r="DD123" s="86"/>
      <c r="DE123" s="94"/>
      <c r="DF123" s="86"/>
      <c r="DG123" s="94"/>
      <c r="DH123" s="95"/>
      <c r="DI123" s="92"/>
      <c r="DJ123" s="96"/>
      <c r="DK123" s="93"/>
      <c r="DL123" s="86"/>
      <c r="DM123" s="94"/>
      <c r="DN123" s="86"/>
      <c r="DO123" s="94"/>
      <c r="DP123" s="95"/>
      <c r="DQ123" s="92"/>
      <c r="DR123" s="96"/>
      <c r="DS123" s="817"/>
      <c r="DT123" s="807"/>
      <c r="DU123" s="808"/>
      <c r="DV123" s="807"/>
      <c r="DW123" s="808"/>
      <c r="DX123" s="807"/>
      <c r="DY123" s="808"/>
      <c r="DZ123" s="807"/>
      <c r="EA123" s="808"/>
      <c r="EB123" s="807"/>
      <c r="EC123" s="808"/>
      <c r="ED123" s="1491"/>
    </row>
    <row r="124" spans="1:134" ht="14.25" thickBot="1">
      <c r="A124" s="1768"/>
      <c r="B124" s="802"/>
      <c r="C124" s="87"/>
      <c r="D124" s="79"/>
      <c r="E124" s="809"/>
      <c r="F124" s="810"/>
      <c r="G124" s="80"/>
      <c r="H124" s="803"/>
      <c r="I124" s="804"/>
      <c r="J124" s="805"/>
      <c r="K124" s="802"/>
      <c r="L124" s="804"/>
      <c r="M124" s="805"/>
      <c r="N124" s="803"/>
      <c r="O124" s="805"/>
      <c r="P124" s="81"/>
      <c r="Q124" s="82"/>
      <c r="R124" s="82"/>
      <c r="S124" s="83"/>
      <c r="T124" s="806"/>
      <c r="U124" s="84"/>
      <c r="V124" s="85"/>
      <c r="W124" s="85"/>
      <c r="X124" s="86"/>
      <c r="Y124" s="87"/>
      <c r="Z124" s="79"/>
      <c r="AA124" s="811"/>
      <c r="AB124" s="88"/>
      <c r="AC124" s="805"/>
      <c r="AD124" s="89"/>
      <c r="AE124" s="804"/>
      <c r="AF124" s="804"/>
      <c r="AG124" s="805"/>
      <c r="AH124" s="89"/>
      <c r="AI124" s="805"/>
      <c r="AJ124" s="90"/>
      <c r="AK124" s="85"/>
      <c r="AL124" s="85"/>
      <c r="AM124" s="1319"/>
      <c r="AN124" s="1319"/>
      <c r="AO124" s="91"/>
      <c r="AP124" s="92"/>
      <c r="AQ124" s="1321"/>
      <c r="AR124" s="93"/>
      <c r="AS124" s="86"/>
      <c r="AT124" s="94"/>
      <c r="AU124" s="86"/>
      <c r="AV124" s="94"/>
      <c r="AW124" s="95"/>
      <c r="AX124" s="92"/>
      <c r="AY124" s="96"/>
      <c r="AZ124" s="1324"/>
      <c r="BA124" s="93"/>
      <c r="BB124" s="86"/>
      <c r="BC124" s="94"/>
      <c r="BD124" s="86"/>
      <c r="BE124" s="94"/>
      <c r="BF124" s="95"/>
      <c r="BG124" s="92"/>
      <c r="BH124" s="96"/>
      <c r="BI124" s="1324"/>
      <c r="BJ124" s="93"/>
      <c r="BK124" s="86"/>
      <c r="BL124" s="94"/>
      <c r="BM124" s="86"/>
      <c r="BN124" s="94"/>
      <c r="BO124" s="95"/>
      <c r="BP124" s="92"/>
      <c r="BQ124" s="96"/>
      <c r="BR124" s="1324"/>
      <c r="BS124" s="93"/>
      <c r="BT124" s="86"/>
      <c r="BU124" s="94"/>
      <c r="BV124" s="86"/>
      <c r="BW124" s="94"/>
      <c r="BX124" s="95"/>
      <c r="BY124" s="92"/>
      <c r="BZ124" s="96"/>
      <c r="CA124" s="1324"/>
      <c r="CB124" s="812"/>
      <c r="CC124" s="813"/>
      <c r="CD124" s="814"/>
      <c r="CE124" s="815"/>
      <c r="CF124" s="816"/>
      <c r="CG124" s="85"/>
      <c r="CH124" s="85"/>
      <c r="CI124" s="1319"/>
      <c r="CJ124" s="1319"/>
      <c r="CK124" s="91"/>
      <c r="CL124" s="92"/>
      <c r="CM124" s="93"/>
      <c r="CN124" s="86"/>
      <c r="CO124" s="94"/>
      <c r="CP124" s="86"/>
      <c r="CQ124" s="94"/>
      <c r="CR124" s="95"/>
      <c r="CS124" s="92"/>
      <c r="CT124" s="96"/>
      <c r="CU124" s="93"/>
      <c r="CV124" s="86"/>
      <c r="CW124" s="94"/>
      <c r="CX124" s="86"/>
      <c r="CY124" s="94"/>
      <c r="CZ124" s="95"/>
      <c r="DA124" s="92"/>
      <c r="DB124" s="96"/>
      <c r="DC124" s="93"/>
      <c r="DD124" s="86"/>
      <c r="DE124" s="94"/>
      <c r="DF124" s="86"/>
      <c r="DG124" s="94"/>
      <c r="DH124" s="95"/>
      <c r="DI124" s="92"/>
      <c r="DJ124" s="96"/>
      <c r="DK124" s="93"/>
      <c r="DL124" s="86"/>
      <c r="DM124" s="94"/>
      <c r="DN124" s="86"/>
      <c r="DO124" s="94"/>
      <c r="DP124" s="95"/>
      <c r="DQ124" s="92"/>
      <c r="DR124" s="96"/>
      <c r="DS124" s="817"/>
      <c r="DT124" s="807"/>
      <c r="DU124" s="808"/>
      <c r="DV124" s="807"/>
      <c r="DW124" s="808"/>
      <c r="DX124" s="807"/>
      <c r="DY124" s="808"/>
      <c r="DZ124" s="807"/>
      <c r="EA124" s="808"/>
      <c r="EB124" s="807"/>
      <c r="EC124" s="808"/>
      <c r="ED124" s="1491"/>
    </row>
    <row r="125" spans="1:134" ht="14.25" thickBot="1">
      <c r="A125" s="1768"/>
      <c r="B125" s="802"/>
      <c r="C125" s="87"/>
      <c r="D125" s="79"/>
      <c r="E125" s="809"/>
      <c r="F125" s="810"/>
      <c r="G125" s="80"/>
      <c r="H125" s="803"/>
      <c r="I125" s="804"/>
      <c r="J125" s="805"/>
      <c r="K125" s="802"/>
      <c r="L125" s="804"/>
      <c r="M125" s="805"/>
      <c r="N125" s="803"/>
      <c r="O125" s="805"/>
      <c r="P125" s="81"/>
      <c r="Q125" s="82"/>
      <c r="R125" s="82"/>
      <c r="S125" s="83"/>
      <c r="T125" s="806"/>
      <c r="U125" s="84"/>
      <c r="V125" s="85"/>
      <c r="W125" s="85"/>
      <c r="X125" s="86"/>
      <c r="Y125" s="87"/>
      <c r="Z125" s="79"/>
      <c r="AA125" s="811"/>
      <c r="AB125" s="88"/>
      <c r="AC125" s="805"/>
      <c r="AD125" s="89"/>
      <c r="AE125" s="804"/>
      <c r="AF125" s="804"/>
      <c r="AG125" s="805"/>
      <c r="AH125" s="89"/>
      <c r="AI125" s="805"/>
      <c r="AJ125" s="90"/>
      <c r="AK125" s="85"/>
      <c r="AL125" s="85"/>
      <c r="AM125" s="1319"/>
      <c r="AN125" s="1319"/>
      <c r="AO125" s="91"/>
      <c r="AP125" s="92"/>
      <c r="AQ125" s="1321"/>
      <c r="AR125" s="93"/>
      <c r="AS125" s="86"/>
      <c r="AT125" s="94"/>
      <c r="AU125" s="86"/>
      <c r="AV125" s="94"/>
      <c r="AW125" s="95"/>
      <c r="AX125" s="92"/>
      <c r="AY125" s="96"/>
      <c r="AZ125" s="1324"/>
      <c r="BA125" s="93"/>
      <c r="BB125" s="86"/>
      <c r="BC125" s="94"/>
      <c r="BD125" s="86"/>
      <c r="BE125" s="94"/>
      <c r="BF125" s="95"/>
      <c r="BG125" s="92"/>
      <c r="BH125" s="96"/>
      <c r="BI125" s="1324"/>
      <c r="BJ125" s="93"/>
      <c r="BK125" s="86"/>
      <c r="BL125" s="94"/>
      <c r="BM125" s="86"/>
      <c r="BN125" s="94"/>
      <c r="BO125" s="95"/>
      <c r="BP125" s="92"/>
      <c r="BQ125" s="96"/>
      <c r="BR125" s="1324"/>
      <c r="BS125" s="93"/>
      <c r="BT125" s="86"/>
      <c r="BU125" s="94"/>
      <c r="BV125" s="86"/>
      <c r="BW125" s="94"/>
      <c r="BX125" s="95"/>
      <c r="BY125" s="92"/>
      <c r="BZ125" s="96"/>
      <c r="CA125" s="1324"/>
      <c r="CB125" s="812"/>
      <c r="CC125" s="813"/>
      <c r="CD125" s="814"/>
      <c r="CE125" s="815"/>
      <c r="CF125" s="816"/>
      <c r="CG125" s="85"/>
      <c r="CH125" s="85"/>
      <c r="CI125" s="1319"/>
      <c r="CJ125" s="1319"/>
      <c r="CK125" s="91"/>
      <c r="CL125" s="92"/>
      <c r="CM125" s="93"/>
      <c r="CN125" s="86"/>
      <c r="CO125" s="94"/>
      <c r="CP125" s="86"/>
      <c r="CQ125" s="94"/>
      <c r="CR125" s="95"/>
      <c r="CS125" s="92"/>
      <c r="CT125" s="96"/>
      <c r="CU125" s="93"/>
      <c r="CV125" s="86"/>
      <c r="CW125" s="94"/>
      <c r="CX125" s="86"/>
      <c r="CY125" s="94"/>
      <c r="CZ125" s="95"/>
      <c r="DA125" s="92"/>
      <c r="DB125" s="96"/>
      <c r="DC125" s="93"/>
      <c r="DD125" s="86"/>
      <c r="DE125" s="94"/>
      <c r="DF125" s="86"/>
      <c r="DG125" s="94"/>
      <c r="DH125" s="95"/>
      <c r="DI125" s="92"/>
      <c r="DJ125" s="96"/>
      <c r="DK125" s="93"/>
      <c r="DL125" s="86"/>
      <c r="DM125" s="94"/>
      <c r="DN125" s="86"/>
      <c r="DO125" s="94"/>
      <c r="DP125" s="95"/>
      <c r="DQ125" s="92"/>
      <c r="DR125" s="96"/>
      <c r="DS125" s="817"/>
      <c r="DT125" s="807"/>
      <c r="DU125" s="808"/>
      <c r="DV125" s="807"/>
      <c r="DW125" s="808"/>
      <c r="DX125" s="807"/>
      <c r="DY125" s="808"/>
      <c r="DZ125" s="807"/>
      <c r="EA125" s="808"/>
      <c r="EB125" s="807"/>
      <c r="EC125" s="808"/>
      <c r="ED125" s="1491"/>
    </row>
    <row r="126" spans="1:134" ht="14.25" thickBot="1">
      <c r="A126" s="1768"/>
      <c r="B126" s="802"/>
      <c r="C126" s="87"/>
      <c r="D126" s="79"/>
      <c r="E126" s="809"/>
      <c r="F126" s="810"/>
      <c r="G126" s="80"/>
      <c r="H126" s="803"/>
      <c r="I126" s="804"/>
      <c r="J126" s="805"/>
      <c r="K126" s="802"/>
      <c r="L126" s="804"/>
      <c r="M126" s="805"/>
      <c r="N126" s="803"/>
      <c r="O126" s="805"/>
      <c r="P126" s="81"/>
      <c r="Q126" s="82"/>
      <c r="R126" s="82"/>
      <c r="S126" s="83"/>
      <c r="T126" s="806"/>
      <c r="U126" s="84"/>
      <c r="V126" s="85"/>
      <c r="W126" s="85"/>
      <c r="X126" s="86"/>
      <c r="Y126" s="87"/>
      <c r="Z126" s="79"/>
      <c r="AA126" s="811"/>
      <c r="AB126" s="88"/>
      <c r="AC126" s="805"/>
      <c r="AD126" s="89"/>
      <c r="AE126" s="804"/>
      <c r="AF126" s="804"/>
      <c r="AG126" s="805"/>
      <c r="AH126" s="89"/>
      <c r="AI126" s="805"/>
      <c r="AJ126" s="90"/>
      <c r="AK126" s="85"/>
      <c r="AL126" s="85"/>
      <c r="AM126" s="1319"/>
      <c r="AN126" s="1319"/>
      <c r="AO126" s="91"/>
      <c r="AP126" s="92"/>
      <c r="AQ126" s="1321"/>
      <c r="AR126" s="93"/>
      <c r="AS126" s="86"/>
      <c r="AT126" s="94"/>
      <c r="AU126" s="86"/>
      <c r="AV126" s="94"/>
      <c r="AW126" s="95"/>
      <c r="AX126" s="92"/>
      <c r="AY126" s="96"/>
      <c r="AZ126" s="1324"/>
      <c r="BA126" s="93"/>
      <c r="BB126" s="86"/>
      <c r="BC126" s="94"/>
      <c r="BD126" s="86"/>
      <c r="BE126" s="94"/>
      <c r="BF126" s="95"/>
      <c r="BG126" s="92"/>
      <c r="BH126" s="96"/>
      <c r="BI126" s="1324"/>
      <c r="BJ126" s="93"/>
      <c r="BK126" s="86"/>
      <c r="BL126" s="94"/>
      <c r="BM126" s="86"/>
      <c r="BN126" s="94"/>
      <c r="BO126" s="95"/>
      <c r="BP126" s="92"/>
      <c r="BQ126" s="96"/>
      <c r="BR126" s="1324"/>
      <c r="BS126" s="93"/>
      <c r="BT126" s="86"/>
      <c r="BU126" s="94"/>
      <c r="BV126" s="86"/>
      <c r="BW126" s="94"/>
      <c r="BX126" s="95"/>
      <c r="BY126" s="92"/>
      <c r="BZ126" s="96"/>
      <c r="CA126" s="1324"/>
      <c r="CB126" s="812"/>
      <c r="CC126" s="813"/>
      <c r="CD126" s="814"/>
      <c r="CE126" s="815"/>
      <c r="CF126" s="816"/>
      <c r="CG126" s="85"/>
      <c r="CH126" s="85"/>
      <c r="CI126" s="1319"/>
      <c r="CJ126" s="1319"/>
      <c r="CK126" s="91"/>
      <c r="CL126" s="92"/>
      <c r="CM126" s="93"/>
      <c r="CN126" s="86"/>
      <c r="CO126" s="94"/>
      <c r="CP126" s="86"/>
      <c r="CQ126" s="94"/>
      <c r="CR126" s="95"/>
      <c r="CS126" s="92"/>
      <c r="CT126" s="96"/>
      <c r="CU126" s="93"/>
      <c r="CV126" s="86"/>
      <c r="CW126" s="94"/>
      <c r="CX126" s="86"/>
      <c r="CY126" s="94"/>
      <c r="CZ126" s="95"/>
      <c r="DA126" s="92"/>
      <c r="DB126" s="96"/>
      <c r="DC126" s="93"/>
      <c r="DD126" s="86"/>
      <c r="DE126" s="94"/>
      <c r="DF126" s="86"/>
      <c r="DG126" s="94"/>
      <c r="DH126" s="95"/>
      <c r="DI126" s="92"/>
      <c r="DJ126" s="96"/>
      <c r="DK126" s="93"/>
      <c r="DL126" s="86"/>
      <c r="DM126" s="94"/>
      <c r="DN126" s="86"/>
      <c r="DO126" s="94"/>
      <c r="DP126" s="95"/>
      <c r="DQ126" s="92"/>
      <c r="DR126" s="96"/>
      <c r="DS126" s="817"/>
      <c r="DT126" s="807"/>
      <c r="DU126" s="808"/>
      <c r="DV126" s="807"/>
      <c r="DW126" s="808"/>
      <c r="DX126" s="807"/>
      <c r="DY126" s="808"/>
      <c r="DZ126" s="807"/>
      <c r="EA126" s="808"/>
      <c r="EB126" s="807"/>
      <c r="EC126" s="808"/>
      <c r="ED126" s="1491"/>
    </row>
    <row r="127" spans="1:134" ht="14.25" thickBot="1">
      <c r="A127" s="1768"/>
      <c r="B127" s="802"/>
      <c r="C127" s="87"/>
      <c r="D127" s="79"/>
      <c r="E127" s="809"/>
      <c r="F127" s="810"/>
      <c r="G127" s="80"/>
      <c r="H127" s="803"/>
      <c r="I127" s="804"/>
      <c r="J127" s="805"/>
      <c r="K127" s="802"/>
      <c r="L127" s="804"/>
      <c r="M127" s="805"/>
      <c r="N127" s="803"/>
      <c r="O127" s="805"/>
      <c r="P127" s="81"/>
      <c r="Q127" s="82"/>
      <c r="R127" s="82"/>
      <c r="S127" s="83"/>
      <c r="T127" s="806"/>
      <c r="U127" s="84"/>
      <c r="V127" s="85"/>
      <c r="W127" s="85"/>
      <c r="X127" s="86"/>
      <c r="Y127" s="87"/>
      <c r="Z127" s="79"/>
      <c r="AA127" s="811"/>
      <c r="AB127" s="88"/>
      <c r="AC127" s="805"/>
      <c r="AD127" s="89"/>
      <c r="AE127" s="804"/>
      <c r="AF127" s="804"/>
      <c r="AG127" s="805"/>
      <c r="AH127" s="89"/>
      <c r="AI127" s="805"/>
      <c r="AJ127" s="90"/>
      <c r="AK127" s="85"/>
      <c r="AL127" s="85"/>
      <c r="AM127" s="1319"/>
      <c r="AN127" s="1319"/>
      <c r="AO127" s="91"/>
      <c r="AP127" s="92"/>
      <c r="AQ127" s="1321"/>
      <c r="AR127" s="93"/>
      <c r="AS127" s="86"/>
      <c r="AT127" s="94"/>
      <c r="AU127" s="86"/>
      <c r="AV127" s="94"/>
      <c r="AW127" s="95"/>
      <c r="AX127" s="92"/>
      <c r="AY127" s="96"/>
      <c r="AZ127" s="1324"/>
      <c r="BA127" s="93"/>
      <c r="BB127" s="86"/>
      <c r="BC127" s="94"/>
      <c r="BD127" s="86"/>
      <c r="BE127" s="94"/>
      <c r="BF127" s="95"/>
      <c r="BG127" s="92"/>
      <c r="BH127" s="96"/>
      <c r="BI127" s="1324"/>
      <c r="BJ127" s="93"/>
      <c r="BK127" s="86"/>
      <c r="BL127" s="94"/>
      <c r="BM127" s="86"/>
      <c r="BN127" s="94"/>
      <c r="BO127" s="95"/>
      <c r="BP127" s="92"/>
      <c r="BQ127" s="96"/>
      <c r="BR127" s="1324"/>
      <c r="BS127" s="93"/>
      <c r="BT127" s="86"/>
      <c r="BU127" s="94"/>
      <c r="BV127" s="86"/>
      <c r="BW127" s="94"/>
      <c r="BX127" s="95"/>
      <c r="BY127" s="92"/>
      <c r="BZ127" s="96"/>
      <c r="CA127" s="1324"/>
      <c r="CB127" s="812"/>
      <c r="CC127" s="813"/>
      <c r="CD127" s="814"/>
      <c r="CE127" s="815"/>
      <c r="CF127" s="816"/>
      <c r="CG127" s="85"/>
      <c r="CH127" s="85"/>
      <c r="CI127" s="1319"/>
      <c r="CJ127" s="1319"/>
      <c r="CK127" s="91"/>
      <c r="CL127" s="92"/>
      <c r="CM127" s="93"/>
      <c r="CN127" s="86"/>
      <c r="CO127" s="94"/>
      <c r="CP127" s="86"/>
      <c r="CQ127" s="94"/>
      <c r="CR127" s="95"/>
      <c r="CS127" s="92"/>
      <c r="CT127" s="96"/>
      <c r="CU127" s="93"/>
      <c r="CV127" s="86"/>
      <c r="CW127" s="94"/>
      <c r="CX127" s="86"/>
      <c r="CY127" s="94"/>
      <c r="CZ127" s="95"/>
      <c r="DA127" s="92"/>
      <c r="DB127" s="96"/>
      <c r="DC127" s="93"/>
      <c r="DD127" s="86"/>
      <c r="DE127" s="94"/>
      <c r="DF127" s="86"/>
      <c r="DG127" s="94"/>
      <c r="DH127" s="95"/>
      <c r="DI127" s="92"/>
      <c r="DJ127" s="96"/>
      <c r="DK127" s="93"/>
      <c r="DL127" s="86"/>
      <c r="DM127" s="94"/>
      <c r="DN127" s="86"/>
      <c r="DO127" s="94"/>
      <c r="DP127" s="95"/>
      <c r="DQ127" s="92"/>
      <c r="DR127" s="96"/>
      <c r="DS127" s="817"/>
      <c r="DT127" s="807"/>
      <c r="DU127" s="808"/>
      <c r="DV127" s="807"/>
      <c r="DW127" s="808"/>
      <c r="DX127" s="807"/>
      <c r="DY127" s="808"/>
      <c r="DZ127" s="807"/>
      <c r="EA127" s="808"/>
      <c r="EB127" s="807"/>
      <c r="EC127" s="808"/>
      <c r="ED127" s="1491"/>
    </row>
    <row r="128" spans="1:134" ht="14.25" thickBot="1">
      <c r="A128" s="1768"/>
      <c r="B128" s="802"/>
      <c r="C128" s="87"/>
      <c r="D128" s="79"/>
      <c r="E128" s="809"/>
      <c r="F128" s="810"/>
      <c r="G128" s="80"/>
      <c r="H128" s="803"/>
      <c r="I128" s="804"/>
      <c r="J128" s="805"/>
      <c r="K128" s="802"/>
      <c r="L128" s="804"/>
      <c r="M128" s="805"/>
      <c r="N128" s="803"/>
      <c r="O128" s="805"/>
      <c r="P128" s="81"/>
      <c r="Q128" s="82"/>
      <c r="R128" s="82"/>
      <c r="S128" s="83"/>
      <c r="T128" s="806"/>
      <c r="U128" s="84"/>
      <c r="V128" s="85"/>
      <c r="W128" s="85"/>
      <c r="X128" s="86"/>
      <c r="Y128" s="87"/>
      <c r="Z128" s="79"/>
      <c r="AA128" s="811"/>
      <c r="AB128" s="88"/>
      <c r="AC128" s="805"/>
      <c r="AD128" s="89"/>
      <c r="AE128" s="804"/>
      <c r="AF128" s="804"/>
      <c r="AG128" s="805"/>
      <c r="AH128" s="89"/>
      <c r="AI128" s="805"/>
      <c r="AJ128" s="90"/>
      <c r="AK128" s="85"/>
      <c r="AL128" s="85"/>
      <c r="AM128" s="1319"/>
      <c r="AN128" s="1319"/>
      <c r="AO128" s="91"/>
      <c r="AP128" s="92"/>
      <c r="AQ128" s="1321"/>
      <c r="AR128" s="93"/>
      <c r="AS128" s="86"/>
      <c r="AT128" s="94"/>
      <c r="AU128" s="86"/>
      <c r="AV128" s="94"/>
      <c r="AW128" s="95"/>
      <c r="AX128" s="92"/>
      <c r="AY128" s="96"/>
      <c r="AZ128" s="1324"/>
      <c r="BA128" s="93"/>
      <c r="BB128" s="86"/>
      <c r="BC128" s="94"/>
      <c r="BD128" s="86"/>
      <c r="BE128" s="94"/>
      <c r="BF128" s="95"/>
      <c r="BG128" s="92"/>
      <c r="BH128" s="96"/>
      <c r="BI128" s="1324"/>
      <c r="BJ128" s="93"/>
      <c r="BK128" s="86"/>
      <c r="BL128" s="94"/>
      <c r="BM128" s="86"/>
      <c r="BN128" s="94"/>
      <c r="BO128" s="95"/>
      <c r="BP128" s="92"/>
      <c r="BQ128" s="96"/>
      <c r="BR128" s="1324"/>
      <c r="BS128" s="93"/>
      <c r="BT128" s="86"/>
      <c r="BU128" s="94"/>
      <c r="BV128" s="86"/>
      <c r="BW128" s="94"/>
      <c r="BX128" s="95"/>
      <c r="BY128" s="92"/>
      <c r="BZ128" s="96"/>
      <c r="CA128" s="1324"/>
      <c r="CB128" s="812"/>
      <c r="CC128" s="813"/>
      <c r="CD128" s="814"/>
      <c r="CE128" s="815"/>
      <c r="CF128" s="816"/>
      <c r="CG128" s="85"/>
      <c r="CH128" s="85"/>
      <c r="CI128" s="1319"/>
      <c r="CJ128" s="1319"/>
      <c r="CK128" s="91"/>
      <c r="CL128" s="92"/>
      <c r="CM128" s="93"/>
      <c r="CN128" s="86"/>
      <c r="CO128" s="94"/>
      <c r="CP128" s="86"/>
      <c r="CQ128" s="94"/>
      <c r="CR128" s="95"/>
      <c r="CS128" s="92"/>
      <c r="CT128" s="96"/>
      <c r="CU128" s="93"/>
      <c r="CV128" s="86"/>
      <c r="CW128" s="94"/>
      <c r="CX128" s="86"/>
      <c r="CY128" s="94"/>
      <c r="CZ128" s="95"/>
      <c r="DA128" s="92"/>
      <c r="DB128" s="96"/>
      <c r="DC128" s="93"/>
      <c r="DD128" s="86"/>
      <c r="DE128" s="94"/>
      <c r="DF128" s="86"/>
      <c r="DG128" s="94"/>
      <c r="DH128" s="95"/>
      <c r="DI128" s="92"/>
      <c r="DJ128" s="96"/>
      <c r="DK128" s="93"/>
      <c r="DL128" s="86"/>
      <c r="DM128" s="94"/>
      <c r="DN128" s="86"/>
      <c r="DO128" s="94"/>
      <c r="DP128" s="95"/>
      <c r="DQ128" s="92"/>
      <c r="DR128" s="96"/>
      <c r="DS128" s="817"/>
      <c r="DT128" s="807"/>
      <c r="DU128" s="808"/>
      <c r="DV128" s="807"/>
      <c r="DW128" s="808"/>
      <c r="DX128" s="807"/>
      <c r="DY128" s="808"/>
      <c r="DZ128" s="807"/>
      <c r="EA128" s="808"/>
      <c r="EB128" s="807"/>
      <c r="EC128" s="808"/>
      <c r="ED128" s="1491"/>
    </row>
    <row r="129" spans="1:134" ht="14.25" thickBot="1">
      <c r="A129" s="1768"/>
      <c r="B129" s="802"/>
      <c r="C129" s="87"/>
      <c r="D129" s="79"/>
      <c r="E129" s="809"/>
      <c r="F129" s="810"/>
      <c r="G129" s="80"/>
      <c r="H129" s="803"/>
      <c r="I129" s="804"/>
      <c r="J129" s="805"/>
      <c r="K129" s="802"/>
      <c r="L129" s="804"/>
      <c r="M129" s="805"/>
      <c r="N129" s="803"/>
      <c r="O129" s="805"/>
      <c r="P129" s="81"/>
      <c r="Q129" s="82"/>
      <c r="R129" s="82"/>
      <c r="S129" s="83"/>
      <c r="T129" s="806"/>
      <c r="U129" s="84"/>
      <c r="V129" s="85"/>
      <c r="W129" s="85"/>
      <c r="X129" s="86"/>
      <c r="Y129" s="87"/>
      <c r="Z129" s="79"/>
      <c r="AA129" s="811"/>
      <c r="AB129" s="88"/>
      <c r="AC129" s="805"/>
      <c r="AD129" s="89"/>
      <c r="AE129" s="804"/>
      <c r="AF129" s="804"/>
      <c r="AG129" s="805"/>
      <c r="AH129" s="89"/>
      <c r="AI129" s="805"/>
      <c r="AJ129" s="90"/>
      <c r="AK129" s="85"/>
      <c r="AL129" s="85"/>
      <c r="AM129" s="1319"/>
      <c r="AN129" s="1319"/>
      <c r="AO129" s="91"/>
      <c r="AP129" s="92"/>
      <c r="AQ129" s="1321"/>
      <c r="AR129" s="93"/>
      <c r="AS129" s="86"/>
      <c r="AT129" s="94"/>
      <c r="AU129" s="86"/>
      <c r="AV129" s="94"/>
      <c r="AW129" s="95"/>
      <c r="AX129" s="92"/>
      <c r="AY129" s="96"/>
      <c r="AZ129" s="1324"/>
      <c r="BA129" s="93"/>
      <c r="BB129" s="86"/>
      <c r="BC129" s="94"/>
      <c r="BD129" s="86"/>
      <c r="BE129" s="94"/>
      <c r="BF129" s="95"/>
      <c r="BG129" s="92"/>
      <c r="BH129" s="96"/>
      <c r="BI129" s="1324"/>
      <c r="BJ129" s="93"/>
      <c r="BK129" s="86"/>
      <c r="BL129" s="94"/>
      <c r="BM129" s="86"/>
      <c r="BN129" s="94"/>
      <c r="BO129" s="95"/>
      <c r="BP129" s="92"/>
      <c r="BQ129" s="96"/>
      <c r="BR129" s="1324"/>
      <c r="BS129" s="93"/>
      <c r="BT129" s="86"/>
      <c r="BU129" s="94"/>
      <c r="BV129" s="86"/>
      <c r="BW129" s="94"/>
      <c r="BX129" s="95"/>
      <c r="BY129" s="92"/>
      <c r="BZ129" s="96"/>
      <c r="CA129" s="1324"/>
      <c r="CB129" s="812"/>
      <c r="CC129" s="813"/>
      <c r="CD129" s="814"/>
      <c r="CE129" s="815"/>
      <c r="CF129" s="816"/>
      <c r="CG129" s="85"/>
      <c r="CH129" s="85"/>
      <c r="CI129" s="1319"/>
      <c r="CJ129" s="1319"/>
      <c r="CK129" s="91"/>
      <c r="CL129" s="92"/>
      <c r="CM129" s="93"/>
      <c r="CN129" s="86"/>
      <c r="CO129" s="94"/>
      <c r="CP129" s="86"/>
      <c r="CQ129" s="94"/>
      <c r="CR129" s="95"/>
      <c r="CS129" s="92"/>
      <c r="CT129" s="96"/>
      <c r="CU129" s="93"/>
      <c r="CV129" s="86"/>
      <c r="CW129" s="94"/>
      <c r="CX129" s="86"/>
      <c r="CY129" s="94"/>
      <c r="CZ129" s="95"/>
      <c r="DA129" s="92"/>
      <c r="DB129" s="96"/>
      <c r="DC129" s="93"/>
      <c r="DD129" s="86"/>
      <c r="DE129" s="94"/>
      <c r="DF129" s="86"/>
      <c r="DG129" s="94"/>
      <c r="DH129" s="95"/>
      <c r="DI129" s="92"/>
      <c r="DJ129" s="96"/>
      <c r="DK129" s="93"/>
      <c r="DL129" s="86"/>
      <c r="DM129" s="94"/>
      <c r="DN129" s="86"/>
      <c r="DO129" s="94"/>
      <c r="DP129" s="95"/>
      <c r="DQ129" s="92"/>
      <c r="DR129" s="96"/>
      <c r="DS129" s="817"/>
      <c r="DT129" s="807"/>
      <c r="DU129" s="808"/>
      <c r="DV129" s="807"/>
      <c r="DW129" s="808"/>
      <c r="DX129" s="807"/>
      <c r="DY129" s="808"/>
      <c r="DZ129" s="807"/>
      <c r="EA129" s="808"/>
      <c r="EB129" s="807"/>
      <c r="EC129" s="808"/>
      <c r="ED129" s="1491"/>
    </row>
    <row r="130" spans="1:134" ht="14.25" thickBot="1">
      <c r="A130" s="1768"/>
      <c r="B130" s="802"/>
      <c r="C130" s="87"/>
      <c r="D130" s="79"/>
      <c r="E130" s="809"/>
      <c r="F130" s="810"/>
      <c r="G130" s="80"/>
      <c r="H130" s="803"/>
      <c r="I130" s="804"/>
      <c r="J130" s="805"/>
      <c r="K130" s="802"/>
      <c r="L130" s="804"/>
      <c r="M130" s="805"/>
      <c r="N130" s="803"/>
      <c r="O130" s="805"/>
      <c r="P130" s="81"/>
      <c r="Q130" s="82"/>
      <c r="R130" s="82"/>
      <c r="S130" s="83"/>
      <c r="T130" s="806"/>
      <c r="U130" s="84"/>
      <c r="V130" s="85"/>
      <c r="W130" s="85"/>
      <c r="X130" s="86"/>
      <c r="Y130" s="87"/>
      <c r="Z130" s="79"/>
      <c r="AA130" s="811"/>
      <c r="AB130" s="88"/>
      <c r="AC130" s="805"/>
      <c r="AD130" s="89"/>
      <c r="AE130" s="804"/>
      <c r="AF130" s="804"/>
      <c r="AG130" s="805"/>
      <c r="AH130" s="89"/>
      <c r="AI130" s="805"/>
      <c r="AJ130" s="90"/>
      <c r="AK130" s="85"/>
      <c r="AL130" s="85"/>
      <c r="AM130" s="1319"/>
      <c r="AN130" s="1319"/>
      <c r="AO130" s="91"/>
      <c r="AP130" s="92"/>
      <c r="AQ130" s="1321"/>
      <c r="AR130" s="93"/>
      <c r="AS130" s="86"/>
      <c r="AT130" s="94"/>
      <c r="AU130" s="86"/>
      <c r="AV130" s="94"/>
      <c r="AW130" s="95"/>
      <c r="AX130" s="92"/>
      <c r="AY130" s="96"/>
      <c r="AZ130" s="1324"/>
      <c r="BA130" s="93"/>
      <c r="BB130" s="86"/>
      <c r="BC130" s="94"/>
      <c r="BD130" s="86"/>
      <c r="BE130" s="94"/>
      <c r="BF130" s="95"/>
      <c r="BG130" s="92"/>
      <c r="BH130" s="96"/>
      <c r="BI130" s="1324"/>
      <c r="BJ130" s="93"/>
      <c r="BK130" s="86"/>
      <c r="BL130" s="94"/>
      <c r="BM130" s="86"/>
      <c r="BN130" s="94"/>
      <c r="BO130" s="95"/>
      <c r="BP130" s="92"/>
      <c r="BQ130" s="96"/>
      <c r="BR130" s="1324"/>
      <c r="BS130" s="93"/>
      <c r="BT130" s="86"/>
      <c r="BU130" s="94"/>
      <c r="BV130" s="86"/>
      <c r="BW130" s="94"/>
      <c r="BX130" s="95"/>
      <c r="BY130" s="92"/>
      <c r="BZ130" s="96"/>
      <c r="CA130" s="1324"/>
      <c r="CB130" s="812"/>
      <c r="CC130" s="813"/>
      <c r="CD130" s="814"/>
      <c r="CE130" s="815"/>
      <c r="CF130" s="816"/>
      <c r="CG130" s="85"/>
      <c r="CH130" s="85"/>
      <c r="CI130" s="1319"/>
      <c r="CJ130" s="1319"/>
      <c r="CK130" s="91"/>
      <c r="CL130" s="92"/>
      <c r="CM130" s="93"/>
      <c r="CN130" s="86"/>
      <c r="CO130" s="94"/>
      <c r="CP130" s="86"/>
      <c r="CQ130" s="94"/>
      <c r="CR130" s="95"/>
      <c r="CS130" s="92"/>
      <c r="CT130" s="96"/>
      <c r="CU130" s="93"/>
      <c r="CV130" s="86"/>
      <c r="CW130" s="94"/>
      <c r="CX130" s="86"/>
      <c r="CY130" s="94"/>
      <c r="CZ130" s="95"/>
      <c r="DA130" s="92"/>
      <c r="DB130" s="96"/>
      <c r="DC130" s="93"/>
      <c r="DD130" s="86"/>
      <c r="DE130" s="94"/>
      <c r="DF130" s="86"/>
      <c r="DG130" s="94"/>
      <c r="DH130" s="95"/>
      <c r="DI130" s="92"/>
      <c r="DJ130" s="96"/>
      <c r="DK130" s="93"/>
      <c r="DL130" s="86"/>
      <c r="DM130" s="94"/>
      <c r="DN130" s="86"/>
      <c r="DO130" s="94"/>
      <c r="DP130" s="95"/>
      <c r="DQ130" s="92"/>
      <c r="DR130" s="96"/>
      <c r="DS130" s="817"/>
      <c r="DT130" s="807"/>
      <c r="DU130" s="808"/>
      <c r="DV130" s="807"/>
      <c r="DW130" s="808"/>
      <c r="DX130" s="807"/>
      <c r="DY130" s="808"/>
      <c r="DZ130" s="807"/>
      <c r="EA130" s="808"/>
      <c r="EB130" s="807"/>
      <c r="EC130" s="808"/>
      <c r="ED130" s="1491"/>
    </row>
    <row r="131" spans="1:134" ht="14.25" thickBot="1">
      <c r="A131" s="1768"/>
      <c r="B131" s="802"/>
      <c r="C131" s="87"/>
      <c r="D131" s="79"/>
      <c r="E131" s="809"/>
      <c r="F131" s="810"/>
      <c r="G131" s="80"/>
      <c r="H131" s="803"/>
      <c r="I131" s="804"/>
      <c r="J131" s="805"/>
      <c r="K131" s="802"/>
      <c r="L131" s="804"/>
      <c r="M131" s="805"/>
      <c r="N131" s="803"/>
      <c r="O131" s="805"/>
      <c r="P131" s="81"/>
      <c r="Q131" s="82"/>
      <c r="R131" s="82"/>
      <c r="S131" s="83"/>
      <c r="T131" s="806"/>
      <c r="U131" s="84"/>
      <c r="V131" s="85"/>
      <c r="W131" s="85"/>
      <c r="X131" s="86"/>
      <c r="Y131" s="87"/>
      <c r="Z131" s="79"/>
      <c r="AA131" s="811"/>
      <c r="AB131" s="88"/>
      <c r="AC131" s="805"/>
      <c r="AD131" s="89"/>
      <c r="AE131" s="804"/>
      <c r="AF131" s="804"/>
      <c r="AG131" s="805"/>
      <c r="AH131" s="89"/>
      <c r="AI131" s="805"/>
      <c r="AJ131" s="90"/>
      <c r="AK131" s="85"/>
      <c r="AL131" s="85"/>
      <c r="AM131" s="1319"/>
      <c r="AN131" s="1319"/>
      <c r="AO131" s="91"/>
      <c r="AP131" s="92"/>
      <c r="AQ131" s="1321"/>
      <c r="AR131" s="93"/>
      <c r="AS131" s="86"/>
      <c r="AT131" s="94"/>
      <c r="AU131" s="86"/>
      <c r="AV131" s="94"/>
      <c r="AW131" s="95"/>
      <c r="AX131" s="92"/>
      <c r="AY131" s="96"/>
      <c r="AZ131" s="1324"/>
      <c r="BA131" s="93"/>
      <c r="BB131" s="86"/>
      <c r="BC131" s="94"/>
      <c r="BD131" s="86"/>
      <c r="BE131" s="94"/>
      <c r="BF131" s="95"/>
      <c r="BG131" s="92"/>
      <c r="BH131" s="96"/>
      <c r="BI131" s="1324"/>
      <c r="BJ131" s="93"/>
      <c r="BK131" s="86"/>
      <c r="BL131" s="94"/>
      <c r="BM131" s="86"/>
      <c r="BN131" s="94"/>
      <c r="BO131" s="95"/>
      <c r="BP131" s="92"/>
      <c r="BQ131" s="96"/>
      <c r="BR131" s="1324"/>
      <c r="BS131" s="93"/>
      <c r="BT131" s="86"/>
      <c r="BU131" s="94"/>
      <c r="BV131" s="86"/>
      <c r="BW131" s="94"/>
      <c r="BX131" s="95"/>
      <c r="BY131" s="92"/>
      <c r="BZ131" s="96"/>
      <c r="CA131" s="1324"/>
      <c r="CB131" s="812"/>
      <c r="CC131" s="813"/>
      <c r="CD131" s="814"/>
      <c r="CE131" s="815"/>
      <c r="CF131" s="816"/>
      <c r="CG131" s="85"/>
      <c r="CH131" s="85"/>
      <c r="CI131" s="1319"/>
      <c r="CJ131" s="1319"/>
      <c r="CK131" s="91"/>
      <c r="CL131" s="92"/>
      <c r="CM131" s="93"/>
      <c r="CN131" s="86"/>
      <c r="CO131" s="94"/>
      <c r="CP131" s="86"/>
      <c r="CQ131" s="94"/>
      <c r="CR131" s="95"/>
      <c r="CS131" s="92"/>
      <c r="CT131" s="96"/>
      <c r="CU131" s="93"/>
      <c r="CV131" s="86"/>
      <c r="CW131" s="94"/>
      <c r="CX131" s="86"/>
      <c r="CY131" s="94"/>
      <c r="CZ131" s="95"/>
      <c r="DA131" s="92"/>
      <c r="DB131" s="96"/>
      <c r="DC131" s="93"/>
      <c r="DD131" s="86"/>
      <c r="DE131" s="94"/>
      <c r="DF131" s="86"/>
      <c r="DG131" s="94"/>
      <c r="DH131" s="95"/>
      <c r="DI131" s="92"/>
      <c r="DJ131" s="96"/>
      <c r="DK131" s="93"/>
      <c r="DL131" s="86"/>
      <c r="DM131" s="94"/>
      <c r="DN131" s="86"/>
      <c r="DO131" s="94"/>
      <c r="DP131" s="95"/>
      <c r="DQ131" s="92"/>
      <c r="DR131" s="96"/>
      <c r="DS131" s="817"/>
      <c r="DT131" s="807"/>
      <c r="DU131" s="808"/>
      <c r="DV131" s="807"/>
      <c r="DW131" s="808"/>
      <c r="DX131" s="807"/>
      <c r="DY131" s="808"/>
      <c r="DZ131" s="807"/>
      <c r="EA131" s="808"/>
      <c r="EB131" s="807"/>
      <c r="EC131" s="808"/>
      <c r="ED131" s="1491"/>
    </row>
    <row r="132" spans="1:134" ht="14.25" thickBot="1">
      <c r="A132" s="1768"/>
      <c r="B132" s="802"/>
      <c r="C132" s="87"/>
      <c r="D132" s="79"/>
      <c r="E132" s="809"/>
      <c r="F132" s="810"/>
      <c r="G132" s="80"/>
      <c r="H132" s="803"/>
      <c r="I132" s="804"/>
      <c r="J132" s="805"/>
      <c r="K132" s="802"/>
      <c r="L132" s="804"/>
      <c r="M132" s="805"/>
      <c r="N132" s="803"/>
      <c r="O132" s="805"/>
      <c r="P132" s="81"/>
      <c r="Q132" s="82"/>
      <c r="R132" s="82"/>
      <c r="S132" s="83"/>
      <c r="T132" s="806"/>
      <c r="U132" s="84"/>
      <c r="V132" s="85"/>
      <c r="W132" s="85"/>
      <c r="X132" s="86"/>
      <c r="Y132" s="87"/>
      <c r="Z132" s="79"/>
      <c r="AA132" s="811"/>
      <c r="AB132" s="88"/>
      <c r="AC132" s="805"/>
      <c r="AD132" s="89"/>
      <c r="AE132" s="804"/>
      <c r="AF132" s="804"/>
      <c r="AG132" s="805"/>
      <c r="AH132" s="89"/>
      <c r="AI132" s="805"/>
      <c r="AJ132" s="90"/>
      <c r="AK132" s="85"/>
      <c r="AL132" s="85"/>
      <c r="AM132" s="1319"/>
      <c r="AN132" s="1319"/>
      <c r="AO132" s="91"/>
      <c r="AP132" s="92"/>
      <c r="AQ132" s="1321"/>
      <c r="AR132" s="93"/>
      <c r="AS132" s="86"/>
      <c r="AT132" s="94"/>
      <c r="AU132" s="86"/>
      <c r="AV132" s="94"/>
      <c r="AW132" s="95"/>
      <c r="AX132" s="92"/>
      <c r="AY132" s="96"/>
      <c r="AZ132" s="1324"/>
      <c r="BA132" s="93"/>
      <c r="BB132" s="86"/>
      <c r="BC132" s="94"/>
      <c r="BD132" s="86"/>
      <c r="BE132" s="94"/>
      <c r="BF132" s="95"/>
      <c r="BG132" s="92"/>
      <c r="BH132" s="96"/>
      <c r="BI132" s="1324"/>
      <c r="BJ132" s="93"/>
      <c r="BK132" s="86"/>
      <c r="BL132" s="94"/>
      <c r="BM132" s="86"/>
      <c r="BN132" s="94"/>
      <c r="BO132" s="95"/>
      <c r="BP132" s="92"/>
      <c r="BQ132" s="96"/>
      <c r="BR132" s="1324"/>
      <c r="BS132" s="93"/>
      <c r="BT132" s="86"/>
      <c r="BU132" s="94"/>
      <c r="BV132" s="86"/>
      <c r="BW132" s="94"/>
      <c r="BX132" s="95"/>
      <c r="BY132" s="92"/>
      <c r="BZ132" s="96"/>
      <c r="CA132" s="1324"/>
      <c r="CB132" s="812"/>
      <c r="CC132" s="813"/>
      <c r="CD132" s="814"/>
      <c r="CE132" s="815"/>
      <c r="CF132" s="816"/>
      <c r="CG132" s="85"/>
      <c r="CH132" s="85"/>
      <c r="CI132" s="1319"/>
      <c r="CJ132" s="1319"/>
      <c r="CK132" s="91"/>
      <c r="CL132" s="92"/>
      <c r="CM132" s="93"/>
      <c r="CN132" s="86"/>
      <c r="CO132" s="94"/>
      <c r="CP132" s="86"/>
      <c r="CQ132" s="94"/>
      <c r="CR132" s="95"/>
      <c r="CS132" s="92"/>
      <c r="CT132" s="96"/>
      <c r="CU132" s="93"/>
      <c r="CV132" s="86"/>
      <c r="CW132" s="94"/>
      <c r="CX132" s="86"/>
      <c r="CY132" s="94"/>
      <c r="CZ132" s="95"/>
      <c r="DA132" s="92"/>
      <c r="DB132" s="96"/>
      <c r="DC132" s="93"/>
      <c r="DD132" s="86"/>
      <c r="DE132" s="94"/>
      <c r="DF132" s="86"/>
      <c r="DG132" s="94"/>
      <c r="DH132" s="95"/>
      <c r="DI132" s="92"/>
      <c r="DJ132" s="96"/>
      <c r="DK132" s="93"/>
      <c r="DL132" s="86"/>
      <c r="DM132" s="94"/>
      <c r="DN132" s="86"/>
      <c r="DO132" s="94"/>
      <c r="DP132" s="95"/>
      <c r="DQ132" s="92"/>
      <c r="DR132" s="96"/>
      <c r="DS132" s="817"/>
      <c r="DT132" s="807"/>
      <c r="DU132" s="808"/>
      <c r="DV132" s="807"/>
      <c r="DW132" s="808"/>
      <c r="DX132" s="807"/>
      <c r="DY132" s="808"/>
      <c r="DZ132" s="807"/>
      <c r="EA132" s="808"/>
      <c r="EB132" s="807"/>
      <c r="EC132" s="808"/>
      <c r="ED132" s="1491"/>
    </row>
    <row r="133" spans="1:134" ht="14.25" thickBot="1">
      <c r="A133" s="1768"/>
      <c r="B133" s="802"/>
      <c r="C133" s="87"/>
      <c r="D133" s="79"/>
      <c r="E133" s="809"/>
      <c r="F133" s="810"/>
      <c r="G133" s="80"/>
      <c r="H133" s="803"/>
      <c r="I133" s="804"/>
      <c r="J133" s="805"/>
      <c r="K133" s="802"/>
      <c r="L133" s="804"/>
      <c r="M133" s="805"/>
      <c r="N133" s="803"/>
      <c r="O133" s="805"/>
      <c r="P133" s="81"/>
      <c r="Q133" s="82"/>
      <c r="R133" s="82"/>
      <c r="S133" s="83"/>
      <c r="T133" s="806"/>
      <c r="U133" s="84"/>
      <c r="V133" s="85"/>
      <c r="W133" s="85"/>
      <c r="X133" s="86"/>
      <c r="Y133" s="87"/>
      <c r="Z133" s="79"/>
      <c r="AA133" s="811"/>
      <c r="AB133" s="88"/>
      <c r="AC133" s="805"/>
      <c r="AD133" s="89"/>
      <c r="AE133" s="804"/>
      <c r="AF133" s="804"/>
      <c r="AG133" s="805"/>
      <c r="AH133" s="89"/>
      <c r="AI133" s="805"/>
      <c r="AJ133" s="90"/>
      <c r="AK133" s="85"/>
      <c r="AL133" s="85"/>
      <c r="AM133" s="1319"/>
      <c r="AN133" s="1319"/>
      <c r="AO133" s="91"/>
      <c r="AP133" s="92"/>
      <c r="AQ133" s="1321"/>
      <c r="AR133" s="93"/>
      <c r="AS133" s="86"/>
      <c r="AT133" s="94"/>
      <c r="AU133" s="86"/>
      <c r="AV133" s="94"/>
      <c r="AW133" s="95"/>
      <c r="AX133" s="92"/>
      <c r="AY133" s="96"/>
      <c r="AZ133" s="1324"/>
      <c r="BA133" s="93"/>
      <c r="BB133" s="86"/>
      <c r="BC133" s="94"/>
      <c r="BD133" s="86"/>
      <c r="BE133" s="94"/>
      <c r="BF133" s="95"/>
      <c r="BG133" s="92"/>
      <c r="BH133" s="96"/>
      <c r="BI133" s="1324"/>
      <c r="BJ133" s="93"/>
      <c r="BK133" s="86"/>
      <c r="BL133" s="94"/>
      <c r="BM133" s="86"/>
      <c r="BN133" s="94"/>
      <c r="BO133" s="95"/>
      <c r="BP133" s="92"/>
      <c r="BQ133" s="96"/>
      <c r="BR133" s="1324"/>
      <c r="BS133" s="93"/>
      <c r="BT133" s="86"/>
      <c r="BU133" s="94"/>
      <c r="BV133" s="86"/>
      <c r="BW133" s="94"/>
      <c r="BX133" s="95"/>
      <c r="BY133" s="92"/>
      <c r="BZ133" s="96"/>
      <c r="CA133" s="1324"/>
      <c r="CB133" s="812"/>
      <c r="CC133" s="813"/>
      <c r="CD133" s="814"/>
      <c r="CE133" s="815"/>
      <c r="CF133" s="816"/>
      <c r="CG133" s="85"/>
      <c r="CH133" s="85"/>
      <c r="CI133" s="1319"/>
      <c r="CJ133" s="1319"/>
      <c r="CK133" s="91"/>
      <c r="CL133" s="92"/>
      <c r="CM133" s="93"/>
      <c r="CN133" s="86"/>
      <c r="CO133" s="94"/>
      <c r="CP133" s="86"/>
      <c r="CQ133" s="94"/>
      <c r="CR133" s="95"/>
      <c r="CS133" s="92"/>
      <c r="CT133" s="96"/>
      <c r="CU133" s="93"/>
      <c r="CV133" s="86"/>
      <c r="CW133" s="94"/>
      <c r="CX133" s="86"/>
      <c r="CY133" s="94"/>
      <c r="CZ133" s="95"/>
      <c r="DA133" s="92"/>
      <c r="DB133" s="96"/>
      <c r="DC133" s="93"/>
      <c r="DD133" s="86"/>
      <c r="DE133" s="94"/>
      <c r="DF133" s="86"/>
      <c r="DG133" s="94"/>
      <c r="DH133" s="95"/>
      <c r="DI133" s="92"/>
      <c r="DJ133" s="96"/>
      <c r="DK133" s="93"/>
      <c r="DL133" s="86"/>
      <c r="DM133" s="94"/>
      <c r="DN133" s="86"/>
      <c r="DO133" s="94"/>
      <c r="DP133" s="95"/>
      <c r="DQ133" s="92"/>
      <c r="DR133" s="96"/>
      <c r="DS133" s="817"/>
      <c r="DT133" s="807"/>
      <c r="DU133" s="808"/>
      <c r="DV133" s="807"/>
      <c r="DW133" s="808"/>
      <c r="DX133" s="807"/>
      <c r="DY133" s="808"/>
      <c r="DZ133" s="807"/>
      <c r="EA133" s="808"/>
      <c r="EB133" s="807"/>
      <c r="EC133" s="808"/>
      <c r="ED133" s="1491"/>
    </row>
    <row r="134" spans="1:134" ht="14.25" thickBot="1">
      <c r="A134" s="1768"/>
      <c r="B134" s="802"/>
      <c r="C134" s="87"/>
      <c r="D134" s="79"/>
      <c r="E134" s="809"/>
      <c r="F134" s="810"/>
      <c r="G134" s="80"/>
      <c r="H134" s="803"/>
      <c r="I134" s="804"/>
      <c r="J134" s="805"/>
      <c r="K134" s="802"/>
      <c r="L134" s="804"/>
      <c r="M134" s="805"/>
      <c r="N134" s="803"/>
      <c r="O134" s="805"/>
      <c r="P134" s="81"/>
      <c r="Q134" s="82"/>
      <c r="R134" s="82"/>
      <c r="S134" s="83"/>
      <c r="T134" s="806"/>
      <c r="U134" s="84"/>
      <c r="V134" s="85"/>
      <c r="W134" s="85"/>
      <c r="X134" s="86"/>
      <c r="Y134" s="87"/>
      <c r="Z134" s="79"/>
      <c r="AA134" s="811"/>
      <c r="AB134" s="88"/>
      <c r="AC134" s="805"/>
      <c r="AD134" s="89"/>
      <c r="AE134" s="804"/>
      <c r="AF134" s="804"/>
      <c r="AG134" s="805"/>
      <c r="AH134" s="89"/>
      <c r="AI134" s="805"/>
      <c r="AJ134" s="90"/>
      <c r="AK134" s="85"/>
      <c r="AL134" s="85"/>
      <c r="AM134" s="1319"/>
      <c r="AN134" s="1319"/>
      <c r="AO134" s="91"/>
      <c r="AP134" s="92"/>
      <c r="AQ134" s="1321"/>
      <c r="AR134" s="93"/>
      <c r="AS134" s="86"/>
      <c r="AT134" s="94"/>
      <c r="AU134" s="86"/>
      <c r="AV134" s="94"/>
      <c r="AW134" s="95"/>
      <c r="AX134" s="92"/>
      <c r="AY134" s="96"/>
      <c r="AZ134" s="1324"/>
      <c r="BA134" s="93"/>
      <c r="BB134" s="86"/>
      <c r="BC134" s="94"/>
      <c r="BD134" s="86"/>
      <c r="BE134" s="94"/>
      <c r="BF134" s="95"/>
      <c r="BG134" s="92"/>
      <c r="BH134" s="96"/>
      <c r="BI134" s="1324"/>
      <c r="BJ134" s="93"/>
      <c r="BK134" s="86"/>
      <c r="BL134" s="94"/>
      <c r="BM134" s="86"/>
      <c r="BN134" s="94"/>
      <c r="BO134" s="95"/>
      <c r="BP134" s="92"/>
      <c r="BQ134" s="96"/>
      <c r="BR134" s="1324"/>
      <c r="BS134" s="93"/>
      <c r="BT134" s="86"/>
      <c r="BU134" s="94"/>
      <c r="BV134" s="86"/>
      <c r="BW134" s="94"/>
      <c r="BX134" s="95"/>
      <c r="BY134" s="92"/>
      <c r="BZ134" s="96"/>
      <c r="CA134" s="1324"/>
      <c r="CB134" s="812"/>
      <c r="CC134" s="813"/>
      <c r="CD134" s="814"/>
      <c r="CE134" s="815"/>
      <c r="CF134" s="816"/>
      <c r="CG134" s="85"/>
      <c r="CH134" s="85"/>
      <c r="CI134" s="1319"/>
      <c r="CJ134" s="1319"/>
      <c r="CK134" s="91"/>
      <c r="CL134" s="92"/>
      <c r="CM134" s="93"/>
      <c r="CN134" s="86"/>
      <c r="CO134" s="94"/>
      <c r="CP134" s="86"/>
      <c r="CQ134" s="94"/>
      <c r="CR134" s="95"/>
      <c r="CS134" s="92"/>
      <c r="CT134" s="96"/>
      <c r="CU134" s="93"/>
      <c r="CV134" s="86"/>
      <c r="CW134" s="94"/>
      <c r="CX134" s="86"/>
      <c r="CY134" s="94"/>
      <c r="CZ134" s="95"/>
      <c r="DA134" s="92"/>
      <c r="DB134" s="96"/>
      <c r="DC134" s="93"/>
      <c r="DD134" s="86"/>
      <c r="DE134" s="94"/>
      <c r="DF134" s="86"/>
      <c r="DG134" s="94"/>
      <c r="DH134" s="95"/>
      <c r="DI134" s="92"/>
      <c r="DJ134" s="96"/>
      <c r="DK134" s="93"/>
      <c r="DL134" s="86"/>
      <c r="DM134" s="94"/>
      <c r="DN134" s="86"/>
      <c r="DO134" s="94"/>
      <c r="DP134" s="95"/>
      <c r="DQ134" s="92"/>
      <c r="DR134" s="96"/>
      <c r="DS134" s="817"/>
      <c r="DT134" s="807"/>
      <c r="DU134" s="808"/>
      <c r="DV134" s="807"/>
      <c r="DW134" s="808"/>
      <c r="DX134" s="807"/>
      <c r="DY134" s="808"/>
      <c r="DZ134" s="807"/>
      <c r="EA134" s="808"/>
      <c r="EB134" s="807"/>
      <c r="EC134" s="808"/>
      <c r="ED134" s="1491"/>
    </row>
    <row r="135" spans="1:134" ht="14.25" thickBot="1">
      <c r="A135" s="1768"/>
      <c r="B135" s="802"/>
      <c r="C135" s="87"/>
      <c r="D135" s="79"/>
      <c r="E135" s="809"/>
      <c r="F135" s="810"/>
      <c r="G135" s="80"/>
      <c r="H135" s="803"/>
      <c r="I135" s="804"/>
      <c r="J135" s="805"/>
      <c r="K135" s="802"/>
      <c r="L135" s="804"/>
      <c r="M135" s="805"/>
      <c r="N135" s="803"/>
      <c r="O135" s="805"/>
      <c r="P135" s="81"/>
      <c r="Q135" s="82"/>
      <c r="R135" s="82"/>
      <c r="S135" s="83"/>
      <c r="T135" s="806"/>
      <c r="U135" s="84"/>
      <c r="V135" s="85"/>
      <c r="W135" s="85"/>
      <c r="X135" s="86"/>
      <c r="Y135" s="87"/>
      <c r="Z135" s="79"/>
      <c r="AA135" s="811"/>
      <c r="AB135" s="88"/>
      <c r="AC135" s="805"/>
      <c r="AD135" s="89"/>
      <c r="AE135" s="804"/>
      <c r="AF135" s="804"/>
      <c r="AG135" s="805"/>
      <c r="AH135" s="89"/>
      <c r="AI135" s="805"/>
      <c r="AJ135" s="90"/>
      <c r="AK135" s="85"/>
      <c r="AL135" s="85"/>
      <c r="AM135" s="1319"/>
      <c r="AN135" s="1319"/>
      <c r="AO135" s="91"/>
      <c r="AP135" s="92"/>
      <c r="AQ135" s="1321"/>
      <c r="AR135" s="93"/>
      <c r="AS135" s="86"/>
      <c r="AT135" s="94"/>
      <c r="AU135" s="86"/>
      <c r="AV135" s="94"/>
      <c r="AW135" s="95"/>
      <c r="AX135" s="92"/>
      <c r="AY135" s="96"/>
      <c r="AZ135" s="1324"/>
      <c r="BA135" s="93"/>
      <c r="BB135" s="86"/>
      <c r="BC135" s="94"/>
      <c r="BD135" s="86"/>
      <c r="BE135" s="94"/>
      <c r="BF135" s="95"/>
      <c r="BG135" s="92"/>
      <c r="BH135" s="96"/>
      <c r="BI135" s="1324"/>
      <c r="BJ135" s="93"/>
      <c r="BK135" s="86"/>
      <c r="BL135" s="94"/>
      <c r="BM135" s="86"/>
      <c r="BN135" s="94"/>
      <c r="BO135" s="95"/>
      <c r="BP135" s="92"/>
      <c r="BQ135" s="96"/>
      <c r="BR135" s="1324"/>
      <c r="BS135" s="93"/>
      <c r="BT135" s="86"/>
      <c r="BU135" s="94"/>
      <c r="BV135" s="86"/>
      <c r="BW135" s="94"/>
      <c r="BX135" s="95"/>
      <c r="BY135" s="92"/>
      <c r="BZ135" s="96"/>
      <c r="CA135" s="1324"/>
      <c r="CB135" s="812"/>
      <c r="CC135" s="813"/>
      <c r="CD135" s="814"/>
      <c r="CE135" s="815"/>
      <c r="CF135" s="816"/>
      <c r="CG135" s="85"/>
      <c r="CH135" s="85"/>
      <c r="CI135" s="1319"/>
      <c r="CJ135" s="1319"/>
      <c r="CK135" s="91"/>
      <c r="CL135" s="92"/>
      <c r="CM135" s="93"/>
      <c r="CN135" s="86"/>
      <c r="CO135" s="94"/>
      <c r="CP135" s="86"/>
      <c r="CQ135" s="94"/>
      <c r="CR135" s="95"/>
      <c r="CS135" s="92"/>
      <c r="CT135" s="96"/>
      <c r="CU135" s="93"/>
      <c r="CV135" s="86"/>
      <c r="CW135" s="94"/>
      <c r="CX135" s="86"/>
      <c r="CY135" s="94"/>
      <c r="CZ135" s="95"/>
      <c r="DA135" s="92"/>
      <c r="DB135" s="96"/>
      <c r="DC135" s="93"/>
      <c r="DD135" s="86"/>
      <c r="DE135" s="94"/>
      <c r="DF135" s="86"/>
      <c r="DG135" s="94"/>
      <c r="DH135" s="95"/>
      <c r="DI135" s="92"/>
      <c r="DJ135" s="96"/>
      <c r="DK135" s="93"/>
      <c r="DL135" s="86"/>
      <c r="DM135" s="94"/>
      <c r="DN135" s="86"/>
      <c r="DO135" s="94"/>
      <c r="DP135" s="95"/>
      <c r="DQ135" s="92"/>
      <c r="DR135" s="96"/>
      <c r="DS135" s="817"/>
      <c r="DT135" s="807"/>
      <c r="DU135" s="808"/>
      <c r="DV135" s="807"/>
      <c r="DW135" s="808"/>
      <c r="DX135" s="807"/>
      <c r="DY135" s="808"/>
      <c r="DZ135" s="807"/>
      <c r="EA135" s="808"/>
      <c r="EB135" s="807"/>
      <c r="EC135" s="808"/>
      <c r="ED135" s="1491"/>
    </row>
    <row r="136" spans="1:134" ht="14.25" thickBot="1">
      <c r="A136" s="1768"/>
      <c r="B136" s="802"/>
      <c r="C136" s="87"/>
      <c r="D136" s="79"/>
      <c r="E136" s="809"/>
      <c r="F136" s="810"/>
      <c r="G136" s="80"/>
      <c r="H136" s="803"/>
      <c r="I136" s="804"/>
      <c r="J136" s="805"/>
      <c r="K136" s="802"/>
      <c r="L136" s="804"/>
      <c r="M136" s="805"/>
      <c r="N136" s="803"/>
      <c r="O136" s="805"/>
      <c r="P136" s="81"/>
      <c r="Q136" s="82"/>
      <c r="R136" s="82"/>
      <c r="S136" s="83"/>
      <c r="T136" s="806"/>
      <c r="U136" s="84"/>
      <c r="V136" s="85"/>
      <c r="W136" s="85"/>
      <c r="X136" s="86"/>
      <c r="Y136" s="87"/>
      <c r="Z136" s="79"/>
      <c r="AA136" s="811"/>
      <c r="AB136" s="88"/>
      <c r="AC136" s="805"/>
      <c r="AD136" s="89"/>
      <c r="AE136" s="804"/>
      <c r="AF136" s="804"/>
      <c r="AG136" s="805"/>
      <c r="AH136" s="89"/>
      <c r="AI136" s="805"/>
      <c r="AJ136" s="90"/>
      <c r="AK136" s="85"/>
      <c r="AL136" s="85"/>
      <c r="AM136" s="1319"/>
      <c r="AN136" s="1319"/>
      <c r="AO136" s="91"/>
      <c r="AP136" s="92"/>
      <c r="AQ136" s="1321"/>
      <c r="AR136" s="93"/>
      <c r="AS136" s="86"/>
      <c r="AT136" s="94"/>
      <c r="AU136" s="86"/>
      <c r="AV136" s="94"/>
      <c r="AW136" s="95"/>
      <c r="AX136" s="92"/>
      <c r="AY136" s="96"/>
      <c r="AZ136" s="1324"/>
      <c r="BA136" s="93"/>
      <c r="BB136" s="86"/>
      <c r="BC136" s="94"/>
      <c r="BD136" s="86"/>
      <c r="BE136" s="94"/>
      <c r="BF136" s="95"/>
      <c r="BG136" s="92"/>
      <c r="BH136" s="96"/>
      <c r="BI136" s="1324"/>
      <c r="BJ136" s="93"/>
      <c r="BK136" s="86"/>
      <c r="BL136" s="94"/>
      <c r="BM136" s="86"/>
      <c r="BN136" s="94"/>
      <c r="BO136" s="95"/>
      <c r="BP136" s="92"/>
      <c r="BQ136" s="96"/>
      <c r="BR136" s="1324"/>
      <c r="BS136" s="93"/>
      <c r="BT136" s="86"/>
      <c r="BU136" s="94"/>
      <c r="BV136" s="86"/>
      <c r="BW136" s="94"/>
      <c r="BX136" s="95"/>
      <c r="BY136" s="92"/>
      <c r="BZ136" s="96"/>
      <c r="CA136" s="1324"/>
      <c r="CB136" s="812"/>
      <c r="CC136" s="813"/>
      <c r="CD136" s="814"/>
      <c r="CE136" s="815"/>
      <c r="CF136" s="816"/>
      <c r="CG136" s="85"/>
      <c r="CH136" s="85"/>
      <c r="CI136" s="1319"/>
      <c r="CJ136" s="1319"/>
      <c r="CK136" s="91"/>
      <c r="CL136" s="92"/>
      <c r="CM136" s="93"/>
      <c r="CN136" s="86"/>
      <c r="CO136" s="94"/>
      <c r="CP136" s="86"/>
      <c r="CQ136" s="94"/>
      <c r="CR136" s="95"/>
      <c r="CS136" s="92"/>
      <c r="CT136" s="96"/>
      <c r="CU136" s="93"/>
      <c r="CV136" s="86"/>
      <c r="CW136" s="94"/>
      <c r="CX136" s="86"/>
      <c r="CY136" s="94"/>
      <c r="CZ136" s="95"/>
      <c r="DA136" s="92"/>
      <c r="DB136" s="96"/>
      <c r="DC136" s="93"/>
      <c r="DD136" s="86"/>
      <c r="DE136" s="94"/>
      <c r="DF136" s="86"/>
      <c r="DG136" s="94"/>
      <c r="DH136" s="95"/>
      <c r="DI136" s="92"/>
      <c r="DJ136" s="96"/>
      <c r="DK136" s="93"/>
      <c r="DL136" s="86"/>
      <c r="DM136" s="94"/>
      <c r="DN136" s="86"/>
      <c r="DO136" s="94"/>
      <c r="DP136" s="95"/>
      <c r="DQ136" s="92"/>
      <c r="DR136" s="96"/>
      <c r="DS136" s="817"/>
      <c r="DT136" s="807"/>
      <c r="DU136" s="808"/>
      <c r="DV136" s="807"/>
      <c r="DW136" s="808"/>
      <c r="DX136" s="807"/>
      <c r="DY136" s="808"/>
      <c r="DZ136" s="807"/>
      <c r="EA136" s="808"/>
      <c r="EB136" s="807"/>
      <c r="EC136" s="808"/>
      <c r="ED136" s="1491"/>
    </row>
    <row r="137" spans="1:134" ht="14.25" thickBot="1">
      <c r="A137" s="1768"/>
      <c r="B137" s="802"/>
      <c r="C137" s="87"/>
      <c r="D137" s="79"/>
      <c r="E137" s="809"/>
      <c r="F137" s="810"/>
      <c r="G137" s="80"/>
      <c r="H137" s="803"/>
      <c r="I137" s="804"/>
      <c r="J137" s="805"/>
      <c r="K137" s="802"/>
      <c r="L137" s="804"/>
      <c r="M137" s="805"/>
      <c r="N137" s="803"/>
      <c r="O137" s="805"/>
      <c r="P137" s="81"/>
      <c r="Q137" s="82"/>
      <c r="R137" s="82"/>
      <c r="S137" s="83"/>
      <c r="T137" s="806"/>
      <c r="U137" s="84"/>
      <c r="V137" s="85"/>
      <c r="W137" s="85"/>
      <c r="X137" s="86"/>
      <c r="Y137" s="87"/>
      <c r="Z137" s="79"/>
      <c r="AA137" s="811"/>
      <c r="AB137" s="88"/>
      <c r="AC137" s="805"/>
      <c r="AD137" s="89"/>
      <c r="AE137" s="804"/>
      <c r="AF137" s="804"/>
      <c r="AG137" s="805"/>
      <c r="AH137" s="89"/>
      <c r="AI137" s="805"/>
      <c r="AJ137" s="90"/>
      <c r="AK137" s="85"/>
      <c r="AL137" s="85"/>
      <c r="AM137" s="1319"/>
      <c r="AN137" s="1319"/>
      <c r="AO137" s="91"/>
      <c r="AP137" s="92"/>
      <c r="AQ137" s="1321"/>
      <c r="AR137" s="93"/>
      <c r="AS137" s="86"/>
      <c r="AT137" s="94"/>
      <c r="AU137" s="86"/>
      <c r="AV137" s="94"/>
      <c r="AW137" s="95"/>
      <c r="AX137" s="92"/>
      <c r="AY137" s="96"/>
      <c r="AZ137" s="1324"/>
      <c r="BA137" s="93"/>
      <c r="BB137" s="86"/>
      <c r="BC137" s="94"/>
      <c r="BD137" s="86"/>
      <c r="BE137" s="94"/>
      <c r="BF137" s="95"/>
      <c r="BG137" s="92"/>
      <c r="BH137" s="96"/>
      <c r="BI137" s="1324"/>
      <c r="BJ137" s="93"/>
      <c r="BK137" s="86"/>
      <c r="BL137" s="94"/>
      <c r="BM137" s="86"/>
      <c r="BN137" s="94"/>
      <c r="BO137" s="95"/>
      <c r="BP137" s="92"/>
      <c r="BQ137" s="96"/>
      <c r="BR137" s="1324"/>
      <c r="BS137" s="93"/>
      <c r="BT137" s="86"/>
      <c r="BU137" s="94"/>
      <c r="BV137" s="86"/>
      <c r="BW137" s="94"/>
      <c r="BX137" s="95"/>
      <c r="BY137" s="92"/>
      <c r="BZ137" s="96"/>
      <c r="CA137" s="1324"/>
      <c r="CB137" s="812"/>
      <c r="CC137" s="813"/>
      <c r="CD137" s="814"/>
      <c r="CE137" s="815"/>
      <c r="CF137" s="816"/>
      <c r="CG137" s="85"/>
      <c r="CH137" s="85"/>
      <c r="CI137" s="1319"/>
      <c r="CJ137" s="1319"/>
      <c r="CK137" s="91"/>
      <c r="CL137" s="92"/>
      <c r="CM137" s="93"/>
      <c r="CN137" s="86"/>
      <c r="CO137" s="94"/>
      <c r="CP137" s="86"/>
      <c r="CQ137" s="94"/>
      <c r="CR137" s="95"/>
      <c r="CS137" s="92"/>
      <c r="CT137" s="96"/>
      <c r="CU137" s="93"/>
      <c r="CV137" s="86"/>
      <c r="CW137" s="94"/>
      <c r="CX137" s="86"/>
      <c r="CY137" s="94"/>
      <c r="CZ137" s="95"/>
      <c r="DA137" s="92"/>
      <c r="DB137" s="96"/>
      <c r="DC137" s="93"/>
      <c r="DD137" s="86"/>
      <c r="DE137" s="94"/>
      <c r="DF137" s="86"/>
      <c r="DG137" s="94"/>
      <c r="DH137" s="95"/>
      <c r="DI137" s="92"/>
      <c r="DJ137" s="96"/>
      <c r="DK137" s="93"/>
      <c r="DL137" s="86"/>
      <c r="DM137" s="94"/>
      <c r="DN137" s="86"/>
      <c r="DO137" s="94"/>
      <c r="DP137" s="95"/>
      <c r="DQ137" s="92"/>
      <c r="DR137" s="96"/>
      <c r="DS137" s="817"/>
      <c r="DT137" s="807"/>
      <c r="DU137" s="808"/>
      <c r="DV137" s="807"/>
      <c r="DW137" s="808"/>
      <c r="DX137" s="807"/>
      <c r="DY137" s="808"/>
      <c r="DZ137" s="807"/>
      <c r="EA137" s="808"/>
      <c r="EB137" s="807"/>
      <c r="EC137" s="808"/>
      <c r="ED137" s="1491"/>
    </row>
    <row r="138" spans="1:134" ht="14.25" thickBot="1">
      <c r="A138" s="1768"/>
      <c r="B138" s="802"/>
      <c r="C138" s="87"/>
      <c r="D138" s="79"/>
      <c r="E138" s="809"/>
      <c r="F138" s="810"/>
      <c r="G138" s="80"/>
      <c r="H138" s="803"/>
      <c r="I138" s="804"/>
      <c r="J138" s="805"/>
      <c r="K138" s="802"/>
      <c r="L138" s="804"/>
      <c r="M138" s="805"/>
      <c r="N138" s="803"/>
      <c r="O138" s="805"/>
      <c r="P138" s="81"/>
      <c r="Q138" s="82"/>
      <c r="R138" s="82"/>
      <c r="S138" s="83"/>
      <c r="T138" s="806"/>
      <c r="U138" s="84"/>
      <c r="V138" s="85"/>
      <c r="W138" s="85"/>
      <c r="X138" s="86"/>
      <c r="Y138" s="87"/>
      <c r="Z138" s="79"/>
      <c r="AA138" s="811"/>
      <c r="AB138" s="88"/>
      <c r="AC138" s="805"/>
      <c r="AD138" s="89"/>
      <c r="AE138" s="804"/>
      <c r="AF138" s="804"/>
      <c r="AG138" s="805"/>
      <c r="AH138" s="89"/>
      <c r="AI138" s="805"/>
      <c r="AJ138" s="90"/>
      <c r="AK138" s="85"/>
      <c r="AL138" s="85"/>
      <c r="AM138" s="1319"/>
      <c r="AN138" s="1319"/>
      <c r="AO138" s="91"/>
      <c r="AP138" s="92"/>
      <c r="AQ138" s="1321"/>
      <c r="AR138" s="93"/>
      <c r="AS138" s="86"/>
      <c r="AT138" s="94"/>
      <c r="AU138" s="86"/>
      <c r="AV138" s="94"/>
      <c r="AW138" s="95"/>
      <c r="AX138" s="92"/>
      <c r="AY138" s="96"/>
      <c r="AZ138" s="1324"/>
      <c r="BA138" s="93"/>
      <c r="BB138" s="86"/>
      <c r="BC138" s="94"/>
      <c r="BD138" s="86"/>
      <c r="BE138" s="94"/>
      <c r="BF138" s="95"/>
      <c r="BG138" s="92"/>
      <c r="BH138" s="96"/>
      <c r="BI138" s="1324"/>
      <c r="BJ138" s="93"/>
      <c r="BK138" s="86"/>
      <c r="BL138" s="94"/>
      <c r="BM138" s="86"/>
      <c r="BN138" s="94"/>
      <c r="BO138" s="95"/>
      <c r="BP138" s="92"/>
      <c r="BQ138" s="96"/>
      <c r="BR138" s="1324"/>
      <c r="BS138" s="93"/>
      <c r="BT138" s="86"/>
      <c r="BU138" s="94"/>
      <c r="BV138" s="86"/>
      <c r="BW138" s="94"/>
      <c r="BX138" s="95"/>
      <c r="BY138" s="92"/>
      <c r="BZ138" s="96"/>
      <c r="CA138" s="1324"/>
      <c r="CB138" s="812"/>
      <c r="CC138" s="813"/>
      <c r="CD138" s="814"/>
      <c r="CE138" s="815"/>
      <c r="CF138" s="816"/>
      <c r="CG138" s="85"/>
      <c r="CH138" s="85"/>
      <c r="CI138" s="1319"/>
      <c r="CJ138" s="1319"/>
      <c r="CK138" s="91"/>
      <c r="CL138" s="92"/>
      <c r="CM138" s="93"/>
      <c r="CN138" s="86"/>
      <c r="CO138" s="94"/>
      <c r="CP138" s="86"/>
      <c r="CQ138" s="94"/>
      <c r="CR138" s="95"/>
      <c r="CS138" s="92"/>
      <c r="CT138" s="96"/>
      <c r="CU138" s="93"/>
      <c r="CV138" s="86"/>
      <c r="CW138" s="94"/>
      <c r="CX138" s="86"/>
      <c r="CY138" s="94"/>
      <c r="CZ138" s="95"/>
      <c r="DA138" s="92"/>
      <c r="DB138" s="96"/>
      <c r="DC138" s="93"/>
      <c r="DD138" s="86"/>
      <c r="DE138" s="94"/>
      <c r="DF138" s="86"/>
      <c r="DG138" s="94"/>
      <c r="DH138" s="95"/>
      <c r="DI138" s="92"/>
      <c r="DJ138" s="96"/>
      <c r="DK138" s="93"/>
      <c r="DL138" s="86"/>
      <c r="DM138" s="94"/>
      <c r="DN138" s="86"/>
      <c r="DO138" s="94"/>
      <c r="DP138" s="95"/>
      <c r="DQ138" s="92"/>
      <c r="DR138" s="96"/>
      <c r="DS138" s="817"/>
      <c r="DT138" s="807"/>
      <c r="DU138" s="808"/>
      <c r="DV138" s="807"/>
      <c r="DW138" s="808"/>
      <c r="DX138" s="807"/>
      <c r="DY138" s="808"/>
      <c r="DZ138" s="807"/>
      <c r="EA138" s="808"/>
      <c r="EB138" s="807"/>
      <c r="EC138" s="808"/>
      <c r="ED138" s="1491"/>
    </row>
    <row r="139" spans="1:134" ht="14.25" thickBot="1">
      <c r="A139" s="1768"/>
      <c r="B139" s="802"/>
      <c r="C139" s="87"/>
      <c r="D139" s="79"/>
      <c r="E139" s="809"/>
      <c r="F139" s="810"/>
      <c r="G139" s="80"/>
      <c r="H139" s="803"/>
      <c r="I139" s="804"/>
      <c r="J139" s="805"/>
      <c r="K139" s="802"/>
      <c r="L139" s="804"/>
      <c r="M139" s="805"/>
      <c r="N139" s="803"/>
      <c r="O139" s="805"/>
      <c r="P139" s="81"/>
      <c r="Q139" s="82"/>
      <c r="R139" s="82"/>
      <c r="S139" s="83"/>
      <c r="T139" s="806"/>
      <c r="U139" s="84"/>
      <c r="V139" s="85"/>
      <c r="W139" s="85"/>
      <c r="X139" s="86"/>
      <c r="Y139" s="87"/>
      <c r="Z139" s="79"/>
      <c r="AA139" s="811"/>
      <c r="AB139" s="88"/>
      <c r="AC139" s="805"/>
      <c r="AD139" s="89"/>
      <c r="AE139" s="804"/>
      <c r="AF139" s="804"/>
      <c r="AG139" s="805"/>
      <c r="AH139" s="89"/>
      <c r="AI139" s="805"/>
      <c r="AJ139" s="90"/>
      <c r="AK139" s="85"/>
      <c r="AL139" s="85"/>
      <c r="AM139" s="1319"/>
      <c r="AN139" s="1319"/>
      <c r="AO139" s="91"/>
      <c r="AP139" s="92"/>
      <c r="AQ139" s="1321"/>
      <c r="AR139" s="93"/>
      <c r="AS139" s="86"/>
      <c r="AT139" s="94"/>
      <c r="AU139" s="86"/>
      <c r="AV139" s="94"/>
      <c r="AW139" s="95"/>
      <c r="AX139" s="92"/>
      <c r="AY139" s="96"/>
      <c r="AZ139" s="1324"/>
      <c r="BA139" s="93"/>
      <c r="BB139" s="86"/>
      <c r="BC139" s="94"/>
      <c r="BD139" s="86"/>
      <c r="BE139" s="94"/>
      <c r="BF139" s="95"/>
      <c r="BG139" s="92"/>
      <c r="BH139" s="96"/>
      <c r="BI139" s="1324"/>
      <c r="BJ139" s="93"/>
      <c r="BK139" s="86"/>
      <c r="BL139" s="94"/>
      <c r="BM139" s="86"/>
      <c r="BN139" s="94"/>
      <c r="BO139" s="95"/>
      <c r="BP139" s="92"/>
      <c r="BQ139" s="96"/>
      <c r="BR139" s="1324"/>
      <c r="BS139" s="93"/>
      <c r="BT139" s="86"/>
      <c r="BU139" s="94"/>
      <c r="BV139" s="86"/>
      <c r="BW139" s="94"/>
      <c r="BX139" s="95"/>
      <c r="BY139" s="92"/>
      <c r="BZ139" s="96"/>
      <c r="CA139" s="1324"/>
      <c r="CB139" s="812"/>
      <c r="CC139" s="813"/>
      <c r="CD139" s="814"/>
      <c r="CE139" s="815"/>
      <c r="CF139" s="816"/>
      <c r="CG139" s="85"/>
      <c r="CH139" s="85"/>
      <c r="CI139" s="1319"/>
      <c r="CJ139" s="1319"/>
      <c r="CK139" s="91"/>
      <c r="CL139" s="92"/>
      <c r="CM139" s="93"/>
      <c r="CN139" s="86"/>
      <c r="CO139" s="94"/>
      <c r="CP139" s="86"/>
      <c r="CQ139" s="94"/>
      <c r="CR139" s="95"/>
      <c r="CS139" s="92"/>
      <c r="CT139" s="96"/>
      <c r="CU139" s="93"/>
      <c r="CV139" s="86"/>
      <c r="CW139" s="94"/>
      <c r="CX139" s="86"/>
      <c r="CY139" s="94"/>
      <c r="CZ139" s="95"/>
      <c r="DA139" s="92"/>
      <c r="DB139" s="96"/>
      <c r="DC139" s="93"/>
      <c r="DD139" s="86"/>
      <c r="DE139" s="94"/>
      <c r="DF139" s="86"/>
      <c r="DG139" s="94"/>
      <c r="DH139" s="95"/>
      <c r="DI139" s="92"/>
      <c r="DJ139" s="96"/>
      <c r="DK139" s="93"/>
      <c r="DL139" s="86"/>
      <c r="DM139" s="94"/>
      <c r="DN139" s="86"/>
      <c r="DO139" s="94"/>
      <c r="DP139" s="95"/>
      <c r="DQ139" s="92"/>
      <c r="DR139" s="96"/>
      <c r="DS139" s="817"/>
      <c r="DT139" s="807"/>
      <c r="DU139" s="808"/>
      <c r="DV139" s="807"/>
      <c r="DW139" s="808"/>
      <c r="DX139" s="807"/>
      <c r="DY139" s="808"/>
      <c r="DZ139" s="807"/>
      <c r="EA139" s="808"/>
      <c r="EB139" s="807"/>
      <c r="EC139" s="808"/>
      <c r="ED139" s="1491"/>
    </row>
    <row r="140" spans="1:134" ht="14.25" thickBot="1">
      <c r="A140" s="1768"/>
      <c r="B140" s="802"/>
      <c r="C140" s="87"/>
      <c r="D140" s="79"/>
      <c r="E140" s="809"/>
      <c r="F140" s="810"/>
      <c r="G140" s="80"/>
      <c r="H140" s="803"/>
      <c r="I140" s="804"/>
      <c r="J140" s="805"/>
      <c r="K140" s="802"/>
      <c r="L140" s="804"/>
      <c r="M140" s="805"/>
      <c r="N140" s="803"/>
      <c r="O140" s="805"/>
      <c r="P140" s="81"/>
      <c r="Q140" s="82"/>
      <c r="R140" s="82"/>
      <c r="S140" s="83"/>
      <c r="T140" s="806"/>
      <c r="U140" s="84"/>
      <c r="V140" s="85"/>
      <c r="W140" s="85"/>
      <c r="X140" s="86"/>
      <c r="Y140" s="87"/>
      <c r="Z140" s="79"/>
      <c r="AA140" s="811"/>
      <c r="AB140" s="88"/>
      <c r="AC140" s="805"/>
      <c r="AD140" s="89"/>
      <c r="AE140" s="804"/>
      <c r="AF140" s="804"/>
      <c r="AG140" s="805"/>
      <c r="AH140" s="89"/>
      <c r="AI140" s="805"/>
      <c r="AJ140" s="90"/>
      <c r="AK140" s="85"/>
      <c r="AL140" s="85"/>
      <c r="AM140" s="1319"/>
      <c r="AN140" s="1319"/>
      <c r="AO140" s="91"/>
      <c r="AP140" s="92"/>
      <c r="AQ140" s="1321"/>
      <c r="AR140" s="93"/>
      <c r="AS140" s="86"/>
      <c r="AT140" s="94"/>
      <c r="AU140" s="86"/>
      <c r="AV140" s="94"/>
      <c r="AW140" s="95"/>
      <c r="AX140" s="92"/>
      <c r="AY140" s="96"/>
      <c r="AZ140" s="1324"/>
      <c r="BA140" s="93"/>
      <c r="BB140" s="86"/>
      <c r="BC140" s="94"/>
      <c r="BD140" s="86"/>
      <c r="BE140" s="94"/>
      <c r="BF140" s="95"/>
      <c r="BG140" s="92"/>
      <c r="BH140" s="96"/>
      <c r="BI140" s="1324"/>
      <c r="BJ140" s="93"/>
      <c r="BK140" s="86"/>
      <c r="BL140" s="94"/>
      <c r="BM140" s="86"/>
      <c r="BN140" s="94"/>
      <c r="BO140" s="95"/>
      <c r="BP140" s="92"/>
      <c r="BQ140" s="96"/>
      <c r="BR140" s="1324"/>
      <c r="BS140" s="93"/>
      <c r="BT140" s="86"/>
      <c r="BU140" s="94"/>
      <c r="BV140" s="86"/>
      <c r="BW140" s="94"/>
      <c r="BX140" s="95"/>
      <c r="BY140" s="92"/>
      <c r="BZ140" s="96"/>
      <c r="CA140" s="1324"/>
      <c r="CB140" s="812"/>
      <c r="CC140" s="813"/>
      <c r="CD140" s="814"/>
      <c r="CE140" s="815"/>
      <c r="CF140" s="816"/>
      <c r="CG140" s="85"/>
      <c r="CH140" s="85"/>
      <c r="CI140" s="1319"/>
      <c r="CJ140" s="1319"/>
      <c r="CK140" s="91"/>
      <c r="CL140" s="92"/>
      <c r="CM140" s="93"/>
      <c r="CN140" s="86"/>
      <c r="CO140" s="94"/>
      <c r="CP140" s="86"/>
      <c r="CQ140" s="94"/>
      <c r="CR140" s="95"/>
      <c r="CS140" s="92"/>
      <c r="CT140" s="96"/>
      <c r="CU140" s="93"/>
      <c r="CV140" s="86"/>
      <c r="CW140" s="94"/>
      <c r="CX140" s="86"/>
      <c r="CY140" s="94"/>
      <c r="CZ140" s="95"/>
      <c r="DA140" s="92"/>
      <c r="DB140" s="96"/>
      <c r="DC140" s="93"/>
      <c r="DD140" s="86"/>
      <c r="DE140" s="94"/>
      <c r="DF140" s="86"/>
      <c r="DG140" s="94"/>
      <c r="DH140" s="95"/>
      <c r="DI140" s="92"/>
      <c r="DJ140" s="96"/>
      <c r="DK140" s="93"/>
      <c r="DL140" s="86"/>
      <c r="DM140" s="94"/>
      <c r="DN140" s="86"/>
      <c r="DO140" s="94"/>
      <c r="DP140" s="95"/>
      <c r="DQ140" s="92"/>
      <c r="DR140" s="96"/>
      <c r="DS140" s="817"/>
      <c r="DT140" s="807"/>
      <c r="DU140" s="808"/>
      <c r="DV140" s="807"/>
      <c r="DW140" s="808"/>
      <c r="DX140" s="807"/>
      <c r="DY140" s="808"/>
      <c r="DZ140" s="807"/>
      <c r="EA140" s="808"/>
      <c r="EB140" s="807"/>
      <c r="EC140" s="808"/>
      <c r="ED140" s="1491"/>
    </row>
    <row r="141" spans="1:134" ht="14.25" thickBot="1">
      <c r="A141" s="1768"/>
      <c r="B141" s="802"/>
      <c r="C141" s="87"/>
      <c r="D141" s="79"/>
      <c r="E141" s="809"/>
      <c r="F141" s="810"/>
      <c r="G141" s="80"/>
      <c r="H141" s="803"/>
      <c r="I141" s="804"/>
      <c r="J141" s="805"/>
      <c r="K141" s="802"/>
      <c r="L141" s="804"/>
      <c r="M141" s="805"/>
      <c r="N141" s="803"/>
      <c r="O141" s="805"/>
      <c r="P141" s="81"/>
      <c r="Q141" s="82"/>
      <c r="R141" s="82"/>
      <c r="S141" s="83"/>
      <c r="T141" s="806"/>
      <c r="U141" s="84"/>
      <c r="V141" s="85"/>
      <c r="W141" s="85"/>
      <c r="X141" s="86"/>
      <c r="Y141" s="87"/>
      <c r="Z141" s="79"/>
      <c r="AA141" s="811"/>
      <c r="AB141" s="88"/>
      <c r="AC141" s="805"/>
      <c r="AD141" s="89"/>
      <c r="AE141" s="804"/>
      <c r="AF141" s="804"/>
      <c r="AG141" s="805"/>
      <c r="AH141" s="89"/>
      <c r="AI141" s="805"/>
      <c r="AJ141" s="90"/>
      <c r="AK141" s="85"/>
      <c r="AL141" s="85"/>
      <c r="AM141" s="1319"/>
      <c r="AN141" s="1319"/>
      <c r="AO141" s="91"/>
      <c r="AP141" s="92"/>
      <c r="AQ141" s="1321"/>
      <c r="AR141" s="93"/>
      <c r="AS141" s="86"/>
      <c r="AT141" s="94"/>
      <c r="AU141" s="86"/>
      <c r="AV141" s="94"/>
      <c r="AW141" s="95"/>
      <c r="AX141" s="92"/>
      <c r="AY141" s="96"/>
      <c r="AZ141" s="1324"/>
      <c r="BA141" s="93"/>
      <c r="BB141" s="86"/>
      <c r="BC141" s="94"/>
      <c r="BD141" s="86"/>
      <c r="BE141" s="94"/>
      <c r="BF141" s="95"/>
      <c r="BG141" s="92"/>
      <c r="BH141" s="96"/>
      <c r="BI141" s="1324"/>
      <c r="BJ141" s="93"/>
      <c r="BK141" s="86"/>
      <c r="BL141" s="94"/>
      <c r="BM141" s="86"/>
      <c r="BN141" s="94"/>
      <c r="BO141" s="95"/>
      <c r="BP141" s="92"/>
      <c r="BQ141" s="96"/>
      <c r="BR141" s="1324"/>
      <c r="BS141" s="93"/>
      <c r="BT141" s="86"/>
      <c r="BU141" s="94"/>
      <c r="BV141" s="86"/>
      <c r="BW141" s="94"/>
      <c r="BX141" s="95"/>
      <c r="BY141" s="92"/>
      <c r="BZ141" s="96"/>
      <c r="CA141" s="1324"/>
      <c r="CB141" s="812"/>
      <c r="CC141" s="813"/>
      <c r="CD141" s="814"/>
      <c r="CE141" s="815"/>
      <c r="CF141" s="816"/>
      <c r="CG141" s="85"/>
      <c r="CH141" s="85"/>
      <c r="CI141" s="1319"/>
      <c r="CJ141" s="1319"/>
      <c r="CK141" s="91"/>
      <c r="CL141" s="92"/>
      <c r="CM141" s="93"/>
      <c r="CN141" s="86"/>
      <c r="CO141" s="94"/>
      <c r="CP141" s="86"/>
      <c r="CQ141" s="94"/>
      <c r="CR141" s="95"/>
      <c r="CS141" s="92"/>
      <c r="CT141" s="96"/>
      <c r="CU141" s="93"/>
      <c r="CV141" s="86"/>
      <c r="CW141" s="94"/>
      <c r="CX141" s="86"/>
      <c r="CY141" s="94"/>
      <c r="CZ141" s="95"/>
      <c r="DA141" s="92"/>
      <c r="DB141" s="96"/>
      <c r="DC141" s="93"/>
      <c r="DD141" s="86"/>
      <c r="DE141" s="94"/>
      <c r="DF141" s="86"/>
      <c r="DG141" s="94"/>
      <c r="DH141" s="95"/>
      <c r="DI141" s="92"/>
      <c r="DJ141" s="96"/>
      <c r="DK141" s="93"/>
      <c r="DL141" s="86"/>
      <c r="DM141" s="94"/>
      <c r="DN141" s="86"/>
      <c r="DO141" s="94"/>
      <c r="DP141" s="95"/>
      <c r="DQ141" s="92"/>
      <c r="DR141" s="96"/>
      <c r="DS141" s="817"/>
      <c r="DT141" s="807"/>
      <c r="DU141" s="808"/>
      <c r="DV141" s="807"/>
      <c r="DW141" s="808"/>
      <c r="DX141" s="807"/>
      <c r="DY141" s="808"/>
      <c r="DZ141" s="807"/>
      <c r="EA141" s="808"/>
      <c r="EB141" s="807"/>
      <c r="EC141" s="808"/>
      <c r="ED141" s="1491"/>
    </row>
    <row r="142" spans="1:134" ht="14.25" thickBot="1">
      <c r="A142" s="1768"/>
      <c r="B142" s="802"/>
      <c r="C142" s="87"/>
      <c r="D142" s="79"/>
      <c r="E142" s="809"/>
      <c r="F142" s="810"/>
      <c r="G142" s="80"/>
      <c r="H142" s="803"/>
      <c r="I142" s="804"/>
      <c r="J142" s="805"/>
      <c r="K142" s="802"/>
      <c r="L142" s="804"/>
      <c r="M142" s="805"/>
      <c r="N142" s="803"/>
      <c r="O142" s="805"/>
      <c r="P142" s="81"/>
      <c r="Q142" s="82"/>
      <c r="R142" s="82"/>
      <c r="S142" s="83"/>
      <c r="T142" s="806"/>
      <c r="U142" s="84"/>
      <c r="V142" s="85"/>
      <c r="W142" s="85"/>
      <c r="X142" s="86"/>
      <c r="Y142" s="87"/>
      <c r="Z142" s="79"/>
      <c r="AA142" s="811"/>
      <c r="AB142" s="88"/>
      <c r="AC142" s="805"/>
      <c r="AD142" s="89"/>
      <c r="AE142" s="804"/>
      <c r="AF142" s="804"/>
      <c r="AG142" s="805"/>
      <c r="AH142" s="89"/>
      <c r="AI142" s="805"/>
      <c r="AJ142" s="90"/>
      <c r="AK142" s="85"/>
      <c r="AL142" s="85"/>
      <c r="AM142" s="1319"/>
      <c r="AN142" s="1319"/>
      <c r="AO142" s="91"/>
      <c r="AP142" s="92"/>
      <c r="AQ142" s="1321"/>
      <c r="AR142" s="93"/>
      <c r="AS142" s="86"/>
      <c r="AT142" s="94"/>
      <c r="AU142" s="86"/>
      <c r="AV142" s="94"/>
      <c r="AW142" s="95"/>
      <c r="AX142" s="92"/>
      <c r="AY142" s="96"/>
      <c r="AZ142" s="1324"/>
      <c r="BA142" s="93"/>
      <c r="BB142" s="86"/>
      <c r="BC142" s="94"/>
      <c r="BD142" s="86"/>
      <c r="BE142" s="94"/>
      <c r="BF142" s="95"/>
      <c r="BG142" s="92"/>
      <c r="BH142" s="96"/>
      <c r="BI142" s="1324"/>
      <c r="BJ142" s="93"/>
      <c r="BK142" s="86"/>
      <c r="BL142" s="94"/>
      <c r="BM142" s="86"/>
      <c r="BN142" s="94"/>
      <c r="BO142" s="95"/>
      <c r="BP142" s="92"/>
      <c r="BQ142" s="96"/>
      <c r="BR142" s="1324"/>
      <c r="BS142" s="93"/>
      <c r="BT142" s="86"/>
      <c r="BU142" s="94"/>
      <c r="BV142" s="86"/>
      <c r="BW142" s="94"/>
      <c r="BX142" s="95"/>
      <c r="BY142" s="92"/>
      <c r="BZ142" s="96"/>
      <c r="CA142" s="1324"/>
      <c r="CB142" s="812"/>
      <c r="CC142" s="813"/>
      <c r="CD142" s="814"/>
      <c r="CE142" s="815"/>
      <c r="CF142" s="816"/>
      <c r="CG142" s="85"/>
      <c r="CH142" s="85"/>
      <c r="CI142" s="1319"/>
      <c r="CJ142" s="1319"/>
      <c r="CK142" s="91"/>
      <c r="CL142" s="92"/>
      <c r="CM142" s="93"/>
      <c r="CN142" s="86"/>
      <c r="CO142" s="94"/>
      <c r="CP142" s="86"/>
      <c r="CQ142" s="94"/>
      <c r="CR142" s="95"/>
      <c r="CS142" s="92"/>
      <c r="CT142" s="96"/>
      <c r="CU142" s="93"/>
      <c r="CV142" s="86"/>
      <c r="CW142" s="94"/>
      <c r="CX142" s="86"/>
      <c r="CY142" s="94"/>
      <c r="CZ142" s="95"/>
      <c r="DA142" s="92"/>
      <c r="DB142" s="96"/>
      <c r="DC142" s="93"/>
      <c r="DD142" s="86"/>
      <c r="DE142" s="94"/>
      <c r="DF142" s="86"/>
      <c r="DG142" s="94"/>
      <c r="DH142" s="95"/>
      <c r="DI142" s="92"/>
      <c r="DJ142" s="96"/>
      <c r="DK142" s="93"/>
      <c r="DL142" s="86"/>
      <c r="DM142" s="94"/>
      <c r="DN142" s="86"/>
      <c r="DO142" s="94"/>
      <c r="DP142" s="95"/>
      <c r="DQ142" s="92"/>
      <c r="DR142" s="96"/>
      <c r="DS142" s="817"/>
      <c r="DT142" s="807"/>
      <c r="DU142" s="808"/>
      <c r="DV142" s="807"/>
      <c r="DW142" s="808"/>
      <c r="DX142" s="807"/>
      <c r="DY142" s="808"/>
      <c r="DZ142" s="807"/>
      <c r="EA142" s="808"/>
      <c r="EB142" s="807"/>
      <c r="EC142" s="808"/>
      <c r="ED142" s="1491"/>
    </row>
    <row r="143" spans="1:134" ht="14.25" thickBot="1">
      <c r="A143" s="1768"/>
      <c r="B143" s="802"/>
      <c r="C143" s="87"/>
      <c r="D143" s="79"/>
      <c r="E143" s="809"/>
      <c r="F143" s="810"/>
      <c r="G143" s="80"/>
      <c r="H143" s="803"/>
      <c r="I143" s="804"/>
      <c r="J143" s="805"/>
      <c r="K143" s="802"/>
      <c r="L143" s="804"/>
      <c r="M143" s="805"/>
      <c r="N143" s="803"/>
      <c r="O143" s="805"/>
      <c r="P143" s="81"/>
      <c r="Q143" s="82"/>
      <c r="R143" s="82"/>
      <c r="S143" s="83"/>
      <c r="T143" s="806"/>
      <c r="U143" s="84"/>
      <c r="V143" s="85"/>
      <c r="W143" s="85"/>
      <c r="X143" s="86"/>
      <c r="Y143" s="87"/>
      <c r="Z143" s="79"/>
      <c r="AA143" s="811"/>
      <c r="AB143" s="88"/>
      <c r="AC143" s="805"/>
      <c r="AD143" s="89"/>
      <c r="AE143" s="804"/>
      <c r="AF143" s="804"/>
      <c r="AG143" s="805"/>
      <c r="AH143" s="89"/>
      <c r="AI143" s="805"/>
      <c r="AJ143" s="90"/>
      <c r="AK143" s="85"/>
      <c r="AL143" s="85"/>
      <c r="AM143" s="1319"/>
      <c r="AN143" s="1319"/>
      <c r="AO143" s="91"/>
      <c r="AP143" s="92"/>
      <c r="AQ143" s="1321"/>
      <c r="AR143" s="93"/>
      <c r="AS143" s="86"/>
      <c r="AT143" s="94"/>
      <c r="AU143" s="86"/>
      <c r="AV143" s="94"/>
      <c r="AW143" s="95"/>
      <c r="AX143" s="92"/>
      <c r="AY143" s="96"/>
      <c r="AZ143" s="1324"/>
      <c r="BA143" s="93"/>
      <c r="BB143" s="86"/>
      <c r="BC143" s="94"/>
      <c r="BD143" s="86"/>
      <c r="BE143" s="94"/>
      <c r="BF143" s="95"/>
      <c r="BG143" s="92"/>
      <c r="BH143" s="96"/>
      <c r="BI143" s="1324"/>
      <c r="BJ143" s="93"/>
      <c r="BK143" s="86"/>
      <c r="BL143" s="94"/>
      <c r="BM143" s="86"/>
      <c r="BN143" s="94"/>
      <c r="BO143" s="95"/>
      <c r="BP143" s="92"/>
      <c r="BQ143" s="96"/>
      <c r="BR143" s="1324"/>
      <c r="BS143" s="93"/>
      <c r="BT143" s="86"/>
      <c r="BU143" s="94"/>
      <c r="BV143" s="86"/>
      <c r="BW143" s="94"/>
      <c r="BX143" s="95"/>
      <c r="BY143" s="92"/>
      <c r="BZ143" s="96"/>
      <c r="CA143" s="1324"/>
      <c r="CB143" s="812"/>
      <c r="CC143" s="813"/>
      <c r="CD143" s="814"/>
      <c r="CE143" s="815"/>
      <c r="CF143" s="816"/>
      <c r="CG143" s="85"/>
      <c r="CH143" s="85"/>
      <c r="CI143" s="1319"/>
      <c r="CJ143" s="1319"/>
      <c r="CK143" s="91"/>
      <c r="CL143" s="92"/>
      <c r="CM143" s="93"/>
      <c r="CN143" s="86"/>
      <c r="CO143" s="94"/>
      <c r="CP143" s="86"/>
      <c r="CQ143" s="94"/>
      <c r="CR143" s="95"/>
      <c r="CS143" s="92"/>
      <c r="CT143" s="96"/>
      <c r="CU143" s="93"/>
      <c r="CV143" s="86"/>
      <c r="CW143" s="94"/>
      <c r="CX143" s="86"/>
      <c r="CY143" s="94"/>
      <c r="CZ143" s="95"/>
      <c r="DA143" s="92"/>
      <c r="DB143" s="96"/>
      <c r="DC143" s="93"/>
      <c r="DD143" s="86"/>
      <c r="DE143" s="94"/>
      <c r="DF143" s="86"/>
      <c r="DG143" s="94"/>
      <c r="DH143" s="95"/>
      <c r="DI143" s="92"/>
      <c r="DJ143" s="96"/>
      <c r="DK143" s="93"/>
      <c r="DL143" s="86"/>
      <c r="DM143" s="94"/>
      <c r="DN143" s="86"/>
      <c r="DO143" s="94"/>
      <c r="DP143" s="95"/>
      <c r="DQ143" s="92"/>
      <c r="DR143" s="96"/>
      <c r="DS143" s="817"/>
      <c r="DT143" s="807"/>
      <c r="DU143" s="808"/>
      <c r="DV143" s="807"/>
      <c r="DW143" s="808"/>
      <c r="DX143" s="807"/>
      <c r="DY143" s="808"/>
      <c r="DZ143" s="807"/>
      <c r="EA143" s="808"/>
      <c r="EB143" s="807"/>
      <c r="EC143" s="808"/>
      <c r="ED143" s="1491"/>
    </row>
    <row r="144" spans="1:134" ht="14.25" thickBot="1">
      <c r="A144" s="1768"/>
      <c r="B144" s="802"/>
      <c r="C144" s="87"/>
      <c r="D144" s="79"/>
      <c r="E144" s="809"/>
      <c r="F144" s="810"/>
      <c r="G144" s="80"/>
      <c r="H144" s="803"/>
      <c r="I144" s="804"/>
      <c r="J144" s="805"/>
      <c r="K144" s="802"/>
      <c r="L144" s="804"/>
      <c r="M144" s="805"/>
      <c r="N144" s="803"/>
      <c r="O144" s="805"/>
      <c r="P144" s="81"/>
      <c r="Q144" s="82"/>
      <c r="R144" s="82"/>
      <c r="S144" s="83"/>
      <c r="T144" s="806"/>
      <c r="U144" s="84"/>
      <c r="V144" s="85"/>
      <c r="W144" s="85"/>
      <c r="X144" s="86"/>
      <c r="Y144" s="87"/>
      <c r="Z144" s="79"/>
      <c r="AA144" s="811"/>
      <c r="AB144" s="88"/>
      <c r="AC144" s="805"/>
      <c r="AD144" s="89"/>
      <c r="AE144" s="804"/>
      <c r="AF144" s="804"/>
      <c r="AG144" s="805"/>
      <c r="AH144" s="89"/>
      <c r="AI144" s="805"/>
      <c r="AJ144" s="90"/>
      <c r="AK144" s="85"/>
      <c r="AL144" s="85"/>
      <c r="AM144" s="1319"/>
      <c r="AN144" s="1319"/>
      <c r="AO144" s="91"/>
      <c r="AP144" s="92"/>
      <c r="AQ144" s="1321"/>
      <c r="AR144" s="93"/>
      <c r="AS144" s="86"/>
      <c r="AT144" s="94"/>
      <c r="AU144" s="86"/>
      <c r="AV144" s="94"/>
      <c r="AW144" s="95"/>
      <c r="AX144" s="92"/>
      <c r="AY144" s="96"/>
      <c r="AZ144" s="1324"/>
      <c r="BA144" s="93"/>
      <c r="BB144" s="86"/>
      <c r="BC144" s="94"/>
      <c r="BD144" s="86"/>
      <c r="BE144" s="94"/>
      <c r="BF144" s="95"/>
      <c r="BG144" s="92"/>
      <c r="BH144" s="96"/>
      <c r="BI144" s="1324"/>
      <c r="BJ144" s="93"/>
      <c r="BK144" s="86"/>
      <c r="BL144" s="94"/>
      <c r="BM144" s="86"/>
      <c r="BN144" s="94"/>
      <c r="BO144" s="95"/>
      <c r="BP144" s="92"/>
      <c r="BQ144" s="96"/>
      <c r="BR144" s="1324"/>
      <c r="BS144" s="93"/>
      <c r="BT144" s="86"/>
      <c r="BU144" s="94"/>
      <c r="BV144" s="86"/>
      <c r="BW144" s="94"/>
      <c r="BX144" s="95"/>
      <c r="BY144" s="92"/>
      <c r="BZ144" s="96"/>
      <c r="CA144" s="1324"/>
      <c r="CB144" s="812"/>
      <c r="CC144" s="813"/>
      <c r="CD144" s="814"/>
      <c r="CE144" s="815"/>
      <c r="CF144" s="816"/>
      <c r="CG144" s="85"/>
      <c r="CH144" s="85"/>
      <c r="CI144" s="1319"/>
      <c r="CJ144" s="1319"/>
      <c r="CK144" s="91"/>
      <c r="CL144" s="92"/>
      <c r="CM144" s="93"/>
      <c r="CN144" s="86"/>
      <c r="CO144" s="94"/>
      <c r="CP144" s="86"/>
      <c r="CQ144" s="94"/>
      <c r="CR144" s="95"/>
      <c r="CS144" s="92"/>
      <c r="CT144" s="96"/>
      <c r="CU144" s="93"/>
      <c r="CV144" s="86"/>
      <c r="CW144" s="94"/>
      <c r="CX144" s="86"/>
      <c r="CY144" s="94"/>
      <c r="CZ144" s="95"/>
      <c r="DA144" s="92"/>
      <c r="DB144" s="96"/>
      <c r="DC144" s="93"/>
      <c r="DD144" s="86"/>
      <c r="DE144" s="94"/>
      <c r="DF144" s="86"/>
      <c r="DG144" s="94"/>
      <c r="DH144" s="95"/>
      <c r="DI144" s="92"/>
      <c r="DJ144" s="96"/>
      <c r="DK144" s="93"/>
      <c r="DL144" s="86"/>
      <c r="DM144" s="94"/>
      <c r="DN144" s="86"/>
      <c r="DO144" s="94"/>
      <c r="DP144" s="95"/>
      <c r="DQ144" s="92"/>
      <c r="DR144" s="96"/>
      <c r="DS144" s="817"/>
      <c r="DT144" s="807"/>
      <c r="DU144" s="808"/>
      <c r="DV144" s="807"/>
      <c r="DW144" s="808"/>
      <c r="DX144" s="807"/>
      <c r="DY144" s="808"/>
      <c r="DZ144" s="807"/>
      <c r="EA144" s="808"/>
      <c r="EB144" s="807"/>
      <c r="EC144" s="808"/>
      <c r="ED144" s="1491"/>
    </row>
    <row r="145" spans="1:134" ht="14.25" thickBot="1">
      <c r="A145" s="1768"/>
      <c r="B145" s="802"/>
      <c r="C145" s="87"/>
      <c r="D145" s="79"/>
      <c r="E145" s="809"/>
      <c r="F145" s="810"/>
      <c r="G145" s="80"/>
      <c r="H145" s="803"/>
      <c r="I145" s="804"/>
      <c r="J145" s="805"/>
      <c r="K145" s="802"/>
      <c r="L145" s="804"/>
      <c r="M145" s="805"/>
      <c r="N145" s="803"/>
      <c r="O145" s="805"/>
      <c r="P145" s="81"/>
      <c r="Q145" s="82"/>
      <c r="R145" s="82"/>
      <c r="S145" s="83"/>
      <c r="T145" s="806"/>
      <c r="U145" s="84"/>
      <c r="V145" s="85"/>
      <c r="W145" s="85"/>
      <c r="X145" s="86"/>
      <c r="Y145" s="87"/>
      <c r="Z145" s="79"/>
      <c r="AA145" s="811"/>
      <c r="AB145" s="88"/>
      <c r="AC145" s="805"/>
      <c r="AD145" s="89"/>
      <c r="AE145" s="804"/>
      <c r="AF145" s="804"/>
      <c r="AG145" s="805"/>
      <c r="AH145" s="89"/>
      <c r="AI145" s="805"/>
      <c r="AJ145" s="90"/>
      <c r="AK145" s="85"/>
      <c r="AL145" s="85"/>
      <c r="AM145" s="1319"/>
      <c r="AN145" s="1319"/>
      <c r="AO145" s="91"/>
      <c r="AP145" s="92"/>
      <c r="AQ145" s="1321"/>
      <c r="AR145" s="93"/>
      <c r="AS145" s="86"/>
      <c r="AT145" s="94"/>
      <c r="AU145" s="86"/>
      <c r="AV145" s="94"/>
      <c r="AW145" s="95"/>
      <c r="AX145" s="92"/>
      <c r="AY145" s="96"/>
      <c r="AZ145" s="1324"/>
      <c r="BA145" s="93"/>
      <c r="BB145" s="86"/>
      <c r="BC145" s="94"/>
      <c r="BD145" s="86"/>
      <c r="BE145" s="94"/>
      <c r="BF145" s="95"/>
      <c r="BG145" s="92"/>
      <c r="BH145" s="96"/>
      <c r="BI145" s="1324"/>
      <c r="BJ145" s="93"/>
      <c r="BK145" s="86"/>
      <c r="BL145" s="94"/>
      <c r="BM145" s="86"/>
      <c r="BN145" s="94"/>
      <c r="BO145" s="95"/>
      <c r="BP145" s="92"/>
      <c r="BQ145" s="96"/>
      <c r="BR145" s="1324"/>
      <c r="BS145" s="93"/>
      <c r="BT145" s="86"/>
      <c r="BU145" s="94"/>
      <c r="BV145" s="86"/>
      <c r="BW145" s="94"/>
      <c r="BX145" s="95"/>
      <c r="BY145" s="92"/>
      <c r="BZ145" s="96"/>
      <c r="CA145" s="1324"/>
      <c r="CB145" s="812"/>
      <c r="CC145" s="813"/>
      <c r="CD145" s="814"/>
      <c r="CE145" s="815"/>
      <c r="CF145" s="816"/>
      <c r="CG145" s="85"/>
      <c r="CH145" s="85"/>
      <c r="CI145" s="1319"/>
      <c r="CJ145" s="1319"/>
      <c r="CK145" s="91"/>
      <c r="CL145" s="92"/>
      <c r="CM145" s="93"/>
      <c r="CN145" s="86"/>
      <c r="CO145" s="94"/>
      <c r="CP145" s="86"/>
      <c r="CQ145" s="94"/>
      <c r="CR145" s="95"/>
      <c r="CS145" s="92"/>
      <c r="CT145" s="96"/>
      <c r="CU145" s="93"/>
      <c r="CV145" s="86"/>
      <c r="CW145" s="94"/>
      <c r="CX145" s="86"/>
      <c r="CY145" s="94"/>
      <c r="CZ145" s="95"/>
      <c r="DA145" s="92"/>
      <c r="DB145" s="96"/>
      <c r="DC145" s="93"/>
      <c r="DD145" s="86"/>
      <c r="DE145" s="94"/>
      <c r="DF145" s="86"/>
      <c r="DG145" s="94"/>
      <c r="DH145" s="95"/>
      <c r="DI145" s="92"/>
      <c r="DJ145" s="96"/>
      <c r="DK145" s="93"/>
      <c r="DL145" s="86"/>
      <c r="DM145" s="94"/>
      <c r="DN145" s="86"/>
      <c r="DO145" s="94"/>
      <c r="DP145" s="95"/>
      <c r="DQ145" s="92"/>
      <c r="DR145" s="96"/>
      <c r="DS145" s="817"/>
      <c r="DT145" s="807"/>
      <c r="DU145" s="808"/>
      <c r="DV145" s="807"/>
      <c r="DW145" s="808"/>
      <c r="DX145" s="807"/>
      <c r="DY145" s="808"/>
      <c r="DZ145" s="807"/>
      <c r="EA145" s="808"/>
      <c r="EB145" s="807"/>
      <c r="EC145" s="808"/>
      <c r="ED145" s="1491"/>
    </row>
    <row r="146" spans="1:134" ht="14.25" thickBot="1">
      <c r="A146" s="1768"/>
      <c r="B146" s="802"/>
      <c r="C146" s="87"/>
      <c r="D146" s="79"/>
      <c r="E146" s="809"/>
      <c r="F146" s="810"/>
      <c r="G146" s="80"/>
      <c r="H146" s="803"/>
      <c r="I146" s="804"/>
      <c r="J146" s="805"/>
      <c r="K146" s="802"/>
      <c r="L146" s="804"/>
      <c r="M146" s="805"/>
      <c r="N146" s="803"/>
      <c r="O146" s="805"/>
      <c r="P146" s="81"/>
      <c r="Q146" s="82"/>
      <c r="R146" s="82"/>
      <c r="S146" s="83"/>
      <c r="T146" s="806"/>
      <c r="U146" s="84"/>
      <c r="V146" s="85"/>
      <c r="W146" s="85"/>
      <c r="X146" s="86"/>
      <c r="Y146" s="87"/>
      <c r="Z146" s="79"/>
      <c r="AA146" s="811"/>
      <c r="AB146" s="88"/>
      <c r="AC146" s="805"/>
      <c r="AD146" s="89"/>
      <c r="AE146" s="804"/>
      <c r="AF146" s="804"/>
      <c r="AG146" s="805"/>
      <c r="AH146" s="89"/>
      <c r="AI146" s="805"/>
      <c r="AJ146" s="90"/>
      <c r="AK146" s="85"/>
      <c r="AL146" s="85"/>
      <c r="AM146" s="1319"/>
      <c r="AN146" s="1319"/>
      <c r="AO146" s="91"/>
      <c r="AP146" s="92"/>
      <c r="AQ146" s="1321"/>
      <c r="AR146" s="93"/>
      <c r="AS146" s="86"/>
      <c r="AT146" s="94"/>
      <c r="AU146" s="86"/>
      <c r="AV146" s="94"/>
      <c r="AW146" s="95"/>
      <c r="AX146" s="92"/>
      <c r="AY146" s="96"/>
      <c r="AZ146" s="1324"/>
      <c r="BA146" s="93"/>
      <c r="BB146" s="86"/>
      <c r="BC146" s="94"/>
      <c r="BD146" s="86"/>
      <c r="BE146" s="94"/>
      <c r="BF146" s="95"/>
      <c r="BG146" s="92"/>
      <c r="BH146" s="96"/>
      <c r="BI146" s="1324"/>
      <c r="BJ146" s="93"/>
      <c r="BK146" s="86"/>
      <c r="BL146" s="94"/>
      <c r="BM146" s="86"/>
      <c r="BN146" s="94"/>
      <c r="BO146" s="95"/>
      <c r="BP146" s="92"/>
      <c r="BQ146" s="96"/>
      <c r="BR146" s="1324"/>
      <c r="BS146" s="93"/>
      <c r="BT146" s="86"/>
      <c r="BU146" s="94"/>
      <c r="BV146" s="86"/>
      <c r="BW146" s="94"/>
      <c r="BX146" s="95"/>
      <c r="BY146" s="92"/>
      <c r="BZ146" s="96"/>
      <c r="CA146" s="1324"/>
      <c r="CB146" s="812"/>
      <c r="CC146" s="813"/>
      <c r="CD146" s="814"/>
      <c r="CE146" s="815"/>
      <c r="CF146" s="816"/>
      <c r="CG146" s="85"/>
      <c r="CH146" s="85"/>
      <c r="CI146" s="1319"/>
      <c r="CJ146" s="1319"/>
      <c r="CK146" s="91"/>
      <c r="CL146" s="92"/>
      <c r="CM146" s="93"/>
      <c r="CN146" s="86"/>
      <c r="CO146" s="94"/>
      <c r="CP146" s="86"/>
      <c r="CQ146" s="94"/>
      <c r="CR146" s="95"/>
      <c r="CS146" s="92"/>
      <c r="CT146" s="96"/>
      <c r="CU146" s="93"/>
      <c r="CV146" s="86"/>
      <c r="CW146" s="94"/>
      <c r="CX146" s="86"/>
      <c r="CY146" s="94"/>
      <c r="CZ146" s="95"/>
      <c r="DA146" s="92"/>
      <c r="DB146" s="96"/>
      <c r="DC146" s="93"/>
      <c r="DD146" s="86"/>
      <c r="DE146" s="94"/>
      <c r="DF146" s="86"/>
      <c r="DG146" s="94"/>
      <c r="DH146" s="95"/>
      <c r="DI146" s="92"/>
      <c r="DJ146" s="96"/>
      <c r="DK146" s="93"/>
      <c r="DL146" s="86"/>
      <c r="DM146" s="94"/>
      <c r="DN146" s="86"/>
      <c r="DO146" s="94"/>
      <c r="DP146" s="95"/>
      <c r="DQ146" s="92"/>
      <c r="DR146" s="96"/>
      <c r="DS146" s="817"/>
      <c r="DT146" s="807"/>
      <c r="DU146" s="808"/>
      <c r="DV146" s="807"/>
      <c r="DW146" s="808"/>
      <c r="DX146" s="807"/>
      <c r="DY146" s="808"/>
      <c r="DZ146" s="807"/>
      <c r="EA146" s="808"/>
      <c r="EB146" s="807"/>
      <c r="EC146" s="808"/>
      <c r="ED146" s="1491"/>
    </row>
    <row r="147" spans="1:134" ht="14.25" thickBot="1">
      <c r="A147" s="1768"/>
      <c r="B147" s="802"/>
      <c r="C147" s="87"/>
      <c r="D147" s="79"/>
      <c r="E147" s="809"/>
      <c r="F147" s="810"/>
      <c r="G147" s="80"/>
      <c r="H147" s="803"/>
      <c r="I147" s="804"/>
      <c r="J147" s="805"/>
      <c r="K147" s="802"/>
      <c r="L147" s="804"/>
      <c r="M147" s="805"/>
      <c r="N147" s="803"/>
      <c r="O147" s="805"/>
      <c r="P147" s="81"/>
      <c r="Q147" s="82"/>
      <c r="R147" s="82"/>
      <c r="S147" s="83"/>
      <c r="T147" s="806"/>
      <c r="U147" s="84"/>
      <c r="V147" s="85"/>
      <c r="W147" s="85"/>
      <c r="X147" s="86"/>
      <c r="Y147" s="87"/>
      <c r="Z147" s="79"/>
      <c r="AA147" s="811"/>
      <c r="AB147" s="88"/>
      <c r="AC147" s="805"/>
      <c r="AD147" s="89"/>
      <c r="AE147" s="804"/>
      <c r="AF147" s="804"/>
      <c r="AG147" s="805"/>
      <c r="AH147" s="89"/>
      <c r="AI147" s="805"/>
      <c r="AJ147" s="90"/>
      <c r="AK147" s="85"/>
      <c r="AL147" s="85"/>
      <c r="AM147" s="1319"/>
      <c r="AN147" s="1319"/>
      <c r="AO147" s="91"/>
      <c r="AP147" s="92"/>
      <c r="AQ147" s="1321"/>
      <c r="AR147" s="93"/>
      <c r="AS147" s="86"/>
      <c r="AT147" s="94"/>
      <c r="AU147" s="86"/>
      <c r="AV147" s="94"/>
      <c r="AW147" s="95"/>
      <c r="AX147" s="92"/>
      <c r="AY147" s="96"/>
      <c r="AZ147" s="1324"/>
      <c r="BA147" s="93"/>
      <c r="BB147" s="86"/>
      <c r="BC147" s="94"/>
      <c r="BD147" s="86"/>
      <c r="BE147" s="94"/>
      <c r="BF147" s="95"/>
      <c r="BG147" s="92"/>
      <c r="BH147" s="96"/>
      <c r="BI147" s="1324"/>
      <c r="BJ147" s="93"/>
      <c r="BK147" s="86"/>
      <c r="BL147" s="94"/>
      <c r="BM147" s="86"/>
      <c r="BN147" s="94"/>
      <c r="BO147" s="95"/>
      <c r="BP147" s="92"/>
      <c r="BQ147" s="96"/>
      <c r="BR147" s="1324"/>
      <c r="BS147" s="93"/>
      <c r="BT147" s="86"/>
      <c r="BU147" s="94"/>
      <c r="BV147" s="86"/>
      <c r="BW147" s="94"/>
      <c r="BX147" s="95"/>
      <c r="BY147" s="92"/>
      <c r="BZ147" s="96"/>
      <c r="CA147" s="1324"/>
      <c r="CB147" s="812"/>
      <c r="CC147" s="813"/>
      <c r="CD147" s="814"/>
      <c r="CE147" s="815"/>
      <c r="CF147" s="816"/>
      <c r="CG147" s="85"/>
      <c r="CH147" s="85"/>
      <c r="CI147" s="1319"/>
      <c r="CJ147" s="1319"/>
      <c r="CK147" s="91"/>
      <c r="CL147" s="92"/>
      <c r="CM147" s="93"/>
      <c r="CN147" s="86"/>
      <c r="CO147" s="94"/>
      <c r="CP147" s="86"/>
      <c r="CQ147" s="94"/>
      <c r="CR147" s="95"/>
      <c r="CS147" s="92"/>
      <c r="CT147" s="96"/>
      <c r="CU147" s="93"/>
      <c r="CV147" s="86"/>
      <c r="CW147" s="94"/>
      <c r="CX147" s="86"/>
      <c r="CY147" s="94"/>
      <c r="CZ147" s="95"/>
      <c r="DA147" s="92"/>
      <c r="DB147" s="96"/>
      <c r="DC147" s="93"/>
      <c r="DD147" s="86"/>
      <c r="DE147" s="94"/>
      <c r="DF147" s="86"/>
      <c r="DG147" s="94"/>
      <c r="DH147" s="95"/>
      <c r="DI147" s="92"/>
      <c r="DJ147" s="96"/>
      <c r="DK147" s="93"/>
      <c r="DL147" s="86"/>
      <c r="DM147" s="94"/>
      <c r="DN147" s="86"/>
      <c r="DO147" s="94"/>
      <c r="DP147" s="95"/>
      <c r="DQ147" s="92"/>
      <c r="DR147" s="96"/>
      <c r="DS147" s="817"/>
      <c r="DT147" s="807"/>
      <c r="DU147" s="808"/>
      <c r="DV147" s="807"/>
      <c r="DW147" s="808"/>
      <c r="DX147" s="807"/>
      <c r="DY147" s="808"/>
      <c r="DZ147" s="807"/>
      <c r="EA147" s="808"/>
      <c r="EB147" s="807"/>
      <c r="EC147" s="808"/>
      <c r="ED147" s="1491"/>
    </row>
    <row r="148" spans="1:134" ht="14.25" thickBot="1">
      <c r="A148" s="1768"/>
      <c r="B148" s="802"/>
      <c r="C148" s="87"/>
      <c r="D148" s="79"/>
      <c r="E148" s="809"/>
      <c r="F148" s="810"/>
      <c r="G148" s="80"/>
      <c r="H148" s="803"/>
      <c r="I148" s="804"/>
      <c r="J148" s="805"/>
      <c r="K148" s="802"/>
      <c r="L148" s="804"/>
      <c r="M148" s="805"/>
      <c r="N148" s="803"/>
      <c r="O148" s="805"/>
      <c r="P148" s="81"/>
      <c r="Q148" s="82"/>
      <c r="R148" s="82"/>
      <c r="S148" s="83"/>
      <c r="T148" s="806"/>
      <c r="U148" s="84"/>
      <c r="V148" s="85"/>
      <c r="W148" s="85"/>
      <c r="X148" s="86"/>
      <c r="Y148" s="87"/>
      <c r="Z148" s="79"/>
      <c r="AA148" s="811"/>
      <c r="AB148" s="88"/>
      <c r="AC148" s="805"/>
      <c r="AD148" s="89"/>
      <c r="AE148" s="804"/>
      <c r="AF148" s="804"/>
      <c r="AG148" s="805"/>
      <c r="AH148" s="89"/>
      <c r="AI148" s="805"/>
      <c r="AJ148" s="90"/>
      <c r="AK148" s="85"/>
      <c r="AL148" s="85"/>
      <c r="AM148" s="1319"/>
      <c r="AN148" s="1319"/>
      <c r="AO148" s="91"/>
      <c r="AP148" s="92"/>
      <c r="AQ148" s="1321"/>
      <c r="AR148" s="93"/>
      <c r="AS148" s="86"/>
      <c r="AT148" s="94"/>
      <c r="AU148" s="86"/>
      <c r="AV148" s="94"/>
      <c r="AW148" s="95"/>
      <c r="AX148" s="92"/>
      <c r="AY148" s="96"/>
      <c r="AZ148" s="1324"/>
      <c r="BA148" s="93"/>
      <c r="BB148" s="86"/>
      <c r="BC148" s="94"/>
      <c r="BD148" s="86"/>
      <c r="BE148" s="94"/>
      <c r="BF148" s="95"/>
      <c r="BG148" s="92"/>
      <c r="BH148" s="96"/>
      <c r="BI148" s="1324"/>
      <c r="BJ148" s="93"/>
      <c r="BK148" s="86"/>
      <c r="BL148" s="94"/>
      <c r="BM148" s="86"/>
      <c r="BN148" s="94"/>
      <c r="BO148" s="95"/>
      <c r="BP148" s="92"/>
      <c r="BQ148" s="96"/>
      <c r="BR148" s="1324"/>
      <c r="BS148" s="93"/>
      <c r="BT148" s="86"/>
      <c r="BU148" s="94"/>
      <c r="BV148" s="86"/>
      <c r="BW148" s="94"/>
      <c r="BX148" s="95"/>
      <c r="BY148" s="92"/>
      <c r="BZ148" s="96"/>
      <c r="CA148" s="1324"/>
      <c r="CB148" s="812"/>
      <c r="CC148" s="813"/>
      <c r="CD148" s="814"/>
      <c r="CE148" s="815"/>
      <c r="CF148" s="816"/>
      <c r="CG148" s="85"/>
      <c r="CH148" s="85"/>
      <c r="CI148" s="1319"/>
      <c r="CJ148" s="1319"/>
      <c r="CK148" s="91"/>
      <c r="CL148" s="92"/>
      <c r="CM148" s="93"/>
      <c r="CN148" s="86"/>
      <c r="CO148" s="94"/>
      <c r="CP148" s="86"/>
      <c r="CQ148" s="94"/>
      <c r="CR148" s="95"/>
      <c r="CS148" s="92"/>
      <c r="CT148" s="96"/>
      <c r="CU148" s="93"/>
      <c r="CV148" s="86"/>
      <c r="CW148" s="94"/>
      <c r="CX148" s="86"/>
      <c r="CY148" s="94"/>
      <c r="CZ148" s="95"/>
      <c r="DA148" s="92"/>
      <c r="DB148" s="96"/>
      <c r="DC148" s="93"/>
      <c r="DD148" s="86"/>
      <c r="DE148" s="94"/>
      <c r="DF148" s="86"/>
      <c r="DG148" s="94"/>
      <c r="DH148" s="95"/>
      <c r="DI148" s="92"/>
      <c r="DJ148" s="96"/>
      <c r="DK148" s="93"/>
      <c r="DL148" s="86"/>
      <c r="DM148" s="94"/>
      <c r="DN148" s="86"/>
      <c r="DO148" s="94"/>
      <c r="DP148" s="95"/>
      <c r="DQ148" s="92"/>
      <c r="DR148" s="96"/>
      <c r="DS148" s="817"/>
      <c r="DT148" s="807"/>
      <c r="DU148" s="808"/>
      <c r="DV148" s="807"/>
      <c r="DW148" s="808"/>
      <c r="DX148" s="807"/>
      <c r="DY148" s="808"/>
      <c r="DZ148" s="807"/>
      <c r="EA148" s="808"/>
      <c r="EB148" s="807"/>
      <c r="EC148" s="808"/>
      <c r="ED148" s="1491"/>
    </row>
    <row r="149" spans="1:134" ht="14.25" thickBot="1">
      <c r="A149" s="1768"/>
      <c r="B149" s="802"/>
      <c r="C149" s="87"/>
      <c r="D149" s="79"/>
      <c r="E149" s="809"/>
      <c r="F149" s="810"/>
      <c r="G149" s="80"/>
      <c r="H149" s="803"/>
      <c r="I149" s="804"/>
      <c r="J149" s="805"/>
      <c r="K149" s="802"/>
      <c r="L149" s="804"/>
      <c r="M149" s="805"/>
      <c r="N149" s="803"/>
      <c r="O149" s="805"/>
      <c r="P149" s="81"/>
      <c r="Q149" s="82"/>
      <c r="R149" s="82"/>
      <c r="S149" s="83"/>
      <c r="T149" s="806"/>
      <c r="U149" s="84"/>
      <c r="V149" s="85"/>
      <c r="W149" s="85"/>
      <c r="X149" s="86"/>
      <c r="Y149" s="87"/>
      <c r="Z149" s="79"/>
      <c r="AA149" s="811"/>
      <c r="AB149" s="88"/>
      <c r="AC149" s="805"/>
      <c r="AD149" s="89"/>
      <c r="AE149" s="804"/>
      <c r="AF149" s="804"/>
      <c r="AG149" s="805"/>
      <c r="AH149" s="89"/>
      <c r="AI149" s="805"/>
      <c r="AJ149" s="90"/>
      <c r="AK149" s="85"/>
      <c r="AL149" s="85"/>
      <c r="AM149" s="1319"/>
      <c r="AN149" s="1319"/>
      <c r="AO149" s="91"/>
      <c r="AP149" s="92"/>
      <c r="AQ149" s="1321"/>
      <c r="AR149" s="93"/>
      <c r="AS149" s="86"/>
      <c r="AT149" s="94"/>
      <c r="AU149" s="86"/>
      <c r="AV149" s="94"/>
      <c r="AW149" s="95"/>
      <c r="AX149" s="92"/>
      <c r="AY149" s="96"/>
      <c r="AZ149" s="1324"/>
      <c r="BA149" s="93"/>
      <c r="BB149" s="86"/>
      <c r="BC149" s="94"/>
      <c r="BD149" s="86"/>
      <c r="BE149" s="94"/>
      <c r="BF149" s="95"/>
      <c r="BG149" s="92"/>
      <c r="BH149" s="96"/>
      <c r="BI149" s="1324"/>
      <c r="BJ149" s="93"/>
      <c r="BK149" s="86"/>
      <c r="BL149" s="94"/>
      <c r="BM149" s="86"/>
      <c r="BN149" s="94"/>
      <c r="BO149" s="95"/>
      <c r="BP149" s="92"/>
      <c r="BQ149" s="96"/>
      <c r="BR149" s="1324"/>
      <c r="BS149" s="93"/>
      <c r="BT149" s="86"/>
      <c r="BU149" s="94"/>
      <c r="BV149" s="86"/>
      <c r="BW149" s="94"/>
      <c r="BX149" s="95"/>
      <c r="BY149" s="92"/>
      <c r="BZ149" s="96"/>
      <c r="CA149" s="1324"/>
      <c r="CB149" s="812"/>
      <c r="CC149" s="813"/>
      <c r="CD149" s="814"/>
      <c r="CE149" s="815"/>
      <c r="CF149" s="816"/>
      <c r="CG149" s="85"/>
      <c r="CH149" s="85"/>
      <c r="CI149" s="1319"/>
      <c r="CJ149" s="1319"/>
      <c r="CK149" s="91"/>
      <c r="CL149" s="92"/>
      <c r="CM149" s="93"/>
      <c r="CN149" s="86"/>
      <c r="CO149" s="94"/>
      <c r="CP149" s="86"/>
      <c r="CQ149" s="94"/>
      <c r="CR149" s="95"/>
      <c r="CS149" s="92"/>
      <c r="CT149" s="96"/>
      <c r="CU149" s="93"/>
      <c r="CV149" s="86"/>
      <c r="CW149" s="94"/>
      <c r="CX149" s="86"/>
      <c r="CY149" s="94"/>
      <c r="CZ149" s="95"/>
      <c r="DA149" s="92"/>
      <c r="DB149" s="96"/>
      <c r="DC149" s="93"/>
      <c r="DD149" s="86"/>
      <c r="DE149" s="94"/>
      <c r="DF149" s="86"/>
      <c r="DG149" s="94"/>
      <c r="DH149" s="95"/>
      <c r="DI149" s="92"/>
      <c r="DJ149" s="96"/>
      <c r="DK149" s="93"/>
      <c r="DL149" s="86"/>
      <c r="DM149" s="94"/>
      <c r="DN149" s="86"/>
      <c r="DO149" s="94"/>
      <c r="DP149" s="95"/>
      <c r="DQ149" s="92"/>
      <c r="DR149" s="96"/>
      <c r="DS149" s="817"/>
      <c r="DT149" s="807"/>
      <c r="DU149" s="808"/>
      <c r="DV149" s="807"/>
      <c r="DW149" s="808"/>
      <c r="DX149" s="807"/>
      <c r="DY149" s="808"/>
      <c r="DZ149" s="807"/>
      <c r="EA149" s="808"/>
      <c r="EB149" s="807"/>
      <c r="EC149" s="808"/>
      <c r="ED149" s="1491"/>
    </row>
    <row r="150" spans="1:134" ht="14.25" thickBot="1">
      <c r="A150" s="1768"/>
      <c r="B150" s="802"/>
      <c r="C150" s="87"/>
      <c r="D150" s="79"/>
      <c r="E150" s="809"/>
      <c r="F150" s="810"/>
      <c r="G150" s="80"/>
      <c r="H150" s="803"/>
      <c r="I150" s="804"/>
      <c r="J150" s="805"/>
      <c r="K150" s="802"/>
      <c r="L150" s="804"/>
      <c r="M150" s="805"/>
      <c r="N150" s="803"/>
      <c r="O150" s="805"/>
      <c r="P150" s="81"/>
      <c r="Q150" s="82"/>
      <c r="R150" s="82"/>
      <c r="S150" s="83"/>
      <c r="T150" s="806"/>
      <c r="U150" s="84"/>
      <c r="V150" s="85"/>
      <c r="W150" s="85"/>
      <c r="X150" s="86"/>
      <c r="Y150" s="87"/>
      <c r="Z150" s="79"/>
      <c r="AA150" s="811"/>
      <c r="AB150" s="88"/>
      <c r="AC150" s="805"/>
      <c r="AD150" s="89"/>
      <c r="AE150" s="804"/>
      <c r="AF150" s="804"/>
      <c r="AG150" s="805"/>
      <c r="AH150" s="89"/>
      <c r="AI150" s="805"/>
      <c r="AJ150" s="90"/>
      <c r="AK150" s="85"/>
      <c r="AL150" s="85"/>
      <c r="AM150" s="1319"/>
      <c r="AN150" s="1319"/>
      <c r="AO150" s="91"/>
      <c r="AP150" s="92"/>
      <c r="AQ150" s="1321"/>
      <c r="AR150" s="93"/>
      <c r="AS150" s="86"/>
      <c r="AT150" s="94"/>
      <c r="AU150" s="86"/>
      <c r="AV150" s="94"/>
      <c r="AW150" s="95"/>
      <c r="AX150" s="92"/>
      <c r="AY150" s="96"/>
      <c r="AZ150" s="1324"/>
      <c r="BA150" s="93"/>
      <c r="BB150" s="86"/>
      <c r="BC150" s="94"/>
      <c r="BD150" s="86"/>
      <c r="BE150" s="94"/>
      <c r="BF150" s="95"/>
      <c r="BG150" s="92"/>
      <c r="BH150" s="96"/>
      <c r="BI150" s="1324"/>
      <c r="BJ150" s="93"/>
      <c r="BK150" s="86"/>
      <c r="BL150" s="94"/>
      <c r="BM150" s="86"/>
      <c r="BN150" s="94"/>
      <c r="BO150" s="95"/>
      <c r="BP150" s="92"/>
      <c r="BQ150" s="96"/>
      <c r="BR150" s="1324"/>
      <c r="BS150" s="93"/>
      <c r="BT150" s="86"/>
      <c r="BU150" s="94"/>
      <c r="BV150" s="86"/>
      <c r="BW150" s="94"/>
      <c r="BX150" s="95"/>
      <c r="BY150" s="92"/>
      <c r="BZ150" s="96"/>
      <c r="CA150" s="1324"/>
      <c r="CB150" s="812"/>
      <c r="CC150" s="813"/>
      <c r="CD150" s="814"/>
      <c r="CE150" s="815"/>
      <c r="CF150" s="816"/>
      <c r="CG150" s="85"/>
      <c r="CH150" s="85"/>
      <c r="CI150" s="1319"/>
      <c r="CJ150" s="1319"/>
      <c r="CK150" s="91"/>
      <c r="CL150" s="92"/>
      <c r="CM150" s="93"/>
      <c r="CN150" s="86"/>
      <c r="CO150" s="94"/>
      <c r="CP150" s="86"/>
      <c r="CQ150" s="94"/>
      <c r="CR150" s="95"/>
      <c r="CS150" s="92"/>
      <c r="CT150" s="96"/>
      <c r="CU150" s="93"/>
      <c r="CV150" s="86"/>
      <c r="CW150" s="94"/>
      <c r="CX150" s="86"/>
      <c r="CY150" s="94"/>
      <c r="CZ150" s="95"/>
      <c r="DA150" s="92"/>
      <c r="DB150" s="96"/>
      <c r="DC150" s="93"/>
      <c r="DD150" s="86"/>
      <c r="DE150" s="94"/>
      <c r="DF150" s="86"/>
      <c r="DG150" s="94"/>
      <c r="DH150" s="95"/>
      <c r="DI150" s="92"/>
      <c r="DJ150" s="96"/>
      <c r="DK150" s="93"/>
      <c r="DL150" s="86"/>
      <c r="DM150" s="94"/>
      <c r="DN150" s="86"/>
      <c r="DO150" s="94"/>
      <c r="DP150" s="95"/>
      <c r="DQ150" s="92"/>
      <c r="DR150" s="96"/>
      <c r="DS150" s="817"/>
      <c r="DT150" s="807"/>
      <c r="DU150" s="808"/>
      <c r="DV150" s="807"/>
      <c r="DW150" s="808"/>
      <c r="DX150" s="807"/>
      <c r="DY150" s="808"/>
      <c r="DZ150" s="807"/>
      <c r="EA150" s="808"/>
      <c r="EB150" s="807"/>
      <c r="EC150" s="808"/>
      <c r="ED150" s="1491"/>
    </row>
    <row r="151" spans="1:134" ht="14.25" thickBot="1">
      <c r="A151" s="1768"/>
      <c r="B151" s="802"/>
      <c r="C151" s="87"/>
      <c r="D151" s="79"/>
      <c r="E151" s="809"/>
      <c r="F151" s="810"/>
      <c r="G151" s="80"/>
      <c r="H151" s="803"/>
      <c r="I151" s="804"/>
      <c r="J151" s="805"/>
      <c r="K151" s="802"/>
      <c r="L151" s="804"/>
      <c r="M151" s="805"/>
      <c r="N151" s="803"/>
      <c r="O151" s="805"/>
      <c r="P151" s="81"/>
      <c r="Q151" s="82"/>
      <c r="R151" s="82"/>
      <c r="S151" s="83"/>
      <c r="T151" s="806"/>
      <c r="U151" s="84"/>
      <c r="V151" s="85"/>
      <c r="W151" s="85"/>
      <c r="X151" s="86"/>
      <c r="Y151" s="87"/>
      <c r="Z151" s="79"/>
      <c r="AA151" s="811"/>
      <c r="AB151" s="88"/>
      <c r="AC151" s="805"/>
      <c r="AD151" s="89"/>
      <c r="AE151" s="804"/>
      <c r="AF151" s="804"/>
      <c r="AG151" s="805"/>
      <c r="AH151" s="89"/>
      <c r="AI151" s="805"/>
      <c r="AJ151" s="90"/>
      <c r="AK151" s="85"/>
      <c r="AL151" s="85"/>
      <c r="AM151" s="1319"/>
      <c r="AN151" s="1319"/>
      <c r="AO151" s="91"/>
      <c r="AP151" s="92"/>
      <c r="AQ151" s="1321"/>
      <c r="AR151" s="93"/>
      <c r="AS151" s="86"/>
      <c r="AT151" s="94"/>
      <c r="AU151" s="86"/>
      <c r="AV151" s="94"/>
      <c r="AW151" s="95"/>
      <c r="AX151" s="92"/>
      <c r="AY151" s="96"/>
      <c r="AZ151" s="1324"/>
      <c r="BA151" s="93"/>
      <c r="BB151" s="86"/>
      <c r="BC151" s="94"/>
      <c r="BD151" s="86"/>
      <c r="BE151" s="94"/>
      <c r="BF151" s="95"/>
      <c r="BG151" s="92"/>
      <c r="BH151" s="96"/>
      <c r="BI151" s="1324"/>
      <c r="BJ151" s="93"/>
      <c r="BK151" s="86"/>
      <c r="BL151" s="94"/>
      <c r="BM151" s="86"/>
      <c r="BN151" s="94"/>
      <c r="BO151" s="95"/>
      <c r="BP151" s="92"/>
      <c r="BQ151" s="96"/>
      <c r="BR151" s="1324"/>
      <c r="BS151" s="93"/>
      <c r="BT151" s="86"/>
      <c r="BU151" s="94"/>
      <c r="BV151" s="86"/>
      <c r="BW151" s="94"/>
      <c r="BX151" s="95"/>
      <c r="BY151" s="92"/>
      <c r="BZ151" s="96"/>
      <c r="CA151" s="1324"/>
      <c r="CB151" s="812"/>
      <c r="CC151" s="813"/>
      <c r="CD151" s="814"/>
      <c r="CE151" s="815"/>
      <c r="CF151" s="816"/>
      <c r="CG151" s="85"/>
      <c r="CH151" s="85"/>
      <c r="CI151" s="1319"/>
      <c r="CJ151" s="1319"/>
      <c r="CK151" s="91"/>
      <c r="CL151" s="92"/>
      <c r="CM151" s="93"/>
      <c r="CN151" s="86"/>
      <c r="CO151" s="94"/>
      <c r="CP151" s="86"/>
      <c r="CQ151" s="94"/>
      <c r="CR151" s="95"/>
      <c r="CS151" s="92"/>
      <c r="CT151" s="96"/>
      <c r="CU151" s="93"/>
      <c r="CV151" s="86"/>
      <c r="CW151" s="94"/>
      <c r="CX151" s="86"/>
      <c r="CY151" s="94"/>
      <c r="CZ151" s="95"/>
      <c r="DA151" s="92"/>
      <c r="DB151" s="96"/>
      <c r="DC151" s="93"/>
      <c r="DD151" s="86"/>
      <c r="DE151" s="94"/>
      <c r="DF151" s="86"/>
      <c r="DG151" s="94"/>
      <c r="DH151" s="95"/>
      <c r="DI151" s="92"/>
      <c r="DJ151" s="96"/>
      <c r="DK151" s="93"/>
      <c r="DL151" s="86"/>
      <c r="DM151" s="94"/>
      <c r="DN151" s="86"/>
      <c r="DO151" s="94"/>
      <c r="DP151" s="95"/>
      <c r="DQ151" s="92"/>
      <c r="DR151" s="96"/>
      <c r="DS151" s="817"/>
      <c r="DT151" s="807"/>
      <c r="DU151" s="808"/>
      <c r="DV151" s="807"/>
      <c r="DW151" s="808"/>
      <c r="DX151" s="807"/>
      <c r="DY151" s="808"/>
      <c r="DZ151" s="807"/>
      <c r="EA151" s="808"/>
      <c r="EB151" s="807"/>
      <c r="EC151" s="808"/>
      <c r="ED151" s="1491"/>
    </row>
    <row r="152" spans="1:134" ht="14.25" thickBot="1">
      <c r="A152" s="1768"/>
      <c r="B152" s="802"/>
      <c r="C152" s="87"/>
      <c r="D152" s="79"/>
      <c r="E152" s="809"/>
      <c r="F152" s="810"/>
      <c r="G152" s="80"/>
      <c r="H152" s="803"/>
      <c r="I152" s="804"/>
      <c r="J152" s="805"/>
      <c r="K152" s="802"/>
      <c r="L152" s="804"/>
      <c r="M152" s="805"/>
      <c r="N152" s="803"/>
      <c r="O152" s="805"/>
      <c r="P152" s="81"/>
      <c r="Q152" s="82"/>
      <c r="R152" s="82"/>
      <c r="S152" s="83"/>
      <c r="T152" s="806"/>
      <c r="U152" s="84"/>
      <c r="V152" s="85"/>
      <c r="W152" s="85"/>
      <c r="X152" s="86"/>
      <c r="Y152" s="87"/>
      <c r="Z152" s="79"/>
      <c r="AA152" s="811"/>
      <c r="AB152" s="88"/>
      <c r="AC152" s="805"/>
      <c r="AD152" s="89"/>
      <c r="AE152" s="804"/>
      <c r="AF152" s="804"/>
      <c r="AG152" s="805"/>
      <c r="AH152" s="89"/>
      <c r="AI152" s="805"/>
      <c r="AJ152" s="90"/>
      <c r="AK152" s="85"/>
      <c r="AL152" s="85"/>
      <c r="AM152" s="1319"/>
      <c r="AN152" s="1319"/>
      <c r="AO152" s="91"/>
      <c r="AP152" s="92"/>
      <c r="AQ152" s="1321"/>
      <c r="AR152" s="93"/>
      <c r="AS152" s="86"/>
      <c r="AT152" s="94"/>
      <c r="AU152" s="86"/>
      <c r="AV152" s="94"/>
      <c r="AW152" s="95"/>
      <c r="AX152" s="92"/>
      <c r="AY152" s="96"/>
      <c r="AZ152" s="1324"/>
      <c r="BA152" s="93"/>
      <c r="BB152" s="86"/>
      <c r="BC152" s="94"/>
      <c r="BD152" s="86"/>
      <c r="BE152" s="94"/>
      <c r="BF152" s="95"/>
      <c r="BG152" s="92"/>
      <c r="BH152" s="96"/>
      <c r="BI152" s="1324"/>
      <c r="BJ152" s="93"/>
      <c r="BK152" s="86"/>
      <c r="BL152" s="94"/>
      <c r="BM152" s="86"/>
      <c r="BN152" s="94"/>
      <c r="BO152" s="95"/>
      <c r="BP152" s="92"/>
      <c r="BQ152" s="96"/>
      <c r="BR152" s="1324"/>
      <c r="BS152" s="93"/>
      <c r="BT152" s="86"/>
      <c r="BU152" s="94"/>
      <c r="BV152" s="86"/>
      <c r="BW152" s="94"/>
      <c r="BX152" s="95"/>
      <c r="BY152" s="92"/>
      <c r="BZ152" s="96"/>
      <c r="CA152" s="1324"/>
      <c r="CB152" s="812"/>
      <c r="CC152" s="813"/>
      <c r="CD152" s="814"/>
      <c r="CE152" s="815"/>
      <c r="CF152" s="816"/>
      <c r="CG152" s="85"/>
      <c r="CH152" s="85"/>
      <c r="CI152" s="1319"/>
      <c r="CJ152" s="1319"/>
      <c r="CK152" s="91"/>
      <c r="CL152" s="92"/>
      <c r="CM152" s="93"/>
      <c r="CN152" s="86"/>
      <c r="CO152" s="94"/>
      <c r="CP152" s="86"/>
      <c r="CQ152" s="94"/>
      <c r="CR152" s="95"/>
      <c r="CS152" s="92"/>
      <c r="CT152" s="96"/>
      <c r="CU152" s="93"/>
      <c r="CV152" s="86"/>
      <c r="CW152" s="94"/>
      <c r="CX152" s="86"/>
      <c r="CY152" s="94"/>
      <c r="CZ152" s="95"/>
      <c r="DA152" s="92"/>
      <c r="DB152" s="96"/>
      <c r="DC152" s="93"/>
      <c r="DD152" s="86"/>
      <c r="DE152" s="94"/>
      <c r="DF152" s="86"/>
      <c r="DG152" s="94"/>
      <c r="DH152" s="95"/>
      <c r="DI152" s="92"/>
      <c r="DJ152" s="96"/>
      <c r="DK152" s="93"/>
      <c r="DL152" s="86"/>
      <c r="DM152" s="94"/>
      <c r="DN152" s="86"/>
      <c r="DO152" s="94"/>
      <c r="DP152" s="95"/>
      <c r="DQ152" s="92"/>
      <c r="DR152" s="96"/>
      <c r="DS152" s="817"/>
      <c r="DT152" s="807"/>
      <c r="DU152" s="808"/>
      <c r="DV152" s="807"/>
      <c r="DW152" s="808"/>
      <c r="DX152" s="807"/>
      <c r="DY152" s="808"/>
      <c r="DZ152" s="807"/>
      <c r="EA152" s="808"/>
      <c r="EB152" s="807"/>
      <c r="EC152" s="808"/>
      <c r="ED152" s="1491"/>
    </row>
    <row r="153" spans="1:134" ht="14.25" thickBot="1">
      <c r="A153" s="1768"/>
      <c r="B153" s="802"/>
      <c r="C153" s="87"/>
      <c r="D153" s="79"/>
      <c r="E153" s="809"/>
      <c r="F153" s="810"/>
      <c r="G153" s="80"/>
      <c r="H153" s="803"/>
      <c r="I153" s="804"/>
      <c r="J153" s="805"/>
      <c r="K153" s="802"/>
      <c r="L153" s="804"/>
      <c r="M153" s="805"/>
      <c r="N153" s="803"/>
      <c r="O153" s="805"/>
      <c r="P153" s="81"/>
      <c r="Q153" s="82"/>
      <c r="R153" s="82"/>
      <c r="S153" s="83"/>
      <c r="T153" s="806"/>
      <c r="U153" s="84"/>
      <c r="V153" s="85"/>
      <c r="W153" s="85"/>
      <c r="X153" s="86"/>
      <c r="Y153" s="87"/>
      <c r="Z153" s="79"/>
      <c r="AA153" s="811"/>
      <c r="AB153" s="88"/>
      <c r="AC153" s="805"/>
      <c r="AD153" s="89"/>
      <c r="AE153" s="804"/>
      <c r="AF153" s="804"/>
      <c r="AG153" s="805"/>
      <c r="AH153" s="89"/>
      <c r="AI153" s="805"/>
      <c r="AJ153" s="90"/>
      <c r="AK153" s="85"/>
      <c r="AL153" s="85"/>
      <c r="AM153" s="1319"/>
      <c r="AN153" s="1319"/>
      <c r="AO153" s="91"/>
      <c r="AP153" s="92"/>
      <c r="AQ153" s="1321"/>
      <c r="AR153" s="93"/>
      <c r="AS153" s="86"/>
      <c r="AT153" s="94"/>
      <c r="AU153" s="86"/>
      <c r="AV153" s="94"/>
      <c r="AW153" s="95"/>
      <c r="AX153" s="92"/>
      <c r="AY153" s="96"/>
      <c r="AZ153" s="1324"/>
      <c r="BA153" s="93"/>
      <c r="BB153" s="86"/>
      <c r="BC153" s="94"/>
      <c r="BD153" s="86"/>
      <c r="BE153" s="94"/>
      <c r="BF153" s="95"/>
      <c r="BG153" s="92"/>
      <c r="BH153" s="96"/>
      <c r="BI153" s="1324"/>
      <c r="BJ153" s="93"/>
      <c r="BK153" s="86"/>
      <c r="BL153" s="94"/>
      <c r="BM153" s="86"/>
      <c r="BN153" s="94"/>
      <c r="BO153" s="95"/>
      <c r="BP153" s="92"/>
      <c r="BQ153" s="96"/>
      <c r="BR153" s="1324"/>
      <c r="BS153" s="93"/>
      <c r="BT153" s="86"/>
      <c r="BU153" s="94"/>
      <c r="BV153" s="86"/>
      <c r="BW153" s="94"/>
      <c r="BX153" s="95"/>
      <c r="BY153" s="92"/>
      <c r="BZ153" s="96"/>
      <c r="CA153" s="1324"/>
      <c r="CB153" s="812"/>
      <c r="CC153" s="813"/>
      <c r="CD153" s="814"/>
      <c r="CE153" s="815"/>
      <c r="CF153" s="816"/>
      <c r="CG153" s="85"/>
      <c r="CH153" s="85"/>
      <c r="CI153" s="1319"/>
      <c r="CJ153" s="1319"/>
      <c r="CK153" s="91"/>
      <c r="CL153" s="92"/>
      <c r="CM153" s="93"/>
      <c r="CN153" s="86"/>
      <c r="CO153" s="94"/>
      <c r="CP153" s="86"/>
      <c r="CQ153" s="94"/>
      <c r="CR153" s="95"/>
      <c r="CS153" s="92"/>
      <c r="CT153" s="96"/>
      <c r="CU153" s="93"/>
      <c r="CV153" s="86"/>
      <c r="CW153" s="94"/>
      <c r="CX153" s="86"/>
      <c r="CY153" s="94"/>
      <c r="CZ153" s="95"/>
      <c r="DA153" s="92"/>
      <c r="DB153" s="96"/>
      <c r="DC153" s="93"/>
      <c r="DD153" s="86"/>
      <c r="DE153" s="94"/>
      <c r="DF153" s="86"/>
      <c r="DG153" s="94"/>
      <c r="DH153" s="95"/>
      <c r="DI153" s="92"/>
      <c r="DJ153" s="96"/>
      <c r="DK153" s="93"/>
      <c r="DL153" s="86"/>
      <c r="DM153" s="94"/>
      <c r="DN153" s="86"/>
      <c r="DO153" s="94"/>
      <c r="DP153" s="95"/>
      <c r="DQ153" s="92"/>
      <c r="DR153" s="96"/>
      <c r="DS153" s="817"/>
      <c r="DT153" s="807"/>
      <c r="DU153" s="808"/>
      <c r="DV153" s="807"/>
      <c r="DW153" s="808"/>
      <c r="DX153" s="807"/>
      <c r="DY153" s="808"/>
      <c r="DZ153" s="807"/>
      <c r="EA153" s="808"/>
      <c r="EB153" s="807"/>
      <c r="EC153" s="808"/>
      <c r="ED153" s="1491"/>
    </row>
    <row r="154" spans="1:134" ht="14.25" thickBot="1">
      <c r="A154" s="1768"/>
      <c r="B154" s="802"/>
      <c r="C154" s="87"/>
      <c r="D154" s="79"/>
      <c r="E154" s="809"/>
      <c r="F154" s="810"/>
      <c r="G154" s="80"/>
      <c r="H154" s="803"/>
      <c r="I154" s="804"/>
      <c r="J154" s="805"/>
      <c r="K154" s="802"/>
      <c r="L154" s="804"/>
      <c r="M154" s="805"/>
      <c r="N154" s="803"/>
      <c r="O154" s="805"/>
      <c r="P154" s="81"/>
      <c r="Q154" s="82"/>
      <c r="R154" s="82"/>
      <c r="S154" s="83"/>
      <c r="T154" s="806"/>
      <c r="U154" s="84"/>
      <c r="V154" s="85"/>
      <c r="W154" s="85"/>
      <c r="X154" s="86"/>
      <c r="Y154" s="87"/>
      <c r="Z154" s="79"/>
      <c r="AA154" s="811"/>
      <c r="AB154" s="88"/>
      <c r="AC154" s="805"/>
      <c r="AD154" s="89"/>
      <c r="AE154" s="804"/>
      <c r="AF154" s="804"/>
      <c r="AG154" s="805"/>
      <c r="AH154" s="89"/>
      <c r="AI154" s="805"/>
      <c r="AJ154" s="90"/>
      <c r="AK154" s="85"/>
      <c r="AL154" s="85"/>
      <c r="AM154" s="1319"/>
      <c r="AN154" s="1319"/>
      <c r="AO154" s="91"/>
      <c r="AP154" s="92"/>
      <c r="AQ154" s="1321"/>
      <c r="AR154" s="93"/>
      <c r="AS154" s="86"/>
      <c r="AT154" s="94"/>
      <c r="AU154" s="86"/>
      <c r="AV154" s="94"/>
      <c r="AW154" s="95"/>
      <c r="AX154" s="92"/>
      <c r="AY154" s="96"/>
      <c r="AZ154" s="1324"/>
      <c r="BA154" s="93"/>
      <c r="BB154" s="86"/>
      <c r="BC154" s="94"/>
      <c r="BD154" s="86"/>
      <c r="BE154" s="94"/>
      <c r="BF154" s="95"/>
      <c r="BG154" s="92"/>
      <c r="BH154" s="96"/>
      <c r="BI154" s="1324"/>
      <c r="BJ154" s="93"/>
      <c r="BK154" s="86"/>
      <c r="BL154" s="94"/>
      <c r="BM154" s="86"/>
      <c r="BN154" s="94"/>
      <c r="BO154" s="95"/>
      <c r="BP154" s="92"/>
      <c r="BQ154" s="96"/>
      <c r="BR154" s="1324"/>
      <c r="BS154" s="93"/>
      <c r="BT154" s="86"/>
      <c r="BU154" s="94"/>
      <c r="BV154" s="86"/>
      <c r="BW154" s="94"/>
      <c r="BX154" s="95"/>
      <c r="BY154" s="92"/>
      <c r="BZ154" s="96"/>
      <c r="CA154" s="1324"/>
      <c r="CB154" s="812"/>
      <c r="CC154" s="813"/>
      <c r="CD154" s="814"/>
      <c r="CE154" s="815"/>
      <c r="CF154" s="816"/>
      <c r="CG154" s="85"/>
      <c r="CH154" s="85"/>
      <c r="CI154" s="1319"/>
      <c r="CJ154" s="1319"/>
      <c r="CK154" s="91"/>
      <c r="CL154" s="92"/>
      <c r="CM154" s="93"/>
      <c r="CN154" s="86"/>
      <c r="CO154" s="94"/>
      <c r="CP154" s="86"/>
      <c r="CQ154" s="94"/>
      <c r="CR154" s="95"/>
      <c r="CS154" s="92"/>
      <c r="CT154" s="96"/>
      <c r="CU154" s="93"/>
      <c r="CV154" s="86"/>
      <c r="CW154" s="94"/>
      <c r="CX154" s="86"/>
      <c r="CY154" s="94"/>
      <c r="CZ154" s="95"/>
      <c r="DA154" s="92"/>
      <c r="DB154" s="96"/>
      <c r="DC154" s="93"/>
      <c r="DD154" s="86"/>
      <c r="DE154" s="94"/>
      <c r="DF154" s="86"/>
      <c r="DG154" s="94"/>
      <c r="DH154" s="95"/>
      <c r="DI154" s="92"/>
      <c r="DJ154" s="96"/>
      <c r="DK154" s="93"/>
      <c r="DL154" s="86"/>
      <c r="DM154" s="94"/>
      <c r="DN154" s="86"/>
      <c r="DO154" s="94"/>
      <c r="DP154" s="95"/>
      <c r="DQ154" s="92"/>
      <c r="DR154" s="96"/>
      <c r="DS154" s="817"/>
      <c r="DT154" s="807"/>
      <c r="DU154" s="808"/>
      <c r="DV154" s="807"/>
      <c r="DW154" s="808"/>
      <c r="DX154" s="807"/>
      <c r="DY154" s="808"/>
      <c r="DZ154" s="807"/>
      <c r="EA154" s="808"/>
      <c r="EB154" s="807"/>
      <c r="EC154" s="808"/>
      <c r="ED154" s="1491"/>
    </row>
    <row r="155" spans="1:134" ht="14.25" thickBot="1">
      <c r="A155" s="1768"/>
      <c r="B155" s="802"/>
      <c r="C155" s="87"/>
      <c r="D155" s="79"/>
      <c r="E155" s="809"/>
      <c r="F155" s="810"/>
      <c r="G155" s="80"/>
      <c r="H155" s="803"/>
      <c r="I155" s="804"/>
      <c r="J155" s="805"/>
      <c r="K155" s="802"/>
      <c r="L155" s="804"/>
      <c r="M155" s="805"/>
      <c r="N155" s="803"/>
      <c r="O155" s="805"/>
      <c r="P155" s="81"/>
      <c r="Q155" s="82"/>
      <c r="R155" s="82"/>
      <c r="S155" s="83"/>
      <c r="T155" s="806"/>
      <c r="U155" s="84"/>
      <c r="V155" s="85"/>
      <c r="W155" s="85"/>
      <c r="X155" s="86"/>
      <c r="Y155" s="87"/>
      <c r="Z155" s="79"/>
      <c r="AA155" s="811"/>
      <c r="AB155" s="88"/>
      <c r="AC155" s="805"/>
      <c r="AD155" s="89"/>
      <c r="AE155" s="804"/>
      <c r="AF155" s="804"/>
      <c r="AG155" s="805"/>
      <c r="AH155" s="89"/>
      <c r="AI155" s="805"/>
      <c r="AJ155" s="90"/>
      <c r="AK155" s="85"/>
      <c r="AL155" s="85"/>
      <c r="AM155" s="1319"/>
      <c r="AN155" s="1319"/>
      <c r="AO155" s="91"/>
      <c r="AP155" s="92"/>
      <c r="AQ155" s="1321"/>
      <c r="AR155" s="93"/>
      <c r="AS155" s="86"/>
      <c r="AT155" s="94"/>
      <c r="AU155" s="86"/>
      <c r="AV155" s="94"/>
      <c r="AW155" s="95"/>
      <c r="AX155" s="92"/>
      <c r="AY155" s="96"/>
      <c r="AZ155" s="1324"/>
      <c r="BA155" s="93"/>
      <c r="BB155" s="86"/>
      <c r="BC155" s="94"/>
      <c r="BD155" s="86"/>
      <c r="BE155" s="94"/>
      <c r="BF155" s="95"/>
      <c r="BG155" s="92"/>
      <c r="BH155" s="96"/>
      <c r="BI155" s="1324"/>
      <c r="BJ155" s="93"/>
      <c r="BK155" s="86"/>
      <c r="BL155" s="94"/>
      <c r="BM155" s="86"/>
      <c r="BN155" s="94"/>
      <c r="BO155" s="95"/>
      <c r="BP155" s="92"/>
      <c r="BQ155" s="96"/>
      <c r="BR155" s="1324"/>
      <c r="BS155" s="93"/>
      <c r="BT155" s="86"/>
      <c r="BU155" s="94"/>
      <c r="BV155" s="86"/>
      <c r="BW155" s="94"/>
      <c r="BX155" s="95"/>
      <c r="BY155" s="92"/>
      <c r="BZ155" s="96"/>
      <c r="CA155" s="1324"/>
      <c r="CB155" s="812"/>
      <c r="CC155" s="813"/>
      <c r="CD155" s="814"/>
      <c r="CE155" s="815"/>
      <c r="CF155" s="816"/>
      <c r="CG155" s="85"/>
      <c r="CH155" s="85"/>
      <c r="CI155" s="1319"/>
      <c r="CJ155" s="1319"/>
      <c r="CK155" s="91"/>
      <c r="CL155" s="92"/>
      <c r="CM155" s="93"/>
      <c r="CN155" s="86"/>
      <c r="CO155" s="94"/>
      <c r="CP155" s="86"/>
      <c r="CQ155" s="94"/>
      <c r="CR155" s="95"/>
      <c r="CS155" s="92"/>
      <c r="CT155" s="96"/>
      <c r="CU155" s="93"/>
      <c r="CV155" s="86"/>
      <c r="CW155" s="94"/>
      <c r="CX155" s="86"/>
      <c r="CY155" s="94"/>
      <c r="CZ155" s="95"/>
      <c r="DA155" s="92"/>
      <c r="DB155" s="96"/>
      <c r="DC155" s="93"/>
      <c r="DD155" s="86"/>
      <c r="DE155" s="94"/>
      <c r="DF155" s="86"/>
      <c r="DG155" s="94"/>
      <c r="DH155" s="95"/>
      <c r="DI155" s="92"/>
      <c r="DJ155" s="96"/>
      <c r="DK155" s="93"/>
      <c r="DL155" s="86"/>
      <c r="DM155" s="94"/>
      <c r="DN155" s="86"/>
      <c r="DO155" s="94"/>
      <c r="DP155" s="95"/>
      <c r="DQ155" s="92"/>
      <c r="DR155" s="96"/>
      <c r="DS155" s="817"/>
      <c r="DT155" s="807"/>
      <c r="DU155" s="808"/>
      <c r="DV155" s="807"/>
      <c r="DW155" s="808"/>
      <c r="DX155" s="807"/>
      <c r="DY155" s="808"/>
      <c r="DZ155" s="807"/>
      <c r="EA155" s="808"/>
      <c r="EB155" s="807"/>
      <c r="EC155" s="808"/>
      <c r="ED155" s="1491"/>
    </row>
    <row r="156" spans="1:134" ht="14.25" thickBot="1">
      <c r="A156" s="1768"/>
      <c r="B156" s="802"/>
      <c r="C156" s="87"/>
      <c r="D156" s="79"/>
      <c r="E156" s="809"/>
      <c r="F156" s="810"/>
      <c r="G156" s="80"/>
      <c r="H156" s="803"/>
      <c r="I156" s="804"/>
      <c r="J156" s="805"/>
      <c r="K156" s="802"/>
      <c r="L156" s="804"/>
      <c r="M156" s="805"/>
      <c r="N156" s="803"/>
      <c r="O156" s="805"/>
      <c r="P156" s="81"/>
      <c r="Q156" s="82"/>
      <c r="R156" s="82"/>
      <c r="S156" s="83"/>
      <c r="T156" s="806"/>
      <c r="U156" s="84"/>
      <c r="V156" s="85"/>
      <c r="W156" s="85"/>
      <c r="X156" s="86"/>
      <c r="Y156" s="87"/>
      <c r="Z156" s="79"/>
      <c r="AA156" s="811"/>
      <c r="AB156" s="88"/>
      <c r="AC156" s="805"/>
      <c r="AD156" s="89"/>
      <c r="AE156" s="804"/>
      <c r="AF156" s="804"/>
      <c r="AG156" s="805"/>
      <c r="AH156" s="89"/>
      <c r="AI156" s="805"/>
      <c r="AJ156" s="90"/>
      <c r="AK156" s="85"/>
      <c r="AL156" s="85"/>
      <c r="AM156" s="1319"/>
      <c r="AN156" s="1319"/>
      <c r="AO156" s="91"/>
      <c r="AP156" s="92"/>
      <c r="AQ156" s="1321"/>
      <c r="AR156" s="93"/>
      <c r="AS156" s="86"/>
      <c r="AT156" s="94"/>
      <c r="AU156" s="86"/>
      <c r="AV156" s="94"/>
      <c r="AW156" s="95"/>
      <c r="AX156" s="92"/>
      <c r="AY156" s="96"/>
      <c r="AZ156" s="1324"/>
      <c r="BA156" s="93"/>
      <c r="BB156" s="86"/>
      <c r="BC156" s="94"/>
      <c r="BD156" s="86"/>
      <c r="BE156" s="94"/>
      <c r="BF156" s="95"/>
      <c r="BG156" s="92"/>
      <c r="BH156" s="96"/>
      <c r="BI156" s="1324"/>
      <c r="BJ156" s="93"/>
      <c r="BK156" s="86"/>
      <c r="BL156" s="94"/>
      <c r="BM156" s="86"/>
      <c r="BN156" s="94"/>
      <c r="BO156" s="95"/>
      <c r="BP156" s="92"/>
      <c r="BQ156" s="96"/>
      <c r="BR156" s="1324"/>
      <c r="BS156" s="93"/>
      <c r="BT156" s="86"/>
      <c r="BU156" s="94"/>
      <c r="BV156" s="86"/>
      <c r="BW156" s="94"/>
      <c r="BX156" s="95"/>
      <c r="BY156" s="92"/>
      <c r="BZ156" s="96"/>
      <c r="CA156" s="1324"/>
      <c r="CB156" s="812"/>
      <c r="CC156" s="813"/>
      <c r="CD156" s="814"/>
      <c r="CE156" s="815"/>
      <c r="CF156" s="816"/>
      <c r="CG156" s="85"/>
      <c r="CH156" s="85"/>
      <c r="CI156" s="1319"/>
      <c r="CJ156" s="1319"/>
      <c r="CK156" s="91"/>
      <c r="CL156" s="92"/>
      <c r="CM156" s="93"/>
      <c r="CN156" s="86"/>
      <c r="CO156" s="94"/>
      <c r="CP156" s="86"/>
      <c r="CQ156" s="94"/>
      <c r="CR156" s="95"/>
      <c r="CS156" s="92"/>
      <c r="CT156" s="96"/>
      <c r="CU156" s="93"/>
      <c r="CV156" s="86"/>
      <c r="CW156" s="94"/>
      <c r="CX156" s="86"/>
      <c r="CY156" s="94"/>
      <c r="CZ156" s="95"/>
      <c r="DA156" s="92"/>
      <c r="DB156" s="96"/>
      <c r="DC156" s="93"/>
      <c r="DD156" s="86"/>
      <c r="DE156" s="94"/>
      <c r="DF156" s="86"/>
      <c r="DG156" s="94"/>
      <c r="DH156" s="95"/>
      <c r="DI156" s="92"/>
      <c r="DJ156" s="96"/>
      <c r="DK156" s="93"/>
      <c r="DL156" s="86"/>
      <c r="DM156" s="94"/>
      <c r="DN156" s="86"/>
      <c r="DO156" s="94"/>
      <c r="DP156" s="95"/>
      <c r="DQ156" s="92"/>
      <c r="DR156" s="96"/>
      <c r="DS156" s="817"/>
      <c r="DT156" s="807"/>
      <c r="DU156" s="808"/>
      <c r="DV156" s="807"/>
      <c r="DW156" s="808"/>
      <c r="DX156" s="807"/>
      <c r="DY156" s="808"/>
      <c r="DZ156" s="807"/>
      <c r="EA156" s="808"/>
      <c r="EB156" s="807"/>
      <c r="EC156" s="808"/>
      <c r="ED156" s="1491"/>
    </row>
    <row r="157" spans="1:134" ht="14.25" thickBot="1">
      <c r="A157" s="1768"/>
      <c r="B157" s="802"/>
      <c r="C157" s="87"/>
      <c r="D157" s="79"/>
      <c r="E157" s="809"/>
      <c r="F157" s="810"/>
      <c r="G157" s="80"/>
      <c r="H157" s="803"/>
      <c r="I157" s="804"/>
      <c r="J157" s="805"/>
      <c r="K157" s="802"/>
      <c r="L157" s="804"/>
      <c r="M157" s="805"/>
      <c r="N157" s="803"/>
      <c r="O157" s="805"/>
      <c r="P157" s="81"/>
      <c r="Q157" s="82"/>
      <c r="R157" s="82"/>
      <c r="S157" s="83"/>
      <c r="T157" s="806"/>
      <c r="U157" s="84"/>
      <c r="V157" s="85"/>
      <c r="W157" s="85"/>
      <c r="X157" s="86"/>
      <c r="Y157" s="87"/>
      <c r="Z157" s="79"/>
      <c r="AA157" s="811"/>
      <c r="AB157" s="88"/>
      <c r="AC157" s="805"/>
      <c r="AD157" s="89"/>
      <c r="AE157" s="804"/>
      <c r="AF157" s="804"/>
      <c r="AG157" s="805"/>
      <c r="AH157" s="89"/>
      <c r="AI157" s="805"/>
      <c r="AJ157" s="90"/>
      <c r="AK157" s="85"/>
      <c r="AL157" s="85"/>
      <c r="AM157" s="1319"/>
      <c r="AN157" s="1319"/>
      <c r="AO157" s="91"/>
      <c r="AP157" s="92"/>
      <c r="AQ157" s="1321"/>
      <c r="AR157" s="93"/>
      <c r="AS157" s="86"/>
      <c r="AT157" s="94"/>
      <c r="AU157" s="86"/>
      <c r="AV157" s="94"/>
      <c r="AW157" s="95"/>
      <c r="AX157" s="92"/>
      <c r="AY157" s="96"/>
      <c r="AZ157" s="1324"/>
      <c r="BA157" s="93"/>
      <c r="BB157" s="86"/>
      <c r="BC157" s="94"/>
      <c r="BD157" s="86"/>
      <c r="BE157" s="94"/>
      <c r="BF157" s="95"/>
      <c r="BG157" s="92"/>
      <c r="BH157" s="96"/>
      <c r="BI157" s="1324"/>
      <c r="BJ157" s="93"/>
      <c r="BK157" s="86"/>
      <c r="BL157" s="94"/>
      <c r="BM157" s="86"/>
      <c r="BN157" s="94"/>
      <c r="BO157" s="95"/>
      <c r="BP157" s="92"/>
      <c r="BQ157" s="96"/>
      <c r="BR157" s="1324"/>
      <c r="BS157" s="93"/>
      <c r="BT157" s="86"/>
      <c r="BU157" s="94"/>
      <c r="BV157" s="86"/>
      <c r="BW157" s="94"/>
      <c r="BX157" s="95"/>
      <c r="BY157" s="92"/>
      <c r="BZ157" s="96"/>
      <c r="CA157" s="1324"/>
      <c r="CB157" s="812"/>
      <c r="CC157" s="813"/>
      <c r="CD157" s="814"/>
      <c r="CE157" s="815"/>
      <c r="CF157" s="816"/>
      <c r="CG157" s="85"/>
      <c r="CH157" s="85"/>
      <c r="CI157" s="1319"/>
      <c r="CJ157" s="1319"/>
      <c r="CK157" s="91"/>
      <c r="CL157" s="92"/>
      <c r="CM157" s="93"/>
      <c r="CN157" s="86"/>
      <c r="CO157" s="94"/>
      <c r="CP157" s="86"/>
      <c r="CQ157" s="94"/>
      <c r="CR157" s="95"/>
      <c r="CS157" s="92"/>
      <c r="CT157" s="96"/>
      <c r="CU157" s="93"/>
      <c r="CV157" s="86"/>
      <c r="CW157" s="94"/>
      <c r="CX157" s="86"/>
      <c r="CY157" s="94"/>
      <c r="CZ157" s="95"/>
      <c r="DA157" s="92"/>
      <c r="DB157" s="96"/>
      <c r="DC157" s="93"/>
      <c r="DD157" s="86"/>
      <c r="DE157" s="94"/>
      <c r="DF157" s="86"/>
      <c r="DG157" s="94"/>
      <c r="DH157" s="95"/>
      <c r="DI157" s="92"/>
      <c r="DJ157" s="96"/>
      <c r="DK157" s="93"/>
      <c r="DL157" s="86"/>
      <c r="DM157" s="94"/>
      <c r="DN157" s="86"/>
      <c r="DO157" s="94"/>
      <c r="DP157" s="95"/>
      <c r="DQ157" s="92"/>
      <c r="DR157" s="96"/>
      <c r="DS157" s="817"/>
      <c r="DT157" s="807"/>
      <c r="DU157" s="808"/>
      <c r="DV157" s="807"/>
      <c r="DW157" s="808"/>
      <c r="DX157" s="807"/>
      <c r="DY157" s="808"/>
      <c r="DZ157" s="807"/>
      <c r="EA157" s="808"/>
      <c r="EB157" s="807"/>
      <c r="EC157" s="808"/>
      <c r="ED157" s="1491"/>
    </row>
    <row r="158" spans="1:134" ht="14.25" thickBot="1">
      <c r="A158" s="1768"/>
      <c r="B158" s="802"/>
      <c r="C158" s="87"/>
      <c r="D158" s="79"/>
      <c r="E158" s="809"/>
      <c r="F158" s="810"/>
      <c r="G158" s="80"/>
      <c r="H158" s="803"/>
      <c r="I158" s="804"/>
      <c r="J158" s="805"/>
      <c r="K158" s="802"/>
      <c r="L158" s="804"/>
      <c r="M158" s="805"/>
      <c r="N158" s="803"/>
      <c r="O158" s="805"/>
      <c r="P158" s="81"/>
      <c r="Q158" s="82"/>
      <c r="R158" s="82"/>
      <c r="S158" s="83"/>
      <c r="T158" s="806"/>
      <c r="U158" s="84"/>
      <c r="V158" s="85"/>
      <c r="W158" s="85"/>
      <c r="X158" s="86"/>
      <c r="Y158" s="87"/>
      <c r="Z158" s="79"/>
      <c r="AA158" s="811"/>
      <c r="AB158" s="88"/>
      <c r="AC158" s="805"/>
      <c r="AD158" s="89"/>
      <c r="AE158" s="804"/>
      <c r="AF158" s="804"/>
      <c r="AG158" s="805"/>
      <c r="AH158" s="89"/>
      <c r="AI158" s="805"/>
      <c r="AJ158" s="90"/>
      <c r="AK158" s="85"/>
      <c r="AL158" s="85"/>
      <c r="AM158" s="1319"/>
      <c r="AN158" s="1319"/>
      <c r="AO158" s="91"/>
      <c r="AP158" s="92"/>
      <c r="AQ158" s="1321"/>
      <c r="AR158" s="93"/>
      <c r="AS158" s="86"/>
      <c r="AT158" s="94"/>
      <c r="AU158" s="86"/>
      <c r="AV158" s="94"/>
      <c r="AW158" s="95"/>
      <c r="AX158" s="92"/>
      <c r="AY158" s="96"/>
      <c r="AZ158" s="1324"/>
      <c r="BA158" s="93"/>
      <c r="BB158" s="86"/>
      <c r="BC158" s="94"/>
      <c r="BD158" s="86"/>
      <c r="BE158" s="94"/>
      <c r="BF158" s="95"/>
      <c r="BG158" s="92"/>
      <c r="BH158" s="96"/>
      <c r="BI158" s="1324"/>
      <c r="BJ158" s="93"/>
      <c r="BK158" s="86"/>
      <c r="BL158" s="94"/>
      <c r="BM158" s="86"/>
      <c r="BN158" s="94"/>
      <c r="BO158" s="95"/>
      <c r="BP158" s="92"/>
      <c r="BQ158" s="96"/>
      <c r="BR158" s="1324"/>
      <c r="BS158" s="93"/>
      <c r="BT158" s="86"/>
      <c r="BU158" s="94"/>
      <c r="BV158" s="86"/>
      <c r="BW158" s="94"/>
      <c r="BX158" s="95"/>
      <c r="BY158" s="92"/>
      <c r="BZ158" s="96"/>
      <c r="CA158" s="1324"/>
      <c r="CB158" s="812"/>
      <c r="CC158" s="813"/>
      <c r="CD158" s="814"/>
      <c r="CE158" s="815"/>
      <c r="CF158" s="816"/>
      <c r="CG158" s="85"/>
      <c r="CH158" s="85"/>
      <c r="CI158" s="1319"/>
      <c r="CJ158" s="1319"/>
      <c r="CK158" s="91"/>
      <c r="CL158" s="92"/>
      <c r="CM158" s="93"/>
      <c r="CN158" s="86"/>
      <c r="CO158" s="94"/>
      <c r="CP158" s="86"/>
      <c r="CQ158" s="94"/>
      <c r="CR158" s="95"/>
      <c r="CS158" s="92"/>
      <c r="CT158" s="96"/>
      <c r="CU158" s="93"/>
      <c r="CV158" s="86"/>
      <c r="CW158" s="94"/>
      <c r="CX158" s="86"/>
      <c r="CY158" s="94"/>
      <c r="CZ158" s="95"/>
      <c r="DA158" s="92"/>
      <c r="DB158" s="96"/>
      <c r="DC158" s="93"/>
      <c r="DD158" s="86"/>
      <c r="DE158" s="94"/>
      <c r="DF158" s="86"/>
      <c r="DG158" s="94"/>
      <c r="DH158" s="95"/>
      <c r="DI158" s="92"/>
      <c r="DJ158" s="96"/>
      <c r="DK158" s="93"/>
      <c r="DL158" s="86"/>
      <c r="DM158" s="94"/>
      <c r="DN158" s="86"/>
      <c r="DO158" s="94"/>
      <c r="DP158" s="95"/>
      <c r="DQ158" s="92"/>
      <c r="DR158" s="96"/>
      <c r="DS158" s="817"/>
      <c r="DT158" s="807"/>
      <c r="DU158" s="808"/>
      <c r="DV158" s="807"/>
      <c r="DW158" s="808"/>
      <c r="DX158" s="807"/>
      <c r="DY158" s="808"/>
      <c r="DZ158" s="807"/>
      <c r="EA158" s="808"/>
      <c r="EB158" s="807"/>
      <c r="EC158" s="808"/>
      <c r="ED158" s="1491"/>
    </row>
    <row r="159" spans="1:134" ht="14.25" thickBot="1">
      <c r="A159" s="1768"/>
      <c r="B159" s="802"/>
      <c r="C159" s="87"/>
      <c r="D159" s="79"/>
      <c r="E159" s="809"/>
      <c r="F159" s="810"/>
      <c r="G159" s="80"/>
      <c r="H159" s="803"/>
      <c r="I159" s="804"/>
      <c r="J159" s="805"/>
      <c r="K159" s="802"/>
      <c r="L159" s="804"/>
      <c r="M159" s="805"/>
      <c r="N159" s="803"/>
      <c r="O159" s="805"/>
      <c r="P159" s="81"/>
      <c r="Q159" s="82"/>
      <c r="R159" s="82"/>
      <c r="S159" s="83"/>
      <c r="T159" s="806"/>
      <c r="U159" s="84"/>
      <c r="V159" s="85"/>
      <c r="W159" s="85"/>
      <c r="X159" s="86"/>
      <c r="Y159" s="87"/>
      <c r="Z159" s="79"/>
      <c r="AA159" s="811"/>
      <c r="AB159" s="88"/>
      <c r="AC159" s="805"/>
      <c r="AD159" s="89"/>
      <c r="AE159" s="804"/>
      <c r="AF159" s="804"/>
      <c r="AG159" s="805"/>
      <c r="AH159" s="89"/>
      <c r="AI159" s="805"/>
      <c r="AJ159" s="90"/>
      <c r="AK159" s="85"/>
      <c r="AL159" s="85"/>
      <c r="AM159" s="1319"/>
      <c r="AN159" s="1319"/>
      <c r="AO159" s="91"/>
      <c r="AP159" s="92"/>
      <c r="AQ159" s="1321"/>
      <c r="AR159" s="93"/>
      <c r="AS159" s="86"/>
      <c r="AT159" s="94"/>
      <c r="AU159" s="86"/>
      <c r="AV159" s="94"/>
      <c r="AW159" s="95"/>
      <c r="AX159" s="92"/>
      <c r="AY159" s="96"/>
      <c r="AZ159" s="1324"/>
      <c r="BA159" s="93"/>
      <c r="BB159" s="86"/>
      <c r="BC159" s="94"/>
      <c r="BD159" s="86"/>
      <c r="BE159" s="94"/>
      <c r="BF159" s="95"/>
      <c r="BG159" s="92"/>
      <c r="BH159" s="96"/>
      <c r="BI159" s="1324"/>
      <c r="BJ159" s="93"/>
      <c r="BK159" s="86"/>
      <c r="BL159" s="94"/>
      <c r="BM159" s="86"/>
      <c r="BN159" s="94"/>
      <c r="BO159" s="95"/>
      <c r="BP159" s="92"/>
      <c r="BQ159" s="96"/>
      <c r="BR159" s="1324"/>
      <c r="BS159" s="93"/>
      <c r="BT159" s="86"/>
      <c r="BU159" s="94"/>
      <c r="BV159" s="86"/>
      <c r="BW159" s="94"/>
      <c r="BX159" s="95"/>
      <c r="BY159" s="92"/>
      <c r="BZ159" s="96"/>
      <c r="CA159" s="1324"/>
      <c r="CB159" s="812"/>
      <c r="CC159" s="813"/>
      <c r="CD159" s="814"/>
      <c r="CE159" s="815"/>
      <c r="CF159" s="816"/>
      <c r="CG159" s="85"/>
      <c r="CH159" s="85"/>
      <c r="CI159" s="1319"/>
      <c r="CJ159" s="1319"/>
      <c r="CK159" s="91"/>
      <c r="CL159" s="92"/>
      <c r="CM159" s="93"/>
      <c r="CN159" s="86"/>
      <c r="CO159" s="94"/>
      <c r="CP159" s="86"/>
      <c r="CQ159" s="94"/>
      <c r="CR159" s="95"/>
      <c r="CS159" s="92"/>
      <c r="CT159" s="96"/>
      <c r="CU159" s="93"/>
      <c r="CV159" s="86"/>
      <c r="CW159" s="94"/>
      <c r="CX159" s="86"/>
      <c r="CY159" s="94"/>
      <c r="CZ159" s="95"/>
      <c r="DA159" s="92"/>
      <c r="DB159" s="96"/>
      <c r="DC159" s="93"/>
      <c r="DD159" s="86"/>
      <c r="DE159" s="94"/>
      <c r="DF159" s="86"/>
      <c r="DG159" s="94"/>
      <c r="DH159" s="95"/>
      <c r="DI159" s="92"/>
      <c r="DJ159" s="96"/>
      <c r="DK159" s="93"/>
      <c r="DL159" s="86"/>
      <c r="DM159" s="94"/>
      <c r="DN159" s="86"/>
      <c r="DO159" s="94"/>
      <c r="DP159" s="95"/>
      <c r="DQ159" s="92"/>
      <c r="DR159" s="96"/>
      <c r="DS159" s="817"/>
      <c r="DT159" s="807"/>
      <c r="DU159" s="808"/>
      <c r="DV159" s="807"/>
      <c r="DW159" s="808"/>
      <c r="DX159" s="807"/>
      <c r="DY159" s="808"/>
      <c r="DZ159" s="807"/>
      <c r="EA159" s="808"/>
      <c r="EB159" s="807"/>
      <c r="EC159" s="808"/>
      <c r="ED159" s="1491"/>
    </row>
    <row r="160" spans="1:134" ht="14.25" thickBot="1">
      <c r="A160" s="1768"/>
      <c r="B160" s="802"/>
      <c r="C160" s="87"/>
      <c r="D160" s="79"/>
      <c r="E160" s="809"/>
      <c r="F160" s="810"/>
      <c r="G160" s="80"/>
      <c r="H160" s="803"/>
      <c r="I160" s="804"/>
      <c r="J160" s="805"/>
      <c r="K160" s="802"/>
      <c r="L160" s="804"/>
      <c r="M160" s="805"/>
      <c r="N160" s="803"/>
      <c r="O160" s="805"/>
      <c r="P160" s="81"/>
      <c r="Q160" s="82"/>
      <c r="R160" s="82"/>
      <c r="S160" s="83"/>
      <c r="T160" s="806"/>
      <c r="U160" s="84"/>
      <c r="V160" s="85"/>
      <c r="W160" s="85"/>
      <c r="X160" s="86"/>
      <c r="Y160" s="87"/>
      <c r="Z160" s="79"/>
      <c r="AA160" s="811"/>
      <c r="AB160" s="88"/>
      <c r="AC160" s="805"/>
      <c r="AD160" s="89"/>
      <c r="AE160" s="804"/>
      <c r="AF160" s="804"/>
      <c r="AG160" s="805"/>
      <c r="AH160" s="89"/>
      <c r="AI160" s="805"/>
      <c r="AJ160" s="90"/>
      <c r="AK160" s="85"/>
      <c r="AL160" s="85"/>
      <c r="AM160" s="1319"/>
      <c r="AN160" s="1319"/>
      <c r="AO160" s="91"/>
      <c r="AP160" s="92"/>
      <c r="AQ160" s="1321"/>
      <c r="AR160" s="93"/>
      <c r="AS160" s="86"/>
      <c r="AT160" s="94"/>
      <c r="AU160" s="86"/>
      <c r="AV160" s="94"/>
      <c r="AW160" s="95"/>
      <c r="AX160" s="92"/>
      <c r="AY160" s="96"/>
      <c r="AZ160" s="1324"/>
      <c r="BA160" s="93"/>
      <c r="BB160" s="86"/>
      <c r="BC160" s="94"/>
      <c r="BD160" s="86"/>
      <c r="BE160" s="94"/>
      <c r="BF160" s="95"/>
      <c r="BG160" s="92"/>
      <c r="BH160" s="96"/>
      <c r="BI160" s="1324"/>
      <c r="BJ160" s="93"/>
      <c r="BK160" s="86"/>
      <c r="BL160" s="94"/>
      <c r="BM160" s="86"/>
      <c r="BN160" s="94"/>
      <c r="BO160" s="95"/>
      <c r="BP160" s="92"/>
      <c r="BQ160" s="96"/>
      <c r="BR160" s="1324"/>
      <c r="BS160" s="93"/>
      <c r="BT160" s="86"/>
      <c r="BU160" s="94"/>
      <c r="BV160" s="86"/>
      <c r="BW160" s="94"/>
      <c r="BX160" s="95"/>
      <c r="BY160" s="92"/>
      <c r="BZ160" s="96"/>
      <c r="CA160" s="1324"/>
      <c r="CB160" s="812"/>
      <c r="CC160" s="813"/>
      <c r="CD160" s="814"/>
      <c r="CE160" s="815"/>
      <c r="CF160" s="816"/>
      <c r="CG160" s="85"/>
      <c r="CH160" s="85"/>
      <c r="CI160" s="1319"/>
      <c r="CJ160" s="1319"/>
      <c r="CK160" s="91"/>
      <c r="CL160" s="92"/>
      <c r="CM160" s="93"/>
      <c r="CN160" s="86"/>
      <c r="CO160" s="94"/>
      <c r="CP160" s="86"/>
      <c r="CQ160" s="94"/>
      <c r="CR160" s="95"/>
      <c r="CS160" s="92"/>
      <c r="CT160" s="96"/>
      <c r="CU160" s="93"/>
      <c r="CV160" s="86"/>
      <c r="CW160" s="94"/>
      <c r="CX160" s="86"/>
      <c r="CY160" s="94"/>
      <c r="CZ160" s="95"/>
      <c r="DA160" s="92"/>
      <c r="DB160" s="96"/>
      <c r="DC160" s="93"/>
      <c r="DD160" s="86"/>
      <c r="DE160" s="94"/>
      <c r="DF160" s="86"/>
      <c r="DG160" s="94"/>
      <c r="DH160" s="95"/>
      <c r="DI160" s="92"/>
      <c r="DJ160" s="96"/>
      <c r="DK160" s="93"/>
      <c r="DL160" s="86"/>
      <c r="DM160" s="94"/>
      <c r="DN160" s="86"/>
      <c r="DO160" s="94"/>
      <c r="DP160" s="95"/>
      <c r="DQ160" s="92"/>
      <c r="DR160" s="96"/>
      <c r="DS160" s="817"/>
      <c r="DT160" s="807"/>
      <c r="DU160" s="808"/>
      <c r="DV160" s="807"/>
      <c r="DW160" s="808"/>
      <c r="DX160" s="807"/>
      <c r="DY160" s="808"/>
      <c r="DZ160" s="807"/>
      <c r="EA160" s="808"/>
      <c r="EB160" s="807"/>
      <c r="EC160" s="808"/>
      <c r="ED160" s="1491"/>
    </row>
    <row r="161" spans="1:134" ht="14.25" thickBot="1">
      <c r="A161" s="1768"/>
      <c r="B161" s="802"/>
      <c r="C161" s="87"/>
      <c r="D161" s="79"/>
      <c r="E161" s="809"/>
      <c r="F161" s="810"/>
      <c r="G161" s="80"/>
      <c r="H161" s="803"/>
      <c r="I161" s="804"/>
      <c r="J161" s="805"/>
      <c r="K161" s="802"/>
      <c r="L161" s="804"/>
      <c r="M161" s="805"/>
      <c r="N161" s="803"/>
      <c r="O161" s="805"/>
      <c r="P161" s="81"/>
      <c r="Q161" s="82"/>
      <c r="R161" s="82"/>
      <c r="S161" s="83"/>
      <c r="T161" s="806"/>
      <c r="U161" s="84"/>
      <c r="V161" s="85"/>
      <c r="W161" s="85"/>
      <c r="X161" s="86"/>
      <c r="Y161" s="87"/>
      <c r="Z161" s="79"/>
      <c r="AA161" s="811"/>
      <c r="AB161" s="88"/>
      <c r="AC161" s="805"/>
      <c r="AD161" s="89"/>
      <c r="AE161" s="804"/>
      <c r="AF161" s="804"/>
      <c r="AG161" s="805"/>
      <c r="AH161" s="89"/>
      <c r="AI161" s="805"/>
      <c r="AJ161" s="90"/>
      <c r="AK161" s="85"/>
      <c r="AL161" s="85"/>
      <c r="AM161" s="1319"/>
      <c r="AN161" s="1319"/>
      <c r="AO161" s="91"/>
      <c r="AP161" s="92"/>
      <c r="AQ161" s="1321"/>
      <c r="AR161" s="93"/>
      <c r="AS161" s="86"/>
      <c r="AT161" s="94"/>
      <c r="AU161" s="86"/>
      <c r="AV161" s="94"/>
      <c r="AW161" s="95"/>
      <c r="AX161" s="92"/>
      <c r="AY161" s="96"/>
      <c r="AZ161" s="1324"/>
      <c r="BA161" s="93"/>
      <c r="BB161" s="86"/>
      <c r="BC161" s="94"/>
      <c r="BD161" s="86"/>
      <c r="BE161" s="94"/>
      <c r="BF161" s="95"/>
      <c r="BG161" s="92"/>
      <c r="BH161" s="96"/>
      <c r="BI161" s="1324"/>
      <c r="BJ161" s="93"/>
      <c r="BK161" s="86"/>
      <c r="BL161" s="94"/>
      <c r="BM161" s="86"/>
      <c r="BN161" s="94"/>
      <c r="BO161" s="95"/>
      <c r="BP161" s="92"/>
      <c r="BQ161" s="96"/>
      <c r="BR161" s="1324"/>
      <c r="BS161" s="93"/>
      <c r="BT161" s="86"/>
      <c r="BU161" s="94"/>
      <c r="BV161" s="86"/>
      <c r="BW161" s="94"/>
      <c r="BX161" s="95"/>
      <c r="BY161" s="92"/>
      <c r="BZ161" s="96"/>
      <c r="CA161" s="1324"/>
      <c r="CB161" s="812"/>
      <c r="CC161" s="813"/>
      <c r="CD161" s="814"/>
      <c r="CE161" s="815"/>
      <c r="CF161" s="816"/>
      <c r="CG161" s="85"/>
      <c r="CH161" s="85"/>
      <c r="CI161" s="1319"/>
      <c r="CJ161" s="1319"/>
      <c r="CK161" s="91"/>
      <c r="CL161" s="92"/>
      <c r="CM161" s="93"/>
      <c r="CN161" s="86"/>
      <c r="CO161" s="94"/>
      <c r="CP161" s="86"/>
      <c r="CQ161" s="94"/>
      <c r="CR161" s="95"/>
      <c r="CS161" s="92"/>
      <c r="CT161" s="96"/>
      <c r="CU161" s="93"/>
      <c r="CV161" s="86"/>
      <c r="CW161" s="94"/>
      <c r="CX161" s="86"/>
      <c r="CY161" s="94"/>
      <c r="CZ161" s="95"/>
      <c r="DA161" s="92"/>
      <c r="DB161" s="96"/>
      <c r="DC161" s="93"/>
      <c r="DD161" s="86"/>
      <c r="DE161" s="94"/>
      <c r="DF161" s="86"/>
      <c r="DG161" s="94"/>
      <c r="DH161" s="95"/>
      <c r="DI161" s="92"/>
      <c r="DJ161" s="96"/>
      <c r="DK161" s="93"/>
      <c r="DL161" s="86"/>
      <c r="DM161" s="94"/>
      <c r="DN161" s="86"/>
      <c r="DO161" s="94"/>
      <c r="DP161" s="95"/>
      <c r="DQ161" s="92"/>
      <c r="DR161" s="96"/>
      <c r="DS161" s="817"/>
      <c r="DT161" s="807"/>
      <c r="DU161" s="808"/>
      <c r="DV161" s="807"/>
      <c r="DW161" s="808"/>
      <c r="DX161" s="807"/>
      <c r="DY161" s="808"/>
      <c r="DZ161" s="807"/>
      <c r="EA161" s="808"/>
      <c r="EB161" s="807"/>
      <c r="EC161" s="808"/>
      <c r="ED161" s="1491"/>
    </row>
    <row r="162" spans="1:134" ht="14.25" thickBot="1">
      <c r="A162" s="1768"/>
      <c r="B162" s="802"/>
      <c r="C162" s="87"/>
      <c r="D162" s="79"/>
      <c r="E162" s="809"/>
      <c r="F162" s="810"/>
      <c r="G162" s="80"/>
      <c r="H162" s="803"/>
      <c r="I162" s="804"/>
      <c r="J162" s="805"/>
      <c r="K162" s="802"/>
      <c r="L162" s="804"/>
      <c r="M162" s="805"/>
      <c r="N162" s="803"/>
      <c r="O162" s="805"/>
      <c r="P162" s="81"/>
      <c r="Q162" s="82"/>
      <c r="R162" s="82"/>
      <c r="S162" s="83"/>
      <c r="T162" s="806"/>
      <c r="U162" s="84"/>
      <c r="V162" s="85"/>
      <c r="W162" s="85"/>
      <c r="X162" s="86"/>
      <c r="Y162" s="87"/>
      <c r="Z162" s="79"/>
      <c r="AA162" s="811"/>
      <c r="AB162" s="88"/>
      <c r="AC162" s="805"/>
      <c r="AD162" s="89"/>
      <c r="AE162" s="804"/>
      <c r="AF162" s="804"/>
      <c r="AG162" s="805"/>
      <c r="AH162" s="89"/>
      <c r="AI162" s="805"/>
      <c r="AJ162" s="90"/>
      <c r="AK162" s="85"/>
      <c r="AL162" s="85"/>
      <c r="AM162" s="1319"/>
      <c r="AN162" s="1319"/>
      <c r="AO162" s="91"/>
      <c r="AP162" s="92"/>
      <c r="AQ162" s="1321"/>
      <c r="AR162" s="93"/>
      <c r="AS162" s="86"/>
      <c r="AT162" s="94"/>
      <c r="AU162" s="86"/>
      <c r="AV162" s="94"/>
      <c r="AW162" s="95"/>
      <c r="AX162" s="92"/>
      <c r="AY162" s="96"/>
      <c r="AZ162" s="1324"/>
      <c r="BA162" s="93"/>
      <c r="BB162" s="86"/>
      <c r="BC162" s="94"/>
      <c r="BD162" s="86"/>
      <c r="BE162" s="94"/>
      <c r="BF162" s="95"/>
      <c r="BG162" s="92"/>
      <c r="BH162" s="96"/>
      <c r="BI162" s="1324"/>
      <c r="BJ162" s="93"/>
      <c r="BK162" s="86"/>
      <c r="BL162" s="94"/>
      <c r="BM162" s="86"/>
      <c r="BN162" s="94"/>
      <c r="BO162" s="95"/>
      <c r="BP162" s="92"/>
      <c r="BQ162" s="96"/>
      <c r="BR162" s="1324"/>
      <c r="BS162" s="93"/>
      <c r="BT162" s="86"/>
      <c r="BU162" s="94"/>
      <c r="BV162" s="86"/>
      <c r="BW162" s="94"/>
      <c r="BX162" s="95"/>
      <c r="BY162" s="92"/>
      <c r="BZ162" s="96"/>
      <c r="CA162" s="1324"/>
      <c r="CB162" s="812"/>
      <c r="CC162" s="813"/>
      <c r="CD162" s="814"/>
      <c r="CE162" s="815"/>
      <c r="CF162" s="816"/>
      <c r="CG162" s="85"/>
      <c r="CH162" s="85"/>
      <c r="CI162" s="1319"/>
      <c r="CJ162" s="1319"/>
      <c r="CK162" s="91"/>
      <c r="CL162" s="92"/>
      <c r="CM162" s="93"/>
      <c r="CN162" s="86"/>
      <c r="CO162" s="94"/>
      <c r="CP162" s="86"/>
      <c r="CQ162" s="94"/>
      <c r="CR162" s="95"/>
      <c r="CS162" s="92"/>
      <c r="CT162" s="96"/>
      <c r="CU162" s="93"/>
      <c r="CV162" s="86"/>
      <c r="CW162" s="94"/>
      <c r="CX162" s="86"/>
      <c r="CY162" s="94"/>
      <c r="CZ162" s="95"/>
      <c r="DA162" s="92"/>
      <c r="DB162" s="96"/>
      <c r="DC162" s="93"/>
      <c r="DD162" s="86"/>
      <c r="DE162" s="94"/>
      <c r="DF162" s="86"/>
      <c r="DG162" s="94"/>
      <c r="DH162" s="95"/>
      <c r="DI162" s="92"/>
      <c r="DJ162" s="96"/>
      <c r="DK162" s="93"/>
      <c r="DL162" s="86"/>
      <c r="DM162" s="94"/>
      <c r="DN162" s="86"/>
      <c r="DO162" s="94"/>
      <c r="DP162" s="95"/>
      <c r="DQ162" s="92"/>
      <c r="DR162" s="96"/>
      <c r="DS162" s="817"/>
      <c r="DT162" s="807"/>
      <c r="DU162" s="808"/>
      <c r="DV162" s="807"/>
      <c r="DW162" s="808"/>
      <c r="DX162" s="807"/>
      <c r="DY162" s="808"/>
      <c r="DZ162" s="807"/>
      <c r="EA162" s="808"/>
      <c r="EB162" s="807"/>
      <c r="EC162" s="808"/>
      <c r="ED162" s="1491"/>
    </row>
    <row r="163" spans="1:134" ht="14.25" thickBot="1">
      <c r="A163" s="1768"/>
      <c r="B163" s="802"/>
      <c r="C163" s="87"/>
      <c r="D163" s="79"/>
      <c r="E163" s="809"/>
      <c r="F163" s="810"/>
      <c r="G163" s="80"/>
      <c r="H163" s="803"/>
      <c r="I163" s="804"/>
      <c r="J163" s="805"/>
      <c r="K163" s="802"/>
      <c r="L163" s="804"/>
      <c r="M163" s="805"/>
      <c r="N163" s="803"/>
      <c r="O163" s="805"/>
      <c r="P163" s="81"/>
      <c r="Q163" s="82"/>
      <c r="R163" s="82"/>
      <c r="S163" s="83"/>
      <c r="T163" s="806"/>
      <c r="U163" s="84"/>
      <c r="V163" s="85"/>
      <c r="W163" s="85"/>
      <c r="X163" s="86"/>
      <c r="Y163" s="87"/>
      <c r="Z163" s="79"/>
      <c r="AA163" s="811"/>
      <c r="AB163" s="88"/>
      <c r="AC163" s="805"/>
      <c r="AD163" s="89"/>
      <c r="AE163" s="804"/>
      <c r="AF163" s="804"/>
      <c r="AG163" s="805"/>
      <c r="AH163" s="89"/>
      <c r="AI163" s="805"/>
      <c r="AJ163" s="90"/>
      <c r="AK163" s="85"/>
      <c r="AL163" s="85"/>
      <c r="AM163" s="1319"/>
      <c r="AN163" s="1319"/>
      <c r="AO163" s="91"/>
      <c r="AP163" s="92"/>
      <c r="AQ163" s="1321"/>
      <c r="AR163" s="93"/>
      <c r="AS163" s="86"/>
      <c r="AT163" s="94"/>
      <c r="AU163" s="86"/>
      <c r="AV163" s="94"/>
      <c r="AW163" s="95"/>
      <c r="AX163" s="92"/>
      <c r="AY163" s="96"/>
      <c r="AZ163" s="1324"/>
      <c r="BA163" s="93"/>
      <c r="BB163" s="86"/>
      <c r="BC163" s="94"/>
      <c r="BD163" s="86"/>
      <c r="BE163" s="94"/>
      <c r="BF163" s="95"/>
      <c r="BG163" s="92"/>
      <c r="BH163" s="96"/>
      <c r="BI163" s="1324"/>
      <c r="BJ163" s="93"/>
      <c r="BK163" s="86"/>
      <c r="BL163" s="94"/>
      <c r="BM163" s="86"/>
      <c r="BN163" s="94"/>
      <c r="BO163" s="95"/>
      <c r="BP163" s="92"/>
      <c r="BQ163" s="96"/>
      <c r="BR163" s="1324"/>
      <c r="BS163" s="93"/>
      <c r="BT163" s="86"/>
      <c r="BU163" s="94"/>
      <c r="BV163" s="86"/>
      <c r="BW163" s="94"/>
      <c r="BX163" s="95"/>
      <c r="BY163" s="92"/>
      <c r="BZ163" s="96"/>
      <c r="CA163" s="1324"/>
      <c r="CB163" s="812"/>
      <c r="CC163" s="813"/>
      <c r="CD163" s="814"/>
      <c r="CE163" s="815"/>
      <c r="CF163" s="816"/>
      <c r="CG163" s="85"/>
      <c r="CH163" s="85"/>
      <c r="CI163" s="1319"/>
      <c r="CJ163" s="1319"/>
      <c r="CK163" s="91"/>
      <c r="CL163" s="92"/>
      <c r="CM163" s="93"/>
      <c r="CN163" s="86"/>
      <c r="CO163" s="94"/>
      <c r="CP163" s="86"/>
      <c r="CQ163" s="94"/>
      <c r="CR163" s="95"/>
      <c r="CS163" s="92"/>
      <c r="CT163" s="96"/>
      <c r="CU163" s="93"/>
      <c r="CV163" s="86"/>
      <c r="CW163" s="94"/>
      <c r="CX163" s="86"/>
      <c r="CY163" s="94"/>
      <c r="CZ163" s="95"/>
      <c r="DA163" s="92"/>
      <c r="DB163" s="96"/>
      <c r="DC163" s="93"/>
      <c r="DD163" s="86"/>
      <c r="DE163" s="94"/>
      <c r="DF163" s="86"/>
      <c r="DG163" s="94"/>
      <c r="DH163" s="95"/>
      <c r="DI163" s="92"/>
      <c r="DJ163" s="96"/>
      <c r="DK163" s="93"/>
      <c r="DL163" s="86"/>
      <c r="DM163" s="94"/>
      <c r="DN163" s="86"/>
      <c r="DO163" s="94"/>
      <c r="DP163" s="95"/>
      <c r="DQ163" s="92"/>
      <c r="DR163" s="96"/>
      <c r="DS163" s="817"/>
      <c r="DT163" s="807"/>
      <c r="DU163" s="808"/>
      <c r="DV163" s="807"/>
      <c r="DW163" s="808"/>
      <c r="DX163" s="807"/>
      <c r="DY163" s="808"/>
      <c r="DZ163" s="807"/>
      <c r="EA163" s="808"/>
      <c r="EB163" s="807"/>
      <c r="EC163" s="808"/>
      <c r="ED163" s="1491"/>
    </row>
    <row r="164" spans="1:134" ht="14.25" thickBot="1">
      <c r="A164" s="1768"/>
      <c r="B164" s="802"/>
      <c r="C164" s="87"/>
      <c r="D164" s="79"/>
      <c r="E164" s="809"/>
      <c r="F164" s="810"/>
      <c r="G164" s="80"/>
      <c r="H164" s="803"/>
      <c r="I164" s="804"/>
      <c r="J164" s="805"/>
      <c r="K164" s="802"/>
      <c r="L164" s="804"/>
      <c r="M164" s="805"/>
      <c r="N164" s="803"/>
      <c r="O164" s="805"/>
      <c r="P164" s="81"/>
      <c r="Q164" s="82"/>
      <c r="R164" s="82"/>
      <c r="S164" s="83"/>
      <c r="T164" s="806"/>
      <c r="U164" s="84"/>
      <c r="V164" s="85"/>
      <c r="W164" s="85"/>
      <c r="X164" s="86"/>
      <c r="Y164" s="87"/>
      <c r="Z164" s="79"/>
      <c r="AA164" s="811"/>
      <c r="AB164" s="88"/>
      <c r="AC164" s="805"/>
      <c r="AD164" s="89"/>
      <c r="AE164" s="804"/>
      <c r="AF164" s="804"/>
      <c r="AG164" s="805"/>
      <c r="AH164" s="89"/>
      <c r="AI164" s="805"/>
      <c r="AJ164" s="90"/>
      <c r="AK164" s="85"/>
      <c r="AL164" s="85"/>
      <c r="AM164" s="1319"/>
      <c r="AN164" s="1319"/>
      <c r="AO164" s="91"/>
      <c r="AP164" s="92"/>
      <c r="AQ164" s="1321"/>
      <c r="AR164" s="93"/>
      <c r="AS164" s="86"/>
      <c r="AT164" s="94"/>
      <c r="AU164" s="86"/>
      <c r="AV164" s="94"/>
      <c r="AW164" s="95"/>
      <c r="AX164" s="92"/>
      <c r="AY164" s="96"/>
      <c r="AZ164" s="1324"/>
      <c r="BA164" s="93"/>
      <c r="BB164" s="86"/>
      <c r="BC164" s="94"/>
      <c r="BD164" s="86"/>
      <c r="BE164" s="94"/>
      <c r="BF164" s="95"/>
      <c r="BG164" s="92"/>
      <c r="BH164" s="96"/>
      <c r="BI164" s="1324"/>
      <c r="BJ164" s="93"/>
      <c r="BK164" s="86"/>
      <c r="BL164" s="94"/>
      <c r="BM164" s="86"/>
      <c r="BN164" s="94"/>
      <c r="BO164" s="95"/>
      <c r="BP164" s="92"/>
      <c r="BQ164" s="96"/>
      <c r="BR164" s="1324"/>
      <c r="BS164" s="93"/>
      <c r="BT164" s="86"/>
      <c r="BU164" s="94"/>
      <c r="BV164" s="86"/>
      <c r="BW164" s="94"/>
      <c r="BX164" s="95"/>
      <c r="BY164" s="92"/>
      <c r="BZ164" s="96"/>
      <c r="CA164" s="1324"/>
      <c r="CB164" s="812"/>
      <c r="CC164" s="813"/>
      <c r="CD164" s="814"/>
      <c r="CE164" s="815"/>
      <c r="CF164" s="816"/>
      <c r="CG164" s="85"/>
      <c r="CH164" s="85"/>
      <c r="CI164" s="1319"/>
      <c r="CJ164" s="1319"/>
      <c r="CK164" s="91"/>
      <c r="CL164" s="92"/>
      <c r="CM164" s="93"/>
      <c r="CN164" s="86"/>
      <c r="CO164" s="94"/>
      <c r="CP164" s="86"/>
      <c r="CQ164" s="94"/>
      <c r="CR164" s="95"/>
      <c r="CS164" s="92"/>
      <c r="CT164" s="96"/>
      <c r="CU164" s="93"/>
      <c r="CV164" s="86"/>
      <c r="CW164" s="94"/>
      <c r="CX164" s="86"/>
      <c r="CY164" s="94"/>
      <c r="CZ164" s="95"/>
      <c r="DA164" s="92"/>
      <c r="DB164" s="96"/>
      <c r="DC164" s="93"/>
      <c r="DD164" s="86"/>
      <c r="DE164" s="94"/>
      <c r="DF164" s="86"/>
      <c r="DG164" s="94"/>
      <c r="DH164" s="95"/>
      <c r="DI164" s="92"/>
      <c r="DJ164" s="96"/>
      <c r="DK164" s="93"/>
      <c r="DL164" s="86"/>
      <c r="DM164" s="94"/>
      <c r="DN164" s="86"/>
      <c r="DO164" s="94"/>
      <c r="DP164" s="95"/>
      <c r="DQ164" s="92"/>
      <c r="DR164" s="96"/>
      <c r="DS164" s="817"/>
      <c r="DT164" s="807"/>
      <c r="DU164" s="808"/>
      <c r="DV164" s="807"/>
      <c r="DW164" s="808"/>
      <c r="DX164" s="807"/>
      <c r="DY164" s="808"/>
      <c r="DZ164" s="807"/>
      <c r="EA164" s="808"/>
      <c r="EB164" s="807"/>
      <c r="EC164" s="808"/>
      <c r="ED164" s="1491"/>
    </row>
    <row r="165" spans="1:134" ht="14.25" thickBot="1">
      <c r="A165" s="1768"/>
      <c r="B165" s="802"/>
      <c r="C165" s="87"/>
      <c r="D165" s="79"/>
      <c r="E165" s="809"/>
      <c r="F165" s="810"/>
      <c r="G165" s="80"/>
      <c r="H165" s="803"/>
      <c r="I165" s="804"/>
      <c r="J165" s="805"/>
      <c r="K165" s="802"/>
      <c r="L165" s="804"/>
      <c r="M165" s="805"/>
      <c r="N165" s="803"/>
      <c r="O165" s="805"/>
      <c r="P165" s="81"/>
      <c r="Q165" s="82"/>
      <c r="R165" s="82"/>
      <c r="S165" s="83"/>
      <c r="T165" s="806"/>
      <c r="U165" s="84"/>
      <c r="V165" s="85"/>
      <c r="W165" s="85"/>
      <c r="X165" s="86"/>
      <c r="Y165" s="87"/>
      <c r="Z165" s="79"/>
      <c r="AA165" s="811"/>
      <c r="AB165" s="88"/>
      <c r="AC165" s="805"/>
      <c r="AD165" s="89"/>
      <c r="AE165" s="804"/>
      <c r="AF165" s="804"/>
      <c r="AG165" s="805"/>
      <c r="AH165" s="89"/>
      <c r="AI165" s="805"/>
      <c r="AJ165" s="90"/>
      <c r="AK165" s="85"/>
      <c r="AL165" s="85"/>
      <c r="AM165" s="1319"/>
      <c r="AN165" s="1319"/>
      <c r="AO165" s="91"/>
      <c r="AP165" s="92"/>
      <c r="AQ165" s="1321"/>
      <c r="AR165" s="93"/>
      <c r="AS165" s="86"/>
      <c r="AT165" s="94"/>
      <c r="AU165" s="86"/>
      <c r="AV165" s="94"/>
      <c r="AW165" s="95"/>
      <c r="AX165" s="92"/>
      <c r="AY165" s="96"/>
      <c r="AZ165" s="1324"/>
      <c r="BA165" s="93"/>
      <c r="BB165" s="86"/>
      <c r="BC165" s="94"/>
      <c r="BD165" s="86"/>
      <c r="BE165" s="94"/>
      <c r="BF165" s="95"/>
      <c r="BG165" s="92"/>
      <c r="BH165" s="96"/>
      <c r="BI165" s="1324"/>
      <c r="BJ165" s="93"/>
      <c r="BK165" s="86"/>
      <c r="BL165" s="94"/>
      <c r="BM165" s="86"/>
      <c r="BN165" s="94"/>
      <c r="BO165" s="95"/>
      <c r="BP165" s="92"/>
      <c r="BQ165" s="96"/>
      <c r="BR165" s="1324"/>
      <c r="BS165" s="93"/>
      <c r="BT165" s="86"/>
      <c r="BU165" s="94"/>
      <c r="BV165" s="86"/>
      <c r="BW165" s="94"/>
      <c r="BX165" s="95"/>
      <c r="BY165" s="92"/>
      <c r="BZ165" s="96"/>
      <c r="CA165" s="1324"/>
      <c r="CB165" s="812"/>
      <c r="CC165" s="813"/>
      <c r="CD165" s="814"/>
      <c r="CE165" s="815"/>
      <c r="CF165" s="816"/>
      <c r="CG165" s="85"/>
      <c r="CH165" s="85"/>
      <c r="CI165" s="1319"/>
      <c r="CJ165" s="1319"/>
      <c r="CK165" s="91"/>
      <c r="CL165" s="92"/>
      <c r="CM165" s="93"/>
      <c r="CN165" s="86"/>
      <c r="CO165" s="94"/>
      <c r="CP165" s="86"/>
      <c r="CQ165" s="94"/>
      <c r="CR165" s="95"/>
      <c r="CS165" s="92"/>
      <c r="CT165" s="96"/>
      <c r="CU165" s="93"/>
      <c r="CV165" s="86"/>
      <c r="CW165" s="94"/>
      <c r="CX165" s="86"/>
      <c r="CY165" s="94"/>
      <c r="CZ165" s="95"/>
      <c r="DA165" s="92"/>
      <c r="DB165" s="96"/>
      <c r="DC165" s="93"/>
      <c r="DD165" s="86"/>
      <c r="DE165" s="94"/>
      <c r="DF165" s="86"/>
      <c r="DG165" s="94"/>
      <c r="DH165" s="95"/>
      <c r="DI165" s="92"/>
      <c r="DJ165" s="96"/>
      <c r="DK165" s="93"/>
      <c r="DL165" s="86"/>
      <c r="DM165" s="94"/>
      <c r="DN165" s="86"/>
      <c r="DO165" s="94"/>
      <c r="DP165" s="95"/>
      <c r="DQ165" s="92"/>
      <c r="DR165" s="96"/>
      <c r="DS165" s="817"/>
      <c r="DT165" s="807"/>
      <c r="DU165" s="808"/>
      <c r="DV165" s="807"/>
      <c r="DW165" s="808"/>
      <c r="DX165" s="807"/>
      <c r="DY165" s="808"/>
      <c r="DZ165" s="807"/>
      <c r="EA165" s="808"/>
      <c r="EB165" s="807"/>
      <c r="EC165" s="808"/>
      <c r="ED165" s="1491"/>
    </row>
    <row r="166" spans="1:134" ht="14.25" thickBot="1">
      <c r="A166" s="1768"/>
      <c r="B166" s="802"/>
      <c r="C166" s="87"/>
      <c r="D166" s="79"/>
      <c r="E166" s="809"/>
      <c r="F166" s="810"/>
      <c r="G166" s="80"/>
      <c r="H166" s="803"/>
      <c r="I166" s="804"/>
      <c r="J166" s="805"/>
      <c r="K166" s="802"/>
      <c r="L166" s="804"/>
      <c r="M166" s="805"/>
      <c r="N166" s="803"/>
      <c r="O166" s="805"/>
      <c r="P166" s="81"/>
      <c r="Q166" s="82"/>
      <c r="R166" s="82"/>
      <c r="S166" s="83"/>
      <c r="T166" s="806"/>
      <c r="U166" s="84"/>
      <c r="V166" s="85"/>
      <c r="W166" s="85"/>
      <c r="X166" s="86"/>
      <c r="Y166" s="87"/>
      <c r="Z166" s="79"/>
      <c r="AA166" s="811"/>
      <c r="AB166" s="88"/>
      <c r="AC166" s="805"/>
      <c r="AD166" s="89"/>
      <c r="AE166" s="804"/>
      <c r="AF166" s="804"/>
      <c r="AG166" s="805"/>
      <c r="AH166" s="89"/>
      <c r="AI166" s="805"/>
      <c r="AJ166" s="90"/>
      <c r="AK166" s="85"/>
      <c r="AL166" s="85"/>
      <c r="AM166" s="1319"/>
      <c r="AN166" s="1319"/>
      <c r="AO166" s="91"/>
      <c r="AP166" s="92"/>
      <c r="AQ166" s="1321"/>
      <c r="AR166" s="93"/>
      <c r="AS166" s="86"/>
      <c r="AT166" s="94"/>
      <c r="AU166" s="86"/>
      <c r="AV166" s="94"/>
      <c r="AW166" s="95"/>
      <c r="AX166" s="92"/>
      <c r="AY166" s="96"/>
      <c r="AZ166" s="1324"/>
      <c r="BA166" s="93"/>
      <c r="BB166" s="86"/>
      <c r="BC166" s="94"/>
      <c r="BD166" s="86"/>
      <c r="BE166" s="94"/>
      <c r="BF166" s="95"/>
      <c r="BG166" s="92"/>
      <c r="BH166" s="96"/>
      <c r="BI166" s="1324"/>
      <c r="BJ166" s="93"/>
      <c r="BK166" s="86"/>
      <c r="BL166" s="94"/>
      <c r="BM166" s="86"/>
      <c r="BN166" s="94"/>
      <c r="BO166" s="95"/>
      <c r="BP166" s="92"/>
      <c r="BQ166" s="96"/>
      <c r="BR166" s="1324"/>
      <c r="BS166" s="93"/>
      <c r="BT166" s="86"/>
      <c r="BU166" s="94"/>
      <c r="BV166" s="86"/>
      <c r="BW166" s="94"/>
      <c r="BX166" s="95"/>
      <c r="BY166" s="92"/>
      <c r="BZ166" s="96"/>
      <c r="CA166" s="1324"/>
      <c r="CB166" s="812"/>
      <c r="CC166" s="813"/>
      <c r="CD166" s="814"/>
      <c r="CE166" s="815"/>
      <c r="CF166" s="816"/>
      <c r="CG166" s="85"/>
      <c r="CH166" s="85"/>
      <c r="CI166" s="1319"/>
      <c r="CJ166" s="1319"/>
      <c r="CK166" s="91"/>
      <c r="CL166" s="92"/>
      <c r="CM166" s="93"/>
      <c r="CN166" s="86"/>
      <c r="CO166" s="94"/>
      <c r="CP166" s="86"/>
      <c r="CQ166" s="94"/>
      <c r="CR166" s="95"/>
      <c r="CS166" s="92"/>
      <c r="CT166" s="96"/>
      <c r="CU166" s="93"/>
      <c r="CV166" s="86"/>
      <c r="CW166" s="94"/>
      <c r="CX166" s="86"/>
      <c r="CY166" s="94"/>
      <c r="CZ166" s="95"/>
      <c r="DA166" s="92"/>
      <c r="DB166" s="96"/>
      <c r="DC166" s="93"/>
      <c r="DD166" s="86"/>
      <c r="DE166" s="94"/>
      <c r="DF166" s="86"/>
      <c r="DG166" s="94"/>
      <c r="DH166" s="95"/>
      <c r="DI166" s="92"/>
      <c r="DJ166" s="96"/>
      <c r="DK166" s="93"/>
      <c r="DL166" s="86"/>
      <c r="DM166" s="94"/>
      <c r="DN166" s="86"/>
      <c r="DO166" s="94"/>
      <c r="DP166" s="95"/>
      <c r="DQ166" s="92"/>
      <c r="DR166" s="96"/>
      <c r="DS166" s="817"/>
      <c r="DT166" s="807"/>
      <c r="DU166" s="808"/>
      <c r="DV166" s="807"/>
      <c r="DW166" s="808"/>
      <c r="DX166" s="807"/>
      <c r="DY166" s="808"/>
      <c r="DZ166" s="807"/>
      <c r="EA166" s="808"/>
      <c r="EB166" s="807"/>
      <c r="EC166" s="808"/>
      <c r="ED166" s="1491"/>
    </row>
    <row r="167" spans="1:134" ht="14.25" thickBot="1">
      <c r="A167" s="1768"/>
      <c r="B167" s="802"/>
      <c r="C167" s="87"/>
      <c r="D167" s="79"/>
      <c r="E167" s="809"/>
      <c r="F167" s="810"/>
      <c r="G167" s="80"/>
      <c r="H167" s="803"/>
      <c r="I167" s="804"/>
      <c r="J167" s="805"/>
      <c r="K167" s="802"/>
      <c r="L167" s="804"/>
      <c r="M167" s="805"/>
      <c r="N167" s="803"/>
      <c r="O167" s="805"/>
      <c r="P167" s="81"/>
      <c r="Q167" s="82"/>
      <c r="R167" s="82"/>
      <c r="S167" s="83"/>
      <c r="T167" s="806"/>
      <c r="U167" s="84"/>
      <c r="V167" s="85"/>
      <c r="W167" s="85"/>
      <c r="X167" s="86"/>
      <c r="Y167" s="87"/>
      <c r="Z167" s="79"/>
      <c r="AA167" s="811"/>
      <c r="AB167" s="88"/>
      <c r="AC167" s="805"/>
      <c r="AD167" s="89"/>
      <c r="AE167" s="804"/>
      <c r="AF167" s="804"/>
      <c r="AG167" s="805"/>
      <c r="AH167" s="89"/>
      <c r="AI167" s="805"/>
      <c r="AJ167" s="90"/>
      <c r="AK167" s="85"/>
      <c r="AL167" s="85"/>
      <c r="AM167" s="1319"/>
      <c r="AN167" s="1319"/>
      <c r="AO167" s="91"/>
      <c r="AP167" s="92"/>
      <c r="AQ167" s="1321"/>
      <c r="AR167" s="93"/>
      <c r="AS167" s="86"/>
      <c r="AT167" s="94"/>
      <c r="AU167" s="86"/>
      <c r="AV167" s="94"/>
      <c r="AW167" s="95"/>
      <c r="AX167" s="92"/>
      <c r="AY167" s="96"/>
      <c r="AZ167" s="1324"/>
      <c r="BA167" s="93"/>
      <c r="BB167" s="86"/>
      <c r="BC167" s="94"/>
      <c r="BD167" s="86"/>
      <c r="BE167" s="94"/>
      <c r="BF167" s="95"/>
      <c r="BG167" s="92"/>
      <c r="BH167" s="96"/>
      <c r="BI167" s="1324"/>
      <c r="BJ167" s="93"/>
      <c r="BK167" s="86"/>
      <c r="BL167" s="94"/>
      <c r="BM167" s="86"/>
      <c r="BN167" s="94"/>
      <c r="BO167" s="95"/>
      <c r="BP167" s="92"/>
      <c r="BQ167" s="96"/>
      <c r="BR167" s="1324"/>
      <c r="BS167" s="93"/>
      <c r="BT167" s="86"/>
      <c r="BU167" s="94"/>
      <c r="BV167" s="86"/>
      <c r="BW167" s="94"/>
      <c r="BX167" s="95"/>
      <c r="BY167" s="92"/>
      <c r="BZ167" s="96"/>
      <c r="CA167" s="1324"/>
      <c r="CB167" s="812"/>
      <c r="CC167" s="813"/>
      <c r="CD167" s="814"/>
      <c r="CE167" s="815"/>
      <c r="CF167" s="816"/>
      <c r="CG167" s="85"/>
      <c r="CH167" s="85"/>
      <c r="CI167" s="1319"/>
      <c r="CJ167" s="1319"/>
      <c r="CK167" s="91"/>
      <c r="CL167" s="92"/>
      <c r="CM167" s="93"/>
      <c r="CN167" s="86"/>
      <c r="CO167" s="94"/>
      <c r="CP167" s="86"/>
      <c r="CQ167" s="94"/>
      <c r="CR167" s="95"/>
      <c r="CS167" s="92"/>
      <c r="CT167" s="96"/>
      <c r="CU167" s="93"/>
      <c r="CV167" s="86"/>
      <c r="CW167" s="94"/>
      <c r="CX167" s="86"/>
      <c r="CY167" s="94"/>
      <c r="CZ167" s="95"/>
      <c r="DA167" s="92"/>
      <c r="DB167" s="96"/>
      <c r="DC167" s="93"/>
      <c r="DD167" s="86"/>
      <c r="DE167" s="94"/>
      <c r="DF167" s="86"/>
      <c r="DG167" s="94"/>
      <c r="DH167" s="95"/>
      <c r="DI167" s="92"/>
      <c r="DJ167" s="96"/>
      <c r="DK167" s="93"/>
      <c r="DL167" s="86"/>
      <c r="DM167" s="94"/>
      <c r="DN167" s="86"/>
      <c r="DO167" s="94"/>
      <c r="DP167" s="95"/>
      <c r="DQ167" s="92"/>
      <c r="DR167" s="96"/>
      <c r="DS167" s="817"/>
      <c r="DT167" s="807"/>
      <c r="DU167" s="808"/>
      <c r="DV167" s="807"/>
      <c r="DW167" s="808"/>
      <c r="DX167" s="807"/>
      <c r="DY167" s="808"/>
      <c r="DZ167" s="807"/>
      <c r="EA167" s="808"/>
      <c r="EB167" s="807"/>
      <c r="EC167" s="808"/>
      <c r="ED167" s="1491"/>
    </row>
    <row r="168" spans="1:134" ht="14.25" thickBot="1">
      <c r="A168" s="1768"/>
      <c r="B168" s="802"/>
      <c r="C168" s="87"/>
      <c r="D168" s="79"/>
      <c r="E168" s="809"/>
      <c r="F168" s="810"/>
      <c r="G168" s="80"/>
      <c r="H168" s="803"/>
      <c r="I168" s="804"/>
      <c r="J168" s="805"/>
      <c r="K168" s="802"/>
      <c r="L168" s="804"/>
      <c r="M168" s="805"/>
      <c r="N168" s="803"/>
      <c r="O168" s="805"/>
      <c r="P168" s="81"/>
      <c r="Q168" s="82"/>
      <c r="R168" s="82"/>
      <c r="S168" s="83"/>
      <c r="T168" s="806"/>
      <c r="U168" s="84"/>
      <c r="V168" s="85"/>
      <c r="W168" s="85"/>
      <c r="X168" s="86"/>
      <c r="Y168" s="87"/>
      <c r="Z168" s="79"/>
      <c r="AA168" s="811"/>
      <c r="AB168" s="88"/>
      <c r="AC168" s="805"/>
      <c r="AD168" s="89"/>
      <c r="AE168" s="804"/>
      <c r="AF168" s="804"/>
      <c r="AG168" s="805"/>
      <c r="AH168" s="89"/>
      <c r="AI168" s="805"/>
      <c r="AJ168" s="90"/>
      <c r="AK168" s="85"/>
      <c r="AL168" s="85"/>
      <c r="AM168" s="1319"/>
      <c r="AN168" s="1319"/>
      <c r="AO168" s="91"/>
      <c r="AP168" s="92"/>
      <c r="AQ168" s="1321"/>
      <c r="AR168" s="93"/>
      <c r="AS168" s="86"/>
      <c r="AT168" s="94"/>
      <c r="AU168" s="86"/>
      <c r="AV168" s="94"/>
      <c r="AW168" s="95"/>
      <c r="AX168" s="92"/>
      <c r="AY168" s="96"/>
      <c r="AZ168" s="1324"/>
      <c r="BA168" s="93"/>
      <c r="BB168" s="86"/>
      <c r="BC168" s="94"/>
      <c r="BD168" s="86"/>
      <c r="BE168" s="94"/>
      <c r="BF168" s="95"/>
      <c r="BG168" s="92"/>
      <c r="BH168" s="96"/>
      <c r="BI168" s="1324"/>
      <c r="BJ168" s="93"/>
      <c r="BK168" s="86"/>
      <c r="BL168" s="94"/>
      <c r="BM168" s="86"/>
      <c r="BN168" s="94"/>
      <c r="BO168" s="95"/>
      <c r="BP168" s="92"/>
      <c r="BQ168" s="96"/>
      <c r="BR168" s="1324"/>
      <c r="BS168" s="93"/>
      <c r="BT168" s="86"/>
      <c r="BU168" s="94"/>
      <c r="BV168" s="86"/>
      <c r="BW168" s="94"/>
      <c r="BX168" s="95"/>
      <c r="BY168" s="92"/>
      <c r="BZ168" s="96"/>
      <c r="CA168" s="1324"/>
      <c r="CB168" s="812"/>
      <c r="CC168" s="813"/>
      <c r="CD168" s="814"/>
      <c r="CE168" s="815"/>
      <c r="CF168" s="816"/>
      <c r="CG168" s="85"/>
      <c r="CH168" s="85"/>
      <c r="CI168" s="1319"/>
      <c r="CJ168" s="1319"/>
      <c r="CK168" s="91"/>
      <c r="CL168" s="92"/>
      <c r="CM168" s="93"/>
      <c r="CN168" s="86"/>
      <c r="CO168" s="94"/>
      <c r="CP168" s="86"/>
      <c r="CQ168" s="94"/>
      <c r="CR168" s="95"/>
      <c r="CS168" s="92"/>
      <c r="CT168" s="96"/>
      <c r="CU168" s="93"/>
      <c r="CV168" s="86"/>
      <c r="CW168" s="94"/>
      <c r="CX168" s="86"/>
      <c r="CY168" s="94"/>
      <c r="CZ168" s="95"/>
      <c r="DA168" s="92"/>
      <c r="DB168" s="96"/>
      <c r="DC168" s="93"/>
      <c r="DD168" s="86"/>
      <c r="DE168" s="94"/>
      <c r="DF168" s="86"/>
      <c r="DG168" s="94"/>
      <c r="DH168" s="95"/>
      <c r="DI168" s="92"/>
      <c r="DJ168" s="96"/>
      <c r="DK168" s="93"/>
      <c r="DL168" s="86"/>
      <c r="DM168" s="94"/>
      <c r="DN168" s="86"/>
      <c r="DO168" s="94"/>
      <c r="DP168" s="95"/>
      <c r="DQ168" s="92"/>
      <c r="DR168" s="96"/>
      <c r="DS168" s="817"/>
      <c r="DT168" s="807"/>
      <c r="DU168" s="808"/>
      <c r="DV168" s="807"/>
      <c r="DW168" s="808"/>
      <c r="DX168" s="807"/>
      <c r="DY168" s="808"/>
      <c r="DZ168" s="807"/>
      <c r="EA168" s="808"/>
      <c r="EB168" s="807"/>
      <c r="EC168" s="808"/>
      <c r="ED168" s="1491"/>
    </row>
    <row r="169" spans="1:134" ht="14.25" thickBot="1">
      <c r="A169" s="1768"/>
      <c r="B169" s="802"/>
      <c r="C169" s="87"/>
      <c r="D169" s="79"/>
      <c r="E169" s="809"/>
      <c r="F169" s="810"/>
      <c r="G169" s="80"/>
      <c r="H169" s="803"/>
      <c r="I169" s="804"/>
      <c r="J169" s="805"/>
      <c r="K169" s="802"/>
      <c r="L169" s="804"/>
      <c r="M169" s="805"/>
      <c r="N169" s="803"/>
      <c r="O169" s="805"/>
      <c r="P169" s="81"/>
      <c r="Q169" s="82"/>
      <c r="R169" s="82"/>
      <c r="S169" s="83"/>
      <c r="T169" s="806"/>
      <c r="U169" s="84"/>
      <c r="V169" s="85"/>
      <c r="W169" s="85"/>
      <c r="X169" s="86"/>
      <c r="Y169" s="87"/>
      <c r="Z169" s="79"/>
      <c r="AA169" s="811"/>
      <c r="AB169" s="88"/>
      <c r="AC169" s="805"/>
      <c r="AD169" s="89"/>
      <c r="AE169" s="804"/>
      <c r="AF169" s="804"/>
      <c r="AG169" s="805"/>
      <c r="AH169" s="89"/>
      <c r="AI169" s="805"/>
      <c r="AJ169" s="90"/>
      <c r="AK169" s="85"/>
      <c r="AL169" s="85"/>
      <c r="AM169" s="1319"/>
      <c r="AN169" s="1319"/>
      <c r="AO169" s="91"/>
      <c r="AP169" s="92"/>
      <c r="AQ169" s="1321"/>
      <c r="AR169" s="93"/>
      <c r="AS169" s="86"/>
      <c r="AT169" s="94"/>
      <c r="AU169" s="86"/>
      <c r="AV169" s="94"/>
      <c r="AW169" s="95"/>
      <c r="AX169" s="92"/>
      <c r="AY169" s="96"/>
      <c r="AZ169" s="1324"/>
      <c r="BA169" s="93"/>
      <c r="BB169" s="86"/>
      <c r="BC169" s="94"/>
      <c r="BD169" s="86"/>
      <c r="BE169" s="94"/>
      <c r="BF169" s="95"/>
      <c r="BG169" s="92"/>
      <c r="BH169" s="96"/>
      <c r="BI169" s="1324"/>
      <c r="BJ169" s="93"/>
      <c r="BK169" s="86"/>
      <c r="BL169" s="94"/>
      <c r="BM169" s="86"/>
      <c r="BN169" s="94"/>
      <c r="BO169" s="95"/>
      <c r="BP169" s="92"/>
      <c r="BQ169" s="96"/>
      <c r="BR169" s="1324"/>
      <c r="BS169" s="93"/>
      <c r="BT169" s="86"/>
      <c r="BU169" s="94"/>
      <c r="BV169" s="86"/>
      <c r="BW169" s="94"/>
      <c r="BX169" s="95"/>
      <c r="BY169" s="92"/>
      <c r="BZ169" s="96"/>
      <c r="CA169" s="1324"/>
      <c r="CB169" s="812"/>
      <c r="CC169" s="813"/>
      <c r="CD169" s="814"/>
      <c r="CE169" s="815"/>
      <c r="CF169" s="816"/>
      <c r="CG169" s="85"/>
      <c r="CH169" s="85"/>
      <c r="CI169" s="1319"/>
      <c r="CJ169" s="1319"/>
      <c r="CK169" s="91"/>
      <c r="CL169" s="92"/>
      <c r="CM169" s="93"/>
      <c r="CN169" s="86"/>
      <c r="CO169" s="94"/>
      <c r="CP169" s="86"/>
      <c r="CQ169" s="94"/>
      <c r="CR169" s="95"/>
      <c r="CS169" s="92"/>
      <c r="CT169" s="96"/>
      <c r="CU169" s="93"/>
      <c r="CV169" s="86"/>
      <c r="CW169" s="94"/>
      <c r="CX169" s="86"/>
      <c r="CY169" s="94"/>
      <c r="CZ169" s="95"/>
      <c r="DA169" s="92"/>
      <c r="DB169" s="96"/>
      <c r="DC169" s="93"/>
      <c r="DD169" s="86"/>
      <c r="DE169" s="94"/>
      <c r="DF169" s="86"/>
      <c r="DG169" s="94"/>
      <c r="DH169" s="95"/>
      <c r="DI169" s="92"/>
      <c r="DJ169" s="96"/>
      <c r="DK169" s="93"/>
      <c r="DL169" s="86"/>
      <c r="DM169" s="94"/>
      <c r="DN169" s="86"/>
      <c r="DO169" s="94"/>
      <c r="DP169" s="95"/>
      <c r="DQ169" s="92"/>
      <c r="DR169" s="96"/>
      <c r="DS169" s="817"/>
      <c r="DT169" s="807"/>
      <c r="DU169" s="808"/>
      <c r="DV169" s="807"/>
      <c r="DW169" s="808"/>
      <c r="DX169" s="807"/>
      <c r="DY169" s="808"/>
      <c r="DZ169" s="807"/>
      <c r="EA169" s="808"/>
      <c r="EB169" s="807"/>
      <c r="EC169" s="808"/>
      <c r="ED169" s="1491"/>
    </row>
    <row r="170" spans="1:134" ht="14.25" thickBot="1">
      <c r="A170" s="1768"/>
      <c r="B170" s="802"/>
      <c r="C170" s="87"/>
      <c r="D170" s="79"/>
      <c r="E170" s="809"/>
      <c r="F170" s="810"/>
      <c r="G170" s="80"/>
      <c r="H170" s="803"/>
      <c r="I170" s="804"/>
      <c r="J170" s="805"/>
      <c r="K170" s="802"/>
      <c r="L170" s="804"/>
      <c r="M170" s="805"/>
      <c r="N170" s="803"/>
      <c r="O170" s="805"/>
      <c r="P170" s="81"/>
      <c r="Q170" s="82"/>
      <c r="R170" s="82"/>
      <c r="S170" s="83"/>
      <c r="T170" s="806"/>
      <c r="U170" s="84"/>
      <c r="V170" s="85"/>
      <c r="W170" s="85"/>
      <c r="X170" s="86"/>
      <c r="Y170" s="87"/>
      <c r="Z170" s="79"/>
      <c r="AA170" s="811"/>
      <c r="AB170" s="88"/>
      <c r="AC170" s="805"/>
      <c r="AD170" s="89"/>
      <c r="AE170" s="804"/>
      <c r="AF170" s="804"/>
      <c r="AG170" s="805"/>
      <c r="AH170" s="89"/>
      <c r="AI170" s="805"/>
      <c r="AJ170" s="90"/>
      <c r="AK170" s="85"/>
      <c r="AL170" s="85"/>
      <c r="AM170" s="1319"/>
      <c r="AN170" s="1319"/>
      <c r="AO170" s="91"/>
      <c r="AP170" s="92"/>
      <c r="AQ170" s="1321"/>
      <c r="AR170" s="93"/>
      <c r="AS170" s="86"/>
      <c r="AT170" s="94"/>
      <c r="AU170" s="86"/>
      <c r="AV170" s="94"/>
      <c r="AW170" s="95"/>
      <c r="AX170" s="92"/>
      <c r="AY170" s="96"/>
      <c r="AZ170" s="1324"/>
      <c r="BA170" s="93"/>
      <c r="BB170" s="86"/>
      <c r="BC170" s="94"/>
      <c r="BD170" s="86"/>
      <c r="BE170" s="94"/>
      <c r="BF170" s="95"/>
      <c r="BG170" s="92"/>
      <c r="BH170" s="96"/>
      <c r="BI170" s="1324"/>
      <c r="BJ170" s="93"/>
      <c r="BK170" s="86"/>
      <c r="BL170" s="94"/>
      <c r="BM170" s="86"/>
      <c r="BN170" s="94"/>
      <c r="BO170" s="95"/>
      <c r="BP170" s="92"/>
      <c r="BQ170" s="96"/>
      <c r="BR170" s="1324"/>
      <c r="BS170" s="93"/>
      <c r="BT170" s="86"/>
      <c r="BU170" s="94"/>
      <c r="BV170" s="86"/>
      <c r="BW170" s="94"/>
      <c r="BX170" s="95"/>
      <c r="BY170" s="92"/>
      <c r="BZ170" s="96"/>
      <c r="CA170" s="1324"/>
      <c r="CB170" s="812"/>
      <c r="CC170" s="813"/>
      <c r="CD170" s="814"/>
      <c r="CE170" s="815"/>
      <c r="CF170" s="816"/>
      <c r="CG170" s="85"/>
      <c r="CH170" s="85"/>
      <c r="CI170" s="1319"/>
      <c r="CJ170" s="1319"/>
      <c r="CK170" s="91"/>
      <c r="CL170" s="92"/>
      <c r="CM170" s="93"/>
      <c r="CN170" s="86"/>
      <c r="CO170" s="94"/>
      <c r="CP170" s="86"/>
      <c r="CQ170" s="94"/>
      <c r="CR170" s="95"/>
      <c r="CS170" s="92"/>
      <c r="CT170" s="96"/>
      <c r="CU170" s="93"/>
      <c r="CV170" s="86"/>
      <c r="CW170" s="94"/>
      <c r="CX170" s="86"/>
      <c r="CY170" s="94"/>
      <c r="CZ170" s="95"/>
      <c r="DA170" s="92"/>
      <c r="DB170" s="96"/>
      <c r="DC170" s="93"/>
      <c r="DD170" s="86"/>
      <c r="DE170" s="94"/>
      <c r="DF170" s="86"/>
      <c r="DG170" s="94"/>
      <c r="DH170" s="95"/>
      <c r="DI170" s="92"/>
      <c r="DJ170" s="96"/>
      <c r="DK170" s="93"/>
      <c r="DL170" s="86"/>
      <c r="DM170" s="94"/>
      <c r="DN170" s="86"/>
      <c r="DO170" s="94"/>
      <c r="DP170" s="95"/>
      <c r="DQ170" s="92"/>
      <c r="DR170" s="96"/>
      <c r="DS170" s="817"/>
      <c r="DT170" s="807"/>
      <c r="DU170" s="808"/>
      <c r="DV170" s="807"/>
      <c r="DW170" s="808"/>
      <c r="DX170" s="807"/>
      <c r="DY170" s="808"/>
      <c r="DZ170" s="807"/>
      <c r="EA170" s="808"/>
      <c r="EB170" s="807"/>
      <c r="EC170" s="808"/>
      <c r="ED170" s="1491"/>
    </row>
    <row r="171" spans="1:134" ht="14.25" thickBot="1">
      <c r="A171" s="1768"/>
      <c r="B171" s="802"/>
      <c r="C171" s="87"/>
      <c r="D171" s="79"/>
      <c r="E171" s="809"/>
      <c r="F171" s="810"/>
      <c r="G171" s="80"/>
      <c r="H171" s="803"/>
      <c r="I171" s="804"/>
      <c r="J171" s="805"/>
      <c r="K171" s="802"/>
      <c r="L171" s="804"/>
      <c r="M171" s="805"/>
      <c r="N171" s="803"/>
      <c r="O171" s="805"/>
      <c r="P171" s="81"/>
      <c r="Q171" s="82"/>
      <c r="R171" s="82"/>
      <c r="S171" s="83"/>
      <c r="T171" s="806"/>
      <c r="U171" s="84"/>
      <c r="V171" s="85"/>
      <c r="W171" s="85"/>
      <c r="X171" s="86"/>
      <c r="Y171" s="87"/>
      <c r="Z171" s="79"/>
      <c r="AA171" s="811"/>
      <c r="AB171" s="88"/>
      <c r="AC171" s="805"/>
      <c r="AD171" s="89"/>
      <c r="AE171" s="804"/>
      <c r="AF171" s="804"/>
      <c r="AG171" s="805"/>
      <c r="AH171" s="89"/>
      <c r="AI171" s="805"/>
      <c r="AJ171" s="90"/>
      <c r="AK171" s="85"/>
      <c r="AL171" s="85"/>
      <c r="AM171" s="1319"/>
      <c r="AN171" s="1319"/>
      <c r="AO171" s="91"/>
      <c r="AP171" s="92"/>
      <c r="AQ171" s="1321"/>
      <c r="AR171" s="93"/>
      <c r="AS171" s="86"/>
      <c r="AT171" s="94"/>
      <c r="AU171" s="86"/>
      <c r="AV171" s="94"/>
      <c r="AW171" s="95"/>
      <c r="AX171" s="92"/>
      <c r="AY171" s="96"/>
      <c r="AZ171" s="1324"/>
      <c r="BA171" s="93"/>
      <c r="BB171" s="86"/>
      <c r="BC171" s="94"/>
      <c r="BD171" s="86"/>
      <c r="BE171" s="94"/>
      <c r="BF171" s="95"/>
      <c r="BG171" s="92"/>
      <c r="BH171" s="96"/>
      <c r="BI171" s="1324"/>
      <c r="BJ171" s="93"/>
      <c r="BK171" s="86"/>
      <c r="BL171" s="94"/>
      <c r="BM171" s="86"/>
      <c r="BN171" s="94"/>
      <c r="BO171" s="95"/>
      <c r="BP171" s="92"/>
      <c r="BQ171" s="96"/>
      <c r="BR171" s="1324"/>
      <c r="BS171" s="93"/>
      <c r="BT171" s="86"/>
      <c r="BU171" s="94"/>
      <c r="BV171" s="86"/>
      <c r="BW171" s="94"/>
      <c r="BX171" s="95"/>
      <c r="BY171" s="92"/>
      <c r="BZ171" s="96"/>
      <c r="CA171" s="1324"/>
      <c r="CB171" s="812"/>
      <c r="CC171" s="813"/>
      <c r="CD171" s="814"/>
      <c r="CE171" s="815"/>
      <c r="CF171" s="816"/>
      <c r="CG171" s="85"/>
      <c r="CH171" s="85"/>
      <c r="CI171" s="1319"/>
      <c r="CJ171" s="1319"/>
      <c r="CK171" s="91"/>
      <c r="CL171" s="92"/>
      <c r="CM171" s="93"/>
      <c r="CN171" s="86"/>
      <c r="CO171" s="94"/>
      <c r="CP171" s="86"/>
      <c r="CQ171" s="94"/>
      <c r="CR171" s="95"/>
      <c r="CS171" s="92"/>
      <c r="CT171" s="96"/>
      <c r="CU171" s="93"/>
      <c r="CV171" s="86"/>
      <c r="CW171" s="94"/>
      <c r="CX171" s="86"/>
      <c r="CY171" s="94"/>
      <c r="CZ171" s="95"/>
      <c r="DA171" s="92"/>
      <c r="DB171" s="96"/>
      <c r="DC171" s="93"/>
      <c r="DD171" s="86"/>
      <c r="DE171" s="94"/>
      <c r="DF171" s="86"/>
      <c r="DG171" s="94"/>
      <c r="DH171" s="95"/>
      <c r="DI171" s="92"/>
      <c r="DJ171" s="96"/>
      <c r="DK171" s="93"/>
      <c r="DL171" s="86"/>
      <c r="DM171" s="94"/>
      <c r="DN171" s="86"/>
      <c r="DO171" s="94"/>
      <c r="DP171" s="95"/>
      <c r="DQ171" s="92"/>
      <c r="DR171" s="96"/>
      <c r="DS171" s="817"/>
      <c r="DT171" s="807"/>
      <c r="DU171" s="808"/>
      <c r="DV171" s="807"/>
      <c r="DW171" s="808"/>
      <c r="DX171" s="807"/>
      <c r="DY171" s="808"/>
      <c r="DZ171" s="807"/>
      <c r="EA171" s="808"/>
      <c r="EB171" s="807"/>
      <c r="EC171" s="808"/>
      <c r="ED171" s="1491"/>
    </row>
    <row r="172" spans="1:134" ht="14.25" thickBot="1">
      <c r="A172" s="1768"/>
      <c r="B172" s="802"/>
      <c r="C172" s="87"/>
      <c r="D172" s="79"/>
      <c r="E172" s="809"/>
      <c r="F172" s="810"/>
      <c r="G172" s="80"/>
      <c r="H172" s="803"/>
      <c r="I172" s="804"/>
      <c r="J172" s="805"/>
      <c r="K172" s="802"/>
      <c r="L172" s="804"/>
      <c r="M172" s="805"/>
      <c r="N172" s="803"/>
      <c r="O172" s="805"/>
      <c r="P172" s="81"/>
      <c r="Q172" s="82"/>
      <c r="R172" s="82"/>
      <c r="S172" s="83"/>
      <c r="T172" s="806"/>
      <c r="U172" s="84"/>
      <c r="V172" s="85"/>
      <c r="W172" s="85"/>
      <c r="X172" s="86"/>
      <c r="Y172" s="87"/>
      <c r="Z172" s="79"/>
      <c r="AA172" s="811"/>
      <c r="AB172" s="88"/>
      <c r="AC172" s="805"/>
      <c r="AD172" s="89"/>
      <c r="AE172" s="804"/>
      <c r="AF172" s="804"/>
      <c r="AG172" s="805"/>
      <c r="AH172" s="89"/>
      <c r="AI172" s="805"/>
      <c r="AJ172" s="90"/>
      <c r="AK172" s="85"/>
      <c r="AL172" s="85"/>
      <c r="AM172" s="1319"/>
      <c r="AN172" s="1319"/>
      <c r="AO172" s="91"/>
      <c r="AP172" s="92"/>
      <c r="AQ172" s="1321"/>
      <c r="AR172" s="93"/>
      <c r="AS172" s="86"/>
      <c r="AT172" s="94"/>
      <c r="AU172" s="86"/>
      <c r="AV172" s="94"/>
      <c r="AW172" s="95"/>
      <c r="AX172" s="92"/>
      <c r="AY172" s="96"/>
      <c r="AZ172" s="1324"/>
      <c r="BA172" s="93"/>
      <c r="BB172" s="86"/>
      <c r="BC172" s="94"/>
      <c r="BD172" s="86"/>
      <c r="BE172" s="94"/>
      <c r="BF172" s="95"/>
      <c r="BG172" s="92"/>
      <c r="BH172" s="96"/>
      <c r="BI172" s="1324"/>
      <c r="BJ172" s="93"/>
      <c r="BK172" s="86"/>
      <c r="BL172" s="94"/>
      <c r="BM172" s="86"/>
      <c r="BN172" s="94"/>
      <c r="BO172" s="95"/>
      <c r="BP172" s="92"/>
      <c r="BQ172" s="96"/>
      <c r="BR172" s="1324"/>
      <c r="BS172" s="93"/>
      <c r="BT172" s="86"/>
      <c r="BU172" s="94"/>
      <c r="BV172" s="86"/>
      <c r="BW172" s="94"/>
      <c r="BX172" s="95"/>
      <c r="BY172" s="92"/>
      <c r="BZ172" s="96"/>
      <c r="CA172" s="1324"/>
      <c r="CB172" s="812"/>
      <c r="CC172" s="813"/>
      <c r="CD172" s="814"/>
      <c r="CE172" s="815"/>
      <c r="CF172" s="816"/>
      <c r="CG172" s="85"/>
      <c r="CH172" s="85"/>
      <c r="CI172" s="1319"/>
      <c r="CJ172" s="1319"/>
      <c r="CK172" s="91"/>
      <c r="CL172" s="92"/>
      <c r="CM172" s="93"/>
      <c r="CN172" s="86"/>
      <c r="CO172" s="94"/>
      <c r="CP172" s="86"/>
      <c r="CQ172" s="94"/>
      <c r="CR172" s="95"/>
      <c r="CS172" s="92"/>
      <c r="CT172" s="96"/>
      <c r="CU172" s="93"/>
      <c r="CV172" s="86"/>
      <c r="CW172" s="94"/>
      <c r="CX172" s="86"/>
      <c r="CY172" s="94"/>
      <c r="CZ172" s="95"/>
      <c r="DA172" s="92"/>
      <c r="DB172" s="96"/>
      <c r="DC172" s="93"/>
      <c r="DD172" s="86"/>
      <c r="DE172" s="94"/>
      <c r="DF172" s="86"/>
      <c r="DG172" s="94"/>
      <c r="DH172" s="95"/>
      <c r="DI172" s="92"/>
      <c r="DJ172" s="96"/>
      <c r="DK172" s="93"/>
      <c r="DL172" s="86"/>
      <c r="DM172" s="94"/>
      <c r="DN172" s="86"/>
      <c r="DO172" s="94"/>
      <c r="DP172" s="95"/>
      <c r="DQ172" s="92"/>
      <c r="DR172" s="96"/>
      <c r="DS172" s="817"/>
      <c r="DT172" s="807"/>
      <c r="DU172" s="808"/>
      <c r="DV172" s="807"/>
      <c r="DW172" s="808"/>
      <c r="DX172" s="807"/>
      <c r="DY172" s="808"/>
      <c r="DZ172" s="807"/>
      <c r="EA172" s="808"/>
      <c r="EB172" s="807"/>
      <c r="EC172" s="808"/>
      <c r="ED172" s="1491"/>
    </row>
    <row r="173" spans="1:134" ht="14.25" thickBot="1">
      <c r="A173" s="1768"/>
      <c r="B173" s="802"/>
      <c r="C173" s="87"/>
      <c r="D173" s="79"/>
      <c r="E173" s="809"/>
      <c r="F173" s="810"/>
      <c r="G173" s="80"/>
      <c r="H173" s="803"/>
      <c r="I173" s="804"/>
      <c r="J173" s="805"/>
      <c r="K173" s="802"/>
      <c r="L173" s="804"/>
      <c r="M173" s="805"/>
      <c r="N173" s="803"/>
      <c r="O173" s="805"/>
      <c r="P173" s="81"/>
      <c r="Q173" s="82"/>
      <c r="R173" s="82"/>
      <c r="S173" s="83"/>
      <c r="T173" s="806"/>
      <c r="U173" s="84"/>
      <c r="V173" s="85"/>
      <c r="W173" s="85"/>
      <c r="X173" s="86"/>
      <c r="Y173" s="87"/>
      <c r="Z173" s="79"/>
      <c r="AA173" s="811"/>
      <c r="AB173" s="88"/>
      <c r="AC173" s="805"/>
      <c r="AD173" s="89"/>
      <c r="AE173" s="804"/>
      <c r="AF173" s="804"/>
      <c r="AG173" s="805"/>
      <c r="AH173" s="89"/>
      <c r="AI173" s="805"/>
      <c r="AJ173" s="90"/>
      <c r="AK173" s="85"/>
      <c r="AL173" s="85"/>
      <c r="AM173" s="1319"/>
      <c r="AN173" s="1319"/>
      <c r="AO173" s="91"/>
      <c r="AP173" s="92"/>
      <c r="AQ173" s="1321"/>
      <c r="AR173" s="93"/>
      <c r="AS173" s="86"/>
      <c r="AT173" s="94"/>
      <c r="AU173" s="86"/>
      <c r="AV173" s="94"/>
      <c r="AW173" s="95"/>
      <c r="AX173" s="92"/>
      <c r="AY173" s="96"/>
      <c r="AZ173" s="1324"/>
      <c r="BA173" s="93"/>
      <c r="BB173" s="86"/>
      <c r="BC173" s="94"/>
      <c r="BD173" s="86"/>
      <c r="BE173" s="94"/>
      <c r="BF173" s="95"/>
      <c r="BG173" s="92"/>
      <c r="BH173" s="96"/>
      <c r="BI173" s="1324"/>
      <c r="BJ173" s="93"/>
      <c r="BK173" s="86"/>
      <c r="BL173" s="94"/>
      <c r="BM173" s="86"/>
      <c r="BN173" s="94"/>
      <c r="BO173" s="95"/>
      <c r="BP173" s="92"/>
      <c r="BQ173" s="96"/>
      <c r="BR173" s="1324"/>
      <c r="BS173" s="93"/>
      <c r="BT173" s="86"/>
      <c r="BU173" s="94"/>
      <c r="BV173" s="86"/>
      <c r="BW173" s="94"/>
      <c r="BX173" s="95"/>
      <c r="BY173" s="92"/>
      <c r="BZ173" s="96"/>
      <c r="CA173" s="1324"/>
      <c r="CB173" s="812"/>
      <c r="CC173" s="813"/>
      <c r="CD173" s="814"/>
      <c r="CE173" s="815"/>
      <c r="CF173" s="816"/>
      <c r="CG173" s="85"/>
      <c r="CH173" s="85"/>
      <c r="CI173" s="1319"/>
      <c r="CJ173" s="1319"/>
      <c r="CK173" s="91"/>
      <c r="CL173" s="92"/>
      <c r="CM173" s="93"/>
      <c r="CN173" s="86"/>
      <c r="CO173" s="94"/>
      <c r="CP173" s="86"/>
      <c r="CQ173" s="94"/>
      <c r="CR173" s="95"/>
      <c r="CS173" s="92"/>
      <c r="CT173" s="96"/>
      <c r="CU173" s="93"/>
      <c r="CV173" s="86"/>
      <c r="CW173" s="94"/>
      <c r="CX173" s="86"/>
      <c r="CY173" s="94"/>
      <c r="CZ173" s="95"/>
      <c r="DA173" s="92"/>
      <c r="DB173" s="96"/>
      <c r="DC173" s="93"/>
      <c r="DD173" s="86"/>
      <c r="DE173" s="94"/>
      <c r="DF173" s="86"/>
      <c r="DG173" s="94"/>
      <c r="DH173" s="95"/>
      <c r="DI173" s="92"/>
      <c r="DJ173" s="96"/>
      <c r="DK173" s="93"/>
      <c r="DL173" s="86"/>
      <c r="DM173" s="94"/>
      <c r="DN173" s="86"/>
      <c r="DO173" s="94"/>
      <c r="DP173" s="95"/>
      <c r="DQ173" s="92"/>
      <c r="DR173" s="96"/>
      <c r="DS173" s="817"/>
      <c r="DT173" s="807"/>
      <c r="DU173" s="808"/>
      <c r="DV173" s="807"/>
      <c r="DW173" s="808"/>
      <c r="DX173" s="807"/>
      <c r="DY173" s="808"/>
      <c r="DZ173" s="807"/>
      <c r="EA173" s="808"/>
      <c r="EB173" s="807"/>
      <c r="EC173" s="808"/>
      <c r="ED173" s="1491"/>
    </row>
    <row r="174" spans="1:134" ht="14.25" thickBot="1">
      <c r="A174" s="1768"/>
      <c r="B174" s="802"/>
      <c r="C174" s="87"/>
      <c r="D174" s="79"/>
      <c r="E174" s="809"/>
      <c r="F174" s="810"/>
      <c r="G174" s="80"/>
      <c r="H174" s="803"/>
      <c r="I174" s="804"/>
      <c r="J174" s="805"/>
      <c r="K174" s="802"/>
      <c r="L174" s="804"/>
      <c r="M174" s="805"/>
      <c r="N174" s="803"/>
      <c r="O174" s="805"/>
      <c r="P174" s="81"/>
      <c r="Q174" s="82"/>
      <c r="R174" s="82"/>
      <c r="S174" s="83"/>
      <c r="T174" s="806"/>
      <c r="U174" s="84"/>
      <c r="V174" s="85"/>
      <c r="W174" s="85"/>
      <c r="X174" s="86"/>
      <c r="Y174" s="87"/>
      <c r="Z174" s="79"/>
      <c r="AA174" s="811"/>
      <c r="AB174" s="88"/>
      <c r="AC174" s="805"/>
      <c r="AD174" s="89"/>
      <c r="AE174" s="804"/>
      <c r="AF174" s="804"/>
      <c r="AG174" s="805"/>
      <c r="AH174" s="89"/>
      <c r="AI174" s="805"/>
      <c r="AJ174" s="90"/>
      <c r="AK174" s="85"/>
      <c r="AL174" s="85"/>
      <c r="AM174" s="1319"/>
      <c r="AN174" s="1319"/>
      <c r="AO174" s="91"/>
      <c r="AP174" s="92"/>
      <c r="AQ174" s="1321"/>
      <c r="AR174" s="93"/>
      <c r="AS174" s="86"/>
      <c r="AT174" s="94"/>
      <c r="AU174" s="86"/>
      <c r="AV174" s="94"/>
      <c r="AW174" s="95"/>
      <c r="AX174" s="92"/>
      <c r="AY174" s="96"/>
      <c r="AZ174" s="1324"/>
      <c r="BA174" s="93"/>
      <c r="BB174" s="86"/>
      <c r="BC174" s="94"/>
      <c r="BD174" s="86"/>
      <c r="BE174" s="94"/>
      <c r="BF174" s="95"/>
      <c r="BG174" s="92"/>
      <c r="BH174" s="96"/>
      <c r="BI174" s="1324"/>
      <c r="BJ174" s="93"/>
      <c r="BK174" s="86"/>
      <c r="BL174" s="94"/>
      <c r="BM174" s="86"/>
      <c r="BN174" s="94"/>
      <c r="BO174" s="95"/>
      <c r="BP174" s="92"/>
      <c r="BQ174" s="96"/>
      <c r="BR174" s="1324"/>
      <c r="BS174" s="93"/>
      <c r="BT174" s="86"/>
      <c r="BU174" s="94"/>
      <c r="BV174" s="86"/>
      <c r="BW174" s="94"/>
      <c r="BX174" s="95"/>
      <c r="BY174" s="92"/>
      <c r="BZ174" s="96"/>
      <c r="CA174" s="1324"/>
      <c r="CB174" s="812"/>
      <c r="CC174" s="813"/>
      <c r="CD174" s="814"/>
      <c r="CE174" s="815"/>
      <c r="CF174" s="816"/>
      <c r="CG174" s="85"/>
      <c r="CH174" s="85"/>
      <c r="CI174" s="1319"/>
      <c r="CJ174" s="1319"/>
      <c r="CK174" s="91"/>
      <c r="CL174" s="92"/>
      <c r="CM174" s="93"/>
      <c r="CN174" s="86"/>
      <c r="CO174" s="94"/>
      <c r="CP174" s="86"/>
      <c r="CQ174" s="94"/>
      <c r="CR174" s="95"/>
      <c r="CS174" s="92"/>
      <c r="CT174" s="96"/>
      <c r="CU174" s="93"/>
      <c r="CV174" s="86"/>
      <c r="CW174" s="94"/>
      <c r="CX174" s="86"/>
      <c r="CY174" s="94"/>
      <c r="CZ174" s="95"/>
      <c r="DA174" s="92"/>
      <c r="DB174" s="96"/>
      <c r="DC174" s="93"/>
      <c r="DD174" s="86"/>
      <c r="DE174" s="94"/>
      <c r="DF174" s="86"/>
      <c r="DG174" s="94"/>
      <c r="DH174" s="95"/>
      <c r="DI174" s="92"/>
      <c r="DJ174" s="96"/>
      <c r="DK174" s="93"/>
      <c r="DL174" s="86"/>
      <c r="DM174" s="94"/>
      <c r="DN174" s="86"/>
      <c r="DO174" s="94"/>
      <c r="DP174" s="95"/>
      <c r="DQ174" s="92"/>
      <c r="DR174" s="96"/>
      <c r="DS174" s="817"/>
      <c r="DT174" s="807"/>
      <c r="DU174" s="808"/>
      <c r="DV174" s="807"/>
      <c r="DW174" s="808"/>
      <c r="DX174" s="807"/>
      <c r="DY174" s="808"/>
      <c r="DZ174" s="807"/>
      <c r="EA174" s="808"/>
      <c r="EB174" s="807"/>
      <c r="EC174" s="808"/>
      <c r="ED174" s="1491"/>
    </row>
    <row r="175" spans="1:134" ht="14.25" thickBot="1">
      <c r="A175" s="1768"/>
      <c r="B175" s="802"/>
      <c r="C175" s="87"/>
      <c r="D175" s="79"/>
      <c r="E175" s="809"/>
      <c r="F175" s="810"/>
      <c r="G175" s="80"/>
      <c r="H175" s="803"/>
      <c r="I175" s="804"/>
      <c r="J175" s="805"/>
      <c r="K175" s="802"/>
      <c r="L175" s="804"/>
      <c r="M175" s="805"/>
      <c r="N175" s="803"/>
      <c r="O175" s="805"/>
      <c r="P175" s="81"/>
      <c r="Q175" s="82"/>
      <c r="R175" s="82"/>
      <c r="S175" s="83"/>
      <c r="T175" s="806"/>
      <c r="U175" s="84"/>
      <c r="V175" s="85"/>
      <c r="W175" s="85"/>
      <c r="X175" s="86"/>
      <c r="Y175" s="87"/>
      <c r="Z175" s="79"/>
      <c r="AA175" s="811"/>
      <c r="AB175" s="88"/>
      <c r="AC175" s="805"/>
      <c r="AD175" s="89"/>
      <c r="AE175" s="804"/>
      <c r="AF175" s="804"/>
      <c r="AG175" s="805"/>
      <c r="AH175" s="89"/>
      <c r="AI175" s="805"/>
      <c r="AJ175" s="90"/>
      <c r="AK175" s="85"/>
      <c r="AL175" s="85"/>
      <c r="AM175" s="1319"/>
      <c r="AN175" s="1319"/>
      <c r="AO175" s="91"/>
      <c r="AP175" s="92"/>
      <c r="AQ175" s="1321"/>
      <c r="AR175" s="93"/>
      <c r="AS175" s="86"/>
      <c r="AT175" s="94"/>
      <c r="AU175" s="86"/>
      <c r="AV175" s="94"/>
      <c r="AW175" s="95"/>
      <c r="AX175" s="92"/>
      <c r="AY175" s="96"/>
      <c r="AZ175" s="1324"/>
      <c r="BA175" s="93"/>
      <c r="BB175" s="86"/>
      <c r="BC175" s="94"/>
      <c r="BD175" s="86"/>
      <c r="BE175" s="94"/>
      <c r="BF175" s="95"/>
      <c r="BG175" s="92"/>
      <c r="BH175" s="96"/>
      <c r="BI175" s="1324"/>
      <c r="BJ175" s="93"/>
      <c r="BK175" s="86"/>
      <c r="BL175" s="94"/>
      <c r="BM175" s="86"/>
      <c r="BN175" s="94"/>
      <c r="BO175" s="95"/>
      <c r="BP175" s="92"/>
      <c r="BQ175" s="96"/>
      <c r="BR175" s="1324"/>
      <c r="BS175" s="93"/>
      <c r="BT175" s="86"/>
      <c r="BU175" s="94"/>
      <c r="BV175" s="86"/>
      <c r="BW175" s="94"/>
      <c r="BX175" s="95"/>
      <c r="BY175" s="92"/>
      <c r="BZ175" s="96"/>
      <c r="CA175" s="1324"/>
      <c r="CB175" s="812"/>
      <c r="CC175" s="813"/>
      <c r="CD175" s="814"/>
      <c r="CE175" s="815"/>
      <c r="CF175" s="816"/>
      <c r="CG175" s="85"/>
      <c r="CH175" s="85"/>
      <c r="CI175" s="1319"/>
      <c r="CJ175" s="1319"/>
      <c r="CK175" s="91"/>
      <c r="CL175" s="92"/>
      <c r="CM175" s="93"/>
      <c r="CN175" s="86"/>
      <c r="CO175" s="94"/>
      <c r="CP175" s="86"/>
      <c r="CQ175" s="94"/>
      <c r="CR175" s="95"/>
      <c r="CS175" s="92"/>
      <c r="CT175" s="96"/>
      <c r="CU175" s="93"/>
      <c r="CV175" s="86"/>
      <c r="CW175" s="94"/>
      <c r="CX175" s="86"/>
      <c r="CY175" s="94"/>
      <c r="CZ175" s="95"/>
      <c r="DA175" s="92"/>
      <c r="DB175" s="96"/>
      <c r="DC175" s="93"/>
      <c r="DD175" s="86"/>
      <c r="DE175" s="94"/>
      <c r="DF175" s="86"/>
      <c r="DG175" s="94"/>
      <c r="DH175" s="95"/>
      <c r="DI175" s="92"/>
      <c r="DJ175" s="96"/>
      <c r="DK175" s="93"/>
      <c r="DL175" s="86"/>
      <c r="DM175" s="94"/>
      <c r="DN175" s="86"/>
      <c r="DO175" s="94"/>
      <c r="DP175" s="95"/>
      <c r="DQ175" s="92"/>
      <c r="DR175" s="96"/>
      <c r="DS175" s="817"/>
      <c r="DT175" s="807"/>
      <c r="DU175" s="808"/>
      <c r="DV175" s="807"/>
      <c r="DW175" s="808"/>
      <c r="DX175" s="807"/>
      <c r="DY175" s="808"/>
      <c r="DZ175" s="807"/>
      <c r="EA175" s="808"/>
      <c r="EB175" s="807"/>
      <c r="EC175" s="808"/>
      <c r="ED175" s="1491"/>
    </row>
    <row r="176" spans="1:134" ht="14.25" thickBot="1">
      <c r="A176" s="1768"/>
      <c r="B176" s="802"/>
      <c r="C176" s="87"/>
      <c r="D176" s="79"/>
      <c r="E176" s="809"/>
      <c r="F176" s="810"/>
      <c r="G176" s="80"/>
      <c r="H176" s="803"/>
      <c r="I176" s="804"/>
      <c r="J176" s="805"/>
      <c r="K176" s="802"/>
      <c r="L176" s="804"/>
      <c r="M176" s="805"/>
      <c r="N176" s="803"/>
      <c r="O176" s="805"/>
      <c r="P176" s="81"/>
      <c r="Q176" s="82"/>
      <c r="R176" s="82"/>
      <c r="S176" s="83"/>
      <c r="T176" s="806"/>
      <c r="U176" s="84"/>
      <c r="V176" s="85"/>
      <c r="W176" s="85"/>
      <c r="X176" s="86"/>
      <c r="Y176" s="87"/>
      <c r="Z176" s="79"/>
      <c r="AA176" s="811"/>
      <c r="AB176" s="88"/>
      <c r="AC176" s="805"/>
      <c r="AD176" s="89"/>
      <c r="AE176" s="804"/>
      <c r="AF176" s="804"/>
      <c r="AG176" s="805"/>
      <c r="AH176" s="89"/>
      <c r="AI176" s="805"/>
      <c r="AJ176" s="90"/>
      <c r="AK176" s="85"/>
      <c r="AL176" s="85"/>
      <c r="AM176" s="1319"/>
      <c r="AN176" s="1319"/>
      <c r="AO176" s="91"/>
      <c r="AP176" s="92"/>
      <c r="AQ176" s="1321"/>
      <c r="AR176" s="93"/>
      <c r="AS176" s="86"/>
      <c r="AT176" s="94"/>
      <c r="AU176" s="86"/>
      <c r="AV176" s="94"/>
      <c r="AW176" s="95"/>
      <c r="AX176" s="92"/>
      <c r="AY176" s="96"/>
      <c r="AZ176" s="1324"/>
      <c r="BA176" s="93"/>
      <c r="BB176" s="86"/>
      <c r="BC176" s="94"/>
      <c r="BD176" s="86"/>
      <c r="BE176" s="94"/>
      <c r="BF176" s="95"/>
      <c r="BG176" s="92"/>
      <c r="BH176" s="96"/>
      <c r="BI176" s="1324"/>
      <c r="BJ176" s="93"/>
      <c r="BK176" s="86"/>
      <c r="BL176" s="94"/>
      <c r="BM176" s="86"/>
      <c r="BN176" s="94"/>
      <c r="BO176" s="95"/>
      <c r="BP176" s="92"/>
      <c r="BQ176" s="96"/>
      <c r="BR176" s="1324"/>
      <c r="BS176" s="93"/>
      <c r="BT176" s="86"/>
      <c r="BU176" s="94"/>
      <c r="BV176" s="86"/>
      <c r="BW176" s="94"/>
      <c r="BX176" s="95"/>
      <c r="BY176" s="92"/>
      <c r="BZ176" s="96"/>
      <c r="CA176" s="1324"/>
      <c r="CB176" s="812"/>
      <c r="CC176" s="813"/>
      <c r="CD176" s="814"/>
      <c r="CE176" s="815"/>
      <c r="CF176" s="816"/>
      <c r="CG176" s="85"/>
      <c r="CH176" s="85"/>
      <c r="CI176" s="1319"/>
      <c r="CJ176" s="1319"/>
      <c r="CK176" s="91"/>
      <c r="CL176" s="92"/>
      <c r="CM176" s="93"/>
      <c r="CN176" s="86"/>
      <c r="CO176" s="94"/>
      <c r="CP176" s="86"/>
      <c r="CQ176" s="94"/>
      <c r="CR176" s="95"/>
      <c r="CS176" s="92"/>
      <c r="CT176" s="96"/>
      <c r="CU176" s="93"/>
      <c r="CV176" s="86"/>
      <c r="CW176" s="94"/>
      <c r="CX176" s="86"/>
      <c r="CY176" s="94"/>
      <c r="CZ176" s="95"/>
      <c r="DA176" s="92"/>
      <c r="DB176" s="96"/>
      <c r="DC176" s="93"/>
      <c r="DD176" s="86"/>
      <c r="DE176" s="94"/>
      <c r="DF176" s="86"/>
      <c r="DG176" s="94"/>
      <c r="DH176" s="95"/>
      <c r="DI176" s="92"/>
      <c r="DJ176" s="96"/>
      <c r="DK176" s="93"/>
      <c r="DL176" s="86"/>
      <c r="DM176" s="94"/>
      <c r="DN176" s="86"/>
      <c r="DO176" s="94"/>
      <c r="DP176" s="95"/>
      <c r="DQ176" s="92"/>
      <c r="DR176" s="96"/>
      <c r="DS176" s="817"/>
      <c r="DT176" s="807"/>
      <c r="DU176" s="808"/>
      <c r="DV176" s="807"/>
      <c r="DW176" s="808"/>
      <c r="DX176" s="807"/>
      <c r="DY176" s="808"/>
      <c r="DZ176" s="807"/>
      <c r="EA176" s="808"/>
      <c r="EB176" s="807"/>
      <c r="EC176" s="808"/>
      <c r="ED176" s="1491"/>
    </row>
    <row r="177" spans="1:134" ht="14.25" thickBot="1">
      <c r="A177" s="1768"/>
      <c r="B177" s="802"/>
      <c r="C177" s="87"/>
      <c r="D177" s="79"/>
      <c r="E177" s="809"/>
      <c r="F177" s="810"/>
      <c r="G177" s="80"/>
      <c r="H177" s="803"/>
      <c r="I177" s="804"/>
      <c r="J177" s="805"/>
      <c r="K177" s="802"/>
      <c r="L177" s="804"/>
      <c r="M177" s="805"/>
      <c r="N177" s="803"/>
      <c r="O177" s="805"/>
      <c r="P177" s="81"/>
      <c r="Q177" s="82"/>
      <c r="R177" s="82"/>
      <c r="S177" s="83"/>
      <c r="T177" s="806"/>
      <c r="U177" s="84"/>
      <c r="V177" s="85"/>
      <c r="W177" s="85"/>
      <c r="X177" s="86"/>
      <c r="Y177" s="87"/>
      <c r="Z177" s="79"/>
      <c r="AA177" s="811"/>
      <c r="AB177" s="88"/>
      <c r="AC177" s="805"/>
      <c r="AD177" s="89"/>
      <c r="AE177" s="804"/>
      <c r="AF177" s="804"/>
      <c r="AG177" s="805"/>
      <c r="AH177" s="89"/>
      <c r="AI177" s="805"/>
      <c r="AJ177" s="90"/>
      <c r="AK177" s="85"/>
      <c r="AL177" s="85"/>
      <c r="AM177" s="1319"/>
      <c r="AN177" s="1319"/>
      <c r="AO177" s="91"/>
      <c r="AP177" s="92"/>
      <c r="AQ177" s="1321"/>
      <c r="AR177" s="93"/>
      <c r="AS177" s="86"/>
      <c r="AT177" s="94"/>
      <c r="AU177" s="86"/>
      <c r="AV177" s="94"/>
      <c r="AW177" s="95"/>
      <c r="AX177" s="92"/>
      <c r="AY177" s="96"/>
      <c r="AZ177" s="1324"/>
      <c r="BA177" s="93"/>
      <c r="BB177" s="86"/>
      <c r="BC177" s="94"/>
      <c r="BD177" s="86"/>
      <c r="BE177" s="94"/>
      <c r="BF177" s="95"/>
      <c r="BG177" s="92"/>
      <c r="BH177" s="96"/>
      <c r="BI177" s="1324"/>
      <c r="BJ177" s="93"/>
      <c r="BK177" s="86"/>
      <c r="BL177" s="94"/>
      <c r="BM177" s="86"/>
      <c r="BN177" s="94"/>
      <c r="BO177" s="95"/>
      <c r="BP177" s="92"/>
      <c r="BQ177" s="96"/>
      <c r="BR177" s="1324"/>
      <c r="BS177" s="93"/>
      <c r="BT177" s="86"/>
      <c r="BU177" s="94"/>
      <c r="BV177" s="86"/>
      <c r="BW177" s="94"/>
      <c r="BX177" s="95"/>
      <c r="BY177" s="92"/>
      <c r="BZ177" s="96"/>
      <c r="CA177" s="1324"/>
      <c r="CB177" s="812"/>
      <c r="CC177" s="813"/>
      <c r="CD177" s="814"/>
      <c r="CE177" s="815"/>
      <c r="CF177" s="816"/>
      <c r="CG177" s="85"/>
      <c r="CH177" s="85"/>
      <c r="CI177" s="1319"/>
      <c r="CJ177" s="1319"/>
      <c r="CK177" s="91"/>
      <c r="CL177" s="92"/>
      <c r="CM177" s="93"/>
      <c r="CN177" s="86"/>
      <c r="CO177" s="94"/>
      <c r="CP177" s="86"/>
      <c r="CQ177" s="94"/>
      <c r="CR177" s="95"/>
      <c r="CS177" s="92"/>
      <c r="CT177" s="96"/>
      <c r="CU177" s="93"/>
      <c r="CV177" s="86"/>
      <c r="CW177" s="94"/>
      <c r="CX177" s="86"/>
      <c r="CY177" s="94"/>
      <c r="CZ177" s="95"/>
      <c r="DA177" s="92"/>
      <c r="DB177" s="96"/>
      <c r="DC177" s="93"/>
      <c r="DD177" s="86"/>
      <c r="DE177" s="94"/>
      <c r="DF177" s="86"/>
      <c r="DG177" s="94"/>
      <c r="DH177" s="95"/>
      <c r="DI177" s="92"/>
      <c r="DJ177" s="96"/>
      <c r="DK177" s="93"/>
      <c r="DL177" s="86"/>
      <c r="DM177" s="94"/>
      <c r="DN177" s="86"/>
      <c r="DO177" s="94"/>
      <c r="DP177" s="95"/>
      <c r="DQ177" s="92"/>
      <c r="DR177" s="96"/>
      <c r="DS177" s="817"/>
      <c r="DT177" s="807"/>
      <c r="DU177" s="808"/>
      <c r="DV177" s="807"/>
      <c r="DW177" s="808"/>
      <c r="DX177" s="807"/>
      <c r="DY177" s="808"/>
      <c r="DZ177" s="807"/>
      <c r="EA177" s="808"/>
      <c r="EB177" s="807"/>
      <c r="EC177" s="808"/>
      <c r="ED177" s="1491"/>
    </row>
    <row r="178" spans="1:134" ht="14.25" thickBot="1">
      <c r="A178" s="1768"/>
      <c r="B178" s="802"/>
      <c r="C178" s="87"/>
      <c r="D178" s="79"/>
      <c r="E178" s="809"/>
      <c r="F178" s="810"/>
      <c r="G178" s="80"/>
      <c r="H178" s="803"/>
      <c r="I178" s="804"/>
      <c r="J178" s="805"/>
      <c r="K178" s="802"/>
      <c r="L178" s="804"/>
      <c r="M178" s="805"/>
      <c r="N178" s="803"/>
      <c r="O178" s="805"/>
      <c r="P178" s="81"/>
      <c r="Q178" s="82"/>
      <c r="R178" s="82"/>
      <c r="S178" s="83"/>
      <c r="T178" s="806"/>
      <c r="U178" s="84"/>
      <c r="V178" s="85"/>
      <c r="W178" s="85"/>
      <c r="X178" s="86"/>
      <c r="Y178" s="87"/>
      <c r="Z178" s="79"/>
      <c r="AA178" s="811"/>
      <c r="AB178" s="88"/>
      <c r="AC178" s="805"/>
      <c r="AD178" s="89"/>
      <c r="AE178" s="804"/>
      <c r="AF178" s="804"/>
      <c r="AG178" s="805"/>
      <c r="AH178" s="89"/>
      <c r="AI178" s="805"/>
      <c r="AJ178" s="90"/>
      <c r="AK178" s="85"/>
      <c r="AL178" s="85"/>
      <c r="AM178" s="1319"/>
      <c r="AN178" s="1319"/>
      <c r="AO178" s="91"/>
      <c r="AP178" s="92"/>
      <c r="AQ178" s="1321"/>
      <c r="AR178" s="93"/>
      <c r="AS178" s="86"/>
      <c r="AT178" s="94"/>
      <c r="AU178" s="86"/>
      <c r="AV178" s="94"/>
      <c r="AW178" s="95"/>
      <c r="AX178" s="92"/>
      <c r="AY178" s="96"/>
      <c r="AZ178" s="1324"/>
      <c r="BA178" s="93"/>
      <c r="BB178" s="86"/>
      <c r="BC178" s="94"/>
      <c r="BD178" s="86"/>
      <c r="BE178" s="94"/>
      <c r="BF178" s="95"/>
      <c r="BG178" s="92"/>
      <c r="BH178" s="96"/>
      <c r="BI178" s="1324"/>
      <c r="BJ178" s="93"/>
      <c r="BK178" s="86"/>
      <c r="BL178" s="94"/>
      <c r="BM178" s="86"/>
      <c r="BN178" s="94"/>
      <c r="BO178" s="95"/>
      <c r="BP178" s="92"/>
      <c r="BQ178" s="96"/>
      <c r="BR178" s="1324"/>
      <c r="BS178" s="93"/>
      <c r="BT178" s="86"/>
      <c r="BU178" s="94"/>
      <c r="BV178" s="86"/>
      <c r="BW178" s="94"/>
      <c r="BX178" s="95"/>
      <c r="BY178" s="92"/>
      <c r="BZ178" s="96"/>
      <c r="CA178" s="1324"/>
      <c r="CB178" s="812"/>
      <c r="CC178" s="813"/>
      <c r="CD178" s="814"/>
      <c r="CE178" s="815"/>
      <c r="CF178" s="816"/>
      <c r="CG178" s="85"/>
      <c r="CH178" s="85"/>
      <c r="CI178" s="1319"/>
      <c r="CJ178" s="1319"/>
      <c r="CK178" s="91"/>
      <c r="CL178" s="92"/>
      <c r="CM178" s="93"/>
      <c r="CN178" s="86"/>
      <c r="CO178" s="94"/>
      <c r="CP178" s="86"/>
      <c r="CQ178" s="94"/>
      <c r="CR178" s="95"/>
      <c r="CS178" s="92"/>
      <c r="CT178" s="96"/>
      <c r="CU178" s="93"/>
      <c r="CV178" s="86"/>
      <c r="CW178" s="94"/>
      <c r="CX178" s="86"/>
      <c r="CY178" s="94"/>
      <c r="CZ178" s="95"/>
      <c r="DA178" s="92"/>
      <c r="DB178" s="96"/>
      <c r="DC178" s="93"/>
      <c r="DD178" s="86"/>
      <c r="DE178" s="94"/>
      <c r="DF178" s="86"/>
      <c r="DG178" s="94"/>
      <c r="DH178" s="95"/>
      <c r="DI178" s="92"/>
      <c r="DJ178" s="96"/>
      <c r="DK178" s="93"/>
      <c r="DL178" s="86"/>
      <c r="DM178" s="94"/>
      <c r="DN178" s="86"/>
      <c r="DO178" s="94"/>
      <c r="DP178" s="95"/>
      <c r="DQ178" s="92"/>
      <c r="DR178" s="96"/>
      <c r="DS178" s="817"/>
      <c r="DT178" s="807"/>
      <c r="DU178" s="808"/>
      <c r="DV178" s="807"/>
      <c r="DW178" s="808"/>
      <c r="DX178" s="807"/>
      <c r="DY178" s="808"/>
      <c r="DZ178" s="807"/>
      <c r="EA178" s="808"/>
      <c r="EB178" s="807"/>
      <c r="EC178" s="808"/>
      <c r="ED178" s="1491"/>
    </row>
    <row r="179" spans="1:134" ht="14.25" thickBot="1">
      <c r="A179" s="1768"/>
      <c r="B179" s="802"/>
      <c r="C179" s="87"/>
      <c r="D179" s="79"/>
      <c r="E179" s="809"/>
      <c r="F179" s="810"/>
      <c r="G179" s="80"/>
      <c r="H179" s="803"/>
      <c r="I179" s="804"/>
      <c r="J179" s="805"/>
      <c r="K179" s="802"/>
      <c r="L179" s="804"/>
      <c r="M179" s="805"/>
      <c r="N179" s="803"/>
      <c r="O179" s="805"/>
      <c r="P179" s="81"/>
      <c r="Q179" s="82"/>
      <c r="R179" s="82"/>
      <c r="S179" s="83"/>
      <c r="T179" s="806"/>
      <c r="U179" s="84"/>
      <c r="V179" s="85"/>
      <c r="W179" s="85"/>
      <c r="X179" s="86"/>
      <c r="Y179" s="87"/>
      <c r="Z179" s="79"/>
      <c r="AA179" s="811"/>
      <c r="AB179" s="88"/>
      <c r="AC179" s="805"/>
      <c r="AD179" s="89"/>
      <c r="AE179" s="804"/>
      <c r="AF179" s="804"/>
      <c r="AG179" s="805"/>
      <c r="AH179" s="89"/>
      <c r="AI179" s="805"/>
      <c r="AJ179" s="90"/>
      <c r="AK179" s="85"/>
      <c r="AL179" s="85"/>
      <c r="AM179" s="1319"/>
      <c r="AN179" s="1319"/>
      <c r="AO179" s="91"/>
      <c r="AP179" s="92"/>
      <c r="AQ179" s="1321"/>
      <c r="AR179" s="93"/>
      <c r="AS179" s="86"/>
      <c r="AT179" s="94"/>
      <c r="AU179" s="86"/>
      <c r="AV179" s="94"/>
      <c r="AW179" s="95"/>
      <c r="AX179" s="92"/>
      <c r="AY179" s="96"/>
      <c r="AZ179" s="1324"/>
      <c r="BA179" s="93"/>
      <c r="BB179" s="86"/>
      <c r="BC179" s="94"/>
      <c r="BD179" s="86"/>
      <c r="BE179" s="94"/>
      <c r="BF179" s="95"/>
      <c r="BG179" s="92"/>
      <c r="BH179" s="96"/>
      <c r="BI179" s="1324"/>
      <c r="BJ179" s="93"/>
      <c r="BK179" s="86"/>
      <c r="BL179" s="94"/>
      <c r="BM179" s="86"/>
      <c r="BN179" s="94"/>
      <c r="BO179" s="95"/>
      <c r="BP179" s="92"/>
      <c r="BQ179" s="96"/>
      <c r="BR179" s="1324"/>
      <c r="BS179" s="93"/>
      <c r="BT179" s="86"/>
      <c r="BU179" s="94"/>
      <c r="BV179" s="86"/>
      <c r="BW179" s="94"/>
      <c r="BX179" s="95"/>
      <c r="BY179" s="92"/>
      <c r="BZ179" s="96"/>
      <c r="CA179" s="1324"/>
      <c r="CB179" s="812"/>
      <c r="CC179" s="813"/>
      <c r="CD179" s="814"/>
      <c r="CE179" s="815"/>
      <c r="CF179" s="816"/>
      <c r="CG179" s="85"/>
      <c r="CH179" s="85"/>
      <c r="CI179" s="1319"/>
      <c r="CJ179" s="1319"/>
      <c r="CK179" s="91"/>
      <c r="CL179" s="92"/>
      <c r="CM179" s="93"/>
      <c r="CN179" s="86"/>
      <c r="CO179" s="94"/>
      <c r="CP179" s="86"/>
      <c r="CQ179" s="94"/>
      <c r="CR179" s="95"/>
      <c r="CS179" s="92"/>
      <c r="CT179" s="96"/>
      <c r="CU179" s="93"/>
      <c r="CV179" s="86"/>
      <c r="CW179" s="94"/>
      <c r="CX179" s="86"/>
      <c r="CY179" s="94"/>
      <c r="CZ179" s="95"/>
      <c r="DA179" s="92"/>
      <c r="DB179" s="96"/>
      <c r="DC179" s="93"/>
      <c r="DD179" s="86"/>
      <c r="DE179" s="94"/>
      <c r="DF179" s="86"/>
      <c r="DG179" s="94"/>
      <c r="DH179" s="95"/>
      <c r="DI179" s="92"/>
      <c r="DJ179" s="96"/>
      <c r="DK179" s="93"/>
      <c r="DL179" s="86"/>
      <c r="DM179" s="94"/>
      <c r="DN179" s="86"/>
      <c r="DO179" s="94"/>
      <c r="DP179" s="95"/>
      <c r="DQ179" s="92"/>
      <c r="DR179" s="96"/>
      <c r="DS179" s="817"/>
      <c r="DT179" s="807"/>
      <c r="DU179" s="808"/>
      <c r="DV179" s="807"/>
      <c r="DW179" s="808"/>
      <c r="DX179" s="807"/>
      <c r="DY179" s="808"/>
      <c r="DZ179" s="807"/>
      <c r="EA179" s="808"/>
      <c r="EB179" s="807"/>
      <c r="EC179" s="808"/>
      <c r="ED179" s="1491"/>
    </row>
    <row r="180" spans="1:134" ht="14.25" thickBot="1">
      <c r="A180" s="1768"/>
      <c r="B180" s="802"/>
      <c r="C180" s="87"/>
      <c r="D180" s="79"/>
      <c r="E180" s="809"/>
      <c r="F180" s="810"/>
      <c r="G180" s="80"/>
      <c r="H180" s="803"/>
      <c r="I180" s="804"/>
      <c r="J180" s="805"/>
      <c r="K180" s="802"/>
      <c r="L180" s="804"/>
      <c r="M180" s="805"/>
      <c r="N180" s="803"/>
      <c r="O180" s="805"/>
      <c r="P180" s="81"/>
      <c r="Q180" s="82"/>
      <c r="R180" s="82"/>
      <c r="S180" s="83"/>
      <c r="T180" s="806"/>
      <c r="U180" s="84"/>
      <c r="V180" s="85"/>
      <c r="W180" s="85"/>
      <c r="X180" s="86"/>
      <c r="Y180" s="87"/>
      <c r="Z180" s="79"/>
      <c r="AA180" s="811"/>
      <c r="AB180" s="88"/>
      <c r="AC180" s="805"/>
      <c r="AD180" s="89"/>
      <c r="AE180" s="804"/>
      <c r="AF180" s="804"/>
      <c r="AG180" s="805"/>
      <c r="AH180" s="89"/>
      <c r="AI180" s="805"/>
      <c r="AJ180" s="90"/>
      <c r="AK180" s="85"/>
      <c r="AL180" s="85"/>
      <c r="AM180" s="1319"/>
      <c r="AN180" s="1319"/>
      <c r="AO180" s="91"/>
      <c r="AP180" s="92"/>
      <c r="AQ180" s="1321"/>
      <c r="AR180" s="93"/>
      <c r="AS180" s="86"/>
      <c r="AT180" s="94"/>
      <c r="AU180" s="86"/>
      <c r="AV180" s="94"/>
      <c r="AW180" s="95"/>
      <c r="AX180" s="92"/>
      <c r="AY180" s="96"/>
      <c r="AZ180" s="1324"/>
      <c r="BA180" s="93"/>
      <c r="BB180" s="86"/>
      <c r="BC180" s="94"/>
      <c r="BD180" s="86"/>
      <c r="BE180" s="94"/>
      <c r="BF180" s="95"/>
      <c r="BG180" s="92"/>
      <c r="BH180" s="96"/>
      <c r="BI180" s="1324"/>
      <c r="BJ180" s="93"/>
      <c r="BK180" s="86"/>
      <c r="BL180" s="94"/>
      <c r="BM180" s="86"/>
      <c r="BN180" s="94"/>
      <c r="BO180" s="95"/>
      <c r="BP180" s="92"/>
      <c r="BQ180" s="96"/>
      <c r="BR180" s="1324"/>
      <c r="BS180" s="93"/>
      <c r="BT180" s="86"/>
      <c r="BU180" s="94"/>
      <c r="BV180" s="86"/>
      <c r="BW180" s="94"/>
      <c r="BX180" s="95"/>
      <c r="BY180" s="92"/>
      <c r="BZ180" s="96"/>
      <c r="CA180" s="1324"/>
      <c r="CB180" s="812"/>
      <c r="CC180" s="813"/>
      <c r="CD180" s="814"/>
      <c r="CE180" s="815"/>
      <c r="CF180" s="816"/>
      <c r="CG180" s="85"/>
      <c r="CH180" s="85"/>
      <c r="CI180" s="1319"/>
      <c r="CJ180" s="1319"/>
      <c r="CK180" s="91"/>
      <c r="CL180" s="92"/>
      <c r="CM180" s="93"/>
      <c r="CN180" s="86"/>
      <c r="CO180" s="94"/>
      <c r="CP180" s="86"/>
      <c r="CQ180" s="94"/>
      <c r="CR180" s="95"/>
      <c r="CS180" s="92"/>
      <c r="CT180" s="96"/>
      <c r="CU180" s="93"/>
      <c r="CV180" s="86"/>
      <c r="CW180" s="94"/>
      <c r="CX180" s="86"/>
      <c r="CY180" s="94"/>
      <c r="CZ180" s="95"/>
      <c r="DA180" s="92"/>
      <c r="DB180" s="96"/>
      <c r="DC180" s="93"/>
      <c r="DD180" s="86"/>
      <c r="DE180" s="94"/>
      <c r="DF180" s="86"/>
      <c r="DG180" s="94"/>
      <c r="DH180" s="95"/>
      <c r="DI180" s="92"/>
      <c r="DJ180" s="96"/>
      <c r="DK180" s="93"/>
      <c r="DL180" s="86"/>
      <c r="DM180" s="94"/>
      <c r="DN180" s="86"/>
      <c r="DO180" s="94"/>
      <c r="DP180" s="95"/>
      <c r="DQ180" s="92"/>
      <c r="DR180" s="96"/>
      <c r="DS180" s="817"/>
      <c r="DT180" s="807"/>
      <c r="DU180" s="808"/>
      <c r="DV180" s="807"/>
      <c r="DW180" s="808"/>
      <c r="DX180" s="807"/>
      <c r="DY180" s="808"/>
      <c r="DZ180" s="807"/>
      <c r="EA180" s="808"/>
      <c r="EB180" s="807"/>
      <c r="EC180" s="808"/>
      <c r="ED180" s="1491"/>
    </row>
    <row r="181" spans="1:134" ht="14.25" thickBot="1">
      <c r="A181" s="1768"/>
      <c r="B181" s="802"/>
      <c r="C181" s="87"/>
      <c r="D181" s="79"/>
      <c r="E181" s="809"/>
      <c r="F181" s="810"/>
      <c r="G181" s="80"/>
      <c r="H181" s="803"/>
      <c r="I181" s="804"/>
      <c r="J181" s="805"/>
      <c r="K181" s="802"/>
      <c r="L181" s="804"/>
      <c r="M181" s="805"/>
      <c r="N181" s="803"/>
      <c r="O181" s="805"/>
      <c r="P181" s="81"/>
      <c r="Q181" s="82"/>
      <c r="R181" s="82"/>
      <c r="S181" s="83"/>
      <c r="T181" s="806"/>
      <c r="U181" s="84"/>
      <c r="V181" s="85"/>
      <c r="W181" s="85"/>
      <c r="X181" s="86"/>
      <c r="Y181" s="87"/>
      <c r="Z181" s="79"/>
      <c r="AA181" s="811"/>
      <c r="AB181" s="88"/>
      <c r="AC181" s="805"/>
      <c r="AD181" s="89"/>
      <c r="AE181" s="804"/>
      <c r="AF181" s="804"/>
      <c r="AG181" s="805"/>
      <c r="AH181" s="89"/>
      <c r="AI181" s="805"/>
      <c r="AJ181" s="90"/>
      <c r="AK181" s="85"/>
      <c r="AL181" s="85"/>
      <c r="AM181" s="1319"/>
      <c r="AN181" s="1319"/>
      <c r="AO181" s="91"/>
      <c r="AP181" s="92"/>
      <c r="AQ181" s="1321"/>
      <c r="AR181" s="93"/>
      <c r="AS181" s="86"/>
      <c r="AT181" s="94"/>
      <c r="AU181" s="86"/>
      <c r="AV181" s="94"/>
      <c r="AW181" s="95"/>
      <c r="AX181" s="92"/>
      <c r="AY181" s="96"/>
      <c r="AZ181" s="1324"/>
      <c r="BA181" s="93"/>
      <c r="BB181" s="86"/>
      <c r="BC181" s="94"/>
      <c r="BD181" s="86"/>
      <c r="BE181" s="94"/>
      <c r="BF181" s="95"/>
      <c r="BG181" s="92"/>
      <c r="BH181" s="96"/>
      <c r="BI181" s="1324"/>
      <c r="BJ181" s="93"/>
      <c r="BK181" s="86"/>
      <c r="BL181" s="94"/>
      <c r="BM181" s="86"/>
      <c r="BN181" s="94"/>
      <c r="BO181" s="95"/>
      <c r="BP181" s="92"/>
      <c r="BQ181" s="96"/>
      <c r="BR181" s="1324"/>
      <c r="BS181" s="93"/>
      <c r="BT181" s="86"/>
      <c r="BU181" s="94"/>
      <c r="BV181" s="86"/>
      <c r="BW181" s="94"/>
      <c r="BX181" s="95"/>
      <c r="BY181" s="92"/>
      <c r="BZ181" s="96"/>
      <c r="CA181" s="1324"/>
      <c r="CB181" s="812"/>
      <c r="CC181" s="813"/>
      <c r="CD181" s="814"/>
      <c r="CE181" s="815"/>
      <c r="CF181" s="816"/>
      <c r="CG181" s="85"/>
      <c r="CH181" s="85"/>
      <c r="CI181" s="1319"/>
      <c r="CJ181" s="1319"/>
      <c r="CK181" s="91"/>
      <c r="CL181" s="92"/>
      <c r="CM181" s="93"/>
      <c r="CN181" s="86"/>
      <c r="CO181" s="94"/>
      <c r="CP181" s="86"/>
      <c r="CQ181" s="94"/>
      <c r="CR181" s="95"/>
      <c r="CS181" s="92"/>
      <c r="CT181" s="96"/>
      <c r="CU181" s="93"/>
      <c r="CV181" s="86"/>
      <c r="CW181" s="94"/>
      <c r="CX181" s="86"/>
      <c r="CY181" s="94"/>
      <c r="CZ181" s="95"/>
      <c r="DA181" s="92"/>
      <c r="DB181" s="96"/>
      <c r="DC181" s="93"/>
      <c r="DD181" s="86"/>
      <c r="DE181" s="94"/>
      <c r="DF181" s="86"/>
      <c r="DG181" s="94"/>
      <c r="DH181" s="95"/>
      <c r="DI181" s="92"/>
      <c r="DJ181" s="96"/>
      <c r="DK181" s="93"/>
      <c r="DL181" s="86"/>
      <c r="DM181" s="94"/>
      <c r="DN181" s="86"/>
      <c r="DO181" s="94"/>
      <c r="DP181" s="95"/>
      <c r="DQ181" s="92"/>
      <c r="DR181" s="96"/>
      <c r="DS181" s="817"/>
      <c r="DT181" s="807"/>
      <c r="DU181" s="808"/>
      <c r="DV181" s="807"/>
      <c r="DW181" s="808"/>
      <c r="DX181" s="807"/>
      <c r="DY181" s="808"/>
      <c r="DZ181" s="807"/>
      <c r="EA181" s="808"/>
      <c r="EB181" s="807"/>
      <c r="EC181" s="808"/>
      <c r="ED181" s="1491"/>
    </row>
    <row r="182" spans="1:134" ht="14.25" thickBot="1">
      <c r="A182" s="1768"/>
      <c r="B182" s="802"/>
      <c r="C182" s="87"/>
      <c r="D182" s="79"/>
      <c r="E182" s="809"/>
      <c r="F182" s="810"/>
      <c r="G182" s="80"/>
      <c r="H182" s="803"/>
      <c r="I182" s="804"/>
      <c r="J182" s="805"/>
      <c r="K182" s="802"/>
      <c r="L182" s="804"/>
      <c r="M182" s="805"/>
      <c r="N182" s="803"/>
      <c r="O182" s="805"/>
      <c r="P182" s="81"/>
      <c r="Q182" s="82"/>
      <c r="R182" s="82"/>
      <c r="S182" s="83"/>
      <c r="T182" s="806"/>
      <c r="U182" s="84"/>
      <c r="V182" s="85"/>
      <c r="W182" s="85"/>
      <c r="X182" s="86"/>
      <c r="Y182" s="87"/>
      <c r="Z182" s="79"/>
      <c r="AA182" s="811"/>
      <c r="AB182" s="88"/>
      <c r="AC182" s="805"/>
      <c r="AD182" s="89"/>
      <c r="AE182" s="804"/>
      <c r="AF182" s="804"/>
      <c r="AG182" s="805"/>
      <c r="AH182" s="89"/>
      <c r="AI182" s="805"/>
      <c r="AJ182" s="90"/>
      <c r="AK182" s="85"/>
      <c r="AL182" s="85"/>
      <c r="AM182" s="1319"/>
      <c r="AN182" s="1319"/>
      <c r="AO182" s="91"/>
      <c r="AP182" s="92"/>
      <c r="AQ182" s="1321"/>
      <c r="AR182" s="93"/>
      <c r="AS182" s="86"/>
      <c r="AT182" s="94"/>
      <c r="AU182" s="86"/>
      <c r="AV182" s="94"/>
      <c r="AW182" s="95"/>
      <c r="AX182" s="92"/>
      <c r="AY182" s="96"/>
      <c r="AZ182" s="1324"/>
      <c r="BA182" s="93"/>
      <c r="BB182" s="86"/>
      <c r="BC182" s="94"/>
      <c r="BD182" s="86"/>
      <c r="BE182" s="94"/>
      <c r="BF182" s="95"/>
      <c r="BG182" s="92"/>
      <c r="BH182" s="96"/>
      <c r="BI182" s="1324"/>
      <c r="BJ182" s="93"/>
      <c r="BK182" s="86"/>
      <c r="BL182" s="94"/>
      <c r="BM182" s="86"/>
      <c r="BN182" s="94"/>
      <c r="BO182" s="95"/>
      <c r="BP182" s="92"/>
      <c r="BQ182" s="96"/>
      <c r="BR182" s="1324"/>
      <c r="BS182" s="93"/>
      <c r="BT182" s="86"/>
      <c r="BU182" s="94"/>
      <c r="BV182" s="86"/>
      <c r="BW182" s="94"/>
      <c r="BX182" s="95"/>
      <c r="BY182" s="92"/>
      <c r="BZ182" s="96"/>
      <c r="CA182" s="1324"/>
      <c r="CB182" s="812"/>
      <c r="CC182" s="813"/>
      <c r="CD182" s="814"/>
      <c r="CE182" s="815"/>
      <c r="CF182" s="816"/>
      <c r="CG182" s="85"/>
      <c r="CH182" s="85"/>
      <c r="CI182" s="1319"/>
      <c r="CJ182" s="1319"/>
      <c r="CK182" s="91"/>
      <c r="CL182" s="92"/>
      <c r="CM182" s="93"/>
      <c r="CN182" s="86"/>
      <c r="CO182" s="94"/>
      <c r="CP182" s="86"/>
      <c r="CQ182" s="94"/>
      <c r="CR182" s="95"/>
      <c r="CS182" s="92"/>
      <c r="CT182" s="96"/>
      <c r="CU182" s="93"/>
      <c r="CV182" s="86"/>
      <c r="CW182" s="94"/>
      <c r="CX182" s="86"/>
      <c r="CY182" s="94"/>
      <c r="CZ182" s="95"/>
      <c r="DA182" s="92"/>
      <c r="DB182" s="96"/>
      <c r="DC182" s="93"/>
      <c r="DD182" s="86"/>
      <c r="DE182" s="94"/>
      <c r="DF182" s="86"/>
      <c r="DG182" s="94"/>
      <c r="DH182" s="95"/>
      <c r="DI182" s="92"/>
      <c r="DJ182" s="96"/>
      <c r="DK182" s="93"/>
      <c r="DL182" s="86"/>
      <c r="DM182" s="94"/>
      <c r="DN182" s="86"/>
      <c r="DO182" s="94"/>
      <c r="DP182" s="95"/>
      <c r="DQ182" s="92"/>
      <c r="DR182" s="96"/>
      <c r="DS182" s="817"/>
      <c r="DT182" s="807"/>
      <c r="DU182" s="808"/>
      <c r="DV182" s="807"/>
      <c r="DW182" s="808"/>
      <c r="DX182" s="807"/>
      <c r="DY182" s="808"/>
      <c r="DZ182" s="807"/>
      <c r="EA182" s="808"/>
      <c r="EB182" s="807"/>
      <c r="EC182" s="808"/>
      <c r="ED182" s="1491"/>
    </row>
    <row r="183" spans="1:134" ht="14.25" thickBot="1">
      <c r="A183" s="1768"/>
      <c r="B183" s="802"/>
      <c r="C183" s="87"/>
      <c r="D183" s="79"/>
      <c r="E183" s="809"/>
      <c r="F183" s="810"/>
      <c r="G183" s="80"/>
      <c r="H183" s="803"/>
      <c r="I183" s="804"/>
      <c r="J183" s="805"/>
      <c r="K183" s="802"/>
      <c r="L183" s="804"/>
      <c r="M183" s="805"/>
      <c r="N183" s="803"/>
      <c r="O183" s="805"/>
      <c r="P183" s="81"/>
      <c r="Q183" s="82"/>
      <c r="R183" s="82"/>
      <c r="S183" s="83"/>
      <c r="T183" s="806"/>
      <c r="U183" s="84"/>
      <c r="V183" s="85"/>
      <c r="W183" s="85"/>
      <c r="X183" s="86"/>
      <c r="Y183" s="87"/>
      <c r="Z183" s="79"/>
      <c r="AA183" s="811"/>
      <c r="AB183" s="88"/>
      <c r="AC183" s="805"/>
      <c r="AD183" s="89"/>
      <c r="AE183" s="804"/>
      <c r="AF183" s="804"/>
      <c r="AG183" s="805"/>
      <c r="AH183" s="89"/>
      <c r="AI183" s="805"/>
      <c r="AJ183" s="90"/>
      <c r="AK183" s="85"/>
      <c r="AL183" s="85"/>
      <c r="AM183" s="1319"/>
      <c r="AN183" s="1319"/>
      <c r="AO183" s="91"/>
      <c r="AP183" s="92"/>
      <c r="AQ183" s="1321"/>
      <c r="AR183" s="93"/>
      <c r="AS183" s="86"/>
      <c r="AT183" s="94"/>
      <c r="AU183" s="86"/>
      <c r="AV183" s="94"/>
      <c r="AW183" s="95"/>
      <c r="AX183" s="92"/>
      <c r="AY183" s="96"/>
      <c r="AZ183" s="1324"/>
      <c r="BA183" s="93"/>
      <c r="BB183" s="86"/>
      <c r="BC183" s="94"/>
      <c r="BD183" s="86"/>
      <c r="BE183" s="94"/>
      <c r="BF183" s="95"/>
      <c r="BG183" s="92"/>
      <c r="BH183" s="96"/>
      <c r="BI183" s="1324"/>
      <c r="BJ183" s="93"/>
      <c r="BK183" s="86"/>
      <c r="BL183" s="94"/>
      <c r="BM183" s="86"/>
      <c r="BN183" s="94"/>
      <c r="BO183" s="95"/>
      <c r="BP183" s="92"/>
      <c r="BQ183" s="96"/>
      <c r="BR183" s="1324"/>
      <c r="BS183" s="93"/>
      <c r="BT183" s="86"/>
      <c r="BU183" s="94"/>
      <c r="BV183" s="86"/>
      <c r="BW183" s="94"/>
      <c r="BX183" s="95"/>
      <c r="BY183" s="92"/>
      <c r="BZ183" s="96"/>
      <c r="CA183" s="1324"/>
      <c r="CB183" s="812"/>
      <c r="CC183" s="813"/>
      <c r="CD183" s="814"/>
      <c r="CE183" s="815"/>
      <c r="CF183" s="816"/>
      <c r="CG183" s="85"/>
      <c r="CH183" s="85"/>
      <c r="CI183" s="1319"/>
      <c r="CJ183" s="1319"/>
      <c r="CK183" s="91"/>
      <c r="CL183" s="92"/>
      <c r="CM183" s="93"/>
      <c r="CN183" s="86"/>
      <c r="CO183" s="94"/>
      <c r="CP183" s="86"/>
      <c r="CQ183" s="94"/>
      <c r="CR183" s="95"/>
      <c r="CS183" s="92"/>
      <c r="CT183" s="96"/>
      <c r="CU183" s="93"/>
      <c r="CV183" s="86"/>
      <c r="CW183" s="94"/>
      <c r="CX183" s="86"/>
      <c r="CY183" s="94"/>
      <c r="CZ183" s="95"/>
      <c r="DA183" s="92"/>
      <c r="DB183" s="96"/>
      <c r="DC183" s="93"/>
      <c r="DD183" s="86"/>
      <c r="DE183" s="94"/>
      <c r="DF183" s="86"/>
      <c r="DG183" s="94"/>
      <c r="DH183" s="95"/>
      <c r="DI183" s="92"/>
      <c r="DJ183" s="96"/>
      <c r="DK183" s="93"/>
      <c r="DL183" s="86"/>
      <c r="DM183" s="94"/>
      <c r="DN183" s="86"/>
      <c r="DO183" s="94"/>
      <c r="DP183" s="95"/>
      <c r="DQ183" s="92"/>
      <c r="DR183" s="96"/>
      <c r="DS183" s="817"/>
      <c r="DT183" s="807"/>
      <c r="DU183" s="808"/>
      <c r="DV183" s="807"/>
      <c r="DW183" s="808"/>
      <c r="DX183" s="807"/>
      <c r="DY183" s="808"/>
      <c r="DZ183" s="807"/>
      <c r="EA183" s="808"/>
      <c r="EB183" s="807"/>
      <c r="EC183" s="808"/>
      <c r="ED183" s="1491"/>
    </row>
    <row r="184" spans="1:134" ht="14.25" thickBot="1">
      <c r="A184" s="1768"/>
      <c r="B184" s="802"/>
      <c r="C184" s="87"/>
      <c r="D184" s="79"/>
      <c r="E184" s="809"/>
      <c r="F184" s="810"/>
      <c r="G184" s="80"/>
      <c r="H184" s="803"/>
      <c r="I184" s="804"/>
      <c r="J184" s="805"/>
      <c r="K184" s="802"/>
      <c r="L184" s="804"/>
      <c r="M184" s="805"/>
      <c r="N184" s="803"/>
      <c r="O184" s="805"/>
      <c r="P184" s="81"/>
      <c r="Q184" s="82"/>
      <c r="R184" s="82"/>
      <c r="S184" s="83"/>
      <c r="T184" s="806"/>
      <c r="U184" s="84"/>
      <c r="V184" s="85"/>
      <c r="W184" s="85"/>
      <c r="X184" s="86"/>
      <c r="Y184" s="87"/>
      <c r="Z184" s="79"/>
      <c r="AA184" s="811"/>
      <c r="AB184" s="88"/>
      <c r="AC184" s="805"/>
      <c r="AD184" s="89"/>
      <c r="AE184" s="804"/>
      <c r="AF184" s="804"/>
      <c r="AG184" s="805"/>
      <c r="AH184" s="89"/>
      <c r="AI184" s="805"/>
      <c r="AJ184" s="90"/>
      <c r="AK184" s="85"/>
      <c r="AL184" s="85"/>
      <c r="AM184" s="1319"/>
      <c r="AN184" s="1319"/>
      <c r="AO184" s="91"/>
      <c r="AP184" s="92"/>
      <c r="AQ184" s="1321"/>
      <c r="AR184" s="93"/>
      <c r="AS184" s="86"/>
      <c r="AT184" s="94"/>
      <c r="AU184" s="86"/>
      <c r="AV184" s="94"/>
      <c r="AW184" s="95"/>
      <c r="AX184" s="92"/>
      <c r="AY184" s="96"/>
      <c r="AZ184" s="1324"/>
      <c r="BA184" s="93"/>
      <c r="BB184" s="86"/>
      <c r="BC184" s="94"/>
      <c r="BD184" s="86"/>
      <c r="BE184" s="94"/>
      <c r="BF184" s="95"/>
      <c r="BG184" s="92"/>
      <c r="BH184" s="96"/>
      <c r="BI184" s="1324"/>
      <c r="BJ184" s="93"/>
      <c r="BK184" s="86"/>
      <c r="BL184" s="94"/>
      <c r="BM184" s="86"/>
      <c r="BN184" s="94"/>
      <c r="BO184" s="95"/>
      <c r="BP184" s="92"/>
      <c r="BQ184" s="96"/>
      <c r="BR184" s="1324"/>
      <c r="BS184" s="93"/>
      <c r="BT184" s="86"/>
      <c r="BU184" s="94"/>
      <c r="BV184" s="86"/>
      <c r="BW184" s="94"/>
      <c r="BX184" s="95"/>
      <c r="BY184" s="92"/>
      <c r="BZ184" s="96"/>
      <c r="CA184" s="1324"/>
      <c r="CB184" s="812"/>
      <c r="CC184" s="813"/>
      <c r="CD184" s="814"/>
      <c r="CE184" s="815"/>
      <c r="CF184" s="816"/>
      <c r="CG184" s="85"/>
      <c r="CH184" s="85"/>
      <c r="CI184" s="1319"/>
      <c r="CJ184" s="1319"/>
      <c r="CK184" s="91"/>
      <c r="CL184" s="92"/>
      <c r="CM184" s="93"/>
      <c r="CN184" s="86"/>
      <c r="CO184" s="94"/>
      <c r="CP184" s="86"/>
      <c r="CQ184" s="94"/>
      <c r="CR184" s="95"/>
      <c r="CS184" s="92"/>
      <c r="CT184" s="96"/>
      <c r="CU184" s="93"/>
      <c r="CV184" s="86"/>
      <c r="CW184" s="94"/>
      <c r="CX184" s="86"/>
      <c r="CY184" s="94"/>
      <c r="CZ184" s="95"/>
      <c r="DA184" s="92"/>
      <c r="DB184" s="96"/>
      <c r="DC184" s="93"/>
      <c r="DD184" s="86"/>
      <c r="DE184" s="94"/>
      <c r="DF184" s="86"/>
      <c r="DG184" s="94"/>
      <c r="DH184" s="95"/>
      <c r="DI184" s="92"/>
      <c r="DJ184" s="96"/>
      <c r="DK184" s="93"/>
      <c r="DL184" s="86"/>
      <c r="DM184" s="94"/>
      <c r="DN184" s="86"/>
      <c r="DO184" s="94"/>
      <c r="DP184" s="95"/>
      <c r="DQ184" s="92"/>
      <c r="DR184" s="96"/>
      <c r="DS184" s="817"/>
      <c r="DT184" s="807"/>
      <c r="DU184" s="808"/>
      <c r="DV184" s="807"/>
      <c r="DW184" s="808"/>
      <c r="DX184" s="807"/>
      <c r="DY184" s="808"/>
      <c r="DZ184" s="807"/>
      <c r="EA184" s="808"/>
      <c r="EB184" s="807"/>
      <c r="EC184" s="808"/>
      <c r="ED184" s="1491"/>
    </row>
    <row r="185" spans="1:134" ht="14.25" thickBot="1">
      <c r="A185" s="1768"/>
      <c r="B185" s="802"/>
      <c r="C185" s="87"/>
      <c r="D185" s="79"/>
      <c r="E185" s="809"/>
      <c r="F185" s="810"/>
      <c r="G185" s="80"/>
      <c r="H185" s="803"/>
      <c r="I185" s="804"/>
      <c r="J185" s="805"/>
      <c r="K185" s="802"/>
      <c r="L185" s="804"/>
      <c r="M185" s="805"/>
      <c r="N185" s="803"/>
      <c r="O185" s="805"/>
      <c r="P185" s="81"/>
      <c r="Q185" s="82"/>
      <c r="R185" s="82"/>
      <c r="S185" s="83"/>
      <c r="T185" s="806"/>
      <c r="U185" s="84"/>
      <c r="V185" s="85"/>
      <c r="W185" s="85"/>
      <c r="X185" s="86"/>
      <c r="Y185" s="87"/>
      <c r="Z185" s="79"/>
      <c r="AA185" s="811"/>
      <c r="AB185" s="88"/>
      <c r="AC185" s="805"/>
      <c r="AD185" s="89"/>
      <c r="AE185" s="804"/>
      <c r="AF185" s="804"/>
      <c r="AG185" s="805"/>
      <c r="AH185" s="89"/>
      <c r="AI185" s="805"/>
      <c r="AJ185" s="90"/>
      <c r="AK185" s="85"/>
      <c r="AL185" s="85"/>
      <c r="AM185" s="1319"/>
      <c r="AN185" s="1319"/>
      <c r="AO185" s="91"/>
      <c r="AP185" s="92"/>
      <c r="AQ185" s="1321"/>
      <c r="AR185" s="93"/>
      <c r="AS185" s="86"/>
      <c r="AT185" s="94"/>
      <c r="AU185" s="86"/>
      <c r="AV185" s="94"/>
      <c r="AW185" s="95"/>
      <c r="AX185" s="92"/>
      <c r="AY185" s="96"/>
      <c r="AZ185" s="1324"/>
      <c r="BA185" s="93"/>
      <c r="BB185" s="86"/>
      <c r="BC185" s="94"/>
      <c r="BD185" s="86"/>
      <c r="BE185" s="94"/>
      <c r="BF185" s="95"/>
      <c r="BG185" s="92"/>
      <c r="BH185" s="96"/>
      <c r="BI185" s="1324"/>
      <c r="BJ185" s="93"/>
      <c r="BK185" s="86"/>
      <c r="BL185" s="94"/>
      <c r="BM185" s="86"/>
      <c r="BN185" s="94"/>
      <c r="BO185" s="95"/>
      <c r="BP185" s="92"/>
      <c r="BQ185" s="96"/>
      <c r="BR185" s="1324"/>
      <c r="BS185" s="93"/>
      <c r="BT185" s="86"/>
      <c r="BU185" s="94"/>
      <c r="BV185" s="86"/>
      <c r="BW185" s="94"/>
      <c r="BX185" s="95"/>
      <c r="BY185" s="92"/>
      <c r="BZ185" s="96"/>
      <c r="CA185" s="1324"/>
      <c r="CB185" s="812"/>
      <c r="CC185" s="813"/>
      <c r="CD185" s="814"/>
      <c r="CE185" s="815"/>
      <c r="CF185" s="816"/>
      <c r="CG185" s="85"/>
      <c r="CH185" s="85"/>
      <c r="CI185" s="1319"/>
      <c r="CJ185" s="1319"/>
      <c r="CK185" s="91"/>
      <c r="CL185" s="92"/>
      <c r="CM185" s="93"/>
      <c r="CN185" s="86"/>
      <c r="CO185" s="94"/>
      <c r="CP185" s="86"/>
      <c r="CQ185" s="94"/>
      <c r="CR185" s="95"/>
      <c r="CS185" s="92"/>
      <c r="CT185" s="96"/>
      <c r="CU185" s="93"/>
      <c r="CV185" s="86"/>
      <c r="CW185" s="94"/>
      <c r="CX185" s="86"/>
      <c r="CY185" s="94"/>
      <c r="CZ185" s="95"/>
      <c r="DA185" s="92"/>
      <c r="DB185" s="96"/>
      <c r="DC185" s="93"/>
      <c r="DD185" s="86"/>
      <c r="DE185" s="94"/>
      <c r="DF185" s="86"/>
      <c r="DG185" s="94"/>
      <c r="DH185" s="95"/>
      <c r="DI185" s="92"/>
      <c r="DJ185" s="96"/>
      <c r="DK185" s="93"/>
      <c r="DL185" s="86"/>
      <c r="DM185" s="94"/>
      <c r="DN185" s="86"/>
      <c r="DO185" s="94"/>
      <c r="DP185" s="95"/>
      <c r="DQ185" s="92"/>
      <c r="DR185" s="96"/>
      <c r="DS185" s="817"/>
      <c r="DT185" s="807"/>
      <c r="DU185" s="808"/>
      <c r="DV185" s="807"/>
      <c r="DW185" s="808"/>
      <c r="DX185" s="807"/>
      <c r="DY185" s="808"/>
      <c r="DZ185" s="807"/>
      <c r="EA185" s="808"/>
      <c r="EB185" s="807"/>
      <c r="EC185" s="808"/>
      <c r="ED185" s="1491"/>
    </row>
    <row r="186" spans="1:134" ht="14.25" thickBot="1">
      <c r="A186" s="1768"/>
      <c r="B186" s="802"/>
      <c r="C186" s="87"/>
      <c r="D186" s="79"/>
      <c r="E186" s="809"/>
      <c r="F186" s="810"/>
      <c r="G186" s="80"/>
      <c r="H186" s="803"/>
      <c r="I186" s="804"/>
      <c r="J186" s="805"/>
      <c r="K186" s="802"/>
      <c r="L186" s="804"/>
      <c r="M186" s="805"/>
      <c r="N186" s="803"/>
      <c r="O186" s="805"/>
      <c r="P186" s="81"/>
      <c r="Q186" s="82"/>
      <c r="R186" s="82"/>
      <c r="S186" s="83"/>
      <c r="T186" s="806"/>
      <c r="U186" s="84"/>
      <c r="V186" s="85"/>
      <c r="W186" s="85"/>
      <c r="X186" s="86"/>
      <c r="Y186" s="87"/>
      <c r="Z186" s="79"/>
      <c r="AA186" s="811"/>
      <c r="AB186" s="88"/>
      <c r="AC186" s="805"/>
      <c r="AD186" s="89"/>
      <c r="AE186" s="804"/>
      <c r="AF186" s="804"/>
      <c r="AG186" s="805"/>
      <c r="AH186" s="89"/>
      <c r="AI186" s="805"/>
      <c r="AJ186" s="90"/>
      <c r="AK186" s="85"/>
      <c r="AL186" s="85"/>
      <c r="AM186" s="1319"/>
      <c r="AN186" s="1319"/>
      <c r="AO186" s="91"/>
      <c r="AP186" s="92"/>
      <c r="AQ186" s="1321"/>
      <c r="AR186" s="93"/>
      <c r="AS186" s="86"/>
      <c r="AT186" s="94"/>
      <c r="AU186" s="86"/>
      <c r="AV186" s="94"/>
      <c r="AW186" s="95"/>
      <c r="AX186" s="92"/>
      <c r="AY186" s="96"/>
      <c r="AZ186" s="1324"/>
      <c r="BA186" s="93"/>
      <c r="BB186" s="86"/>
      <c r="BC186" s="94"/>
      <c r="BD186" s="86"/>
      <c r="BE186" s="94"/>
      <c r="BF186" s="95"/>
      <c r="BG186" s="92"/>
      <c r="BH186" s="96"/>
      <c r="BI186" s="1324"/>
      <c r="BJ186" s="93"/>
      <c r="BK186" s="86"/>
      <c r="BL186" s="94"/>
      <c r="BM186" s="86"/>
      <c r="BN186" s="94"/>
      <c r="BO186" s="95"/>
      <c r="BP186" s="92"/>
      <c r="BQ186" s="96"/>
      <c r="BR186" s="1324"/>
      <c r="BS186" s="93"/>
      <c r="BT186" s="86"/>
      <c r="BU186" s="94"/>
      <c r="BV186" s="86"/>
      <c r="BW186" s="94"/>
      <c r="BX186" s="95"/>
      <c r="BY186" s="92"/>
      <c r="BZ186" s="96"/>
      <c r="CA186" s="1324"/>
      <c r="CB186" s="812"/>
      <c r="CC186" s="813"/>
      <c r="CD186" s="814"/>
      <c r="CE186" s="815"/>
      <c r="CF186" s="816"/>
      <c r="CG186" s="85"/>
      <c r="CH186" s="85"/>
      <c r="CI186" s="1319"/>
      <c r="CJ186" s="1319"/>
      <c r="CK186" s="91"/>
      <c r="CL186" s="92"/>
      <c r="CM186" s="93"/>
      <c r="CN186" s="86"/>
      <c r="CO186" s="94"/>
      <c r="CP186" s="86"/>
      <c r="CQ186" s="94"/>
      <c r="CR186" s="95"/>
      <c r="CS186" s="92"/>
      <c r="CT186" s="96"/>
      <c r="CU186" s="93"/>
      <c r="CV186" s="86"/>
      <c r="CW186" s="94"/>
      <c r="CX186" s="86"/>
      <c r="CY186" s="94"/>
      <c r="CZ186" s="95"/>
      <c r="DA186" s="92"/>
      <c r="DB186" s="96"/>
      <c r="DC186" s="93"/>
      <c r="DD186" s="86"/>
      <c r="DE186" s="94"/>
      <c r="DF186" s="86"/>
      <c r="DG186" s="94"/>
      <c r="DH186" s="95"/>
      <c r="DI186" s="92"/>
      <c r="DJ186" s="96"/>
      <c r="DK186" s="93"/>
      <c r="DL186" s="86"/>
      <c r="DM186" s="94"/>
      <c r="DN186" s="86"/>
      <c r="DO186" s="94"/>
      <c r="DP186" s="95"/>
      <c r="DQ186" s="92"/>
      <c r="DR186" s="96"/>
      <c r="DS186" s="817"/>
      <c r="DT186" s="807"/>
      <c r="DU186" s="808"/>
      <c r="DV186" s="807"/>
      <c r="DW186" s="808"/>
      <c r="DX186" s="807"/>
      <c r="DY186" s="808"/>
      <c r="DZ186" s="807"/>
      <c r="EA186" s="808"/>
      <c r="EB186" s="807"/>
      <c r="EC186" s="808"/>
      <c r="ED186" s="1491"/>
    </row>
    <row r="187" spans="1:134" ht="14.25" thickBot="1">
      <c r="A187" s="1768"/>
      <c r="B187" s="802"/>
      <c r="C187" s="87"/>
      <c r="D187" s="79"/>
      <c r="E187" s="809"/>
      <c r="F187" s="810"/>
      <c r="G187" s="80"/>
      <c r="H187" s="803"/>
      <c r="I187" s="804"/>
      <c r="J187" s="805"/>
      <c r="K187" s="802"/>
      <c r="L187" s="804"/>
      <c r="M187" s="805"/>
      <c r="N187" s="803"/>
      <c r="O187" s="805"/>
      <c r="P187" s="81"/>
      <c r="Q187" s="82"/>
      <c r="R187" s="82"/>
      <c r="S187" s="83"/>
      <c r="T187" s="806"/>
      <c r="U187" s="84"/>
      <c r="V187" s="85"/>
      <c r="W187" s="85"/>
      <c r="X187" s="86"/>
      <c r="Y187" s="87"/>
      <c r="Z187" s="79"/>
      <c r="AA187" s="811"/>
      <c r="AB187" s="88"/>
      <c r="AC187" s="805"/>
      <c r="AD187" s="89"/>
      <c r="AE187" s="804"/>
      <c r="AF187" s="804"/>
      <c r="AG187" s="805"/>
      <c r="AH187" s="89"/>
      <c r="AI187" s="805"/>
      <c r="AJ187" s="90"/>
      <c r="AK187" s="85"/>
      <c r="AL187" s="85"/>
      <c r="AM187" s="1319"/>
      <c r="AN187" s="1319"/>
      <c r="AO187" s="91"/>
      <c r="AP187" s="92"/>
      <c r="AQ187" s="1321"/>
      <c r="AR187" s="93"/>
      <c r="AS187" s="86"/>
      <c r="AT187" s="94"/>
      <c r="AU187" s="86"/>
      <c r="AV187" s="94"/>
      <c r="AW187" s="95"/>
      <c r="AX187" s="92"/>
      <c r="AY187" s="96"/>
      <c r="AZ187" s="1324"/>
      <c r="BA187" s="93"/>
      <c r="BB187" s="86"/>
      <c r="BC187" s="94"/>
      <c r="BD187" s="86"/>
      <c r="BE187" s="94"/>
      <c r="BF187" s="95"/>
      <c r="BG187" s="92"/>
      <c r="BH187" s="96"/>
      <c r="BI187" s="1324"/>
      <c r="BJ187" s="93"/>
      <c r="BK187" s="86"/>
      <c r="BL187" s="94"/>
      <c r="BM187" s="86"/>
      <c r="BN187" s="94"/>
      <c r="BO187" s="95"/>
      <c r="BP187" s="92"/>
      <c r="BQ187" s="96"/>
      <c r="BR187" s="1324"/>
      <c r="BS187" s="93"/>
      <c r="BT187" s="86"/>
      <c r="BU187" s="94"/>
      <c r="BV187" s="86"/>
      <c r="BW187" s="94"/>
      <c r="BX187" s="95"/>
      <c r="BY187" s="92"/>
      <c r="BZ187" s="96"/>
      <c r="CA187" s="1324"/>
      <c r="CB187" s="812"/>
      <c r="CC187" s="813"/>
      <c r="CD187" s="814"/>
      <c r="CE187" s="815"/>
      <c r="CF187" s="816"/>
      <c r="CG187" s="85"/>
      <c r="CH187" s="85"/>
      <c r="CI187" s="1319"/>
      <c r="CJ187" s="1319"/>
      <c r="CK187" s="91"/>
      <c r="CL187" s="92"/>
      <c r="CM187" s="93"/>
      <c r="CN187" s="86"/>
      <c r="CO187" s="94"/>
      <c r="CP187" s="86"/>
      <c r="CQ187" s="94"/>
      <c r="CR187" s="95"/>
      <c r="CS187" s="92"/>
      <c r="CT187" s="96"/>
      <c r="CU187" s="93"/>
      <c r="CV187" s="86"/>
      <c r="CW187" s="94"/>
      <c r="CX187" s="86"/>
      <c r="CY187" s="94"/>
      <c r="CZ187" s="95"/>
      <c r="DA187" s="92"/>
      <c r="DB187" s="96"/>
      <c r="DC187" s="93"/>
      <c r="DD187" s="86"/>
      <c r="DE187" s="94"/>
      <c r="DF187" s="86"/>
      <c r="DG187" s="94"/>
      <c r="DH187" s="95"/>
      <c r="DI187" s="92"/>
      <c r="DJ187" s="96"/>
      <c r="DK187" s="93"/>
      <c r="DL187" s="86"/>
      <c r="DM187" s="94"/>
      <c r="DN187" s="86"/>
      <c r="DO187" s="94"/>
      <c r="DP187" s="95"/>
      <c r="DQ187" s="92"/>
      <c r="DR187" s="96"/>
      <c r="DS187" s="817"/>
      <c r="DT187" s="807"/>
      <c r="DU187" s="808"/>
      <c r="DV187" s="807"/>
      <c r="DW187" s="808"/>
      <c r="DX187" s="807"/>
      <c r="DY187" s="808"/>
      <c r="DZ187" s="807"/>
      <c r="EA187" s="808"/>
      <c r="EB187" s="807"/>
      <c r="EC187" s="808"/>
      <c r="ED187" s="1491"/>
    </row>
    <row r="188" spans="1:134" ht="14.25" thickBot="1">
      <c r="A188" s="1768"/>
      <c r="B188" s="802"/>
      <c r="C188" s="87"/>
      <c r="D188" s="79"/>
      <c r="E188" s="809"/>
      <c r="F188" s="810"/>
      <c r="G188" s="80"/>
      <c r="H188" s="803"/>
      <c r="I188" s="804"/>
      <c r="J188" s="805"/>
      <c r="K188" s="802"/>
      <c r="L188" s="804"/>
      <c r="M188" s="805"/>
      <c r="N188" s="803"/>
      <c r="O188" s="805"/>
      <c r="P188" s="81"/>
      <c r="Q188" s="82"/>
      <c r="R188" s="82"/>
      <c r="S188" s="83"/>
      <c r="T188" s="806"/>
      <c r="U188" s="84"/>
      <c r="V188" s="85"/>
      <c r="W188" s="85"/>
      <c r="X188" s="86"/>
      <c r="Y188" s="87"/>
      <c r="Z188" s="79"/>
      <c r="AA188" s="811"/>
      <c r="AB188" s="88"/>
      <c r="AC188" s="805"/>
      <c r="AD188" s="89"/>
      <c r="AE188" s="804"/>
      <c r="AF188" s="804"/>
      <c r="AG188" s="805"/>
      <c r="AH188" s="89"/>
      <c r="AI188" s="805"/>
      <c r="AJ188" s="90"/>
      <c r="AK188" s="85"/>
      <c r="AL188" s="85"/>
      <c r="AM188" s="1319"/>
      <c r="AN188" s="1319"/>
      <c r="AO188" s="91"/>
      <c r="AP188" s="92"/>
      <c r="AQ188" s="1321"/>
      <c r="AR188" s="93"/>
      <c r="AS188" s="86"/>
      <c r="AT188" s="94"/>
      <c r="AU188" s="86"/>
      <c r="AV188" s="94"/>
      <c r="AW188" s="95"/>
      <c r="AX188" s="92"/>
      <c r="AY188" s="96"/>
      <c r="AZ188" s="1324"/>
      <c r="BA188" s="93"/>
      <c r="BB188" s="86"/>
      <c r="BC188" s="94"/>
      <c r="BD188" s="86"/>
      <c r="BE188" s="94"/>
      <c r="BF188" s="95"/>
      <c r="BG188" s="92"/>
      <c r="BH188" s="96"/>
      <c r="BI188" s="1324"/>
      <c r="BJ188" s="93"/>
      <c r="BK188" s="86"/>
      <c r="BL188" s="94"/>
      <c r="BM188" s="86"/>
      <c r="BN188" s="94"/>
      <c r="BO188" s="95"/>
      <c r="BP188" s="92"/>
      <c r="BQ188" s="96"/>
      <c r="BR188" s="1324"/>
      <c r="BS188" s="93"/>
      <c r="BT188" s="86"/>
      <c r="BU188" s="94"/>
      <c r="BV188" s="86"/>
      <c r="BW188" s="94"/>
      <c r="BX188" s="95"/>
      <c r="BY188" s="92"/>
      <c r="BZ188" s="96"/>
      <c r="CA188" s="1324"/>
      <c r="CB188" s="812"/>
      <c r="CC188" s="813"/>
      <c r="CD188" s="814"/>
      <c r="CE188" s="815"/>
      <c r="CF188" s="816"/>
      <c r="CG188" s="85"/>
      <c r="CH188" s="85"/>
      <c r="CI188" s="1319"/>
      <c r="CJ188" s="1319"/>
      <c r="CK188" s="91"/>
      <c r="CL188" s="92"/>
      <c r="CM188" s="93"/>
      <c r="CN188" s="86"/>
      <c r="CO188" s="94"/>
      <c r="CP188" s="86"/>
      <c r="CQ188" s="94"/>
      <c r="CR188" s="95"/>
      <c r="CS188" s="92"/>
      <c r="CT188" s="96"/>
      <c r="CU188" s="93"/>
      <c r="CV188" s="86"/>
      <c r="CW188" s="94"/>
      <c r="CX188" s="86"/>
      <c r="CY188" s="94"/>
      <c r="CZ188" s="95"/>
      <c r="DA188" s="92"/>
      <c r="DB188" s="96"/>
      <c r="DC188" s="93"/>
      <c r="DD188" s="86"/>
      <c r="DE188" s="94"/>
      <c r="DF188" s="86"/>
      <c r="DG188" s="94"/>
      <c r="DH188" s="95"/>
      <c r="DI188" s="92"/>
      <c r="DJ188" s="96"/>
      <c r="DK188" s="93"/>
      <c r="DL188" s="86"/>
      <c r="DM188" s="94"/>
      <c r="DN188" s="86"/>
      <c r="DO188" s="94"/>
      <c r="DP188" s="95"/>
      <c r="DQ188" s="92"/>
      <c r="DR188" s="96"/>
      <c r="DS188" s="817"/>
      <c r="DT188" s="807"/>
      <c r="DU188" s="808"/>
      <c r="DV188" s="807"/>
      <c r="DW188" s="808"/>
      <c r="DX188" s="807"/>
      <c r="DY188" s="808"/>
      <c r="DZ188" s="807"/>
      <c r="EA188" s="808"/>
      <c r="EB188" s="807"/>
      <c r="EC188" s="808"/>
      <c r="ED188" s="1491"/>
    </row>
    <row r="189" spans="1:134" ht="14.25" thickBot="1">
      <c r="A189" s="1768"/>
      <c r="B189" s="802"/>
      <c r="C189" s="87"/>
      <c r="D189" s="79"/>
      <c r="E189" s="809"/>
      <c r="F189" s="810"/>
      <c r="G189" s="80"/>
      <c r="H189" s="803"/>
      <c r="I189" s="804"/>
      <c r="J189" s="805"/>
      <c r="K189" s="802"/>
      <c r="L189" s="804"/>
      <c r="M189" s="805"/>
      <c r="N189" s="803"/>
      <c r="O189" s="805"/>
      <c r="P189" s="81"/>
      <c r="Q189" s="82"/>
      <c r="R189" s="82"/>
      <c r="S189" s="83"/>
      <c r="T189" s="806"/>
      <c r="U189" s="84"/>
      <c r="V189" s="85"/>
      <c r="W189" s="85"/>
      <c r="X189" s="86"/>
      <c r="Y189" s="87"/>
      <c r="Z189" s="79"/>
      <c r="AA189" s="811"/>
      <c r="AB189" s="88"/>
      <c r="AC189" s="805"/>
      <c r="AD189" s="89"/>
      <c r="AE189" s="804"/>
      <c r="AF189" s="804"/>
      <c r="AG189" s="805"/>
      <c r="AH189" s="89"/>
      <c r="AI189" s="805"/>
      <c r="AJ189" s="90"/>
      <c r="AK189" s="85"/>
      <c r="AL189" s="85"/>
      <c r="AM189" s="1319"/>
      <c r="AN189" s="1319"/>
      <c r="AO189" s="91"/>
      <c r="AP189" s="92"/>
      <c r="AQ189" s="1321"/>
      <c r="AR189" s="93"/>
      <c r="AS189" s="86"/>
      <c r="AT189" s="94"/>
      <c r="AU189" s="86"/>
      <c r="AV189" s="94"/>
      <c r="AW189" s="95"/>
      <c r="AX189" s="92"/>
      <c r="AY189" s="96"/>
      <c r="AZ189" s="1324"/>
      <c r="BA189" s="93"/>
      <c r="BB189" s="86"/>
      <c r="BC189" s="94"/>
      <c r="BD189" s="86"/>
      <c r="BE189" s="94"/>
      <c r="BF189" s="95"/>
      <c r="BG189" s="92"/>
      <c r="BH189" s="96"/>
      <c r="BI189" s="1324"/>
      <c r="BJ189" s="93"/>
      <c r="BK189" s="86"/>
      <c r="BL189" s="94"/>
      <c r="BM189" s="86"/>
      <c r="BN189" s="94"/>
      <c r="BO189" s="95"/>
      <c r="BP189" s="92"/>
      <c r="BQ189" s="96"/>
      <c r="BR189" s="1324"/>
      <c r="BS189" s="93"/>
      <c r="BT189" s="86"/>
      <c r="BU189" s="94"/>
      <c r="BV189" s="86"/>
      <c r="BW189" s="94"/>
      <c r="BX189" s="95"/>
      <c r="BY189" s="92"/>
      <c r="BZ189" s="96"/>
      <c r="CA189" s="1324"/>
      <c r="CB189" s="812"/>
      <c r="CC189" s="813"/>
      <c r="CD189" s="814"/>
      <c r="CE189" s="815"/>
      <c r="CF189" s="816"/>
      <c r="CG189" s="85"/>
      <c r="CH189" s="85"/>
      <c r="CI189" s="1319"/>
      <c r="CJ189" s="1319"/>
      <c r="CK189" s="91"/>
      <c r="CL189" s="92"/>
      <c r="CM189" s="93"/>
      <c r="CN189" s="86"/>
      <c r="CO189" s="94"/>
      <c r="CP189" s="86"/>
      <c r="CQ189" s="94"/>
      <c r="CR189" s="95"/>
      <c r="CS189" s="92"/>
      <c r="CT189" s="96"/>
      <c r="CU189" s="93"/>
      <c r="CV189" s="86"/>
      <c r="CW189" s="94"/>
      <c r="CX189" s="86"/>
      <c r="CY189" s="94"/>
      <c r="CZ189" s="95"/>
      <c r="DA189" s="92"/>
      <c r="DB189" s="96"/>
      <c r="DC189" s="93"/>
      <c r="DD189" s="86"/>
      <c r="DE189" s="94"/>
      <c r="DF189" s="86"/>
      <c r="DG189" s="94"/>
      <c r="DH189" s="95"/>
      <c r="DI189" s="92"/>
      <c r="DJ189" s="96"/>
      <c r="DK189" s="93"/>
      <c r="DL189" s="86"/>
      <c r="DM189" s="94"/>
      <c r="DN189" s="86"/>
      <c r="DO189" s="94"/>
      <c r="DP189" s="95"/>
      <c r="DQ189" s="92"/>
      <c r="DR189" s="96"/>
      <c r="DS189" s="817"/>
      <c r="DT189" s="807"/>
      <c r="DU189" s="808"/>
      <c r="DV189" s="807"/>
      <c r="DW189" s="808"/>
      <c r="DX189" s="807"/>
      <c r="DY189" s="808"/>
      <c r="DZ189" s="807"/>
      <c r="EA189" s="808"/>
      <c r="EB189" s="807"/>
      <c r="EC189" s="808"/>
      <c r="ED189" s="1491"/>
    </row>
    <row r="190" spans="1:134" ht="14.25" thickBot="1">
      <c r="A190" s="1768"/>
      <c r="B190" s="802"/>
      <c r="C190" s="87"/>
      <c r="D190" s="79"/>
      <c r="E190" s="809"/>
      <c r="F190" s="810"/>
      <c r="G190" s="80"/>
      <c r="H190" s="803"/>
      <c r="I190" s="804"/>
      <c r="J190" s="805"/>
      <c r="K190" s="802"/>
      <c r="L190" s="804"/>
      <c r="M190" s="805"/>
      <c r="N190" s="803"/>
      <c r="O190" s="805"/>
      <c r="P190" s="81"/>
      <c r="Q190" s="82"/>
      <c r="R190" s="82"/>
      <c r="S190" s="83"/>
      <c r="T190" s="806"/>
      <c r="U190" s="84"/>
      <c r="V190" s="85"/>
      <c r="W190" s="85"/>
      <c r="X190" s="86"/>
      <c r="Y190" s="87"/>
      <c r="Z190" s="79"/>
      <c r="AA190" s="811"/>
      <c r="AB190" s="88"/>
      <c r="AC190" s="805"/>
      <c r="AD190" s="89"/>
      <c r="AE190" s="804"/>
      <c r="AF190" s="804"/>
      <c r="AG190" s="805"/>
      <c r="AH190" s="89"/>
      <c r="AI190" s="805"/>
      <c r="AJ190" s="90"/>
      <c r="AK190" s="85"/>
      <c r="AL190" s="85"/>
      <c r="AM190" s="1319"/>
      <c r="AN190" s="1319"/>
      <c r="AO190" s="91"/>
      <c r="AP190" s="92"/>
      <c r="AQ190" s="1321"/>
      <c r="AR190" s="93"/>
      <c r="AS190" s="86"/>
      <c r="AT190" s="94"/>
      <c r="AU190" s="86"/>
      <c r="AV190" s="94"/>
      <c r="AW190" s="95"/>
      <c r="AX190" s="92"/>
      <c r="AY190" s="96"/>
      <c r="AZ190" s="1324"/>
      <c r="BA190" s="93"/>
      <c r="BB190" s="86"/>
      <c r="BC190" s="94"/>
      <c r="BD190" s="86"/>
      <c r="BE190" s="94"/>
      <c r="BF190" s="95"/>
      <c r="BG190" s="92"/>
      <c r="BH190" s="96"/>
      <c r="BI190" s="1324"/>
      <c r="BJ190" s="93"/>
      <c r="BK190" s="86"/>
      <c r="BL190" s="94"/>
      <c r="BM190" s="86"/>
      <c r="BN190" s="94"/>
      <c r="BO190" s="95"/>
      <c r="BP190" s="92"/>
      <c r="BQ190" s="96"/>
      <c r="BR190" s="1324"/>
      <c r="BS190" s="93"/>
      <c r="BT190" s="86"/>
      <c r="BU190" s="94"/>
      <c r="BV190" s="86"/>
      <c r="BW190" s="94"/>
      <c r="BX190" s="95"/>
      <c r="BY190" s="92"/>
      <c r="BZ190" s="96"/>
      <c r="CA190" s="1324"/>
      <c r="CB190" s="812"/>
      <c r="CC190" s="813"/>
      <c r="CD190" s="814"/>
      <c r="CE190" s="815"/>
      <c r="CF190" s="816"/>
      <c r="CG190" s="85"/>
      <c r="CH190" s="85"/>
      <c r="CI190" s="1319"/>
      <c r="CJ190" s="1319"/>
      <c r="CK190" s="91"/>
      <c r="CL190" s="92"/>
      <c r="CM190" s="93"/>
      <c r="CN190" s="86"/>
      <c r="CO190" s="94"/>
      <c r="CP190" s="86"/>
      <c r="CQ190" s="94"/>
      <c r="CR190" s="95"/>
      <c r="CS190" s="92"/>
      <c r="CT190" s="96"/>
      <c r="CU190" s="93"/>
      <c r="CV190" s="86"/>
      <c r="CW190" s="94"/>
      <c r="CX190" s="86"/>
      <c r="CY190" s="94"/>
      <c r="CZ190" s="95"/>
      <c r="DA190" s="92"/>
      <c r="DB190" s="96"/>
      <c r="DC190" s="93"/>
      <c r="DD190" s="86"/>
      <c r="DE190" s="94"/>
      <c r="DF190" s="86"/>
      <c r="DG190" s="94"/>
      <c r="DH190" s="95"/>
      <c r="DI190" s="92"/>
      <c r="DJ190" s="96"/>
      <c r="DK190" s="93"/>
      <c r="DL190" s="86"/>
      <c r="DM190" s="94"/>
      <c r="DN190" s="86"/>
      <c r="DO190" s="94"/>
      <c r="DP190" s="95"/>
      <c r="DQ190" s="92"/>
      <c r="DR190" s="96"/>
      <c r="DS190" s="817"/>
      <c r="DT190" s="807"/>
      <c r="DU190" s="808"/>
      <c r="DV190" s="807"/>
      <c r="DW190" s="808"/>
      <c r="DX190" s="807"/>
      <c r="DY190" s="808"/>
      <c r="DZ190" s="807"/>
      <c r="EA190" s="808"/>
      <c r="EB190" s="807"/>
      <c r="EC190" s="808"/>
      <c r="ED190" s="1491"/>
    </row>
    <row r="191" spans="1:134" ht="14.25" thickBot="1">
      <c r="A191" s="1768"/>
      <c r="B191" s="802"/>
      <c r="C191" s="87"/>
      <c r="D191" s="79"/>
      <c r="E191" s="809"/>
      <c r="F191" s="810"/>
      <c r="G191" s="80"/>
      <c r="H191" s="803"/>
      <c r="I191" s="804"/>
      <c r="J191" s="805"/>
      <c r="K191" s="802"/>
      <c r="L191" s="804"/>
      <c r="M191" s="805"/>
      <c r="N191" s="803"/>
      <c r="O191" s="805"/>
      <c r="P191" s="81"/>
      <c r="Q191" s="82"/>
      <c r="R191" s="82"/>
      <c r="S191" s="83"/>
      <c r="T191" s="806"/>
      <c r="U191" s="84"/>
      <c r="V191" s="85"/>
      <c r="W191" s="85"/>
      <c r="X191" s="86"/>
      <c r="Y191" s="87"/>
      <c r="Z191" s="79"/>
      <c r="AA191" s="811"/>
      <c r="AB191" s="88"/>
      <c r="AC191" s="805"/>
      <c r="AD191" s="89"/>
      <c r="AE191" s="804"/>
      <c r="AF191" s="804"/>
      <c r="AG191" s="805"/>
      <c r="AH191" s="89"/>
      <c r="AI191" s="805"/>
      <c r="AJ191" s="90"/>
      <c r="AK191" s="85"/>
      <c r="AL191" s="85"/>
      <c r="AM191" s="1319"/>
      <c r="AN191" s="1319"/>
      <c r="AO191" s="91"/>
      <c r="AP191" s="92"/>
      <c r="AQ191" s="1321"/>
      <c r="AR191" s="93"/>
      <c r="AS191" s="86"/>
      <c r="AT191" s="94"/>
      <c r="AU191" s="86"/>
      <c r="AV191" s="94"/>
      <c r="AW191" s="95"/>
      <c r="AX191" s="92"/>
      <c r="AY191" s="96"/>
      <c r="AZ191" s="1324"/>
      <c r="BA191" s="93"/>
      <c r="BB191" s="86"/>
      <c r="BC191" s="94"/>
      <c r="BD191" s="86"/>
      <c r="BE191" s="94"/>
      <c r="BF191" s="95"/>
      <c r="BG191" s="92"/>
      <c r="BH191" s="96"/>
      <c r="BI191" s="1324"/>
      <c r="BJ191" s="93"/>
      <c r="BK191" s="86"/>
      <c r="BL191" s="94"/>
      <c r="BM191" s="86"/>
      <c r="BN191" s="94"/>
      <c r="BO191" s="95"/>
      <c r="BP191" s="92"/>
      <c r="BQ191" s="96"/>
      <c r="BR191" s="1324"/>
      <c r="BS191" s="93"/>
      <c r="BT191" s="86"/>
      <c r="BU191" s="94"/>
      <c r="BV191" s="86"/>
      <c r="BW191" s="94"/>
      <c r="BX191" s="95"/>
      <c r="BY191" s="92"/>
      <c r="BZ191" s="96"/>
      <c r="CA191" s="1324"/>
      <c r="CB191" s="812"/>
      <c r="CC191" s="813"/>
      <c r="CD191" s="814"/>
      <c r="CE191" s="815"/>
      <c r="CF191" s="816"/>
      <c r="CG191" s="85"/>
      <c r="CH191" s="85"/>
      <c r="CI191" s="1319"/>
      <c r="CJ191" s="1319"/>
      <c r="CK191" s="91"/>
      <c r="CL191" s="92"/>
      <c r="CM191" s="93"/>
      <c r="CN191" s="86"/>
      <c r="CO191" s="94"/>
      <c r="CP191" s="86"/>
      <c r="CQ191" s="94"/>
      <c r="CR191" s="95"/>
      <c r="CS191" s="92"/>
      <c r="CT191" s="96"/>
      <c r="CU191" s="93"/>
      <c r="CV191" s="86"/>
      <c r="CW191" s="94"/>
      <c r="CX191" s="86"/>
      <c r="CY191" s="94"/>
      <c r="CZ191" s="95"/>
      <c r="DA191" s="92"/>
      <c r="DB191" s="96"/>
      <c r="DC191" s="93"/>
      <c r="DD191" s="86"/>
      <c r="DE191" s="94"/>
      <c r="DF191" s="86"/>
      <c r="DG191" s="94"/>
      <c r="DH191" s="95"/>
      <c r="DI191" s="92"/>
      <c r="DJ191" s="96"/>
      <c r="DK191" s="93"/>
      <c r="DL191" s="86"/>
      <c r="DM191" s="94"/>
      <c r="DN191" s="86"/>
      <c r="DO191" s="94"/>
      <c r="DP191" s="95"/>
      <c r="DQ191" s="92"/>
      <c r="DR191" s="96"/>
      <c r="DS191" s="817"/>
      <c r="DT191" s="807"/>
      <c r="DU191" s="808"/>
      <c r="DV191" s="807"/>
      <c r="DW191" s="808"/>
      <c r="DX191" s="807"/>
      <c r="DY191" s="808"/>
      <c r="DZ191" s="807"/>
      <c r="EA191" s="808"/>
      <c r="EB191" s="807"/>
      <c r="EC191" s="808"/>
      <c r="ED191" s="1491"/>
    </row>
    <row r="192" spans="1:134" ht="14.25" thickBot="1">
      <c r="A192" s="1768"/>
      <c r="B192" s="802"/>
      <c r="C192" s="87"/>
      <c r="D192" s="79"/>
      <c r="E192" s="809"/>
      <c r="F192" s="810"/>
      <c r="G192" s="80"/>
      <c r="H192" s="803"/>
      <c r="I192" s="804"/>
      <c r="J192" s="805"/>
      <c r="K192" s="802"/>
      <c r="L192" s="804"/>
      <c r="M192" s="805"/>
      <c r="N192" s="803"/>
      <c r="O192" s="805"/>
      <c r="P192" s="81"/>
      <c r="Q192" s="82"/>
      <c r="R192" s="82"/>
      <c r="S192" s="83"/>
      <c r="T192" s="806"/>
      <c r="U192" s="84"/>
      <c r="V192" s="85"/>
      <c r="W192" s="85"/>
      <c r="X192" s="86"/>
      <c r="Y192" s="87"/>
      <c r="Z192" s="79"/>
      <c r="AA192" s="811"/>
      <c r="AB192" s="88"/>
      <c r="AC192" s="805"/>
      <c r="AD192" s="89"/>
      <c r="AE192" s="804"/>
      <c r="AF192" s="804"/>
      <c r="AG192" s="805"/>
      <c r="AH192" s="89"/>
      <c r="AI192" s="805"/>
      <c r="AJ192" s="90"/>
      <c r="AK192" s="85"/>
      <c r="AL192" s="85"/>
      <c r="AM192" s="1319"/>
      <c r="AN192" s="1319"/>
      <c r="AO192" s="91"/>
      <c r="AP192" s="92"/>
      <c r="AQ192" s="1321"/>
      <c r="AR192" s="93"/>
      <c r="AS192" s="86"/>
      <c r="AT192" s="94"/>
      <c r="AU192" s="86"/>
      <c r="AV192" s="94"/>
      <c r="AW192" s="95"/>
      <c r="AX192" s="92"/>
      <c r="AY192" s="96"/>
      <c r="AZ192" s="1324"/>
      <c r="BA192" s="93"/>
      <c r="BB192" s="86"/>
      <c r="BC192" s="94"/>
      <c r="BD192" s="86"/>
      <c r="BE192" s="94"/>
      <c r="BF192" s="95"/>
      <c r="BG192" s="92"/>
      <c r="BH192" s="96"/>
      <c r="BI192" s="1324"/>
      <c r="BJ192" s="93"/>
      <c r="BK192" s="86"/>
      <c r="BL192" s="94"/>
      <c r="BM192" s="86"/>
      <c r="BN192" s="94"/>
      <c r="BO192" s="95"/>
      <c r="BP192" s="92"/>
      <c r="BQ192" s="96"/>
      <c r="BR192" s="1324"/>
      <c r="BS192" s="93"/>
      <c r="BT192" s="86"/>
      <c r="BU192" s="94"/>
      <c r="BV192" s="86"/>
      <c r="BW192" s="94"/>
      <c r="BX192" s="95"/>
      <c r="BY192" s="92"/>
      <c r="BZ192" s="96"/>
      <c r="CA192" s="1324"/>
      <c r="CB192" s="812"/>
      <c r="CC192" s="813"/>
      <c r="CD192" s="814"/>
      <c r="CE192" s="815"/>
      <c r="CF192" s="816"/>
      <c r="CG192" s="85"/>
      <c r="CH192" s="85"/>
      <c r="CI192" s="1319"/>
      <c r="CJ192" s="1319"/>
      <c r="CK192" s="91"/>
      <c r="CL192" s="92"/>
      <c r="CM192" s="93"/>
      <c r="CN192" s="86"/>
      <c r="CO192" s="94"/>
      <c r="CP192" s="86"/>
      <c r="CQ192" s="94"/>
      <c r="CR192" s="95"/>
      <c r="CS192" s="92"/>
      <c r="CT192" s="96"/>
      <c r="CU192" s="93"/>
      <c r="CV192" s="86"/>
      <c r="CW192" s="94"/>
      <c r="CX192" s="86"/>
      <c r="CY192" s="94"/>
      <c r="CZ192" s="95"/>
      <c r="DA192" s="92"/>
      <c r="DB192" s="96"/>
      <c r="DC192" s="93"/>
      <c r="DD192" s="86"/>
      <c r="DE192" s="94"/>
      <c r="DF192" s="86"/>
      <c r="DG192" s="94"/>
      <c r="DH192" s="95"/>
      <c r="DI192" s="92"/>
      <c r="DJ192" s="96"/>
      <c r="DK192" s="93"/>
      <c r="DL192" s="86"/>
      <c r="DM192" s="94"/>
      <c r="DN192" s="86"/>
      <c r="DO192" s="94"/>
      <c r="DP192" s="95"/>
      <c r="DQ192" s="92"/>
      <c r="DR192" s="96"/>
      <c r="DS192" s="817"/>
      <c r="DT192" s="807"/>
      <c r="DU192" s="808"/>
      <c r="DV192" s="807"/>
      <c r="DW192" s="808"/>
      <c r="DX192" s="807"/>
      <c r="DY192" s="808"/>
      <c r="DZ192" s="807"/>
      <c r="EA192" s="808"/>
      <c r="EB192" s="807"/>
      <c r="EC192" s="808"/>
      <c r="ED192" s="1491"/>
    </row>
    <row r="193" spans="1:134" ht="14.25" thickBot="1">
      <c r="A193" s="1768"/>
      <c r="B193" s="802"/>
      <c r="C193" s="87"/>
      <c r="D193" s="79"/>
      <c r="E193" s="809"/>
      <c r="F193" s="810"/>
      <c r="G193" s="80"/>
      <c r="H193" s="803"/>
      <c r="I193" s="804"/>
      <c r="J193" s="805"/>
      <c r="K193" s="802"/>
      <c r="L193" s="804"/>
      <c r="M193" s="805"/>
      <c r="N193" s="803"/>
      <c r="O193" s="805"/>
      <c r="P193" s="81"/>
      <c r="Q193" s="82"/>
      <c r="R193" s="82"/>
      <c r="S193" s="83"/>
      <c r="T193" s="806"/>
      <c r="U193" s="84"/>
      <c r="V193" s="85"/>
      <c r="W193" s="85"/>
      <c r="X193" s="86"/>
      <c r="Y193" s="87"/>
      <c r="Z193" s="79"/>
      <c r="AA193" s="811"/>
      <c r="AB193" s="88"/>
      <c r="AC193" s="805"/>
      <c r="AD193" s="89"/>
      <c r="AE193" s="804"/>
      <c r="AF193" s="804"/>
      <c r="AG193" s="805"/>
      <c r="AH193" s="89"/>
      <c r="AI193" s="805"/>
      <c r="AJ193" s="90"/>
      <c r="AK193" s="85"/>
      <c r="AL193" s="85"/>
      <c r="AM193" s="1319"/>
      <c r="AN193" s="1319"/>
      <c r="AO193" s="91"/>
      <c r="AP193" s="92"/>
      <c r="AQ193" s="1321"/>
      <c r="AR193" s="93"/>
      <c r="AS193" s="86"/>
      <c r="AT193" s="94"/>
      <c r="AU193" s="86"/>
      <c r="AV193" s="94"/>
      <c r="AW193" s="95"/>
      <c r="AX193" s="92"/>
      <c r="AY193" s="96"/>
      <c r="AZ193" s="1324"/>
      <c r="BA193" s="93"/>
      <c r="BB193" s="86"/>
      <c r="BC193" s="94"/>
      <c r="BD193" s="86"/>
      <c r="BE193" s="94"/>
      <c r="BF193" s="95"/>
      <c r="BG193" s="92"/>
      <c r="BH193" s="96"/>
      <c r="BI193" s="1324"/>
      <c r="BJ193" s="93"/>
      <c r="BK193" s="86"/>
      <c r="BL193" s="94"/>
      <c r="BM193" s="86"/>
      <c r="BN193" s="94"/>
      <c r="BO193" s="95"/>
      <c r="BP193" s="92"/>
      <c r="BQ193" s="96"/>
      <c r="BR193" s="1324"/>
      <c r="BS193" s="93"/>
      <c r="BT193" s="86"/>
      <c r="BU193" s="94"/>
      <c r="BV193" s="86"/>
      <c r="BW193" s="94"/>
      <c r="BX193" s="95"/>
      <c r="BY193" s="92"/>
      <c r="BZ193" s="96"/>
      <c r="CA193" s="1324"/>
      <c r="CB193" s="812"/>
      <c r="CC193" s="813"/>
      <c r="CD193" s="814"/>
      <c r="CE193" s="815"/>
      <c r="CF193" s="816"/>
      <c r="CG193" s="85"/>
      <c r="CH193" s="85"/>
      <c r="CI193" s="1319"/>
      <c r="CJ193" s="1319"/>
      <c r="CK193" s="91"/>
      <c r="CL193" s="92"/>
      <c r="CM193" s="93"/>
      <c r="CN193" s="86"/>
      <c r="CO193" s="94"/>
      <c r="CP193" s="86"/>
      <c r="CQ193" s="94"/>
      <c r="CR193" s="95"/>
      <c r="CS193" s="92"/>
      <c r="CT193" s="96"/>
      <c r="CU193" s="93"/>
      <c r="CV193" s="86"/>
      <c r="CW193" s="94"/>
      <c r="CX193" s="86"/>
      <c r="CY193" s="94"/>
      <c r="CZ193" s="95"/>
      <c r="DA193" s="92"/>
      <c r="DB193" s="96"/>
      <c r="DC193" s="93"/>
      <c r="DD193" s="86"/>
      <c r="DE193" s="94"/>
      <c r="DF193" s="86"/>
      <c r="DG193" s="94"/>
      <c r="DH193" s="95"/>
      <c r="DI193" s="92"/>
      <c r="DJ193" s="96"/>
      <c r="DK193" s="93"/>
      <c r="DL193" s="86"/>
      <c r="DM193" s="94"/>
      <c r="DN193" s="86"/>
      <c r="DO193" s="94"/>
      <c r="DP193" s="95"/>
      <c r="DQ193" s="92"/>
      <c r="DR193" s="96"/>
      <c r="DS193" s="817"/>
      <c r="DT193" s="807"/>
      <c r="DU193" s="808"/>
      <c r="DV193" s="807"/>
      <c r="DW193" s="808"/>
      <c r="DX193" s="807"/>
      <c r="DY193" s="808"/>
      <c r="DZ193" s="807"/>
      <c r="EA193" s="808"/>
      <c r="EB193" s="807"/>
      <c r="EC193" s="808"/>
      <c r="ED193" s="1491"/>
    </row>
    <row r="194" spans="1:134" ht="14.25" thickBot="1">
      <c r="A194" s="1768"/>
      <c r="B194" s="802"/>
      <c r="C194" s="87"/>
      <c r="D194" s="79"/>
      <c r="E194" s="809"/>
      <c r="F194" s="810"/>
      <c r="G194" s="80"/>
      <c r="H194" s="803"/>
      <c r="I194" s="804"/>
      <c r="J194" s="805"/>
      <c r="K194" s="802"/>
      <c r="L194" s="804"/>
      <c r="M194" s="805"/>
      <c r="N194" s="803"/>
      <c r="O194" s="805"/>
      <c r="P194" s="81"/>
      <c r="Q194" s="82"/>
      <c r="R194" s="82"/>
      <c r="S194" s="83"/>
      <c r="T194" s="806"/>
      <c r="U194" s="84"/>
      <c r="V194" s="85"/>
      <c r="W194" s="85"/>
      <c r="X194" s="86"/>
      <c r="Y194" s="87"/>
      <c r="Z194" s="79"/>
      <c r="AA194" s="811"/>
      <c r="AB194" s="88"/>
      <c r="AC194" s="805"/>
      <c r="AD194" s="89"/>
      <c r="AE194" s="804"/>
      <c r="AF194" s="804"/>
      <c r="AG194" s="805"/>
      <c r="AH194" s="89"/>
      <c r="AI194" s="805"/>
      <c r="AJ194" s="90"/>
      <c r="AK194" s="85"/>
      <c r="AL194" s="85"/>
      <c r="AM194" s="1319"/>
      <c r="AN194" s="1319"/>
      <c r="AO194" s="91"/>
      <c r="AP194" s="92"/>
      <c r="AQ194" s="1321"/>
      <c r="AR194" s="93"/>
      <c r="AS194" s="86"/>
      <c r="AT194" s="94"/>
      <c r="AU194" s="86"/>
      <c r="AV194" s="94"/>
      <c r="AW194" s="95"/>
      <c r="AX194" s="92"/>
      <c r="AY194" s="96"/>
      <c r="AZ194" s="1324"/>
      <c r="BA194" s="93"/>
      <c r="BB194" s="86"/>
      <c r="BC194" s="94"/>
      <c r="BD194" s="86"/>
      <c r="BE194" s="94"/>
      <c r="BF194" s="95"/>
      <c r="BG194" s="92"/>
      <c r="BH194" s="96"/>
      <c r="BI194" s="1324"/>
      <c r="BJ194" s="93"/>
      <c r="BK194" s="86"/>
      <c r="BL194" s="94"/>
      <c r="BM194" s="86"/>
      <c r="BN194" s="94"/>
      <c r="BO194" s="95"/>
      <c r="BP194" s="92"/>
      <c r="BQ194" s="96"/>
      <c r="BR194" s="1324"/>
      <c r="BS194" s="93"/>
      <c r="BT194" s="86"/>
      <c r="BU194" s="94"/>
      <c r="BV194" s="86"/>
      <c r="BW194" s="94"/>
      <c r="BX194" s="95"/>
      <c r="BY194" s="92"/>
      <c r="BZ194" s="96"/>
      <c r="CA194" s="1324"/>
      <c r="CB194" s="812"/>
      <c r="CC194" s="813"/>
      <c r="CD194" s="814"/>
      <c r="CE194" s="815"/>
      <c r="CF194" s="816"/>
      <c r="CG194" s="85"/>
      <c r="CH194" s="85"/>
      <c r="CI194" s="1319"/>
      <c r="CJ194" s="1319"/>
      <c r="CK194" s="91"/>
      <c r="CL194" s="92"/>
      <c r="CM194" s="93"/>
      <c r="CN194" s="86"/>
      <c r="CO194" s="94"/>
      <c r="CP194" s="86"/>
      <c r="CQ194" s="94"/>
      <c r="CR194" s="95"/>
      <c r="CS194" s="92"/>
      <c r="CT194" s="96"/>
      <c r="CU194" s="93"/>
      <c r="CV194" s="86"/>
      <c r="CW194" s="94"/>
      <c r="CX194" s="86"/>
      <c r="CY194" s="94"/>
      <c r="CZ194" s="95"/>
      <c r="DA194" s="92"/>
      <c r="DB194" s="96"/>
      <c r="DC194" s="93"/>
      <c r="DD194" s="86"/>
      <c r="DE194" s="94"/>
      <c r="DF194" s="86"/>
      <c r="DG194" s="94"/>
      <c r="DH194" s="95"/>
      <c r="DI194" s="92"/>
      <c r="DJ194" s="96"/>
      <c r="DK194" s="93"/>
      <c r="DL194" s="86"/>
      <c r="DM194" s="94"/>
      <c r="DN194" s="86"/>
      <c r="DO194" s="94"/>
      <c r="DP194" s="95"/>
      <c r="DQ194" s="92"/>
      <c r="DR194" s="96"/>
      <c r="DS194" s="817"/>
      <c r="DT194" s="807"/>
      <c r="DU194" s="808"/>
      <c r="DV194" s="807"/>
      <c r="DW194" s="808"/>
      <c r="DX194" s="807"/>
      <c r="DY194" s="808"/>
      <c r="DZ194" s="807"/>
      <c r="EA194" s="808"/>
      <c r="EB194" s="807"/>
      <c r="EC194" s="808"/>
      <c r="ED194" s="1491"/>
    </row>
    <row r="195" spans="1:134" ht="14.25" thickBot="1">
      <c r="A195" s="1768"/>
      <c r="B195" s="802"/>
      <c r="C195" s="87"/>
      <c r="D195" s="79"/>
      <c r="E195" s="809"/>
      <c r="F195" s="810"/>
      <c r="G195" s="80"/>
      <c r="H195" s="803"/>
      <c r="I195" s="804"/>
      <c r="J195" s="805"/>
      <c r="K195" s="802"/>
      <c r="L195" s="804"/>
      <c r="M195" s="805"/>
      <c r="N195" s="803"/>
      <c r="O195" s="805"/>
      <c r="P195" s="81"/>
      <c r="Q195" s="82"/>
      <c r="R195" s="82"/>
      <c r="S195" s="83"/>
      <c r="T195" s="806"/>
      <c r="U195" s="84"/>
      <c r="V195" s="85"/>
      <c r="W195" s="85"/>
      <c r="X195" s="86"/>
      <c r="Y195" s="87"/>
      <c r="Z195" s="79"/>
      <c r="AA195" s="811"/>
      <c r="AB195" s="88"/>
      <c r="AC195" s="805"/>
      <c r="AD195" s="89"/>
      <c r="AE195" s="804"/>
      <c r="AF195" s="804"/>
      <c r="AG195" s="805"/>
      <c r="AH195" s="89"/>
      <c r="AI195" s="805"/>
      <c r="AJ195" s="90"/>
      <c r="AK195" s="85"/>
      <c r="AL195" s="85"/>
      <c r="AM195" s="1319"/>
      <c r="AN195" s="1319"/>
      <c r="AO195" s="91"/>
      <c r="AP195" s="92"/>
      <c r="AQ195" s="1321"/>
      <c r="AR195" s="93"/>
      <c r="AS195" s="86"/>
      <c r="AT195" s="94"/>
      <c r="AU195" s="86"/>
      <c r="AV195" s="94"/>
      <c r="AW195" s="95"/>
      <c r="AX195" s="92"/>
      <c r="AY195" s="96"/>
      <c r="AZ195" s="1324"/>
      <c r="BA195" s="93"/>
      <c r="BB195" s="86"/>
      <c r="BC195" s="94"/>
      <c r="BD195" s="86"/>
      <c r="BE195" s="94"/>
      <c r="BF195" s="95"/>
      <c r="BG195" s="92"/>
      <c r="BH195" s="96"/>
      <c r="BI195" s="1324"/>
      <c r="BJ195" s="93"/>
      <c r="BK195" s="86"/>
      <c r="BL195" s="94"/>
      <c r="BM195" s="86"/>
      <c r="BN195" s="94"/>
      <c r="BO195" s="95"/>
      <c r="BP195" s="92"/>
      <c r="BQ195" s="96"/>
      <c r="BR195" s="1324"/>
      <c r="BS195" s="93"/>
      <c r="BT195" s="86"/>
      <c r="BU195" s="94"/>
      <c r="BV195" s="86"/>
      <c r="BW195" s="94"/>
      <c r="BX195" s="95"/>
      <c r="BY195" s="92"/>
      <c r="BZ195" s="96"/>
      <c r="CA195" s="1324"/>
      <c r="CB195" s="812"/>
      <c r="CC195" s="813"/>
      <c r="CD195" s="814"/>
      <c r="CE195" s="815"/>
      <c r="CF195" s="816"/>
      <c r="CG195" s="85"/>
      <c r="CH195" s="85"/>
      <c r="CI195" s="1319"/>
      <c r="CJ195" s="1319"/>
      <c r="CK195" s="91"/>
      <c r="CL195" s="92"/>
      <c r="CM195" s="93"/>
      <c r="CN195" s="86"/>
      <c r="CO195" s="94"/>
      <c r="CP195" s="86"/>
      <c r="CQ195" s="94"/>
      <c r="CR195" s="95"/>
      <c r="CS195" s="92"/>
      <c r="CT195" s="96"/>
      <c r="CU195" s="93"/>
      <c r="CV195" s="86"/>
      <c r="CW195" s="94"/>
      <c r="CX195" s="86"/>
      <c r="CY195" s="94"/>
      <c r="CZ195" s="95"/>
      <c r="DA195" s="92"/>
      <c r="DB195" s="96"/>
      <c r="DC195" s="93"/>
      <c r="DD195" s="86"/>
      <c r="DE195" s="94"/>
      <c r="DF195" s="86"/>
      <c r="DG195" s="94"/>
      <c r="DH195" s="95"/>
      <c r="DI195" s="92"/>
      <c r="DJ195" s="96"/>
      <c r="DK195" s="93"/>
      <c r="DL195" s="86"/>
      <c r="DM195" s="94"/>
      <c r="DN195" s="86"/>
      <c r="DO195" s="94"/>
      <c r="DP195" s="95"/>
      <c r="DQ195" s="92"/>
      <c r="DR195" s="96"/>
      <c r="DS195" s="817"/>
      <c r="DT195" s="807"/>
      <c r="DU195" s="808"/>
      <c r="DV195" s="807"/>
      <c r="DW195" s="808"/>
      <c r="DX195" s="807"/>
      <c r="DY195" s="808"/>
      <c r="DZ195" s="807"/>
      <c r="EA195" s="808"/>
      <c r="EB195" s="807"/>
      <c r="EC195" s="808"/>
      <c r="ED195" s="1491"/>
    </row>
    <row r="196" spans="1:134" ht="14.25" thickBot="1">
      <c r="A196" s="1768"/>
      <c r="B196" s="802"/>
      <c r="C196" s="87"/>
      <c r="D196" s="79"/>
      <c r="E196" s="809"/>
      <c r="F196" s="810"/>
      <c r="G196" s="80"/>
      <c r="H196" s="803"/>
      <c r="I196" s="804"/>
      <c r="J196" s="805"/>
      <c r="K196" s="802"/>
      <c r="L196" s="804"/>
      <c r="M196" s="805"/>
      <c r="N196" s="803"/>
      <c r="O196" s="805"/>
      <c r="P196" s="81"/>
      <c r="Q196" s="82"/>
      <c r="R196" s="82"/>
      <c r="S196" s="83"/>
      <c r="T196" s="806"/>
      <c r="U196" s="84"/>
      <c r="V196" s="85"/>
      <c r="W196" s="85"/>
      <c r="X196" s="86"/>
      <c r="Y196" s="87"/>
      <c r="Z196" s="79"/>
      <c r="AA196" s="811"/>
      <c r="AB196" s="88"/>
      <c r="AC196" s="805"/>
      <c r="AD196" s="89"/>
      <c r="AE196" s="804"/>
      <c r="AF196" s="804"/>
      <c r="AG196" s="805"/>
      <c r="AH196" s="89"/>
      <c r="AI196" s="805"/>
      <c r="AJ196" s="90"/>
      <c r="AK196" s="85"/>
      <c r="AL196" s="85"/>
      <c r="AM196" s="1319"/>
      <c r="AN196" s="1319"/>
      <c r="AO196" s="91"/>
      <c r="AP196" s="92"/>
      <c r="AQ196" s="1321"/>
      <c r="AR196" s="93"/>
      <c r="AS196" s="86"/>
      <c r="AT196" s="94"/>
      <c r="AU196" s="86"/>
      <c r="AV196" s="94"/>
      <c r="AW196" s="95"/>
      <c r="AX196" s="92"/>
      <c r="AY196" s="96"/>
      <c r="AZ196" s="1324"/>
      <c r="BA196" s="93"/>
      <c r="BB196" s="86"/>
      <c r="BC196" s="94"/>
      <c r="BD196" s="86"/>
      <c r="BE196" s="94"/>
      <c r="BF196" s="95"/>
      <c r="BG196" s="92"/>
      <c r="BH196" s="96"/>
      <c r="BI196" s="1324"/>
      <c r="BJ196" s="93"/>
      <c r="BK196" s="86"/>
      <c r="BL196" s="94"/>
      <c r="BM196" s="86"/>
      <c r="BN196" s="94"/>
      <c r="BO196" s="95"/>
      <c r="BP196" s="92"/>
      <c r="BQ196" s="96"/>
      <c r="BR196" s="1324"/>
      <c r="BS196" s="93"/>
      <c r="BT196" s="86"/>
      <c r="BU196" s="94"/>
      <c r="BV196" s="86"/>
      <c r="BW196" s="94"/>
      <c r="BX196" s="95"/>
      <c r="BY196" s="92"/>
      <c r="BZ196" s="96"/>
      <c r="CA196" s="1324"/>
      <c r="CB196" s="812"/>
      <c r="CC196" s="813"/>
      <c r="CD196" s="814"/>
      <c r="CE196" s="815"/>
      <c r="CF196" s="816"/>
      <c r="CG196" s="85"/>
      <c r="CH196" s="85"/>
      <c r="CI196" s="1319"/>
      <c r="CJ196" s="1319"/>
      <c r="CK196" s="91"/>
      <c r="CL196" s="92"/>
      <c r="CM196" s="93"/>
      <c r="CN196" s="86"/>
      <c r="CO196" s="94"/>
      <c r="CP196" s="86"/>
      <c r="CQ196" s="94"/>
      <c r="CR196" s="95"/>
      <c r="CS196" s="92"/>
      <c r="CT196" s="96"/>
      <c r="CU196" s="93"/>
      <c r="CV196" s="86"/>
      <c r="CW196" s="94"/>
      <c r="CX196" s="86"/>
      <c r="CY196" s="94"/>
      <c r="CZ196" s="95"/>
      <c r="DA196" s="92"/>
      <c r="DB196" s="96"/>
      <c r="DC196" s="93"/>
      <c r="DD196" s="86"/>
      <c r="DE196" s="94"/>
      <c r="DF196" s="86"/>
      <c r="DG196" s="94"/>
      <c r="DH196" s="95"/>
      <c r="DI196" s="92"/>
      <c r="DJ196" s="96"/>
      <c r="DK196" s="93"/>
      <c r="DL196" s="86"/>
      <c r="DM196" s="94"/>
      <c r="DN196" s="86"/>
      <c r="DO196" s="94"/>
      <c r="DP196" s="95"/>
      <c r="DQ196" s="92"/>
      <c r="DR196" s="96"/>
      <c r="DS196" s="817"/>
      <c r="DT196" s="807"/>
      <c r="DU196" s="808"/>
      <c r="DV196" s="807"/>
      <c r="DW196" s="808"/>
      <c r="DX196" s="807"/>
      <c r="DY196" s="808"/>
      <c r="DZ196" s="807"/>
      <c r="EA196" s="808"/>
      <c r="EB196" s="807"/>
      <c r="EC196" s="808"/>
      <c r="ED196" s="1491"/>
    </row>
    <row r="197" spans="1:134" ht="14.25" thickBot="1">
      <c r="A197" s="1768"/>
      <c r="B197" s="802"/>
      <c r="C197" s="87"/>
      <c r="D197" s="79"/>
      <c r="E197" s="809"/>
      <c r="F197" s="810"/>
      <c r="G197" s="80"/>
      <c r="H197" s="803"/>
      <c r="I197" s="804"/>
      <c r="J197" s="805"/>
      <c r="K197" s="802"/>
      <c r="L197" s="804"/>
      <c r="M197" s="805"/>
      <c r="N197" s="803"/>
      <c r="O197" s="805"/>
      <c r="P197" s="81"/>
      <c r="Q197" s="82"/>
      <c r="R197" s="82"/>
      <c r="S197" s="83"/>
      <c r="T197" s="806"/>
      <c r="U197" s="84"/>
      <c r="V197" s="85"/>
      <c r="W197" s="85"/>
      <c r="X197" s="86"/>
      <c r="Y197" s="87"/>
      <c r="Z197" s="79"/>
      <c r="AA197" s="811"/>
      <c r="AB197" s="88"/>
      <c r="AC197" s="805"/>
      <c r="AD197" s="89"/>
      <c r="AE197" s="804"/>
      <c r="AF197" s="804"/>
      <c r="AG197" s="805"/>
      <c r="AH197" s="89"/>
      <c r="AI197" s="805"/>
      <c r="AJ197" s="90"/>
      <c r="AK197" s="85"/>
      <c r="AL197" s="85"/>
      <c r="AM197" s="1319"/>
      <c r="AN197" s="1319"/>
      <c r="AO197" s="91"/>
      <c r="AP197" s="92"/>
      <c r="AQ197" s="1321"/>
      <c r="AR197" s="93"/>
      <c r="AS197" s="86"/>
      <c r="AT197" s="94"/>
      <c r="AU197" s="86"/>
      <c r="AV197" s="94"/>
      <c r="AW197" s="95"/>
      <c r="AX197" s="92"/>
      <c r="AY197" s="96"/>
      <c r="AZ197" s="1324"/>
      <c r="BA197" s="93"/>
      <c r="BB197" s="86"/>
      <c r="BC197" s="94"/>
      <c r="BD197" s="86"/>
      <c r="BE197" s="94"/>
      <c r="BF197" s="95"/>
      <c r="BG197" s="92"/>
      <c r="BH197" s="96"/>
      <c r="BI197" s="1324"/>
      <c r="BJ197" s="93"/>
      <c r="BK197" s="86"/>
      <c r="BL197" s="94"/>
      <c r="BM197" s="86"/>
      <c r="BN197" s="94"/>
      <c r="BO197" s="95"/>
      <c r="BP197" s="92"/>
      <c r="BQ197" s="96"/>
      <c r="BR197" s="1324"/>
      <c r="BS197" s="93"/>
      <c r="BT197" s="86"/>
      <c r="BU197" s="94"/>
      <c r="BV197" s="86"/>
      <c r="BW197" s="94"/>
      <c r="BX197" s="95"/>
      <c r="BY197" s="92"/>
      <c r="BZ197" s="96"/>
      <c r="CA197" s="1324"/>
      <c r="CB197" s="812"/>
      <c r="CC197" s="813"/>
      <c r="CD197" s="814"/>
      <c r="CE197" s="815"/>
      <c r="CF197" s="816"/>
      <c r="CG197" s="85"/>
      <c r="CH197" s="85"/>
      <c r="CI197" s="1319"/>
      <c r="CJ197" s="1319"/>
      <c r="CK197" s="91"/>
      <c r="CL197" s="92"/>
      <c r="CM197" s="93"/>
      <c r="CN197" s="86"/>
      <c r="CO197" s="94"/>
      <c r="CP197" s="86"/>
      <c r="CQ197" s="94"/>
      <c r="CR197" s="95"/>
      <c r="CS197" s="92"/>
      <c r="CT197" s="96"/>
      <c r="CU197" s="93"/>
      <c r="CV197" s="86"/>
      <c r="CW197" s="94"/>
      <c r="CX197" s="86"/>
      <c r="CY197" s="94"/>
      <c r="CZ197" s="95"/>
      <c r="DA197" s="92"/>
      <c r="DB197" s="96"/>
      <c r="DC197" s="93"/>
      <c r="DD197" s="86"/>
      <c r="DE197" s="94"/>
      <c r="DF197" s="86"/>
      <c r="DG197" s="94"/>
      <c r="DH197" s="95"/>
      <c r="DI197" s="92"/>
      <c r="DJ197" s="96"/>
      <c r="DK197" s="93"/>
      <c r="DL197" s="86"/>
      <c r="DM197" s="94"/>
      <c r="DN197" s="86"/>
      <c r="DO197" s="94"/>
      <c r="DP197" s="95"/>
      <c r="DQ197" s="92"/>
      <c r="DR197" s="96"/>
      <c r="DS197" s="817"/>
      <c r="DT197" s="807"/>
      <c r="DU197" s="808"/>
      <c r="DV197" s="807"/>
      <c r="DW197" s="808"/>
      <c r="DX197" s="807"/>
      <c r="DY197" s="808"/>
      <c r="DZ197" s="807"/>
      <c r="EA197" s="808"/>
      <c r="EB197" s="807"/>
      <c r="EC197" s="808"/>
      <c r="ED197" s="1491"/>
    </row>
    <row r="198" spans="1:134" ht="14.25" thickBot="1">
      <c r="A198" s="1768"/>
      <c r="B198" s="802"/>
      <c r="C198" s="87"/>
      <c r="D198" s="79"/>
      <c r="E198" s="809"/>
      <c r="F198" s="810"/>
      <c r="G198" s="80"/>
      <c r="H198" s="803"/>
      <c r="I198" s="804"/>
      <c r="J198" s="805"/>
      <c r="K198" s="802"/>
      <c r="L198" s="804"/>
      <c r="M198" s="805"/>
      <c r="N198" s="803"/>
      <c r="O198" s="805"/>
      <c r="P198" s="81"/>
      <c r="Q198" s="82"/>
      <c r="R198" s="82"/>
      <c r="S198" s="83"/>
      <c r="T198" s="806"/>
      <c r="U198" s="84"/>
      <c r="V198" s="85"/>
      <c r="W198" s="85"/>
      <c r="X198" s="86"/>
      <c r="Y198" s="87"/>
      <c r="Z198" s="79"/>
      <c r="AA198" s="811"/>
      <c r="AB198" s="88"/>
      <c r="AC198" s="805"/>
      <c r="AD198" s="89"/>
      <c r="AE198" s="804"/>
      <c r="AF198" s="804"/>
      <c r="AG198" s="805"/>
      <c r="AH198" s="89"/>
      <c r="AI198" s="805"/>
      <c r="AJ198" s="90"/>
      <c r="AK198" s="85"/>
      <c r="AL198" s="85"/>
      <c r="AM198" s="1319"/>
      <c r="AN198" s="1319"/>
      <c r="AO198" s="91"/>
      <c r="AP198" s="92"/>
      <c r="AQ198" s="1321"/>
      <c r="AR198" s="93"/>
      <c r="AS198" s="86"/>
      <c r="AT198" s="94"/>
      <c r="AU198" s="86"/>
      <c r="AV198" s="94"/>
      <c r="AW198" s="95"/>
      <c r="AX198" s="92"/>
      <c r="AY198" s="96"/>
      <c r="AZ198" s="1324"/>
      <c r="BA198" s="93"/>
      <c r="BB198" s="86"/>
      <c r="BC198" s="94"/>
      <c r="BD198" s="86"/>
      <c r="BE198" s="94"/>
      <c r="BF198" s="95"/>
      <c r="BG198" s="92"/>
      <c r="BH198" s="96"/>
      <c r="BI198" s="1324"/>
      <c r="BJ198" s="93"/>
      <c r="BK198" s="86"/>
      <c r="BL198" s="94"/>
      <c r="BM198" s="86"/>
      <c r="BN198" s="94"/>
      <c r="BO198" s="95"/>
      <c r="BP198" s="92"/>
      <c r="BQ198" s="96"/>
      <c r="BR198" s="1324"/>
      <c r="BS198" s="93"/>
      <c r="BT198" s="86"/>
      <c r="BU198" s="94"/>
      <c r="BV198" s="86"/>
      <c r="BW198" s="94"/>
      <c r="BX198" s="95"/>
      <c r="BY198" s="92"/>
      <c r="BZ198" s="96"/>
      <c r="CA198" s="1324"/>
      <c r="CB198" s="812"/>
      <c r="CC198" s="813"/>
      <c r="CD198" s="814"/>
      <c r="CE198" s="815"/>
      <c r="CF198" s="816"/>
      <c r="CG198" s="85"/>
      <c r="CH198" s="85"/>
      <c r="CI198" s="1319"/>
      <c r="CJ198" s="1319"/>
      <c r="CK198" s="91"/>
      <c r="CL198" s="92"/>
      <c r="CM198" s="93"/>
      <c r="CN198" s="86"/>
      <c r="CO198" s="94"/>
      <c r="CP198" s="86"/>
      <c r="CQ198" s="94"/>
      <c r="CR198" s="95"/>
      <c r="CS198" s="92"/>
      <c r="CT198" s="96"/>
      <c r="CU198" s="93"/>
      <c r="CV198" s="86"/>
      <c r="CW198" s="94"/>
      <c r="CX198" s="86"/>
      <c r="CY198" s="94"/>
      <c r="CZ198" s="95"/>
      <c r="DA198" s="92"/>
      <c r="DB198" s="96"/>
      <c r="DC198" s="93"/>
      <c r="DD198" s="86"/>
      <c r="DE198" s="94"/>
      <c r="DF198" s="86"/>
      <c r="DG198" s="94"/>
      <c r="DH198" s="95"/>
      <c r="DI198" s="92"/>
      <c r="DJ198" s="96"/>
      <c r="DK198" s="93"/>
      <c r="DL198" s="86"/>
      <c r="DM198" s="94"/>
      <c r="DN198" s="86"/>
      <c r="DO198" s="94"/>
      <c r="DP198" s="95"/>
      <c r="DQ198" s="92"/>
      <c r="DR198" s="96"/>
      <c r="DS198" s="817"/>
      <c r="DT198" s="807"/>
      <c r="DU198" s="808"/>
      <c r="DV198" s="807"/>
      <c r="DW198" s="808"/>
      <c r="DX198" s="807"/>
      <c r="DY198" s="808"/>
      <c r="DZ198" s="807"/>
      <c r="EA198" s="808"/>
      <c r="EB198" s="807"/>
      <c r="EC198" s="808"/>
      <c r="ED198" s="1491"/>
    </row>
    <row r="199" spans="1:134" ht="14.25" thickBot="1">
      <c r="A199" s="1768"/>
      <c r="B199" s="802"/>
      <c r="C199" s="87"/>
      <c r="D199" s="79"/>
      <c r="E199" s="809"/>
      <c r="F199" s="810"/>
      <c r="G199" s="80"/>
      <c r="H199" s="803"/>
      <c r="I199" s="804"/>
      <c r="J199" s="805"/>
      <c r="K199" s="802"/>
      <c r="L199" s="804"/>
      <c r="M199" s="805"/>
      <c r="N199" s="803"/>
      <c r="O199" s="805"/>
      <c r="P199" s="81"/>
      <c r="Q199" s="82"/>
      <c r="R199" s="82"/>
      <c r="S199" s="83"/>
      <c r="T199" s="806"/>
      <c r="U199" s="84"/>
      <c r="V199" s="85"/>
      <c r="W199" s="85"/>
      <c r="X199" s="86"/>
      <c r="Y199" s="87"/>
      <c r="Z199" s="79"/>
      <c r="AA199" s="811"/>
      <c r="AB199" s="88"/>
      <c r="AC199" s="805"/>
      <c r="AD199" s="89"/>
      <c r="AE199" s="804"/>
      <c r="AF199" s="804"/>
      <c r="AG199" s="805"/>
      <c r="AH199" s="89"/>
      <c r="AI199" s="805"/>
      <c r="AJ199" s="90"/>
      <c r="AK199" s="85"/>
      <c r="AL199" s="85"/>
      <c r="AM199" s="1319"/>
      <c r="AN199" s="1319"/>
      <c r="AO199" s="91"/>
      <c r="AP199" s="92"/>
      <c r="AQ199" s="1321"/>
      <c r="AR199" s="93"/>
      <c r="AS199" s="86"/>
      <c r="AT199" s="94"/>
      <c r="AU199" s="86"/>
      <c r="AV199" s="94"/>
      <c r="AW199" s="95"/>
      <c r="AX199" s="92"/>
      <c r="AY199" s="96"/>
      <c r="AZ199" s="1324"/>
      <c r="BA199" s="93"/>
      <c r="BB199" s="86"/>
      <c r="BC199" s="94"/>
      <c r="BD199" s="86"/>
      <c r="BE199" s="94"/>
      <c r="BF199" s="95"/>
      <c r="BG199" s="92"/>
      <c r="BH199" s="96"/>
      <c r="BI199" s="1324"/>
      <c r="BJ199" s="93"/>
      <c r="BK199" s="86"/>
      <c r="BL199" s="94"/>
      <c r="BM199" s="86"/>
      <c r="BN199" s="94"/>
      <c r="BO199" s="95"/>
      <c r="BP199" s="92"/>
      <c r="BQ199" s="96"/>
      <c r="BR199" s="1324"/>
      <c r="BS199" s="93"/>
      <c r="BT199" s="86"/>
      <c r="BU199" s="94"/>
      <c r="BV199" s="86"/>
      <c r="BW199" s="94"/>
      <c r="BX199" s="95"/>
      <c r="BY199" s="92"/>
      <c r="BZ199" s="96"/>
      <c r="CA199" s="1324"/>
      <c r="CB199" s="812"/>
      <c r="CC199" s="813"/>
      <c r="CD199" s="814"/>
      <c r="CE199" s="815"/>
      <c r="CF199" s="816"/>
      <c r="CG199" s="85"/>
      <c r="CH199" s="85"/>
      <c r="CI199" s="1319"/>
      <c r="CJ199" s="1319"/>
      <c r="CK199" s="91"/>
      <c r="CL199" s="92"/>
      <c r="CM199" s="93"/>
      <c r="CN199" s="86"/>
      <c r="CO199" s="94"/>
      <c r="CP199" s="86"/>
      <c r="CQ199" s="94"/>
      <c r="CR199" s="95"/>
      <c r="CS199" s="92"/>
      <c r="CT199" s="96"/>
      <c r="CU199" s="93"/>
      <c r="CV199" s="86"/>
      <c r="CW199" s="94"/>
      <c r="CX199" s="86"/>
      <c r="CY199" s="94"/>
      <c r="CZ199" s="95"/>
      <c r="DA199" s="92"/>
      <c r="DB199" s="96"/>
      <c r="DC199" s="93"/>
      <c r="DD199" s="86"/>
      <c r="DE199" s="94"/>
      <c r="DF199" s="86"/>
      <c r="DG199" s="94"/>
      <c r="DH199" s="95"/>
      <c r="DI199" s="92"/>
      <c r="DJ199" s="96"/>
      <c r="DK199" s="93"/>
      <c r="DL199" s="86"/>
      <c r="DM199" s="94"/>
      <c r="DN199" s="86"/>
      <c r="DO199" s="94"/>
      <c r="DP199" s="95"/>
      <c r="DQ199" s="92"/>
      <c r="DR199" s="96"/>
      <c r="DS199" s="817"/>
      <c r="DT199" s="807"/>
      <c r="DU199" s="808"/>
      <c r="DV199" s="807"/>
      <c r="DW199" s="808"/>
      <c r="DX199" s="807"/>
      <c r="DY199" s="808"/>
      <c r="DZ199" s="807"/>
      <c r="EA199" s="808"/>
      <c r="EB199" s="807"/>
      <c r="EC199" s="808"/>
      <c r="ED199" s="1491"/>
    </row>
    <row r="200" spans="1:134" ht="14.25" thickBot="1">
      <c r="A200" s="1768"/>
      <c r="B200" s="802"/>
      <c r="C200" s="87"/>
      <c r="D200" s="79"/>
      <c r="E200" s="809"/>
      <c r="F200" s="810"/>
      <c r="G200" s="80"/>
      <c r="H200" s="803"/>
      <c r="I200" s="804"/>
      <c r="J200" s="805"/>
      <c r="K200" s="802"/>
      <c r="L200" s="804"/>
      <c r="M200" s="805"/>
      <c r="N200" s="803"/>
      <c r="O200" s="805"/>
      <c r="P200" s="81"/>
      <c r="Q200" s="82"/>
      <c r="R200" s="82"/>
      <c r="S200" s="83"/>
      <c r="T200" s="806"/>
      <c r="U200" s="84"/>
      <c r="V200" s="85"/>
      <c r="W200" s="85"/>
      <c r="X200" s="86"/>
      <c r="Y200" s="87"/>
      <c r="Z200" s="79"/>
      <c r="AA200" s="811"/>
      <c r="AB200" s="88"/>
      <c r="AC200" s="805"/>
      <c r="AD200" s="89"/>
      <c r="AE200" s="804"/>
      <c r="AF200" s="804"/>
      <c r="AG200" s="805"/>
      <c r="AH200" s="89"/>
      <c r="AI200" s="805"/>
      <c r="AJ200" s="90"/>
      <c r="AK200" s="85"/>
      <c r="AL200" s="85"/>
      <c r="AM200" s="1319"/>
      <c r="AN200" s="1319"/>
      <c r="AO200" s="91"/>
      <c r="AP200" s="92"/>
      <c r="AQ200" s="1321"/>
      <c r="AR200" s="93"/>
      <c r="AS200" s="86"/>
      <c r="AT200" s="94"/>
      <c r="AU200" s="86"/>
      <c r="AV200" s="94"/>
      <c r="AW200" s="95"/>
      <c r="AX200" s="92"/>
      <c r="AY200" s="96"/>
      <c r="AZ200" s="1324"/>
      <c r="BA200" s="93"/>
      <c r="BB200" s="86"/>
      <c r="BC200" s="94"/>
      <c r="BD200" s="86"/>
      <c r="BE200" s="94"/>
      <c r="BF200" s="95"/>
      <c r="BG200" s="92"/>
      <c r="BH200" s="96"/>
      <c r="BI200" s="1324"/>
      <c r="BJ200" s="93"/>
      <c r="BK200" s="86"/>
      <c r="BL200" s="94"/>
      <c r="BM200" s="86"/>
      <c r="BN200" s="94"/>
      <c r="BO200" s="95"/>
      <c r="BP200" s="92"/>
      <c r="BQ200" s="96"/>
      <c r="BR200" s="1324"/>
      <c r="BS200" s="93"/>
      <c r="BT200" s="86"/>
      <c r="BU200" s="94"/>
      <c r="BV200" s="86"/>
      <c r="BW200" s="94"/>
      <c r="BX200" s="95"/>
      <c r="BY200" s="92"/>
      <c r="BZ200" s="96"/>
      <c r="CA200" s="1324"/>
      <c r="CB200" s="812"/>
      <c r="CC200" s="813"/>
      <c r="CD200" s="814"/>
      <c r="CE200" s="815"/>
      <c r="CF200" s="816"/>
      <c r="CG200" s="85"/>
      <c r="CH200" s="85"/>
      <c r="CI200" s="1319"/>
      <c r="CJ200" s="1319"/>
      <c r="CK200" s="91"/>
      <c r="CL200" s="92"/>
      <c r="CM200" s="93"/>
      <c r="CN200" s="86"/>
      <c r="CO200" s="94"/>
      <c r="CP200" s="86"/>
      <c r="CQ200" s="94"/>
      <c r="CR200" s="95"/>
      <c r="CS200" s="92"/>
      <c r="CT200" s="96"/>
      <c r="CU200" s="93"/>
      <c r="CV200" s="86"/>
      <c r="CW200" s="94"/>
      <c r="CX200" s="86"/>
      <c r="CY200" s="94"/>
      <c r="CZ200" s="95"/>
      <c r="DA200" s="92"/>
      <c r="DB200" s="96"/>
      <c r="DC200" s="93"/>
      <c r="DD200" s="86"/>
      <c r="DE200" s="94"/>
      <c r="DF200" s="86"/>
      <c r="DG200" s="94"/>
      <c r="DH200" s="95"/>
      <c r="DI200" s="92"/>
      <c r="DJ200" s="96"/>
      <c r="DK200" s="93"/>
      <c r="DL200" s="86"/>
      <c r="DM200" s="94"/>
      <c r="DN200" s="86"/>
      <c r="DO200" s="94"/>
      <c r="DP200" s="95"/>
      <c r="DQ200" s="92"/>
      <c r="DR200" s="96"/>
      <c r="DS200" s="817"/>
      <c r="DT200" s="807"/>
      <c r="DU200" s="808"/>
      <c r="DV200" s="807"/>
      <c r="DW200" s="808"/>
      <c r="DX200" s="807"/>
      <c r="DY200" s="808"/>
      <c r="DZ200" s="807"/>
      <c r="EA200" s="808"/>
      <c r="EB200" s="807"/>
      <c r="EC200" s="808"/>
      <c r="ED200" s="1491"/>
    </row>
    <row r="201" spans="1:134" ht="14.25" thickBot="1">
      <c r="A201" s="1768"/>
      <c r="B201" s="802"/>
      <c r="C201" s="87"/>
      <c r="D201" s="79"/>
      <c r="E201" s="809"/>
      <c r="F201" s="810"/>
      <c r="G201" s="80"/>
      <c r="H201" s="803"/>
      <c r="I201" s="804"/>
      <c r="J201" s="805"/>
      <c r="K201" s="802"/>
      <c r="L201" s="804"/>
      <c r="M201" s="805"/>
      <c r="N201" s="803"/>
      <c r="O201" s="805"/>
      <c r="P201" s="81"/>
      <c r="Q201" s="82"/>
      <c r="R201" s="82"/>
      <c r="S201" s="83"/>
      <c r="T201" s="806"/>
      <c r="U201" s="84"/>
      <c r="V201" s="85"/>
      <c r="W201" s="85"/>
      <c r="X201" s="86"/>
      <c r="Y201" s="87"/>
      <c r="Z201" s="79"/>
      <c r="AA201" s="811"/>
      <c r="AB201" s="88"/>
      <c r="AC201" s="805"/>
      <c r="AD201" s="89"/>
      <c r="AE201" s="804"/>
      <c r="AF201" s="804"/>
      <c r="AG201" s="805"/>
      <c r="AH201" s="89"/>
      <c r="AI201" s="805"/>
      <c r="AJ201" s="90"/>
      <c r="AK201" s="85"/>
      <c r="AL201" s="85"/>
      <c r="AM201" s="1319"/>
      <c r="AN201" s="1319"/>
      <c r="AO201" s="91"/>
      <c r="AP201" s="92"/>
      <c r="AQ201" s="1321"/>
      <c r="AR201" s="93"/>
      <c r="AS201" s="86"/>
      <c r="AT201" s="94"/>
      <c r="AU201" s="86"/>
      <c r="AV201" s="94"/>
      <c r="AW201" s="95"/>
      <c r="AX201" s="92"/>
      <c r="AY201" s="96"/>
      <c r="AZ201" s="1324"/>
      <c r="BA201" s="93"/>
      <c r="BB201" s="86"/>
      <c r="BC201" s="94"/>
      <c r="BD201" s="86"/>
      <c r="BE201" s="94"/>
      <c r="BF201" s="95"/>
      <c r="BG201" s="92"/>
      <c r="BH201" s="96"/>
      <c r="BI201" s="1324"/>
      <c r="BJ201" s="93"/>
      <c r="BK201" s="86"/>
      <c r="BL201" s="94"/>
      <c r="BM201" s="86"/>
      <c r="BN201" s="94"/>
      <c r="BO201" s="95"/>
      <c r="BP201" s="92"/>
      <c r="BQ201" s="96"/>
      <c r="BR201" s="1324"/>
      <c r="BS201" s="93"/>
      <c r="BT201" s="86"/>
      <c r="BU201" s="94"/>
      <c r="BV201" s="86"/>
      <c r="BW201" s="94"/>
      <c r="BX201" s="95"/>
      <c r="BY201" s="92"/>
      <c r="BZ201" s="96"/>
      <c r="CA201" s="1324"/>
      <c r="CB201" s="812"/>
      <c r="CC201" s="813"/>
      <c r="CD201" s="814"/>
      <c r="CE201" s="815"/>
      <c r="CF201" s="816"/>
      <c r="CG201" s="85"/>
      <c r="CH201" s="85"/>
      <c r="CI201" s="1319"/>
      <c r="CJ201" s="1319"/>
      <c r="CK201" s="91"/>
      <c r="CL201" s="92"/>
      <c r="CM201" s="93"/>
      <c r="CN201" s="86"/>
      <c r="CO201" s="94"/>
      <c r="CP201" s="86"/>
      <c r="CQ201" s="94"/>
      <c r="CR201" s="95"/>
      <c r="CS201" s="92"/>
      <c r="CT201" s="96"/>
      <c r="CU201" s="93"/>
      <c r="CV201" s="86"/>
      <c r="CW201" s="94"/>
      <c r="CX201" s="86"/>
      <c r="CY201" s="94"/>
      <c r="CZ201" s="95"/>
      <c r="DA201" s="92"/>
      <c r="DB201" s="96"/>
      <c r="DC201" s="93"/>
      <c r="DD201" s="86"/>
      <c r="DE201" s="94"/>
      <c r="DF201" s="86"/>
      <c r="DG201" s="94"/>
      <c r="DH201" s="95"/>
      <c r="DI201" s="92"/>
      <c r="DJ201" s="96"/>
      <c r="DK201" s="93"/>
      <c r="DL201" s="86"/>
      <c r="DM201" s="94"/>
      <c r="DN201" s="86"/>
      <c r="DO201" s="94"/>
      <c r="DP201" s="95"/>
      <c r="DQ201" s="92"/>
      <c r="DR201" s="96"/>
      <c r="DS201" s="817"/>
      <c r="DT201" s="807"/>
      <c r="DU201" s="808"/>
      <c r="DV201" s="807"/>
      <c r="DW201" s="808"/>
      <c r="DX201" s="807"/>
      <c r="DY201" s="808"/>
      <c r="DZ201" s="807"/>
      <c r="EA201" s="808"/>
      <c r="EB201" s="807"/>
      <c r="EC201" s="808"/>
      <c r="ED201" s="1491"/>
    </row>
    <row r="202" spans="1:134" ht="14.25" thickBot="1">
      <c r="A202" s="1768"/>
      <c r="B202" s="802"/>
      <c r="C202" s="87"/>
      <c r="D202" s="79"/>
      <c r="E202" s="809"/>
      <c r="F202" s="810"/>
      <c r="G202" s="80"/>
      <c r="H202" s="803"/>
      <c r="I202" s="804"/>
      <c r="J202" s="805"/>
      <c r="K202" s="802"/>
      <c r="L202" s="804"/>
      <c r="M202" s="805"/>
      <c r="N202" s="803"/>
      <c r="O202" s="805"/>
      <c r="P202" s="81"/>
      <c r="Q202" s="82"/>
      <c r="R202" s="82"/>
      <c r="S202" s="83"/>
      <c r="T202" s="806"/>
      <c r="U202" s="84"/>
      <c r="V202" s="85"/>
      <c r="W202" s="85"/>
      <c r="X202" s="86"/>
      <c r="Y202" s="87"/>
      <c r="Z202" s="79"/>
      <c r="AA202" s="811"/>
      <c r="AB202" s="88"/>
      <c r="AC202" s="805"/>
      <c r="AD202" s="89"/>
      <c r="AE202" s="804"/>
      <c r="AF202" s="804"/>
      <c r="AG202" s="805"/>
      <c r="AH202" s="89"/>
      <c r="AI202" s="805"/>
      <c r="AJ202" s="90"/>
      <c r="AK202" s="85"/>
      <c r="AL202" s="85"/>
      <c r="AM202" s="1319"/>
      <c r="AN202" s="1319"/>
      <c r="AO202" s="91"/>
      <c r="AP202" s="92"/>
      <c r="AQ202" s="1321"/>
      <c r="AR202" s="93"/>
      <c r="AS202" s="86"/>
      <c r="AT202" s="94"/>
      <c r="AU202" s="86"/>
      <c r="AV202" s="94"/>
      <c r="AW202" s="95"/>
      <c r="AX202" s="92"/>
      <c r="AY202" s="96"/>
      <c r="AZ202" s="1324"/>
      <c r="BA202" s="93"/>
      <c r="BB202" s="86"/>
      <c r="BC202" s="94"/>
      <c r="BD202" s="86"/>
      <c r="BE202" s="94"/>
      <c r="BF202" s="95"/>
      <c r="BG202" s="92"/>
      <c r="BH202" s="96"/>
      <c r="BI202" s="1324"/>
      <c r="BJ202" s="93"/>
      <c r="BK202" s="86"/>
      <c r="BL202" s="94"/>
      <c r="BM202" s="86"/>
      <c r="BN202" s="94"/>
      <c r="BO202" s="95"/>
      <c r="BP202" s="92"/>
      <c r="BQ202" s="96"/>
      <c r="BR202" s="1324"/>
      <c r="BS202" s="93"/>
      <c r="BT202" s="86"/>
      <c r="BU202" s="94"/>
      <c r="BV202" s="86"/>
      <c r="BW202" s="94"/>
      <c r="BX202" s="95"/>
      <c r="BY202" s="92"/>
      <c r="BZ202" s="96"/>
      <c r="CA202" s="1324"/>
      <c r="CB202" s="812"/>
      <c r="CC202" s="813"/>
      <c r="CD202" s="814"/>
      <c r="CE202" s="815"/>
      <c r="CF202" s="816"/>
      <c r="CG202" s="85"/>
      <c r="CH202" s="85"/>
      <c r="CI202" s="1319"/>
      <c r="CJ202" s="1319"/>
      <c r="CK202" s="91"/>
      <c r="CL202" s="92"/>
      <c r="CM202" s="93"/>
      <c r="CN202" s="86"/>
      <c r="CO202" s="94"/>
      <c r="CP202" s="86"/>
      <c r="CQ202" s="94"/>
      <c r="CR202" s="95"/>
      <c r="CS202" s="92"/>
      <c r="CT202" s="96"/>
      <c r="CU202" s="93"/>
      <c r="CV202" s="86"/>
      <c r="CW202" s="94"/>
      <c r="CX202" s="86"/>
      <c r="CY202" s="94"/>
      <c r="CZ202" s="95"/>
      <c r="DA202" s="92"/>
      <c r="DB202" s="96"/>
      <c r="DC202" s="93"/>
      <c r="DD202" s="86"/>
      <c r="DE202" s="94"/>
      <c r="DF202" s="86"/>
      <c r="DG202" s="94"/>
      <c r="DH202" s="95"/>
      <c r="DI202" s="92"/>
      <c r="DJ202" s="96"/>
      <c r="DK202" s="93"/>
      <c r="DL202" s="86"/>
      <c r="DM202" s="94"/>
      <c r="DN202" s="86"/>
      <c r="DO202" s="94"/>
      <c r="DP202" s="95"/>
      <c r="DQ202" s="92"/>
      <c r="DR202" s="96"/>
      <c r="DS202" s="817"/>
      <c r="DT202" s="807"/>
      <c r="DU202" s="808"/>
      <c r="DV202" s="807"/>
      <c r="DW202" s="808"/>
      <c r="DX202" s="807"/>
      <c r="DY202" s="808"/>
      <c r="DZ202" s="807"/>
      <c r="EA202" s="808"/>
      <c r="EB202" s="807"/>
      <c r="EC202" s="808"/>
      <c r="ED202" s="1491"/>
    </row>
    <row r="203" spans="1:134" ht="14.25" thickBot="1">
      <c r="A203" s="1768"/>
      <c r="B203" s="802"/>
      <c r="C203" s="87"/>
      <c r="D203" s="79"/>
      <c r="E203" s="809"/>
      <c r="F203" s="810"/>
      <c r="G203" s="80"/>
      <c r="H203" s="803"/>
      <c r="I203" s="804"/>
      <c r="J203" s="805"/>
      <c r="K203" s="802"/>
      <c r="L203" s="804"/>
      <c r="M203" s="805"/>
      <c r="N203" s="803"/>
      <c r="O203" s="805"/>
      <c r="P203" s="81"/>
      <c r="Q203" s="82"/>
      <c r="R203" s="82"/>
      <c r="S203" s="83"/>
      <c r="T203" s="806"/>
      <c r="U203" s="84"/>
      <c r="V203" s="85"/>
      <c r="W203" s="85"/>
      <c r="X203" s="86"/>
      <c r="Y203" s="87"/>
      <c r="Z203" s="79"/>
      <c r="AA203" s="811"/>
      <c r="AB203" s="88"/>
      <c r="AC203" s="805"/>
      <c r="AD203" s="89"/>
      <c r="AE203" s="804"/>
      <c r="AF203" s="804"/>
      <c r="AG203" s="805"/>
      <c r="AH203" s="89"/>
      <c r="AI203" s="805"/>
      <c r="AJ203" s="90"/>
      <c r="AK203" s="85"/>
      <c r="AL203" s="85"/>
      <c r="AM203" s="1319"/>
      <c r="AN203" s="1319"/>
      <c r="AO203" s="91"/>
      <c r="AP203" s="92"/>
      <c r="AQ203" s="1321"/>
      <c r="AR203" s="93"/>
      <c r="AS203" s="86"/>
      <c r="AT203" s="94"/>
      <c r="AU203" s="86"/>
      <c r="AV203" s="94"/>
      <c r="AW203" s="95"/>
      <c r="AX203" s="92"/>
      <c r="AY203" s="96"/>
      <c r="AZ203" s="1324"/>
      <c r="BA203" s="93"/>
      <c r="BB203" s="86"/>
      <c r="BC203" s="94"/>
      <c r="BD203" s="86"/>
      <c r="BE203" s="94"/>
      <c r="BF203" s="95"/>
      <c r="BG203" s="92"/>
      <c r="BH203" s="96"/>
      <c r="BI203" s="1324"/>
      <c r="BJ203" s="93"/>
      <c r="BK203" s="86"/>
      <c r="BL203" s="94"/>
      <c r="BM203" s="86"/>
      <c r="BN203" s="94"/>
      <c r="BO203" s="95"/>
      <c r="BP203" s="92"/>
      <c r="BQ203" s="96"/>
      <c r="BR203" s="1324"/>
      <c r="BS203" s="93"/>
      <c r="BT203" s="86"/>
      <c r="BU203" s="94"/>
      <c r="BV203" s="86"/>
      <c r="BW203" s="94"/>
      <c r="BX203" s="95"/>
      <c r="BY203" s="92"/>
      <c r="BZ203" s="96"/>
      <c r="CA203" s="1324"/>
      <c r="CB203" s="812"/>
      <c r="CC203" s="813"/>
      <c r="CD203" s="814"/>
      <c r="CE203" s="815"/>
      <c r="CF203" s="816"/>
      <c r="CG203" s="85"/>
      <c r="CH203" s="85"/>
      <c r="CI203" s="1319"/>
      <c r="CJ203" s="1319"/>
      <c r="CK203" s="91"/>
      <c r="CL203" s="92"/>
      <c r="CM203" s="93"/>
      <c r="CN203" s="86"/>
      <c r="CO203" s="94"/>
      <c r="CP203" s="86"/>
      <c r="CQ203" s="94"/>
      <c r="CR203" s="95"/>
      <c r="CS203" s="92"/>
      <c r="CT203" s="96"/>
      <c r="CU203" s="93"/>
      <c r="CV203" s="86"/>
      <c r="CW203" s="94"/>
      <c r="CX203" s="86"/>
      <c r="CY203" s="94"/>
      <c r="CZ203" s="95"/>
      <c r="DA203" s="92"/>
      <c r="DB203" s="96"/>
      <c r="DC203" s="93"/>
      <c r="DD203" s="86"/>
      <c r="DE203" s="94"/>
      <c r="DF203" s="86"/>
      <c r="DG203" s="94"/>
      <c r="DH203" s="95"/>
      <c r="DI203" s="92"/>
      <c r="DJ203" s="96"/>
      <c r="DK203" s="93"/>
      <c r="DL203" s="86"/>
      <c r="DM203" s="94"/>
      <c r="DN203" s="86"/>
      <c r="DO203" s="94"/>
      <c r="DP203" s="95"/>
      <c r="DQ203" s="92"/>
      <c r="DR203" s="96"/>
      <c r="DS203" s="817"/>
      <c r="DT203" s="807"/>
      <c r="DU203" s="808"/>
      <c r="DV203" s="807"/>
      <c r="DW203" s="808"/>
      <c r="DX203" s="807"/>
      <c r="DY203" s="808"/>
      <c r="DZ203" s="807"/>
      <c r="EA203" s="808"/>
      <c r="EB203" s="807"/>
      <c r="EC203" s="808"/>
      <c r="ED203" s="1491"/>
    </row>
    <row r="204" spans="1:134" ht="14.25" thickBot="1">
      <c r="A204" s="1768"/>
      <c r="B204" s="802"/>
      <c r="C204" s="87"/>
      <c r="D204" s="79"/>
      <c r="E204" s="809"/>
      <c r="F204" s="810"/>
      <c r="G204" s="80"/>
      <c r="H204" s="803"/>
      <c r="I204" s="804"/>
      <c r="J204" s="805"/>
      <c r="K204" s="802"/>
      <c r="L204" s="804"/>
      <c r="M204" s="805"/>
      <c r="N204" s="803"/>
      <c r="O204" s="805"/>
      <c r="P204" s="81"/>
      <c r="Q204" s="82"/>
      <c r="R204" s="82"/>
      <c r="S204" s="83"/>
      <c r="T204" s="806"/>
      <c r="U204" s="84"/>
      <c r="V204" s="85"/>
      <c r="W204" s="85"/>
      <c r="X204" s="86"/>
      <c r="Y204" s="87"/>
      <c r="Z204" s="79"/>
      <c r="AA204" s="811"/>
      <c r="AB204" s="88"/>
      <c r="AC204" s="805"/>
      <c r="AD204" s="89"/>
      <c r="AE204" s="804"/>
      <c r="AF204" s="804"/>
      <c r="AG204" s="805"/>
      <c r="AH204" s="89"/>
      <c r="AI204" s="805"/>
      <c r="AJ204" s="90"/>
      <c r="AK204" s="85"/>
      <c r="AL204" s="85"/>
      <c r="AM204" s="1319"/>
      <c r="AN204" s="1319"/>
      <c r="AO204" s="91"/>
      <c r="AP204" s="92"/>
      <c r="AQ204" s="1321"/>
      <c r="AR204" s="93"/>
      <c r="AS204" s="86"/>
      <c r="AT204" s="94"/>
      <c r="AU204" s="86"/>
      <c r="AV204" s="94"/>
      <c r="AW204" s="95"/>
      <c r="AX204" s="92"/>
      <c r="AY204" s="96"/>
      <c r="AZ204" s="1324"/>
      <c r="BA204" s="93"/>
      <c r="BB204" s="86"/>
      <c r="BC204" s="94"/>
      <c r="BD204" s="86"/>
      <c r="BE204" s="94"/>
      <c r="BF204" s="95"/>
      <c r="BG204" s="92"/>
      <c r="BH204" s="96"/>
      <c r="BI204" s="1324"/>
      <c r="BJ204" s="93"/>
      <c r="BK204" s="86"/>
      <c r="BL204" s="94"/>
      <c r="BM204" s="86"/>
      <c r="BN204" s="94"/>
      <c r="BO204" s="95"/>
      <c r="BP204" s="92"/>
      <c r="BQ204" s="96"/>
      <c r="BR204" s="1324"/>
      <c r="BS204" s="93"/>
      <c r="BT204" s="86"/>
      <c r="BU204" s="94"/>
      <c r="BV204" s="86"/>
      <c r="BW204" s="94"/>
      <c r="BX204" s="95"/>
      <c r="BY204" s="92"/>
      <c r="BZ204" s="96"/>
      <c r="CA204" s="1324"/>
      <c r="CB204" s="812"/>
      <c r="CC204" s="813"/>
      <c r="CD204" s="814"/>
      <c r="CE204" s="815"/>
      <c r="CF204" s="816"/>
      <c r="CG204" s="85"/>
      <c r="CH204" s="85"/>
      <c r="CI204" s="1319"/>
      <c r="CJ204" s="1319"/>
      <c r="CK204" s="91"/>
      <c r="CL204" s="92"/>
      <c r="CM204" s="93"/>
      <c r="CN204" s="86"/>
      <c r="CO204" s="94"/>
      <c r="CP204" s="86"/>
      <c r="CQ204" s="94"/>
      <c r="CR204" s="95"/>
      <c r="CS204" s="92"/>
      <c r="CT204" s="96"/>
      <c r="CU204" s="93"/>
      <c r="CV204" s="86"/>
      <c r="CW204" s="94"/>
      <c r="CX204" s="86"/>
      <c r="CY204" s="94"/>
      <c r="CZ204" s="95"/>
      <c r="DA204" s="92"/>
      <c r="DB204" s="96"/>
      <c r="DC204" s="93"/>
      <c r="DD204" s="86"/>
      <c r="DE204" s="94"/>
      <c r="DF204" s="86"/>
      <c r="DG204" s="94"/>
      <c r="DH204" s="95"/>
      <c r="DI204" s="92"/>
      <c r="DJ204" s="96"/>
      <c r="DK204" s="93"/>
      <c r="DL204" s="86"/>
      <c r="DM204" s="94"/>
      <c r="DN204" s="86"/>
      <c r="DO204" s="94"/>
      <c r="DP204" s="95"/>
      <c r="DQ204" s="92"/>
      <c r="DR204" s="96"/>
      <c r="DS204" s="817"/>
      <c r="DT204" s="807"/>
      <c r="DU204" s="808"/>
      <c r="DV204" s="807"/>
      <c r="DW204" s="808"/>
      <c r="DX204" s="807"/>
      <c r="DY204" s="808"/>
      <c r="DZ204" s="807"/>
      <c r="EA204" s="808"/>
      <c r="EB204" s="807"/>
      <c r="EC204" s="808"/>
      <c r="ED204" s="1491"/>
    </row>
    <row r="205" spans="1:134" ht="14.25" thickBot="1">
      <c r="A205" s="1768"/>
      <c r="B205" s="802"/>
      <c r="C205" s="87"/>
      <c r="D205" s="79"/>
      <c r="E205" s="809"/>
      <c r="F205" s="810"/>
      <c r="G205" s="80"/>
      <c r="H205" s="803"/>
      <c r="I205" s="804"/>
      <c r="J205" s="805"/>
      <c r="K205" s="802"/>
      <c r="L205" s="804"/>
      <c r="M205" s="805"/>
      <c r="N205" s="803"/>
      <c r="O205" s="805"/>
      <c r="P205" s="81"/>
      <c r="Q205" s="82"/>
      <c r="R205" s="82"/>
      <c r="S205" s="83"/>
      <c r="T205" s="806"/>
      <c r="U205" s="84"/>
      <c r="V205" s="85"/>
      <c r="W205" s="85"/>
      <c r="X205" s="86"/>
      <c r="Y205" s="87"/>
      <c r="Z205" s="79"/>
      <c r="AA205" s="811"/>
      <c r="AB205" s="88"/>
      <c r="AC205" s="805"/>
      <c r="AD205" s="89"/>
      <c r="AE205" s="804"/>
      <c r="AF205" s="804"/>
      <c r="AG205" s="805"/>
      <c r="AH205" s="89"/>
      <c r="AI205" s="805"/>
      <c r="AJ205" s="90"/>
      <c r="AK205" s="85"/>
      <c r="AL205" s="85"/>
      <c r="AM205" s="1319"/>
      <c r="AN205" s="1319"/>
      <c r="AO205" s="91"/>
      <c r="AP205" s="92"/>
      <c r="AQ205" s="1321"/>
      <c r="AR205" s="93"/>
      <c r="AS205" s="86"/>
      <c r="AT205" s="94"/>
      <c r="AU205" s="86"/>
      <c r="AV205" s="94"/>
      <c r="AW205" s="95"/>
      <c r="AX205" s="92"/>
      <c r="AY205" s="96"/>
      <c r="AZ205" s="1324"/>
      <c r="BA205" s="93"/>
      <c r="BB205" s="86"/>
      <c r="BC205" s="94"/>
      <c r="BD205" s="86"/>
      <c r="BE205" s="94"/>
      <c r="BF205" s="95"/>
      <c r="BG205" s="92"/>
      <c r="BH205" s="96"/>
      <c r="BI205" s="1324"/>
      <c r="BJ205" s="93"/>
      <c r="BK205" s="86"/>
      <c r="BL205" s="94"/>
      <c r="BM205" s="86"/>
      <c r="BN205" s="94"/>
      <c r="BO205" s="95"/>
      <c r="BP205" s="92"/>
      <c r="BQ205" s="96"/>
      <c r="BR205" s="1324"/>
      <c r="BS205" s="93"/>
      <c r="BT205" s="86"/>
      <c r="BU205" s="94"/>
      <c r="BV205" s="86"/>
      <c r="BW205" s="94"/>
      <c r="BX205" s="95"/>
      <c r="BY205" s="92"/>
      <c r="BZ205" s="96"/>
      <c r="CA205" s="1324"/>
      <c r="CB205" s="812"/>
      <c r="CC205" s="813"/>
      <c r="CD205" s="814"/>
      <c r="CE205" s="815"/>
      <c r="CF205" s="816"/>
      <c r="CG205" s="85"/>
      <c r="CH205" s="85"/>
      <c r="CI205" s="1319"/>
      <c r="CJ205" s="1319"/>
      <c r="CK205" s="91"/>
      <c r="CL205" s="92"/>
      <c r="CM205" s="93"/>
      <c r="CN205" s="86"/>
      <c r="CO205" s="94"/>
      <c r="CP205" s="86"/>
      <c r="CQ205" s="94"/>
      <c r="CR205" s="95"/>
      <c r="CS205" s="92"/>
      <c r="CT205" s="96"/>
      <c r="CU205" s="93"/>
      <c r="CV205" s="86"/>
      <c r="CW205" s="94"/>
      <c r="CX205" s="86"/>
      <c r="CY205" s="94"/>
      <c r="CZ205" s="95"/>
      <c r="DA205" s="92"/>
      <c r="DB205" s="96"/>
      <c r="DC205" s="93"/>
      <c r="DD205" s="86"/>
      <c r="DE205" s="94"/>
      <c r="DF205" s="86"/>
      <c r="DG205" s="94"/>
      <c r="DH205" s="95"/>
      <c r="DI205" s="92"/>
      <c r="DJ205" s="96"/>
      <c r="DK205" s="93"/>
      <c r="DL205" s="86"/>
      <c r="DM205" s="94"/>
      <c r="DN205" s="86"/>
      <c r="DO205" s="94"/>
      <c r="DP205" s="95"/>
      <c r="DQ205" s="92"/>
      <c r="DR205" s="96"/>
      <c r="DS205" s="817"/>
      <c r="DT205" s="807"/>
      <c r="DU205" s="808"/>
      <c r="DV205" s="807"/>
      <c r="DW205" s="808"/>
      <c r="DX205" s="807"/>
      <c r="DY205" s="808"/>
      <c r="DZ205" s="807"/>
      <c r="EA205" s="808"/>
      <c r="EB205" s="807"/>
      <c r="EC205" s="808"/>
      <c r="ED205" s="1491"/>
    </row>
    <row r="206" spans="1:134" ht="14.25" thickBot="1">
      <c r="A206" s="1768"/>
      <c r="B206" s="802"/>
      <c r="C206" s="87"/>
      <c r="D206" s="79"/>
      <c r="E206" s="809"/>
      <c r="F206" s="810"/>
      <c r="G206" s="80"/>
      <c r="H206" s="803"/>
      <c r="I206" s="804"/>
      <c r="J206" s="805"/>
      <c r="K206" s="802"/>
      <c r="L206" s="804"/>
      <c r="M206" s="805"/>
      <c r="N206" s="803"/>
      <c r="O206" s="805"/>
      <c r="P206" s="81"/>
      <c r="Q206" s="82"/>
      <c r="R206" s="82"/>
      <c r="S206" s="83"/>
      <c r="T206" s="806"/>
      <c r="U206" s="84"/>
      <c r="V206" s="85"/>
      <c r="W206" s="85"/>
      <c r="X206" s="86"/>
      <c r="Y206" s="87"/>
      <c r="Z206" s="79"/>
      <c r="AA206" s="811"/>
      <c r="AB206" s="88"/>
      <c r="AC206" s="805"/>
      <c r="AD206" s="89"/>
      <c r="AE206" s="804"/>
      <c r="AF206" s="804"/>
      <c r="AG206" s="805"/>
      <c r="AH206" s="89"/>
      <c r="AI206" s="805"/>
      <c r="AJ206" s="90"/>
      <c r="AK206" s="85"/>
      <c r="AL206" s="85"/>
      <c r="AM206" s="1319"/>
      <c r="AN206" s="1319"/>
      <c r="AO206" s="91"/>
      <c r="AP206" s="92"/>
      <c r="AQ206" s="1321"/>
      <c r="AR206" s="93"/>
      <c r="AS206" s="86"/>
      <c r="AT206" s="94"/>
      <c r="AU206" s="86"/>
      <c r="AV206" s="94"/>
      <c r="AW206" s="95"/>
      <c r="AX206" s="92"/>
      <c r="AY206" s="96"/>
      <c r="AZ206" s="1324"/>
      <c r="BA206" s="93"/>
      <c r="BB206" s="86"/>
      <c r="BC206" s="94"/>
      <c r="BD206" s="86"/>
      <c r="BE206" s="94"/>
      <c r="BF206" s="95"/>
      <c r="BG206" s="92"/>
      <c r="BH206" s="96"/>
      <c r="BI206" s="1324"/>
      <c r="BJ206" s="93"/>
      <c r="BK206" s="86"/>
      <c r="BL206" s="94"/>
      <c r="BM206" s="86"/>
      <c r="BN206" s="94"/>
      <c r="BO206" s="95"/>
      <c r="BP206" s="92"/>
      <c r="BQ206" s="96"/>
      <c r="BR206" s="1324"/>
      <c r="BS206" s="93"/>
      <c r="BT206" s="86"/>
      <c r="BU206" s="94"/>
      <c r="BV206" s="86"/>
      <c r="BW206" s="94"/>
      <c r="BX206" s="95"/>
      <c r="BY206" s="92"/>
      <c r="BZ206" s="96"/>
      <c r="CA206" s="1324"/>
      <c r="CB206" s="812"/>
      <c r="CC206" s="813"/>
      <c r="CD206" s="814"/>
      <c r="CE206" s="815"/>
      <c r="CF206" s="816"/>
      <c r="CG206" s="85"/>
      <c r="CH206" s="85"/>
      <c r="CI206" s="1319"/>
      <c r="CJ206" s="1319"/>
      <c r="CK206" s="91"/>
      <c r="CL206" s="92"/>
      <c r="CM206" s="93"/>
      <c r="CN206" s="86"/>
      <c r="CO206" s="94"/>
      <c r="CP206" s="86"/>
      <c r="CQ206" s="94"/>
      <c r="CR206" s="95"/>
      <c r="CS206" s="92"/>
      <c r="CT206" s="96"/>
      <c r="CU206" s="93"/>
      <c r="CV206" s="86"/>
      <c r="CW206" s="94"/>
      <c r="CX206" s="86"/>
      <c r="CY206" s="94"/>
      <c r="CZ206" s="95"/>
      <c r="DA206" s="92"/>
      <c r="DB206" s="96"/>
      <c r="DC206" s="93"/>
      <c r="DD206" s="86"/>
      <c r="DE206" s="94"/>
      <c r="DF206" s="86"/>
      <c r="DG206" s="94"/>
      <c r="DH206" s="95"/>
      <c r="DI206" s="92"/>
      <c r="DJ206" s="96"/>
      <c r="DK206" s="93"/>
      <c r="DL206" s="86"/>
      <c r="DM206" s="94"/>
      <c r="DN206" s="86"/>
      <c r="DO206" s="94"/>
      <c r="DP206" s="95"/>
      <c r="DQ206" s="92"/>
      <c r="DR206" s="96"/>
      <c r="DS206" s="817"/>
      <c r="DT206" s="807"/>
      <c r="DU206" s="808"/>
      <c r="DV206" s="807"/>
      <c r="DW206" s="808"/>
      <c r="DX206" s="807"/>
      <c r="DY206" s="808"/>
      <c r="DZ206" s="807"/>
      <c r="EA206" s="808"/>
      <c r="EB206" s="807"/>
      <c r="EC206" s="808"/>
      <c r="ED206" s="1491"/>
    </row>
    <row r="207" spans="1:134" ht="14.25" thickBot="1">
      <c r="A207" s="1768"/>
      <c r="B207" s="802"/>
      <c r="C207" s="87"/>
      <c r="D207" s="79"/>
      <c r="E207" s="809"/>
      <c r="F207" s="810"/>
      <c r="G207" s="80"/>
      <c r="H207" s="803"/>
      <c r="I207" s="804"/>
      <c r="J207" s="805"/>
      <c r="K207" s="802"/>
      <c r="L207" s="804"/>
      <c r="M207" s="805"/>
      <c r="N207" s="803"/>
      <c r="O207" s="805"/>
      <c r="P207" s="81"/>
      <c r="Q207" s="82"/>
      <c r="R207" s="82"/>
      <c r="S207" s="83"/>
      <c r="T207" s="806"/>
      <c r="U207" s="84"/>
      <c r="V207" s="85"/>
      <c r="W207" s="85"/>
      <c r="X207" s="86"/>
      <c r="Y207" s="87"/>
      <c r="Z207" s="79"/>
      <c r="AA207" s="811"/>
      <c r="AB207" s="88"/>
      <c r="AC207" s="805"/>
      <c r="AD207" s="89"/>
      <c r="AE207" s="804"/>
      <c r="AF207" s="804"/>
      <c r="AG207" s="805"/>
      <c r="AH207" s="89"/>
      <c r="AI207" s="805"/>
      <c r="AJ207" s="90"/>
      <c r="AK207" s="85"/>
      <c r="AL207" s="85"/>
      <c r="AM207" s="1319"/>
      <c r="AN207" s="1319"/>
      <c r="AO207" s="91"/>
      <c r="AP207" s="92"/>
      <c r="AQ207" s="1321"/>
      <c r="AR207" s="93"/>
      <c r="AS207" s="86"/>
      <c r="AT207" s="94"/>
      <c r="AU207" s="86"/>
      <c r="AV207" s="94"/>
      <c r="AW207" s="95"/>
      <c r="AX207" s="92"/>
      <c r="AY207" s="96"/>
      <c r="AZ207" s="1324"/>
      <c r="BA207" s="93"/>
      <c r="BB207" s="86"/>
      <c r="BC207" s="94"/>
      <c r="BD207" s="86"/>
      <c r="BE207" s="94"/>
      <c r="BF207" s="95"/>
      <c r="BG207" s="92"/>
      <c r="BH207" s="96"/>
      <c r="BI207" s="1324"/>
      <c r="BJ207" s="93"/>
      <c r="BK207" s="86"/>
      <c r="BL207" s="94"/>
      <c r="BM207" s="86"/>
      <c r="BN207" s="94"/>
      <c r="BO207" s="95"/>
      <c r="BP207" s="92"/>
      <c r="BQ207" s="96"/>
      <c r="BR207" s="1324"/>
      <c r="BS207" s="93"/>
      <c r="BT207" s="86"/>
      <c r="BU207" s="94"/>
      <c r="BV207" s="86"/>
      <c r="BW207" s="94"/>
      <c r="BX207" s="95"/>
      <c r="BY207" s="92"/>
      <c r="BZ207" s="96"/>
      <c r="CA207" s="1324"/>
      <c r="CB207" s="812"/>
      <c r="CC207" s="813"/>
      <c r="CD207" s="814"/>
      <c r="CE207" s="815"/>
      <c r="CF207" s="816"/>
      <c r="CG207" s="85"/>
      <c r="CH207" s="85"/>
      <c r="CI207" s="1319"/>
      <c r="CJ207" s="1319"/>
      <c r="CK207" s="91"/>
      <c r="CL207" s="92"/>
      <c r="CM207" s="93"/>
      <c r="CN207" s="86"/>
      <c r="CO207" s="94"/>
      <c r="CP207" s="86"/>
      <c r="CQ207" s="94"/>
      <c r="CR207" s="95"/>
      <c r="CS207" s="92"/>
      <c r="CT207" s="96"/>
      <c r="CU207" s="93"/>
      <c r="CV207" s="86"/>
      <c r="CW207" s="94"/>
      <c r="CX207" s="86"/>
      <c r="CY207" s="94"/>
      <c r="CZ207" s="95"/>
      <c r="DA207" s="92"/>
      <c r="DB207" s="96"/>
      <c r="DC207" s="93"/>
      <c r="DD207" s="86"/>
      <c r="DE207" s="94"/>
      <c r="DF207" s="86"/>
      <c r="DG207" s="94"/>
      <c r="DH207" s="95"/>
      <c r="DI207" s="92"/>
      <c r="DJ207" s="96"/>
      <c r="DK207" s="93"/>
      <c r="DL207" s="86"/>
      <c r="DM207" s="94"/>
      <c r="DN207" s="86"/>
      <c r="DO207" s="94"/>
      <c r="DP207" s="95"/>
      <c r="DQ207" s="92"/>
      <c r="DR207" s="96"/>
      <c r="DS207" s="817"/>
      <c r="DT207" s="807"/>
      <c r="DU207" s="808"/>
      <c r="DV207" s="807"/>
      <c r="DW207" s="808"/>
      <c r="DX207" s="807"/>
      <c r="DY207" s="808"/>
      <c r="DZ207" s="807"/>
      <c r="EA207" s="808"/>
      <c r="EB207" s="807"/>
      <c r="EC207" s="808"/>
      <c r="ED207" s="1491"/>
    </row>
    <row r="208" spans="1:134" ht="14.25" thickBot="1">
      <c r="A208" s="1768"/>
      <c r="B208" s="802"/>
      <c r="C208" s="87"/>
      <c r="D208" s="79"/>
      <c r="E208" s="809"/>
      <c r="F208" s="810"/>
      <c r="G208" s="80"/>
      <c r="H208" s="803"/>
      <c r="I208" s="804"/>
      <c r="J208" s="805"/>
      <c r="K208" s="802"/>
      <c r="L208" s="804"/>
      <c r="M208" s="805"/>
      <c r="N208" s="803"/>
      <c r="O208" s="805"/>
      <c r="P208" s="81"/>
      <c r="Q208" s="82"/>
      <c r="R208" s="82"/>
      <c r="S208" s="83"/>
      <c r="T208" s="806"/>
      <c r="U208" s="84"/>
      <c r="V208" s="85"/>
      <c r="W208" s="85"/>
      <c r="X208" s="86"/>
      <c r="Y208" s="87"/>
      <c r="Z208" s="79"/>
      <c r="AA208" s="811"/>
      <c r="AB208" s="88"/>
      <c r="AC208" s="805"/>
      <c r="AD208" s="89"/>
      <c r="AE208" s="804"/>
      <c r="AF208" s="804"/>
      <c r="AG208" s="805"/>
      <c r="AH208" s="89"/>
      <c r="AI208" s="805"/>
      <c r="AJ208" s="90"/>
      <c r="AK208" s="85"/>
      <c r="AL208" s="85"/>
      <c r="AM208" s="1319"/>
      <c r="AN208" s="1319"/>
      <c r="AO208" s="91"/>
      <c r="AP208" s="92"/>
      <c r="AQ208" s="1321"/>
      <c r="AR208" s="93"/>
      <c r="AS208" s="86"/>
      <c r="AT208" s="94"/>
      <c r="AU208" s="86"/>
      <c r="AV208" s="94"/>
      <c r="AW208" s="95"/>
      <c r="AX208" s="92"/>
      <c r="AY208" s="96"/>
      <c r="AZ208" s="1324"/>
      <c r="BA208" s="93"/>
      <c r="BB208" s="86"/>
      <c r="BC208" s="94"/>
      <c r="BD208" s="86"/>
      <c r="BE208" s="94"/>
      <c r="BF208" s="95"/>
      <c r="BG208" s="92"/>
      <c r="BH208" s="96"/>
      <c r="BI208" s="1324"/>
      <c r="BJ208" s="93"/>
      <c r="BK208" s="86"/>
      <c r="BL208" s="94"/>
      <c r="BM208" s="86"/>
      <c r="BN208" s="94"/>
      <c r="BO208" s="95"/>
      <c r="BP208" s="92"/>
      <c r="BQ208" s="96"/>
      <c r="BR208" s="1324"/>
      <c r="BS208" s="93"/>
      <c r="BT208" s="86"/>
      <c r="BU208" s="94"/>
      <c r="BV208" s="86"/>
      <c r="BW208" s="94"/>
      <c r="BX208" s="95"/>
      <c r="BY208" s="92"/>
      <c r="BZ208" s="96"/>
      <c r="CA208" s="1324"/>
      <c r="CB208" s="812"/>
      <c r="CC208" s="813"/>
      <c r="CD208" s="814"/>
      <c r="CE208" s="815"/>
      <c r="CF208" s="816"/>
      <c r="CG208" s="85"/>
      <c r="CH208" s="85"/>
      <c r="CI208" s="1319"/>
      <c r="CJ208" s="1319"/>
      <c r="CK208" s="91"/>
      <c r="CL208" s="92"/>
      <c r="CM208" s="93"/>
      <c r="CN208" s="86"/>
      <c r="CO208" s="94"/>
      <c r="CP208" s="86"/>
      <c r="CQ208" s="94"/>
      <c r="CR208" s="95"/>
      <c r="CS208" s="92"/>
      <c r="CT208" s="96"/>
      <c r="CU208" s="93"/>
      <c r="CV208" s="86"/>
      <c r="CW208" s="94"/>
      <c r="CX208" s="86"/>
      <c r="CY208" s="94"/>
      <c r="CZ208" s="95"/>
      <c r="DA208" s="92"/>
      <c r="DB208" s="96"/>
      <c r="DC208" s="93"/>
      <c r="DD208" s="86"/>
      <c r="DE208" s="94"/>
      <c r="DF208" s="86"/>
      <c r="DG208" s="94"/>
      <c r="DH208" s="95"/>
      <c r="DI208" s="92"/>
      <c r="DJ208" s="96"/>
      <c r="DK208" s="93"/>
      <c r="DL208" s="86"/>
      <c r="DM208" s="94"/>
      <c r="DN208" s="86"/>
      <c r="DO208" s="94"/>
      <c r="DP208" s="95"/>
      <c r="DQ208" s="92"/>
      <c r="DR208" s="96"/>
      <c r="DS208" s="817"/>
      <c r="DT208" s="807"/>
      <c r="DU208" s="808"/>
      <c r="DV208" s="807"/>
      <c r="DW208" s="808"/>
      <c r="DX208" s="807"/>
      <c r="DY208" s="808"/>
      <c r="DZ208" s="807"/>
      <c r="EA208" s="808"/>
      <c r="EB208" s="807"/>
      <c r="EC208" s="808"/>
      <c r="ED208" s="1491"/>
    </row>
    <row r="209" spans="1:134" ht="14.25" thickBot="1">
      <c r="A209" s="1768"/>
      <c r="B209" s="802"/>
      <c r="C209" s="87"/>
      <c r="D209" s="79"/>
      <c r="E209" s="809"/>
      <c r="F209" s="810"/>
      <c r="G209" s="80"/>
      <c r="H209" s="803"/>
      <c r="I209" s="804"/>
      <c r="J209" s="805"/>
      <c r="K209" s="802"/>
      <c r="L209" s="804"/>
      <c r="M209" s="805"/>
      <c r="N209" s="803"/>
      <c r="O209" s="805"/>
      <c r="P209" s="81"/>
      <c r="Q209" s="82"/>
      <c r="R209" s="82"/>
      <c r="S209" s="83"/>
      <c r="T209" s="806"/>
      <c r="U209" s="84"/>
      <c r="V209" s="85"/>
      <c r="W209" s="85"/>
      <c r="X209" s="86"/>
      <c r="Y209" s="87"/>
      <c r="Z209" s="79"/>
      <c r="AA209" s="811"/>
      <c r="AB209" s="88"/>
      <c r="AC209" s="805"/>
      <c r="AD209" s="89"/>
      <c r="AE209" s="804"/>
      <c r="AF209" s="804"/>
      <c r="AG209" s="805"/>
      <c r="AH209" s="89"/>
      <c r="AI209" s="805"/>
      <c r="AJ209" s="90"/>
      <c r="AK209" s="85"/>
      <c r="AL209" s="85"/>
      <c r="AM209" s="1319"/>
      <c r="AN209" s="1319"/>
      <c r="AO209" s="91"/>
      <c r="AP209" s="92"/>
      <c r="AQ209" s="1321"/>
      <c r="AR209" s="93"/>
      <c r="AS209" s="86"/>
      <c r="AT209" s="94"/>
      <c r="AU209" s="86"/>
      <c r="AV209" s="94"/>
      <c r="AW209" s="95"/>
      <c r="AX209" s="92"/>
      <c r="AY209" s="96"/>
      <c r="AZ209" s="1324"/>
      <c r="BA209" s="93"/>
      <c r="BB209" s="86"/>
      <c r="BC209" s="94"/>
      <c r="BD209" s="86"/>
      <c r="BE209" s="94"/>
      <c r="BF209" s="95"/>
      <c r="BG209" s="92"/>
      <c r="BH209" s="96"/>
      <c r="BI209" s="1324"/>
      <c r="BJ209" s="93"/>
      <c r="BK209" s="86"/>
      <c r="BL209" s="94"/>
      <c r="BM209" s="86"/>
      <c r="BN209" s="94"/>
      <c r="BO209" s="95"/>
      <c r="BP209" s="92"/>
      <c r="BQ209" s="96"/>
      <c r="BR209" s="1324"/>
      <c r="BS209" s="93"/>
      <c r="BT209" s="86"/>
      <c r="BU209" s="94"/>
      <c r="BV209" s="86"/>
      <c r="BW209" s="94"/>
      <c r="BX209" s="95"/>
      <c r="BY209" s="92"/>
      <c r="BZ209" s="96"/>
      <c r="CA209" s="1324"/>
      <c r="CB209" s="812"/>
      <c r="CC209" s="813"/>
      <c r="CD209" s="814"/>
      <c r="CE209" s="815"/>
      <c r="CF209" s="816"/>
      <c r="CG209" s="85"/>
      <c r="CH209" s="85"/>
      <c r="CI209" s="1319"/>
      <c r="CJ209" s="1319"/>
      <c r="CK209" s="91"/>
      <c r="CL209" s="92"/>
      <c r="CM209" s="93"/>
      <c r="CN209" s="86"/>
      <c r="CO209" s="94"/>
      <c r="CP209" s="86"/>
      <c r="CQ209" s="94"/>
      <c r="CR209" s="95"/>
      <c r="CS209" s="92"/>
      <c r="CT209" s="96"/>
      <c r="CU209" s="93"/>
      <c r="CV209" s="86"/>
      <c r="CW209" s="94"/>
      <c r="CX209" s="86"/>
      <c r="CY209" s="94"/>
      <c r="CZ209" s="95"/>
      <c r="DA209" s="92"/>
      <c r="DB209" s="96"/>
      <c r="DC209" s="93"/>
      <c r="DD209" s="86"/>
      <c r="DE209" s="94"/>
      <c r="DF209" s="86"/>
      <c r="DG209" s="94"/>
      <c r="DH209" s="95"/>
      <c r="DI209" s="92"/>
      <c r="DJ209" s="96"/>
      <c r="DK209" s="93"/>
      <c r="DL209" s="86"/>
      <c r="DM209" s="94"/>
      <c r="DN209" s="86"/>
      <c r="DO209" s="94"/>
      <c r="DP209" s="95"/>
      <c r="DQ209" s="92"/>
      <c r="DR209" s="96"/>
      <c r="DS209" s="817"/>
      <c r="DT209" s="807"/>
      <c r="DU209" s="808"/>
      <c r="DV209" s="807"/>
      <c r="DW209" s="808"/>
      <c r="DX209" s="807"/>
      <c r="DY209" s="808"/>
      <c r="DZ209" s="807"/>
      <c r="EA209" s="808"/>
      <c r="EB209" s="807"/>
      <c r="EC209" s="808"/>
      <c r="ED209" s="1491"/>
    </row>
    <row r="210" spans="1:134" ht="14.25" thickBot="1">
      <c r="A210" s="1768"/>
      <c r="B210" s="802"/>
      <c r="C210" s="87"/>
      <c r="D210" s="79"/>
      <c r="E210" s="809"/>
      <c r="F210" s="810"/>
      <c r="G210" s="80"/>
      <c r="H210" s="803"/>
      <c r="I210" s="804"/>
      <c r="J210" s="805"/>
      <c r="K210" s="802"/>
      <c r="L210" s="804"/>
      <c r="M210" s="805"/>
      <c r="N210" s="803"/>
      <c r="O210" s="805"/>
      <c r="P210" s="81"/>
      <c r="Q210" s="82"/>
      <c r="R210" s="82"/>
      <c r="S210" s="83"/>
      <c r="T210" s="806"/>
      <c r="U210" s="84"/>
      <c r="V210" s="85"/>
      <c r="W210" s="85"/>
      <c r="X210" s="86"/>
      <c r="Y210" s="87"/>
      <c r="Z210" s="79"/>
      <c r="AA210" s="811"/>
      <c r="AB210" s="88"/>
      <c r="AC210" s="805"/>
      <c r="AD210" s="89"/>
      <c r="AE210" s="804"/>
      <c r="AF210" s="804"/>
      <c r="AG210" s="805"/>
      <c r="AH210" s="89"/>
      <c r="AI210" s="805"/>
      <c r="AJ210" s="90"/>
      <c r="AK210" s="85"/>
      <c r="AL210" s="85"/>
      <c r="AM210" s="1319"/>
      <c r="AN210" s="1319"/>
      <c r="AO210" s="91"/>
      <c r="AP210" s="92"/>
      <c r="AQ210" s="1321"/>
      <c r="AR210" s="93"/>
      <c r="AS210" s="86"/>
      <c r="AT210" s="94"/>
      <c r="AU210" s="86"/>
      <c r="AV210" s="94"/>
      <c r="AW210" s="95"/>
      <c r="AX210" s="92"/>
      <c r="AY210" s="96"/>
      <c r="AZ210" s="1324"/>
      <c r="BA210" s="93"/>
      <c r="BB210" s="86"/>
      <c r="BC210" s="94"/>
      <c r="BD210" s="86"/>
      <c r="BE210" s="94"/>
      <c r="BF210" s="95"/>
      <c r="BG210" s="92"/>
      <c r="BH210" s="96"/>
      <c r="BI210" s="1324"/>
      <c r="BJ210" s="93"/>
      <c r="BK210" s="86"/>
      <c r="BL210" s="94"/>
      <c r="BM210" s="86"/>
      <c r="BN210" s="94"/>
      <c r="BO210" s="95"/>
      <c r="BP210" s="92"/>
      <c r="BQ210" s="96"/>
      <c r="BR210" s="1324"/>
      <c r="BS210" s="93"/>
      <c r="BT210" s="86"/>
      <c r="BU210" s="94"/>
      <c r="BV210" s="86"/>
      <c r="BW210" s="94"/>
      <c r="BX210" s="95"/>
      <c r="BY210" s="92"/>
      <c r="BZ210" s="96"/>
      <c r="CA210" s="1324"/>
      <c r="CB210" s="812"/>
      <c r="CC210" s="813"/>
      <c r="CD210" s="814"/>
      <c r="CE210" s="815"/>
      <c r="CF210" s="816"/>
      <c r="CG210" s="85"/>
      <c r="CH210" s="85"/>
      <c r="CI210" s="1319"/>
      <c r="CJ210" s="1319"/>
      <c r="CK210" s="91"/>
      <c r="CL210" s="92"/>
      <c r="CM210" s="93"/>
      <c r="CN210" s="86"/>
      <c r="CO210" s="94"/>
      <c r="CP210" s="86"/>
      <c r="CQ210" s="94"/>
      <c r="CR210" s="95"/>
      <c r="CS210" s="92"/>
      <c r="CT210" s="96"/>
      <c r="CU210" s="93"/>
      <c r="CV210" s="86"/>
      <c r="CW210" s="94"/>
      <c r="CX210" s="86"/>
      <c r="CY210" s="94"/>
      <c r="CZ210" s="95"/>
      <c r="DA210" s="92"/>
      <c r="DB210" s="96"/>
      <c r="DC210" s="93"/>
      <c r="DD210" s="86"/>
      <c r="DE210" s="94"/>
      <c r="DF210" s="86"/>
      <c r="DG210" s="94"/>
      <c r="DH210" s="95"/>
      <c r="DI210" s="92"/>
      <c r="DJ210" s="96"/>
      <c r="DK210" s="93"/>
      <c r="DL210" s="86"/>
      <c r="DM210" s="94"/>
      <c r="DN210" s="86"/>
      <c r="DO210" s="94"/>
      <c r="DP210" s="95"/>
      <c r="DQ210" s="92"/>
      <c r="DR210" s="96"/>
      <c r="DS210" s="817"/>
      <c r="DT210" s="807"/>
      <c r="DU210" s="808"/>
      <c r="DV210" s="807"/>
      <c r="DW210" s="808"/>
      <c r="DX210" s="807"/>
      <c r="DY210" s="808"/>
      <c r="DZ210" s="807"/>
      <c r="EA210" s="808"/>
      <c r="EB210" s="807"/>
      <c r="EC210" s="808"/>
      <c r="ED210" s="1491"/>
    </row>
    <row r="211" spans="1:134" ht="14.25" thickBot="1">
      <c r="A211" s="1768"/>
      <c r="B211" s="802"/>
      <c r="C211" s="87"/>
      <c r="D211" s="79"/>
      <c r="E211" s="809"/>
      <c r="F211" s="810"/>
      <c r="G211" s="80"/>
      <c r="H211" s="803"/>
      <c r="I211" s="804"/>
      <c r="J211" s="805"/>
      <c r="K211" s="802"/>
      <c r="L211" s="804"/>
      <c r="M211" s="805"/>
      <c r="N211" s="803"/>
      <c r="O211" s="805"/>
      <c r="P211" s="81"/>
      <c r="Q211" s="82"/>
      <c r="R211" s="82"/>
      <c r="S211" s="83"/>
      <c r="T211" s="806"/>
      <c r="U211" s="84"/>
      <c r="V211" s="85"/>
      <c r="W211" s="85"/>
      <c r="X211" s="86"/>
      <c r="Y211" s="87"/>
      <c r="Z211" s="79"/>
      <c r="AA211" s="811"/>
      <c r="AB211" s="88"/>
      <c r="AC211" s="805"/>
      <c r="AD211" s="89"/>
      <c r="AE211" s="804"/>
      <c r="AF211" s="804"/>
      <c r="AG211" s="805"/>
      <c r="AH211" s="89"/>
      <c r="AI211" s="805"/>
      <c r="AJ211" s="90"/>
      <c r="AK211" s="85"/>
      <c r="AL211" s="85"/>
      <c r="AM211" s="1319"/>
      <c r="AN211" s="1319"/>
      <c r="AO211" s="91"/>
      <c r="AP211" s="92"/>
      <c r="AQ211" s="1321"/>
      <c r="AR211" s="93"/>
      <c r="AS211" s="86"/>
      <c r="AT211" s="94"/>
      <c r="AU211" s="86"/>
      <c r="AV211" s="94"/>
      <c r="AW211" s="95"/>
      <c r="AX211" s="92"/>
      <c r="AY211" s="96"/>
      <c r="AZ211" s="1324"/>
      <c r="BA211" s="93"/>
      <c r="BB211" s="86"/>
      <c r="BC211" s="94"/>
      <c r="BD211" s="86"/>
      <c r="BE211" s="94"/>
      <c r="BF211" s="95"/>
      <c r="BG211" s="92"/>
      <c r="BH211" s="96"/>
      <c r="BI211" s="1324"/>
      <c r="BJ211" s="93"/>
      <c r="BK211" s="86"/>
      <c r="BL211" s="94"/>
      <c r="BM211" s="86"/>
      <c r="BN211" s="94"/>
      <c r="BO211" s="95"/>
      <c r="BP211" s="92"/>
      <c r="BQ211" s="96"/>
      <c r="BR211" s="1324"/>
      <c r="BS211" s="93"/>
      <c r="BT211" s="86"/>
      <c r="BU211" s="94"/>
      <c r="BV211" s="86"/>
      <c r="BW211" s="94"/>
      <c r="BX211" s="95"/>
      <c r="BY211" s="92"/>
      <c r="BZ211" s="96"/>
      <c r="CA211" s="1324"/>
      <c r="CB211" s="812"/>
      <c r="CC211" s="813"/>
      <c r="CD211" s="814"/>
      <c r="CE211" s="815"/>
      <c r="CF211" s="816"/>
      <c r="CG211" s="85"/>
      <c r="CH211" s="85"/>
      <c r="CI211" s="1319"/>
      <c r="CJ211" s="1319"/>
      <c r="CK211" s="91"/>
      <c r="CL211" s="92"/>
      <c r="CM211" s="93"/>
      <c r="CN211" s="86"/>
      <c r="CO211" s="94"/>
      <c r="CP211" s="86"/>
      <c r="CQ211" s="94"/>
      <c r="CR211" s="95"/>
      <c r="CS211" s="92"/>
      <c r="CT211" s="96"/>
      <c r="CU211" s="93"/>
      <c r="CV211" s="86"/>
      <c r="CW211" s="94"/>
      <c r="CX211" s="86"/>
      <c r="CY211" s="94"/>
      <c r="CZ211" s="95"/>
      <c r="DA211" s="92"/>
      <c r="DB211" s="96"/>
      <c r="DC211" s="93"/>
      <c r="DD211" s="86"/>
      <c r="DE211" s="94"/>
      <c r="DF211" s="86"/>
      <c r="DG211" s="94"/>
      <c r="DH211" s="95"/>
      <c r="DI211" s="92"/>
      <c r="DJ211" s="96"/>
      <c r="DK211" s="93"/>
      <c r="DL211" s="86"/>
      <c r="DM211" s="94"/>
      <c r="DN211" s="86"/>
      <c r="DO211" s="94"/>
      <c r="DP211" s="95"/>
      <c r="DQ211" s="92"/>
      <c r="DR211" s="96"/>
      <c r="DS211" s="817"/>
      <c r="DT211" s="807"/>
      <c r="DU211" s="808"/>
      <c r="DV211" s="807"/>
      <c r="DW211" s="808"/>
      <c r="DX211" s="807"/>
      <c r="DY211" s="808"/>
      <c r="DZ211" s="807"/>
      <c r="EA211" s="808"/>
      <c r="EB211" s="807"/>
      <c r="EC211" s="808"/>
      <c r="ED211" s="1491"/>
    </row>
    <row r="212" spans="1:134" ht="14.25" thickBot="1">
      <c r="A212" s="1768"/>
      <c r="B212" s="802"/>
      <c r="C212" s="87"/>
      <c r="D212" s="79"/>
      <c r="E212" s="809"/>
      <c r="F212" s="810"/>
      <c r="G212" s="80"/>
      <c r="H212" s="803"/>
      <c r="I212" s="804"/>
      <c r="J212" s="805"/>
      <c r="K212" s="802"/>
      <c r="L212" s="804"/>
      <c r="M212" s="805"/>
      <c r="N212" s="803"/>
      <c r="O212" s="805"/>
      <c r="P212" s="81"/>
      <c r="Q212" s="82"/>
      <c r="R212" s="82"/>
      <c r="S212" s="83"/>
      <c r="T212" s="806"/>
      <c r="U212" s="84"/>
      <c r="V212" s="85"/>
      <c r="W212" s="85"/>
      <c r="X212" s="86"/>
      <c r="Y212" s="87"/>
      <c r="Z212" s="79"/>
      <c r="AA212" s="811"/>
      <c r="AB212" s="88"/>
      <c r="AC212" s="805"/>
      <c r="AD212" s="89"/>
      <c r="AE212" s="804"/>
      <c r="AF212" s="804"/>
      <c r="AG212" s="805"/>
      <c r="AH212" s="89"/>
      <c r="AI212" s="805"/>
      <c r="AJ212" s="90"/>
      <c r="AK212" s="85"/>
      <c r="AL212" s="85"/>
      <c r="AM212" s="1319"/>
      <c r="AN212" s="1319"/>
      <c r="AO212" s="91"/>
      <c r="AP212" s="92"/>
      <c r="AQ212" s="1321"/>
      <c r="AR212" s="93"/>
      <c r="AS212" s="86"/>
      <c r="AT212" s="94"/>
      <c r="AU212" s="86"/>
      <c r="AV212" s="94"/>
      <c r="AW212" s="95"/>
      <c r="AX212" s="92"/>
      <c r="AY212" s="96"/>
      <c r="AZ212" s="1324"/>
      <c r="BA212" s="93"/>
      <c r="BB212" s="86"/>
      <c r="BC212" s="94"/>
      <c r="BD212" s="86"/>
      <c r="BE212" s="94"/>
      <c r="BF212" s="95"/>
      <c r="BG212" s="92"/>
      <c r="BH212" s="96"/>
      <c r="BI212" s="1324"/>
      <c r="BJ212" s="93"/>
      <c r="BK212" s="86"/>
      <c r="BL212" s="94"/>
      <c r="BM212" s="86"/>
      <c r="BN212" s="94"/>
      <c r="BO212" s="95"/>
      <c r="BP212" s="92"/>
      <c r="BQ212" s="96"/>
      <c r="BR212" s="1324"/>
      <c r="BS212" s="93"/>
      <c r="BT212" s="86"/>
      <c r="BU212" s="94"/>
      <c r="BV212" s="86"/>
      <c r="BW212" s="94"/>
      <c r="BX212" s="95"/>
      <c r="BY212" s="92"/>
      <c r="BZ212" s="96"/>
      <c r="CA212" s="1324"/>
      <c r="CB212" s="812"/>
      <c r="CC212" s="813"/>
      <c r="CD212" s="814"/>
      <c r="CE212" s="815"/>
      <c r="CF212" s="816"/>
      <c r="CG212" s="85"/>
      <c r="CH212" s="85"/>
      <c r="CI212" s="1319"/>
      <c r="CJ212" s="1319"/>
      <c r="CK212" s="91"/>
      <c r="CL212" s="92"/>
      <c r="CM212" s="93"/>
      <c r="CN212" s="86"/>
      <c r="CO212" s="94"/>
      <c r="CP212" s="86"/>
      <c r="CQ212" s="94"/>
      <c r="CR212" s="95"/>
      <c r="CS212" s="92"/>
      <c r="CT212" s="96"/>
      <c r="CU212" s="93"/>
      <c r="CV212" s="86"/>
      <c r="CW212" s="94"/>
      <c r="CX212" s="86"/>
      <c r="CY212" s="94"/>
      <c r="CZ212" s="95"/>
      <c r="DA212" s="92"/>
      <c r="DB212" s="96"/>
      <c r="DC212" s="93"/>
      <c r="DD212" s="86"/>
      <c r="DE212" s="94"/>
      <c r="DF212" s="86"/>
      <c r="DG212" s="94"/>
      <c r="DH212" s="95"/>
      <c r="DI212" s="92"/>
      <c r="DJ212" s="96"/>
      <c r="DK212" s="93"/>
      <c r="DL212" s="86"/>
      <c r="DM212" s="94"/>
      <c r="DN212" s="86"/>
      <c r="DO212" s="94"/>
      <c r="DP212" s="95"/>
      <c r="DQ212" s="92"/>
      <c r="DR212" s="96"/>
      <c r="DS212" s="817"/>
      <c r="DT212" s="807"/>
      <c r="DU212" s="808"/>
      <c r="DV212" s="807"/>
      <c r="DW212" s="808"/>
      <c r="DX212" s="807"/>
      <c r="DY212" s="808"/>
      <c r="DZ212" s="807"/>
      <c r="EA212" s="808"/>
      <c r="EB212" s="807"/>
      <c r="EC212" s="808"/>
      <c r="ED212" s="1491"/>
    </row>
    <row r="213" spans="1:134" ht="14.25" thickBot="1">
      <c r="A213" s="1768"/>
      <c r="B213" s="802"/>
      <c r="C213" s="87"/>
      <c r="D213" s="79"/>
      <c r="E213" s="809"/>
      <c r="F213" s="810"/>
      <c r="G213" s="80"/>
      <c r="H213" s="803"/>
      <c r="I213" s="804"/>
      <c r="J213" s="805"/>
      <c r="K213" s="802"/>
      <c r="L213" s="804"/>
      <c r="M213" s="805"/>
      <c r="N213" s="803"/>
      <c r="O213" s="805"/>
      <c r="P213" s="81"/>
      <c r="Q213" s="82"/>
      <c r="R213" s="82"/>
      <c r="S213" s="83"/>
      <c r="T213" s="806"/>
      <c r="U213" s="84"/>
      <c r="V213" s="85"/>
      <c r="W213" s="85"/>
      <c r="X213" s="86"/>
      <c r="Y213" s="87"/>
      <c r="Z213" s="79"/>
      <c r="AA213" s="811"/>
      <c r="AB213" s="88"/>
      <c r="AC213" s="805"/>
      <c r="AD213" s="89"/>
      <c r="AE213" s="804"/>
      <c r="AF213" s="804"/>
      <c r="AG213" s="805"/>
      <c r="AH213" s="89"/>
      <c r="AI213" s="805"/>
      <c r="AJ213" s="90"/>
      <c r="AK213" s="85"/>
      <c r="AL213" s="85"/>
      <c r="AM213" s="1319"/>
      <c r="AN213" s="1319"/>
      <c r="AO213" s="91"/>
      <c r="AP213" s="92"/>
      <c r="AQ213" s="1321"/>
      <c r="AR213" s="93"/>
      <c r="AS213" s="86"/>
      <c r="AT213" s="94"/>
      <c r="AU213" s="86"/>
      <c r="AV213" s="94"/>
      <c r="AW213" s="95"/>
      <c r="AX213" s="92"/>
      <c r="AY213" s="96"/>
      <c r="AZ213" s="1324"/>
      <c r="BA213" s="93"/>
      <c r="BB213" s="86"/>
      <c r="BC213" s="94"/>
      <c r="BD213" s="86"/>
      <c r="BE213" s="94"/>
      <c r="BF213" s="95"/>
      <c r="BG213" s="92"/>
      <c r="BH213" s="96"/>
      <c r="BI213" s="1324"/>
      <c r="BJ213" s="93"/>
      <c r="BK213" s="86"/>
      <c r="BL213" s="94"/>
      <c r="BM213" s="86"/>
      <c r="BN213" s="94"/>
      <c r="BO213" s="95"/>
      <c r="BP213" s="92"/>
      <c r="BQ213" s="96"/>
      <c r="BR213" s="1324"/>
      <c r="BS213" s="93"/>
      <c r="BT213" s="86"/>
      <c r="BU213" s="94"/>
      <c r="BV213" s="86"/>
      <c r="BW213" s="94"/>
      <c r="BX213" s="95"/>
      <c r="BY213" s="92"/>
      <c r="BZ213" s="96"/>
      <c r="CA213" s="1324"/>
      <c r="CB213" s="812"/>
      <c r="CC213" s="813"/>
      <c r="CD213" s="814"/>
      <c r="CE213" s="815"/>
      <c r="CF213" s="816"/>
      <c r="CG213" s="85"/>
      <c r="CH213" s="85"/>
      <c r="CI213" s="1319"/>
      <c r="CJ213" s="1319"/>
      <c r="CK213" s="91"/>
      <c r="CL213" s="92"/>
      <c r="CM213" s="93"/>
      <c r="CN213" s="86"/>
      <c r="CO213" s="94"/>
      <c r="CP213" s="86"/>
      <c r="CQ213" s="94"/>
      <c r="CR213" s="95"/>
      <c r="CS213" s="92"/>
      <c r="CT213" s="96"/>
      <c r="CU213" s="93"/>
      <c r="CV213" s="86"/>
      <c r="CW213" s="94"/>
      <c r="CX213" s="86"/>
      <c r="CY213" s="94"/>
      <c r="CZ213" s="95"/>
      <c r="DA213" s="92"/>
      <c r="DB213" s="96"/>
      <c r="DC213" s="93"/>
      <c r="DD213" s="86"/>
      <c r="DE213" s="94"/>
      <c r="DF213" s="86"/>
      <c r="DG213" s="94"/>
      <c r="DH213" s="95"/>
      <c r="DI213" s="92"/>
      <c r="DJ213" s="96"/>
      <c r="DK213" s="93"/>
      <c r="DL213" s="86"/>
      <c r="DM213" s="94"/>
      <c r="DN213" s="86"/>
      <c r="DO213" s="94"/>
      <c r="DP213" s="95"/>
      <c r="DQ213" s="92"/>
      <c r="DR213" s="96"/>
      <c r="DS213" s="817"/>
      <c r="DT213" s="807"/>
      <c r="DU213" s="808"/>
      <c r="DV213" s="807"/>
      <c r="DW213" s="808"/>
      <c r="DX213" s="807"/>
      <c r="DY213" s="808"/>
      <c r="DZ213" s="807"/>
      <c r="EA213" s="808"/>
      <c r="EB213" s="807"/>
      <c r="EC213" s="808"/>
      <c r="ED213" s="1491"/>
    </row>
    <row r="214" spans="1:134" ht="14.25" thickBot="1">
      <c r="A214" s="1768"/>
      <c r="B214" s="802"/>
      <c r="C214" s="87"/>
      <c r="D214" s="79"/>
      <c r="E214" s="809"/>
      <c r="F214" s="810"/>
      <c r="G214" s="80"/>
      <c r="H214" s="803"/>
      <c r="I214" s="804"/>
      <c r="J214" s="805"/>
      <c r="K214" s="802"/>
      <c r="L214" s="804"/>
      <c r="M214" s="805"/>
      <c r="N214" s="803"/>
      <c r="O214" s="805"/>
      <c r="P214" s="81"/>
      <c r="Q214" s="82"/>
      <c r="R214" s="82"/>
      <c r="S214" s="83"/>
      <c r="T214" s="806"/>
      <c r="U214" s="84"/>
      <c r="V214" s="85"/>
      <c r="W214" s="85"/>
      <c r="X214" s="86"/>
      <c r="Y214" s="87"/>
      <c r="Z214" s="79"/>
      <c r="AA214" s="811"/>
      <c r="AB214" s="88"/>
      <c r="AC214" s="805"/>
      <c r="AD214" s="89"/>
      <c r="AE214" s="804"/>
      <c r="AF214" s="804"/>
      <c r="AG214" s="805"/>
      <c r="AH214" s="89"/>
      <c r="AI214" s="805"/>
      <c r="AJ214" s="90"/>
      <c r="AK214" s="85"/>
      <c r="AL214" s="85"/>
      <c r="AM214" s="1319"/>
      <c r="AN214" s="1319"/>
      <c r="AO214" s="91"/>
      <c r="AP214" s="92"/>
      <c r="AQ214" s="1321"/>
      <c r="AR214" s="93"/>
      <c r="AS214" s="86"/>
      <c r="AT214" s="94"/>
      <c r="AU214" s="86"/>
      <c r="AV214" s="94"/>
      <c r="AW214" s="95"/>
      <c r="AX214" s="92"/>
      <c r="AY214" s="96"/>
      <c r="AZ214" s="1324"/>
      <c r="BA214" s="93"/>
      <c r="BB214" s="86"/>
      <c r="BC214" s="94"/>
      <c r="BD214" s="86"/>
      <c r="BE214" s="94"/>
      <c r="BF214" s="95"/>
      <c r="BG214" s="92"/>
      <c r="BH214" s="96"/>
      <c r="BI214" s="1324"/>
      <c r="BJ214" s="93"/>
      <c r="BK214" s="86"/>
      <c r="BL214" s="94"/>
      <c r="BM214" s="86"/>
      <c r="BN214" s="94"/>
      <c r="BO214" s="95"/>
      <c r="BP214" s="92"/>
      <c r="BQ214" s="96"/>
      <c r="BR214" s="1324"/>
      <c r="BS214" s="93"/>
      <c r="BT214" s="86"/>
      <c r="BU214" s="94"/>
      <c r="BV214" s="86"/>
      <c r="BW214" s="94"/>
      <c r="BX214" s="95"/>
      <c r="BY214" s="92"/>
      <c r="BZ214" s="96"/>
      <c r="CA214" s="1324"/>
      <c r="CB214" s="812"/>
      <c r="CC214" s="813"/>
      <c r="CD214" s="814"/>
      <c r="CE214" s="815"/>
      <c r="CF214" s="816"/>
      <c r="CG214" s="85"/>
      <c r="CH214" s="85"/>
      <c r="CI214" s="1319"/>
      <c r="CJ214" s="1319"/>
      <c r="CK214" s="91"/>
      <c r="CL214" s="92"/>
      <c r="CM214" s="93"/>
      <c r="CN214" s="86"/>
      <c r="CO214" s="94"/>
      <c r="CP214" s="86"/>
      <c r="CQ214" s="94"/>
      <c r="CR214" s="95"/>
      <c r="CS214" s="92"/>
      <c r="CT214" s="96"/>
      <c r="CU214" s="93"/>
      <c r="CV214" s="86"/>
      <c r="CW214" s="94"/>
      <c r="CX214" s="86"/>
      <c r="CY214" s="94"/>
      <c r="CZ214" s="95"/>
      <c r="DA214" s="92"/>
      <c r="DB214" s="96"/>
      <c r="DC214" s="93"/>
      <c r="DD214" s="86"/>
      <c r="DE214" s="94"/>
      <c r="DF214" s="86"/>
      <c r="DG214" s="94"/>
      <c r="DH214" s="95"/>
      <c r="DI214" s="92"/>
      <c r="DJ214" s="96"/>
      <c r="DK214" s="93"/>
      <c r="DL214" s="86"/>
      <c r="DM214" s="94"/>
      <c r="DN214" s="86"/>
      <c r="DO214" s="94"/>
      <c r="DP214" s="95"/>
      <c r="DQ214" s="92"/>
      <c r="DR214" s="96"/>
      <c r="DS214" s="817"/>
      <c r="DT214" s="807"/>
      <c r="DU214" s="808"/>
      <c r="DV214" s="807"/>
      <c r="DW214" s="808"/>
      <c r="DX214" s="807"/>
      <c r="DY214" s="808"/>
      <c r="DZ214" s="807"/>
      <c r="EA214" s="808"/>
      <c r="EB214" s="807"/>
      <c r="EC214" s="808"/>
      <c r="ED214" s="1491"/>
    </row>
    <row r="215" spans="1:134" ht="14.25" thickBot="1">
      <c r="A215" s="1768"/>
      <c r="B215" s="802"/>
      <c r="C215" s="87"/>
      <c r="D215" s="79"/>
      <c r="E215" s="809"/>
      <c r="F215" s="810"/>
      <c r="G215" s="80"/>
      <c r="H215" s="803"/>
      <c r="I215" s="804"/>
      <c r="J215" s="805"/>
      <c r="K215" s="802"/>
      <c r="L215" s="804"/>
      <c r="M215" s="805"/>
      <c r="N215" s="803"/>
      <c r="O215" s="805"/>
      <c r="P215" s="81"/>
      <c r="Q215" s="82"/>
      <c r="R215" s="82"/>
      <c r="S215" s="83"/>
      <c r="T215" s="806"/>
      <c r="U215" s="84"/>
      <c r="V215" s="85"/>
      <c r="W215" s="85"/>
      <c r="X215" s="86"/>
      <c r="Y215" s="87"/>
      <c r="Z215" s="79"/>
      <c r="AA215" s="811"/>
      <c r="AB215" s="88"/>
      <c r="AC215" s="805"/>
      <c r="AD215" s="89"/>
      <c r="AE215" s="804"/>
      <c r="AF215" s="804"/>
      <c r="AG215" s="805"/>
      <c r="AH215" s="89"/>
      <c r="AI215" s="805"/>
      <c r="AJ215" s="90"/>
      <c r="AK215" s="85"/>
      <c r="AL215" s="85"/>
      <c r="AM215" s="1319"/>
      <c r="AN215" s="1319"/>
      <c r="AO215" s="91"/>
      <c r="AP215" s="92"/>
      <c r="AQ215" s="1321"/>
      <c r="AR215" s="93"/>
      <c r="AS215" s="86"/>
      <c r="AT215" s="94"/>
      <c r="AU215" s="86"/>
      <c r="AV215" s="94"/>
      <c r="AW215" s="95"/>
      <c r="AX215" s="92"/>
      <c r="AY215" s="96"/>
      <c r="AZ215" s="1324"/>
      <c r="BA215" s="93"/>
      <c r="BB215" s="86"/>
      <c r="BC215" s="94"/>
      <c r="BD215" s="86"/>
      <c r="BE215" s="94"/>
      <c r="BF215" s="95"/>
      <c r="BG215" s="92"/>
      <c r="BH215" s="96"/>
      <c r="BI215" s="1324"/>
      <c r="BJ215" s="93"/>
      <c r="BK215" s="86"/>
      <c r="BL215" s="94"/>
      <c r="BM215" s="86"/>
      <c r="BN215" s="94"/>
      <c r="BO215" s="95"/>
      <c r="BP215" s="92"/>
      <c r="BQ215" s="96"/>
      <c r="BR215" s="1324"/>
      <c r="BS215" s="93"/>
      <c r="BT215" s="86"/>
      <c r="BU215" s="94"/>
      <c r="BV215" s="86"/>
      <c r="BW215" s="94"/>
      <c r="BX215" s="95"/>
      <c r="BY215" s="92"/>
      <c r="BZ215" s="96"/>
      <c r="CA215" s="1324"/>
      <c r="CB215" s="812"/>
      <c r="CC215" s="813"/>
      <c r="CD215" s="814"/>
      <c r="CE215" s="815"/>
      <c r="CF215" s="816"/>
      <c r="CG215" s="85"/>
      <c r="CH215" s="85"/>
      <c r="CI215" s="1319"/>
      <c r="CJ215" s="1319"/>
      <c r="CK215" s="91"/>
      <c r="CL215" s="92"/>
      <c r="CM215" s="93"/>
      <c r="CN215" s="86"/>
      <c r="CO215" s="94"/>
      <c r="CP215" s="86"/>
      <c r="CQ215" s="94"/>
      <c r="CR215" s="95"/>
      <c r="CS215" s="92"/>
      <c r="CT215" s="96"/>
      <c r="CU215" s="93"/>
      <c r="CV215" s="86"/>
      <c r="CW215" s="94"/>
      <c r="CX215" s="86"/>
      <c r="CY215" s="94"/>
      <c r="CZ215" s="95"/>
      <c r="DA215" s="92"/>
      <c r="DB215" s="96"/>
      <c r="DC215" s="93"/>
      <c r="DD215" s="86"/>
      <c r="DE215" s="94"/>
      <c r="DF215" s="86"/>
      <c r="DG215" s="94"/>
      <c r="DH215" s="95"/>
      <c r="DI215" s="92"/>
      <c r="DJ215" s="96"/>
      <c r="DK215" s="93"/>
      <c r="DL215" s="86"/>
      <c r="DM215" s="94"/>
      <c r="DN215" s="86"/>
      <c r="DO215" s="94"/>
      <c r="DP215" s="95"/>
      <c r="DQ215" s="92"/>
      <c r="DR215" s="96"/>
      <c r="DS215" s="817"/>
      <c r="DT215" s="807"/>
      <c r="DU215" s="808"/>
      <c r="DV215" s="807"/>
      <c r="DW215" s="808"/>
      <c r="DX215" s="807"/>
      <c r="DY215" s="808"/>
      <c r="DZ215" s="807"/>
      <c r="EA215" s="808"/>
      <c r="EB215" s="807"/>
      <c r="EC215" s="808"/>
      <c r="ED215" s="1491"/>
    </row>
    <row r="216" spans="1:134" ht="14.25" thickBot="1">
      <c r="A216" s="1768"/>
      <c r="B216" s="802"/>
      <c r="C216" s="87"/>
      <c r="D216" s="79"/>
      <c r="E216" s="809"/>
      <c r="F216" s="810"/>
      <c r="G216" s="80"/>
      <c r="H216" s="803"/>
      <c r="I216" s="804"/>
      <c r="J216" s="805"/>
      <c r="K216" s="802"/>
      <c r="L216" s="804"/>
      <c r="M216" s="805"/>
      <c r="N216" s="803"/>
      <c r="O216" s="805"/>
      <c r="P216" s="81"/>
      <c r="Q216" s="82"/>
      <c r="R216" s="82"/>
      <c r="S216" s="83"/>
      <c r="T216" s="806"/>
      <c r="U216" s="84"/>
      <c r="V216" s="85"/>
      <c r="W216" s="85"/>
      <c r="X216" s="86"/>
      <c r="Y216" s="87"/>
      <c r="Z216" s="79"/>
      <c r="AA216" s="811"/>
      <c r="AB216" s="88"/>
      <c r="AC216" s="805"/>
      <c r="AD216" s="89"/>
      <c r="AE216" s="804"/>
      <c r="AF216" s="804"/>
      <c r="AG216" s="805"/>
      <c r="AH216" s="89"/>
      <c r="AI216" s="805"/>
      <c r="AJ216" s="90"/>
      <c r="AK216" s="85"/>
      <c r="AL216" s="85"/>
      <c r="AM216" s="1319"/>
      <c r="AN216" s="1319"/>
      <c r="AO216" s="91"/>
      <c r="AP216" s="92"/>
      <c r="AQ216" s="1321"/>
      <c r="AR216" s="93"/>
      <c r="AS216" s="86"/>
      <c r="AT216" s="94"/>
      <c r="AU216" s="86"/>
      <c r="AV216" s="94"/>
      <c r="AW216" s="95"/>
      <c r="AX216" s="92"/>
      <c r="AY216" s="96"/>
      <c r="AZ216" s="1324"/>
      <c r="BA216" s="93"/>
      <c r="BB216" s="86"/>
      <c r="BC216" s="94"/>
      <c r="BD216" s="86"/>
      <c r="BE216" s="94"/>
      <c r="BF216" s="95"/>
      <c r="BG216" s="92"/>
      <c r="BH216" s="96"/>
      <c r="BI216" s="1324"/>
      <c r="BJ216" s="93"/>
      <c r="BK216" s="86"/>
      <c r="BL216" s="94"/>
      <c r="BM216" s="86"/>
      <c r="BN216" s="94"/>
      <c r="BO216" s="95"/>
      <c r="BP216" s="92"/>
      <c r="BQ216" s="96"/>
      <c r="BR216" s="1324"/>
      <c r="BS216" s="93"/>
      <c r="BT216" s="86"/>
      <c r="BU216" s="94"/>
      <c r="BV216" s="86"/>
      <c r="BW216" s="94"/>
      <c r="BX216" s="95"/>
      <c r="BY216" s="92"/>
      <c r="BZ216" s="96"/>
      <c r="CA216" s="1324"/>
      <c r="CB216" s="812"/>
      <c r="CC216" s="813"/>
      <c r="CD216" s="814"/>
      <c r="CE216" s="815"/>
      <c r="CF216" s="816"/>
      <c r="CG216" s="85"/>
      <c r="CH216" s="85"/>
      <c r="CI216" s="1319"/>
      <c r="CJ216" s="1319"/>
      <c r="CK216" s="91"/>
      <c r="CL216" s="92"/>
      <c r="CM216" s="93"/>
      <c r="CN216" s="86"/>
      <c r="CO216" s="94"/>
      <c r="CP216" s="86"/>
      <c r="CQ216" s="94"/>
      <c r="CR216" s="95"/>
      <c r="CS216" s="92"/>
      <c r="CT216" s="96"/>
      <c r="CU216" s="93"/>
      <c r="CV216" s="86"/>
      <c r="CW216" s="94"/>
      <c r="CX216" s="86"/>
      <c r="CY216" s="94"/>
      <c r="CZ216" s="95"/>
      <c r="DA216" s="92"/>
      <c r="DB216" s="96"/>
      <c r="DC216" s="93"/>
      <c r="DD216" s="86"/>
      <c r="DE216" s="94"/>
      <c r="DF216" s="86"/>
      <c r="DG216" s="94"/>
      <c r="DH216" s="95"/>
      <c r="DI216" s="92"/>
      <c r="DJ216" s="96"/>
      <c r="DK216" s="93"/>
      <c r="DL216" s="86"/>
      <c r="DM216" s="94"/>
      <c r="DN216" s="86"/>
      <c r="DO216" s="94"/>
      <c r="DP216" s="95"/>
      <c r="DQ216" s="92"/>
      <c r="DR216" s="96"/>
      <c r="DS216" s="817"/>
      <c r="DT216" s="807"/>
      <c r="DU216" s="808"/>
      <c r="DV216" s="807"/>
      <c r="DW216" s="808"/>
      <c r="DX216" s="807"/>
      <c r="DY216" s="808"/>
      <c r="DZ216" s="807"/>
      <c r="EA216" s="808"/>
      <c r="EB216" s="807"/>
      <c r="EC216" s="808"/>
      <c r="ED216" s="1491"/>
    </row>
    <row r="217" spans="1:134" ht="14.25" thickBot="1">
      <c r="A217" s="1768"/>
      <c r="B217" s="802"/>
      <c r="C217" s="87"/>
      <c r="D217" s="79"/>
      <c r="E217" s="809"/>
      <c r="F217" s="810"/>
      <c r="G217" s="80"/>
      <c r="H217" s="803"/>
      <c r="I217" s="804"/>
      <c r="J217" s="805"/>
      <c r="K217" s="802"/>
      <c r="L217" s="804"/>
      <c r="M217" s="805"/>
      <c r="N217" s="803"/>
      <c r="O217" s="805"/>
      <c r="P217" s="81"/>
      <c r="Q217" s="82"/>
      <c r="R217" s="82"/>
      <c r="S217" s="83"/>
      <c r="T217" s="806"/>
      <c r="U217" s="84"/>
      <c r="V217" s="85"/>
      <c r="W217" s="85"/>
      <c r="X217" s="86"/>
      <c r="Y217" s="87"/>
      <c r="Z217" s="79"/>
      <c r="AA217" s="811"/>
      <c r="AB217" s="88"/>
      <c r="AC217" s="805"/>
      <c r="AD217" s="89"/>
      <c r="AE217" s="804"/>
      <c r="AF217" s="804"/>
      <c r="AG217" s="805"/>
      <c r="AH217" s="89"/>
      <c r="AI217" s="805"/>
      <c r="AJ217" s="90"/>
      <c r="AK217" s="85"/>
      <c r="AL217" s="85"/>
      <c r="AM217" s="1319"/>
      <c r="AN217" s="1319"/>
      <c r="AO217" s="91"/>
      <c r="AP217" s="92"/>
      <c r="AQ217" s="1321"/>
      <c r="AR217" s="93"/>
      <c r="AS217" s="86"/>
      <c r="AT217" s="94"/>
      <c r="AU217" s="86"/>
      <c r="AV217" s="94"/>
      <c r="AW217" s="95"/>
      <c r="AX217" s="92"/>
      <c r="AY217" s="96"/>
      <c r="AZ217" s="1324"/>
      <c r="BA217" s="93"/>
      <c r="BB217" s="86"/>
      <c r="BC217" s="94"/>
      <c r="BD217" s="86"/>
      <c r="BE217" s="94"/>
      <c r="BF217" s="95"/>
      <c r="BG217" s="92"/>
      <c r="BH217" s="96"/>
      <c r="BI217" s="1324"/>
      <c r="BJ217" s="93"/>
      <c r="BK217" s="86"/>
      <c r="BL217" s="94"/>
      <c r="BM217" s="86"/>
      <c r="BN217" s="94"/>
      <c r="BO217" s="95"/>
      <c r="BP217" s="92"/>
      <c r="BQ217" s="96"/>
      <c r="BR217" s="1324"/>
      <c r="BS217" s="93"/>
      <c r="BT217" s="86"/>
      <c r="BU217" s="94"/>
      <c r="BV217" s="86"/>
      <c r="BW217" s="94"/>
      <c r="BX217" s="95"/>
      <c r="BY217" s="92"/>
      <c r="BZ217" s="96"/>
      <c r="CA217" s="1324"/>
      <c r="CB217" s="812"/>
      <c r="CC217" s="813"/>
      <c r="CD217" s="814"/>
      <c r="CE217" s="815"/>
      <c r="CF217" s="816"/>
      <c r="CG217" s="85"/>
      <c r="CH217" s="85"/>
      <c r="CI217" s="1319"/>
      <c r="CJ217" s="1319"/>
      <c r="CK217" s="91"/>
      <c r="CL217" s="92"/>
      <c r="CM217" s="93"/>
      <c r="CN217" s="86"/>
      <c r="CO217" s="94"/>
      <c r="CP217" s="86"/>
      <c r="CQ217" s="94"/>
      <c r="CR217" s="95"/>
      <c r="CS217" s="92"/>
      <c r="CT217" s="96"/>
      <c r="CU217" s="93"/>
      <c r="CV217" s="86"/>
      <c r="CW217" s="94"/>
      <c r="CX217" s="86"/>
      <c r="CY217" s="94"/>
      <c r="CZ217" s="95"/>
      <c r="DA217" s="92"/>
      <c r="DB217" s="96"/>
      <c r="DC217" s="93"/>
      <c r="DD217" s="86"/>
      <c r="DE217" s="94"/>
      <c r="DF217" s="86"/>
      <c r="DG217" s="94"/>
      <c r="DH217" s="95"/>
      <c r="DI217" s="92"/>
      <c r="DJ217" s="96"/>
      <c r="DK217" s="93"/>
      <c r="DL217" s="86"/>
      <c r="DM217" s="94"/>
      <c r="DN217" s="86"/>
      <c r="DO217" s="94"/>
      <c r="DP217" s="95"/>
      <c r="DQ217" s="92"/>
      <c r="DR217" s="96"/>
      <c r="DS217" s="817"/>
      <c r="DT217" s="807"/>
      <c r="DU217" s="808"/>
      <c r="DV217" s="807"/>
      <c r="DW217" s="808"/>
      <c r="DX217" s="807"/>
      <c r="DY217" s="808"/>
      <c r="DZ217" s="807"/>
      <c r="EA217" s="808"/>
      <c r="EB217" s="807"/>
      <c r="EC217" s="808"/>
      <c r="ED217" s="1491"/>
    </row>
    <row r="218" spans="1:134" ht="14.25" thickBot="1">
      <c r="A218" s="1768"/>
      <c r="B218" s="802"/>
      <c r="C218" s="87"/>
      <c r="D218" s="79"/>
      <c r="E218" s="809"/>
      <c r="F218" s="810"/>
      <c r="G218" s="80"/>
      <c r="H218" s="803"/>
      <c r="I218" s="804"/>
      <c r="J218" s="805"/>
      <c r="K218" s="802"/>
      <c r="L218" s="804"/>
      <c r="M218" s="805"/>
      <c r="N218" s="803"/>
      <c r="O218" s="805"/>
      <c r="P218" s="81"/>
      <c r="Q218" s="82"/>
      <c r="R218" s="82"/>
      <c r="S218" s="83"/>
      <c r="T218" s="806"/>
      <c r="U218" s="84"/>
      <c r="V218" s="85"/>
      <c r="W218" s="85"/>
      <c r="X218" s="86"/>
      <c r="Y218" s="87"/>
      <c r="Z218" s="79"/>
      <c r="AA218" s="811"/>
      <c r="AB218" s="88"/>
      <c r="AC218" s="805"/>
      <c r="AD218" s="89"/>
      <c r="AE218" s="804"/>
      <c r="AF218" s="804"/>
      <c r="AG218" s="805"/>
      <c r="AH218" s="89"/>
      <c r="AI218" s="805"/>
      <c r="AJ218" s="90"/>
      <c r="AK218" s="85"/>
      <c r="AL218" s="85"/>
      <c r="AM218" s="1319"/>
      <c r="AN218" s="1319"/>
      <c r="AO218" s="91"/>
      <c r="AP218" s="92"/>
      <c r="AQ218" s="1321"/>
      <c r="AR218" s="93"/>
      <c r="AS218" s="86"/>
      <c r="AT218" s="94"/>
      <c r="AU218" s="86"/>
      <c r="AV218" s="94"/>
      <c r="AW218" s="95"/>
      <c r="AX218" s="92"/>
      <c r="AY218" s="96"/>
      <c r="AZ218" s="1324"/>
      <c r="BA218" s="93"/>
      <c r="BB218" s="86"/>
      <c r="BC218" s="94"/>
      <c r="BD218" s="86"/>
      <c r="BE218" s="94"/>
      <c r="BF218" s="95"/>
      <c r="BG218" s="92"/>
      <c r="BH218" s="96"/>
      <c r="BI218" s="1324"/>
      <c r="BJ218" s="93"/>
      <c r="BK218" s="86"/>
      <c r="BL218" s="94"/>
      <c r="BM218" s="86"/>
      <c r="BN218" s="94"/>
      <c r="BO218" s="95"/>
      <c r="BP218" s="92"/>
      <c r="BQ218" s="96"/>
      <c r="BR218" s="1324"/>
      <c r="BS218" s="93"/>
      <c r="BT218" s="86"/>
      <c r="BU218" s="94"/>
      <c r="BV218" s="86"/>
      <c r="BW218" s="94"/>
      <c r="BX218" s="95"/>
      <c r="BY218" s="92"/>
      <c r="BZ218" s="96"/>
      <c r="CA218" s="1324"/>
      <c r="CB218" s="812"/>
      <c r="CC218" s="813"/>
      <c r="CD218" s="814"/>
      <c r="CE218" s="815"/>
      <c r="CF218" s="816"/>
      <c r="CG218" s="85"/>
      <c r="CH218" s="85"/>
      <c r="CI218" s="1319"/>
      <c r="CJ218" s="1319"/>
      <c r="CK218" s="91"/>
      <c r="CL218" s="92"/>
      <c r="CM218" s="93"/>
      <c r="CN218" s="86"/>
      <c r="CO218" s="94"/>
      <c r="CP218" s="86"/>
      <c r="CQ218" s="94"/>
      <c r="CR218" s="95"/>
      <c r="CS218" s="92"/>
      <c r="CT218" s="96"/>
      <c r="CU218" s="93"/>
      <c r="CV218" s="86"/>
      <c r="CW218" s="94"/>
      <c r="CX218" s="86"/>
      <c r="CY218" s="94"/>
      <c r="CZ218" s="95"/>
      <c r="DA218" s="92"/>
      <c r="DB218" s="96"/>
      <c r="DC218" s="93"/>
      <c r="DD218" s="86"/>
      <c r="DE218" s="94"/>
      <c r="DF218" s="86"/>
      <c r="DG218" s="94"/>
      <c r="DH218" s="95"/>
      <c r="DI218" s="92"/>
      <c r="DJ218" s="96"/>
      <c r="DK218" s="93"/>
      <c r="DL218" s="86"/>
      <c r="DM218" s="94"/>
      <c r="DN218" s="86"/>
      <c r="DO218" s="94"/>
      <c r="DP218" s="95"/>
      <c r="DQ218" s="92"/>
      <c r="DR218" s="96"/>
      <c r="DS218" s="817"/>
      <c r="DT218" s="807"/>
      <c r="DU218" s="808"/>
      <c r="DV218" s="807"/>
      <c r="DW218" s="808"/>
      <c r="DX218" s="807"/>
      <c r="DY218" s="808"/>
      <c r="DZ218" s="807"/>
      <c r="EA218" s="808"/>
      <c r="EB218" s="807"/>
      <c r="EC218" s="808"/>
      <c r="ED218" s="1491"/>
    </row>
    <row r="219" spans="1:134" ht="14.25" thickBot="1">
      <c r="A219" s="1768"/>
      <c r="B219" s="802"/>
      <c r="C219" s="87"/>
      <c r="D219" s="79"/>
      <c r="E219" s="809"/>
      <c r="F219" s="810"/>
      <c r="G219" s="80"/>
      <c r="H219" s="803"/>
      <c r="I219" s="804"/>
      <c r="J219" s="805"/>
      <c r="K219" s="802"/>
      <c r="L219" s="804"/>
      <c r="M219" s="805"/>
      <c r="N219" s="803"/>
      <c r="O219" s="805"/>
      <c r="P219" s="81"/>
      <c r="Q219" s="82"/>
      <c r="R219" s="82"/>
      <c r="S219" s="83"/>
      <c r="T219" s="806"/>
      <c r="U219" s="84"/>
      <c r="V219" s="85"/>
      <c r="W219" s="85"/>
      <c r="X219" s="86"/>
      <c r="Y219" s="87"/>
      <c r="Z219" s="79"/>
      <c r="AA219" s="811"/>
      <c r="AB219" s="88"/>
      <c r="AC219" s="805"/>
      <c r="AD219" s="89"/>
      <c r="AE219" s="804"/>
      <c r="AF219" s="804"/>
      <c r="AG219" s="805"/>
      <c r="AH219" s="89"/>
      <c r="AI219" s="805"/>
      <c r="AJ219" s="90"/>
      <c r="AK219" s="85"/>
      <c r="AL219" s="85"/>
      <c r="AM219" s="1319"/>
      <c r="AN219" s="1319"/>
      <c r="AO219" s="91"/>
      <c r="AP219" s="92"/>
      <c r="AQ219" s="1321"/>
      <c r="AR219" s="93"/>
      <c r="AS219" s="86"/>
      <c r="AT219" s="94"/>
      <c r="AU219" s="86"/>
      <c r="AV219" s="94"/>
      <c r="AW219" s="95"/>
      <c r="AX219" s="92"/>
      <c r="AY219" s="96"/>
      <c r="AZ219" s="1324"/>
      <c r="BA219" s="93"/>
      <c r="BB219" s="86"/>
      <c r="BC219" s="94"/>
      <c r="BD219" s="86"/>
      <c r="BE219" s="94"/>
      <c r="BF219" s="95"/>
      <c r="BG219" s="92"/>
      <c r="BH219" s="96"/>
      <c r="BI219" s="1324"/>
      <c r="BJ219" s="93"/>
      <c r="BK219" s="86"/>
      <c r="BL219" s="94"/>
      <c r="BM219" s="86"/>
      <c r="BN219" s="94"/>
      <c r="BO219" s="95"/>
      <c r="BP219" s="92"/>
      <c r="BQ219" s="96"/>
      <c r="BR219" s="1324"/>
      <c r="BS219" s="93"/>
      <c r="BT219" s="86"/>
      <c r="BU219" s="94"/>
      <c r="BV219" s="86"/>
      <c r="BW219" s="94"/>
      <c r="BX219" s="95"/>
      <c r="BY219" s="92"/>
      <c r="BZ219" s="96"/>
      <c r="CA219" s="1324"/>
      <c r="CB219" s="812"/>
      <c r="CC219" s="813"/>
      <c r="CD219" s="814"/>
      <c r="CE219" s="815"/>
      <c r="CF219" s="816"/>
      <c r="CG219" s="85"/>
      <c r="CH219" s="85"/>
      <c r="CI219" s="1319"/>
      <c r="CJ219" s="1319"/>
      <c r="CK219" s="91"/>
      <c r="CL219" s="92"/>
      <c r="CM219" s="93"/>
      <c r="CN219" s="86"/>
      <c r="CO219" s="94"/>
      <c r="CP219" s="86"/>
      <c r="CQ219" s="94"/>
      <c r="CR219" s="95"/>
      <c r="CS219" s="92"/>
      <c r="CT219" s="96"/>
      <c r="CU219" s="93"/>
      <c r="CV219" s="86"/>
      <c r="CW219" s="94"/>
      <c r="CX219" s="86"/>
      <c r="CY219" s="94"/>
      <c r="CZ219" s="95"/>
      <c r="DA219" s="92"/>
      <c r="DB219" s="96"/>
      <c r="DC219" s="93"/>
      <c r="DD219" s="86"/>
      <c r="DE219" s="94"/>
      <c r="DF219" s="86"/>
      <c r="DG219" s="94"/>
      <c r="DH219" s="95"/>
      <c r="DI219" s="92"/>
      <c r="DJ219" s="96"/>
      <c r="DK219" s="93"/>
      <c r="DL219" s="86"/>
      <c r="DM219" s="94"/>
      <c r="DN219" s="86"/>
      <c r="DO219" s="94"/>
      <c r="DP219" s="95"/>
      <c r="DQ219" s="92"/>
      <c r="DR219" s="96"/>
      <c r="DS219" s="817"/>
      <c r="DT219" s="807"/>
      <c r="DU219" s="808"/>
      <c r="DV219" s="807"/>
      <c r="DW219" s="808"/>
      <c r="DX219" s="807"/>
      <c r="DY219" s="808"/>
      <c r="DZ219" s="807"/>
      <c r="EA219" s="808"/>
      <c r="EB219" s="807"/>
      <c r="EC219" s="808"/>
      <c r="ED219" s="1491"/>
    </row>
    <row r="220" spans="1:134" ht="14.25" thickBot="1">
      <c r="A220" s="1768"/>
      <c r="B220" s="802"/>
      <c r="C220" s="87"/>
      <c r="D220" s="79"/>
      <c r="E220" s="809"/>
      <c r="F220" s="810"/>
      <c r="G220" s="80"/>
      <c r="H220" s="803"/>
      <c r="I220" s="804"/>
      <c r="J220" s="805"/>
      <c r="K220" s="802"/>
      <c r="L220" s="804"/>
      <c r="M220" s="805"/>
      <c r="N220" s="803"/>
      <c r="O220" s="805"/>
      <c r="P220" s="81"/>
      <c r="Q220" s="82"/>
      <c r="R220" s="82"/>
      <c r="S220" s="83"/>
      <c r="T220" s="806"/>
      <c r="U220" s="84"/>
      <c r="V220" s="85"/>
      <c r="W220" s="85"/>
      <c r="X220" s="86"/>
      <c r="Y220" s="87"/>
      <c r="Z220" s="79"/>
      <c r="AA220" s="811"/>
      <c r="AB220" s="88"/>
      <c r="AC220" s="805"/>
      <c r="AD220" s="89"/>
      <c r="AE220" s="804"/>
      <c r="AF220" s="804"/>
      <c r="AG220" s="805"/>
      <c r="AH220" s="89"/>
      <c r="AI220" s="805"/>
      <c r="AJ220" s="90"/>
      <c r="AK220" s="85"/>
      <c r="AL220" s="85"/>
      <c r="AM220" s="1319"/>
      <c r="AN220" s="1319"/>
      <c r="AO220" s="91"/>
      <c r="AP220" s="92"/>
      <c r="AQ220" s="1321"/>
      <c r="AR220" s="93"/>
      <c r="AS220" s="86"/>
      <c r="AT220" s="94"/>
      <c r="AU220" s="86"/>
      <c r="AV220" s="94"/>
      <c r="AW220" s="95"/>
      <c r="AX220" s="92"/>
      <c r="AY220" s="96"/>
      <c r="AZ220" s="1324"/>
      <c r="BA220" s="93"/>
      <c r="BB220" s="86"/>
      <c r="BC220" s="94"/>
      <c r="BD220" s="86"/>
      <c r="BE220" s="94"/>
      <c r="BF220" s="95"/>
      <c r="BG220" s="92"/>
      <c r="BH220" s="96"/>
      <c r="BI220" s="1324"/>
      <c r="BJ220" s="93"/>
      <c r="BK220" s="86"/>
      <c r="BL220" s="94"/>
      <c r="BM220" s="86"/>
      <c r="BN220" s="94"/>
      <c r="BO220" s="95"/>
      <c r="BP220" s="92"/>
      <c r="BQ220" s="96"/>
      <c r="BR220" s="1324"/>
      <c r="BS220" s="93"/>
      <c r="BT220" s="86"/>
      <c r="BU220" s="94"/>
      <c r="BV220" s="86"/>
      <c r="BW220" s="94"/>
      <c r="BX220" s="95"/>
      <c r="BY220" s="92"/>
      <c r="BZ220" s="96"/>
      <c r="CA220" s="1324"/>
      <c r="CB220" s="812"/>
      <c r="CC220" s="813"/>
      <c r="CD220" s="814"/>
      <c r="CE220" s="815"/>
      <c r="CF220" s="816"/>
      <c r="CG220" s="85"/>
      <c r="CH220" s="85"/>
      <c r="CI220" s="1319"/>
      <c r="CJ220" s="1319"/>
      <c r="CK220" s="91"/>
      <c r="CL220" s="92"/>
      <c r="CM220" s="93"/>
      <c r="CN220" s="86"/>
      <c r="CO220" s="94"/>
      <c r="CP220" s="86"/>
      <c r="CQ220" s="94"/>
      <c r="CR220" s="95"/>
      <c r="CS220" s="92"/>
      <c r="CT220" s="96"/>
      <c r="CU220" s="93"/>
      <c r="CV220" s="86"/>
      <c r="CW220" s="94"/>
      <c r="CX220" s="86"/>
      <c r="CY220" s="94"/>
      <c r="CZ220" s="95"/>
      <c r="DA220" s="92"/>
      <c r="DB220" s="96"/>
      <c r="DC220" s="93"/>
      <c r="DD220" s="86"/>
      <c r="DE220" s="94"/>
      <c r="DF220" s="86"/>
      <c r="DG220" s="94"/>
      <c r="DH220" s="95"/>
      <c r="DI220" s="92"/>
      <c r="DJ220" s="96"/>
      <c r="DK220" s="93"/>
      <c r="DL220" s="86"/>
      <c r="DM220" s="94"/>
      <c r="DN220" s="86"/>
      <c r="DO220" s="94"/>
      <c r="DP220" s="95"/>
      <c r="DQ220" s="92"/>
      <c r="DR220" s="96"/>
      <c r="DS220" s="817"/>
      <c r="DT220" s="807"/>
      <c r="DU220" s="808"/>
      <c r="DV220" s="807"/>
      <c r="DW220" s="808"/>
      <c r="DX220" s="807"/>
      <c r="DY220" s="808"/>
      <c r="DZ220" s="807"/>
      <c r="EA220" s="808"/>
      <c r="EB220" s="807"/>
      <c r="EC220" s="808"/>
      <c r="ED220" s="1491"/>
    </row>
    <row r="221" spans="1:134" ht="14.25" thickBot="1">
      <c r="A221" s="1768"/>
      <c r="B221" s="802"/>
      <c r="C221" s="87"/>
      <c r="D221" s="79"/>
      <c r="E221" s="809"/>
      <c r="F221" s="810"/>
      <c r="G221" s="80"/>
      <c r="H221" s="803"/>
      <c r="I221" s="804"/>
      <c r="J221" s="805"/>
      <c r="K221" s="802"/>
      <c r="L221" s="804"/>
      <c r="M221" s="805"/>
      <c r="N221" s="803"/>
      <c r="O221" s="805"/>
      <c r="P221" s="81"/>
      <c r="Q221" s="82"/>
      <c r="R221" s="82"/>
      <c r="S221" s="83"/>
      <c r="T221" s="806"/>
      <c r="U221" s="84"/>
      <c r="V221" s="85"/>
      <c r="W221" s="85"/>
      <c r="X221" s="86"/>
      <c r="Y221" s="87"/>
      <c r="Z221" s="79"/>
      <c r="AA221" s="811"/>
      <c r="AB221" s="88"/>
      <c r="AC221" s="805"/>
      <c r="AD221" s="89"/>
      <c r="AE221" s="804"/>
      <c r="AF221" s="804"/>
      <c r="AG221" s="805"/>
      <c r="AH221" s="89"/>
      <c r="AI221" s="805"/>
      <c r="AJ221" s="90"/>
      <c r="AK221" s="85"/>
      <c r="AL221" s="85"/>
      <c r="AM221" s="1319"/>
      <c r="AN221" s="1319"/>
      <c r="AO221" s="91"/>
      <c r="AP221" s="92"/>
      <c r="AQ221" s="1321"/>
      <c r="AR221" s="93"/>
      <c r="AS221" s="86"/>
      <c r="AT221" s="94"/>
      <c r="AU221" s="86"/>
      <c r="AV221" s="94"/>
      <c r="AW221" s="95"/>
      <c r="AX221" s="92"/>
      <c r="AY221" s="96"/>
      <c r="AZ221" s="1324"/>
      <c r="BA221" s="93"/>
      <c r="BB221" s="86"/>
      <c r="BC221" s="94"/>
      <c r="BD221" s="86"/>
      <c r="BE221" s="94"/>
      <c r="BF221" s="95"/>
      <c r="BG221" s="92"/>
      <c r="BH221" s="96"/>
      <c r="BI221" s="1324"/>
      <c r="BJ221" s="93"/>
      <c r="BK221" s="86"/>
      <c r="BL221" s="94"/>
      <c r="BM221" s="86"/>
      <c r="BN221" s="94"/>
      <c r="BO221" s="95"/>
      <c r="BP221" s="92"/>
      <c r="BQ221" s="96"/>
      <c r="BR221" s="1324"/>
      <c r="BS221" s="93"/>
      <c r="BT221" s="86"/>
      <c r="BU221" s="94"/>
      <c r="BV221" s="86"/>
      <c r="BW221" s="94"/>
      <c r="BX221" s="95"/>
      <c r="BY221" s="92"/>
      <c r="BZ221" s="96"/>
      <c r="CA221" s="1324"/>
      <c r="CB221" s="812"/>
      <c r="CC221" s="813"/>
      <c r="CD221" s="814"/>
      <c r="CE221" s="815"/>
      <c r="CF221" s="816"/>
      <c r="CG221" s="85"/>
      <c r="CH221" s="85"/>
      <c r="CI221" s="1319"/>
      <c r="CJ221" s="1319"/>
      <c r="CK221" s="91"/>
      <c r="CL221" s="92"/>
      <c r="CM221" s="93"/>
      <c r="CN221" s="86"/>
      <c r="CO221" s="94"/>
      <c r="CP221" s="86"/>
      <c r="CQ221" s="94"/>
      <c r="CR221" s="95"/>
      <c r="CS221" s="92"/>
      <c r="CT221" s="96"/>
      <c r="CU221" s="93"/>
      <c r="CV221" s="86"/>
      <c r="CW221" s="94"/>
      <c r="CX221" s="86"/>
      <c r="CY221" s="94"/>
      <c r="CZ221" s="95"/>
      <c r="DA221" s="92"/>
      <c r="DB221" s="96"/>
      <c r="DC221" s="93"/>
      <c r="DD221" s="86"/>
      <c r="DE221" s="94"/>
      <c r="DF221" s="86"/>
      <c r="DG221" s="94"/>
      <c r="DH221" s="95"/>
      <c r="DI221" s="92"/>
      <c r="DJ221" s="96"/>
      <c r="DK221" s="93"/>
      <c r="DL221" s="86"/>
      <c r="DM221" s="94"/>
      <c r="DN221" s="86"/>
      <c r="DO221" s="94"/>
      <c r="DP221" s="95"/>
      <c r="DQ221" s="92"/>
      <c r="DR221" s="96"/>
      <c r="DS221" s="817"/>
      <c r="DT221" s="807"/>
      <c r="DU221" s="808"/>
      <c r="DV221" s="807"/>
      <c r="DW221" s="808"/>
      <c r="DX221" s="807"/>
      <c r="DY221" s="808"/>
      <c r="DZ221" s="807"/>
      <c r="EA221" s="808"/>
      <c r="EB221" s="807"/>
      <c r="EC221" s="808"/>
      <c r="ED221" s="1491"/>
    </row>
    <row r="222" spans="1:134" ht="14.25" thickBot="1">
      <c r="A222" s="1768"/>
      <c r="B222" s="802"/>
      <c r="C222" s="87"/>
      <c r="D222" s="79"/>
      <c r="E222" s="809"/>
      <c r="F222" s="810"/>
      <c r="G222" s="80"/>
      <c r="H222" s="803"/>
      <c r="I222" s="804"/>
      <c r="J222" s="805"/>
      <c r="K222" s="802"/>
      <c r="L222" s="804"/>
      <c r="M222" s="805"/>
      <c r="N222" s="803"/>
      <c r="O222" s="805"/>
      <c r="P222" s="81"/>
      <c r="Q222" s="82"/>
      <c r="R222" s="82"/>
      <c r="S222" s="83"/>
      <c r="T222" s="806"/>
      <c r="U222" s="84"/>
      <c r="V222" s="85"/>
      <c r="W222" s="85"/>
      <c r="X222" s="86"/>
      <c r="Y222" s="87"/>
      <c r="Z222" s="79"/>
      <c r="AA222" s="811"/>
      <c r="AB222" s="88"/>
      <c r="AC222" s="805"/>
      <c r="AD222" s="89"/>
      <c r="AE222" s="804"/>
      <c r="AF222" s="804"/>
      <c r="AG222" s="805"/>
      <c r="AH222" s="89"/>
      <c r="AI222" s="805"/>
      <c r="AJ222" s="90"/>
      <c r="AK222" s="85"/>
      <c r="AL222" s="85"/>
      <c r="AM222" s="1319"/>
      <c r="AN222" s="1319"/>
      <c r="AO222" s="91"/>
      <c r="AP222" s="92"/>
      <c r="AQ222" s="1321"/>
      <c r="AR222" s="93"/>
      <c r="AS222" s="86"/>
      <c r="AT222" s="94"/>
      <c r="AU222" s="86"/>
      <c r="AV222" s="94"/>
      <c r="AW222" s="95"/>
      <c r="AX222" s="92"/>
      <c r="AY222" s="96"/>
      <c r="AZ222" s="1324"/>
      <c r="BA222" s="93"/>
      <c r="BB222" s="86"/>
      <c r="BC222" s="94"/>
      <c r="BD222" s="86"/>
      <c r="BE222" s="94"/>
      <c r="BF222" s="95"/>
      <c r="BG222" s="92"/>
      <c r="BH222" s="96"/>
      <c r="BI222" s="1324"/>
      <c r="BJ222" s="93"/>
      <c r="BK222" s="86"/>
      <c r="BL222" s="94"/>
      <c r="BM222" s="86"/>
      <c r="BN222" s="94"/>
      <c r="BO222" s="95"/>
      <c r="BP222" s="92"/>
      <c r="BQ222" s="96"/>
      <c r="BR222" s="1324"/>
      <c r="BS222" s="93"/>
      <c r="BT222" s="86"/>
      <c r="BU222" s="94"/>
      <c r="BV222" s="86"/>
      <c r="BW222" s="94"/>
      <c r="BX222" s="95"/>
      <c r="BY222" s="92"/>
      <c r="BZ222" s="96"/>
      <c r="CA222" s="1324"/>
      <c r="CB222" s="812"/>
      <c r="CC222" s="813"/>
      <c r="CD222" s="814"/>
      <c r="CE222" s="815"/>
      <c r="CF222" s="816"/>
      <c r="CG222" s="85"/>
      <c r="CH222" s="85"/>
      <c r="CI222" s="1319"/>
      <c r="CJ222" s="1319"/>
      <c r="CK222" s="91"/>
      <c r="CL222" s="92"/>
      <c r="CM222" s="93"/>
      <c r="CN222" s="86"/>
      <c r="CO222" s="94"/>
      <c r="CP222" s="86"/>
      <c r="CQ222" s="94"/>
      <c r="CR222" s="95"/>
      <c r="CS222" s="92"/>
      <c r="CT222" s="96"/>
      <c r="CU222" s="93"/>
      <c r="CV222" s="86"/>
      <c r="CW222" s="94"/>
      <c r="CX222" s="86"/>
      <c r="CY222" s="94"/>
      <c r="CZ222" s="95"/>
      <c r="DA222" s="92"/>
      <c r="DB222" s="96"/>
      <c r="DC222" s="93"/>
      <c r="DD222" s="86"/>
      <c r="DE222" s="94"/>
      <c r="DF222" s="86"/>
      <c r="DG222" s="94"/>
      <c r="DH222" s="95"/>
      <c r="DI222" s="92"/>
      <c r="DJ222" s="96"/>
      <c r="DK222" s="93"/>
      <c r="DL222" s="86"/>
      <c r="DM222" s="94"/>
      <c r="DN222" s="86"/>
      <c r="DO222" s="94"/>
      <c r="DP222" s="95"/>
      <c r="DQ222" s="92"/>
      <c r="DR222" s="96"/>
      <c r="DS222" s="817"/>
      <c r="DT222" s="807"/>
      <c r="DU222" s="808"/>
      <c r="DV222" s="807"/>
      <c r="DW222" s="808"/>
      <c r="DX222" s="807"/>
      <c r="DY222" s="808"/>
      <c r="DZ222" s="807"/>
      <c r="EA222" s="808"/>
      <c r="EB222" s="807"/>
      <c r="EC222" s="808"/>
      <c r="ED222" s="1491"/>
    </row>
    <row r="223" spans="1:134" ht="14.25" thickBot="1">
      <c r="A223" s="1768"/>
      <c r="B223" s="802"/>
      <c r="C223" s="87"/>
      <c r="D223" s="79"/>
      <c r="E223" s="809"/>
      <c r="F223" s="810"/>
      <c r="G223" s="80"/>
      <c r="H223" s="803"/>
      <c r="I223" s="804"/>
      <c r="J223" s="805"/>
      <c r="K223" s="802"/>
      <c r="L223" s="804"/>
      <c r="M223" s="805"/>
      <c r="N223" s="803"/>
      <c r="O223" s="805"/>
      <c r="P223" s="81"/>
      <c r="Q223" s="82"/>
      <c r="R223" s="82"/>
      <c r="S223" s="83"/>
      <c r="T223" s="806"/>
      <c r="U223" s="84"/>
      <c r="V223" s="85"/>
      <c r="W223" s="85"/>
      <c r="X223" s="86"/>
      <c r="Y223" s="87"/>
      <c r="Z223" s="79"/>
      <c r="AA223" s="811"/>
      <c r="AB223" s="88"/>
      <c r="AC223" s="805"/>
      <c r="AD223" s="89"/>
      <c r="AE223" s="804"/>
      <c r="AF223" s="804"/>
      <c r="AG223" s="805"/>
      <c r="AH223" s="89"/>
      <c r="AI223" s="805"/>
      <c r="AJ223" s="90"/>
      <c r="AK223" s="85"/>
      <c r="AL223" s="85"/>
      <c r="AM223" s="1319"/>
      <c r="AN223" s="1319"/>
      <c r="AO223" s="91"/>
      <c r="AP223" s="92"/>
      <c r="AQ223" s="1321"/>
      <c r="AR223" s="93"/>
      <c r="AS223" s="86"/>
      <c r="AT223" s="94"/>
      <c r="AU223" s="86"/>
      <c r="AV223" s="94"/>
      <c r="AW223" s="95"/>
      <c r="AX223" s="92"/>
      <c r="AY223" s="96"/>
      <c r="AZ223" s="1324"/>
      <c r="BA223" s="93"/>
      <c r="BB223" s="86"/>
      <c r="BC223" s="94"/>
      <c r="BD223" s="86"/>
      <c r="BE223" s="94"/>
      <c r="BF223" s="95"/>
      <c r="BG223" s="92"/>
      <c r="BH223" s="96"/>
      <c r="BI223" s="1324"/>
      <c r="BJ223" s="93"/>
      <c r="BK223" s="86"/>
      <c r="BL223" s="94"/>
      <c r="BM223" s="86"/>
      <c r="BN223" s="94"/>
      <c r="BO223" s="95"/>
      <c r="BP223" s="92"/>
      <c r="BQ223" s="96"/>
      <c r="BR223" s="1324"/>
      <c r="BS223" s="93"/>
      <c r="BT223" s="86"/>
      <c r="BU223" s="94"/>
      <c r="BV223" s="86"/>
      <c r="BW223" s="94"/>
      <c r="BX223" s="95"/>
      <c r="BY223" s="92"/>
      <c r="BZ223" s="96"/>
      <c r="CA223" s="1324"/>
      <c r="CB223" s="812"/>
      <c r="CC223" s="813"/>
      <c r="CD223" s="814"/>
      <c r="CE223" s="815"/>
      <c r="CF223" s="816"/>
      <c r="CG223" s="85"/>
      <c r="CH223" s="85"/>
      <c r="CI223" s="1319"/>
      <c r="CJ223" s="1319"/>
      <c r="CK223" s="91"/>
      <c r="CL223" s="92"/>
      <c r="CM223" s="93"/>
      <c r="CN223" s="86"/>
      <c r="CO223" s="94"/>
      <c r="CP223" s="86"/>
      <c r="CQ223" s="94"/>
      <c r="CR223" s="95"/>
      <c r="CS223" s="92"/>
      <c r="CT223" s="96"/>
      <c r="CU223" s="93"/>
      <c r="CV223" s="86"/>
      <c r="CW223" s="94"/>
      <c r="CX223" s="86"/>
      <c r="CY223" s="94"/>
      <c r="CZ223" s="95"/>
      <c r="DA223" s="92"/>
      <c r="DB223" s="96"/>
      <c r="DC223" s="93"/>
      <c r="DD223" s="86"/>
      <c r="DE223" s="94"/>
      <c r="DF223" s="86"/>
      <c r="DG223" s="94"/>
      <c r="DH223" s="95"/>
      <c r="DI223" s="92"/>
      <c r="DJ223" s="96"/>
      <c r="DK223" s="93"/>
      <c r="DL223" s="86"/>
      <c r="DM223" s="94"/>
      <c r="DN223" s="86"/>
      <c r="DO223" s="94"/>
      <c r="DP223" s="95"/>
      <c r="DQ223" s="92"/>
      <c r="DR223" s="96"/>
      <c r="DS223" s="817"/>
      <c r="DT223" s="807"/>
      <c r="DU223" s="808"/>
      <c r="DV223" s="807"/>
      <c r="DW223" s="808"/>
      <c r="DX223" s="807"/>
      <c r="DY223" s="808"/>
      <c r="DZ223" s="807"/>
      <c r="EA223" s="808"/>
      <c r="EB223" s="807"/>
      <c r="EC223" s="808"/>
      <c r="ED223" s="1491"/>
    </row>
    <row r="224" spans="1:134" ht="14.25" thickBot="1">
      <c r="A224" s="1768"/>
      <c r="B224" s="802"/>
      <c r="C224" s="87"/>
      <c r="D224" s="79"/>
      <c r="E224" s="809"/>
      <c r="F224" s="810"/>
      <c r="G224" s="80"/>
      <c r="H224" s="803"/>
      <c r="I224" s="804"/>
      <c r="J224" s="805"/>
      <c r="K224" s="802"/>
      <c r="L224" s="804"/>
      <c r="M224" s="805"/>
      <c r="N224" s="803"/>
      <c r="O224" s="805"/>
      <c r="P224" s="81"/>
      <c r="Q224" s="82"/>
      <c r="R224" s="82"/>
      <c r="S224" s="83"/>
      <c r="T224" s="806"/>
      <c r="U224" s="84"/>
      <c r="V224" s="85"/>
      <c r="W224" s="85"/>
      <c r="X224" s="86"/>
      <c r="Y224" s="87"/>
      <c r="Z224" s="79"/>
      <c r="AA224" s="811"/>
      <c r="AB224" s="88"/>
      <c r="AC224" s="805"/>
      <c r="AD224" s="89"/>
      <c r="AE224" s="804"/>
      <c r="AF224" s="804"/>
      <c r="AG224" s="805"/>
      <c r="AH224" s="89"/>
      <c r="AI224" s="805"/>
      <c r="AJ224" s="90"/>
      <c r="AK224" s="85"/>
      <c r="AL224" s="85"/>
      <c r="AM224" s="1319"/>
      <c r="AN224" s="1319"/>
      <c r="AO224" s="91"/>
      <c r="AP224" s="92"/>
      <c r="AQ224" s="1321"/>
      <c r="AR224" s="93"/>
      <c r="AS224" s="86"/>
      <c r="AT224" s="94"/>
      <c r="AU224" s="86"/>
      <c r="AV224" s="94"/>
      <c r="AW224" s="95"/>
      <c r="AX224" s="92"/>
      <c r="AY224" s="96"/>
      <c r="AZ224" s="1324"/>
      <c r="BA224" s="93"/>
      <c r="BB224" s="86"/>
      <c r="BC224" s="94"/>
      <c r="BD224" s="86"/>
      <c r="BE224" s="94"/>
      <c r="BF224" s="95"/>
      <c r="BG224" s="92"/>
      <c r="BH224" s="96"/>
      <c r="BI224" s="1324"/>
      <c r="BJ224" s="93"/>
      <c r="BK224" s="86"/>
      <c r="BL224" s="94"/>
      <c r="BM224" s="86"/>
      <c r="BN224" s="94"/>
      <c r="BO224" s="95"/>
      <c r="BP224" s="92"/>
      <c r="BQ224" s="96"/>
      <c r="BR224" s="1324"/>
      <c r="BS224" s="93"/>
      <c r="BT224" s="86"/>
      <c r="BU224" s="94"/>
      <c r="BV224" s="86"/>
      <c r="BW224" s="94"/>
      <c r="BX224" s="95"/>
      <c r="BY224" s="92"/>
      <c r="BZ224" s="96"/>
      <c r="CA224" s="1324"/>
      <c r="CB224" s="812"/>
      <c r="CC224" s="813"/>
      <c r="CD224" s="814"/>
      <c r="CE224" s="815"/>
      <c r="CF224" s="816"/>
      <c r="CG224" s="85"/>
      <c r="CH224" s="85"/>
      <c r="CI224" s="1319"/>
      <c r="CJ224" s="1319"/>
      <c r="CK224" s="91"/>
      <c r="CL224" s="92"/>
      <c r="CM224" s="93"/>
      <c r="CN224" s="86"/>
      <c r="CO224" s="94"/>
      <c r="CP224" s="86"/>
      <c r="CQ224" s="94"/>
      <c r="CR224" s="95"/>
      <c r="CS224" s="92"/>
      <c r="CT224" s="96"/>
      <c r="CU224" s="93"/>
      <c r="CV224" s="86"/>
      <c r="CW224" s="94"/>
      <c r="CX224" s="86"/>
      <c r="CY224" s="94"/>
      <c r="CZ224" s="95"/>
      <c r="DA224" s="92"/>
      <c r="DB224" s="96"/>
      <c r="DC224" s="93"/>
      <c r="DD224" s="86"/>
      <c r="DE224" s="94"/>
      <c r="DF224" s="86"/>
      <c r="DG224" s="94"/>
      <c r="DH224" s="95"/>
      <c r="DI224" s="92"/>
      <c r="DJ224" s="96"/>
      <c r="DK224" s="93"/>
      <c r="DL224" s="86"/>
      <c r="DM224" s="94"/>
      <c r="DN224" s="86"/>
      <c r="DO224" s="94"/>
      <c r="DP224" s="95"/>
      <c r="DQ224" s="92"/>
      <c r="DR224" s="96"/>
      <c r="DS224" s="817"/>
      <c r="DT224" s="807"/>
      <c r="DU224" s="808"/>
      <c r="DV224" s="807"/>
      <c r="DW224" s="808"/>
      <c r="DX224" s="807"/>
      <c r="DY224" s="808"/>
      <c r="DZ224" s="807"/>
      <c r="EA224" s="808"/>
      <c r="EB224" s="807"/>
      <c r="EC224" s="808"/>
      <c r="ED224" s="1491"/>
    </row>
    <row r="225" spans="1:134" ht="14.25" thickBot="1">
      <c r="A225" s="1768"/>
      <c r="B225" s="802"/>
      <c r="C225" s="87"/>
      <c r="D225" s="79"/>
      <c r="E225" s="809"/>
      <c r="F225" s="810"/>
      <c r="G225" s="80"/>
      <c r="H225" s="803"/>
      <c r="I225" s="804"/>
      <c r="J225" s="805"/>
      <c r="K225" s="802"/>
      <c r="L225" s="804"/>
      <c r="M225" s="805"/>
      <c r="N225" s="803"/>
      <c r="O225" s="805"/>
      <c r="P225" s="81"/>
      <c r="Q225" s="82"/>
      <c r="R225" s="82"/>
      <c r="S225" s="83"/>
      <c r="T225" s="806"/>
      <c r="U225" s="84"/>
      <c r="V225" s="85"/>
      <c r="W225" s="85"/>
      <c r="X225" s="86"/>
      <c r="Y225" s="87"/>
      <c r="Z225" s="79"/>
      <c r="AA225" s="811"/>
      <c r="AB225" s="88"/>
      <c r="AC225" s="805"/>
      <c r="AD225" s="89"/>
      <c r="AE225" s="804"/>
      <c r="AF225" s="804"/>
      <c r="AG225" s="805"/>
      <c r="AH225" s="89"/>
      <c r="AI225" s="805"/>
      <c r="AJ225" s="90"/>
      <c r="AK225" s="85"/>
      <c r="AL225" s="85"/>
      <c r="AM225" s="1319"/>
      <c r="AN225" s="1319"/>
      <c r="AO225" s="91"/>
      <c r="AP225" s="92"/>
      <c r="AQ225" s="1321"/>
      <c r="AR225" s="93"/>
      <c r="AS225" s="86"/>
      <c r="AT225" s="94"/>
      <c r="AU225" s="86"/>
      <c r="AV225" s="94"/>
      <c r="AW225" s="95"/>
      <c r="AX225" s="92"/>
      <c r="AY225" s="96"/>
      <c r="AZ225" s="1324"/>
      <c r="BA225" s="93"/>
      <c r="BB225" s="86"/>
      <c r="BC225" s="94"/>
      <c r="BD225" s="86"/>
      <c r="BE225" s="94"/>
      <c r="BF225" s="95"/>
      <c r="BG225" s="92"/>
      <c r="BH225" s="96"/>
      <c r="BI225" s="1324"/>
      <c r="BJ225" s="93"/>
      <c r="BK225" s="86"/>
      <c r="BL225" s="94"/>
      <c r="BM225" s="86"/>
      <c r="BN225" s="94"/>
      <c r="BO225" s="95"/>
      <c r="BP225" s="92"/>
      <c r="BQ225" s="96"/>
      <c r="BR225" s="1324"/>
      <c r="BS225" s="93"/>
      <c r="BT225" s="86"/>
      <c r="BU225" s="94"/>
      <c r="BV225" s="86"/>
      <c r="BW225" s="94"/>
      <c r="BX225" s="95"/>
      <c r="BY225" s="92"/>
      <c r="BZ225" s="96"/>
      <c r="CA225" s="1324"/>
      <c r="CB225" s="812"/>
      <c r="CC225" s="813"/>
      <c r="CD225" s="814"/>
      <c r="CE225" s="815"/>
      <c r="CF225" s="816"/>
      <c r="CG225" s="85"/>
      <c r="CH225" s="85"/>
      <c r="CI225" s="1319"/>
      <c r="CJ225" s="1319"/>
      <c r="CK225" s="91"/>
      <c r="CL225" s="92"/>
      <c r="CM225" s="93"/>
      <c r="CN225" s="86"/>
      <c r="CO225" s="94"/>
      <c r="CP225" s="86"/>
      <c r="CQ225" s="94"/>
      <c r="CR225" s="95"/>
      <c r="CS225" s="92"/>
      <c r="CT225" s="96"/>
      <c r="CU225" s="93"/>
      <c r="CV225" s="86"/>
      <c r="CW225" s="94"/>
      <c r="CX225" s="86"/>
      <c r="CY225" s="94"/>
      <c r="CZ225" s="95"/>
      <c r="DA225" s="92"/>
      <c r="DB225" s="96"/>
      <c r="DC225" s="93"/>
      <c r="DD225" s="86"/>
      <c r="DE225" s="94"/>
      <c r="DF225" s="86"/>
      <c r="DG225" s="94"/>
      <c r="DH225" s="95"/>
      <c r="DI225" s="92"/>
      <c r="DJ225" s="96"/>
      <c r="DK225" s="93"/>
      <c r="DL225" s="86"/>
      <c r="DM225" s="94"/>
      <c r="DN225" s="86"/>
      <c r="DO225" s="94"/>
      <c r="DP225" s="95"/>
      <c r="DQ225" s="92"/>
      <c r="DR225" s="96"/>
      <c r="DS225" s="817"/>
      <c r="DT225" s="807"/>
      <c r="DU225" s="808"/>
      <c r="DV225" s="807"/>
      <c r="DW225" s="808"/>
      <c r="DX225" s="807"/>
      <c r="DY225" s="808"/>
      <c r="DZ225" s="807"/>
      <c r="EA225" s="808"/>
      <c r="EB225" s="807"/>
      <c r="EC225" s="808"/>
      <c r="ED225" s="1491"/>
    </row>
    <row r="226" spans="1:134" ht="14.25" thickBot="1">
      <c r="A226" s="1768"/>
      <c r="B226" s="802"/>
      <c r="C226" s="87"/>
      <c r="D226" s="79"/>
      <c r="E226" s="809"/>
      <c r="F226" s="810"/>
      <c r="G226" s="80"/>
      <c r="H226" s="803"/>
      <c r="I226" s="804"/>
      <c r="J226" s="805"/>
      <c r="K226" s="802"/>
      <c r="L226" s="804"/>
      <c r="M226" s="805"/>
      <c r="N226" s="803"/>
      <c r="O226" s="805"/>
      <c r="P226" s="81"/>
      <c r="Q226" s="82"/>
      <c r="R226" s="82"/>
      <c r="S226" s="83"/>
      <c r="T226" s="806"/>
      <c r="U226" s="84"/>
      <c r="V226" s="85"/>
      <c r="W226" s="85"/>
      <c r="X226" s="86"/>
      <c r="Y226" s="87"/>
      <c r="Z226" s="79"/>
      <c r="AA226" s="811"/>
      <c r="AB226" s="88"/>
      <c r="AC226" s="805"/>
      <c r="AD226" s="89"/>
      <c r="AE226" s="804"/>
      <c r="AF226" s="804"/>
      <c r="AG226" s="805"/>
      <c r="AH226" s="89"/>
      <c r="AI226" s="805"/>
      <c r="AJ226" s="90"/>
      <c r="AK226" s="85"/>
      <c r="AL226" s="85"/>
      <c r="AM226" s="1319"/>
      <c r="AN226" s="1319"/>
      <c r="AO226" s="91"/>
      <c r="AP226" s="92"/>
      <c r="AQ226" s="1321"/>
      <c r="AR226" s="93"/>
      <c r="AS226" s="86"/>
      <c r="AT226" s="94"/>
      <c r="AU226" s="86"/>
      <c r="AV226" s="94"/>
      <c r="AW226" s="95"/>
      <c r="AX226" s="92"/>
      <c r="AY226" s="96"/>
      <c r="AZ226" s="1324"/>
      <c r="BA226" s="93"/>
      <c r="BB226" s="86"/>
      <c r="BC226" s="94"/>
      <c r="BD226" s="86"/>
      <c r="BE226" s="94"/>
      <c r="BF226" s="95"/>
      <c r="BG226" s="92"/>
      <c r="BH226" s="96"/>
      <c r="BI226" s="1324"/>
      <c r="BJ226" s="93"/>
      <c r="BK226" s="86"/>
      <c r="BL226" s="94"/>
      <c r="BM226" s="86"/>
      <c r="BN226" s="94"/>
      <c r="BO226" s="95"/>
      <c r="BP226" s="92"/>
      <c r="BQ226" s="96"/>
      <c r="BR226" s="1324"/>
      <c r="BS226" s="93"/>
      <c r="BT226" s="86"/>
      <c r="BU226" s="94"/>
      <c r="BV226" s="86"/>
      <c r="BW226" s="94"/>
      <c r="BX226" s="95"/>
      <c r="BY226" s="92"/>
      <c r="BZ226" s="96"/>
      <c r="CA226" s="1324"/>
      <c r="CB226" s="812"/>
      <c r="CC226" s="813"/>
      <c r="CD226" s="814"/>
      <c r="CE226" s="815"/>
      <c r="CF226" s="816"/>
      <c r="CG226" s="85"/>
      <c r="CH226" s="85"/>
      <c r="CI226" s="1319"/>
      <c r="CJ226" s="1319"/>
      <c r="CK226" s="91"/>
      <c r="CL226" s="92"/>
      <c r="CM226" s="93"/>
      <c r="CN226" s="86"/>
      <c r="CO226" s="94"/>
      <c r="CP226" s="86"/>
      <c r="CQ226" s="94"/>
      <c r="CR226" s="95"/>
      <c r="CS226" s="92"/>
      <c r="CT226" s="96"/>
      <c r="CU226" s="93"/>
      <c r="CV226" s="86"/>
      <c r="CW226" s="94"/>
      <c r="CX226" s="86"/>
      <c r="CY226" s="94"/>
      <c r="CZ226" s="95"/>
      <c r="DA226" s="92"/>
      <c r="DB226" s="96"/>
      <c r="DC226" s="93"/>
      <c r="DD226" s="86"/>
      <c r="DE226" s="94"/>
      <c r="DF226" s="86"/>
      <c r="DG226" s="94"/>
      <c r="DH226" s="95"/>
      <c r="DI226" s="92"/>
      <c r="DJ226" s="96"/>
      <c r="DK226" s="93"/>
      <c r="DL226" s="86"/>
      <c r="DM226" s="94"/>
      <c r="DN226" s="86"/>
      <c r="DO226" s="94"/>
      <c r="DP226" s="95"/>
      <c r="DQ226" s="92"/>
      <c r="DR226" s="96"/>
      <c r="DS226" s="817"/>
      <c r="DT226" s="807"/>
      <c r="DU226" s="808"/>
      <c r="DV226" s="807"/>
      <c r="DW226" s="808"/>
      <c r="DX226" s="807"/>
      <c r="DY226" s="808"/>
      <c r="DZ226" s="807"/>
      <c r="EA226" s="808"/>
      <c r="EB226" s="807"/>
      <c r="EC226" s="808"/>
      <c r="ED226" s="1491"/>
    </row>
    <row r="227" spans="1:134" ht="14.25" thickBot="1">
      <c r="A227" s="1768"/>
      <c r="B227" s="802"/>
      <c r="C227" s="87"/>
      <c r="D227" s="79"/>
      <c r="E227" s="809"/>
      <c r="F227" s="810"/>
      <c r="G227" s="80"/>
      <c r="H227" s="803"/>
      <c r="I227" s="804"/>
      <c r="J227" s="805"/>
      <c r="K227" s="802"/>
      <c r="L227" s="804"/>
      <c r="M227" s="805"/>
      <c r="N227" s="803"/>
      <c r="O227" s="805"/>
      <c r="P227" s="81"/>
      <c r="Q227" s="82"/>
      <c r="R227" s="82"/>
      <c r="S227" s="83"/>
      <c r="T227" s="806"/>
      <c r="U227" s="84"/>
      <c r="V227" s="85"/>
      <c r="W227" s="85"/>
      <c r="X227" s="86"/>
      <c r="Y227" s="87"/>
      <c r="Z227" s="79"/>
      <c r="AA227" s="811"/>
      <c r="AB227" s="88"/>
      <c r="AC227" s="805"/>
      <c r="AD227" s="89"/>
      <c r="AE227" s="804"/>
      <c r="AF227" s="804"/>
      <c r="AG227" s="805"/>
      <c r="AH227" s="89"/>
      <c r="AI227" s="805"/>
      <c r="AJ227" s="90"/>
      <c r="AK227" s="85"/>
      <c r="AL227" s="85"/>
      <c r="AM227" s="1319"/>
      <c r="AN227" s="1319"/>
      <c r="AO227" s="91"/>
      <c r="AP227" s="92"/>
      <c r="AQ227" s="1321"/>
      <c r="AR227" s="93"/>
      <c r="AS227" s="86"/>
      <c r="AT227" s="94"/>
      <c r="AU227" s="86"/>
      <c r="AV227" s="94"/>
      <c r="AW227" s="95"/>
      <c r="AX227" s="92"/>
      <c r="AY227" s="96"/>
      <c r="AZ227" s="1324"/>
      <c r="BA227" s="93"/>
      <c r="BB227" s="86"/>
      <c r="BC227" s="94"/>
      <c r="BD227" s="86"/>
      <c r="BE227" s="94"/>
      <c r="BF227" s="95"/>
      <c r="BG227" s="92"/>
      <c r="BH227" s="96"/>
      <c r="BI227" s="1324"/>
      <c r="BJ227" s="93"/>
      <c r="BK227" s="86"/>
      <c r="BL227" s="94"/>
      <c r="BM227" s="86"/>
      <c r="BN227" s="94"/>
      <c r="BO227" s="95"/>
      <c r="BP227" s="92"/>
      <c r="BQ227" s="96"/>
      <c r="BR227" s="1324"/>
      <c r="BS227" s="93"/>
      <c r="BT227" s="86"/>
      <c r="BU227" s="94"/>
      <c r="BV227" s="86"/>
      <c r="BW227" s="94"/>
      <c r="BX227" s="95"/>
      <c r="BY227" s="92"/>
      <c r="BZ227" s="96"/>
      <c r="CA227" s="1324"/>
      <c r="CB227" s="812"/>
      <c r="CC227" s="813"/>
      <c r="CD227" s="814"/>
      <c r="CE227" s="815"/>
      <c r="CF227" s="816"/>
      <c r="CG227" s="85"/>
      <c r="CH227" s="85"/>
      <c r="CI227" s="1319"/>
      <c r="CJ227" s="1319"/>
      <c r="CK227" s="91"/>
      <c r="CL227" s="92"/>
      <c r="CM227" s="93"/>
      <c r="CN227" s="86"/>
      <c r="CO227" s="94"/>
      <c r="CP227" s="86"/>
      <c r="CQ227" s="94"/>
      <c r="CR227" s="95"/>
      <c r="CS227" s="92"/>
      <c r="CT227" s="96"/>
      <c r="CU227" s="93"/>
      <c r="CV227" s="86"/>
      <c r="CW227" s="94"/>
      <c r="CX227" s="86"/>
      <c r="CY227" s="94"/>
      <c r="CZ227" s="95"/>
      <c r="DA227" s="92"/>
      <c r="DB227" s="96"/>
      <c r="DC227" s="93"/>
      <c r="DD227" s="86"/>
      <c r="DE227" s="94"/>
      <c r="DF227" s="86"/>
      <c r="DG227" s="94"/>
      <c r="DH227" s="95"/>
      <c r="DI227" s="92"/>
      <c r="DJ227" s="96"/>
      <c r="DK227" s="93"/>
      <c r="DL227" s="86"/>
      <c r="DM227" s="94"/>
      <c r="DN227" s="86"/>
      <c r="DO227" s="94"/>
      <c r="DP227" s="95"/>
      <c r="DQ227" s="92"/>
      <c r="DR227" s="96"/>
      <c r="DS227" s="817"/>
      <c r="DT227" s="807"/>
      <c r="DU227" s="808"/>
      <c r="DV227" s="807"/>
      <c r="DW227" s="808"/>
      <c r="DX227" s="807"/>
      <c r="DY227" s="808"/>
      <c r="DZ227" s="807"/>
      <c r="EA227" s="808"/>
      <c r="EB227" s="807"/>
      <c r="EC227" s="808"/>
      <c r="ED227" s="1491"/>
    </row>
    <row r="228" spans="1:134" ht="14.25" thickBot="1">
      <c r="A228" s="1768"/>
      <c r="B228" s="802"/>
      <c r="C228" s="87"/>
      <c r="D228" s="79"/>
      <c r="E228" s="809"/>
      <c r="F228" s="810"/>
      <c r="G228" s="80"/>
      <c r="H228" s="803"/>
      <c r="I228" s="804"/>
      <c r="J228" s="805"/>
      <c r="K228" s="802"/>
      <c r="L228" s="804"/>
      <c r="M228" s="805"/>
      <c r="N228" s="803"/>
      <c r="O228" s="805"/>
      <c r="P228" s="81"/>
      <c r="Q228" s="82"/>
      <c r="R228" s="82"/>
      <c r="S228" s="83"/>
      <c r="T228" s="806"/>
      <c r="U228" s="84"/>
      <c r="V228" s="85"/>
      <c r="W228" s="85"/>
      <c r="X228" s="86"/>
      <c r="Y228" s="87"/>
      <c r="Z228" s="79"/>
      <c r="AA228" s="811"/>
      <c r="AB228" s="88"/>
      <c r="AC228" s="805"/>
      <c r="AD228" s="89"/>
      <c r="AE228" s="804"/>
      <c r="AF228" s="804"/>
      <c r="AG228" s="805"/>
      <c r="AH228" s="89"/>
      <c r="AI228" s="805"/>
      <c r="AJ228" s="90"/>
      <c r="AK228" s="85"/>
      <c r="AL228" s="85"/>
      <c r="AM228" s="1319"/>
      <c r="AN228" s="1319"/>
      <c r="AO228" s="91"/>
      <c r="AP228" s="92"/>
      <c r="AQ228" s="1321"/>
      <c r="AR228" s="93"/>
      <c r="AS228" s="86"/>
      <c r="AT228" s="94"/>
      <c r="AU228" s="86"/>
      <c r="AV228" s="94"/>
      <c r="AW228" s="95"/>
      <c r="AX228" s="92"/>
      <c r="AY228" s="96"/>
      <c r="AZ228" s="1324"/>
      <c r="BA228" s="93"/>
      <c r="BB228" s="86"/>
      <c r="BC228" s="94"/>
      <c r="BD228" s="86"/>
      <c r="BE228" s="94"/>
      <c r="BF228" s="95"/>
      <c r="BG228" s="92"/>
      <c r="BH228" s="96"/>
      <c r="BI228" s="1324"/>
      <c r="BJ228" s="93"/>
      <c r="BK228" s="86"/>
      <c r="BL228" s="94"/>
      <c r="BM228" s="86"/>
      <c r="BN228" s="94"/>
      <c r="BO228" s="95"/>
      <c r="BP228" s="92"/>
      <c r="BQ228" s="96"/>
      <c r="BR228" s="1324"/>
      <c r="BS228" s="93"/>
      <c r="BT228" s="86"/>
      <c r="BU228" s="94"/>
      <c r="BV228" s="86"/>
      <c r="BW228" s="94"/>
      <c r="BX228" s="95"/>
      <c r="BY228" s="92"/>
      <c r="BZ228" s="96"/>
      <c r="CA228" s="1324"/>
      <c r="CB228" s="812"/>
      <c r="CC228" s="813"/>
      <c r="CD228" s="814"/>
      <c r="CE228" s="815"/>
      <c r="CF228" s="816"/>
      <c r="CG228" s="85"/>
      <c r="CH228" s="85"/>
      <c r="CI228" s="1319"/>
      <c r="CJ228" s="1319"/>
      <c r="CK228" s="91"/>
      <c r="CL228" s="92"/>
      <c r="CM228" s="93"/>
      <c r="CN228" s="86"/>
      <c r="CO228" s="94"/>
      <c r="CP228" s="86"/>
      <c r="CQ228" s="94"/>
      <c r="CR228" s="95"/>
      <c r="CS228" s="92"/>
      <c r="CT228" s="96"/>
      <c r="CU228" s="93"/>
      <c r="CV228" s="86"/>
      <c r="CW228" s="94"/>
      <c r="CX228" s="86"/>
      <c r="CY228" s="94"/>
      <c r="CZ228" s="95"/>
      <c r="DA228" s="92"/>
      <c r="DB228" s="96"/>
      <c r="DC228" s="93"/>
      <c r="DD228" s="86"/>
      <c r="DE228" s="94"/>
      <c r="DF228" s="86"/>
      <c r="DG228" s="94"/>
      <c r="DH228" s="95"/>
      <c r="DI228" s="92"/>
      <c r="DJ228" s="96"/>
      <c r="DK228" s="93"/>
      <c r="DL228" s="86"/>
      <c r="DM228" s="94"/>
      <c r="DN228" s="86"/>
      <c r="DO228" s="94"/>
      <c r="DP228" s="95"/>
      <c r="DQ228" s="92"/>
      <c r="DR228" s="96"/>
      <c r="DS228" s="817"/>
      <c r="DT228" s="807"/>
      <c r="DU228" s="808"/>
      <c r="DV228" s="807"/>
      <c r="DW228" s="808"/>
      <c r="DX228" s="807"/>
      <c r="DY228" s="808"/>
      <c r="DZ228" s="807"/>
      <c r="EA228" s="808"/>
      <c r="EB228" s="807"/>
      <c r="EC228" s="808"/>
      <c r="ED228" s="1491"/>
    </row>
    <row r="229" spans="1:134" ht="14.25" thickBot="1">
      <c r="A229" s="1768"/>
      <c r="B229" s="802"/>
      <c r="C229" s="87"/>
      <c r="D229" s="79"/>
      <c r="E229" s="809"/>
      <c r="F229" s="810"/>
      <c r="G229" s="80"/>
      <c r="H229" s="803"/>
      <c r="I229" s="804"/>
      <c r="J229" s="805"/>
      <c r="K229" s="802"/>
      <c r="L229" s="804"/>
      <c r="M229" s="805"/>
      <c r="N229" s="803"/>
      <c r="O229" s="805"/>
      <c r="P229" s="81"/>
      <c r="Q229" s="82"/>
      <c r="R229" s="82"/>
      <c r="S229" s="83"/>
      <c r="T229" s="806"/>
      <c r="U229" s="84"/>
      <c r="V229" s="85"/>
      <c r="W229" s="85"/>
      <c r="X229" s="86"/>
      <c r="Y229" s="87"/>
      <c r="Z229" s="79"/>
      <c r="AA229" s="811"/>
      <c r="AB229" s="88"/>
      <c r="AC229" s="805"/>
      <c r="AD229" s="89"/>
      <c r="AE229" s="804"/>
      <c r="AF229" s="804"/>
      <c r="AG229" s="805"/>
      <c r="AH229" s="89"/>
      <c r="AI229" s="805"/>
      <c r="AJ229" s="90"/>
      <c r="AK229" s="85"/>
      <c r="AL229" s="85"/>
      <c r="AM229" s="1319"/>
      <c r="AN229" s="1319"/>
      <c r="AO229" s="91"/>
      <c r="AP229" s="92"/>
      <c r="AQ229" s="1321"/>
      <c r="AR229" s="93"/>
      <c r="AS229" s="86"/>
      <c r="AT229" s="94"/>
      <c r="AU229" s="86"/>
      <c r="AV229" s="94"/>
      <c r="AW229" s="95"/>
      <c r="AX229" s="92"/>
      <c r="AY229" s="96"/>
      <c r="AZ229" s="1324"/>
      <c r="BA229" s="93"/>
      <c r="BB229" s="86"/>
      <c r="BC229" s="94"/>
      <c r="BD229" s="86"/>
      <c r="BE229" s="94"/>
      <c r="BF229" s="95"/>
      <c r="BG229" s="92"/>
      <c r="BH229" s="96"/>
      <c r="BI229" s="1324"/>
      <c r="BJ229" s="93"/>
      <c r="BK229" s="86"/>
      <c r="BL229" s="94"/>
      <c r="BM229" s="86"/>
      <c r="BN229" s="94"/>
      <c r="BO229" s="95"/>
      <c r="BP229" s="92"/>
      <c r="BQ229" s="96"/>
      <c r="BR229" s="1324"/>
      <c r="BS229" s="93"/>
      <c r="BT229" s="86"/>
      <c r="BU229" s="94"/>
      <c r="BV229" s="86"/>
      <c r="BW229" s="94"/>
      <c r="BX229" s="95"/>
      <c r="BY229" s="92"/>
      <c r="BZ229" s="96"/>
      <c r="CA229" s="1324"/>
      <c r="CB229" s="812"/>
      <c r="CC229" s="813"/>
      <c r="CD229" s="814"/>
      <c r="CE229" s="815"/>
      <c r="CF229" s="816"/>
      <c r="CG229" s="85"/>
      <c r="CH229" s="85"/>
      <c r="CI229" s="1319"/>
      <c r="CJ229" s="1319"/>
      <c r="CK229" s="91"/>
      <c r="CL229" s="92"/>
      <c r="CM229" s="93"/>
      <c r="CN229" s="86"/>
      <c r="CO229" s="94"/>
      <c r="CP229" s="86"/>
      <c r="CQ229" s="94"/>
      <c r="CR229" s="95"/>
      <c r="CS229" s="92"/>
      <c r="CT229" s="96"/>
      <c r="CU229" s="93"/>
      <c r="CV229" s="86"/>
      <c r="CW229" s="94"/>
      <c r="CX229" s="86"/>
      <c r="CY229" s="94"/>
      <c r="CZ229" s="95"/>
      <c r="DA229" s="92"/>
      <c r="DB229" s="96"/>
      <c r="DC229" s="93"/>
      <c r="DD229" s="86"/>
      <c r="DE229" s="94"/>
      <c r="DF229" s="86"/>
      <c r="DG229" s="94"/>
      <c r="DH229" s="95"/>
      <c r="DI229" s="92"/>
      <c r="DJ229" s="96"/>
      <c r="DK229" s="93"/>
      <c r="DL229" s="86"/>
      <c r="DM229" s="94"/>
      <c r="DN229" s="86"/>
      <c r="DO229" s="94"/>
      <c r="DP229" s="95"/>
      <c r="DQ229" s="92"/>
      <c r="DR229" s="96"/>
      <c r="DS229" s="817"/>
      <c r="DT229" s="807"/>
      <c r="DU229" s="808"/>
      <c r="DV229" s="807"/>
      <c r="DW229" s="808"/>
      <c r="DX229" s="807"/>
      <c r="DY229" s="808"/>
      <c r="DZ229" s="807"/>
      <c r="EA229" s="808"/>
      <c r="EB229" s="807"/>
      <c r="EC229" s="808"/>
      <c r="ED229" s="1491"/>
    </row>
    <row r="230" spans="1:134" ht="14.25" thickBot="1">
      <c r="A230" s="1768"/>
      <c r="B230" s="802"/>
      <c r="C230" s="87"/>
      <c r="D230" s="79"/>
      <c r="E230" s="809"/>
      <c r="F230" s="810"/>
      <c r="G230" s="80"/>
      <c r="H230" s="803"/>
      <c r="I230" s="804"/>
      <c r="J230" s="805"/>
      <c r="K230" s="802"/>
      <c r="L230" s="804"/>
      <c r="M230" s="805"/>
      <c r="N230" s="803"/>
      <c r="O230" s="805"/>
      <c r="P230" s="81"/>
      <c r="Q230" s="82"/>
      <c r="R230" s="82"/>
      <c r="S230" s="83"/>
      <c r="T230" s="806"/>
      <c r="U230" s="84"/>
      <c r="V230" s="85"/>
      <c r="W230" s="85"/>
      <c r="X230" s="86"/>
      <c r="Y230" s="87"/>
      <c r="Z230" s="79"/>
      <c r="AA230" s="811"/>
      <c r="AB230" s="88"/>
      <c r="AC230" s="805"/>
      <c r="AD230" s="89"/>
      <c r="AE230" s="804"/>
      <c r="AF230" s="804"/>
      <c r="AG230" s="805"/>
      <c r="AH230" s="89"/>
      <c r="AI230" s="805"/>
      <c r="AJ230" s="90"/>
      <c r="AK230" s="85"/>
      <c r="AL230" s="85"/>
      <c r="AM230" s="1319"/>
      <c r="AN230" s="1319"/>
      <c r="AO230" s="91"/>
      <c r="AP230" s="92"/>
      <c r="AQ230" s="1321"/>
      <c r="AR230" s="93"/>
      <c r="AS230" s="86"/>
      <c r="AT230" s="94"/>
      <c r="AU230" s="86"/>
      <c r="AV230" s="94"/>
      <c r="AW230" s="95"/>
      <c r="AX230" s="92"/>
      <c r="AY230" s="96"/>
      <c r="AZ230" s="1324"/>
      <c r="BA230" s="93"/>
      <c r="BB230" s="86"/>
      <c r="BC230" s="94"/>
      <c r="BD230" s="86"/>
      <c r="BE230" s="94"/>
      <c r="BF230" s="95"/>
      <c r="BG230" s="92"/>
      <c r="BH230" s="96"/>
      <c r="BI230" s="1324"/>
      <c r="BJ230" s="93"/>
      <c r="BK230" s="86"/>
      <c r="BL230" s="94"/>
      <c r="BM230" s="86"/>
      <c r="BN230" s="94"/>
      <c r="BO230" s="95"/>
      <c r="BP230" s="92"/>
      <c r="BQ230" s="96"/>
      <c r="BR230" s="1324"/>
      <c r="BS230" s="93"/>
      <c r="BT230" s="86"/>
      <c r="BU230" s="94"/>
      <c r="BV230" s="86"/>
      <c r="BW230" s="94"/>
      <c r="BX230" s="95"/>
      <c r="BY230" s="92"/>
      <c r="BZ230" s="96"/>
      <c r="CA230" s="1324"/>
      <c r="CB230" s="812"/>
      <c r="CC230" s="813"/>
      <c r="CD230" s="814"/>
      <c r="CE230" s="815"/>
      <c r="CF230" s="816"/>
      <c r="CG230" s="85"/>
      <c r="CH230" s="85"/>
      <c r="CI230" s="1319"/>
      <c r="CJ230" s="1319"/>
      <c r="CK230" s="91"/>
      <c r="CL230" s="92"/>
      <c r="CM230" s="93"/>
      <c r="CN230" s="86"/>
      <c r="CO230" s="94"/>
      <c r="CP230" s="86"/>
      <c r="CQ230" s="94"/>
      <c r="CR230" s="95"/>
      <c r="CS230" s="92"/>
      <c r="CT230" s="96"/>
      <c r="CU230" s="93"/>
      <c r="CV230" s="86"/>
      <c r="CW230" s="94"/>
      <c r="CX230" s="86"/>
      <c r="CY230" s="94"/>
      <c r="CZ230" s="95"/>
      <c r="DA230" s="92"/>
      <c r="DB230" s="96"/>
      <c r="DC230" s="93"/>
      <c r="DD230" s="86"/>
      <c r="DE230" s="94"/>
      <c r="DF230" s="86"/>
      <c r="DG230" s="94"/>
      <c r="DH230" s="95"/>
      <c r="DI230" s="92"/>
      <c r="DJ230" s="96"/>
      <c r="DK230" s="93"/>
      <c r="DL230" s="86"/>
      <c r="DM230" s="94"/>
      <c r="DN230" s="86"/>
      <c r="DO230" s="94"/>
      <c r="DP230" s="95"/>
      <c r="DQ230" s="92"/>
      <c r="DR230" s="96"/>
      <c r="DS230" s="817"/>
      <c r="DT230" s="807"/>
      <c r="DU230" s="808"/>
      <c r="DV230" s="807"/>
      <c r="DW230" s="808"/>
      <c r="DX230" s="807"/>
      <c r="DY230" s="808"/>
      <c r="DZ230" s="807"/>
      <c r="EA230" s="808"/>
      <c r="EB230" s="807"/>
      <c r="EC230" s="808"/>
      <c r="ED230" s="1491"/>
    </row>
    <row r="231" spans="1:134" ht="14.25" thickBot="1">
      <c r="A231" s="1768"/>
      <c r="B231" s="802"/>
      <c r="C231" s="87"/>
      <c r="D231" s="79"/>
      <c r="E231" s="809"/>
      <c r="F231" s="810"/>
      <c r="G231" s="80"/>
      <c r="H231" s="803"/>
      <c r="I231" s="804"/>
      <c r="J231" s="805"/>
      <c r="K231" s="802"/>
      <c r="L231" s="804"/>
      <c r="M231" s="805"/>
      <c r="N231" s="803"/>
      <c r="O231" s="805"/>
      <c r="P231" s="81"/>
      <c r="Q231" s="82"/>
      <c r="R231" s="82"/>
      <c r="S231" s="83"/>
      <c r="T231" s="806"/>
      <c r="U231" s="84"/>
      <c r="V231" s="85"/>
      <c r="W231" s="85"/>
      <c r="X231" s="86"/>
      <c r="Y231" s="87"/>
      <c r="Z231" s="79"/>
      <c r="AA231" s="811"/>
      <c r="AB231" s="88"/>
      <c r="AC231" s="805"/>
      <c r="AD231" s="89"/>
      <c r="AE231" s="804"/>
      <c r="AF231" s="804"/>
      <c r="AG231" s="805"/>
      <c r="AH231" s="89"/>
      <c r="AI231" s="805"/>
      <c r="AJ231" s="90"/>
      <c r="AK231" s="85"/>
      <c r="AL231" s="85"/>
      <c r="AM231" s="1319"/>
      <c r="AN231" s="1319"/>
      <c r="AO231" s="91"/>
      <c r="AP231" s="92"/>
      <c r="AQ231" s="1321"/>
      <c r="AR231" s="93"/>
      <c r="AS231" s="86"/>
      <c r="AT231" s="94"/>
      <c r="AU231" s="86"/>
      <c r="AV231" s="94"/>
      <c r="AW231" s="95"/>
      <c r="AX231" s="92"/>
      <c r="AY231" s="96"/>
      <c r="AZ231" s="1324"/>
      <c r="BA231" s="93"/>
      <c r="BB231" s="86"/>
      <c r="BC231" s="94"/>
      <c r="BD231" s="86"/>
      <c r="BE231" s="94"/>
      <c r="BF231" s="95"/>
      <c r="BG231" s="92"/>
      <c r="BH231" s="96"/>
      <c r="BI231" s="1324"/>
      <c r="BJ231" s="93"/>
      <c r="BK231" s="86"/>
      <c r="BL231" s="94"/>
      <c r="BM231" s="86"/>
      <c r="BN231" s="94"/>
      <c r="BO231" s="95"/>
      <c r="BP231" s="92"/>
      <c r="BQ231" s="96"/>
      <c r="BR231" s="1324"/>
      <c r="BS231" s="93"/>
      <c r="BT231" s="86"/>
      <c r="BU231" s="94"/>
      <c r="BV231" s="86"/>
      <c r="BW231" s="94"/>
      <c r="BX231" s="95"/>
      <c r="BY231" s="92"/>
      <c r="BZ231" s="96"/>
      <c r="CA231" s="1324"/>
      <c r="CB231" s="812"/>
      <c r="CC231" s="813"/>
      <c r="CD231" s="814"/>
      <c r="CE231" s="815"/>
      <c r="CF231" s="816"/>
      <c r="CG231" s="85"/>
      <c r="CH231" s="85"/>
      <c r="CI231" s="1319"/>
      <c r="CJ231" s="1319"/>
      <c r="CK231" s="91"/>
      <c r="CL231" s="92"/>
      <c r="CM231" s="93"/>
      <c r="CN231" s="86"/>
      <c r="CO231" s="94"/>
      <c r="CP231" s="86"/>
      <c r="CQ231" s="94"/>
      <c r="CR231" s="95"/>
      <c r="CS231" s="92"/>
      <c r="CT231" s="96"/>
      <c r="CU231" s="93"/>
      <c r="CV231" s="86"/>
      <c r="CW231" s="94"/>
      <c r="CX231" s="86"/>
      <c r="CY231" s="94"/>
      <c r="CZ231" s="95"/>
      <c r="DA231" s="92"/>
      <c r="DB231" s="96"/>
      <c r="DC231" s="93"/>
      <c r="DD231" s="86"/>
      <c r="DE231" s="94"/>
      <c r="DF231" s="86"/>
      <c r="DG231" s="94"/>
      <c r="DH231" s="95"/>
      <c r="DI231" s="92"/>
      <c r="DJ231" s="96"/>
      <c r="DK231" s="93"/>
      <c r="DL231" s="86"/>
      <c r="DM231" s="94"/>
      <c r="DN231" s="86"/>
      <c r="DO231" s="94"/>
      <c r="DP231" s="95"/>
      <c r="DQ231" s="92"/>
      <c r="DR231" s="96"/>
      <c r="DS231" s="817"/>
      <c r="DT231" s="807"/>
      <c r="DU231" s="808"/>
      <c r="DV231" s="807"/>
      <c r="DW231" s="808"/>
      <c r="DX231" s="807"/>
      <c r="DY231" s="808"/>
      <c r="DZ231" s="807"/>
      <c r="EA231" s="808"/>
      <c r="EB231" s="807"/>
      <c r="EC231" s="808"/>
      <c r="ED231" s="1491"/>
    </row>
    <row r="232" spans="1:134" ht="14.25" thickBot="1">
      <c r="A232" s="1768"/>
      <c r="B232" s="802"/>
      <c r="C232" s="87"/>
      <c r="D232" s="79"/>
      <c r="E232" s="809"/>
      <c r="F232" s="810"/>
      <c r="G232" s="80"/>
      <c r="H232" s="803"/>
      <c r="I232" s="804"/>
      <c r="J232" s="805"/>
      <c r="K232" s="802"/>
      <c r="L232" s="804"/>
      <c r="M232" s="805"/>
      <c r="N232" s="803"/>
      <c r="O232" s="805"/>
      <c r="P232" s="81"/>
      <c r="Q232" s="82"/>
      <c r="R232" s="82"/>
      <c r="S232" s="83"/>
      <c r="T232" s="806"/>
      <c r="U232" s="84"/>
      <c r="V232" s="85"/>
      <c r="W232" s="85"/>
      <c r="X232" s="86"/>
      <c r="Y232" s="87"/>
      <c r="Z232" s="79"/>
      <c r="AA232" s="811"/>
      <c r="AB232" s="88"/>
      <c r="AC232" s="805"/>
      <c r="AD232" s="89"/>
      <c r="AE232" s="804"/>
      <c r="AF232" s="804"/>
      <c r="AG232" s="805"/>
      <c r="AH232" s="89"/>
      <c r="AI232" s="805"/>
      <c r="AJ232" s="90"/>
      <c r="AK232" s="85"/>
      <c r="AL232" s="85"/>
      <c r="AM232" s="1319"/>
      <c r="AN232" s="1319"/>
      <c r="AO232" s="91"/>
      <c r="AP232" s="92"/>
      <c r="AQ232" s="1321"/>
      <c r="AR232" s="93"/>
      <c r="AS232" s="86"/>
      <c r="AT232" s="94"/>
      <c r="AU232" s="86"/>
      <c r="AV232" s="94"/>
      <c r="AW232" s="95"/>
      <c r="AX232" s="92"/>
      <c r="AY232" s="96"/>
      <c r="AZ232" s="1324"/>
      <c r="BA232" s="93"/>
      <c r="BB232" s="86"/>
      <c r="BC232" s="94"/>
      <c r="BD232" s="86"/>
      <c r="BE232" s="94"/>
      <c r="BF232" s="95"/>
      <c r="BG232" s="92"/>
      <c r="BH232" s="96"/>
      <c r="BI232" s="1324"/>
      <c r="BJ232" s="93"/>
      <c r="BK232" s="86"/>
      <c r="BL232" s="94"/>
      <c r="BM232" s="86"/>
      <c r="BN232" s="94"/>
      <c r="BO232" s="95"/>
      <c r="BP232" s="92"/>
      <c r="BQ232" s="96"/>
      <c r="BR232" s="1324"/>
      <c r="BS232" s="93"/>
      <c r="BT232" s="86"/>
      <c r="BU232" s="94"/>
      <c r="BV232" s="86"/>
      <c r="BW232" s="94"/>
      <c r="BX232" s="95"/>
      <c r="BY232" s="92"/>
      <c r="BZ232" s="96"/>
      <c r="CA232" s="1324"/>
      <c r="CB232" s="812"/>
      <c r="CC232" s="813"/>
      <c r="CD232" s="814"/>
      <c r="CE232" s="815"/>
      <c r="CF232" s="816"/>
      <c r="CG232" s="85"/>
      <c r="CH232" s="85"/>
      <c r="CI232" s="1319"/>
      <c r="CJ232" s="1319"/>
      <c r="CK232" s="91"/>
      <c r="CL232" s="92"/>
      <c r="CM232" s="93"/>
      <c r="CN232" s="86"/>
      <c r="CO232" s="94"/>
      <c r="CP232" s="86"/>
      <c r="CQ232" s="94"/>
      <c r="CR232" s="95"/>
      <c r="CS232" s="92"/>
      <c r="CT232" s="96"/>
      <c r="CU232" s="93"/>
      <c r="CV232" s="86"/>
      <c r="CW232" s="94"/>
      <c r="CX232" s="86"/>
      <c r="CY232" s="94"/>
      <c r="CZ232" s="95"/>
      <c r="DA232" s="92"/>
      <c r="DB232" s="96"/>
      <c r="DC232" s="93"/>
      <c r="DD232" s="86"/>
      <c r="DE232" s="94"/>
      <c r="DF232" s="86"/>
      <c r="DG232" s="94"/>
      <c r="DH232" s="95"/>
      <c r="DI232" s="92"/>
      <c r="DJ232" s="96"/>
      <c r="DK232" s="93"/>
      <c r="DL232" s="86"/>
      <c r="DM232" s="94"/>
      <c r="DN232" s="86"/>
      <c r="DO232" s="94"/>
      <c r="DP232" s="95"/>
      <c r="DQ232" s="92"/>
      <c r="DR232" s="96"/>
      <c r="DS232" s="817"/>
      <c r="DT232" s="807"/>
      <c r="DU232" s="808"/>
      <c r="DV232" s="807"/>
      <c r="DW232" s="808"/>
      <c r="DX232" s="807"/>
      <c r="DY232" s="808"/>
      <c r="DZ232" s="807"/>
      <c r="EA232" s="808"/>
      <c r="EB232" s="807"/>
      <c r="EC232" s="808"/>
      <c r="ED232" s="1491"/>
    </row>
    <row r="233" spans="1:134" ht="14.25" thickBot="1">
      <c r="A233" s="1768"/>
      <c r="B233" s="802"/>
      <c r="C233" s="87"/>
      <c r="D233" s="79"/>
      <c r="E233" s="809"/>
      <c r="F233" s="810"/>
      <c r="G233" s="80"/>
      <c r="H233" s="803"/>
      <c r="I233" s="804"/>
      <c r="J233" s="805"/>
      <c r="K233" s="802"/>
      <c r="L233" s="804"/>
      <c r="M233" s="805"/>
      <c r="N233" s="803"/>
      <c r="O233" s="805"/>
      <c r="P233" s="81"/>
      <c r="Q233" s="82"/>
      <c r="R233" s="82"/>
      <c r="S233" s="83"/>
      <c r="T233" s="806"/>
      <c r="U233" s="84"/>
      <c r="V233" s="85"/>
      <c r="W233" s="85"/>
      <c r="X233" s="86"/>
      <c r="Y233" s="87"/>
      <c r="Z233" s="79"/>
      <c r="AA233" s="811"/>
      <c r="AB233" s="88"/>
      <c r="AC233" s="805"/>
      <c r="AD233" s="89"/>
      <c r="AE233" s="804"/>
      <c r="AF233" s="804"/>
      <c r="AG233" s="805"/>
      <c r="AH233" s="89"/>
      <c r="AI233" s="805"/>
      <c r="AJ233" s="90"/>
      <c r="AK233" s="85"/>
      <c r="AL233" s="85"/>
      <c r="AM233" s="1319"/>
      <c r="AN233" s="1319"/>
      <c r="AO233" s="91"/>
      <c r="AP233" s="92"/>
      <c r="AQ233" s="1321"/>
      <c r="AR233" s="93"/>
      <c r="AS233" s="86"/>
      <c r="AT233" s="94"/>
      <c r="AU233" s="86"/>
      <c r="AV233" s="94"/>
      <c r="AW233" s="95"/>
      <c r="AX233" s="92"/>
      <c r="AY233" s="96"/>
      <c r="AZ233" s="1324"/>
      <c r="BA233" s="93"/>
      <c r="BB233" s="86"/>
      <c r="BC233" s="94"/>
      <c r="BD233" s="86"/>
      <c r="BE233" s="94"/>
      <c r="BF233" s="95"/>
      <c r="BG233" s="92"/>
      <c r="BH233" s="96"/>
      <c r="BI233" s="1324"/>
      <c r="BJ233" s="93"/>
      <c r="BK233" s="86"/>
      <c r="BL233" s="94"/>
      <c r="BM233" s="86"/>
      <c r="BN233" s="94"/>
      <c r="BO233" s="95"/>
      <c r="BP233" s="92"/>
      <c r="BQ233" s="96"/>
      <c r="BR233" s="1324"/>
      <c r="BS233" s="93"/>
      <c r="BT233" s="86"/>
      <c r="BU233" s="94"/>
      <c r="BV233" s="86"/>
      <c r="BW233" s="94"/>
      <c r="BX233" s="95"/>
      <c r="BY233" s="92"/>
      <c r="BZ233" s="96"/>
      <c r="CA233" s="1324"/>
      <c r="CB233" s="812"/>
      <c r="CC233" s="813"/>
      <c r="CD233" s="814"/>
      <c r="CE233" s="815"/>
      <c r="CF233" s="816"/>
      <c r="CG233" s="85"/>
      <c r="CH233" s="85"/>
      <c r="CI233" s="1319"/>
      <c r="CJ233" s="1319"/>
      <c r="CK233" s="91"/>
      <c r="CL233" s="92"/>
      <c r="CM233" s="93"/>
      <c r="CN233" s="86"/>
      <c r="CO233" s="94"/>
      <c r="CP233" s="86"/>
      <c r="CQ233" s="94"/>
      <c r="CR233" s="95"/>
      <c r="CS233" s="92"/>
      <c r="CT233" s="96"/>
      <c r="CU233" s="93"/>
      <c r="CV233" s="86"/>
      <c r="CW233" s="94"/>
      <c r="CX233" s="86"/>
      <c r="CY233" s="94"/>
      <c r="CZ233" s="95"/>
      <c r="DA233" s="92"/>
      <c r="DB233" s="96"/>
      <c r="DC233" s="93"/>
      <c r="DD233" s="86"/>
      <c r="DE233" s="94"/>
      <c r="DF233" s="86"/>
      <c r="DG233" s="94"/>
      <c r="DH233" s="95"/>
      <c r="DI233" s="92"/>
      <c r="DJ233" s="96"/>
      <c r="DK233" s="93"/>
      <c r="DL233" s="86"/>
      <c r="DM233" s="94"/>
      <c r="DN233" s="86"/>
      <c r="DO233" s="94"/>
      <c r="DP233" s="95"/>
      <c r="DQ233" s="92"/>
      <c r="DR233" s="96"/>
      <c r="DS233" s="817"/>
      <c r="DT233" s="807"/>
      <c r="DU233" s="808"/>
      <c r="DV233" s="807"/>
      <c r="DW233" s="808"/>
      <c r="DX233" s="807"/>
      <c r="DY233" s="808"/>
      <c r="DZ233" s="807"/>
      <c r="EA233" s="808"/>
      <c r="EB233" s="807"/>
      <c r="EC233" s="808"/>
      <c r="ED233" s="1491"/>
    </row>
    <row r="234" spans="1:134" ht="14.25" thickBot="1">
      <c r="A234" s="1768"/>
      <c r="B234" s="802"/>
      <c r="C234" s="87"/>
      <c r="D234" s="79"/>
      <c r="E234" s="809"/>
      <c r="F234" s="810"/>
      <c r="G234" s="80"/>
      <c r="H234" s="803"/>
      <c r="I234" s="804"/>
      <c r="J234" s="805"/>
      <c r="K234" s="802"/>
      <c r="L234" s="804"/>
      <c r="M234" s="805"/>
      <c r="N234" s="803"/>
      <c r="O234" s="805"/>
      <c r="P234" s="81"/>
      <c r="Q234" s="82"/>
      <c r="R234" s="82"/>
      <c r="S234" s="83"/>
      <c r="T234" s="806"/>
      <c r="U234" s="84"/>
      <c r="V234" s="85"/>
      <c r="W234" s="85"/>
      <c r="X234" s="86"/>
      <c r="Y234" s="87"/>
      <c r="Z234" s="79"/>
      <c r="AA234" s="811"/>
      <c r="AB234" s="88"/>
      <c r="AC234" s="805"/>
      <c r="AD234" s="89"/>
      <c r="AE234" s="804"/>
      <c r="AF234" s="804"/>
      <c r="AG234" s="805"/>
      <c r="AH234" s="89"/>
      <c r="AI234" s="805"/>
      <c r="AJ234" s="90"/>
      <c r="AK234" s="85"/>
      <c r="AL234" s="85"/>
      <c r="AM234" s="1319"/>
      <c r="AN234" s="1319"/>
      <c r="AO234" s="91"/>
      <c r="AP234" s="92"/>
      <c r="AQ234" s="1321"/>
      <c r="AR234" s="93"/>
      <c r="AS234" s="86"/>
      <c r="AT234" s="94"/>
      <c r="AU234" s="86"/>
      <c r="AV234" s="94"/>
      <c r="AW234" s="95"/>
      <c r="AX234" s="92"/>
      <c r="AY234" s="96"/>
      <c r="AZ234" s="1324"/>
      <c r="BA234" s="93"/>
      <c r="BB234" s="86"/>
      <c r="BC234" s="94"/>
      <c r="BD234" s="86"/>
      <c r="BE234" s="94"/>
      <c r="BF234" s="95"/>
      <c r="BG234" s="92"/>
      <c r="BH234" s="96"/>
      <c r="BI234" s="1324"/>
      <c r="BJ234" s="93"/>
      <c r="BK234" s="86"/>
      <c r="BL234" s="94"/>
      <c r="BM234" s="86"/>
      <c r="BN234" s="94"/>
      <c r="BO234" s="95"/>
      <c r="BP234" s="92"/>
      <c r="BQ234" s="96"/>
      <c r="BR234" s="1324"/>
      <c r="BS234" s="93"/>
      <c r="BT234" s="86"/>
      <c r="BU234" s="94"/>
      <c r="BV234" s="86"/>
      <c r="BW234" s="94"/>
      <c r="BX234" s="95"/>
      <c r="BY234" s="92"/>
      <c r="BZ234" s="96"/>
      <c r="CA234" s="1324"/>
      <c r="CB234" s="812"/>
      <c r="CC234" s="813"/>
      <c r="CD234" s="814"/>
      <c r="CE234" s="815"/>
      <c r="CF234" s="816"/>
      <c r="CG234" s="85"/>
      <c r="CH234" s="85"/>
      <c r="CI234" s="1319"/>
      <c r="CJ234" s="1319"/>
      <c r="CK234" s="91"/>
      <c r="CL234" s="92"/>
      <c r="CM234" s="93"/>
      <c r="CN234" s="86"/>
      <c r="CO234" s="94"/>
      <c r="CP234" s="86"/>
      <c r="CQ234" s="94"/>
      <c r="CR234" s="95"/>
      <c r="CS234" s="92"/>
      <c r="CT234" s="96"/>
      <c r="CU234" s="93"/>
      <c r="CV234" s="86"/>
      <c r="CW234" s="94"/>
      <c r="CX234" s="86"/>
      <c r="CY234" s="94"/>
      <c r="CZ234" s="95"/>
      <c r="DA234" s="92"/>
      <c r="DB234" s="96"/>
      <c r="DC234" s="93"/>
      <c r="DD234" s="86"/>
      <c r="DE234" s="94"/>
      <c r="DF234" s="86"/>
      <c r="DG234" s="94"/>
      <c r="DH234" s="95"/>
      <c r="DI234" s="92"/>
      <c r="DJ234" s="96"/>
      <c r="DK234" s="93"/>
      <c r="DL234" s="86"/>
      <c r="DM234" s="94"/>
      <c r="DN234" s="86"/>
      <c r="DO234" s="94"/>
      <c r="DP234" s="95"/>
      <c r="DQ234" s="92"/>
      <c r="DR234" s="96"/>
      <c r="DS234" s="817"/>
      <c r="DT234" s="807"/>
      <c r="DU234" s="808"/>
      <c r="DV234" s="807"/>
      <c r="DW234" s="808"/>
      <c r="DX234" s="807"/>
      <c r="DY234" s="808"/>
      <c r="DZ234" s="807"/>
      <c r="EA234" s="808"/>
      <c r="EB234" s="807"/>
      <c r="EC234" s="808"/>
      <c r="ED234" s="1491"/>
    </row>
    <row r="235" spans="1:134" ht="14.25" thickBot="1">
      <c r="A235" s="1768"/>
      <c r="B235" s="802"/>
      <c r="C235" s="87"/>
      <c r="D235" s="79"/>
      <c r="E235" s="809"/>
      <c r="F235" s="810"/>
      <c r="G235" s="80"/>
      <c r="H235" s="803"/>
      <c r="I235" s="804"/>
      <c r="J235" s="805"/>
      <c r="K235" s="802"/>
      <c r="L235" s="804"/>
      <c r="M235" s="805"/>
      <c r="N235" s="803"/>
      <c r="O235" s="805"/>
      <c r="P235" s="81"/>
      <c r="Q235" s="82"/>
      <c r="R235" s="82"/>
      <c r="S235" s="83"/>
      <c r="T235" s="806"/>
      <c r="U235" s="84"/>
      <c r="V235" s="85"/>
      <c r="W235" s="85"/>
      <c r="X235" s="86"/>
      <c r="Y235" s="87"/>
      <c r="Z235" s="79"/>
      <c r="AA235" s="811"/>
      <c r="AB235" s="88"/>
      <c r="AC235" s="805"/>
      <c r="AD235" s="89"/>
      <c r="AE235" s="804"/>
      <c r="AF235" s="804"/>
      <c r="AG235" s="805"/>
      <c r="AH235" s="89"/>
      <c r="AI235" s="805"/>
      <c r="AJ235" s="90"/>
      <c r="AK235" s="85"/>
      <c r="AL235" s="85"/>
      <c r="AM235" s="1319"/>
      <c r="AN235" s="1319"/>
      <c r="AO235" s="91"/>
      <c r="AP235" s="92"/>
      <c r="AQ235" s="1321"/>
      <c r="AR235" s="93"/>
      <c r="AS235" s="86"/>
      <c r="AT235" s="94"/>
      <c r="AU235" s="86"/>
      <c r="AV235" s="94"/>
      <c r="AW235" s="95"/>
      <c r="AX235" s="92"/>
      <c r="AY235" s="96"/>
      <c r="AZ235" s="1324"/>
      <c r="BA235" s="93"/>
      <c r="BB235" s="86"/>
      <c r="BC235" s="94"/>
      <c r="BD235" s="86"/>
      <c r="BE235" s="94"/>
      <c r="BF235" s="95"/>
      <c r="BG235" s="92"/>
      <c r="BH235" s="96"/>
      <c r="BI235" s="1324"/>
      <c r="BJ235" s="93"/>
      <c r="BK235" s="86"/>
      <c r="BL235" s="94"/>
      <c r="BM235" s="86"/>
      <c r="BN235" s="94"/>
      <c r="BO235" s="95"/>
      <c r="BP235" s="92"/>
      <c r="BQ235" s="96"/>
      <c r="BR235" s="1324"/>
      <c r="BS235" s="93"/>
      <c r="BT235" s="86"/>
      <c r="BU235" s="94"/>
      <c r="BV235" s="86"/>
      <c r="BW235" s="94"/>
      <c r="BX235" s="95"/>
      <c r="BY235" s="92"/>
      <c r="BZ235" s="96"/>
      <c r="CA235" s="1324"/>
      <c r="CB235" s="812"/>
      <c r="CC235" s="813"/>
      <c r="CD235" s="814"/>
      <c r="CE235" s="815"/>
      <c r="CF235" s="816"/>
      <c r="CG235" s="85"/>
      <c r="CH235" s="85"/>
      <c r="CI235" s="1319"/>
      <c r="CJ235" s="1319"/>
      <c r="CK235" s="91"/>
      <c r="CL235" s="92"/>
      <c r="CM235" s="93"/>
      <c r="CN235" s="86"/>
      <c r="CO235" s="94"/>
      <c r="CP235" s="86"/>
      <c r="CQ235" s="94"/>
      <c r="CR235" s="95"/>
      <c r="CS235" s="92"/>
      <c r="CT235" s="96"/>
      <c r="CU235" s="93"/>
      <c r="CV235" s="86"/>
      <c r="CW235" s="94"/>
      <c r="CX235" s="86"/>
      <c r="CY235" s="94"/>
      <c r="CZ235" s="95"/>
      <c r="DA235" s="92"/>
      <c r="DB235" s="96"/>
      <c r="DC235" s="93"/>
      <c r="DD235" s="86"/>
      <c r="DE235" s="94"/>
      <c r="DF235" s="86"/>
      <c r="DG235" s="94"/>
      <c r="DH235" s="95"/>
      <c r="DI235" s="92"/>
      <c r="DJ235" s="96"/>
      <c r="DK235" s="93"/>
      <c r="DL235" s="86"/>
      <c r="DM235" s="94"/>
      <c r="DN235" s="86"/>
      <c r="DO235" s="94"/>
      <c r="DP235" s="95"/>
      <c r="DQ235" s="92"/>
      <c r="DR235" s="96"/>
      <c r="DS235" s="817"/>
      <c r="DT235" s="807"/>
      <c r="DU235" s="808"/>
      <c r="DV235" s="807"/>
      <c r="DW235" s="808"/>
      <c r="DX235" s="807"/>
      <c r="DY235" s="808"/>
      <c r="DZ235" s="807"/>
      <c r="EA235" s="808"/>
      <c r="EB235" s="807"/>
      <c r="EC235" s="808"/>
      <c r="ED235" s="1491"/>
    </row>
    <row r="236" spans="1:134" ht="14.25" thickBot="1">
      <c r="A236" s="1768"/>
      <c r="B236" s="802"/>
      <c r="C236" s="87"/>
      <c r="D236" s="79"/>
      <c r="E236" s="809"/>
      <c r="F236" s="810"/>
      <c r="G236" s="80"/>
      <c r="H236" s="803"/>
      <c r="I236" s="804"/>
      <c r="J236" s="805"/>
      <c r="K236" s="802"/>
      <c r="L236" s="804"/>
      <c r="M236" s="805"/>
      <c r="N236" s="803"/>
      <c r="O236" s="805"/>
      <c r="P236" s="81"/>
      <c r="Q236" s="82"/>
      <c r="R236" s="82"/>
      <c r="S236" s="83"/>
      <c r="T236" s="806"/>
      <c r="U236" s="84"/>
      <c r="V236" s="85"/>
      <c r="W236" s="85"/>
      <c r="X236" s="86"/>
      <c r="Y236" s="87"/>
      <c r="Z236" s="79"/>
      <c r="AA236" s="811"/>
      <c r="AB236" s="88"/>
      <c r="AC236" s="805"/>
      <c r="AD236" s="89"/>
      <c r="AE236" s="804"/>
      <c r="AF236" s="804"/>
      <c r="AG236" s="805"/>
      <c r="AH236" s="89"/>
      <c r="AI236" s="805"/>
      <c r="AJ236" s="90"/>
      <c r="AK236" s="85"/>
      <c r="AL236" s="85"/>
      <c r="AM236" s="1319"/>
      <c r="AN236" s="1319"/>
      <c r="AO236" s="91"/>
      <c r="AP236" s="92"/>
      <c r="AQ236" s="1321"/>
      <c r="AR236" s="93"/>
      <c r="AS236" s="86"/>
      <c r="AT236" s="94"/>
      <c r="AU236" s="86"/>
      <c r="AV236" s="94"/>
      <c r="AW236" s="95"/>
      <c r="AX236" s="92"/>
      <c r="AY236" s="96"/>
      <c r="AZ236" s="1324"/>
      <c r="BA236" s="93"/>
      <c r="BB236" s="86"/>
      <c r="BC236" s="94"/>
      <c r="BD236" s="86"/>
      <c r="BE236" s="94"/>
      <c r="BF236" s="95"/>
      <c r="BG236" s="92"/>
      <c r="BH236" s="96"/>
      <c r="BI236" s="1324"/>
      <c r="BJ236" s="93"/>
      <c r="BK236" s="86"/>
      <c r="BL236" s="94"/>
      <c r="BM236" s="86"/>
      <c r="BN236" s="94"/>
      <c r="BO236" s="95"/>
      <c r="BP236" s="92"/>
      <c r="BQ236" s="96"/>
      <c r="BR236" s="1324"/>
      <c r="BS236" s="93"/>
      <c r="BT236" s="86"/>
      <c r="BU236" s="94"/>
      <c r="BV236" s="86"/>
      <c r="BW236" s="94"/>
      <c r="BX236" s="95"/>
      <c r="BY236" s="92"/>
      <c r="BZ236" s="96"/>
      <c r="CA236" s="1324"/>
      <c r="CB236" s="812"/>
      <c r="CC236" s="813"/>
      <c r="CD236" s="814"/>
      <c r="CE236" s="815"/>
      <c r="CF236" s="816"/>
      <c r="CG236" s="85"/>
      <c r="CH236" s="85"/>
      <c r="CI236" s="1319"/>
      <c r="CJ236" s="1319"/>
      <c r="CK236" s="91"/>
      <c r="CL236" s="92"/>
      <c r="CM236" s="93"/>
      <c r="CN236" s="86"/>
      <c r="CO236" s="94"/>
      <c r="CP236" s="86"/>
      <c r="CQ236" s="94"/>
      <c r="CR236" s="95"/>
      <c r="CS236" s="92"/>
      <c r="CT236" s="96"/>
      <c r="CU236" s="93"/>
      <c r="CV236" s="86"/>
      <c r="CW236" s="94"/>
      <c r="CX236" s="86"/>
      <c r="CY236" s="94"/>
      <c r="CZ236" s="95"/>
      <c r="DA236" s="92"/>
      <c r="DB236" s="96"/>
      <c r="DC236" s="93"/>
      <c r="DD236" s="86"/>
      <c r="DE236" s="94"/>
      <c r="DF236" s="86"/>
      <c r="DG236" s="94"/>
      <c r="DH236" s="95"/>
      <c r="DI236" s="92"/>
      <c r="DJ236" s="96"/>
      <c r="DK236" s="93"/>
      <c r="DL236" s="86"/>
      <c r="DM236" s="94"/>
      <c r="DN236" s="86"/>
      <c r="DO236" s="94"/>
      <c r="DP236" s="95"/>
      <c r="DQ236" s="92"/>
      <c r="DR236" s="96"/>
      <c r="DS236" s="817"/>
      <c r="DT236" s="807"/>
      <c r="DU236" s="808"/>
      <c r="DV236" s="807"/>
      <c r="DW236" s="808"/>
      <c r="DX236" s="807"/>
      <c r="DY236" s="808"/>
      <c r="DZ236" s="807"/>
      <c r="EA236" s="808"/>
      <c r="EB236" s="807"/>
      <c r="EC236" s="808"/>
      <c r="ED236" s="1491"/>
    </row>
    <row r="237" spans="1:134" ht="14.25" thickBot="1">
      <c r="A237" s="1768"/>
      <c r="B237" s="802"/>
      <c r="C237" s="87"/>
      <c r="D237" s="79"/>
      <c r="E237" s="809"/>
      <c r="F237" s="810"/>
      <c r="G237" s="80"/>
      <c r="H237" s="803"/>
      <c r="I237" s="804"/>
      <c r="J237" s="805"/>
      <c r="K237" s="802"/>
      <c r="L237" s="804"/>
      <c r="M237" s="805"/>
      <c r="N237" s="803"/>
      <c r="O237" s="805"/>
      <c r="P237" s="81"/>
      <c r="Q237" s="82"/>
      <c r="R237" s="82"/>
      <c r="S237" s="83"/>
      <c r="T237" s="806"/>
      <c r="U237" s="84"/>
      <c r="V237" s="85"/>
      <c r="W237" s="85"/>
      <c r="X237" s="86"/>
      <c r="Y237" s="87"/>
      <c r="Z237" s="79"/>
      <c r="AA237" s="811"/>
      <c r="AB237" s="88"/>
      <c r="AC237" s="805"/>
      <c r="AD237" s="89"/>
      <c r="AE237" s="804"/>
      <c r="AF237" s="804"/>
      <c r="AG237" s="805"/>
      <c r="AH237" s="89"/>
      <c r="AI237" s="805"/>
      <c r="AJ237" s="90"/>
      <c r="AK237" s="85"/>
      <c r="AL237" s="85"/>
      <c r="AM237" s="1319"/>
      <c r="AN237" s="1319"/>
      <c r="AO237" s="91"/>
      <c r="AP237" s="92"/>
      <c r="AQ237" s="1321"/>
      <c r="AR237" s="93"/>
      <c r="AS237" s="86"/>
      <c r="AT237" s="94"/>
      <c r="AU237" s="86"/>
      <c r="AV237" s="94"/>
      <c r="AW237" s="95"/>
      <c r="AX237" s="92"/>
      <c r="AY237" s="96"/>
      <c r="AZ237" s="1324"/>
      <c r="BA237" s="93"/>
      <c r="BB237" s="86"/>
      <c r="BC237" s="94"/>
      <c r="BD237" s="86"/>
      <c r="BE237" s="94"/>
      <c r="BF237" s="95"/>
      <c r="BG237" s="92"/>
      <c r="BH237" s="96"/>
      <c r="BI237" s="1324"/>
      <c r="BJ237" s="93"/>
      <c r="BK237" s="86"/>
      <c r="BL237" s="94"/>
      <c r="BM237" s="86"/>
      <c r="BN237" s="94"/>
      <c r="BO237" s="95"/>
      <c r="BP237" s="92"/>
      <c r="BQ237" s="96"/>
      <c r="BR237" s="1324"/>
      <c r="BS237" s="93"/>
      <c r="BT237" s="86"/>
      <c r="BU237" s="94"/>
      <c r="BV237" s="86"/>
      <c r="BW237" s="94"/>
      <c r="BX237" s="95"/>
      <c r="BY237" s="92"/>
      <c r="BZ237" s="96"/>
      <c r="CA237" s="1324"/>
      <c r="CB237" s="812"/>
      <c r="CC237" s="813"/>
      <c r="CD237" s="814"/>
      <c r="CE237" s="815"/>
      <c r="CF237" s="816"/>
      <c r="CG237" s="85"/>
      <c r="CH237" s="85"/>
      <c r="CI237" s="1319"/>
      <c r="CJ237" s="1319"/>
      <c r="CK237" s="91"/>
      <c r="CL237" s="92"/>
      <c r="CM237" s="93"/>
      <c r="CN237" s="86"/>
      <c r="CO237" s="94"/>
      <c r="CP237" s="86"/>
      <c r="CQ237" s="94"/>
      <c r="CR237" s="95"/>
      <c r="CS237" s="92"/>
      <c r="CT237" s="96"/>
      <c r="CU237" s="93"/>
      <c r="CV237" s="86"/>
      <c r="CW237" s="94"/>
      <c r="CX237" s="86"/>
      <c r="CY237" s="94"/>
      <c r="CZ237" s="95"/>
      <c r="DA237" s="92"/>
      <c r="DB237" s="96"/>
      <c r="DC237" s="93"/>
      <c r="DD237" s="86"/>
      <c r="DE237" s="94"/>
      <c r="DF237" s="86"/>
      <c r="DG237" s="94"/>
      <c r="DH237" s="95"/>
      <c r="DI237" s="92"/>
      <c r="DJ237" s="96"/>
      <c r="DK237" s="93"/>
      <c r="DL237" s="86"/>
      <c r="DM237" s="94"/>
      <c r="DN237" s="86"/>
      <c r="DO237" s="94"/>
      <c r="DP237" s="95"/>
      <c r="DQ237" s="92"/>
      <c r="DR237" s="96"/>
      <c r="DS237" s="817"/>
      <c r="DT237" s="807"/>
      <c r="DU237" s="808"/>
      <c r="DV237" s="807"/>
      <c r="DW237" s="808"/>
      <c r="DX237" s="807"/>
      <c r="DY237" s="808"/>
      <c r="DZ237" s="807"/>
      <c r="EA237" s="808"/>
      <c r="EB237" s="807"/>
      <c r="EC237" s="808"/>
      <c r="ED237" s="1491"/>
    </row>
    <row r="238" spans="1:134" ht="14.25" thickBot="1">
      <c r="A238" s="1768"/>
      <c r="B238" s="802"/>
      <c r="C238" s="87"/>
      <c r="D238" s="79"/>
      <c r="E238" s="809"/>
      <c r="F238" s="810"/>
      <c r="G238" s="80"/>
      <c r="H238" s="803"/>
      <c r="I238" s="804"/>
      <c r="J238" s="805"/>
      <c r="K238" s="802"/>
      <c r="L238" s="804"/>
      <c r="M238" s="805"/>
      <c r="N238" s="803"/>
      <c r="O238" s="805"/>
      <c r="P238" s="81"/>
      <c r="Q238" s="82"/>
      <c r="R238" s="82"/>
      <c r="S238" s="83"/>
      <c r="T238" s="806"/>
      <c r="U238" s="84"/>
      <c r="V238" s="85"/>
      <c r="W238" s="85"/>
      <c r="X238" s="86"/>
      <c r="Y238" s="87"/>
      <c r="Z238" s="79"/>
      <c r="AA238" s="811"/>
      <c r="AB238" s="88"/>
      <c r="AC238" s="805"/>
      <c r="AD238" s="89"/>
      <c r="AE238" s="804"/>
      <c r="AF238" s="804"/>
      <c r="AG238" s="805"/>
      <c r="AH238" s="89"/>
      <c r="AI238" s="805"/>
      <c r="AJ238" s="90"/>
      <c r="AK238" s="85"/>
      <c r="AL238" s="85"/>
      <c r="AM238" s="1319"/>
      <c r="AN238" s="1319"/>
      <c r="AO238" s="91"/>
      <c r="AP238" s="92"/>
      <c r="AQ238" s="1321"/>
      <c r="AR238" s="93"/>
      <c r="AS238" s="86"/>
      <c r="AT238" s="94"/>
      <c r="AU238" s="86"/>
      <c r="AV238" s="94"/>
      <c r="AW238" s="95"/>
      <c r="AX238" s="92"/>
      <c r="AY238" s="96"/>
      <c r="AZ238" s="1324"/>
      <c r="BA238" s="93"/>
      <c r="BB238" s="86"/>
      <c r="BC238" s="94"/>
      <c r="BD238" s="86"/>
      <c r="BE238" s="94"/>
      <c r="BF238" s="95"/>
      <c r="BG238" s="92"/>
      <c r="BH238" s="96"/>
      <c r="BI238" s="1324"/>
      <c r="BJ238" s="93"/>
      <c r="BK238" s="86"/>
      <c r="BL238" s="94"/>
      <c r="BM238" s="86"/>
      <c r="BN238" s="94"/>
      <c r="BO238" s="95"/>
      <c r="BP238" s="92"/>
      <c r="BQ238" s="96"/>
      <c r="BR238" s="1324"/>
      <c r="BS238" s="93"/>
      <c r="BT238" s="86"/>
      <c r="BU238" s="94"/>
      <c r="BV238" s="86"/>
      <c r="BW238" s="94"/>
      <c r="BX238" s="95"/>
      <c r="BY238" s="92"/>
      <c r="BZ238" s="96"/>
      <c r="CA238" s="1324"/>
      <c r="CB238" s="812"/>
      <c r="CC238" s="813"/>
      <c r="CD238" s="814"/>
      <c r="CE238" s="815"/>
      <c r="CF238" s="816"/>
      <c r="CG238" s="85"/>
      <c r="CH238" s="85"/>
      <c r="CI238" s="1319"/>
      <c r="CJ238" s="1319"/>
      <c r="CK238" s="91"/>
      <c r="CL238" s="92"/>
      <c r="CM238" s="93"/>
      <c r="CN238" s="86"/>
      <c r="CO238" s="94"/>
      <c r="CP238" s="86"/>
      <c r="CQ238" s="94"/>
      <c r="CR238" s="95"/>
      <c r="CS238" s="92"/>
      <c r="CT238" s="96"/>
      <c r="CU238" s="93"/>
      <c r="CV238" s="86"/>
      <c r="CW238" s="94"/>
      <c r="CX238" s="86"/>
      <c r="CY238" s="94"/>
      <c r="CZ238" s="95"/>
      <c r="DA238" s="92"/>
      <c r="DB238" s="96"/>
      <c r="DC238" s="93"/>
      <c r="DD238" s="86"/>
      <c r="DE238" s="94"/>
      <c r="DF238" s="86"/>
      <c r="DG238" s="94"/>
      <c r="DH238" s="95"/>
      <c r="DI238" s="92"/>
      <c r="DJ238" s="96"/>
      <c r="DK238" s="93"/>
      <c r="DL238" s="86"/>
      <c r="DM238" s="94"/>
      <c r="DN238" s="86"/>
      <c r="DO238" s="94"/>
      <c r="DP238" s="95"/>
      <c r="DQ238" s="92"/>
      <c r="DR238" s="96"/>
      <c r="DS238" s="817"/>
      <c r="DT238" s="807"/>
      <c r="DU238" s="808"/>
      <c r="DV238" s="807"/>
      <c r="DW238" s="808"/>
      <c r="DX238" s="807"/>
      <c r="DY238" s="808"/>
      <c r="DZ238" s="807"/>
      <c r="EA238" s="808"/>
      <c r="EB238" s="807"/>
      <c r="EC238" s="808"/>
      <c r="ED238" s="1491"/>
    </row>
    <row r="239" spans="1:134" ht="14.25" thickBot="1">
      <c r="A239" s="1768"/>
      <c r="B239" s="802"/>
      <c r="C239" s="87"/>
      <c r="D239" s="79"/>
      <c r="E239" s="809"/>
      <c r="F239" s="810"/>
      <c r="G239" s="80"/>
      <c r="H239" s="803"/>
      <c r="I239" s="804"/>
      <c r="J239" s="805"/>
      <c r="K239" s="802"/>
      <c r="L239" s="804"/>
      <c r="M239" s="805"/>
      <c r="N239" s="803"/>
      <c r="O239" s="805"/>
      <c r="P239" s="81"/>
      <c r="Q239" s="82"/>
      <c r="R239" s="82"/>
      <c r="S239" s="83"/>
      <c r="T239" s="806"/>
      <c r="U239" s="84"/>
      <c r="V239" s="85"/>
      <c r="W239" s="85"/>
      <c r="X239" s="86"/>
      <c r="Y239" s="87"/>
      <c r="Z239" s="79"/>
      <c r="AA239" s="811"/>
      <c r="AB239" s="88"/>
      <c r="AC239" s="805"/>
      <c r="AD239" s="89"/>
      <c r="AE239" s="804"/>
      <c r="AF239" s="804"/>
      <c r="AG239" s="805"/>
      <c r="AH239" s="89"/>
      <c r="AI239" s="805"/>
      <c r="AJ239" s="90"/>
      <c r="AK239" s="85"/>
      <c r="AL239" s="85"/>
      <c r="AM239" s="1319"/>
      <c r="AN239" s="1319"/>
      <c r="AO239" s="91"/>
      <c r="AP239" s="92"/>
      <c r="AQ239" s="1321"/>
      <c r="AR239" s="93"/>
      <c r="AS239" s="86"/>
      <c r="AT239" s="94"/>
      <c r="AU239" s="86"/>
      <c r="AV239" s="94"/>
      <c r="AW239" s="95"/>
      <c r="AX239" s="92"/>
      <c r="AY239" s="96"/>
      <c r="AZ239" s="1324"/>
      <c r="BA239" s="93"/>
      <c r="BB239" s="86"/>
      <c r="BC239" s="94"/>
      <c r="BD239" s="86"/>
      <c r="BE239" s="94"/>
      <c r="BF239" s="95"/>
      <c r="BG239" s="92"/>
      <c r="BH239" s="96"/>
      <c r="BI239" s="1324"/>
      <c r="BJ239" s="93"/>
      <c r="BK239" s="86"/>
      <c r="BL239" s="94"/>
      <c r="BM239" s="86"/>
      <c r="BN239" s="94"/>
      <c r="BO239" s="95"/>
      <c r="BP239" s="92"/>
      <c r="BQ239" s="96"/>
      <c r="BR239" s="1324"/>
      <c r="BS239" s="93"/>
      <c r="BT239" s="86"/>
      <c r="BU239" s="94"/>
      <c r="BV239" s="86"/>
      <c r="BW239" s="94"/>
      <c r="BX239" s="95"/>
      <c r="BY239" s="92"/>
      <c r="BZ239" s="96"/>
      <c r="CA239" s="1324"/>
      <c r="CB239" s="812"/>
      <c r="CC239" s="813"/>
      <c r="CD239" s="814"/>
      <c r="CE239" s="815"/>
      <c r="CF239" s="816"/>
      <c r="CG239" s="85"/>
      <c r="CH239" s="85"/>
      <c r="CI239" s="1319"/>
      <c r="CJ239" s="1319"/>
      <c r="CK239" s="91"/>
      <c r="CL239" s="92"/>
      <c r="CM239" s="93"/>
      <c r="CN239" s="86"/>
      <c r="CO239" s="94"/>
      <c r="CP239" s="86"/>
      <c r="CQ239" s="94"/>
      <c r="CR239" s="95"/>
      <c r="CS239" s="92"/>
      <c r="CT239" s="96"/>
      <c r="CU239" s="93"/>
      <c r="CV239" s="86"/>
      <c r="CW239" s="94"/>
      <c r="CX239" s="86"/>
      <c r="CY239" s="94"/>
      <c r="CZ239" s="95"/>
      <c r="DA239" s="92"/>
      <c r="DB239" s="96"/>
      <c r="DC239" s="93"/>
      <c r="DD239" s="86"/>
      <c r="DE239" s="94"/>
      <c r="DF239" s="86"/>
      <c r="DG239" s="94"/>
      <c r="DH239" s="95"/>
      <c r="DI239" s="92"/>
      <c r="DJ239" s="96"/>
      <c r="DK239" s="93"/>
      <c r="DL239" s="86"/>
      <c r="DM239" s="94"/>
      <c r="DN239" s="86"/>
      <c r="DO239" s="94"/>
      <c r="DP239" s="95"/>
      <c r="DQ239" s="92"/>
      <c r="DR239" s="96"/>
      <c r="DS239" s="817"/>
      <c r="DT239" s="807"/>
      <c r="DU239" s="808"/>
      <c r="DV239" s="807"/>
      <c r="DW239" s="808"/>
      <c r="DX239" s="807"/>
      <c r="DY239" s="808"/>
      <c r="DZ239" s="807"/>
      <c r="EA239" s="808"/>
      <c r="EB239" s="807"/>
      <c r="EC239" s="808"/>
      <c r="ED239" s="1491"/>
    </row>
    <row r="240" spans="1:134" ht="14.25" thickBot="1">
      <c r="A240" s="1768"/>
      <c r="B240" s="802"/>
      <c r="C240" s="87"/>
      <c r="D240" s="79"/>
      <c r="E240" s="809"/>
      <c r="F240" s="810"/>
      <c r="G240" s="80"/>
      <c r="H240" s="803"/>
      <c r="I240" s="804"/>
      <c r="J240" s="805"/>
      <c r="K240" s="802"/>
      <c r="L240" s="804"/>
      <c r="M240" s="805"/>
      <c r="N240" s="803"/>
      <c r="O240" s="805"/>
      <c r="P240" s="81"/>
      <c r="Q240" s="82"/>
      <c r="R240" s="82"/>
      <c r="S240" s="83"/>
      <c r="T240" s="806"/>
      <c r="U240" s="84"/>
      <c r="V240" s="85"/>
      <c r="W240" s="85"/>
      <c r="X240" s="86"/>
      <c r="Y240" s="87"/>
      <c r="Z240" s="79"/>
      <c r="AA240" s="811"/>
      <c r="AB240" s="88"/>
      <c r="AC240" s="805"/>
      <c r="AD240" s="89"/>
      <c r="AE240" s="804"/>
      <c r="AF240" s="804"/>
      <c r="AG240" s="805"/>
      <c r="AH240" s="89"/>
      <c r="AI240" s="805"/>
      <c r="AJ240" s="90"/>
      <c r="AK240" s="85"/>
      <c r="AL240" s="85"/>
      <c r="AM240" s="1319"/>
      <c r="AN240" s="1319"/>
      <c r="AO240" s="91"/>
      <c r="AP240" s="92"/>
      <c r="AQ240" s="1321"/>
      <c r="AR240" s="93"/>
      <c r="AS240" s="86"/>
      <c r="AT240" s="94"/>
      <c r="AU240" s="86"/>
      <c r="AV240" s="94"/>
      <c r="AW240" s="95"/>
      <c r="AX240" s="92"/>
      <c r="AY240" s="96"/>
      <c r="AZ240" s="1324"/>
      <c r="BA240" s="93"/>
      <c r="BB240" s="86"/>
      <c r="BC240" s="94"/>
      <c r="BD240" s="86"/>
      <c r="BE240" s="94"/>
      <c r="BF240" s="95"/>
      <c r="BG240" s="92"/>
      <c r="BH240" s="96"/>
      <c r="BI240" s="1324"/>
      <c r="BJ240" s="93"/>
      <c r="BK240" s="86"/>
      <c r="BL240" s="94"/>
      <c r="BM240" s="86"/>
      <c r="BN240" s="94"/>
      <c r="BO240" s="95"/>
      <c r="BP240" s="92"/>
      <c r="BQ240" s="96"/>
      <c r="BR240" s="1324"/>
      <c r="BS240" s="93"/>
      <c r="BT240" s="86"/>
      <c r="BU240" s="94"/>
      <c r="BV240" s="86"/>
      <c r="BW240" s="94"/>
      <c r="BX240" s="95"/>
      <c r="BY240" s="92"/>
      <c r="BZ240" s="96"/>
      <c r="CA240" s="1324"/>
      <c r="CB240" s="812"/>
      <c r="CC240" s="813"/>
      <c r="CD240" s="814"/>
      <c r="CE240" s="815"/>
      <c r="CF240" s="816"/>
      <c r="CG240" s="85"/>
      <c r="CH240" s="85"/>
      <c r="CI240" s="1319"/>
      <c r="CJ240" s="1319"/>
      <c r="CK240" s="91"/>
      <c r="CL240" s="92"/>
      <c r="CM240" s="93"/>
      <c r="CN240" s="86"/>
      <c r="CO240" s="94"/>
      <c r="CP240" s="86"/>
      <c r="CQ240" s="94"/>
      <c r="CR240" s="95"/>
      <c r="CS240" s="92"/>
      <c r="CT240" s="96"/>
      <c r="CU240" s="93"/>
      <c r="CV240" s="86"/>
      <c r="CW240" s="94"/>
      <c r="CX240" s="86"/>
      <c r="CY240" s="94"/>
      <c r="CZ240" s="95"/>
      <c r="DA240" s="92"/>
      <c r="DB240" s="96"/>
      <c r="DC240" s="93"/>
      <c r="DD240" s="86"/>
      <c r="DE240" s="94"/>
      <c r="DF240" s="86"/>
      <c r="DG240" s="94"/>
      <c r="DH240" s="95"/>
      <c r="DI240" s="92"/>
      <c r="DJ240" s="96"/>
      <c r="DK240" s="93"/>
      <c r="DL240" s="86"/>
      <c r="DM240" s="94"/>
      <c r="DN240" s="86"/>
      <c r="DO240" s="94"/>
      <c r="DP240" s="95"/>
      <c r="DQ240" s="92"/>
      <c r="DR240" s="96"/>
      <c r="DS240" s="817"/>
      <c r="DT240" s="807"/>
      <c r="DU240" s="808"/>
      <c r="DV240" s="807"/>
      <c r="DW240" s="808"/>
      <c r="DX240" s="807"/>
      <c r="DY240" s="808"/>
      <c r="DZ240" s="807"/>
      <c r="EA240" s="808"/>
      <c r="EB240" s="807"/>
      <c r="EC240" s="808"/>
      <c r="ED240" s="1491"/>
    </row>
    <row r="241" spans="1:134" ht="14.25" thickBot="1">
      <c r="A241" s="1768"/>
      <c r="B241" s="802"/>
      <c r="C241" s="87"/>
      <c r="D241" s="79"/>
      <c r="E241" s="809"/>
      <c r="F241" s="810"/>
      <c r="G241" s="80"/>
      <c r="H241" s="803"/>
      <c r="I241" s="804"/>
      <c r="J241" s="805"/>
      <c r="K241" s="802"/>
      <c r="L241" s="804"/>
      <c r="M241" s="805"/>
      <c r="N241" s="803"/>
      <c r="O241" s="805"/>
      <c r="P241" s="81"/>
      <c r="Q241" s="82"/>
      <c r="R241" s="82"/>
      <c r="S241" s="83"/>
      <c r="T241" s="806"/>
      <c r="U241" s="84"/>
      <c r="V241" s="85"/>
      <c r="W241" s="85"/>
      <c r="X241" s="86"/>
      <c r="Y241" s="87"/>
      <c r="Z241" s="79"/>
      <c r="AA241" s="811"/>
      <c r="AB241" s="88"/>
      <c r="AC241" s="805"/>
      <c r="AD241" s="89"/>
      <c r="AE241" s="804"/>
      <c r="AF241" s="804"/>
      <c r="AG241" s="805"/>
      <c r="AH241" s="89"/>
      <c r="AI241" s="805"/>
      <c r="AJ241" s="90"/>
      <c r="AK241" s="85"/>
      <c r="AL241" s="85"/>
      <c r="AM241" s="1319"/>
      <c r="AN241" s="1319"/>
      <c r="AO241" s="91"/>
      <c r="AP241" s="92"/>
      <c r="AQ241" s="1321"/>
      <c r="AR241" s="93"/>
      <c r="AS241" s="86"/>
      <c r="AT241" s="94"/>
      <c r="AU241" s="86"/>
      <c r="AV241" s="94"/>
      <c r="AW241" s="95"/>
      <c r="AX241" s="92"/>
      <c r="AY241" s="96"/>
      <c r="AZ241" s="1324"/>
      <c r="BA241" s="93"/>
      <c r="BB241" s="86"/>
      <c r="BC241" s="94"/>
      <c r="BD241" s="86"/>
      <c r="BE241" s="94"/>
      <c r="BF241" s="95"/>
      <c r="BG241" s="92"/>
      <c r="BH241" s="96"/>
      <c r="BI241" s="1324"/>
      <c r="BJ241" s="93"/>
      <c r="BK241" s="86"/>
      <c r="BL241" s="94"/>
      <c r="BM241" s="86"/>
      <c r="BN241" s="94"/>
      <c r="BO241" s="95"/>
      <c r="BP241" s="92"/>
      <c r="BQ241" s="96"/>
      <c r="BR241" s="1324"/>
      <c r="BS241" s="93"/>
      <c r="BT241" s="86"/>
      <c r="BU241" s="94"/>
      <c r="BV241" s="86"/>
      <c r="BW241" s="94"/>
      <c r="BX241" s="95"/>
      <c r="BY241" s="92"/>
      <c r="BZ241" s="96"/>
      <c r="CA241" s="1324"/>
      <c r="CB241" s="812"/>
      <c r="CC241" s="813"/>
      <c r="CD241" s="814"/>
      <c r="CE241" s="815"/>
      <c r="CF241" s="816"/>
      <c r="CG241" s="85"/>
      <c r="CH241" s="85"/>
      <c r="CI241" s="1319"/>
      <c r="CJ241" s="1319"/>
      <c r="CK241" s="91"/>
      <c r="CL241" s="92"/>
      <c r="CM241" s="93"/>
      <c r="CN241" s="86"/>
      <c r="CO241" s="94"/>
      <c r="CP241" s="86"/>
      <c r="CQ241" s="94"/>
      <c r="CR241" s="95"/>
      <c r="CS241" s="92"/>
      <c r="CT241" s="96"/>
      <c r="CU241" s="93"/>
      <c r="CV241" s="86"/>
      <c r="CW241" s="94"/>
      <c r="CX241" s="86"/>
      <c r="CY241" s="94"/>
      <c r="CZ241" s="95"/>
      <c r="DA241" s="92"/>
      <c r="DB241" s="96"/>
      <c r="DC241" s="93"/>
      <c r="DD241" s="86"/>
      <c r="DE241" s="94"/>
      <c r="DF241" s="86"/>
      <c r="DG241" s="94"/>
      <c r="DH241" s="95"/>
      <c r="DI241" s="92"/>
      <c r="DJ241" s="96"/>
      <c r="DK241" s="93"/>
      <c r="DL241" s="86"/>
      <c r="DM241" s="94"/>
      <c r="DN241" s="86"/>
      <c r="DO241" s="94"/>
      <c r="DP241" s="95"/>
      <c r="DQ241" s="92"/>
      <c r="DR241" s="96"/>
      <c r="DS241" s="817"/>
      <c r="DT241" s="807"/>
      <c r="DU241" s="808"/>
      <c r="DV241" s="807"/>
      <c r="DW241" s="808"/>
      <c r="DX241" s="807"/>
      <c r="DY241" s="808"/>
      <c r="DZ241" s="807"/>
      <c r="EA241" s="808"/>
      <c r="EB241" s="807"/>
      <c r="EC241" s="808"/>
      <c r="ED241" s="1491"/>
    </row>
    <row r="242" spans="1:134" ht="14.25" thickBot="1">
      <c r="A242" s="1768"/>
      <c r="B242" s="802"/>
      <c r="C242" s="87"/>
      <c r="D242" s="79"/>
      <c r="E242" s="809"/>
      <c r="F242" s="810"/>
      <c r="G242" s="80"/>
      <c r="H242" s="803"/>
      <c r="I242" s="804"/>
      <c r="J242" s="805"/>
      <c r="K242" s="802"/>
      <c r="L242" s="804"/>
      <c r="M242" s="805"/>
      <c r="N242" s="803"/>
      <c r="O242" s="805"/>
      <c r="P242" s="81"/>
      <c r="Q242" s="82"/>
      <c r="R242" s="82"/>
      <c r="S242" s="83"/>
      <c r="T242" s="806"/>
      <c r="U242" s="84"/>
      <c r="V242" s="85"/>
      <c r="W242" s="85"/>
      <c r="X242" s="86"/>
      <c r="Y242" s="87"/>
      <c r="Z242" s="79"/>
      <c r="AA242" s="811"/>
      <c r="AB242" s="88"/>
      <c r="AC242" s="805"/>
      <c r="AD242" s="89"/>
      <c r="AE242" s="804"/>
      <c r="AF242" s="804"/>
      <c r="AG242" s="805"/>
      <c r="AH242" s="89"/>
      <c r="AI242" s="805"/>
      <c r="AJ242" s="90"/>
      <c r="AK242" s="85"/>
      <c r="AL242" s="85"/>
      <c r="AM242" s="1319"/>
      <c r="AN242" s="1319"/>
      <c r="AO242" s="91"/>
      <c r="AP242" s="92"/>
      <c r="AQ242" s="1321"/>
      <c r="AR242" s="93"/>
      <c r="AS242" s="86"/>
      <c r="AT242" s="94"/>
      <c r="AU242" s="86"/>
      <c r="AV242" s="94"/>
      <c r="AW242" s="95"/>
      <c r="AX242" s="92"/>
      <c r="AY242" s="96"/>
      <c r="AZ242" s="1324"/>
      <c r="BA242" s="93"/>
      <c r="BB242" s="86"/>
      <c r="BC242" s="94"/>
      <c r="BD242" s="86"/>
      <c r="BE242" s="94"/>
      <c r="BF242" s="95"/>
      <c r="BG242" s="92"/>
      <c r="BH242" s="96"/>
      <c r="BI242" s="1324"/>
      <c r="BJ242" s="93"/>
      <c r="BK242" s="86"/>
      <c r="BL242" s="94"/>
      <c r="BM242" s="86"/>
      <c r="BN242" s="94"/>
      <c r="BO242" s="95"/>
      <c r="BP242" s="92"/>
      <c r="BQ242" s="96"/>
      <c r="BR242" s="1324"/>
      <c r="BS242" s="93"/>
      <c r="BT242" s="86"/>
      <c r="BU242" s="94"/>
      <c r="BV242" s="86"/>
      <c r="BW242" s="94"/>
      <c r="BX242" s="95"/>
      <c r="BY242" s="92"/>
      <c r="BZ242" s="96"/>
      <c r="CA242" s="1324"/>
      <c r="CB242" s="812"/>
      <c r="CC242" s="813"/>
      <c r="CD242" s="814"/>
      <c r="CE242" s="815"/>
      <c r="CF242" s="816"/>
      <c r="CG242" s="85"/>
      <c r="CH242" s="85"/>
      <c r="CI242" s="1319"/>
      <c r="CJ242" s="1319"/>
      <c r="CK242" s="91"/>
      <c r="CL242" s="92"/>
      <c r="CM242" s="93"/>
      <c r="CN242" s="86"/>
      <c r="CO242" s="94"/>
      <c r="CP242" s="86"/>
      <c r="CQ242" s="94"/>
      <c r="CR242" s="95"/>
      <c r="CS242" s="92"/>
      <c r="CT242" s="96"/>
      <c r="CU242" s="93"/>
      <c r="CV242" s="86"/>
      <c r="CW242" s="94"/>
      <c r="CX242" s="86"/>
      <c r="CY242" s="94"/>
      <c r="CZ242" s="95"/>
      <c r="DA242" s="92"/>
      <c r="DB242" s="96"/>
      <c r="DC242" s="93"/>
      <c r="DD242" s="86"/>
      <c r="DE242" s="94"/>
      <c r="DF242" s="86"/>
      <c r="DG242" s="94"/>
      <c r="DH242" s="95"/>
      <c r="DI242" s="92"/>
      <c r="DJ242" s="96"/>
      <c r="DK242" s="93"/>
      <c r="DL242" s="86"/>
      <c r="DM242" s="94"/>
      <c r="DN242" s="86"/>
      <c r="DO242" s="94"/>
      <c r="DP242" s="95"/>
      <c r="DQ242" s="92"/>
      <c r="DR242" s="96"/>
      <c r="DS242" s="817"/>
      <c r="DT242" s="807"/>
      <c r="DU242" s="808"/>
      <c r="DV242" s="807"/>
      <c r="DW242" s="808"/>
      <c r="DX242" s="807"/>
      <c r="DY242" s="808"/>
      <c r="DZ242" s="807"/>
      <c r="EA242" s="808"/>
      <c r="EB242" s="807"/>
      <c r="EC242" s="808"/>
      <c r="ED242" s="1491"/>
    </row>
    <row r="243" spans="1:134" ht="14.25" thickBot="1">
      <c r="A243" s="1768"/>
      <c r="B243" s="802"/>
      <c r="C243" s="87"/>
      <c r="D243" s="79"/>
      <c r="E243" s="809"/>
      <c r="F243" s="810"/>
      <c r="G243" s="80"/>
      <c r="H243" s="803"/>
      <c r="I243" s="804"/>
      <c r="J243" s="805"/>
      <c r="K243" s="802"/>
      <c r="L243" s="804"/>
      <c r="M243" s="805"/>
      <c r="N243" s="803"/>
      <c r="O243" s="805"/>
      <c r="P243" s="81"/>
      <c r="Q243" s="82"/>
      <c r="R243" s="82"/>
      <c r="S243" s="83"/>
      <c r="T243" s="806"/>
      <c r="U243" s="84"/>
      <c r="V243" s="85"/>
      <c r="W243" s="85"/>
      <c r="X243" s="86"/>
      <c r="Y243" s="87"/>
      <c r="Z243" s="79"/>
      <c r="AA243" s="811"/>
      <c r="AB243" s="88"/>
      <c r="AC243" s="805"/>
      <c r="AD243" s="89"/>
      <c r="AE243" s="804"/>
      <c r="AF243" s="804"/>
      <c r="AG243" s="805"/>
      <c r="AH243" s="89"/>
      <c r="AI243" s="805"/>
      <c r="AJ243" s="90"/>
      <c r="AK243" s="85"/>
      <c r="AL243" s="85"/>
      <c r="AM243" s="1319"/>
      <c r="AN243" s="1319"/>
      <c r="AO243" s="91"/>
      <c r="AP243" s="92"/>
      <c r="AQ243" s="1321"/>
      <c r="AR243" s="93"/>
      <c r="AS243" s="86"/>
      <c r="AT243" s="94"/>
      <c r="AU243" s="86"/>
      <c r="AV243" s="94"/>
      <c r="AW243" s="95"/>
      <c r="AX243" s="92"/>
      <c r="AY243" s="96"/>
      <c r="AZ243" s="1324"/>
      <c r="BA243" s="93"/>
      <c r="BB243" s="86"/>
      <c r="BC243" s="94"/>
      <c r="BD243" s="86"/>
      <c r="BE243" s="94"/>
      <c r="BF243" s="95"/>
      <c r="BG243" s="92"/>
      <c r="BH243" s="96"/>
      <c r="BI243" s="1324"/>
      <c r="BJ243" s="93"/>
      <c r="BK243" s="86"/>
      <c r="BL243" s="94"/>
      <c r="BM243" s="86"/>
      <c r="BN243" s="94"/>
      <c r="BO243" s="95"/>
      <c r="BP243" s="92"/>
      <c r="BQ243" s="96"/>
      <c r="BR243" s="1324"/>
      <c r="BS243" s="93"/>
      <c r="BT243" s="86"/>
      <c r="BU243" s="94"/>
      <c r="BV243" s="86"/>
      <c r="BW243" s="94"/>
      <c r="BX243" s="95"/>
      <c r="BY243" s="92"/>
      <c r="BZ243" s="96"/>
      <c r="CA243" s="1324"/>
      <c r="CB243" s="812"/>
      <c r="CC243" s="813"/>
      <c r="CD243" s="814"/>
      <c r="CE243" s="815"/>
      <c r="CF243" s="816"/>
      <c r="CG243" s="85"/>
      <c r="CH243" s="85"/>
      <c r="CI243" s="1319"/>
      <c r="CJ243" s="1319"/>
      <c r="CK243" s="91"/>
      <c r="CL243" s="92"/>
      <c r="CM243" s="93"/>
      <c r="CN243" s="86"/>
      <c r="CO243" s="94"/>
      <c r="CP243" s="86"/>
      <c r="CQ243" s="94"/>
      <c r="CR243" s="95"/>
      <c r="CS243" s="92"/>
      <c r="CT243" s="96"/>
      <c r="CU243" s="93"/>
      <c r="CV243" s="86"/>
      <c r="CW243" s="94"/>
      <c r="CX243" s="86"/>
      <c r="CY243" s="94"/>
      <c r="CZ243" s="95"/>
      <c r="DA243" s="92"/>
      <c r="DB243" s="96"/>
      <c r="DC243" s="93"/>
      <c r="DD243" s="86"/>
      <c r="DE243" s="94"/>
      <c r="DF243" s="86"/>
      <c r="DG243" s="94"/>
      <c r="DH243" s="95"/>
      <c r="DI243" s="92"/>
      <c r="DJ243" s="96"/>
      <c r="DK243" s="93"/>
      <c r="DL243" s="86"/>
      <c r="DM243" s="94"/>
      <c r="DN243" s="86"/>
      <c r="DO243" s="94"/>
      <c r="DP243" s="95"/>
      <c r="DQ243" s="92"/>
      <c r="DR243" s="96"/>
      <c r="DS243" s="817"/>
      <c r="DT243" s="807"/>
      <c r="DU243" s="808"/>
      <c r="DV243" s="807"/>
      <c r="DW243" s="808"/>
      <c r="DX243" s="807"/>
      <c r="DY243" s="808"/>
      <c r="DZ243" s="807"/>
      <c r="EA243" s="808"/>
      <c r="EB243" s="807"/>
      <c r="EC243" s="808"/>
      <c r="ED243" s="1491"/>
    </row>
    <row r="244" spans="1:134" ht="14.25" thickBot="1">
      <c r="A244" s="1768"/>
      <c r="B244" s="802"/>
      <c r="C244" s="87"/>
      <c r="D244" s="79"/>
      <c r="E244" s="809"/>
      <c r="F244" s="810"/>
      <c r="G244" s="80"/>
      <c r="H244" s="803"/>
      <c r="I244" s="804"/>
      <c r="J244" s="805"/>
      <c r="K244" s="802"/>
      <c r="L244" s="804"/>
      <c r="M244" s="805"/>
      <c r="N244" s="803"/>
      <c r="O244" s="805"/>
      <c r="P244" s="81"/>
      <c r="Q244" s="82"/>
      <c r="R244" s="82"/>
      <c r="S244" s="83"/>
      <c r="T244" s="806"/>
      <c r="U244" s="84"/>
      <c r="V244" s="85"/>
      <c r="W244" s="85"/>
      <c r="X244" s="86"/>
      <c r="Y244" s="87"/>
      <c r="Z244" s="79"/>
      <c r="AA244" s="811"/>
      <c r="AB244" s="88"/>
      <c r="AC244" s="805"/>
      <c r="AD244" s="89"/>
      <c r="AE244" s="804"/>
      <c r="AF244" s="804"/>
      <c r="AG244" s="805"/>
      <c r="AH244" s="89"/>
      <c r="AI244" s="805"/>
      <c r="AJ244" s="90"/>
      <c r="AK244" s="85"/>
      <c r="AL244" s="85"/>
      <c r="AM244" s="1319"/>
      <c r="AN244" s="1319"/>
      <c r="AO244" s="91"/>
      <c r="AP244" s="92"/>
      <c r="AQ244" s="1321"/>
      <c r="AR244" s="93"/>
      <c r="AS244" s="86"/>
      <c r="AT244" s="94"/>
      <c r="AU244" s="86"/>
      <c r="AV244" s="94"/>
      <c r="AW244" s="95"/>
      <c r="AX244" s="92"/>
      <c r="AY244" s="96"/>
      <c r="AZ244" s="1324"/>
      <c r="BA244" s="93"/>
      <c r="BB244" s="86"/>
      <c r="BC244" s="94"/>
      <c r="BD244" s="86"/>
      <c r="BE244" s="94"/>
      <c r="BF244" s="95"/>
      <c r="BG244" s="92"/>
      <c r="BH244" s="96"/>
      <c r="BI244" s="1324"/>
      <c r="BJ244" s="93"/>
      <c r="BK244" s="86"/>
      <c r="BL244" s="94"/>
      <c r="BM244" s="86"/>
      <c r="BN244" s="94"/>
      <c r="BO244" s="95"/>
      <c r="BP244" s="92"/>
      <c r="BQ244" s="96"/>
      <c r="BR244" s="1324"/>
      <c r="BS244" s="93"/>
      <c r="BT244" s="86"/>
      <c r="BU244" s="94"/>
      <c r="BV244" s="86"/>
      <c r="BW244" s="94"/>
      <c r="BX244" s="95"/>
      <c r="BY244" s="92"/>
      <c r="BZ244" s="96"/>
      <c r="CA244" s="1324"/>
      <c r="CB244" s="812"/>
      <c r="CC244" s="813"/>
      <c r="CD244" s="814"/>
      <c r="CE244" s="815"/>
      <c r="CF244" s="816"/>
      <c r="CG244" s="85"/>
      <c r="CH244" s="85"/>
      <c r="CI244" s="1319"/>
      <c r="CJ244" s="1319"/>
      <c r="CK244" s="91"/>
      <c r="CL244" s="92"/>
      <c r="CM244" s="93"/>
      <c r="CN244" s="86"/>
      <c r="CO244" s="94"/>
      <c r="CP244" s="86"/>
      <c r="CQ244" s="94"/>
      <c r="CR244" s="95"/>
      <c r="CS244" s="92"/>
      <c r="CT244" s="96"/>
      <c r="CU244" s="93"/>
      <c r="CV244" s="86"/>
      <c r="CW244" s="94"/>
      <c r="CX244" s="86"/>
      <c r="CY244" s="94"/>
      <c r="CZ244" s="95"/>
      <c r="DA244" s="92"/>
      <c r="DB244" s="96"/>
      <c r="DC244" s="93"/>
      <c r="DD244" s="86"/>
      <c r="DE244" s="94"/>
      <c r="DF244" s="86"/>
      <c r="DG244" s="94"/>
      <c r="DH244" s="95"/>
      <c r="DI244" s="92"/>
      <c r="DJ244" s="96"/>
      <c r="DK244" s="93"/>
      <c r="DL244" s="86"/>
      <c r="DM244" s="94"/>
      <c r="DN244" s="86"/>
      <c r="DO244" s="94"/>
      <c r="DP244" s="95"/>
      <c r="DQ244" s="92"/>
      <c r="DR244" s="96"/>
      <c r="DS244" s="817"/>
      <c r="DT244" s="807"/>
      <c r="DU244" s="808"/>
      <c r="DV244" s="807"/>
      <c r="DW244" s="808"/>
      <c r="DX244" s="807"/>
      <c r="DY244" s="808"/>
      <c r="DZ244" s="807"/>
      <c r="EA244" s="808"/>
      <c r="EB244" s="807"/>
      <c r="EC244" s="808"/>
      <c r="ED244" s="1491"/>
    </row>
    <row r="245" spans="1:134" ht="14.25" thickBot="1">
      <c r="A245" s="1768"/>
      <c r="B245" s="802"/>
      <c r="C245" s="87"/>
      <c r="D245" s="79"/>
      <c r="E245" s="809"/>
      <c r="F245" s="810"/>
      <c r="G245" s="80"/>
      <c r="H245" s="803"/>
      <c r="I245" s="804"/>
      <c r="J245" s="805"/>
      <c r="K245" s="802"/>
      <c r="L245" s="804"/>
      <c r="M245" s="805"/>
      <c r="N245" s="803"/>
      <c r="O245" s="805"/>
      <c r="P245" s="81"/>
      <c r="Q245" s="82"/>
      <c r="R245" s="82"/>
      <c r="S245" s="83"/>
      <c r="T245" s="806"/>
      <c r="U245" s="84"/>
      <c r="V245" s="85"/>
      <c r="W245" s="85"/>
      <c r="X245" s="86"/>
      <c r="Y245" s="87"/>
      <c r="Z245" s="79"/>
      <c r="AA245" s="811"/>
      <c r="AB245" s="88"/>
      <c r="AC245" s="805"/>
      <c r="AD245" s="89"/>
      <c r="AE245" s="804"/>
      <c r="AF245" s="804"/>
      <c r="AG245" s="805"/>
      <c r="AH245" s="89"/>
      <c r="AI245" s="805"/>
      <c r="AJ245" s="90"/>
      <c r="AK245" s="85"/>
      <c r="AL245" s="85"/>
      <c r="AM245" s="1319"/>
      <c r="AN245" s="1319"/>
      <c r="AO245" s="91"/>
      <c r="AP245" s="92"/>
      <c r="AQ245" s="1321"/>
      <c r="AR245" s="93"/>
      <c r="AS245" s="86"/>
      <c r="AT245" s="94"/>
      <c r="AU245" s="86"/>
      <c r="AV245" s="94"/>
      <c r="AW245" s="95"/>
      <c r="AX245" s="92"/>
      <c r="AY245" s="96"/>
      <c r="AZ245" s="1324"/>
      <c r="BA245" s="93"/>
      <c r="BB245" s="86"/>
      <c r="BC245" s="94"/>
      <c r="BD245" s="86"/>
      <c r="BE245" s="94"/>
      <c r="BF245" s="95"/>
      <c r="BG245" s="92"/>
      <c r="BH245" s="96"/>
      <c r="BI245" s="1324"/>
      <c r="BJ245" s="93"/>
      <c r="BK245" s="86"/>
      <c r="BL245" s="94"/>
      <c r="BM245" s="86"/>
      <c r="BN245" s="94"/>
      <c r="BO245" s="95"/>
      <c r="BP245" s="92"/>
      <c r="BQ245" s="96"/>
      <c r="BR245" s="1324"/>
      <c r="BS245" s="93"/>
      <c r="BT245" s="86"/>
      <c r="BU245" s="94"/>
      <c r="BV245" s="86"/>
      <c r="BW245" s="94"/>
      <c r="BX245" s="95"/>
      <c r="BY245" s="92"/>
      <c r="BZ245" s="96"/>
      <c r="CA245" s="1324"/>
      <c r="CB245" s="812"/>
      <c r="CC245" s="813"/>
      <c r="CD245" s="814"/>
      <c r="CE245" s="815"/>
      <c r="CF245" s="816"/>
      <c r="CG245" s="85"/>
      <c r="CH245" s="85"/>
      <c r="CI245" s="1319"/>
      <c r="CJ245" s="1319"/>
      <c r="CK245" s="91"/>
      <c r="CL245" s="92"/>
      <c r="CM245" s="93"/>
      <c r="CN245" s="86"/>
      <c r="CO245" s="94"/>
      <c r="CP245" s="86"/>
      <c r="CQ245" s="94"/>
      <c r="CR245" s="95"/>
      <c r="CS245" s="92"/>
      <c r="CT245" s="96"/>
      <c r="CU245" s="93"/>
      <c r="CV245" s="86"/>
      <c r="CW245" s="94"/>
      <c r="CX245" s="86"/>
      <c r="CY245" s="94"/>
      <c r="CZ245" s="95"/>
      <c r="DA245" s="92"/>
      <c r="DB245" s="96"/>
      <c r="DC245" s="93"/>
      <c r="DD245" s="86"/>
      <c r="DE245" s="94"/>
      <c r="DF245" s="86"/>
      <c r="DG245" s="94"/>
      <c r="DH245" s="95"/>
      <c r="DI245" s="92"/>
      <c r="DJ245" s="96"/>
      <c r="DK245" s="93"/>
      <c r="DL245" s="86"/>
      <c r="DM245" s="94"/>
      <c r="DN245" s="86"/>
      <c r="DO245" s="94"/>
      <c r="DP245" s="95"/>
      <c r="DQ245" s="92"/>
      <c r="DR245" s="96"/>
      <c r="DS245" s="817"/>
      <c r="DT245" s="807"/>
      <c r="DU245" s="808"/>
      <c r="DV245" s="807"/>
      <c r="DW245" s="808"/>
      <c r="DX245" s="807"/>
      <c r="DY245" s="808"/>
      <c r="DZ245" s="807"/>
      <c r="EA245" s="808"/>
      <c r="EB245" s="807"/>
      <c r="EC245" s="808"/>
      <c r="ED245" s="1491"/>
    </row>
    <row r="246" spans="1:134" ht="14.25" thickBot="1">
      <c r="A246" s="1768"/>
      <c r="B246" s="802"/>
      <c r="C246" s="87"/>
      <c r="D246" s="79"/>
      <c r="E246" s="809"/>
      <c r="F246" s="810"/>
      <c r="G246" s="80"/>
      <c r="H246" s="803"/>
      <c r="I246" s="804"/>
      <c r="J246" s="805"/>
      <c r="K246" s="802"/>
      <c r="L246" s="804"/>
      <c r="M246" s="805"/>
      <c r="N246" s="803"/>
      <c r="O246" s="805"/>
      <c r="P246" s="81"/>
      <c r="Q246" s="82"/>
      <c r="R246" s="82"/>
      <c r="S246" s="83"/>
      <c r="T246" s="806"/>
      <c r="U246" s="84"/>
      <c r="V246" s="85"/>
      <c r="W246" s="85"/>
      <c r="X246" s="86"/>
      <c r="Y246" s="87"/>
      <c r="Z246" s="79"/>
      <c r="AA246" s="811"/>
      <c r="AB246" s="88"/>
      <c r="AC246" s="805"/>
      <c r="AD246" s="89"/>
      <c r="AE246" s="804"/>
      <c r="AF246" s="804"/>
      <c r="AG246" s="805"/>
      <c r="AH246" s="89"/>
      <c r="AI246" s="805"/>
      <c r="AJ246" s="90"/>
      <c r="AK246" s="85"/>
      <c r="AL246" s="85"/>
      <c r="AM246" s="1319"/>
      <c r="AN246" s="1319"/>
      <c r="AO246" s="91"/>
      <c r="AP246" s="92"/>
      <c r="AQ246" s="1321"/>
      <c r="AR246" s="93"/>
      <c r="AS246" s="86"/>
      <c r="AT246" s="94"/>
      <c r="AU246" s="86"/>
      <c r="AV246" s="94"/>
      <c r="AW246" s="95"/>
      <c r="AX246" s="92"/>
      <c r="AY246" s="96"/>
      <c r="AZ246" s="1324"/>
      <c r="BA246" s="93"/>
      <c r="BB246" s="86"/>
      <c r="BC246" s="94"/>
      <c r="BD246" s="86"/>
      <c r="BE246" s="94"/>
      <c r="BF246" s="95"/>
      <c r="BG246" s="92"/>
      <c r="BH246" s="96"/>
      <c r="BI246" s="1324"/>
      <c r="BJ246" s="93"/>
      <c r="BK246" s="86"/>
      <c r="BL246" s="94"/>
      <c r="BM246" s="86"/>
      <c r="BN246" s="94"/>
      <c r="BO246" s="95"/>
      <c r="BP246" s="92"/>
      <c r="BQ246" s="96"/>
      <c r="BR246" s="1324"/>
      <c r="BS246" s="93"/>
      <c r="BT246" s="86"/>
      <c r="BU246" s="94"/>
      <c r="BV246" s="86"/>
      <c r="BW246" s="94"/>
      <c r="BX246" s="95"/>
      <c r="BY246" s="92"/>
      <c r="BZ246" s="96"/>
      <c r="CA246" s="1324"/>
      <c r="CB246" s="812"/>
      <c r="CC246" s="813"/>
      <c r="CD246" s="814"/>
      <c r="CE246" s="815"/>
      <c r="CF246" s="816"/>
      <c r="CG246" s="85"/>
      <c r="CH246" s="85"/>
      <c r="CI246" s="1319"/>
      <c r="CJ246" s="1319"/>
      <c r="CK246" s="91"/>
      <c r="CL246" s="92"/>
      <c r="CM246" s="93"/>
      <c r="CN246" s="86"/>
      <c r="CO246" s="94"/>
      <c r="CP246" s="86"/>
      <c r="CQ246" s="94"/>
      <c r="CR246" s="95"/>
      <c r="CS246" s="92"/>
      <c r="CT246" s="96"/>
      <c r="CU246" s="93"/>
      <c r="CV246" s="86"/>
      <c r="CW246" s="94"/>
      <c r="CX246" s="86"/>
      <c r="CY246" s="94"/>
      <c r="CZ246" s="95"/>
      <c r="DA246" s="92"/>
      <c r="DB246" s="96"/>
      <c r="DC246" s="93"/>
      <c r="DD246" s="86"/>
      <c r="DE246" s="94"/>
      <c r="DF246" s="86"/>
      <c r="DG246" s="94"/>
      <c r="DH246" s="95"/>
      <c r="DI246" s="92"/>
      <c r="DJ246" s="96"/>
      <c r="DK246" s="93"/>
      <c r="DL246" s="86"/>
      <c r="DM246" s="94"/>
      <c r="DN246" s="86"/>
      <c r="DO246" s="94"/>
      <c r="DP246" s="95"/>
      <c r="DQ246" s="92"/>
      <c r="DR246" s="96"/>
      <c r="DS246" s="817"/>
      <c r="DT246" s="807"/>
      <c r="DU246" s="808"/>
      <c r="DV246" s="807"/>
      <c r="DW246" s="808"/>
      <c r="DX246" s="807"/>
      <c r="DY246" s="808"/>
      <c r="DZ246" s="807"/>
      <c r="EA246" s="808"/>
      <c r="EB246" s="807"/>
      <c r="EC246" s="808"/>
      <c r="ED246" s="1491"/>
    </row>
    <row r="247" spans="1:134" ht="14.25" thickBot="1">
      <c r="A247" s="1768"/>
      <c r="B247" s="802"/>
      <c r="C247" s="87"/>
      <c r="D247" s="79"/>
      <c r="E247" s="809"/>
      <c r="F247" s="810"/>
      <c r="G247" s="80"/>
      <c r="H247" s="803"/>
      <c r="I247" s="804"/>
      <c r="J247" s="805"/>
      <c r="K247" s="802"/>
      <c r="L247" s="804"/>
      <c r="M247" s="805"/>
      <c r="N247" s="803"/>
      <c r="O247" s="805"/>
      <c r="P247" s="81"/>
      <c r="Q247" s="82"/>
      <c r="R247" s="82"/>
      <c r="S247" s="83"/>
      <c r="T247" s="806"/>
      <c r="U247" s="84"/>
      <c r="V247" s="85"/>
      <c r="W247" s="85"/>
      <c r="X247" s="86"/>
      <c r="Y247" s="87"/>
      <c r="Z247" s="79"/>
      <c r="AA247" s="811"/>
      <c r="AB247" s="88"/>
      <c r="AC247" s="805"/>
      <c r="AD247" s="89"/>
      <c r="AE247" s="804"/>
      <c r="AF247" s="804"/>
      <c r="AG247" s="805"/>
      <c r="AH247" s="89"/>
      <c r="AI247" s="805"/>
      <c r="AJ247" s="90"/>
      <c r="AK247" s="85"/>
      <c r="AL247" s="85"/>
      <c r="AM247" s="1319"/>
      <c r="AN247" s="1319"/>
      <c r="AO247" s="91"/>
      <c r="AP247" s="92"/>
      <c r="AQ247" s="1321"/>
      <c r="AR247" s="93"/>
      <c r="AS247" s="86"/>
      <c r="AT247" s="94"/>
      <c r="AU247" s="86"/>
      <c r="AV247" s="94"/>
      <c r="AW247" s="95"/>
      <c r="AX247" s="92"/>
      <c r="AY247" s="96"/>
      <c r="AZ247" s="1324"/>
      <c r="BA247" s="93"/>
      <c r="BB247" s="86"/>
      <c r="BC247" s="94"/>
      <c r="BD247" s="86"/>
      <c r="BE247" s="94"/>
      <c r="BF247" s="95"/>
      <c r="BG247" s="92"/>
      <c r="BH247" s="96"/>
      <c r="BI247" s="1324"/>
      <c r="BJ247" s="93"/>
      <c r="BK247" s="86"/>
      <c r="BL247" s="94"/>
      <c r="BM247" s="86"/>
      <c r="BN247" s="94"/>
      <c r="BO247" s="95"/>
      <c r="BP247" s="92"/>
      <c r="BQ247" s="96"/>
      <c r="BR247" s="1324"/>
      <c r="BS247" s="93"/>
      <c r="BT247" s="86"/>
      <c r="BU247" s="94"/>
      <c r="BV247" s="86"/>
      <c r="BW247" s="94"/>
      <c r="BX247" s="95"/>
      <c r="BY247" s="92"/>
      <c r="BZ247" s="96"/>
      <c r="CA247" s="1324"/>
      <c r="CB247" s="812"/>
      <c r="CC247" s="813"/>
      <c r="CD247" s="814"/>
      <c r="CE247" s="815"/>
      <c r="CF247" s="816"/>
      <c r="CG247" s="85"/>
      <c r="CH247" s="85"/>
      <c r="CI247" s="1319"/>
      <c r="CJ247" s="1319"/>
      <c r="CK247" s="91"/>
      <c r="CL247" s="92"/>
      <c r="CM247" s="93"/>
      <c r="CN247" s="86"/>
      <c r="CO247" s="94"/>
      <c r="CP247" s="86"/>
      <c r="CQ247" s="94"/>
      <c r="CR247" s="95"/>
      <c r="CS247" s="92"/>
      <c r="CT247" s="96"/>
      <c r="CU247" s="93"/>
      <c r="CV247" s="86"/>
      <c r="CW247" s="94"/>
      <c r="CX247" s="86"/>
      <c r="CY247" s="94"/>
      <c r="CZ247" s="95"/>
      <c r="DA247" s="92"/>
      <c r="DB247" s="96"/>
      <c r="DC247" s="93"/>
      <c r="DD247" s="86"/>
      <c r="DE247" s="94"/>
      <c r="DF247" s="86"/>
      <c r="DG247" s="94"/>
      <c r="DH247" s="95"/>
      <c r="DI247" s="92"/>
      <c r="DJ247" s="96"/>
      <c r="DK247" s="93"/>
      <c r="DL247" s="86"/>
      <c r="DM247" s="94"/>
      <c r="DN247" s="86"/>
      <c r="DO247" s="94"/>
      <c r="DP247" s="95"/>
      <c r="DQ247" s="92"/>
      <c r="DR247" s="96"/>
      <c r="DS247" s="817"/>
      <c r="DT247" s="807"/>
      <c r="DU247" s="808"/>
      <c r="DV247" s="807"/>
      <c r="DW247" s="808"/>
      <c r="DX247" s="807"/>
      <c r="DY247" s="808"/>
      <c r="DZ247" s="807"/>
      <c r="EA247" s="808"/>
      <c r="EB247" s="807"/>
      <c r="EC247" s="808"/>
      <c r="ED247" s="1491"/>
    </row>
    <row r="248" spans="1:134" ht="14.25" thickBot="1">
      <c r="A248" s="1768"/>
      <c r="B248" s="802"/>
      <c r="C248" s="87"/>
      <c r="D248" s="79"/>
      <c r="E248" s="809"/>
      <c r="F248" s="810"/>
      <c r="G248" s="80"/>
      <c r="H248" s="803"/>
      <c r="I248" s="804"/>
      <c r="J248" s="805"/>
      <c r="K248" s="802"/>
      <c r="L248" s="804"/>
      <c r="M248" s="805"/>
      <c r="N248" s="803"/>
      <c r="O248" s="805"/>
      <c r="P248" s="81"/>
      <c r="Q248" s="82"/>
      <c r="R248" s="82"/>
      <c r="S248" s="83"/>
      <c r="T248" s="806"/>
      <c r="U248" s="84"/>
      <c r="V248" s="85"/>
      <c r="W248" s="85"/>
      <c r="X248" s="86"/>
      <c r="Y248" s="87"/>
      <c r="Z248" s="79"/>
      <c r="AA248" s="811"/>
      <c r="AB248" s="88"/>
      <c r="AC248" s="805"/>
      <c r="AD248" s="89"/>
      <c r="AE248" s="804"/>
      <c r="AF248" s="804"/>
      <c r="AG248" s="805"/>
      <c r="AH248" s="89"/>
      <c r="AI248" s="805"/>
      <c r="AJ248" s="90"/>
      <c r="AK248" s="85"/>
      <c r="AL248" s="85"/>
      <c r="AM248" s="1319"/>
      <c r="AN248" s="1319"/>
      <c r="AO248" s="91"/>
      <c r="AP248" s="92"/>
      <c r="AQ248" s="1321"/>
      <c r="AR248" s="93"/>
      <c r="AS248" s="86"/>
      <c r="AT248" s="94"/>
      <c r="AU248" s="86"/>
      <c r="AV248" s="94"/>
      <c r="AW248" s="95"/>
      <c r="AX248" s="92"/>
      <c r="AY248" s="96"/>
      <c r="AZ248" s="1324"/>
      <c r="BA248" s="93"/>
      <c r="BB248" s="86"/>
      <c r="BC248" s="94"/>
      <c r="BD248" s="86"/>
      <c r="BE248" s="94"/>
      <c r="BF248" s="95"/>
      <c r="BG248" s="92"/>
      <c r="BH248" s="96"/>
      <c r="BI248" s="1324"/>
      <c r="BJ248" s="93"/>
      <c r="BK248" s="86"/>
      <c r="BL248" s="94"/>
      <c r="BM248" s="86"/>
      <c r="BN248" s="94"/>
      <c r="BO248" s="95"/>
      <c r="BP248" s="92"/>
      <c r="BQ248" s="96"/>
      <c r="BR248" s="1324"/>
      <c r="BS248" s="93"/>
      <c r="BT248" s="86"/>
      <c r="BU248" s="94"/>
      <c r="BV248" s="86"/>
      <c r="BW248" s="94"/>
      <c r="BX248" s="95"/>
      <c r="BY248" s="92"/>
      <c r="BZ248" s="96"/>
      <c r="CA248" s="1324"/>
      <c r="CB248" s="812"/>
      <c r="CC248" s="813"/>
      <c r="CD248" s="814"/>
      <c r="CE248" s="815"/>
      <c r="CF248" s="816"/>
      <c r="CG248" s="85"/>
      <c r="CH248" s="85"/>
      <c r="CI248" s="1319"/>
      <c r="CJ248" s="1319"/>
      <c r="CK248" s="91"/>
      <c r="CL248" s="92"/>
      <c r="CM248" s="93"/>
      <c r="CN248" s="86"/>
      <c r="CO248" s="94"/>
      <c r="CP248" s="86"/>
      <c r="CQ248" s="94"/>
      <c r="CR248" s="95"/>
      <c r="CS248" s="92"/>
      <c r="CT248" s="96"/>
      <c r="CU248" s="93"/>
      <c r="CV248" s="86"/>
      <c r="CW248" s="94"/>
      <c r="CX248" s="86"/>
      <c r="CY248" s="94"/>
      <c r="CZ248" s="95"/>
      <c r="DA248" s="92"/>
      <c r="DB248" s="96"/>
      <c r="DC248" s="93"/>
      <c r="DD248" s="86"/>
      <c r="DE248" s="94"/>
      <c r="DF248" s="86"/>
      <c r="DG248" s="94"/>
      <c r="DH248" s="95"/>
      <c r="DI248" s="92"/>
      <c r="DJ248" s="96"/>
      <c r="DK248" s="93"/>
      <c r="DL248" s="86"/>
      <c r="DM248" s="94"/>
      <c r="DN248" s="86"/>
      <c r="DO248" s="94"/>
      <c r="DP248" s="95"/>
      <c r="DQ248" s="92"/>
      <c r="DR248" s="96"/>
      <c r="DS248" s="817"/>
      <c r="DT248" s="807"/>
      <c r="DU248" s="808"/>
      <c r="DV248" s="807"/>
      <c r="DW248" s="808"/>
      <c r="DX248" s="807"/>
      <c r="DY248" s="808"/>
      <c r="DZ248" s="807"/>
      <c r="EA248" s="808"/>
      <c r="EB248" s="807"/>
      <c r="EC248" s="808"/>
      <c r="ED248" s="1491"/>
    </row>
    <row r="249" spans="1:134" ht="14.25" thickBot="1">
      <c r="A249" s="1768"/>
      <c r="B249" s="802"/>
      <c r="C249" s="87"/>
      <c r="D249" s="79"/>
      <c r="E249" s="809"/>
      <c r="F249" s="810"/>
      <c r="G249" s="80"/>
      <c r="H249" s="803"/>
      <c r="I249" s="804"/>
      <c r="J249" s="805"/>
      <c r="K249" s="802"/>
      <c r="L249" s="804"/>
      <c r="M249" s="805"/>
      <c r="N249" s="803"/>
      <c r="O249" s="805"/>
      <c r="P249" s="81"/>
      <c r="Q249" s="82"/>
      <c r="R249" s="82"/>
      <c r="S249" s="83"/>
      <c r="T249" s="806"/>
      <c r="U249" s="84"/>
      <c r="V249" s="85"/>
      <c r="W249" s="85"/>
      <c r="X249" s="86"/>
      <c r="Y249" s="87"/>
      <c r="Z249" s="79"/>
      <c r="AA249" s="811"/>
      <c r="AB249" s="88"/>
      <c r="AC249" s="805"/>
      <c r="AD249" s="89"/>
      <c r="AE249" s="804"/>
      <c r="AF249" s="804"/>
      <c r="AG249" s="805"/>
      <c r="AH249" s="89"/>
      <c r="AI249" s="805"/>
      <c r="AJ249" s="90"/>
      <c r="AK249" s="85"/>
      <c r="AL249" s="85"/>
      <c r="AM249" s="1319"/>
      <c r="AN249" s="1319"/>
      <c r="AO249" s="91"/>
      <c r="AP249" s="92"/>
      <c r="AQ249" s="1321"/>
      <c r="AR249" s="93"/>
      <c r="AS249" s="86"/>
      <c r="AT249" s="94"/>
      <c r="AU249" s="86"/>
      <c r="AV249" s="94"/>
      <c r="AW249" s="95"/>
      <c r="AX249" s="92"/>
      <c r="AY249" s="96"/>
      <c r="AZ249" s="1324"/>
      <c r="BA249" s="93"/>
      <c r="BB249" s="86"/>
      <c r="BC249" s="94"/>
      <c r="BD249" s="86"/>
      <c r="BE249" s="94"/>
      <c r="BF249" s="95"/>
      <c r="BG249" s="92"/>
      <c r="BH249" s="96"/>
      <c r="BI249" s="1324"/>
      <c r="BJ249" s="93"/>
      <c r="BK249" s="86"/>
      <c r="BL249" s="94"/>
      <c r="BM249" s="86"/>
      <c r="BN249" s="94"/>
      <c r="BO249" s="95"/>
      <c r="BP249" s="92"/>
      <c r="BQ249" s="96"/>
      <c r="BR249" s="1324"/>
      <c r="BS249" s="93"/>
      <c r="BT249" s="86"/>
      <c r="BU249" s="94"/>
      <c r="BV249" s="86"/>
      <c r="BW249" s="94"/>
      <c r="BX249" s="95"/>
      <c r="BY249" s="92"/>
      <c r="BZ249" s="96"/>
      <c r="CA249" s="1324"/>
      <c r="CB249" s="812"/>
      <c r="CC249" s="813"/>
      <c r="CD249" s="814"/>
      <c r="CE249" s="815"/>
      <c r="CF249" s="816"/>
      <c r="CG249" s="85"/>
      <c r="CH249" s="85"/>
      <c r="CI249" s="1319"/>
      <c r="CJ249" s="1319"/>
      <c r="CK249" s="91"/>
      <c r="CL249" s="92"/>
      <c r="CM249" s="93"/>
      <c r="CN249" s="86"/>
      <c r="CO249" s="94"/>
      <c r="CP249" s="86"/>
      <c r="CQ249" s="94"/>
      <c r="CR249" s="95"/>
      <c r="CS249" s="92"/>
      <c r="CT249" s="96"/>
      <c r="CU249" s="93"/>
      <c r="CV249" s="86"/>
      <c r="CW249" s="94"/>
      <c r="CX249" s="86"/>
      <c r="CY249" s="94"/>
      <c r="CZ249" s="95"/>
      <c r="DA249" s="92"/>
      <c r="DB249" s="96"/>
      <c r="DC249" s="93"/>
      <c r="DD249" s="86"/>
      <c r="DE249" s="94"/>
      <c r="DF249" s="86"/>
      <c r="DG249" s="94"/>
      <c r="DH249" s="95"/>
      <c r="DI249" s="92"/>
      <c r="DJ249" s="96"/>
      <c r="DK249" s="93"/>
      <c r="DL249" s="86"/>
      <c r="DM249" s="94"/>
      <c r="DN249" s="86"/>
      <c r="DO249" s="94"/>
      <c r="DP249" s="95"/>
      <c r="DQ249" s="92"/>
      <c r="DR249" s="96"/>
      <c r="DS249" s="817"/>
      <c r="DT249" s="807"/>
      <c r="DU249" s="808"/>
      <c r="DV249" s="807"/>
      <c r="DW249" s="808"/>
      <c r="DX249" s="807"/>
      <c r="DY249" s="808"/>
      <c r="DZ249" s="807"/>
      <c r="EA249" s="808"/>
      <c r="EB249" s="807"/>
      <c r="EC249" s="808"/>
      <c r="ED249" s="1491"/>
    </row>
    <row r="250" spans="1:134" ht="14.25" thickBot="1">
      <c r="A250" s="1768"/>
      <c r="B250" s="802"/>
      <c r="C250" s="87"/>
      <c r="D250" s="79"/>
      <c r="E250" s="809"/>
      <c r="F250" s="810"/>
      <c r="G250" s="80"/>
      <c r="H250" s="803"/>
      <c r="I250" s="804"/>
      <c r="J250" s="805"/>
      <c r="K250" s="802"/>
      <c r="L250" s="804"/>
      <c r="M250" s="805"/>
      <c r="N250" s="803"/>
      <c r="O250" s="805"/>
      <c r="P250" s="81"/>
      <c r="Q250" s="82"/>
      <c r="R250" s="82"/>
      <c r="S250" s="83"/>
      <c r="T250" s="806"/>
      <c r="U250" s="84"/>
      <c r="V250" s="85"/>
      <c r="W250" s="85"/>
      <c r="X250" s="86"/>
      <c r="Y250" s="87"/>
      <c r="Z250" s="79"/>
      <c r="AA250" s="811"/>
      <c r="AB250" s="88"/>
      <c r="AC250" s="805"/>
      <c r="AD250" s="89"/>
      <c r="AE250" s="804"/>
      <c r="AF250" s="804"/>
      <c r="AG250" s="805"/>
      <c r="AH250" s="89"/>
      <c r="AI250" s="805"/>
      <c r="AJ250" s="90"/>
      <c r="AK250" s="85"/>
      <c r="AL250" s="85"/>
      <c r="AM250" s="1319"/>
      <c r="AN250" s="1319"/>
      <c r="AO250" s="91"/>
      <c r="AP250" s="92"/>
      <c r="AQ250" s="1321"/>
      <c r="AR250" s="93"/>
      <c r="AS250" s="86"/>
      <c r="AT250" s="94"/>
      <c r="AU250" s="86"/>
      <c r="AV250" s="94"/>
      <c r="AW250" s="95"/>
      <c r="AX250" s="92"/>
      <c r="AY250" s="96"/>
      <c r="AZ250" s="1324"/>
      <c r="BA250" s="93"/>
      <c r="BB250" s="86"/>
      <c r="BC250" s="94"/>
      <c r="BD250" s="86"/>
      <c r="BE250" s="94"/>
      <c r="BF250" s="95"/>
      <c r="BG250" s="92"/>
      <c r="BH250" s="96"/>
      <c r="BI250" s="1324"/>
      <c r="BJ250" s="93"/>
      <c r="BK250" s="86"/>
      <c r="BL250" s="94"/>
      <c r="BM250" s="86"/>
      <c r="BN250" s="94"/>
      <c r="BO250" s="95"/>
      <c r="BP250" s="92"/>
      <c r="BQ250" s="96"/>
      <c r="BR250" s="1324"/>
      <c r="BS250" s="93"/>
      <c r="BT250" s="86"/>
      <c r="BU250" s="94"/>
      <c r="BV250" s="86"/>
      <c r="BW250" s="94"/>
      <c r="BX250" s="95"/>
      <c r="BY250" s="92"/>
      <c r="BZ250" s="96"/>
      <c r="CA250" s="1324"/>
      <c r="CB250" s="812"/>
      <c r="CC250" s="813"/>
      <c r="CD250" s="814"/>
      <c r="CE250" s="815"/>
      <c r="CF250" s="816"/>
      <c r="CG250" s="85"/>
      <c r="CH250" s="85"/>
      <c r="CI250" s="1319"/>
      <c r="CJ250" s="1319"/>
      <c r="CK250" s="91"/>
      <c r="CL250" s="92"/>
      <c r="CM250" s="93"/>
      <c r="CN250" s="86"/>
      <c r="CO250" s="94"/>
      <c r="CP250" s="86"/>
      <c r="CQ250" s="94"/>
      <c r="CR250" s="95"/>
      <c r="CS250" s="92"/>
      <c r="CT250" s="96"/>
      <c r="CU250" s="93"/>
      <c r="CV250" s="86"/>
      <c r="CW250" s="94"/>
      <c r="CX250" s="86"/>
      <c r="CY250" s="94"/>
      <c r="CZ250" s="95"/>
      <c r="DA250" s="92"/>
      <c r="DB250" s="96"/>
      <c r="DC250" s="93"/>
      <c r="DD250" s="86"/>
      <c r="DE250" s="94"/>
      <c r="DF250" s="86"/>
      <c r="DG250" s="94"/>
      <c r="DH250" s="95"/>
      <c r="DI250" s="92"/>
      <c r="DJ250" s="96"/>
      <c r="DK250" s="93"/>
      <c r="DL250" s="86"/>
      <c r="DM250" s="94"/>
      <c r="DN250" s="86"/>
      <c r="DO250" s="94"/>
      <c r="DP250" s="95"/>
      <c r="DQ250" s="92"/>
      <c r="DR250" s="96"/>
      <c r="DS250" s="817"/>
      <c r="DT250" s="807"/>
      <c r="DU250" s="808"/>
      <c r="DV250" s="807"/>
      <c r="DW250" s="808"/>
      <c r="DX250" s="807"/>
      <c r="DY250" s="808"/>
      <c r="DZ250" s="807"/>
      <c r="EA250" s="808"/>
      <c r="EB250" s="807"/>
      <c r="EC250" s="808"/>
      <c r="ED250" s="1491"/>
    </row>
    <row r="251" spans="1:134" ht="14.25" thickBot="1">
      <c r="A251" s="1768"/>
      <c r="B251" s="802"/>
      <c r="C251" s="87"/>
      <c r="D251" s="79"/>
      <c r="E251" s="809"/>
      <c r="F251" s="810"/>
      <c r="G251" s="80"/>
      <c r="H251" s="803"/>
      <c r="I251" s="804"/>
      <c r="J251" s="805"/>
      <c r="K251" s="802"/>
      <c r="L251" s="804"/>
      <c r="M251" s="805"/>
      <c r="N251" s="803"/>
      <c r="O251" s="805"/>
      <c r="P251" s="81"/>
      <c r="Q251" s="82"/>
      <c r="R251" s="82"/>
      <c r="S251" s="83"/>
      <c r="T251" s="806"/>
      <c r="U251" s="84"/>
      <c r="V251" s="85"/>
      <c r="W251" s="85"/>
      <c r="X251" s="86"/>
      <c r="Y251" s="87"/>
      <c r="Z251" s="79"/>
      <c r="AA251" s="811"/>
      <c r="AB251" s="88"/>
      <c r="AC251" s="805"/>
      <c r="AD251" s="89"/>
      <c r="AE251" s="804"/>
      <c r="AF251" s="804"/>
      <c r="AG251" s="805"/>
      <c r="AH251" s="89"/>
      <c r="AI251" s="805"/>
      <c r="AJ251" s="90"/>
      <c r="AK251" s="85"/>
      <c r="AL251" s="85"/>
      <c r="AM251" s="1319"/>
      <c r="AN251" s="1319"/>
      <c r="AO251" s="91"/>
      <c r="AP251" s="92"/>
      <c r="AQ251" s="1321"/>
      <c r="AR251" s="93"/>
      <c r="AS251" s="86"/>
      <c r="AT251" s="94"/>
      <c r="AU251" s="86"/>
      <c r="AV251" s="94"/>
      <c r="AW251" s="95"/>
      <c r="AX251" s="92"/>
      <c r="AY251" s="96"/>
      <c r="AZ251" s="1324"/>
      <c r="BA251" s="93"/>
      <c r="BB251" s="86"/>
      <c r="BC251" s="94"/>
      <c r="BD251" s="86"/>
      <c r="BE251" s="94"/>
      <c r="BF251" s="95"/>
      <c r="BG251" s="92"/>
      <c r="BH251" s="96"/>
      <c r="BI251" s="1324"/>
      <c r="BJ251" s="93"/>
      <c r="BK251" s="86"/>
      <c r="BL251" s="94"/>
      <c r="BM251" s="86"/>
      <c r="BN251" s="94"/>
      <c r="BO251" s="95"/>
      <c r="BP251" s="92"/>
      <c r="BQ251" s="96"/>
      <c r="BR251" s="1324"/>
      <c r="BS251" s="93"/>
      <c r="BT251" s="86"/>
      <c r="BU251" s="94"/>
      <c r="BV251" s="86"/>
      <c r="BW251" s="94"/>
      <c r="BX251" s="95"/>
      <c r="BY251" s="92"/>
      <c r="BZ251" s="96"/>
      <c r="CA251" s="1324"/>
      <c r="CB251" s="812"/>
      <c r="CC251" s="813"/>
      <c r="CD251" s="814"/>
      <c r="CE251" s="815"/>
      <c r="CF251" s="816"/>
      <c r="CG251" s="85"/>
      <c r="CH251" s="85"/>
      <c r="CI251" s="1319"/>
      <c r="CJ251" s="1319"/>
      <c r="CK251" s="91"/>
      <c r="CL251" s="92"/>
      <c r="CM251" s="93"/>
      <c r="CN251" s="86"/>
      <c r="CO251" s="94"/>
      <c r="CP251" s="86"/>
      <c r="CQ251" s="94"/>
      <c r="CR251" s="95"/>
      <c r="CS251" s="92"/>
      <c r="CT251" s="96"/>
      <c r="CU251" s="93"/>
      <c r="CV251" s="86"/>
      <c r="CW251" s="94"/>
      <c r="CX251" s="86"/>
      <c r="CY251" s="94"/>
      <c r="CZ251" s="95"/>
      <c r="DA251" s="92"/>
      <c r="DB251" s="96"/>
      <c r="DC251" s="93"/>
      <c r="DD251" s="86"/>
      <c r="DE251" s="94"/>
      <c r="DF251" s="86"/>
      <c r="DG251" s="94"/>
      <c r="DH251" s="95"/>
      <c r="DI251" s="92"/>
      <c r="DJ251" s="96"/>
      <c r="DK251" s="93"/>
      <c r="DL251" s="86"/>
      <c r="DM251" s="94"/>
      <c r="DN251" s="86"/>
      <c r="DO251" s="94"/>
      <c r="DP251" s="95"/>
      <c r="DQ251" s="92"/>
      <c r="DR251" s="96"/>
      <c r="DS251" s="817"/>
      <c r="DT251" s="807"/>
      <c r="DU251" s="808"/>
      <c r="DV251" s="807"/>
      <c r="DW251" s="808"/>
      <c r="DX251" s="807"/>
      <c r="DY251" s="808"/>
      <c r="DZ251" s="807"/>
      <c r="EA251" s="808"/>
      <c r="EB251" s="807"/>
      <c r="EC251" s="808"/>
      <c r="ED251" s="1491"/>
    </row>
    <row r="252" spans="1:134" ht="14.25" thickBot="1">
      <c r="A252" s="1768"/>
      <c r="B252" s="802"/>
      <c r="C252" s="87"/>
      <c r="D252" s="79"/>
      <c r="E252" s="809"/>
      <c r="F252" s="810"/>
      <c r="G252" s="80"/>
      <c r="H252" s="803"/>
      <c r="I252" s="804"/>
      <c r="J252" s="805"/>
      <c r="K252" s="802"/>
      <c r="L252" s="804"/>
      <c r="M252" s="805"/>
      <c r="N252" s="803"/>
      <c r="O252" s="805"/>
      <c r="P252" s="81"/>
      <c r="Q252" s="82"/>
      <c r="R252" s="82"/>
      <c r="S252" s="83"/>
      <c r="T252" s="806"/>
      <c r="U252" s="84"/>
      <c r="V252" s="85"/>
      <c r="W252" s="85"/>
      <c r="X252" s="86"/>
      <c r="Y252" s="87"/>
      <c r="Z252" s="79"/>
      <c r="AA252" s="811"/>
      <c r="AB252" s="88"/>
      <c r="AC252" s="805"/>
      <c r="AD252" s="89"/>
      <c r="AE252" s="804"/>
      <c r="AF252" s="804"/>
      <c r="AG252" s="805"/>
      <c r="AH252" s="89"/>
      <c r="AI252" s="805"/>
      <c r="AJ252" s="90"/>
      <c r="AK252" s="85"/>
      <c r="AL252" s="85"/>
      <c r="AM252" s="1319"/>
      <c r="AN252" s="1319"/>
      <c r="AO252" s="91"/>
      <c r="AP252" s="92"/>
      <c r="AQ252" s="1321"/>
      <c r="AR252" s="93"/>
      <c r="AS252" s="86"/>
      <c r="AT252" s="94"/>
      <c r="AU252" s="86"/>
      <c r="AV252" s="94"/>
      <c r="AW252" s="95"/>
      <c r="AX252" s="92"/>
      <c r="AY252" s="96"/>
      <c r="AZ252" s="1324"/>
      <c r="BA252" s="93"/>
      <c r="BB252" s="86"/>
      <c r="BC252" s="94"/>
      <c r="BD252" s="86"/>
      <c r="BE252" s="94"/>
      <c r="BF252" s="95"/>
      <c r="BG252" s="92"/>
      <c r="BH252" s="96"/>
      <c r="BI252" s="1324"/>
      <c r="BJ252" s="93"/>
      <c r="BK252" s="86"/>
      <c r="BL252" s="94"/>
      <c r="BM252" s="86"/>
      <c r="BN252" s="94"/>
      <c r="BO252" s="95"/>
      <c r="BP252" s="92"/>
      <c r="BQ252" s="96"/>
      <c r="BR252" s="1324"/>
      <c r="BS252" s="93"/>
      <c r="BT252" s="86"/>
      <c r="BU252" s="94"/>
      <c r="BV252" s="86"/>
      <c r="BW252" s="94"/>
      <c r="BX252" s="95"/>
      <c r="BY252" s="92"/>
      <c r="BZ252" s="96"/>
      <c r="CA252" s="1324"/>
      <c r="CB252" s="812"/>
      <c r="CC252" s="813"/>
      <c r="CD252" s="814"/>
      <c r="CE252" s="815"/>
      <c r="CF252" s="816"/>
      <c r="CG252" s="85"/>
      <c r="CH252" s="85"/>
      <c r="CI252" s="1319"/>
      <c r="CJ252" s="1319"/>
      <c r="CK252" s="91"/>
      <c r="CL252" s="92"/>
      <c r="CM252" s="93"/>
      <c r="CN252" s="86"/>
      <c r="CO252" s="94"/>
      <c r="CP252" s="86"/>
      <c r="CQ252" s="94"/>
      <c r="CR252" s="95"/>
      <c r="CS252" s="92"/>
      <c r="CT252" s="96"/>
      <c r="CU252" s="93"/>
      <c r="CV252" s="86"/>
      <c r="CW252" s="94"/>
      <c r="CX252" s="86"/>
      <c r="CY252" s="94"/>
      <c r="CZ252" s="95"/>
      <c r="DA252" s="92"/>
      <c r="DB252" s="96"/>
      <c r="DC252" s="93"/>
      <c r="DD252" s="86"/>
      <c r="DE252" s="94"/>
      <c r="DF252" s="86"/>
      <c r="DG252" s="94"/>
      <c r="DH252" s="95"/>
      <c r="DI252" s="92"/>
      <c r="DJ252" s="96"/>
      <c r="DK252" s="93"/>
      <c r="DL252" s="86"/>
      <c r="DM252" s="94"/>
      <c r="DN252" s="86"/>
      <c r="DO252" s="94"/>
      <c r="DP252" s="95"/>
      <c r="DQ252" s="92"/>
      <c r="DR252" s="96"/>
      <c r="DS252" s="817"/>
      <c r="DT252" s="807"/>
      <c r="DU252" s="808"/>
      <c r="DV252" s="807"/>
      <c r="DW252" s="808"/>
      <c r="DX252" s="807"/>
      <c r="DY252" s="808"/>
      <c r="DZ252" s="807"/>
      <c r="EA252" s="808"/>
      <c r="EB252" s="807"/>
      <c r="EC252" s="808"/>
      <c r="ED252" s="1491"/>
    </row>
    <row r="253" spans="1:134" ht="14.25" thickBot="1">
      <c r="A253" s="1768"/>
      <c r="B253" s="802"/>
      <c r="C253" s="87"/>
      <c r="D253" s="79"/>
      <c r="E253" s="809"/>
      <c r="F253" s="810"/>
      <c r="G253" s="80"/>
      <c r="H253" s="803"/>
      <c r="I253" s="804"/>
      <c r="J253" s="805"/>
      <c r="K253" s="802"/>
      <c r="L253" s="804"/>
      <c r="M253" s="805"/>
      <c r="N253" s="803"/>
      <c r="O253" s="805"/>
      <c r="P253" s="81"/>
      <c r="Q253" s="82"/>
      <c r="R253" s="82"/>
      <c r="S253" s="83"/>
      <c r="T253" s="806"/>
      <c r="U253" s="84"/>
      <c r="V253" s="85"/>
      <c r="W253" s="85"/>
      <c r="X253" s="86"/>
      <c r="Y253" s="87"/>
      <c r="Z253" s="79"/>
      <c r="AA253" s="811"/>
      <c r="AB253" s="88"/>
      <c r="AC253" s="805"/>
      <c r="AD253" s="89"/>
      <c r="AE253" s="804"/>
      <c r="AF253" s="804"/>
      <c r="AG253" s="805"/>
      <c r="AH253" s="89"/>
      <c r="AI253" s="805"/>
      <c r="AJ253" s="90"/>
      <c r="AK253" s="85"/>
      <c r="AL253" s="85"/>
      <c r="AM253" s="1319"/>
      <c r="AN253" s="1319"/>
      <c r="AO253" s="91"/>
      <c r="AP253" s="92"/>
      <c r="AQ253" s="1321"/>
      <c r="AR253" s="93"/>
      <c r="AS253" s="86"/>
      <c r="AT253" s="94"/>
      <c r="AU253" s="86"/>
      <c r="AV253" s="94"/>
      <c r="AW253" s="95"/>
      <c r="AX253" s="92"/>
      <c r="AY253" s="96"/>
      <c r="AZ253" s="1324"/>
      <c r="BA253" s="93"/>
      <c r="BB253" s="86"/>
      <c r="BC253" s="94"/>
      <c r="BD253" s="86"/>
      <c r="BE253" s="94"/>
      <c r="BF253" s="95"/>
      <c r="BG253" s="92"/>
      <c r="BH253" s="96"/>
      <c r="BI253" s="1324"/>
      <c r="BJ253" s="93"/>
      <c r="BK253" s="86"/>
      <c r="BL253" s="94"/>
      <c r="BM253" s="86"/>
      <c r="BN253" s="94"/>
      <c r="BO253" s="95"/>
      <c r="BP253" s="92"/>
      <c r="BQ253" s="96"/>
      <c r="BR253" s="1324"/>
      <c r="BS253" s="93"/>
      <c r="BT253" s="86"/>
      <c r="BU253" s="94"/>
      <c r="BV253" s="86"/>
      <c r="BW253" s="94"/>
      <c r="BX253" s="95"/>
      <c r="BY253" s="92"/>
      <c r="BZ253" s="96"/>
      <c r="CA253" s="1324"/>
      <c r="CB253" s="812"/>
      <c r="CC253" s="813"/>
      <c r="CD253" s="814"/>
      <c r="CE253" s="815"/>
      <c r="CF253" s="816"/>
      <c r="CG253" s="85"/>
      <c r="CH253" s="85"/>
      <c r="CI253" s="1319"/>
      <c r="CJ253" s="1319"/>
      <c r="CK253" s="91"/>
      <c r="CL253" s="92"/>
      <c r="CM253" s="93"/>
      <c r="CN253" s="86"/>
      <c r="CO253" s="94"/>
      <c r="CP253" s="86"/>
      <c r="CQ253" s="94"/>
      <c r="CR253" s="95"/>
      <c r="CS253" s="92"/>
      <c r="CT253" s="96"/>
      <c r="CU253" s="93"/>
      <c r="CV253" s="86"/>
      <c r="CW253" s="94"/>
      <c r="CX253" s="86"/>
      <c r="CY253" s="94"/>
      <c r="CZ253" s="95"/>
      <c r="DA253" s="92"/>
      <c r="DB253" s="96"/>
      <c r="DC253" s="93"/>
      <c r="DD253" s="86"/>
      <c r="DE253" s="94"/>
      <c r="DF253" s="86"/>
      <c r="DG253" s="94"/>
      <c r="DH253" s="95"/>
      <c r="DI253" s="92"/>
      <c r="DJ253" s="96"/>
      <c r="DK253" s="93"/>
      <c r="DL253" s="86"/>
      <c r="DM253" s="94"/>
      <c r="DN253" s="86"/>
      <c r="DO253" s="94"/>
      <c r="DP253" s="95"/>
      <c r="DQ253" s="92"/>
      <c r="DR253" s="96"/>
      <c r="DS253" s="817"/>
      <c r="DT253" s="807"/>
      <c r="DU253" s="808"/>
      <c r="DV253" s="807"/>
      <c r="DW253" s="808"/>
      <c r="DX253" s="807"/>
      <c r="DY253" s="808"/>
      <c r="DZ253" s="807"/>
      <c r="EA253" s="808"/>
      <c r="EB253" s="807"/>
      <c r="EC253" s="808"/>
      <c r="ED253" s="1491"/>
    </row>
    <row r="254" spans="1:134" ht="14.25" thickBot="1">
      <c r="A254" s="1768"/>
      <c r="B254" s="802"/>
      <c r="C254" s="87"/>
      <c r="D254" s="79"/>
      <c r="E254" s="809"/>
      <c r="F254" s="810"/>
      <c r="G254" s="80"/>
      <c r="H254" s="803"/>
      <c r="I254" s="804"/>
      <c r="J254" s="805"/>
      <c r="K254" s="802"/>
      <c r="L254" s="804"/>
      <c r="M254" s="805"/>
      <c r="N254" s="803"/>
      <c r="O254" s="805"/>
      <c r="P254" s="81"/>
      <c r="Q254" s="82"/>
      <c r="R254" s="82"/>
      <c r="S254" s="83"/>
      <c r="T254" s="806"/>
      <c r="U254" s="84"/>
      <c r="V254" s="85"/>
      <c r="W254" s="85"/>
      <c r="X254" s="86"/>
      <c r="Y254" s="87"/>
      <c r="Z254" s="79"/>
      <c r="AA254" s="811"/>
      <c r="AB254" s="88"/>
      <c r="AC254" s="805"/>
      <c r="AD254" s="89"/>
      <c r="AE254" s="804"/>
      <c r="AF254" s="804"/>
      <c r="AG254" s="805"/>
      <c r="AH254" s="89"/>
      <c r="AI254" s="805"/>
      <c r="AJ254" s="90"/>
      <c r="AK254" s="85"/>
      <c r="AL254" s="85"/>
      <c r="AM254" s="1319"/>
      <c r="AN254" s="1319"/>
      <c r="AO254" s="91"/>
      <c r="AP254" s="92"/>
      <c r="AQ254" s="1321"/>
      <c r="AR254" s="93"/>
      <c r="AS254" s="86"/>
      <c r="AT254" s="94"/>
      <c r="AU254" s="86"/>
      <c r="AV254" s="94"/>
      <c r="AW254" s="95"/>
      <c r="AX254" s="92"/>
      <c r="AY254" s="96"/>
      <c r="AZ254" s="1324"/>
      <c r="BA254" s="93"/>
      <c r="BB254" s="86"/>
      <c r="BC254" s="94"/>
      <c r="BD254" s="86"/>
      <c r="BE254" s="94"/>
      <c r="BF254" s="95"/>
      <c r="BG254" s="92"/>
      <c r="BH254" s="96"/>
      <c r="BI254" s="1324"/>
      <c r="BJ254" s="93"/>
      <c r="BK254" s="86"/>
      <c r="BL254" s="94"/>
      <c r="BM254" s="86"/>
      <c r="BN254" s="94"/>
      <c r="BO254" s="95"/>
      <c r="BP254" s="92"/>
      <c r="BQ254" s="96"/>
      <c r="BR254" s="1324"/>
      <c r="BS254" s="93"/>
      <c r="BT254" s="86"/>
      <c r="BU254" s="94"/>
      <c r="BV254" s="86"/>
      <c r="BW254" s="94"/>
      <c r="BX254" s="95"/>
      <c r="BY254" s="92"/>
      <c r="BZ254" s="96"/>
      <c r="CA254" s="1324"/>
      <c r="CB254" s="812"/>
      <c r="CC254" s="813"/>
      <c r="CD254" s="814"/>
      <c r="CE254" s="815"/>
      <c r="CF254" s="816"/>
      <c r="CG254" s="85"/>
      <c r="CH254" s="85"/>
      <c r="CI254" s="1319"/>
      <c r="CJ254" s="1319"/>
      <c r="CK254" s="91"/>
      <c r="CL254" s="92"/>
      <c r="CM254" s="93"/>
      <c r="CN254" s="86"/>
      <c r="CO254" s="94"/>
      <c r="CP254" s="86"/>
      <c r="CQ254" s="94"/>
      <c r="CR254" s="95"/>
      <c r="CS254" s="92"/>
      <c r="CT254" s="96"/>
      <c r="CU254" s="93"/>
      <c r="CV254" s="86"/>
      <c r="CW254" s="94"/>
      <c r="CX254" s="86"/>
      <c r="CY254" s="94"/>
      <c r="CZ254" s="95"/>
      <c r="DA254" s="92"/>
      <c r="DB254" s="96"/>
      <c r="DC254" s="93"/>
      <c r="DD254" s="86"/>
      <c r="DE254" s="94"/>
      <c r="DF254" s="86"/>
      <c r="DG254" s="94"/>
      <c r="DH254" s="95"/>
      <c r="DI254" s="92"/>
      <c r="DJ254" s="96"/>
      <c r="DK254" s="93"/>
      <c r="DL254" s="86"/>
      <c r="DM254" s="94"/>
      <c r="DN254" s="86"/>
      <c r="DO254" s="94"/>
      <c r="DP254" s="95"/>
      <c r="DQ254" s="92"/>
      <c r="DR254" s="96"/>
      <c r="DS254" s="817"/>
      <c r="DT254" s="807"/>
      <c r="DU254" s="808"/>
      <c r="DV254" s="807"/>
      <c r="DW254" s="808"/>
      <c r="DX254" s="807"/>
      <c r="DY254" s="808"/>
      <c r="DZ254" s="807"/>
      <c r="EA254" s="808"/>
      <c r="EB254" s="807"/>
      <c r="EC254" s="808"/>
      <c r="ED254" s="1491"/>
    </row>
    <row r="255" spans="1:134" ht="14.25" thickBot="1">
      <c r="A255" s="1768"/>
      <c r="B255" s="802"/>
      <c r="C255" s="87"/>
      <c r="D255" s="79"/>
      <c r="E255" s="809"/>
      <c r="F255" s="810"/>
      <c r="G255" s="80"/>
      <c r="H255" s="803"/>
      <c r="I255" s="804"/>
      <c r="J255" s="805"/>
      <c r="K255" s="802"/>
      <c r="L255" s="804"/>
      <c r="M255" s="805"/>
      <c r="N255" s="803"/>
      <c r="O255" s="805"/>
      <c r="P255" s="81"/>
      <c r="Q255" s="82"/>
      <c r="R255" s="82"/>
      <c r="S255" s="83"/>
      <c r="T255" s="806"/>
      <c r="U255" s="84"/>
      <c r="V255" s="85"/>
      <c r="W255" s="85"/>
      <c r="X255" s="86"/>
      <c r="Y255" s="87"/>
      <c r="Z255" s="79"/>
      <c r="AA255" s="811"/>
      <c r="AB255" s="88"/>
      <c r="AC255" s="805"/>
      <c r="AD255" s="89"/>
      <c r="AE255" s="804"/>
      <c r="AF255" s="804"/>
      <c r="AG255" s="805"/>
      <c r="AH255" s="89"/>
      <c r="AI255" s="805"/>
      <c r="AJ255" s="90"/>
      <c r="AK255" s="85"/>
      <c r="AL255" s="85"/>
      <c r="AM255" s="1319"/>
      <c r="AN255" s="1319"/>
      <c r="AO255" s="91"/>
      <c r="AP255" s="92"/>
      <c r="AQ255" s="1321"/>
      <c r="AR255" s="93"/>
      <c r="AS255" s="86"/>
      <c r="AT255" s="94"/>
      <c r="AU255" s="86"/>
      <c r="AV255" s="94"/>
      <c r="AW255" s="95"/>
      <c r="AX255" s="92"/>
      <c r="AY255" s="96"/>
      <c r="AZ255" s="1324"/>
      <c r="BA255" s="93"/>
      <c r="BB255" s="86"/>
      <c r="BC255" s="94"/>
      <c r="BD255" s="86"/>
      <c r="BE255" s="94"/>
      <c r="BF255" s="95"/>
      <c r="BG255" s="92"/>
      <c r="BH255" s="96"/>
      <c r="BI255" s="1324"/>
      <c r="BJ255" s="93"/>
      <c r="BK255" s="86"/>
      <c r="BL255" s="94"/>
      <c r="BM255" s="86"/>
      <c r="BN255" s="94"/>
      <c r="BO255" s="95"/>
      <c r="BP255" s="92"/>
      <c r="BQ255" s="96"/>
      <c r="BR255" s="1324"/>
      <c r="BS255" s="93"/>
      <c r="BT255" s="86"/>
      <c r="BU255" s="94"/>
      <c r="BV255" s="86"/>
      <c r="BW255" s="94"/>
      <c r="BX255" s="95"/>
      <c r="BY255" s="92"/>
      <c r="BZ255" s="96"/>
      <c r="CA255" s="1324"/>
      <c r="CB255" s="812"/>
      <c r="CC255" s="813"/>
      <c r="CD255" s="814"/>
      <c r="CE255" s="815"/>
      <c r="CF255" s="816"/>
      <c r="CG255" s="85"/>
      <c r="CH255" s="85"/>
      <c r="CI255" s="1319"/>
      <c r="CJ255" s="1319"/>
      <c r="CK255" s="91"/>
      <c r="CL255" s="92"/>
      <c r="CM255" s="93"/>
      <c r="CN255" s="86"/>
      <c r="CO255" s="94"/>
      <c r="CP255" s="86"/>
      <c r="CQ255" s="94"/>
      <c r="CR255" s="95"/>
      <c r="CS255" s="92"/>
      <c r="CT255" s="96"/>
      <c r="CU255" s="93"/>
      <c r="CV255" s="86"/>
      <c r="CW255" s="94"/>
      <c r="CX255" s="86"/>
      <c r="CY255" s="94"/>
      <c r="CZ255" s="95"/>
      <c r="DA255" s="92"/>
      <c r="DB255" s="96"/>
      <c r="DC255" s="93"/>
      <c r="DD255" s="86"/>
      <c r="DE255" s="94"/>
      <c r="DF255" s="86"/>
      <c r="DG255" s="94"/>
      <c r="DH255" s="95"/>
      <c r="DI255" s="92"/>
      <c r="DJ255" s="96"/>
      <c r="DK255" s="93"/>
      <c r="DL255" s="86"/>
      <c r="DM255" s="94"/>
      <c r="DN255" s="86"/>
      <c r="DO255" s="94"/>
      <c r="DP255" s="95"/>
      <c r="DQ255" s="92"/>
      <c r="DR255" s="96"/>
      <c r="DS255" s="817"/>
      <c r="DT255" s="807"/>
      <c r="DU255" s="808"/>
      <c r="DV255" s="807"/>
      <c r="DW255" s="808"/>
      <c r="DX255" s="807"/>
      <c r="DY255" s="808"/>
      <c r="DZ255" s="807"/>
      <c r="EA255" s="808"/>
      <c r="EB255" s="807"/>
      <c r="EC255" s="808"/>
      <c r="ED255" s="1491"/>
    </row>
    <row r="256" spans="1:134" ht="14.25" thickBot="1">
      <c r="A256" s="1768"/>
      <c r="B256" s="802"/>
      <c r="C256" s="87"/>
      <c r="D256" s="79"/>
      <c r="E256" s="809"/>
      <c r="F256" s="810"/>
      <c r="G256" s="80"/>
      <c r="H256" s="803"/>
      <c r="I256" s="804"/>
      <c r="J256" s="805"/>
      <c r="K256" s="802"/>
      <c r="L256" s="804"/>
      <c r="M256" s="805"/>
      <c r="N256" s="803"/>
      <c r="O256" s="805"/>
      <c r="P256" s="81"/>
      <c r="Q256" s="82"/>
      <c r="R256" s="82"/>
      <c r="S256" s="83"/>
      <c r="T256" s="806"/>
      <c r="U256" s="84"/>
      <c r="V256" s="85"/>
      <c r="W256" s="85"/>
      <c r="X256" s="86"/>
      <c r="Y256" s="87"/>
      <c r="Z256" s="79"/>
      <c r="AA256" s="811"/>
      <c r="AB256" s="88"/>
      <c r="AC256" s="805"/>
      <c r="AD256" s="89"/>
      <c r="AE256" s="804"/>
      <c r="AF256" s="804"/>
      <c r="AG256" s="805"/>
      <c r="AH256" s="89"/>
      <c r="AI256" s="805"/>
      <c r="AJ256" s="90"/>
      <c r="AK256" s="85"/>
      <c r="AL256" s="85"/>
      <c r="AM256" s="1319"/>
      <c r="AN256" s="1319"/>
      <c r="AO256" s="91"/>
      <c r="AP256" s="92"/>
      <c r="AQ256" s="1321"/>
      <c r="AR256" s="93"/>
      <c r="AS256" s="86"/>
      <c r="AT256" s="94"/>
      <c r="AU256" s="86"/>
      <c r="AV256" s="94"/>
      <c r="AW256" s="95"/>
      <c r="AX256" s="92"/>
      <c r="AY256" s="96"/>
      <c r="AZ256" s="1324"/>
      <c r="BA256" s="93"/>
      <c r="BB256" s="86"/>
      <c r="BC256" s="94"/>
      <c r="BD256" s="86"/>
      <c r="BE256" s="94"/>
      <c r="BF256" s="95"/>
      <c r="BG256" s="92"/>
      <c r="BH256" s="96"/>
      <c r="BI256" s="1324"/>
      <c r="BJ256" s="93"/>
      <c r="BK256" s="86"/>
      <c r="BL256" s="94"/>
      <c r="BM256" s="86"/>
      <c r="BN256" s="94"/>
      <c r="BO256" s="95"/>
      <c r="BP256" s="92"/>
      <c r="BQ256" s="96"/>
      <c r="BR256" s="1324"/>
      <c r="BS256" s="93"/>
      <c r="BT256" s="86"/>
      <c r="BU256" s="94"/>
      <c r="BV256" s="86"/>
      <c r="BW256" s="94"/>
      <c r="BX256" s="95"/>
      <c r="BY256" s="92"/>
      <c r="BZ256" s="96"/>
      <c r="CA256" s="1324"/>
      <c r="CB256" s="812"/>
      <c r="CC256" s="813"/>
      <c r="CD256" s="814"/>
      <c r="CE256" s="815"/>
      <c r="CF256" s="816"/>
      <c r="CG256" s="85"/>
      <c r="CH256" s="85"/>
      <c r="CI256" s="1319"/>
      <c r="CJ256" s="1319"/>
      <c r="CK256" s="91"/>
      <c r="CL256" s="92"/>
      <c r="CM256" s="93"/>
      <c r="CN256" s="86"/>
      <c r="CO256" s="94"/>
      <c r="CP256" s="86"/>
      <c r="CQ256" s="94"/>
      <c r="CR256" s="95"/>
      <c r="CS256" s="92"/>
      <c r="CT256" s="96"/>
      <c r="CU256" s="93"/>
      <c r="CV256" s="86"/>
      <c r="CW256" s="94"/>
      <c r="CX256" s="86"/>
      <c r="CY256" s="94"/>
      <c r="CZ256" s="95"/>
      <c r="DA256" s="92"/>
      <c r="DB256" s="96"/>
      <c r="DC256" s="93"/>
      <c r="DD256" s="86"/>
      <c r="DE256" s="94"/>
      <c r="DF256" s="86"/>
      <c r="DG256" s="94"/>
      <c r="DH256" s="95"/>
      <c r="DI256" s="92"/>
      <c r="DJ256" s="96"/>
      <c r="DK256" s="93"/>
      <c r="DL256" s="86"/>
      <c r="DM256" s="94"/>
      <c r="DN256" s="86"/>
      <c r="DO256" s="94"/>
      <c r="DP256" s="95"/>
      <c r="DQ256" s="92"/>
      <c r="DR256" s="96"/>
      <c r="DS256" s="817"/>
      <c r="DT256" s="807"/>
      <c r="DU256" s="808"/>
      <c r="DV256" s="807"/>
      <c r="DW256" s="808"/>
      <c r="DX256" s="807"/>
      <c r="DY256" s="808"/>
      <c r="DZ256" s="807"/>
      <c r="EA256" s="808"/>
      <c r="EB256" s="807"/>
      <c r="EC256" s="808"/>
      <c r="ED256" s="1491"/>
    </row>
    <row r="257" spans="1:134" ht="14.25" thickBot="1">
      <c r="A257" s="1768"/>
      <c r="B257" s="802"/>
      <c r="C257" s="87"/>
      <c r="D257" s="79"/>
      <c r="E257" s="809"/>
      <c r="F257" s="810"/>
      <c r="G257" s="80"/>
      <c r="H257" s="803"/>
      <c r="I257" s="804"/>
      <c r="J257" s="805"/>
      <c r="K257" s="802"/>
      <c r="L257" s="804"/>
      <c r="M257" s="805"/>
      <c r="N257" s="803"/>
      <c r="O257" s="805"/>
      <c r="P257" s="81"/>
      <c r="Q257" s="82"/>
      <c r="R257" s="82"/>
      <c r="S257" s="83"/>
      <c r="T257" s="806"/>
      <c r="U257" s="84"/>
      <c r="V257" s="85"/>
      <c r="W257" s="85"/>
      <c r="X257" s="86"/>
      <c r="Y257" s="87"/>
      <c r="Z257" s="79"/>
      <c r="AA257" s="811"/>
      <c r="AB257" s="88"/>
      <c r="AC257" s="805"/>
      <c r="AD257" s="89"/>
      <c r="AE257" s="804"/>
      <c r="AF257" s="804"/>
      <c r="AG257" s="805"/>
      <c r="AH257" s="89"/>
      <c r="AI257" s="805"/>
      <c r="AJ257" s="90"/>
      <c r="AK257" s="85"/>
      <c r="AL257" s="85"/>
      <c r="AM257" s="1319"/>
      <c r="AN257" s="1319"/>
      <c r="AO257" s="91"/>
      <c r="AP257" s="92"/>
      <c r="AQ257" s="1321"/>
      <c r="AR257" s="93"/>
      <c r="AS257" s="86"/>
      <c r="AT257" s="94"/>
      <c r="AU257" s="86"/>
      <c r="AV257" s="94"/>
      <c r="AW257" s="95"/>
      <c r="AX257" s="92"/>
      <c r="AY257" s="96"/>
      <c r="AZ257" s="1324"/>
      <c r="BA257" s="93"/>
      <c r="BB257" s="86"/>
      <c r="BC257" s="94"/>
      <c r="BD257" s="86"/>
      <c r="BE257" s="94"/>
      <c r="BF257" s="95"/>
      <c r="BG257" s="92"/>
      <c r="BH257" s="96"/>
      <c r="BI257" s="1324"/>
      <c r="BJ257" s="93"/>
      <c r="BK257" s="86"/>
      <c r="BL257" s="94"/>
      <c r="BM257" s="86"/>
      <c r="BN257" s="94"/>
      <c r="BO257" s="95"/>
      <c r="BP257" s="92"/>
      <c r="BQ257" s="96"/>
      <c r="BR257" s="1324"/>
      <c r="BS257" s="93"/>
      <c r="BT257" s="86"/>
      <c r="BU257" s="94"/>
      <c r="BV257" s="86"/>
      <c r="BW257" s="94"/>
      <c r="BX257" s="95"/>
      <c r="BY257" s="92"/>
      <c r="BZ257" s="96"/>
      <c r="CA257" s="1324"/>
      <c r="CB257" s="812"/>
      <c r="CC257" s="813"/>
      <c r="CD257" s="814"/>
      <c r="CE257" s="815"/>
      <c r="CF257" s="816"/>
      <c r="CG257" s="85"/>
      <c r="CH257" s="85"/>
      <c r="CI257" s="1319"/>
      <c r="CJ257" s="1319"/>
      <c r="CK257" s="91"/>
      <c r="CL257" s="92"/>
      <c r="CM257" s="93"/>
      <c r="CN257" s="86"/>
      <c r="CO257" s="94"/>
      <c r="CP257" s="86"/>
      <c r="CQ257" s="94"/>
      <c r="CR257" s="95"/>
      <c r="CS257" s="92"/>
      <c r="CT257" s="96"/>
      <c r="CU257" s="93"/>
      <c r="CV257" s="86"/>
      <c r="CW257" s="94"/>
      <c r="CX257" s="86"/>
      <c r="CY257" s="94"/>
      <c r="CZ257" s="95"/>
      <c r="DA257" s="92"/>
      <c r="DB257" s="96"/>
      <c r="DC257" s="93"/>
      <c r="DD257" s="86"/>
      <c r="DE257" s="94"/>
      <c r="DF257" s="86"/>
      <c r="DG257" s="94"/>
      <c r="DH257" s="95"/>
      <c r="DI257" s="92"/>
      <c r="DJ257" s="96"/>
      <c r="DK257" s="93"/>
      <c r="DL257" s="86"/>
      <c r="DM257" s="94"/>
      <c r="DN257" s="86"/>
      <c r="DO257" s="94"/>
      <c r="DP257" s="95"/>
      <c r="DQ257" s="92"/>
      <c r="DR257" s="96"/>
      <c r="DS257" s="817"/>
      <c r="DT257" s="807"/>
      <c r="DU257" s="808"/>
      <c r="DV257" s="807"/>
      <c r="DW257" s="808"/>
      <c r="DX257" s="807"/>
      <c r="DY257" s="808"/>
      <c r="DZ257" s="807"/>
      <c r="EA257" s="808"/>
      <c r="EB257" s="807"/>
      <c r="EC257" s="808"/>
      <c r="ED257" s="1491"/>
    </row>
    <row r="258" spans="1:134" ht="14.25" thickBot="1">
      <c r="A258" s="1768"/>
      <c r="B258" s="802"/>
      <c r="C258" s="87"/>
      <c r="D258" s="79"/>
      <c r="E258" s="809"/>
      <c r="F258" s="810"/>
      <c r="G258" s="80"/>
      <c r="H258" s="803"/>
      <c r="I258" s="804"/>
      <c r="J258" s="805"/>
      <c r="K258" s="802"/>
      <c r="L258" s="804"/>
      <c r="M258" s="805"/>
      <c r="N258" s="803"/>
      <c r="O258" s="805"/>
      <c r="P258" s="81"/>
      <c r="Q258" s="82"/>
      <c r="R258" s="82"/>
      <c r="S258" s="83"/>
      <c r="T258" s="806"/>
      <c r="U258" s="84"/>
      <c r="V258" s="85"/>
      <c r="W258" s="85"/>
      <c r="X258" s="86"/>
      <c r="Y258" s="87"/>
      <c r="Z258" s="79"/>
      <c r="AA258" s="811"/>
      <c r="AB258" s="88"/>
      <c r="AC258" s="805"/>
      <c r="AD258" s="89"/>
      <c r="AE258" s="804"/>
      <c r="AF258" s="804"/>
      <c r="AG258" s="805"/>
      <c r="AH258" s="89"/>
      <c r="AI258" s="805"/>
      <c r="AJ258" s="90"/>
      <c r="AK258" s="85"/>
      <c r="AL258" s="85"/>
      <c r="AM258" s="1319"/>
      <c r="AN258" s="1319"/>
      <c r="AO258" s="91"/>
      <c r="AP258" s="92"/>
      <c r="AQ258" s="1321"/>
      <c r="AR258" s="93"/>
      <c r="AS258" s="86"/>
      <c r="AT258" s="94"/>
      <c r="AU258" s="86"/>
      <c r="AV258" s="94"/>
      <c r="AW258" s="95"/>
      <c r="AX258" s="92"/>
      <c r="AY258" s="96"/>
      <c r="AZ258" s="1324"/>
      <c r="BA258" s="93"/>
      <c r="BB258" s="86"/>
      <c r="BC258" s="94"/>
      <c r="BD258" s="86"/>
      <c r="BE258" s="94"/>
      <c r="BF258" s="95"/>
      <c r="BG258" s="92"/>
      <c r="BH258" s="96"/>
      <c r="BI258" s="1324"/>
      <c r="BJ258" s="93"/>
      <c r="BK258" s="86"/>
      <c r="BL258" s="94"/>
      <c r="BM258" s="86"/>
      <c r="BN258" s="94"/>
      <c r="BO258" s="95"/>
      <c r="BP258" s="92"/>
      <c r="BQ258" s="96"/>
      <c r="BR258" s="1324"/>
      <c r="BS258" s="93"/>
      <c r="BT258" s="86"/>
      <c r="BU258" s="94"/>
      <c r="BV258" s="86"/>
      <c r="BW258" s="94"/>
      <c r="BX258" s="95"/>
      <c r="BY258" s="92"/>
      <c r="BZ258" s="96"/>
      <c r="CA258" s="1324"/>
      <c r="CB258" s="812"/>
      <c r="CC258" s="813"/>
      <c r="CD258" s="814"/>
      <c r="CE258" s="815"/>
      <c r="CF258" s="816"/>
      <c r="CG258" s="85"/>
      <c r="CH258" s="85"/>
      <c r="CI258" s="1319"/>
      <c r="CJ258" s="1319"/>
      <c r="CK258" s="91"/>
      <c r="CL258" s="92"/>
      <c r="CM258" s="93"/>
      <c r="CN258" s="86"/>
      <c r="CO258" s="94"/>
      <c r="CP258" s="86"/>
      <c r="CQ258" s="94"/>
      <c r="CR258" s="95"/>
      <c r="CS258" s="92"/>
      <c r="CT258" s="96"/>
      <c r="CU258" s="93"/>
      <c r="CV258" s="86"/>
      <c r="CW258" s="94"/>
      <c r="CX258" s="86"/>
      <c r="CY258" s="94"/>
      <c r="CZ258" s="95"/>
      <c r="DA258" s="92"/>
      <c r="DB258" s="96"/>
      <c r="DC258" s="93"/>
      <c r="DD258" s="86"/>
      <c r="DE258" s="94"/>
      <c r="DF258" s="86"/>
      <c r="DG258" s="94"/>
      <c r="DH258" s="95"/>
      <c r="DI258" s="92"/>
      <c r="DJ258" s="96"/>
      <c r="DK258" s="93"/>
      <c r="DL258" s="86"/>
      <c r="DM258" s="94"/>
      <c r="DN258" s="86"/>
      <c r="DO258" s="94"/>
      <c r="DP258" s="95"/>
      <c r="DQ258" s="92"/>
      <c r="DR258" s="96"/>
      <c r="DS258" s="817"/>
      <c r="DT258" s="807"/>
      <c r="DU258" s="808"/>
      <c r="DV258" s="807"/>
      <c r="DW258" s="808"/>
      <c r="DX258" s="807"/>
      <c r="DY258" s="808"/>
      <c r="DZ258" s="807"/>
      <c r="EA258" s="808"/>
      <c r="EB258" s="807"/>
      <c r="EC258" s="808"/>
      <c r="ED258" s="1491"/>
    </row>
    <row r="259" spans="1:134" ht="14.25" thickBot="1">
      <c r="A259" s="1768"/>
      <c r="B259" s="802"/>
      <c r="C259" s="87"/>
      <c r="D259" s="79"/>
      <c r="E259" s="809"/>
      <c r="F259" s="810"/>
      <c r="G259" s="80"/>
      <c r="H259" s="803"/>
      <c r="I259" s="804"/>
      <c r="J259" s="805"/>
      <c r="K259" s="802"/>
      <c r="L259" s="804"/>
      <c r="M259" s="805"/>
      <c r="N259" s="803"/>
      <c r="O259" s="805"/>
      <c r="P259" s="81"/>
      <c r="Q259" s="82"/>
      <c r="R259" s="82"/>
      <c r="S259" s="83"/>
      <c r="T259" s="806"/>
      <c r="U259" s="84"/>
      <c r="V259" s="85"/>
      <c r="W259" s="85"/>
      <c r="X259" s="86"/>
      <c r="Y259" s="87"/>
      <c r="Z259" s="79"/>
      <c r="AA259" s="811"/>
      <c r="AB259" s="88"/>
      <c r="AC259" s="805"/>
      <c r="AD259" s="89"/>
      <c r="AE259" s="804"/>
      <c r="AF259" s="804"/>
      <c r="AG259" s="805"/>
      <c r="AH259" s="89"/>
      <c r="AI259" s="805"/>
      <c r="AJ259" s="90"/>
      <c r="AK259" s="85"/>
      <c r="AL259" s="85"/>
      <c r="AM259" s="1319"/>
      <c r="AN259" s="1319"/>
      <c r="AO259" s="91"/>
      <c r="AP259" s="92"/>
      <c r="AQ259" s="1321"/>
      <c r="AR259" s="93"/>
      <c r="AS259" s="86"/>
      <c r="AT259" s="94"/>
      <c r="AU259" s="86"/>
      <c r="AV259" s="94"/>
      <c r="AW259" s="95"/>
      <c r="AX259" s="92"/>
      <c r="AY259" s="96"/>
      <c r="AZ259" s="1324"/>
      <c r="BA259" s="93"/>
      <c r="BB259" s="86"/>
      <c r="BC259" s="94"/>
      <c r="BD259" s="86"/>
      <c r="BE259" s="94"/>
      <c r="BF259" s="95"/>
      <c r="BG259" s="92"/>
      <c r="BH259" s="96"/>
      <c r="BI259" s="1324"/>
      <c r="BJ259" s="93"/>
      <c r="BK259" s="86"/>
      <c r="BL259" s="94"/>
      <c r="BM259" s="86"/>
      <c r="BN259" s="94"/>
      <c r="BO259" s="95"/>
      <c r="BP259" s="92"/>
      <c r="BQ259" s="96"/>
      <c r="BR259" s="1324"/>
      <c r="BS259" s="93"/>
      <c r="BT259" s="86"/>
      <c r="BU259" s="94"/>
      <c r="BV259" s="86"/>
      <c r="BW259" s="94"/>
      <c r="BX259" s="95"/>
      <c r="BY259" s="92"/>
      <c r="BZ259" s="96"/>
      <c r="CA259" s="1324"/>
      <c r="CB259" s="812"/>
      <c r="CC259" s="813"/>
      <c r="CD259" s="814"/>
      <c r="CE259" s="815"/>
      <c r="CF259" s="816"/>
      <c r="CG259" s="85"/>
      <c r="CH259" s="85"/>
      <c r="CI259" s="1319"/>
      <c r="CJ259" s="1319"/>
      <c r="CK259" s="91"/>
      <c r="CL259" s="92"/>
      <c r="CM259" s="93"/>
      <c r="CN259" s="86"/>
      <c r="CO259" s="94"/>
      <c r="CP259" s="86"/>
      <c r="CQ259" s="94"/>
      <c r="CR259" s="95"/>
      <c r="CS259" s="92"/>
      <c r="CT259" s="96"/>
      <c r="CU259" s="93"/>
      <c r="CV259" s="86"/>
      <c r="CW259" s="94"/>
      <c r="CX259" s="86"/>
      <c r="CY259" s="94"/>
      <c r="CZ259" s="95"/>
      <c r="DA259" s="92"/>
      <c r="DB259" s="96"/>
      <c r="DC259" s="93"/>
      <c r="DD259" s="86"/>
      <c r="DE259" s="94"/>
      <c r="DF259" s="86"/>
      <c r="DG259" s="94"/>
      <c r="DH259" s="95"/>
      <c r="DI259" s="92"/>
      <c r="DJ259" s="96"/>
      <c r="DK259" s="93"/>
      <c r="DL259" s="86"/>
      <c r="DM259" s="94"/>
      <c r="DN259" s="86"/>
      <c r="DO259" s="94"/>
      <c r="DP259" s="95"/>
      <c r="DQ259" s="92"/>
      <c r="DR259" s="96"/>
      <c r="DS259" s="817"/>
      <c r="DT259" s="807"/>
      <c r="DU259" s="808"/>
      <c r="DV259" s="807"/>
      <c r="DW259" s="808"/>
      <c r="DX259" s="807"/>
      <c r="DY259" s="808"/>
      <c r="DZ259" s="807"/>
      <c r="EA259" s="808"/>
      <c r="EB259" s="807"/>
      <c r="EC259" s="808"/>
      <c r="ED259" s="1491"/>
    </row>
    <row r="260" spans="1:134" ht="14.25" thickBot="1">
      <c r="A260" s="1768"/>
      <c r="B260" s="802"/>
      <c r="C260" s="87"/>
      <c r="D260" s="79"/>
      <c r="E260" s="809"/>
      <c r="F260" s="810"/>
      <c r="G260" s="80"/>
      <c r="H260" s="803"/>
      <c r="I260" s="804"/>
      <c r="J260" s="805"/>
      <c r="K260" s="802"/>
      <c r="L260" s="804"/>
      <c r="M260" s="805"/>
      <c r="N260" s="803"/>
      <c r="O260" s="805"/>
      <c r="P260" s="81"/>
      <c r="Q260" s="82"/>
      <c r="R260" s="82"/>
      <c r="S260" s="83"/>
      <c r="T260" s="806"/>
      <c r="U260" s="84"/>
      <c r="V260" s="85"/>
      <c r="W260" s="85"/>
      <c r="X260" s="86"/>
      <c r="Y260" s="87"/>
      <c r="Z260" s="79"/>
      <c r="AA260" s="811"/>
      <c r="AB260" s="88"/>
      <c r="AC260" s="805"/>
      <c r="AD260" s="89"/>
      <c r="AE260" s="804"/>
      <c r="AF260" s="804"/>
      <c r="AG260" s="805"/>
      <c r="AH260" s="89"/>
      <c r="AI260" s="805"/>
      <c r="AJ260" s="90"/>
      <c r="AK260" s="85"/>
      <c r="AL260" s="85"/>
      <c r="AM260" s="1319"/>
      <c r="AN260" s="1319"/>
      <c r="AO260" s="91"/>
      <c r="AP260" s="92"/>
      <c r="AQ260" s="1321"/>
      <c r="AR260" s="93"/>
      <c r="AS260" s="86"/>
      <c r="AT260" s="94"/>
      <c r="AU260" s="86"/>
      <c r="AV260" s="94"/>
      <c r="AW260" s="95"/>
      <c r="AX260" s="92"/>
      <c r="AY260" s="96"/>
      <c r="AZ260" s="1324"/>
      <c r="BA260" s="93"/>
      <c r="BB260" s="86"/>
      <c r="BC260" s="94"/>
      <c r="BD260" s="86"/>
      <c r="BE260" s="94"/>
      <c r="BF260" s="95"/>
      <c r="BG260" s="92"/>
      <c r="BH260" s="96"/>
      <c r="BI260" s="1324"/>
      <c r="BJ260" s="93"/>
      <c r="BK260" s="86"/>
      <c r="BL260" s="94"/>
      <c r="BM260" s="86"/>
      <c r="BN260" s="94"/>
      <c r="BO260" s="95"/>
      <c r="BP260" s="92"/>
      <c r="BQ260" s="96"/>
      <c r="BR260" s="1324"/>
      <c r="BS260" s="93"/>
      <c r="BT260" s="86"/>
      <c r="BU260" s="94"/>
      <c r="BV260" s="86"/>
      <c r="BW260" s="94"/>
      <c r="BX260" s="95"/>
      <c r="BY260" s="92"/>
      <c r="BZ260" s="96"/>
      <c r="CA260" s="1324"/>
      <c r="CB260" s="812"/>
      <c r="CC260" s="813"/>
      <c r="CD260" s="814"/>
      <c r="CE260" s="815"/>
      <c r="CF260" s="816"/>
      <c r="CG260" s="85"/>
      <c r="CH260" s="85"/>
      <c r="CI260" s="1319"/>
      <c r="CJ260" s="1319"/>
      <c r="CK260" s="91"/>
      <c r="CL260" s="92"/>
      <c r="CM260" s="93"/>
      <c r="CN260" s="86"/>
      <c r="CO260" s="94"/>
      <c r="CP260" s="86"/>
      <c r="CQ260" s="94"/>
      <c r="CR260" s="95"/>
      <c r="CS260" s="92"/>
      <c r="CT260" s="96"/>
      <c r="CU260" s="93"/>
      <c r="CV260" s="86"/>
      <c r="CW260" s="94"/>
      <c r="CX260" s="86"/>
      <c r="CY260" s="94"/>
      <c r="CZ260" s="95"/>
      <c r="DA260" s="92"/>
      <c r="DB260" s="96"/>
      <c r="DC260" s="93"/>
      <c r="DD260" s="86"/>
      <c r="DE260" s="94"/>
      <c r="DF260" s="86"/>
      <c r="DG260" s="94"/>
      <c r="DH260" s="95"/>
      <c r="DI260" s="92"/>
      <c r="DJ260" s="96"/>
      <c r="DK260" s="93"/>
      <c r="DL260" s="86"/>
      <c r="DM260" s="94"/>
      <c r="DN260" s="86"/>
      <c r="DO260" s="94"/>
      <c r="DP260" s="95"/>
      <c r="DQ260" s="92"/>
      <c r="DR260" s="96"/>
      <c r="DS260" s="817"/>
      <c r="DT260" s="807"/>
      <c r="DU260" s="808"/>
      <c r="DV260" s="807"/>
      <c r="DW260" s="808"/>
      <c r="DX260" s="807"/>
      <c r="DY260" s="808"/>
      <c r="DZ260" s="807"/>
      <c r="EA260" s="808"/>
      <c r="EB260" s="807"/>
      <c r="EC260" s="808"/>
      <c r="ED260" s="1491"/>
    </row>
    <row r="261" spans="1:134" ht="14.25" thickBot="1">
      <c r="A261" s="1768"/>
      <c r="B261" s="802"/>
      <c r="C261" s="87"/>
      <c r="D261" s="79"/>
      <c r="E261" s="809"/>
      <c r="F261" s="810"/>
      <c r="G261" s="80"/>
      <c r="H261" s="803"/>
      <c r="I261" s="804"/>
      <c r="J261" s="805"/>
      <c r="K261" s="802"/>
      <c r="L261" s="804"/>
      <c r="M261" s="805"/>
      <c r="N261" s="803"/>
      <c r="O261" s="805"/>
      <c r="P261" s="81"/>
      <c r="Q261" s="82"/>
      <c r="R261" s="82"/>
      <c r="S261" s="83"/>
      <c r="T261" s="806"/>
      <c r="U261" s="84"/>
      <c r="V261" s="85"/>
      <c r="W261" s="85"/>
      <c r="X261" s="86"/>
      <c r="Y261" s="87"/>
      <c r="Z261" s="79"/>
      <c r="AA261" s="811"/>
      <c r="AB261" s="88"/>
      <c r="AC261" s="805"/>
      <c r="AD261" s="89"/>
      <c r="AE261" s="804"/>
      <c r="AF261" s="804"/>
      <c r="AG261" s="805"/>
      <c r="AH261" s="89"/>
      <c r="AI261" s="805"/>
      <c r="AJ261" s="90"/>
      <c r="AK261" s="85"/>
      <c r="AL261" s="85"/>
      <c r="AM261" s="1319"/>
      <c r="AN261" s="1319"/>
      <c r="AO261" s="91"/>
      <c r="AP261" s="92"/>
      <c r="AQ261" s="1321"/>
      <c r="AR261" s="93"/>
      <c r="AS261" s="86"/>
      <c r="AT261" s="94"/>
      <c r="AU261" s="86"/>
      <c r="AV261" s="94"/>
      <c r="AW261" s="95"/>
      <c r="AX261" s="92"/>
      <c r="AY261" s="96"/>
      <c r="AZ261" s="1324"/>
      <c r="BA261" s="93"/>
      <c r="BB261" s="86"/>
      <c r="BC261" s="94"/>
      <c r="BD261" s="86"/>
      <c r="BE261" s="94"/>
      <c r="BF261" s="95"/>
      <c r="BG261" s="92"/>
      <c r="BH261" s="96"/>
      <c r="BI261" s="1324"/>
      <c r="BJ261" s="93"/>
      <c r="BK261" s="86"/>
      <c r="BL261" s="94"/>
      <c r="BM261" s="86"/>
      <c r="BN261" s="94"/>
      <c r="BO261" s="95"/>
      <c r="BP261" s="92"/>
      <c r="BQ261" s="96"/>
      <c r="BR261" s="1324"/>
      <c r="BS261" s="93"/>
      <c r="BT261" s="86"/>
      <c r="BU261" s="94"/>
      <c r="BV261" s="86"/>
      <c r="BW261" s="94"/>
      <c r="BX261" s="95"/>
      <c r="BY261" s="92"/>
      <c r="BZ261" s="96"/>
      <c r="CA261" s="1324"/>
      <c r="CB261" s="812"/>
      <c r="CC261" s="813"/>
      <c r="CD261" s="814"/>
      <c r="CE261" s="815"/>
      <c r="CF261" s="816"/>
      <c r="CG261" s="85"/>
      <c r="CH261" s="85"/>
      <c r="CI261" s="1319"/>
      <c r="CJ261" s="1319"/>
      <c r="CK261" s="91"/>
      <c r="CL261" s="92"/>
      <c r="CM261" s="93"/>
      <c r="CN261" s="86"/>
      <c r="CO261" s="94"/>
      <c r="CP261" s="86"/>
      <c r="CQ261" s="94"/>
      <c r="CR261" s="95"/>
      <c r="CS261" s="92"/>
      <c r="CT261" s="96"/>
      <c r="CU261" s="93"/>
      <c r="CV261" s="86"/>
      <c r="CW261" s="94"/>
      <c r="CX261" s="86"/>
      <c r="CY261" s="94"/>
      <c r="CZ261" s="95"/>
      <c r="DA261" s="92"/>
      <c r="DB261" s="96"/>
      <c r="DC261" s="93"/>
      <c r="DD261" s="86"/>
      <c r="DE261" s="94"/>
      <c r="DF261" s="86"/>
      <c r="DG261" s="94"/>
      <c r="DH261" s="95"/>
      <c r="DI261" s="92"/>
      <c r="DJ261" s="96"/>
      <c r="DK261" s="93"/>
      <c r="DL261" s="86"/>
      <c r="DM261" s="94"/>
      <c r="DN261" s="86"/>
      <c r="DO261" s="94"/>
      <c r="DP261" s="95"/>
      <c r="DQ261" s="92"/>
      <c r="DR261" s="96"/>
      <c r="DS261" s="817"/>
      <c r="DT261" s="807"/>
      <c r="DU261" s="808"/>
      <c r="DV261" s="807"/>
      <c r="DW261" s="808"/>
      <c r="DX261" s="807"/>
      <c r="DY261" s="808"/>
      <c r="DZ261" s="807"/>
      <c r="EA261" s="808"/>
      <c r="EB261" s="807"/>
      <c r="EC261" s="808"/>
      <c r="ED261" s="1491"/>
    </row>
    <row r="262" spans="1:134" ht="14.25" thickBot="1">
      <c r="A262" s="1768"/>
      <c r="B262" s="802"/>
      <c r="C262" s="87"/>
      <c r="D262" s="79"/>
      <c r="E262" s="809"/>
      <c r="F262" s="810"/>
      <c r="G262" s="80"/>
      <c r="H262" s="803"/>
      <c r="I262" s="804"/>
      <c r="J262" s="805"/>
      <c r="K262" s="802"/>
      <c r="L262" s="804"/>
      <c r="M262" s="805"/>
      <c r="N262" s="803"/>
      <c r="O262" s="805"/>
      <c r="P262" s="81"/>
      <c r="Q262" s="82"/>
      <c r="R262" s="82"/>
      <c r="S262" s="83"/>
      <c r="T262" s="806"/>
      <c r="U262" s="84"/>
      <c r="V262" s="85"/>
      <c r="W262" s="85"/>
      <c r="X262" s="86"/>
      <c r="Y262" s="87"/>
      <c r="Z262" s="79"/>
      <c r="AA262" s="811"/>
      <c r="AB262" s="88"/>
      <c r="AC262" s="805"/>
      <c r="AD262" s="89"/>
      <c r="AE262" s="804"/>
      <c r="AF262" s="804"/>
      <c r="AG262" s="805"/>
      <c r="AH262" s="89"/>
      <c r="AI262" s="805"/>
      <c r="AJ262" s="90"/>
      <c r="AK262" s="85"/>
      <c r="AL262" s="85"/>
      <c r="AM262" s="1319"/>
      <c r="AN262" s="1319"/>
      <c r="AO262" s="91"/>
      <c r="AP262" s="92"/>
      <c r="AQ262" s="1321"/>
      <c r="AR262" s="93"/>
      <c r="AS262" s="86"/>
      <c r="AT262" s="94"/>
      <c r="AU262" s="86"/>
      <c r="AV262" s="94"/>
      <c r="AW262" s="95"/>
      <c r="AX262" s="92"/>
      <c r="AY262" s="96"/>
      <c r="AZ262" s="1324"/>
      <c r="BA262" s="93"/>
      <c r="BB262" s="86"/>
      <c r="BC262" s="94"/>
      <c r="BD262" s="86"/>
      <c r="BE262" s="94"/>
      <c r="BF262" s="95"/>
      <c r="BG262" s="92"/>
      <c r="BH262" s="96"/>
      <c r="BI262" s="1324"/>
      <c r="BJ262" s="93"/>
      <c r="BK262" s="86"/>
      <c r="BL262" s="94"/>
      <c r="BM262" s="86"/>
      <c r="BN262" s="94"/>
      <c r="BO262" s="95"/>
      <c r="BP262" s="92"/>
      <c r="BQ262" s="96"/>
      <c r="BR262" s="1324"/>
      <c r="BS262" s="93"/>
      <c r="BT262" s="86"/>
      <c r="BU262" s="94"/>
      <c r="BV262" s="86"/>
      <c r="BW262" s="94"/>
      <c r="BX262" s="95"/>
      <c r="BY262" s="92"/>
      <c r="BZ262" s="96"/>
      <c r="CA262" s="1324"/>
      <c r="CB262" s="812"/>
      <c r="CC262" s="813"/>
      <c r="CD262" s="814"/>
      <c r="CE262" s="815"/>
      <c r="CF262" s="816"/>
      <c r="CG262" s="85"/>
      <c r="CH262" s="85"/>
      <c r="CI262" s="1319"/>
      <c r="CJ262" s="1319"/>
      <c r="CK262" s="91"/>
      <c r="CL262" s="92"/>
      <c r="CM262" s="93"/>
      <c r="CN262" s="86"/>
      <c r="CO262" s="94"/>
      <c r="CP262" s="86"/>
      <c r="CQ262" s="94"/>
      <c r="CR262" s="95"/>
      <c r="CS262" s="92"/>
      <c r="CT262" s="96"/>
      <c r="CU262" s="93"/>
      <c r="CV262" s="86"/>
      <c r="CW262" s="94"/>
      <c r="CX262" s="86"/>
      <c r="CY262" s="94"/>
      <c r="CZ262" s="95"/>
      <c r="DA262" s="92"/>
      <c r="DB262" s="96"/>
      <c r="DC262" s="93"/>
      <c r="DD262" s="86"/>
      <c r="DE262" s="94"/>
      <c r="DF262" s="86"/>
      <c r="DG262" s="94"/>
      <c r="DH262" s="95"/>
      <c r="DI262" s="92"/>
      <c r="DJ262" s="96"/>
      <c r="DK262" s="93"/>
      <c r="DL262" s="86"/>
      <c r="DM262" s="94"/>
      <c r="DN262" s="86"/>
      <c r="DO262" s="94"/>
      <c r="DP262" s="95"/>
      <c r="DQ262" s="92"/>
      <c r="DR262" s="96"/>
      <c r="DS262" s="817"/>
      <c r="DT262" s="807"/>
      <c r="DU262" s="808"/>
      <c r="DV262" s="807"/>
      <c r="DW262" s="808"/>
      <c r="DX262" s="807"/>
      <c r="DY262" s="808"/>
      <c r="DZ262" s="807"/>
      <c r="EA262" s="808"/>
      <c r="EB262" s="807"/>
      <c r="EC262" s="808"/>
      <c r="ED262" s="1491"/>
    </row>
    <row r="263" spans="1:134" ht="14.25" thickBot="1">
      <c r="A263" s="1768"/>
      <c r="B263" s="802"/>
      <c r="C263" s="87"/>
      <c r="D263" s="79"/>
      <c r="E263" s="809"/>
      <c r="F263" s="810"/>
      <c r="G263" s="80"/>
      <c r="H263" s="803"/>
      <c r="I263" s="804"/>
      <c r="J263" s="805"/>
      <c r="K263" s="802"/>
      <c r="L263" s="804"/>
      <c r="M263" s="805"/>
      <c r="N263" s="803"/>
      <c r="O263" s="805"/>
      <c r="P263" s="81"/>
      <c r="Q263" s="82"/>
      <c r="R263" s="82"/>
      <c r="S263" s="83"/>
      <c r="T263" s="806"/>
      <c r="U263" s="84"/>
      <c r="V263" s="85"/>
      <c r="W263" s="85"/>
      <c r="X263" s="86"/>
      <c r="Y263" s="87"/>
      <c r="Z263" s="79"/>
      <c r="AA263" s="811"/>
      <c r="AB263" s="88"/>
      <c r="AC263" s="805"/>
      <c r="AD263" s="89"/>
      <c r="AE263" s="804"/>
      <c r="AF263" s="804"/>
      <c r="AG263" s="805"/>
      <c r="AH263" s="89"/>
      <c r="AI263" s="805"/>
      <c r="AJ263" s="90"/>
      <c r="AK263" s="85"/>
      <c r="AL263" s="85"/>
      <c r="AM263" s="1319"/>
      <c r="AN263" s="1319"/>
      <c r="AO263" s="91"/>
      <c r="AP263" s="92"/>
      <c r="AQ263" s="1321"/>
      <c r="AR263" s="93"/>
      <c r="AS263" s="86"/>
      <c r="AT263" s="94"/>
      <c r="AU263" s="86"/>
      <c r="AV263" s="94"/>
      <c r="AW263" s="95"/>
      <c r="AX263" s="92"/>
      <c r="AY263" s="96"/>
      <c r="AZ263" s="1324"/>
      <c r="BA263" s="93"/>
      <c r="BB263" s="86"/>
      <c r="BC263" s="94"/>
      <c r="BD263" s="86"/>
      <c r="BE263" s="94"/>
      <c r="BF263" s="95"/>
      <c r="BG263" s="92"/>
      <c r="BH263" s="96"/>
      <c r="BI263" s="1324"/>
      <c r="BJ263" s="93"/>
      <c r="BK263" s="86"/>
      <c r="BL263" s="94"/>
      <c r="BM263" s="86"/>
      <c r="BN263" s="94"/>
      <c r="BO263" s="95"/>
      <c r="BP263" s="92"/>
      <c r="BQ263" s="96"/>
      <c r="BR263" s="1324"/>
      <c r="BS263" s="93"/>
      <c r="BT263" s="86"/>
      <c r="BU263" s="94"/>
      <c r="BV263" s="86"/>
      <c r="BW263" s="94"/>
      <c r="BX263" s="95"/>
      <c r="BY263" s="92"/>
      <c r="BZ263" s="96"/>
      <c r="CA263" s="1324"/>
      <c r="CB263" s="812"/>
      <c r="CC263" s="813"/>
      <c r="CD263" s="814"/>
      <c r="CE263" s="815"/>
      <c r="CF263" s="816"/>
      <c r="CG263" s="85"/>
      <c r="CH263" s="85"/>
      <c r="CI263" s="1319"/>
      <c r="CJ263" s="1319"/>
      <c r="CK263" s="91"/>
      <c r="CL263" s="92"/>
      <c r="CM263" s="93"/>
      <c r="CN263" s="86"/>
      <c r="CO263" s="94"/>
      <c r="CP263" s="86"/>
      <c r="CQ263" s="94"/>
      <c r="CR263" s="95"/>
      <c r="CS263" s="92"/>
      <c r="CT263" s="96"/>
      <c r="CU263" s="93"/>
      <c r="CV263" s="86"/>
      <c r="CW263" s="94"/>
      <c r="CX263" s="86"/>
      <c r="CY263" s="94"/>
      <c r="CZ263" s="95"/>
      <c r="DA263" s="92"/>
      <c r="DB263" s="96"/>
      <c r="DC263" s="93"/>
      <c r="DD263" s="86"/>
      <c r="DE263" s="94"/>
      <c r="DF263" s="86"/>
      <c r="DG263" s="94"/>
      <c r="DH263" s="95"/>
      <c r="DI263" s="92"/>
      <c r="DJ263" s="96"/>
      <c r="DK263" s="93"/>
      <c r="DL263" s="86"/>
      <c r="DM263" s="94"/>
      <c r="DN263" s="86"/>
      <c r="DO263" s="94"/>
      <c r="DP263" s="95"/>
      <c r="DQ263" s="92"/>
      <c r="DR263" s="96"/>
      <c r="DS263" s="817"/>
      <c r="DT263" s="807"/>
      <c r="DU263" s="808"/>
      <c r="DV263" s="807"/>
      <c r="DW263" s="808"/>
      <c r="DX263" s="807"/>
      <c r="DY263" s="808"/>
      <c r="DZ263" s="807"/>
      <c r="EA263" s="808"/>
      <c r="EB263" s="807"/>
      <c r="EC263" s="808"/>
      <c r="ED263" s="1491"/>
    </row>
    <row r="264" spans="1:134" ht="14.25" thickBot="1">
      <c r="A264" s="1768"/>
      <c r="B264" s="802"/>
      <c r="C264" s="87"/>
      <c r="D264" s="79"/>
      <c r="E264" s="809"/>
      <c r="F264" s="810"/>
      <c r="G264" s="80"/>
      <c r="H264" s="803"/>
      <c r="I264" s="804"/>
      <c r="J264" s="805"/>
      <c r="K264" s="802"/>
      <c r="L264" s="804"/>
      <c r="M264" s="805"/>
      <c r="N264" s="803"/>
      <c r="O264" s="805"/>
      <c r="P264" s="81"/>
      <c r="Q264" s="82"/>
      <c r="R264" s="82"/>
      <c r="S264" s="83"/>
      <c r="T264" s="806"/>
      <c r="U264" s="84"/>
      <c r="V264" s="85"/>
      <c r="W264" s="85"/>
      <c r="X264" s="86"/>
      <c r="Y264" s="87"/>
      <c r="Z264" s="79"/>
      <c r="AA264" s="811"/>
      <c r="AB264" s="88"/>
      <c r="AC264" s="805"/>
      <c r="AD264" s="89"/>
      <c r="AE264" s="804"/>
      <c r="AF264" s="804"/>
      <c r="AG264" s="805"/>
      <c r="AH264" s="89"/>
      <c r="AI264" s="805"/>
      <c r="AJ264" s="90"/>
      <c r="AK264" s="85"/>
      <c r="AL264" s="85"/>
      <c r="AM264" s="1319"/>
      <c r="AN264" s="1319"/>
      <c r="AO264" s="91"/>
      <c r="AP264" s="92"/>
      <c r="AQ264" s="1321"/>
      <c r="AR264" s="93"/>
      <c r="AS264" s="86"/>
      <c r="AT264" s="94"/>
      <c r="AU264" s="86"/>
      <c r="AV264" s="94"/>
      <c r="AW264" s="95"/>
      <c r="AX264" s="92"/>
      <c r="AY264" s="96"/>
      <c r="AZ264" s="1324"/>
      <c r="BA264" s="93"/>
      <c r="BB264" s="86"/>
      <c r="BC264" s="94"/>
      <c r="BD264" s="86"/>
      <c r="BE264" s="94"/>
      <c r="BF264" s="95"/>
      <c r="BG264" s="92"/>
      <c r="BH264" s="96"/>
      <c r="BI264" s="1324"/>
      <c r="BJ264" s="93"/>
      <c r="BK264" s="86"/>
      <c r="BL264" s="94"/>
      <c r="BM264" s="86"/>
      <c r="BN264" s="94"/>
      <c r="BO264" s="95"/>
      <c r="BP264" s="92"/>
      <c r="BQ264" s="96"/>
      <c r="BR264" s="1324"/>
      <c r="BS264" s="93"/>
      <c r="BT264" s="86"/>
      <c r="BU264" s="94"/>
      <c r="BV264" s="86"/>
      <c r="BW264" s="94"/>
      <c r="BX264" s="95"/>
      <c r="BY264" s="92"/>
      <c r="BZ264" s="96"/>
      <c r="CA264" s="1324"/>
      <c r="CB264" s="812"/>
      <c r="CC264" s="813"/>
      <c r="CD264" s="814"/>
      <c r="CE264" s="815"/>
      <c r="CF264" s="816"/>
      <c r="CG264" s="85"/>
      <c r="CH264" s="85"/>
      <c r="CI264" s="1319"/>
      <c r="CJ264" s="1319"/>
      <c r="CK264" s="91"/>
      <c r="CL264" s="92"/>
      <c r="CM264" s="93"/>
      <c r="CN264" s="86"/>
      <c r="CO264" s="94"/>
      <c r="CP264" s="86"/>
      <c r="CQ264" s="94"/>
      <c r="CR264" s="95"/>
      <c r="CS264" s="92"/>
      <c r="CT264" s="96"/>
      <c r="CU264" s="93"/>
      <c r="CV264" s="86"/>
      <c r="CW264" s="94"/>
      <c r="CX264" s="86"/>
      <c r="CY264" s="94"/>
      <c r="CZ264" s="95"/>
      <c r="DA264" s="92"/>
      <c r="DB264" s="96"/>
      <c r="DC264" s="93"/>
      <c r="DD264" s="86"/>
      <c r="DE264" s="94"/>
      <c r="DF264" s="86"/>
      <c r="DG264" s="94"/>
      <c r="DH264" s="95"/>
      <c r="DI264" s="92"/>
      <c r="DJ264" s="96"/>
      <c r="DK264" s="93"/>
      <c r="DL264" s="86"/>
      <c r="DM264" s="94"/>
      <c r="DN264" s="86"/>
      <c r="DO264" s="94"/>
      <c r="DP264" s="95"/>
      <c r="DQ264" s="92"/>
      <c r="DR264" s="96"/>
      <c r="DS264" s="817"/>
      <c r="DT264" s="807"/>
      <c r="DU264" s="808"/>
      <c r="DV264" s="807"/>
      <c r="DW264" s="808"/>
      <c r="DX264" s="807"/>
      <c r="DY264" s="808"/>
      <c r="DZ264" s="807"/>
      <c r="EA264" s="808"/>
      <c r="EB264" s="807"/>
      <c r="EC264" s="808"/>
      <c r="ED264" s="1491"/>
    </row>
    <row r="265" spans="1:134" ht="14.25" thickBot="1">
      <c r="A265" s="1768"/>
      <c r="B265" s="802"/>
      <c r="C265" s="87"/>
      <c r="D265" s="79"/>
      <c r="E265" s="809"/>
      <c r="F265" s="810"/>
      <c r="G265" s="80"/>
      <c r="H265" s="803"/>
      <c r="I265" s="804"/>
      <c r="J265" s="805"/>
      <c r="K265" s="802"/>
      <c r="L265" s="804"/>
      <c r="M265" s="805"/>
      <c r="N265" s="803"/>
      <c r="O265" s="805"/>
      <c r="P265" s="81"/>
      <c r="Q265" s="82"/>
      <c r="R265" s="82"/>
      <c r="S265" s="83"/>
      <c r="T265" s="806"/>
      <c r="U265" s="84"/>
      <c r="V265" s="85"/>
      <c r="W265" s="85"/>
      <c r="X265" s="86"/>
      <c r="Y265" s="87"/>
      <c r="Z265" s="79"/>
      <c r="AA265" s="811"/>
      <c r="AB265" s="88"/>
      <c r="AC265" s="805"/>
      <c r="AD265" s="89"/>
      <c r="AE265" s="804"/>
      <c r="AF265" s="804"/>
      <c r="AG265" s="805"/>
      <c r="AH265" s="89"/>
      <c r="AI265" s="805"/>
      <c r="AJ265" s="90"/>
      <c r="AK265" s="85"/>
      <c r="AL265" s="85"/>
      <c r="AM265" s="1319"/>
      <c r="AN265" s="1319"/>
      <c r="AO265" s="91"/>
      <c r="AP265" s="92"/>
      <c r="AQ265" s="1321"/>
      <c r="AR265" s="93"/>
      <c r="AS265" s="86"/>
      <c r="AT265" s="94"/>
      <c r="AU265" s="86"/>
      <c r="AV265" s="94"/>
      <c r="AW265" s="95"/>
      <c r="AX265" s="92"/>
      <c r="AY265" s="96"/>
      <c r="AZ265" s="1324"/>
      <c r="BA265" s="93"/>
      <c r="BB265" s="86"/>
      <c r="BC265" s="94"/>
      <c r="BD265" s="86"/>
      <c r="BE265" s="94"/>
      <c r="BF265" s="95"/>
      <c r="BG265" s="92"/>
      <c r="BH265" s="96"/>
      <c r="BI265" s="1324"/>
      <c r="BJ265" s="93"/>
      <c r="BK265" s="86"/>
      <c r="BL265" s="94"/>
      <c r="BM265" s="86"/>
      <c r="BN265" s="94"/>
      <c r="BO265" s="95"/>
      <c r="BP265" s="92"/>
      <c r="BQ265" s="96"/>
      <c r="BR265" s="1324"/>
      <c r="BS265" s="93"/>
      <c r="BT265" s="86"/>
      <c r="BU265" s="94"/>
      <c r="BV265" s="86"/>
      <c r="BW265" s="94"/>
      <c r="BX265" s="95"/>
      <c r="BY265" s="92"/>
      <c r="BZ265" s="96"/>
      <c r="CA265" s="1324"/>
      <c r="CB265" s="812"/>
      <c r="CC265" s="813"/>
      <c r="CD265" s="814"/>
      <c r="CE265" s="815"/>
      <c r="CF265" s="816"/>
      <c r="CG265" s="85"/>
      <c r="CH265" s="85"/>
      <c r="CI265" s="1319"/>
      <c r="CJ265" s="1319"/>
      <c r="CK265" s="91"/>
      <c r="CL265" s="92"/>
      <c r="CM265" s="93"/>
      <c r="CN265" s="86"/>
      <c r="CO265" s="94"/>
      <c r="CP265" s="86"/>
      <c r="CQ265" s="94"/>
      <c r="CR265" s="95"/>
      <c r="CS265" s="92"/>
      <c r="CT265" s="96"/>
      <c r="CU265" s="93"/>
      <c r="CV265" s="86"/>
      <c r="CW265" s="94"/>
      <c r="CX265" s="86"/>
      <c r="CY265" s="94"/>
      <c r="CZ265" s="95"/>
      <c r="DA265" s="92"/>
      <c r="DB265" s="96"/>
      <c r="DC265" s="93"/>
      <c r="DD265" s="86"/>
      <c r="DE265" s="94"/>
      <c r="DF265" s="86"/>
      <c r="DG265" s="94"/>
      <c r="DH265" s="95"/>
      <c r="DI265" s="92"/>
      <c r="DJ265" s="96"/>
      <c r="DK265" s="93"/>
      <c r="DL265" s="86"/>
      <c r="DM265" s="94"/>
      <c r="DN265" s="86"/>
      <c r="DO265" s="94"/>
      <c r="DP265" s="95"/>
      <c r="DQ265" s="92"/>
      <c r="DR265" s="96"/>
      <c r="DS265" s="817"/>
      <c r="DT265" s="807"/>
      <c r="DU265" s="808"/>
      <c r="DV265" s="807"/>
      <c r="DW265" s="808"/>
      <c r="DX265" s="807"/>
      <c r="DY265" s="808"/>
      <c r="DZ265" s="807"/>
      <c r="EA265" s="808"/>
      <c r="EB265" s="807"/>
      <c r="EC265" s="808"/>
      <c r="ED265" s="1491"/>
    </row>
    <row r="266" spans="1:134" ht="14.25" thickBot="1">
      <c r="A266" s="1768"/>
      <c r="B266" s="802"/>
      <c r="C266" s="87"/>
      <c r="D266" s="79"/>
      <c r="E266" s="809"/>
      <c r="F266" s="810"/>
      <c r="G266" s="80"/>
      <c r="H266" s="803"/>
      <c r="I266" s="804"/>
      <c r="J266" s="805"/>
      <c r="K266" s="802"/>
      <c r="L266" s="804"/>
      <c r="M266" s="805"/>
      <c r="N266" s="803"/>
      <c r="O266" s="805"/>
      <c r="P266" s="81"/>
      <c r="Q266" s="82"/>
      <c r="R266" s="82"/>
      <c r="S266" s="83"/>
      <c r="T266" s="806"/>
      <c r="U266" s="84"/>
      <c r="V266" s="85"/>
      <c r="W266" s="85"/>
      <c r="X266" s="86"/>
      <c r="Y266" s="87"/>
      <c r="Z266" s="79"/>
      <c r="AA266" s="811"/>
      <c r="AB266" s="88"/>
      <c r="AC266" s="805"/>
      <c r="AD266" s="89"/>
      <c r="AE266" s="804"/>
      <c r="AF266" s="804"/>
      <c r="AG266" s="805"/>
      <c r="AH266" s="89"/>
      <c r="AI266" s="805"/>
      <c r="AJ266" s="90"/>
      <c r="AK266" s="85"/>
      <c r="AL266" s="85"/>
      <c r="AM266" s="1319"/>
      <c r="AN266" s="1319"/>
      <c r="AO266" s="91"/>
      <c r="AP266" s="92"/>
      <c r="AQ266" s="1321"/>
      <c r="AR266" s="93"/>
      <c r="AS266" s="86"/>
      <c r="AT266" s="94"/>
      <c r="AU266" s="86"/>
      <c r="AV266" s="94"/>
      <c r="AW266" s="95"/>
      <c r="AX266" s="92"/>
      <c r="AY266" s="96"/>
      <c r="AZ266" s="1324"/>
      <c r="BA266" s="93"/>
      <c r="BB266" s="86"/>
      <c r="BC266" s="94"/>
      <c r="BD266" s="86"/>
      <c r="BE266" s="94"/>
      <c r="BF266" s="95"/>
      <c r="BG266" s="92"/>
      <c r="BH266" s="96"/>
      <c r="BI266" s="1324"/>
      <c r="BJ266" s="93"/>
      <c r="BK266" s="86"/>
      <c r="BL266" s="94"/>
      <c r="BM266" s="86"/>
      <c r="BN266" s="94"/>
      <c r="BO266" s="95"/>
      <c r="BP266" s="92"/>
      <c r="BQ266" s="96"/>
      <c r="BR266" s="1324"/>
      <c r="BS266" s="93"/>
      <c r="BT266" s="86"/>
      <c r="BU266" s="94"/>
      <c r="BV266" s="86"/>
      <c r="BW266" s="94"/>
      <c r="BX266" s="95"/>
      <c r="BY266" s="92"/>
      <c r="BZ266" s="96"/>
      <c r="CA266" s="1324"/>
      <c r="CB266" s="812"/>
      <c r="CC266" s="813"/>
      <c r="CD266" s="814"/>
      <c r="CE266" s="815"/>
      <c r="CF266" s="816"/>
      <c r="CG266" s="85"/>
      <c r="CH266" s="85"/>
      <c r="CI266" s="1319"/>
      <c r="CJ266" s="1319"/>
      <c r="CK266" s="91"/>
      <c r="CL266" s="92"/>
      <c r="CM266" s="93"/>
      <c r="CN266" s="86"/>
      <c r="CO266" s="94"/>
      <c r="CP266" s="86"/>
      <c r="CQ266" s="94"/>
      <c r="CR266" s="95"/>
      <c r="CS266" s="92"/>
      <c r="CT266" s="96"/>
      <c r="CU266" s="93"/>
      <c r="CV266" s="86"/>
      <c r="CW266" s="94"/>
      <c r="CX266" s="86"/>
      <c r="CY266" s="94"/>
      <c r="CZ266" s="95"/>
      <c r="DA266" s="92"/>
      <c r="DB266" s="96"/>
      <c r="DC266" s="93"/>
      <c r="DD266" s="86"/>
      <c r="DE266" s="94"/>
      <c r="DF266" s="86"/>
      <c r="DG266" s="94"/>
      <c r="DH266" s="95"/>
      <c r="DI266" s="92"/>
      <c r="DJ266" s="96"/>
      <c r="DK266" s="93"/>
      <c r="DL266" s="86"/>
      <c r="DM266" s="94"/>
      <c r="DN266" s="86"/>
      <c r="DO266" s="94"/>
      <c r="DP266" s="95"/>
      <c r="DQ266" s="92"/>
      <c r="DR266" s="96"/>
      <c r="DS266" s="817"/>
      <c r="DT266" s="807"/>
      <c r="DU266" s="808"/>
      <c r="DV266" s="807"/>
      <c r="DW266" s="808"/>
      <c r="DX266" s="807"/>
      <c r="DY266" s="808"/>
      <c r="DZ266" s="807"/>
      <c r="EA266" s="808"/>
      <c r="EB266" s="807"/>
      <c r="EC266" s="808"/>
      <c r="ED266" s="1491"/>
    </row>
    <row r="267" spans="1:134" ht="14.25" thickBot="1">
      <c r="A267" s="1768"/>
      <c r="B267" s="802"/>
      <c r="C267" s="87"/>
      <c r="D267" s="79"/>
      <c r="E267" s="809"/>
      <c r="F267" s="810"/>
      <c r="G267" s="80"/>
      <c r="H267" s="803"/>
      <c r="I267" s="804"/>
      <c r="J267" s="805"/>
      <c r="K267" s="802"/>
      <c r="L267" s="804"/>
      <c r="M267" s="805"/>
      <c r="N267" s="803"/>
      <c r="O267" s="805"/>
      <c r="P267" s="81"/>
      <c r="Q267" s="82"/>
      <c r="R267" s="82"/>
      <c r="S267" s="83"/>
      <c r="T267" s="806"/>
      <c r="U267" s="84"/>
      <c r="V267" s="85"/>
      <c r="W267" s="85"/>
      <c r="X267" s="86"/>
      <c r="Y267" s="87"/>
      <c r="Z267" s="79"/>
      <c r="AA267" s="811"/>
      <c r="AB267" s="88"/>
      <c r="AC267" s="805"/>
      <c r="AD267" s="89"/>
      <c r="AE267" s="804"/>
      <c r="AF267" s="804"/>
      <c r="AG267" s="805"/>
      <c r="AH267" s="89"/>
      <c r="AI267" s="805"/>
      <c r="AJ267" s="90"/>
      <c r="AK267" s="85"/>
      <c r="AL267" s="85"/>
      <c r="AM267" s="1319"/>
      <c r="AN267" s="1319"/>
      <c r="AO267" s="91"/>
      <c r="AP267" s="92"/>
      <c r="AQ267" s="1321"/>
      <c r="AR267" s="93"/>
      <c r="AS267" s="86"/>
      <c r="AT267" s="94"/>
      <c r="AU267" s="86"/>
      <c r="AV267" s="94"/>
      <c r="AW267" s="95"/>
      <c r="AX267" s="92"/>
      <c r="AY267" s="96"/>
      <c r="AZ267" s="1324"/>
      <c r="BA267" s="93"/>
      <c r="BB267" s="86"/>
      <c r="BC267" s="94"/>
      <c r="BD267" s="86"/>
      <c r="BE267" s="94"/>
      <c r="BF267" s="95"/>
      <c r="BG267" s="92"/>
      <c r="BH267" s="96"/>
      <c r="BI267" s="1324"/>
      <c r="BJ267" s="93"/>
      <c r="BK267" s="86"/>
      <c r="BL267" s="94"/>
      <c r="BM267" s="86"/>
      <c r="BN267" s="94"/>
      <c r="BO267" s="95"/>
      <c r="BP267" s="92"/>
      <c r="BQ267" s="96"/>
      <c r="BR267" s="1324"/>
      <c r="BS267" s="93"/>
      <c r="BT267" s="86"/>
      <c r="BU267" s="94"/>
      <c r="BV267" s="86"/>
      <c r="BW267" s="94"/>
      <c r="BX267" s="95"/>
      <c r="BY267" s="92"/>
      <c r="BZ267" s="96"/>
      <c r="CA267" s="1324"/>
      <c r="CB267" s="812"/>
      <c r="CC267" s="813"/>
      <c r="CD267" s="814"/>
      <c r="CE267" s="815"/>
      <c r="CF267" s="816"/>
      <c r="CG267" s="85"/>
      <c r="CH267" s="85"/>
      <c r="CI267" s="1319"/>
      <c r="CJ267" s="1319"/>
      <c r="CK267" s="91"/>
      <c r="CL267" s="92"/>
      <c r="CM267" s="93"/>
      <c r="CN267" s="86"/>
      <c r="CO267" s="94"/>
      <c r="CP267" s="86"/>
      <c r="CQ267" s="94"/>
      <c r="CR267" s="95"/>
      <c r="CS267" s="92"/>
      <c r="CT267" s="96"/>
      <c r="CU267" s="93"/>
      <c r="CV267" s="86"/>
      <c r="CW267" s="94"/>
      <c r="CX267" s="86"/>
      <c r="CY267" s="94"/>
      <c r="CZ267" s="95"/>
      <c r="DA267" s="92"/>
      <c r="DB267" s="96"/>
      <c r="DC267" s="93"/>
      <c r="DD267" s="86"/>
      <c r="DE267" s="94"/>
      <c r="DF267" s="86"/>
      <c r="DG267" s="94"/>
      <c r="DH267" s="95"/>
      <c r="DI267" s="92"/>
      <c r="DJ267" s="96"/>
      <c r="DK267" s="93"/>
      <c r="DL267" s="86"/>
      <c r="DM267" s="94"/>
      <c r="DN267" s="86"/>
      <c r="DO267" s="94"/>
      <c r="DP267" s="95"/>
      <c r="DQ267" s="92"/>
      <c r="DR267" s="96"/>
      <c r="DS267" s="817"/>
      <c r="DT267" s="807"/>
      <c r="DU267" s="808"/>
      <c r="DV267" s="807"/>
      <c r="DW267" s="808"/>
      <c r="DX267" s="807"/>
      <c r="DY267" s="808"/>
      <c r="DZ267" s="807"/>
      <c r="EA267" s="808"/>
      <c r="EB267" s="807"/>
      <c r="EC267" s="808"/>
      <c r="ED267" s="1491"/>
    </row>
    <row r="268" spans="1:134" ht="14.25" thickBot="1">
      <c r="A268" s="1768"/>
      <c r="B268" s="802"/>
      <c r="C268" s="87"/>
      <c r="D268" s="79"/>
      <c r="E268" s="809"/>
      <c r="F268" s="810"/>
      <c r="G268" s="80"/>
      <c r="H268" s="803"/>
      <c r="I268" s="804"/>
      <c r="J268" s="805"/>
      <c r="K268" s="802"/>
      <c r="L268" s="804"/>
      <c r="M268" s="805"/>
      <c r="N268" s="803"/>
      <c r="O268" s="805"/>
      <c r="P268" s="81"/>
      <c r="Q268" s="82"/>
      <c r="R268" s="82"/>
      <c r="S268" s="83"/>
      <c r="T268" s="806"/>
      <c r="U268" s="84"/>
      <c r="V268" s="85"/>
      <c r="W268" s="85"/>
      <c r="X268" s="86"/>
      <c r="Y268" s="87"/>
      <c r="Z268" s="79"/>
      <c r="AA268" s="811"/>
      <c r="AB268" s="88"/>
      <c r="AC268" s="805"/>
      <c r="AD268" s="89"/>
      <c r="AE268" s="804"/>
      <c r="AF268" s="804"/>
      <c r="AG268" s="805"/>
      <c r="AH268" s="89"/>
      <c r="AI268" s="805"/>
      <c r="AJ268" s="90"/>
      <c r="AK268" s="85"/>
      <c r="AL268" s="85"/>
      <c r="AM268" s="1319"/>
      <c r="AN268" s="1319"/>
      <c r="AO268" s="91"/>
      <c r="AP268" s="92"/>
      <c r="AQ268" s="1321"/>
      <c r="AR268" s="93"/>
      <c r="AS268" s="86"/>
      <c r="AT268" s="94"/>
      <c r="AU268" s="86"/>
      <c r="AV268" s="94"/>
      <c r="AW268" s="95"/>
      <c r="AX268" s="92"/>
      <c r="AY268" s="96"/>
      <c r="AZ268" s="1324"/>
      <c r="BA268" s="93"/>
      <c r="BB268" s="86"/>
      <c r="BC268" s="94"/>
      <c r="BD268" s="86"/>
      <c r="BE268" s="94"/>
      <c r="BF268" s="95"/>
      <c r="BG268" s="92"/>
      <c r="BH268" s="96"/>
      <c r="BI268" s="1324"/>
      <c r="BJ268" s="93"/>
      <c r="BK268" s="86"/>
      <c r="BL268" s="94"/>
      <c r="BM268" s="86"/>
      <c r="BN268" s="94"/>
      <c r="BO268" s="95"/>
      <c r="BP268" s="92"/>
      <c r="BQ268" s="96"/>
      <c r="BR268" s="1324"/>
      <c r="BS268" s="93"/>
      <c r="BT268" s="86"/>
      <c r="BU268" s="94"/>
      <c r="BV268" s="86"/>
      <c r="BW268" s="94"/>
      <c r="BX268" s="95"/>
      <c r="BY268" s="92"/>
      <c r="BZ268" s="96"/>
      <c r="CA268" s="1324"/>
      <c r="CB268" s="812"/>
      <c r="CC268" s="813"/>
      <c r="CD268" s="814"/>
      <c r="CE268" s="815"/>
      <c r="CF268" s="816"/>
      <c r="CG268" s="85"/>
      <c r="CH268" s="85"/>
      <c r="CI268" s="1319"/>
      <c r="CJ268" s="1319"/>
      <c r="CK268" s="91"/>
      <c r="CL268" s="92"/>
      <c r="CM268" s="93"/>
      <c r="CN268" s="86"/>
      <c r="CO268" s="94"/>
      <c r="CP268" s="86"/>
      <c r="CQ268" s="94"/>
      <c r="CR268" s="95"/>
      <c r="CS268" s="92"/>
      <c r="CT268" s="96"/>
      <c r="CU268" s="93"/>
      <c r="CV268" s="86"/>
      <c r="CW268" s="94"/>
      <c r="CX268" s="86"/>
      <c r="CY268" s="94"/>
      <c r="CZ268" s="95"/>
      <c r="DA268" s="92"/>
      <c r="DB268" s="96"/>
      <c r="DC268" s="93"/>
      <c r="DD268" s="86"/>
      <c r="DE268" s="94"/>
      <c r="DF268" s="86"/>
      <c r="DG268" s="94"/>
      <c r="DH268" s="95"/>
      <c r="DI268" s="92"/>
      <c r="DJ268" s="96"/>
      <c r="DK268" s="93"/>
      <c r="DL268" s="86"/>
      <c r="DM268" s="94"/>
      <c r="DN268" s="86"/>
      <c r="DO268" s="94"/>
      <c r="DP268" s="95"/>
      <c r="DQ268" s="92"/>
      <c r="DR268" s="96"/>
      <c r="DS268" s="817"/>
      <c r="DT268" s="807"/>
      <c r="DU268" s="808"/>
      <c r="DV268" s="807"/>
      <c r="DW268" s="808"/>
      <c r="DX268" s="807"/>
      <c r="DY268" s="808"/>
      <c r="DZ268" s="807"/>
      <c r="EA268" s="808"/>
      <c r="EB268" s="807"/>
      <c r="EC268" s="808"/>
      <c r="ED268" s="1491"/>
    </row>
    <row r="269" spans="1:134" ht="14.25" thickBot="1">
      <c r="A269" s="1768"/>
      <c r="B269" s="802"/>
      <c r="C269" s="87"/>
      <c r="D269" s="79"/>
      <c r="E269" s="809"/>
      <c r="F269" s="810"/>
      <c r="G269" s="80"/>
      <c r="H269" s="803"/>
      <c r="I269" s="804"/>
      <c r="J269" s="805"/>
      <c r="K269" s="802"/>
      <c r="L269" s="804"/>
      <c r="M269" s="805"/>
      <c r="N269" s="803"/>
      <c r="O269" s="805"/>
      <c r="P269" s="81"/>
      <c r="Q269" s="82"/>
      <c r="R269" s="82"/>
      <c r="S269" s="83"/>
      <c r="T269" s="806"/>
      <c r="U269" s="84"/>
      <c r="V269" s="85"/>
      <c r="W269" s="85"/>
      <c r="X269" s="86"/>
      <c r="Y269" s="87"/>
      <c r="Z269" s="79"/>
      <c r="AA269" s="811"/>
      <c r="AB269" s="88"/>
      <c r="AC269" s="805"/>
      <c r="AD269" s="89"/>
      <c r="AE269" s="804"/>
      <c r="AF269" s="804"/>
      <c r="AG269" s="805"/>
      <c r="AH269" s="89"/>
      <c r="AI269" s="805"/>
      <c r="AJ269" s="90"/>
      <c r="AK269" s="85"/>
      <c r="AL269" s="85"/>
      <c r="AM269" s="1319"/>
      <c r="AN269" s="1319"/>
      <c r="AO269" s="91"/>
      <c r="AP269" s="92"/>
      <c r="AQ269" s="1321"/>
      <c r="AR269" s="93"/>
      <c r="AS269" s="86"/>
      <c r="AT269" s="94"/>
      <c r="AU269" s="86"/>
      <c r="AV269" s="94"/>
      <c r="AW269" s="95"/>
      <c r="AX269" s="92"/>
      <c r="AY269" s="96"/>
      <c r="AZ269" s="1324"/>
      <c r="BA269" s="93"/>
      <c r="BB269" s="86"/>
      <c r="BC269" s="94"/>
      <c r="BD269" s="86"/>
      <c r="BE269" s="94"/>
      <c r="BF269" s="95"/>
      <c r="BG269" s="92"/>
      <c r="BH269" s="96"/>
      <c r="BI269" s="1324"/>
      <c r="BJ269" s="93"/>
      <c r="BK269" s="86"/>
      <c r="BL269" s="94"/>
      <c r="BM269" s="86"/>
      <c r="BN269" s="94"/>
      <c r="BO269" s="95"/>
      <c r="BP269" s="92"/>
      <c r="BQ269" s="96"/>
      <c r="BR269" s="1324"/>
      <c r="BS269" s="93"/>
      <c r="BT269" s="86"/>
      <c r="BU269" s="94"/>
      <c r="BV269" s="86"/>
      <c r="BW269" s="94"/>
      <c r="BX269" s="95"/>
      <c r="BY269" s="92"/>
      <c r="BZ269" s="96"/>
      <c r="CA269" s="1324"/>
      <c r="CB269" s="812"/>
      <c r="CC269" s="813"/>
      <c r="CD269" s="814"/>
      <c r="CE269" s="815"/>
      <c r="CF269" s="816"/>
      <c r="CG269" s="85"/>
      <c r="CH269" s="85"/>
      <c r="CI269" s="1319"/>
      <c r="CJ269" s="1319"/>
      <c r="CK269" s="91"/>
      <c r="CL269" s="92"/>
      <c r="CM269" s="93"/>
      <c r="CN269" s="86"/>
      <c r="CO269" s="94"/>
      <c r="CP269" s="86"/>
      <c r="CQ269" s="94"/>
      <c r="CR269" s="95"/>
      <c r="CS269" s="92"/>
      <c r="CT269" s="96"/>
      <c r="CU269" s="93"/>
      <c r="CV269" s="86"/>
      <c r="CW269" s="94"/>
      <c r="CX269" s="86"/>
      <c r="CY269" s="94"/>
      <c r="CZ269" s="95"/>
      <c r="DA269" s="92"/>
      <c r="DB269" s="96"/>
      <c r="DC269" s="93"/>
      <c r="DD269" s="86"/>
      <c r="DE269" s="94"/>
      <c r="DF269" s="86"/>
      <c r="DG269" s="94"/>
      <c r="DH269" s="95"/>
      <c r="DI269" s="92"/>
      <c r="DJ269" s="96"/>
      <c r="DK269" s="93"/>
      <c r="DL269" s="86"/>
      <c r="DM269" s="94"/>
      <c r="DN269" s="86"/>
      <c r="DO269" s="94"/>
      <c r="DP269" s="95"/>
      <c r="DQ269" s="92"/>
      <c r="DR269" s="96"/>
      <c r="DS269" s="817"/>
      <c r="DT269" s="807"/>
      <c r="DU269" s="808"/>
      <c r="DV269" s="807"/>
      <c r="DW269" s="808"/>
      <c r="DX269" s="807"/>
      <c r="DY269" s="808"/>
      <c r="DZ269" s="807"/>
      <c r="EA269" s="808"/>
      <c r="EB269" s="807"/>
      <c r="EC269" s="808"/>
      <c r="ED269" s="1491"/>
    </row>
    <row r="270" spans="1:134" ht="14.25" thickBot="1">
      <c r="A270" s="1768"/>
      <c r="B270" s="802"/>
      <c r="C270" s="87"/>
      <c r="D270" s="79"/>
      <c r="E270" s="809"/>
      <c r="F270" s="810"/>
      <c r="G270" s="80"/>
      <c r="H270" s="803"/>
      <c r="I270" s="804"/>
      <c r="J270" s="805"/>
      <c r="K270" s="802"/>
      <c r="L270" s="804"/>
      <c r="M270" s="805"/>
      <c r="N270" s="803"/>
      <c r="O270" s="805"/>
      <c r="P270" s="81"/>
      <c r="Q270" s="82"/>
      <c r="R270" s="82"/>
      <c r="S270" s="83"/>
      <c r="T270" s="806"/>
      <c r="U270" s="84"/>
      <c r="V270" s="85"/>
      <c r="W270" s="85"/>
      <c r="X270" s="86"/>
      <c r="Y270" s="87"/>
      <c r="Z270" s="79"/>
      <c r="AA270" s="811"/>
      <c r="AB270" s="88"/>
      <c r="AC270" s="805"/>
      <c r="AD270" s="89"/>
      <c r="AE270" s="804"/>
      <c r="AF270" s="804"/>
      <c r="AG270" s="805"/>
      <c r="AH270" s="89"/>
      <c r="AI270" s="805"/>
      <c r="AJ270" s="90"/>
      <c r="AK270" s="85"/>
      <c r="AL270" s="85"/>
      <c r="AM270" s="1319"/>
      <c r="AN270" s="1319"/>
      <c r="AO270" s="91"/>
      <c r="AP270" s="92"/>
      <c r="AQ270" s="1321"/>
      <c r="AR270" s="93"/>
      <c r="AS270" s="86"/>
      <c r="AT270" s="94"/>
      <c r="AU270" s="86"/>
      <c r="AV270" s="94"/>
      <c r="AW270" s="95"/>
      <c r="AX270" s="92"/>
      <c r="AY270" s="96"/>
      <c r="AZ270" s="1324"/>
      <c r="BA270" s="93"/>
      <c r="BB270" s="86"/>
      <c r="BC270" s="94"/>
      <c r="BD270" s="86"/>
      <c r="BE270" s="94"/>
      <c r="BF270" s="95"/>
      <c r="BG270" s="92"/>
      <c r="BH270" s="96"/>
      <c r="BI270" s="1324"/>
      <c r="BJ270" s="93"/>
      <c r="BK270" s="86"/>
      <c r="BL270" s="94"/>
      <c r="BM270" s="86"/>
      <c r="BN270" s="94"/>
      <c r="BO270" s="95"/>
      <c r="BP270" s="92"/>
      <c r="BQ270" s="96"/>
      <c r="BR270" s="1324"/>
      <c r="BS270" s="93"/>
      <c r="BT270" s="86"/>
      <c r="BU270" s="94"/>
      <c r="BV270" s="86"/>
      <c r="BW270" s="94"/>
      <c r="BX270" s="95"/>
      <c r="BY270" s="92"/>
      <c r="BZ270" s="96"/>
      <c r="CA270" s="1324"/>
      <c r="CB270" s="812"/>
      <c r="CC270" s="813"/>
      <c r="CD270" s="814"/>
      <c r="CE270" s="815"/>
      <c r="CF270" s="816"/>
      <c r="CG270" s="85"/>
      <c r="CH270" s="85"/>
      <c r="CI270" s="1319"/>
      <c r="CJ270" s="1319"/>
      <c r="CK270" s="91"/>
      <c r="CL270" s="92"/>
      <c r="CM270" s="93"/>
      <c r="CN270" s="86"/>
      <c r="CO270" s="94"/>
      <c r="CP270" s="86"/>
      <c r="CQ270" s="94"/>
      <c r="CR270" s="95"/>
      <c r="CS270" s="92"/>
      <c r="CT270" s="96"/>
      <c r="CU270" s="93"/>
      <c r="CV270" s="86"/>
      <c r="CW270" s="94"/>
      <c r="CX270" s="86"/>
      <c r="CY270" s="94"/>
      <c r="CZ270" s="95"/>
      <c r="DA270" s="92"/>
      <c r="DB270" s="96"/>
      <c r="DC270" s="93"/>
      <c r="DD270" s="86"/>
      <c r="DE270" s="94"/>
      <c r="DF270" s="86"/>
      <c r="DG270" s="94"/>
      <c r="DH270" s="95"/>
      <c r="DI270" s="92"/>
      <c r="DJ270" s="96"/>
      <c r="DK270" s="93"/>
      <c r="DL270" s="86"/>
      <c r="DM270" s="94"/>
      <c r="DN270" s="86"/>
      <c r="DO270" s="94"/>
      <c r="DP270" s="95"/>
      <c r="DQ270" s="92"/>
      <c r="DR270" s="96"/>
      <c r="DS270" s="817"/>
      <c r="DT270" s="807"/>
      <c r="DU270" s="808"/>
      <c r="DV270" s="807"/>
      <c r="DW270" s="808"/>
      <c r="DX270" s="807"/>
      <c r="DY270" s="808"/>
      <c r="DZ270" s="807"/>
      <c r="EA270" s="808"/>
      <c r="EB270" s="807"/>
      <c r="EC270" s="808"/>
      <c r="ED270" s="1491"/>
    </row>
    <row r="271" spans="1:134" ht="14.25" thickBot="1">
      <c r="A271" s="1768"/>
      <c r="B271" s="802"/>
      <c r="C271" s="87"/>
      <c r="D271" s="79"/>
      <c r="E271" s="809"/>
      <c r="F271" s="810"/>
      <c r="G271" s="80"/>
      <c r="H271" s="803"/>
      <c r="I271" s="804"/>
      <c r="J271" s="805"/>
      <c r="K271" s="802"/>
      <c r="L271" s="804"/>
      <c r="M271" s="805"/>
      <c r="N271" s="803"/>
      <c r="O271" s="805"/>
      <c r="P271" s="81"/>
      <c r="Q271" s="82"/>
      <c r="R271" s="82"/>
      <c r="S271" s="83"/>
      <c r="T271" s="806"/>
      <c r="U271" s="84"/>
      <c r="V271" s="85"/>
      <c r="W271" s="85"/>
      <c r="X271" s="86"/>
      <c r="Y271" s="87"/>
      <c r="Z271" s="79"/>
      <c r="AA271" s="811"/>
      <c r="AB271" s="88"/>
      <c r="AC271" s="805"/>
      <c r="AD271" s="89"/>
      <c r="AE271" s="804"/>
      <c r="AF271" s="804"/>
      <c r="AG271" s="805"/>
      <c r="AH271" s="89"/>
      <c r="AI271" s="805"/>
      <c r="AJ271" s="90"/>
      <c r="AK271" s="85"/>
      <c r="AL271" s="85"/>
      <c r="AM271" s="1319"/>
      <c r="AN271" s="1319"/>
      <c r="AO271" s="91"/>
      <c r="AP271" s="92"/>
      <c r="AQ271" s="1321"/>
      <c r="AR271" s="93"/>
      <c r="AS271" s="86"/>
      <c r="AT271" s="94"/>
      <c r="AU271" s="86"/>
      <c r="AV271" s="94"/>
      <c r="AW271" s="95"/>
      <c r="AX271" s="92"/>
      <c r="AY271" s="96"/>
      <c r="AZ271" s="1324"/>
      <c r="BA271" s="93"/>
      <c r="BB271" s="86"/>
      <c r="BC271" s="94"/>
      <c r="BD271" s="86"/>
      <c r="BE271" s="94"/>
      <c r="BF271" s="95"/>
      <c r="BG271" s="92"/>
      <c r="BH271" s="96"/>
      <c r="BI271" s="1324"/>
      <c r="BJ271" s="93"/>
      <c r="BK271" s="86"/>
      <c r="BL271" s="94"/>
      <c r="BM271" s="86"/>
      <c r="BN271" s="94"/>
      <c r="BO271" s="95"/>
      <c r="BP271" s="92"/>
      <c r="BQ271" s="96"/>
      <c r="BR271" s="1324"/>
      <c r="BS271" s="93"/>
      <c r="BT271" s="86"/>
      <c r="BU271" s="94"/>
      <c r="BV271" s="86"/>
      <c r="BW271" s="94"/>
      <c r="BX271" s="95"/>
      <c r="BY271" s="92"/>
      <c r="BZ271" s="96"/>
      <c r="CA271" s="1324"/>
      <c r="CB271" s="812"/>
      <c r="CC271" s="813"/>
      <c r="CD271" s="814"/>
      <c r="CE271" s="815"/>
      <c r="CF271" s="816"/>
      <c r="CG271" s="85"/>
      <c r="CH271" s="85"/>
      <c r="CI271" s="1319"/>
      <c r="CJ271" s="1319"/>
      <c r="CK271" s="91"/>
      <c r="CL271" s="92"/>
      <c r="CM271" s="93"/>
      <c r="CN271" s="86"/>
      <c r="CO271" s="94"/>
      <c r="CP271" s="86"/>
      <c r="CQ271" s="94"/>
      <c r="CR271" s="95"/>
      <c r="CS271" s="92"/>
      <c r="CT271" s="96"/>
      <c r="CU271" s="93"/>
      <c r="CV271" s="86"/>
      <c r="CW271" s="94"/>
      <c r="CX271" s="86"/>
      <c r="CY271" s="94"/>
      <c r="CZ271" s="95"/>
      <c r="DA271" s="92"/>
      <c r="DB271" s="96"/>
      <c r="DC271" s="93"/>
      <c r="DD271" s="86"/>
      <c r="DE271" s="94"/>
      <c r="DF271" s="86"/>
      <c r="DG271" s="94"/>
      <c r="DH271" s="95"/>
      <c r="DI271" s="92"/>
      <c r="DJ271" s="96"/>
      <c r="DK271" s="93"/>
      <c r="DL271" s="86"/>
      <c r="DM271" s="94"/>
      <c r="DN271" s="86"/>
      <c r="DO271" s="94"/>
      <c r="DP271" s="95"/>
      <c r="DQ271" s="92"/>
      <c r="DR271" s="96"/>
      <c r="DS271" s="817"/>
      <c r="DT271" s="807"/>
      <c r="DU271" s="808"/>
      <c r="DV271" s="807"/>
      <c r="DW271" s="808"/>
      <c r="DX271" s="807"/>
      <c r="DY271" s="808"/>
      <c r="DZ271" s="807"/>
      <c r="EA271" s="808"/>
      <c r="EB271" s="807"/>
      <c r="EC271" s="808"/>
      <c r="ED271" s="1491"/>
    </row>
    <row r="272" spans="1:134" ht="14.25" thickBot="1">
      <c r="A272" s="1768"/>
      <c r="B272" s="802"/>
      <c r="C272" s="87"/>
      <c r="D272" s="79"/>
      <c r="E272" s="809"/>
      <c r="F272" s="810"/>
      <c r="G272" s="80"/>
      <c r="H272" s="803"/>
      <c r="I272" s="804"/>
      <c r="J272" s="805"/>
      <c r="K272" s="802"/>
      <c r="L272" s="804"/>
      <c r="M272" s="805"/>
      <c r="N272" s="803"/>
      <c r="O272" s="805"/>
      <c r="P272" s="81"/>
      <c r="Q272" s="82"/>
      <c r="R272" s="82"/>
      <c r="S272" s="83"/>
      <c r="T272" s="806"/>
      <c r="U272" s="84"/>
      <c r="V272" s="85"/>
      <c r="W272" s="85"/>
      <c r="X272" s="86"/>
      <c r="Y272" s="87"/>
      <c r="Z272" s="79"/>
      <c r="AA272" s="811"/>
      <c r="AB272" s="88"/>
      <c r="AC272" s="805"/>
      <c r="AD272" s="89"/>
      <c r="AE272" s="804"/>
      <c r="AF272" s="804"/>
      <c r="AG272" s="805"/>
      <c r="AH272" s="89"/>
      <c r="AI272" s="805"/>
      <c r="AJ272" s="90"/>
      <c r="AK272" s="85"/>
      <c r="AL272" s="85"/>
      <c r="AM272" s="1319"/>
      <c r="AN272" s="1319"/>
      <c r="AO272" s="91"/>
      <c r="AP272" s="92"/>
      <c r="AQ272" s="1321"/>
      <c r="AR272" s="93"/>
      <c r="AS272" s="86"/>
      <c r="AT272" s="94"/>
      <c r="AU272" s="86"/>
      <c r="AV272" s="94"/>
      <c r="AW272" s="95"/>
      <c r="AX272" s="92"/>
      <c r="AY272" s="96"/>
      <c r="AZ272" s="1324"/>
      <c r="BA272" s="93"/>
      <c r="BB272" s="86"/>
      <c r="BC272" s="94"/>
      <c r="BD272" s="86"/>
      <c r="BE272" s="94"/>
      <c r="BF272" s="95"/>
      <c r="BG272" s="92"/>
      <c r="BH272" s="96"/>
      <c r="BI272" s="1324"/>
      <c r="BJ272" s="93"/>
      <c r="BK272" s="86"/>
      <c r="BL272" s="94"/>
      <c r="BM272" s="86"/>
      <c r="BN272" s="94"/>
      <c r="BO272" s="95"/>
      <c r="BP272" s="92"/>
      <c r="BQ272" s="96"/>
      <c r="BR272" s="1324"/>
      <c r="BS272" s="93"/>
      <c r="BT272" s="86"/>
      <c r="BU272" s="94"/>
      <c r="BV272" s="86"/>
      <c r="BW272" s="94"/>
      <c r="BX272" s="95"/>
      <c r="BY272" s="92"/>
      <c r="BZ272" s="96"/>
      <c r="CA272" s="1324"/>
      <c r="CB272" s="812"/>
      <c r="CC272" s="813"/>
      <c r="CD272" s="814"/>
      <c r="CE272" s="815"/>
      <c r="CF272" s="816"/>
      <c r="CG272" s="85"/>
      <c r="CH272" s="85"/>
      <c r="CI272" s="1319"/>
      <c r="CJ272" s="1319"/>
      <c r="CK272" s="91"/>
      <c r="CL272" s="92"/>
      <c r="CM272" s="93"/>
      <c r="CN272" s="86"/>
      <c r="CO272" s="94"/>
      <c r="CP272" s="86"/>
      <c r="CQ272" s="94"/>
      <c r="CR272" s="95"/>
      <c r="CS272" s="92"/>
      <c r="CT272" s="96"/>
      <c r="CU272" s="93"/>
      <c r="CV272" s="86"/>
      <c r="CW272" s="94"/>
      <c r="CX272" s="86"/>
      <c r="CY272" s="94"/>
      <c r="CZ272" s="95"/>
      <c r="DA272" s="92"/>
      <c r="DB272" s="96"/>
      <c r="DC272" s="93"/>
      <c r="DD272" s="86"/>
      <c r="DE272" s="94"/>
      <c r="DF272" s="86"/>
      <c r="DG272" s="94"/>
      <c r="DH272" s="95"/>
      <c r="DI272" s="92"/>
      <c r="DJ272" s="96"/>
      <c r="DK272" s="93"/>
      <c r="DL272" s="86"/>
      <c r="DM272" s="94"/>
      <c r="DN272" s="86"/>
      <c r="DO272" s="94"/>
      <c r="DP272" s="95"/>
      <c r="DQ272" s="92"/>
      <c r="DR272" s="96"/>
      <c r="DS272" s="817"/>
      <c r="DT272" s="807"/>
      <c r="DU272" s="808"/>
      <c r="DV272" s="807"/>
      <c r="DW272" s="808"/>
      <c r="DX272" s="807"/>
      <c r="DY272" s="808"/>
      <c r="DZ272" s="807"/>
      <c r="EA272" s="808"/>
      <c r="EB272" s="807"/>
      <c r="EC272" s="808"/>
      <c r="ED272" s="1491"/>
    </row>
    <row r="273" spans="1:134" ht="14.25" thickBot="1">
      <c r="A273" s="1768"/>
      <c r="B273" s="802"/>
      <c r="C273" s="87"/>
      <c r="D273" s="79"/>
      <c r="E273" s="809"/>
      <c r="F273" s="810"/>
      <c r="G273" s="80"/>
      <c r="H273" s="803"/>
      <c r="I273" s="804"/>
      <c r="J273" s="805"/>
      <c r="K273" s="802"/>
      <c r="L273" s="804"/>
      <c r="M273" s="805"/>
      <c r="N273" s="803"/>
      <c r="O273" s="805"/>
      <c r="P273" s="81"/>
      <c r="Q273" s="82"/>
      <c r="R273" s="82"/>
      <c r="S273" s="83"/>
      <c r="T273" s="806"/>
      <c r="U273" s="84"/>
      <c r="V273" s="85"/>
      <c r="W273" s="85"/>
      <c r="X273" s="86"/>
      <c r="Y273" s="87"/>
      <c r="Z273" s="79"/>
      <c r="AA273" s="811"/>
      <c r="AB273" s="88"/>
      <c r="AC273" s="805"/>
      <c r="AD273" s="89"/>
      <c r="AE273" s="804"/>
      <c r="AF273" s="804"/>
      <c r="AG273" s="805"/>
      <c r="AH273" s="89"/>
      <c r="AI273" s="805"/>
      <c r="AJ273" s="90"/>
      <c r="AK273" s="85"/>
      <c r="AL273" s="85"/>
      <c r="AM273" s="1319"/>
      <c r="AN273" s="1319"/>
      <c r="AO273" s="91"/>
      <c r="AP273" s="92"/>
      <c r="AQ273" s="1321"/>
      <c r="AR273" s="93"/>
      <c r="AS273" s="86"/>
      <c r="AT273" s="94"/>
      <c r="AU273" s="86"/>
      <c r="AV273" s="94"/>
      <c r="AW273" s="95"/>
      <c r="AX273" s="92"/>
      <c r="AY273" s="96"/>
      <c r="AZ273" s="1324"/>
      <c r="BA273" s="93"/>
      <c r="BB273" s="86"/>
      <c r="BC273" s="94"/>
      <c r="BD273" s="86"/>
      <c r="BE273" s="94"/>
      <c r="BF273" s="95"/>
      <c r="BG273" s="92"/>
      <c r="BH273" s="96"/>
      <c r="BI273" s="1324"/>
      <c r="BJ273" s="93"/>
      <c r="BK273" s="86"/>
      <c r="BL273" s="94"/>
      <c r="BM273" s="86"/>
      <c r="BN273" s="94"/>
      <c r="BO273" s="95"/>
      <c r="BP273" s="92"/>
      <c r="BQ273" s="96"/>
      <c r="BR273" s="1324"/>
      <c r="BS273" s="93"/>
      <c r="BT273" s="86"/>
      <c r="BU273" s="94"/>
      <c r="BV273" s="86"/>
      <c r="BW273" s="94"/>
      <c r="BX273" s="95"/>
      <c r="BY273" s="92"/>
      <c r="BZ273" s="96"/>
      <c r="CA273" s="1324"/>
      <c r="CB273" s="812"/>
      <c r="CC273" s="813"/>
      <c r="CD273" s="814"/>
      <c r="CE273" s="815"/>
      <c r="CF273" s="816"/>
      <c r="CG273" s="85"/>
      <c r="CH273" s="85"/>
      <c r="CI273" s="1319"/>
      <c r="CJ273" s="1319"/>
      <c r="CK273" s="91"/>
      <c r="CL273" s="92"/>
      <c r="CM273" s="93"/>
      <c r="CN273" s="86"/>
      <c r="CO273" s="94"/>
      <c r="CP273" s="86"/>
      <c r="CQ273" s="94"/>
      <c r="CR273" s="95"/>
      <c r="CS273" s="92"/>
      <c r="CT273" s="96"/>
      <c r="CU273" s="93"/>
      <c r="CV273" s="86"/>
      <c r="CW273" s="94"/>
      <c r="CX273" s="86"/>
      <c r="CY273" s="94"/>
      <c r="CZ273" s="95"/>
      <c r="DA273" s="92"/>
      <c r="DB273" s="96"/>
      <c r="DC273" s="93"/>
      <c r="DD273" s="86"/>
      <c r="DE273" s="94"/>
      <c r="DF273" s="86"/>
      <c r="DG273" s="94"/>
      <c r="DH273" s="95"/>
      <c r="DI273" s="92"/>
      <c r="DJ273" s="96"/>
      <c r="DK273" s="93"/>
      <c r="DL273" s="86"/>
      <c r="DM273" s="94"/>
      <c r="DN273" s="86"/>
      <c r="DO273" s="94"/>
      <c r="DP273" s="95"/>
      <c r="DQ273" s="92"/>
      <c r="DR273" s="96"/>
      <c r="DS273" s="817"/>
      <c r="DT273" s="807"/>
      <c r="DU273" s="808"/>
      <c r="DV273" s="807"/>
      <c r="DW273" s="808"/>
      <c r="DX273" s="807"/>
      <c r="DY273" s="808"/>
      <c r="DZ273" s="807"/>
      <c r="EA273" s="808"/>
      <c r="EB273" s="807"/>
      <c r="EC273" s="808"/>
      <c r="ED273" s="1491"/>
    </row>
    <row r="274" spans="1:134" ht="14.25" thickBot="1">
      <c r="A274" s="1768"/>
      <c r="B274" s="802"/>
      <c r="C274" s="87"/>
      <c r="D274" s="79"/>
      <c r="E274" s="809"/>
      <c r="F274" s="810"/>
      <c r="G274" s="80"/>
      <c r="H274" s="803"/>
      <c r="I274" s="804"/>
      <c r="J274" s="805"/>
      <c r="K274" s="802"/>
      <c r="L274" s="804"/>
      <c r="M274" s="805"/>
      <c r="N274" s="803"/>
      <c r="O274" s="805"/>
      <c r="P274" s="81"/>
      <c r="Q274" s="82"/>
      <c r="R274" s="82"/>
      <c r="S274" s="83"/>
      <c r="T274" s="806"/>
      <c r="U274" s="84"/>
      <c r="V274" s="85"/>
      <c r="W274" s="85"/>
      <c r="X274" s="86"/>
      <c r="Y274" s="87"/>
      <c r="Z274" s="79"/>
      <c r="AA274" s="811"/>
      <c r="AB274" s="88"/>
      <c r="AC274" s="805"/>
      <c r="AD274" s="89"/>
      <c r="AE274" s="804"/>
      <c r="AF274" s="804"/>
      <c r="AG274" s="805"/>
      <c r="AH274" s="89"/>
      <c r="AI274" s="805"/>
      <c r="AJ274" s="90"/>
      <c r="AK274" s="85"/>
      <c r="AL274" s="85"/>
      <c r="AM274" s="1319"/>
      <c r="AN274" s="1319"/>
      <c r="AO274" s="91"/>
      <c r="AP274" s="92"/>
      <c r="AQ274" s="1321"/>
      <c r="AR274" s="93"/>
      <c r="AS274" s="86"/>
      <c r="AT274" s="94"/>
      <c r="AU274" s="86"/>
      <c r="AV274" s="94"/>
      <c r="AW274" s="95"/>
      <c r="AX274" s="92"/>
      <c r="AY274" s="96"/>
      <c r="AZ274" s="1324"/>
      <c r="BA274" s="93"/>
      <c r="BB274" s="86"/>
      <c r="BC274" s="94"/>
      <c r="BD274" s="86"/>
      <c r="BE274" s="94"/>
      <c r="BF274" s="95"/>
      <c r="BG274" s="92"/>
      <c r="BH274" s="96"/>
      <c r="BI274" s="1324"/>
      <c r="BJ274" s="93"/>
      <c r="BK274" s="86"/>
      <c r="BL274" s="94"/>
      <c r="BM274" s="86"/>
      <c r="BN274" s="94"/>
      <c r="BO274" s="95"/>
      <c r="BP274" s="92"/>
      <c r="BQ274" s="96"/>
      <c r="BR274" s="1324"/>
      <c r="BS274" s="93"/>
      <c r="BT274" s="86"/>
      <c r="BU274" s="94"/>
      <c r="BV274" s="86"/>
      <c r="BW274" s="94"/>
      <c r="BX274" s="95"/>
      <c r="BY274" s="92"/>
      <c r="BZ274" s="96"/>
      <c r="CA274" s="1324"/>
      <c r="CB274" s="812"/>
      <c r="CC274" s="813"/>
      <c r="CD274" s="814"/>
      <c r="CE274" s="815"/>
      <c r="CF274" s="816"/>
      <c r="CG274" s="85"/>
      <c r="CH274" s="85"/>
      <c r="CI274" s="1319"/>
      <c r="CJ274" s="1319"/>
      <c r="CK274" s="91"/>
      <c r="CL274" s="92"/>
      <c r="CM274" s="93"/>
      <c r="CN274" s="86"/>
      <c r="CO274" s="94"/>
      <c r="CP274" s="86"/>
      <c r="CQ274" s="94"/>
      <c r="CR274" s="95"/>
      <c r="CS274" s="92"/>
      <c r="CT274" s="96"/>
      <c r="CU274" s="93"/>
      <c r="CV274" s="86"/>
      <c r="CW274" s="94"/>
      <c r="CX274" s="86"/>
      <c r="CY274" s="94"/>
      <c r="CZ274" s="95"/>
      <c r="DA274" s="92"/>
      <c r="DB274" s="96"/>
      <c r="DC274" s="93"/>
      <c r="DD274" s="86"/>
      <c r="DE274" s="94"/>
      <c r="DF274" s="86"/>
      <c r="DG274" s="94"/>
      <c r="DH274" s="95"/>
      <c r="DI274" s="92"/>
      <c r="DJ274" s="96"/>
      <c r="DK274" s="93"/>
      <c r="DL274" s="86"/>
      <c r="DM274" s="94"/>
      <c r="DN274" s="86"/>
      <c r="DO274" s="94"/>
      <c r="DP274" s="95"/>
      <c r="DQ274" s="92"/>
      <c r="DR274" s="96"/>
      <c r="DS274" s="817"/>
      <c r="DT274" s="807"/>
      <c r="DU274" s="808"/>
      <c r="DV274" s="807"/>
      <c r="DW274" s="808"/>
      <c r="DX274" s="807"/>
      <c r="DY274" s="808"/>
      <c r="DZ274" s="807"/>
      <c r="EA274" s="808"/>
      <c r="EB274" s="807"/>
      <c r="EC274" s="808"/>
      <c r="ED274" s="1491"/>
    </row>
    <row r="275" spans="1:134" ht="14.25" thickBot="1">
      <c r="A275" s="1768"/>
      <c r="B275" s="802"/>
      <c r="C275" s="87"/>
      <c r="D275" s="79"/>
      <c r="E275" s="809"/>
      <c r="F275" s="810"/>
      <c r="G275" s="80"/>
      <c r="H275" s="803"/>
      <c r="I275" s="804"/>
      <c r="J275" s="805"/>
      <c r="K275" s="802"/>
      <c r="L275" s="804"/>
      <c r="M275" s="805"/>
      <c r="N275" s="803"/>
      <c r="O275" s="805"/>
      <c r="P275" s="81"/>
      <c r="Q275" s="82"/>
      <c r="R275" s="82"/>
      <c r="S275" s="83"/>
      <c r="T275" s="806"/>
      <c r="U275" s="84"/>
      <c r="V275" s="85"/>
      <c r="W275" s="85"/>
      <c r="X275" s="86"/>
      <c r="Y275" s="87"/>
      <c r="Z275" s="79"/>
      <c r="AA275" s="811"/>
      <c r="AB275" s="88"/>
      <c r="AC275" s="805"/>
      <c r="AD275" s="89"/>
      <c r="AE275" s="804"/>
      <c r="AF275" s="804"/>
      <c r="AG275" s="805"/>
      <c r="AH275" s="89"/>
      <c r="AI275" s="805"/>
      <c r="AJ275" s="90"/>
      <c r="AK275" s="85"/>
      <c r="AL275" s="85"/>
      <c r="AM275" s="1319"/>
      <c r="AN275" s="1319"/>
      <c r="AO275" s="91"/>
      <c r="AP275" s="92"/>
      <c r="AQ275" s="1321"/>
      <c r="AR275" s="93"/>
      <c r="AS275" s="86"/>
      <c r="AT275" s="94"/>
      <c r="AU275" s="86"/>
      <c r="AV275" s="94"/>
      <c r="AW275" s="95"/>
      <c r="AX275" s="92"/>
      <c r="AY275" s="96"/>
      <c r="AZ275" s="1324"/>
      <c r="BA275" s="93"/>
      <c r="BB275" s="86"/>
      <c r="BC275" s="94"/>
      <c r="BD275" s="86"/>
      <c r="BE275" s="94"/>
      <c r="BF275" s="95"/>
      <c r="BG275" s="92"/>
      <c r="BH275" s="96"/>
      <c r="BI275" s="1324"/>
      <c r="BJ275" s="93"/>
      <c r="BK275" s="86"/>
      <c r="BL275" s="94"/>
      <c r="BM275" s="86"/>
      <c r="BN275" s="94"/>
      <c r="BO275" s="95"/>
      <c r="BP275" s="92"/>
      <c r="BQ275" s="96"/>
      <c r="BR275" s="1324"/>
      <c r="BS275" s="93"/>
      <c r="BT275" s="86"/>
      <c r="BU275" s="94"/>
      <c r="BV275" s="86"/>
      <c r="BW275" s="94"/>
      <c r="BX275" s="95"/>
      <c r="BY275" s="92"/>
      <c r="BZ275" s="96"/>
      <c r="CA275" s="1324"/>
      <c r="CB275" s="812"/>
      <c r="CC275" s="813"/>
      <c r="CD275" s="814"/>
      <c r="CE275" s="815"/>
      <c r="CF275" s="816"/>
      <c r="CG275" s="85"/>
      <c r="CH275" s="85"/>
      <c r="CI275" s="1319"/>
      <c r="CJ275" s="1319"/>
      <c r="CK275" s="91"/>
      <c r="CL275" s="92"/>
      <c r="CM275" s="93"/>
      <c r="CN275" s="86"/>
      <c r="CO275" s="94"/>
      <c r="CP275" s="86"/>
      <c r="CQ275" s="94"/>
      <c r="CR275" s="95"/>
      <c r="CS275" s="92"/>
      <c r="CT275" s="96"/>
      <c r="CU275" s="93"/>
      <c r="CV275" s="86"/>
      <c r="CW275" s="94"/>
      <c r="CX275" s="86"/>
      <c r="CY275" s="94"/>
      <c r="CZ275" s="95"/>
      <c r="DA275" s="92"/>
      <c r="DB275" s="96"/>
      <c r="DC275" s="93"/>
      <c r="DD275" s="86"/>
      <c r="DE275" s="94"/>
      <c r="DF275" s="86"/>
      <c r="DG275" s="94"/>
      <c r="DH275" s="95"/>
      <c r="DI275" s="92"/>
      <c r="DJ275" s="96"/>
      <c r="DK275" s="93"/>
      <c r="DL275" s="86"/>
      <c r="DM275" s="94"/>
      <c r="DN275" s="86"/>
      <c r="DO275" s="94"/>
      <c r="DP275" s="95"/>
      <c r="DQ275" s="92"/>
      <c r="DR275" s="96"/>
      <c r="DS275" s="817"/>
      <c r="DT275" s="807"/>
      <c r="DU275" s="808"/>
      <c r="DV275" s="807"/>
      <c r="DW275" s="808"/>
      <c r="DX275" s="807"/>
      <c r="DY275" s="808"/>
      <c r="DZ275" s="807"/>
      <c r="EA275" s="808"/>
      <c r="EB275" s="807"/>
      <c r="EC275" s="808"/>
      <c r="ED275" s="1491"/>
    </row>
    <row r="276" spans="1:134" ht="14.25" thickBot="1">
      <c r="A276" s="1768"/>
      <c r="B276" s="802"/>
      <c r="C276" s="87"/>
      <c r="D276" s="79"/>
      <c r="E276" s="809"/>
      <c r="F276" s="810"/>
      <c r="G276" s="80"/>
      <c r="H276" s="803"/>
      <c r="I276" s="804"/>
      <c r="J276" s="805"/>
      <c r="K276" s="802"/>
      <c r="L276" s="804"/>
      <c r="M276" s="805"/>
      <c r="N276" s="803"/>
      <c r="O276" s="805"/>
      <c r="P276" s="81"/>
      <c r="Q276" s="82"/>
      <c r="R276" s="82"/>
      <c r="S276" s="83"/>
      <c r="T276" s="806"/>
      <c r="U276" s="84"/>
      <c r="V276" s="85"/>
      <c r="W276" s="85"/>
      <c r="X276" s="86"/>
      <c r="Y276" s="87"/>
      <c r="Z276" s="79"/>
      <c r="AA276" s="811"/>
      <c r="AB276" s="88"/>
      <c r="AC276" s="805"/>
      <c r="AD276" s="89"/>
      <c r="AE276" s="804"/>
      <c r="AF276" s="804"/>
      <c r="AG276" s="805"/>
      <c r="AH276" s="89"/>
      <c r="AI276" s="805"/>
      <c r="AJ276" s="90"/>
      <c r="AK276" s="85"/>
      <c r="AL276" s="85"/>
      <c r="AM276" s="1319"/>
      <c r="AN276" s="1319"/>
      <c r="AO276" s="91"/>
      <c r="AP276" s="92"/>
      <c r="AQ276" s="1321"/>
      <c r="AR276" s="93"/>
      <c r="AS276" s="86"/>
      <c r="AT276" s="94"/>
      <c r="AU276" s="86"/>
      <c r="AV276" s="94"/>
      <c r="AW276" s="95"/>
      <c r="AX276" s="92"/>
      <c r="AY276" s="96"/>
      <c r="AZ276" s="1324"/>
      <c r="BA276" s="93"/>
      <c r="BB276" s="86"/>
      <c r="BC276" s="94"/>
      <c r="BD276" s="86"/>
      <c r="BE276" s="94"/>
      <c r="BF276" s="95"/>
      <c r="BG276" s="92"/>
      <c r="BH276" s="96"/>
      <c r="BI276" s="1324"/>
      <c r="BJ276" s="93"/>
      <c r="BK276" s="86"/>
      <c r="BL276" s="94"/>
      <c r="BM276" s="86"/>
      <c r="BN276" s="94"/>
      <c r="BO276" s="95"/>
      <c r="BP276" s="92"/>
      <c r="BQ276" s="96"/>
      <c r="BR276" s="1324"/>
      <c r="BS276" s="93"/>
      <c r="BT276" s="86"/>
      <c r="BU276" s="94"/>
      <c r="BV276" s="86"/>
      <c r="BW276" s="94"/>
      <c r="BX276" s="95"/>
      <c r="BY276" s="92"/>
      <c r="BZ276" s="96"/>
      <c r="CA276" s="1324"/>
      <c r="CB276" s="812"/>
      <c r="CC276" s="813"/>
      <c r="CD276" s="814"/>
      <c r="CE276" s="815"/>
      <c r="CF276" s="816"/>
      <c r="CG276" s="85"/>
      <c r="CH276" s="85"/>
      <c r="CI276" s="1319"/>
      <c r="CJ276" s="1319"/>
      <c r="CK276" s="91"/>
      <c r="CL276" s="92"/>
      <c r="CM276" s="93"/>
      <c r="CN276" s="86"/>
      <c r="CO276" s="94"/>
      <c r="CP276" s="86"/>
      <c r="CQ276" s="94"/>
      <c r="CR276" s="95"/>
      <c r="CS276" s="92"/>
      <c r="CT276" s="96"/>
      <c r="CU276" s="93"/>
      <c r="CV276" s="86"/>
      <c r="CW276" s="94"/>
      <c r="CX276" s="86"/>
      <c r="CY276" s="94"/>
      <c r="CZ276" s="95"/>
      <c r="DA276" s="92"/>
      <c r="DB276" s="96"/>
      <c r="DC276" s="93"/>
      <c r="DD276" s="86"/>
      <c r="DE276" s="94"/>
      <c r="DF276" s="86"/>
      <c r="DG276" s="94"/>
      <c r="DH276" s="95"/>
      <c r="DI276" s="92"/>
      <c r="DJ276" s="96"/>
      <c r="DK276" s="93"/>
      <c r="DL276" s="86"/>
      <c r="DM276" s="94"/>
      <c r="DN276" s="86"/>
      <c r="DO276" s="94"/>
      <c r="DP276" s="95"/>
      <c r="DQ276" s="92"/>
      <c r="DR276" s="96"/>
      <c r="DS276" s="817"/>
      <c r="DT276" s="807"/>
      <c r="DU276" s="808"/>
      <c r="DV276" s="807"/>
      <c r="DW276" s="808"/>
      <c r="DX276" s="807"/>
      <c r="DY276" s="808"/>
      <c r="DZ276" s="807"/>
      <c r="EA276" s="808"/>
      <c r="EB276" s="807"/>
      <c r="EC276" s="808"/>
      <c r="ED276" s="1491"/>
    </row>
    <row r="277" spans="1:134" ht="14.25" thickBot="1">
      <c r="A277" s="1768"/>
      <c r="B277" s="802"/>
      <c r="C277" s="87"/>
      <c r="D277" s="79"/>
      <c r="E277" s="809"/>
      <c r="F277" s="810"/>
      <c r="G277" s="80"/>
      <c r="H277" s="803"/>
      <c r="I277" s="804"/>
      <c r="J277" s="805"/>
      <c r="K277" s="802"/>
      <c r="L277" s="804"/>
      <c r="M277" s="805"/>
      <c r="N277" s="803"/>
      <c r="O277" s="805"/>
      <c r="P277" s="81"/>
      <c r="Q277" s="82"/>
      <c r="R277" s="82"/>
      <c r="S277" s="83"/>
      <c r="T277" s="806"/>
      <c r="U277" s="84"/>
      <c r="V277" s="85"/>
      <c r="W277" s="85"/>
      <c r="X277" s="86"/>
      <c r="Y277" s="87"/>
      <c r="Z277" s="79"/>
      <c r="AA277" s="811"/>
      <c r="AB277" s="88"/>
      <c r="AC277" s="805"/>
      <c r="AD277" s="89"/>
      <c r="AE277" s="804"/>
      <c r="AF277" s="804"/>
      <c r="AG277" s="805"/>
      <c r="AH277" s="89"/>
      <c r="AI277" s="805"/>
      <c r="AJ277" s="90"/>
      <c r="AK277" s="85"/>
      <c r="AL277" s="85"/>
      <c r="AM277" s="1319"/>
      <c r="AN277" s="1319"/>
      <c r="AO277" s="91"/>
      <c r="AP277" s="92"/>
      <c r="AQ277" s="1321"/>
      <c r="AR277" s="93"/>
      <c r="AS277" s="86"/>
      <c r="AT277" s="94"/>
      <c r="AU277" s="86"/>
      <c r="AV277" s="94"/>
      <c r="AW277" s="95"/>
      <c r="AX277" s="92"/>
      <c r="AY277" s="96"/>
      <c r="AZ277" s="1324"/>
      <c r="BA277" s="93"/>
      <c r="BB277" s="86"/>
      <c r="BC277" s="94"/>
      <c r="BD277" s="86"/>
      <c r="BE277" s="94"/>
      <c r="BF277" s="95"/>
      <c r="BG277" s="92"/>
      <c r="BH277" s="96"/>
      <c r="BI277" s="1324"/>
      <c r="BJ277" s="93"/>
      <c r="BK277" s="86"/>
      <c r="BL277" s="94"/>
      <c r="BM277" s="86"/>
      <c r="BN277" s="94"/>
      <c r="BO277" s="95"/>
      <c r="BP277" s="92"/>
      <c r="BQ277" s="96"/>
      <c r="BR277" s="1324"/>
      <c r="BS277" s="93"/>
      <c r="BT277" s="86"/>
      <c r="BU277" s="94"/>
      <c r="BV277" s="86"/>
      <c r="BW277" s="94"/>
      <c r="BX277" s="95"/>
      <c r="BY277" s="92"/>
      <c r="BZ277" s="96"/>
      <c r="CA277" s="1324"/>
      <c r="CB277" s="812"/>
      <c r="CC277" s="813"/>
      <c r="CD277" s="814"/>
      <c r="CE277" s="815"/>
      <c r="CF277" s="816"/>
      <c r="CG277" s="85"/>
      <c r="CH277" s="85"/>
      <c r="CI277" s="1319"/>
      <c r="CJ277" s="1319"/>
      <c r="CK277" s="91"/>
      <c r="CL277" s="92"/>
      <c r="CM277" s="93"/>
      <c r="CN277" s="86"/>
      <c r="CO277" s="94"/>
      <c r="CP277" s="86"/>
      <c r="CQ277" s="94"/>
      <c r="CR277" s="95"/>
      <c r="CS277" s="92"/>
      <c r="CT277" s="96"/>
      <c r="CU277" s="93"/>
      <c r="CV277" s="86"/>
      <c r="CW277" s="94"/>
      <c r="CX277" s="86"/>
      <c r="CY277" s="94"/>
      <c r="CZ277" s="95"/>
      <c r="DA277" s="92"/>
      <c r="DB277" s="96"/>
      <c r="DC277" s="93"/>
      <c r="DD277" s="86"/>
      <c r="DE277" s="94"/>
      <c r="DF277" s="86"/>
      <c r="DG277" s="94"/>
      <c r="DH277" s="95"/>
      <c r="DI277" s="92"/>
      <c r="DJ277" s="96"/>
      <c r="DK277" s="93"/>
      <c r="DL277" s="86"/>
      <c r="DM277" s="94"/>
      <c r="DN277" s="86"/>
      <c r="DO277" s="94"/>
      <c r="DP277" s="95"/>
      <c r="DQ277" s="92"/>
      <c r="DR277" s="96"/>
      <c r="DS277" s="817"/>
      <c r="DT277" s="807"/>
      <c r="DU277" s="808"/>
      <c r="DV277" s="807"/>
      <c r="DW277" s="808"/>
      <c r="DX277" s="807"/>
      <c r="DY277" s="808"/>
      <c r="DZ277" s="807"/>
      <c r="EA277" s="808"/>
      <c r="EB277" s="807"/>
      <c r="EC277" s="808"/>
      <c r="ED277" s="1491"/>
    </row>
    <row r="278" spans="1:134" ht="14.25" thickBot="1">
      <c r="A278" s="1768"/>
      <c r="B278" s="802"/>
      <c r="C278" s="87"/>
      <c r="D278" s="79"/>
      <c r="E278" s="809"/>
      <c r="F278" s="810"/>
      <c r="G278" s="80"/>
      <c r="H278" s="803"/>
      <c r="I278" s="804"/>
      <c r="J278" s="805"/>
      <c r="K278" s="802"/>
      <c r="L278" s="804"/>
      <c r="M278" s="805"/>
      <c r="N278" s="803"/>
      <c r="O278" s="805"/>
      <c r="P278" s="81"/>
      <c r="Q278" s="82"/>
      <c r="R278" s="82"/>
      <c r="S278" s="83"/>
      <c r="T278" s="806"/>
      <c r="U278" s="84"/>
      <c r="V278" s="85"/>
      <c r="W278" s="85"/>
      <c r="X278" s="86"/>
      <c r="Y278" s="87"/>
      <c r="Z278" s="79"/>
      <c r="AA278" s="811"/>
      <c r="AB278" s="88"/>
      <c r="AC278" s="805"/>
      <c r="AD278" s="89"/>
      <c r="AE278" s="804"/>
      <c r="AF278" s="804"/>
      <c r="AG278" s="805"/>
      <c r="AH278" s="89"/>
      <c r="AI278" s="805"/>
      <c r="AJ278" s="90"/>
      <c r="AK278" s="85"/>
      <c r="AL278" s="85"/>
      <c r="AM278" s="1319"/>
      <c r="AN278" s="1319"/>
      <c r="AO278" s="91"/>
      <c r="AP278" s="92"/>
      <c r="AQ278" s="1321"/>
      <c r="AR278" s="93"/>
      <c r="AS278" s="86"/>
      <c r="AT278" s="94"/>
      <c r="AU278" s="86"/>
      <c r="AV278" s="94"/>
      <c r="AW278" s="95"/>
      <c r="AX278" s="92"/>
      <c r="AY278" s="96"/>
      <c r="AZ278" s="1324"/>
      <c r="BA278" s="93"/>
      <c r="BB278" s="86"/>
      <c r="BC278" s="94"/>
      <c r="BD278" s="86"/>
      <c r="BE278" s="94"/>
      <c r="BF278" s="95"/>
      <c r="BG278" s="92"/>
      <c r="BH278" s="96"/>
      <c r="BI278" s="1324"/>
      <c r="BJ278" s="93"/>
      <c r="BK278" s="86"/>
      <c r="BL278" s="94"/>
      <c r="BM278" s="86"/>
      <c r="BN278" s="94"/>
      <c r="BO278" s="95"/>
      <c r="BP278" s="92"/>
      <c r="BQ278" s="96"/>
      <c r="BR278" s="1324"/>
      <c r="BS278" s="93"/>
      <c r="BT278" s="86"/>
      <c r="BU278" s="94"/>
      <c r="BV278" s="86"/>
      <c r="BW278" s="94"/>
      <c r="BX278" s="95"/>
      <c r="BY278" s="92"/>
      <c r="BZ278" s="96"/>
      <c r="CA278" s="1324"/>
      <c r="CB278" s="812"/>
      <c r="CC278" s="813"/>
      <c r="CD278" s="814"/>
      <c r="CE278" s="815"/>
      <c r="CF278" s="816"/>
      <c r="CG278" s="85"/>
      <c r="CH278" s="85"/>
      <c r="CI278" s="1319"/>
      <c r="CJ278" s="1319"/>
      <c r="CK278" s="91"/>
      <c r="CL278" s="92"/>
      <c r="CM278" s="93"/>
      <c r="CN278" s="86"/>
      <c r="CO278" s="94"/>
      <c r="CP278" s="86"/>
      <c r="CQ278" s="94"/>
      <c r="CR278" s="95"/>
      <c r="CS278" s="92"/>
      <c r="CT278" s="96"/>
      <c r="CU278" s="93"/>
      <c r="CV278" s="86"/>
      <c r="CW278" s="94"/>
      <c r="CX278" s="86"/>
      <c r="CY278" s="94"/>
      <c r="CZ278" s="95"/>
      <c r="DA278" s="92"/>
      <c r="DB278" s="96"/>
      <c r="DC278" s="93"/>
      <c r="DD278" s="86"/>
      <c r="DE278" s="94"/>
      <c r="DF278" s="86"/>
      <c r="DG278" s="94"/>
      <c r="DH278" s="95"/>
      <c r="DI278" s="92"/>
      <c r="DJ278" s="96"/>
      <c r="DK278" s="93"/>
      <c r="DL278" s="86"/>
      <c r="DM278" s="94"/>
      <c r="DN278" s="86"/>
      <c r="DO278" s="94"/>
      <c r="DP278" s="95"/>
      <c r="DQ278" s="92"/>
      <c r="DR278" s="96"/>
      <c r="DS278" s="817"/>
      <c r="DT278" s="807"/>
      <c r="DU278" s="808"/>
      <c r="DV278" s="807"/>
      <c r="DW278" s="808"/>
      <c r="DX278" s="807"/>
      <c r="DY278" s="808"/>
      <c r="DZ278" s="807"/>
      <c r="EA278" s="808"/>
      <c r="EB278" s="807"/>
      <c r="EC278" s="808"/>
      <c r="ED278" s="1491"/>
    </row>
    <row r="279" spans="1:134" ht="14.25" thickBot="1">
      <c r="A279" s="1768"/>
      <c r="B279" s="802"/>
      <c r="C279" s="87"/>
      <c r="D279" s="79"/>
      <c r="E279" s="809"/>
      <c r="F279" s="810"/>
      <c r="G279" s="80"/>
      <c r="H279" s="803"/>
      <c r="I279" s="804"/>
      <c r="J279" s="805"/>
      <c r="K279" s="802"/>
      <c r="L279" s="804"/>
      <c r="M279" s="805"/>
      <c r="N279" s="803"/>
      <c r="O279" s="805"/>
      <c r="P279" s="81"/>
      <c r="Q279" s="82"/>
      <c r="R279" s="82"/>
      <c r="S279" s="83"/>
      <c r="T279" s="806"/>
      <c r="U279" s="84"/>
      <c r="V279" s="85"/>
      <c r="W279" s="85"/>
      <c r="X279" s="86"/>
      <c r="Y279" s="87"/>
      <c r="Z279" s="79"/>
      <c r="AA279" s="811"/>
      <c r="AB279" s="88"/>
      <c r="AC279" s="805"/>
      <c r="AD279" s="89"/>
      <c r="AE279" s="804"/>
      <c r="AF279" s="804"/>
      <c r="AG279" s="805"/>
      <c r="AH279" s="89"/>
      <c r="AI279" s="805"/>
      <c r="AJ279" s="90"/>
      <c r="AK279" s="85"/>
      <c r="AL279" s="85"/>
      <c r="AM279" s="1319"/>
      <c r="AN279" s="1319"/>
      <c r="AO279" s="91"/>
      <c r="AP279" s="92"/>
      <c r="AQ279" s="1321"/>
      <c r="AR279" s="93"/>
      <c r="AS279" s="86"/>
      <c r="AT279" s="94"/>
      <c r="AU279" s="86"/>
      <c r="AV279" s="94"/>
      <c r="AW279" s="95"/>
      <c r="AX279" s="92"/>
      <c r="AY279" s="96"/>
      <c r="AZ279" s="1324"/>
      <c r="BA279" s="93"/>
      <c r="BB279" s="86"/>
      <c r="BC279" s="94"/>
      <c r="BD279" s="86"/>
      <c r="BE279" s="94"/>
      <c r="BF279" s="95"/>
      <c r="BG279" s="92"/>
      <c r="BH279" s="96"/>
      <c r="BI279" s="1324"/>
      <c r="BJ279" s="93"/>
      <c r="BK279" s="86"/>
      <c r="BL279" s="94"/>
      <c r="BM279" s="86"/>
      <c r="BN279" s="94"/>
      <c r="BO279" s="95"/>
      <c r="BP279" s="92"/>
      <c r="BQ279" s="96"/>
      <c r="BR279" s="1324"/>
      <c r="BS279" s="93"/>
      <c r="BT279" s="86"/>
      <c r="BU279" s="94"/>
      <c r="BV279" s="86"/>
      <c r="BW279" s="94"/>
      <c r="BX279" s="95"/>
      <c r="BY279" s="92"/>
      <c r="BZ279" s="96"/>
      <c r="CA279" s="1324"/>
      <c r="CB279" s="812"/>
      <c r="CC279" s="813"/>
      <c r="CD279" s="814"/>
      <c r="CE279" s="815"/>
      <c r="CF279" s="816"/>
      <c r="CG279" s="85"/>
      <c r="CH279" s="85"/>
      <c r="CI279" s="1319"/>
      <c r="CJ279" s="1319"/>
      <c r="CK279" s="91"/>
      <c r="CL279" s="92"/>
      <c r="CM279" s="93"/>
      <c r="CN279" s="86"/>
      <c r="CO279" s="94"/>
      <c r="CP279" s="86"/>
      <c r="CQ279" s="94"/>
      <c r="CR279" s="95"/>
      <c r="CS279" s="92"/>
      <c r="CT279" s="96"/>
      <c r="CU279" s="93"/>
      <c r="CV279" s="86"/>
      <c r="CW279" s="94"/>
      <c r="CX279" s="86"/>
      <c r="CY279" s="94"/>
      <c r="CZ279" s="95"/>
      <c r="DA279" s="92"/>
      <c r="DB279" s="96"/>
      <c r="DC279" s="93"/>
      <c r="DD279" s="86"/>
      <c r="DE279" s="94"/>
      <c r="DF279" s="86"/>
      <c r="DG279" s="94"/>
      <c r="DH279" s="95"/>
      <c r="DI279" s="92"/>
      <c r="DJ279" s="96"/>
      <c r="DK279" s="93"/>
      <c r="DL279" s="86"/>
      <c r="DM279" s="94"/>
      <c r="DN279" s="86"/>
      <c r="DO279" s="94"/>
      <c r="DP279" s="95"/>
      <c r="DQ279" s="92"/>
      <c r="DR279" s="96"/>
      <c r="DS279" s="817"/>
      <c r="DT279" s="807"/>
      <c r="DU279" s="808"/>
      <c r="DV279" s="807"/>
      <c r="DW279" s="808"/>
      <c r="DX279" s="807"/>
      <c r="DY279" s="808"/>
      <c r="DZ279" s="807"/>
      <c r="EA279" s="808"/>
      <c r="EB279" s="807"/>
      <c r="EC279" s="808"/>
      <c r="ED279" s="1491"/>
    </row>
    <row r="280" spans="1:134" ht="14.25" thickBot="1">
      <c r="A280" s="1768"/>
      <c r="B280" s="802"/>
      <c r="C280" s="87"/>
      <c r="D280" s="79"/>
      <c r="E280" s="809"/>
      <c r="F280" s="810"/>
      <c r="G280" s="80"/>
      <c r="H280" s="803"/>
      <c r="I280" s="804"/>
      <c r="J280" s="805"/>
      <c r="K280" s="802"/>
      <c r="L280" s="804"/>
      <c r="M280" s="805"/>
      <c r="N280" s="803"/>
      <c r="O280" s="805"/>
      <c r="P280" s="81"/>
      <c r="Q280" s="82"/>
      <c r="R280" s="82"/>
      <c r="S280" s="83"/>
      <c r="T280" s="806"/>
      <c r="U280" s="84"/>
      <c r="V280" s="85"/>
      <c r="W280" s="85"/>
      <c r="X280" s="86"/>
      <c r="Y280" s="87"/>
      <c r="Z280" s="79"/>
      <c r="AA280" s="811"/>
      <c r="AB280" s="88"/>
      <c r="AC280" s="805"/>
      <c r="AD280" s="89"/>
      <c r="AE280" s="804"/>
      <c r="AF280" s="804"/>
      <c r="AG280" s="805"/>
      <c r="AH280" s="89"/>
      <c r="AI280" s="805"/>
      <c r="AJ280" s="90"/>
      <c r="AK280" s="85"/>
      <c r="AL280" s="85"/>
      <c r="AM280" s="1319"/>
      <c r="AN280" s="1319"/>
      <c r="AO280" s="91"/>
      <c r="AP280" s="92"/>
      <c r="AQ280" s="1321"/>
      <c r="AR280" s="93"/>
      <c r="AS280" s="86"/>
      <c r="AT280" s="94"/>
      <c r="AU280" s="86"/>
      <c r="AV280" s="94"/>
      <c r="AW280" s="95"/>
      <c r="AX280" s="92"/>
      <c r="AY280" s="96"/>
      <c r="AZ280" s="1324"/>
      <c r="BA280" s="93"/>
      <c r="BB280" s="86"/>
      <c r="BC280" s="94"/>
      <c r="BD280" s="86"/>
      <c r="BE280" s="94"/>
      <c r="BF280" s="95"/>
      <c r="BG280" s="92"/>
      <c r="BH280" s="96"/>
      <c r="BI280" s="1324"/>
      <c r="BJ280" s="93"/>
      <c r="BK280" s="86"/>
      <c r="BL280" s="94"/>
      <c r="BM280" s="86"/>
      <c r="BN280" s="94"/>
      <c r="BO280" s="95"/>
      <c r="BP280" s="92"/>
      <c r="BQ280" s="96"/>
      <c r="BR280" s="1324"/>
      <c r="BS280" s="93"/>
      <c r="BT280" s="86"/>
      <c r="BU280" s="94"/>
      <c r="BV280" s="86"/>
      <c r="BW280" s="94"/>
      <c r="BX280" s="95"/>
      <c r="BY280" s="92"/>
      <c r="BZ280" s="96"/>
      <c r="CA280" s="1324"/>
      <c r="CB280" s="812"/>
      <c r="CC280" s="813"/>
      <c r="CD280" s="814"/>
      <c r="CE280" s="815"/>
      <c r="CF280" s="816"/>
      <c r="CG280" s="85"/>
      <c r="CH280" s="85"/>
      <c r="CI280" s="1319"/>
      <c r="CJ280" s="1319"/>
      <c r="CK280" s="91"/>
      <c r="CL280" s="92"/>
      <c r="CM280" s="93"/>
      <c r="CN280" s="86"/>
      <c r="CO280" s="94"/>
      <c r="CP280" s="86"/>
      <c r="CQ280" s="94"/>
      <c r="CR280" s="95"/>
      <c r="CS280" s="92"/>
      <c r="CT280" s="96"/>
      <c r="CU280" s="93"/>
      <c r="CV280" s="86"/>
      <c r="CW280" s="94"/>
      <c r="CX280" s="86"/>
      <c r="CY280" s="94"/>
      <c r="CZ280" s="95"/>
      <c r="DA280" s="92"/>
      <c r="DB280" s="96"/>
      <c r="DC280" s="93"/>
      <c r="DD280" s="86"/>
      <c r="DE280" s="94"/>
      <c r="DF280" s="86"/>
      <c r="DG280" s="94"/>
      <c r="DH280" s="95"/>
      <c r="DI280" s="92"/>
      <c r="DJ280" s="96"/>
      <c r="DK280" s="93"/>
      <c r="DL280" s="86"/>
      <c r="DM280" s="94"/>
      <c r="DN280" s="86"/>
      <c r="DO280" s="94"/>
      <c r="DP280" s="95"/>
      <c r="DQ280" s="92"/>
      <c r="DR280" s="96"/>
      <c r="DS280" s="817"/>
      <c r="DT280" s="807"/>
      <c r="DU280" s="808"/>
      <c r="DV280" s="807"/>
      <c r="DW280" s="808"/>
      <c r="DX280" s="807"/>
      <c r="DY280" s="808"/>
      <c r="DZ280" s="807"/>
      <c r="EA280" s="808"/>
      <c r="EB280" s="807"/>
      <c r="EC280" s="808"/>
      <c r="ED280" s="1491"/>
    </row>
    <row r="281" spans="1:134" ht="14.25" thickBot="1">
      <c r="A281" s="1768"/>
      <c r="B281" s="802"/>
      <c r="C281" s="87"/>
      <c r="D281" s="79"/>
      <c r="E281" s="809"/>
      <c r="F281" s="810"/>
      <c r="G281" s="80"/>
      <c r="H281" s="803"/>
      <c r="I281" s="804"/>
      <c r="J281" s="805"/>
      <c r="K281" s="802"/>
      <c r="L281" s="804"/>
      <c r="M281" s="805"/>
      <c r="N281" s="803"/>
      <c r="O281" s="805"/>
      <c r="P281" s="81"/>
      <c r="Q281" s="82"/>
      <c r="R281" s="82"/>
      <c r="S281" s="83"/>
      <c r="T281" s="806"/>
      <c r="U281" s="84"/>
      <c r="V281" s="85"/>
      <c r="W281" s="85"/>
      <c r="X281" s="86"/>
      <c r="Y281" s="87"/>
      <c r="Z281" s="79"/>
      <c r="AA281" s="811"/>
      <c r="AB281" s="88"/>
      <c r="AC281" s="805"/>
      <c r="AD281" s="89"/>
      <c r="AE281" s="804"/>
      <c r="AF281" s="804"/>
      <c r="AG281" s="805"/>
      <c r="AH281" s="89"/>
      <c r="AI281" s="805"/>
      <c r="AJ281" s="90"/>
      <c r="AK281" s="85"/>
      <c r="AL281" s="85"/>
      <c r="AM281" s="1319"/>
      <c r="AN281" s="1319"/>
      <c r="AO281" s="91"/>
      <c r="AP281" s="92"/>
      <c r="AQ281" s="1321"/>
      <c r="AR281" s="93"/>
      <c r="AS281" s="86"/>
      <c r="AT281" s="94"/>
      <c r="AU281" s="86"/>
      <c r="AV281" s="94"/>
      <c r="AW281" s="95"/>
      <c r="AX281" s="92"/>
      <c r="AY281" s="96"/>
      <c r="AZ281" s="1324"/>
      <c r="BA281" s="93"/>
      <c r="BB281" s="86"/>
      <c r="BC281" s="94"/>
      <c r="BD281" s="86"/>
      <c r="BE281" s="94"/>
      <c r="BF281" s="95"/>
      <c r="BG281" s="92"/>
      <c r="BH281" s="96"/>
      <c r="BI281" s="1324"/>
      <c r="BJ281" s="93"/>
      <c r="BK281" s="86"/>
      <c r="BL281" s="94"/>
      <c r="BM281" s="86"/>
      <c r="BN281" s="94"/>
      <c r="BO281" s="95"/>
      <c r="BP281" s="92"/>
      <c r="BQ281" s="96"/>
      <c r="BR281" s="1324"/>
      <c r="BS281" s="93"/>
      <c r="BT281" s="86"/>
      <c r="BU281" s="94"/>
      <c r="BV281" s="86"/>
      <c r="BW281" s="94"/>
      <c r="BX281" s="95"/>
      <c r="BY281" s="92"/>
      <c r="BZ281" s="96"/>
      <c r="CA281" s="1324"/>
      <c r="CB281" s="812"/>
      <c r="CC281" s="813"/>
      <c r="CD281" s="814"/>
      <c r="CE281" s="815"/>
      <c r="CF281" s="816"/>
      <c r="CG281" s="85"/>
      <c r="CH281" s="85"/>
      <c r="CI281" s="1319"/>
      <c r="CJ281" s="1319"/>
      <c r="CK281" s="91"/>
      <c r="CL281" s="92"/>
      <c r="CM281" s="93"/>
      <c r="CN281" s="86"/>
      <c r="CO281" s="94"/>
      <c r="CP281" s="86"/>
      <c r="CQ281" s="94"/>
      <c r="CR281" s="95"/>
      <c r="CS281" s="92"/>
      <c r="CT281" s="96"/>
      <c r="CU281" s="93"/>
      <c r="CV281" s="86"/>
      <c r="CW281" s="94"/>
      <c r="CX281" s="86"/>
      <c r="CY281" s="94"/>
      <c r="CZ281" s="95"/>
      <c r="DA281" s="92"/>
      <c r="DB281" s="96"/>
      <c r="DC281" s="93"/>
      <c r="DD281" s="86"/>
      <c r="DE281" s="94"/>
      <c r="DF281" s="86"/>
      <c r="DG281" s="94"/>
      <c r="DH281" s="95"/>
      <c r="DI281" s="92"/>
      <c r="DJ281" s="96"/>
      <c r="DK281" s="93"/>
      <c r="DL281" s="86"/>
      <c r="DM281" s="94"/>
      <c r="DN281" s="86"/>
      <c r="DO281" s="94"/>
      <c r="DP281" s="95"/>
      <c r="DQ281" s="92"/>
      <c r="DR281" s="96"/>
      <c r="DS281" s="817"/>
      <c r="DT281" s="807"/>
      <c r="DU281" s="808"/>
      <c r="DV281" s="807"/>
      <c r="DW281" s="808"/>
      <c r="DX281" s="807"/>
      <c r="DY281" s="808"/>
      <c r="DZ281" s="807"/>
      <c r="EA281" s="808"/>
      <c r="EB281" s="807"/>
      <c r="EC281" s="808"/>
      <c r="ED281" s="1491"/>
    </row>
    <row r="282" spans="1:134" ht="14.25" thickBot="1">
      <c r="A282" s="1768"/>
      <c r="B282" s="802"/>
      <c r="C282" s="87"/>
      <c r="D282" s="79"/>
      <c r="E282" s="809"/>
      <c r="F282" s="810"/>
      <c r="G282" s="80"/>
      <c r="H282" s="803"/>
      <c r="I282" s="804"/>
      <c r="J282" s="805"/>
      <c r="K282" s="802"/>
      <c r="L282" s="804"/>
      <c r="M282" s="805"/>
      <c r="N282" s="803"/>
      <c r="O282" s="805"/>
      <c r="P282" s="81"/>
      <c r="Q282" s="82"/>
      <c r="R282" s="82"/>
      <c r="S282" s="83"/>
      <c r="T282" s="806"/>
      <c r="U282" s="84"/>
      <c r="V282" s="85"/>
      <c r="W282" s="85"/>
      <c r="X282" s="86"/>
      <c r="Y282" s="87"/>
      <c r="Z282" s="79"/>
      <c r="AA282" s="811"/>
      <c r="AB282" s="88"/>
      <c r="AC282" s="805"/>
      <c r="AD282" s="89"/>
      <c r="AE282" s="804"/>
      <c r="AF282" s="804"/>
      <c r="AG282" s="805"/>
      <c r="AH282" s="89"/>
      <c r="AI282" s="805"/>
      <c r="AJ282" s="90"/>
      <c r="AK282" s="85"/>
      <c r="AL282" s="85"/>
      <c r="AM282" s="1319"/>
      <c r="AN282" s="1319"/>
      <c r="AO282" s="91"/>
      <c r="AP282" s="92"/>
      <c r="AQ282" s="1321"/>
      <c r="AR282" s="93"/>
      <c r="AS282" s="86"/>
      <c r="AT282" s="94"/>
      <c r="AU282" s="86"/>
      <c r="AV282" s="94"/>
      <c r="AW282" s="95"/>
      <c r="AX282" s="92"/>
      <c r="AY282" s="96"/>
      <c r="AZ282" s="1324"/>
      <c r="BA282" s="93"/>
      <c r="BB282" s="86"/>
      <c r="BC282" s="94"/>
      <c r="BD282" s="86"/>
      <c r="BE282" s="94"/>
      <c r="BF282" s="95"/>
      <c r="BG282" s="92"/>
      <c r="BH282" s="96"/>
      <c r="BI282" s="1324"/>
      <c r="BJ282" s="93"/>
      <c r="BK282" s="86"/>
      <c r="BL282" s="94"/>
      <c r="BM282" s="86"/>
      <c r="BN282" s="94"/>
      <c r="BO282" s="95"/>
      <c r="BP282" s="92"/>
      <c r="BQ282" s="96"/>
      <c r="BR282" s="1324"/>
      <c r="BS282" s="93"/>
      <c r="BT282" s="86"/>
      <c r="BU282" s="94"/>
      <c r="BV282" s="86"/>
      <c r="BW282" s="94"/>
      <c r="BX282" s="95"/>
      <c r="BY282" s="92"/>
      <c r="BZ282" s="96"/>
      <c r="CA282" s="1324"/>
      <c r="CB282" s="812"/>
      <c r="CC282" s="813"/>
      <c r="CD282" s="814"/>
      <c r="CE282" s="815"/>
      <c r="CF282" s="816"/>
      <c r="CG282" s="85"/>
      <c r="CH282" s="85"/>
      <c r="CI282" s="1319"/>
      <c r="CJ282" s="1319"/>
      <c r="CK282" s="91"/>
      <c r="CL282" s="92"/>
      <c r="CM282" s="93"/>
      <c r="CN282" s="86"/>
      <c r="CO282" s="94"/>
      <c r="CP282" s="86"/>
      <c r="CQ282" s="94"/>
      <c r="CR282" s="95"/>
      <c r="CS282" s="92"/>
      <c r="CT282" s="96"/>
      <c r="CU282" s="93"/>
      <c r="CV282" s="86"/>
      <c r="CW282" s="94"/>
      <c r="CX282" s="86"/>
      <c r="CY282" s="94"/>
      <c r="CZ282" s="95"/>
      <c r="DA282" s="92"/>
      <c r="DB282" s="96"/>
      <c r="DC282" s="93"/>
      <c r="DD282" s="86"/>
      <c r="DE282" s="94"/>
      <c r="DF282" s="86"/>
      <c r="DG282" s="94"/>
      <c r="DH282" s="95"/>
      <c r="DI282" s="92"/>
      <c r="DJ282" s="96"/>
      <c r="DK282" s="93"/>
      <c r="DL282" s="86"/>
      <c r="DM282" s="94"/>
      <c r="DN282" s="86"/>
      <c r="DO282" s="94"/>
      <c r="DP282" s="95"/>
      <c r="DQ282" s="92"/>
      <c r="DR282" s="96"/>
      <c r="DS282" s="817"/>
      <c r="DT282" s="807"/>
      <c r="DU282" s="808"/>
      <c r="DV282" s="807"/>
      <c r="DW282" s="808"/>
      <c r="DX282" s="807"/>
      <c r="DY282" s="808"/>
      <c r="DZ282" s="807"/>
      <c r="EA282" s="808"/>
      <c r="EB282" s="807"/>
      <c r="EC282" s="808"/>
      <c r="ED282" s="1491"/>
    </row>
    <row r="283" spans="1:134" ht="14.25" thickBot="1">
      <c r="A283" s="1768"/>
      <c r="B283" s="802"/>
      <c r="C283" s="87"/>
      <c r="D283" s="79"/>
      <c r="E283" s="809"/>
      <c r="F283" s="810"/>
      <c r="G283" s="80"/>
      <c r="H283" s="803"/>
      <c r="I283" s="804"/>
      <c r="J283" s="805"/>
      <c r="K283" s="802"/>
      <c r="L283" s="804"/>
      <c r="M283" s="805"/>
      <c r="N283" s="803"/>
      <c r="O283" s="805"/>
      <c r="P283" s="81"/>
      <c r="Q283" s="82"/>
      <c r="R283" s="82"/>
      <c r="S283" s="83"/>
      <c r="T283" s="806"/>
      <c r="U283" s="84"/>
      <c r="V283" s="85"/>
      <c r="W283" s="85"/>
      <c r="X283" s="86"/>
      <c r="Y283" s="87"/>
      <c r="Z283" s="79"/>
      <c r="AA283" s="811"/>
      <c r="AB283" s="88"/>
      <c r="AC283" s="805"/>
      <c r="AD283" s="89"/>
      <c r="AE283" s="804"/>
      <c r="AF283" s="804"/>
      <c r="AG283" s="805"/>
      <c r="AH283" s="89"/>
      <c r="AI283" s="805"/>
      <c r="AJ283" s="90"/>
      <c r="AK283" s="85"/>
      <c r="AL283" s="85"/>
      <c r="AM283" s="1319"/>
      <c r="AN283" s="1319"/>
      <c r="AO283" s="91"/>
      <c r="AP283" s="92"/>
      <c r="AQ283" s="1321"/>
      <c r="AR283" s="93"/>
      <c r="AS283" s="86"/>
      <c r="AT283" s="94"/>
      <c r="AU283" s="86"/>
      <c r="AV283" s="94"/>
      <c r="AW283" s="95"/>
      <c r="AX283" s="92"/>
      <c r="AY283" s="96"/>
      <c r="AZ283" s="1324"/>
      <c r="BA283" s="93"/>
      <c r="BB283" s="86"/>
      <c r="BC283" s="94"/>
      <c r="BD283" s="86"/>
      <c r="BE283" s="94"/>
      <c r="BF283" s="95"/>
      <c r="BG283" s="92"/>
      <c r="BH283" s="96"/>
      <c r="BI283" s="1324"/>
      <c r="BJ283" s="93"/>
      <c r="BK283" s="86"/>
      <c r="BL283" s="94"/>
      <c r="BM283" s="86"/>
      <c r="BN283" s="94"/>
      <c r="BO283" s="95"/>
      <c r="BP283" s="92"/>
      <c r="BQ283" s="96"/>
      <c r="BR283" s="1324"/>
      <c r="BS283" s="93"/>
      <c r="BT283" s="86"/>
      <c r="BU283" s="94"/>
      <c r="BV283" s="86"/>
      <c r="BW283" s="94"/>
      <c r="BX283" s="95"/>
      <c r="BY283" s="92"/>
      <c r="BZ283" s="96"/>
      <c r="CA283" s="1324"/>
      <c r="CB283" s="812"/>
      <c r="CC283" s="813"/>
      <c r="CD283" s="814"/>
      <c r="CE283" s="815"/>
      <c r="CF283" s="816"/>
      <c r="CG283" s="85"/>
      <c r="CH283" s="85"/>
      <c r="CI283" s="1319"/>
      <c r="CJ283" s="1319"/>
      <c r="CK283" s="91"/>
      <c r="CL283" s="92"/>
      <c r="CM283" s="93"/>
      <c r="CN283" s="86"/>
      <c r="CO283" s="94"/>
      <c r="CP283" s="86"/>
      <c r="CQ283" s="94"/>
      <c r="CR283" s="95"/>
      <c r="CS283" s="92"/>
      <c r="CT283" s="96"/>
      <c r="CU283" s="93"/>
      <c r="CV283" s="86"/>
      <c r="CW283" s="94"/>
      <c r="CX283" s="86"/>
      <c r="CY283" s="94"/>
      <c r="CZ283" s="95"/>
      <c r="DA283" s="92"/>
      <c r="DB283" s="96"/>
      <c r="DC283" s="93"/>
      <c r="DD283" s="86"/>
      <c r="DE283" s="94"/>
      <c r="DF283" s="86"/>
      <c r="DG283" s="94"/>
      <c r="DH283" s="95"/>
      <c r="DI283" s="92"/>
      <c r="DJ283" s="96"/>
      <c r="DK283" s="93"/>
      <c r="DL283" s="86"/>
      <c r="DM283" s="94"/>
      <c r="DN283" s="86"/>
      <c r="DO283" s="94"/>
      <c r="DP283" s="95"/>
      <c r="DQ283" s="92"/>
      <c r="DR283" s="96"/>
      <c r="DS283" s="817"/>
      <c r="DT283" s="807"/>
      <c r="DU283" s="808"/>
      <c r="DV283" s="807"/>
      <c r="DW283" s="808"/>
      <c r="DX283" s="807"/>
      <c r="DY283" s="808"/>
      <c r="DZ283" s="807"/>
      <c r="EA283" s="808"/>
      <c r="EB283" s="807"/>
      <c r="EC283" s="808"/>
      <c r="ED283" s="1491"/>
    </row>
    <row r="284" spans="1:134" ht="14.25" thickBot="1">
      <c r="A284" s="1768"/>
      <c r="B284" s="802"/>
      <c r="C284" s="87"/>
      <c r="D284" s="79"/>
      <c r="E284" s="809"/>
      <c r="F284" s="810"/>
      <c r="G284" s="80"/>
      <c r="H284" s="803"/>
      <c r="I284" s="804"/>
      <c r="J284" s="805"/>
      <c r="K284" s="802"/>
      <c r="L284" s="804"/>
      <c r="M284" s="805"/>
      <c r="N284" s="803"/>
      <c r="O284" s="805"/>
      <c r="P284" s="81"/>
      <c r="Q284" s="82"/>
      <c r="R284" s="82"/>
      <c r="S284" s="83"/>
      <c r="T284" s="806"/>
      <c r="U284" s="84"/>
      <c r="V284" s="85"/>
      <c r="W284" s="85"/>
      <c r="X284" s="86"/>
      <c r="Y284" s="87"/>
      <c r="Z284" s="79"/>
      <c r="AA284" s="811"/>
      <c r="AB284" s="88"/>
      <c r="AC284" s="805"/>
      <c r="AD284" s="89"/>
      <c r="AE284" s="804"/>
      <c r="AF284" s="804"/>
      <c r="AG284" s="805"/>
      <c r="AH284" s="89"/>
      <c r="AI284" s="805"/>
      <c r="AJ284" s="90"/>
      <c r="AK284" s="85"/>
      <c r="AL284" s="85"/>
      <c r="AM284" s="1319"/>
      <c r="AN284" s="1319"/>
      <c r="AO284" s="91"/>
      <c r="AP284" s="92"/>
      <c r="AQ284" s="1321"/>
      <c r="AR284" s="93"/>
      <c r="AS284" s="86"/>
      <c r="AT284" s="94"/>
      <c r="AU284" s="86"/>
      <c r="AV284" s="94"/>
      <c r="AW284" s="95"/>
      <c r="AX284" s="92"/>
      <c r="AY284" s="96"/>
      <c r="AZ284" s="1324"/>
      <c r="BA284" s="93"/>
      <c r="BB284" s="86"/>
      <c r="BC284" s="94"/>
      <c r="BD284" s="86"/>
      <c r="BE284" s="94"/>
      <c r="BF284" s="95"/>
      <c r="BG284" s="92"/>
      <c r="BH284" s="96"/>
      <c r="BI284" s="1324"/>
      <c r="BJ284" s="93"/>
      <c r="BK284" s="86"/>
      <c r="BL284" s="94"/>
      <c r="BM284" s="86"/>
      <c r="BN284" s="94"/>
      <c r="BO284" s="95"/>
      <c r="BP284" s="92"/>
      <c r="BQ284" s="96"/>
      <c r="BR284" s="1324"/>
      <c r="BS284" s="93"/>
      <c r="BT284" s="86"/>
      <c r="BU284" s="94"/>
      <c r="BV284" s="86"/>
      <c r="BW284" s="94"/>
      <c r="BX284" s="95"/>
      <c r="BY284" s="92"/>
      <c r="BZ284" s="96"/>
      <c r="CA284" s="1324"/>
      <c r="CB284" s="812"/>
      <c r="CC284" s="813"/>
      <c r="CD284" s="814"/>
      <c r="CE284" s="815"/>
      <c r="CF284" s="816"/>
      <c r="CG284" s="85"/>
      <c r="CH284" s="85"/>
      <c r="CI284" s="1319"/>
      <c r="CJ284" s="1319"/>
      <c r="CK284" s="91"/>
      <c r="CL284" s="92"/>
      <c r="CM284" s="93"/>
      <c r="CN284" s="86"/>
      <c r="CO284" s="94"/>
      <c r="CP284" s="86"/>
      <c r="CQ284" s="94"/>
      <c r="CR284" s="95"/>
      <c r="CS284" s="92"/>
      <c r="CT284" s="96"/>
      <c r="CU284" s="93"/>
      <c r="CV284" s="86"/>
      <c r="CW284" s="94"/>
      <c r="CX284" s="86"/>
      <c r="CY284" s="94"/>
      <c r="CZ284" s="95"/>
      <c r="DA284" s="92"/>
      <c r="DB284" s="96"/>
      <c r="DC284" s="93"/>
      <c r="DD284" s="86"/>
      <c r="DE284" s="94"/>
      <c r="DF284" s="86"/>
      <c r="DG284" s="94"/>
      <c r="DH284" s="95"/>
      <c r="DI284" s="92"/>
      <c r="DJ284" s="96"/>
      <c r="DK284" s="93"/>
      <c r="DL284" s="86"/>
      <c r="DM284" s="94"/>
      <c r="DN284" s="86"/>
      <c r="DO284" s="94"/>
      <c r="DP284" s="95"/>
      <c r="DQ284" s="92"/>
      <c r="DR284" s="96"/>
      <c r="DS284" s="817"/>
      <c r="DT284" s="807"/>
      <c r="DU284" s="808"/>
      <c r="DV284" s="807"/>
      <c r="DW284" s="808"/>
      <c r="DX284" s="807"/>
      <c r="DY284" s="808"/>
      <c r="DZ284" s="807"/>
      <c r="EA284" s="808"/>
      <c r="EB284" s="807"/>
      <c r="EC284" s="808"/>
      <c r="ED284" s="1491"/>
    </row>
    <row r="285" spans="1:134" ht="14.25" thickBot="1">
      <c r="A285" s="1768"/>
      <c r="B285" s="802"/>
      <c r="C285" s="87"/>
      <c r="D285" s="79"/>
      <c r="E285" s="809"/>
      <c r="F285" s="810"/>
      <c r="G285" s="80"/>
      <c r="H285" s="803"/>
      <c r="I285" s="804"/>
      <c r="J285" s="805"/>
      <c r="K285" s="802"/>
      <c r="L285" s="804"/>
      <c r="M285" s="805"/>
      <c r="N285" s="803"/>
      <c r="O285" s="805"/>
      <c r="P285" s="81"/>
      <c r="Q285" s="82"/>
      <c r="R285" s="82"/>
      <c r="S285" s="83"/>
      <c r="T285" s="806"/>
      <c r="U285" s="84"/>
      <c r="V285" s="85"/>
      <c r="W285" s="85"/>
      <c r="X285" s="86"/>
      <c r="Y285" s="87"/>
      <c r="Z285" s="79"/>
      <c r="AA285" s="811"/>
      <c r="AB285" s="88"/>
      <c r="AC285" s="805"/>
      <c r="AD285" s="89"/>
      <c r="AE285" s="804"/>
      <c r="AF285" s="804"/>
      <c r="AG285" s="805"/>
      <c r="AH285" s="89"/>
      <c r="AI285" s="805"/>
      <c r="AJ285" s="90"/>
      <c r="AK285" s="85"/>
      <c r="AL285" s="85"/>
      <c r="AM285" s="1319"/>
      <c r="AN285" s="1319"/>
      <c r="AO285" s="91"/>
      <c r="AP285" s="92"/>
      <c r="AQ285" s="1321"/>
      <c r="AR285" s="93"/>
      <c r="AS285" s="86"/>
      <c r="AT285" s="94"/>
      <c r="AU285" s="86"/>
      <c r="AV285" s="94"/>
      <c r="AW285" s="95"/>
      <c r="AX285" s="92"/>
      <c r="AY285" s="96"/>
      <c r="AZ285" s="1324"/>
      <c r="BA285" s="93"/>
      <c r="BB285" s="86"/>
      <c r="BC285" s="94"/>
      <c r="BD285" s="86"/>
      <c r="BE285" s="94"/>
      <c r="BF285" s="95"/>
      <c r="BG285" s="92"/>
      <c r="BH285" s="96"/>
      <c r="BI285" s="1324"/>
      <c r="BJ285" s="93"/>
      <c r="BK285" s="86"/>
      <c r="BL285" s="94"/>
      <c r="BM285" s="86"/>
      <c r="BN285" s="94"/>
      <c r="BO285" s="95"/>
      <c r="BP285" s="92"/>
      <c r="BQ285" s="96"/>
      <c r="BR285" s="1324"/>
      <c r="BS285" s="93"/>
      <c r="BT285" s="86"/>
      <c r="BU285" s="94"/>
      <c r="BV285" s="86"/>
      <c r="BW285" s="94"/>
      <c r="BX285" s="95"/>
      <c r="BY285" s="92"/>
      <c r="BZ285" s="96"/>
      <c r="CA285" s="1324"/>
      <c r="CB285" s="812"/>
      <c r="CC285" s="813"/>
      <c r="CD285" s="814"/>
      <c r="CE285" s="815"/>
      <c r="CF285" s="816"/>
      <c r="CG285" s="85"/>
      <c r="CH285" s="85"/>
      <c r="CI285" s="1319"/>
      <c r="CJ285" s="1319"/>
      <c r="CK285" s="91"/>
      <c r="CL285" s="92"/>
      <c r="CM285" s="93"/>
      <c r="CN285" s="86"/>
      <c r="CO285" s="94"/>
      <c r="CP285" s="86"/>
      <c r="CQ285" s="94"/>
      <c r="CR285" s="95"/>
      <c r="CS285" s="92"/>
      <c r="CT285" s="96"/>
      <c r="CU285" s="93"/>
      <c r="CV285" s="86"/>
      <c r="CW285" s="94"/>
      <c r="CX285" s="86"/>
      <c r="CY285" s="94"/>
      <c r="CZ285" s="95"/>
      <c r="DA285" s="92"/>
      <c r="DB285" s="96"/>
      <c r="DC285" s="93"/>
      <c r="DD285" s="86"/>
      <c r="DE285" s="94"/>
      <c r="DF285" s="86"/>
      <c r="DG285" s="94"/>
      <c r="DH285" s="95"/>
      <c r="DI285" s="92"/>
      <c r="DJ285" s="96"/>
      <c r="DK285" s="93"/>
      <c r="DL285" s="86"/>
      <c r="DM285" s="94"/>
      <c r="DN285" s="86"/>
      <c r="DO285" s="94"/>
      <c r="DP285" s="95"/>
      <c r="DQ285" s="92"/>
      <c r="DR285" s="96"/>
      <c r="DS285" s="817"/>
      <c r="DT285" s="807"/>
      <c r="DU285" s="808"/>
      <c r="DV285" s="807"/>
      <c r="DW285" s="808"/>
      <c r="DX285" s="807"/>
      <c r="DY285" s="808"/>
      <c r="DZ285" s="807"/>
      <c r="EA285" s="808"/>
      <c r="EB285" s="807"/>
      <c r="EC285" s="808"/>
      <c r="ED285" s="1491"/>
    </row>
    <row r="286" spans="1:134" ht="14.25" thickBot="1">
      <c r="A286" s="1768"/>
      <c r="B286" s="802"/>
      <c r="C286" s="87"/>
      <c r="D286" s="79"/>
      <c r="E286" s="809"/>
      <c r="F286" s="810"/>
      <c r="G286" s="80"/>
      <c r="H286" s="803"/>
      <c r="I286" s="804"/>
      <c r="J286" s="805"/>
      <c r="K286" s="802"/>
      <c r="L286" s="804"/>
      <c r="M286" s="805"/>
      <c r="N286" s="803"/>
      <c r="O286" s="805"/>
      <c r="P286" s="81"/>
      <c r="Q286" s="82"/>
      <c r="R286" s="82"/>
      <c r="S286" s="83"/>
      <c r="T286" s="806"/>
      <c r="U286" s="84"/>
      <c r="V286" s="85"/>
      <c r="W286" s="85"/>
      <c r="X286" s="86"/>
      <c r="Y286" s="87"/>
      <c r="Z286" s="79"/>
      <c r="AA286" s="811"/>
      <c r="AB286" s="88"/>
      <c r="AC286" s="805"/>
      <c r="AD286" s="89"/>
      <c r="AE286" s="804"/>
      <c r="AF286" s="804"/>
      <c r="AG286" s="805"/>
      <c r="AH286" s="89"/>
      <c r="AI286" s="805"/>
      <c r="AJ286" s="90"/>
      <c r="AK286" s="85"/>
      <c r="AL286" s="85"/>
      <c r="AM286" s="1319"/>
      <c r="AN286" s="1319"/>
      <c r="AO286" s="91"/>
      <c r="AP286" s="92"/>
      <c r="AQ286" s="1321"/>
      <c r="AR286" s="93"/>
      <c r="AS286" s="86"/>
      <c r="AT286" s="94"/>
      <c r="AU286" s="86"/>
      <c r="AV286" s="94"/>
      <c r="AW286" s="95"/>
      <c r="AX286" s="92"/>
      <c r="AY286" s="96"/>
      <c r="AZ286" s="1324"/>
      <c r="BA286" s="93"/>
      <c r="BB286" s="86"/>
      <c r="BC286" s="94"/>
      <c r="BD286" s="86"/>
      <c r="BE286" s="94"/>
      <c r="BF286" s="95"/>
      <c r="BG286" s="92"/>
      <c r="BH286" s="96"/>
      <c r="BI286" s="1324"/>
      <c r="BJ286" s="93"/>
      <c r="BK286" s="86"/>
      <c r="BL286" s="94"/>
      <c r="BM286" s="86"/>
      <c r="BN286" s="94"/>
      <c r="BO286" s="95"/>
      <c r="BP286" s="92"/>
      <c r="BQ286" s="96"/>
      <c r="BR286" s="1324"/>
      <c r="BS286" s="93"/>
      <c r="BT286" s="86"/>
      <c r="BU286" s="94"/>
      <c r="BV286" s="86"/>
      <c r="BW286" s="94"/>
      <c r="BX286" s="95"/>
      <c r="BY286" s="92"/>
      <c r="BZ286" s="96"/>
      <c r="CA286" s="1324"/>
      <c r="CB286" s="812"/>
      <c r="CC286" s="813"/>
      <c r="CD286" s="814"/>
      <c r="CE286" s="815"/>
      <c r="CF286" s="816"/>
      <c r="CG286" s="85"/>
      <c r="CH286" s="85"/>
      <c r="CI286" s="1319"/>
      <c r="CJ286" s="1319"/>
      <c r="CK286" s="91"/>
      <c r="CL286" s="92"/>
      <c r="CM286" s="93"/>
      <c r="CN286" s="86"/>
      <c r="CO286" s="94"/>
      <c r="CP286" s="86"/>
      <c r="CQ286" s="94"/>
      <c r="CR286" s="95"/>
      <c r="CS286" s="92"/>
      <c r="CT286" s="96"/>
      <c r="CU286" s="93"/>
      <c r="CV286" s="86"/>
      <c r="CW286" s="94"/>
      <c r="CX286" s="86"/>
      <c r="CY286" s="94"/>
      <c r="CZ286" s="95"/>
      <c r="DA286" s="92"/>
      <c r="DB286" s="96"/>
      <c r="DC286" s="93"/>
      <c r="DD286" s="86"/>
      <c r="DE286" s="94"/>
      <c r="DF286" s="86"/>
      <c r="DG286" s="94"/>
      <c r="DH286" s="95"/>
      <c r="DI286" s="92"/>
      <c r="DJ286" s="96"/>
      <c r="DK286" s="93"/>
      <c r="DL286" s="86"/>
      <c r="DM286" s="94"/>
      <c r="DN286" s="86"/>
      <c r="DO286" s="94"/>
      <c r="DP286" s="95"/>
      <c r="DQ286" s="92"/>
      <c r="DR286" s="96"/>
      <c r="DS286" s="817"/>
      <c r="DT286" s="807"/>
      <c r="DU286" s="808"/>
      <c r="DV286" s="807"/>
      <c r="DW286" s="808"/>
      <c r="DX286" s="807"/>
      <c r="DY286" s="808"/>
      <c r="DZ286" s="807"/>
      <c r="EA286" s="808"/>
      <c r="EB286" s="807"/>
      <c r="EC286" s="808"/>
      <c r="ED286" s="1491"/>
    </row>
    <row r="287" spans="1:134" ht="14.25" thickBot="1">
      <c r="A287" s="1768"/>
      <c r="B287" s="802"/>
      <c r="C287" s="87"/>
      <c r="D287" s="79"/>
      <c r="E287" s="809"/>
      <c r="F287" s="810"/>
      <c r="G287" s="80"/>
      <c r="H287" s="803"/>
      <c r="I287" s="804"/>
      <c r="J287" s="805"/>
      <c r="K287" s="802"/>
      <c r="L287" s="804"/>
      <c r="M287" s="805"/>
      <c r="N287" s="803"/>
      <c r="O287" s="805"/>
      <c r="P287" s="81"/>
      <c r="Q287" s="82"/>
      <c r="R287" s="82"/>
      <c r="S287" s="83"/>
      <c r="T287" s="806"/>
      <c r="U287" s="84"/>
      <c r="V287" s="85"/>
      <c r="W287" s="85"/>
      <c r="X287" s="86"/>
      <c r="Y287" s="87"/>
      <c r="Z287" s="79"/>
      <c r="AA287" s="811"/>
      <c r="AB287" s="88"/>
      <c r="AC287" s="805"/>
      <c r="AD287" s="89"/>
      <c r="AE287" s="804"/>
      <c r="AF287" s="804"/>
      <c r="AG287" s="805"/>
      <c r="AH287" s="89"/>
      <c r="AI287" s="805"/>
      <c r="AJ287" s="90"/>
      <c r="AK287" s="85"/>
      <c r="AL287" s="85"/>
      <c r="AM287" s="1319"/>
      <c r="AN287" s="1319"/>
      <c r="AO287" s="91"/>
      <c r="AP287" s="92"/>
      <c r="AQ287" s="1321"/>
      <c r="AR287" s="93"/>
      <c r="AS287" s="86"/>
      <c r="AT287" s="94"/>
      <c r="AU287" s="86"/>
      <c r="AV287" s="94"/>
      <c r="AW287" s="95"/>
      <c r="AX287" s="92"/>
      <c r="AY287" s="96"/>
      <c r="AZ287" s="1324"/>
      <c r="BA287" s="93"/>
      <c r="BB287" s="86"/>
      <c r="BC287" s="94"/>
      <c r="BD287" s="86"/>
      <c r="BE287" s="94"/>
      <c r="BF287" s="95"/>
      <c r="BG287" s="92"/>
      <c r="BH287" s="96"/>
      <c r="BI287" s="1324"/>
      <c r="BJ287" s="93"/>
      <c r="BK287" s="86"/>
      <c r="BL287" s="94"/>
      <c r="BM287" s="86"/>
      <c r="BN287" s="94"/>
      <c r="BO287" s="95"/>
      <c r="BP287" s="92"/>
      <c r="BQ287" s="96"/>
      <c r="BR287" s="1324"/>
      <c r="BS287" s="93"/>
      <c r="BT287" s="86"/>
      <c r="BU287" s="94"/>
      <c r="BV287" s="86"/>
      <c r="BW287" s="94"/>
      <c r="BX287" s="95"/>
      <c r="BY287" s="92"/>
      <c r="BZ287" s="96"/>
      <c r="CA287" s="1324"/>
      <c r="CB287" s="812"/>
      <c r="CC287" s="813"/>
      <c r="CD287" s="814"/>
      <c r="CE287" s="815"/>
      <c r="CF287" s="816"/>
      <c r="CG287" s="85"/>
      <c r="CH287" s="85"/>
      <c r="CI287" s="1319"/>
      <c r="CJ287" s="1319"/>
      <c r="CK287" s="91"/>
      <c r="CL287" s="92"/>
      <c r="CM287" s="93"/>
      <c r="CN287" s="86"/>
      <c r="CO287" s="94"/>
      <c r="CP287" s="86"/>
      <c r="CQ287" s="94"/>
      <c r="CR287" s="95"/>
      <c r="CS287" s="92"/>
      <c r="CT287" s="96"/>
      <c r="CU287" s="93"/>
      <c r="CV287" s="86"/>
      <c r="CW287" s="94"/>
      <c r="CX287" s="86"/>
      <c r="CY287" s="94"/>
      <c r="CZ287" s="95"/>
      <c r="DA287" s="92"/>
      <c r="DB287" s="96"/>
      <c r="DC287" s="93"/>
      <c r="DD287" s="86"/>
      <c r="DE287" s="94"/>
      <c r="DF287" s="86"/>
      <c r="DG287" s="94"/>
      <c r="DH287" s="95"/>
      <c r="DI287" s="92"/>
      <c r="DJ287" s="96"/>
      <c r="DK287" s="93"/>
      <c r="DL287" s="86"/>
      <c r="DM287" s="94"/>
      <c r="DN287" s="86"/>
      <c r="DO287" s="94"/>
      <c r="DP287" s="95"/>
      <c r="DQ287" s="92"/>
      <c r="DR287" s="96"/>
      <c r="DS287" s="817"/>
      <c r="DT287" s="807"/>
      <c r="DU287" s="808"/>
      <c r="DV287" s="807"/>
      <c r="DW287" s="808"/>
      <c r="DX287" s="807"/>
      <c r="DY287" s="808"/>
      <c r="DZ287" s="807"/>
      <c r="EA287" s="808"/>
      <c r="EB287" s="807"/>
      <c r="EC287" s="808"/>
      <c r="ED287" s="1491"/>
    </row>
    <row r="288" spans="1:134" ht="14.25" thickBot="1">
      <c r="A288" s="1768"/>
      <c r="B288" s="802"/>
      <c r="C288" s="87"/>
      <c r="D288" s="79"/>
      <c r="E288" s="809"/>
      <c r="F288" s="810"/>
      <c r="G288" s="80"/>
      <c r="H288" s="803"/>
      <c r="I288" s="804"/>
      <c r="J288" s="805"/>
      <c r="K288" s="802"/>
      <c r="L288" s="804"/>
      <c r="M288" s="805"/>
      <c r="N288" s="803"/>
      <c r="O288" s="805"/>
      <c r="P288" s="81"/>
      <c r="Q288" s="82"/>
      <c r="R288" s="82"/>
      <c r="S288" s="83"/>
      <c r="T288" s="806"/>
      <c r="U288" s="84"/>
      <c r="V288" s="85"/>
      <c r="W288" s="85"/>
      <c r="X288" s="86"/>
      <c r="Y288" s="87"/>
      <c r="Z288" s="79"/>
      <c r="AA288" s="811"/>
      <c r="AB288" s="88"/>
      <c r="AC288" s="805"/>
      <c r="AD288" s="89"/>
      <c r="AE288" s="804"/>
      <c r="AF288" s="804"/>
      <c r="AG288" s="805"/>
      <c r="AH288" s="89"/>
      <c r="AI288" s="805"/>
      <c r="AJ288" s="90"/>
      <c r="AK288" s="85"/>
      <c r="AL288" s="85"/>
      <c r="AM288" s="1319"/>
      <c r="AN288" s="1319"/>
      <c r="AO288" s="91"/>
      <c r="AP288" s="92"/>
      <c r="AQ288" s="1321"/>
      <c r="AR288" s="93"/>
      <c r="AS288" s="86"/>
      <c r="AT288" s="94"/>
      <c r="AU288" s="86"/>
      <c r="AV288" s="94"/>
      <c r="AW288" s="95"/>
      <c r="AX288" s="92"/>
      <c r="AY288" s="96"/>
      <c r="AZ288" s="1324"/>
      <c r="BA288" s="93"/>
      <c r="BB288" s="86"/>
      <c r="BC288" s="94"/>
      <c r="BD288" s="86"/>
      <c r="BE288" s="94"/>
      <c r="BF288" s="95"/>
      <c r="BG288" s="92"/>
      <c r="BH288" s="96"/>
      <c r="BI288" s="1324"/>
      <c r="BJ288" s="93"/>
      <c r="BK288" s="86"/>
      <c r="BL288" s="94"/>
      <c r="BM288" s="86"/>
      <c r="BN288" s="94"/>
      <c r="BO288" s="95"/>
      <c r="BP288" s="92"/>
      <c r="BQ288" s="96"/>
      <c r="BR288" s="1324"/>
      <c r="BS288" s="93"/>
      <c r="BT288" s="86"/>
      <c r="BU288" s="94"/>
      <c r="BV288" s="86"/>
      <c r="BW288" s="94"/>
      <c r="BX288" s="95"/>
      <c r="BY288" s="92"/>
      <c r="BZ288" s="96"/>
      <c r="CA288" s="1324"/>
      <c r="CB288" s="812"/>
      <c r="CC288" s="813"/>
      <c r="CD288" s="814"/>
      <c r="CE288" s="815"/>
      <c r="CF288" s="816"/>
      <c r="CG288" s="85"/>
      <c r="CH288" s="85"/>
      <c r="CI288" s="1319"/>
      <c r="CJ288" s="1319"/>
      <c r="CK288" s="91"/>
      <c r="CL288" s="92"/>
      <c r="CM288" s="93"/>
      <c r="CN288" s="86"/>
      <c r="CO288" s="94"/>
      <c r="CP288" s="86"/>
      <c r="CQ288" s="94"/>
      <c r="CR288" s="95"/>
      <c r="CS288" s="92"/>
      <c r="CT288" s="96"/>
      <c r="CU288" s="93"/>
      <c r="CV288" s="86"/>
      <c r="CW288" s="94"/>
      <c r="CX288" s="86"/>
      <c r="CY288" s="94"/>
      <c r="CZ288" s="95"/>
      <c r="DA288" s="92"/>
      <c r="DB288" s="96"/>
      <c r="DC288" s="93"/>
      <c r="DD288" s="86"/>
      <c r="DE288" s="94"/>
      <c r="DF288" s="86"/>
      <c r="DG288" s="94"/>
      <c r="DH288" s="95"/>
      <c r="DI288" s="92"/>
      <c r="DJ288" s="96"/>
      <c r="DK288" s="93"/>
      <c r="DL288" s="86"/>
      <c r="DM288" s="94"/>
      <c r="DN288" s="86"/>
      <c r="DO288" s="94"/>
      <c r="DP288" s="95"/>
      <c r="DQ288" s="92"/>
      <c r="DR288" s="96"/>
      <c r="DS288" s="817"/>
      <c r="DT288" s="807"/>
      <c r="DU288" s="808"/>
      <c r="DV288" s="807"/>
      <c r="DW288" s="808"/>
      <c r="DX288" s="807"/>
      <c r="DY288" s="808"/>
      <c r="DZ288" s="807"/>
      <c r="EA288" s="808"/>
      <c r="EB288" s="807"/>
      <c r="EC288" s="808"/>
      <c r="ED288" s="1491"/>
    </row>
    <row r="289" spans="1:134" ht="14.25" thickBot="1">
      <c r="A289" s="1768"/>
      <c r="B289" s="802"/>
      <c r="C289" s="87"/>
      <c r="D289" s="79"/>
      <c r="E289" s="809"/>
      <c r="F289" s="810"/>
      <c r="G289" s="80"/>
      <c r="H289" s="803"/>
      <c r="I289" s="804"/>
      <c r="J289" s="805"/>
      <c r="K289" s="802"/>
      <c r="L289" s="804"/>
      <c r="M289" s="805"/>
      <c r="N289" s="803"/>
      <c r="O289" s="805"/>
      <c r="P289" s="81"/>
      <c r="Q289" s="82"/>
      <c r="R289" s="82"/>
      <c r="S289" s="83"/>
      <c r="T289" s="806"/>
      <c r="U289" s="84"/>
      <c r="V289" s="85"/>
      <c r="W289" s="85"/>
      <c r="X289" s="86"/>
      <c r="Y289" s="87"/>
      <c r="Z289" s="79"/>
      <c r="AA289" s="811"/>
      <c r="AB289" s="88"/>
      <c r="AC289" s="805"/>
      <c r="AD289" s="89"/>
      <c r="AE289" s="804"/>
      <c r="AF289" s="804"/>
      <c r="AG289" s="805"/>
      <c r="AH289" s="89"/>
      <c r="AI289" s="805"/>
      <c r="AJ289" s="90"/>
      <c r="AK289" s="85"/>
      <c r="AL289" s="85"/>
      <c r="AM289" s="1319"/>
      <c r="AN289" s="1319"/>
      <c r="AO289" s="91"/>
      <c r="AP289" s="92"/>
      <c r="AQ289" s="1321"/>
      <c r="AR289" s="93"/>
      <c r="AS289" s="86"/>
      <c r="AT289" s="94"/>
      <c r="AU289" s="86"/>
      <c r="AV289" s="94"/>
      <c r="AW289" s="95"/>
      <c r="AX289" s="92"/>
      <c r="AY289" s="96"/>
      <c r="AZ289" s="1324"/>
      <c r="BA289" s="93"/>
      <c r="BB289" s="86"/>
      <c r="BC289" s="94"/>
      <c r="BD289" s="86"/>
      <c r="BE289" s="94"/>
      <c r="BF289" s="95"/>
      <c r="BG289" s="92"/>
      <c r="BH289" s="96"/>
      <c r="BI289" s="1324"/>
      <c r="BJ289" s="93"/>
      <c r="BK289" s="86"/>
      <c r="BL289" s="94"/>
      <c r="BM289" s="86"/>
      <c r="BN289" s="94"/>
      <c r="BO289" s="95"/>
      <c r="BP289" s="92"/>
      <c r="BQ289" s="96"/>
      <c r="BR289" s="1324"/>
      <c r="BS289" s="93"/>
      <c r="BT289" s="86"/>
      <c r="BU289" s="94"/>
      <c r="BV289" s="86"/>
      <c r="BW289" s="94"/>
      <c r="BX289" s="95"/>
      <c r="BY289" s="92"/>
      <c r="BZ289" s="96"/>
      <c r="CA289" s="1324"/>
      <c r="CB289" s="812"/>
      <c r="CC289" s="813"/>
      <c r="CD289" s="814"/>
      <c r="CE289" s="815"/>
      <c r="CF289" s="816"/>
      <c r="CG289" s="85"/>
      <c r="CH289" s="85"/>
      <c r="CI289" s="1319"/>
      <c r="CJ289" s="1319"/>
      <c r="CK289" s="91"/>
      <c r="CL289" s="92"/>
      <c r="CM289" s="93"/>
      <c r="CN289" s="86"/>
      <c r="CO289" s="94"/>
      <c r="CP289" s="86"/>
      <c r="CQ289" s="94"/>
      <c r="CR289" s="95"/>
      <c r="CS289" s="92"/>
      <c r="CT289" s="96"/>
      <c r="CU289" s="93"/>
      <c r="CV289" s="86"/>
      <c r="CW289" s="94"/>
      <c r="CX289" s="86"/>
      <c r="CY289" s="94"/>
      <c r="CZ289" s="95"/>
      <c r="DA289" s="92"/>
      <c r="DB289" s="96"/>
      <c r="DC289" s="93"/>
      <c r="DD289" s="86"/>
      <c r="DE289" s="94"/>
      <c r="DF289" s="86"/>
      <c r="DG289" s="94"/>
      <c r="DH289" s="95"/>
      <c r="DI289" s="92"/>
      <c r="DJ289" s="96"/>
      <c r="DK289" s="93"/>
      <c r="DL289" s="86"/>
      <c r="DM289" s="94"/>
      <c r="DN289" s="86"/>
      <c r="DO289" s="94"/>
      <c r="DP289" s="95"/>
      <c r="DQ289" s="92"/>
      <c r="DR289" s="96"/>
      <c r="DS289" s="817"/>
      <c r="DT289" s="807"/>
      <c r="DU289" s="808"/>
      <c r="DV289" s="807"/>
      <c r="DW289" s="808"/>
      <c r="DX289" s="807"/>
      <c r="DY289" s="808"/>
      <c r="DZ289" s="807"/>
      <c r="EA289" s="808"/>
      <c r="EB289" s="807"/>
      <c r="EC289" s="808"/>
      <c r="ED289" s="1491"/>
    </row>
    <row r="290" spans="1:134" ht="14.25" thickBot="1">
      <c r="A290" s="1768"/>
      <c r="B290" s="802"/>
      <c r="C290" s="87"/>
      <c r="D290" s="79"/>
      <c r="E290" s="809"/>
      <c r="F290" s="810"/>
      <c r="G290" s="80"/>
      <c r="H290" s="803"/>
      <c r="I290" s="804"/>
      <c r="J290" s="805"/>
      <c r="K290" s="802"/>
      <c r="L290" s="804"/>
      <c r="M290" s="805"/>
      <c r="N290" s="803"/>
      <c r="O290" s="805"/>
      <c r="P290" s="81"/>
      <c r="Q290" s="82"/>
      <c r="R290" s="82"/>
      <c r="S290" s="83"/>
      <c r="T290" s="806"/>
      <c r="U290" s="84"/>
      <c r="V290" s="85"/>
      <c r="W290" s="85"/>
      <c r="X290" s="86"/>
      <c r="Y290" s="87"/>
      <c r="Z290" s="79"/>
      <c r="AA290" s="811"/>
      <c r="AB290" s="88"/>
      <c r="AC290" s="805"/>
      <c r="AD290" s="89"/>
      <c r="AE290" s="804"/>
      <c r="AF290" s="804"/>
      <c r="AG290" s="805"/>
      <c r="AH290" s="89"/>
      <c r="AI290" s="805"/>
      <c r="AJ290" s="90"/>
      <c r="AK290" s="85"/>
      <c r="AL290" s="85"/>
      <c r="AM290" s="1319"/>
      <c r="AN290" s="1319"/>
      <c r="AO290" s="91"/>
      <c r="AP290" s="92"/>
      <c r="AQ290" s="1321"/>
      <c r="AR290" s="93"/>
      <c r="AS290" s="86"/>
      <c r="AT290" s="94"/>
      <c r="AU290" s="86"/>
      <c r="AV290" s="94"/>
      <c r="AW290" s="95"/>
      <c r="AX290" s="92"/>
      <c r="AY290" s="96"/>
      <c r="AZ290" s="1324"/>
      <c r="BA290" s="93"/>
      <c r="BB290" s="86"/>
      <c r="BC290" s="94"/>
      <c r="BD290" s="86"/>
      <c r="BE290" s="94"/>
      <c r="BF290" s="95"/>
      <c r="BG290" s="92"/>
      <c r="BH290" s="96"/>
      <c r="BI290" s="1324"/>
      <c r="BJ290" s="93"/>
      <c r="BK290" s="86"/>
      <c r="BL290" s="94"/>
      <c r="BM290" s="86"/>
      <c r="BN290" s="94"/>
      <c r="BO290" s="95"/>
      <c r="BP290" s="92"/>
      <c r="BQ290" s="96"/>
      <c r="BR290" s="1324"/>
      <c r="BS290" s="93"/>
      <c r="BT290" s="86"/>
      <c r="BU290" s="94"/>
      <c r="BV290" s="86"/>
      <c r="BW290" s="94"/>
      <c r="BX290" s="95"/>
      <c r="BY290" s="92"/>
      <c r="BZ290" s="96"/>
      <c r="CA290" s="1324"/>
      <c r="CB290" s="812"/>
      <c r="CC290" s="813"/>
      <c r="CD290" s="814"/>
      <c r="CE290" s="815"/>
      <c r="CF290" s="816"/>
      <c r="CG290" s="85"/>
      <c r="CH290" s="85"/>
      <c r="CI290" s="1319"/>
      <c r="CJ290" s="1319"/>
      <c r="CK290" s="91"/>
      <c r="CL290" s="92"/>
      <c r="CM290" s="93"/>
      <c r="CN290" s="86"/>
      <c r="CO290" s="94"/>
      <c r="CP290" s="86"/>
      <c r="CQ290" s="94"/>
      <c r="CR290" s="95"/>
      <c r="CS290" s="92"/>
      <c r="CT290" s="96"/>
      <c r="CU290" s="93"/>
      <c r="CV290" s="86"/>
      <c r="CW290" s="94"/>
      <c r="CX290" s="86"/>
      <c r="CY290" s="94"/>
      <c r="CZ290" s="95"/>
      <c r="DA290" s="92"/>
      <c r="DB290" s="96"/>
      <c r="DC290" s="93"/>
      <c r="DD290" s="86"/>
      <c r="DE290" s="94"/>
      <c r="DF290" s="86"/>
      <c r="DG290" s="94"/>
      <c r="DH290" s="95"/>
      <c r="DI290" s="92"/>
      <c r="DJ290" s="96"/>
      <c r="DK290" s="93"/>
      <c r="DL290" s="86"/>
      <c r="DM290" s="94"/>
      <c r="DN290" s="86"/>
      <c r="DO290" s="94"/>
      <c r="DP290" s="95"/>
      <c r="DQ290" s="92"/>
      <c r="DR290" s="96"/>
      <c r="DS290" s="817"/>
      <c r="DT290" s="807"/>
      <c r="DU290" s="808"/>
      <c r="DV290" s="807"/>
      <c r="DW290" s="808"/>
      <c r="DX290" s="807"/>
      <c r="DY290" s="808"/>
      <c r="DZ290" s="807"/>
      <c r="EA290" s="808"/>
      <c r="EB290" s="807"/>
      <c r="EC290" s="808"/>
      <c r="ED290" s="1491"/>
    </row>
    <row r="291" spans="1:134" ht="14.25" thickBot="1">
      <c r="A291" s="1768"/>
      <c r="B291" s="802"/>
      <c r="C291" s="87"/>
      <c r="D291" s="79"/>
      <c r="E291" s="809"/>
      <c r="F291" s="810"/>
      <c r="G291" s="80"/>
      <c r="H291" s="803"/>
      <c r="I291" s="804"/>
      <c r="J291" s="805"/>
      <c r="K291" s="802"/>
      <c r="L291" s="804"/>
      <c r="M291" s="805"/>
      <c r="N291" s="803"/>
      <c r="O291" s="805"/>
      <c r="P291" s="81"/>
      <c r="Q291" s="82"/>
      <c r="R291" s="82"/>
      <c r="S291" s="83"/>
      <c r="T291" s="806"/>
      <c r="U291" s="84"/>
      <c r="V291" s="85"/>
      <c r="W291" s="85"/>
      <c r="X291" s="86"/>
      <c r="Y291" s="87"/>
      <c r="Z291" s="79"/>
      <c r="AA291" s="811"/>
      <c r="AB291" s="88"/>
      <c r="AC291" s="805"/>
      <c r="AD291" s="89"/>
      <c r="AE291" s="804"/>
      <c r="AF291" s="804"/>
      <c r="AG291" s="805"/>
      <c r="AH291" s="89"/>
      <c r="AI291" s="805"/>
      <c r="AJ291" s="90"/>
      <c r="AK291" s="85"/>
      <c r="AL291" s="85"/>
      <c r="AM291" s="1319"/>
      <c r="AN291" s="1319"/>
      <c r="AO291" s="91"/>
      <c r="AP291" s="92"/>
      <c r="AQ291" s="1321"/>
      <c r="AR291" s="93"/>
      <c r="AS291" s="86"/>
      <c r="AT291" s="94"/>
      <c r="AU291" s="86"/>
      <c r="AV291" s="94"/>
      <c r="AW291" s="95"/>
      <c r="AX291" s="92"/>
      <c r="AY291" s="96"/>
      <c r="AZ291" s="1324"/>
      <c r="BA291" s="93"/>
      <c r="BB291" s="86"/>
      <c r="BC291" s="94"/>
      <c r="BD291" s="86"/>
      <c r="BE291" s="94"/>
      <c r="BF291" s="95"/>
      <c r="BG291" s="92"/>
      <c r="BH291" s="96"/>
      <c r="BI291" s="1324"/>
      <c r="BJ291" s="93"/>
      <c r="BK291" s="86"/>
      <c r="BL291" s="94"/>
      <c r="BM291" s="86"/>
      <c r="BN291" s="94"/>
      <c r="BO291" s="95"/>
      <c r="BP291" s="92"/>
      <c r="BQ291" s="96"/>
      <c r="BR291" s="1324"/>
      <c r="BS291" s="93"/>
      <c r="BT291" s="86"/>
      <c r="BU291" s="94"/>
      <c r="BV291" s="86"/>
      <c r="BW291" s="94"/>
      <c r="BX291" s="95"/>
      <c r="BY291" s="92"/>
      <c r="BZ291" s="96"/>
      <c r="CA291" s="1324"/>
      <c r="CB291" s="812"/>
      <c r="CC291" s="813"/>
      <c r="CD291" s="814"/>
      <c r="CE291" s="815"/>
      <c r="CF291" s="816"/>
      <c r="CG291" s="85"/>
      <c r="CH291" s="85"/>
      <c r="CI291" s="1319"/>
      <c r="CJ291" s="1319"/>
      <c r="CK291" s="91"/>
      <c r="CL291" s="92"/>
      <c r="CM291" s="93"/>
      <c r="CN291" s="86"/>
      <c r="CO291" s="94"/>
      <c r="CP291" s="86"/>
      <c r="CQ291" s="94"/>
      <c r="CR291" s="95"/>
      <c r="CS291" s="92"/>
      <c r="CT291" s="96"/>
      <c r="CU291" s="93"/>
      <c r="CV291" s="86"/>
      <c r="CW291" s="94"/>
      <c r="CX291" s="86"/>
      <c r="CY291" s="94"/>
      <c r="CZ291" s="95"/>
      <c r="DA291" s="92"/>
      <c r="DB291" s="96"/>
      <c r="DC291" s="93"/>
      <c r="DD291" s="86"/>
      <c r="DE291" s="94"/>
      <c r="DF291" s="86"/>
      <c r="DG291" s="94"/>
      <c r="DH291" s="95"/>
      <c r="DI291" s="92"/>
      <c r="DJ291" s="96"/>
      <c r="DK291" s="93"/>
      <c r="DL291" s="86"/>
      <c r="DM291" s="94"/>
      <c r="DN291" s="86"/>
      <c r="DO291" s="94"/>
      <c r="DP291" s="95"/>
      <c r="DQ291" s="92"/>
      <c r="DR291" s="96"/>
      <c r="DS291" s="817"/>
      <c r="DT291" s="807"/>
      <c r="DU291" s="808"/>
      <c r="DV291" s="807"/>
      <c r="DW291" s="808"/>
      <c r="DX291" s="807"/>
      <c r="DY291" s="808"/>
      <c r="DZ291" s="807"/>
      <c r="EA291" s="808"/>
      <c r="EB291" s="807"/>
      <c r="EC291" s="808"/>
      <c r="ED291" s="1491"/>
    </row>
    <row r="292" spans="1:134" ht="14.25" thickBot="1">
      <c r="A292" s="1768"/>
      <c r="B292" s="802"/>
      <c r="C292" s="87"/>
      <c r="D292" s="79"/>
      <c r="E292" s="809"/>
      <c r="F292" s="810"/>
      <c r="G292" s="80"/>
      <c r="H292" s="803"/>
      <c r="I292" s="804"/>
      <c r="J292" s="805"/>
      <c r="K292" s="802"/>
      <c r="L292" s="804"/>
      <c r="M292" s="805"/>
      <c r="N292" s="803"/>
      <c r="O292" s="805"/>
      <c r="P292" s="81"/>
      <c r="Q292" s="82"/>
      <c r="R292" s="82"/>
      <c r="S292" s="83"/>
      <c r="T292" s="806"/>
      <c r="U292" s="84"/>
      <c r="V292" s="85"/>
      <c r="W292" s="85"/>
      <c r="X292" s="86"/>
      <c r="Y292" s="87"/>
      <c r="Z292" s="79"/>
      <c r="AA292" s="811"/>
      <c r="AB292" s="88"/>
      <c r="AC292" s="805"/>
      <c r="AD292" s="89"/>
      <c r="AE292" s="804"/>
      <c r="AF292" s="804"/>
      <c r="AG292" s="805"/>
      <c r="AH292" s="89"/>
      <c r="AI292" s="805"/>
      <c r="AJ292" s="90"/>
      <c r="AK292" s="85"/>
      <c r="AL292" s="85"/>
      <c r="AM292" s="1319"/>
      <c r="AN292" s="1319"/>
      <c r="AO292" s="91"/>
      <c r="AP292" s="92"/>
      <c r="AQ292" s="1321"/>
      <c r="AR292" s="93"/>
      <c r="AS292" s="86"/>
      <c r="AT292" s="94"/>
      <c r="AU292" s="86"/>
      <c r="AV292" s="94"/>
      <c r="AW292" s="95"/>
      <c r="AX292" s="92"/>
      <c r="AY292" s="96"/>
      <c r="AZ292" s="1324"/>
      <c r="BA292" s="93"/>
      <c r="BB292" s="86"/>
      <c r="BC292" s="94"/>
      <c r="BD292" s="86"/>
      <c r="BE292" s="94"/>
      <c r="BF292" s="95"/>
      <c r="BG292" s="92"/>
      <c r="BH292" s="96"/>
      <c r="BI292" s="1324"/>
      <c r="BJ292" s="93"/>
      <c r="BK292" s="86"/>
      <c r="BL292" s="94"/>
      <c r="BM292" s="86"/>
      <c r="BN292" s="94"/>
      <c r="BO292" s="95"/>
      <c r="BP292" s="92"/>
      <c r="BQ292" s="96"/>
      <c r="BR292" s="1324"/>
      <c r="BS292" s="93"/>
      <c r="BT292" s="86"/>
      <c r="BU292" s="94"/>
      <c r="BV292" s="86"/>
      <c r="BW292" s="94"/>
      <c r="BX292" s="95"/>
      <c r="BY292" s="92"/>
      <c r="BZ292" s="96"/>
      <c r="CA292" s="1324"/>
      <c r="CB292" s="812"/>
      <c r="CC292" s="813"/>
      <c r="CD292" s="814"/>
      <c r="CE292" s="815"/>
      <c r="CF292" s="816"/>
      <c r="CG292" s="85"/>
      <c r="CH292" s="85"/>
      <c r="CI292" s="1319"/>
      <c r="CJ292" s="1319"/>
      <c r="CK292" s="91"/>
      <c r="CL292" s="92"/>
      <c r="CM292" s="93"/>
      <c r="CN292" s="86"/>
      <c r="CO292" s="94"/>
      <c r="CP292" s="86"/>
      <c r="CQ292" s="94"/>
      <c r="CR292" s="95"/>
      <c r="CS292" s="92"/>
      <c r="CT292" s="96"/>
      <c r="CU292" s="93"/>
      <c r="CV292" s="86"/>
      <c r="CW292" s="94"/>
      <c r="CX292" s="86"/>
      <c r="CY292" s="94"/>
      <c r="CZ292" s="95"/>
      <c r="DA292" s="92"/>
      <c r="DB292" s="96"/>
      <c r="DC292" s="93"/>
      <c r="DD292" s="86"/>
      <c r="DE292" s="94"/>
      <c r="DF292" s="86"/>
      <c r="DG292" s="94"/>
      <c r="DH292" s="95"/>
      <c r="DI292" s="92"/>
      <c r="DJ292" s="96"/>
      <c r="DK292" s="93"/>
      <c r="DL292" s="86"/>
      <c r="DM292" s="94"/>
      <c r="DN292" s="86"/>
      <c r="DO292" s="94"/>
      <c r="DP292" s="95"/>
      <c r="DQ292" s="92"/>
      <c r="DR292" s="96"/>
      <c r="DS292" s="817"/>
      <c r="DT292" s="807"/>
      <c r="DU292" s="808"/>
      <c r="DV292" s="807"/>
      <c r="DW292" s="808"/>
      <c r="DX292" s="807"/>
      <c r="DY292" s="808"/>
      <c r="DZ292" s="807"/>
      <c r="EA292" s="808"/>
      <c r="EB292" s="807"/>
      <c r="EC292" s="808"/>
      <c r="ED292" s="1491"/>
    </row>
    <row r="293" spans="1:134" ht="14.25" thickBot="1">
      <c r="A293" s="1768"/>
      <c r="B293" s="802"/>
      <c r="C293" s="87"/>
      <c r="D293" s="79"/>
      <c r="E293" s="809"/>
      <c r="F293" s="810"/>
      <c r="G293" s="80"/>
      <c r="H293" s="803"/>
      <c r="I293" s="804"/>
      <c r="J293" s="805"/>
      <c r="K293" s="802"/>
      <c r="L293" s="804"/>
      <c r="M293" s="805"/>
      <c r="N293" s="803"/>
      <c r="O293" s="805"/>
      <c r="P293" s="81"/>
      <c r="Q293" s="82"/>
      <c r="R293" s="82"/>
      <c r="S293" s="83"/>
      <c r="T293" s="806"/>
      <c r="U293" s="84"/>
      <c r="V293" s="85"/>
      <c r="W293" s="85"/>
      <c r="X293" s="86"/>
      <c r="Y293" s="87"/>
      <c r="Z293" s="79"/>
      <c r="AA293" s="811"/>
      <c r="AB293" s="88"/>
      <c r="AC293" s="805"/>
      <c r="AD293" s="89"/>
      <c r="AE293" s="804"/>
      <c r="AF293" s="804"/>
      <c r="AG293" s="805"/>
      <c r="AH293" s="89"/>
      <c r="AI293" s="805"/>
      <c r="AJ293" s="90"/>
      <c r="AK293" s="85"/>
      <c r="AL293" s="85"/>
      <c r="AM293" s="1319"/>
      <c r="AN293" s="1319"/>
      <c r="AO293" s="91"/>
      <c r="AP293" s="92"/>
      <c r="AQ293" s="1321"/>
      <c r="AR293" s="93"/>
      <c r="AS293" s="86"/>
      <c r="AT293" s="94"/>
      <c r="AU293" s="86"/>
      <c r="AV293" s="94"/>
      <c r="AW293" s="95"/>
      <c r="AX293" s="92"/>
      <c r="AY293" s="96"/>
      <c r="AZ293" s="1324"/>
      <c r="BA293" s="93"/>
      <c r="BB293" s="86"/>
      <c r="BC293" s="94"/>
      <c r="BD293" s="86"/>
      <c r="BE293" s="94"/>
      <c r="BF293" s="95"/>
      <c r="BG293" s="92"/>
      <c r="BH293" s="96"/>
      <c r="BI293" s="1324"/>
      <c r="BJ293" s="93"/>
      <c r="BK293" s="86"/>
      <c r="BL293" s="94"/>
      <c r="BM293" s="86"/>
      <c r="BN293" s="94"/>
      <c r="BO293" s="95"/>
      <c r="BP293" s="92"/>
      <c r="BQ293" s="96"/>
      <c r="BR293" s="1324"/>
      <c r="BS293" s="93"/>
      <c r="BT293" s="86"/>
      <c r="BU293" s="94"/>
      <c r="BV293" s="86"/>
      <c r="BW293" s="94"/>
      <c r="BX293" s="95"/>
      <c r="BY293" s="92"/>
      <c r="BZ293" s="96"/>
      <c r="CA293" s="1324"/>
      <c r="CB293" s="812"/>
      <c r="CC293" s="813"/>
      <c r="CD293" s="814"/>
      <c r="CE293" s="815"/>
      <c r="CF293" s="816"/>
      <c r="CG293" s="85"/>
      <c r="CH293" s="85"/>
      <c r="CI293" s="1319"/>
      <c r="CJ293" s="1319"/>
      <c r="CK293" s="91"/>
      <c r="CL293" s="92"/>
      <c r="CM293" s="93"/>
      <c r="CN293" s="86"/>
      <c r="CO293" s="94"/>
      <c r="CP293" s="86"/>
      <c r="CQ293" s="94"/>
      <c r="CR293" s="95"/>
      <c r="CS293" s="92"/>
      <c r="CT293" s="96"/>
      <c r="CU293" s="93"/>
      <c r="CV293" s="86"/>
      <c r="CW293" s="94"/>
      <c r="CX293" s="86"/>
      <c r="CY293" s="94"/>
      <c r="CZ293" s="95"/>
      <c r="DA293" s="92"/>
      <c r="DB293" s="96"/>
      <c r="DC293" s="93"/>
      <c r="DD293" s="86"/>
      <c r="DE293" s="94"/>
      <c r="DF293" s="86"/>
      <c r="DG293" s="94"/>
      <c r="DH293" s="95"/>
      <c r="DI293" s="92"/>
      <c r="DJ293" s="96"/>
      <c r="DK293" s="93"/>
      <c r="DL293" s="86"/>
      <c r="DM293" s="94"/>
      <c r="DN293" s="86"/>
      <c r="DO293" s="94"/>
      <c r="DP293" s="95"/>
      <c r="DQ293" s="92"/>
      <c r="DR293" s="96"/>
      <c r="DS293" s="817"/>
      <c r="DT293" s="807"/>
      <c r="DU293" s="808"/>
      <c r="DV293" s="807"/>
      <c r="DW293" s="808"/>
      <c r="DX293" s="807"/>
      <c r="DY293" s="808"/>
      <c r="DZ293" s="807"/>
      <c r="EA293" s="808"/>
      <c r="EB293" s="807"/>
      <c r="EC293" s="808"/>
      <c r="ED293" s="1491"/>
    </row>
    <row r="294" spans="1:134" ht="14.25" thickBot="1">
      <c r="A294" s="1768"/>
      <c r="B294" s="802"/>
      <c r="C294" s="87"/>
      <c r="D294" s="79"/>
      <c r="E294" s="809"/>
      <c r="F294" s="810"/>
      <c r="G294" s="80"/>
      <c r="H294" s="803"/>
      <c r="I294" s="804"/>
      <c r="J294" s="805"/>
      <c r="K294" s="802"/>
      <c r="L294" s="804"/>
      <c r="M294" s="805"/>
      <c r="N294" s="803"/>
      <c r="O294" s="805"/>
      <c r="P294" s="81"/>
      <c r="Q294" s="82"/>
      <c r="R294" s="82"/>
      <c r="S294" s="83"/>
      <c r="T294" s="806"/>
      <c r="U294" s="84"/>
      <c r="V294" s="85"/>
      <c r="W294" s="85"/>
      <c r="X294" s="86"/>
      <c r="Y294" s="87"/>
      <c r="Z294" s="79"/>
      <c r="AA294" s="811"/>
      <c r="AB294" s="88"/>
      <c r="AC294" s="805"/>
      <c r="AD294" s="89"/>
      <c r="AE294" s="804"/>
      <c r="AF294" s="804"/>
      <c r="AG294" s="805"/>
      <c r="AH294" s="89"/>
      <c r="AI294" s="805"/>
      <c r="AJ294" s="90"/>
      <c r="AK294" s="85"/>
      <c r="AL294" s="85"/>
      <c r="AM294" s="1319"/>
      <c r="AN294" s="1319"/>
      <c r="AO294" s="91"/>
      <c r="AP294" s="92"/>
      <c r="AQ294" s="1321"/>
      <c r="AR294" s="93"/>
      <c r="AS294" s="86"/>
      <c r="AT294" s="94"/>
      <c r="AU294" s="86"/>
      <c r="AV294" s="94"/>
      <c r="AW294" s="95"/>
      <c r="AX294" s="92"/>
      <c r="AY294" s="96"/>
      <c r="AZ294" s="1324"/>
      <c r="BA294" s="93"/>
      <c r="BB294" s="86"/>
      <c r="BC294" s="94"/>
      <c r="BD294" s="86"/>
      <c r="BE294" s="94"/>
      <c r="BF294" s="95"/>
      <c r="BG294" s="92"/>
      <c r="BH294" s="96"/>
      <c r="BI294" s="1324"/>
      <c r="BJ294" s="93"/>
      <c r="BK294" s="86"/>
      <c r="BL294" s="94"/>
      <c r="BM294" s="86"/>
      <c r="BN294" s="94"/>
      <c r="BO294" s="95"/>
      <c r="BP294" s="92"/>
      <c r="BQ294" s="96"/>
      <c r="BR294" s="1324"/>
      <c r="BS294" s="93"/>
      <c r="BT294" s="86"/>
      <c r="BU294" s="94"/>
      <c r="BV294" s="86"/>
      <c r="BW294" s="94"/>
      <c r="BX294" s="95"/>
      <c r="BY294" s="92"/>
      <c r="BZ294" s="96"/>
      <c r="CA294" s="1324"/>
      <c r="CB294" s="812"/>
      <c r="CC294" s="813"/>
      <c r="CD294" s="814"/>
      <c r="CE294" s="815"/>
      <c r="CF294" s="816"/>
      <c r="CG294" s="85"/>
      <c r="CH294" s="85"/>
      <c r="CI294" s="1319"/>
      <c r="CJ294" s="1319"/>
      <c r="CK294" s="91"/>
      <c r="CL294" s="92"/>
      <c r="CM294" s="93"/>
      <c r="CN294" s="86"/>
      <c r="CO294" s="94"/>
      <c r="CP294" s="86"/>
      <c r="CQ294" s="94"/>
      <c r="CR294" s="95"/>
      <c r="CS294" s="92"/>
      <c r="CT294" s="96"/>
      <c r="CU294" s="93"/>
      <c r="CV294" s="86"/>
      <c r="CW294" s="94"/>
      <c r="CX294" s="86"/>
      <c r="CY294" s="94"/>
      <c r="CZ294" s="95"/>
      <c r="DA294" s="92"/>
      <c r="DB294" s="96"/>
      <c r="DC294" s="93"/>
      <c r="DD294" s="86"/>
      <c r="DE294" s="94"/>
      <c r="DF294" s="86"/>
      <c r="DG294" s="94"/>
      <c r="DH294" s="95"/>
      <c r="DI294" s="92"/>
      <c r="DJ294" s="96"/>
      <c r="DK294" s="93"/>
      <c r="DL294" s="86"/>
      <c r="DM294" s="94"/>
      <c r="DN294" s="86"/>
      <c r="DO294" s="94"/>
      <c r="DP294" s="95"/>
      <c r="DQ294" s="92"/>
      <c r="DR294" s="96"/>
      <c r="DS294" s="817"/>
      <c r="DT294" s="807"/>
      <c r="DU294" s="808"/>
      <c r="DV294" s="807"/>
      <c r="DW294" s="808"/>
      <c r="DX294" s="807"/>
      <c r="DY294" s="808"/>
      <c r="DZ294" s="807"/>
      <c r="EA294" s="808"/>
      <c r="EB294" s="807"/>
      <c r="EC294" s="808"/>
      <c r="ED294" s="1491"/>
    </row>
    <row r="295" spans="1:134" ht="14.25" thickBot="1">
      <c r="A295" s="1768"/>
      <c r="B295" s="802"/>
      <c r="C295" s="87"/>
      <c r="D295" s="79"/>
      <c r="E295" s="809"/>
      <c r="F295" s="810"/>
      <c r="G295" s="80"/>
      <c r="H295" s="803"/>
      <c r="I295" s="804"/>
      <c r="J295" s="805"/>
      <c r="K295" s="802"/>
      <c r="L295" s="804"/>
      <c r="M295" s="805"/>
      <c r="N295" s="803"/>
      <c r="O295" s="805"/>
      <c r="P295" s="81"/>
      <c r="Q295" s="82"/>
      <c r="R295" s="82"/>
      <c r="S295" s="83"/>
      <c r="T295" s="806"/>
      <c r="U295" s="84"/>
      <c r="V295" s="85"/>
      <c r="W295" s="85"/>
      <c r="X295" s="86"/>
      <c r="Y295" s="87"/>
      <c r="Z295" s="79"/>
      <c r="AA295" s="811"/>
      <c r="AB295" s="88"/>
      <c r="AC295" s="805"/>
      <c r="AD295" s="89"/>
      <c r="AE295" s="804"/>
      <c r="AF295" s="804"/>
      <c r="AG295" s="805"/>
      <c r="AH295" s="89"/>
      <c r="AI295" s="805"/>
      <c r="AJ295" s="90"/>
      <c r="AK295" s="85"/>
      <c r="AL295" s="85"/>
      <c r="AM295" s="1319"/>
      <c r="AN295" s="1319"/>
      <c r="AO295" s="91"/>
      <c r="AP295" s="92"/>
      <c r="AQ295" s="1321"/>
      <c r="AR295" s="93"/>
      <c r="AS295" s="86"/>
      <c r="AT295" s="94"/>
      <c r="AU295" s="86"/>
      <c r="AV295" s="94"/>
      <c r="AW295" s="95"/>
      <c r="AX295" s="92"/>
      <c r="AY295" s="96"/>
      <c r="AZ295" s="1324"/>
      <c r="BA295" s="93"/>
      <c r="BB295" s="86"/>
      <c r="BC295" s="94"/>
      <c r="BD295" s="86"/>
      <c r="BE295" s="94"/>
      <c r="BF295" s="95"/>
      <c r="BG295" s="92"/>
      <c r="BH295" s="96"/>
      <c r="BI295" s="1324"/>
      <c r="BJ295" s="93"/>
      <c r="BK295" s="86"/>
      <c r="BL295" s="94"/>
      <c r="BM295" s="86"/>
      <c r="BN295" s="94"/>
      <c r="BO295" s="95"/>
      <c r="BP295" s="92"/>
      <c r="BQ295" s="96"/>
      <c r="BR295" s="1324"/>
      <c r="BS295" s="93"/>
      <c r="BT295" s="86"/>
      <c r="BU295" s="94"/>
      <c r="BV295" s="86"/>
      <c r="BW295" s="94"/>
      <c r="BX295" s="95"/>
      <c r="BY295" s="92"/>
      <c r="BZ295" s="96"/>
      <c r="CA295" s="1324"/>
      <c r="CB295" s="812"/>
      <c r="CC295" s="813"/>
      <c r="CD295" s="814"/>
      <c r="CE295" s="815"/>
      <c r="CF295" s="816"/>
      <c r="CG295" s="85"/>
      <c r="CH295" s="85"/>
      <c r="CI295" s="1319"/>
      <c r="CJ295" s="1319"/>
      <c r="CK295" s="91"/>
      <c r="CL295" s="92"/>
      <c r="CM295" s="93"/>
      <c r="CN295" s="86"/>
      <c r="CO295" s="94"/>
      <c r="CP295" s="86"/>
      <c r="CQ295" s="94"/>
      <c r="CR295" s="95"/>
      <c r="CS295" s="92"/>
      <c r="CT295" s="96"/>
      <c r="CU295" s="93"/>
      <c r="CV295" s="86"/>
      <c r="CW295" s="94"/>
      <c r="CX295" s="86"/>
      <c r="CY295" s="94"/>
      <c r="CZ295" s="95"/>
      <c r="DA295" s="92"/>
      <c r="DB295" s="96"/>
      <c r="DC295" s="93"/>
      <c r="DD295" s="86"/>
      <c r="DE295" s="94"/>
      <c r="DF295" s="86"/>
      <c r="DG295" s="94"/>
      <c r="DH295" s="95"/>
      <c r="DI295" s="92"/>
      <c r="DJ295" s="96"/>
      <c r="DK295" s="93"/>
      <c r="DL295" s="86"/>
      <c r="DM295" s="94"/>
      <c r="DN295" s="86"/>
      <c r="DO295" s="94"/>
      <c r="DP295" s="95"/>
      <c r="DQ295" s="92"/>
      <c r="DR295" s="96"/>
      <c r="DS295" s="817"/>
      <c r="DT295" s="807"/>
      <c r="DU295" s="808"/>
      <c r="DV295" s="807"/>
      <c r="DW295" s="808"/>
      <c r="DX295" s="807"/>
      <c r="DY295" s="808"/>
      <c r="DZ295" s="807"/>
      <c r="EA295" s="808"/>
      <c r="EB295" s="807"/>
      <c r="EC295" s="808"/>
      <c r="ED295" s="1491"/>
    </row>
    <row r="296" spans="1:134" ht="14.25" thickBot="1">
      <c r="A296" s="1768"/>
      <c r="B296" s="802"/>
      <c r="C296" s="87"/>
      <c r="D296" s="79"/>
      <c r="E296" s="809"/>
      <c r="F296" s="810"/>
      <c r="G296" s="80"/>
      <c r="H296" s="803"/>
      <c r="I296" s="804"/>
      <c r="J296" s="805"/>
      <c r="K296" s="802"/>
      <c r="L296" s="804"/>
      <c r="M296" s="805"/>
      <c r="N296" s="803"/>
      <c r="O296" s="805"/>
      <c r="P296" s="81"/>
      <c r="Q296" s="82"/>
      <c r="R296" s="82"/>
      <c r="S296" s="83"/>
      <c r="T296" s="806"/>
      <c r="U296" s="84"/>
      <c r="V296" s="85"/>
      <c r="W296" s="85"/>
      <c r="X296" s="86"/>
      <c r="Y296" s="87"/>
      <c r="Z296" s="79"/>
      <c r="AA296" s="811"/>
      <c r="AB296" s="88"/>
      <c r="AC296" s="805"/>
      <c r="AD296" s="89"/>
      <c r="AE296" s="804"/>
      <c r="AF296" s="804"/>
      <c r="AG296" s="805"/>
      <c r="AH296" s="89"/>
      <c r="AI296" s="805"/>
      <c r="AJ296" s="90"/>
      <c r="AK296" s="85"/>
      <c r="AL296" s="85"/>
      <c r="AM296" s="1319"/>
      <c r="AN296" s="1319"/>
      <c r="AO296" s="91"/>
      <c r="AP296" s="92"/>
      <c r="AQ296" s="1321"/>
      <c r="AR296" s="93"/>
      <c r="AS296" s="86"/>
      <c r="AT296" s="94"/>
      <c r="AU296" s="86"/>
      <c r="AV296" s="94"/>
      <c r="AW296" s="95"/>
      <c r="AX296" s="92"/>
      <c r="AY296" s="96"/>
      <c r="AZ296" s="1324"/>
      <c r="BA296" s="93"/>
      <c r="BB296" s="86"/>
      <c r="BC296" s="94"/>
      <c r="BD296" s="86"/>
      <c r="BE296" s="94"/>
      <c r="BF296" s="95"/>
      <c r="BG296" s="92"/>
      <c r="BH296" s="96"/>
      <c r="BI296" s="1324"/>
      <c r="BJ296" s="93"/>
      <c r="BK296" s="86"/>
      <c r="BL296" s="94"/>
      <c r="BM296" s="86"/>
      <c r="BN296" s="94"/>
      <c r="BO296" s="95"/>
      <c r="BP296" s="92"/>
      <c r="BQ296" s="96"/>
      <c r="BR296" s="1324"/>
      <c r="BS296" s="93"/>
      <c r="BT296" s="86"/>
      <c r="BU296" s="94"/>
      <c r="BV296" s="86"/>
      <c r="BW296" s="94"/>
      <c r="BX296" s="95"/>
      <c r="BY296" s="92"/>
      <c r="BZ296" s="96"/>
      <c r="CA296" s="1324"/>
      <c r="CB296" s="812"/>
      <c r="CC296" s="813"/>
      <c r="CD296" s="814"/>
      <c r="CE296" s="815"/>
      <c r="CF296" s="816"/>
      <c r="CG296" s="85"/>
      <c r="CH296" s="85"/>
      <c r="CI296" s="1319"/>
      <c r="CJ296" s="1319"/>
      <c r="CK296" s="91"/>
      <c r="CL296" s="92"/>
      <c r="CM296" s="93"/>
      <c r="CN296" s="86"/>
      <c r="CO296" s="94"/>
      <c r="CP296" s="86"/>
      <c r="CQ296" s="94"/>
      <c r="CR296" s="95"/>
      <c r="CS296" s="92"/>
      <c r="CT296" s="96"/>
      <c r="CU296" s="93"/>
      <c r="CV296" s="86"/>
      <c r="CW296" s="94"/>
      <c r="CX296" s="86"/>
      <c r="CY296" s="94"/>
      <c r="CZ296" s="95"/>
      <c r="DA296" s="92"/>
      <c r="DB296" s="96"/>
      <c r="DC296" s="93"/>
      <c r="DD296" s="86"/>
      <c r="DE296" s="94"/>
      <c r="DF296" s="86"/>
      <c r="DG296" s="94"/>
      <c r="DH296" s="95"/>
      <c r="DI296" s="92"/>
      <c r="DJ296" s="96"/>
      <c r="DK296" s="93"/>
      <c r="DL296" s="86"/>
      <c r="DM296" s="94"/>
      <c r="DN296" s="86"/>
      <c r="DO296" s="94"/>
      <c r="DP296" s="95"/>
      <c r="DQ296" s="92"/>
      <c r="DR296" s="96"/>
      <c r="DS296" s="817"/>
      <c r="DT296" s="807"/>
      <c r="DU296" s="808"/>
      <c r="DV296" s="807"/>
      <c r="DW296" s="808"/>
      <c r="DX296" s="807"/>
      <c r="DY296" s="808"/>
      <c r="DZ296" s="807"/>
      <c r="EA296" s="808"/>
      <c r="EB296" s="807"/>
      <c r="EC296" s="808"/>
      <c r="ED296" s="1491"/>
    </row>
    <row r="297" spans="1:134" ht="14.25" thickBot="1">
      <c r="A297" s="1768"/>
      <c r="B297" s="802"/>
      <c r="C297" s="87"/>
      <c r="D297" s="79"/>
      <c r="E297" s="809"/>
      <c r="F297" s="810"/>
      <c r="G297" s="80"/>
      <c r="H297" s="803"/>
      <c r="I297" s="804"/>
      <c r="J297" s="805"/>
      <c r="K297" s="802"/>
      <c r="L297" s="804"/>
      <c r="M297" s="805"/>
      <c r="N297" s="803"/>
      <c r="O297" s="805"/>
      <c r="P297" s="81"/>
      <c r="Q297" s="82"/>
      <c r="R297" s="82"/>
      <c r="S297" s="83"/>
      <c r="T297" s="806"/>
      <c r="U297" s="84"/>
      <c r="V297" s="85"/>
      <c r="W297" s="85"/>
      <c r="X297" s="86"/>
      <c r="Y297" s="87"/>
      <c r="Z297" s="79"/>
      <c r="AA297" s="811"/>
      <c r="AB297" s="88"/>
      <c r="AC297" s="805"/>
      <c r="AD297" s="89"/>
      <c r="AE297" s="804"/>
      <c r="AF297" s="804"/>
      <c r="AG297" s="805"/>
      <c r="AH297" s="89"/>
      <c r="AI297" s="805"/>
      <c r="AJ297" s="90"/>
      <c r="AK297" s="85"/>
      <c r="AL297" s="85"/>
      <c r="AM297" s="1319"/>
      <c r="AN297" s="1319"/>
      <c r="AO297" s="91"/>
      <c r="AP297" s="92"/>
      <c r="AQ297" s="1321"/>
      <c r="AR297" s="93"/>
      <c r="AS297" s="86"/>
      <c r="AT297" s="94"/>
      <c r="AU297" s="86"/>
      <c r="AV297" s="94"/>
      <c r="AW297" s="95"/>
      <c r="AX297" s="92"/>
      <c r="AY297" s="96"/>
      <c r="AZ297" s="1324"/>
      <c r="BA297" s="93"/>
      <c r="BB297" s="86"/>
      <c r="BC297" s="94"/>
      <c r="BD297" s="86"/>
      <c r="BE297" s="94"/>
      <c r="BF297" s="95"/>
      <c r="BG297" s="92"/>
      <c r="BH297" s="96"/>
      <c r="BI297" s="1324"/>
      <c r="BJ297" s="93"/>
      <c r="BK297" s="86"/>
      <c r="BL297" s="94"/>
      <c r="BM297" s="86"/>
      <c r="BN297" s="94"/>
      <c r="BO297" s="95"/>
      <c r="BP297" s="92"/>
      <c r="BQ297" s="96"/>
      <c r="BR297" s="1324"/>
      <c r="BS297" s="93"/>
      <c r="BT297" s="86"/>
      <c r="BU297" s="94"/>
      <c r="BV297" s="86"/>
      <c r="BW297" s="94"/>
      <c r="BX297" s="95"/>
      <c r="BY297" s="92"/>
      <c r="BZ297" s="96"/>
      <c r="CA297" s="1324"/>
      <c r="CB297" s="812"/>
      <c r="CC297" s="813"/>
      <c r="CD297" s="814"/>
      <c r="CE297" s="815"/>
      <c r="CF297" s="816"/>
      <c r="CG297" s="85"/>
      <c r="CH297" s="85"/>
      <c r="CI297" s="1319"/>
      <c r="CJ297" s="1319"/>
      <c r="CK297" s="91"/>
      <c r="CL297" s="92"/>
      <c r="CM297" s="93"/>
      <c r="CN297" s="86"/>
      <c r="CO297" s="94"/>
      <c r="CP297" s="86"/>
      <c r="CQ297" s="94"/>
      <c r="CR297" s="95"/>
      <c r="CS297" s="92"/>
      <c r="CT297" s="96"/>
      <c r="CU297" s="93"/>
      <c r="CV297" s="86"/>
      <c r="CW297" s="94"/>
      <c r="CX297" s="86"/>
      <c r="CY297" s="94"/>
      <c r="CZ297" s="95"/>
      <c r="DA297" s="92"/>
      <c r="DB297" s="96"/>
      <c r="DC297" s="93"/>
      <c r="DD297" s="86"/>
      <c r="DE297" s="94"/>
      <c r="DF297" s="86"/>
      <c r="DG297" s="94"/>
      <c r="DH297" s="95"/>
      <c r="DI297" s="92"/>
      <c r="DJ297" s="96"/>
      <c r="DK297" s="93"/>
      <c r="DL297" s="86"/>
      <c r="DM297" s="94"/>
      <c r="DN297" s="86"/>
      <c r="DO297" s="94"/>
      <c r="DP297" s="95"/>
      <c r="DQ297" s="92"/>
      <c r="DR297" s="96"/>
      <c r="DS297" s="817"/>
      <c r="DT297" s="807"/>
      <c r="DU297" s="808"/>
      <c r="DV297" s="807"/>
      <c r="DW297" s="808"/>
      <c r="DX297" s="807"/>
      <c r="DY297" s="808"/>
      <c r="DZ297" s="807"/>
      <c r="EA297" s="808"/>
      <c r="EB297" s="807"/>
      <c r="EC297" s="808"/>
      <c r="ED297" s="1491"/>
    </row>
    <row r="298" spans="1:134" ht="14.25" thickBot="1">
      <c r="A298" s="1768"/>
      <c r="B298" s="802"/>
      <c r="C298" s="87"/>
      <c r="D298" s="79"/>
      <c r="E298" s="809"/>
      <c r="F298" s="810"/>
      <c r="G298" s="80"/>
      <c r="H298" s="803"/>
      <c r="I298" s="804"/>
      <c r="J298" s="805"/>
      <c r="K298" s="802"/>
      <c r="L298" s="804"/>
      <c r="M298" s="805"/>
      <c r="N298" s="803"/>
      <c r="O298" s="805"/>
      <c r="P298" s="81"/>
      <c r="Q298" s="82"/>
      <c r="R298" s="82"/>
      <c r="S298" s="83"/>
      <c r="T298" s="806"/>
      <c r="U298" s="84"/>
      <c r="V298" s="85"/>
      <c r="W298" s="85"/>
      <c r="X298" s="86"/>
      <c r="Y298" s="87"/>
      <c r="Z298" s="79"/>
      <c r="AA298" s="811"/>
      <c r="AB298" s="88"/>
      <c r="AC298" s="805"/>
      <c r="AD298" s="89"/>
      <c r="AE298" s="804"/>
      <c r="AF298" s="804"/>
      <c r="AG298" s="805"/>
      <c r="AH298" s="89"/>
      <c r="AI298" s="805"/>
      <c r="AJ298" s="90"/>
      <c r="AK298" s="85"/>
      <c r="AL298" s="85"/>
      <c r="AM298" s="1319"/>
      <c r="AN298" s="1319"/>
      <c r="AO298" s="91"/>
      <c r="AP298" s="92"/>
      <c r="AQ298" s="1321"/>
      <c r="AR298" s="93"/>
      <c r="AS298" s="86"/>
      <c r="AT298" s="94"/>
      <c r="AU298" s="86"/>
      <c r="AV298" s="94"/>
      <c r="AW298" s="95"/>
      <c r="AX298" s="92"/>
      <c r="AY298" s="96"/>
      <c r="AZ298" s="1324"/>
      <c r="BA298" s="93"/>
      <c r="BB298" s="86"/>
      <c r="BC298" s="94"/>
      <c r="BD298" s="86"/>
      <c r="BE298" s="94"/>
      <c r="BF298" s="95"/>
      <c r="BG298" s="92"/>
      <c r="BH298" s="96"/>
      <c r="BI298" s="1324"/>
      <c r="BJ298" s="93"/>
      <c r="BK298" s="86"/>
      <c r="BL298" s="94"/>
      <c r="BM298" s="86"/>
      <c r="BN298" s="94"/>
      <c r="BO298" s="95"/>
      <c r="BP298" s="92"/>
      <c r="BQ298" s="96"/>
      <c r="BR298" s="1324"/>
      <c r="BS298" s="93"/>
      <c r="BT298" s="86"/>
      <c r="BU298" s="94"/>
      <c r="BV298" s="86"/>
      <c r="BW298" s="94"/>
      <c r="BX298" s="95"/>
      <c r="BY298" s="92"/>
      <c r="BZ298" s="96"/>
      <c r="CA298" s="1324"/>
      <c r="CB298" s="812"/>
      <c r="CC298" s="813"/>
      <c r="CD298" s="814"/>
      <c r="CE298" s="815"/>
      <c r="CF298" s="816"/>
      <c r="CG298" s="85"/>
      <c r="CH298" s="85"/>
      <c r="CI298" s="1319"/>
      <c r="CJ298" s="1319"/>
      <c r="CK298" s="91"/>
      <c r="CL298" s="92"/>
      <c r="CM298" s="93"/>
      <c r="CN298" s="86"/>
      <c r="CO298" s="94"/>
      <c r="CP298" s="86"/>
      <c r="CQ298" s="94"/>
      <c r="CR298" s="95"/>
      <c r="CS298" s="92"/>
      <c r="CT298" s="96"/>
      <c r="CU298" s="93"/>
      <c r="CV298" s="86"/>
      <c r="CW298" s="94"/>
      <c r="CX298" s="86"/>
      <c r="CY298" s="94"/>
      <c r="CZ298" s="95"/>
      <c r="DA298" s="92"/>
      <c r="DB298" s="96"/>
      <c r="DC298" s="93"/>
      <c r="DD298" s="86"/>
      <c r="DE298" s="94"/>
      <c r="DF298" s="86"/>
      <c r="DG298" s="94"/>
      <c r="DH298" s="95"/>
      <c r="DI298" s="92"/>
      <c r="DJ298" s="96"/>
      <c r="DK298" s="93"/>
      <c r="DL298" s="86"/>
      <c r="DM298" s="94"/>
      <c r="DN298" s="86"/>
      <c r="DO298" s="94"/>
      <c r="DP298" s="95"/>
      <c r="DQ298" s="92"/>
      <c r="DR298" s="96"/>
      <c r="DS298" s="817"/>
      <c r="DT298" s="807"/>
      <c r="DU298" s="808"/>
      <c r="DV298" s="807"/>
      <c r="DW298" s="808"/>
      <c r="DX298" s="807"/>
      <c r="DY298" s="808"/>
      <c r="DZ298" s="807"/>
      <c r="EA298" s="808"/>
      <c r="EB298" s="807"/>
      <c r="EC298" s="808"/>
      <c r="ED298" s="1491"/>
    </row>
    <row r="299" spans="1:134" ht="14.25" thickBot="1">
      <c r="A299" s="1768"/>
      <c r="B299" s="802"/>
      <c r="C299" s="87"/>
      <c r="D299" s="79"/>
      <c r="E299" s="809"/>
      <c r="F299" s="810"/>
      <c r="G299" s="80"/>
      <c r="H299" s="803"/>
      <c r="I299" s="804"/>
      <c r="J299" s="805"/>
      <c r="K299" s="802"/>
      <c r="L299" s="804"/>
      <c r="M299" s="805"/>
      <c r="N299" s="803"/>
      <c r="O299" s="805"/>
      <c r="P299" s="81"/>
      <c r="Q299" s="82"/>
      <c r="R299" s="82"/>
      <c r="S299" s="83"/>
      <c r="T299" s="806"/>
      <c r="U299" s="84"/>
      <c r="V299" s="85"/>
      <c r="W299" s="85"/>
      <c r="X299" s="86"/>
      <c r="Y299" s="87"/>
      <c r="Z299" s="79"/>
      <c r="AA299" s="811"/>
      <c r="AB299" s="88"/>
      <c r="AC299" s="805"/>
      <c r="AD299" s="89"/>
      <c r="AE299" s="804"/>
      <c r="AF299" s="804"/>
      <c r="AG299" s="805"/>
      <c r="AH299" s="89"/>
      <c r="AI299" s="805"/>
      <c r="AJ299" s="90"/>
      <c r="AK299" s="85"/>
      <c r="AL299" s="85"/>
      <c r="AM299" s="1319"/>
      <c r="AN299" s="1319"/>
      <c r="AO299" s="91"/>
      <c r="AP299" s="92"/>
      <c r="AQ299" s="1321"/>
      <c r="AR299" s="93"/>
      <c r="AS299" s="86"/>
      <c r="AT299" s="94"/>
      <c r="AU299" s="86"/>
      <c r="AV299" s="94"/>
      <c r="AW299" s="95"/>
      <c r="AX299" s="92"/>
      <c r="AY299" s="96"/>
      <c r="AZ299" s="1324"/>
      <c r="BA299" s="93"/>
      <c r="BB299" s="86"/>
      <c r="BC299" s="94"/>
      <c r="BD299" s="86"/>
      <c r="BE299" s="94"/>
      <c r="BF299" s="95"/>
      <c r="BG299" s="92"/>
      <c r="BH299" s="96"/>
      <c r="BI299" s="1324"/>
      <c r="BJ299" s="93"/>
      <c r="BK299" s="86"/>
      <c r="BL299" s="94"/>
      <c r="BM299" s="86"/>
      <c r="BN299" s="94"/>
      <c r="BO299" s="95"/>
      <c r="BP299" s="92"/>
      <c r="BQ299" s="96"/>
      <c r="BR299" s="1324"/>
      <c r="BS299" s="93"/>
      <c r="BT299" s="86"/>
      <c r="BU299" s="94"/>
      <c r="BV299" s="86"/>
      <c r="BW299" s="94"/>
      <c r="BX299" s="95"/>
      <c r="BY299" s="92"/>
      <c r="BZ299" s="96"/>
      <c r="CA299" s="1324"/>
      <c r="CB299" s="812"/>
      <c r="CC299" s="813"/>
      <c r="CD299" s="814"/>
      <c r="CE299" s="815"/>
      <c r="CF299" s="816"/>
      <c r="CG299" s="85"/>
      <c r="CH299" s="85"/>
      <c r="CI299" s="1319"/>
      <c r="CJ299" s="1319"/>
      <c r="CK299" s="91"/>
      <c r="CL299" s="92"/>
      <c r="CM299" s="93"/>
      <c r="CN299" s="86"/>
      <c r="CO299" s="94"/>
      <c r="CP299" s="86"/>
      <c r="CQ299" s="94"/>
      <c r="CR299" s="95"/>
      <c r="CS299" s="92"/>
      <c r="CT299" s="96"/>
      <c r="CU299" s="93"/>
      <c r="CV299" s="86"/>
      <c r="CW299" s="94"/>
      <c r="CX299" s="86"/>
      <c r="CY299" s="94"/>
      <c r="CZ299" s="95"/>
      <c r="DA299" s="92"/>
      <c r="DB299" s="96"/>
      <c r="DC299" s="93"/>
      <c r="DD299" s="86"/>
      <c r="DE299" s="94"/>
      <c r="DF299" s="86"/>
      <c r="DG299" s="94"/>
      <c r="DH299" s="95"/>
      <c r="DI299" s="92"/>
      <c r="DJ299" s="96"/>
      <c r="DK299" s="93"/>
      <c r="DL299" s="86"/>
      <c r="DM299" s="94"/>
      <c r="DN299" s="86"/>
      <c r="DO299" s="94"/>
      <c r="DP299" s="95"/>
      <c r="DQ299" s="92"/>
      <c r="DR299" s="96"/>
      <c r="DS299" s="817"/>
      <c r="DT299" s="807"/>
      <c r="DU299" s="808"/>
      <c r="DV299" s="807"/>
      <c r="DW299" s="808"/>
      <c r="DX299" s="807"/>
      <c r="DY299" s="808"/>
      <c r="DZ299" s="807"/>
      <c r="EA299" s="808"/>
      <c r="EB299" s="807"/>
      <c r="EC299" s="808"/>
      <c r="ED299" s="1491"/>
    </row>
    <row r="300" spans="1:134" ht="14.25" thickBot="1">
      <c r="A300" s="1768"/>
      <c r="B300" s="802"/>
      <c r="C300" s="87"/>
      <c r="D300" s="79"/>
      <c r="E300" s="809"/>
      <c r="F300" s="810"/>
      <c r="G300" s="80"/>
      <c r="H300" s="803"/>
      <c r="I300" s="804"/>
      <c r="J300" s="805"/>
      <c r="K300" s="802"/>
      <c r="L300" s="804"/>
      <c r="M300" s="805"/>
      <c r="N300" s="803"/>
      <c r="O300" s="805"/>
      <c r="P300" s="81"/>
      <c r="Q300" s="82"/>
      <c r="R300" s="82"/>
      <c r="S300" s="83"/>
      <c r="T300" s="806"/>
      <c r="U300" s="84"/>
      <c r="V300" s="85"/>
      <c r="W300" s="85"/>
      <c r="X300" s="86"/>
      <c r="Y300" s="87"/>
      <c r="Z300" s="79"/>
      <c r="AA300" s="811"/>
      <c r="AB300" s="88"/>
      <c r="AC300" s="805"/>
      <c r="AD300" s="89"/>
      <c r="AE300" s="804"/>
      <c r="AF300" s="804"/>
      <c r="AG300" s="805"/>
      <c r="AH300" s="89"/>
      <c r="AI300" s="805"/>
      <c r="AJ300" s="90"/>
      <c r="AK300" s="85"/>
      <c r="AL300" s="85"/>
      <c r="AM300" s="1319"/>
      <c r="AN300" s="1319"/>
      <c r="AO300" s="91"/>
      <c r="AP300" s="92"/>
      <c r="AQ300" s="1321"/>
      <c r="AR300" s="93"/>
      <c r="AS300" s="86"/>
      <c r="AT300" s="94"/>
      <c r="AU300" s="86"/>
      <c r="AV300" s="94"/>
      <c r="AW300" s="95"/>
      <c r="AX300" s="92"/>
      <c r="AY300" s="96"/>
      <c r="AZ300" s="1324"/>
      <c r="BA300" s="93"/>
      <c r="BB300" s="86"/>
      <c r="BC300" s="94"/>
      <c r="BD300" s="86"/>
      <c r="BE300" s="94"/>
      <c r="BF300" s="95"/>
      <c r="BG300" s="92"/>
      <c r="BH300" s="96"/>
      <c r="BI300" s="1324"/>
      <c r="BJ300" s="93"/>
      <c r="BK300" s="86"/>
      <c r="BL300" s="94"/>
      <c r="BM300" s="86"/>
      <c r="BN300" s="94"/>
      <c r="BO300" s="95"/>
      <c r="BP300" s="92"/>
      <c r="BQ300" s="96"/>
      <c r="BR300" s="1324"/>
      <c r="BS300" s="93"/>
      <c r="BT300" s="86"/>
      <c r="BU300" s="94"/>
      <c r="BV300" s="86"/>
      <c r="BW300" s="94"/>
      <c r="BX300" s="95"/>
      <c r="BY300" s="92"/>
      <c r="BZ300" s="96"/>
      <c r="CA300" s="1324"/>
      <c r="CB300" s="812"/>
      <c r="CC300" s="813"/>
      <c r="CD300" s="814"/>
      <c r="CE300" s="815"/>
      <c r="CF300" s="816"/>
      <c r="CG300" s="85"/>
      <c r="CH300" s="85"/>
      <c r="CI300" s="1319"/>
      <c r="CJ300" s="1319"/>
      <c r="CK300" s="91"/>
      <c r="CL300" s="92"/>
      <c r="CM300" s="93"/>
      <c r="CN300" s="86"/>
      <c r="CO300" s="94"/>
      <c r="CP300" s="86"/>
      <c r="CQ300" s="94"/>
      <c r="CR300" s="95"/>
      <c r="CS300" s="92"/>
      <c r="CT300" s="96"/>
      <c r="CU300" s="93"/>
      <c r="CV300" s="86"/>
      <c r="CW300" s="94"/>
      <c r="CX300" s="86"/>
      <c r="CY300" s="94"/>
      <c r="CZ300" s="95"/>
      <c r="DA300" s="92"/>
      <c r="DB300" s="96"/>
      <c r="DC300" s="93"/>
      <c r="DD300" s="86"/>
      <c r="DE300" s="94"/>
      <c r="DF300" s="86"/>
      <c r="DG300" s="94"/>
      <c r="DH300" s="95"/>
      <c r="DI300" s="92"/>
      <c r="DJ300" s="96"/>
      <c r="DK300" s="93"/>
      <c r="DL300" s="86"/>
      <c r="DM300" s="94"/>
      <c r="DN300" s="86"/>
      <c r="DO300" s="94"/>
      <c r="DP300" s="95"/>
      <c r="DQ300" s="92"/>
      <c r="DR300" s="96"/>
      <c r="DS300" s="817"/>
      <c r="DT300" s="807"/>
      <c r="DU300" s="808"/>
      <c r="DV300" s="807"/>
      <c r="DW300" s="808"/>
      <c r="DX300" s="807"/>
      <c r="DY300" s="808"/>
      <c r="DZ300" s="807"/>
      <c r="EA300" s="808"/>
      <c r="EB300" s="807"/>
      <c r="EC300" s="808"/>
      <c r="ED300" s="1491"/>
    </row>
    <row r="301" spans="1:134" ht="14.25" thickBot="1">
      <c r="A301" s="1768"/>
      <c r="B301" s="802"/>
      <c r="C301" s="87"/>
      <c r="D301" s="79"/>
      <c r="E301" s="809"/>
      <c r="F301" s="810"/>
      <c r="G301" s="80"/>
      <c r="H301" s="803"/>
      <c r="I301" s="804"/>
      <c r="J301" s="805"/>
      <c r="K301" s="802"/>
      <c r="L301" s="804"/>
      <c r="M301" s="805"/>
      <c r="N301" s="803"/>
      <c r="O301" s="805"/>
      <c r="P301" s="81"/>
      <c r="Q301" s="82"/>
      <c r="R301" s="82"/>
      <c r="S301" s="83"/>
      <c r="T301" s="806"/>
      <c r="U301" s="84"/>
      <c r="V301" s="85"/>
      <c r="W301" s="85"/>
      <c r="X301" s="86"/>
      <c r="Y301" s="87"/>
      <c r="Z301" s="79"/>
      <c r="AA301" s="811"/>
      <c r="AB301" s="88"/>
      <c r="AC301" s="805"/>
      <c r="AD301" s="89"/>
      <c r="AE301" s="804"/>
      <c r="AF301" s="804"/>
      <c r="AG301" s="805"/>
      <c r="AH301" s="89"/>
      <c r="AI301" s="805"/>
      <c r="AJ301" s="90"/>
      <c r="AK301" s="85"/>
      <c r="AL301" s="85"/>
      <c r="AM301" s="1319"/>
      <c r="AN301" s="1319"/>
      <c r="AO301" s="91"/>
      <c r="AP301" s="92"/>
      <c r="AQ301" s="1321"/>
      <c r="AR301" s="93"/>
      <c r="AS301" s="86"/>
      <c r="AT301" s="94"/>
      <c r="AU301" s="86"/>
      <c r="AV301" s="94"/>
      <c r="AW301" s="95"/>
      <c r="AX301" s="92"/>
      <c r="AY301" s="96"/>
      <c r="AZ301" s="1324"/>
      <c r="BA301" s="93"/>
      <c r="BB301" s="86"/>
      <c r="BC301" s="94"/>
      <c r="BD301" s="86"/>
      <c r="BE301" s="94"/>
      <c r="BF301" s="95"/>
      <c r="BG301" s="92"/>
      <c r="BH301" s="96"/>
      <c r="BI301" s="1324"/>
      <c r="BJ301" s="93"/>
      <c r="BK301" s="86"/>
      <c r="BL301" s="94"/>
      <c r="BM301" s="86"/>
      <c r="BN301" s="94"/>
      <c r="BO301" s="95"/>
      <c r="BP301" s="92"/>
      <c r="BQ301" s="96"/>
      <c r="BR301" s="1324"/>
      <c r="BS301" s="93"/>
      <c r="BT301" s="86"/>
      <c r="BU301" s="94"/>
      <c r="BV301" s="86"/>
      <c r="BW301" s="94"/>
      <c r="BX301" s="95"/>
      <c r="BY301" s="92"/>
      <c r="BZ301" s="96"/>
      <c r="CA301" s="1324"/>
      <c r="CB301" s="812"/>
      <c r="CC301" s="813"/>
      <c r="CD301" s="814"/>
      <c r="CE301" s="815"/>
      <c r="CF301" s="816"/>
      <c r="CG301" s="85"/>
      <c r="CH301" s="85"/>
      <c r="CI301" s="1319"/>
      <c r="CJ301" s="1319"/>
      <c r="CK301" s="91"/>
      <c r="CL301" s="92"/>
      <c r="CM301" s="93"/>
      <c r="CN301" s="86"/>
      <c r="CO301" s="94"/>
      <c r="CP301" s="86"/>
      <c r="CQ301" s="94"/>
      <c r="CR301" s="95"/>
      <c r="CS301" s="92"/>
      <c r="CT301" s="96"/>
      <c r="CU301" s="93"/>
      <c r="CV301" s="86"/>
      <c r="CW301" s="94"/>
      <c r="CX301" s="86"/>
      <c r="CY301" s="94"/>
      <c r="CZ301" s="95"/>
      <c r="DA301" s="92"/>
      <c r="DB301" s="96"/>
      <c r="DC301" s="93"/>
      <c r="DD301" s="86"/>
      <c r="DE301" s="94"/>
      <c r="DF301" s="86"/>
      <c r="DG301" s="94"/>
      <c r="DH301" s="95"/>
      <c r="DI301" s="92"/>
      <c r="DJ301" s="96"/>
      <c r="DK301" s="93"/>
      <c r="DL301" s="86"/>
      <c r="DM301" s="94"/>
      <c r="DN301" s="86"/>
      <c r="DO301" s="94"/>
      <c r="DP301" s="95"/>
      <c r="DQ301" s="92"/>
      <c r="DR301" s="96"/>
      <c r="DS301" s="817"/>
      <c r="DT301" s="807"/>
      <c r="DU301" s="808"/>
      <c r="DV301" s="807"/>
      <c r="DW301" s="808"/>
      <c r="DX301" s="807"/>
      <c r="DY301" s="808"/>
      <c r="DZ301" s="807"/>
      <c r="EA301" s="808"/>
      <c r="EB301" s="807"/>
      <c r="EC301" s="808"/>
      <c r="ED301" s="1491"/>
    </row>
    <row r="302" spans="1:134">
      <c r="A302" s="1769"/>
      <c r="B302" s="1770"/>
      <c r="C302" s="1771"/>
      <c r="D302" s="1772"/>
      <c r="E302" s="1773"/>
      <c r="F302" s="1774"/>
      <c r="G302" s="1775"/>
      <c r="H302" s="1776"/>
      <c r="I302" s="1777"/>
      <c r="J302" s="1778"/>
      <c r="K302" s="1770"/>
      <c r="L302" s="1777"/>
      <c r="M302" s="1778"/>
      <c r="N302" s="1776"/>
      <c r="O302" s="1778"/>
      <c r="P302" s="1779"/>
      <c r="Q302" s="1780"/>
      <c r="R302" s="1780"/>
      <c r="S302" s="1781"/>
      <c r="T302" s="1782"/>
      <c r="U302" s="1783"/>
      <c r="V302" s="1784"/>
      <c r="W302" s="1784"/>
      <c r="X302" s="1785"/>
      <c r="Y302" s="1771"/>
      <c r="Z302" s="1772"/>
      <c r="AA302" s="1786"/>
      <c r="AB302" s="1787"/>
      <c r="AC302" s="1778"/>
      <c r="AD302" s="1788"/>
      <c r="AE302" s="1777"/>
      <c r="AF302" s="1777"/>
      <c r="AG302" s="1778"/>
      <c r="AH302" s="1788"/>
      <c r="AI302" s="1778"/>
      <c r="AJ302" s="1789"/>
      <c r="AK302" s="1784"/>
      <c r="AL302" s="1784"/>
      <c r="AM302" s="1319"/>
      <c r="AN302" s="1319"/>
      <c r="AO302" s="91"/>
      <c r="AP302" s="92"/>
      <c r="AQ302" s="1321"/>
      <c r="AR302" s="93"/>
      <c r="AS302" s="86"/>
      <c r="AT302" s="94"/>
      <c r="AU302" s="86"/>
      <c r="AV302" s="94"/>
      <c r="AW302" s="95"/>
      <c r="AX302" s="92"/>
      <c r="AY302" s="96"/>
      <c r="AZ302" s="1324"/>
      <c r="BA302" s="93"/>
      <c r="BB302" s="86"/>
      <c r="BC302" s="94"/>
      <c r="BD302" s="86"/>
      <c r="BE302" s="94"/>
      <c r="BF302" s="95"/>
      <c r="BG302" s="92"/>
      <c r="BH302" s="96"/>
      <c r="BI302" s="1324"/>
      <c r="BJ302" s="93"/>
      <c r="BK302" s="86"/>
      <c r="BL302" s="94"/>
      <c r="BM302" s="86"/>
      <c r="BN302" s="94"/>
      <c r="BO302" s="95"/>
      <c r="BP302" s="92"/>
      <c r="BQ302" s="96"/>
      <c r="BR302" s="1324"/>
      <c r="BS302" s="93"/>
      <c r="BT302" s="86"/>
      <c r="BU302" s="94"/>
      <c r="BV302" s="86"/>
      <c r="BW302" s="94"/>
      <c r="BX302" s="95"/>
      <c r="BY302" s="92"/>
      <c r="BZ302" s="96"/>
      <c r="CA302" s="1324"/>
      <c r="CB302" s="812"/>
      <c r="CC302" s="813"/>
      <c r="CD302" s="814"/>
      <c r="CE302" s="815"/>
      <c r="CF302" s="816"/>
      <c r="CG302" s="85"/>
      <c r="CH302" s="85"/>
      <c r="CI302" s="1319"/>
      <c r="CJ302" s="1319"/>
      <c r="CK302" s="91"/>
      <c r="CL302" s="92"/>
      <c r="CM302" s="93"/>
      <c r="CN302" s="86"/>
      <c r="CO302" s="94"/>
      <c r="CP302" s="86"/>
      <c r="CQ302" s="94"/>
      <c r="CR302" s="95"/>
      <c r="CS302" s="92"/>
      <c r="CT302" s="96"/>
      <c r="CU302" s="93"/>
      <c r="CV302" s="86"/>
      <c r="CW302" s="94"/>
      <c r="CX302" s="86"/>
      <c r="CY302" s="94"/>
      <c r="CZ302" s="95"/>
      <c r="DA302" s="92"/>
      <c r="DB302" s="96"/>
      <c r="DC302" s="93"/>
      <c r="DD302" s="86"/>
      <c r="DE302" s="94"/>
      <c r="DF302" s="86"/>
      <c r="DG302" s="94"/>
      <c r="DH302" s="95"/>
      <c r="DI302" s="92"/>
      <c r="DJ302" s="96"/>
      <c r="DK302" s="93"/>
      <c r="DL302" s="86"/>
      <c r="DM302" s="94"/>
      <c r="DN302" s="86"/>
      <c r="DO302" s="94"/>
      <c r="DP302" s="95"/>
      <c r="DQ302" s="92"/>
      <c r="DR302" s="96"/>
      <c r="DS302" s="817"/>
      <c r="DT302" s="807"/>
      <c r="DU302" s="808"/>
      <c r="DV302" s="807"/>
      <c r="DW302" s="808"/>
      <c r="DX302" s="807"/>
      <c r="DY302" s="808"/>
      <c r="DZ302" s="807"/>
      <c r="EA302" s="808"/>
      <c r="EB302" s="807"/>
      <c r="EC302" s="808"/>
      <c r="ED302" s="1491"/>
    </row>
    <row r="303" spans="1:134">
      <c r="A303" s="1790"/>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1319"/>
      <c r="AN303" s="1319"/>
      <c r="AQ303" s="1321"/>
      <c r="AZ303" s="1324"/>
      <c r="BI303" s="1324"/>
      <c r="BR303" s="1324"/>
      <c r="CA303" s="1324"/>
      <c r="CI303" s="1319"/>
      <c r="CJ303" s="1319"/>
    </row>
    <row r="304" spans="1:134">
      <c r="A304" s="1790"/>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1319"/>
      <c r="AN304" s="1319"/>
      <c r="AQ304" s="1321"/>
      <c r="AZ304" s="1324"/>
      <c r="BI304" s="1324"/>
      <c r="BR304" s="1324"/>
      <c r="CA304" s="1324"/>
      <c r="CI304" s="1319"/>
      <c r="CJ304" s="1319"/>
    </row>
    <row r="305" spans="1:88">
      <c r="A305" s="1790"/>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1319"/>
      <c r="AN305" s="1319"/>
      <c r="AQ305" s="1321"/>
      <c r="AZ305" s="1324"/>
      <c r="BI305" s="1324"/>
      <c r="BR305" s="1324"/>
      <c r="CA305" s="1324"/>
      <c r="CI305" s="1319"/>
      <c r="CJ305" s="1319"/>
    </row>
    <row r="306" spans="1:88">
      <c r="A306" s="1790"/>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1319"/>
      <c r="AN306" s="1319"/>
      <c r="AQ306" s="1321"/>
      <c r="AZ306" s="1324"/>
      <c r="BI306" s="1324"/>
      <c r="BR306" s="1324"/>
      <c r="CA306" s="1324"/>
      <c r="CI306" s="1319"/>
      <c r="CJ306" s="1319"/>
    </row>
  </sheetData>
  <autoFilter ref="A1:DR306" xr:uid="{00000000-0009-0000-0000-000039000000}"/>
  <phoneticPr fontId="34"/>
  <pageMargins left="0.7" right="0.7" top="0.75" bottom="0.75" header="0.3" footer="0.3"/>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
    <tabColor rgb="FFFFC000"/>
    <pageSetUpPr fitToPage="1"/>
  </sheetPr>
  <dimension ref="A1:AX71"/>
  <sheetViews>
    <sheetView workbookViewId="0">
      <selection activeCell="K5" sqref="K5:L5"/>
    </sheetView>
  </sheetViews>
  <sheetFormatPr defaultColWidth="9" defaultRowHeight="13.5"/>
  <cols>
    <col min="1" max="1" width="5.125" style="3" customWidth="1"/>
    <col min="2" max="2" width="5.625" style="3" customWidth="1"/>
    <col min="3" max="3" width="6.625" style="3" customWidth="1"/>
    <col min="4" max="4" width="4.625" style="3" customWidth="1"/>
    <col min="5" max="5" width="6.625" style="3" customWidth="1"/>
    <col min="6" max="6" width="7.625" style="3" customWidth="1"/>
    <col min="7" max="7" width="12.625" style="3" customWidth="1"/>
    <col min="8" max="9" width="7.625" style="3" customWidth="1"/>
    <col min="10" max="10" width="4.625" style="3" customWidth="1"/>
    <col min="11" max="11" width="9.625" style="3" customWidth="1"/>
    <col min="12" max="12" width="4.625" style="3" customWidth="1"/>
    <col min="13" max="13" width="5.625" style="3" customWidth="1"/>
    <col min="14" max="14" width="6.625" style="3" customWidth="1"/>
    <col min="15" max="15" width="2.125" style="3" customWidth="1"/>
    <col min="16" max="16" width="9" style="3" hidden="1" customWidth="1"/>
    <col min="17" max="17" width="19.25" style="3" hidden="1" customWidth="1"/>
    <col min="18" max="18" width="9" style="3" hidden="1" customWidth="1"/>
    <col min="19" max="19" width="9.625" style="3" hidden="1" customWidth="1"/>
    <col min="20" max="43" width="9" style="3" hidden="1" customWidth="1"/>
    <col min="44" max="46" width="9.75" style="3" customWidth="1"/>
    <col min="47" max="50" width="9" style="3" customWidth="1"/>
    <col min="51" max="16384" width="9" style="3"/>
  </cols>
  <sheetData>
    <row r="1" spans="1:50" ht="14.25" customHeight="1">
      <c r="A1" s="1" t="s">
        <v>165</v>
      </c>
      <c r="B1" s="2"/>
      <c r="C1" s="2"/>
      <c r="D1" s="2"/>
      <c r="E1" s="2"/>
      <c r="F1" s="2"/>
      <c r="G1" s="2"/>
      <c r="H1" s="2"/>
      <c r="I1" s="2"/>
      <c r="J1" s="2"/>
      <c r="K1" s="2627"/>
      <c r="L1" s="2627"/>
      <c r="M1" s="2628"/>
      <c r="N1" s="2628"/>
      <c r="P1" s="1378" t="s">
        <v>3473</v>
      </c>
      <c r="Q1" s="1378" t="s">
        <v>3473</v>
      </c>
      <c r="R1" s="1378" t="s">
        <v>3473</v>
      </c>
      <c r="S1" s="1378" t="s">
        <v>3473</v>
      </c>
      <c r="T1" s="1378" t="s">
        <v>3473</v>
      </c>
      <c r="U1" s="1378" t="s">
        <v>3473</v>
      </c>
      <c r="V1" s="1378" t="s">
        <v>3473</v>
      </c>
      <c r="W1" s="1378" t="s">
        <v>3473</v>
      </c>
      <c r="X1" s="1378" t="s">
        <v>3473</v>
      </c>
      <c r="Y1" s="1378" t="s">
        <v>3473</v>
      </c>
      <c r="Z1" s="1378" t="s">
        <v>3473</v>
      </c>
      <c r="AA1" s="1378" t="s">
        <v>3473</v>
      </c>
      <c r="AB1" s="1378" t="s">
        <v>3473</v>
      </c>
      <c r="AC1" s="1378" t="s">
        <v>3473</v>
      </c>
      <c r="AD1" s="1378" t="s">
        <v>3473</v>
      </c>
      <c r="AE1" s="1378" t="s">
        <v>3473</v>
      </c>
      <c r="AF1" s="1378" t="s">
        <v>3473</v>
      </c>
      <c r="AG1" s="1378" t="s">
        <v>3473</v>
      </c>
      <c r="AH1" s="1378" t="s">
        <v>3473</v>
      </c>
      <c r="AI1" s="1378" t="s">
        <v>3473</v>
      </c>
      <c r="AJ1" s="1378" t="s">
        <v>3473</v>
      </c>
      <c r="AK1" s="1378" t="s">
        <v>3473</v>
      </c>
      <c r="AL1" s="1378" t="s">
        <v>3473</v>
      </c>
      <c r="AM1" s="1378" t="s">
        <v>3473</v>
      </c>
      <c r="AN1" s="1378" t="s">
        <v>3473</v>
      </c>
      <c r="AO1" s="1378" t="s">
        <v>3473</v>
      </c>
      <c r="AP1" s="1378" t="s">
        <v>3473</v>
      </c>
      <c r="AQ1" s="1378" t="s">
        <v>3473</v>
      </c>
      <c r="AR1" s="636"/>
      <c r="AS1" s="636"/>
      <c r="AT1" s="636"/>
      <c r="AU1" s="636"/>
      <c r="AV1" s="57"/>
      <c r="AW1" s="57"/>
      <c r="AX1" s="57"/>
    </row>
    <row r="2" spans="1:50" ht="15.95" customHeight="1">
      <c r="A2" s="16" t="s">
        <v>186</v>
      </c>
      <c r="B2" s="4"/>
      <c r="C2" s="4"/>
      <c r="D2" s="4"/>
      <c r="E2" s="4"/>
      <c r="F2" s="4"/>
      <c r="G2" s="4"/>
      <c r="H2" s="4"/>
      <c r="I2" s="4"/>
      <c r="J2" s="4"/>
      <c r="K2" s="2629" t="s">
        <v>187</v>
      </c>
      <c r="L2" s="2630"/>
      <c r="M2" s="2629" t="str">
        <f>参照元!$F$15</f>
        <v>新規</v>
      </c>
      <c r="N2" s="2630"/>
      <c r="P2" s="589"/>
      <c r="Q2" s="589"/>
      <c r="R2" s="589"/>
      <c r="S2" s="589"/>
      <c r="T2" s="589"/>
      <c r="U2" s="589"/>
      <c r="V2" s="589"/>
      <c r="W2" s="589"/>
      <c r="X2" s="589"/>
      <c r="Y2" s="589"/>
      <c r="Z2" s="589"/>
      <c r="AA2" s="589"/>
      <c r="AB2" s="589"/>
      <c r="AC2" s="589"/>
      <c r="AD2" s="589"/>
      <c r="AE2" s="589"/>
      <c r="AF2" s="589"/>
      <c r="AG2" s="589"/>
      <c r="AH2" s="589"/>
      <c r="AI2" s="589"/>
      <c r="AJ2" s="589"/>
      <c r="AK2" s="589"/>
      <c r="AL2" s="589"/>
      <c r="AM2" s="589"/>
      <c r="AN2" s="589"/>
      <c r="AO2" s="589"/>
      <c r="AP2" s="589"/>
      <c r="AQ2" s="589"/>
      <c r="AR2" s="636"/>
      <c r="AS2" s="641" t="str">
        <f>はじめに!A2&amp;"管理用："</f>
        <v>2026管理用：</v>
      </c>
      <c r="AT2" s="642">
        <v>0</v>
      </c>
      <c r="AU2" s="636"/>
      <c r="AV2" s="57"/>
      <c r="AW2" s="57"/>
      <c r="AX2" s="57"/>
    </row>
    <row r="3" spans="1:50" ht="20.100000000000001" customHeight="1">
      <c r="A3" s="2631" t="s">
        <v>137</v>
      </c>
      <c r="B3" s="2631"/>
      <c r="C3" s="2631"/>
      <c r="D3" s="2631"/>
      <c r="E3" s="2631"/>
      <c r="F3" s="2631"/>
      <c r="G3" s="2631"/>
      <c r="H3" s="2631"/>
      <c r="I3" s="2631"/>
      <c r="J3" s="2631"/>
      <c r="K3" s="2631"/>
      <c r="L3" s="2631"/>
      <c r="M3" s="2631"/>
      <c r="N3" s="2631"/>
      <c r="P3" s="589"/>
      <c r="Q3" s="589"/>
      <c r="R3" s="589"/>
      <c r="S3" s="589"/>
      <c r="T3" s="589"/>
      <c r="U3" s="589"/>
      <c r="V3" s="589"/>
      <c r="W3" s="589"/>
      <c r="X3" s="589"/>
      <c r="Y3" s="589"/>
      <c r="Z3" s="589"/>
      <c r="AA3" s="589"/>
      <c r="AB3" s="589"/>
      <c r="AC3" s="589"/>
      <c r="AD3" s="589"/>
      <c r="AE3" s="589"/>
      <c r="AF3" s="589"/>
      <c r="AG3" s="589"/>
      <c r="AH3" s="589"/>
      <c r="AI3" s="589"/>
      <c r="AJ3" s="589"/>
      <c r="AK3" s="589"/>
      <c r="AL3" s="589"/>
      <c r="AM3" s="589"/>
      <c r="AN3" s="589"/>
      <c r="AO3" s="589"/>
      <c r="AP3" s="589"/>
      <c r="AQ3" s="589"/>
      <c r="AR3" s="636"/>
      <c r="AS3" s="636"/>
      <c r="AT3" s="636"/>
      <c r="AU3" s="636"/>
      <c r="AV3" s="57"/>
      <c r="AW3" s="57"/>
      <c r="AX3" s="57"/>
    </row>
    <row r="4" spans="1:50" ht="18" customHeight="1">
      <c r="A4" s="18"/>
      <c r="B4" s="18"/>
      <c r="C4" s="18"/>
      <c r="D4" s="18"/>
      <c r="E4" s="18"/>
      <c r="F4" s="18"/>
      <c r="G4" s="18"/>
      <c r="H4" s="18"/>
      <c r="I4" s="18"/>
      <c r="J4" s="18"/>
      <c r="K4" s="18"/>
      <c r="L4" s="18"/>
      <c r="M4" s="18"/>
      <c r="N4" s="18"/>
      <c r="P4" s="589"/>
      <c r="Q4" s="589"/>
      <c r="R4" s="589"/>
      <c r="S4" s="589"/>
      <c r="T4" s="589"/>
      <c r="U4" s="589"/>
      <c r="V4" s="589"/>
      <c r="W4" s="589"/>
      <c r="X4" s="589"/>
      <c r="Y4" s="589"/>
      <c r="Z4" s="589"/>
      <c r="AA4" s="589"/>
      <c r="AB4" s="589"/>
      <c r="AC4" s="589"/>
      <c r="AD4" s="589"/>
      <c r="AE4" s="589"/>
      <c r="AF4" s="589"/>
      <c r="AG4" s="589"/>
      <c r="AH4" s="589"/>
      <c r="AI4" s="589"/>
      <c r="AJ4" s="589"/>
      <c r="AK4" s="589"/>
      <c r="AL4" s="589"/>
      <c r="AM4" s="589"/>
      <c r="AN4" s="589"/>
      <c r="AO4" s="589"/>
      <c r="AP4" s="589"/>
      <c r="AQ4" s="589"/>
      <c r="AR4" s="636"/>
      <c r="AS4" s="636"/>
      <c r="AT4" s="636"/>
      <c r="AU4" s="636"/>
      <c r="AV4" s="57"/>
      <c r="AW4" s="57"/>
      <c r="AX4" s="57"/>
    </row>
    <row r="5" spans="1:50" ht="18.75" customHeight="1">
      <c r="H5" s="17"/>
      <c r="I5" s="17"/>
      <c r="J5" s="41"/>
      <c r="K5" s="2626" t="s">
        <v>257</v>
      </c>
      <c r="L5" s="2626"/>
      <c r="M5" s="54" t="s">
        <v>255</v>
      </c>
      <c r="N5" s="55" t="s">
        <v>256</v>
      </c>
      <c r="P5" s="589"/>
      <c r="Q5" s="589"/>
      <c r="R5" s="589"/>
      <c r="S5" s="602" t="str">
        <f>IFERROR(DATE(VALUE(SUBSTITUTE(K5,"年","")),VALUE(SUBSTITUTE(M5,"月","")),VALUE(SUBSTITUTE(N5,"日",""))),"")</f>
        <v/>
      </c>
      <c r="T5" s="589"/>
      <c r="U5" s="589"/>
      <c r="V5" s="589"/>
      <c r="W5" s="589"/>
      <c r="X5" s="589"/>
      <c r="Y5" s="589"/>
      <c r="Z5" s="589"/>
      <c r="AA5" s="589"/>
      <c r="AB5" s="589"/>
      <c r="AC5" s="589"/>
      <c r="AD5" s="589"/>
      <c r="AE5" s="589"/>
      <c r="AF5" s="589"/>
      <c r="AG5" s="589"/>
      <c r="AH5" s="589"/>
      <c r="AI5" s="589"/>
      <c r="AJ5" s="589"/>
      <c r="AK5" s="589"/>
      <c r="AL5" s="589"/>
      <c r="AM5" s="589"/>
      <c r="AN5" s="589"/>
      <c r="AO5" s="589"/>
      <c r="AP5" s="589"/>
      <c r="AQ5" s="589"/>
      <c r="AR5" s="636"/>
      <c r="AS5" s="636"/>
      <c r="AT5" s="636"/>
      <c r="AU5" s="636"/>
      <c r="AV5" s="57"/>
      <c r="AW5" s="57"/>
      <c r="AX5" s="57"/>
    </row>
    <row r="6" spans="1:50" ht="24" customHeight="1" thickBot="1">
      <c r="A6" s="18" t="s">
        <v>188</v>
      </c>
      <c r="B6" s="18"/>
      <c r="C6" s="18"/>
      <c r="D6" s="18"/>
      <c r="E6" s="18"/>
      <c r="F6" s="18"/>
      <c r="G6" s="18"/>
      <c r="H6" s="18"/>
      <c r="I6" s="18"/>
      <c r="J6" s="18"/>
      <c r="K6" s="18"/>
      <c r="L6" s="18"/>
      <c r="M6" s="18"/>
      <c r="N6" s="18"/>
      <c r="P6" s="589"/>
      <c r="Q6" s="589"/>
      <c r="R6" s="589"/>
      <c r="S6" s="589"/>
      <c r="T6" s="589"/>
      <c r="U6" s="589"/>
      <c r="V6" s="589"/>
      <c r="W6" s="589"/>
      <c r="X6" s="589"/>
      <c r="Y6" s="589"/>
      <c r="Z6" s="589"/>
      <c r="AA6" s="589"/>
      <c r="AB6" s="589"/>
      <c r="AC6" s="589"/>
      <c r="AD6" s="589"/>
      <c r="AE6" s="589"/>
      <c r="AF6" s="589"/>
      <c r="AG6" s="589"/>
      <c r="AH6" s="589"/>
      <c r="AI6" s="589"/>
      <c r="AJ6" s="589"/>
      <c r="AK6" s="589"/>
      <c r="AL6" s="589"/>
      <c r="AM6" s="589"/>
      <c r="AN6" s="589"/>
      <c r="AO6" s="589"/>
      <c r="AP6" s="589"/>
      <c r="AQ6" s="589"/>
      <c r="AR6" s="636"/>
      <c r="AS6" s="636"/>
      <c r="AT6" s="636"/>
      <c r="AU6" s="636"/>
      <c r="AV6" s="57"/>
      <c r="AW6" s="57"/>
      <c r="AX6" s="57"/>
    </row>
    <row r="7" spans="1:50" ht="30" customHeight="1" thickBot="1">
      <c r="A7" s="2632" t="s">
        <v>131</v>
      </c>
      <c r="B7" s="2632"/>
      <c r="C7" s="2632"/>
      <c r="D7" s="18"/>
      <c r="E7" s="18"/>
      <c r="F7" s="18"/>
      <c r="G7" s="18"/>
      <c r="H7" s="26" t="s">
        <v>132</v>
      </c>
      <c r="I7" s="2633" t="str">
        <f>D16</f>
        <v>　</v>
      </c>
      <c r="J7" s="2633"/>
      <c r="K7" s="2633"/>
      <c r="L7" s="2633"/>
      <c r="M7" s="2633"/>
      <c r="N7" s="2633"/>
      <c r="P7" s="1498" t="b">
        <f>参照元!EI15</f>
        <v>1</v>
      </c>
      <c r="Q7" s="57" t="s">
        <v>349</v>
      </c>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row>
    <row r="8" spans="1:50" ht="30" customHeight="1" thickTop="1" thickBot="1">
      <c r="A8" s="18"/>
      <c r="B8" s="18"/>
      <c r="C8" s="18"/>
      <c r="D8" s="18"/>
      <c r="E8" s="18"/>
      <c r="F8" s="18"/>
      <c r="G8" s="18"/>
      <c r="H8" s="2648" t="s">
        <v>133</v>
      </c>
      <c r="I8" s="2649" t="str">
        <f>D14</f>
        <v>　</v>
      </c>
      <c r="J8" s="2649"/>
      <c r="K8" s="2649"/>
      <c r="L8" s="2649"/>
      <c r="M8" s="2649"/>
      <c r="N8" s="2649"/>
      <c r="P8" s="1498" t="b">
        <f>参照元!EJ15</f>
        <v>0</v>
      </c>
      <c r="Q8" s="57" t="s">
        <v>350</v>
      </c>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row>
    <row r="9" spans="1:50" ht="30" customHeight="1" thickBot="1">
      <c r="A9" s="18"/>
      <c r="B9" s="18"/>
      <c r="C9" s="18"/>
      <c r="D9" s="18"/>
      <c r="E9" s="18"/>
      <c r="F9" s="18"/>
      <c r="G9" s="18"/>
      <c r="H9" s="2648"/>
      <c r="I9" s="2634" t="str">
        <f>D15</f>
        <v>　</v>
      </c>
      <c r="J9" s="2634"/>
      <c r="K9" s="2634"/>
      <c r="L9" s="2634"/>
      <c r="M9" s="2634"/>
      <c r="N9" s="2634"/>
      <c r="P9" s="1498" t="b">
        <f>参照元!EK15</f>
        <v>1</v>
      </c>
      <c r="Q9" s="57" t="s">
        <v>351</v>
      </c>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row>
    <row r="10" spans="1:50" ht="14.25" customHeight="1" thickBot="1">
      <c r="A10" s="18"/>
      <c r="B10" s="18"/>
      <c r="C10" s="18"/>
      <c r="D10" s="18"/>
      <c r="E10" s="18"/>
      <c r="F10" s="18"/>
      <c r="G10" s="18"/>
      <c r="H10" s="18" t="s">
        <v>168</v>
      </c>
      <c r="P10" s="1498" t="b">
        <f>参照元!EM15</f>
        <v>0</v>
      </c>
      <c r="Q10" s="57" t="s">
        <v>1935</v>
      </c>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row>
    <row r="11" spans="1:50" ht="10.5" customHeight="1" thickBot="1">
      <c r="A11" s="18"/>
      <c r="B11" s="18"/>
      <c r="C11" s="18"/>
      <c r="D11" s="18"/>
      <c r="E11" s="18"/>
      <c r="F11" s="18"/>
      <c r="G11" s="18"/>
      <c r="H11" s="18"/>
      <c r="I11" s="18"/>
      <c r="J11" s="18"/>
      <c r="K11" s="18"/>
      <c r="L11" s="18"/>
      <c r="M11" s="18"/>
      <c r="N11" s="18"/>
      <c r="P11" s="1498" t="b">
        <f>参照元!EN15</f>
        <v>0</v>
      </c>
      <c r="Q11" s="57" t="s">
        <v>1936</v>
      </c>
      <c r="R11" s="57" t="str">
        <f t="shared" ref="R11:R30" si="0">LEFT(S11,1)&amp;LEFT(S11,1)</f>
        <v>ＡＡ</v>
      </c>
      <c r="S11" s="59" t="s">
        <v>0</v>
      </c>
      <c r="T11" s="59" t="s">
        <v>1</v>
      </c>
      <c r="U11" s="59" t="s">
        <v>2</v>
      </c>
      <c r="V11" s="59"/>
      <c r="W11" s="59"/>
      <c r="X11" s="59"/>
      <c r="Y11" s="59"/>
      <c r="Z11" s="59"/>
      <c r="AA11" s="59"/>
      <c r="AB11" s="59"/>
      <c r="AC11" s="59"/>
      <c r="AD11" s="59"/>
      <c r="AE11" s="59"/>
      <c r="AF11" s="59"/>
      <c r="AG11" s="59"/>
      <c r="AH11" s="59"/>
      <c r="AI11" s="59"/>
      <c r="AJ11" s="59"/>
      <c r="AK11" s="59"/>
      <c r="AL11" s="59"/>
      <c r="AM11" s="59"/>
      <c r="AN11" s="59"/>
      <c r="AO11" s="59"/>
      <c r="AP11" s="59"/>
      <c r="AQ11" s="59"/>
      <c r="AR11" s="57"/>
      <c r="AS11" s="57"/>
      <c r="AT11" s="57"/>
      <c r="AU11" s="57"/>
      <c r="AV11" s="57"/>
      <c r="AW11" s="57"/>
      <c r="AX11" s="57"/>
    </row>
    <row r="12" spans="1:50" ht="42" customHeight="1" thickBot="1">
      <c r="A12" s="2638" t="s">
        <v>189</v>
      </c>
      <c r="B12" s="2638"/>
      <c r="C12" s="2638"/>
      <c r="D12" s="2638"/>
      <c r="E12" s="2638"/>
      <c r="F12" s="2638"/>
      <c r="G12" s="2638"/>
      <c r="H12" s="2638"/>
      <c r="I12" s="2638"/>
      <c r="J12" s="2638"/>
      <c r="K12" s="2638"/>
      <c r="L12" s="2638"/>
      <c r="M12" s="2638"/>
      <c r="N12" s="2638"/>
      <c r="P12" s="1498" t="b">
        <f>参照元!EL15</f>
        <v>0</v>
      </c>
      <c r="Q12" s="57" t="s">
        <v>352</v>
      </c>
      <c r="R12" s="57" t="str">
        <f>LEFT(S12,1)&amp;LEFT(S12,1)</f>
        <v>ＢＢ</v>
      </c>
      <c r="S12" s="59" t="s">
        <v>3</v>
      </c>
      <c r="T12" s="59" t="s">
        <v>4</v>
      </c>
      <c r="U12" s="59" t="s">
        <v>5</v>
      </c>
      <c r="V12" s="59"/>
      <c r="W12" s="59"/>
      <c r="X12" s="59"/>
      <c r="Y12" s="59"/>
      <c r="Z12" s="59"/>
      <c r="AA12" s="59"/>
      <c r="AB12" s="59"/>
      <c r="AC12" s="59"/>
      <c r="AD12" s="59"/>
      <c r="AE12" s="59"/>
      <c r="AF12" s="59"/>
      <c r="AG12" s="59"/>
      <c r="AH12" s="59"/>
      <c r="AI12" s="59"/>
      <c r="AJ12" s="59"/>
      <c r="AK12" s="59"/>
      <c r="AL12" s="59"/>
      <c r="AM12" s="59"/>
      <c r="AN12" s="59"/>
      <c r="AO12" s="59"/>
      <c r="AP12" s="59"/>
      <c r="AQ12" s="59"/>
      <c r="AR12" s="57"/>
      <c r="AS12" s="57"/>
      <c r="AT12" s="57"/>
      <c r="AU12" s="57"/>
      <c r="AV12" s="57"/>
      <c r="AW12" s="57"/>
      <c r="AX12" s="57"/>
    </row>
    <row r="13" spans="1:50" ht="15" customHeight="1">
      <c r="A13" s="21" t="s">
        <v>138</v>
      </c>
      <c r="B13" s="20"/>
      <c r="C13" s="20"/>
      <c r="D13" s="20"/>
      <c r="E13" s="20"/>
      <c r="F13" s="20"/>
      <c r="G13" s="20"/>
      <c r="H13" s="20"/>
      <c r="I13" s="20"/>
      <c r="J13" s="20"/>
      <c r="K13" s="20"/>
      <c r="L13" s="20"/>
      <c r="M13" s="20"/>
      <c r="N13" s="20"/>
      <c r="P13" s="57"/>
      <c r="Q13" s="57"/>
      <c r="R13" s="57" t="str">
        <f t="shared" si="0"/>
        <v>ＣＣ</v>
      </c>
      <c r="S13" s="59" t="s">
        <v>6</v>
      </c>
      <c r="T13" s="59" t="s">
        <v>7</v>
      </c>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7"/>
      <c r="AS13" s="57"/>
      <c r="AT13" s="57"/>
      <c r="AU13" s="57"/>
      <c r="AV13" s="57"/>
      <c r="AW13" s="57"/>
      <c r="AX13" s="57"/>
    </row>
    <row r="14" spans="1:50" ht="14.25" customHeight="1">
      <c r="A14" s="2639" t="s">
        <v>190</v>
      </c>
      <c r="B14" s="2640"/>
      <c r="C14" s="2641"/>
      <c r="D14" s="2635" t="str">
        <f>IF(はじめに!$B$12=はじめに!$L$13,はじめに!$C$14,参照元!L15)</f>
        <v>　</v>
      </c>
      <c r="E14" s="2636"/>
      <c r="F14" s="2636"/>
      <c r="G14" s="2636"/>
      <c r="H14" s="2636"/>
      <c r="I14" s="2636"/>
      <c r="J14" s="2636"/>
      <c r="K14" s="2636"/>
      <c r="L14" s="2636"/>
      <c r="M14" s="2636"/>
      <c r="N14" s="2637"/>
      <c r="P14" s="57"/>
      <c r="Q14" s="57"/>
      <c r="R14" s="57" t="str">
        <f t="shared" si="0"/>
        <v>ＤＤ</v>
      </c>
      <c r="S14" s="59" t="s">
        <v>8</v>
      </c>
      <c r="T14" s="59" t="s">
        <v>9</v>
      </c>
      <c r="U14" s="59" t="s">
        <v>10</v>
      </c>
      <c r="V14" s="59" t="s">
        <v>11</v>
      </c>
      <c r="W14" s="59"/>
      <c r="X14" s="59"/>
      <c r="Y14" s="59"/>
      <c r="Z14" s="59"/>
      <c r="AA14" s="59"/>
      <c r="AB14" s="59"/>
      <c r="AC14" s="59"/>
      <c r="AD14" s="59"/>
      <c r="AE14" s="59"/>
      <c r="AF14" s="59"/>
      <c r="AG14" s="59"/>
      <c r="AH14" s="59"/>
      <c r="AI14" s="59"/>
      <c r="AJ14" s="59"/>
      <c r="AK14" s="59"/>
      <c r="AL14" s="59"/>
      <c r="AM14" s="59"/>
      <c r="AN14" s="59"/>
      <c r="AO14" s="59"/>
      <c r="AP14" s="59"/>
      <c r="AQ14" s="59"/>
      <c r="AR14" s="57"/>
      <c r="AS14" s="57"/>
      <c r="AT14" s="57"/>
      <c r="AU14" s="57"/>
      <c r="AV14" s="57"/>
      <c r="AW14" s="57"/>
      <c r="AX14" s="57"/>
    </row>
    <row r="15" spans="1:50" ht="14.25" customHeight="1">
      <c r="A15" s="2642"/>
      <c r="B15" s="2643"/>
      <c r="C15" s="2644"/>
      <c r="D15" s="2645" t="str">
        <f>IF(はじめに!$B$12=はじめに!$L$13,はじめに!$C$15,参照元!M15)</f>
        <v>　</v>
      </c>
      <c r="E15" s="2646"/>
      <c r="F15" s="2646"/>
      <c r="G15" s="2646"/>
      <c r="H15" s="2646"/>
      <c r="I15" s="2646"/>
      <c r="J15" s="2646"/>
      <c r="K15" s="2646"/>
      <c r="L15" s="2646"/>
      <c r="M15" s="2646"/>
      <c r="N15" s="2647"/>
      <c r="P15" s="57"/>
      <c r="Q15" s="57"/>
      <c r="R15" s="57" t="str">
        <f t="shared" si="0"/>
        <v>ＥＥ</v>
      </c>
      <c r="S15" s="59" t="s">
        <v>12</v>
      </c>
      <c r="T15" s="59" t="s">
        <v>13</v>
      </c>
      <c r="U15" s="59" t="s">
        <v>14</v>
      </c>
      <c r="V15" s="59" t="s">
        <v>15</v>
      </c>
      <c r="W15" s="59" t="s">
        <v>16</v>
      </c>
      <c r="X15" s="59" t="s">
        <v>17</v>
      </c>
      <c r="Y15" s="59" t="s">
        <v>18</v>
      </c>
      <c r="Z15" s="59" t="s">
        <v>19</v>
      </c>
      <c r="AA15" s="59" t="s">
        <v>20</v>
      </c>
      <c r="AB15" s="59" t="s">
        <v>21</v>
      </c>
      <c r="AC15" s="59" t="s">
        <v>22</v>
      </c>
      <c r="AD15" s="59" t="s">
        <v>23</v>
      </c>
      <c r="AE15" s="59" t="s">
        <v>24</v>
      </c>
      <c r="AF15" s="59" t="s">
        <v>25</v>
      </c>
      <c r="AG15" s="59" t="s">
        <v>26</v>
      </c>
      <c r="AH15" s="59" t="s">
        <v>27</v>
      </c>
      <c r="AI15" s="59" t="s">
        <v>28</v>
      </c>
      <c r="AJ15" s="59" t="s">
        <v>29</v>
      </c>
      <c r="AK15" s="59" t="s">
        <v>30</v>
      </c>
      <c r="AL15" s="59" t="s">
        <v>31</v>
      </c>
      <c r="AM15" s="59" t="s">
        <v>32</v>
      </c>
      <c r="AN15" s="59" t="s">
        <v>33</v>
      </c>
      <c r="AO15" s="59" t="s">
        <v>34</v>
      </c>
      <c r="AP15" s="59" t="s">
        <v>35</v>
      </c>
      <c r="AQ15" s="59" t="s">
        <v>36</v>
      </c>
      <c r="AR15" s="57"/>
      <c r="AS15" s="57"/>
      <c r="AT15" s="57"/>
      <c r="AU15" s="57"/>
      <c r="AV15" s="57"/>
      <c r="AW15" s="57"/>
      <c r="AX15" s="57"/>
    </row>
    <row r="16" spans="1:50" ht="28.5" customHeight="1">
      <c r="A16" s="2655" t="s">
        <v>191</v>
      </c>
      <c r="B16" s="2656"/>
      <c r="C16" s="2657"/>
      <c r="D16" s="2658" t="str">
        <f>IF(はじめに!$B$12=はじめに!$L$13,はじめに!$C$16,参照元!N15)</f>
        <v>　</v>
      </c>
      <c r="E16" s="2659"/>
      <c r="F16" s="2659"/>
      <c r="G16" s="2659"/>
      <c r="H16" s="2659"/>
      <c r="I16" s="2659"/>
      <c r="J16" s="2659"/>
      <c r="K16" s="2659"/>
      <c r="L16" s="2659"/>
      <c r="M16" s="2659"/>
      <c r="N16" s="2660"/>
      <c r="P16" s="57"/>
      <c r="Q16" s="57"/>
      <c r="R16" s="57" t="str">
        <f t="shared" si="0"/>
        <v>ＦＦ</v>
      </c>
      <c r="S16" s="59" t="s">
        <v>37</v>
      </c>
      <c r="T16" s="59" t="s">
        <v>38</v>
      </c>
      <c r="U16" s="59" t="s">
        <v>39</v>
      </c>
      <c r="V16" s="59" t="s">
        <v>40</v>
      </c>
      <c r="W16" s="59" t="s">
        <v>41</v>
      </c>
      <c r="X16" s="59"/>
      <c r="Y16" s="59"/>
      <c r="Z16" s="59"/>
      <c r="AA16" s="59"/>
      <c r="AB16" s="59"/>
      <c r="AC16" s="59"/>
      <c r="AD16" s="59"/>
      <c r="AE16" s="59"/>
      <c r="AF16" s="59"/>
      <c r="AG16" s="59"/>
      <c r="AH16" s="59"/>
      <c r="AI16" s="59"/>
      <c r="AJ16" s="59"/>
      <c r="AK16" s="59"/>
      <c r="AL16" s="59"/>
      <c r="AM16" s="59"/>
      <c r="AN16" s="59"/>
      <c r="AO16" s="59"/>
      <c r="AP16" s="59"/>
      <c r="AQ16" s="59"/>
      <c r="AR16" s="57"/>
      <c r="AS16" s="57"/>
      <c r="AT16" s="57"/>
      <c r="AU16" s="57"/>
      <c r="AV16" s="57"/>
      <c r="AW16" s="57"/>
      <c r="AX16" s="57"/>
    </row>
    <row r="17" spans="1:50" ht="26.1" customHeight="1">
      <c r="A17" s="2639" t="s">
        <v>120</v>
      </c>
      <c r="B17" s="2661"/>
      <c r="C17" s="2661"/>
      <c r="D17" s="2664" t="s">
        <v>117</v>
      </c>
      <c r="E17" s="2665"/>
      <c r="F17" s="2666" t="str">
        <f>参照元!O15</f>
        <v>　</v>
      </c>
      <c r="G17" s="2666"/>
      <c r="H17" s="2666"/>
      <c r="I17" s="2666"/>
      <c r="J17" s="2666"/>
      <c r="K17" s="2666"/>
      <c r="L17" s="2666"/>
      <c r="M17" s="2666"/>
      <c r="N17" s="2667"/>
      <c r="P17" s="57"/>
      <c r="Q17" s="57"/>
      <c r="R17" s="57" t="str">
        <f t="shared" si="0"/>
        <v>ＧＧ</v>
      </c>
      <c r="S17" s="59" t="s">
        <v>42</v>
      </c>
      <c r="T17" s="59" t="s">
        <v>43</v>
      </c>
      <c r="U17" s="59" t="s">
        <v>44</v>
      </c>
      <c r="V17" s="59" t="s">
        <v>45</v>
      </c>
      <c r="W17" s="59" t="s">
        <v>46</v>
      </c>
      <c r="X17" s="59" t="s">
        <v>47</v>
      </c>
      <c r="Y17" s="59"/>
      <c r="Z17" s="59"/>
      <c r="AA17" s="59"/>
      <c r="AB17" s="59"/>
      <c r="AC17" s="59"/>
      <c r="AD17" s="59"/>
      <c r="AE17" s="59"/>
      <c r="AF17" s="59"/>
      <c r="AG17" s="59"/>
      <c r="AH17" s="59"/>
      <c r="AI17" s="59"/>
      <c r="AJ17" s="59"/>
      <c r="AK17" s="59"/>
      <c r="AL17" s="59"/>
      <c r="AM17" s="59"/>
      <c r="AN17" s="59"/>
      <c r="AO17" s="59"/>
      <c r="AP17" s="59"/>
      <c r="AQ17" s="59"/>
      <c r="AR17" s="57"/>
      <c r="AS17" s="57"/>
      <c r="AT17" s="57"/>
      <c r="AU17" s="57"/>
      <c r="AV17" s="57"/>
      <c r="AW17" s="57"/>
      <c r="AX17" s="57"/>
    </row>
    <row r="18" spans="1:50" ht="26.1" customHeight="1">
      <c r="A18" s="2662"/>
      <c r="B18" s="2663"/>
      <c r="C18" s="2663"/>
      <c r="D18" s="2668" t="s">
        <v>118</v>
      </c>
      <c r="E18" s="2669"/>
      <c r="F18" s="2670" t="str">
        <f>参照元!P15</f>
        <v>　</v>
      </c>
      <c r="G18" s="2671"/>
      <c r="H18" s="2671"/>
      <c r="I18" s="2671"/>
      <c r="J18" s="2671"/>
      <c r="K18" s="2671"/>
      <c r="L18" s="2671"/>
      <c r="M18" s="2671"/>
      <c r="N18" s="2672"/>
      <c r="P18" s="57"/>
      <c r="Q18" s="57"/>
      <c r="R18" s="57" t="str">
        <f t="shared" si="0"/>
        <v>ＨＨ</v>
      </c>
      <c r="S18" s="59" t="s">
        <v>48</v>
      </c>
      <c r="T18" s="59" t="s">
        <v>49</v>
      </c>
      <c r="U18" s="59" t="s">
        <v>50</v>
      </c>
      <c r="V18" s="59" t="s">
        <v>51</v>
      </c>
      <c r="W18" s="59" t="s">
        <v>52</v>
      </c>
      <c r="X18" s="59" t="s">
        <v>53</v>
      </c>
      <c r="Y18" s="59" t="s">
        <v>54</v>
      </c>
      <c r="Z18" s="59" t="s">
        <v>55</v>
      </c>
      <c r="AA18" s="59" t="s">
        <v>56</v>
      </c>
      <c r="AB18" s="59"/>
      <c r="AC18" s="59"/>
      <c r="AD18" s="59"/>
      <c r="AE18" s="59"/>
      <c r="AF18" s="59"/>
      <c r="AG18" s="59"/>
      <c r="AH18" s="59"/>
      <c r="AI18" s="59"/>
      <c r="AJ18" s="59"/>
      <c r="AK18" s="59"/>
      <c r="AL18" s="59"/>
      <c r="AM18" s="59"/>
      <c r="AN18" s="59"/>
      <c r="AO18" s="59"/>
      <c r="AP18" s="59"/>
      <c r="AQ18" s="59"/>
      <c r="AR18" s="57"/>
      <c r="AS18" s="57"/>
      <c r="AT18" s="57"/>
      <c r="AU18" s="57"/>
      <c r="AV18" s="57"/>
      <c r="AW18" s="57"/>
      <c r="AX18" s="57"/>
    </row>
    <row r="19" spans="1:50" ht="27.95" customHeight="1">
      <c r="A19" s="2689" t="s">
        <v>124</v>
      </c>
      <c r="B19" s="2690"/>
      <c r="C19" s="2691"/>
      <c r="D19" s="142"/>
      <c r="E19" s="2698" t="s">
        <v>301</v>
      </c>
      <c r="F19" s="2699"/>
      <c r="G19" s="2699"/>
      <c r="H19" s="2699"/>
      <c r="I19" s="2699"/>
      <c r="J19" s="2699"/>
      <c r="K19" s="2699"/>
      <c r="L19" s="2699"/>
      <c r="M19" s="2699"/>
      <c r="N19" s="2700"/>
      <c r="P19" s="57"/>
      <c r="Q19" s="57"/>
      <c r="R19" s="57" t="str">
        <f t="shared" si="0"/>
        <v>ＩＩ</v>
      </c>
      <c r="S19" s="59" t="s">
        <v>57</v>
      </c>
      <c r="T19" s="59" t="s">
        <v>58</v>
      </c>
      <c r="U19" s="59" t="s">
        <v>59</v>
      </c>
      <c r="V19" s="59" t="s">
        <v>60</v>
      </c>
      <c r="W19" s="59" t="s">
        <v>61</v>
      </c>
      <c r="X19" s="59" t="s">
        <v>62</v>
      </c>
      <c r="Y19" s="59" t="s">
        <v>63</v>
      </c>
      <c r="Z19" s="59" t="s">
        <v>64</v>
      </c>
      <c r="AA19" s="59" t="s">
        <v>65</v>
      </c>
      <c r="AB19" s="59" t="s">
        <v>66</v>
      </c>
      <c r="AC19" s="59" t="s">
        <v>67</v>
      </c>
      <c r="AD19" s="59" t="s">
        <v>68</v>
      </c>
      <c r="AE19" s="59" t="s">
        <v>69</v>
      </c>
      <c r="AF19" s="59"/>
      <c r="AG19" s="59"/>
      <c r="AH19" s="59"/>
      <c r="AI19" s="59"/>
      <c r="AJ19" s="59"/>
      <c r="AK19" s="59"/>
      <c r="AL19" s="59"/>
      <c r="AM19" s="59"/>
      <c r="AN19" s="59"/>
      <c r="AO19" s="59"/>
      <c r="AP19" s="59"/>
      <c r="AQ19" s="59"/>
      <c r="AR19" s="57"/>
      <c r="AS19" s="57"/>
      <c r="AT19" s="57"/>
      <c r="AU19" s="57"/>
      <c r="AV19" s="57"/>
      <c r="AW19" s="57"/>
      <c r="AX19" s="57"/>
    </row>
    <row r="20" spans="1:50" ht="27.95" customHeight="1">
      <c r="A20" s="2692"/>
      <c r="B20" s="2693"/>
      <c r="C20" s="2694"/>
      <c r="D20" s="143"/>
      <c r="E20" s="2701" t="s">
        <v>302</v>
      </c>
      <c r="F20" s="2701"/>
      <c r="G20" s="2701"/>
      <c r="H20" s="2701"/>
      <c r="I20" s="2701"/>
      <c r="J20" s="2701"/>
      <c r="K20" s="2701"/>
      <c r="L20" s="2701"/>
      <c r="M20" s="2701"/>
      <c r="N20" s="2702"/>
      <c r="P20" s="57"/>
      <c r="Q20" s="57"/>
      <c r="R20" s="57" t="str">
        <f t="shared" si="0"/>
        <v>ＪＪ</v>
      </c>
      <c r="S20" s="59" t="s">
        <v>70</v>
      </c>
      <c r="T20" s="59" t="s">
        <v>71</v>
      </c>
      <c r="U20" s="59" t="s">
        <v>72</v>
      </c>
      <c r="V20" s="59" t="s">
        <v>73</v>
      </c>
      <c r="W20" s="59" t="s">
        <v>74</v>
      </c>
      <c r="X20" s="59" t="s">
        <v>75</v>
      </c>
      <c r="Y20" s="59" t="s">
        <v>76</v>
      </c>
      <c r="Z20" s="59"/>
      <c r="AA20" s="59"/>
      <c r="AB20" s="59"/>
      <c r="AC20" s="59"/>
      <c r="AD20" s="59"/>
      <c r="AE20" s="59"/>
      <c r="AF20" s="59"/>
      <c r="AG20" s="59"/>
      <c r="AH20" s="59"/>
      <c r="AI20" s="59"/>
      <c r="AJ20" s="59"/>
      <c r="AK20" s="59"/>
      <c r="AL20" s="59"/>
      <c r="AM20" s="59"/>
      <c r="AN20" s="59"/>
      <c r="AO20" s="59"/>
      <c r="AP20" s="59"/>
      <c r="AQ20" s="59"/>
      <c r="AR20" s="57"/>
      <c r="AS20" s="57"/>
      <c r="AT20" s="57"/>
      <c r="AU20" s="57"/>
      <c r="AV20" s="57"/>
      <c r="AW20" s="57"/>
      <c r="AX20" s="57"/>
    </row>
    <row r="21" spans="1:50" ht="27.95" customHeight="1">
      <c r="A21" s="2692"/>
      <c r="B21" s="2693"/>
      <c r="C21" s="2694"/>
      <c r="D21" s="144"/>
      <c r="E21" s="2701" t="s">
        <v>303</v>
      </c>
      <c r="F21" s="2701"/>
      <c r="G21" s="2701"/>
      <c r="H21" s="2701"/>
      <c r="I21" s="2701"/>
      <c r="J21" s="2701"/>
      <c r="K21" s="2701"/>
      <c r="L21" s="2701"/>
      <c r="M21" s="2701"/>
      <c r="N21" s="2702"/>
      <c r="P21" s="57"/>
      <c r="Q21" s="57"/>
      <c r="R21" s="57" t="str">
        <f t="shared" si="0"/>
        <v>ＫＫ</v>
      </c>
      <c r="S21" s="59" t="s">
        <v>77</v>
      </c>
      <c r="T21" s="59" t="s">
        <v>78</v>
      </c>
      <c r="U21" s="59" t="s">
        <v>79</v>
      </c>
      <c r="V21" s="59" t="s">
        <v>80</v>
      </c>
      <c r="W21" s="59"/>
      <c r="X21" s="59"/>
      <c r="Y21" s="59"/>
      <c r="Z21" s="59"/>
      <c r="AA21" s="59"/>
      <c r="AB21" s="59"/>
      <c r="AC21" s="59"/>
      <c r="AD21" s="59"/>
      <c r="AE21" s="59"/>
      <c r="AF21" s="59"/>
      <c r="AG21" s="59"/>
      <c r="AH21" s="59"/>
      <c r="AI21" s="59"/>
      <c r="AJ21" s="59"/>
      <c r="AK21" s="59"/>
      <c r="AL21" s="59"/>
      <c r="AM21" s="59"/>
      <c r="AN21" s="59"/>
      <c r="AO21" s="59"/>
      <c r="AP21" s="59"/>
      <c r="AQ21" s="59"/>
      <c r="AR21" s="57"/>
      <c r="AS21" s="57"/>
      <c r="AT21" s="57"/>
      <c r="AU21" s="57"/>
      <c r="AV21" s="57"/>
      <c r="AW21" s="57"/>
      <c r="AX21" s="57"/>
    </row>
    <row r="22" spans="1:50" ht="27.95" customHeight="1">
      <c r="A22" s="2692"/>
      <c r="B22" s="2693"/>
      <c r="C22" s="2694"/>
      <c r="D22" s="145"/>
      <c r="E22" s="2713" t="s">
        <v>354</v>
      </c>
      <c r="F22" s="2713"/>
      <c r="G22" s="2713"/>
      <c r="H22" s="2713"/>
      <c r="I22" s="2713"/>
      <c r="J22" s="408"/>
      <c r="K22" s="820" t="s">
        <v>3559</v>
      </c>
      <c r="L22" s="408"/>
      <c r="M22" s="2673" t="s">
        <v>355</v>
      </c>
      <c r="N22" s="2674"/>
      <c r="P22" s="57"/>
      <c r="Q22" s="57"/>
      <c r="R22" s="57" t="str">
        <f t="shared" si="0"/>
        <v>ＬＬ</v>
      </c>
      <c r="S22" s="59" t="s">
        <v>81</v>
      </c>
      <c r="T22" s="59" t="s">
        <v>82</v>
      </c>
      <c r="U22" s="59" t="s">
        <v>83</v>
      </c>
      <c r="V22" s="59" t="s">
        <v>84</v>
      </c>
      <c r="W22" s="59" t="s">
        <v>85</v>
      </c>
      <c r="X22" s="59"/>
      <c r="Y22" s="59"/>
      <c r="Z22" s="59"/>
      <c r="AA22" s="59"/>
      <c r="AB22" s="59"/>
      <c r="AC22" s="59"/>
      <c r="AD22" s="59"/>
      <c r="AE22" s="59"/>
      <c r="AF22" s="59"/>
      <c r="AG22" s="59"/>
      <c r="AH22" s="59"/>
      <c r="AI22" s="59"/>
      <c r="AJ22" s="59"/>
      <c r="AK22" s="59"/>
      <c r="AL22" s="59"/>
      <c r="AM22" s="59"/>
      <c r="AN22" s="59"/>
      <c r="AO22" s="59"/>
      <c r="AP22" s="59"/>
      <c r="AQ22" s="59"/>
      <c r="AR22" s="57"/>
      <c r="AS22" s="57"/>
      <c r="AT22" s="57"/>
      <c r="AU22" s="57"/>
      <c r="AV22" s="57"/>
      <c r="AW22" s="57"/>
      <c r="AX22" s="57"/>
    </row>
    <row r="23" spans="1:50" ht="27.95" customHeight="1">
      <c r="A23" s="2692"/>
      <c r="B23" s="2693"/>
      <c r="C23" s="2694"/>
      <c r="D23" s="2703" t="s">
        <v>192</v>
      </c>
      <c r="E23" s="2704"/>
      <c r="F23" s="2705"/>
      <c r="G23" s="2709">
        <f ca="1">IFERROR(参照元!X15,"※")</f>
        <v>0</v>
      </c>
      <c r="H23" s="2711" t="s">
        <v>193</v>
      </c>
      <c r="I23" s="2650" t="s">
        <v>194</v>
      </c>
      <c r="J23" s="2651"/>
      <c r="K23" s="2652"/>
      <c r="L23" s="2653" t="str">
        <f>参照元!Y15</f>
        <v>　</v>
      </c>
      <c r="M23" s="2654"/>
      <c r="N23" s="29" t="s">
        <v>176</v>
      </c>
      <c r="P23" s="57"/>
      <c r="Q23" s="57"/>
      <c r="R23" s="57" t="str">
        <f t="shared" si="0"/>
        <v>ＭＭ</v>
      </c>
      <c r="S23" s="59" t="s">
        <v>86</v>
      </c>
      <c r="T23" s="59" t="s">
        <v>87</v>
      </c>
      <c r="U23" s="59" t="s">
        <v>88</v>
      </c>
      <c r="V23" s="59" t="s">
        <v>89</v>
      </c>
      <c r="W23" s="59"/>
      <c r="X23" s="59"/>
      <c r="Y23" s="59"/>
      <c r="Z23" s="59"/>
      <c r="AA23" s="59"/>
      <c r="AB23" s="59"/>
      <c r="AC23" s="59"/>
      <c r="AD23" s="59"/>
      <c r="AE23" s="59"/>
      <c r="AF23" s="59"/>
      <c r="AG23" s="59"/>
      <c r="AH23" s="59"/>
      <c r="AI23" s="59"/>
      <c r="AJ23" s="59"/>
      <c r="AK23" s="59"/>
      <c r="AL23" s="59"/>
      <c r="AM23" s="59"/>
      <c r="AN23" s="59"/>
      <c r="AO23" s="59"/>
      <c r="AP23" s="59"/>
      <c r="AQ23" s="59"/>
      <c r="AR23" s="57"/>
      <c r="AS23" s="57"/>
      <c r="AT23" s="57"/>
      <c r="AU23" s="57"/>
      <c r="AV23" s="57"/>
      <c r="AW23" s="57"/>
      <c r="AX23" s="57"/>
    </row>
    <row r="24" spans="1:50" ht="27.95" customHeight="1">
      <c r="A24" s="2692"/>
      <c r="B24" s="2693"/>
      <c r="C24" s="2694"/>
      <c r="D24" s="2706"/>
      <c r="E24" s="2707"/>
      <c r="F24" s="2708"/>
      <c r="G24" s="2710"/>
      <c r="H24" s="2712"/>
      <c r="I24" s="2675" t="s">
        <v>195</v>
      </c>
      <c r="J24" s="2676"/>
      <c r="K24" s="2677"/>
      <c r="L24" s="2678" t="str">
        <f>参照元!Z15</f>
        <v>　</v>
      </c>
      <c r="M24" s="2679"/>
      <c r="N24" s="30" t="s">
        <v>176</v>
      </c>
      <c r="P24" s="57"/>
      <c r="Q24" s="57"/>
      <c r="R24" s="57" t="str">
        <f t="shared" si="0"/>
        <v>ＮＮ</v>
      </c>
      <c r="S24" s="59" t="s">
        <v>90</v>
      </c>
      <c r="T24" s="59" t="s">
        <v>126</v>
      </c>
      <c r="U24" s="59" t="s">
        <v>91</v>
      </c>
      <c r="V24" s="59" t="s">
        <v>92</v>
      </c>
      <c r="W24" s="59"/>
      <c r="X24" s="59"/>
      <c r="Y24" s="59"/>
      <c r="Z24" s="59"/>
      <c r="AA24" s="59"/>
      <c r="AB24" s="59"/>
      <c r="AC24" s="59"/>
      <c r="AD24" s="59"/>
      <c r="AE24" s="59"/>
      <c r="AF24" s="59"/>
      <c r="AG24" s="59"/>
      <c r="AH24" s="59"/>
      <c r="AI24" s="59"/>
      <c r="AJ24" s="59"/>
      <c r="AK24" s="59"/>
      <c r="AL24" s="59"/>
      <c r="AM24" s="59"/>
      <c r="AN24" s="59"/>
      <c r="AO24" s="59"/>
      <c r="AP24" s="59"/>
      <c r="AQ24" s="59"/>
      <c r="AR24" s="57"/>
      <c r="AS24" s="57"/>
      <c r="AT24" s="57"/>
      <c r="AU24" s="57"/>
      <c r="AV24" s="57"/>
      <c r="AW24" s="57"/>
      <c r="AX24" s="57"/>
    </row>
    <row r="25" spans="1:50" ht="36.75" customHeight="1">
      <c r="A25" s="2695"/>
      <c r="B25" s="2696"/>
      <c r="C25" s="2697"/>
      <c r="D25" s="2680" t="s">
        <v>139</v>
      </c>
      <c r="E25" s="2681"/>
      <c r="F25" s="2682"/>
      <c r="G25" s="1851">
        <f>参照元!AA15</f>
        <v>0</v>
      </c>
      <c r="H25" s="31" t="s">
        <v>140</v>
      </c>
      <c r="I25" s="2683"/>
      <c r="J25" s="2684"/>
      <c r="K25" s="2684"/>
      <c r="L25" s="2684"/>
      <c r="M25" s="2684"/>
      <c r="N25" s="2684"/>
      <c r="P25" s="57"/>
      <c r="Q25" s="57"/>
      <c r="R25" s="57" t="str">
        <f t="shared" si="0"/>
        <v>ＯＯ</v>
      </c>
      <c r="S25" s="59" t="s">
        <v>93</v>
      </c>
      <c r="T25" s="59" t="s">
        <v>94</v>
      </c>
      <c r="U25" s="59" t="s">
        <v>95</v>
      </c>
      <c r="V25" s="59"/>
      <c r="W25" s="59"/>
      <c r="X25" s="59"/>
      <c r="Y25" s="59"/>
      <c r="Z25" s="59"/>
      <c r="AA25" s="59"/>
      <c r="AB25" s="59"/>
      <c r="AC25" s="59"/>
      <c r="AD25" s="59"/>
      <c r="AE25" s="59"/>
      <c r="AF25" s="59"/>
      <c r="AG25" s="59"/>
      <c r="AH25" s="59"/>
      <c r="AI25" s="59"/>
      <c r="AJ25" s="59"/>
      <c r="AK25" s="59"/>
      <c r="AL25" s="59"/>
      <c r="AM25" s="59"/>
      <c r="AN25" s="59"/>
      <c r="AO25" s="59"/>
      <c r="AP25" s="59"/>
      <c r="AQ25" s="59"/>
      <c r="AR25" s="57"/>
      <c r="AS25" s="57"/>
      <c r="AT25" s="57"/>
      <c r="AU25" s="57"/>
      <c r="AV25" s="57"/>
      <c r="AW25" s="57"/>
      <c r="AX25" s="57"/>
    </row>
    <row r="26" spans="1:50" ht="15" customHeight="1">
      <c r="P26" s="57"/>
      <c r="Q26" s="57"/>
      <c r="R26" s="57" t="str">
        <f t="shared" si="0"/>
        <v>ＰＰ</v>
      </c>
      <c r="S26" s="59" t="s">
        <v>196</v>
      </c>
      <c r="T26" s="59" t="s">
        <v>96</v>
      </c>
      <c r="U26" s="59" t="s">
        <v>97</v>
      </c>
      <c r="V26" s="59" t="s">
        <v>98</v>
      </c>
      <c r="W26" s="59"/>
      <c r="X26" s="59"/>
      <c r="Y26" s="59"/>
      <c r="Z26" s="59"/>
      <c r="AA26" s="59"/>
      <c r="AB26" s="59"/>
      <c r="AC26" s="59"/>
      <c r="AD26" s="59"/>
      <c r="AE26" s="59"/>
      <c r="AF26" s="59"/>
      <c r="AG26" s="59"/>
      <c r="AH26" s="59"/>
      <c r="AI26" s="59"/>
      <c r="AJ26" s="59"/>
      <c r="AK26" s="59"/>
      <c r="AL26" s="59"/>
      <c r="AM26" s="59"/>
      <c r="AN26" s="59"/>
      <c r="AO26" s="59"/>
      <c r="AP26" s="59"/>
      <c r="AQ26" s="59"/>
      <c r="AR26" s="57"/>
      <c r="AS26" s="57"/>
      <c r="AT26" s="57"/>
      <c r="AU26" s="57"/>
      <c r="AV26" s="57"/>
      <c r="AW26" s="57"/>
      <c r="AX26" s="57"/>
    </row>
    <row r="27" spans="1:50" ht="15" customHeight="1">
      <c r="A27" s="21" t="s">
        <v>142</v>
      </c>
      <c r="P27" s="57"/>
      <c r="Q27" s="57"/>
      <c r="R27" s="57" t="str">
        <f t="shared" si="0"/>
        <v>ＱＱ</v>
      </c>
      <c r="S27" s="59" t="s">
        <v>99</v>
      </c>
      <c r="T27" s="59" t="s">
        <v>100</v>
      </c>
      <c r="U27" s="59" t="s">
        <v>101</v>
      </c>
      <c r="V27" s="59"/>
      <c r="W27" s="59"/>
      <c r="X27" s="59"/>
      <c r="Y27" s="59"/>
      <c r="Z27" s="59"/>
      <c r="AA27" s="59"/>
      <c r="AB27" s="59"/>
      <c r="AC27" s="59"/>
      <c r="AD27" s="59"/>
      <c r="AE27" s="59"/>
      <c r="AF27" s="59"/>
      <c r="AG27" s="59"/>
      <c r="AH27" s="59"/>
      <c r="AI27" s="59"/>
      <c r="AJ27" s="59"/>
      <c r="AK27" s="59"/>
      <c r="AL27" s="59"/>
      <c r="AM27" s="59"/>
      <c r="AN27" s="59"/>
      <c r="AO27" s="59"/>
      <c r="AP27" s="59"/>
      <c r="AQ27" s="59"/>
      <c r="AR27" s="57"/>
      <c r="AS27" s="57"/>
      <c r="AT27" s="57"/>
      <c r="AU27" s="57"/>
      <c r="AV27" s="57"/>
      <c r="AW27" s="57"/>
      <c r="AX27" s="57"/>
    </row>
    <row r="28" spans="1:50" ht="32.1" customHeight="1">
      <c r="A28" s="2685" t="s">
        <v>143</v>
      </c>
      <c r="B28" s="2686"/>
      <c r="C28" s="2687"/>
      <c r="D28" s="2668" t="str">
        <f>参照元!AC15</f>
        <v>　</v>
      </c>
      <c r="E28" s="2688"/>
      <c r="F28" s="32" t="s">
        <v>197</v>
      </c>
      <c r="G28" s="33" t="str">
        <f>参照元!AD15</f>
        <v>　</v>
      </c>
      <c r="H28" s="33" t="s">
        <v>198</v>
      </c>
      <c r="I28" s="2668" t="s">
        <v>199</v>
      </c>
      <c r="J28" s="2688"/>
      <c r="K28" s="2688"/>
      <c r="L28" s="2688">
        <f>はじめに!A2-1</f>
        <v>2025</v>
      </c>
      <c r="M28" s="2688"/>
      <c r="N28" s="28" t="s">
        <v>121</v>
      </c>
      <c r="P28" s="57"/>
      <c r="Q28" s="57"/>
      <c r="R28" s="57" t="str">
        <f t="shared" si="0"/>
        <v>ＲＲ</v>
      </c>
      <c r="S28" s="59" t="s">
        <v>102</v>
      </c>
      <c r="T28" s="59" t="s">
        <v>103</v>
      </c>
      <c r="U28" s="59" t="s">
        <v>104</v>
      </c>
      <c r="V28" s="59" t="s">
        <v>105</v>
      </c>
      <c r="W28" s="59" t="s">
        <v>106</v>
      </c>
      <c r="X28" s="59" t="s">
        <v>107</v>
      </c>
      <c r="Y28" s="59" t="s">
        <v>108</v>
      </c>
      <c r="Z28" s="59" t="s">
        <v>109</v>
      </c>
      <c r="AA28" s="59" t="s">
        <v>110</v>
      </c>
      <c r="AB28" s="59" t="s">
        <v>111</v>
      </c>
      <c r="AC28" s="59"/>
      <c r="AD28" s="59"/>
      <c r="AE28" s="59"/>
      <c r="AF28" s="59"/>
      <c r="AG28" s="59"/>
      <c r="AH28" s="59"/>
      <c r="AI28" s="59"/>
      <c r="AJ28" s="59"/>
      <c r="AK28" s="59"/>
      <c r="AL28" s="59"/>
      <c r="AM28" s="59"/>
      <c r="AN28" s="59"/>
      <c r="AO28" s="59"/>
      <c r="AP28" s="59"/>
      <c r="AQ28" s="59"/>
      <c r="AR28" s="57"/>
      <c r="AS28" s="57"/>
      <c r="AT28" s="57"/>
      <c r="AU28" s="57"/>
      <c r="AV28" s="57"/>
      <c r="AW28" s="57"/>
      <c r="AX28" s="57"/>
    </row>
    <row r="29" spans="1:50" ht="15" customHeight="1">
      <c r="A29" s="14"/>
      <c r="D29" s="19"/>
      <c r="E29" s="19"/>
      <c r="F29" s="13"/>
      <c r="G29" s="13"/>
      <c r="H29" s="5"/>
      <c r="J29" s="13"/>
      <c r="P29" s="57"/>
      <c r="Q29" s="57"/>
      <c r="R29" s="57" t="str">
        <f t="shared" si="0"/>
        <v>ＳＳ</v>
      </c>
      <c r="S29" s="59" t="s">
        <v>112</v>
      </c>
      <c r="T29" s="59" t="s">
        <v>113</v>
      </c>
      <c r="U29" s="59" t="s">
        <v>114</v>
      </c>
      <c r="V29" s="59"/>
      <c r="W29" s="59"/>
      <c r="X29" s="59"/>
      <c r="Y29" s="59"/>
      <c r="Z29" s="59"/>
      <c r="AA29" s="59"/>
      <c r="AB29" s="59"/>
      <c r="AC29" s="59"/>
      <c r="AD29" s="59"/>
      <c r="AE29" s="59"/>
      <c r="AF29" s="59"/>
      <c r="AG29" s="59"/>
      <c r="AH29" s="59"/>
      <c r="AI29" s="59"/>
      <c r="AJ29" s="59"/>
      <c r="AK29" s="59"/>
      <c r="AL29" s="59"/>
      <c r="AM29" s="59"/>
      <c r="AN29" s="59"/>
      <c r="AO29" s="59"/>
      <c r="AP29" s="59"/>
      <c r="AQ29" s="59"/>
      <c r="AR29" s="57"/>
      <c r="AS29" s="57"/>
      <c r="AT29" s="57"/>
      <c r="AU29" s="57"/>
      <c r="AV29" s="57"/>
      <c r="AW29" s="57"/>
      <c r="AX29" s="57"/>
    </row>
    <row r="30" spans="1:50" ht="15" customHeight="1">
      <c r="A30" s="22" t="s">
        <v>200</v>
      </c>
      <c r="P30" s="57"/>
      <c r="Q30" s="57"/>
      <c r="R30" s="57" t="str">
        <f t="shared" si="0"/>
        <v>ＴＴ</v>
      </c>
      <c r="S30" s="59" t="s">
        <v>115</v>
      </c>
      <c r="T30" s="59" t="s">
        <v>116</v>
      </c>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7"/>
      <c r="AS30" s="57"/>
      <c r="AT30" s="57"/>
      <c r="AU30" s="57"/>
      <c r="AV30" s="57"/>
      <c r="AW30" s="57"/>
      <c r="AX30" s="57"/>
    </row>
    <row r="31" spans="1:50" ht="30" customHeight="1">
      <c r="A31" s="172"/>
      <c r="B31" s="2733" t="s">
        <v>201</v>
      </c>
      <c r="C31" s="2734"/>
      <c r="D31" s="2668" t="s">
        <v>202</v>
      </c>
      <c r="E31" s="2723"/>
      <c r="F31" s="2735" t="str">
        <f>参照元!AG15</f>
        <v>　</v>
      </c>
      <c r="G31" s="2736"/>
      <c r="H31" s="2736"/>
      <c r="I31" s="2736"/>
      <c r="J31" s="2736"/>
      <c r="K31" s="2736"/>
      <c r="L31" s="2736"/>
      <c r="M31" s="2736"/>
      <c r="N31" s="2737"/>
      <c r="P31" s="1499" t="b">
        <f>参照元!EO15</f>
        <v>0</v>
      </c>
      <c r="Q31" s="57"/>
      <c r="R31" s="57" t="s">
        <v>1934</v>
      </c>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7"/>
      <c r="AS31" s="57"/>
      <c r="AT31" s="57"/>
      <c r="AU31" s="57"/>
      <c r="AV31" s="57"/>
      <c r="AW31" s="57"/>
      <c r="AX31" s="57"/>
    </row>
    <row r="32" spans="1:50" ht="30" customHeight="1">
      <c r="A32" s="2714"/>
      <c r="B32" s="2717" t="s">
        <v>203</v>
      </c>
      <c r="C32" s="2718"/>
      <c r="D32" s="2668" t="s">
        <v>129</v>
      </c>
      <c r="E32" s="2723"/>
      <c r="F32" s="2724" t="str">
        <f>参照元!AI15</f>
        <v>　</v>
      </c>
      <c r="G32" s="2725"/>
      <c r="H32" s="2725"/>
      <c r="I32" s="2725"/>
      <c r="J32" s="2725"/>
      <c r="K32" s="2725"/>
      <c r="L32" s="2725"/>
      <c r="M32" s="2725"/>
      <c r="N32" s="2725"/>
      <c r="P32" s="1499" t="b">
        <f>参照元!EP15</f>
        <v>0</v>
      </c>
      <c r="Q32" s="57"/>
      <c r="R32" s="57" t="str">
        <f>LEFT($F$17,1)&amp;LEFT($F$17,1)</f>
        <v>　　</v>
      </c>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7"/>
      <c r="AS32" s="57"/>
      <c r="AT32" s="57"/>
      <c r="AU32" s="57"/>
      <c r="AV32" s="57"/>
      <c r="AW32" s="57"/>
      <c r="AX32" s="57"/>
    </row>
    <row r="33" spans="1:50" ht="30" customHeight="1">
      <c r="A33" s="2715"/>
      <c r="B33" s="2719"/>
      <c r="C33" s="2720"/>
      <c r="D33" s="2668" t="s">
        <v>144</v>
      </c>
      <c r="E33" s="2726"/>
      <c r="F33" s="2727" t="str">
        <f>参照元!AJ15</f>
        <v>　</v>
      </c>
      <c r="G33" s="2728"/>
      <c r="H33" s="2728"/>
      <c r="I33" s="2728"/>
      <c r="J33" s="2728"/>
      <c r="K33" s="2728"/>
      <c r="L33" s="2728"/>
      <c r="M33" s="2728"/>
      <c r="N33" s="2729"/>
      <c r="P33" s="1499" t="b">
        <f>参照元!EQ15</f>
        <v>0</v>
      </c>
      <c r="Q33" s="57"/>
      <c r="R33" s="57"/>
      <c r="S33" s="57"/>
      <c r="T33" s="57"/>
      <c r="U33" s="57"/>
      <c r="V33" s="57"/>
      <c r="W33" s="2730" t="str">
        <f>IFERROR(DATE(VALUE(SUBSTITUTE(K5,"年","")),VALUE(SUBSTITUTE(M5,"月","")),VALUE(SUBSTITUTE(N5,"日",""))),"")</f>
        <v/>
      </c>
      <c r="X33" s="2731"/>
      <c r="Y33" s="2732"/>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row>
    <row r="34" spans="1:50" ht="30" customHeight="1">
      <c r="A34" s="2716"/>
      <c r="B34" s="2721"/>
      <c r="C34" s="2722"/>
      <c r="D34" s="2668" t="s">
        <v>145</v>
      </c>
      <c r="E34" s="2726"/>
      <c r="F34" s="2727" t="str">
        <f>参照元!AK15</f>
        <v>　</v>
      </c>
      <c r="G34" s="2728"/>
      <c r="H34" s="2728"/>
      <c r="I34" s="2728"/>
      <c r="J34" s="2728"/>
      <c r="K34" s="2728"/>
      <c r="L34" s="2728"/>
      <c r="M34" s="2728"/>
      <c r="N34" s="2729"/>
      <c r="P34" s="57"/>
      <c r="Q34" s="57"/>
      <c r="R34" s="57"/>
      <c r="S34" s="57"/>
      <c r="T34" s="57"/>
      <c r="U34" s="57"/>
      <c r="V34" s="57"/>
      <c r="W34" s="61" t="s">
        <v>257</v>
      </c>
      <c r="X34" s="61" t="s">
        <v>255</v>
      </c>
      <c r="Y34" s="61" t="s">
        <v>256</v>
      </c>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row>
    <row r="35" spans="1:50" ht="30" customHeight="1">
      <c r="A35" s="173"/>
      <c r="B35" s="2733" t="s">
        <v>123</v>
      </c>
      <c r="C35" s="2734"/>
      <c r="D35" s="2727" t="str">
        <f>参照元!AM15&amp;""</f>
        <v>　</v>
      </c>
      <c r="E35" s="2728"/>
      <c r="F35" s="2728"/>
      <c r="G35" s="2728"/>
      <c r="H35" s="2728"/>
      <c r="I35" s="2728"/>
      <c r="J35" s="2728"/>
      <c r="K35" s="2728"/>
      <c r="L35" s="2728"/>
      <c r="M35" s="2728"/>
      <c r="N35" s="2729"/>
      <c r="P35" s="57"/>
      <c r="Q35" s="57"/>
      <c r="R35" s="57"/>
      <c r="S35" s="57"/>
      <c r="T35" s="57"/>
      <c r="U35" s="57"/>
      <c r="V35" s="57"/>
      <c r="W35" s="62" t="str">
        <f>はじめに!A2&amp;"年"</f>
        <v>2026年</v>
      </c>
      <c r="X35" s="62" t="s">
        <v>258</v>
      </c>
      <c r="Y35" s="62" t="s">
        <v>259</v>
      </c>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row>
    <row r="36" spans="1:50" ht="12" customHeight="1">
      <c r="N36" s="640"/>
      <c r="P36" s="57"/>
      <c r="Q36" s="57"/>
      <c r="R36" s="57"/>
      <c r="S36" s="57"/>
      <c r="T36" s="57"/>
      <c r="U36" s="57"/>
      <c r="V36" s="57"/>
      <c r="W36" s="62" t="str">
        <f>はじめに!A2+1&amp;"年"</f>
        <v>2027年</v>
      </c>
      <c r="X36" s="62" t="s">
        <v>260</v>
      </c>
      <c r="Y36" s="62" t="s">
        <v>261</v>
      </c>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row>
    <row r="37" spans="1:50" ht="26.1" customHeight="1">
      <c r="A37" s="57"/>
      <c r="B37" s="57"/>
      <c r="C37" s="57"/>
      <c r="D37" s="57"/>
      <c r="E37" s="57"/>
      <c r="F37" s="57"/>
      <c r="G37" s="57"/>
      <c r="H37" s="57"/>
      <c r="I37" s="57"/>
      <c r="J37" s="57"/>
      <c r="K37" s="57"/>
      <c r="L37" s="57"/>
      <c r="M37" s="57"/>
      <c r="N37" s="57"/>
      <c r="O37" s="57"/>
      <c r="P37" s="57"/>
      <c r="Q37" s="57"/>
      <c r="R37" s="57"/>
      <c r="S37" s="57"/>
      <c r="T37" s="57"/>
      <c r="U37" s="57"/>
      <c r="V37" s="57"/>
      <c r="W37" s="62"/>
      <c r="X37" s="62" t="s">
        <v>262</v>
      </c>
      <c r="Y37" s="62" t="s">
        <v>263</v>
      </c>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row>
    <row r="38" spans="1:50" ht="26.1" customHeight="1">
      <c r="A38" s="57"/>
      <c r="B38" s="57"/>
      <c r="C38" s="57"/>
      <c r="D38" s="57"/>
      <c r="E38" s="57"/>
      <c r="F38" s="57"/>
      <c r="G38" s="57"/>
      <c r="H38" s="57"/>
      <c r="I38" s="57"/>
      <c r="J38" s="57"/>
      <c r="K38" s="57"/>
      <c r="L38" s="57"/>
      <c r="M38" s="57"/>
      <c r="N38" s="57"/>
      <c r="O38" s="57"/>
      <c r="P38" s="57"/>
      <c r="Q38" s="57"/>
      <c r="R38" s="57"/>
      <c r="S38" s="57"/>
      <c r="T38" s="57"/>
      <c r="U38" s="57"/>
      <c r="V38" s="57"/>
      <c r="W38" s="62"/>
      <c r="X38" s="62" t="s">
        <v>264</v>
      </c>
      <c r="Y38" s="62" t="s">
        <v>265</v>
      </c>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row>
    <row r="39" spans="1:50" ht="26.1" customHeight="1">
      <c r="A39" s="57"/>
      <c r="B39" s="57"/>
      <c r="C39" s="57"/>
      <c r="D39" s="57"/>
      <c r="E39" s="57"/>
      <c r="F39" s="57"/>
      <c r="G39" s="57"/>
      <c r="H39" s="57"/>
      <c r="I39" s="57"/>
      <c r="J39" s="57"/>
      <c r="K39" s="57"/>
      <c r="L39" s="57"/>
      <c r="M39" s="57"/>
      <c r="N39" s="57"/>
      <c r="O39" s="57"/>
      <c r="P39" s="57"/>
      <c r="Q39" s="57"/>
      <c r="R39" s="57"/>
      <c r="S39" s="57"/>
      <c r="T39" s="57"/>
      <c r="U39" s="57"/>
      <c r="V39" s="57"/>
      <c r="W39" s="62"/>
      <c r="X39" s="62" t="s">
        <v>266</v>
      </c>
      <c r="Y39" s="62" t="s">
        <v>267</v>
      </c>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row>
    <row r="40" spans="1:50" ht="26.1" customHeight="1">
      <c r="A40" s="57"/>
      <c r="B40" s="57"/>
      <c r="C40" s="57"/>
      <c r="D40" s="57"/>
      <c r="E40" s="57"/>
      <c r="F40" s="57"/>
      <c r="G40" s="57"/>
      <c r="H40" s="57"/>
      <c r="I40" s="57"/>
      <c r="J40" s="57"/>
      <c r="K40" s="57"/>
      <c r="L40" s="57"/>
      <c r="M40" s="57"/>
      <c r="N40" s="57"/>
      <c r="O40" s="57"/>
      <c r="P40" s="57"/>
      <c r="Q40" s="57"/>
      <c r="R40" s="57"/>
      <c r="S40" s="57"/>
      <c r="T40" s="57"/>
      <c r="U40" s="57"/>
      <c r="V40" s="57"/>
      <c r="W40" s="62"/>
      <c r="X40" s="62" t="s">
        <v>268</v>
      </c>
      <c r="Y40" s="62" t="s">
        <v>269</v>
      </c>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row>
    <row r="41" spans="1:50" ht="26.1" customHeight="1">
      <c r="A41" s="57"/>
      <c r="B41" s="57"/>
      <c r="C41" s="57"/>
      <c r="D41" s="57"/>
      <c r="E41" s="57"/>
      <c r="F41" s="57"/>
      <c r="G41" s="57"/>
      <c r="H41" s="57"/>
      <c r="I41" s="57"/>
      <c r="J41" s="57"/>
      <c r="K41" s="57"/>
      <c r="L41" s="57"/>
      <c r="M41" s="57"/>
      <c r="N41" s="57"/>
      <c r="O41" s="57"/>
      <c r="P41" s="57"/>
      <c r="Q41" s="57"/>
      <c r="R41" s="57"/>
      <c r="S41" s="57"/>
      <c r="T41" s="57"/>
      <c r="U41" s="57"/>
      <c r="V41" s="57"/>
      <c r="W41" s="62"/>
      <c r="X41" s="62" t="s">
        <v>270</v>
      </c>
      <c r="Y41" s="62" t="s">
        <v>271</v>
      </c>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row>
    <row r="42" spans="1:50" ht="26.1" customHeight="1">
      <c r="A42" s="57"/>
      <c r="B42" s="57"/>
      <c r="C42" s="57"/>
      <c r="D42" s="57"/>
      <c r="E42" s="57"/>
      <c r="F42" s="57"/>
      <c r="G42" s="57"/>
      <c r="H42" s="57"/>
      <c r="I42" s="57"/>
      <c r="J42" s="57"/>
      <c r="K42" s="57"/>
      <c r="L42" s="57"/>
      <c r="M42" s="57"/>
      <c r="N42" s="57"/>
      <c r="O42" s="57"/>
      <c r="P42" s="57"/>
      <c r="Q42" s="57"/>
      <c r="R42" s="57"/>
      <c r="S42" s="57"/>
      <c r="T42" s="57"/>
      <c r="U42" s="57"/>
      <c r="V42" s="57"/>
      <c r="W42" s="63"/>
      <c r="X42" s="62" t="s">
        <v>272</v>
      </c>
      <c r="Y42" s="62" t="s">
        <v>273</v>
      </c>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row>
    <row r="43" spans="1:50" ht="26.1" customHeight="1">
      <c r="A43" s="57"/>
      <c r="B43" s="57"/>
      <c r="C43" s="57"/>
      <c r="D43" s="57"/>
      <c r="E43" s="57"/>
      <c r="F43" s="57"/>
      <c r="G43" s="57"/>
      <c r="H43" s="57"/>
      <c r="I43" s="57"/>
      <c r="J43" s="57"/>
      <c r="K43" s="57"/>
      <c r="L43" s="57"/>
      <c r="M43" s="57"/>
      <c r="N43" s="57"/>
      <c r="O43" s="57"/>
      <c r="P43" s="57"/>
      <c r="Q43" s="57"/>
      <c r="R43" s="57"/>
      <c r="S43" s="57"/>
      <c r="T43" s="57"/>
      <c r="U43" s="57"/>
      <c r="V43" s="57"/>
      <c r="W43" s="63"/>
      <c r="X43" s="62" t="s">
        <v>274</v>
      </c>
      <c r="Y43" s="62" t="s">
        <v>275</v>
      </c>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row>
    <row r="44" spans="1:50" ht="26.1" customHeight="1">
      <c r="A44" s="57"/>
      <c r="B44" s="57"/>
      <c r="C44" s="57"/>
      <c r="D44" s="57"/>
      <c r="E44" s="57"/>
      <c r="F44" s="57"/>
      <c r="G44" s="57"/>
      <c r="H44" s="57"/>
      <c r="I44" s="57"/>
      <c r="J44" s="57"/>
      <c r="K44" s="57"/>
      <c r="L44" s="57"/>
      <c r="M44" s="57"/>
      <c r="N44" s="57"/>
      <c r="O44" s="57"/>
      <c r="P44" s="57"/>
      <c r="Q44" s="57"/>
      <c r="R44" s="57"/>
      <c r="S44" s="57"/>
      <c r="T44" s="57"/>
      <c r="U44" s="57"/>
      <c r="V44" s="57"/>
      <c r="W44" s="63"/>
      <c r="X44" s="62" t="s">
        <v>276</v>
      </c>
      <c r="Y44" s="62" t="s">
        <v>277</v>
      </c>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row>
    <row r="45" spans="1:50" ht="26.1" customHeight="1">
      <c r="A45" s="57"/>
      <c r="B45" s="57"/>
      <c r="C45" s="57"/>
      <c r="D45" s="57"/>
      <c r="E45" s="57"/>
      <c r="F45" s="57"/>
      <c r="G45" s="57"/>
      <c r="H45" s="57"/>
      <c r="I45" s="57"/>
      <c r="J45" s="57"/>
      <c r="K45" s="57"/>
      <c r="L45" s="57"/>
      <c r="M45" s="57"/>
      <c r="N45" s="57"/>
      <c r="O45" s="57"/>
      <c r="P45" s="57"/>
      <c r="Q45" s="57"/>
      <c r="R45" s="57"/>
      <c r="S45" s="57"/>
      <c r="T45" s="57"/>
      <c r="U45" s="57"/>
      <c r="V45" s="57"/>
      <c r="W45" s="63"/>
      <c r="X45" s="62" t="s">
        <v>278</v>
      </c>
      <c r="Y45" s="62" t="s">
        <v>279</v>
      </c>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row>
    <row r="46" spans="1:50" ht="26.1" customHeight="1">
      <c r="A46" s="57"/>
      <c r="B46" s="57"/>
      <c r="C46" s="57"/>
      <c r="D46" s="57"/>
      <c r="E46" s="57"/>
      <c r="F46" s="57"/>
      <c r="G46" s="57"/>
      <c r="H46" s="57"/>
      <c r="I46" s="57"/>
      <c r="J46" s="57"/>
      <c r="K46" s="57"/>
      <c r="L46" s="57"/>
      <c r="M46" s="57"/>
      <c r="N46" s="57"/>
      <c r="O46" s="57"/>
      <c r="P46" s="57"/>
      <c r="Q46" s="57"/>
      <c r="R46" s="57"/>
      <c r="S46" s="57"/>
      <c r="T46" s="57"/>
      <c r="U46" s="57"/>
      <c r="V46" s="57"/>
      <c r="W46" s="63"/>
      <c r="X46" s="62" t="s">
        <v>280</v>
      </c>
      <c r="Y46" s="62" t="s">
        <v>281</v>
      </c>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row>
    <row r="47" spans="1:50" ht="26.1" customHeight="1">
      <c r="W47"/>
      <c r="X47" s="42"/>
      <c r="Y47" s="42" t="s">
        <v>282</v>
      </c>
    </row>
    <row r="48" spans="1:50" ht="26.1" customHeight="1">
      <c r="O48"/>
      <c r="P48"/>
      <c r="Q48"/>
      <c r="R48"/>
      <c r="S48"/>
      <c r="T48"/>
      <c r="U48"/>
      <c r="V48"/>
      <c r="W48"/>
      <c r="X48" s="42"/>
      <c r="Y48" s="42" t="s">
        <v>283</v>
      </c>
      <c r="Z48"/>
      <c r="AA48"/>
      <c r="AB48"/>
      <c r="AC48"/>
      <c r="AD48"/>
      <c r="AE48"/>
      <c r="AF48"/>
      <c r="AG48"/>
      <c r="AH48"/>
      <c r="AI48"/>
      <c r="AJ48"/>
      <c r="AK48"/>
      <c r="AL48"/>
      <c r="AM48"/>
      <c r="AN48"/>
      <c r="AO48"/>
      <c r="AP48"/>
      <c r="AQ48"/>
      <c r="AR48"/>
      <c r="AS48"/>
      <c r="AT48"/>
      <c r="AU48"/>
    </row>
    <row r="49" spans="15:47" ht="26.1" customHeight="1">
      <c r="O49"/>
      <c r="P49"/>
      <c r="Q49"/>
      <c r="R49"/>
      <c r="S49"/>
      <c r="T49"/>
      <c r="U49"/>
      <c r="V49"/>
      <c r="W49"/>
      <c r="X49" s="42"/>
      <c r="Y49" s="42" t="s">
        <v>284</v>
      </c>
      <c r="Z49"/>
      <c r="AA49"/>
      <c r="AB49"/>
      <c r="AC49"/>
      <c r="AD49"/>
      <c r="AE49"/>
      <c r="AF49"/>
      <c r="AG49"/>
      <c r="AH49"/>
      <c r="AI49"/>
      <c r="AJ49"/>
      <c r="AK49"/>
      <c r="AL49"/>
      <c r="AM49"/>
      <c r="AN49"/>
      <c r="AO49"/>
      <c r="AP49"/>
      <c r="AQ49"/>
      <c r="AR49"/>
      <c r="AS49"/>
      <c r="AT49"/>
      <c r="AU49"/>
    </row>
    <row r="50" spans="15:47" ht="26.1" customHeight="1">
      <c r="O50"/>
      <c r="P50"/>
      <c r="Q50"/>
      <c r="R50"/>
      <c r="S50"/>
      <c r="T50"/>
      <c r="U50"/>
      <c r="V50"/>
      <c r="W50"/>
      <c r="X50" s="42"/>
      <c r="Y50" s="42" t="s">
        <v>285</v>
      </c>
      <c r="Z50"/>
      <c r="AA50"/>
      <c r="AB50"/>
      <c r="AC50"/>
      <c r="AD50"/>
      <c r="AE50"/>
      <c r="AF50"/>
      <c r="AG50"/>
      <c r="AH50"/>
      <c r="AI50"/>
      <c r="AJ50"/>
      <c r="AK50"/>
      <c r="AL50"/>
      <c r="AM50"/>
      <c r="AN50"/>
      <c r="AO50"/>
      <c r="AP50"/>
      <c r="AQ50"/>
      <c r="AR50"/>
      <c r="AS50"/>
      <c r="AT50"/>
      <c r="AU50"/>
    </row>
    <row r="51" spans="15:47" ht="26.1" customHeight="1">
      <c r="O51"/>
      <c r="P51"/>
      <c r="Q51"/>
      <c r="R51"/>
      <c r="S51"/>
      <c r="T51"/>
      <c r="U51"/>
      <c r="V51"/>
      <c r="W51"/>
      <c r="X51" s="42"/>
      <c r="Y51" s="42" t="s">
        <v>286</v>
      </c>
      <c r="Z51"/>
      <c r="AA51"/>
      <c r="AB51"/>
      <c r="AC51"/>
      <c r="AD51"/>
      <c r="AE51"/>
      <c r="AF51"/>
      <c r="AG51"/>
      <c r="AH51"/>
      <c r="AI51"/>
      <c r="AJ51"/>
      <c r="AK51"/>
      <c r="AL51"/>
      <c r="AM51"/>
      <c r="AN51"/>
      <c r="AO51"/>
      <c r="AP51"/>
      <c r="AQ51"/>
      <c r="AR51"/>
      <c r="AS51"/>
      <c r="AT51"/>
      <c r="AU51"/>
    </row>
    <row r="52" spans="15:47" ht="26.1" customHeight="1">
      <c r="W52"/>
      <c r="X52" s="42"/>
      <c r="Y52" s="42" t="s">
        <v>287</v>
      </c>
    </row>
    <row r="53" spans="15:47" ht="26.1" customHeight="1">
      <c r="W53"/>
      <c r="X53" s="42"/>
      <c r="Y53" s="42" t="s">
        <v>288</v>
      </c>
    </row>
    <row r="54" spans="15:47" ht="26.1" customHeight="1">
      <c r="W54"/>
      <c r="X54" s="42"/>
      <c r="Y54" s="42" t="s">
        <v>289</v>
      </c>
    </row>
    <row r="55" spans="15:47" ht="26.1" customHeight="1">
      <c r="W55"/>
      <c r="X55" s="42"/>
      <c r="Y55" s="42" t="s">
        <v>290</v>
      </c>
    </row>
    <row r="56" spans="15:47" ht="26.1" customHeight="1">
      <c r="W56"/>
      <c r="X56" s="42"/>
      <c r="Y56" s="42" t="s">
        <v>291</v>
      </c>
    </row>
    <row r="57" spans="15:47" ht="26.1" customHeight="1">
      <c r="W57"/>
      <c r="X57" s="42"/>
      <c r="Y57" s="42" t="s">
        <v>292</v>
      </c>
    </row>
    <row r="58" spans="15:47" ht="26.1" customHeight="1">
      <c r="W58" s="43"/>
      <c r="X58" s="42"/>
      <c r="Y58" s="42" t="s">
        <v>293</v>
      </c>
    </row>
    <row r="59" spans="15:47" ht="26.1" customHeight="1">
      <c r="W59" s="43"/>
      <c r="X59" s="44"/>
      <c r="Y59" s="42" t="s">
        <v>294</v>
      </c>
    </row>
    <row r="60" spans="15:47" ht="26.1" customHeight="1">
      <c r="W60"/>
      <c r="X60" s="44"/>
      <c r="Y60" s="42" t="s">
        <v>295</v>
      </c>
    </row>
    <row r="61" spans="15:47" ht="26.1" customHeight="1">
      <c r="W61"/>
      <c r="X61" s="42"/>
      <c r="Y61" s="42" t="s">
        <v>296</v>
      </c>
    </row>
    <row r="62" spans="15:47" ht="26.1" customHeight="1">
      <c r="W62"/>
      <c r="X62" s="42"/>
      <c r="Y62" s="42" t="s">
        <v>297</v>
      </c>
    </row>
    <row r="63" spans="15:47" ht="26.1" customHeight="1">
      <c r="W63"/>
      <c r="X63" s="42"/>
      <c r="Y63" s="42" t="s">
        <v>298</v>
      </c>
    </row>
    <row r="64" spans="15:47" ht="26.1" customHeight="1">
      <c r="W64"/>
      <c r="X64" s="42"/>
      <c r="Y64" s="42" t="s">
        <v>299</v>
      </c>
    </row>
    <row r="65" spans="23:25" ht="26.1" customHeight="1">
      <c r="W65"/>
      <c r="X65" s="42"/>
      <c r="Y65" s="42" t="s">
        <v>300</v>
      </c>
    </row>
    <row r="66" spans="23:25" ht="26.1" customHeight="1"/>
    <row r="67" spans="23:25" ht="26.1" customHeight="1"/>
    <row r="68" spans="23:25" ht="26.1" customHeight="1"/>
    <row r="69" spans="23:25" ht="26.1" customHeight="1"/>
    <row r="70" spans="23:25" ht="26.1" customHeight="1"/>
    <row r="71" spans="23:25" ht="26.1" customHeight="1"/>
  </sheetData>
  <sheetProtection algorithmName="SHA-512" hashValue="QIk4O3wQN7HtdCrb4wk5hi8zRAd4ktH8XfKtLjEqdGA2jbuVPx+EwmzBcPG5XVFqbgSPK6GuIu/lredY5FyFvw==" saltValue="n+2fjun+uWkAM5op21kXgQ==" spinCount="100000" sheet="1" formatCells="0"/>
  <mergeCells count="55">
    <mergeCell ref="W33:Y33"/>
    <mergeCell ref="B35:C35"/>
    <mergeCell ref="D35:N35"/>
    <mergeCell ref="B31:C31"/>
    <mergeCell ref="D31:E31"/>
    <mergeCell ref="F31:N31"/>
    <mergeCell ref="A32:A34"/>
    <mergeCell ref="B32:C34"/>
    <mergeCell ref="D32:E32"/>
    <mergeCell ref="F32:N32"/>
    <mergeCell ref="D33:E33"/>
    <mergeCell ref="F33:N33"/>
    <mergeCell ref="D34:E34"/>
    <mergeCell ref="F34:N34"/>
    <mergeCell ref="I24:K24"/>
    <mergeCell ref="L24:M24"/>
    <mergeCell ref="D25:F25"/>
    <mergeCell ref="I25:N25"/>
    <mergeCell ref="A28:C28"/>
    <mergeCell ref="D28:E28"/>
    <mergeCell ref="I28:K28"/>
    <mergeCell ref="L28:M28"/>
    <mergeCell ref="A19:C25"/>
    <mergeCell ref="E19:N19"/>
    <mergeCell ref="E20:N20"/>
    <mergeCell ref="E21:N21"/>
    <mergeCell ref="D23:F24"/>
    <mergeCell ref="G23:G24"/>
    <mergeCell ref="H23:H24"/>
    <mergeCell ref="E22:I22"/>
    <mergeCell ref="I23:K23"/>
    <mergeCell ref="L23:M23"/>
    <mergeCell ref="A16:C16"/>
    <mergeCell ref="D16:N16"/>
    <mergeCell ref="A17:C18"/>
    <mergeCell ref="D17:E17"/>
    <mergeCell ref="F17:N17"/>
    <mergeCell ref="D18:E18"/>
    <mergeCell ref="F18:N18"/>
    <mergeCell ref="M22:N22"/>
    <mergeCell ref="A7:C7"/>
    <mergeCell ref="I7:N7"/>
    <mergeCell ref="I9:N9"/>
    <mergeCell ref="D14:N14"/>
    <mergeCell ref="A12:N12"/>
    <mergeCell ref="A14:C15"/>
    <mergeCell ref="D15:N15"/>
    <mergeCell ref="H8:H9"/>
    <mergeCell ref="I8:N8"/>
    <mergeCell ref="K5:L5"/>
    <mergeCell ref="K1:L1"/>
    <mergeCell ref="M1:N1"/>
    <mergeCell ref="K2:L2"/>
    <mergeCell ref="M2:N2"/>
    <mergeCell ref="A3:N3"/>
  </mergeCells>
  <phoneticPr fontId="34"/>
  <conditionalFormatting sqref="G23:H24">
    <cfRule type="expression" dxfId="77" priority="2">
      <formula>AND($P$7=FALSE,$P$8=FALSE,$P$10=FALSE)</formula>
    </cfRule>
  </conditionalFormatting>
  <conditionalFormatting sqref="G25:H25">
    <cfRule type="expression" dxfId="76" priority="3">
      <formula>AND($P$9=FALSE,$P$11=FALSE)</formula>
    </cfRule>
  </conditionalFormatting>
  <conditionalFormatting sqref="L23:N24">
    <cfRule type="expression" dxfId="75" priority="1">
      <formula>AND($P$7=FALSE,$P$8=FALSE,$P$10=FALSE)</formula>
    </cfRule>
  </conditionalFormatting>
  <dataValidations count="8">
    <dataValidation type="whole" operator="greaterThanOrEqual" allowBlank="1" showInputMessage="1" showErrorMessage="1" error="整数値（四捨五入）を入力してください。" sqref="G23:G24" xr:uid="{00000000-0002-0000-3D00-000000000000}">
      <formula1>0</formula1>
    </dataValidation>
    <dataValidation type="whole" operator="greaterThanOrEqual" allowBlank="1" showInputMessage="1" showErrorMessage="1" sqref="G25 L23:M23" xr:uid="{00000000-0002-0000-3D00-000001000000}">
      <formula1>1</formula1>
    </dataValidation>
    <dataValidation type="whole" operator="greaterThanOrEqual" allowBlank="1" showInputMessage="1" showErrorMessage="1" sqref="L24:M24" xr:uid="{00000000-0002-0000-3D00-000002000000}">
      <formula1>0</formula1>
    </dataValidation>
    <dataValidation type="list" allowBlank="1" showInputMessage="1" showErrorMessage="1" sqref="N5" xr:uid="{00000000-0002-0000-3D00-000003000000}">
      <formula1>$Y$34:$Y$65</formula1>
    </dataValidation>
    <dataValidation type="list" allowBlank="1" showErrorMessage="1" sqref="M5" xr:uid="{00000000-0002-0000-3D00-000004000000}">
      <formula1>$X$34:$X$46</formula1>
    </dataValidation>
    <dataValidation type="list" allowBlank="1" showInputMessage="1" showErrorMessage="1" sqref="K5:L5" xr:uid="{00000000-0002-0000-3D00-000005000000}">
      <formula1>$W$34:$W$36</formula1>
    </dataValidation>
    <dataValidation type="list" allowBlank="1" showInputMessage="1" showErrorMessage="1" sqref="F18:N18" xr:uid="{00000000-0002-0000-3D00-000006000000}">
      <formula1>INDIRECT($R$32)</formula1>
    </dataValidation>
    <dataValidation type="list" allowBlank="1" showInputMessage="1" sqref="F17:N17" xr:uid="{00000000-0002-0000-3D00-000007000000}">
      <formula1>$S$11:$S$30</formula1>
    </dataValidation>
  </dataValidations>
  <printOptions horizontalCentered="1"/>
  <pageMargins left="0.59055118110236227" right="0.37" top="0.39370078740157483" bottom="0.59055118110236227" header="0.31496062992125984" footer="0.23622047244094491"/>
  <pageSetup paperSize="9" scale="99" orientation="portrait" r:id="rId1"/>
  <ignoredErrors>
    <ignoredError sqref="I6:J6 E16:N16 I5"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0</xdr:col>
                    <xdr:colOff>104775</xdr:colOff>
                    <xdr:row>32</xdr:row>
                    <xdr:rowOff>85725</xdr:rowOff>
                  </from>
                  <to>
                    <xdr:col>0</xdr:col>
                    <xdr:colOff>371475</xdr:colOff>
                    <xdr:row>32</xdr:row>
                    <xdr:rowOff>295275</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0</xdr:col>
                    <xdr:colOff>76200</xdr:colOff>
                    <xdr:row>30</xdr:row>
                    <xdr:rowOff>114300</xdr:rowOff>
                  </from>
                  <to>
                    <xdr:col>0</xdr:col>
                    <xdr:colOff>342900</xdr:colOff>
                    <xdr:row>30</xdr:row>
                    <xdr:rowOff>295275</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0</xdr:col>
                    <xdr:colOff>104775</xdr:colOff>
                    <xdr:row>34</xdr:row>
                    <xdr:rowOff>76200</xdr:rowOff>
                  </from>
                  <to>
                    <xdr:col>0</xdr:col>
                    <xdr:colOff>371475</xdr:colOff>
                    <xdr:row>34</xdr:row>
                    <xdr:rowOff>276225</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3</xdr:col>
                    <xdr:colOff>85725</xdr:colOff>
                    <xdr:row>18</xdr:row>
                    <xdr:rowOff>66675</xdr:rowOff>
                  </from>
                  <to>
                    <xdr:col>4</xdr:col>
                    <xdr:colOff>19050</xdr:colOff>
                    <xdr:row>18</xdr:row>
                    <xdr:rowOff>295275</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3</xdr:col>
                    <xdr:colOff>85725</xdr:colOff>
                    <xdr:row>19</xdr:row>
                    <xdr:rowOff>47625</xdr:rowOff>
                  </from>
                  <to>
                    <xdr:col>4</xdr:col>
                    <xdr:colOff>38100</xdr:colOff>
                    <xdr:row>19</xdr:row>
                    <xdr:rowOff>314325</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3</xdr:col>
                    <xdr:colOff>85725</xdr:colOff>
                    <xdr:row>20</xdr:row>
                    <xdr:rowOff>38100</xdr:rowOff>
                  </from>
                  <to>
                    <xdr:col>4</xdr:col>
                    <xdr:colOff>38100</xdr:colOff>
                    <xdr:row>20</xdr:row>
                    <xdr:rowOff>314325</xdr:rowOff>
                  </to>
                </anchor>
              </controlPr>
            </control>
          </mc:Choice>
        </mc:AlternateContent>
        <mc:AlternateContent xmlns:mc="http://schemas.openxmlformats.org/markup-compatibility/2006">
          <mc:Choice Requires="x14">
            <control shapeId="54282" r:id="rId10" name="Check Box 10">
              <controlPr defaultSize="0" autoFill="0" autoLine="0" autoPict="0">
                <anchor moveWithCells="1">
                  <from>
                    <xdr:col>3</xdr:col>
                    <xdr:colOff>66675</xdr:colOff>
                    <xdr:row>21</xdr:row>
                    <xdr:rowOff>47625</xdr:rowOff>
                  </from>
                  <to>
                    <xdr:col>4</xdr:col>
                    <xdr:colOff>0</xdr:colOff>
                    <xdr:row>21</xdr:row>
                    <xdr:rowOff>295275</xdr:rowOff>
                  </to>
                </anchor>
              </controlPr>
            </control>
          </mc:Choice>
        </mc:AlternateContent>
        <mc:AlternateContent xmlns:mc="http://schemas.openxmlformats.org/markup-compatibility/2006">
          <mc:Choice Requires="x14">
            <control shapeId="54281" r:id="rId11" name="Check Box 9">
              <controlPr defaultSize="0" autoFill="0" autoLine="0" autoPict="0">
                <anchor moveWithCells="1">
                  <from>
                    <xdr:col>11</xdr:col>
                    <xdr:colOff>57150</xdr:colOff>
                    <xdr:row>21</xdr:row>
                    <xdr:rowOff>57150</xdr:rowOff>
                  </from>
                  <to>
                    <xdr:col>12</xdr:col>
                    <xdr:colOff>9525</xdr:colOff>
                    <xdr:row>21</xdr:row>
                    <xdr:rowOff>342900</xdr:rowOff>
                  </to>
                </anchor>
              </controlPr>
            </control>
          </mc:Choice>
        </mc:AlternateContent>
        <mc:AlternateContent xmlns:mc="http://schemas.openxmlformats.org/markup-compatibility/2006">
          <mc:Choice Requires="x14">
            <control shapeId="54279" r:id="rId12" name="Check Box 7">
              <controlPr defaultSize="0" autoFill="0" autoLine="0" autoPict="0">
                <anchor moveWithCells="1">
                  <from>
                    <xdr:col>9</xdr:col>
                    <xdr:colOff>66675</xdr:colOff>
                    <xdr:row>21</xdr:row>
                    <xdr:rowOff>47625</xdr:rowOff>
                  </from>
                  <to>
                    <xdr:col>10</xdr:col>
                    <xdr:colOff>28575</xdr:colOff>
                    <xdr:row>21</xdr:row>
                    <xdr:rowOff>342900</xdr:rowOff>
                  </to>
                </anchor>
              </controlPr>
            </control>
          </mc:Choice>
        </mc:AlternateContent>
      </controls>
    </mc:Choice>
  </mc:AlternateContent>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9">
    <tabColor rgb="FFFFC000"/>
    <pageSetUpPr fitToPage="1"/>
  </sheetPr>
  <dimension ref="A1:Z56"/>
  <sheetViews>
    <sheetView workbookViewId="0">
      <selection activeCell="K5" sqref="K5:L5"/>
    </sheetView>
  </sheetViews>
  <sheetFormatPr defaultColWidth="9" defaultRowHeight="12"/>
  <cols>
    <col min="1" max="1" width="5.625" style="827" customWidth="1"/>
    <col min="2" max="2" width="12.625" style="827" customWidth="1"/>
    <col min="3" max="3" width="3.125" style="827" customWidth="1"/>
    <col min="4" max="4" width="6.875" style="827" customWidth="1"/>
    <col min="5" max="5" width="9.375" style="827" customWidth="1"/>
    <col min="6" max="6" width="7.125" style="827" customWidth="1"/>
    <col min="7" max="8" width="6" style="827" customWidth="1"/>
    <col min="9" max="9" width="9.5" style="827" customWidth="1"/>
    <col min="10" max="10" width="7.25" style="827" customWidth="1"/>
    <col min="11" max="11" width="5.875" style="827" customWidth="1"/>
    <col min="12" max="13" width="8.875" style="827" customWidth="1"/>
    <col min="14" max="14" width="8.375" style="827" customWidth="1"/>
    <col min="15" max="16" width="5.625" style="827" hidden="1" customWidth="1"/>
    <col min="17" max="17" width="9.125" style="827" hidden="1" customWidth="1"/>
    <col min="18" max="18" width="7.375" style="827" hidden="1" customWidth="1"/>
    <col min="19" max="19" width="13.625" style="827" hidden="1" customWidth="1"/>
    <col min="20" max="23" width="9" style="827" hidden="1" customWidth="1"/>
    <col min="24" max="26" width="9" style="827" customWidth="1"/>
    <col min="27" max="16384" width="9" style="827"/>
  </cols>
  <sheetData>
    <row r="1" spans="1:26" customFormat="1" ht="13.5">
      <c r="A1" s="616" t="s">
        <v>166</v>
      </c>
      <c r="B1" s="379"/>
      <c r="C1" s="379"/>
      <c r="D1" s="379"/>
      <c r="E1" s="379"/>
      <c r="F1" s="379"/>
      <c r="G1" s="379"/>
      <c r="H1" s="379"/>
      <c r="I1" s="379"/>
      <c r="J1" s="379"/>
      <c r="K1" s="379"/>
      <c r="N1" s="253"/>
      <c r="O1" s="871" t="s">
        <v>3473</v>
      </c>
      <c r="P1" s="871" t="s">
        <v>3473</v>
      </c>
      <c r="Q1" s="871" t="s">
        <v>3473</v>
      </c>
      <c r="R1" s="871" t="s">
        <v>3473</v>
      </c>
      <c r="S1" s="871" t="s">
        <v>3473</v>
      </c>
      <c r="T1" s="871" t="s">
        <v>3473</v>
      </c>
      <c r="U1" s="871" t="s">
        <v>3473</v>
      </c>
      <c r="V1" s="871" t="s">
        <v>3473</v>
      </c>
      <c r="W1" s="871" t="s">
        <v>3473</v>
      </c>
      <c r="X1" s="63"/>
      <c r="Y1" s="63"/>
      <c r="Z1" s="63"/>
    </row>
    <row r="2" spans="1:26" customFormat="1" ht="13.5">
      <c r="A2" s="379" t="s">
        <v>119</v>
      </c>
      <c r="B2" s="619"/>
      <c r="C2" s="619"/>
      <c r="D2" s="619"/>
      <c r="E2" s="619"/>
      <c r="F2" s="619"/>
      <c r="G2" s="619"/>
      <c r="H2" s="619"/>
      <c r="I2" s="619"/>
      <c r="J2" s="379"/>
      <c r="K2" s="379"/>
      <c r="N2" s="253"/>
      <c r="O2" s="63"/>
      <c r="P2" s="63"/>
      <c r="Q2" s="63"/>
      <c r="R2" s="63"/>
      <c r="S2" s="63"/>
      <c r="T2" s="63"/>
      <c r="U2" s="63"/>
      <c r="V2" s="63"/>
      <c r="W2" s="63"/>
      <c r="X2" s="63"/>
      <c r="Y2" s="63"/>
      <c r="Z2" s="63"/>
    </row>
    <row r="3" spans="1:26" customFormat="1" ht="4.5" customHeight="1">
      <c r="N3" s="253"/>
      <c r="O3" s="63"/>
      <c r="P3" s="63"/>
      <c r="Q3" s="63"/>
      <c r="R3" s="63"/>
      <c r="S3" s="63"/>
      <c r="T3" s="63"/>
      <c r="U3" s="63"/>
      <c r="V3" s="63"/>
      <c r="W3" s="63"/>
      <c r="X3" s="63"/>
      <c r="Y3" s="63"/>
      <c r="Z3" s="63"/>
    </row>
    <row r="4" spans="1:26" ht="15" customHeight="1">
      <c r="A4" s="853" t="s">
        <v>3484</v>
      </c>
      <c r="B4" s="826"/>
      <c r="C4" s="826"/>
      <c r="D4" s="826"/>
      <c r="E4" s="826"/>
      <c r="F4" s="826"/>
      <c r="G4" s="826"/>
      <c r="H4" s="826"/>
      <c r="N4" s="896"/>
      <c r="O4" s="828"/>
      <c r="P4" s="828"/>
      <c r="Q4" s="828"/>
      <c r="R4" s="828"/>
      <c r="S4" s="828"/>
      <c r="T4" s="828"/>
      <c r="U4" s="828"/>
      <c r="V4" s="828"/>
      <c r="W4" s="828"/>
      <c r="X4" s="828"/>
      <c r="Y4" s="828"/>
      <c r="Z4" s="828"/>
    </row>
    <row r="5" spans="1:26" ht="17.25" customHeight="1">
      <c r="A5" s="2754"/>
      <c r="B5" s="2756"/>
      <c r="C5" s="2774" t="s">
        <v>342</v>
      </c>
      <c r="D5" s="2774"/>
      <c r="E5" s="2774"/>
      <c r="F5" s="2758"/>
      <c r="G5" s="2757" t="s">
        <v>205</v>
      </c>
      <c r="H5" s="2758"/>
      <c r="I5" s="2751" t="s">
        <v>3141</v>
      </c>
      <c r="J5" s="2752"/>
      <c r="K5" s="2755"/>
      <c r="L5" s="2784" t="s">
        <v>3222</v>
      </c>
      <c r="M5" s="2785"/>
      <c r="N5" s="2786"/>
      <c r="O5" s="904"/>
      <c r="P5" s="904"/>
      <c r="Q5" s="904"/>
      <c r="R5" s="904"/>
      <c r="S5" s="828"/>
      <c r="T5" s="828"/>
      <c r="U5" s="828"/>
      <c r="V5" s="828"/>
      <c r="W5" s="828"/>
      <c r="X5" s="828"/>
      <c r="Y5" s="828"/>
      <c r="Z5" s="828"/>
    </row>
    <row r="6" spans="1:26" ht="24" customHeight="1">
      <c r="A6" s="1066"/>
      <c r="B6" s="1065"/>
      <c r="C6" s="2757" t="s">
        <v>343</v>
      </c>
      <c r="D6" s="2758"/>
      <c r="E6" s="1067" t="e">
        <f>参照元!AO15</f>
        <v>#VALUE!</v>
      </c>
      <c r="F6" s="2755" t="s">
        <v>3165</v>
      </c>
      <c r="G6" s="2739"/>
      <c r="H6" s="2148"/>
      <c r="I6" s="2743" t="str">
        <f>参照元!AS15</f>
        <v/>
      </c>
      <c r="J6" s="2792" t="s">
        <v>3142</v>
      </c>
      <c r="K6" s="2767" t="str">
        <f>参照元!AT15</f>
        <v>　</v>
      </c>
      <c r="L6" s="2794">
        <f>IF(参照元!AU15&gt;=100, 100,参照元!AU15)</f>
        <v>100</v>
      </c>
      <c r="M6" s="2795"/>
      <c r="N6" s="2755" t="s">
        <v>134</v>
      </c>
      <c r="O6" s="904"/>
      <c r="P6" s="904"/>
      <c r="Q6" s="904"/>
      <c r="R6" s="904"/>
      <c r="S6" s="828"/>
      <c r="T6" s="828"/>
      <c r="U6" s="828"/>
      <c r="V6" s="828"/>
      <c r="W6" s="828"/>
      <c r="X6" s="828"/>
      <c r="Y6" s="828"/>
      <c r="Z6" s="828"/>
    </row>
    <row r="7" spans="1:26" ht="24" customHeight="1">
      <c r="A7" s="2780" t="s">
        <v>122</v>
      </c>
      <c r="B7" s="2781"/>
      <c r="C7" s="2759"/>
      <c r="D7" s="2760"/>
      <c r="E7" s="1071" t="e">
        <f>参照元!AQ15</f>
        <v>#VALUE!</v>
      </c>
      <c r="F7" s="2789"/>
      <c r="G7" s="2741"/>
      <c r="H7" s="2790"/>
      <c r="I7" s="2766"/>
      <c r="J7" s="2793"/>
      <c r="K7" s="2768"/>
      <c r="L7" s="2796"/>
      <c r="M7" s="2797"/>
      <c r="N7" s="2017"/>
      <c r="O7" s="904"/>
      <c r="P7" s="904"/>
      <c r="Q7" s="904"/>
      <c r="R7" s="904"/>
      <c r="S7" s="828"/>
      <c r="T7" s="828"/>
      <c r="U7" s="828"/>
      <c r="V7" s="828"/>
      <c r="W7" s="828"/>
      <c r="X7" s="828"/>
      <c r="Y7" s="828"/>
      <c r="Z7" s="828"/>
    </row>
    <row r="8" spans="1:26" ht="24" customHeight="1">
      <c r="A8" s="2787" t="e">
        <f>IF(報1!D28="","",報1!$D$28-1)</f>
        <v>#VALUE!</v>
      </c>
      <c r="B8" s="2788"/>
      <c r="C8" s="2761" t="s">
        <v>344</v>
      </c>
      <c r="D8" s="2762"/>
      <c r="E8" s="1863" t="str">
        <f>IFERROR(参照元!AP15,"※")</f>
        <v>※</v>
      </c>
      <c r="F8" s="2738" t="s">
        <v>3165</v>
      </c>
      <c r="G8" s="2791"/>
      <c r="H8" s="2790"/>
      <c r="I8" s="2763"/>
      <c r="J8" s="2764"/>
      <c r="K8" s="2765"/>
      <c r="L8" s="2796"/>
      <c r="M8" s="2797"/>
      <c r="N8" s="2017"/>
      <c r="O8" s="904"/>
      <c r="P8" s="904"/>
      <c r="Q8" s="904"/>
      <c r="R8" s="904"/>
      <c r="S8" s="828"/>
      <c r="T8" s="828"/>
      <c r="U8" s="828"/>
      <c r="V8" s="828"/>
      <c r="W8" s="828"/>
      <c r="X8" s="828"/>
      <c r="Y8" s="828"/>
      <c r="Z8" s="828"/>
    </row>
    <row r="9" spans="1:26" ht="24" customHeight="1">
      <c r="A9" s="1038"/>
      <c r="B9" s="1068"/>
      <c r="C9" s="2492"/>
      <c r="D9" s="2493"/>
      <c r="E9" s="1864" t="str">
        <f>IFERROR(参照元!AR15,"※")</f>
        <v>※</v>
      </c>
      <c r="F9" s="2020"/>
      <c r="G9" s="2149"/>
      <c r="H9" s="2151"/>
      <c r="I9" s="2750"/>
      <c r="J9" s="2306"/>
      <c r="K9" s="2307"/>
      <c r="L9" s="2798"/>
      <c r="M9" s="2799"/>
      <c r="N9" s="2020"/>
      <c r="O9" s="904"/>
      <c r="P9" s="904"/>
      <c r="Q9" s="904"/>
      <c r="R9" s="904"/>
      <c r="S9" s="828"/>
      <c r="T9" s="828"/>
      <c r="U9" s="828"/>
      <c r="V9" s="828"/>
      <c r="W9" s="828"/>
      <c r="X9" s="828"/>
      <c r="Y9" s="828"/>
      <c r="Z9" s="828"/>
    </row>
    <row r="10" spans="1:26" ht="24" customHeight="1">
      <c r="A10" s="2775" t="s">
        <v>183</v>
      </c>
      <c r="B10" s="2776"/>
      <c r="C10" s="2757" t="s">
        <v>345</v>
      </c>
      <c r="D10" s="2758"/>
      <c r="E10" s="905" t="e">
        <f>参照元!AW15</f>
        <v>#VALUE!</v>
      </c>
      <c r="F10" s="908" t="s">
        <v>3165</v>
      </c>
      <c r="G10" s="909" t="e">
        <f>IF(OR($E$6="",$E$6=0,E10=""),"",ROUND(($E$6-E10)/$E$6*100,1))</f>
        <v>#VALUE!</v>
      </c>
      <c r="H10" s="910" t="s">
        <v>134</v>
      </c>
      <c r="I10" s="1674" t="str">
        <f>参照元!BA15</f>
        <v/>
      </c>
      <c r="J10" s="906" t="s">
        <v>3142</v>
      </c>
      <c r="K10" s="907" t="str">
        <f>IF(OR(I10="",$K$6=""),"",$K$6)</f>
        <v/>
      </c>
      <c r="L10" s="2751">
        <f>IF(参照元!BD15&gt;=100, 100,参照元!BD15)</f>
        <v>100</v>
      </c>
      <c r="M10" s="2752"/>
      <c r="N10" s="2755" t="s">
        <v>134</v>
      </c>
      <c r="O10" s="904"/>
      <c r="P10" s="904"/>
      <c r="Q10" s="904"/>
      <c r="R10" s="904"/>
      <c r="S10" s="828"/>
      <c r="T10" s="828"/>
      <c r="U10" s="828"/>
      <c r="V10" s="828"/>
      <c r="W10" s="828"/>
      <c r="X10" s="828"/>
      <c r="Y10" s="828"/>
      <c r="Z10" s="828"/>
    </row>
    <row r="11" spans="1:26" ht="24" customHeight="1">
      <c r="A11" s="2769" t="str">
        <f>IF(報1!D28="","",報1!$G$28)</f>
        <v>　</v>
      </c>
      <c r="B11" s="2777"/>
      <c r="C11" s="2778" t="s">
        <v>346</v>
      </c>
      <c r="D11" s="2779"/>
      <c r="E11" s="912" t="str">
        <f>IFERROR(参照元!AY15,"※")</f>
        <v>※</v>
      </c>
      <c r="F11" s="836" t="s">
        <v>3165</v>
      </c>
      <c r="G11" s="1862" t="str">
        <f>IFERROR(IF(OR($E$8="",$E$8=0,E11=""),"",ROUND(($E$8-E11)/$E$8*100,1)),"※")</f>
        <v>※</v>
      </c>
      <c r="H11" s="903" t="s">
        <v>134</v>
      </c>
      <c r="I11" s="914" t="s">
        <v>205</v>
      </c>
      <c r="J11" s="915" t="str">
        <f>参照元!BC15</f>
        <v/>
      </c>
      <c r="K11" s="836" t="s">
        <v>134</v>
      </c>
      <c r="L11" s="2753"/>
      <c r="M11" s="2754"/>
      <c r="N11" s="2756"/>
      <c r="O11" s="904"/>
      <c r="P11" s="904"/>
      <c r="Q11" s="904"/>
      <c r="R11" s="904"/>
      <c r="S11" s="828"/>
      <c r="T11" s="828"/>
      <c r="U11" s="828"/>
      <c r="V11" s="828"/>
      <c r="W11" s="828"/>
      <c r="X11" s="828"/>
      <c r="Y11" s="828"/>
      <c r="Z11" s="828"/>
    </row>
    <row r="12" spans="1:26" ht="24" customHeight="1">
      <c r="A12" s="2780" t="s">
        <v>128</v>
      </c>
      <c r="B12" s="2781"/>
      <c r="C12" s="2782" t="s">
        <v>345</v>
      </c>
      <c r="D12" s="2783"/>
      <c r="E12" s="916" t="str">
        <f>参照元!BO15</f>
        <v/>
      </c>
      <c r="F12" s="917" t="s">
        <v>3165</v>
      </c>
      <c r="G12" s="909" t="e">
        <f>IF(OR($E$6="",$E$6=0,E12=""),"",ROUND(($E$6-E12)/$E$6*100,1))</f>
        <v>#VALUE!</v>
      </c>
      <c r="H12" s="918" t="s">
        <v>134</v>
      </c>
      <c r="I12" s="1675" t="str">
        <f>参照元!BS15</f>
        <v/>
      </c>
      <c r="J12" s="859" t="s">
        <v>3142</v>
      </c>
      <c r="K12" s="911" t="str">
        <f>IF(OR(I12="",$K$6=""),"",$K$6)</f>
        <v/>
      </c>
      <c r="L12" s="2751" t="str">
        <f>参照元!BV15</f>
        <v/>
      </c>
      <c r="M12" s="2752"/>
      <c r="N12" s="2755" t="s">
        <v>134</v>
      </c>
      <c r="O12" s="902"/>
      <c r="P12" s="919"/>
      <c r="Q12" s="904"/>
      <c r="R12" s="904"/>
      <c r="S12" s="828"/>
      <c r="T12" s="828"/>
      <c r="U12" s="828"/>
      <c r="V12" s="828"/>
      <c r="W12" s="828"/>
      <c r="X12" s="828"/>
      <c r="Y12" s="828"/>
      <c r="Z12" s="828"/>
    </row>
    <row r="13" spans="1:26" ht="24" customHeight="1">
      <c r="A13" s="2769" t="e">
        <f>IF(報1!D28="","",IF(A11-2&gt;A8,A11-2,""))</f>
        <v>#VALUE!</v>
      </c>
      <c r="B13" s="2770"/>
      <c r="C13" s="2771" t="s">
        <v>347</v>
      </c>
      <c r="D13" s="2762"/>
      <c r="E13" s="920" t="str">
        <f>IFERROR(参照元!BQ15,"※")</f>
        <v/>
      </c>
      <c r="F13" s="921" t="s">
        <v>3165</v>
      </c>
      <c r="G13" s="1862" t="str">
        <f>IFERROR(IF(OR($E$8="",$E$8=0,E13=""),"",ROUND(($E$8-E13)/$E$8*100,1)),"※")</f>
        <v/>
      </c>
      <c r="H13" s="922" t="s">
        <v>134</v>
      </c>
      <c r="I13" s="923" t="s">
        <v>205</v>
      </c>
      <c r="J13" s="924" t="str">
        <f>IF(AND(I12="",参照元!BU15=""),"",IF(OR($I$6=0,I12=""),参照元!BU15,ROUND(($I$6-I12)/$I$6*100,1)))</f>
        <v/>
      </c>
      <c r="K13" s="921" t="s">
        <v>134</v>
      </c>
      <c r="L13" s="2753"/>
      <c r="M13" s="2754"/>
      <c r="N13" s="2756"/>
      <c r="O13" s="830"/>
      <c r="P13" s="831"/>
      <c r="Q13" s="904"/>
      <c r="R13" s="904"/>
      <c r="S13" s="828"/>
      <c r="T13" s="831"/>
      <c r="U13" s="831"/>
      <c r="V13" s="828"/>
      <c r="W13" s="828"/>
      <c r="X13" s="828"/>
      <c r="Y13" s="828"/>
      <c r="Z13" s="828"/>
    </row>
    <row r="14" spans="1:26" ht="24" customHeight="1">
      <c r="A14" s="2772" t="s">
        <v>172</v>
      </c>
      <c r="B14" s="2773"/>
      <c r="C14" s="2774" t="s">
        <v>343</v>
      </c>
      <c r="D14" s="2758"/>
      <c r="E14" s="925" t="str">
        <f>参照元!BX15</f>
        <v/>
      </c>
      <c r="F14" s="908" t="s">
        <v>3165</v>
      </c>
      <c r="G14" s="909" t="e">
        <f>IF(OR($E$6="",$E$6=0,E14=""),"",ROUND(($E$6-E14)/$E$6*100,1))</f>
        <v>#VALUE!</v>
      </c>
      <c r="H14" s="910" t="s">
        <v>134</v>
      </c>
      <c r="I14" s="1676" t="str">
        <f>参照元!CB15</f>
        <v/>
      </c>
      <c r="J14" s="901" t="s">
        <v>3142</v>
      </c>
      <c r="K14" s="907" t="str">
        <f>IF(OR(I14="",$K$6=""),"",$K$6)</f>
        <v/>
      </c>
      <c r="L14" s="2751" t="str">
        <f>参照元!CE15</f>
        <v/>
      </c>
      <c r="M14" s="2752"/>
      <c r="N14" s="2755" t="s">
        <v>134</v>
      </c>
      <c r="O14" s="2800"/>
      <c r="P14" s="2800"/>
      <c r="Q14" s="904"/>
      <c r="R14" s="904"/>
      <c r="S14" s="828"/>
      <c r="T14" s="831"/>
      <c r="U14" s="831"/>
      <c r="V14" s="828"/>
      <c r="W14" s="828"/>
      <c r="X14" s="828"/>
      <c r="Y14" s="828"/>
      <c r="Z14" s="828"/>
    </row>
    <row r="15" spans="1:26" ht="24" customHeight="1">
      <c r="A15" s="2769" t="e">
        <f>IF(報1!D28="","",IF(A11-1&gt;A8,A11-1,""))</f>
        <v>#VALUE!</v>
      </c>
      <c r="B15" s="2770"/>
      <c r="C15" s="2801" t="s">
        <v>344</v>
      </c>
      <c r="D15" s="2779"/>
      <c r="E15" s="920" t="str">
        <f>IFERROR(参照元!BZ15,"※")</f>
        <v/>
      </c>
      <c r="F15" s="836" t="s">
        <v>3165</v>
      </c>
      <c r="G15" s="997" t="str">
        <f>IF(OR($E$8="",$E$8=0,E15=""),"",ROUND(($E$8-E15)/$E$8*100,1))</f>
        <v/>
      </c>
      <c r="H15" s="903" t="s">
        <v>134</v>
      </c>
      <c r="I15" s="926" t="s">
        <v>205</v>
      </c>
      <c r="J15" s="924" t="str">
        <f>IF(AND(I14="",参照元!CD15=""),"",IF(OR($I$6=0,I14=""),参照元!CD15,ROUND(($I$6-I14)/$I$6*100,1)))</f>
        <v/>
      </c>
      <c r="K15" s="836" t="s">
        <v>134</v>
      </c>
      <c r="L15" s="2753"/>
      <c r="M15" s="2754"/>
      <c r="N15" s="2756"/>
      <c r="O15" s="830"/>
      <c r="P15" s="831"/>
      <c r="Q15" s="904"/>
      <c r="R15" s="904"/>
      <c r="S15" s="828"/>
      <c r="T15" s="865"/>
      <c r="U15" s="831"/>
      <c r="V15" s="828"/>
      <c r="W15" s="828"/>
      <c r="X15" s="828"/>
      <c r="Y15" s="828"/>
      <c r="Z15" s="828"/>
    </row>
    <row r="16" spans="1:26" ht="24" customHeight="1">
      <c r="A16" s="2780" t="s">
        <v>173</v>
      </c>
      <c r="B16" s="2781"/>
      <c r="C16" s="2782" t="s">
        <v>345</v>
      </c>
      <c r="D16" s="2783"/>
      <c r="E16" s="927" t="str">
        <f>参照元!CG15</f>
        <v/>
      </c>
      <c r="F16" s="917" t="s">
        <v>3165</v>
      </c>
      <c r="G16" s="909" t="e">
        <f>IF(OR($E$6="",$E$6=0,E16=""),"",ROUND(($E$6-E16)/$E$6*100,1))</f>
        <v>#VALUE!</v>
      </c>
      <c r="H16" s="918" t="s">
        <v>134</v>
      </c>
      <c r="I16" s="1675" t="str">
        <f>参照元!CK15</f>
        <v/>
      </c>
      <c r="J16" s="901" t="s">
        <v>3142</v>
      </c>
      <c r="K16" s="911" t="str">
        <f>IF(OR(I16="",$K$6=""),"",$K$6)</f>
        <v/>
      </c>
      <c r="L16" s="2751" t="str">
        <f>参照元!$CN$15</f>
        <v/>
      </c>
      <c r="M16" s="2752"/>
      <c r="N16" s="2755" t="s">
        <v>134</v>
      </c>
      <c r="O16" s="2800"/>
      <c r="P16" s="2800"/>
      <c r="Q16" s="904"/>
      <c r="R16" s="904"/>
      <c r="S16" s="828"/>
      <c r="T16" s="864"/>
      <c r="U16" s="831"/>
      <c r="V16" s="828"/>
      <c r="W16" s="828"/>
      <c r="X16" s="828"/>
      <c r="Y16" s="828"/>
      <c r="Z16" s="828"/>
    </row>
    <row r="17" spans="1:26" ht="24" customHeight="1">
      <c r="A17" s="2769" t="str">
        <f>IF(報1!D28="","",A11)</f>
        <v>　</v>
      </c>
      <c r="B17" s="2770"/>
      <c r="C17" s="2801" t="s">
        <v>347</v>
      </c>
      <c r="D17" s="2779"/>
      <c r="E17" s="928" t="str">
        <f>IFERROR(参照元!CI15,"※")</f>
        <v/>
      </c>
      <c r="F17" s="836" t="s">
        <v>3165</v>
      </c>
      <c r="G17" s="997" t="str">
        <f>IF(OR($E$8="",$E$8=0,E17=""),"",ROUND(($E$8-E17)/$E$8*100,1))</f>
        <v/>
      </c>
      <c r="H17" s="903" t="s">
        <v>134</v>
      </c>
      <c r="I17" s="926" t="s">
        <v>205</v>
      </c>
      <c r="J17" s="915" t="str">
        <f>IF(AND(I16="",参照元!CM15=""),"",IF(OR($I$6=0,I16=""),参照元!CM15,ROUND(($I$6-I16)/$I$6*100,1)))</f>
        <v/>
      </c>
      <c r="K17" s="836" t="s">
        <v>134</v>
      </c>
      <c r="L17" s="2753"/>
      <c r="M17" s="2754"/>
      <c r="N17" s="2756"/>
      <c r="O17" s="830"/>
      <c r="P17" s="831"/>
      <c r="Q17" s="904"/>
      <c r="R17" s="904"/>
      <c r="S17" s="828"/>
      <c r="T17" s="864"/>
      <c r="U17" s="831"/>
      <c r="V17" s="828"/>
      <c r="W17" s="828"/>
      <c r="X17" s="828"/>
      <c r="Y17" s="828"/>
      <c r="Z17" s="828"/>
    </row>
    <row r="18" spans="1:26" ht="24" customHeight="1">
      <c r="A18" s="2802" t="s">
        <v>3149</v>
      </c>
      <c r="B18" s="2803"/>
      <c r="C18" s="2808" t="s">
        <v>304</v>
      </c>
      <c r="D18" s="2809"/>
      <c r="E18" s="929"/>
      <c r="F18" s="821" t="s">
        <v>311</v>
      </c>
      <c r="G18" s="821"/>
      <c r="H18" s="930"/>
      <c r="I18" s="822" t="s">
        <v>3148</v>
      </c>
      <c r="J18" s="821"/>
      <c r="K18" s="931"/>
      <c r="L18" s="56" t="s">
        <v>312</v>
      </c>
      <c r="M18" s="56"/>
      <c r="N18" s="932"/>
      <c r="O18" s="904"/>
      <c r="P18" s="904"/>
      <c r="Q18" s="933" t="s">
        <v>309</v>
      </c>
      <c r="R18" s="934">
        <v>3</v>
      </c>
      <c r="S18" s="934" t="str">
        <f>IFERROR(CHOOSE(R18,F18,I18,L18),"")</f>
        <v>減</v>
      </c>
      <c r="T18" s="864"/>
      <c r="U18" s="864"/>
      <c r="V18" s="828"/>
      <c r="W18" s="828"/>
      <c r="X18" s="828"/>
      <c r="Y18" s="828"/>
      <c r="Z18" s="828"/>
    </row>
    <row r="19" spans="1:26" s="839" customFormat="1" ht="50.1" customHeight="1">
      <c r="A19" s="2804">
        <f>IF(報1!$L$28="","",報1!$L$28)</f>
        <v>2025</v>
      </c>
      <c r="B19" s="2805"/>
      <c r="C19" s="2806" t="s">
        <v>305</v>
      </c>
      <c r="D19" s="2807"/>
      <c r="E19" s="2820"/>
      <c r="F19" s="2821"/>
      <c r="G19" s="2821"/>
      <c r="H19" s="2821"/>
      <c r="I19" s="2821"/>
      <c r="J19" s="2821"/>
      <c r="K19" s="2821"/>
      <c r="L19" s="2821"/>
      <c r="M19" s="2821"/>
      <c r="N19" s="2822"/>
      <c r="O19" s="831"/>
      <c r="P19" s="831"/>
      <c r="Q19" s="831"/>
      <c r="R19" s="864"/>
      <c r="S19" s="864"/>
      <c r="T19" s="864"/>
      <c r="U19" s="864"/>
      <c r="V19" s="831"/>
      <c r="W19" s="831"/>
      <c r="X19" s="831"/>
      <c r="Y19" s="831"/>
      <c r="Z19" s="828"/>
    </row>
    <row r="20" spans="1:26" ht="57" customHeight="1">
      <c r="A20" s="2810"/>
      <c r="B20" s="2811"/>
      <c r="C20" s="2811"/>
      <c r="D20" s="2811"/>
      <c r="E20" s="2811"/>
      <c r="F20" s="2811"/>
      <c r="G20" s="2811"/>
      <c r="H20" s="2811"/>
      <c r="I20" s="2811"/>
      <c r="J20" s="2811"/>
      <c r="K20" s="2811"/>
      <c r="L20" s="2812"/>
      <c r="M20" s="2812"/>
      <c r="N20" s="2812"/>
      <c r="O20" s="828"/>
      <c r="P20" s="828"/>
      <c r="Q20" s="828"/>
      <c r="R20" s="935"/>
      <c r="S20" s="864"/>
      <c r="T20" s="864"/>
      <c r="U20" s="864"/>
      <c r="V20" s="864"/>
      <c r="W20" s="828"/>
      <c r="X20" s="828"/>
      <c r="Y20" s="828"/>
      <c r="Z20" s="828"/>
    </row>
    <row r="21" spans="1:26" ht="15" customHeight="1">
      <c r="A21" s="823" t="s">
        <v>3485</v>
      </c>
      <c r="B21" s="826"/>
      <c r="C21" s="826"/>
      <c r="D21" s="826"/>
      <c r="E21" s="826"/>
      <c r="F21" s="826"/>
      <c r="G21" s="826"/>
      <c r="H21" s="826"/>
      <c r="N21" s="896"/>
      <c r="O21" s="828"/>
      <c r="P21" s="828"/>
      <c r="Q21" s="828"/>
      <c r="R21" s="828"/>
      <c r="S21" s="828"/>
      <c r="T21" s="864"/>
      <c r="U21" s="828"/>
      <c r="V21" s="828"/>
      <c r="W21" s="828"/>
      <c r="X21" s="828"/>
      <c r="Y21" s="828"/>
      <c r="Z21" s="828"/>
    </row>
    <row r="22" spans="1:26" ht="20.100000000000001" customHeight="1">
      <c r="A22" s="2754"/>
      <c r="B22" s="2756"/>
      <c r="C22" s="2784" t="s">
        <v>342</v>
      </c>
      <c r="D22" s="2785"/>
      <c r="E22" s="2785"/>
      <c r="F22" s="2786"/>
      <c r="G22" s="2815" t="s">
        <v>205</v>
      </c>
      <c r="H22" s="2816"/>
      <c r="I22" s="2817" t="s">
        <v>3141</v>
      </c>
      <c r="J22" s="2818"/>
      <c r="K22" s="2819"/>
      <c r="N22" s="896"/>
      <c r="O22" s="828"/>
      <c r="P22" s="828"/>
      <c r="Q22" s="828"/>
      <c r="R22" s="828"/>
      <c r="S22" s="828"/>
      <c r="T22" s="828"/>
      <c r="U22" s="828"/>
      <c r="V22" s="828"/>
      <c r="W22" s="828"/>
      <c r="X22" s="828"/>
      <c r="Y22" s="828"/>
      <c r="Z22" s="828"/>
    </row>
    <row r="23" spans="1:26" ht="24" customHeight="1">
      <c r="A23" s="1066"/>
      <c r="B23" s="1065"/>
      <c r="C23" s="2757" t="s">
        <v>345</v>
      </c>
      <c r="D23" s="2758"/>
      <c r="E23" s="925" t="e">
        <f>参照元!CP15</f>
        <v>#VALUE!</v>
      </c>
      <c r="F23" s="2755" t="s">
        <v>3165</v>
      </c>
      <c r="G23" s="2739"/>
      <c r="H23" s="2740"/>
      <c r="I23" s="2743" t="e">
        <f>参照元!CT15</f>
        <v>#VALUE!</v>
      </c>
      <c r="J23" s="2745" t="s">
        <v>3142</v>
      </c>
      <c r="K23" s="2813" t="str">
        <f>参照元!CU15</f>
        <v>　</v>
      </c>
      <c r="N23" s="936"/>
      <c r="O23" s="904"/>
      <c r="P23" s="904"/>
      <c r="Q23" s="828"/>
      <c r="R23" s="828"/>
      <c r="S23" s="828"/>
      <c r="T23" s="828"/>
      <c r="U23" s="828"/>
      <c r="V23" s="828"/>
      <c r="W23" s="828"/>
      <c r="X23" s="828"/>
      <c r="Y23" s="828"/>
      <c r="Z23" s="828"/>
    </row>
    <row r="24" spans="1:26" ht="24" customHeight="1">
      <c r="A24" s="2780" t="s">
        <v>122</v>
      </c>
      <c r="B24" s="2781"/>
      <c r="C24" s="2759"/>
      <c r="D24" s="2760"/>
      <c r="E24" s="916" t="e">
        <f>参照元!CR15</f>
        <v>#VALUE!</v>
      </c>
      <c r="F24" s="2789"/>
      <c r="G24" s="2741"/>
      <c r="H24" s="2742"/>
      <c r="I24" s="2744"/>
      <c r="J24" s="2746"/>
      <c r="K24" s="2814"/>
      <c r="N24" s="936"/>
      <c r="O24" s="904"/>
      <c r="P24" s="904"/>
      <c r="Q24" s="828"/>
      <c r="R24" s="828"/>
      <c r="S24" s="828"/>
      <c r="T24" s="828"/>
      <c r="U24" s="828"/>
      <c r="V24" s="828"/>
      <c r="W24" s="828"/>
      <c r="X24" s="828"/>
      <c r="Y24" s="828"/>
      <c r="Z24" s="828"/>
    </row>
    <row r="25" spans="1:26" ht="24" customHeight="1">
      <c r="A25" s="2787" t="e">
        <f>IF(報1!D28="","",報1!$D$28-1)</f>
        <v>#VALUE!</v>
      </c>
      <c r="B25" s="2788"/>
      <c r="C25" s="2761" t="s">
        <v>344</v>
      </c>
      <c r="D25" s="2762"/>
      <c r="E25" s="1863" t="e">
        <f>参照元!CQ15</f>
        <v>#VALUE!</v>
      </c>
      <c r="F25" s="2738" t="s">
        <v>3165</v>
      </c>
      <c r="G25" s="2741"/>
      <c r="H25" s="2742"/>
      <c r="I25" s="2747"/>
      <c r="J25" s="2748"/>
      <c r="K25" s="2749"/>
      <c r="N25" s="896"/>
      <c r="O25" s="904"/>
      <c r="P25" s="904"/>
      <c r="Q25" s="828"/>
      <c r="R25" s="828"/>
      <c r="S25" s="828"/>
      <c r="T25" s="828"/>
      <c r="U25" s="828"/>
      <c r="V25" s="828"/>
      <c r="W25" s="828"/>
      <c r="X25" s="828"/>
      <c r="Y25" s="828"/>
      <c r="Z25" s="828"/>
    </row>
    <row r="26" spans="1:26" ht="24" customHeight="1">
      <c r="A26" s="1038"/>
      <c r="B26" s="1039"/>
      <c r="C26" s="2492"/>
      <c r="D26" s="2493"/>
      <c r="E26" s="1864" t="e">
        <f>参照元!CS15</f>
        <v>#VALUE!</v>
      </c>
      <c r="F26" s="2020"/>
      <c r="G26" s="2149"/>
      <c r="H26" s="2151"/>
      <c r="I26" s="2750"/>
      <c r="J26" s="2306"/>
      <c r="K26" s="2307"/>
      <c r="N26" s="896"/>
      <c r="O26" s="904"/>
      <c r="P26" s="904"/>
      <c r="Q26" s="828"/>
      <c r="R26" s="828"/>
      <c r="S26" s="828"/>
      <c r="T26" s="828"/>
      <c r="U26" s="828"/>
      <c r="V26" s="828"/>
      <c r="W26" s="828"/>
      <c r="X26" s="828"/>
      <c r="Y26" s="828"/>
      <c r="Z26" s="828"/>
    </row>
    <row r="27" spans="1:26" ht="24" customHeight="1">
      <c r="A27" s="2775" t="s">
        <v>183</v>
      </c>
      <c r="B27" s="2776"/>
      <c r="C27" s="2774" t="s">
        <v>343</v>
      </c>
      <c r="D27" s="2758"/>
      <c r="E27" s="927" t="e">
        <f>参照元!CW15</f>
        <v>#VALUE!</v>
      </c>
      <c r="F27" s="908" t="s">
        <v>3165</v>
      </c>
      <c r="G27" s="909" t="e">
        <f>IF(OR($E$23="",$E$23=0,E27=""),"",ROUND(($E$23-E27)/$E$23*100,1))</f>
        <v>#VALUE!</v>
      </c>
      <c r="H27" s="910" t="s">
        <v>134</v>
      </c>
      <c r="I27" s="1674" t="e">
        <f>参照元!DA15</f>
        <v>#VALUE!</v>
      </c>
      <c r="J27" s="906" t="s">
        <v>3142</v>
      </c>
      <c r="K27" s="907" t="e">
        <f>IF(OR(I27="",$K$23=""),"",$K$23)</f>
        <v>#VALUE!</v>
      </c>
      <c r="N27" s="896"/>
      <c r="O27" s="904"/>
      <c r="P27" s="904"/>
      <c r="Q27" s="828"/>
      <c r="R27" s="828"/>
      <c r="S27" s="828"/>
      <c r="T27" s="828"/>
      <c r="U27" s="828"/>
      <c r="V27" s="828"/>
      <c r="W27" s="828"/>
      <c r="X27" s="828"/>
      <c r="Y27" s="828"/>
      <c r="Z27" s="828"/>
    </row>
    <row r="28" spans="1:26" ht="24" customHeight="1">
      <c r="A28" s="2769" t="str">
        <f>IF(報1!D28="","",報1!$G$28)</f>
        <v>　</v>
      </c>
      <c r="B28" s="2770"/>
      <c r="C28" s="2801" t="s">
        <v>344</v>
      </c>
      <c r="D28" s="2779"/>
      <c r="E28" s="912" t="e">
        <f>参照元!CY15</f>
        <v>#VALUE!</v>
      </c>
      <c r="F28" s="900" t="s">
        <v>3165</v>
      </c>
      <c r="G28" s="913" t="e">
        <f>IF(OR($E$25="",$E$25=0,E28=""),"",ROUND(($E$25-E28)/$E$25*100,1))</f>
        <v>#VALUE!</v>
      </c>
      <c r="H28" s="903" t="s">
        <v>134</v>
      </c>
      <c r="I28" s="914" t="s">
        <v>205</v>
      </c>
      <c r="J28" s="915" t="e">
        <f>参照元!DC15</f>
        <v>#VALUE!</v>
      </c>
      <c r="K28" s="900" t="s">
        <v>134</v>
      </c>
      <c r="N28" s="896"/>
      <c r="O28" s="904"/>
      <c r="P28" s="904"/>
      <c r="Q28" s="828"/>
      <c r="R28" s="828"/>
      <c r="S28" s="828"/>
      <c r="T28" s="828"/>
      <c r="U28" s="828"/>
      <c r="V28" s="828"/>
      <c r="W28" s="828"/>
      <c r="X28" s="828"/>
      <c r="Y28" s="828"/>
      <c r="Z28" s="828"/>
    </row>
    <row r="29" spans="1:26" ht="24" customHeight="1">
      <c r="A29" s="2772" t="s">
        <v>128</v>
      </c>
      <c r="B29" s="2773"/>
      <c r="C29" s="2774" t="s">
        <v>343</v>
      </c>
      <c r="D29" s="2758"/>
      <c r="E29" s="925" t="str">
        <f>参照元!DL15</f>
        <v/>
      </c>
      <c r="F29" s="908" t="s">
        <v>3165</v>
      </c>
      <c r="G29" s="909" t="e">
        <f>IF(OR($E$23="",$E$23=0,E29=""),"",ROUND(($E$23-E29)/$E$23*100,1))</f>
        <v>#VALUE!</v>
      </c>
      <c r="H29" s="910" t="s">
        <v>134</v>
      </c>
      <c r="I29" s="1676" t="str">
        <f>参照元!DP15</f>
        <v/>
      </c>
      <c r="J29" s="901" t="s">
        <v>3142</v>
      </c>
      <c r="K29" s="911" t="str">
        <f>IF(OR(I29="",$K$23=""),"",$K$23)</f>
        <v/>
      </c>
      <c r="N29" s="896"/>
      <c r="O29" s="937"/>
      <c r="P29" s="919"/>
      <c r="Q29" s="828"/>
      <c r="R29" s="828"/>
      <c r="S29" s="828"/>
      <c r="T29" s="828"/>
      <c r="U29" s="828"/>
      <c r="V29" s="828"/>
      <c r="W29" s="828"/>
      <c r="X29" s="828"/>
      <c r="Y29" s="828"/>
      <c r="Z29" s="828"/>
    </row>
    <row r="30" spans="1:26" ht="24" customHeight="1">
      <c r="A30" s="2769" t="e">
        <f>IF(報1!D28="","",IF(A11-2&gt;A8,A11-2,""))</f>
        <v>#VALUE!</v>
      </c>
      <c r="B30" s="2770"/>
      <c r="C30" s="2801" t="s">
        <v>344</v>
      </c>
      <c r="D30" s="2779"/>
      <c r="E30" s="928" t="str">
        <f>参照元!DN15</f>
        <v/>
      </c>
      <c r="F30" s="836" t="s">
        <v>3165</v>
      </c>
      <c r="G30" s="913" t="e">
        <f>IF(OR($E$25="",$E$25=0,E30=""),"",ROUND(($E$25-E30)/$E$25*100,1))</f>
        <v>#VALUE!</v>
      </c>
      <c r="H30" s="903" t="s">
        <v>134</v>
      </c>
      <c r="I30" s="914" t="s">
        <v>205</v>
      </c>
      <c r="J30" s="915" t="e">
        <f>IF(OR($I$23="",$I$23=0,I29=""),"",ROUND(($I$23-I29)/$I$23*100,1))</f>
        <v>#VALUE!</v>
      </c>
      <c r="K30" s="900" t="s">
        <v>134</v>
      </c>
      <c r="N30" s="896"/>
      <c r="O30" s="937"/>
      <c r="P30" s="919"/>
      <c r="Q30" s="828"/>
      <c r="R30" s="828"/>
      <c r="S30" s="828"/>
      <c r="T30" s="828"/>
      <c r="U30" s="828"/>
      <c r="V30" s="828"/>
      <c r="W30" s="828"/>
      <c r="X30" s="828"/>
      <c r="Y30" s="828"/>
      <c r="Z30" s="828"/>
    </row>
    <row r="31" spans="1:26" ht="24" customHeight="1">
      <c r="A31" s="2780" t="s">
        <v>172</v>
      </c>
      <c r="B31" s="2781"/>
      <c r="C31" s="2782" t="s">
        <v>343</v>
      </c>
      <c r="D31" s="2783"/>
      <c r="E31" s="916" t="str">
        <f>参照元!DT15</f>
        <v/>
      </c>
      <c r="F31" s="917" t="s">
        <v>3165</v>
      </c>
      <c r="G31" s="909" t="e">
        <f>IF(OR($E$23="",$E$23=0,E31=""),"",ROUND(($E$23-E31)/$E$23*100,1))</f>
        <v>#VALUE!</v>
      </c>
      <c r="H31" s="918" t="s">
        <v>134</v>
      </c>
      <c r="I31" s="1677" t="str">
        <f>参照元!DX15</f>
        <v/>
      </c>
      <c r="J31" s="901" t="s">
        <v>3142</v>
      </c>
      <c r="K31" s="911" t="str">
        <f>IF(OR(I31="",$K$23=""),"",$K$23)</f>
        <v/>
      </c>
      <c r="N31" s="896"/>
      <c r="O31" s="919"/>
      <c r="P31" s="919"/>
      <c r="Q31" s="828"/>
      <c r="R31" s="828"/>
      <c r="S31" s="828"/>
      <c r="T31" s="828"/>
      <c r="U31" s="828"/>
      <c r="V31" s="828"/>
      <c r="W31" s="828"/>
      <c r="X31" s="828"/>
      <c r="Y31" s="828"/>
      <c r="Z31" s="828"/>
    </row>
    <row r="32" spans="1:26" ht="24" customHeight="1">
      <c r="A32" s="2769" t="e">
        <f>IF(報1!D28="","",IF(A11-1&gt;A8,A11-1,""))</f>
        <v>#VALUE!</v>
      </c>
      <c r="B32" s="2770"/>
      <c r="C32" s="2771" t="s">
        <v>344</v>
      </c>
      <c r="D32" s="2762"/>
      <c r="E32" s="928" t="str">
        <f>参照元!DV15</f>
        <v/>
      </c>
      <c r="F32" s="921" t="s">
        <v>3165</v>
      </c>
      <c r="G32" s="913" t="e">
        <f>IF(OR($E$25="",$E$25=0,E32=""),"",ROUND(($E$25-E32)/$E$25*100,1))</f>
        <v>#VALUE!</v>
      </c>
      <c r="H32" s="922" t="s">
        <v>134</v>
      </c>
      <c r="I32" s="938" t="s">
        <v>205</v>
      </c>
      <c r="J32" s="915" t="e">
        <f>IF(OR($I$23="",$I$23=0,I31=""),"",ROUND(($I$23-I31)/$I$23*100,1))</f>
        <v>#VALUE!</v>
      </c>
      <c r="K32" s="900" t="s">
        <v>134</v>
      </c>
      <c r="N32" s="896"/>
      <c r="O32" s="919"/>
      <c r="P32" s="919"/>
      <c r="Q32" s="828"/>
      <c r="R32" s="828"/>
      <c r="S32" s="828"/>
      <c r="T32" s="831"/>
      <c r="U32" s="831"/>
      <c r="V32" s="828"/>
      <c r="W32" s="828"/>
      <c r="X32" s="828"/>
      <c r="Y32" s="828"/>
      <c r="Z32" s="828"/>
    </row>
    <row r="33" spans="1:26" ht="24" customHeight="1">
      <c r="A33" s="2772" t="s">
        <v>173</v>
      </c>
      <c r="B33" s="2773"/>
      <c r="C33" s="2774" t="s">
        <v>343</v>
      </c>
      <c r="D33" s="2758"/>
      <c r="E33" s="925" t="str">
        <f>参照元!EB15</f>
        <v/>
      </c>
      <c r="F33" s="908" t="s">
        <v>3165</v>
      </c>
      <c r="G33" s="909" t="e">
        <f>IF(OR($E$23="",$E$23=0,E33=""),"",ROUND(($E$23-E33)/$E$23*100,1))</f>
        <v>#VALUE!</v>
      </c>
      <c r="H33" s="910" t="s">
        <v>134</v>
      </c>
      <c r="I33" s="1676" t="str">
        <f>参照元!EF15</f>
        <v/>
      </c>
      <c r="J33" s="901" t="s">
        <v>3142</v>
      </c>
      <c r="K33" s="911" t="str">
        <f>IF(OR(I33="",$K$23=""),"",$K$23)</f>
        <v/>
      </c>
      <c r="N33" s="896"/>
      <c r="O33" s="919"/>
      <c r="P33" s="919"/>
      <c r="Q33" s="828"/>
      <c r="R33" s="828"/>
      <c r="S33" s="828"/>
      <c r="T33" s="831"/>
      <c r="U33" s="831"/>
      <c r="V33" s="828"/>
      <c r="W33" s="828"/>
      <c r="X33" s="828"/>
      <c r="Y33" s="828"/>
      <c r="Z33" s="828"/>
    </row>
    <row r="34" spans="1:26" ht="24" customHeight="1">
      <c r="A34" s="2769" t="str">
        <f>IF(報1!D28="","",A11)</f>
        <v>　</v>
      </c>
      <c r="B34" s="2770"/>
      <c r="C34" s="2801" t="s">
        <v>347</v>
      </c>
      <c r="D34" s="2779"/>
      <c r="E34" s="928" t="str">
        <f>参照元!ED15</f>
        <v/>
      </c>
      <c r="F34" s="836" t="s">
        <v>3165</v>
      </c>
      <c r="G34" s="913" t="e">
        <f>IF(OR($E$25="",$E$25=0,E34=""),"",ROUND(($E$25-E34)/$E$25*100,1))</f>
        <v>#VALUE!</v>
      </c>
      <c r="H34" s="903" t="s">
        <v>134</v>
      </c>
      <c r="I34" s="914" t="s">
        <v>205</v>
      </c>
      <c r="J34" s="915" t="e">
        <f>IF(OR($I$23="",$I$23=0,I33=""),"",ROUND(($I$23-I33)/$I$23*100,1))</f>
        <v>#VALUE!</v>
      </c>
      <c r="K34" s="900" t="s">
        <v>134</v>
      </c>
      <c r="N34" s="896"/>
      <c r="O34" s="904"/>
      <c r="P34" s="919"/>
      <c r="Q34" s="828"/>
      <c r="R34" s="828"/>
      <c r="S34" s="828"/>
      <c r="T34" s="831"/>
      <c r="U34" s="831"/>
      <c r="V34" s="828"/>
      <c r="W34" s="828"/>
      <c r="X34" s="828"/>
      <c r="Y34" s="828"/>
      <c r="Z34" s="828"/>
    </row>
    <row r="35" spans="1:26" ht="24" customHeight="1">
      <c r="A35" s="2802" t="s">
        <v>3149</v>
      </c>
      <c r="B35" s="2803"/>
      <c r="C35" s="2808" t="s">
        <v>304</v>
      </c>
      <c r="D35" s="2809"/>
      <c r="E35" s="939"/>
      <c r="F35" s="931" t="s">
        <v>438</v>
      </c>
      <c r="G35" s="56"/>
      <c r="H35" s="2824" t="s">
        <v>313</v>
      </c>
      <c r="I35" s="2824"/>
      <c r="J35" s="2824" t="s">
        <v>314</v>
      </c>
      <c r="K35" s="2825"/>
      <c r="L35" s="940"/>
      <c r="M35" s="940"/>
      <c r="N35" s="936"/>
      <c r="O35" s="904"/>
      <c r="P35" s="904"/>
      <c r="Q35" s="933" t="s">
        <v>309</v>
      </c>
      <c r="R35" s="934">
        <v>3</v>
      </c>
      <c r="S35" s="934" t="str">
        <f>IFERROR(CHOOSE(R35,F35,H35,J35),"")</f>
        <v>減</v>
      </c>
      <c r="T35" s="831"/>
      <c r="U35" s="864"/>
      <c r="V35" s="864"/>
      <c r="W35" s="828"/>
      <c r="X35" s="828"/>
      <c r="Y35" s="828"/>
      <c r="Z35" s="828"/>
    </row>
    <row r="36" spans="1:26" s="839" customFormat="1" ht="50.1" customHeight="1">
      <c r="A36" s="2804">
        <f>IF(報1!$L$28="","",報1!$L$28)</f>
        <v>2025</v>
      </c>
      <c r="B36" s="2805"/>
      <c r="C36" s="2808" t="s">
        <v>305</v>
      </c>
      <c r="D36" s="2809"/>
      <c r="E36" s="2820"/>
      <c r="F36" s="2827"/>
      <c r="G36" s="2827"/>
      <c r="H36" s="2827"/>
      <c r="I36" s="2827"/>
      <c r="J36" s="2827"/>
      <c r="K36" s="2828"/>
      <c r="L36" s="941"/>
      <c r="M36" s="941"/>
      <c r="N36" s="942"/>
      <c r="O36" s="831"/>
      <c r="P36" s="831"/>
      <c r="Q36" s="831"/>
      <c r="R36" s="831"/>
      <c r="S36" s="828"/>
      <c r="T36" s="831"/>
      <c r="U36" s="831"/>
      <c r="V36" s="831"/>
      <c r="W36" s="831"/>
      <c r="X36" s="831"/>
      <c r="Y36" s="831"/>
      <c r="Z36" s="831"/>
    </row>
    <row r="37" spans="1:26" ht="15.75" customHeight="1">
      <c r="A37" s="2826"/>
      <c r="B37" s="2826"/>
      <c r="C37" s="2826"/>
      <c r="D37" s="2826"/>
      <c r="E37" s="2826"/>
      <c r="F37" s="2826"/>
      <c r="G37" s="2826"/>
      <c r="H37" s="2826"/>
      <c r="I37" s="2826"/>
      <c r="J37" s="2826"/>
      <c r="K37" s="2826"/>
      <c r="N37" s="896"/>
      <c r="O37" s="828"/>
      <c r="P37" s="828"/>
      <c r="Q37" s="828"/>
      <c r="R37" s="828"/>
      <c r="S37" s="828"/>
      <c r="T37" s="864"/>
      <c r="U37" s="831"/>
      <c r="V37" s="828"/>
      <c r="W37" s="828"/>
      <c r="X37" s="828"/>
      <c r="Y37" s="828"/>
      <c r="Z37" s="828"/>
    </row>
    <row r="38" spans="1:26">
      <c r="A38" s="828"/>
      <c r="B38" s="828"/>
      <c r="C38" s="828"/>
      <c r="D38" s="828"/>
      <c r="E38" s="828"/>
      <c r="F38" s="828"/>
      <c r="G38" s="828"/>
      <c r="H38" s="828"/>
      <c r="I38" s="828"/>
      <c r="J38" s="828"/>
      <c r="K38" s="828"/>
      <c r="L38" s="828"/>
      <c r="M38" s="828"/>
      <c r="N38" s="828"/>
      <c r="O38" s="828"/>
      <c r="P38" s="828"/>
      <c r="Q38" s="828"/>
      <c r="R38" s="828"/>
      <c r="S38" s="828"/>
      <c r="T38" s="828"/>
      <c r="U38" s="828"/>
      <c r="V38" s="828"/>
      <c r="W38" s="828"/>
      <c r="X38" s="828"/>
      <c r="Y38" s="828"/>
      <c r="Z38" s="828"/>
    </row>
    <row r="39" spans="1:26">
      <c r="A39" s="828"/>
      <c r="B39" s="828"/>
      <c r="C39" s="828"/>
      <c r="D39" s="828"/>
      <c r="E39" s="828"/>
      <c r="F39" s="828"/>
      <c r="G39" s="828"/>
      <c r="H39" s="828"/>
      <c r="I39" s="828"/>
      <c r="J39" s="828"/>
      <c r="K39" s="828"/>
      <c r="L39" s="828"/>
      <c r="M39" s="828"/>
      <c r="N39" s="828"/>
      <c r="O39" s="828"/>
      <c r="P39" s="828"/>
      <c r="Q39" s="828"/>
      <c r="R39" s="828"/>
      <c r="S39" s="828"/>
      <c r="T39" s="828"/>
      <c r="U39" s="828"/>
      <c r="V39" s="828"/>
      <c r="W39" s="828"/>
      <c r="X39" s="828"/>
      <c r="Y39" s="828"/>
      <c r="Z39" s="828"/>
    </row>
    <row r="40" spans="1:26" ht="24.95" customHeight="1">
      <c r="A40" s="831"/>
      <c r="B40" s="828"/>
      <c r="C40" s="828"/>
      <c r="D40" s="828"/>
      <c r="E40" s="828"/>
      <c r="F40" s="828"/>
      <c r="G40" s="828"/>
      <c r="H40" s="828"/>
      <c r="I40" s="828"/>
      <c r="J40" s="828"/>
      <c r="K40" s="828"/>
      <c r="L40" s="828"/>
      <c r="M40" s="828"/>
      <c r="N40" s="828"/>
      <c r="O40" s="828"/>
      <c r="P40" s="828"/>
      <c r="Q40" s="828"/>
      <c r="R40" s="828"/>
      <c r="S40" s="828"/>
      <c r="T40" s="828"/>
      <c r="U40" s="828"/>
      <c r="V40" s="828"/>
      <c r="W40" s="828"/>
      <c r="X40" s="828"/>
      <c r="Y40" s="828"/>
      <c r="Z40" s="828"/>
    </row>
    <row r="41" spans="1:26">
      <c r="A41" s="828"/>
      <c r="B41" s="828"/>
      <c r="C41" s="828"/>
      <c r="D41" s="828"/>
      <c r="E41" s="828"/>
      <c r="F41" s="828"/>
      <c r="G41" s="828"/>
      <c r="H41" s="828"/>
      <c r="I41" s="828"/>
      <c r="J41" s="2823"/>
      <c r="K41" s="2823"/>
      <c r="L41" s="828"/>
      <c r="M41" s="828"/>
      <c r="N41" s="828"/>
      <c r="O41" s="828"/>
      <c r="P41" s="828"/>
      <c r="Q41" s="828"/>
      <c r="R41" s="828"/>
      <c r="S41" s="828"/>
      <c r="T41" s="828"/>
      <c r="U41" s="828"/>
      <c r="V41" s="828"/>
      <c r="W41" s="828"/>
      <c r="X41" s="828"/>
      <c r="Y41" s="828"/>
      <c r="Z41" s="828"/>
    </row>
    <row r="42" spans="1:26">
      <c r="A42" s="828"/>
      <c r="B42" s="828"/>
      <c r="C42" s="828"/>
      <c r="D42" s="828"/>
      <c r="E42" s="828"/>
      <c r="F42" s="828"/>
      <c r="G42" s="828"/>
      <c r="H42" s="828"/>
      <c r="I42" s="828"/>
      <c r="J42" s="828"/>
      <c r="K42" s="828"/>
      <c r="L42" s="828"/>
      <c r="M42" s="828"/>
      <c r="N42" s="828"/>
      <c r="O42" s="828"/>
      <c r="P42" s="828"/>
      <c r="Q42" s="828"/>
      <c r="R42" s="828"/>
      <c r="S42" s="828"/>
      <c r="T42" s="828"/>
      <c r="U42" s="828"/>
      <c r="V42" s="828"/>
      <c r="W42" s="828"/>
      <c r="X42" s="828"/>
      <c r="Y42" s="828"/>
      <c r="Z42" s="828"/>
    </row>
    <row r="43" spans="1:26">
      <c r="A43" s="828"/>
      <c r="B43" s="828"/>
      <c r="C43" s="828"/>
      <c r="D43" s="828"/>
      <c r="E43" s="828"/>
      <c r="F43" s="828"/>
      <c r="G43" s="828"/>
      <c r="H43" s="828"/>
      <c r="I43" s="828"/>
      <c r="J43" s="828"/>
      <c r="K43" s="828"/>
      <c r="L43" s="828"/>
      <c r="M43" s="828"/>
      <c r="N43" s="828"/>
      <c r="O43" s="828"/>
      <c r="P43" s="828"/>
      <c r="Q43" s="828"/>
      <c r="R43" s="828"/>
      <c r="S43" s="828"/>
      <c r="T43" s="828"/>
      <c r="U43" s="828"/>
      <c r="V43" s="828"/>
      <c r="W43" s="828"/>
      <c r="X43" s="828"/>
      <c r="Y43" s="828"/>
      <c r="Z43" s="828"/>
    </row>
    <row r="44" spans="1:26">
      <c r="A44" s="828"/>
      <c r="B44" s="828"/>
      <c r="C44" s="828"/>
      <c r="D44" s="828"/>
      <c r="E44" s="828"/>
      <c r="F44" s="828"/>
      <c r="G44" s="828"/>
      <c r="H44" s="828"/>
      <c r="I44" s="828"/>
      <c r="J44" s="828"/>
      <c r="K44" s="828"/>
      <c r="L44" s="828"/>
      <c r="M44" s="828"/>
      <c r="N44" s="828"/>
      <c r="O44" s="828"/>
      <c r="P44" s="828"/>
      <c r="Q44" s="828"/>
      <c r="R44" s="828"/>
      <c r="S44" s="828"/>
      <c r="T44" s="828"/>
      <c r="U44" s="828"/>
      <c r="V44" s="828"/>
      <c r="W44" s="828"/>
      <c r="X44" s="828"/>
      <c r="Y44" s="828"/>
      <c r="Z44" s="828"/>
    </row>
    <row r="45" spans="1:26">
      <c r="A45" s="831"/>
      <c r="B45" s="828"/>
      <c r="C45" s="828"/>
      <c r="D45" s="828"/>
      <c r="E45" s="828"/>
      <c r="F45" s="828"/>
      <c r="G45" s="828"/>
      <c r="H45" s="828"/>
      <c r="I45" s="828"/>
      <c r="J45" s="828"/>
      <c r="K45" s="828"/>
      <c r="L45" s="828"/>
      <c r="M45" s="828"/>
      <c r="N45" s="828"/>
      <c r="O45" s="828"/>
      <c r="P45" s="828"/>
      <c r="Q45" s="828"/>
      <c r="R45" s="828"/>
      <c r="S45" s="828"/>
      <c r="T45" s="828"/>
      <c r="U45" s="828"/>
      <c r="V45" s="828"/>
      <c r="W45" s="828"/>
      <c r="X45" s="828"/>
      <c r="Y45" s="828"/>
      <c r="Z45" s="828"/>
    </row>
    <row r="46" spans="1:26">
      <c r="A46" s="828"/>
      <c r="B46" s="828"/>
      <c r="C46" s="828"/>
      <c r="D46" s="828"/>
      <c r="E46" s="828"/>
      <c r="F46" s="828"/>
      <c r="G46" s="828"/>
      <c r="H46" s="828"/>
      <c r="I46" s="828"/>
      <c r="J46" s="828"/>
      <c r="K46" s="828"/>
      <c r="L46" s="828"/>
      <c r="M46" s="828"/>
      <c r="N46" s="828"/>
      <c r="O46" s="828"/>
      <c r="P46" s="828"/>
      <c r="Q46" s="828"/>
      <c r="R46" s="828"/>
      <c r="S46" s="828"/>
      <c r="T46" s="828"/>
      <c r="U46" s="828"/>
      <c r="V46" s="828"/>
      <c r="W46" s="828"/>
      <c r="X46" s="828"/>
      <c r="Y46" s="828"/>
      <c r="Z46" s="828"/>
    </row>
    <row r="47" spans="1:26">
      <c r="A47" s="828"/>
      <c r="B47" s="828"/>
      <c r="C47" s="828"/>
      <c r="D47" s="828"/>
      <c r="E47" s="828"/>
      <c r="F47" s="828"/>
      <c r="G47" s="828"/>
      <c r="H47" s="828"/>
      <c r="I47" s="828"/>
      <c r="J47" s="828"/>
      <c r="K47" s="828"/>
      <c r="L47" s="828"/>
      <c r="M47" s="828"/>
      <c r="N47" s="828"/>
      <c r="O47" s="828"/>
      <c r="P47" s="828"/>
      <c r="Q47" s="828"/>
      <c r="R47" s="828"/>
      <c r="S47" s="828"/>
      <c r="T47" s="828"/>
      <c r="U47" s="828"/>
      <c r="V47" s="828"/>
      <c r="W47" s="828"/>
      <c r="X47" s="828"/>
      <c r="Y47" s="828"/>
      <c r="Z47" s="828"/>
    </row>
    <row r="48" spans="1:26">
      <c r="A48" s="828"/>
      <c r="B48" s="828"/>
      <c r="C48" s="828"/>
      <c r="D48" s="828"/>
      <c r="E48" s="828"/>
      <c r="F48" s="828"/>
      <c r="G48" s="828"/>
      <c r="H48" s="828"/>
      <c r="I48" s="828"/>
      <c r="J48" s="828"/>
      <c r="K48" s="828"/>
      <c r="L48" s="828"/>
      <c r="M48" s="828"/>
      <c r="N48" s="828"/>
      <c r="O48" s="828"/>
      <c r="P48" s="828"/>
      <c r="Q48" s="828"/>
      <c r="R48" s="828"/>
      <c r="S48" s="828"/>
      <c r="T48" s="828"/>
      <c r="U48" s="828"/>
      <c r="V48" s="828"/>
      <c r="W48" s="828"/>
      <c r="X48" s="828"/>
      <c r="Y48" s="828"/>
      <c r="Z48" s="828"/>
    </row>
    <row r="49" spans="1:26">
      <c r="A49" s="828"/>
      <c r="B49" s="828"/>
      <c r="C49" s="828"/>
      <c r="D49" s="828"/>
      <c r="E49" s="828"/>
      <c r="F49" s="828"/>
      <c r="G49" s="828"/>
      <c r="H49" s="828"/>
      <c r="I49" s="828"/>
      <c r="J49" s="828"/>
      <c r="K49" s="828"/>
      <c r="L49" s="828"/>
      <c r="M49" s="828"/>
      <c r="N49" s="828"/>
      <c r="O49" s="828"/>
      <c r="P49" s="828"/>
      <c r="Q49" s="828"/>
      <c r="R49" s="828"/>
      <c r="S49" s="828"/>
      <c r="T49" s="828"/>
      <c r="U49" s="828"/>
      <c r="V49" s="828"/>
      <c r="W49" s="828"/>
      <c r="X49" s="828"/>
      <c r="Y49" s="828"/>
      <c r="Z49" s="828"/>
    </row>
    <row r="50" spans="1:26">
      <c r="A50" s="828"/>
      <c r="B50" s="828"/>
      <c r="C50" s="828"/>
      <c r="D50" s="828"/>
      <c r="E50" s="828"/>
      <c r="F50" s="828"/>
      <c r="G50" s="828"/>
      <c r="H50" s="828"/>
      <c r="I50" s="828"/>
      <c r="J50" s="828"/>
      <c r="K50" s="828"/>
      <c r="L50" s="828"/>
      <c r="M50" s="828"/>
      <c r="N50" s="828"/>
      <c r="O50" s="828"/>
      <c r="P50" s="828"/>
      <c r="Q50" s="828"/>
      <c r="R50" s="828"/>
      <c r="S50" s="828"/>
      <c r="T50" s="828"/>
      <c r="U50" s="828"/>
      <c r="V50" s="828"/>
      <c r="W50" s="828"/>
      <c r="X50" s="828"/>
      <c r="Y50" s="828"/>
      <c r="Z50" s="828"/>
    </row>
    <row r="51" spans="1:26">
      <c r="A51" s="828"/>
      <c r="B51" s="828"/>
      <c r="C51" s="828"/>
      <c r="D51" s="828"/>
      <c r="E51" s="828"/>
      <c r="F51" s="828"/>
      <c r="G51" s="828"/>
      <c r="H51" s="828"/>
      <c r="I51" s="828"/>
      <c r="J51" s="828"/>
      <c r="K51" s="828"/>
      <c r="L51" s="828"/>
      <c r="M51" s="828"/>
      <c r="N51" s="828"/>
      <c r="O51" s="828"/>
      <c r="P51" s="828"/>
      <c r="Q51" s="828"/>
      <c r="R51" s="828"/>
      <c r="S51" s="828"/>
      <c r="T51" s="828"/>
      <c r="U51" s="828"/>
      <c r="V51" s="828"/>
      <c r="W51" s="828"/>
      <c r="X51" s="828"/>
      <c r="Y51" s="828"/>
      <c r="Z51" s="828"/>
    </row>
    <row r="52" spans="1:26">
      <c r="A52" s="828"/>
      <c r="B52" s="828"/>
      <c r="C52" s="828"/>
      <c r="D52" s="828"/>
      <c r="E52" s="828"/>
      <c r="F52" s="828"/>
      <c r="G52" s="828"/>
      <c r="H52" s="828"/>
      <c r="I52" s="828"/>
      <c r="J52" s="828"/>
      <c r="K52" s="828"/>
      <c r="L52" s="828"/>
      <c r="M52" s="828"/>
      <c r="N52" s="828"/>
      <c r="O52" s="828"/>
      <c r="P52" s="828"/>
      <c r="Q52" s="828"/>
      <c r="R52" s="828"/>
      <c r="S52" s="828"/>
      <c r="T52" s="828"/>
      <c r="U52" s="828"/>
      <c r="V52" s="828"/>
      <c r="W52" s="828"/>
      <c r="X52" s="828"/>
      <c r="Y52" s="828"/>
      <c r="Z52" s="828"/>
    </row>
    <row r="53" spans="1:26">
      <c r="A53" s="828"/>
      <c r="B53" s="828"/>
      <c r="C53" s="828"/>
      <c r="D53" s="828"/>
      <c r="E53" s="828"/>
      <c r="F53" s="828"/>
      <c r="G53" s="828"/>
      <c r="H53" s="828"/>
      <c r="I53" s="828"/>
      <c r="J53" s="828"/>
      <c r="K53" s="828"/>
      <c r="L53" s="828"/>
      <c r="M53" s="828"/>
      <c r="N53" s="828"/>
      <c r="O53" s="828"/>
      <c r="P53" s="828"/>
      <c r="Q53" s="828"/>
      <c r="R53" s="828"/>
      <c r="S53" s="828"/>
      <c r="T53" s="828"/>
      <c r="U53" s="828"/>
      <c r="V53" s="828"/>
      <c r="W53" s="828"/>
      <c r="X53" s="828"/>
      <c r="Y53" s="828"/>
      <c r="Z53" s="828"/>
    </row>
    <row r="54" spans="1:26">
      <c r="A54" s="828"/>
      <c r="B54" s="828"/>
      <c r="C54" s="828"/>
      <c r="D54" s="828"/>
      <c r="E54" s="828"/>
      <c r="F54" s="828"/>
      <c r="G54" s="828"/>
      <c r="H54" s="828"/>
      <c r="I54" s="828"/>
      <c r="J54" s="828"/>
      <c r="K54" s="828"/>
      <c r="L54" s="828"/>
      <c r="M54" s="828"/>
      <c r="N54" s="828"/>
      <c r="O54" s="828"/>
      <c r="P54" s="828"/>
      <c r="Q54" s="828"/>
      <c r="R54" s="828"/>
      <c r="S54" s="828"/>
      <c r="T54" s="828"/>
      <c r="U54" s="828"/>
      <c r="V54" s="828"/>
      <c r="W54" s="828"/>
      <c r="X54" s="828"/>
      <c r="Y54" s="828"/>
      <c r="Z54" s="828"/>
    </row>
    <row r="55" spans="1:26">
      <c r="A55" s="828"/>
      <c r="B55" s="828"/>
      <c r="C55" s="828"/>
      <c r="D55" s="828"/>
      <c r="E55" s="828"/>
      <c r="F55" s="828"/>
      <c r="G55" s="828"/>
      <c r="H55" s="828"/>
      <c r="I55" s="828"/>
      <c r="J55" s="828"/>
      <c r="K55" s="828"/>
      <c r="L55" s="828"/>
      <c r="M55" s="828"/>
      <c r="N55" s="828"/>
      <c r="O55" s="828"/>
      <c r="P55" s="828"/>
      <c r="Q55" s="828"/>
      <c r="R55" s="828"/>
      <c r="S55" s="828"/>
      <c r="T55" s="828"/>
      <c r="U55" s="828"/>
      <c r="V55" s="828"/>
      <c r="W55" s="828"/>
      <c r="X55" s="828"/>
      <c r="Y55" s="828"/>
      <c r="Z55" s="828"/>
    </row>
    <row r="56" spans="1:26">
      <c r="A56" s="828"/>
      <c r="B56" s="828"/>
      <c r="C56" s="828"/>
      <c r="D56" s="828"/>
      <c r="E56" s="828"/>
      <c r="F56" s="828"/>
      <c r="G56" s="828"/>
      <c r="H56" s="828"/>
      <c r="I56" s="828"/>
      <c r="J56" s="828"/>
      <c r="K56" s="828"/>
      <c r="L56" s="828"/>
      <c r="M56" s="828"/>
      <c r="N56" s="828"/>
      <c r="O56" s="828"/>
      <c r="P56" s="828"/>
      <c r="Q56" s="828"/>
      <c r="R56" s="828"/>
      <c r="S56" s="828"/>
      <c r="T56" s="828"/>
      <c r="U56" s="828"/>
      <c r="V56" s="828"/>
      <c r="W56" s="828"/>
      <c r="X56" s="828"/>
      <c r="Y56" s="828"/>
      <c r="Z56" s="828"/>
    </row>
  </sheetData>
  <sheetProtection algorithmName="SHA-512" hashValue="rYkF/p8DH6C9b9maLbYOdRuytazSfkJ/+D1GvMlLn258uQMLuUUWj47JHhzS/9B2TgnOQ4e2Lfj+O6oYV8ZSWA==" saltValue="Ser1SKUw/mdRyUJZzYn3LQ==" spinCount="100000" sheet="1" formatCells="0"/>
  <mergeCells count="90">
    <mergeCell ref="A25:B25"/>
    <mergeCell ref="A27:B27"/>
    <mergeCell ref="C27:D27"/>
    <mergeCell ref="A28:B28"/>
    <mergeCell ref="C28:D28"/>
    <mergeCell ref="C25:D26"/>
    <mergeCell ref="A29:B29"/>
    <mergeCell ref="C29:D29"/>
    <mergeCell ref="A30:B30"/>
    <mergeCell ref="C30:D30"/>
    <mergeCell ref="A31:B31"/>
    <mergeCell ref="C31:D31"/>
    <mergeCell ref="A34:B34"/>
    <mergeCell ref="C34:D34"/>
    <mergeCell ref="A32:B32"/>
    <mergeCell ref="C32:D32"/>
    <mergeCell ref="A33:B33"/>
    <mergeCell ref="C33:D33"/>
    <mergeCell ref="J41:K41"/>
    <mergeCell ref="H35:I35"/>
    <mergeCell ref="J35:K35"/>
    <mergeCell ref="A37:K37"/>
    <mergeCell ref="A35:B35"/>
    <mergeCell ref="C35:D35"/>
    <mergeCell ref="A36:B36"/>
    <mergeCell ref="C36:D36"/>
    <mergeCell ref="E36:K36"/>
    <mergeCell ref="A18:B18"/>
    <mergeCell ref="A19:B19"/>
    <mergeCell ref="C19:D19"/>
    <mergeCell ref="A24:B24"/>
    <mergeCell ref="C18:D18"/>
    <mergeCell ref="A22:B22"/>
    <mergeCell ref="C22:F22"/>
    <mergeCell ref="A20:N20"/>
    <mergeCell ref="C23:D24"/>
    <mergeCell ref="F23:F24"/>
    <mergeCell ref="K23:K24"/>
    <mergeCell ref="G22:H22"/>
    <mergeCell ref="I22:K22"/>
    <mergeCell ref="E19:N19"/>
    <mergeCell ref="O16:P16"/>
    <mergeCell ref="A17:B17"/>
    <mergeCell ref="C17:D17"/>
    <mergeCell ref="O14:P14"/>
    <mergeCell ref="A15:B15"/>
    <mergeCell ref="C15:D15"/>
    <mergeCell ref="A16:B16"/>
    <mergeCell ref="C16:D16"/>
    <mergeCell ref="N16:N17"/>
    <mergeCell ref="L16:M17"/>
    <mergeCell ref="L5:N5"/>
    <mergeCell ref="G5:H5"/>
    <mergeCell ref="I5:K5"/>
    <mergeCell ref="A7:B7"/>
    <mergeCell ref="A8:B8"/>
    <mergeCell ref="A5:B5"/>
    <mergeCell ref="C5:F5"/>
    <mergeCell ref="F6:F7"/>
    <mergeCell ref="F8:F9"/>
    <mergeCell ref="G6:H9"/>
    <mergeCell ref="J6:J7"/>
    <mergeCell ref="L6:M9"/>
    <mergeCell ref="N6:N9"/>
    <mergeCell ref="A10:B10"/>
    <mergeCell ref="C10:D10"/>
    <mergeCell ref="A11:B11"/>
    <mergeCell ref="C11:D11"/>
    <mergeCell ref="A12:B12"/>
    <mergeCell ref="C12:D12"/>
    <mergeCell ref="A13:B13"/>
    <mergeCell ref="C13:D13"/>
    <mergeCell ref="A14:B14"/>
    <mergeCell ref="C14:D14"/>
    <mergeCell ref="N12:N13"/>
    <mergeCell ref="N14:N15"/>
    <mergeCell ref="L12:M13"/>
    <mergeCell ref="L14:M15"/>
    <mergeCell ref="L10:M11"/>
    <mergeCell ref="N10:N11"/>
    <mergeCell ref="C6:D7"/>
    <mergeCell ref="C8:D9"/>
    <mergeCell ref="I8:K9"/>
    <mergeCell ref="I6:I7"/>
    <mergeCell ref="K6:K7"/>
    <mergeCell ref="F25:F26"/>
    <mergeCell ref="G23:H26"/>
    <mergeCell ref="I23:I24"/>
    <mergeCell ref="J23:J24"/>
    <mergeCell ref="I25:K26"/>
  </mergeCells>
  <phoneticPr fontId="34"/>
  <dataValidations count="3">
    <dataValidation type="custom" allowBlank="1" showInputMessage="1" showErrorMessage="1" error="寄与度が設定されています。" sqref="I16 I31 I29 I33" xr:uid="{00000000-0002-0000-3E00-000000000000}">
      <formula1>O17=""</formula1>
    </dataValidation>
    <dataValidation type="decimal" operator="greaterThan" allowBlank="1" showInputMessage="1" showErrorMessage="1" sqref="O13 O15 O17" xr:uid="{00000000-0002-0000-3E00-000001000000}">
      <formula1>0</formula1>
    </dataValidation>
    <dataValidation allowBlank="1" showInputMessage="1" showErrorMessage="1" error="寄与度が設定されています。" sqref="I12 I10 I27 I14 I6 I23" xr:uid="{00000000-0002-0000-3E00-000002000000}"/>
  </dataValidations>
  <printOptions horizontalCentered="1"/>
  <pageMargins left="0.59055118110236227" right="0.59055118110236227" top="0.39370078740157483" bottom="0.59055118110236227" header="0.31496062992125984" footer="0.23622047244094491"/>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4012" r:id="rId4" name="Group Box 44">
              <controlPr defaultSize="0" autoFill="0" autoPict="0">
                <anchor moveWithCells="1">
                  <from>
                    <xdr:col>4</xdr:col>
                    <xdr:colOff>190500</xdr:colOff>
                    <xdr:row>33</xdr:row>
                    <xdr:rowOff>285750</xdr:rowOff>
                  </from>
                  <to>
                    <xdr:col>10</xdr:col>
                    <xdr:colOff>200025</xdr:colOff>
                    <xdr:row>35</xdr:row>
                    <xdr:rowOff>28575</xdr:rowOff>
                  </to>
                </anchor>
              </controlPr>
            </control>
          </mc:Choice>
        </mc:AlternateContent>
        <mc:AlternateContent xmlns:mc="http://schemas.openxmlformats.org/markup-compatibility/2006">
          <mc:Choice Requires="x14">
            <control shapeId="84013" r:id="rId5" name="Option Button 45">
              <controlPr defaultSize="0" autoFill="0" autoLine="0" autoPict="0">
                <anchor moveWithCells="1">
                  <from>
                    <xdr:col>4</xdr:col>
                    <xdr:colOff>400050</xdr:colOff>
                    <xdr:row>34</xdr:row>
                    <xdr:rowOff>19050</xdr:rowOff>
                  </from>
                  <to>
                    <xdr:col>4</xdr:col>
                    <xdr:colOff>704850</xdr:colOff>
                    <xdr:row>34</xdr:row>
                    <xdr:rowOff>266700</xdr:rowOff>
                  </to>
                </anchor>
              </controlPr>
            </control>
          </mc:Choice>
        </mc:AlternateContent>
        <mc:AlternateContent xmlns:mc="http://schemas.openxmlformats.org/markup-compatibility/2006">
          <mc:Choice Requires="x14">
            <control shapeId="84014" r:id="rId6" name="Option Button 46">
              <controlPr defaultSize="0" autoFill="0" autoLine="0" autoPict="0">
                <anchor moveWithCells="1">
                  <from>
                    <xdr:col>6</xdr:col>
                    <xdr:colOff>228600</xdr:colOff>
                    <xdr:row>34</xdr:row>
                    <xdr:rowOff>19050</xdr:rowOff>
                  </from>
                  <to>
                    <xdr:col>7</xdr:col>
                    <xdr:colOff>76200</xdr:colOff>
                    <xdr:row>34</xdr:row>
                    <xdr:rowOff>266700</xdr:rowOff>
                  </to>
                </anchor>
              </controlPr>
            </control>
          </mc:Choice>
        </mc:AlternateContent>
        <mc:AlternateContent xmlns:mc="http://schemas.openxmlformats.org/markup-compatibility/2006">
          <mc:Choice Requires="x14">
            <control shapeId="84015" r:id="rId7" name="Option Button 47">
              <controlPr defaultSize="0" autoFill="0" autoLine="0" autoPict="0">
                <anchor moveWithCells="1">
                  <from>
                    <xdr:col>8</xdr:col>
                    <xdr:colOff>466725</xdr:colOff>
                    <xdr:row>34</xdr:row>
                    <xdr:rowOff>19050</xdr:rowOff>
                  </from>
                  <to>
                    <xdr:col>9</xdr:col>
                    <xdr:colOff>47625</xdr:colOff>
                    <xdr:row>34</xdr:row>
                    <xdr:rowOff>266700</xdr:rowOff>
                  </to>
                </anchor>
              </controlPr>
            </control>
          </mc:Choice>
        </mc:AlternateContent>
        <mc:AlternateContent xmlns:mc="http://schemas.openxmlformats.org/markup-compatibility/2006">
          <mc:Choice Requires="x14">
            <control shapeId="84024" r:id="rId8" name="Option Button 56">
              <controlPr defaultSize="0" autoFill="0" autoLine="0" autoPict="0">
                <anchor moveWithCells="1">
                  <from>
                    <xdr:col>4</xdr:col>
                    <xdr:colOff>381000</xdr:colOff>
                    <xdr:row>17</xdr:row>
                    <xdr:rowOff>28575</xdr:rowOff>
                  </from>
                  <to>
                    <xdr:col>4</xdr:col>
                    <xdr:colOff>685800</xdr:colOff>
                    <xdr:row>17</xdr:row>
                    <xdr:rowOff>276225</xdr:rowOff>
                  </to>
                </anchor>
              </controlPr>
            </control>
          </mc:Choice>
        </mc:AlternateContent>
        <mc:AlternateContent xmlns:mc="http://schemas.openxmlformats.org/markup-compatibility/2006">
          <mc:Choice Requires="x14">
            <control shapeId="84025" r:id="rId9" name="Option Button 57">
              <controlPr defaultSize="0" autoFill="0" autoLine="0" autoPict="0">
                <anchor moveWithCells="1">
                  <from>
                    <xdr:col>7</xdr:col>
                    <xdr:colOff>123825</xdr:colOff>
                    <xdr:row>17</xdr:row>
                    <xdr:rowOff>28575</xdr:rowOff>
                  </from>
                  <to>
                    <xdr:col>7</xdr:col>
                    <xdr:colOff>428625</xdr:colOff>
                    <xdr:row>17</xdr:row>
                    <xdr:rowOff>276225</xdr:rowOff>
                  </to>
                </anchor>
              </controlPr>
            </control>
          </mc:Choice>
        </mc:AlternateContent>
        <mc:AlternateContent xmlns:mc="http://schemas.openxmlformats.org/markup-compatibility/2006">
          <mc:Choice Requires="x14">
            <control shapeId="84027" r:id="rId10" name="Group Box 59">
              <controlPr defaultSize="0" autoFill="0" autoPict="0">
                <anchor moveWithCells="1">
                  <from>
                    <xdr:col>4</xdr:col>
                    <xdr:colOff>228600</xdr:colOff>
                    <xdr:row>16</xdr:row>
                    <xdr:rowOff>247650</xdr:rowOff>
                  </from>
                  <to>
                    <xdr:col>11</xdr:col>
                    <xdr:colOff>666750</xdr:colOff>
                    <xdr:row>18</xdr:row>
                    <xdr:rowOff>47625</xdr:rowOff>
                  </to>
                </anchor>
              </controlPr>
            </control>
          </mc:Choice>
        </mc:AlternateContent>
        <mc:AlternateContent xmlns:mc="http://schemas.openxmlformats.org/markup-compatibility/2006">
          <mc:Choice Requires="x14">
            <control shapeId="84030" r:id="rId11" name="Option Button 62">
              <controlPr defaultSize="0" autoFill="0" autoLine="0" autoPict="0">
                <anchor moveWithCells="1">
                  <from>
                    <xdr:col>10</xdr:col>
                    <xdr:colOff>142875</xdr:colOff>
                    <xdr:row>17</xdr:row>
                    <xdr:rowOff>28575</xdr:rowOff>
                  </from>
                  <to>
                    <xdr:col>11</xdr:col>
                    <xdr:colOff>0</xdr:colOff>
                    <xdr:row>17</xdr:row>
                    <xdr:rowOff>276225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856CEED2-F88C-42AB-882E-5A2930EC585E}">
            <xm:f>AND(報1!$P$9=FALSE,報1!$P$11=FALSE)</xm:f>
            <x14:dxf>
              <fill>
                <patternFill>
                  <bgColor theme="0" tint="-0.24994659260841701"/>
                </patternFill>
              </fill>
            </x14:dxf>
          </x14:cfRule>
          <xm:sqref>A22:K36</xm:sqref>
        </x14:conditionalFormatting>
        <x14:conditionalFormatting xmlns:xm="http://schemas.microsoft.com/office/excel/2006/main">
          <x14:cfRule type="expression" priority="2" id="{959FD715-E3FC-44D9-AE0C-6CA723527775}">
            <xm:f>AND(報1!$P$7=FALSE,報1!$P$8=FALSE,報1!$P$10=FALSE)</xm:f>
            <x14:dxf>
              <fill>
                <patternFill>
                  <bgColor theme="0" tint="-0.24994659260841701"/>
                </patternFill>
              </fill>
            </x14:dxf>
          </x14:cfRule>
          <xm:sqref>A5:N19</xm:sqref>
        </x14:conditionalFormatting>
      </x14:conditionalFormattings>
    </ext>
  </extLs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13">
    <tabColor rgb="FFFFC000"/>
    <pageSetUpPr fitToPage="1"/>
  </sheetPr>
  <dimension ref="A1:AP48"/>
  <sheetViews>
    <sheetView zoomScaleNormal="100" workbookViewId="0">
      <selection activeCell="K5" sqref="K5:L5"/>
    </sheetView>
  </sheetViews>
  <sheetFormatPr defaultColWidth="9" defaultRowHeight="12"/>
  <cols>
    <col min="1" max="1" width="5.625" style="2" customWidth="1"/>
    <col min="2" max="2" width="7.625" style="2" customWidth="1"/>
    <col min="3" max="15" width="6.125" style="2" customWidth="1"/>
    <col min="16" max="16" width="13.375" style="2" customWidth="1"/>
    <col min="17" max="17" width="5.25" style="2" customWidth="1"/>
    <col min="18" max="18" width="2.375" style="2" customWidth="1"/>
    <col min="19" max="22" width="9.625" style="2" hidden="1" customWidth="1"/>
    <col min="23" max="23" width="2.75" style="2" hidden="1" customWidth="1"/>
    <col min="24" max="24" width="8.5" style="2" hidden="1" customWidth="1"/>
    <col min="25" max="26" width="10.125" style="2" hidden="1" customWidth="1"/>
    <col min="27" max="27" width="30.125" style="2" hidden="1" customWidth="1"/>
    <col min="28" max="30" width="12.75" style="2" hidden="1" customWidth="1"/>
    <col min="31" max="31" width="9.625" style="2" hidden="1" customWidth="1"/>
    <col min="32" max="32" width="15.875" style="2" hidden="1" customWidth="1"/>
    <col min="33" max="34" width="19" style="2" hidden="1" customWidth="1"/>
    <col min="35" max="35" width="19" style="2" customWidth="1"/>
    <col min="36" max="39" width="5.875" style="2" customWidth="1"/>
    <col min="40" max="16384" width="9" style="2"/>
  </cols>
  <sheetData>
    <row r="1" spans="1:42">
      <c r="A1" s="1" t="s">
        <v>166</v>
      </c>
      <c r="B1" s="1"/>
      <c r="R1" s="1335"/>
      <c r="S1" s="1580" t="s">
        <v>3473</v>
      </c>
      <c r="T1" s="1580" t="s">
        <v>3473</v>
      </c>
      <c r="U1" s="1580" t="s">
        <v>3473</v>
      </c>
      <c r="V1" s="1580" t="s">
        <v>3473</v>
      </c>
      <c r="W1" s="1580" t="s">
        <v>3473</v>
      </c>
      <c r="X1" s="1580" t="s">
        <v>3473</v>
      </c>
      <c r="Y1" s="1580" t="s">
        <v>3473</v>
      </c>
      <c r="Z1" s="1580" t="s">
        <v>3473</v>
      </c>
      <c r="AA1" s="1580" t="s">
        <v>3473</v>
      </c>
      <c r="AB1" s="1580" t="s">
        <v>3473</v>
      </c>
      <c r="AC1" s="1580" t="s">
        <v>3473</v>
      </c>
      <c r="AD1" s="1580" t="s">
        <v>3473</v>
      </c>
      <c r="AE1" s="1580" t="s">
        <v>3473</v>
      </c>
      <c r="AF1" s="1580" t="s">
        <v>3473</v>
      </c>
      <c r="AG1" s="1580" t="s">
        <v>3473</v>
      </c>
      <c r="AH1" s="1580" t="s">
        <v>3473</v>
      </c>
      <c r="AI1" s="66"/>
      <c r="AJ1" s="66"/>
      <c r="AK1" s="66"/>
      <c r="AL1" s="66"/>
      <c r="AM1" s="66"/>
      <c r="AN1" s="66"/>
      <c r="AO1" s="66"/>
      <c r="AP1" s="66"/>
    </row>
    <row r="2" spans="1:42">
      <c r="A2" s="2" t="s">
        <v>119</v>
      </c>
      <c r="C2" s="4"/>
      <c r="D2" s="4"/>
      <c r="E2" s="4"/>
      <c r="F2" s="4"/>
      <c r="G2" s="4"/>
      <c r="H2" s="4"/>
      <c r="I2" s="4"/>
      <c r="J2" s="4"/>
      <c r="K2" s="4"/>
      <c r="R2" s="1335"/>
      <c r="S2" s="1335"/>
      <c r="T2" s="1335"/>
      <c r="U2" s="1335"/>
      <c r="V2" s="1335"/>
      <c r="W2" s="1335"/>
      <c r="X2" s="66"/>
      <c r="Y2" s="66"/>
      <c r="Z2" s="66"/>
      <c r="AA2" s="1335"/>
      <c r="AB2" s="1336" t="s">
        <v>3697</v>
      </c>
      <c r="AC2" s="1336" t="s">
        <v>3699</v>
      </c>
      <c r="AD2" s="1336" t="s">
        <v>3701</v>
      </c>
      <c r="AE2" s="1336" t="s">
        <v>3739</v>
      </c>
      <c r="AF2" s="66"/>
      <c r="AG2" s="66"/>
      <c r="AH2" s="66"/>
      <c r="AI2" s="66"/>
      <c r="AJ2" s="66"/>
      <c r="AK2" s="66"/>
      <c r="AL2" s="66"/>
      <c r="AM2" s="66"/>
      <c r="AN2" s="66"/>
      <c r="AO2" s="66"/>
      <c r="AP2" s="66"/>
    </row>
    <row r="3" spans="1:42" ht="9" customHeight="1">
      <c r="C3" s="4"/>
      <c r="D3" s="4"/>
      <c r="E3" s="4"/>
      <c r="F3" s="4"/>
      <c r="G3" s="4"/>
      <c r="H3" s="4"/>
      <c r="I3" s="4"/>
      <c r="J3" s="4"/>
      <c r="K3" s="4"/>
      <c r="R3" s="1335"/>
      <c r="S3" s="1335"/>
      <c r="T3" s="1335"/>
      <c r="U3" s="1335"/>
      <c r="V3" s="1335"/>
      <c r="W3" s="1335"/>
      <c r="X3" s="66"/>
      <c r="Y3" s="66"/>
      <c r="Z3" s="66"/>
      <c r="AA3" s="1335"/>
      <c r="AB3" s="1336" t="s">
        <v>3698</v>
      </c>
      <c r="AC3" s="1336" t="s">
        <v>3700</v>
      </c>
      <c r="AD3" s="1336" t="s">
        <v>3700</v>
      </c>
      <c r="AE3" s="1336" t="s">
        <v>3738</v>
      </c>
      <c r="AF3" s="66"/>
      <c r="AG3" s="66"/>
      <c r="AH3" s="66"/>
      <c r="AI3" s="66"/>
      <c r="AJ3" s="66"/>
      <c r="AK3" s="66"/>
      <c r="AL3" s="66"/>
      <c r="AM3" s="66"/>
      <c r="AN3" s="66"/>
      <c r="AO3" s="66"/>
      <c r="AP3" s="66"/>
    </row>
    <row r="4" spans="1:42" ht="15.95" customHeight="1">
      <c r="A4" s="2857" t="s">
        <v>3166</v>
      </c>
      <c r="B4" s="2857"/>
      <c r="C4" s="2857"/>
      <c r="D4" s="2857"/>
      <c r="E4" s="2857"/>
      <c r="F4" s="2857"/>
      <c r="G4" s="2857"/>
      <c r="H4" s="2857"/>
      <c r="I4" s="2857"/>
      <c r="J4" s="2857"/>
      <c r="K4" s="2857"/>
      <c r="L4" s="2857"/>
      <c r="M4" s="2857"/>
      <c r="N4" s="2857"/>
      <c r="O4" s="2857"/>
      <c r="R4" s="1335"/>
      <c r="S4" s="1335"/>
      <c r="T4" s="1335"/>
      <c r="U4" s="1335"/>
      <c r="V4" s="1335"/>
      <c r="W4" s="1335"/>
      <c r="X4" s="66"/>
      <c r="Y4" s="66"/>
      <c r="Z4" s="66"/>
      <c r="AA4" s="1335"/>
      <c r="AB4" s="66">
        <f>SUMIF(N6:N10, "○", AG6:AG10)</f>
        <v>0</v>
      </c>
      <c r="AC4" s="66">
        <f>ROUND(SUMIF(X6:X10, "○", G6:G10),0)</f>
        <v>0</v>
      </c>
      <c r="AD4" s="66">
        <f>ROUND(SUMIF(Y6:Y10, "○", G6:G10),0)</f>
        <v>0</v>
      </c>
      <c r="AE4" s="66">
        <f>ROUND(SUMIF(Z6:Z10, "○", G6:G10),0)</f>
        <v>0</v>
      </c>
      <c r="AF4" s="66"/>
      <c r="AG4" s="66"/>
      <c r="AH4" s="66"/>
      <c r="AI4" s="66"/>
      <c r="AJ4" s="66"/>
      <c r="AK4" s="66"/>
      <c r="AL4" s="66"/>
      <c r="AM4" s="66"/>
      <c r="AN4" s="66"/>
      <c r="AO4" s="66"/>
      <c r="AP4" s="66"/>
    </row>
    <row r="5" spans="1:42" ht="30" customHeight="1" thickBot="1">
      <c r="A5" s="34" t="s">
        <v>127</v>
      </c>
      <c r="B5" s="2858" t="s">
        <v>3175</v>
      </c>
      <c r="C5" s="2859"/>
      <c r="D5" s="2859"/>
      <c r="E5" s="2859"/>
      <c r="F5" s="2860"/>
      <c r="G5" s="2861" t="s">
        <v>206</v>
      </c>
      <c r="H5" s="2862"/>
      <c r="I5" s="2862"/>
      <c r="J5" s="2863"/>
      <c r="K5" s="2629" t="s">
        <v>3169</v>
      </c>
      <c r="L5" s="2872"/>
      <c r="M5" s="2872"/>
      <c r="N5" s="2873" t="s">
        <v>3170</v>
      </c>
      <c r="O5" s="2873"/>
      <c r="R5" s="1335"/>
      <c r="S5" s="1335"/>
      <c r="T5" s="1335"/>
      <c r="U5" s="1335"/>
      <c r="V5" s="1335"/>
      <c r="W5" s="1335"/>
      <c r="X5" s="1336" t="s">
        <v>3702</v>
      </c>
      <c r="Y5" s="1336" t="s">
        <v>3703</v>
      </c>
      <c r="Z5" s="1336" t="s">
        <v>3737</v>
      </c>
      <c r="AA5" s="68" t="s">
        <v>245</v>
      </c>
      <c r="AB5" s="1333" t="s">
        <v>3694</v>
      </c>
      <c r="AC5" s="1334" t="s">
        <v>3695</v>
      </c>
      <c r="AD5" s="1334" t="s">
        <v>3696</v>
      </c>
      <c r="AE5" s="68" t="s">
        <v>3740</v>
      </c>
      <c r="AF5" s="66"/>
      <c r="AG5" s="66" t="s">
        <v>3937</v>
      </c>
      <c r="AH5" s="66"/>
      <c r="AI5" s="66"/>
      <c r="AJ5" s="66"/>
      <c r="AK5" s="66"/>
      <c r="AL5" s="66"/>
      <c r="AM5" s="66"/>
      <c r="AN5" s="66"/>
      <c r="AO5" s="66"/>
      <c r="AP5" s="66"/>
    </row>
    <row r="6" spans="1:42" ht="23.1" customHeight="1" thickTop="1" thickBot="1">
      <c r="A6" s="35">
        <v>1</v>
      </c>
      <c r="B6" s="2864"/>
      <c r="C6" s="2865"/>
      <c r="D6" s="2865"/>
      <c r="E6" s="2865"/>
      <c r="F6" s="2866"/>
      <c r="G6" s="2867"/>
      <c r="H6" s="2868"/>
      <c r="I6" s="2868"/>
      <c r="J6" s="2869"/>
      <c r="K6" s="2870"/>
      <c r="L6" s="2871"/>
      <c r="M6" s="854"/>
      <c r="N6" s="2874" t="str">
        <f>IF(B6="","",IF(VLOOKUP(B6,AA$6:AB$13,2,FALSE)=0,"",VLOOKUP(B6,AA$6:AB$13,2,FALSE)))</f>
        <v/>
      </c>
      <c r="O6" s="2875"/>
      <c r="R6" s="1335"/>
      <c r="S6" s="2829" t="s">
        <v>3761</v>
      </c>
      <c r="T6" s="2830"/>
      <c r="U6" s="2830"/>
      <c r="V6" s="1503" t="s">
        <v>3853</v>
      </c>
      <c r="W6" s="1335"/>
      <c r="X6" s="68" t="str">
        <f>IF(B6="","",IF(VLOOKUP(B6,AA$6:AD$13,3,FALSE)=0,"",VLOOKUP(B6,AA$6:AD$13,3,FALSE)))</f>
        <v/>
      </c>
      <c r="Y6" s="68" t="str">
        <f>IF(B6="","",IF(VLOOKUP(B6,AA$6:AD$13,4,FALSE)=0,"",VLOOKUP(B6,AA$6:AD$13,4,FALSE)))</f>
        <v/>
      </c>
      <c r="Z6" s="68" t="str">
        <f>IF(B6="","",IF(VLOOKUP(B6,AA$6:AE$13,5,FALSE)=0,"",VLOOKUP(B6,AA$6:AE$13,5,FALSE)))</f>
        <v/>
      </c>
      <c r="AA6" s="66" t="s">
        <v>3300</v>
      </c>
      <c r="AB6" s="68" t="s">
        <v>3308</v>
      </c>
      <c r="AC6" s="68" t="s">
        <v>3500</v>
      </c>
      <c r="AD6" s="68" t="s">
        <v>3500</v>
      </c>
      <c r="AE6" s="66"/>
      <c r="AF6" s="66">
        <v>1</v>
      </c>
      <c r="AG6" s="66" t="str">
        <f>IF(M6=$Y$14,K6,IF(M6=$Y$15,K6*1000,""))</f>
        <v/>
      </c>
      <c r="AH6" s="66"/>
      <c r="AI6" s="66"/>
      <c r="AJ6" s="66"/>
      <c r="AK6" s="66"/>
      <c r="AL6" s="66"/>
      <c r="AM6" s="66"/>
      <c r="AN6" s="66"/>
      <c r="AO6" s="66"/>
      <c r="AP6" s="66"/>
    </row>
    <row r="7" spans="1:42" ht="23.1" customHeight="1" thickTop="1">
      <c r="A7" s="36">
        <v>2</v>
      </c>
      <c r="B7" s="2843"/>
      <c r="C7" s="2844"/>
      <c r="D7" s="2844"/>
      <c r="E7" s="2844"/>
      <c r="F7" s="2845"/>
      <c r="G7" s="2846"/>
      <c r="H7" s="2847"/>
      <c r="I7" s="2847"/>
      <c r="J7" s="2848"/>
      <c r="K7" s="2837"/>
      <c r="L7" s="2838"/>
      <c r="M7" s="855"/>
      <c r="N7" s="2841" t="str">
        <f>IF(B7="","",IF(VLOOKUP(B7,AA$6:AB$13,2,FALSE)=0,"",VLOOKUP(B7,AA$6:AB$13,2,FALSE)))</f>
        <v/>
      </c>
      <c r="O7" s="2842"/>
      <c r="R7" s="1335"/>
      <c r="S7" s="2829" t="s">
        <v>1941</v>
      </c>
      <c r="T7" s="2849"/>
      <c r="U7" s="2850" t="s">
        <v>344</v>
      </c>
      <c r="V7" s="2020"/>
      <c r="W7" s="1335"/>
      <c r="X7" s="68" t="str">
        <f t="shared" ref="X7:X9" si="0">IF(B7="","",IF(VLOOKUP(B7,AA$6:AD$13,3,FALSE)=0,"",VLOOKUP(B7,AA$6:AD$13,3,FALSE)))</f>
        <v/>
      </c>
      <c r="Y7" s="68" t="str">
        <f t="shared" ref="Y7:Y10" si="1">IF(B7="","",IF(VLOOKUP(B7,AA$6:AD$13,4,FALSE)=0,"",VLOOKUP(B7,AA$6:AD$13,4,FALSE)))</f>
        <v/>
      </c>
      <c r="Z7" s="68" t="str">
        <f t="shared" ref="Z7:Z10" si="2">IF(B7="","",IF(VLOOKUP(B7,AA$6:AE$13,5,FALSE)=0,"",VLOOKUP(B7,AA$6:AE$13,5,FALSE)))</f>
        <v/>
      </c>
      <c r="AA7" s="66" t="s">
        <v>3301</v>
      </c>
      <c r="AB7" s="68"/>
      <c r="AC7" s="68" t="s">
        <v>3500</v>
      </c>
      <c r="AD7" s="68" t="s">
        <v>3500</v>
      </c>
      <c r="AE7" s="66"/>
      <c r="AF7" s="66">
        <v>2</v>
      </c>
      <c r="AG7" s="66" t="str">
        <f t="shared" ref="AG7:AG10" si="3">IF(M7=$Y$14,K7,IF(M7=$Y$15,K7*1000,""))</f>
        <v/>
      </c>
      <c r="AH7" s="66"/>
      <c r="AI7" s="66"/>
      <c r="AJ7" s="66"/>
      <c r="AK7" s="66"/>
      <c r="AL7" s="66"/>
      <c r="AM7" s="66"/>
      <c r="AN7" s="66"/>
      <c r="AO7" s="66"/>
      <c r="AP7" s="66"/>
    </row>
    <row r="8" spans="1:42" ht="23.1" customHeight="1" thickBot="1">
      <c r="A8" s="37">
        <v>3</v>
      </c>
      <c r="B8" s="2843"/>
      <c r="C8" s="2844"/>
      <c r="D8" s="2844"/>
      <c r="E8" s="2844"/>
      <c r="F8" s="2845"/>
      <c r="G8" s="2846"/>
      <c r="H8" s="2847"/>
      <c r="I8" s="2847"/>
      <c r="J8" s="2848"/>
      <c r="K8" s="2837"/>
      <c r="L8" s="2838"/>
      <c r="M8" s="855"/>
      <c r="N8" s="2841" t="str">
        <f>IF(B8="","",IF(VLOOKUP(B8,AA$6:AB$13,2,FALSE)=0,"",VLOOKUP(B8,AA$6:AB$13,2,FALSE)))</f>
        <v/>
      </c>
      <c r="O8" s="2842"/>
      <c r="R8" s="1335"/>
      <c r="S8" s="1375" t="s">
        <v>2564</v>
      </c>
      <c r="T8" s="1375" t="s">
        <v>372</v>
      </c>
      <c r="U8" s="1375" t="s">
        <v>2564</v>
      </c>
      <c r="V8" s="1375" t="s">
        <v>372</v>
      </c>
      <c r="W8" s="1335"/>
      <c r="X8" s="68" t="str">
        <f t="shared" si="0"/>
        <v/>
      </c>
      <c r="Y8" s="68" t="str">
        <f t="shared" si="1"/>
        <v/>
      </c>
      <c r="Z8" s="68" t="str">
        <f t="shared" si="2"/>
        <v/>
      </c>
      <c r="AA8" s="66" t="s">
        <v>3706</v>
      </c>
      <c r="AB8" s="68"/>
      <c r="AC8" s="68"/>
      <c r="AD8" s="68" t="s">
        <v>3500</v>
      </c>
      <c r="AE8" s="66"/>
      <c r="AF8" s="66">
        <v>3</v>
      </c>
      <c r="AG8" s="66" t="str">
        <f t="shared" si="3"/>
        <v/>
      </c>
      <c r="AH8" s="66"/>
      <c r="AI8" s="66"/>
      <c r="AJ8" s="66"/>
      <c r="AK8" s="66"/>
      <c r="AL8" s="66"/>
      <c r="AM8" s="66"/>
      <c r="AN8" s="66"/>
      <c r="AO8" s="66"/>
      <c r="AP8" s="66"/>
    </row>
    <row r="9" spans="1:42" ht="23.1" customHeight="1" thickTop="1" thickBot="1">
      <c r="A9" s="37">
        <v>4</v>
      </c>
      <c r="B9" s="2843"/>
      <c r="C9" s="2844"/>
      <c r="D9" s="2844"/>
      <c r="E9" s="2844"/>
      <c r="F9" s="2845"/>
      <c r="G9" s="2846"/>
      <c r="H9" s="2847"/>
      <c r="I9" s="2847"/>
      <c r="J9" s="2848"/>
      <c r="K9" s="2837"/>
      <c r="L9" s="2838"/>
      <c r="M9" s="855"/>
      <c r="N9" s="2841" t="str">
        <f>IF(B9="","",IF(VLOOKUP(B9,AA$6:AB$13,2,FALSE)=0,"",VLOOKUP(B9,AA$6:AB$13,2,FALSE)))</f>
        <v/>
      </c>
      <c r="O9" s="2842"/>
      <c r="R9" s="1335"/>
      <c r="S9" s="1500"/>
      <c r="T9" s="1501"/>
      <c r="U9" s="1501"/>
      <c r="V9" s="1502"/>
      <c r="W9" s="1335"/>
      <c r="X9" s="68" t="str">
        <f t="shared" si="0"/>
        <v/>
      </c>
      <c r="Y9" s="68" t="str">
        <f t="shared" si="1"/>
        <v/>
      </c>
      <c r="Z9" s="68" t="str">
        <f t="shared" si="2"/>
        <v/>
      </c>
      <c r="AA9" s="66" t="s">
        <v>3303</v>
      </c>
      <c r="AB9" s="68" t="s">
        <v>3308</v>
      </c>
      <c r="AC9" s="68" t="s">
        <v>3500</v>
      </c>
      <c r="AD9" s="68" t="s">
        <v>3500</v>
      </c>
      <c r="AE9" s="66"/>
      <c r="AF9" s="66">
        <v>4</v>
      </c>
      <c r="AG9" s="66" t="str">
        <f t="shared" si="3"/>
        <v/>
      </c>
      <c r="AH9" s="66"/>
      <c r="AI9" s="66"/>
      <c r="AJ9" s="66"/>
      <c r="AK9" s="66"/>
      <c r="AL9" s="66"/>
      <c r="AM9" s="66"/>
      <c r="AN9" s="66"/>
      <c r="AO9" s="66"/>
      <c r="AP9" s="66"/>
    </row>
    <row r="10" spans="1:42" ht="23.1" customHeight="1" thickTop="1">
      <c r="A10" s="38">
        <v>5</v>
      </c>
      <c r="B10" s="2831"/>
      <c r="C10" s="2832"/>
      <c r="D10" s="2832"/>
      <c r="E10" s="2832"/>
      <c r="F10" s="2833"/>
      <c r="G10" s="2834"/>
      <c r="H10" s="2835"/>
      <c r="I10" s="2835"/>
      <c r="J10" s="2836"/>
      <c r="K10" s="2839"/>
      <c r="L10" s="2840"/>
      <c r="M10" s="856"/>
      <c r="N10" s="2933" t="str">
        <f>IF(B10="","",IF(VLOOKUP(B10,AA$6:AB$13,2,FALSE)=0,"",VLOOKUP(B10,AA$6:AB$13,2,FALSE)))</f>
        <v/>
      </c>
      <c r="O10" s="2934"/>
      <c r="R10" s="1335"/>
      <c r="S10" s="2923" t="str">
        <f>IF($V6="有り",IF(AC4&gt;=SUM(S9:T9),"○","×"),"－")</f>
        <v>－</v>
      </c>
      <c r="T10" s="2924"/>
      <c r="U10" s="2923" t="str">
        <f>IF($V6="有り",IF(AD4&gt;=SUM(U9:V9),"○","×"),"－")</f>
        <v>－</v>
      </c>
      <c r="V10" s="2924"/>
      <c r="W10" s="1335"/>
      <c r="X10" s="68" t="str">
        <f>IF(B10="","",IF(VLOOKUP(B10,AA$6:AD$13,3,FALSE)=0,"",VLOOKUP(B10,AA$6:AD$13,3,FALSE)))</f>
        <v/>
      </c>
      <c r="Y10" s="68" t="str">
        <f t="shared" si="1"/>
        <v/>
      </c>
      <c r="Z10" s="68" t="str">
        <f t="shared" si="2"/>
        <v/>
      </c>
      <c r="AA10" s="1332" t="s">
        <v>3304</v>
      </c>
      <c r="AB10" s="68"/>
      <c r="AC10" s="68" t="s">
        <v>3500</v>
      </c>
      <c r="AD10" s="68" t="s">
        <v>3500</v>
      </c>
      <c r="AE10" s="66"/>
      <c r="AF10" s="66">
        <v>5</v>
      </c>
      <c r="AG10" s="66" t="str">
        <f t="shared" si="3"/>
        <v/>
      </c>
      <c r="AH10" s="66"/>
      <c r="AI10" s="66"/>
      <c r="AJ10" s="66"/>
      <c r="AK10" s="66"/>
      <c r="AL10" s="66"/>
      <c r="AM10" s="66"/>
      <c r="AN10" s="66"/>
      <c r="AO10" s="66"/>
      <c r="AP10" s="66"/>
    </row>
    <row r="11" spans="1:42" ht="15.75" customHeight="1">
      <c r="A11" s="7"/>
      <c r="B11" s="9"/>
      <c r="C11" s="10"/>
      <c r="D11" s="10"/>
      <c r="E11" s="11"/>
      <c r="F11" s="11"/>
      <c r="G11" s="11"/>
      <c r="H11" s="11"/>
      <c r="I11" s="12"/>
      <c r="J11" s="12"/>
      <c r="K11" s="12"/>
      <c r="L11" s="12"/>
      <c r="M11" s="12"/>
      <c r="N11" s="12"/>
      <c r="O11" s="8"/>
      <c r="R11" s="1335"/>
      <c r="S11" s="2935" t="s">
        <v>3829</v>
      </c>
      <c r="T11" s="2936"/>
      <c r="U11" s="2936"/>
      <c r="V11" s="2936"/>
      <c r="W11" s="1335"/>
      <c r="X11" s="66"/>
      <c r="Y11" s="66"/>
      <c r="Z11" s="66"/>
      <c r="AA11" s="1332" t="s">
        <v>3305</v>
      </c>
      <c r="AB11" s="68" t="s">
        <v>3308</v>
      </c>
      <c r="AC11" s="68" t="s">
        <v>3500</v>
      </c>
      <c r="AD11" s="68" t="s">
        <v>3500</v>
      </c>
      <c r="AE11" s="68" t="s">
        <v>3500</v>
      </c>
      <c r="AF11" s="66"/>
      <c r="AG11" s="66"/>
      <c r="AH11" s="66"/>
      <c r="AI11" s="66"/>
      <c r="AJ11" s="66"/>
      <c r="AK11" s="66"/>
      <c r="AL11" s="66"/>
      <c r="AM11" s="66"/>
      <c r="AN11" s="66"/>
      <c r="AO11" s="66"/>
      <c r="AP11" s="66"/>
    </row>
    <row r="12" spans="1:42" ht="15.95" customHeight="1">
      <c r="A12" s="22" t="s">
        <v>207</v>
      </c>
      <c r="B12" s="5"/>
      <c r="D12" s="3"/>
      <c r="E12" s="3"/>
      <c r="F12" s="3"/>
      <c r="G12" s="7"/>
      <c r="H12" s="3"/>
      <c r="I12" s="3"/>
      <c r="J12" s="7"/>
      <c r="K12" s="3"/>
      <c r="L12" s="3"/>
      <c r="M12" s="7"/>
      <c r="N12" s="3"/>
      <c r="R12" s="1335"/>
      <c r="S12" s="1888"/>
      <c r="T12" s="1888"/>
      <c r="U12" s="1888"/>
      <c r="V12" s="1888"/>
      <c r="W12" s="1335"/>
      <c r="X12" s="66"/>
      <c r="Y12" s="66"/>
      <c r="Z12" s="66"/>
      <c r="AA12" s="1332" t="s">
        <v>3306</v>
      </c>
      <c r="AB12" s="68" t="s">
        <v>3308</v>
      </c>
      <c r="AC12" s="68" t="s">
        <v>3500</v>
      </c>
      <c r="AD12" s="68" t="s">
        <v>3500</v>
      </c>
      <c r="AE12" s="68" t="s">
        <v>3500</v>
      </c>
      <c r="AF12" s="66"/>
      <c r="AG12" s="66"/>
      <c r="AH12" s="66"/>
      <c r="AI12" s="66"/>
      <c r="AJ12" s="66"/>
      <c r="AK12" s="66"/>
      <c r="AL12" s="66"/>
      <c r="AM12" s="66"/>
      <c r="AN12" s="66"/>
      <c r="AO12" s="66"/>
      <c r="AP12" s="66"/>
    </row>
    <row r="13" spans="1:42" ht="30" customHeight="1">
      <c r="A13" s="40" t="s">
        <v>127</v>
      </c>
      <c r="B13" s="2876" t="s">
        <v>136</v>
      </c>
      <c r="C13" s="2877"/>
      <c r="D13" s="2877"/>
      <c r="E13" s="2726"/>
      <c r="F13" s="2688" t="s">
        <v>208</v>
      </c>
      <c r="G13" s="2688"/>
      <c r="H13" s="2878" t="s">
        <v>209</v>
      </c>
      <c r="I13" s="2878"/>
      <c r="J13" s="2878"/>
      <c r="K13" s="2878"/>
      <c r="L13" s="2873" t="s">
        <v>210</v>
      </c>
      <c r="M13" s="2873"/>
      <c r="N13" s="2922"/>
      <c r="O13" s="39" t="s">
        <v>185</v>
      </c>
      <c r="P13" s="15"/>
      <c r="Q13" s="15"/>
      <c r="R13" s="1341"/>
      <c r="S13" s="1888"/>
      <c r="T13" s="1888"/>
      <c r="U13" s="1888"/>
      <c r="V13" s="1888"/>
      <c r="W13" s="1341"/>
      <c r="X13" s="67"/>
      <c r="Y13" s="67"/>
      <c r="Z13" s="67"/>
      <c r="AA13" s="66" t="s">
        <v>3307</v>
      </c>
      <c r="AB13" s="863"/>
      <c r="AC13" s="68" t="s">
        <v>3500</v>
      </c>
      <c r="AD13" s="68" t="s">
        <v>3500</v>
      </c>
      <c r="AE13" s="68" t="s">
        <v>3500</v>
      </c>
      <c r="AF13" s="66" t="s">
        <v>246</v>
      </c>
      <c r="AG13" s="66"/>
      <c r="AH13" s="66"/>
      <c r="AI13" s="66"/>
      <c r="AJ13" s="66"/>
      <c r="AK13" s="66"/>
      <c r="AL13" s="66"/>
      <c r="AM13" s="66"/>
      <c r="AN13" s="66"/>
      <c r="AO13" s="66"/>
      <c r="AP13" s="66"/>
    </row>
    <row r="14" spans="1:42" ht="23.1" customHeight="1">
      <c r="A14" s="51">
        <v>1</v>
      </c>
      <c r="B14" s="2879"/>
      <c r="C14" s="2880"/>
      <c r="D14" s="2880"/>
      <c r="E14" s="2881"/>
      <c r="F14" s="410"/>
      <c r="G14" s="603" t="s">
        <v>198</v>
      </c>
      <c r="H14" s="2882"/>
      <c r="I14" s="2882"/>
      <c r="J14" s="2882"/>
      <c r="K14" s="2882"/>
      <c r="L14" s="2883"/>
      <c r="M14" s="2883"/>
      <c r="N14" s="2884"/>
      <c r="O14" s="413"/>
      <c r="P14" s="15"/>
      <c r="Q14" s="15"/>
      <c r="R14" s="1341"/>
      <c r="S14" s="1888"/>
      <c r="T14" s="1888"/>
      <c r="U14" s="1888"/>
      <c r="V14" s="1888"/>
      <c r="W14" s="1341"/>
      <c r="X14" s="67"/>
      <c r="Y14" s="67" t="s">
        <v>211</v>
      </c>
      <c r="Z14" s="67"/>
      <c r="AA14" s="862"/>
      <c r="AB14" s="862"/>
      <c r="AC14" s="862"/>
      <c r="AD14" s="862"/>
      <c r="AE14" s="66"/>
      <c r="AF14" s="67" t="s">
        <v>247</v>
      </c>
      <c r="AG14" s="66"/>
      <c r="AH14" s="66"/>
      <c r="AI14" s="66"/>
      <c r="AJ14" s="66"/>
      <c r="AK14" s="66"/>
      <c r="AL14" s="66"/>
      <c r="AM14" s="66"/>
      <c r="AN14" s="66"/>
      <c r="AO14" s="66"/>
      <c r="AP14" s="66"/>
    </row>
    <row r="15" spans="1:42" ht="23.1" customHeight="1">
      <c r="A15" s="52">
        <v>2</v>
      </c>
      <c r="B15" s="2851"/>
      <c r="C15" s="2852"/>
      <c r="D15" s="2852"/>
      <c r="E15" s="2853"/>
      <c r="F15" s="411"/>
      <c r="G15" s="604" t="s">
        <v>212</v>
      </c>
      <c r="H15" s="2854"/>
      <c r="I15" s="2854"/>
      <c r="J15" s="2854"/>
      <c r="K15" s="2854"/>
      <c r="L15" s="2855"/>
      <c r="M15" s="2855"/>
      <c r="N15" s="2856"/>
      <c r="O15" s="414"/>
      <c r="P15" s="15"/>
      <c r="Q15" s="15"/>
      <c r="R15" s="1341"/>
      <c r="S15" s="1888"/>
      <c r="T15" s="1888"/>
      <c r="U15" s="1888"/>
      <c r="V15" s="1888"/>
      <c r="W15" s="1341"/>
      <c r="X15" s="67"/>
      <c r="Y15" s="67" t="s">
        <v>213</v>
      </c>
      <c r="Z15" s="67"/>
      <c r="AA15" s="862"/>
      <c r="AB15" s="862"/>
      <c r="AC15" s="862"/>
      <c r="AD15" s="862"/>
      <c r="AE15" s="66"/>
      <c r="AF15" s="67" t="s">
        <v>248</v>
      </c>
      <c r="AG15" s="66"/>
      <c r="AH15" s="66"/>
      <c r="AI15" s="66"/>
      <c r="AJ15" s="66"/>
      <c r="AK15" s="66"/>
      <c r="AL15" s="66"/>
      <c r="AM15" s="66"/>
      <c r="AN15" s="66"/>
      <c r="AO15" s="66"/>
      <c r="AP15" s="66"/>
    </row>
    <row r="16" spans="1:42" ht="23.1" customHeight="1">
      <c r="A16" s="52">
        <v>3</v>
      </c>
      <c r="B16" s="2851"/>
      <c r="C16" s="2852"/>
      <c r="D16" s="2852"/>
      <c r="E16" s="2853"/>
      <c r="F16" s="411"/>
      <c r="G16" s="604" t="s">
        <v>212</v>
      </c>
      <c r="H16" s="2854"/>
      <c r="I16" s="2854"/>
      <c r="J16" s="2854"/>
      <c r="K16" s="2854"/>
      <c r="L16" s="2855"/>
      <c r="M16" s="2855"/>
      <c r="N16" s="2856"/>
      <c r="O16" s="414"/>
      <c r="P16" s="15"/>
      <c r="Q16" s="15"/>
      <c r="R16" s="1341"/>
      <c r="S16" s="1341"/>
      <c r="T16" s="1341"/>
      <c r="U16" s="1341"/>
      <c r="V16" s="1341"/>
      <c r="W16" s="1341"/>
      <c r="X16" s="67"/>
      <c r="Y16" s="67" t="s">
        <v>214</v>
      </c>
      <c r="Z16" s="67"/>
      <c r="AA16" s="862"/>
      <c r="AB16" s="862"/>
      <c r="AC16" s="862"/>
      <c r="AD16" s="862"/>
      <c r="AE16" s="66"/>
      <c r="AF16" s="67" t="s">
        <v>249</v>
      </c>
      <c r="AG16" s="66"/>
      <c r="AH16" s="66"/>
      <c r="AI16" s="66"/>
      <c r="AJ16" s="66"/>
      <c r="AK16" s="66"/>
      <c r="AL16" s="66"/>
      <c r="AM16" s="66"/>
      <c r="AN16" s="66"/>
      <c r="AO16" s="66"/>
      <c r="AP16" s="66"/>
    </row>
    <row r="17" spans="1:42" ht="23.1" customHeight="1">
      <c r="A17" s="52">
        <v>4</v>
      </c>
      <c r="B17" s="2851"/>
      <c r="C17" s="2852"/>
      <c r="D17" s="2852"/>
      <c r="E17" s="2853"/>
      <c r="F17" s="411"/>
      <c r="G17" s="604" t="s">
        <v>212</v>
      </c>
      <c r="H17" s="2854"/>
      <c r="I17" s="2854"/>
      <c r="J17" s="2854"/>
      <c r="K17" s="2854"/>
      <c r="L17" s="2855"/>
      <c r="M17" s="2855"/>
      <c r="N17" s="2856"/>
      <c r="O17" s="414"/>
      <c r="P17" s="15"/>
      <c r="Q17" s="15"/>
      <c r="R17" s="1341"/>
      <c r="S17" s="1341"/>
      <c r="T17" s="1341"/>
      <c r="U17" s="1341"/>
      <c r="V17" s="1341"/>
      <c r="W17" s="1341"/>
      <c r="X17" s="67"/>
      <c r="Y17" s="67" t="s">
        <v>215</v>
      </c>
      <c r="Z17" s="67"/>
      <c r="AA17" s="862"/>
      <c r="AB17" s="862"/>
      <c r="AC17" s="862"/>
      <c r="AD17" s="862"/>
      <c r="AE17" s="66"/>
      <c r="AF17" s="67" t="s">
        <v>250</v>
      </c>
      <c r="AG17" s="66"/>
      <c r="AH17" s="66"/>
      <c r="AI17" s="66"/>
      <c r="AJ17" s="66"/>
      <c r="AK17" s="66"/>
      <c r="AL17" s="66"/>
      <c r="AM17" s="66"/>
      <c r="AN17" s="66"/>
      <c r="AO17" s="66"/>
      <c r="AP17" s="66"/>
    </row>
    <row r="18" spans="1:42" ht="23.1" customHeight="1">
      <c r="A18" s="53">
        <v>5</v>
      </c>
      <c r="B18" s="2886"/>
      <c r="C18" s="2887"/>
      <c r="D18" s="2887"/>
      <c r="E18" s="2888"/>
      <c r="F18" s="412"/>
      <c r="G18" s="605" t="s">
        <v>212</v>
      </c>
      <c r="H18" s="2889"/>
      <c r="I18" s="2889"/>
      <c r="J18" s="2889"/>
      <c r="K18" s="2889"/>
      <c r="L18" s="2890"/>
      <c r="M18" s="2890"/>
      <c r="N18" s="2891"/>
      <c r="O18" s="415"/>
      <c r="P18" s="15"/>
      <c r="Q18" s="15"/>
      <c r="R18" s="1341"/>
      <c r="S18" s="1341"/>
      <c r="T18" s="1341"/>
      <c r="U18" s="1341"/>
      <c r="V18" s="1341"/>
      <c r="W18" s="1341"/>
      <c r="X18" s="67"/>
      <c r="Y18" s="67"/>
      <c r="Z18" s="67"/>
      <c r="AA18" s="862"/>
      <c r="AB18" s="862"/>
      <c r="AC18" s="862"/>
      <c r="AD18" s="862"/>
      <c r="AE18" s="66"/>
      <c r="AF18" s="67" t="s">
        <v>251</v>
      </c>
      <c r="AG18" s="66"/>
      <c r="AH18" s="66"/>
      <c r="AI18" s="66"/>
      <c r="AJ18" s="66"/>
      <c r="AK18" s="66"/>
      <c r="AL18" s="66"/>
      <c r="AM18" s="66"/>
      <c r="AN18" s="66"/>
      <c r="AO18" s="66"/>
      <c r="AP18" s="66"/>
    </row>
    <row r="19" spans="1:42" ht="14.25" customHeight="1">
      <c r="R19" s="1335"/>
      <c r="S19" s="1335"/>
      <c r="T19" s="1335"/>
      <c r="U19" s="1335"/>
      <c r="V19" s="1335"/>
      <c r="W19" s="1335"/>
      <c r="X19" s="66"/>
      <c r="Y19" s="66"/>
      <c r="Z19" s="66"/>
      <c r="AA19" s="66"/>
      <c r="AB19" s="862"/>
      <c r="AC19" s="862"/>
      <c r="AD19" s="862"/>
      <c r="AE19" s="66"/>
      <c r="AF19" s="66" t="s">
        <v>252</v>
      </c>
      <c r="AG19" s="66"/>
      <c r="AH19" s="66"/>
      <c r="AI19" s="66"/>
      <c r="AJ19" s="66"/>
      <c r="AK19" s="66"/>
      <c r="AL19" s="66"/>
      <c r="AM19" s="66"/>
      <c r="AN19" s="66"/>
      <c r="AO19" s="66"/>
      <c r="AP19" s="66"/>
    </row>
    <row r="20" spans="1:42" ht="15.95" customHeight="1">
      <c r="A20" s="823" t="s">
        <v>3553</v>
      </c>
      <c r="B20" s="14"/>
      <c r="C20" s="27"/>
      <c r="D20" s="27"/>
      <c r="E20" s="27"/>
      <c r="F20" s="27"/>
      <c r="G20" s="27"/>
      <c r="R20" s="1335"/>
      <c r="S20" s="1335"/>
      <c r="T20" s="1335"/>
      <c r="U20" s="1335"/>
      <c r="V20" s="1335"/>
      <c r="W20" s="1335"/>
      <c r="X20" s="66"/>
      <c r="Y20" s="66"/>
      <c r="Z20" s="66"/>
      <c r="AA20" s="66"/>
      <c r="AB20" s="862"/>
      <c r="AC20" s="862"/>
      <c r="AD20" s="862"/>
      <c r="AE20" s="66"/>
      <c r="AF20" s="66" t="s">
        <v>253</v>
      </c>
      <c r="AG20" s="66"/>
      <c r="AH20" s="66"/>
      <c r="AI20" s="66"/>
      <c r="AJ20" s="66"/>
      <c r="AK20" s="66"/>
      <c r="AL20" s="66"/>
      <c r="AM20" s="66"/>
      <c r="AN20" s="66"/>
      <c r="AO20" s="66"/>
      <c r="AP20" s="66"/>
    </row>
    <row r="21" spans="1:42" ht="33.950000000000003" customHeight="1">
      <c r="A21" s="2629" t="s">
        <v>3225</v>
      </c>
      <c r="B21" s="2630"/>
      <c r="C21" s="2872" t="s">
        <v>216</v>
      </c>
      <c r="D21" s="2872"/>
      <c r="E21" s="2872"/>
      <c r="F21" s="2808" t="s">
        <v>3757</v>
      </c>
      <c r="G21" s="2885"/>
      <c r="H21" s="2809"/>
      <c r="I21" s="2629" t="s">
        <v>217</v>
      </c>
      <c r="J21" s="2872"/>
      <c r="K21" s="2630"/>
      <c r="L21" s="2872" t="s">
        <v>3224</v>
      </c>
      <c r="M21" s="2872"/>
      <c r="N21" s="2872"/>
      <c r="O21" s="947" t="s">
        <v>125</v>
      </c>
      <c r="P21" s="2925" t="s">
        <v>3541</v>
      </c>
      <c r="Q21" s="2926"/>
      <c r="R21" s="1374"/>
      <c r="S21" s="1374"/>
      <c r="T21" s="1374"/>
      <c r="U21" s="1374"/>
      <c r="V21" s="1374"/>
      <c r="W21" s="1374"/>
      <c r="X21" s="66" t="s">
        <v>3798</v>
      </c>
      <c r="Y21" s="66"/>
      <c r="Z21" s="66"/>
      <c r="AA21" s="66"/>
      <c r="AB21" s="66"/>
      <c r="AC21" s="66"/>
      <c r="AD21" s="66"/>
      <c r="AE21" s="66"/>
      <c r="AF21" s="66"/>
      <c r="AI21" s="1335"/>
      <c r="AJ21" s="66"/>
      <c r="AK21" s="66"/>
      <c r="AL21" s="66"/>
      <c r="AM21" s="66"/>
      <c r="AN21" s="66"/>
      <c r="AO21" s="66"/>
      <c r="AP21" s="66"/>
    </row>
    <row r="22" spans="1:42" ht="30" customHeight="1">
      <c r="A22" s="2892" t="s">
        <v>3179</v>
      </c>
      <c r="B22" s="948" t="s">
        <v>3177</v>
      </c>
      <c r="C22" s="2912" t="str">
        <f>参照元!ER15</f>
        <v>　</v>
      </c>
      <c r="D22" s="2913"/>
      <c r="E22" s="2914"/>
      <c r="F22" s="2915" t="str">
        <f>参照元!EU15</f>
        <v>　</v>
      </c>
      <c r="G22" s="2916"/>
      <c r="H22" s="2917"/>
      <c r="I22" s="2918" t="str">
        <f>参照元!EX15</f>
        <v>　</v>
      </c>
      <c r="J22" s="2919"/>
      <c r="K22" s="2920"/>
      <c r="L22" s="2909" t="str">
        <f>参照元!FA15</f>
        <v>　</v>
      </c>
      <c r="M22" s="2909"/>
      <c r="N22" s="2909"/>
      <c r="O22" s="952">
        <f>SUM(C22:N22)</f>
        <v>0</v>
      </c>
      <c r="P22" s="2927" t="e">
        <f>IF(OR(参照元!EK15=TRUE,参照元!EN15=TRUE),ROUND(報3!O25/(使用量_3!X10+使用量_3!X24)*100,1),"")</f>
        <v>#DIV/0!</v>
      </c>
      <c r="Q22" s="2930" t="s">
        <v>134</v>
      </c>
      <c r="R22" s="1370"/>
      <c r="S22" s="1370"/>
      <c r="T22" s="1370"/>
      <c r="U22" s="1370"/>
      <c r="V22" s="1370"/>
      <c r="W22" s="1370"/>
      <c r="X22" s="1417" t="s">
        <v>3796</v>
      </c>
      <c r="Y22" s="1417" t="s">
        <v>3797</v>
      </c>
      <c r="Z22" s="66"/>
      <c r="AA22" s="66"/>
      <c r="AB22" s="66"/>
      <c r="AC22" s="66"/>
      <c r="AD22" s="66"/>
      <c r="AE22" s="66"/>
      <c r="AF22" s="66"/>
      <c r="AI22" s="1335"/>
      <c r="AJ22" s="66"/>
      <c r="AK22" s="66"/>
      <c r="AL22" s="66"/>
      <c r="AM22" s="66"/>
      <c r="AN22" s="66"/>
      <c r="AO22" s="66"/>
      <c r="AP22" s="66"/>
    </row>
    <row r="23" spans="1:42" ht="30" customHeight="1">
      <c r="A23" s="2893"/>
      <c r="B23" s="949" t="s">
        <v>3223</v>
      </c>
      <c r="C23" s="2902">
        <f>参照元!ES15</f>
        <v>0</v>
      </c>
      <c r="D23" s="2903"/>
      <c r="E23" s="2904"/>
      <c r="F23" s="2905">
        <f>参照元!EV15</f>
        <v>0</v>
      </c>
      <c r="G23" s="2906"/>
      <c r="H23" s="2907"/>
      <c r="I23" s="2902">
        <f>参照元!EY15</f>
        <v>0</v>
      </c>
      <c r="J23" s="2903"/>
      <c r="K23" s="2908"/>
      <c r="L23" s="2921">
        <f>参照元!FB15</f>
        <v>0</v>
      </c>
      <c r="M23" s="2921"/>
      <c r="N23" s="2921"/>
      <c r="O23" s="953">
        <f t="shared" ref="O23" si="4">SUM(C23:N23)</f>
        <v>0</v>
      </c>
      <c r="P23" s="2928"/>
      <c r="Q23" s="2931"/>
      <c r="R23" s="1370"/>
      <c r="S23" s="1370"/>
      <c r="T23" s="1370"/>
      <c r="U23" s="1370"/>
      <c r="V23" s="1370"/>
      <c r="W23" s="1370"/>
      <c r="X23" s="1420">
        <f>SUM(C25:K25)</f>
        <v>0</v>
      </c>
      <c r="Y23" s="1420">
        <f>O25</f>
        <v>0</v>
      </c>
      <c r="Z23" s="66"/>
      <c r="AA23" s="66"/>
      <c r="AB23" s="66"/>
      <c r="AC23" s="66"/>
      <c r="AD23" s="66"/>
      <c r="AE23" s="66"/>
      <c r="AF23" s="66"/>
      <c r="AI23" s="1335"/>
      <c r="AJ23" s="66"/>
      <c r="AK23" s="66"/>
      <c r="AL23" s="66"/>
      <c r="AM23" s="66"/>
      <c r="AN23" s="66"/>
      <c r="AO23" s="66"/>
      <c r="AP23" s="66"/>
    </row>
    <row r="24" spans="1:42" ht="30" customHeight="1">
      <c r="A24" s="2893"/>
      <c r="B24" s="950" t="s">
        <v>3178</v>
      </c>
      <c r="C24" s="2895">
        <f>参照元!ET15</f>
        <v>0</v>
      </c>
      <c r="D24" s="2896"/>
      <c r="E24" s="2897"/>
      <c r="F24" s="2898">
        <f>参照元!EW15</f>
        <v>0</v>
      </c>
      <c r="G24" s="2899"/>
      <c r="H24" s="2900"/>
      <c r="I24" s="2895">
        <f>参照元!EZ15</f>
        <v>0</v>
      </c>
      <c r="J24" s="2896"/>
      <c r="K24" s="2911"/>
      <c r="L24" s="2901">
        <f>参照元!FC15</f>
        <v>0</v>
      </c>
      <c r="M24" s="2901"/>
      <c r="N24" s="2901"/>
      <c r="O24" s="953">
        <f>SUM(C24:N24)</f>
        <v>0</v>
      </c>
      <c r="P24" s="2928"/>
      <c r="Q24" s="2931"/>
      <c r="R24" s="1370"/>
      <c r="S24" s="1370"/>
      <c r="T24" s="1370"/>
      <c r="U24" s="1370"/>
      <c r="V24" s="1370"/>
      <c r="W24" s="1370"/>
      <c r="X24" s="1421">
        <f>IF(Y23=0,0,IF(X23&gt;0,"HV除く1台以上","HV含む1台以上"))</f>
        <v>0</v>
      </c>
      <c r="Y24" s="1418"/>
      <c r="Z24" s="66"/>
      <c r="AA24" s="66"/>
      <c r="AB24" s="66"/>
      <c r="AC24" s="66"/>
      <c r="AD24" s="66"/>
      <c r="AE24" s="66"/>
      <c r="AF24" s="66"/>
      <c r="AI24" s="1335"/>
      <c r="AJ24" s="66"/>
      <c r="AK24" s="66"/>
      <c r="AL24" s="66"/>
      <c r="AM24" s="66"/>
      <c r="AN24" s="66"/>
      <c r="AO24" s="66"/>
      <c r="AP24" s="66"/>
    </row>
    <row r="25" spans="1:42" ht="30" customHeight="1">
      <c r="A25" s="2894"/>
      <c r="B25" s="1419" t="s">
        <v>125</v>
      </c>
      <c r="C25" s="2910">
        <f>SUM(C22:C24)</f>
        <v>0</v>
      </c>
      <c r="D25" s="2910"/>
      <c r="E25" s="2910"/>
      <c r="F25" s="2910">
        <f>SUM(F22:F24)</f>
        <v>0</v>
      </c>
      <c r="G25" s="2910"/>
      <c r="H25" s="2910"/>
      <c r="I25" s="2910">
        <f>SUM(I22:I24)</f>
        <v>0</v>
      </c>
      <c r="J25" s="2910"/>
      <c r="K25" s="2910"/>
      <c r="L25" s="2910">
        <f>SUM(L22:L24)</f>
        <v>0</v>
      </c>
      <c r="M25" s="2910"/>
      <c r="N25" s="2910"/>
      <c r="O25" s="954">
        <f>SUM(C25:N25)</f>
        <v>0</v>
      </c>
      <c r="P25" s="2929"/>
      <c r="Q25" s="2932"/>
      <c r="R25" s="1370"/>
      <c r="S25" s="1370"/>
      <c r="T25" s="1370"/>
      <c r="U25" s="1370"/>
      <c r="V25" s="1370"/>
      <c r="W25" s="1370"/>
      <c r="X25" s="66"/>
      <c r="Y25" s="66"/>
      <c r="Z25" s="66"/>
      <c r="AA25" s="66"/>
      <c r="AB25" s="66"/>
      <c r="AC25" s="66"/>
      <c r="AD25" s="66"/>
      <c r="AE25" s="66"/>
      <c r="AF25" s="66"/>
      <c r="AI25" s="1335"/>
      <c r="AJ25" s="66"/>
      <c r="AK25" s="66"/>
      <c r="AL25" s="66"/>
      <c r="AM25" s="66"/>
      <c r="AN25" s="66"/>
      <c r="AO25" s="66"/>
      <c r="AP25" s="66"/>
    </row>
    <row r="26" spans="1:42" ht="20.100000000000001" customHeight="1">
      <c r="A26" s="951"/>
      <c r="B26" s="951"/>
      <c r="C26" s="951"/>
      <c r="D26" s="951"/>
      <c r="E26" s="951"/>
      <c r="F26" s="951"/>
      <c r="G26" s="951"/>
      <c r="H26" s="951"/>
      <c r="I26" s="951"/>
      <c r="J26" s="951"/>
      <c r="K26" s="951"/>
      <c r="L26" s="951"/>
      <c r="M26" s="951"/>
      <c r="N26" s="951"/>
      <c r="O26" s="951"/>
      <c r="P26" s="951"/>
      <c r="Q26" s="951"/>
      <c r="R26" s="1335"/>
      <c r="S26" s="1335"/>
      <c r="T26" s="1335"/>
      <c r="U26" s="1335"/>
      <c r="V26" s="1335"/>
      <c r="W26" s="1335"/>
      <c r="X26" s="66"/>
      <c r="Y26" s="66"/>
      <c r="Z26" s="66"/>
      <c r="AA26" s="66"/>
      <c r="AB26" s="66"/>
      <c r="AC26" s="66"/>
      <c r="AD26" s="66"/>
      <c r="AE26" s="66"/>
      <c r="AF26" s="66"/>
      <c r="AG26" s="66"/>
      <c r="AH26" s="66"/>
      <c r="AI26" s="66"/>
      <c r="AJ26" s="66"/>
      <c r="AK26" s="66"/>
      <c r="AL26" s="66"/>
      <c r="AM26" s="66"/>
      <c r="AN26" s="66"/>
      <c r="AO26" s="66"/>
      <c r="AP26" s="66"/>
    </row>
    <row r="27" spans="1:42" ht="20.100000000000001" customHeight="1">
      <c r="A27" s="66"/>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row>
    <row r="28" spans="1:42" ht="20.100000000000001" customHeight="1">
      <c r="A28" s="66"/>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row>
    <row r="29" spans="1:42" ht="12.75" customHeight="1">
      <c r="A29" s="66"/>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row>
    <row r="30" spans="1:42">
      <c r="A30" s="66"/>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row>
    <row r="31" spans="1:42">
      <c r="A31" s="66"/>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row>
    <row r="32" spans="1:42">
      <c r="A32" s="66"/>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row>
    <row r="33" spans="1:42">
      <c r="A33" s="66"/>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row>
    <row r="34" spans="1:42">
      <c r="A34" s="66"/>
      <c r="B34" s="66"/>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row>
    <row r="35" spans="1:42">
      <c r="A35" s="66"/>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row>
    <row r="36" spans="1:42">
      <c r="A36" s="66"/>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row>
    <row r="37" spans="1:42" ht="12.75" customHeight="1">
      <c r="A37" s="66"/>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row>
    <row r="38" spans="1:42">
      <c r="A38" s="66"/>
      <c r="B38" s="66"/>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row>
    <row r="39" spans="1:42">
      <c r="A39" s="66"/>
      <c r="B39" s="66"/>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row>
    <row r="40" spans="1:42">
      <c r="A40" s="66"/>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row>
    <row r="41" spans="1:42">
      <c r="A41" s="66"/>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row>
    <row r="42" spans="1:42">
      <c r="A42" s="66"/>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row>
    <row r="43" spans="1:42">
      <c r="A43" s="66"/>
      <c r="B43" s="66"/>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row>
    <row r="44" spans="1:42">
      <c r="A44" s="66"/>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row>
    <row r="45" spans="1:42">
      <c r="A45" s="66"/>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row>
    <row r="46" spans="1:42">
      <c r="A46" s="66"/>
      <c r="B46" s="66"/>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row>
    <row r="47" spans="1:42">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row>
    <row r="48" spans="1:42">
      <c r="A48" s="66"/>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row>
  </sheetData>
  <sheetProtection algorithmName="SHA-512" hashValue="WlfBL8F0HBbSBnSJDD18IlaTqYPPnZSc/qzVFhT2zrpYsbyU3JQxYpcLM+2sw/GOAOWWXGtdjp81gS/3xEa96w==" saltValue="xAHk2yzeANnBCxp7m1c1qA==" spinCount="100000" sheet="1" formatCells="0"/>
  <mergeCells count="75">
    <mergeCell ref="L23:N23"/>
    <mergeCell ref="L13:N13"/>
    <mergeCell ref="S10:T10"/>
    <mergeCell ref="U10:V10"/>
    <mergeCell ref="P21:Q21"/>
    <mergeCell ref="P22:P25"/>
    <mergeCell ref="Q22:Q25"/>
    <mergeCell ref="N10:O10"/>
    <mergeCell ref="S11:V15"/>
    <mergeCell ref="A22:A25"/>
    <mergeCell ref="C24:E24"/>
    <mergeCell ref="F24:H24"/>
    <mergeCell ref="L24:N24"/>
    <mergeCell ref="C23:E23"/>
    <mergeCell ref="F23:H23"/>
    <mergeCell ref="I23:K23"/>
    <mergeCell ref="L22:N22"/>
    <mergeCell ref="C25:E25"/>
    <mergeCell ref="F25:H25"/>
    <mergeCell ref="I25:K25"/>
    <mergeCell ref="I24:K24"/>
    <mergeCell ref="C22:E22"/>
    <mergeCell ref="F22:H22"/>
    <mergeCell ref="I22:K22"/>
    <mergeCell ref="L25:N25"/>
    <mergeCell ref="C21:E21"/>
    <mergeCell ref="F21:H21"/>
    <mergeCell ref="I21:K21"/>
    <mergeCell ref="L21:N21"/>
    <mergeCell ref="L17:N17"/>
    <mergeCell ref="B18:E18"/>
    <mergeCell ref="H18:K18"/>
    <mergeCell ref="L18:N18"/>
    <mergeCell ref="A21:B21"/>
    <mergeCell ref="B17:E17"/>
    <mergeCell ref="H17:K17"/>
    <mergeCell ref="B9:F9"/>
    <mergeCell ref="G9:J9"/>
    <mergeCell ref="L15:N15"/>
    <mergeCell ref="H14:K14"/>
    <mergeCell ref="B15:E15"/>
    <mergeCell ref="H15:K15"/>
    <mergeCell ref="L14:N14"/>
    <mergeCell ref="B16:E16"/>
    <mergeCell ref="H16:K16"/>
    <mergeCell ref="L16:N16"/>
    <mergeCell ref="A4:O4"/>
    <mergeCell ref="B5:F5"/>
    <mergeCell ref="G5:J5"/>
    <mergeCell ref="B6:F6"/>
    <mergeCell ref="G6:J6"/>
    <mergeCell ref="K6:L6"/>
    <mergeCell ref="K5:M5"/>
    <mergeCell ref="N5:O5"/>
    <mergeCell ref="N6:O6"/>
    <mergeCell ref="B13:E13"/>
    <mergeCell ref="F13:G13"/>
    <mergeCell ref="H13:K13"/>
    <mergeCell ref="B14:E14"/>
    <mergeCell ref="S6:U6"/>
    <mergeCell ref="B10:F10"/>
    <mergeCell ref="G10:J10"/>
    <mergeCell ref="K9:L9"/>
    <mergeCell ref="K10:L10"/>
    <mergeCell ref="K8:L8"/>
    <mergeCell ref="N7:O7"/>
    <mergeCell ref="N8:O8"/>
    <mergeCell ref="B7:F7"/>
    <mergeCell ref="G7:J7"/>
    <mergeCell ref="B8:F8"/>
    <mergeCell ref="G8:J8"/>
    <mergeCell ref="K7:L7"/>
    <mergeCell ref="S7:T7"/>
    <mergeCell ref="U7:V7"/>
    <mergeCell ref="N9:O9"/>
  </mergeCells>
  <phoneticPr fontId="34"/>
  <dataValidations count="6">
    <dataValidation type="list" allowBlank="1" showInputMessage="1" sqref="O14:O18" xr:uid="{00000000-0002-0000-3F00-000000000000}">
      <formula1>$Y$14:$Y$17</formula1>
    </dataValidation>
    <dataValidation type="whole" operator="greaterThanOrEqual" allowBlank="1" showErrorMessage="1" error="西暦で入力して下さい。" sqref="F14:F18" xr:uid="{00000000-0002-0000-3F00-000001000000}">
      <formula1>0</formula1>
    </dataValidation>
    <dataValidation type="list" allowBlank="1" showInputMessage="1" sqref="B6:F10" xr:uid="{00000000-0002-0000-3F00-000002000000}">
      <formula1>$AA$6:$AA$13</formula1>
    </dataValidation>
    <dataValidation type="list" errorStyle="information" allowBlank="1" sqref="B14:E18" xr:uid="{5B7BE31E-3174-4AAC-B534-E42C743CB116}">
      <formula1>$AF$14:$AF$20</formula1>
    </dataValidation>
    <dataValidation type="list" allowBlank="1" showInputMessage="1" showErrorMessage="1" sqref="V6" xr:uid="{9C5AF862-7609-498B-A714-C6D395E8B371}">
      <formula1>"有り,無し"</formula1>
    </dataValidation>
    <dataValidation type="list" allowBlank="1" showInputMessage="1" showErrorMessage="1" sqref="M6:M10" xr:uid="{997CC530-FF45-42B9-AD60-4B5045D79452}">
      <formula1>$Y$14:$Y$15</formula1>
    </dataValidation>
  </dataValidations>
  <printOptions horizontalCentered="1"/>
  <pageMargins left="0.78740157480314965" right="0.78740157480314965" top="0.39370078740157483" bottom="0.59055118110236227" header="0.31496062992125984" footer="0.23622047244094491"/>
  <pageSetup paperSize="9" scale="77"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9FFABCA3-79AA-4CF2-8B20-75ACB452CD78}">
            <xm:f>'使用量_1,2'!$C$19="無し"</xm:f>
            <x14:dxf>
              <fill>
                <patternFill>
                  <bgColor theme="0" tint="-0.24994659260841701"/>
                </patternFill>
              </fill>
            </x14:dxf>
          </x14:cfRule>
          <xm:sqref>C22:O25</xm:sqref>
        </x14:conditionalFormatting>
      </x14:conditionalFormattings>
    </ext>
  </extLst>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75">
    <tabColor rgb="FFFFC000"/>
    <pageSetUpPr fitToPage="1"/>
  </sheetPr>
  <dimension ref="A1:AF55"/>
  <sheetViews>
    <sheetView zoomScaleNormal="100" workbookViewId="0">
      <selection activeCell="K5" sqref="K5:L5"/>
    </sheetView>
  </sheetViews>
  <sheetFormatPr defaultColWidth="9" defaultRowHeight="12"/>
  <cols>
    <col min="1" max="1" width="2.875" style="379" customWidth="1"/>
    <col min="2" max="2" width="23.75" style="861" customWidth="1"/>
    <col min="3" max="3" width="3.875" style="861" customWidth="1"/>
    <col min="4" max="4" width="3.625" style="861" customWidth="1"/>
    <col min="5" max="6" width="23.625" style="379" customWidth="1"/>
    <col min="7" max="7" width="4.5" style="1596" customWidth="1"/>
    <col min="8" max="8" width="7.25" style="379" customWidth="1"/>
    <col min="9" max="9" width="4.5" style="1596" customWidth="1"/>
    <col min="10" max="10" width="9.625" style="379" customWidth="1"/>
    <col min="11" max="11" width="4.5" style="1596" customWidth="1"/>
    <col min="12" max="12" width="6.875" style="1596" customWidth="1"/>
    <col min="13" max="13" width="4.5" style="1596" customWidth="1"/>
    <col min="14" max="14" width="7.375" style="405" customWidth="1"/>
    <col min="15" max="15" width="1.625" style="1597" customWidth="1"/>
    <col min="16" max="17" width="3.75" style="379" hidden="1" customWidth="1"/>
    <col min="18" max="18" width="9" style="379" hidden="1" customWidth="1"/>
    <col min="19" max="19" width="9" style="405" hidden="1" customWidth="1"/>
    <col min="20" max="20" width="10.5" style="405" hidden="1" customWidth="1"/>
    <col min="21" max="21" width="4.25" style="405" hidden="1" customWidth="1"/>
    <col min="22" max="22" width="11.25" style="405" hidden="1" customWidth="1"/>
    <col min="23" max="24" width="6.625" style="405" hidden="1" customWidth="1"/>
    <col min="25" max="25" width="9" style="379" hidden="1" customWidth="1"/>
    <col min="26" max="26" width="3.5" style="379" customWidth="1"/>
    <col min="27" max="27" width="2.25" style="379" customWidth="1"/>
    <col min="28" max="28" width="9.625" style="405" customWidth="1"/>
    <col min="29" max="32" width="10.625" style="379" customWidth="1"/>
    <col min="33" max="16384" width="9" style="379"/>
  </cols>
  <sheetData>
    <row r="1" spans="1:32" ht="12" customHeight="1">
      <c r="A1" s="616" t="s">
        <v>218</v>
      </c>
      <c r="O1" s="3010"/>
      <c r="P1" s="1598" t="s">
        <v>3473</v>
      </c>
      <c r="Q1" s="1598" t="s">
        <v>3473</v>
      </c>
      <c r="R1" s="1598" t="s">
        <v>3473</v>
      </c>
      <c r="S1" s="1598" t="s">
        <v>3473</v>
      </c>
      <c r="T1" s="1598" t="s">
        <v>3473</v>
      </c>
      <c r="U1" s="1598" t="s">
        <v>3473</v>
      </c>
      <c r="V1" s="1598" t="s">
        <v>3473</v>
      </c>
      <c r="W1" s="1598" t="s">
        <v>3473</v>
      </c>
      <c r="X1" s="1598" t="s">
        <v>3473</v>
      </c>
      <c r="Y1" s="1598" t="s">
        <v>3473</v>
      </c>
      <c r="Z1" s="1599"/>
      <c r="AA1" s="1599"/>
      <c r="AC1" s="1599"/>
      <c r="AD1" s="1599"/>
      <c r="AE1" s="1599"/>
      <c r="AF1" s="1599"/>
    </row>
    <row r="2" spans="1:32" ht="12" customHeight="1">
      <c r="A2" s="379" t="s">
        <v>119</v>
      </c>
      <c r="B2" s="619"/>
      <c r="C2" s="619"/>
      <c r="D2" s="619"/>
      <c r="E2" s="619"/>
      <c r="F2" s="619"/>
      <c r="H2" s="619"/>
      <c r="J2" s="619"/>
      <c r="O2" s="3010"/>
      <c r="P2" s="862"/>
      <c r="Q2" s="862"/>
      <c r="R2" s="862"/>
      <c r="S2" s="863"/>
      <c r="T2" s="863"/>
      <c r="U2" s="863"/>
      <c r="V2" s="863"/>
      <c r="W2" s="863"/>
      <c r="X2" s="863"/>
      <c r="Y2" s="1599"/>
      <c r="Z2" s="1599"/>
      <c r="AA2" s="1599"/>
      <c r="AC2" s="1599"/>
      <c r="AD2" s="1599"/>
      <c r="AE2" s="1599"/>
      <c r="AF2" s="1599"/>
    </row>
    <row r="3" spans="1:32" s="827" customFormat="1" ht="12.75" customHeight="1" thickBot="1">
      <c r="A3" s="823" t="s">
        <v>3160</v>
      </c>
      <c r="B3" s="1600"/>
      <c r="C3" s="1600"/>
      <c r="D3" s="1600"/>
      <c r="E3" s="839"/>
      <c r="F3" s="839"/>
      <c r="G3" s="1601"/>
      <c r="H3" s="839"/>
      <c r="I3" s="1601"/>
      <c r="J3" s="839"/>
      <c r="K3" s="1601"/>
      <c r="L3" s="1602"/>
      <c r="M3" s="1601"/>
      <c r="N3" s="1603"/>
      <c r="O3" s="3010"/>
      <c r="P3" s="828"/>
      <c r="Q3" s="828"/>
      <c r="R3" s="828"/>
      <c r="S3" s="864"/>
      <c r="T3" s="864"/>
      <c r="U3" s="864"/>
      <c r="V3" s="864"/>
      <c r="W3" s="864"/>
      <c r="X3" s="864"/>
      <c r="Y3" s="1394"/>
      <c r="Z3" s="1394"/>
      <c r="AA3" s="1394"/>
      <c r="AB3" s="829" t="s">
        <v>4794</v>
      </c>
      <c r="AC3" s="1394"/>
      <c r="AD3" s="1394"/>
      <c r="AE3" s="1394"/>
      <c r="AF3" s="1394"/>
    </row>
    <row r="4" spans="1:32" s="827" customFormat="1" ht="12.75" customHeight="1">
      <c r="A4" s="3011" t="s">
        <v>3152</v>
      </c>
      <c r="B4" s="2963"/>
      <c r="C4" s="2963"/>
      <c r="D4" s="2963"/>
      <c r="E4" s="2963"/>
      <c r="F4" s="2966" t="s">
        <v>3161</v>
      </c>
      <c r="G4" s="2953" t="s">
        <v>3154</v>
      </c>
      <c r="H4" s="2954"/>
      <c r="I4" s="2954"/>
      <c r="J4" s="2954"/>
      <c r="K4" s="2954"/>
      <c r="L4" s="2954"/>
      <c r="M4" s="2954"/>
      <c r="N4" s="2955"/>
      <c r="O4" s="3010"/>
      <c r="P4" s="1604"/>
      <c r="Q4" s="1605"/>
      <c r="R4" s="828"/>
      <c r="S4" s="864"/>
      <c r="T4" s="864"/>
      <c r="U4" s="864"/>
      <c r="V4" s="864"/>
      <c r="W4" s="864"/>
      <c r="X4" s="864"/>
      <c r="Y4" s="1394"/>
      <c r="Z4" s="1394"/>
      <c r="AA4" s="1394"/>
      <c r="AB4" s="2782" t="s">
        <v>4793</v>
      </c>
      <c r="AC4" s="1394"/>
      <c r="AD4" s="1394"/>
      <c r="AE4" s="1394"/>
      <c r="AF4" s="1394"/>
    </row>
    <row r="5" spans="1:32" s="827" customFormat="1" ht="13.5" customHeight="1" thickBot="1">
      <c r="A5" s="3012"/>
      <c r="B5" s="3013"/>
      <c r="C5" s="3013"/>
      <c r="D5" s="3013"/>
      <c r="E5" s="3013"/>
      <c r="F5" s="2967"/>
      <c r="G5" s="2956"/>
      <c r="H5" s="2957"/>
      <c r="I5" s="2957"/>
      <c r="J5" s="2957"/>
      <c r="K5" s="2957"/>
      <c r="L5" s="2957"/>
      <c r="M5" s="2957"/>
      <c r="N5" s="2958"/>
      <c r="O5" s="3010"/>
      <c r="P5" s="1606"/>
      <c r="Q5" s="1606"/>
      <c r="R5" s="865"/>
      <c r="S5" s="864"/>
      <c r="T5" s="864"/>
      <c r="U5" s="1606" t="s">
        <v>3787</v>
      </c>
      <c r="V5" s="1606"/>
      <c r="W5" s="1606"/>
      <c r="X5" s="864"/>
      <c r="Y5" s="1394"/>
      <c r="Z5" s="1394"/>
      <c r="AA5" s="1394"/>
      <c r="AB5" s="3013"/>
      <c r="AC5" s="1394"/>
      <c r="AD5" s="1394"/>
      <c r="AE5" s="1394"/>
      <c r="AF5" s="1394"/>
    </row>
    <row r="6" spans="1:32" s="827" customFormat="1" ht="24" customHeight="1">
      <c r="A6" s="1607">
        <v>1</v>
      </c>
      <c r="B6" s="3019" t="s">
        <v>135</v>
      </c>
      <c r="C6" s="3020"/>
      <c r="D6" s="3020"/>
      <c r="E6" s="3020"/>
      <c r="F6" s="1608"/>
      <c r="G6" s="1609"/>
      <c r="H6" s="1610" t="s">
        <v>130</v>
      </c>
      <c r="I6" s="1611"/>
      <c r="J6" s="1612" t="s">
        <v>3153</v>
      </c>
      <c r="K6" s="1611"/>
      <c r="L6" s="1610" t="s">
        <v>169</v>
      </c>
      <c r="M6" s="1611"/>
      <c r="N6" s="946" t="s">
        <v>170</v>
      </c>
      <c r="O6" s="1701"/>
      <c r="P6" s="1606"/>
      <c r="Q6" s="1606"/>
      <c r="R6" s="865"/>
      <c r="S6" s="934"/>
      <c r="T6" s="933" t="str">
        <f>IF(S6="","",CHOOSE(S6,H6,J6,L6,N6))</f>
        <v/>
      </c>
      <c r="U6" s="1613">
        <v>1</v>
      </c>
      <c r="V6" s="1379" t="s">
        <v>3782</v>
      </c>
      <c r="W6" s="1379">
        <f>COUNTIF(S$6:S$18,U6)</f>
        <v>0</v>
      </c>
      <c r="X6" s="864"/>
      <c r="Y6" s="1394"/>
      <c r="Z6" s="1394"/>
      <c r="AA6" s="1394"/>
      <c r="AB6" s="1868" t="str">
        <f>参照元!FD$15</f>
        <v>　</v>
      </c>
      <c r="AC6" s="1394"/>
      <c r="AD6" s="1394"/>
      <c r="AE6" s="1394"/>
      <c r="AF6" s="1394"/>
    </row>
    <row r="7" spans="1:32" s="827" customFormat="1" ht="24" customHeight="1">
      <c r="A7" s="1614">
        <v>2</v>
      </c>
      <c r="B7" s="2999" t="s">
        <v>221</v>
      </c>
      <c r="C7" s="3000"/>
      <c r="D7" s="3000"/>
      <c r="E7" s="3000"/>
      <c r="F7" s="1615"/>
      <c r="G7" s="1616"/>
      <c r="H7" s="1617" t="s">
        <v>130</v>
      </c>
      <c r="I7" s="1618"/>
      <c r="J7" s="1619" t="s">
        <v>3153</v>
      </c>
      <c r="K7" s="1618"/>
      <c r="L7" s="1617" t="s">
        <v>169</v>
      </c>
      <c r="M7" s="1618"/>
      <c r="N7" s="944" t="s">
        <v>170</v>
      </c>
      <c r="O7" s="1701"/>
      <c r="P7" s="1606"/>
      <c r="Q7" s="1606"/>
      <c r="R7" s="865"/>
      <c r="S7" s="934"/>
      <c r="T7" s="933" t="str">
        <f t="shared" ref="T7:T18" si="0">IF(S7="","",CHOOSE(S7,H7,J7,L7,N7))</f>
        <v/>
      </c>
      <c r="U7" s="1613">
        <v>2</v>
      </c>
      <c r="V7" s="1379" t="s">
        <v>3783</v>
      </c>
      <c r="W7" s="1379">
        <f>COUNTIF(S$6:S$18,U7)</f>
        <v>0</v>
      </c>
      <c r="X7" s="864"/>
      <c r="Y7" s="1394"/>
      <c r="Z7" s="1394"/>
      <c r="AA7" s="1394"/>
      <c r="AB7" s="1868" t="str">
        <f>参照元!FE$15</f>
        <v>　</v>
      </c>
      <c r="AC7" s="1394"/>
      <c r="AD7" s="1394"/>
      <c r="AE7" s="1394"/>
      <c r="AF7" s="1394"/>
    </row>
    <row r="8" spans="1:32" s="827" customFormat="1" ht="24" customHeight="1">
      <c r="A8" s="1614">
        <v>3</v>
      </c>
      <c r="B8" s="2999" t="s">
        <v>222</v>
      </c>
      <c r="C8" s="3000"/>
      <c r="D8" s="3000"/>
      <c r="E8" s="3000"/>
      <c r="F8" s="1620" t="s">
        <v>3186</v>
      </c>
      <c r="G8" s="1616"/>
      <c r="H8" s="1617" t="s">
        <v>130</v>
      </c>
      <c r="I8" s="1618"/>
      <c r="J8" s="1619" t="s">
        <v>3153</v>
      </c>
      <c r="K8" s="1618"/>
      <c r="L8" s="1617" t="s">
        <v>169</v>
      </c>
      <c r="M8" s="1618"/>
      <c r="N8" s="944" t="s">
        <v>170</v>
      </c>
      <c r="O8" s="1701"/>
      <c r="P8" s="1606"/>
      <c r="Q8" s="1606"/>
      <c r="R8" s="865"/>
      <c r="S8" s="934"/>
      <c r="T8" s="933" t="str">
        <f t="shared" si="0"/>
        <v/>
      </c>
      <c r="U8" s="1613">
        <v>3</v>
      </c>
      <c r="V8" s="1379" t="s">
        <v>169</v>
      </c>
      <c r="W8" s="1379">
        <f>COUNTIF(S$6:S$18,U8)</f>
        <v>0</v>
      </c>
      <c r="X8" s="864"/>
      <c r="Y8" s="1394"/>
      <c r="Z8" s="1394"/>
      <c r="AA8" s="1394"/>
      <c r="AB8" s="1868" t="str">
        <f>参照元!FF$15</f>
        <v>　</v>
      </c>
      <c r="AC8" s="1394"/>
      <c r="AD8" s="1394"/>
      <c r="AE8" s="1394"/>
      <c r="AF8" s="1394"/>
    </row>
    <row r="9" spans="1:32" s="827" customFormat="1" ht="24" customHeight="1">
      <c r="A9" s="1614">
        <v>4</v>
      </c>
      <c r="B9" s="2999" t="s">
        <v>223</v>
      </c>
      <c r="C9" s="3000"/>
      <c r="D9" s="3000"/>
      <c r="E9" s="3000"/>
      <c r="F9" s="1620" t="s">
        <v>3187</v>
      </c>
      <c r="G9" s="1616"/>
      <c r="H9" s="1617" t="s">
        <v>130</v>
      </c>
      <c r="I9" s="1618"/>
      <c r="J9" s="1619" t="s">
        <v>3153</v>
      </c>
      <c r="K9" s="1618"/>
      <c r="L9" s="1617" t="s">
        <v>169</v>
      </c>
      <c r="M9" s="1618"/>
      <c r="N9" s="944" t="s">
        <v>170</v>
      </c>
      <c r="O9" s="1702"/>
      <c r="P9" s="1606"/>
      <c r="Q9" s="1606"/>
      <c r="R9" s="865"/>
      <c r="S9" s="934"/>
      <c r="T9" s="933" t="str">
        <f t="shared" si="0"/>
        <v/>
      </c>
      <c r="U9" s="1613">
        <v>4</v>
      </c>
      <c r="V9" s="1379" t="s">
        <v>170</v>
      </c>
      <c r="W9" s="1379">
        <f>COUNTIF(S$6:S$18,U9)</f>
        <v>0</v>
      </c>
      <c r="X9" s="864"/>
      <c r="Y9" s="1394"/>
      <c r="Z9" s="1394"/>
      <c r="AA9" s="1394"/>
      <c r="AB9" s="1868" t="str">
        <f>参照元!FG$15</f>
        <v>　</v>
      </c>
      <c r="AC9" s="1394"/>
      <c r="AD9" s="1394"/>
      <c r="AE9" s="1394"/>
      <c r="AF9" s="1394"/>
    </row>
    <row r="10" spans="1:32" s="827" customFormat="1" ht="24" customHeight="1">
      <c r="A10" s="1614">
        <v>5</v>
      </c>
      <c r="B10" s="2999" t="s">
        <v>224</v>
      </c>
      <c r="C10" s="3000"/>
      <c r="D10" s="3000"/>
      <c r="E10" s="3000"/>
      <c r="F10" s="1620" t="s">
        <v>225</v>
      </c>
      <c r="G10" s="1616"/>
      <c r="H10" s="1617" t="s">
        <v>130</v>
      </c>
      <c r="I10" s="1618"/>
      <c r="J10" s="1619" t="s">
        <v>3153</v>
      </c>
      <c r="K10" s="1618"/>
      <c r="L10" s="1617" t="s">
        <v>169</v>
      </c>
      <c r="M10" s="1618"/>
      <c r="N10" s="944" t="s">
        <v>170</v>
      </c>
      <c r="O10" s="1702"/>
      <c r="P10" s="1606"/>
      <c r="Q10" s="1606"/>
      <c r="R10" s="865"/>
      <c r="S10" s="934"/>
      <c r="T10" s="933" t="str">
        <f t="shared" si="0"/>
        <v/>
      </c>
      <c r="U10" s="831"/>
      <c r="V10" s="831"/>
      <c r="W10" s="831"/>
      <c r="X10" s="864"/>
      <c r="Y10" s="1394"/>
      <c r="Z10" s="1394"/>
      <c r="AA10" s="1394"/>
      <c r="AB10" s="1868" t="str">
        <f>参照元!FH$15</f>
        <v>　</v>
      </c>
      <c r="AC10" s="1394"/>
      <c r="AD10" s="1394"/>
      <c r="AE10" s="1394"/>
      <c r="AF10" s="1394"/>
    </row>
    <row r="11" spans="1:32" s="827" customFormat="1" ht="24" customHeight="1">
      <c r="A11" s="1614">
        <v>6</v>
      </c>
      <c r="B11" s="2999" t="s">
        <v>226</v>
      </c>
      <c r="C11" s="3000"/>
      <c r="D11" s="3000"/>
      <c r="E11" s="3000"/>
      <c r="F11" s="1620" t="s">
        <v>3188</v>
      </c>
      <c r="G11" s="1616"/>
      <c r="H11" s="1617" t="s">
        <v>130</v>
      </c>
      <c r="I11" s="1618"/>
      <c r="J11" s="1619" t="s">
        <v>3153</v>
      </c>
      <c r="K11" s="1618"/>
      <c r="L11" s="1617" t="s">
        <v>169</v>
      </c>
      <c r="M11" s="1618"/>
      <c r="N11" s="944" t="s">
        <v>170</v>
      </c>
      <c r="O11" s="1702"/>
      <c r="P11" s="1606"/>
      <c r="Q11" s="1606"/>
      <c r="R11" s="865"/>
      <c r="S11" s="934"/>
      <c r="T11" s="933" t="str">
        <f t="shared" si="0"/>
        <v/>
      </c>
      <c r="U11" s="1622" t="s">
        <v>3805</v>
      </c>
      <c r="V11" s="1613"/>
      <c r="W11" s="1379">
        <f>SUM(W6:W8)</f>
        <v>0</v>
      </c>
      <c r="X11" s="1394"/>
      <c r="Y11" s="1394"/>
      <c r="Z11" s="1394"/>
      <c r="AA11" s="1394"/>
      <c r="AB11" s="1868" t="str">
        <f>参照元!FI$15</f>
        <v>　</v>
      </c>
      <c r="AC11" s="1394"/>
      <c r="AD11" s="1394"/>
      <c r="AE11" s="1394"/>
      <c r="AF11" s="1394"/>
    </row>
    <row r="12" spans="1:32" s="827" customFormat="1" ht="24" customHeight="1">
      <c r="A12" s="1614">
        <v>7</v>
      </c>
      <c r="B12" s="2999" t="s">
        <v>227</v>
      </c>
      <c r="C12" s="3000"/>
      <c r="D12" s="3000"/>
      <c r="E12" s="3000"/>
      <c r="F12" s="1620" t="s">
        <v>3189</v>
      </c>
      <c r="G12" s="1616"/>
      <c r="H12" s="1617" t="s">
        <v>130</v>
      </c>
      <c r="I12" s="1618"/>
      <c r="J12" s="1619" t="s">
        <v>3153</v>
      </c>
      <c r="K12" s="1618"/>
      <c r="L12" s="1617" t="s">
        <v>169</v>
      </c>
      <c r="M12" s="1618"/>
      <c r="N12" s="944" t="s">
        <v>170</v>
      </c>
      <c r="O12" s="1702"/>
      <c r="P12" s="1606"/>
      <c r="Q12" s="1606"/>
      <c r="R12" s="865"/>
      <c r="S12" s="934"/>
      <c r="T12" s="933" t="str">
        <f t="shared" si="0"/>
        <v/>
      </c>
      <c r="U12" s="1622" t="s">
        <v>3807</v>
      </c>
      <c r="V12" s="1613"/>
      <c r="W12" s="1379" t="str">
        <f>IF(W11=0,"－",ROUND(W6/W11*100,1))</f>
        <v>－</v>
      </c>
      <c r="X12" s="1394"/>
      <c r="Y12" s="1394"/>
      <c r="Z12" s="1394"/>
      <c r="AA12" s="1394"/>
      <c r="AB12" s="1868" t="str">
        <f>参照元!FJ$15</f>
        <v>　</v>
      </c>
      <c r="AC12" s="1394"/>
      <c r="AD12" s="1394"/>
      <c r="AE12" s="1394"/>
      <c r="AF12" s="1394"/>
    </row>
    <row r="13" spans="1:32" s="839" customFormat="1" ht="24" customHeight="1">
      <c r="A13" s="1614">
        <v>8</v>
      </c>
      <c r="B13" s="2994" t="s">
        <v>228</v>
      </c>
      <c r="C13" s="2995"/>
      <c r="D13" s="2995"/>
      <c r="E13" s="2995"/>
      <c r="F13" s="1623" t="s">
        <v>3190</v>
      </c>
      <c r="G13" s="1616"/>
      <c r="H13" s="1617" t="s">
        <v>130</v>
      </c>
      <c r="I13" s="1618"/>
      <c r="J13" s="1619" t="s">
        <v>3153</v>
      </c>
      <c r="K13" s="1618"/>
      <c r="L13" s="1617" t="s">
        <v>169</v>
      </c>
      <c r="M13" s="1618"/>
      <c r="N13" s="944" t="s">
        <v>170</v>
      </c>
      <c r="O13" s="1703"/>
      <c r="P13" s="1606"/>
      <c r="Q13" s="1606"/>
      <c r="R13" s="831"/>
      <c r="S13" s="934"/>
      <c r="T13" s="933" t="str">
        <f t="shared" si="0"/>
        <v/>
      </c>
      <c r="U13" s="1622" t="s">
        <v>3806</v>
      </c>
      <c r="V13" s="1613"/>
      <c r="W13" s="1379" t="str">
        <f>IF(W11=0,"－",ROUND(SUM(W6:W7)/W11*100,1))</f>
        <v>－</v>
      </c>
      <c r="X13" s="864"/>
      <c r="Y13" s="1624"/>
      <c r="Z13" s="1624"/>
      <c r="AA13" s="1624"/>
      <c r="AB13" s="1868" t="str">
        <f>参照元!FK$15</f>
        <v>　</v>
      </c>
      <c r="AC13" s="1624"/>
      <c r="AD13" s="1624"/>
      <c r="AE13" s="1624"/>
      <c r="AF13" s="1624"/>
    </row>
    <row r="14" spans="1:32" s="839" customFormat="1" ht="24" customHeight="1">
      <c r="A14" s="1614">
        <v>9</v>
      </c>
      <c r="B14" s="2999" t="s">
        <v>229</v>
      </c>
      <c r="C14" s="3000"/>
      <c r="D14" s="3000"/>
      <c r="E14" s="3000"/>
      <c r="F14" s="1620" t="s">
        <v>3191</v>
      </c>
      <c r="G14" s="1616"/>
      <c r="H14" s="1617" t="s">
        <v>130</v>
      </c>
      <c r="I14" s="1618"/>
      <c r="J14" s="1619" t="s">
        <v>3153</v>
      </c>
      <c r="K14" s="1618"/>
      <c r="L14" s="1617" t="s">
        <v>169</v>
      </c>
      <c r="M14" s="1618"/>
      <c r="N14" s="944" t="s">
        <v>170</v>
      </c>
      <c r="O14" s="1703"/>
      <c r="P14" s="1606"/>
      <c r="Q14" s="1606"/>
      <c r="R14" s="831"/>
      <c r="S14" s="934"/>
      <c r="T14" s="933" t="str">
        <f t="shared" si="0"/>
        <v/>
      </c>
      <c r="U14" s="1624"/>
      <c r="V14" s="1624"/>
      <c r="W14" s="1624"/>
      <c r="X14" s="864"/>
      <c r="Y14" s="1624"/>
      <c r="Z14" s="1624"/>
      <c r="AA14" s="1624"/>
      <c r="AB14" s="1868" t="str">
        <f>参照元!FL$15</f>
        <v>　</v>
      </c>
      <c r="AC14" s="1624"/>
      <c r="AD14" s="1624"/>
      <c r="AE14" s="1624"/>
      <c r="AF14" s="1624"/>
    </row>
    <row r="15" spans="1:32" s="839" customFormat="1" ht="24" customHeight="1">
      <c r="A15" s="1614">
        <v>10</v>
      </c>
      <c r="B15" s="2999" t="s">
        <v>3212</v>
      </c>
      <c r="C15" s="3000"/>
      <c r="D15" s="3000"/>
      <c r="E15" s="3000"/>
      <c r="F15" s="1620" t="s">
        <v>230</v>
      </c>
      <c r="G15" s="1616"/>
      <c r="H15" s="1617" t="s">
        <v>130</v>
      </c>
      <c r="I15" s="1618"/>
      <c r="J15" s="1619" t="s">
        <v>3153</v>
      </c>
      <c r="K15" s="1618"/>
      <c r="L15" s="1617" t="s">
        <v>169</v>
      </c>
      <c r="M15" s="1618"/>
      <c r="N15" s="944" t="s">
        <v>170</v>
      </c>
      <c r="O15" s="1703"/>
      <c r="P15" s="1606"/>
      <c r="Q15" s="1606"/>
      <c r="R15" s="831"/>
      <c r="S15" s="934"/>
      <c r="T15" s="933" t="str">
        <f t="shared" si="0"/>
        <v/>
      </c>
      <c r="U15" s="864"/>
      <c r="V15" s="864"/>
      <c r="W15" s="864"/>
      <c r="X15" s="864"/>
      <c r="Y15" s="1624"/>
      <c r="Z15" s="1624"/>
      <c r="AA15" s="1624"/>
      <c r="AB15" s="1868" t="str">
        <f>参照元!FM$15</f>
        <v>　</v>
      </c>
      <c r="AC15" s="1624"/>
      <c r="AD15" s="1624"/>
      <c r="AE15" s="1624"/>
      <c r="AF15" s="1624"/>
    </row>
    <row r="16" spans="1:32" s="839" customFormat="1" ht="24" customHeight="1">
      <c r="A16" s="1614">
        <v>11</v>
      </c>
      <c r="B16" s="2999" t="s">
        <v>231</v>
      </c>
      <c r="C16" s="3000"/>
      <c r="D16" s="3000"/>
      <c r="E16" s="3000"/>
      <c r="F16" s="1620" t="s">
        <v>3193</v>
      </c>
      <c r="G16" s="1616"/>
      <c r="H16" s="1617" t="s">
        <v>130</v>
      </c>
      <c r="I16" s="1618"/>
      <c r="J16" s="1619" t="s">
        <v>3153</v>
      </c>
      <c r="K16" s="1618"/>
      <c r="L16" s="1617" t="s">
        <v>169</v>
      </c>
      <c r="M16" s="1618"/>
      <c r="N16" s="944" t="s">
        <v>170</v>
      </c>
      <c r="O16" s="1703"/>
      <c r="P16" s="1606"/>
      <c r="Q16" s="1606"/>
      <c r="R16" s="831"/>
      <c r="S16" s="934"/>
      <c r="T16" s="933" t="str">
        <f t="shared" si="0"/>
        <v/>
      </c>
      <c r="U16" s="864"/>
      <c r="V16" s="864"/>
      <c r="W16" s="864"/>
      <c r="X16" s="864"/>
      <c r="Y16" s="1624"/>
      <c r="Z16" s="1624"/>
      <c r="AA16" s="1624"/>
      <c r="AB16" s="1868" t="str">
        <f>参照元!FM$15</f>
        <v>　</v>
      </c>
      <c r="AC16" s="1624"/>
      <c r="AD16" s="1624"/>
      <c r="AE16" s="1624"/>
      <c r="AF16" s="1624"/>
    </row>
    <row r="17" spans="1:32" s="839" customFormat="1" ht="24" customHeight="1">
      <c r="A17" s="1614">
        <v>12</v>
      </c>
      <c r="B17" s="2999" t="s">
        <v>232</v>
      </c>
      <c r="C17" s="3000"/>
      <c r="D17" s="3000"/>
      <c r="E17" s="3000"/>
      <c r="F17" s="1620" t="s">
        <v>3192</v>
      </c>
      <c r="G17" s="1616"/>
      <c r="H17" s="1617" t="s">
        <v>130</v>
      </c>
      <c r="I17" s="1618"/>
      <c r="J17" s="1619" t="s">
        <v>3153</v>
      </c>
      <c r="K17" s="1618"/>
      <c r="L17" s="1617" t="s">
        <v>169</v>
      </c>
      <c r="M17" s="1618"/>
      <c r="N17" s="944" t="s">
        <v>170</v>
      </c>
      <c r="O17" s="1702"/>
      <c r="P17" s="831"/>
      <c r="Q17" s="831"/>
      <c r="R17" s="831"/>
      <c r="S17" s="934"/>
      <c r="T17" s="933" t="str">
        <f t="shared" si="0"/>
        <v/>
      </c>
      <c r="U17" s="864"/>
      <c r="V17" s="864"/>
      <c r="W17" s="864"/>
      <c r="X17" s="864"/>
      <c r="Y17" s="1624"/>
      <c r="Z17" s="1624"/>
      <c r="AA17" s="1624"/>
      <c r="AB17" s="1868" t="str">
        <f>参照元!FO$15</f>
        <v>　</v>
      </c>
      <c r="AC17" s="1624"/>
      <c r="AD17" s="1624"/>
      <c r="AE17" s="1624"/>
      <c r="AF17" s="1624"/>
    </row>
    <row r="18" spans="1:32" s="839" customFormat="1" ht="48.75" thickBot="1">
      <c r="A18" s="1625">
        <v>13</v>
      </c>
      <c r="B18" s="3016" t="s">
        <v>3155</v>
      </c>
      <c r="C18" s="3016"/>
      <c r="D18" s="3016"/>
      <c r="E18" s="3017"/>
      <c r="F18" s="1626" t="s">
        <v>233</v>
      </c>
      <c r="G18" s="1627"/>
      <c r="H18" s="1628" t="s">
        <v>130</v>
      </c>
      <c r="I18" s="1629"/>
      <c r="J18" s="1630" t="s">
        <v>3153</v>
      </c>
      <c r="K18" s="1629"/>
      <c r="L18" s="1628" t="s">
        <v>169</v>
      </c>
      <c r="M18" s="1629"/>
      <c r="N18" s="945" t="s">
        <v>170</v>
      </c>
      <c r="O18" s="1702"/>
      <c r="P18" s="831"/>
      <c r="Q18" s="831"/>
      <c r="R18" s="831"/>
      <c r="S18" s="934"/>
      <c r="T18" s="933" t="str">
        <f t="shared" si="0"/>
        <v/>
      </c>
      <c r="U18" s="864"/>
      <c r="V18" s="864"/>
      <c r="W18" s="864"/>
      <c r="X18" s="864"/>
      <c r="Y18" s="1624"/>
      <c r="Z18" s="1624"/>
      <c r="AA18" s="1624"/>
      <c r="AB18" s="1868" t="str">
        <f>参照元!FP$15</f>
        <v>　</v>
      </c>
      <c r="AC18" s="1624"/>
      <c r="AD18" s="1624"/>
      <c r="AE18" s="1624"/>
      <c r="AF18" s="1624"/>
    </row>
    <row r="19" spans="1:32" s="839" customFormat="1" ht="21.95" customHeight="1">
      <c r="A19" s="3014"/>
      <c r="B19" s="3014"/>
      <c r="C19" s="3014"/>
      <c r="D19" s="3014"/>
      <c r="E19" s="3014"/>
      <c r="F19" s="3014"/>
      <c r="G19" s="3014"/>
      <c r="H19" s="3014"/>
      <c r="I19" s="3014"/>
      <c r="J19" s="3014"/>
      <c r="K19" s="3015"/>
      <c r="L19" s="3015"/>
      <c r="M19" s="3015"/>
      <c r="N19" s="3015"/>
      <c r="O19" s="1702"/>
      <c r="P19" s="831"/>
      <c r="Q19" s="831"/>
      <c r="R19" s="831"/>
      <c r="S19" s="864"/>
      <c r="T19" s="864"/>
      <c r="U19" s="864"/>
      <c r="V19" s="864"/>
      <c r="W19" s="864"/>
      <c r="X19" s="864"/>
      <c r="Y19" s="1624"/>
      <c r="Z19" s="1624"/>
      <c r="AA19" s="1624"/>
      <c r="AB19" s="1624"/>
      <c r="AC19" s="1624"/>
      <c r="AD19" s="1624"/>
      <c r="AE19" s="1624"/>
      <c r="AF19" s="1624"/>
    </row>
    <row r="20" spans="1:32" s="827" customFormat="1" ht="12.75" customHeight="1" thickBot="1">
      <c r="A20" s="823" t="s">
        <v>3194</v>
      </c>
      <c r="B20" s="1600"/>
      <c r="C20" s="1600"/>
      <c r="D20" s="1600"/>
      <c r="E20" s="839"/>
      <c r="F20" s="839"/>
      <c r="G20" s="1602"/>
      <c r="H20" s="1602"/>
      <c r="I20" s="1603"/>
      <c r="J20" s="1631"/>
      <c r="N20" s="829"/>
      <c r="O20" s="1645"/>
      <c r="P20" s="864"/>
      <c r="Q20" s="864"/>
      <c r="R20" s="828"/>
      <c r="S20" s="828"/>
      <c r="T20" s="828"/>
      <c r="U20" s="828"/>
      <c r="V20" s="828"/>
      <c r="W20" s="828"/>
      <c r="X20" s="828"/>
      <c r="Y20" s="1394"/>
      <c r="Z20" s="1394"/>
      <c r="AA20" s="1394"/>
      <c r="AB20" s="1624"/>
      <c r="AC20" s="1394"/>
      <c r="AD20" s="1394"/>
      <c r="AE20" s="1394"/>
      <c r="AF20" s="1394"/>
    </row>
    <row r="21" spans="1:32" s="827" customFormat="1" ht="15.2" customHeight="1" thickBot="1">
      <c r="A21" s="3011" t="s">
        <v>175</v>
      </c>
      <c r="B21" s="2963"/>
      <c r="C21" s="2963"/>
      <c r="D21" s="2963"/>
      <c r="E21" s="2963"/>
      <c r="F21" s="2953" t="s">
        <v>219</v>
      </c>
      <c r="G21" s="2954"/>
      <c r="H21" s="2954"/>
      <c r="I21" s="2954"/>
      <c r="J21" s="2955"/>
      <c r="K21" s="2963" t="s">
        <v>3195</v>
      </c>
      <c r="L21" s="2963"/>
      <c r="M21" s="2963"/>
      <c r="N21" s="2966" t="s">
        <v>141</v>
      </c>
      <c r="O21" s="1645"/>
      <c r="P21" s="864"/>
      <c r="Q21" s="864"/>
      <c r="R21" s="828"/>
      <c r="S21" s="828"/>
      <c r="T21" s="828"/>
      <c r="U21" s="828"/>
      <c r="V21" s="828"/>
      <c r="W21" s="828"/>
      <c r="X21" s="828"/>
      <c r="Y21" s="1394"/>
      <c r="Z21" s="1394"/>
      <c r="AA21" s="1394"/>
      <c r="AB21" s="829" t="s">
        <v>4794</v>
      </c>
      <c r="AC21" s="1394"/>
      <c r="AD21" s="1394"/>
      <c r="AE21" s="1394"/>
      <c r="AF21" s="1394"/>
    </row>
    <row r="22" spans="1:32" s="827" customFormat="1" ht="23.25" customHeight="1" thickBot="1">
      <c r="A22" s="3018"/>
      <c r="B22" s="2964"/>
      <c r="C22" s="2964"/>
      <c r="D22" s="2964"/>
      <c r="E22" s="2964"/>
      <c r="F22" s="2956"/>
      <c r="G22" s="2957"/>
      <c r="H22" s="2957"/>
      <c r="I22" s="2957"/>
      <c r="J22" s="2958"/>
      <c r="K22" s="2964"/>
      <c r="L22" s="2964"/>
      <c r="M22" s="2964"/>
      <c r="N22" s="2967"/>
      <c r="O22" s="1645"/>
      <c r="P22" s="864"/>
      <c r="Q22" s="864"/>
      <c r="R22" s="828"/>
      <c r="S22" s="1632" t="str">
        <f>IF(OR(S23=TRUE,S24=TRUE,S25=TRUE,S26=TRUE,S27=TRUE,S28=TRUE),1,IF(S29=TRUE,3,""))</f>
        <v/>
      </c>
      <c r="T22" s="828"/>
      <c r="U22" s="1606" t="s">
        <v>3787</v>
      </c>
      <c r="V22" s="1606"/>
      <c r="W22" s="1606"/>
      <c r="X22" s="828"/>
      <c r="Y22" s="1394"/>
      <c r="Z22" s="1394"/>
      <c r="AA22" s="1394"/>
      <c r="AB22" s="1873" t="s">
        <v>4793</v>
      </c>
      <c r="AC22" s="1394"/>
      <c r="AD22" s="1394"/>
      <c r="AE22" s="1394"/>
      <c r="AF22" s="1394"/>
    </row>
    <row r="23" spans="1:32" s="827" customFormat="1" ht="22.5" customHeight="1">
      <c r="A23" s="2970">
        <v>1</v>
      </c>
      <c r="B23" s="3001" t="s">
        <v>3542</v>
      </c>
      <c r="C23" s="3002"/>
      <c r="D23" s="3002"/>
      <c r="E23" s="3003"/>
      <c r="F23" s="2937" t="s">
        <v>3550</v>
      </c>
      <c r="G23" s="2938"/>
      <c r="H23" s="2938"/>
      <c r="I23" s="2938"/>
      <c r="J23" s="2939"/>
      <c r="K23" s="1633"/>
      <c r="L23" s="2951" t="s">
        <v>3196</v>
      </c>
      <c r="M23" s="2951"/>
      <c r="N23" s="2968"/>
      <c r="O23" s="1645"/>
      <c r="P23" s="864"/>
      <c r="Q23" s="864"/>
      <c r="R23" s="828"/>
      <c r="S23" s="1693" t="b">
        <v>0</v>
      </c>
      <c r="T23" s="1635"/>
      <c r="U23" s="1379">
        <v>1</v>
      </c>
      <c r="V23" s="1379" t="s">
        <v>3782</v>
      </c>
      <c r="W23" s="1379">
        <f>COUNTIF(S$22,U23)+COUNTIF(S$30,U23)+COUNTIF(S$33,U23)+COUNTIF(S$36,U23)+COUNTIF(S$39,U23)+COUNTIF(S$42,U23)+COUNTIF(S$45,U23)+COUNTIF(S$48,U23)</f>
        <v>0</v>
      </c>
      <c r="X23" s="828"/>
      <c r="Y23" s="1394"/>
      <c r="Z23" s="1394"/>
      <c r="AA23" s="1394"/>
      <c r="AB23" s="1868" t="str">
        <f>IF(参照元!FQ$15=FALSE,"□",IF(参照元!FQ$15=TRUE,"☑",""))</f>
        <v/>
      </c>
      <c r="AC23" s="1394"/>
      <c r="AD23" s="1394"/>
      <c r="AE23" s="1394"/>
      <c r="AF23" s="1394"/>
    </row>
    <row r="24" spans="1:32" s="827" customFormat="1" ht="22.5" customHeight="1">
      <c r="A24" s="2970"/>
      <c r="B24" s="3004"/>
      <c r="C24" s="3005"/>
      <c r="D24" s="3005"/>
      <c r="E24" s="3006"/>
      <c r="F24" s="2937"/>
      <c r="G24" s="2938"/>
      <c r="H24" s="2938"/>
      <c r="I24" s="2938"/>
      <c r="J24" s="2939"/>
      <c r="K24" s="1633"/>
      <c r="L24" s="2951" t="s">
        <v>3197</v>
      </c>
      <c r="M24" s="2951"/>
      <c r="N24" s="2960"/>
      <c r="O24" s="1645"/>
      <c r="P24" s="864"/>
      <c r="Q24" s="864"/>
      <c r="R24" s="828"/>
      <c r="S24" s="1694" t="b">
        <v>0</v>
      </c>
      <c r="T24" s="1635"/>
      <c r="U24" s="1379">
        <v>2</v>
      </c>
      <c r="V24" s="1379" t="s">
        <v>3783</v>
      </c>
      <c r="W24" s="1379">
        <f>COUNTIF(S$22,U24)+COUNTIF(S$30,U24)+COUNTIF(S$33,U24)+COUNTIF(S$36,U24)+COUNTIF(S$39,U24)+COUNTIF(S$42,U24)+COUNTIF(S$45,U24)+COUNTIF(S$48,U24)</f>
        <v>0</v>
      </c>
      <c r="X24" s="828"/>
      <c r="Y24" s="1394"/>
      <c r="Z24" s="1394"/>
      <c r="AA24" s="1394"/>
      <c r="AB24" s="1868" t="str">
        <f>IF(参照元!FR$15=FALSE,"□",IF(参照元!FR$15=TRUE,"☑",""))</f>
        <v/>
      </c>
      <c r="AC24" s="1394"/>
      <c r="AD24" s="1394"/>
      <c r="AE24" s="1394"/>
      <c r="AF24" s="1394"/>
    </row>
    <row r="25" spans="1:32" s="827" customFormat="1" ht="22.5" customHeight="1">
      <c r="A25" s="2970"/>
      <c r="B25" s="3004"/>
      <c r="C25" s="3005"/>
      <c r="D25" s="3005"/>
      <c r="E25" s="3006"/>
      <c r="F25" s="2937"/>
      <c r="G25" s="2938"/>
      <c r="H25" s="2938"/>
      <c r="I25" s="2938"/>
      <c r="J25" s="2939"/>
      <c r="K25" s="1633"/>
      <c r="L25" s="2951" t="s">
        <v>3198</v>
      </c>
      <c r="M25" s="2951"/>
      <c r="N25" s="2960"/>
      <c r="O25" s="1645"/>
      <c r="P25" s="864"/>
      <c r="Q25" s="864"/>
      <c r="R25" s="828"/>
      <c r="S25" s="1694" t="b">
        <v>0</v>
      </c>
      <c r="T25" s="1635"/>
      <c r="U25" s="1379">
        <v>3</v>
      </c>
      <c r="V25" s="1379" t="s">
        <v>169</v>
      </c>
      <c r="W25" s="1379">
        <f>COUNTIF(S$22,U25)+COUNTIF(S$30,U25)+COUNTIF(S$33,U25)+COUNTIF(S$36,U25)+COUNTIF(S$39,U25)+COUNTIF(S$42,U25)+COUNTIF(S$45,U25)+COUNTIF(S$48,U25)</f>
        <v>0</v>
      </c>
      <c r="X25" s="828"/>
      <c r="Y25" s="1394"/>
      <c r="Z25" s="1394"/>
      <c r="AA25" s="1394"/>
      <c r="AB25" s="1868" t="str">
        <f>IF(参照元!FS$15=FALSE,"□",IF(参照元!FS$15=TRUE,"☑",""))</f>
        <v/>
      </c>
      <c r="AC25" s="1394"/>
      <c r="AD25" s="1394"/>
      <c r="AE25" s="1394"/>
      <c r="AF25" s="1394"/>
    </row>
    <row r="26" spans="1:32" s="827" customFormat="1" ht="22.5" customHeight="1">
      <c r="A26" s="2970"/>
      <c r="B26" s="3004"/>
      <c r="C26" s="3005"/>
      <c r="D26" s="3005"/>
      <c r="E26" s="3006"/>
      <c r="F26" s="2937"/>
      <c r="G26" s="2938"/>
      <c r="H26" s="2938"/>
      <c r="I26" s="2938"/>
      <c r="J26" s="2939"/>
      <c r="K26" s="1633"/>
      <c r="L26" s="2951" t="s">
        <v>3199</v>
      </c>
      <c r="M26" s="2951"/>
      <c r="N26" s="2960"/>
      <c r="O26" s="1645"/>
      <c r="P26" s="864"/>
      <c r="Q26" s="864"/>
      <c r="R26" s="828"/>
      <c r="S26" s="1694" t="b">
        <v>0</v>
      </c>
      <c r="T26" s="1635"/>
      <c r="U26" s="828"/>
      <c r="V26" s="828"/>
      <c r="W26" s="828"/>
      <c r="X26" s="828"/>
      <c r="Y26" s="1394"/>
      <c r="Z26" s="1394"/>
      <c r="AA26" s="1394"/>
      <c r="AB26" s="1868" t="str">
        <f>IF(参照元!FT$15=FALSE,"□",IF(参照元!FT$15=TRUE,"☑",""))</f>
        <v/>
      </c>
      <c r="AC26" s="1394"/>
      <c r="AD26" s="1394"/>
      <c r="AE26" s="1394"/>
      <c r="AF26" s="1394"/>
    </row>
    <row r="27" spans="1:32" s="827" customFormat="1" ht="22.5" customHeight="1">
      <c r="A27" s="2970"/>
      <c r="B27" s="3004"/>
      <c r="C27" s="3005"/>
      <c r="D27" s="3005"/>
      <c r="E27" s="3006"/>
      <c r="F27" s="2937"/>
      <c r="G27" s="2938"/>
      <c r="H27" s="2938"/>
      <c r="I27" s="2938"/>
      <c r="J27" s="2939"/>
      <c r="K27" s="1633"/>
      <c r="L27" s="2965" t="s">
        <v>3184</v>
      </c>
      <c r="M27" s="2965"/>
      <c r="N27" s="2960"/>
      <c r="O27" s="1645"/>
      <c r="P27" s="864"/>
      <c r="Q27" s="864"/>
      <c r="R27" s="828"/>
      <c r="S27" s="1694" t="b">
        <v>0</v>
      </c>
      <c r="T27" s="1635"/>
      <c r="U27" s="1394"/>
      <c r="V27" s="1394"/>
      <c r="W27" s="1394"/>
      <c r="X27" s="828"/>
      <c r="Y27" s="1394"/>
      <c r="Z27" s="1394"/>
      <c r="AA27" s="1394"/>
      <c r="AB27" s="1868" t="str">
        <f>IF(参照元!FU$15=FALSE,"□",IF(参照元!FU$15=TRUE,"☑",""))</f>
        <v/>
      </c>
      <c r="AC27" s="1394"/>
      <c r="AD27" s="1394"/>
      <c r="AE27" s="1394"/>
      <c r="AF27" s="1394"/>
    </row>
    <row r="28" spans="1:32" s="839" customFormat="1" ht="22.5" customHeight="1">
      <c r="A28" s="2970"/>
      <c r="B28" s="3004"/>
      <c r="C28" s="3005"/>
      <c r="D28" s="3005"/>
      <c r="E28" s="3006"/>
      <c r="F28" s="2937"/>
      <c r="G28" s="2938"/>
      <c r="H28" s="2938"/>
      <c r="I28" s="2938"/>
      <c r="J28" s="2939"/>
      <c r="K28" s="1633"/>
      <c r="L28" s="2951" t="s">
        <v>3200</v>
      </c>
      <c r="M28" s="2951"/>
      <c r="N28" s="2960"/>
      <c r="O28" s="1645"/>
      <c r="P28" s="864" t="str">
        <f>IFERROR(CHOOSE(N28,#REF!,#REF!,#REF!,#REF!),"")</f>
        <v/>
      </c>
      <c r="Q28" s="864" t="str">
        <f>IFERROR(CHOOSE(O28,H23,H24,H25,H28),"")</f>
        <v/>
      </c>
      <c r="R28" s="831"/>
      <c r="S28" s="1694" t="b">
        <v>0</v>
      </c>
      <c r="T28" s="1635"/>
      <c r="U28" s="831"/>
      <c r="V28" s="831"/>
      <c r="W28" s="831"/>
      <c r="X28" s="831"/>
      <c r="Y28" s="1624"/>
      <c r="Z28" s="1624"/>
      <c r="AA28" s="1624"/>
      <c r="AB28" s="1868" t="str">
        <f>IF(参照元!FV$15=FALSE,"□",IF(参照元!FV$15=TRUE,"☑",""))</f>
        <v/>
      </c>
      <c r="AC28" s="1624"/>
      <c r="AD28" s="1624"/>
      <c r="AE28" s="1624"/>
      <c r="AF28" s="1624"/>
    </row>
    <row r="29" spans="1:32" s="839" customFormat="1" ht="22.5" customHeight="1" thickBot="1">
      <c r="A29" s="2971"/>
      <c r="B29" s="3007"/>
      <c r="C29" s="3008"/>
      <c r="D29" s="3008"/>
      <c r="E29" s="3009"/>
      <c r="F29" s="2937"/>
      <c r="G29" s="2938"/>
      <c r="H29" s="2938"/>
      <c r="I29" s="2938"/>
      <c r="J29" s="2939"/>
      <c r="K29" s="1633"/>
      <c r="L29" s="2951" t="s">
        <v>3201</v>
      </c>
      <c r="M29" s="2951"/>
      <c r="N29" s="2961"/>
      <c r="O29" s="1645"/>
      <c r="P29" s="864"/>
      <c r="Q29" s="864"/>
      <c r="R29" s="831"/>
      <c r="S29" s="1695" t="b">
        <v>0</v>
      </c>
      <c r="T29" s="1635"/>
      <c r="U29" s="1636" t="s">
        <v>3789</v>
      </c>
      <c r="V29" s="1613"/>
      <c r="W29" s="1379">
        <f>SUM(W23:W24)</f>
        <v>0</v>
      </c>
      <c r="X29" s="831"/>
      <c r="Y29" s="1624"/>
      <c r="Z29" s="1624"/>
      <c r="AA29" s="1624"/>
      <c r="AB29" s="1868" t="str" cm="1">
        <f t="array" ref="AB29">_xlfn.IFS(参照元!FW$15=TRUE,"実施予定有",参照元!FX$15=TRUE,"実施予定無",TRUE,"")</f>
        <v/>
      </c>
      <c r="AC29" s="1624"/>
      <c r="AD29" s="1624"/>
      <c r="AE29" s="1624"/>
      <c r="AF29" s="1624"/>
    </row>
    <row r="30" spans="1:32" s="839" customFormat="1" ht="22.5" customHeight="1" thickBot="1">
      <c r="A30" s="2969">
        <v>2</v>
      </c>
      <c r="B30" s="2982" t="s">
        <v>3543</v>
      </c>
      <c r="C30" s="2983"/>
      <c r="D30" s="2983"/>
      <c r="E30" s="2984"/>
      <c r="F30" s="2943" t="s">
        <v>3217</v>
      </c>
      <c r="G30" s="2944"/>
      <c r="H30" s="2944"/>
      <c r="I30" s="2944"/>
      <c r="J30" s="2945"/>
      <c r="K30" s="1637"/>
      <c r="L30" s="2950" t="s">
        <v>3202</v>
      </c>
      <c r="M30" s="2950"/>
      <c r="N30" s="2959"/>
      <c r="O30" s="1645"/>
      <c r="P30" s="864"/>
      <c r="Q30" s="864"/>
      <c r="R30" s="831"/>
      <c r="S30" s="1696"/>
      <c r="T30" s="1638" t="str">
        <f>IF(S30="","",CHOOSE(S30,L30,L31,L32))</f>
        <v/>
      </c>
      <c r="U30" s="831"/>
      <c r="V30" s="831"/>
      <c r="W30" s="831"/>
      <c r="X30" s="831"/>
      <c r="Y30" s="1624"/>
      <c r="Z30" s="1624"/>
      <c r="AA30" s="1624"/>
      <c r="AB30" s="1868"/>
      <c r="AC30" s="1624"/>
      <c r="AD30" s="1624"/>
      <c r="AE30" s="1624"/>
      <c r="AF30" s="1624"/>
    </row>
    <row r="31" spans="1:32" s="839" customFormat="1" ht="22.5" customHeight="1">
      <c r="A31" s="2970"/>
      <c r="B31" s="2985"/>
      <c r="C31" s="2986"/>
      <c r="D31" s="2986"/>
      <c r="E31" s="2987"/>
      <c r="F31" s="2937"/>
      <c r="G31" s="2938"/>
      <c r="H31" s="2938"/>
      <c r="I31" s="2938"/>
      <c r="J31" s="2939"/>
      <c r="K31" s="1633"/>
      <c r="L31" s="2951" t="s">
        <v>3216</v>
      </c>
      <c r="M31" s="2951"/>
      <c r="N31" s="2960"/>
      <c r="O31" s="1645"/>
      <c r="P31" s="864"/>
      <c r="Q31" s="864"/>
      <c r="R31" s="831"/>
      <c r="S31" s="831"/>
      <c r="T31" s="831"/>
      <c r="U31" s="831"/>
      <c r="V31" s="831"/>
      <c r="W31" s="831"/>
      <c r="X31" s="831"/>
      <c r="Y31" s="1624"/>
      <c r="Z31" s="1624"/>
      <c r="AA31" s="1624"/>
      <c r="AB31" s="1868" t="str">
        <f>参照元!FY$15</f>
        <v>　</v>
      </c>
      <c r="AC31" s="1624"/>
      <c r="AD31" s="1624"/>
      <c r="AE31" s="1624"/>
      <c r="AF31" s="1624"/>
    </row>
    <row r="32" spans="1:32" s="839" customFormat="1" ht="22.5" customHeight="1" thickBot="1">
      <c r="A32" s="2970"/>
      <c r="B32" s="2996"/>
      <c r="C32" s="2997"/>
      <c r="D32" s="2997"/>
      <c r="E32" s="2998"/>
      <c r="F32" s="2940"/>
      <c r="G32" s="2941"/>
      <c r="H32" s="2941"/>
      <c r="I32" s="2941"/>
      <c r="J32" s="2942"/>
      <c r="K32" s="1639"/>
      <c r="L32" s="2951" t="s">
        <v>3201</v>
      </c>
      <c r="M32" s="2951"/>
      <c r="N32" s="2961"/>
      <c r="O32" s="1645"/>
      <c r="P32" s="864"/>
      <c r="Q32" s="864"/>
      <c r="R32" s="831"/>
      <c r="S32" s="831"/>
      <c r="T32" s="831"/>
      <c r="U32" s="831"/>
      <c r="V32" s="831"/>
      <c r="W32" s="831"/>
      <c r="X32" s="831"/>
      <c r="Y32" s="1624"/>
      <c r="Z32" s="1624"/>
      <c r="AA32" s="1624"/>
      <c r="AB32" s="1868"/>
      <c r="AC32" s="1624"/>
      <c r="AD32" s="1624"/>
      <c r="AE32" s="1624"/>
      <c r="AF32" s="1624"/>
    </row>
    <row r="33" spans="1:32" s="839" customFormat="1" ht="22.5" customHeight="1" thickBot="1">
      <c r="A33" s="2969">
        <v>3</v>
      </c>
      <c r="B33" s="2985" t="s">
        <v>3544</v>
      </c>
      <c r="C33" s="2986"/>
      <c r="D33" s="2986"/>
      <c r="E33" s="2987"/>
      <c r="F33" s="2943" t="s">
        <v>3218</v>
      </c>
      <c r="G33" s="2944"/>
      <c r="H33" s="2944"/>
      <c r="I33" s="2944"/>
      <c r="J33" s="2945"/>
      <c r="K33" s="1637"/>
      <c r="L33" s="2950" t="s">
        <v>3202</v>
      </c>
      <c r="M33" s="2950"/>
      <c r="N33" s="2959"/>
      <c r="O33" s="1645"/>
      <c r="P33" s="864"/>
      <c r="Q33" s="864"/>
      <c r="R33" s="831"/>
      <c r="S33" s="1696"/>
      <c r="T33" s="1638" t="str">
        <f>IF(S33="","",CHOOSE(S33,L33,L34,L35))</f>
        <v/>
      </c>
      <c r="U33" s="831"/>
      <c r="V33" s="831"/>
      <c r="W33" s="831"/>
      <c r="X33" s="831"/>
      <c r="Y33" s="1624"/>
      <c r="Z33" s="1624"/>
      <c r="AA33" s="1624"/>
      <c r="AB33" s="1868"/>
      <c r="AC33" s="1624"/>
      <c r="AD33" s="1624"/>
      <c r="AE33" s="1624"/>
      <c r="AF33" s="1624"/>
    </row>
    <row r="34" spans="1:32" s="839" customFormat="1" ht="22.5" customHeight="1">
      <c r="A34" s="2970"/>
      <c r="B34" s="2985"/>
      <c r="C34" s="2986"/>
      <c r="D34" s="2986"/>
      <c r="E34" s="2987"/>
      <c r="F34" s="2937"/>
      <c r="G34" s="2938"/>
      <c r="H34" s="2938"/>
      <c r="I34" s="2938"/>
      <c r="J34" s="2939"/>
      <c r="K34" s="1633"/>
      <c r="L34" s="2951" t="s">
        <v>3216</v>
      </c>
      <c r="M34" s="2951"/>
      <c r="N34" s="2960"/>
      <c r="O34" s="1645"/>
      <c r="P34" s="864"/>
      <c r="Q34" s="864"/>
      <c r="R34" s="831"/>
      <c r="S34" s="831"/>
      <c r="T34" s="831"/>
      <c r="U34" s="831"/>
      <c r="V34" s="831"/>
      <c r="W34" s="831"/>
      <c r="X34" s="831"/>
      <c r="Y34" s="1624"/>
      <c r="Z34" s="1624"/>
      <c r="AA34" s="1624"/>
      <c r="AB34" s="1868" t="str">
        <f>参照元!FZ$15</f>
        <v>　</v>
      </c>
      <c r="AC34" s="1624"/>
      <c r="AD34" s="1624"/>
      <c r="AE34" s="1624"/>
      <c r="AF34" s="1624"/>
    </row>
    <row r="35" spans="1:32" s="839" customFormat="1" ht="22.5" customHeight="1" thickBot="1">
      <c r="A35" s="2970"/>
      <c r="B35" s="2985"/>
      <c r="C35" s="2986"/>
      <c r="D35" s="2986"/>
      <c r="E35" s="2987"/>
      <c r="F35" s="2940"/>
      <c r="G35" s="2941"/>
      <c r="H35" s="2941"/>
      <c r="I35" s="2941"/>
      <c r="J35" s="2942"/>
      <c r="K35" s="1639"/>
      <c r="L35" s="2951" t="s">
        <v>3201</v>
      </c>
      <c r="M35" s="2951"/>
      <c r="N35" s="2961"/>
      <c r="O35" s="1645"/>
      <c r="P35" s="864"/>
      <c r="Q35" s="864"/>
      <c r="R35" s="831"/>
      <c r="S35" s="831"/>
      <c r="T35" s="831"/>
      <c r="U35" s="831"/>
      <c r="V35" s="831"/>
      <c r="W35" s="831"/>
      <c r="X35" s="831"/>
      <c r="Y35" s="1624"/>
      <c r="Z35" s="1624"/>
      <c r="AA35" s="1624"/>
      <c r="AB35" s="1868"/>
      <c r="AC35" s="1624"/>
      <c r="AD35" s="1624"/>
      <c r="AE35" s="1624"/>
      <c r="AF35" s="1624"/>
    </row>
    <row r="36" spans="1:32" s="839" customFormat="1" ht="22.5" customHeight="1" thickBot="1">
      <c r="A36" s="2969">
        <v>4</v>
      </c>
      <c r="B36" s="2982" t="s">
        <v>3545</v>
      </c>
      <c r="C36" s="2983"/>
      <c r="D36" s="2983"/>
      <c r="E36" s="2984"/>
      <c r="F36" s="2943" t="s">
        <v>3176</v>
      </c>
      <c r="G36" s="2944"/>
      <c r="H36" s="2944"/>
      <c r="I36" s="2944"/>
      <c r="J36" s="2945"/>
      <c r="K36" s="1637"/>
      <c r="L36" s="2950" t="s">
        <v>3202</v>
      </c>
      <c r="M36" s="2950"/>
      <c r="N36" s="2959"/>
      <c r="O36" s="1645"/>
      <c r="P36" s="864"/>
      <c r="Q36" s="864"/>
      <c r="R36" s="831"/>
      <c r="S36" s="1696"/>
      <c r="T36" s="1638" t="str">
        <f>IF(S36="","",CHOOSE(S36,L36,L37,L38))</f>
        <v/>
      </c>
      <c r="U36" s="831"/>
      <c r="V36" s="831"/>
      <c r="W36" s="831"/>
      <c r="X36" s="831"/>
      <c r="Y36" s="1624"/>
      <c r="Z36" s="1624"/>
      <c r="AA36" s="1624"/>
      <c r="AB36" s="1868"/>
      <c r="AC36" s="1624"/>
      <c r="AD36" s="1624"/>
      <c r="AE36" s="1624"/>
      <c r="AF36" s="1624"/>
    </row>
    <row r="37" spans="1:32" s="839" customFormat="1" ht="22.5" customHeight="1">
      <c r="A37" s="2970"/>
      <c r="B37" s="2985"/>
      <c r="C37" s="2986"/>
      <c r="D37" s="2986"/>
      <c r="E37" s="2987"/>
      <c r="F37" s="2937"/>
      <c r="G37" s="2938"/>
      <c r="H37" s="2938"/>
      <c r="I37" s="2938"/>
      <c r="J37" s="2939"/>
      <c r="K37" s="1633"/>
      <c r="L37" s="2951" t="s">
        <v>3216</v>
      </c>
      <c r="M37" s="2951"/>
      <c r="N37" s="2960"/>
      <c r="O37" s="1645"/>
      <c r="P37" s="864"/>
      <c r="Q37" s="864"/>
      <c r="R37" s="831"/>
      <c r="S37" s="831"/>
      <c r="T37" s="831"/>
      <c r="U37" s="831"/>
      <c r="V37" s="831"/>
      <c r="W37" s="831"/>
      <c r="X37" s="831"/>
      <c r="Y37" s="1624"/>
      <c r="Z37" s="1624"/>
      <c r="AA37" s="1624"/>
      <c r="AB37" s="1868" t="str">
        <f>参照元!GA$15</f>
        <v>　</v>
      </c>
      <c r="AC37" s="1624"/>
      <c r="AD37" s="1624"/>
      <c r="AE37" s="1624"/>
      <c r="AF37" s="1624"/>
    </row>
    <row r="38" spans="1:32" s="839" customFormat="1" ht="22.5" customHeight="1" thickBot="1">
      <c r="A38" s="2970"/>
      <c r="B38" s="2996"/>
      <c r="C38" s="2997"/>
      <c r="D38" s="2997"/>
      <c r="E38" s="2998"/>
      <c r="F38" s="2940"/>
      <c r="G38" s="2941"/>
      <c r="H38" s="2941"/>
      <c r="I38" s="2941"/>
      <c r="J38" s="2942"/>
      <c r="K38" s="1639"/>
      <c r="L38" s="2951" t="s">
        <v>3201</v>
      </c>
      <c r="M38" s="2951"/>
      <c r="N38" s="2961"/>
      <c r="O38" s="1645"/>
      <c r="P38" s="864"/>
      <c r="Q38" s="864"/>
      <c r="R38" s="831"/>
      <c r="S38" s="831"/>
      <c r="T38" s="831"/>
      <c r="U38" s="831"/>
      <c r="V38" s="831"/>
      <c r="W38" s="831"/>
      <c r="X38" s="831"/>
      <c r="Y38" s="1624"/>
      <c r="Z38" s="1624"/>
      <c r="AA38" s="1624"/>
      <c r="AB38" s="1868"/>
      <c r="AC38" s="1624"/>
      <c r="AD38" s="1624"/>
      <c r="AE38" s="1624"/>
      <c r="AF38" s="1624"/>
    </row>
    <row r="39" spans="1:32" s="839" customFormat="1" ht="22.5" customHeight="1" thickBot="1">
      <c r="A39" s="2969">
        <v>5</v>
      </c>
      <c r="B39" s="2982" t="s">
        <v>3546</v>
      </c>
      <c r="C39" s="2983"/>
      <c r="D39" s="2983"/>
      <c r="E39" s="2984"/>
      <c r="F39" s="2937" t="s">
        <v>3497</v>
      </c>
      <c r="G39" s="2938"/>
      <c r="H39" s="2938"/>
      <c r="I39" s="2938"/>
      <c r="J39" s="2939"/>
      <c r="K39" s="1637"/>
      <c r="L39" s="2950" t="s">
        <v>3202</v>
      </c>
      <c r="M39" s="2950"/>
      <c r="N39" s="2959"/>
      <c r="O39" s="1645"/>
      <c r="P39" s="864"/>
      <c r="Q39" s="864"/>
      <c r="R39" s="831"/>
      <c r="S39" s="1696"/>
      <c r="T39" s="1638" t="str">
        <f>IF(S39="","",CHOOSE(S39,L39,L40,L41))</f>
        <v/>
      </c>
      <c r="U39" s="831"/>
      <c r="V39" s="831"/>
      <c r="W39" s="831"/>
      <c r="X39" s="831"/>
      <c r="Y39" s="1624"/>
      <c r="Z39" s="1624"/>
      <c r="AA39" s="1624"/>
      <c r="AB39" s="1868"/>
      <c r="AC39" s="1624"/>
      <c r="AD39" s="1624"/>
      <c r="AE39" s="1624"/>
      <c r="AF39" s="1624"/>
    </row>
    <row r="40" spans="1:32" s="839" customFormat="1" ht="22.5" customHeight="1">
      <c r="A40" s="2970"/>
      <c r="B40" s="2985"/>
      <c r="C40" s="2986"/>
      <c r="D40" s="2986"/>
      <c r="E40" s="2987"/>
      <c r="F40" s="2937"/>
      <c r="G40" s="2938"/>
      <c r="H40" s="2938"/>
      <c r="I40" s="2938"/>
      <c r="J40" s="2939"/>
      <c r="K40" s="1633"/>
      <c r="L40" s="2951" t="s">
        <v>3216</v>
      </c>
      <c r="M40" s="2951"/>
      <c r="N40" s="2960"/>
      <c r="O40" s="1645"/>
      <c r="P40" s="864"/>
      <c r="Q40" s="864"/>
      <c r="R40" s="831"/>
      <c r="S40" s="831"/>
      <c r="T40" s="831"/>
      <c r="U40" s="831"/>
      <c r="V40" s="831"/>
      <c r="W40" s="831"/>
      <c r="X40" s="831"/>
      <c r="Y40" s="1624"/>
      <c r="Z40" s="1624"/>
      <c r="AA40" s="1624"/>
      <c r="AB40" s="1868" t="str">
        <f>参照元!GB$15</f>
        <v>　</v>
      </c>
      <c r="AC40" s="1624"/>
      <c r="AD40" s="1624"/>
      <c r="AE40" s="1624"/>
      <c r="AF40" s="1624"/>
    </row>
    <row r="41" spans="1:32" s="839" customFormat="1" ht="22.5" customHeight="1" thickBot="1">
      <c r="A41" s="2970"/>
      <c r="B41" s="2996"/>
      <c r="C41" s="2997"/>
      <c r="D41" s="2997"/>
      <c r="E41" s="2998"/>
      <c r="F41" s="2940"/>
      <c r="G41" s="2941"/>
      <c r="H41" s="2941"/>
      <c r="I41" s="2941"/>
      <c r="J41" s="2942"/>
      <c r="K41" s="1639"/>
      <c r="L41" s="2951" t="s">
        <v>3201</v>
      </c>
      <c r="M41" s="2951"/>
      <c r="N41" s="2961"/>
      <c r="O41" s="1645"/>
      <c r="P41" s="864"/>
      <c r="Q41" s="864"/>
      <c r="R41" s="831"/>
      <c r="S41" s="831"/>
      <c r="T41" s="831"/>
      <c r="U41" s="831"/>
      <c r="V41" s="831"/>
      <c r="W41" s="831"/>
      <c r="X41" s="831"/>
      <c r="Y41" s="1624"/>
      <c r="Z41" s="1624"/>
      <c r="AA41" s="1624"/>
      <c r="AB41" s="1868"/>
      <c r="AC41" s="1624"/>
      <c r="AD41" s="1624"/>
      <c r="AE41" s="1624"/>
      <c r="AF41" s="1624"/>
    </row>
    <row r="42" spans="1:32" s="839" customFormat="1" ht="22.5" customHeight="1" thickBot="1">
      <c r="A42" s="2969">
        <v>6</v>
      </c>
      <c r="B42" s="2991" t="s">
        <v>3547</v>
      </c>
      <c r="C42" s="2992"/>
      <c r="D42" s="2992"/>
      <c r="E42" s="2993"/>
      <c r="F42" s="2937" t="s">
        <v>3758</v>
      </c>
      <c r="G42" s="2938"/>
      <c r="H42" s="2938"/>
      <c r="I42" s="2938"/>
      <c r="J42" s="2939"/>
      <c r="K42" s="1637"/>
      <c r="L42" s="2950" t="s">
        <v>3202</v>
      </c>
      <c r="M42" s="2950"/>
      <c r="N42" s="2959"/>
      <c r="O42" s="1645"/>
      <c r="P42" s="864"/>
      <c r="Q42" s="864"/>
      <c r="R42" s="831"/>
      <c r="S42" s="1696"/>
      <c r="T42" s="1638" t="str">
        <f>IF(S42="","",CHOOSE(S42,L42,L43,L44))</f>
        <v/>
      </c>
      <c r="U42" s="831"/>
      <c r="V42" s="831"/>
      <c r="W42" s="831"/>
      <c r="X42" s="831"/>
      <c r="Y42" s="1624"/>
      <c r="Z42" s="1624"/>
      <c r="AA42" s="1624"/>
      <c r="AB42" s="1868"/>
      <c r="AC42" s="1624"/>
      <c r="AD42" s="1624"/>
      <c r="AE42" s="1624"/>
      <c r="AF42" s="1624"/>
    </row>
    <row r="43" spans="1:32" s="839" customFormat="1" ht="22.5" customHeight="1">
      <c r="A43" s="2970"/>
      <c r="B43" s="2991"/>
      <c r="C43" s="2992"/>
      <c r="D43" s="2992"/>
      <c r="E43" s="2993"/>
      <c r="F43" s="2937"/>
      <c r="G43" s="2938"/>
      <c r="H43" s="2938"/>
      <c r="I43" s="2938"/>
      <c r="J43" s="2939"/>
      <c r="K43" s="1633"/>
      <c r="L43" s="2951" t="s">
        <v>3216</v>
      </c>
      <c r="M43" s="2951"/>
      <c r="N43" s="2960"/>
      <c r="O43" s="1645"/>
      <c r="P43" s="864"/>
      <c r="Q43" s="864"/>
      <c r="R43" s="831"/>
      <c r="S43" s="831"/>
      <c r="T43" s="831"/>
      <c r="U43" s="831"/>
      <c r="V43" s="831"/>
      <c r="W43" s="831"/>
      <c r="X43" s="831"/>
      <c r="Y43" s="1624"/>
      <c r="Z43" s="1624"/>
      <c r="AA43" s="1624"/>
      <c r="AB43" s="1868" t="str">
        <f>参照元!GC$15</f>
        <v>　</v>
      </c>
      <c r="AC43" s="1624"/>
      <c r="AD43" s="1624"/>
      <c r="AE43" s="1624"/>
      <c r="AF43" s="1624"/>
    </row>
    <row r="44" spans="1:32" s="839" customFormat="1" ht="22.5" customHeight="1" thickBot="1">
      <c r="A44" s="2970"/>
      <c r="B44" s="2991"/>
      <c r="C44" s="2992"/>
      <c r="D44" s="2992"/>
      <c r="E44" s="2993"/>
      <c r="F44" s="2940"/>
      <c r="G44" s="2941"/>
      <c r="H44" s="2941"/>
      <c r="I44" s="2941"/>
      <c r="J44" s="2942"/>
      <c r="K44" s="1639"/>
      <c r="L44" s="2951" t="s">
        <v>3201</v>
      </c>
      <c r="M44" s="2951"/>
      <c r="N44" s="2961"/>
      <c r="O44" s="1645"/>
      <c r="P44" s="864"/>
      <c r="Q44" s="864"/>
      <c r="R44" s="831"/>
      <c r="S44" s="831"/>
      <c r="T44" s="831"/>
      <c r="U44" s="831"/>
      <c r="V44" s="831"/>
      <c r="W44" s="831"/>
      <c r="X44" s="831"/>
      <c r="Y44" s="1624"/>
      <c r="Z44" s="1624"/>
      <c r="AA44" s="1624"/>
      <c r="AB44" s="1868"/>
      <c r="AC44" s="1624"/>
      <c r="AD44" s="1624"/>
      <c r="AE44" s="1624"/>
      <c r="AF44" s="1624"/>
    </row>
    <row r="45" spans="1:32" s="839" customFormat="1" ht="22.5" customHeight="1" thickBot="1">
      <c r="A45" s="2969">
        <v>7</v>
      </c>
      <c r="B45" s="2972" t="s">
        <v>3548</v>
      </c>
      <c r="C45" s="2973"/>
      <c r="D45" s="2973"/>
      <c r="E45" s="2974"/>
      <c r="F45" s="2943" t="s">
        <v>3219</v>
      </c>
      <c r="G45" s="2944"/>
      <c r="H45" s="2944"/>
      <c r="I45" s="2944"/>
      <c r="J45" s="2945"/>
      <c r="K45" s="1637"/>
      <c r="L45" s="2950" t="s">
        <v>3202</v>
      </c>
      <c r="M45" s="2950"/>
      <c r="N45" s="2959"/>
      <c r="O45" s="1645"/>
      <c r="P45" s="864"/>
      <c r="Q45" s="864"/>
      <c r="R45" s="831"/>
      <c r="S45" s="1696"/>
      <c r="T45" s="1638" t="str">
        <f>IF(S45="","",CHOOSE(S45,L45,L46,L47))</f>
        <v/>
      </c>
      <c r="U45" s="831"/>
      <c r="V45" s="831"/>
      <c r="W45" s="831"/>
      <c r="X45" s="831"/>
      <c r="Y45" s="1624"/>
      <c r="Z45" s="1624"/>
      <c r="AA45" s="1624"/>
      <c r="AB45" s="1868"/>
      <c r="AC45" s="1624"/>
      <c r="AD45" s="1624"/>
      <c r="AE45" s="1624"/>
      <c r="AF45" s="1624"/>
    </row>
    <row r="46" spans="1:32" s="839" customFormat="1" ht="22.5" customHeight="1">
      <c r="A46" s="2970"/>
      <c r="B46" s="2975"/>
      <c r="C46" s="2976"/>
      <c r="D46" s="2976"/>
      <c r="E46" s="2977"/>
      <c r="F46" s="2937"/>
      <c r="G46" s="2938"/>
      <c r="H46" s="2938"/>
      <c r="I46" s="2938"/>
      <c r="J46" s="2939"/>
      <c r="K46" s="1640"/>
      <c r="L46" s="2951" t="s">
        <v>3216</v>
      </c>
      <c r="M46" s="2951"/>
      <c r="N46" s="2960"/>
      <c r="O46" s="1645"/>
      <c r="P46" s="864"/>
      <c r="Q46" s="864"/>
      <c r="R46" s="831"/>
      <c r="S46" s="831"/>
      <c r="T46" s="831"/>
      <c r="U46" s="831"/>
      <c r="V46" s="831"/>
      <c r="W46" s="831"/>
      <c r="X46" s="831"/>
      <c r="Y46" s="1624"/>
      <c r="Z46" s="1624"/>
      <c r="AA46" s="1624"/>
      <c r="AB46" s="1868" t="str">
        <f>参照元!GD$15</f>
        <v>　</v>
      </c>
      <c r="AC46" s="1624"/>
      <c r="AD46" s="1624"/>
      <c r="AE46" s="1624"/>
      <c r="AF46" s="1624"/>
    </row>
    <row r="47" spans="1:32" s="839" customFormat="1" ht="22.5" customHeight="1" thickBot="1">
      <c r="A47" s="2971"/>
      <c r="B47" s="2978"/>
      <c r="C47" s="2979"/>
      <c r="D47" s="2979"/>
      <c r="E47" s="2980"/>
      <c r="F47" s="2940"/>
      <c r="G47" s="2941"/>
      <c r="H47" s="2941"/>
      <c r="I47" s="2941"/>
      <c r="J47" s="2942"/>
      <c r="K47" s="1641"/>
      <c r="L47" s="2952" t="s">
        <v>3201</v>
      </c>
      <c r="M47" s="2952"/>
      <c r="N47" s="2961"/>
      <c r="O47" s="1645"/>
      <c r="P47" s="864"/>
      <c r="Q47" s="864"/>
      <c r="R47" s="831"/>
      <c r="S47" s="831"/>
      <c r="T47" s="831"/>
      <c r="U47" s="831"/>
      <c r="V47" s="831"/>
      <c r="W47" s="831"/>
      <c r="X47" s="831"/>
      <c r="Y47" s="1624"/>
      <c r="Z47" s="1624"/>
      <c r="AA47" s="1624"/>
      <c r="AB47" s="1868"/>
      <c r="AC47" s="1624"/>
      <c r="AD47" s="1624"/>
      <c r="AE47" s="1624"/>
      <c r="AF47" s="1624"/>
    </row>
    <row r="48" spans="1:32" s="839" customFormat="1" ht="22.5" customHeight="1" thickBot="1">
      <c r="A48" s="2969">
        <v>8</v>
      </c>
      <c r="B48" s="2982" t="s">
        <v>3549</v>
      </c>
      <c r="C48" s="2983"/>
      <c r="D48" s="2983"/>
      <c r="E48" s="2984"/>
      <c r="F48" s="2943" t="s">
        <v>3220</v>
      </c>
      <c r="G48" s="2944"/>
      <c r="H48" s="2944"/>
      <c r="I48" s="2944"/>
      <c r="J48" s="2945"/>
      <c r="K48" s="1637"/>
      <c r="L48" s="2950" t="s">
        <v>3202</v>
      </c>
      <c r="M48" s="2950"/>
      <c r="N48" s="2959"/>
      <c r="O48" s="1645"/>
      <c r="P48" s="864"/>
      <c r="Q48" s="864"/>
      <c r="R48" s="831"/>
      <c r="S48" s="1696"/>
      <c r="T48" s="1638" t="str">
        <f>IF(S48="","",CHOOSE(S48,L48,L49,L50))</f>
        <v/>
      </c>
      <c r="U48" s="831"/>
      <c r="V48" s="831"/>
      <c r="W48" s="831"/>
      <c r="X48" s="831"/>
      <c r="Y48" s="1624"/>
      <c r="Z48" s="1624"/>
      <c r="AA48" s="1624"/>
      <c r="AB48" s="1868"/>
      <c r="AC48" s="1624"/>
      <c r="AD48" s="1624"/>
      <c r="AE48" s="1624"/>
      <c r="AF48" s="1624"/>
    </row>
    <row r="49" spans="1:32" s="839" customFormat="1" ht="22.5" customHeight="1">
      <c r="A49" s="2970"/>
      <c r="B49" s="2985"/>
      <c r="C49" s="2986"/>
      <c r="D49" s="2986"/>
      <c r="E49" s="2987"/>
      <c r="F49" s="2937"/>
      <c r="G49" s="2938"/>
      <c r="H49" s="2938"/>
      <c r="I49" s="2938"/>
      <c r="J49" s="2939"/>
      <c r="K49" s="1633"/>
      <c r="L49" s="2951" t="s">
        <v>3216</v>
      </c>
      <c r="M49" s="2951"/>
      <c r="N49" s="2960"/>
      <c r="O49" s="1645"/>
      <c r="P49" s="864"/>
      <c r="Q49" s="864"/>
      <c r="R49" s="831"/>
      <c r="S49" s="831"/>
      <c r="T49" s="831"/>
      <c r="U49" s="831"/>
      <c r="V49" s="831"/>
      <c r="W49" s="831"/>
      <c r="X49" s="831"/>
      <c r="Y49" s="1624"/>
      <c r="Z49" s="1624"/>
      <c r="AA49" s="1624"/>
      <c r="AB49" s="1868" t="str">
        <f>参照元!GE$15</f>
        <v>　</v>
      </c>
      <c r="AC49" s="1624"/>
      <c r="AD49" s="1624"/>
      <c r="AE49" s="1624"/>
      <c r="AF49" s="1624"/>
    </row>
    <row r="50" spans="1:32" s="839" customFormat="1" ht="22.5" customHeight="1" thickBot="1">
      <c r="A50" s="2981"/>
      <c r="B50" s="2988"/>
      <c r="C50" s="2989"/>
      <c r="D50" s="2989"/>
      <c r="E50" s="2990"/>
      <c r="F50" s="2946"/>
      <c r="G50" s="2947"/>
      <c r="H50" s="2947"/>
      <c r="I50" s="2947"/>
      <c r="J50" s="2948"/>
      <c r="K50" s="1642"/>
      <c r="L50" s="2949" t="s">
        <v>3201</v>
      </c>
      <c r="M50" s="2949"/>
      <c r="N50" s="2962"/>
      <c r="O50" s="1645"/>
      <c r="P50" s="864"/>
      <c r="Q50" s="864"/>
      <c r="R50" s="831"/>
      <c r="S50" s="831"/>
      <c r="T50" s="831"/>
      <c r="U50" s="831"/>
      <c r="V50" s="831"/>
      <c r="W50" s="831"/>
      <c r="X50" s="831"/>
      <c r="Y50" s="1624"/>
      <c r="Z50" s="1624"/>
      <c r="AA50" s="1624"/>
      <c r="AB50" s="1624"/>
      <c r="AC50" s="1624"/>
      <c r="AD50" s="1624"/>
      <c r="AE50" s="1624"/>
      <c r="AF50" s="1624"/>
    </row>
    <row r="51" spans="1:32">
      <c r="A51" s="1599"/>
      <c r="B51" s="1704"/>
      <c r="C51" s="1704"/>
      <c r="D51" s="1704"/>
      <c r="E51" s="1599"/>
      <c r="F51" s="1599"/>
      <c r="G51" s="1705"/>
      <c r="H51" s="1599"/>
      <c r="I51" s="1705"/>
      <c r="J51" s="1599"/>
      <c r="K51" s="1705"/>
      <c r="L51" s="1705"/>
      <c r="M51" s="1705"/>
      <c r="N51" s="1374"/>
      <c r="O51" s="1701"/>
      <c r="P51" s="1599"/>
      <c r="Q51" s="1599"/>
      <c r="R51" s="1599"/>
      <c r="S51" s="1374"/>
      <c r="T51" s="1374"/>
      <c r="U51" s="1374"/>
      <c r="V51" s="1374"/>
      <c r="W51" s="1374"/>
      <c r="X51" s="1374"/>
      <c r="Y51" s="1599"/>
      <c r="Z51" s="1599"/>
      <c r="AA51" s="1624"/>
      <c r="AB51" s="1624"/>
      <c r="AC51" s="1599"/>
      <c r="AD51" s="1599"/>
      <c r="AE51" s="1599"/>
      <c r="AF51" s="1599"/>
    </row>
    <row r="52" spans="1:32">
      <c r="A52" s="1599"/>
      <c r="B52" s="1704"/>
      <c r="C52" s="1704"/>
      <c r="D52" s="1704"/>
      <c r="E52" s="1599"/>
      <c r="F52" s="1599"/>
      <c r="G52" s="1705"/>
      <c r="H52" s="1599"/>
      <c r="I52" s="1705"/>
      <c r="J52" s="1599"/>
      <c r="K52" s="1705"/>
      <c r="L52" s="1705"/>
      <c r="M52" s="1705"/>
      <c r="N52" s="1374"/>
      <c r="O52" s="1701"/>
      <c r="P52" s="1599"/>
      <c r="Q52" s="1599"/>
      <c r="R52" s="1599"/>
      <c r="S52" s="1374"/>
      <c r="T52" s="1374"/>
      <c r="U52" s="1374"/>
      <c r="V52" s="1374"/>
      <c r="W52" s="1374"/>
      <c r="X52" s="1374"/>
      <c r="Y52" s="1599"/>
      <c r="Z52" s="1599"/>
      <c r="AA52" s="1624"/>
      <c r="AB52" s="1624"/>
      <c r="AC52" s="1599"/>
      <c r="AD52" s="1599"/>
      <c r="AE52" s="1599"/>
      <c r="AF52" s="1599"/>
    </row>
    <row r="53" spans="1:32">
      <c r="A53" s="1599"/>
      <c r="B53" s="1704"/>
      <c r="C53" s="1704"/>
      <c r="D53" s="1704"/>
      <c r="E53" s="1599"/>
      <c r="F53" s="1599"/>
      <c r="G53" s="1705"/>
      <c r="H53" s="1599"/>
      <c r="I53" s="1705"/>
      <c r="J53" s="1599"/>
      <c r="K53" s="1705"/>
      <c r="L53" s="1705"/>
      <c r="M53" s="1705"/>
      <c r="N53" s="1374"/>
      <c r="O53" s="1701"/>
      <c r="P53" s="1599"/>
      <c r="Q53" s="1599"/>
      <c r="R53" s="1599"/>
      <c r="S53" s="1374"/>
      <c r="T53" s="1374"/>
      <c r="U53" s="1374"/>
      <c r="V53" s="1374"/>
      <c r="W53" s="1374"/>
      <c r="X53" s="1374"/>
      <c r="Y53" s="1599"/>
      <c r="Z53" s="1599"/>
      <c r="AA53" s="1624"/>
      <c r="AB53" s="1624"/>
      <c r="AC53" s="1599"/>
      <c r="AD53" s="1599"/>
      <c r="AE53" s="1599"/>
      <c r="AF53" s="1599"/>
    </row>
    <row r="54" spans="1:32">
      <c r="A54" s="1599"/>
      <c r="B54" s="1704"/>
      <c r="C54" s="1704"/>
      <c r="D54" s="1704"/>
      <c r="E54" s="1599"/>
      <c r="F54" s="1599"/>
      <c r="G54" s="1705"/>
      <c r="H54" s="1599"/>
      <c r="I54" s="1705"/>
      <c r="J54" s="1599"/>
      <c r="K54" s="1705"/>
      <c r="L54" s="1705"/>
      <c r="M54" s="1705"/>
      <c r="N54" s="1374"/>
      <c r="O54" s="1701"/>
      <c r="P54" s="1599"/>
      <c r="Q54" s="1599"/>
      <c r="R54" s="1599"/>
      <c r="S54" s="1374"/>
      <c r="T54" s="1374"/>
      <c r="U54" s="1374"/>
      <c r="V54" s="1374"/>
      <c r="W54" s="1374"/>
      <c r="X54" s="1374"/>
      <c r="Y54" s="1599"/>
      <c r="Z54" s="1599"/>
      <c r="AA54" s="1624"/>
      <c r="AB54" s="1624"/>
      <c r="AC54" s="1599"/>
      <c r="AD54" s="1599"/>
      <c r="AE54" s="1599"/>
      <c r="AF54" s="1599"/>
    </row>
    <row r="55" spans="1:32">
      <c r="A55" s="1599"/>
      <c r="B55" s="1704"/>
      <c r="C55" s="1704"/>
      <c r="D55" s="1704"/>
      <c r="E55" s="1599"/>
      <c r="F55" s="1599"/>
      <c r="G55" s="1705"/>
      <c r="H55" s="1599"/>
      <c r="I55" s="1705"/>
      <c r="J55" s="1599"/>
      <c r="K55" s="1705"/>
      <c r="L55" s="1705"/>
      <c r="M55" s="1705"/>
      <c r="N55" s="1374"/>
      <c r="O55" s="1701"/>
      <c r="P55" s="1599"/>
      <c r="Q55" s="1599"/>
      <c r="R55" s="1599"/>
      <c r="S55" s="1374"/>
      <c r="T55" s="1374"/>
      <c r="U55" s="1374"/>
      <c r="V55" s="1374"/>
      <c r="W55" s="1374"/>
      <c r="X55" s="1374"/>
      <c r="Y55" s="1599"/>
      <c r="Z55" s="1599"/>
      <c r="AA55" s="1624"/>
      <c r="AB55" s="1624"/>
      <c r="AC55" s="1599"/>
      <c r="AD55" s="1599"/>
      <c r="AE55" s="1599"/>
      <c r="AF55" s="1599"/>
    </row>
  </sheetData>
  <sheetProtection algorithmName="SHA-512" hashValue="zmThes+j/LDQrDF1s6+C31kEQbQRB4v1ROVKSRRn+Quk8ITPfF/F6qB6FiuoF5bH1FNGznPGOu0+DZfRod9A6g==" saltValue="9/nU87ETHl9mu0w+yVo4fQ==" spinCount="100000" sheet="1" formatCells="0"/>
  <mergeCells count="83">
    <mergeCell ref="AB4:AB5"/>
    <mergeCell ref="B6:E6"/>
    <mergeCell ref="B7:E7"/>
    <mergeCell ref="B8:E8"/>
    <mergeCell ref="B9:E9"/>
    <mergeCell ref="B10:E10"/>
    <mergeCell ref="A23:A29"/>
    <mergeCell ref="B23:E29"/>
    <mergeCell ref="O1:O5"/>
    <mergeCell ref="A4:E5"/>
    <mergeCell ref="F4:F5"/>
    <mergeCell ref="G4:N5"/>
    <mergeCell ref="A19:N19"/>
    <mergeCell ref="B18:E18"/>
    <mergeCell ref="B17:E17"/>
    <mergeCell ref="B16:E16"/>
    <mergeCell ref="B15:E15"/>
    <mergeCell ref="B14:E14"/>
    <mergeCell ref="A21:E22"/>
    <mergeCell ref="B11:E11"/>
    <mergeCell ref="B12:E12"/>
    <mergeCell ref="B13:E13"/>
    <mergeCell ref="A36:A38"/>
    <mergeCell ref="B36:E38"/>
    <mergeCell ref="A39:A41"/>
    <mergeCell ref="B39:E41"/>
    <mergeCell ref="A30:A32"/>
    <mergeCell ref="B30:E32"/>
    <mergeCell ref="A33:A35"/>
    <mergeCell ref="B33:E35"/>
    <mergeCell ref="A45:A47"/>
    <mergeCell ref="B45:E47"/>
    <mergeCell ref="A48:A50"/>
    <mergeCell ref="B48:E50"/>
    <mergeCell ref="A42:A44"/>
    <mergeCell ref="B42:E44"/>
    <mergeCell ref="N21:N22"/>
    <mergeCell ref="N23:N29"/>
    <mergeCell ref="N30:N32"/>
    <mergeCell ref="N33:N35"/>
    <mergeCell ref="N36:N38"/>
    <mergeCell ref="N39:N41"/>
    <mergeCell ref="N48:N50"/>
    <mergeCell ref="N42:N44"/>
    <mergeCell ref="N45:N47"/>
    <mergeCell ref="K21:M22"/>
    <mergeCell ref="L23:M23"/>
    <mergeCell ref="L24:M24"/>
    <mergeCell ref="L25:M25"/>
    <mergeCell ref="L26:M26"/>
    <mergeCell ref="L27:M27"/>
    <mergeCell ref="L28:M28"/>
    <mergeCell ref="L29:M29"/>
    <mergeCell ref="L30:M30"/>
    <mergeCell ref="L31:M31"/>
    <mergeCell ref="L32:M32"/>
    <mergeCell ref="L33:M33"/>
    <mergeCell ref="L34:M34"/>
    <mergeCell ref="L35:M35"/>
    <mergeCell ref="L36:M36"/>
    <mergeCell ref="L37:M37"/>
    <mergeCell ref="L38:M38"/>
    <mergeCell ref="F21:J22"/>
    <mergeCell ref="F23:J29"/>
    <mergeCell ref="F30:J32"/>
    <mergeCell ref="F33:J35"/>
    <mergeCell ref="F36:J38"/>
    <mergeCell ref="F39:J41"/>
    <mergeCell ref="F48:J50"/>
    <mergeCell ref="F42:J44"/>
    <mergeCell ref="F45:J47"/>
    <mergeCell ref="L50:M50"/>
    <mergeCell ref="L42:M42"/>
    <mergeCell ref="L43:M43"/>
    <mergeCell ref="L44:M44"/>
    <mergeCell ref="L45:M45"/>
    <mergeCell ref="L39:M39"/>
    <mergeCell ref="L40:M40"/>
    <mergeCell ref="L41:M41"/>
    <mergeCell ref="L48:M48"/>
    <mergeCell ref="L49:M49"/>
    <mergeCell ref="L46:M46"/>
    <mergeCell ref="L47:M47"/>
  </mergeCells>
  <phoneticPr fontId="34"/>
  <printOptions horizontalCentered="1"/>
  <pageMargins left="0.59055118110236227" right="0.59055118110236227" top="0.39370078740157483" bottom="0.59055118110236227" header="0.31496062992125984" footer="0.23622047244094491"/>
  <pageSetup paperSize="9" scale="52" orientation="landscape" cellComments="asDisplayed" r:id="rId1"/>
  <headerFooter>
    <oddFooter>&amp;R&amp;"ＭＳ 明朝,標準"
（Ａ４）</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7625" r:id="rId4" name="Option Button 57">
              <controlPr defaultSize="0" autoFill="0" autoLine="0" autoPict="0">
                <anchor moveWithCells="1">
                  <from>
                    <xdr:col>6</xdr:col>
                    <xdr:colOff>66675</xdr:colOff>
                    <xdr:row>5</xdr:row>
                    <xdr:rowOff>47625</xdr:rowOff>
                  </from>
                  <to>
                    <xdr:col>6</xdr:col>
                    <xdr:colOff>257175</xdr:colOff>
                    <xdr:row>5</xdr:row>
                    <xdr:rowOff>266700</xdr:rowOff>
                  </to>
                </anchor>
              </controlPr>
            </control>
          </mc:Choice>
        </mc:AlternateContent>
        <mc:AlternateContent xmlns:mc="http://schemas.openxmlformats.org/markup-compatibility/2006">
          <mc:Choice Requires="x14">
            <control shapeId="237626" r:id="rId5" name="Option Button 58">
              <controlPr defaultSize="0" autoFill="0" autoLine="0" autoPict="0">
                <anchor moveWithCells="1">
                  <from>
                    <xdr:col>8</xdr:col>
                    <xdr:colOff>66675</xdr:colOff>
                    <xdr:row>5</xdr:row>
                    <xdr:rowOff>47625</xdr:rowOff>
                  </from>
                  <to>
                    <xdr:col>8</xdr:col>
                    <xdr:colOff>257175</xdr:colOff>
                    <xdr:row>5</xdr:row>
                    <xdr:rowOff>266700</xdr:rowOff>
                  </to>
                </anchor>
              </controlPr>
            </control>
          </mc:Choice>
        </mc:AlternateContent>
        <mc:AlternateContent xmlns:mc="http://schemas.openxmlformats.org/markup-compatibility/2006">
          <mc:Choice Requires="x14">
            <control shapeId="237627" r:id="rId6" name="Option Button 59">
              <controlPr defaultSize="0" autoFill="0" autoLine="0" autoPict="0">
                <anchor moveWithCells="1">
                  <from>
                    <xdr:col>10</xdr:col>
                    <xdr:colOff>57150</xdr:colOff>
                    <xdr:row>5</xdr:row>
                    <xdr:rowOff>47625</xdr:rowOff>
                  </from>
                  <to>
                    <xdr:col>10</xdr:col>
                    <xdr:colOff>247650</xdr:colOff>
                    <xdr:row>5</xdr:row>
                    <xdr:rowOff>266700</xdr:rowOff>
                  </to>
                </anchor>
              </controlPr>
            </control>
          </mc:Choice>
        </mc:AlternateContent>
        <mc:AlternateContent xmlns:mc="http://schemas.openxmlformats.org/markup-compatibility/2006">
          <mc:Choice Requires="x14">
            <control shapeId="237628" r:id="rId7" name="Option Button 60">
              <controlPr defaultSize="0" autoFill="0" autoLine="0" autoPict="0">
                <anchor moveWithCells="1">
                  <from>
                    <xdr:col>12</xdr:col>
                    <xdr:colOff>66675</xdr:colOff>
                    <xdr:row>5</xdr:row>
                    <xdr:rowOff>47625</xdr:rowOff>
                  </from>
                  <to>
                    <xdr:col>12</xdr:col>
                    <xdr:colOff>257175</xdr:colOff>
                    <xdr:row>5</xdr:row>
                    <xdr:rowOff>266700</xdr:rowOff>
                  </to>
                </anchor>
              </controlPr>
            </control>
          </mc:Choice>
        </mc:AlternateContent>
        <mc:AlternateContent xmlns:mc="http://schemas.openxmlformats.org/markup-compatibility/2006">
          <mc:Choice Requires="x14">
            <control shapeId="237629" r:id="rId8" name="Group Box 61">
              <controlPr defaultSize="0" autoFill="0" autoPict="0">
                <anchor moveWithCells="1">
                  <from>
                    <xdr:col>6</xdr:col>
                    <xdr:colOff>9525</xdr:colOff>
                    <xdr:row>5</xdr:row>
                    <xdr:rowOff>9525</xdr:rowOff>
                  </from>
                  <to>
                    <xdr:col>14</xdr:col>
                    <xdr:colOff>0</xdr:colOff>
                    <xdr:row>5</xdr:row>
                    <xdr:rowOff>295275</xdr:rowOff>
                  </to>
                </anchor>
              </controlPr>
            </control>
          </mc:Choice>
        </mc:AlternateContent>
        <mc:AlternateContent xmlns:mc="http://schemas.openxmlformats.org/markup-compatibility/2006">
          <mc:Choice Requires="x14">
            <control shapeId="237630" r:id="rId9" name="Option Button 62">
              <controlPr defaultSize="0" autoFill="0" autoLine="0" autoPict="0">
                <anchor moveWithCells="1">
                  <from>
                    <xdr:col>6</xdr:col>
                    <xdr:colOff>66675</xdr:colOff>
                    <xdr:row>6</xdr:row>
                    <xdr:rowOff>28575</xdr:rowOff>
                  </from>
                  <to>
                    <xdr:col>6</xdr:col>
                    <xdr:colOff>257175</xdr:colOff>
                    <xdr:row>6</xdr:row>
                    <xdr:rowOff>247650</xdr:rowOff>
                  </to>
                </anchor>
              </controlPr>
            </control>
          </mc:Choice>
        </mc:AlternateContent>
        <mc:AlternateContent xmlns:mc="http://schemas.openxmlformats.org/markup-compatibility/2006">
          <mc:Choice Requires="x14">
            <control shapeId="237631" r:id="rId10" name="Option Button 63">
              <controlPr defaultSize="0" autoFill="0" autoLine="0" autoPict="0">
                <anchor moveWithCells="1">
                  <from>
                    <xdr:col>8</xdr:col>
                    <xdr:colOff>66675</xdr:colOff>
                    <xdr:row>6</xdr:row>
                    <xdr:rowOff>28575</xdr:rowOff>
                  </from>
                  <to>
                    <xdr:col>8</xdr:col>
                    <xdr:colOff>257175</xdr:colOff>
                    <xdr:row>6</xdr:row>
                    <xdr:rowOff>247650</xdr:rowOff>
                  </to>
                </anchor>
              </controlPr>
            </control>
          </mc:Choice>
        </mc:AlternateContent>
        <mc:AlternateContent xmlns:mc="http://schemas.openxmlformats.org/markup-compatibility/2006">
          <mc:Choice Requires="x14">
            <control shapeId="237632" r:id="rId11" name="Option Button 64">
              <controlPr defaultSize="0" autoFill="0" autoLine="0" autoPict="0">
                <anchor moveWithCells="1">
                  <from>
                    <xdr:col>10</xdr:col>
                    <xdr:colOff>57150</xdr:colOff>
                    <xdr:row>6</xdr:row>
                    <xdr:rowOff>28575</xdr:rowOff>
                  </from>
                  <to>
                    <xdr:col>10</xdr:col>
                    <xdr:colOff>247650</xdr:colOff>
                    <xdr:row>6</xdr:row>
                    <xdr:rowOff>247650</xdr:rowOff>
                  </to>
                </anchor>
              </controlPr>
            </control>
          </mc:Choice>
        </mc:AlternateContent>
        <mc:AlternateContent xmlns:mc="http://schemas.openxmlformats.org/markup-compatibility/2006">
          <mc:Choice Requires="x14">
            <control shapeId="237633" r:id="rId12" name="Option Button 65">
              <controlPr defaultSize="0" autoFill="0" autoLine="0" autoPict="0">
                <anchor moveWithCells="1">
                  <from>
                    <xdr:col>12</xdr:col>
                    <xdr:colOff>66675</xdr:colOff>
                    <xdr:row>6</xdr:row>
                    <xdr:rowOff>28575</xdr:rowOff>
                  </from>
                  <to>
                    <xdr:col>12</xdr:col>
                    <xdr:colOff>257175</xdr:colOff>
                    <xdr:row>6</xdr:row>
                    <xdr:rowOff>247650</xdr:rowOff>
                  </to>
                </anchor>
              </controlPr>
            </control>
          </mc:Choice>
        </mc:AlternateContent>
        <mc:AlternateContent xmlns:mc="http://schemas.openxmlformats.org/markup-compatibility/2006">
          <mc:Choice Requires="x14">
            <control shapeId="237634" r:id="rId13" name="Group Box 66">
              <controlPr defaultSize="0" autoFill="0" autoPict="0">
                <anchor moveWithCells="1">
                  <from>
                    <xdr:col>6</xdr:col>
                    <xdr:colOff>9525</xdr:colOff>
                    <xdr:row>5</xdr:row>
                    <xdr:rowOff>295275</xdr:rowOff>
                  </from>
                  <to>
                    <xdr:col>14</xdr:col>
                    <xdr:colOff>0</xdr:colOff>
                    <xdr:row>6</xdr:row>
                    <xdr:rowOff>276225</xdr:rowOff>
                  </to>
                </anchor>
              </controlPr>
            </control>
          </mc:Choice>
        </mc:AlternateContent>
        <mc:AlternateContent xmlns:mc="http://schemas.openxmlformats.org/markup-compatibility/2006">
          <mc:Choice Requires="x14">
            <control shapeId="237635" r:id="rId14" name="Option Button 67">
              <controlPr defaultSize="0" autoFill="0" autoLine="0" autoPict="0">
                <anchor moveWithCells="1">
                  <from>
                    <xdr:col>6</xdr:col>
                    <xdr:colOff>66675</xdr:colOff>
                    <xdr:row>7</xdr:row>
                    <xdr:rowOff>47625</xdr:rowOff>
                  </from>
                  <to>
                    <xdr:col>6</xdr:col>
                    <xdr:colOff>257175</xdr:colOff>
                    <xdr:row>7</xdr:row>
                    <xdr:rowOff>266700</xdr:rowOff>
                  </to>
                </anchor>
              </controlPr>
            </control>
          </mc:Choice>
        </mc:AlternateContent>
        <mc:AlternateContent xmlns:mc="http://schemas.openxmlformats.org/markup-compatibility/2006">
          <mc:Choice Requires="x14">
            <control shapeId="237636" r:id="rId15" name="Option Button 68">
              <controlPr defaultSize="0" autoFill="0" autoLine="0" autoPict="0">
                <anchor moveWithCells="1">
                  <from>
                    <xdr:col>8</xdr:col>
                    <xdr:colOff>66675</xdr:colOff>
                    <xdr:row>7</xdr:row>
                    <xdr:rowOff>47625</xdr:rowOff>
                  </from>
                  <to>
                    <xdr:col>8</xdr:col>
                    <xdr:colOff>257175</xdr:colOff>
                    <xdr:row>7</xdr:row>
                    <xdr:rowOff>266700</xdr:rowOff>
                  </to>
                </anchor>
              </controlPr>
            </control>
          </mc:Choice>
        </mc:AlternateContent>
        <mc:AlternateContent xmlns:mc="http://schemas.openxmlformats.org/markup-compatibility/2006">
          <mc:Choice Requires="x14">
            <control shapeId="237637" r:id="rId16" name="Option Button 69">
              <controlPr defaultSize="0" autoFill="0" autoLine="0" autoPict="0">
                <anchor moveWithCells="1">
                  <from>
                    <xdr:col>10</xdr:col>
                    <xdr:colOff>57150</xdr:colOff>
                    <xdr:row>7</xdr:row>
                    <xdr:rowOff>47625</xdr:rowOff>
                  </from>
                  <to>
                    <xdr:col>10</xdr:col>
                    <xdr:colOff>247650</xdr:colOff>
                    <xdr:row>7</xdr:row>
                    <xdr:rowOff>266700</xdr:rowOff>
                  </to>
                </anchor>
              </controlPr>
            </control>
          </mc:Choice>
        </mc:AlternateContent>
        <mc:AlternateContent xmlns:mc="http://schemas.openxmlformats.org/markup-compatibility/2006">
          <mc:Choice Requires="x14">
            <control shapeId="237638" r:id="rId17" name="Option Button 70">
              <controlPr defaultSize="0" autoFill="0" autoLine="0" autoPict="0">
                <anchor moveWithCells="1">
                  <from>
                    <xdr:col>12</xdr:col>
                    <xdr:colOff>66675</xdr:colOff>
                    <xdr:row>7</xdr:row>
                    <xdr:rowOff>47625</xdr:rowOff>
                  </from>
                  <to>
                    <xdr:col>12</xdr:col>
                    <xdr:colOff>257175</xdr:colOff>
                    <xdr:row>7</xdr:row>
                    <xdr:rowOff>266700</xdr:rowOff>
                  </to>
                </anchor>
              </controlPr>
            </control>
          </mc:Choice>
        </mc:AlternateContent>
        <mc:AlternateContent xmlns:mc="http://schemas.openxmlformats.org/markup-compatibility/2006">
          <mc:Choice Requires="x14">
            <control shapeId="237639" r:id="rId18" name="Group Box 71">
              <controlPr defaultSize="0" autoFill="0" autoPict="0">
                <anchor moveWithCells="1">
                  <from>
                    <xdr:col>6</xdr:col>
                    <xdr:colOff>9525</xdr:colOff>
                    <xdr:row>7</xdr:row>
                    <xdr:rowOff>9525</xdr:rowOff>
                  </from>
                  <to>
                    <xdr:col>14</xdr:col>
                    <xdr:colOff>0</xdr:colOff>
                    <xdr:row>7</xdr:row>
                    <xdr:rowOff>295275</xdr:rowOff>
                  </to>
                </anchor>
              </controlPr>
            </control>
          </mc:Choice>
        </mc:AlternateContent>
        <mc:AlternateContent xmlns:mc="http://schemas.openxmlformats.org/markup-compatibility/2006">
          <mc:Choice Requires="x14">
            <control shapeId="237640" r:id="rId19" name="Option Button 72">
              <controlPr defaultSize="0" autoFill="0" autoLine="0" autoPict="0">
                <anchor moveWithCells="1">
                  <from>
                    <xdr:col>6</xdr:col>
                    <xdr:colOff>66675</xdr:colOff>
                    <xdr:row>8</xdr:row>
                    <xdr:rowOff>47625</xdr:rowOff>
                  </from>
                  <to>
                    <xdr:col>6</xdr:col>
                    <xdr:colOff>257175</xdr:colOff>
                    <xdr:row>8</xdr:row>
                    <xdr:rowOff>266700</xdr:rowOff>
                  </to>
                </anchor>
              </controlPr>
            </control>
          </mc:Choice>
        </mc:AlternateContent>
        <mc:AlternateContent xmlns:mc="http://schemas.openxmlformats.org/markup-compatibility/2006">
          <mc:Choice Requires="x14">
            <control shapeId="237641" r:id="rId20" name="Option Button 73">
              <controlPr defaultSize="0" autoFill="0" autoLine="0" autoPict="0">
                <anchor moveWithCells="1">
                  <from>
                    <xdr:col>8</xdr:col>
                    <xdr:colOff>66675</xdr:colOff>
                    <xdr:row>8</xdr:row>
                    <xdr:rowOff>47625</xdr:rowOff>
                  </from>
                  <to>
                    <xdr:col>8</xdr:col>
                    <xdr:colOff>257175</xdr:colOff>
                    <xdr:row>8</xdr:row>
                    <xdr:rowOff>266700</xdr:rowOff>
                  </to>
                </anchor>
              </controlPr>
            </control>
          </mc:Choice>
        </mc:AlternateContent>
        <mc:AlternateContent xmlns:mc="http://schemas.openxmlformats.org/markup-compatibility/2006">
          <mc:Choice Requires="x14">
            <control shapeId="237642" r:id="rId21" name="Option Button 74">
              <controlPr defaultSize="0" autoFill="0" autoLine="0" autoPict="0">
                <anchor moveWithCells="1">
                  <from>
                    <xdr:col>10</xdr:col>
                    <xdr:colOff>57150</xdr:colOff>
                    <xdr:row>8</xdr:row>
                    <xdr:rowOff>47625</xdr:rowOff>
                  </from>
                  <to>
                    <xdr:col>10</xdr:col>
                    <xdr:colOff>247650</xdr:colOff>
                    <xdr:row>8</xdr:row>
                    <xdr:rowOff>266700</xdr:rowOff>
                  </to>
                </anchor>
              </controlPr>
            </control>
          </mc:Choice>
        </mc:AlternateContent>
        <mc:AlternateContent xmlns:mc="http://schemas.openxmlformats.org/markup-compatibility/2006">
          <mc:Choice Requires="x14">
            <control shapeId="237643" r:id="rId22" name="Option Button 75">
              <controlPr defaultSize="0" autoFill="0" autoLine="0" autoPict="0">
                <anchor moveWithCells="1">
                  <from>
                    <xdr:col>12</xdr:col>
                    <xdr:colOff>66675</xdr:colOff>
                    <xdr:row>8</xdr:row>
                    <xdr:rowOff>47625</xdr:rowOff>
                  </from>
                  <to>
                    <xdr:col>12</xdr:col>
                    <xdr:colOff>257175</xdr:colOff>
                    <xdr:row>8</xdr:row>
                    <xdr:rowOff>266700</xdr:rowOff>
                  </to>
                </anchor>
              </controlPr>
            </control>
          </mc:Choice>
        </mc:AlternateContent>
        <mc:AlternateContent xmlns:mc="http://schemas.openxmlformats.org/markup-compatibility/2006">
          <mc:Choice Requires="x14">
            <control shapeId="237644" r:id="rId23" name="Group Box 76">
              <controlPr defaultSize="0" autoFill="0" autoPict="0">
                <anchor moveWithCells="1">
                  <from>
                    <xdr:col>6</xdr:col>
                    <xdr:colOff>9525</xdr:colOff>
                    <xdr:row>8</xdr:row>
                    <xdr:rowOff>9525</xdr:rowOff>
                  </from>
                  <to>
                    <xdr:col>14</xdr:col>
                    <xdr:colOff>0</xdr:colOff>
                    <xdr:row>8</xdr:row>
                    <xdr:rowOff>295275</xdr:rowOff>
                  </to>
                </anchor>
              </controlPr>
            </control>
          </mc:Choice>
        </mc:AlternateContent>
        <mc:AlternateContent xmlns:mc="http://schemas.openxmlformats.org/markup-compatibility/2006">
          <mc:Choice Requires="x14">
            <control shapeId="237645" r:id="rId24" name="Option Button 77">
              <controlPr defaultSize="0" autoFill="0" autoLine="0" autoPict="0">
                <anchor moveWithCells="1">
                  <from>
                    <xdr:col>6</xdr:col>
                    <xdr:colOff>66675</xdr:colOff>
                    <xdr:row>9</xdr:row>
                    <xdr:rowOff>57150</xdr:rowOff>
                  </from>
                  <to>
                    <xdr:col>6</xdr:col>
                    <xdr:colOff>257175</xdr:colOff>
                    <xdr:row>9</xdr:row>
                    <xdr:rowOff>276225</xdr:rowOff>
                  </to>
                </anchor>
              </controlPr>
            </control>
          </mc:Choice>
        </mc:AlternateContent>
        <mc:AlternateContent xmlns:mc="http://schemas.openxmlformats.org/markup-compatibility/2006">
          <mc:Choice Requires="x14">
            <control shapeId="237646" r:id="rId25" name="Option Button 78">
              <controlPr defaultSize="0" autoFill="0" autoLine="0" autoPict="0">
                <anchor moveWithCells="1">
                  <from>
                    <xdr:col>8</xdr:col>
                    <xdr:colOff>66675</xdr:colOff>
                    <xdr:row>9</xdr:row>
                    <xdr:rowOff>57150</xdr:rowOff>
                  </from>
                  <to>
                    <xdr:col>8</xdr:col>
                    <xdr:colOff>257175</xdr:colOff>
                    <xdr:row>9</xdr:row>
                    <xdr:rowOff>276225</xdr:rowOff>
                  </to>
                </anchor>
              </controlPr>
            </control>
          </mc:Choice>
        </mc:AlternateContent>
        <mc:AlternateContent xmlns:mc="http://schemas.openxmlformats.org/markup-compatibility/2006">
          <mc:Choice Requires="x14">
            <control shapeId="237647" r:id="rId26" name="Option Button 79">
              <controlPr defaultSize="0" autoFill="0" autoLine="0" autoPict="0">
                <anchor moveWithCells="1">
                  <from>
                    <xdr:col>10</xdr:col>
                    <xdr:colOff>57150</xdr:colOff>
                    <xdr:row>9</xdr:row>
                    <xdr:rowOff>57150</xdr:rowOff>
                  </from>
                  <to>
                    <xdr:col>10</xdr:col>
                    <xdr:colOff>247650</xdr:colOff>
                    <xdr:row>9</xdr:row>
                    <xdr:rowOff>276225</xdr:rowOff>
                  </to>
                </anchor>
              </controlPr>
            </control>
          </mc:Choice>
        </mc:AlternateContent>
        <mc:AlternateContent xmlns:mc="http://schemas.openxmlformats.org/markup-compatibility/2006">
          <mc:Choice Requires="x14">
            <control shapeId="237648" r:id="rId27" name="Option Button 80">
              <controlPr defaultSize="0" autoFill="0" autoLine="0" autoPict="0">
                <anchor moveWithCells="1">
                  <from>
                    <xdr:col>12</xdr:col>
                    <xdr:colOff>66675</xdr:colOff>
                    <xdr:row>9</xdr:row>
                    <xdr:rowOff>57150</xdr:rowOff>
                  </from>
                  <to>
                    <xdr:col>12</xdr:col>
                    <xdr:colOff>257175</xdr:colOff>
                    <xdr:row>9</xdr:row>
                    <xdr:rowOff>276225</xdr:rowOff>
                  </to>
                </anchor>
              </controlPr>
            </control>
          </mc:Choice>
        </mc:AlternateContent>
        <mc:AlternateContent xmlns:mc="http://schemas.openxmlformats.org/markup-compatibility/2006">
          <mc:Choice Requires="x14">
            <control shapeId="237649" r:id="rId28" name="Group Box 81">
              <controlPr defaultSize="0" autoFill="0" autoPict="0">
                <anchor moveWithCells="1">
                  <from>
                    <xdr:col>6</xdr:col>
                    <xdr:colOff>9525</xdr:colOff>
                    <xdr:row>9</xdr:row>
                    <xdr:rowOff>19050</xdr:rowOff>
                  </from>
                  <to>
                    <xdr:col>14</xdr:col>
                    <xdr:colOff>0</xdr:colOff>
                    <xdr:row>10</xdr:row>
                    <xdr:rowOff>0</xdr:rowOff>
                  </to>
                </anchor>
              </controlPr>
            </control>
          </mc:Choice>
        </mc:AlternateContent>
        <mc:AlternateContent xmlns:mc="http://schemas.openxmlformats.org/markup-compatibility/2006">
          <mc:Choice Requires="x14">
            <control shapeId="237650" r:id="rId29" name="Option Button 82">
              <controlPr defaultSize="0" autoFill="0" autoLine="0" autoPict="0">
                <anchor moveWithCells="1">
                  <from>
                    <xdr:col>6</xdr:col>
                    <xdr:colOff>66675</xdr:colOff>
                    <xdr:row>10</xdr:row>
                    <xdr:rowOff>47625</xdr:rowOff>
                  </from>
                  <to>
                    <xdr:col>6</xdr:col>
                    <xdr:colOff>257175</xdr:colOff>
                    <xdr:row>10</xdr:row>
                    <xdr:rowOff>266700</xdr:rowOff>
                  </to>
                </anchor>
              </controlPr>
            </control>
          </mc:Choice>
        </mc:AlternateContent>
        <mc:AlternateContent xmlns:mc="http://schemas.openxmlformats.org/markup-compatibility/2006">
          <mc:Choice Requires="x14">
            <control shapeId="237651" r:id="rId30" name="Option Button 83">
              <controlPr defaultSize="0" autoFill="0" autoLine="0" autoPict="0">
                <anchor moveWithCells="1">
                  <from>
                    <xdr:col>8</xdr:col>
                    <xdr:colOff>66675</xdr:colOff>
                    <xdr:row>10</xdr:row>
                    <xdr:rowOff>47625</xdr:rowOff>
                  </from>
                  <to>
                    <xdr:col>8</xdr:col>
                    <xdr:colOff>257175</xdr:colOff>
                    <xdr:row>10</xdr:row>
                    <xdr:rowOff>266700</xdr:rowOff>
                  </to>
                </anchor>
              </controlPr>
            </control>
          </mc:Choice>
        </mc:AlternateContent>
        <mc:AlternateContent xmlns:mc="http://schemas.openxmlformats.org/markup-compatibility/2006">
          <mc:Choice Requires="x14">
            <control shapeId="237652" r:id="rId31" name="Option Button 84">
              <controlPr defaultSize="0" autoFill="0" autoLine="0" autoPict="0">
                <anchor moveWithCells="1">
                  <from>
                    <xdr:col>10</xdr:col>
                    <xdr:colOff>57150</xdr:colOff>
                    <xdr:row>10</xdr:row>
                    <xdr:rowOff>47625</xdr:rowOff>
                  </from>
                  <to>
                    <xdr:col>10</xdr:col>
                    <xdr:colOff>247650</xdr:colOff>
                    <xdr:row>10</xdr:row>
                    <xdr:rowOff>266700</xdr:rowOff>
                  </to>
                </anchor>
              </controlPr>
            </control>
          </mc:Choice>
        </mc:AlternateContent>
        <mc:AlternateContent xmlns:mc="http://schemas.openxmlformats.org/markup-compatibility/2006">
          <mc:Choice Requires="x14">
            <control shapeId="237653" r:id="rId32" name="Option Button 85">
              <controlPr defaultSize="0" autoFill="0" autoLine="0" autoPict="0">
                <anchor moveWithCells="1">
                  <from>
                    <xdr:col>12</xdr:col>
                    <xdr:colOff>66675</xdr:colOff>
                    <xdr:row>10</xdr:row>
                    <xdr:rowOff>47625</xdr:rowOff>
                  </from>
                  <to>
                    <xdr:col>12</xdr:col>
                    <xdr:colOff>257175</xdr:colOff>
                    <xdr:row>10</xdr:row>
                    <xdr:rowOff>266700</xdr:rowOff>
                  </to>
                </anchor>
              </controlPr>
            </control>
          </mc:Choice>
        </mc:AlternateContent>
        <mc:AlternateContent xmlns:mc="http://schemas.openxmlformats.org/markup-compatibility/2006">
          <mc:Choice Requires="x14">
            <control shapeId="237654" r:id="rId33" name="Group Box 86">
              <controlPr defaultSize="0" autoFill="0" autoPict="0">
                <anchor moveWithCells="1">
                  <from>
                    <xdr:col>6</xdr:col>
                    <xdr:colOff>9525</xdr:colOff>
                    <xdr:row>10</xdr:row>
                    <xdr:rowOff>9525</xdr:rowOff>
                  </from>
                  <to>
                    <xdr:col>14</xdr:col>
                    <xdr:colOff>0</xdr:colOff>
                    <xdr:row>10</xdr:row>
                    <xdr:rowOff>295275</xdr:rowOff>
                  </to>
                </anchor>
              </controlPr>
            </control>
          </mc:Choice>
        </mc:AlternateContent>
        <mc:AlternateContent xmlns:mc="http://schemas.openxmlformats.org/markup-compatibility/2006">
          <mc:Choice Requires="x14">
            <control shapeId="237655" r:id="rId34" name="Option Button 87">
              <controlPr defaultSize="0" autoFill="0" autoLine="0" autoPict="0">
                <anchor moveWithCells="1">
                  <from>
                    <xdr:col>6</xdr:col>
                    <xdr:colOff>66675</xdr:colOff>
                    <xdr:row>11</xdr:row>
                    <xdr:rowOff>47625</xdr:rowOff>
                  </from>
                  <to>
                    <xdr:col>6</xdr:col>
                    <xdr:colOff>257175</xdr:colOff>
                    <xdr:row>11</xdr:row>
                    <xdr:rowOff>266700</xdr:rowOff>
                  </to>
                </anchor>
              </controlPr>
            </control>
          </mc:Choice>
        </mc:AlternateContent>
        <mc:AlternateContent xmlns:mc="http://schemas.openxmlformats.org/markup-compatibility/2006">
          <mc:Choice Requires="x14">
            <control shapeId="237656" r:id="rId35" name="Option Button 88">
              <controlPr defaultSize="0" autoFill="0" autoLine="0" autoPict="0">
                <anchor moveWithCells="1">
                  <from>
                    <xdr:col>8</xdr:col>
                    <xdr:colOff>66675</xdr:colOff>
                    <xdr:row>11</xdr:row>
                    <xdr:rowOff>47625</xdr:rowOff>
                  </from>
                  <to>
                    <xdr:col>8</xdr:col>
                    <xdr:colOff>257175</xdr:colOff>
                    <xdr:row>11</xdr:row>
                    <xdr:rowOff>266700</xdr:rowOff>
                  </to>
                </anchor>
              </controlPr>
            </control>
          </mc:Choice>
        </mc:AlternateContent>
        <mc:AlternateContent xmlns:mc="http://schemas.openxmlformats.org/markup-compatibility/2006">
          <mc:Choice Requires="x14">
            <control shapeId="237657" r:id="rId36" name="Option Button 89">
              <controlPr defaultSize="0" autoFill="0" autoLine="0" autoPict="0">
                <anchor moveWithCells="1">
                  <from>
                    <xdr:col>10</xdr:col>
                    <xdr:colOff>57150</xdr:colOff>
                    <xdr:row>11</xdr:row>
                    <xdr:rowOff>47625</xdr:rowOff>
                  </from>
                  <to>
                    <xdr:col>10</xdr:col>
                    <xdr:colOff>247650</xdr:colOff>
                    <xdr:row>11</xdr:row>
                    <xdr:rowOff>266700</xdr:rowOff>
                  </to>
                </anchor>
              </controlPr>
            </control>
          </mc:Choice>
        </mc:AlternateContent>
        <mc:AlternateContent xmlns:mc="http://schemas.openxmlformats.org/markup-compatibility/2006">
          <mc:Choice Requires="x14">
            <control shapeId="237658" r:id="rId37" name="Option Button 90">
              <controlPr defaultSize="0" autoFill="0" autoLine="0" autoPict="0">
                <anchor moveWithCells="1">
                  <from>
                    <xdr:col>12</xdr:col>
                    <xdr:colOff>66675</xdr:colOff>
                    <xdr:row>11</xdr:row>
                    <xdr:rowOff>47625</xdr:rowOff>
                  </from>
                  <to>
                    <xdr:col>12</xdr:col>
                    <xdr:colOff>257175</xdr:colOff>
                    <xdr:row>11</xdr:row>
                    <xdr:rowOff>266700</xdr:rowOff>
                  </to>
                </anchor>
              </controlPr>
            </control>
          </mc:Choice>
        </mc:AlternateContent>
        <mc:AlternateContent xmlns:mc="http://schemas.openxmlformats.org/markup-compatibility/2006">
          <mc:Choice Requires="x14">
            <control shapeId="237659" r:id="rId38" name="Group Box 91">
              <controlPr defaultSize="0" autoFill="0" autoPict="0">
                <anchor moveWithCells="1">
                  <from>
                    <xdr:col>6</xdr:col>
                    <xdr:colOff>9525</xdr:colOff>
                    <xdr:row>11</xdr:row>
                    <xdr:rowOff>9525</xdr:rowOff>
                  </from>
                  <to>
                    <xdr:col>14</xdr:col>
                    <xdr:colOff>0</xdr:colOff>
                    <xdr:row>11</xdr:row>
                    <xdr:rowOff>295275</xdr:rowOff>
                  </to>
                </anchor>
              </controlPr>
            </control>
          </mc:Choice>
        </mc:AlternateContent>
        <mc:AlternateContent xmlns:mc="http://schemas.openxmlformats.org/markup-compatibility/2006">
          <mc:Choice Requires="x14">
            <control shapeId="237660" r:id="rId39" name="Option Button 92">
              <controlPr defaultSize="0" autoFill="0" autoLine="0" autoPict="0">
                <anchor moveWithCells="1">
                  <from>
                    <xdr:col>6</xdr:col>
                    <xdr:colOff>66675</xdr:colOff>
                    <xdr:row>12</xdr:row>
                    <xdr:rowOff>57150</xdr:rowOff>
                  </from>
                  <to>
                    <xdr:col>6</xdr:col>
                    <xdr:colOff>257175</xdr:colOff>
                    <xdr:row>12</xdr:row>
                    <xdr:rowOff>276225</xdr:rowOff>
                  </to>
                </anchor>
              </controlPr>
            </control>
          </mc:Choice>
        </mc:AlternateContent>
        <mc:AlternateContent xmlns:mc="http://schemas.openxmlformats.org/markup-compatibility/2006">
          <mc:Choice Requires="x14">
            <control shapeId="237661" r:id="rId40" name="Option Button 93">
              <controlPr defaultSize="0" autoFill="0" autoLine="0" autoPict="0">
                <anchor moveWithCells="1">
                  <from>
                    <xdr:col>8</xdr:col>
                    <xdr:colOff>66675</xdr:colOff>
                    <xdr:row>12</xdr:row>
                    <xdr:rowOff>57150</xdr:rowOff>
                  </from>
                  <to>
                    <xdr:col>8</xdr:col>
                    <xdr:colOff>257175</xdr:colOff>
                    <xdr:row>12</xdr:row>
                    <xdr:rowOff>276225</xdr:rowOff>
                  </to>
                </anchor>
              </controlPr>
            </control>
          </mc:Choice>
        </mc:AlternateContent>
        <mc:AlternateContent xmlns:mc="http://schemas.openxmlformats.org/markup-compatibility/2006">
          <mc:Choice Requires="x14">
            <control shapeId="237662" r:id="rId41" name="Option Button 94">
              <controlPr defaultSize="0" autoFill="0" autoLine="0" autoPict="0">
                <anchor moveWithCells="1">
                  <from>
                    <xdr:col>10</xdr:col>
                    <xdr:colOff>57150</xdr:colOff>
                    <xdr:row>12</xdr:row>
                    <xdr:rowOff>57150</xdr:rowOff>
                  </from>
                  <to>
                    <xdr:col>10</xdr:col>
                    <xdr:colOff>247650</xdr:colOff>
                    <xdr:row>12</xdr:row>
                    <xdr:rowOff>276225</xdr:rowOff>
                  </to>
                </anchor>
              </controlPr>
            </control>
          </mc:Choice>
        </mc:AlternateContent>
        <mc:AlternateContent xmlns:mc="http://schemas.openxmlformats.org/markup-compatibility/2006">
          <mc:Choice Requires="x14">
            <control shapeId="237663" r:id="rId42" name="Option Button 95">
              <controlPr defaultSize="0" autoFill="0" autoLine="0" autoPict="0">
                <anchor moveWithCells="1">
                  <from>
                    <xdr:col>12</xdr:col>
                    <xdr:colOff>66675</xdr:colOff>
                    <xdr:row>12</xdr:row>
                    <xdr:rowOff>57150</xdr:rowOff>
                  </from>
                  <to>
                    <xdr:col>12</xdr:col>
                    <xdr:colOff>257175</xdr:colOff>
                    <xdr:row>12</xdr:row>
                    <xdr:rowOff>276225</xdr:rowOff>
                  </to>
                </anchor>
              </controlPr>
            </control>
          </mc:Choice>
        </mc:AlternateContent>
        <mc:AlternateContent xmlns:mc="http://schemas.openxmlformats.org/markup-compatibility/2006">
          <mc:Choice Requires="x14">
            <control shapeId="237664" r:id="rId43" name="Group Box 96">
              <controlPr defaultSize="0" autoFill="0" autoPict="0">
                <anchor moveWithCells="1">
                  <from>
                    <xdr:col>6</xdr:col>
                    <xdr:colOff>9525</xdr:colOff>
                    <xdr:row>12</xdr:row>
                    <xdr:rowOff>19050</xdr:rowOff>
                  </from>
                  <to>
                    <xdr:col>14</xdr:col>
                    <xdr:colOff>0</xdr:colOff>
                    <xdr:row>13</xdr:row>
                    <xdr:rowOff>0</xdr:rowOff>
                  </to>
                </anchor>
              </controlPr>
            </control>
          </mc:Choice>
        </mc:AlternateContent>
        <mc:AlternateContent xmlns:mc="http://schemas.openxmlformats.org/markup-compatibility/2006">
          <mc:Choice Requires="x14">
            <control shapeId="237665" r:id="rId44" name="Option Button 97">
              <controlPr defaultSize="0" autoFill="0" autoLine="0" autoPict="0">
                <anchor moveWithCells="1">
                  <from>
                    <xdr:col>6</xdr:col>
                    <xdr:colOff>66675</xdr:colOff>
                    <xdr:row>13</xdr:row>
                    <xdr:rowOff>47625</xdr:rowOff>
                  </from>
                  <to>
                    <xdr:col>6</xdr:col>
                    <xdr:colOff>257175</xdr:colOff>
                    <xdr:row>13</xdr:row>
                    <xdr:rowOff>266700</xdr:rowOff>
                  </to>
                </anchor>
              </controlPr>
            </control>
          </mc:Choice>
        </mc:AlternateContent>
        <mc:AlternateContent xmlns:mc="http://schemas.openxmlformats.org/markup-compatibility/2006">
          <mc:Choice Requires="x14">
            <control shapeId="237666" r:id="rId45" name="Option Button 98">
              <controlPr defaultSize="0" autoFill="0" autoLine="0" autoPict="0">
                <anchor moveWithCells="1">
                  <from>
                    <xdr:col>8</xdr:col>
                    <xdr:colOff>66675</xdr:colOff>
                    <xdr:row>13</xdr:row>
                    <xdr:rowOff>47625</xdr:rowOff>
                  </from>
                  <to>
                    <xdr:col>8</xdr:col>
                    <xdr:colOff>257175</xdr:colOff>
                    <xdr:row>13</xdr:row>
                    <xdr:rowOff>266700</xdr:rowOff>
                  </to>
                </anchor>
              </controlPr>
            </control>
          </mc:Choice>
        </mc:AlternateContent>
        <mc:AlternateContent xmlns:mc="http://schemas.openxmlformats.org/markup-compatibility/2006">
          <mc:Choice Requires="x14">
            <control shapeId="237667" r:id="rId46" name="Option Button 99">
              <controlPr defaultSize="0" autoFill="0" autoLine="0" autoPict="0">
                <anchor moveWithCells="1">
                  <from>
                    <xdr:col>10</xdr:col>
                    <xdr:colOff>57150</xdr:colOff>
                    <xdr:row>13</xdr:row>
                    <xdr:rowOff>47625</xdr:rowOff>
                  </from>
                  <to>
                    <xdr:col>10</xdr:col>
                    <xdr:colOff>247650</xdr:colOff>
                    <xdr:row>13</xdr:row>
                    <xdr:rowOff>266700</xdr:rowOff>
                  </to>
                </anchor>
              </controlPr>
            </control>
          </mc:Choice>
        </mc:AlternateContent>
        <mc:AlternateContent xmlns:mc="http://schemas.openxmlformats.org/markup-compatibility/2006">
          <mc:Choice Requires="x14">
            <control shapeId="237668" r:id="rId47" name="Option Button 100">
              <controlPr defaultSize="0" autoFill="0" autoLine="0" autoPict="0">
                <anchor moveWithCells="1">
                  <from>
                    <xdr:col>12</xdr:col>
                    <xdr:colOff>66675</xdr:colOff>
                    <xdr:row>13</xdr:row>
                    <xdr:rowOff>47625</xdr:rowOff>
                  </from>
                  <to>
                    <xdr:col>12</xdr:col>
                    <xdr:colOff>257175</xdr:colOff>
                    <xdr:row>13</xdr:row>
                    <xdr:rowOff>266700</xdr:rowOff>
                  </to>
                </anchor>
              </controlPr>
            </control>
          </mc:Choice>
        </mc:AlternateContent>
        <mc:AlternateContent xmlns:mc="http://schemas.openxmlformats.org/markup-compatibility/2006">
          <mc:Choice Requires="x14">
            <control shapeId="237669" r:id="rId48" name="Group Box 101">
              <controlPr defaultSize="0" autoFill="0" autoPict="0">
                <anchor moveWithCells="1">
                  <from>
                    <xdr:col>6</xdr:col>
                    <xdr:colOff>9525</xdr:colOff>
                    <xdr:row>13</xdr:row>
                    <xdr:rowOff>9525</xdr:rowOff>
                  </from>
                  <to>
                    <xdr:col>14</xdr:col>
                    <xdr:colOff>0</xdr:colOff>
                    <xdr:row>13</xdr:row>
                    <xdr:rowOff>295275</xdr:rowOff>
                  </to>
                </anchor>
              </controlPr>
            </control>
          </mc:Choice>
        </mc:AlternateContent>
        <mc:AlternateContent xmlns:mc="http://schemas.openxmlformats.org/markup-compatibility/2006">
          <mc:Choice Requires="x14">
            <control shapeId="237670" r:id="rId49" name="Option Button 102">
              <controlPr defaultSize="0" autoFill="0" autoLine="0" autoPict="0">
                <anchor moveWithCells="1">
                  <from>
                    <xdr:col>6</xdr:col>
                    <xdr:colOff>66675</xdr:colOff>
                    <xdr:row>14</xdr:row>
                    <xdr:rowOff>38100</xdr:rowOff>
                  </from>
                  <to>
                    <xdr:col>6</xdr:col>
                    <xdr:colOff>257175</xdr:colOff>
                    <xdr:row>14</xdr:row>
                    <xdr:rowOff>257175</xdr:rowOff>
                  </to>
                </anchor>
              </controlPr>
            </control>
          </mc:Choice>
        </mc:AlternateContent>
        <mc:AlternateContent xmlns:mc="http://schemas.openxmlformats.org/markup-compatibility/2006">
          <mc:Choice Requires="x14">
            <control shapeId="237671" r:id="rId50" name="Option Button 103">
              <controlPr defaultSize="0" autoFill="0" autoLine="0" autoPict="0">
                <anchor moveWithCells="1">
                  <from>
                    <xdr:col>8</xdr:col>
                    <xdr:colOff>66675</xdr:colOff>
                    <xdr:row>14</xdr:row>
                    <xdr:rowOff>38100</xdr:rowOff>
                  </from>
                  <to>
                    <xdr:col>8</xdr:col>
                    <xdr:colOff>257175</xdr:colOff>
                    <xdr:row>14</xdr:row>
                    <xdr:rowOff>257175</xdr:rowOff>
                  </to>
                </anchor>
              </controlPr>
            </control>
          </mc:Choice>
        </mc:AlternateContent>
        <mc:AlternateContent xmlns:mc="http://schemas.openxmlformats.org/markup-compatibility/2006">
          <mc:Choice Requires="x14">
            <control shapeId="237672" r:id="rId51" name="Option Button 104">
              <controlPr defaultSize="0" autoFill="0" autoLine="0" autoPict="0">
                <anchor moveWithCells="1">
                  <from>
                    <xdr:col>10</xdr:col>
                    <xdr:colOff>57150</xdr:colOff>
                    <xdr:row>14</xdr:row>
                    <xdr:rowOff>38100</xdr:rowOff>
                  </from>
                  <to>
                    <xdr:col>10</xdr:col>
                    <xdr:colOff>247650</xdr:colOff>
                    <xdr:row>14</xdr:row>
                    <xdr:rowOff>257175</xdr:rowOff>
                  </to>
                </anchor>
              </controlPr>
            </control>
          </mc:Choice>
        </mc:AlternateContent>
        <mc:AlternateContent xmlns:mc="http://schemas.openxmlformats.org/markup-compatibility/2006">
          <mc:Choice Requires="x14">
            <control shapeId="237673" r:id="rId52" name="Option Button 105">
              <controlPr defaultSize="0" autoFill="0" autoLine="0" autoPict="0">
                <anchor moveWithCells="1">
                  <from>
                    <xdr:col>12</xdr:col>
                    <xdr:colOff>66675</xdr:colOff>
                    <xdr:row>14</xdr:row>
                    <xdr:rowOff>38100</xdr:rowOff>
                  </from>
                  <to>
                    <xdr:col>12</xdr:col>
                    <xdr:colOff>257175</xdr:colOff>
                    <xdr:row>14</xdr:row>
                    <xdr:rowOff>257175</xdr:rowOff>
                  </to>
                </anchor>
              </controlPr>
            </control>
          </mc:Choice>
        </mc:AlternateContent>
        <mc:AlternateContent xmlns:mc="http://schemas.openxmlformats.org/markup-compatibility/2006">
          <mc:Choice Requires="x14">
            <control shapeId="237674" r:id="rId53" name="Group Box 106">
              <controlPr defaultSize="0" autoFill="0" autoPict="0">
                <anchor moveWithCells="1">
                  <from>
                    <xdr:col>6</xdr:col>
                    <xdr:colOff>9525</xdr:colOff>
                    <xdr:row>13</xdr:row>
                    <xdr:rowOff>304800</xdr:rowOff>
                  </from>
                  <to>
                    <xdr:col>14</xdr:col>
                    <xdr:colOff>0</xdr:colOff>
                    <xdr:row>14</xdr:row>
                    <xdr:rowOff>285750</xdr:rowOff>
                  </to>
                </anchor>
              </controlPr>
            </control>
          </mc:Choice>
        </mc:AlternateContent>
        <mc:AlternateContent xmlns:mc="http://schemas.openxmlformats.org/markup-compatibility/2006">
          <mc:Choice Requires="x14">
            <control shapeId="237675" r:id="rId54" name="Option Button 107">
              <controlPr defaultSize="0" autoFill="0" autoLine="0" autoPict="0">
                <anchor moveWithCells="1">
                  <from>
                    <xdr:col>6</xdr:col>
                    <xdr:colOff>66675</xdr:colOff>
                    <xdr:row>15</xdr:row>
                    <xdr:rowOff>47625</xdr:rowOff>
                  </from>
                  <to>
                    <xdr:col>6</xdr:col>
                    <xdr:colOff>257175</xdr:colOff>
                    <xdr:row>15</xdr:row>
                    <xdr:rowOff>266700</xdr:rowOff>
                  </to>
                </anchor>
              </controlPr>
            </control>
          </mc:Choice>
        </mc:AlternateContent>
        <mc:AlternateContent xmlns:mc="http://schemas.openxmlformats.org/markup-compatibility/2006">
          <mc:Choice Requires="x14">
            <control shapeId="237676" r:id="rId55" name="Option Button 108">
              <controlPr defaultSize="0" autoFill="0" autoLine="0" autoPict="0">
                <anchor moveWithCells="1">
                  <from>
                    <xdr:col>8</xdr:col>
                    <xdr:colOff>66675</xdr:colOff>
                    <xdr:row>15</xdr:row>
                    <xdr:rowOff>47625</xdr:rowOff>
                  </from>
                  <to>
                    <xdr:col>8</xdr:col>
                    <xdr:colOff>257175</xdr:colOff>
                    <xdr:row>15</xdr:row>
                    <xdr:rowOff>266700</xdr:rowOff>
                  </to>
                </anchor>
              </controlPr>
            </control>
          </mc:Choice>
        </mc:AlternateContent>
        <mc:AlternateContent xmlns:mc="http://schemas.openxmlformats.org/markup-compatibility/2006">
          <mc:Choice Requires="x14">
            <control shapeId="237677" r:id="rId56" name="Option Button 109">
              <controlPr defaultSize="0" autoFill="0" autoLine="0" autoPict="0">
                <anchor moveWithCells="1">
                  <from>
                    <xdr:col>10</xdr:col>
                    <xdr:colOff>57150</xdr:colOff>
                    <xdr:row>15</xdr:row>
                    <xdr:rowOff>47625</xdr:rowOff>
                  </from>
                  <to>
                    <xdr:col>10</xdr:col>
                    <xdr:colOff>247650</xdr:colOff>
                    <xdr:row>15</xdr:row>
                    <xdr:rowOff>266700</xdr:rowOff>
                  </to>
                </anchor>
              </controlPr>
            </control>
          </mc:Choice>
        </mc:AlternateContent>
        <mc:AlternateContent xmlns:mc="http://schemas.openxmlformats.org/markup-compatibility/2006">
          <mc:Choice Requires="x14">
            <control shapeId="237678" r:id="rId57" name="Option Button 110">
              <controlPr defaultSize="0" autoFill="0" autoLine="0" autoPict="0">
                <anchor moveWithCells="1">
                  <from>
                    <xdr:col>12</xdr:col>
                    <xdr:colOff>66675</xdr:colOff>
                    <xdr:row>15</xdr:row>
                    <xdr:rowOff>47625</xdr:rowOff>
                  </from>
                  <to>
                    <xdr:col>12</xdr:col>
                    <xdr:colOff>257175</xdr:colOff>
                    <xdr:row>15</xdr:row>
                    <xdr:rowOff>266700</xdr:rowOff>
                  </to>
                </anchor>
              </controlPr>
            </control>
          </mc:Choice>
        </mc:AlternateContent>
        <mc:AlternateContent xmlns:mc="http://schemas.openxmlformats.org/markup-compatibility/2006">
          <mc:Choice Requires="x14">
            <control shapeId="237679" r:id="rId58" name="Group Box 111">
              <controlPr defaultSize="0" autoFill="0" autoPict="0">
                <anchor moveWithCells="1">
                  <from>
                    <xdr:col>6</xdr:col>
                    <xdr:colOff>9525</xdr:colOff>
                    <xdr:row>15</xdr:row>
                    <xdr:rowOff>9525</xdr:rowOff>
                  </from>
                  <to>
                    <xdr:col>14</xdr:col>
                    <xdr:colOff>0</xdr:colOff>
                    <xdr:row>15</xdr:row>
                    <xdr:rowOff>295275</xdr:rowOff>
                  </to>
                </anchor>
              </controlPr>
            </control>
          </mc:Choice>
        </mc:AlternateContent>
        <mc:AlternateContent xmlns:mc="http://schemas.openxmlformats.org/markup-compatibility/2006">
          <mc:Choice Requires="x14">
            <control shapeId="237680" r:id="rId59" name="Option Button 112">
              <controlPr defaultSize="0" autoFill="0" autoLine="0" autoPict="0">
                <anchor moveWithCells="1">
                  <from>
                    <xdr:col>6</xdr:col>
                    <xdr:colOff>66675</xdr:colOff>
                    <xdr:row>16</xdr:row>
                    <xdr:rowOff>28575</xdr:rowOff>
                  </from>
                  <to>
                    <xdr:col>6</xdr:col>
                    <xdr:colOff>257175</xdr:colOff>
                    <xdr:row>16</xdr:row>
                    <xdr:rowOff>247650</xdr:rowOff>
                  </to>
                </anchor>
              </controlPr>
            </control>
          </mc:Choice>
        </mc:AlternateContent>
        <mc:AlternateContent xmlns:mc="http://schemas.openxmlformats.org/markup-compatibility/2006">
          <mc:Choice Requires="x14">
            <control shapeId="237681" r:id="rId60" name="Option Button 113">
              <controlPr defaultSize="0" autoFill="0" autoLine="0" autoPict="0">
                <anchor moveWithCells="1">
                  <from>
                    <xdr:col>8</xdr:col>
                    <xdr:colOff>66675</xdr:colOff>
                    <xdr:row>16</xdr:row>
                    <xdr:rowOff>28575</xdr:rowOff>
                  </from>
                  <to>
                    <xdr:col>8</xdr:col>
                    <xdr:colOff>257175</xdr:colOff>
                    <xdr:row>16</xdr:row>
                    <xdr:rowOff>247650</xdr:rowOff>
                  </to>
                </anchor>
              </controlPr>
            </control>
          </mc:Choice>
        </mc:AlternateContent>
        <mc:AlternateContent xmlns:mc="http://schemas.openxmlformats.org/markup-compatibility/2006">
          <mc:Choice Requires="x14">
            <control shapeId="237682" r:id="rId61" name="Option Button 114">
              <controlPr defaultSize="0" autoFill="0" autoLine="0" autoPict="0">
                <anchor moveWithCells="1">
                  <from>
                    <xdr:col>10</xdr:col>
                    <xdr:colOff>57150</xdr:colOff>
                    <xdr:row>16</xdr:row>
                    <xdr:rowOff>28575</xdr:rowOff>
                  </from>
                  <to>
                    <xdr:col>10</xdr:col>
                    <xdr:colOff>247650</xdr:colOff>
                    <xdr:row>16</xdr:row>
                    <xdr:rowOff>247650</xdr:rowOff>
                  </to>
                </anchor>
              </controlPr>
            </control>
          </mc:Choice>
        </mc:AlternateContent>
        <mc:AlternateContent xmlns:mc="http://schemas.openxmlformats.org/markup-compatibility/2006">
          <mc:Choice Requires="x14">
            <control shapeId="237683" r:id="rId62" name="Option Button 115">
              <controlPr defaultSize="0" autoFill="0" autoLine="0" autoPict="0">
                <anchor moveWithCells="1">
                  <from>
                    <xdr:col>12</xdr:col>
                    <xdr:colOff>66675</xdr:colOff>
                    <xdr:row>16</xdr:row>
                    <xdr:rowOff>28575</xdr:rowOff>
                  </from>
                  <to>
                    <xdr:col>12</xdr:col>
                    <xdr:colOff>257175</xdr:colOff>
                    <xdr:row>16</xdr:row>
                    <xdr:rowOff>247650</xdr:rowOff>
                  </to>
                </anchor>
              </controlPr>
            </control>
          </mc:Choice>
        </mc:AlternateContent>
        <mc:AlternateContent xmlns:mc="http://schemas.openxmlformats.org/markup-compatibility/2006">
          <mc:Choice Requires="x14">
            <control shapeId="237684" r:id="rId63" name="Group Box 116">
              <controlPr defaultSize="0" autoFill="0" autoPict="0">
                <anchor moveWithCells="1">
                  <from>
                    <xdr:col>6</xdr:col>
                    <xdr:colOff>9525</xdr:colOff>
                    <xdr:row>15</xdr:row>
                    <xdr:rowOff>295275</xdr:rowOff>
                  </from>
                  <to>
                    <xdr:col>14</xdr:col>
                    <xdr:colOff>0</xdr:colOff>
                    <xdr:row>16</xdr:row>
                    <xdr:rowOff>276225</xdr:rowOff>
                  </to>
                </anchor>
              </controlPr>
            </control>
          </mc:Choice>
        </mc:AlternateContent>
        <mc:AlternateContent xmlns:mc="http://schemas.openxmlformats.org/markup-compatibility/2006">
          <mc:Choice Requires="x14">
            <control shapeId="237685" r:id="rId64" name="Option Button 117">
              <controlPr defaultSize="0" autoFill="0" autoLine="0" autoPict="0">
                <anchor moveWithCells="1">
                  <from>
                    <xdr:col>6</xdr:col>
                    <xdr:colOff>66675</xdr:colOff>
                    <xdr:row>17</xdr:row>
                    <xdr:rowOff>200025</xdr:rowOff>
                  </from>
                  <to>
                    <xdr:col>6</xdr:col>
                    <xdr:colOff>257175</xdr:colOff>
                    <xdr:row>17</xdr:row>
                    <xdr:rowOff>419100</xdr:rowOff>
                  </to>
                </anchor>
              </controlPr>
            </control>
          </mc:Choice>
        </mc:AlternateContent>
        <mc:AlternateContent xmlns:mc="http://schemas.openxmlformats.org/markup-compatibility/2006">
          <mc:Choice Requires="x14">
            <control shapeId="237686" r:id="rId65" name="Option Button 118">
              <controlPr defaultSize="0" autoFill="0" autoLine="0" autoPict="0">
                <anchor moveWithCells="1">
                  <from>
                    <xdr:col>8</xdr:col>
                    <xdr:colOff>66675</xdr:colOff>
                    <xdr:row>17</xdr:row>
                    <xdr:rowOff>200025</xdr:rowOff>
                  </from>
                  <to>
                    <xdr:col>8</xdr:col>
                    <xdr:colOff>257175</xdr:colOff>
                    <xdr:row>17</xdr:row>
                    <xdr:rowOff>419100</xdr:rowOff>
                  </to>
                </anchor>
              </controlPr>
            </control>
          </mc:Choice>
        </mc:AlternateContent>
        <mc:AlternateContent xmlns:mc="http://schemas.openxmlformats.org/markup-compatibility/2006">
          <mc:Choice Requires="x14">
            <control shapeId="237687" r:id="rId66" name="Option Button 119">
              <controlPr defaultSize="0" autoFill="0" autoLine="0" autoPict="0">
                <anchor moveWithCells="1">
                  <from>
                    <xdr:col>10</xdr:col>
                    <xdr:colOff>57150</xdr:colOff>
                    <xdr:row>17</xdr:row>
                    <xdr:rowOff>200025</xdr:rowOff>
                  </from>
                  <to>
                    <xdr:col>10</xdr:col>
                    <xdr:colOff>247650</xdr:colOff>
                    <xdr:row>17</xdr:row>
                    <xdr:rowOff>419100</xdr:rowOff>
                  </to>
                </anchor>
              </controlPr>
            </control>
          </mc:Choice>
        </mc:AlternateContent>
        <mc:AlternateContent xmlns:mc="http://schemas.openxmlformats.org/markup-compatibility/2006">
          <mc:Choice Requires="x14">
            <control shapeId="237688" r:id="rId67" name="Option Button 120">
              <controlPr defaultSize="0" autoFill="0" autoLine="0" autoPict="0">
                <anchor moveWithCells="1">
                  <from>
                    <xdr:col>12</xdr:col>
                    <xdr:colOff>66675</xdr:colOff>
                    <xdr:row>17</xdr:row>
                    <xdr:rowOff>200025</xdr:rowOff>
                  </from>
                  <to>
                    <xdr:col>12</xdr:col>
                    <xdr:colOff>257175</xdr:colOff>
                    <xdr:row>17</xdr:row>
                    <xdr:rowOff>419100</xdr:rowOff>
                  </to>
                </anchor>
              </controlPr>
            </control>
          </mc:Choice>
        </mc:AlternateContent>
        <mc:AlternateContent xmlns:mc="http://schemas.openxmlformats.org/markup-compatibility/2006">
          <mc:Choice Requires="x14">
            <control shapeId="237689" r:id="rId68" name="Group Box 121">
              <controlPr defaultSize="0" autoFill="0" autoPict="0">
                <anchor moveWithCells="1">
                  <from>
                    <xdr:col>6</xdr:col>
                    <xdr:colOff>9525</xdr:colOff>
                    <xdr:row>17</xdr:row>
                    <xdr:rowOff>161925</xdr:rowOff>
                  </from>
                  <to>
                    <xdr:col>14</xdr:col>
                    <xdr:colOff>0</xdr:colOff>
                    <xdr:row>17</xdr:row>
                    <xdr:rowOff>447675</xdr:rowOff>
                  </to>
                </anchor>
              </controlPr>
            </control>
          </mc:Choice>
        </mc:AlternateContent>
        <mc:AlternateContent xmlns:mc="http://schemas.openxmlformats.org/markup-compatibility/2006">
          <mc:Choice Requires="x14">
            <control shapeId="237690" r:id="rId69" name="Check Box 122">
              <controlPr defaultSize="0" autoFill="0" autoLine="0" autoPict="0">
                <anchor moveWithCells="1">
                  <from>
                    <xdr:col>10</xdr:col>
                    <xdr:colOff>66675</xdr:colOff>
                    <xdr:row>22</xdr:row>
                    <xdr:rowOff>47625</xdr:rowOff>
                  </from>
                  <to>
                    <xdr:col>10</xdr:col>
                    <xdr:colOff>276225</xdr:colOff>
                    <xdr:row>22</xdr:row>
                    <xdr:rowOff>257175</xdr:rowOff>
                  </to>
                </anchor>
              </controlPr>
            </control>
          </mc:Choice>
        </mc:AlternateContent>
        <mc:AlternateContent xmlns:mc="http://schemas.openxmlformats.org/markup-compatibility/2006">
          <mc:Choice Requires="x14">
            <control shapeId="237691" r:id="rId70" name="Check Box 123">
              <controlPr defaultSize="0" autoFill="0" autoLine="0" autoPict="0">
                <anchor moveWithCells="1">
                  <from>
                    <xdr:col>10</xdr:col>
                    <xdr:colOff>66675</xdr:colOff>
                    <xdr:row>23</xdr:row>
                    <xdr:rowOff>47625</xdr:rowOff>
                  </from>
                  <to>
                    <xdr:col>10</xdr:col>
                    <xdr:colOff>276225</xdr:colOff>
                    <xdr:row>23</xdr:row>
                    <xdr:rowOff>257175</xdr:rowOff>
                  </to>
                </anchor>
              </controlPr>
            </control>
          </mc:Choice>
        </mc:AlternateContent>
        <mc:AlternateContent xmlns:mc="http://schemas.openxmlformats.org/markup-compatibility/2006">
          <mc:Choice Requires="x14">
            <control shapeId="237692" r:id="rId71" name="Check Box 124">
              <controlPr defaultSize="0" autoFill="0" autoLine="0" autoPict="0">
                <anchor moveWithCells="1">
                  <from>
                    <xdr:col>10</xdr:col>
                    <xdr:colOff>66675</xdr:colOff>
                    <xdr:row>24</xdr:row>
                    <xdr:rowOff>47625</xdr:rowOff>
                  </from>
                  <to>
                    <xdr:col>10</xdr:col>
                    <xdr:colOff>276225</xdr:colOff>
                    <xdr:row>24</xdr:row>
                    <xdr:rowOff>257175</xdr:rowOff>
                  </to>
                </anchor>
              </controlPr>
            </control>
          </mc:Choice>
        </mc:AlternateContent>
        <mc:AlternateContent xmlns:mc="http://schemas.openxmlformats.org/markup-compatibility/2006">
          <mc:Choice Requires="x14">
            <control shapeId="237693" r:id="rId72" name="Check Box 125">
              <controlPr defaultSize="0" autoFill="0" autoLine="0" autoPict="0">
                <anchor moveWithCells="1">
                  <from>
                    <xdr:col>10</xdr:col>
                    <xdr:colOff>66675</xdr:colOff>
                    <xdr:row>25</xdr:row>
                    <xdr:rowOff>38100</xdr:rowOff>
                  </from>
                  <to>
                    <xdr:col>10</xdr:col>
                    <xdr:colOff>276225</xdr:colOff>
                    <xdr:row>25</xdr:row>
                    <xdr:rowOff>247650</xdr:rowOff>
                  </to>
                </anchor>
              </controlPr>
            </control>
          </mc:Choice>
        </mc:AlternateContent>
        <mc:AlternateContent xmlns:mc="http://schemas.openxmlformats.org/markup-compatibility/2006">
          <mc:Choice Requires="x14">
            <control shapeId="237694" r:id="rId73" name="Check Box 126">
              <controlPr defaultSize="0" autoFill="0" autoLine="0" autoPict="0">
                <anchor moveWithCells="1">
                  <from>
                    <xdr:col>10</xdr:col>
                    <xdr:colOff>66675</xdr:colOff>
                    <xdr:row>26</xdr:row>
                    <xdr:rowOff>38100</xdr:rowOff>
                  </from>
                  <to>
                    <xdr:col>10</xdr:col>
                    <xdr:colOff>276225</xdr:colOff>
                    <xdr:row>26</xdr:row>
                    <xdr:rowOff>247650</xdr:rowOff>
                  </to>
                </anchor>
              </controlPr>
            </control>
          </mc:Choice>
        </mc:AlternateContent>
        <mc:AlternateContent xmlns:mc="http://schemas.openxmlformats.org/markup-compatibility/2006">
          <mc:Choice Requires="x14">
            <control shapeId="237695" r:id="rId74" name="Check Box 127">
              <controlPr defaultSize="0" autoFill="0" autoLine="0" autoPict="0">
                <anchor moveWithCells="1">
                  <from>
                    <xdr:col>10</xdr:col>
                    <xdr:colOff>66675</xdr:colOff>
                    <xdr:row>27</xdr:row>
                    <xdr:rowOff>38100</xdr:rowOff>
                  </from>
                  <to>
                    <xdr:col>10</xdr:col>
                    <xdr:colOff>276225</xdr:colOff>
                    <xdr:row>27</xdr:row>
                    <xdr:rowOff>247650</xdr:rowOff>
                  </to>
                </anchor>
              </controlPr>
            </control>
          </mc:Choice>
        </mc:AlternateContent>
        <mc:AlternateContent xmlns:mc="http://schemas.openxmlformats.org/markup-compatibility/2006">
          <mc:Choice Requires="x14">
            <control shapeId="237696" r:id="rId75" name="Check Box 128">
              <controlPr defaultSize="0" autoFill="0" autoLine="0" autoPict="0">
                <anchor moveWithCells="1">
                  <from>
                    <xdr:col>10</xdr:col>
                    <xdr:colOff>66675</xdr:colOff>
                    <xdr:row>28</xdr:row>
                    <xdr:rowOff>38100</xdr:rowOff>
                  </from>
                  <to>
                    <xdr:col>10</xdr:col>
                    <xdr:colOff>276225</xdr:colOff>
                    <xdr:row>28</xdr:row>
                    <xdr:rowOff>247650</xdr:rowOff>
                  </to>
                </anchor>
              </controlPr>
            </control>
          </mc:Choice>
        </mc:AlternateContent>
        <mc:AlternateContent xmlns:mc="http://schemas.openxmlformats.org/markup-compatibility/2006">
          <mc:Choice Requires="x14">
            <control shapeId="237697" r:id="rId76" name="Option Button 129">
              <controlPr defaultSize="0" autoFill="0" autoLine="0" autoPict="0">
                <anchor moveWithCells="1">
                  <from>
                    <xdr:col>10</xdr:col>
                    <xdr:colOff>66675</xdr:colOff>
                    <xdr:row>29</xdr:row>
                    <xdr:rowOff>47625</xdr:rowOff>
                  </from>
                  <to>
                    <xdr:col>10</xdr:col>
                    <xdr:colOff>266700</xdr:colOff>
                    <xdr:row>29</xdr:row>
                    <xdr:rowOff>247650</xdr:rowOff>
                  </to>
                </anchor>
              </controlPr>
            </control>
          </mc:Choice>
        </mc:AlternateContent>
        <mc:AlternateContent xmlns:mc="http://schemas.openxmlformats.org/markup-compatibility/2006">
          <mc:Choice Requires="x14">
            <control shapeId="237698" r:id="rId77" name="Option Button 130">
              <controlPr defaultSize="0" autoFill="0" autoLine="0" autoPict="0">
                <anchor moveWithCells="1">
                  <from>
                    <xdr:col>10</xdr:col>
                    <xdr:colOff>66675</xdr:colOff>
                    <xdr:row>30</xdr:row>
                    <xdr:rowOff>38100</xdr:rowOff>
                  </from>
                  <to>
                    <xdr:col>10</xdr:col>
                    <xdr:colOff>266700</xdr:colOff>
                    <xdr:row>30</xdr:row>
                    <xdr:rowOff>238125</xdr:rowOff>
                  </to>
                </anchor>
              </controlPr>
            </control>
          </mc:Choice>
        </mc:AlternateContent>
        <mc:AlternateContent xmlns:mc="http://schemas.openxmlformats.org/markup-compatibility/2006">
          <mc:Choice Requires="x14">
            <control shapeId="237699" r:id="rId78" name="Option Button 131">
              <controlPr defaultSize="0" autoFill="0" autoLine="0" autoPict="0">
                <anchor moveWithCells="1">
                  <from>
                    <xdr:col>10</xdr:col>
                    <xdr:colOff>66675</xdr:colOff>
                    <xdr:row>31</xdr:row>
                    <xdr:rowOff>28575</xdr:rowOff>
                  </from>
                  <to>
                    <xdr:col>10</xdr:col>
                    <xdr:colOff>266700</xdr:colOff>
                    <xdr:row>31</xdr:row>
                    <xdr:rowOff>228600</xdr:rowOff>
                  </to>
                </anchor>
              </controlPr>
            </control>
          </mc:Choice>
        </mc:AlternateContent>
        <mc:AlternateContent xmlns:mc="http://schemas.openxmlformats.org/markup-compatibility/2006">
          <mc:Choice Requires="x14">
            <control shapeId="237700" r:id="rId79" name="Group Box 132">
              <controlPr defaultSize="0" autoFill="0" autoPict="0">
                <anchor moveWithCells="1">
                  <from>
                    <xdr:col>10</xdr:col>
                    <xdr:colOff>28575</xdr:colOff>
                    <xdr:row>29</xdr:row>
                    <xdr:rowOff>38100</xdr:rowOff>
                  </from>
                  <to>
                    <xdr:col>10</xdr:col>
                    <xdr:colOff>333375</xdr:colOff>
                    <xdr:row>31</xdr:row>
                    <xdr:rowOff>276225</xdr:rowOff>
                  </to>
                </anchor>
              </controlPr>
            </control>
          </mc:Choice>
        </mc:AlternateContent>
        <mc:AlternateContent xmlns:mc="http://schemas.openxmlformats.org/markup-compatibility/2006">
          <mc:Choice Requires="x14">
            <control shapeId="237709" r:id="rId80" name="Option Button 141">
              <controlPr defaultSize="0" autoFill="0" autoLine="0" autoPict="0">
                <anchor moveWithCells="1">
                  <from>
                    <xdr:col>10</xdr:col>
                    <xdr:colOff>66675</xdr:colOff>
                    <xdr:row>32</xdr:row>
                    <xdr:rowOff>38100</xdr:rowOff>
                  </from>
                  <to>
                    <xdr:col>10</xdr:col>
                    <xdr:colOff>266700</xdr:colOff>
                    <xdr:row>32</xdr:row>
                    <xdr:rowOff>238125</xdr:rowOff>
                  </to>
                </anchor>
              </controlPr>
            </control>
          </mc:Choice>
        </mc:AlternateContent>
        <mc:AlternateContent xmlns:mc="http://schemas.openxmlformats.org/markup-compatibility/2006">
          <mc:Choice Requires="x14">
            <control shapeId="237710" r:id="rId81" name="Option Button 142">
              <controlPr defaultSize="0" autoFill="0" autoLine="0" autoPict="0">
                <anchor moveWithCells="1">
                  <from>
                    <xdr:col>10</xdr:col>
                    <xdr:colOff>66675</xdr:colOff>
                    <xdr:row>33</xdr:row>
                    <xdr:rowOff>28575</xdr:rowOff>
                  </from>
                  <to>
                    <xdr:col>10</xdr:col>
                    <xdr:colOff>266700</xdr:colOff>
                    <xdr:row>33</xdr:row>
                    <xdr:rowOff>228600</xdr:rowOff>
                  </to>
                </anchor>
              </controlPr>
            </control>
          </mc:Choice>
        </mc:AlternateContent>
        <mc:AlternateContent xmlns:mc="http://schemas.openxmlformats.org/markup-compatibility/2006">
          <mc:Choice Requires="x14">
            <control shapeId="237711" r:id="rId82" name="Option Button 143">
              <controlPr defaultSize="0" autoFill="0" autoLine="0" autoPict="0">
                <anchor moveWithCells="1">
                  <from>
                    <xdr:col>10</xdr:col>
                    <xdr:colOff>66675</xdr:colOff>
                    <xdr:row>34</xdr:row>
                    <xdr:rowOff>19050</xdr:rowOff>
                  </from>
                  <to>
                    <xdr:col>10</xdr:col>
                    <xdr:colOff>266700</xdr:colOff>
                    <xdr:row>34</xdr:row>
                    <xdr:rowOff>219075</xdr:rowOff>
                  </to>
                </anchor>
              </controlPr>
            </control>
          </mc:Choice>
        </mc:AlternateContent>
        <mc:AlternateContent xmlns:mc="http://schemas.openxmlformats.org/markup-compatibility/2006">
          <mc:Choice Requires="x14">
            <control shapeId="237712" r:id="rId83" name="Group Box 144">
              <controlPr defaultSize="0" autoFill="0" autoPict="0">
                <anchor moveWithCells="1">
                  <from>
                    <xdr:col>10</xdr:col>
                    <xdr:colOff>28575</xdr:colOff>
                    <xdr:row>32</xdr:row>
                    <xdr:rowOff>28575</xdr:rowOff>
                  </from>
                  <to>
                    <xdr:col>10</xdr:col>
                    <xdr:colOff>333375</xdr:colOff>
                    <xdr:row>34</xdr:row>
                    <xdr:rowOff>266700</xdr:rowOff>
                  </to>
                </anchor>
              </controlPr>
            </control>
          </mc:Choice>
        </mc:AlternateContent>
        <mc:AlternateContent xmlns:mc="http://schemas.openxmlformats.org/markup-compatibility/2006">
          <mc:Choice Requires="x14">
            <control shapeId="237713" r:id="rId84" name="Option Button 145">
              <controlPr defaultSize="0" autoFill="0" autoLine="0" autoPict="0">
                <anchor moveWithCells="1">
                  <from>
                    <xdr:col>10</xdr:col>
                    <xdr:colOff>66675</xdr:colOff>
                    <xdr:row>35</xdr:row>
                    <xdr:rowOff>47625</xdr:rowOff>
                  </from>
                  <to>
                    <xdr:col>10</xdr:col>
                    <xdr:colOff>266700</xdr:colOff>
                    <xdr:row>35</xdr:row>
                    <xdr:rowOff>247650</xdr:rowOff>
                  </to>
                </anchor>
              </controlPr>
            </control>
          </mc:Choice>
        </mc:AlternateContent>
        <mc:AlternateContent xmlns:mc="http://schemas.openxmlformats.org/markup-compatibility/2006">
          <mc:Choice Requires="x14">
            <control shapeId="237714" r:id="rId85" name="Option Button 146">
              <controlPr defaultSize="0" autoFill="0" autoLine="0" autoPict="0">
                <anchor moveWithCells="1">
                  <from>
                    <xdr:col>10</xdr:col>
                    <xdr:colOff>66675</xdr:colOff>
                    <xdr:row>36</xdr:row>
                    <xdr:rowOff>38100</xdr:rowOff>
                  </from>
                  <to>
                    <xdr:col>10</xdr:col>
                    <xdr:colOff>266700</xdr:colOff>
                    <xdr:row>36</xdr:row>
                    <xdr:rowOff>238125</xdr:rowOff>
                  </to>
                </anchor>
              </controlPr>
            </control>
          </mc:Choice>
        </mc:AlternateContent>
        <mc:AlternateContent xmlns:mc="http://schemas.openxmlformats.org/markup-compatibility/2006">
          <mc:Choice Requires="x14">
            <control shapeId="237715" r:id="rId86" name="Option Button 147">
              <controlPr defaultSize="0" autoFill="0" autoLine="0" autoPict="0">
                <anchor moveWithCells="1">
                  <from>
                    <xdr:col>10</xdr:col>
                    <xdr:colOff>66675</xdr:colOff>
                    <xdr:row>37</xdr:row>
                    <xdr:rowOff>28575</xdr:rowOff>
                  </from>
                  <to>
                    <xdr:col>10</xdr:col>
                    <xdr:colOff>266700</xdr:colOff>
                    <xdr:row>37</xdr:row>
                    <xdr:rowOff>228600</xdr:rowOff>
                  </to>
                </anchor>
              </controlPr>
            </control>
          </mc:Choice>
        </mc:AlternateContent>
        <mc:AlternateContent xmlns:mc="http://schemas.openxmlformats.org/markup-compatibility/2006">
          <mc:Choice Requires="x14">
            <control shapeId="237716" r:id="rId87" name="Group Box 148">
              <controlPr defaultSize="0" autoFill="0" autoPict="0">
                <anchor moveWithCells="1">
                  <from>
                    <xdr:col>10</xdr:col>
                    <xdr:colOff>28575</xdr:colOff>
                    <xdr:row>35</xdr:row>
                    <xdr:rowOff>38100</xdr:rowOff>
                  </from>
                  <to>
                    <xdr:col>10</xdr:col>
                    <xdr:colOff>333375</xdr:colOff>
                    <xdr:row>37</xdr:row>
                    <xdr:rowOff>276225</xdr:rowOff>
                  </to>
                </anchor>
              </controlPr>
            </control>
          </mc:Choice>
        </mc:AlternateContent>
        <mc:AlternateContent xmlns:mc="http://schemas.openxmlformats.org/markup-compatibility/2006">
          <mc:Choice Requires="x14">
            <control shapeId="237717" r:id="rId88" name="Option Button 149">
              <controlPr defaultSize="0" autoFill="0" autoLine="0" autoPict="0">
                <anchor moveWithCells="1">
                  <from>
                    <xdr:col>10</xdr:col>
                    <xdr:colOff>66675</xdr:colOff>
                    <xdr:row>38</xdr:row>
                    <xdr:rowOff>47625</xdr:rowOff>
                  </from>
                  <to>
                    <xdr:col>10</xdr:col>
                    <xdr:colOff>266700</xdr:colOff>
                    <xdr:row>38</xdr:row>
                    <xdr:rowOff>247650</xdr:rowOff>
                  </to>
                </anchor>
              </controlPr>
            </control>
          </mc:Choice>
        </mc:AlternateContent>
        <mc:AlternateContent xmlns:mc="http://schemas.openxmlformats.org/markup-compatibility/2006">
          <mc:Choice Requires="x14">
            <control shapeId="237718" r:id="rId89" name="Option Button 150">
              <controlPr defaultSize="0" autoFill="0" autoLine="0" autoPict="0">
                <anchor moveWithCells="1">
                  <from>
                    <xdr:col>10</xdr:col>
                    <xdr:colOff>66675</xdr:colOff>
                    <xdr:row>39</xdr:row>
                    <xdr:rowOff>38100</xdr:rowOff>
                  </from>
                  <to>
                    <xdr:col>10</xdr:col>
                    <xdr:colOff>266700</xdr:colOff>
                    <xdr:row>39</xdr:row>
                    <xdr:rowOff>238125</xdr:rowOff>
                  </to>
                </anchor>
              </controlPr>
            </control>
          </mc:Choice>
        </mc:AlternateContent>
        <mc:AlternateContent xmlns:mc="http://schemas.openxmlformats.org/markup-compatibility/2006">
          <mc:Choice Requires="x14">
            <control shapeId="237719" r:id="rId90" name="Option Button 151">
              <controlPr defaultSize="0" autoFill="0" autoLine="0" autoPict="0">
                <anchor moveWithCells="1">
                  <from>
                    <xdr:col>10</xdr:col>
                    <xdr:colOff>66675</xdr:colOff>
                    <xdr:row>40</xdr:row>
                    <xdr:rowOff>28575</xdr:rowOff>
                  </from>
                  <to>
                    <xdr:col>10</xdr:col>
                    <xdr:colOff>266700</xdr:colOff>
                    <xdr:row>40</xdr:row>
                    <xdr:rowOff>228600</xdr:rowOff>
                  </to>
                </anchor>
              </controlPr>
            </control>
          </mc:Choice>
        </mc:AlternateContent>
        <mc:AlternateContent xmlns:mc="http://schemas.openxmlformats.org/markup-compatibility/2006">
          <mc:Choice Requires="x14">
            <control shapeId="237720" r:id="rId91" name="Group Box 152">
              <controlPr defaultSize="0" autoFill="0" autoPict="0">
                <anchor moveWithCells="1">
                  <from>
                    <xdr:col>10</xdr:col>
                    <xdr:colOff>28575</xdr:colOff>
                    <xdr:row>38</xdr:row>
                    <xdr:rowOff>38100</xdr:rowOff>
                  </from>
                  <to>
                    <xdr:col>10</xdr:col>
                    <xdr:colOff>333375</xdr:colOff>
                    <xdr:row>40</xdr:row>
                    <xdr:rowOff>276225</xdr:rowOff>
                  </to>
                </anchor>
              </controlPr>
            </control>
          </mc:Choice>
        </mc:AlternateContent>
        <mc:AlternateContent xmlns:mc="http://schemas.openxmlformats.org/markup-compatibility/2006">
          <mc:Choice Requires="x14">
            <control shapeId="237721" r:id="rId92" name="Option Button 153">
              <controlPr defaultSize="0" autoFill="0" autoLine="0" autoPict="0">
                <anchor moveWithCells="1">
                  <from>
                    <xdr:col>10</xdr:col>
                    <xdr:colOff>66675</xdr:colOff>
                    <xdr:row>41</xdr:row>
                    <xdr:rowOff>47625</xdr:rowOff>
                  </from>
                  <to>
                    <xdr:col>10</xdr:col>
                    <xdr:colOff>266700</xdr:colOff>
                    <xdr:row>41</xdr:row>
                    <xdr:rowOff>247650</xdr:rowOff>
                  </to>
                </anchor>
              </controlPr>
            </control>
          </mc:Choice>
        </mc:AlternateContent>
        <mc:AlternateContent xmlns:mc="http://schemas.openxmlformats.org/markup-compatibility/2006">
          <mc:Choice Requires="x14">
            <control shapeId="237722" r:id="rId93" name="Option Button 154">
              <controlPr defaultSize="0" autoFill="0" autoLine="0" autoPict="0">
                <anchor moveWithCells="1">
                  <from>
                    <xdr:col>10</xdr:col>
                    <xdr:colOff>66675</xdr:colOff>
                    <xdr:row>42</xdr:row>
                    <xdr:rowOff>38100</xdr:rowOff>
                  </from>
                  <to>
                    <xdr:col>10</xdr:col>
                    <xdr:colOff>266700</xdr:colOff>
                    <xdr:row>42</xdr:row>
                    <xdr:rowOff>238125</xdr:rowOff>
                  </to>
                </anchor>
              </controlPr>
            </control>
          </mc:Choice>
        </mc:AlternateContent>
        <mc:AlternateContent xmlns:mc="http://schemas.openxmlformats.org/markup-compatibility/2006">
          <mc:Choice Requires="x14">
            <control shapeId="237723" r:id="rId94" name="Option Button 155">
              <controlPr defaultSize="0" autoFill="0" autoLine="0" autoPict="0">
                <anchor moveWithCells="1">
                  <from>
                    <xdr:col>10</xdr:col>
                    <xdr:colOff>66675</xdr:colOff>
                    <xdr:row>43</xdr:row>
                    <xdr:rowOff>28575</xdr:rowOff>
                  </from>
                  <to>
                    <xdr:col>10</xdr:col>
                    <xdr:colOff>266700</xdr:colOff>
                    <xdr:row>43</xdr:row>
                    <xdr:rowOff>228600</xdr:rowOff>
                  </to>
                </anchor>
              </controlPr>
            </control>
          </mc:Choice>
        </mc:AlternateContent>
        <mc:AlternateContent xmlns:mc="http://schemas.openxmlformats.org/markup-compatibility/2006">
          <mc:Choice Requires="x14">
            <control shapeId="237724" r:id="rId95" name="Group Box 156">
              <controlPr defaultSize="0" autoFill="0" autoPict="0">
                <anchor moveWithCells="1">
                  <from>
                    <xdr:col>10</xdr:col>
                    <xdr:colOff>28575</xdr:colOff>
                    <xdr:row>41</xdr:row>
                    <xdr:rowOff>38100</xdr:rowOff>
                  </from>
                  <to>
                    <xdr:col>10</xdr:col>
                    <xdr:colOff>333375</xdr:colOff>
                    <xdr:row>43</xdr:row>
                    <xdr:rowOff>276225</xdr:rowOff>
                  </to>
                </anchor>
              </controlPr>
            </control>
          </mc:Choice>
        </mc:AlternateContent>
        <mc:AlternateContent xmlns:mc="http://schemas.openxmlformats.org/markup-compatibility/2006">
          <mc:Choice Requires="x14">
            <control shapeId="237725" r:id="rId96" name="Option Button 157">
              <controlPr defaultSize="0" autoFill="0" autoLine="0" autoPict="0">
                <anchor moveWithCells="1">
                  <from>
                    <xdr:col>10</xdr:col>
                    <xdr:colOff>66675</xdr:colOff>
                    <xdr:row>44</xdr:row>
                    <xdr:rowOff>47625</xdr:rowOff>
                  </from>
                  <to>
                    <xdr:col>10</xdr:col>
                    <xdr:colOff>266700</xdr:colOff>
                    <xdr:row>44</xdr:row>
                    <xdr:rowOff>247650</xdr:rowOff>
                  </to>
                </anchor>
              </controlPr>
            </control>
          </mc:Choice>
        </mc:AlternateContent>
        <mc:AlternateContent xmlns:mc="http://schemas.openxmlformats.org/markup-compatibility/2006">
          <mc:Choice Requires="x14">
            <control shapeId="237726" r:id="rId97" name="Option Button 158">
              <controlPr defaultSize="0" autoFill="0" autoLine="0" autoPict="0">
                <anchor moveWithCells="1">
                  <from>
                    <xdr:col>10</xdr:col>
                    <xdr:colOff>66675</xdr:colOff>
                    <xdr:row>45</xdr:row>
                    <xdr:rowOff>38100</xdr:rowOff>
                  </from>
                  <to>
                    <xdr:col>10</xdr:col>
                    <xdr:colOff>266700</xdr:colOff>
                    <xdr:row>45</xdr:row>
                    <xdr:rowOff>238125</xdr:rowOff>
                  </to>
                </anchor>
              </controlPr>
            </control>
          </mc:Choice>
        </mc:AlternateContent>
        <mc:AlternateContent xmlns:mc="http://schemas.openxmlformats.org/markup-compatibility/2006">
          <mc:Choice Requires="x14">
            <control shapeId="237727" r:id="rId98" name="Option Button 159">
              <controlPr defaultSize="0" autoFill="0" autoLine="0" autoPict="0">
                <anchor moveWithCells="1">
                  <from>
                    <xdr:col>10</xdr:col>
                    <xdr:colOff>66675</xdr:colOff>
                    <xdr:row>46</xdr:row>
                    <xdr:rowOff>28575</xdr:rowOff>
                  </from>
                  <to>
                    <xdr:col>10</xdr:col>
                    <xdr:colOff>266700</xdr:colOff>
                    <xdr:row>46</xdr:row>
                    <xdr:rowOff>228600</xdr:rowOff>
                  </to>
                </anchor>
              </controlPr>
            </control>
          </mc:Choice>
        </mc:AlternateContent>
        <mc:AlternateContent xmlns:mc="http://schemas.openxmlformats.org/markup-compatibility/2006">
          <mc:Choice Requires="x14">
            <control shapeId="237728" r:id="rId99" name="Group Box 160">
              <controlPr defaultSize="0" autoFill="0" autoPict="0">
                <anchor moveWithCells="1">
                  <from>
                    <xdr:col>10</xdr:col>
                    <xdr:colOff>28575</xdr:colOff>
                    <xdr:row>44</xdr:row>
                    <xdr:rowOff>38100</xdr:rowOff>
                  </from>
                  <to>
                    <xdr:col>10</xdr:col>
                    <xdr:colOff>333375</xdr:colOff>
                    <xdr:row>46</xdr:row>
                    <xdr:rowOff>276225</xdr:rowOff>
                  </to>
                </anchor>
              </controlPr>
            </control>
          </mc:Choice>
        </mc:AlternateContent>
        <mc:AlternateContent xmlns:mc="http://schemas.openxmlformats.org/markup-compatibility/2006">
          <mc:Choice Requires="x14">
            <control shapeId="237729" r:id="rId100" name="Option Button 161">
              <controlPr defaultSize="0" autoFill="0" autoLine="0" autoPict="0">
                <anchor moveWithCells="1">
                  <from>
                    <xdr:col>10</xdr:col>
                    <xdr:colOff>66675</xdr:colOff>
                    <xdr:row>47</xdr:row>
                    <xdr:rowOff>47625</xdr:rowOff>
                  </from>
                  <to>
                    <xdr:col>10</xdr:col>
                    <xdr:colOff>266700</xdr:colOff>
                    <xdr:row>47</xdr:row>
                    <xdr:rowOff>247650</xdr:rowOff>
                  </to>
                </anchor>
              </controlPr>
            </control>
          </mc:Choice>
        </mc:AlternateContent>
        <mc:AlternateContent xmlns:mc="http://schemas.openxmlformats.org/markup-compatibility/2006">
          <mc:Choice Requires="x14">
            <control shapeId="237730" r:id="rId101" name="Option Button 162">
              <controlPr defaultSize="0" autoFill="0" autoLine="0" autoPict="0">
                <anchor moveWithCells="1">
                  <from>
                    <xdr:col>10</xdr:col>
                    <xdr:colOff>66675</xdr:colOff>
                    <xdr:row>48</xdr:row>
                    <xdr:rowOff>38100</xdr:rowOff>
                  </from>
                  <to>
                    <xdr:col>10</xdr:col>
                    <xdr:colOff>266700</xdr:colOff>
                    <xdr:row>48</xdr:row>
                    <xdr:rowOff>238125</xdr:rowOff>
                  </to>
                </anchor>
              </controlPr>
            </control>
          </mc:Choice>
        </mc:AlternateContent>
        <mc:AlternateContent xmlns:mc="http://schemas.openxmlformats.org/markup-compatibility/2006">
          <mc:Choice Requires="x14">
            <control shapeId="237731" r:id="rId102" name="Option Button 163">
              <controlPr defaultSize="0" autoFill="0" autoLine="0" autoPict="0">
                <anchor moveWithCells="1">
                  <from>
                    <xdr:col>10</xdr:col>
                    <xdr:colOff>66675</xdr:colOff>
                    <xdr:row>49</xdr:row>
                    <xdr:rowOff>28575</xdr:rowOff>
                  </from>
                  <to>
                    <xdr:col>10</xdr:col>
                    <xdr:colOff>266700</xdr:colOff>
                    <xdr:row>49</xdr:row>
                    <xdr:rowOff>228600</xdr:rowOff>
                  </to>
                </anchor>
              </controlPr>
            </control>
          </mc:Choice>
        </mc:AlternateContent>
        <mc:AlternateContent xmlns:mc="http://schemas.openxmlformats.org/markup-compatibility/2006">
          <mc:Choice Requires="x14">
            <control shapeId="237732" r:id="rId103" name="Group Box 164">
              <controlPr defaultSize="0" autoFill="0" autoPict="0">
                <anchor moveWithCells="1">
                  <from>
                    <xdr:col>10</xdr:col>
                    <xdr:colOff>28575</xdr:colOff>
                    <xdr:row>47</xdr:row>
                    <xdr:rowOff>38100</xdr:rowOff>
                  </from>
                  <to>
                    <xdr:col>10</xdr:col>
                    <xdr:colOff>333375</xdr:colOff>
                    <xdr:row>49</xdr:row>
                    <xdr:rowOff>276225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5AAC1D48-355F-4931-9C0C-5160A4B19BF0}">
            <xm:f>AND(報1!$P$7=FALSE,報1!$P$8=FALSE,報1!$P$10=FALSE)</xm:f>
            <x14:dxf>
              <fill>
                <patternFill>
                  <bgColor theme="0" tint="-0.24994659260841701"/>
                </patternFill>
              </fill>
            </x14:dxf>
          </x14:cfRule>
          <xm:sqref>A4:N18</xm:sqref>
        </x14:conditionalFormatting>
        <x14:conditionalFormatting xmlns:xm="http://schemas.microsoft.com/office/excel/2006/main">
          <x14:cfRule type="expression" priority="1" id="{A4797F91-776F-43B6-89C9-857FCA8605FE}">
            <xm:f>AND(報1!$P$7=FALSE,報1!$P$8=FALSE,報1!$P$10=FALSE)</xm:f>
            <x14:dxf>
              <fill>
                <patternFill>
                  <bgColor theme="0" tint="-0.24994659260841701"/>
                </patternFill>
              </fill>
            </x14:dxf>
          </x14:cfRule>
          <xm:sqref>A21:N50</xm:sqref>
        </x14:conditionalFormatting>
      </x14:conditionalFormattings>
    </ext>
  </extLst>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49">
    <tabColor rgb="FFFFC000"/>
    <pageSetUpPr fitToPage="1"/>
  </sheetPr>
  <dimension ref="A1:AE43"/>
  <sheetViews>
    <sheetView workbookViewId="0">
      <selection activeCell="G4" sqref="G4:N5"/>
    </sheetView>
  </sheetViews>
  <sheetFormatPr defaultColWidth="9" defaultRowHeight="12"/>
  <cols>
    <col min="1" max="1" width="2.875" style="379" customWidth="1"/>
    <col min="2" max="3" width="3.875" style="861" customWidth="1"/>
    <col min="4" max="4" width="3.625" style="861" customWidth="1"/>
    <col min="5" max="5" width="18.875" style="379" customWidth="1"/>
    <col min="6" max="6" width="32.625" style="379" customWidth="1"/>
    <col min="7" max="7" width="4.5" style="1596" customWidth="1"/>
    <col min="8" max="8" width="7.25" style="1596" customWidth="1"/>
    <col min="9" max="9" width="4.5" style="405" customWidth="1"/>
    <col min="10" max="10" width="9.625" style="379" customWidth="1"/>
    <col min="11" max="11" width="4.5" style="379" customWidth="1"/>
    <col min="12" max="12" width="9" style="379" customWidth="1"/>
    <col min="13" max="13" width="4.5" style="379" customWidth="1"/>
    <col min="14" max="14" width="9" style="405" customWidth="1"/>
    <col min="15" max="15" width="2.625" style="405" customWidth="1"/>
    <col min="16" max="17" width="3.75" style="405" hidden="1" customWidth="1"/>
    <col min="18" max="19" width="9" style="379" hidden="1" customWidth="1"/>
    <col min="20" max="20" width="10.5" style="379" hidden="1" customWidth="1"/>
    <col min="21" max="21" width="4.25" style="379" hidden="1" customWidth="1"/>
    <col min="22" max="22" width="11.25" style="379" hidden="1" customWidth="1"/>
    <col min="23" max="24" width="6.625" style="379" hidden="1" customWidth="1"/>
    <col min="25" max="25" width="9" style="379" hidden="1" customWidth="1"/>
    <col min="26" max="26" width="3.5" style="379" customWidth="1"/>
    <col min="27" max="27" width="2.875" style="379" customWidth="1"/>
    <col min="28" max="28" width="10.375" style="405" customWidth="1"/>
    <col min="29" max="16384" width="9" style="379"/>
  </cols>
  <sheetData>
    <row r="1" spans="1:31" ht="12" customHeight="1">
      <c r="A1" s="616" t="s">
        <v>218</v>
      </c>
      <c r="O1" s="1374"/>
      <c r="P1" s="1598" t="s">
        <v>3473</v>
      </c>
      <c r="Q1" s="1598" t="s">
        <v>3473</v>
      </c>
      <c r="R1" s="1598" t="s">
        <v>3473</v>
      </c>
      <c r="S1" s="1598" t="s">
        <v>3473</v>
      </c>
      <c r="T1" s="1598" t="s">
        <v>3473</v>
      </c>
      <c r="U1" s="1598" t="s">
        <v>3473</v>
      </c>
      <c r="V1" s="1598" t="s">
        <v>3473</v>
      </c>
      <c r="W1" s="1598" t="s">
        <v>3473</v>
      </c>
      <c r="X1" s="1598" t="s">
        <v>3473</v>
      </c>
      <c r="Y1" s="1598" t="s">
        <v>3473</v>
      </c>
      <c r="Z1" s="1599"/>
      <c r="AA1" s="1599"/>
      <c r="AB1" s="1599"/>
      <c r="AC1" s="1599"/>
      <c r="AD1" s="1599"/>
      <c r="AE1" s="1599"/>
    </row>
    <row r="2" spans="1:31" ht="12" customHeight="1">
      <c r="A2" s="379" t="s">
        <v>119</v>
      </c>
      <c r="B2" s="619"/>
      <c r="C2" s="619"/>
      <c r="D2" s="619"/>
      <c r="E2" s="619"/>
      <c r="F2" s="619"/>
      <c r="J2" s="619"/>
      <c r="O2" s="1374"/>
      <c r="P2" s="863"/>
      <c r="Q2" s="863"/>
      <c r="R2" s="862"/>
      <c r="S2" s="862"/>
      <c r="T2" s="862"/>
      <c r="U2" s="862"/>
      <c r="V2" s="862"/>
      <c r="W2" s="862"/>
      <c r="X2" s="862"/>
      <c r="Y2" s="1599"/>
      <c r="Z2" s="1599"/>
      <c r="AA2" s="1599"/>
      <c r="AB2" s="1599"/>
      <c r="AC2" s="1599"/>
      <c r="AD2" s="1599"/>
      <c r="AE2" s="1599"/>
    </row>
    <row r="3" spans="1:31" s="839" customFormat="1" ht="18.75" customHeight="1" thickBot="1">
      <c r="A3" s="1643" t="s">
        <v>3203</v>
      </c>
      <c r="B3" s="861"/>
      <c r="C3" s="861"/>
      <c r="D3" s="861"/>
      <c r="E3" s="1644"/>
      <c r="F3" s="379"/>
      <c r="G3" s="1596"/>
      <c r="H3" s="379"/>
      <c r="I3" s="1596"/>
      <c r="K3" s="1596"/>
      <c r="L3" s="1596"/>
      <c r="M3" s="1596"/>
      <c r="N3" s="405"/>
      <c r="O3" s="1702"/>
      <c r="P3" s="831"/>
      <c r="Q3" s="831"/>
      <c r="R3" s="831"/>
      <c r="S3" s="864"/>
      <c r="T3" s="864"/>
      <c r="U3" s="864"/>
      <c r="V3" s="864"/>
      <c r="W3" s="864"/>
      <c r="X3" s="864"/>
      <c r="Y3" s="1645"/>
      <c r="Z3" s="1624"/>
      <c r="AA3" s="1624"/>
      <c r="AB3" s="1603" t="s">
        <v>4794</v>
      </c>
      <c r="AC3" s="1599"/>
      <c r="AD3" s="1599"/>
      <c r="AE3" s="1599"/>
    </row>
    <row r="4" spans="1:31" s="839" customFormat="1" ht="12.75" customHeight="1">
      <c r="A4" s="3011" t="s">
        <v>3152</v>
      </c>
      <c r="B4" s="2963"/>
      <c r="C4" s="2963"/>
      <c r="D4" s="2963"/>
      <c r="E4" s="2963"/>
      <c r="F4" s="3037"/>
      <c r="G4" s="2954" t="s">
        <v>219</v>
      </c>
      <c r="H4" s="2954"/>
      <c r="I4" s="2954"/>
      <c r="J4" s="2954"/>
      <c r="K4" s="2954"/>
      <c r="L4" s="2954"/>
      <c r="M4" s="2954"/>
      <c r="N4" s="2955"/>
      <c r="O4" s="1702"/>
      <c r="P4" s="831"/>
      <c r="Q4" s="831"/>
      <c r="R4" s="831"/>
      <c r="S4" s="864"/>
      <c r="T4" s="864"/>
      <c r="U4" s="864"/>
      <c r="V4" s="864"/>
      <c r="W4" s="864"/>
      <c r="X4" s="864"/>
      <c r="Y4" s="1645"/>
      <c r="Z4" s="1624"/>
      <c r="AA4" s="1624"/>
      <c r="AB4" s="3039" t="s">
        <v>4793</v>
      </c>
      <c r="AC4" s="1599"/>
      <c r="AD4" s="1599"/>
      <c r="AE4" s="1599"/>
    </row>
    <row r="5" spans="1:31" s="839" customFormat="1" ht="13.5" customHeight="1" thickBot="1">
      <c r="A5" s="3018"/>
      <c r="B5" s="2964"/>
      <c r="C5" s="2964"/>
      <c r="D5" s="2964"/>
      <c r="E5" s="2964"/>
      <c r="F5" s="3038"/>
      <c r="G5" s="2957"/>
      <c r="H5" s="2957"/>
      <c r="I5" s="2957"/>
      <c r="J5" s="2957"/>
      <c r="K5" s="2957"/>
      <c r="L5" s="2957"/>
      <c r="M5" s="2957"/>
      <c r="N5" s="2958"/>
      <c r="O5" s="1702"/>
      <c r="P5" s="831"/>
      <c r="Q5" s="831"/>
      <c r="R5" s="831"/>
      <c r="S5" s="864"/>
      <c r="T5" s="864"/>
      <c r="U5" s="1606" t="s">
        <v>3787</v>
      </c>
      <c r="V5" s="1606"/>
      <c r="W5" s="1606"/>
      <c r="X5" s="864"/>
      <c r="Y5" s="1645"/>
      <c r="Z5" s="1624"/>
      <c r="AA5" s="1624"/>
      <c r="AB5" s="3040"/>
      <c r="AC5" s="1599"/>
      <c r="AD5" s="1599"/>
      <c r="AE5" s="1599"/>
    </row>
    <row r="6" spans="1:31" s="839" customFormat="1" ht="24" customHeight="1">
      <c r="A6" s="1607">
        <v>1</v>
      </c>
      <c r="B6" s="3019" t="s">
        <v>135</v>
      </c>
      <c r="C6" s="3020"/>
      <c r="D6" s="3020"/>
      <c r="E6" s="3020"/>
      <c r="F6" s="3024"/>
      <c r="G6" s="1646"/>
      <c r="H6" s="1610" t="s">
        <v>130</v>
      </c>
      <c r="I6" s="1611"/>
      <c r="J6" s="1612" t="s">
        <v>3153</v>
      </c>
      <c r="K6" s="1611"/>
      <c r="L6" s="1610" t="s">
        <v>169</v>
      </c>
      <c r="M6" s="1611"/>
      <c r="N6" s="943" t="s">
        <v>170</v>
      </c>
      <c r="O6" s="1702"/>
      <c r="P6" s="831"/>
      <c r="Q6" s="831"/>
      <c r="R6" s="831"/>
      <c r="S6" s="934"/>
      <c r="T6" s="1647" t="str">
        <f>IF(S6="","",CHOOSE(S6,H6,J6,L6,N6))</f>
        <v/>
      </c>
      <c r="U6" s="1379">
        <v>1</v>
      </c>
      <c r="V6" s="1379" t="s">
        <v>3782</v>
      </c>
      <c r="W6" s="1379">
        <f>COUNTIF(S$6:S$10,U6)</f>
        <v>0</v>
      </c>
      <c r="X6" s="864"/>
      <c r="Y6" s="1645"/>
      <c r="Z6" s="1624"/>
      <c r="AA6" s="1624"/>
      <c r="AB6" s="1872" t="str">
        <f>参照元!GF$15</f>
        <v>　</v>
      </c>
      <c r="AC6" s="1599"/>
      <c r="AD6" s="1599"/>
      <c r="AE6" s="1599"/>
    </row>
    <row r="7" spans="1:31" s="839" customFormat="1" ht="24" customHeight="1">
      <c r="A7" s="1614">
        <v>2</v>
      </c>
      <c r="B7" s="3025" t="s">
        <v>3156</v>
      </c>
      <c r="C7" s="2951"/>
      <c r="D7" s="2951"/>
      <c r="E7" s="2951"/>
      <c r="F7" s="3026"/>
      <c r="G7" s="1648"/>
      <c r="H7" s="1617" t="s">
        <v>130</v>
      </c>
      <c r="I7" s="1618"/>
      <c r="J7" s="1619" t="s">
        <v>3153</v>
      </c>
      <c r="K7" s="1618"/>
      <c r="L7" s="1617" t="s">
        <v>169</v>
      </c>
      <c r="M7" s="1618"/>
      <c r="N7" s="944" t="s">
        <v>170</v>
      </c>
      <c r="O7" s="1702"/>
      <c r="P7" s="831"/>
      <c r="Q7" s="831"/>
      <c r="R7" s="831"/>
      <c r="S7" s="934"/>
      <c r="T7" s="1647" t="str">
        <f t="shared" ref="T7:T10" si="0">IF(S7="","",CHOOSE(S7,H7,J7,L7,N7))</f>
        <v/>
      </c>
      <c r="U7" s="1379">
        <v>2</v>
      </c>
      <c r="V7" s="1379" t="s">
        <v>3783</v>
      </c>
      <c r="W7" s="1379">
        <f t="shared" ref="W7:W9" si="1">COUNTIF(S$6:S$10,U7)</f>
        <v>0</v>
      </c>
      <c r="X7" s="864"/>
      <c r="Y7" s="1645"/>
      <c r="Z7" s="1624"/>
      <c r="AA7" s="1624"/>
      <c r="AB7" s="1872" t="str">
        <f>参照元!GG$15</f>
        <v>　</v>
      </c>
      <c r="AC7" s="1599"/>
      <c r="AD7" s="1599"/>
      <c r="AE7" s="1599"/>
    </row>
    <row r="8" spans="1:31" s="839" customFormat="1" ht="24" customHeight="1">
      <c r="A8" s="1614">
        <v>3</v>
      </c>
      <c r="B8" s="3027" t="s">
        <v>3157</v>
      </c>
      <c r="C8" s="3028"/>
      <c r="D8" s="3028"/>
      <c r="E8" s="3028"/>
      <c r="F8" s="3029"/>
      <c r="G8" s="1648"/>
      <c r="H8" s="1617" t="s">
        <v>130</v>
      </c>
      <c r="I8" s="1618"/>
      <c r="J8" s="1619" t="s">
        <v>3153</v>
      </c>
      <c r="K8" s="1618"/>
      <c r="L8" s="1617" t="s">
        <v>169</v>
      </c>
      <c r="M8" s="1618"/>
      <c r="N8" s="944" t="s">
        <v>170</v>
      </c>
      <c r="O8" s="1702"/>
      <c r="P8" s="831"/>
      <c r="Q8" s="831"/>
      <c r="R8" s="831"/>
      <c r="S8" s="934"/>
      <c r="T8" s="1647" t="str">
        <f t="shared" si="0"/>
        <v/>
      </c>
      <c r="U8" s="1379">
        <v>3</v>
      </c>
      <c r="V8" s="1379" t="s">
        <v>169</v>
      </c>
      <c r="W8" s="1379">
        <f t="shared" si="1"/>
        <v>0</v>
      </c>
      <c r="X8" s="864"/>
      <c r="Y8" s="1645"/>
      <c r="Z8" s="1624"/>
      <c r="AA8" s="1624"/>
      <c r="AB8" s="1872" t="str">
        <f>参照元!GH$15</f>
        <v>　</v>
      </c>
      <c r="AC8" s="1599"/>
      <c r="AD8" s="1599"/>
      <c r="AE8" s="1599"/>
    </row>
    <row r="9" spans="1:31" s="839" customFormat="1" ht="24" customHeight="1">
      <c r="A9" s="1614">
        <v>4</v>
      </c>
      <c r="B9" s="3027" t="s">
        <v>3158</v>
      </c>
      <c r="C9" s="3028"/>
      <c r="D9" s="3028"/>
      <c r="E9" s="3028"/>
      <c r="F9" s="3029"/>
      <c r="G9" s="1648"/>
      <c r="H9" s="1617" t="s">
        <v>130</v>
      </c>
      <c r="I9" s="1618"/>
      <c r="J9" s="1619" t="s">
        <v>3153</v>
      </c>
      <c r="K9" s="1618"/>
      <c r="L9" s="1617" t="s">
        <v>169</v>
      </c>
      <c r="M9" s="1618"/>
      <c r="N9" s="944" t="s">
        <v>170</v>
      </c>
      <c r="O9" s="1702"/>
      <c r="P9" s="831"/>
      <c r="Q9" s="831"/>
      <c r="R9" s="831"/>
      <c r="S9" s="934"/>
      <c r="T9" s="1647" t="str">
        <f t="shared" si="0"/>
        <v/>
      </c>
      <c r="U9" s="1379">
        <v>4</v>
      </c>
      <c r="V9" s="1379" t="s">
        <v>170</v>
      </c>
      <c r="W9" s="1379">
        <f t="shared" si="1"/>
        <v>0</v>
      </c>
      <c r="X9" s="864"/>
      <c r="Y9" s="1645"/>
      <c r="Z9" s="1624"/>
      <c r="AA9" s="1624"/>
      <c r="AB9" s="1872" t="str">
        <f>参照元!GI$15</f>
        <v>　</v>
      </c>
      <c r="AC9" s="1599"/>
      <c r="AD9" s="1599"/>
      <c r="AE9" s="1599"/>
    </row>
    <row r="10" spans="1:31" s="839" customFormat="1" ht="24" customHeight="1" thickBot="1">
      <c r="A10" s="1614">
        <v>5</v>
      </c>
      <c r="B10" s="3030" t="s">
        <v>3159</v>
      </c>
      <c r="C10" s="2952"/>
      <c r="D10" s="2952"/>
      <c r="E10" s="2952"/>
      <c r="F10" s="3031"/>
      <c r="G10" s="1649"/>
      <c r="H10" s="1628" t="s">
        <v>130</v>
      </c>
      <c r="I10" s="1629"/>
      <c r="J10" s="1619" t="s">
        <v>3153</v>
      </c>
      <c r="K10" s="1629"/>
      <c r="L10" s="1628" t="s">
        <v>169</v>
      </c>
      <c r="M10" s="1629"/>
      <c r="N10" s="945" t="s">
        <v>170</v>
      </c>
      <c r="O10" s="1702"/>
      <c r="P10" s="831"/>
      <c r="Q10" s="831"/>
      <c r="R10" s="831"/>
      <c r="S10" s="934"/>
      <c r="T10" s="933" t="str">
        <f t="shared" si="0"/>
        <v/>
      </c>
      <c r="U10" s="1624"/>
      <c r="V10" s="1624"/>
      <c r="W10" s="1624"/>
      <c r="X10" s="1624"/>
      <c r="Y10" s="1645"/>
      <c r="Z10" s="1624"/>
      <c r="AA10" s="1624"/>
      <c r="AB10" s="1872" t="str">
        <f>参照元!GJ$15</f>
        <v>　</v>
      </c>
      <c r="AC10" s="1599"/>
      <c r="AD10" s="1599"/>
      <c r="AE10" s="1599"/>
    </row>
    <row r="11" spans="1:31" s="839" customFormat="1" ht="21.95" customHeight="1">
      <c r="A11" s="3014"/>
      <c r="B11" s="3014"/>
      <c r="C11" s="3014"/>
      <c r="D11" s="3014"/>
      <c r="E11" s="3014"/>
      <c r="F11" s="3014"/>
      <c r="G11" s="3014"/>
      <c r="H11" s="3014"/>
      <c r="I11" s="3014"/>
      <c r="J11" s="3014"/>
      <c r="K11" s="3015"/>
      <c r="L11" s="3015"/>
      <c r="M11" s="3015"/>
      <c r="N11" s="3015"/>
      <c r="O11" s="1702"/>
      <c r="P11" s="831"/>
      <c r="Q11" s="831"/>
      <c r="R11" s="831"/>
      <c r="S11" s="864"/>
      <c r="T11" s="864"/>
      <c r="U11" s="1636" t="s">
        <v>3805</v>
      </c>
      <c r="V11" s="1613"/>
      <c r="W11" s="1379">
        <f>SUM(W6:W8)</f>
        <v>0</v>
      </c>
      <c r="X11" s="1645"/>
      <c r="Y11" s="1645"/>
      <c r="Z11" s="1624"/>
      <c r="AA11" s="1624"/>
      <c r="AB11" s="829"/>
      <c r="AC11" s="1599"/>
      <c r="AD11" s="1599"/>
      <c r="AE11" s="1599"/>
    </row>
    <row r="12" spans="1:31" s="827" customFormat="1" ht="12.75" customHeight="1" thickBot="1">
      <c r="A12" s="823" t="s">
        <v>3185</v>
      </c>
      <c r="B12" s="1600"/>
      <c r="C12" s="1600"/>
      <c r="D12" s="1600"/>
      <c r="E12" s="839"/>
      <c r="F12" s="839"/>
      <c r="G12" s="1601"/>
      <c r="H12" s="1602"/>
      <c r="I12" s="1603"/>
      <c r="J12" s="1650"/>
      <c r="K12" s="1651"/>
      <c r="N12" s="829"/>
      <c r="O12" s="1645"/>
      <c r="P12" s="864"/>
      <c r="Q12" s="864"/>
      <c r="R12" s="828"/>
      <c r="S12" s="828"/>
      <c r="T12" s="828"/>
      <c r="U12" s="1652" t="s">
        <v>3807</v>
      </c>
      <c r="V12" s="1653"/>
      <c r="W12" s="1654" t="str">
        <f>IF(W11=0,"－",ROUND(W6/W11*100,1))</f>
        <v>－</v>
      </c>
      <c r="X12" s="1645"/>
      <c r="Y12" s="1394"/>
      <c r="Z12" s="1394"/>
      <c r="AA12" s="1394"/>
      <c r="AB12" s="1603"/>
      <c r="AC12" s="1599"/>
      <c r="AD12" s="1599"/>
      <c r="AE12" s="1599"/>
    </row>
    <row r="13" spans="1:31" s="827" customFormat="1" ht="15.2" customHeight="1" thickBot="1">
      <c r="A13" s="3011" t="s">
        <v>175</v>
      </c>
      <c r="B13" s="2963"/>
      <c r="C13" s="2963"/>
      <c r="D13" s="2963"/>
      <c r="E13" s="2963"/>
      <c r="F13" s="2953" t="s">
        <v>219</v>
      </c>
      <c r="G13" s="2954"/>
      <c r="H13" s="2954"/>
      <c r="I13" s="2954"/>
      <c r="J13" s="2955"/>
      <c r="K13" s="2963" t="s">
        <v>3195</v>
      </c>
      <c r="L13" s="2963"/>
      <c r="M13" s="2963"/>
      <c r="N13" s="2966" t="s">
        <v>141</v>
      </c>
      <c r="O13" s="1645"/>
      <c r="P13" s="864"/>
      <c r="Q13" s="864"/>
      <c r="R13" s="828"/>
      <c r="S13" s="828"/>
      <c r="T13" s="828"/>
      <c r="U13" s="1652" t="s">
        <v>3806</v>
      </c>
      <c r="V13" s="1653"/>
      <c r="W13" s="1654" t="str">
        <f>IF(W11=0,"－",ROUND(SUM(W6:W7)/W11*100,1))</f>
        <v>－</v>
      </c>
      <c r="X13" s="828"/>
      <c r="Y13" s="1394"/>
      <c r="Z13" s="1394"/>
      <c r="AA13" s="1394"/>
      <c r="AB13" s="1603" t="s">
        <v>4794</v>
      </c>
      <c r="AC13" s="1599"/>
      <c r="AD13" s="1599"/>
      <c r="AE13" s="1599"/>
    </row>
    <row r="14" spans="1:31" s="827" customFormat="1" ht="23.25" customHeight="1" thickBot="1">
      <c r="A14" s="3018"/>
      <c r="B14" s="2964"/>
      <c r="C14" s="2964"/>
      <c r="D14" s="2964"/>
      <c r="E14" s="2964"/>
      <c r="F14" s="2956"/>
      <c r="G14" s="2957"/>
      <c r="H14" s="2957"/>
      <c r="I14" s="2957"/>
      <c r="J14" s="2958"/>
      <c r="K14" s="2964"/>
      <c r="L14" s="2964"/>
      <c r="M14" s="2964"/>
      <c r="N14" s="2967"/>
      <c r="O14" s="1645"/>
      <c r="P14" s="864"/>
      <c r="Q14" s="864"/>
      <c r="R14" s="828"/>
      <c r="S14" s="1632" t="str">
        <f>IF(OR(S15=TRUE,S16=TRUE,S17=TRUE,S18=TRUE,S19=TRUE,S20=TRUE),1,IF(S21=TRUE,3,""))</f>
        <v/>
      </c>
      <c r="T14" s="864"/>
      <c r="U14" s="1606" t="s">
        <v>3787</v>
      </c>
      <c r="V14" s="1606"/>
      <c r="W14" s="1606"/>
      <c r="X14" s="828"/>
      <c r="Y14" s="1394"/>
      <c r="Z14" s="1394"/>
      <c r="AA14" s="1394"/>
      <c r="AB14" s="1867" t="s">
        <v>4793</v>
      </c>
      <c r="AC14" s="1599"/>
      <c r="AD14" s="1599"/>
      <c r="AE14" s="1599"/>
    </row>
    <row r="15" spans="1:31" s="827" customFormat="1" ht="22.5" customHeight="1">
      <c r="A15" s="2970">
        <v>1</v>
      </c>
      <c r="B15" s="3001" t="s">
        <v>3542</v>
      </c>
      <c r="C15" s="3002"/>
      <c r="D15" s="3002"/>
      <c r="E15" s="3003"/>
      <c r="F15" s="2937" t="s">
        <v>3550</v>
      </c>
      <c r="G15" s="2938"/>
      <c r="H15" s="2938"/>
      <c r="I15" s="2938"/>
      <c r="J15" s="2939"/>
      <c r="K15" s="1633"/>
      <c r="L15" s="2951" t="s">
        <v>3196</v>
      </c>
      <c r="M15" s="2951"/>
      <c r="N15" s="3032"/>
      <c r="O15" s="1645"/>
      <c r="P15" s="864"/>
      <c r="Q15" s="864"/>
      <c r="R15" s="828"/>
      <c r="S15" s="1697" t="b">
        <v>0</v>
      </c>
      <c r="T15" s="1656"/>
      <c r="U15" s="1613">
        <v>1</v>
      </c>
      <c r="V15" s="1379" t="s">
        <v>3782</v>
      </c>
      <c r="W15" s="1379">
        <f>COUNTIF(S$14,U15)+COUNTIF(S$22,U15)+COUNTIF(S$25,U15)+COUNTIF(S$28,U15)+COUNTIF(S$31,U15)+COUNTIF(S$34,U15)+COUNTIF(S$37,U15)</f>
        <v>0</v>
      </c>
      <c r="X15" s="828"/>
      <c r="Y15" s="1394"/>
      <c r="Z15" s="1394"/>
      <c r="AA15" s="1394"/>
      <c r="AB15" s="1868" t="str">
        <f>IF(参照元!GK$15=FALSE,"□",IF(参照元!GK$15=TRUE,"☑",""))</f>
        <v/>
      </c>
      <c r="AC15" s="1599"/>
      <c r="AD15" s="1599"/>
      <c r="AE15" s="1599"/>
    </row>
    <row r="16" spans="1:31" s="827" customFormat="1" ht="22.5" customHeight="1">
      <c r="A16" s="2970"/>
      <c r="B16" s="3004"/>
      <c r="C16" s="3005"/>
      <c r="D16" s="3005"/>
      <c r="E16" s="3006"/>
      <c r="F16" s="2937"/>
      <c r="G16" s="2938"/>
      <c r="H16" s="2938"/>
      <c r="I16" s="2938"/>
      <c r="J16" s="2939"/>
      <c r="K16" s="1633"/>
      <c r="L16" s="2951" t="s">
        <v>3197</v>
      </c>
      <c r="M16" s="2951"/>
      <c r="N16" s="3022"/>
      <c r="O16" s="1645"/>
      <c r="P16" s="864"/>
      <c r="Q16" s="864"/>
      <c r="R16" s="828"/>
      <c r="S16" s="1698" t="b">
        <v>0</v>
      </c>
      <c r="T16" s="1656"/>
      <c r="U16" s="1613">
        <v>2</v>
      </c>
      <c r="V16" s="1379" t="s">
        <v>3783</v>
      </c>
      <c r="W16" s="1379">
        <f t="shared" ref="W16" si="2">COUNTIF(S$14,U16)+COUNTIF(S$22,U16)+COUNTIF(S$25,U16)+COUNTIF(S$28,U16)+COUNTIF(S$31,U16)+COUNTIF(S$34,U16)+COUNTIF(S$37,U16)</f>
        <v>0</v>
      </c>
      <c r="X16" s="828"/>
      <c r="Y16" s="1394"/>
      <c r="Z16" s="1394"/>
      <c r="AA16" s="1394"/>
      <c r="AB16" s="1868" t="str">
        <f>IF(参照元!GL$15=FALSE,"□",IF(参照元!GL$15=TRUE,"☑",""))</f>
        <v/>
      </c>
      <c r="AC16" s="1599"/>
      <c r="AD16" s="1599"/>
      <c r="AE16" s="1599"/>
    </row>
    <row r="17" spans="1:31" s="827" customFormat="1" ht="22.5" customHeight="1">
      <c r="A17" s="2970"/>
      <c r="B17" s="3004"/>
      <c r="C17" s="3005"/>
      <c r="D17" s="3005"/>
      <c r="E17" s="3006"/>
      <c r="F17" s="2937"/>
      <c r="G17" s="2938"/>
      <c r="H17" s="2938"/>
      <c r="I17" s="2938"/>
      <c r="J17" s="2939"/>
      <c r="K17" s="1633"/>
      <c r="L17" s="2951" t="s">
        <v>3198</v>
      </c>
      <c r="M17" s="2951"/>
      <c r="N17" s="3022"/>
      <c r="O17" s="1645"/>
      <c r="P17" s="864"/>
      <c r="Q17" s="864"/>
      <c r="R17" s="828"/>
      <c r="S17" s="1698" t="b">
        <v>0</v>
      </c>
      <c r="T17" s="1656"/>
      <c r="U17" s="1613">
        <v>3</v>
      </c>
      <c r="V17" s="1379" t="s">
        <v>169</v>
      </c>
      <c r="W17" s="1379">
        <f>COUNTIF(S$14,U17)+COUNTIF(S$22,U17)+COUNTIF(S$25,U17)+COUNTIF(S$28,U17)+COUNTIF(S$31,U17)+COUNTIF(S$34,U17)+COUNTIF(S$37,U17)</f>
        <v>0</v>
      </c>
      <c r="X17" s="828"/>
      <c r="Y17" s="1394"/>
      <c r="Z17" s="1394"/>
      <c r="AA17" s="1394"/>
      <c r="AB17" s="1868" t="str">
        <f>IF(参照元!GM$15=FALSE,"□",IF(参照元!GM$15=TRUE,"☑",""))</f>
        <v/>
      </c>
      <c r="AC17" s="1599"/>
      <c r="AD17" s="1599"/>
      <c r="AE17" s="1599"/>
    </row>
    <row r="18" spans="1:31" s="827" customFormat="1" ht="22.5" customHeight="1">
      <c r="A18" s="2970"/>
      <c r="B18" s="3004"/>
      <c r="C18" s="3005"/>
      <c r="D18" s="3005"/>
      <c r="E18" s="3006"/>
      <c r="F18" s="2937"/>
      <c r="G18" s="2938"/>
      <c r="H18" s="2938"/>
      <c r="I18" s="2938"/>
      <c r="J18" s="2939"/>
      <c r="K18" s="1633"/>
      <c r="L18" s="2951" t="s">
        <v>3199</v>
      </c>
      <c r="M18" s="2951"/>
      <c r="N18" s="3022"/>
      <c r="O18" s="1645"/>
      <c r="P18" s="864"/>
      <c r="Q18" s="864"/>
      <c r="R18" s="828"/>
      <c r="S18" s="1698" t="b">
        <v>0</v>
      </c>
      <c r="T18" s="1635"/>
      <c r="U18" s="831"/>
      <c r="V18" s="831"/>
      <c r="W18" s="831"/>
      <c r="X18" s="828"/>
      <c r="Y18" s="1394"/>
      <c r="Z18" s="1394"/>
      <c r="AA18" s="1394"/>
      <c r="AB18" s="1868" t="str">
        <f>IF(参照元!GN$15=FALSE,"□",IF(参照元!GN$15=TRUE,"☑",""))</f>
        <v/>
      </c>
      <c r="AC18" s="1599"/>
      <c r="AD18" s="1599"/>
      <c r="AE18" s="1599"/>
    </row>
    <row r="19" spans="1:31" s="827" customFormat="1" ht="22.5" customHeight="1">
      <c r="A19" s="2970"/>
      <c r="B19" s="3004"/>
      <c r="C19" s="3005"/>
      <c r="D19" s="3005"/>
      <c r="E19" s="3006"/>
      <c r="F19" s="2937"/>
      <c r="G19" s="2938"/>
      <c r="H19" s="2938"/>
      <c r="I19" s="2938"/>
      <c r="J19" s="2939"/>
      <c r="K19" s="1633"/>
      <c r="L19" s="2965" t="s">
        <v>3184</v>
      </c>
      <c r="M19" s="2965"/>
      <c r="N19" s="3022"/>
      <c r="O19" s="1645"/>
      <c r="P19" s="864"/>
      <c r="Q19" s="864"/>
      <c r="R19" s="828"/>
      <c r="S19" s="1698" t="b">
        <v>0</v>
      </c>
      <c r="T19" s="1635"/>
      <c r="U19" s="1394"/>
      <c r="V19" s="1394"/>
      <c r="W19" s="1394"/>
      <c r="X19" s="828"/>
      <c r="Y19" s="1394"/>
      <c r="Z19" s="1394"/>
      <c r="AA19" s="1394"/>
      <c r="AB19" s="1868" t="str">
        <f>IF(参照元!GO$15=FALSE,"□",IF(参照元!GO$15=TRUE,"☑",""))</f>
        <v/>
      </c>
      <c r="AC19" s="1599"/>
      <c r="AD19" s="1599"/>
      <c r="AE19" s="1599"/>
    </row>
    <row r="20" spans="1:31" s="839" customFormat="1" ht="22.5" customHeight="1">
      <c r="A20" s="2970"/>
      <c r="B20" s="3004"/>
      <c r="C20" s="3005"/>
      <c r="D20" s="3005"/>
      <c r="E20" s="3006"/>
      <c r="F20" s="2937"/>
      <c r="G20" s="2938"/>
      <c r="H20" s="2938"/>
      <c r="I20" s="2938"/>
      <c r="J20" s="2939"/>
      <c r="K20" s="1633"/>
      <c r="L20" s="2951" t="s">
        <v>3200</v>
      </c>
      <c r="M20" s="2951"/>
      <c r="N20" s="3022"/>
      <c r="O20" s="1645"/>
      <c r="P20" s="864" t="str">
        <f>IFERROR(CHOOSE(N20,#REF!,#REF!,#REF!,#REF!),"")</f>
        <v/>
      </c>
      <c r="Q20" s="864" t="str">
        <f>IFERROR(CHOOSE(O20,H15,H16,H17,H20),"")</f>
        <v/>
      </c>
      <c r="R20" s="831"/>
      <c r="S20" s="1698" t="b">
        <v>0</v>
      </c>
      <c r="T20" s="1657"/>
      <c r="U20" s="831"/>
      <c r="V20" s="831"/>
      <c r="W20" s="831"/>
      <c r="X20" s="831"/>
      <c r="Y20" s="1624"/>
      <c r="Z20" s="1624"/>
      <c r="AA20" s="1624"/>
      <c r="AB20" s="1868" t="str">
        <f>IF(参照元!GP$15=FALSE,"□",IF(参照元!GP$15=TRUE,"☑",""))</f>
        <v/>
      </c>
      <c r="AC20" s="1599"/>
      <c r="AD20" s="1599"/>
      <c r="AE20" s="1599"/>
    </row>
    <row r="21" spans="1:31" s="839" customFormat="1" ht="22.5" customHeight="1" thickBot="1">
      <c r="A21" s="2971"/>
      <c r="B21" s="3007"/>
      <c r="C21" s="3008"/>
      <c r="D21" s="3008"/>
      <c r="E21" s="3009"/>
      <c r="F21" s="2937"/>
      <c r="G21" s="2938"/>
      <c r="H21" s="2938"/>
      <c r="I21" s="2938"/>
      <c r="J21" s="2939"/>
      <c r="K21" s="1633"/>
      <c r="L21" s="2951" t="s">
        <v>3201</v>
      </c>
      <c r="M21" s="2951"/>
      <c r="N21" s="3033"/>
      <c r="O21" s="1645"/>
      <c r="P21" s="864"/>
      <c r="Q21" s="864"/>
      <c r="R21" s="831"/>
      <c r="S21" s="1699" t="b">
        <v>0</v>
      </c>
      <c r="T21" s="1655"/>
      <c r="U21" s="1622" t="s">
        <v>3789</v>
      </c>
      <c r="V21" s="1613"/>
      <c r="W21" s="1379">
        <f>SUM(W15:W16)</f>
        <v>0</v>
      </c>
      <c r="X21" s="831"/>
      <c r="Y21" s="1624"/>
      <c r="Z21" s="1624"/>
      <c r="AA21" s="1624"/>
      <c r="AB21" s="1872" t="str" cm="1">
        <f t="array" ref="AB21">_xlfn.IFS(参照元!GQ$15=TRUE,"実施予定有",参照元!GR$15=TRUE,"実施予定無",TRUE,"")</f>
        <v/>
      </c>
      <c r="AC21" s="1599"/>
      <c r="AD21" s="1599"/>
      <c r="AE21" s="1599"/>
    </row>
    <row r="22" spans="1:31" s="839" customFormat="1" ht="22.5" customHeight="1" thickBot="1">
      <c r="A22" s="2969">
        <v>2</v>
      </c>
      <c r="B22" s="2982" t="s">
        <v>3543</v>
      </c>
      <c r="C22" s="2983"/>
      <c r="D22" s="2983"/>
      <c r="E22" s="2984"/>
      <c r="F22" s="2943" t="s">
        <v>3217</v>
      </c>
      <c r="G22" s="2944"/>
      <c r="H22" s="2944"/>
      <c r="I22" s="2944"/>
      <c r="J22" s="2945"/>
      <c r="K22" s="1637"/>
      <c r="L22" s="2950" t="s">
        <v>3202</v>
      </c>
      <c r="M22" s="2950"/>
      <c r="N22" s="3021"/>
      <c r="O22" s="1645"/>
      <c r="P22" s="864"/>
      <c r="Q22" s="864"/>
      <c r="R22" s="831"/>
      <c r="S22" s="1696"/>
      <c r="T22" s="1658" t="str">
        <f>IF(S22="","",CHOOSE(S22,L22,L23,L24))</f>
        <v/>
      </c>
      <c r="U22" s="831"/>
      <c r="V22" s="831"/>
      <c r="W22" s="831"/>
      <c r="X22" s="831"/>
      <c r="Y22" s="1624"/>
      <c r="Z22" s="1624"/>
      <c r="AA22" s="1624"/>
      <c r="AB22" s="1872"/>
      <c r="AC22" s="1599"/>
      <c r="AD22" s="1599"/>
      <c r="AE22" s="1599"/>
    </row>
    <row r="23" spans="1:31" s="839" customFormat="1" ht="22.5" customHeight="1">
      <c r="A23" s="2970"/>
      <c r="B23" s="2985"/>
      <c r="C23" s="2986"/>
      <c r="D23" s="2986"/>
      <c r="E23" s="2987"/>
      <c r="F23" s="2937"/>
      <c r="G23" s="2938"/>
      <c r="H23" s="2938"/>
      <c r="I23" s="2938"/>
      <c r="J23" s="2939"/>
      <c r="K23" s="1633"/>
      <c r="L23" s="2951" t="s">
        <v>3216</v>
      </c>
      <c r="M23" s="2951"/>
      <c r="N23" s="3022"/>
      <c r="O23" s="1645"/>
      <c r="P23" s="864"/>
      <c r="Q23" s="864"/>
      <c r="R23" s="831"/>
      <c r="S23" s="831"/>
      <c r="T23" s="831"/>
      <c r="U23" s="831"/>
      <c r="V23" s="831"/>
      <c r="W23" s="831"/>
      <c r="X23" s="831"/>
      <c r="Y23" s="1624"/>
      <c r="Z23" s="1624"/>
      <c r="AA23" s="1624"/>
      <c r="AB23" s="1872" t="str">
        <f>参照元!GS$15</f>
        <v>　</v>
      </c>
      <c r="AC23" s="1599"/>
      <c r="AD23" s="1599"/>
      <c r="AE23" s="1599"/>
    </row>
    <row r="24" spans="1:31" s="839" customFormat="1" ht="22.5" customHeight="1" thickBot="1">
      <c r="A24" s="2970"/>
      <c r="B24" s="2996"/>
      <c r="C24" s="2997"/>
      <c r="D24" s="2997"/>
      <c r="E24" s="2998"/>
      <c r="F24" s="2940"/>
      <c r="G24" s="2941"/>
      <c r="H24" s="2941"/>
      <c r="I24" s="2941"/>
      <c r="J24" s="2942"/>
      <c r="K24" s="1639"/>
      <c r="L24" s="2951" t="s">
        <v>3201</v>
      </c>
      <c r="M24" s="2951"/>
      <c r="N24" s="3033"/>
      <c r="O24" s="1645"/>
      <c r="P24" s="864"/>
      <c r="Q24" s="864"/>
      <c r="R24" s="831"/>
      <c r="S24" s="831"/>
      <c r="T24" s="831"/>
      <c r="U24" s="831"/>
      <c r="V24" s="831"/>
      <c r="W24" s="831"/>
      <c r="X24" s="831"/>
      <c r="Y24" s="1624"/>
      <c r="Z24" s="1624"/>
      <c r="AA24" s="1624"/>
      <c r="AB24" s="1872"/>
      <c r="AC24" s="1599"/>
      <c r="AD24" s="1599"/>
      <c r="AE24" s="1599"/>
    </row>
    <row r="25" spans="1:31" s="839" customFormat="1" ht="22.5" customHeight="1" thickBot="1">
      <c r="A25" s="2969">
        <v>3</v>
      </c>
      <c r="B25" s="2985" t="s">
        <v>3544</v>
      </c>
      <c r="C25" s="2986"/>
      <c r="D25" s="2986"/>
      <c r="E25" s="2987"/>
      <c r="F25" s="2943" t="s">
        <v>3218</v>
      </c>
      <c r="G25" s="2944"/>
      <c r="H25" s="2944"/>
      <c r="I25" s="2944"/>
      <c r="J25" s="2945"/>
      <c r="K25" s="1637"/>
      <c r="L25" s="2950" t="s">
        <v>3202</v>
      </c>
      <c r="M25" s="2950"/>
      <c r="N25" s="3021"/>
      <c r="O25" s="1645"/>
      <c r="P25" s="864"/>
      <c r="Q25" s="864"/>
      <c r="R25" s="831"/>
      <c r="S25" s="1696"/>
      <c r="T25" s="1658" t="str">
        <f>IF(S25="","",CHOOSE(S25,L25,L26,L27))</f>
        <v/>
      </c>
      <c r="U25" s="831"/>
      <c r="V25" s="831"/>
      <c r="W25" s="831"/>
      <c r="X25" s="831"/>
      <c r="Y25" s="1624"/>
      <c r="Z25" s="1624"/>
      <c r="AA25" s="1624"/>
      <c r="AB25" s="1872"/>
      <c r="AC25" s="1599"/>
      <c r="AD25" s="1599"/>
      <c r="AE25" s="1599"/>
    </row>
    <row r="26" spans="1:31" s="839" customFormat="1" ht="22.5" customHeight="1">
      <c r="A26" s="2970"/>
      <c r="B26" s="2985"/>
      <c r="C26" s="2986"/>
      <c r="D26" s="2986"/>
      <c r="E26" s="2987"/>
      <c r="F26" s="2937"/>
      <c r="G26" s="2938"/>
      <c r="H26" s="2938"/>
      <c r="I26" s="2938"/>
      <c r="J26" s="2939"/>
      <c r="K26" s="1633"/>
      <c r="L26" s="2951" t="s">
        <v>3216</v>
      </c>
      <c r="M26" s="2951"/>
      <c r="N26" s="3022"/>
      <c r="O26" s="1645"/>
      <c r="P26" s="864"/>
      <c r="Q26" s="864"/>
      <c r="R26" s="831"/>
      <c r="S26" s="831"/>
      <c r="T26" s="831"/>
      <c r="U26" s="831"/>
      <c r="V26" s="831"/>
      <c r="W26" s="831"/>
      <c r="X26" s="831"/>
      <c r="Y26" s="1624"/>
      <c r="Z26" s="1624"/>
      <c r="AA26" s="1624"/>
      <c r="AB26" s="1872" t="str">
        <f>参照元!GT$15</f>
        <v>　</v>
      </c>
      <c r="AC26" s="1599"/>
      <c r="AD26" s="1599"/>
      <c r="AE26" s="1599"/>
    </row>
    <row r="27" spans="1:31" s="839" customFormat="1" ht="22.5" customHeight="1" thickBot="1">
      <c r="A27" s="2970"/>
      <c r="B27" s="2985"/>
      <c r="C27" s="2986"/>
      <c r="D27" s="2986"/>
      <c r="E27" s="2987"/>
      <c r="F27" s="2940"/>
      <c r="G27" s="2941"/>
      <c r="H27" s="2941"/>
      <c r="I27" s="2941"/>
      <c r="J27" s="2942"/>
      <c r="K27" s="1639"/>
      <c r="L27" s="2951" t="s">
        <v>3201</v>
      </c>
      <c r="M27" s="2951"/>
      <c r="N27" s="3033"/>
      <c r="O27" s="1645"/>
      <c r="P27" s="864"/>
      <c r="Q27" s="864"/>
      <c r="R27" s="831"/>
      <c r="S27" s="831"/>
      <c r="T27" s="831"/>
      <c r="U27" s="831"/>
      <c r="V27" s="831"/>
      <c r="W27" s="831"/>
      <c r="X27" s="831"/>
      <c r="Y27" s="1624"/>
      <c r="Z27" s="1624"/>
      <c r="AA27" s="1624"/>
      <c r="AB27" s="1872"/>
      <c r="AC27" s="1599"/>
      <c r="AD27" s="1599"/>
      <c r="AE27" s="1599"/>
    </row>
    <row r="28" spans="1:31" s="839" customFormat="1" ht="22.5" customHeight="1" thickBot="1">
      <c r="A28" s="2969">
        <v>4</v>
      </c>
      <c r="B28" s="2982" t="s">
        <v>3545</v>
      </c>
      <c r="C28" s="2983"/>
      <c r="D28" s="2983"/>
      <c r="E28" s="2984"/>
      <c r="F28" s="2943" t="s">
        <v>3176</v>
      </c>
      <c r="G28" s="2944"/>
      <c r="H28" s="2944"/>
      <c r="I28" s="2944"/>
      <c r="J28" s="2945"/>
      <c r="K28" s="1637"/>
      <c r="L28" s="2950" t="s">
        <v>3202</v>
      </c>
      <c r="M28" s="2950"/>
      <c r="N28" s="3021"/>
      <c r="O28" s="1645"/>
      <c r="P28" s="864"/>
      <c r="Q28" s="864"/>
      <c r="R28" s="831"/>
      <c r="S28" s="1696"/>
      <c r="T28" s="1658" t="str">
        <f>IF(S28="","",CHOOSE(S28,L28,L29,L30))</f>
        <v/>
      </c>
      <c r="U28" s="831"/>
      <c r="V28" s="831"/>
      <c r="W28" s="831"/>
      <c r="X28" s="831"/>
      <c r="Y28" s="1624"/>
      <c r="Z28" s="1624"/>
      <c r="AA28" s="1624"/>
      <c r="AB28" s="1872"/>
      <c r="AC28" s="1599"/>
      <c r="AD28" s="1599"/>
      <c r="AE28" s="1599"/>
    </row>
    <row r="29" spans="1:31" s="839" customFormat="1" ht="22.5" customHeight="1">
      <c r="A29" s="2970"/>
      <c r="B29" s="2985"/>
      <c r="C29" s="2986"/>
      <c r="D29" s="2986"/>
      <c r="E29" s="2987"/>
      <c r="F29" s="2937"/>
      <c r="G29" s="2938"/>
      <c r="H29" s="2938"/>
      <c r="I29" s="2938"/>
      <c r="J29" s="2939"/>
      <c r="K29" s="1633"/>
      <c r="L29" s="2951" t="s">
        <v>3216</v>
      </c>
      <c r="M29" s="2951"/>
      <c r="N29" s="3022"/>
      <c r="O29" s="1645"/>
      <c r="P29" s="864"/>
      <c r="Q29" s="864"/>
      <c r="R29" s="831"/>
      <c r="S29" s="831"/>
      <c r="T29" s="831"/>
      <c r="U29" s="831"/>
      <c r="V29" s="831"/>
      <c r="W29" s="831"/>
      <c r="X29" s="831"/>
      <c r="Y29" s="1624"/>
      <c r="Z29" s="1624"/>
      <c r="AA29" s="1624"/>
      <c r="AB29" s="1872" t="str">
        <f>参照元!GU$15</f>
        <v>　</v>
      </c>
      <c r="AC29" s="1599"/>
      <c r="AD29" s="1599"/>
      <c r="AE29" s="1599"/>
    </row>
    <row r="30" spans="1:31" s="839" customFormat="1" ht="22.5" customHeight="1" thickBot="1">
      <c r="A30" s="2970"/>
      <c r="B30" s="2996"/>
      <c r="C30" s="2997"/>
      <c r="D30" s="2997"/>
      <c r="E30" s="2998"/>
      <c r="F30" s="2940"/>
      <c r="G30" s="2941"/>
      <c r="H30" s="2941"/>
      <c r="I30" s="2941"/>
      <c r="J30" s="2942"/>
      <c r="K30" s="1639"/>
      <c r="L30" s="2951" t="s">
        <v>3201</v>
      </c>
      <c r="M30" s="2951"/>
      <c r="N30" s="3033"/>
      <c r="O30" s="1645"/>
      <c r="P30" s="864"/>
      <c r="Q30" s="864"/>
      <c r="R30" s="831"/>
      <c r="S30" s="831"/>
      <c r="T30" s="831"/>
      <c r="U30" s="831"/>
      <c r="V30" s="831"/>
      <c r="W30" s="831"/>
      <c r="X30" s="831"/>
      <c r="Y30" s="1624"/>
      <c r="Z30" s="1624"/>
      <c r="AA30" s="1624"/>
      <c r="AB30" s="1872"/>
      <c r="AC30" s="1599"/>
      <c r="AD30" s="1599"/>
      <c r="AE30" s="1599"/>
    </row>
    <row r="31" spans="1:31" s="839" customFormat="1" ht="22.5" customHeight="1" thickBot="1">
      <c r="A31" s="2969">
        <v>5</v>
      </c>
      <c r="B31" s="2982" t="s">
        <v>3546</v>
      </c>
      <c r="C31" s="2983"/>
      <c r="D31" s="2983"/>
      <c r="E31" s="2984"/>
      <c r="F31" s="2937" t="s">
        <v>3497</v>
      </c>
      <c r="G31" s="2938"/>
      <c r="H31" s="2938"/>
      <c r="I31" s="2938"/>
      <c r="J31" s="2939"/>
      <c r="K31" s="1637"/>
      <c r="L31" s="2950" t="s">
        <v>3202</v>
      </c>
      <c r="M31" s="2950"/>
      <c r="N31" s="3021"/>
      <c r="O31" s="1645"/>
      <c r="P31" s="864"/>
      <c r="Q31" s="864"/>
      <c r="R31" s="831"/>
      <c r="S31" s="1696"/>
      <c r="T31" s="1658" t="str">
        <f>IF(S31="","",CHOOSE(S31,L31,L32,L33))</f>
        <v/>
      </c>
      <c r="U31" s="831"/>
      <c r="V31" s="831"/>
      <c r="W31" s="831"/>
      <c r="X31" s="831"/>
      <c r="Y31" s="1624"/>
      <c r="Z31" s="1624"/>
      <c r="AA31" s="1624"/>
      <c r="AB31" s="1872"/>
      <c r="AC31" s="1599"/>
      <c r="AD31" s="1599"/>
      <c r="AE31" s="1599"/>
    </row>
    <row r="32" spans="1:31" s="839" customFormat="1" ht="22.5" customHeight="1">
      <c r="A32" s="2970"/>
      <c r="B32" s="2985"/>
      <c r="C32" s="2986"/>
      <c r="D32" s="2986"/>
      <c r="E32" s="2987"/>
      <c r="F32" s="2937"/>
      <c r="G32" s="2938"/>
      <c r="H32" s="2938"/>
      <c r="I32" s="2938"/>
      <c r="J32" s="2939"/>
      <c r="K32" s="1633"/>
      <c r="L32" s="2951" t="s">
        <v>3216</v>
      </c>
      <c r="M32" s="2951"/>
      <c r="N32" s="3022"/>
      <c r="O32" s="1645"/>
      <c r="P32" s="864"/>
      <c r="Q32" s="864"/>
      <c r="R32" s="831"/>
      <c r="S32" s="831"/>
      <c r="T32" s="831"/>
      <c r="U32" s="831"/>
      <c r="V32" s="831"/>
      <c r="W32" s="831"/>
      <c r="X32" s="831"/>
      <c r="Y32" s="1624"/>
      <c r="Z32" s="1624"/>
      <c r="AA32" s="1624"/>
      <c r="AB32" s="1872" t="str">
        <f>参照元!GV$15</f>
        <v>　</v>
      </c>
      <c r="AC32" s="1599"/>
      <c r="AD32" s="1599"/>
      <c r="AE32" s="1599"/>
    </row>
    <row r="33" spans="1:31" s="839" customFormat="1" ht="22.5" customHeight="1" thickBot="1">
      <c r="A33" s="2970"/>
      <c r="B33" s="2996"/>
      <c r="C33" s="2997"/>
      <c r="D33" s="2997"/>
      <c r="E33" s="2998"/>
      <c r="F33" s="2940"/>
      <c r="G33" s="2941"/>
      <c r="H33" s="2941"/>
      <c r="I33" s="2941"/>
      <c r="J33" s="2942"/>
      <c r="K33" s="1639"/>
      <c r="L33" s="2951" t="s">
        <v>169</v>
      </c>
      <c r="M33" s="2951"/>
      <c r="N33" s="3033"/>
      <c r="O33" s="1645"/>
      <c r="P33" s="864"/>
      <c r="Q33" s="864"/>
      <c r="R33" s="831"/>
      <c r="S33" s="831"/>
      <c r="T33" s="831"/>
      <c r="U33" s="831"/>
      <c r="V33" s="831"/>
      <c r="W33" s="831"/>
      <c r="X33" s="831"/>
      <c r="Y33" s="1624"/>
      <c r="Z33" s="1624"/>
      <c r="AA33" s="1624"/>
      <c r="AB33" s="1872"/>
      <c r="AC33" s="1599"/>
      <c r="AD33" s="1599"/>
      <c r="AE33" s="1599"/>
    </row>
    <row r="34" spans="1:31" s="839" customFormat="1" ht="22.5" customHeight="1" thickBot="1">
      <c r="A34" s="2969">
        <v>6</v>
      </c>
      <c r="B34" s="2991" t="s">
        <v>3547</v>
      </c>
      <c r="C34" s="2992"/>
      <c r="D34" s="2992"/>
      <c r="E34" s="2993"/>
      <c r="F34" s="2937" t="s">
        <v>3758</v>
      </c>
      <c r="G34" s="2938"/>
      <c r="H34" s="2938"/>
      <c r="I34" s="2938"/>
      <c r="J34" s="2939"/>
      <c r="K34" s="1637"/>
      <c r="L34" s="2950" t="s">
        <v>3202</v>
      </c>
      <c r="M34" s="2950"/>
      <c r="N34" s="3021"/>
      <c r="O34" s="1645"/>
      <c r="P34" s="864"/>
      <c r="Q34" s="864"/>
      <c r="R34" s="831"/>
      <c r="S34" s="1696"/>
      <c r="T34" s="1658" t="str">
        <f>IF(S34="","",CHOOSE(S34,L34,L35,L36))</f>
        <v/>
      </c>
      <c r="U34" s="831"/>
      <c r="V34" s="831"/>
      <c r="W34" s="831"/>
      <c r="X34" s="831"/>
      <c r="Y34" s="1624"/>
      <c r="Z34" s="1624"/>
      <c r="AA34" s="1624"/>
      <c r="AB34" s="1872"/>
      <c r="AC34" s="1599"/>
      <c r="AD34" s="1599"/>
      <c r="AE34" s="1599"/>
    </row>
    <row r="35" spans="1:31" s="839" customFormat="1" ht="22.5" customHeight="1">
      <c r="A35" s="2970"/>
      <c r="B35" s="2991"/>
      <c r="C35" s="2992"/>
      <c r="D35" s="2992"/>
      <c r="E35" s="2993"/>
      <c r="F35" s="2937"/>
      <c r="G35" s="2938"/>
      <c r="H35" s="2938"/>
      <c r="I35" s="2938"/>
      <c r="J35" s="2939"/>
      <c r="K35" s="1633"/>
      <c r="L35" s="2951" t="s">
        <v>3216</v>
      </c>
      <c r="M35" s="2951"/>
      <c r="N35" s="3022"/>
      <c r="O35" s="1645"/>
      <c r="P35" s="864"/>
      <c r="Q35" s="864"/>
      <c r="R35" s="831"/>
      <c r="S35" s="831"/>
      <c r="T35" s="831"/>
      <c r="U35" s="831"/>
      <c r="V35" s="831"/>
      <c r="W35" s="831"/>
      <c r="X35" s="831"/>
      <c r="Y35" s="1624"/>
      <c r="Z35" s="1624"/>
      <c r="AA35" s="1624"/>
      <c r="AB35" s="1872" t="str">
        <f>参照元!GW$15</f>
        <v>　</v>
      </c>
      <c r="AC35" s="1599"/>
      <c r="AD35" s="1599"/>
      <c r="AE35" s="1599"/>
    </row>
    <row r="36" spans="1:31" s="839" customFormat="1" ht="22.5" customHeight="1" thickBot="1">
      <c r="A36" s="2970"/>
      <c r="B36" s="2991"/>
      <c r="C36" s="2992"/>
      <c r="D36" s="2992"/>
      <c r="E36" s="2993"/>
      <c r="F36" s="2940"/>
      <c r="G36" s="2941"/>
      <c r="H36" s="2941"/>
      <c r="I36" s="2941"/>
      <c r="J36" s="2942"/>
      <c r="K36" s="1639"/>
      <c r="L36" s="2951" t="s">
        <v>3201</v>
      </c>
      <c r="M36" s="2951"/>
      <c r="N36" s="3033"/>
      <c r="O36" s="1645"/>
      <c r="P36" s="864"/>
      <c r="Q36" s="864"/>
      <c r="R36" s="831"/>
      <c r="S36" s="831"/>
      <c r="T36" s="831"/>
      <c r="U36" s="831"/>
      <c r="V36" s="831"/>
      <c r="W36" s="831"/>
      <c r="X36" s="831"/>
      <c r="Y36" s="1624"/>
      <c r="Z36" s="1624"/>
      <c r="AA36" s="1624"/>
      <c r="AB36" s="1872"/>
      <c r="AC36" s="1599"/>
      <c r="AD36" s="1599"/>
      <c r="AE36" s="1599"/>
    </row>
    <row r="37" spans="1:31" s="839" customFormat="1" ht="22.5" customHeight="1" thickBot="1">
      <c r="A37" s="2969">
        <v>7</v>
      </c>
      <c r="B37" s="2972" t="s">
        <v>3548</v>
      </c>
      <c r="C37" s="2973"/>
      <c r="D37" s="2973"/>
      <c r="E37" s="2974"/>
      <c r="F37" s="2937" t="s">
        <v>3219</v>
      </c>
      <c r="G37" s="2938"/>
      <c r="H37" s="2938"/>
      <c r="I37" s="2938"/>
      <c r="J37" s="2939"/>
      <c r="K37" s="1637"/>
      <c r="L37" s="2950" t="s">
        <v>3202</v>
      </c>
      <c r="M37" s="2950"/>
      <c r="N37" s="3021"/>
      <c r="O37" s="1645"/>
      <c r="P37" s="864"/>
      <c r="Q37" s="864"/>
      <c r="R37" s="831"/>
      <c r="S37" s="1696"/>
      <c r="T37" s="1658" t="str">
        <f>IF(S37="","",CHOOSE(S37,L37,L38,L39))</f>
        <v/>
      </c>
      <c r="U37" s="831"/>
      <c r="V37" s="831"/>
      <c r="W37" s="831"/>
      <c r="X37" s="831"/>
      <c r="Y37" s="1624"/>
      <c r="Z37" s="1624"/>
      <c r="AA37" s="1624"/>
      <c r="AB37" s="1872"/>
      <c r="AC37" s="1599"/>
      <c r="AD37" s="1599"/>
      <c r="AE37" s="1599"/>
    </row>
    <row r="38" spans="1:31" s="839" customFormat="1" ht="22.5" customHeight="1">
      <c r="A38" s="2970"/>
      <c r="B38" s="2975"/>
      <c r="C38" s="2976"/>
      <c r="D38" s="2976"/>
      <c r="E38" s="2977"/>
      <c r="F38" s="2937"/>
      <c r="G38" s="2938"/>
      <c r="H38" s="2938"/>
      <c r="I38" s="2938"/>
      <c r="J38" s="2939"/>
      <c r="K38" s="1640"/>
      <c r="L38" s="2951" t="s">
        <v>3216</v>
      </c>
      <c r="M38" s="2951"/>
      <c r="N38" s="3022"/>
      <c r="O38" s="1645"/>
      <c r="P38" s="864"/>
      <c r="Q38" s="864"/>
      <c r="R38" s="831"/>
      <c r="S38" s="831"/>
      <c r="T38" s="831"/>
      <c r="U38" s="831"/>
      <c r="V38" s="831"/>
      <c r="W38" s="831"/>
      <c r="X38" s="831"/>
      <c r="Y38" s="1624"/>
      <c r="Z38" s="1624"/>
      <c r="AA38" s="1624"/>
      <c r="AB38" s="1872" t="str">
        <f>参照元!GX$15</f>
        <v>　</v>
      </c>
      <c r="AC38" s="1599"/>
      <c r="AD38" s="1599"/>
      <c r="AE38" s="1599"/>
    </row>
    <row r="39" spans="1:31" s="839" customFormat="1" ht="22.5" customHeight="1" thickBot="1">
      <c r="A39" s="2981"/>
      <c r="B39" s="3034"/>
      <c r="C39" s="3035"/>
      <c r="D39" s="3035"/>
      <c r="E39" s="3036"/>
      <c r="F39" s="2946"/>
      <c r="G39" s="2947"/>
      <c r="H39" s="2947"/>
      <c r="I39" s="2947"/>
      <c r="J39" s="2948"/>
      <c r="K39" s="1659"/>
      <c r="L39" s="2949" t="s">
        <v>3201</v>
      </c>
      <c r="M39" s="2949"/>
      <c r="N39" s="3023"/>
      <c r="O39" s="1645"/>
      <c r="P39" s="864"/>
      <c r="Q39" s="864"/>
      <c r="R39" s="831"/>
      <c r="S39" s="831"/>
      <c r="T39" s="831"/>
      <c r="U39" s="831"/>
      <c r="V39" s="831"/>
      <c r="W39" s="831"/>
      <c r="X39" s="831"/>
      <c r="Y39" s="1624"/>
      <c r="Z39" s="1624"/>
      <c r="AA39" s="1624"/>
      <c r="AB39" s="1872"/>
      <c r="AC39" s="1599"/>
      <c r="AD39" s="1599"/>
      <c r="AE39" s="1599"/>
    </row>
    <row r="40" spans="1:31">
      <c r="A40" s="1599"/>
      <c r="B40" s="1704"/>
      <c r="C40" s="1704"/>
      <c r="D40" s="1704"/>
      <c r="E40" s="1599"/>
      <c r="F40" s="1599"/>
      <c r="G40" s="1705"/>
      <c r="H40" s="1705"/>
      <c r="I40" s="1374"/>
      <c r="J40" s="1599"/>
      <c r="K40" s="1599"/>
      <c r="L40" s="1599"/>
      <c r="M40" s="1599"/>
      <c r="N40" s="1374"/>
      <c r="O40" s="1374"/>
      <c r="P40" s="1374"/>
      <c r="Q40" s="1374"/>
      <c r="R40" s="1599"/>
      <c r="S40" s="1599"/>
      <c r="T40" s="1599"/>
      <c r="U40" s="1599"/>
      <c r="V40" s="1599"/>
      <c r="W40" s="1599"/>
      <c r="X40" s="1599"/>
      <c r="Y40" s="1599"/>
      <c r="Z40" s="1599"/>
      <c r="AA40" s="1599"/>
      <c r="AB40" s="1599"/>
      <c r="AC40" s="1599"/>
      <c r="AD40" s="1599"/>
      <c r="AE40" s="1599"/>
    </row>
    <row r="41" spans="1:31">
      <c r="A41" s="1599"/>
      <c r="B41" s="1704"/>
      <c r="C41" s="1704"/>
      <c r="D41" s="1704"/>
      <c r="E41" s="1599"/>
      <c r="F41" s="1599"/>
      <c r="G41" s="1705"/>
      <c r="H41" s="1705"/>
      <c r="I41" s="1374"/>
      <c r="J41" s="1599"/>
      <c r="K41" s="1599"/>
      <c r="L41" s="1599"/>
      <c r="M41" s="1599"/>
      <c r="N41" s="1374"/>
      <c r="O41" s="1374"/>
      <c r="P41" s="1374"/>
      <c r="Q41" s="1374"/>
      <c r="R41" s="1599"/>
      <c r="S41" s="1599"/>
      <c r="T41" s="1599"/>
      <c r="U41" s="1599"/>
      <c r="V41" s="1599"/>
      <c r="W41" s="1599"/>
      <c r="X41" s="1599"/>
      <c r="Y41" s="1599"/>
      <c r="Z41" s="1599"/>
      <c r="AA41" s="1599"/>
      <c r="AB41" s="1599"/>
      <c r="AC41" s="1599"/>
      <c r="AD41" s="1599"/>
      <c r="AE41" s="1599"/>
    </row>
    <row r="42" spans="1:31">
      <c r="A42" s="1599"/>
      <c r="B42" s="1704"/>
      <c r="C42" s="1704"/>
      <c r="D42" s="1704"/>
      <c r="E42" s="1599"/>
      <c r="F42" s="1599"/>
      <c r="G42" s="1705"/>
      <c r="H42" s="1705"/>
      <c r="I42" s="1374"/>
      <c r="J42" s="1599"/>
      <c r="K42" s="1599"/>
      <c r="L42" s="1599"/>
      <c r="M42" s="1599"/>
      <c r="N42" s="1374"/>
      <c r="O42" s="1374"/>
      <c r="P42" s="1374"/>
      <c r="Q42" s="1374"/>
      <c r="R42" s="1599"/>
      <c r="S42" s="1599"/>
      <c r="T42" s="1599"/>
      <c r="U42" s="1599"/>
      <c r="V42" s="1599"/>
      <c r="W42" s="1599"/>
      <c r="X42" s="1599"/>
      <c r="Y42" s="1599"/>
      <c r="Z42" s="1599"/>
      <c r="AA42" s="1599"/>
      <c r="AB42" s="1599"/>
      <c r="AC42" s="1599"/>
      <c r="AD42" s="1599"/>
      <c r="AE42" s="1599"/>
    </row>
    <row r="43" spans="1:31">
      <c r="A43" s="1599"/>
      <c r="B43" s="1704"/>
      <c r="C43" s="1704"/>
      <c r="D43" s="1704"/>
      <c r="E43" s="1599"/>
      <c r="F43" s="1599"/>
      <c r="G43" s="1705"/>
      <c r="H43" s="1705"/>
      <c r="I43" s="1374"/>
      <c r="J43" s="1599"/>
      <c r="K43" s="1599"/>
      <c r="L43" s="1599"/>
      <c r="M43" s="1599"/>
      <c r="N43" s="1374"/>
      <c r="O43" s="1374"/>
      <c r="P43" s="1374"/>
      <c r="Q43" s="1374"/>
      <c r="R43" s="1599"/>
      <c r="S43" s="1599"/>
      <c r="T43" s="1599"/>
      <c r="U43" s="1599"/>
      <c r="V43" s="1599"/>
      <c r="W43" s="1599"/>
      <c r="X43" s="1599"/>
      <c r="Y43" s="1599"/>
      <c r="Z43" s="1599"/>
      <c r="AA43" s="1599"/>
      <c r="AB43" s="1599"/>
      <c r="AC43" s="1599"/>
      <c r="AD43" s="1599"/>
      <c r="AE43" s="1599"/>
    </row>
  </sheetData>
  <sheetProtection algorithmName="SHA-512" hashValue="+ve7tK4e2HDyFAZYLrT7ehHG2aoqALpB1bJC4mge9URPCRD8aTmHM2D9FS6x8EIhVlDJsiURYbqtlY8O1YDnaA==" saltValue="Z8kfvHB1P6ZxdUADq0OQ6A==" spinCount="100000" sheet="1" formatCells="0"/>
  <mergeCells count="66">
    <mergeCell ref="AB4:AB5"/>
    <mergeCell ref="A31:A33"/>
    <mergeCell ref="B31:E33"/>
    <mergeCell ref="F31:J33"/>
    <mergeCell ref="L31:M31"/>
    <mergeCell ref="N31:N33"/>
    <mergeCell ref="L32:M32"/>
    <mergeCell ref="L33:M33"/>
    <mergeCell ref="A22:A24"/>
    <mergeCell ref="B22:E24"/>
    <mergeCell ref="L15:M15"/>
    <mergeCell ref="L16:M16"/>
    <mergeCell ref="L17:M17"/>
    <mergeCell ref="L18:M18"/>
    <mergeCell ref="L19:M19"/>
    <mergeCell ref="L21:M21"/>
    <mergeCell ref="A37:A39"/>
    <mergeCell ref="B37:E39"/>
    <mergeCell ref="F37:J39"/>
    <mergeCell ref="A13:E14"/>
    <mergeCell ref="A4:F5"/>
    <mergeCell ref="A11:N11"/>
    <mergeCell ref="G4:N5"/>
    <mergeCell ref="A34:A36"/>
    <mergeCell ref="B34:E36"/>
    <mergeCell ref="A28:A30"/>
    <mergeCell ref="B28:E30"/>
    <mergeCell ref="L20:M20"/>
    <mergeCell ref="A15:A21"/>
    <mergeCell ref="B15:E21"/>
    <mergeCell ref="A25:A27"/>
    <mergeCell ref="B25:E27"/>
    <mergeCell ref="L22:M22"/>
    <mergeCell ref="L23:M23"/>
    <mergeCell ref="L24:M24"/>
    <mergeCell ref="L25:M25"/>
    <mergeCell ref="N34:N36"/>
    <mergeCell ref="L34:M34"/>
    <mergeCell ref="L35:M35"/>
    <mergeCell ref="F25:J27"/>
    <mergeCell ref="N25:N27"/>
    <mergeCell ref="F28:J30"/>
    <mergeCell ref="N28:N30"/>
    <mergeCell ref="F34:J36"/>
    <mergeCell ref="L36:M36"/>
    <mergeCell ref="L27:M27"/>
    <mergeCell ref="L28:M28"/>
    <mergeCell ref="L29:M29"/>
    <mergeCell ref="L30:M30"/>
    <mergeCell ref="L26:M26"/>
    <mergeCell ref="N37:N39"/>
    <mergeCell ref="L39:M39"/>
    <mergeCell ref="B6:F6"/>
    <mergeCell ref="B7:F7"/>
    <mergeCell ref="B8:F8"/>
    <mergeCell ref="B9:F9"/>
    <mergeCell ref="B10:F10"/>
    <mergeCell ref="L37:M37"/>
    <mergeCell ref="L38:M38"/>
    <mergeCell ref="F13:J14"/>
    <mergeCell ref="K13:M14"/>
    <mergeCell ref="N13:N14"/>
    <mergeCell ref="F15:J21"/>
    <mergeCell ref="N15:N21"/>
    <mergeCell ref="F22:J24"/>
    <mergeCell ref="N22:N24"/>
  </mergeCells>
  <phoneticPr fontId="34"/>
  <printOptions horizontalCentered="1"/>
  <pageMargins left="0.59055118110236227" right="0.59055118110236227" top="0.39370078740157483" bottom="0.59055118110236227" header="0.31496062992125984" footer="0.23622047244094491"/>
  <pageSetup paperSize="9" scale="77" orientation="portrait" cellComments="asDisplayed" r:id="rId1"/>
  <headerFooter>
    <oddFooter>&amp;R&amp;"ＭＳ 明朝,標準"
（Ａ４）</oddFooter>
  </headerFooter>
  <colBreaks count="1" manualBreakCount="1">
    <brk id="2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85697" r:id="rId4" name="Option Button 1">
              <controlPr defaultSize="0" autoFill="0" autoLine="0" autoPict="0">
                <anchor moveWithCells="1">
                  <from>
                    <xdr:col>6</xdr:col>
                    <xdr:colOff>66675</xdr:colOff>
                    <xdr:row>5</xdr:row>
                    <xdr:rowOff>76200</xdr:rowOff>
                  </from>
                  <to>
                    <xdr:col>6</xdr:col>
                    <xdr:colOff>285750</xdr:colOff>
                    <xdr:row>5</xdr:row>
                    <xdr:rowOff>257175</xdr:rowOff>
                  </to>
                </anchor>
              </controlPr>
            </control>
          </mc:Choice>
        </mc:AlternateContent>
        <mc:AlternateContent xmlns:mc="http://schemas.openxmlformats.org/markup-compatibility/2006">
          <mc:Choice Requires="x14">
            <control shapeId="285698" r:id="rId5" name="Option Button 2">
              <controlPr defaultSize="0" autoFill="0" autoLine="0" autoPict="0">
                <anchor moveWithCells="1">
                  <from>
                    <xdr:col>8</xdr:col>
                    <xdr:colOff>57150</xdr:colOff>
                    <xdr:row>5</xdr:row>
                    <xdr:rowOff>76200</xdr:rowOff>
                  </from>
                  <to>
                    <xdr:col>8</xdr:col>
                    <xdr:colOff>276225</xdr:colOff>
                    <xdr:row>5</xdr:row>
                    <xdr:rowOff>257175</xdr:rowOff>
                  </to>
                </anchor>
              </controlPr>
            </control>
          </mc:Choice>
        </mc:AlternateContent>
        <mc:AlternateContent xmlns:mc="http://schemas.openxmlformats.org/markup-compatibility/2006">
          <mc:Choice Requires="x14">
            <control shapeId="285699" r:id="rId6" name="Option Button 3">
              <controlPr defaultSize="0" autoFill="0" autoLine="0" autoPict="0">
                <anchor moveWithCells="1">
                  <from>
                    <xdr:col>10</xdr:col>
                    <xdr:colOff>57150</xdr:colOff>
                    <xdr:row>5</xdr:row>
                    <xdr:rowOff>76200</xdr:rowOff>
                  </from>
                  <to>
                    <xdr:col>10</xdr:col>
                    <xdr:colOff>276225</xdr:colOff>
                    <xdr:row>5</xdr:row>
                    <xdr:rowOff>257175</xdr:rowOff>
                  </to>
                </anchor>
              </controlPr>
            </control>
          </mc:Choice>
        </mc:AlternateContent>
        <mc:AlternateContent xmlns:mc="http://schemas.openxmlformats.org/markup-compatibility/2006">
          <mc:Choice Requires="x14">
            <control shapeId="285700" r:id="rId7" name="Option Button 4">
              <controlPr defaultSize="0" autoFill="0" autoLine="0" autoPict="0">
                <anchor moveWithCells="1">
                  <from>
                    <xdr:col>12</xdr:col>
                    <xdr:colOff>57150</xdr:colOff>
                    <xdr:row>5</xdr:row>
                    <xdr:rowOff>76200</xdr:rowOff>
                  </from>
                  <to>
                    <xdr:col>12</xdr:col>
                    <xdr:colOff>276225</xdr:colOff>
                    <xdr:row>5</xdr:row>
                    <xdr:rowOff>257175</xdr:rowOff>
                  </to>
                </anchor>
              </controlPr>
            </control>
          </mc:Choice>
        </mc:AlternateContent>
        <mc:AlternateContent xmlns:mc="http://schemas.openxmlformats.org/markup-compatibility/2006">
          <mc:Choice Requires="x14">
            <control shapeId="285701" r:id="rId8" name="Group Box 5">
              <controlPr defaultSize="0" autoFill="0" autoPict="0">
                <anchor moveWithCells="1">
                  <from>
                    <xdr:col>6</xdr:col>
                    <xdr:colOff>9525</xdr:colOff>
                    <xdr:row>4</xdr:row>
                    <xdr:rowOff>142875</xdr:rowOff>
                  </from>
                  <to>
                    <xdr:col>13</xdr:col>
                    <xdr:colOff>504825</xdr:colOff>
                    <xdr:row>6</xdr:row>
                    <xdr:rowOff>19050</xdr:rowOff>
                  </to>
                </anchor>
              </controlPr>
            </control>
          </mc:Choice>
        </mc:AlternateContent>
        <mc:AlternateContent xmlns:mc="http://schemas.openxmlformats.org/markup-compatibility/2006">
          <mc:Choice Requires="x14">
            <control shapeId="285702" r:id="rId9" name="Option Button 6">
              <controlPr defaultSize="0" autoFill="0" autoLine="0" autoPict="0">
                <anchor moveWithCells="1">
                  <from>
                    <xdr:col>6</xdr:col>
                    <xdr:colOff>66675</xdr:colOff>
                    <xdr:row>6</xdr:row>
                    <xdr:rowOff>76200</xdr:rowOff>
                  </from>
                  <to>
                    <xdr:col>6</xdr:col>
                    <xdr:colOff>285750</xdr:colOff>
                    <xdr:row>6</xdr:row>
                    <xdr:rowOff>257175</xdr:rowOff>
                  </to>
                </anchor>
              </controlPr>
            </control>
          </mc:Choice>
        </mc:AlternateContent>
        <mc:AlternateContent xmlns:mc="http://schemas.openxmlformats.org/markup-compatibility/2006">
          <mc:Choice Requires="x14">
            <control shapeId="285703" r:id="rId10" name="Option Button 7">
              <controlPr defaultSize="0" autoFill="0" autoLine="0" autoPict="0">
                <anchor moveWithCells="1">
                  <from>
                    <xdr:col>8</xdr:col>
                    <xdr:colOff>57150</xdr:colOff>
                    <xdr:row>6</xdr:row>
                    <xdr:rowOff>76200</xdr:rowOff>
                  </from>
                  <to>
                    <xdr:col>8</xdr:col>
                    <xdr:colOff>276225</xdr:colOff>
                    <xdr:row>6</xdr:row>
                    <xdr:rowOff>257175</xdr:rowOff>
                  </to>
                </anchor>
              </controlPr>
            </control>
          </mc:Choice>
        </mc:AlternateContent>
        <mc:AlternateContent xmlns:mc="http://schemas.openxmlformats.org/markup-compatibility/2006">
          <mc:Choice Requires="x14">
            <control shapeId="285704" r:id="rId11" name="Option Button 8">
              <controlPr defaultSize="0" autoFill="0" autoLine="0" autoPict="0">
                <anchor moveWithCells="1">
                  <from>
                    <xdr:col>10</xdr:col>
                    <xdr:colOff>57150</xdr:colOff>
                    <xdr:row>6</xdr:row>
                    <xdr:rowOff>76200</xdr:rowOff>
                  </from>
                  <to>
                    <xdr:col>10</xdr:col>
                    <xdr:colOff>276225</xdr:colOff>
                    <xdr:row>6</xdr:row>
                    <xdr:rowOff>257175</xdr:rowOff>
                  </to>
                </anchor>
              </controlPr>
            </control>
          </mc:Choice>
        </mc:AlternateContent>
        <mc:AlternateContent xmlns:mc="http://schemas.openxmlformats.org/markup-compatibility/2006">
          <mc:Choice Requires="x14">
            <control shapeId="285705" r:id="rId12" name="Option Button 9">
              <controlPr defaultSize="0" autoFill="0" autoLine="0" autoPict="0">
                <anchor moveWithCells="1">
                  <from>
                    <xdr:col>12</xdr:col>
                    <xdr:colOff>57150</xdr:colOff>
                    <xdr:row>6</xdr:row>
                    <xdr:rowOff>76200</xdr:rowOff>
                  </from>
                  <to>
                    <xdr:col>12</xdr:col>
                    <xdr:colOff>276225</xdr:colOff>
                    <xdr:row>6</xdr:row>
                    <xdr:rowOff>257175</xdr:rowOff>
                  </to>
                </anchor>
              </controlPr>
            </control>
          </mc:Choice>
        </mc:AlternateContent>
        <mc:AlternateContent xmlns:mc="http://schemas.openxmlformats.org/markup-compatibility/2006">
          <mc:Choice Requires="x14">
            <control shapeId="285706" r:id="rId13" name="Group Box 10">
              <controlPr defaultSize="0" autoFill="0" autoPict="0">
                <anchor moveWithCells="1">
                  <from>
                    <xdr:col>6</xdr:col>
                    <xdr:colOff>9525</xdr:colOff>
                    <xdr:row>5</xdr:row>
                    <xdr:rowOff>276225</xdr:rowOff>
                  </from>
                  <to>
                    <xdr:col>13</xdr:col>
                    <xdr:colOff>504825</xdr:colOff>
                    <xdr:row>7</xdr:row>
                    <xdr:rowOff>19050</xdr:rowOff>
                  </to>
                </anchor>
              </controlPr>
            </control>
          </mc:Choice>
        </mc:AlternateContent>
        <mc:AlternateContent xmlns:mc="http://schemas.openxmlformats.org/markup-compatibility/2006">
          <mc:Choice Requires="x14">
            <control shapeId="285707" r:id="rId14" name="Option Button 11">
              <controlPr defaultSize="0" autoFill="0" autoLine="0" autoPict="0">
                <anchor moveWithCells="1">
                  <from>
                    <xdr:col>6</xdr:col>
                    <xdr:colOff>66675</xdr:colOff>
                    <xdr:row>7</xdr:row>
                    <xdr:rowOff>66675</xdr:rowOff>
                  </from>
                  <to>
                    <xdr:col>6</xdr:col>
                    <xdr:colOff>285750</xdr:colOff>
                    <xdr:row>7</xdr:row>
                    <xdr:rowOff>247650</xdr:rowOff>
                  </to>
                </anchor>
              </controlPr>
            </control>
          </mc:Choice>
        </mc:AlternateContent>
        <mc:AlternateContent xmlns:mc="http://schemas.openxmlformats.org/markup-compatibility/2006">
          <mc:Choice Requires="x14">
            <control shapeId="285708" r:id="rId15" name="Option Button 12">
              <controlPr defaultSize="0" autoFill="0" autoLine="0" autoPict="0">
                <anchor moveWithCells="1">
                  <from>
                    <xdr:col>8</xdr:col>
                    <xdr:colOff>57150</xdr:colOff>
                    <xdr:row>7</xdr:row>
                    <xdr:rowOff>66675</xdr:rowOff>
                  </from>
                  <to>
                    <xdr:col>8</xdr:col>
                    <xdr:colOff>276225</xdr:colOff>
                    <xdr:row>7</xdr:row>
                    <xdr:rowOff>247650</xdr:rowOff>
                  </to>
                </anchor>
              </controlPr>
            </control>
          </mc:Choice>
        </mc:AlternateContent>
        <mc:AlternateContent xmlns:mc="http://schemas.openxmlformats.org/markup-compatibility/2006">
          <mc:Choice Requires="x14">
            <control shapeId="285709" r:id="rId16" name="Option Button 13">
              <controlPr defaultSize="0" autoFill="0" autoLine="0" autoPict="0">
                <anchor moveWithCells="1">
                  <from>
                    <xdr:col>10</xdr:col>
                    <xdr:colOff>57150</xdr:colOff>
                    <xdr:row>7</xdr:row>
                    <xdr:rowOff>66675</xdr:rowOff>
                  </from>
                  <to>
                    <xdr:col>10</xdr:col>
                    <xdr:colOff>276225</xdr:colOff>
                    <xdr:row>7</xdr:row>
                    <xdr:rowOff>247650</xdr:rowOff>
                  </to>
                </anchor>
              </controlPr>
            </control>
          </mc:Choice>
        </mc:AlternateContent>
        <mc:AlternateContent xmlns:mc="http://schemas.openxmlformats.org/markup-compatibility/2006">
          <mc:Choice Requires="x14">
            <control shapeId="285710" r:id="rId17" name="Option Button 14">
              <controlPr defaultSize="0" autoFill="0" autoLine="0" autoPict="0">
                <anchor moveWithCells="1">
                  <from>
                    <xdr:col>12</xdr:col>
                    <xdr:colOff>57150</xdr:colOff>
                    <xdr:row>7</xdr:row>
                    <xdr:rowOff>66675</xdr:rowOff>
                  </from>
                  <to>
                    <xdr:col>12</xdr:col>
                    <xdr:colOff>276225</xdr:colOff>
                    <xdr:row>7</xdr:row>
                    <xdr:rowOff>247650</xdr:rowOff>
                  </to>
                </anchor>
              </controlPr>
            </control>
          </mc:Choice>
        </mc:AlternateContent>
        <mc:AlternateContent xmlns:mc="http://schemas.openxmlformats.org/markup-compatibility/2006">
          <mc:Choice Requires="x14">
            <control shapeId="285711" r:id="rId18" name="Group Box 15">
              <controlPr defaultSize="0" autoFill="0" autoPict="0">
                <anchor moveWithCells="1">
                  <from>
                    <xdr:col>6</xdr:col>
                    <xdr:colOff>9525</xdr:colOff>
                    <xdr:row>6</xdr:row>
                    <xdr:rowOff>266700</xdr:rowOff>
                  </from>
                  <to>
                    <xdr:col>13</xdr:col>
                    <xdr:colOff>504825</xdr:colOff>
                    <xdr:row>8</xdr:row>
                    <xdr:rowOff>9525</xdr:rowOff>
                  </to>
                </anchor>
              </controlPr>
            </control>
          </mc:Choice>
        </mc:AlternateContent>
        <mc:AlternateContent xmlns:mc="http://schemas.openxmlformats.org/markup-compatibility/2006">
          <mc:Choice Requires="x14">
            <control shapeId="285712" r:id="rId19" name="Option Button 16">
              <controlPr defaultSize="0" autoFill="0" autoLine="0" autoPict="0">
                <anchor moveWithCells="1">
                  <from>
                    <xdr:col>6</xdr:col>
                    <xdr:colOff>66675</xdr:colOff>
                    <xdr:row>8</xdr:row>
                    <xdr:rowOff>66675</xdr:rowOff>
                  </from>
                  <to>
                    <xdr:col>6</xdr:col>
                    <xdr:colOff>285750</xdr:colOff>
                    <xdr:row>8</xdr:row>
                    <xdr:rowOff>247650</xdr:rowOff>
                  </to>
                </anchor>
              </controlPr>
            </control>
          </mc:Choice>
        </mc:AlternateContent>
        <mc:AlternateContent xmlns:mc="http://schemas.openxmlformats.org/markup-compatibility/2006">
          <mc:Choice Requires="x14">
            <control shapeId="285713" r:id="rId20" name="Option Button 17">
              <controlPr defaultSize="0" autoFill="0" autoLine="0" autoPict="0">
                <anchor moveWithCells="1">
                  <from>
                    <xdr:col>8</xdr:col>
                    <xdr:colOff>57150</xdr:colOff>
                    <xdr:row>8</xdr:row>
                    <xdr:rowOff>66675</xdr:rowOff>
                  </from>
                  <to>
                    <xdr:col>8</xdr:col>
                    <xdr:colOff>276225</xdr:colOff>
                    <xdr:row>8</xdr:row>
                    <xdr:rowOff>247650</xdr:rowOff>
                  </to>
                </anchor>
              </controlPr>
            </control>
          </mc:Choice>
        </mc:AlternateContent>
        <mc:AlternateContent xmlns:mc="http://schemas.openxmlformats.org/markup-compatibility/2006">
          <mc:Choice Requires="x14">
            <control shapeId="285714" r:id="rId21" name="Option Button 18">
              <controlPr defaultSize="0" autoFill="0" autoLine="0" autoPict="0">
                <anchor moveWithCells="1">
                  <from>
                    <xdr:col>10</xdr:col>
                    <xdr:colOff>57150</xdr:colOff>
                    <xdr:row>8</xdr:row>
                    <xdr:rowOff>66675</xdr:rowOff>
                  </from>
                  <to>
                    <xdr:col>10</xdr:col>
                    <xdr:colOff>276225</xdr:colOff>
                    <xdr:row>8</xdr:row>
                    <xdr:rowOff>247650</xdr:rowOff>
                  </to>
                </anchor>
              </controlPr>
            </control>
          </mc:Choice>
        </mc:AlternateContent>
        <mc:AlternateContent xmlns:mc="http://schemas.openxmlformats.org/markup-compatibility/2006">
          <mc:Choice Requires="x14">
            <control shapeId="285715" r:id="rId22" name="Option Button 19">
              <controlPr defaultSize="0" autoFill="0" autoLine="0" autoPict="0">
                <anchor moveWithCells="1">
                  <from>
                    <xdr:col>12</xdr:col>
                    <xdr:colOff>57150</xdr:colOff>
                    <xdr:row>8</xdr:row>
                    <xdr:rowOff>66675</xdr:rowOff>
                  </from>
                  <to>
                    <xdr:col>12</xdr:col>
                    <xdr:colOff>276225</xdr:colOff>
                    <xdr:row>8</xdr:row>
                    <xdr:rowOff>247650</xdr:rowOff>
                  </to>
                </anchor>
              </controlPr>
            </control>
          </mc:Choice>
        </mc:AlternateContent>
        <mc:AlternateContent xmlns:mc="http://schemas.openxmlformats.org/markup-compatibility/2006">
          <mc:Choice Requires="x14">
            <control shapeId="285716" r:id="rId23" name="Group Box 20">
              <controlPr defaultSize="0" autoFill="0" autoPict="0">
                <anchor moveWithCells="1">
                  <from>
                    <xdr:col>6</xdr:col>
                    <xdr:colOff>9525</xdr:colOff>
                    <xdr:row>7</xdr:row>
                    <xdr:rowOff>266700</xdr:rowOff>
                  </from>
                  <to>
                    <xdr:col>13</xdr:col>
                    <xdr:colOff>504825</xdr:colOff>
                    <xdr:row>9</xdr:row>
                    <xdr:rowOff>9525</xdr:rowOff>
                  </to>
                </anchor>
              </controlPr>
            </control>
          </mc:Choice>
        </mc:AlternateContent>
        <mc:AlternateContent xmlns:mc="http://schemas.openxmlformats.org/markup-compatibility/2006">
          <mc:Choice Requires="x14">
            <control shapeId="285717" r:id="rId24" name="Option Button 21">
              <controlPr defaultSize="0" autoFill="0" autoLine="0" autoPict="0">
                <anchor moveWithCells="1">
                  <from>
                    <xdr:col>6</xdr:col>
                    <xdr:colOff>66675</xdr:colOff>
                    <xdr:row>9</xdr:row>
                    <xdr:rowOff>57150</xdr:rowOff>
                  </from>
                  <to>
                    <xdr:col>6</xdr:col>
                    <xdr:colOff>285750</xdr:colOff>
                    <xdr:row>9</xdr:row>
                    <xdr:rowOff>238125</xdr:rowOff>
                  </to>
                </anchor>
              </controlPr>
            </control>
          </mc:Choice>
        </mc:AlternateContent>
        <mc:AlternateContent xmlns:mc="http://schemas.openxmlformats.org/markup-compatibility/2006">
          <mc:Choice Requires="x14">
            <control shapeId="285718" r:id="rId25" name="Option Button 22">
              <controlPr defaultSize="0" autoFill="0" autoLine="0" autoPict="0">
                <anchor moveWithCells="1">
                  <from>
                    <xdr:col>8</xdr:col>
                    <xdr:colOff>57150</xdr:colOff>
                    <xdr:row>9</xdr:row>
                    <xdr:rowOff>57150</xdr:rowOff>
                  </from>
                  <to>
                    <xdr:col>8</xdr:col>
                    <xdr:colOff>276225</xdr:colOff>
                    <xdr:row>9</xdr:row>
                    <xdr:rowOff>238125</xdr:rowOff>
                  </to>
                </anchor>
              </controlPr>
            </control>
          </mc:Choice>
        </mc:AlternateContent>
        <mc:AlternateContent xmlns:mc="http://schemas.openxmlformats.org/markup-compatibility/2006">
          <mc:Choice Requires="x14">
            <control shapeId="285719" r:id="rId26" name="Option Button 23">
              <controlPr defaultSize="0" autoFill="0" autoLine="0" autoPict="0">
                <anchor moveWithCells="1">
                  <from>
                    <xdr:col>10</xdr:col>
                    <xdr:colOff>57150</xdr:colOff>
                    <xdr:row>9</xdr:row>
                    <xdr:rowOff>57150</xdr:rowOff>
                  </from>
                  <to>
                    <xdr:col>10</xdr:col>
                    <xdr:colOff>276225</xdr:colOff>
                    <xdr:row>9</xdr:row>
                    <xdr:rowOff>238125</xdr:rowOff>
                  </to>
                </anchor>
              </controlPr>
            </control>
          </mc:Choice>
        </mc:AlternateContent>
        <mc:AlternateContent xmlns:mc="http://schemas.openxmlformats.org/markup-compatibility/2006">
          <mc:Choice Requires="x14">
            <control shapeId="285720" r:id="rId27" name="Option Button 24">
              <controlPr defaultSize="0" autoFill="0" autoLine="0" autoPict="0">
                <anchor moveWithCells="1">
                  <from>
                    <xdr:col>12</xdr:col>
                    <xdr:colOff>57150</xdr:colOff>
                    <xdr:row>9</xdr:row>
                    <xdr:rowOff>57150</xdr:rowOff>
                  </from>
                  <to>
                    <xdr:col>12</xdr:col>
                    <xdr:colOff>276225</xdr:colOff>
                    <xdr:row>9</xdr:row>
                    <xdr:rowOff>238125</xdr:rowOff>
                  </to>
                </anchor>
              </controlPr>
            </control>
          </mc:Choice>
        </mc:AlternateContent>
        <mc:AlternateContent xmlns:mc="http://schemas.openxmlformats.org/markup-compatibility/2006">
          <mc:Choice Requires="x14">
            <control shapeId="285721" r:id="rId28" name="Group Box 25">
              <controlPr defaultSize="0" autoFill="0" autoPict="0">
                <anchor moveWithCells="1">
                  <from>
                    <xdr:col>6</xdr:col>
                    <xdr:colOff>9525</xdr:colOff>
                    <xdr:row>8</xdr:row>
                    <xdr:rowOff>257175</xdr:rowOff>
                  </from>
                  <to>
                    <xdr:col>13</xdr:col>
                    <xdr:colOff>504825</xdr:colOff>
                    <xdr:row>10</xdr:row>
                    <xdr:rowOff>0</xdr:rowOff>
                  </to>
                </anchor>
              </controlPr>
            </control>
          </mc:Choice>
        </mc:AlternateContent>
        <mc:AlternateContent xmlns:mc="http://schemas.openxmlformats.org/markup-compatibility/2006">
          <mc:Choice Requires="x14">
            <control shapeId="285722" r:id="rId29" name="Check Box 26">
              <controlPr defaultSize="0" autoFill="0" autoLine="0" autoPict="0">
                <anchor moveWithCells="1">
                  <from>
                    <xdr:col>10</xdr:col>
                    <xdr:colOff>66675</xdr:colOff>
                    <xdr:row>14</xdr:row>
                    <xdr:rowOff>47625</xdr:rowOff>
                  </from>
                  <to>
                    <xdr:col>10</xdr:col>
                    <xdr:colOff>304800</xdr:colOff>
                    <xdr:row>14</xdr:row>
                    <xdr:rowOff>257175</xdr:rowOff>
                  </to>
                </anchor>
              </controlPr>
            </control>
          </mc:Choice>
        </mc:AlternateContent>
        <mc:AlternateContent xmlns:mc="http://schemas.openxmlformats.org/markup-compatibility/2006">
          <mc:Choice Requires="x14">
            <control shapeId="285723" r:id="rId30" name="Check Box 27">
              <controlPr defaultSize="0" autoFill="0" autoLine="0" autoPict="0">
                <anchor moveWithCells="1">
                  <from>
                    <xdr:col>10</xdr:col>
                    <xdr:colOff>66675</xdr:colOff>
                    <xdr:row>15</xdr:row>
                    <xdr:rowOff>47625</xdr:rowOff>
                  </from>
                  <to>
                    <xdr:col>10</xdr:col>
                    <xdr:colOff>304800</xdr:colOff>
                    <xdr:row>15</xdr:row>
                    <xdr:rowOff>257175</xdr:rowOff>
                  </to>
                </anchor>
              </controlPr>
            </control>
          </mc:Choice>
        </mc:AlternateContent>
        <mc:AlternateContent xmlns:mc="http://schemas.openxmlformats.org/markup-compatibility/2006">
          <mc:Choice Requires="x14">
            <control shapeId="285724" r:id="rId31" name="Check Box 28">
              <controlPr defaultSize="0" autoFill="0" autoLine="0" autoPict="0">
                <anchor moveWithCells="1">
                  <from>
                    <xdr:col>10</xdr:col>
                    <xdr:colOff>66675</xdr:colOff>
                    <xdr:row>16</xdr:row>
                    <xdr:rowOff>38100</xdr:rowOff>
                  </from>
                  <to>
                    <xdr:col>10</xdr:col>
                    <xdr:colOff>304800</xdr:colOff>
                    <xdr:row>16</xdr:row>
                    <xdr:rowOff>247650</xdr:rowOff>
                  </to>
                </anchor>
              </controlPr>
            </control>
          </mc:Choice>
        </mc:AlternateContent>
        <mc:AlternateContent xmlns:mc="http://schemas.openxmlformats.org/markup-compatibility/2006">
          <mc:Choice Requires="x14">
            <control shapeId="285725" r:id="rId32" name="Check Box 29">
              <controlPr defaultSize="0" autoFill="0" autoLine="0" autoPict="0">
                <anchor moveWithCells="1">
                  <from>
                    <xdr:col>10</xdr:col>
                    <xdr:colOff>66675</xdr:colOff>
                    <xdr:row>17</xdr:row>
                    <xdr:rowOff>38100</xdr:rowOff>
                  </from>
                  <to>
                    <xdr:col>10</xdr:col>
                    <xdr:colOff>304800</xdr:colOff>
                    <xdr:row>17</xdr:row>
                    <xdr:rowOff>247650</xdr:rowOff>
                  </to>
                </anchor>
              </controlPr>
            </control>
          </mc:Choice>
        </mc:AlternateContent>
        <mc:AlternateContent xmlns:mc="http://schemas.openxmlformats.org/markup-compatibility/2006">
          <mc:Choice Requires="x14">
            <control shapeId="285726" r:id="rId33" name="Check Box 30">
              <controlPr defaultSize="0" autoFill="0" autoLine="0" autoPict="0">
                <anchor moveWithCells="1">
                  <from>
                    <xdr:col>10</xdr:col>
                    <xdr:colOff>66675</xdr:colOff>
                    <xdr:row>18</xdr:row>
                    <xdr:rowOff>38100</xdr:rowOff>
                  </from>
                  <to>
                    <xdr:col>10</xdr:col>
                    <xdr:colOff>304800</xdr:colOff>
                    <xdr:row>18</xdr:row>
                    <xdr:rowOff>247650</xdr:rowOff>
                  </to>
                </anchor>
              </controlPr>
            </control>
          </mc:Choice>
        </mc:AlternateContent>
        <mc:AlternateContent xmlns:mc="http://schemas.openxmlformats.org/markup-compatibility/2006">
          <mc:Choice Requires="x14">
            <control shapeId="285727" r:id="rId34" name="Check Box 31">
              <controlPr defaultSize="0" autoFill="0" autoLine="0" autoPict="0">
                <anchor moveWithCells="1">
                  <from>
                    <xdr:col>10</xdr:col>
                    <xdr:colOff>66675</xdr:colOff>
                    <xdr:row>19</xdr:row>
                    <xdr:rowOff>38100</xdr:rowOff>
                  </from>
                  <to>
                    <xdr:col>10</xdr:col>
                    <xdr:colOff>304800</xdr:colOff>
                    <xdr:row>19</xdr:row>
                    <xdr:rowOff>247650</xdr:rowOff>
                  </to>
                </anchor>
              </controlPr>
            </control>
          </mc:Choice>
        </mc:AlternateContent>
        <mc:AlternateContent xmlns:mc="http://schemas.openxmlformats.org/markup-compatibility/2006">
          <mc:Choice Requires="x14">
            <control shapeId="285728" r:id="rId35" name="Check Box 32">
              <controlPr defaultSize="0" autoFill="0" autoLine="0" autoPict="0">
                <anchor moveWithCells="1">
                  <from>
                    <xdr:col>10</xdr:col>
                    <xdr:colOff>66675</xdr:colOff>
                    <xdr:row>20</xdr:row>
                    <xdr:rowOff>28575</xdr:rowOff>
                  </from>
                  <to>
                    <xdr:col>10</xdr:col>
                    <xdr:colOff>304800</xdr:colOff>
                    <xdr:row>20</xdr:row>
                    <xdr:rowOff>238125</xdr:rowOff>
                  </to>
                </anchor>
              </controlPr>
            </control>
          </mc:Choice>
        </mc:AlternateContent>
        <mc:AlternateContent xmlns:mc="http://schemas.openxmlformats.org/markup-compatibility/2006">
          <mc:Choice Requires="x14">
            <control shapeId="285729" r:id="rId36" name="Option Button 33">
              <controlPr defaultSize="0" autoFill="0" autoLine="0" autoPict="0">
                <anchor moveWithCells="1">
                  <from>
                    <xdr:col>10</xdr:col>
                    <xdr:colOff>66675</xdr:colOff>
                    <xdr:row>21</xdr:row>
                    <xdr:rowOff>47625</xdr:rowOff>
                  </from>
                  <to>
                    <xdr:col>10</xdr:col>
                    <xdr:colOff>295275</xdr:colOff>
                    <xdr:row>21</xdr:row>
                    <xdr:rowOff>257175</xdr:rowOff>
                  </to>
                </anchor>
              </controlPr>
            </control>
          </mc:Choice>
        </mc:AlternateContent>
        <mc:AlternateContent xmlns:mc="http://schemas.openxmlformats.org/markup-compatibility/2006">
          <mc:Choice Requires="x14">
            <control shapeId="285730" r:id="rId37" name="Option Button 34">
              <controlPr defaultSize="0" autoFill="0" autoLine="0" autoPict="0">
                <anchor moveWithCells="1">
                  <from>
                    <xdr:col>10</xdr:col>
                    <xdr:colOff>66675</xdr:colOff>
                    <xdr:row>22</xdr:row>
                    <xdr:rowOff>38100</xdr:rowOff>
                  </from>
                  <to>
                    <xdr:col>10</xdr:col>
                    <xdr:colOff>295275</xdr:colOff>
                    <xdr:row>22</xdr:row>
                    <xdr:rowOff>247650</xdr:rowOff>
                  </to>
                </anchor>
              </controlPr>
            </control>
          </mc:Choice>
        </mc:AlternateContent>
        <mc:AlternateContent xmlns:mc="http://schemas.openxmlformats.org/markup-compatibility/2006">
          <mc:Choice Requires="x14">
            <control shapeId="285731" r:id="rId38" name="Option Button 35">
              <controlPr defaultSize="0" autoFill="0" autoLine="0" autoPict="0">
                <anchor moveWithCells="1">
                  <from>
                    <xdr:col>10</xdr:col>
                    <xdr:colOff>66675</xdr:colOff>
                    <xdr:row>23</xdr:row>
                    <xdr:rowOff>28575</xdr:rowOff>
                  </from>
                  <to>
                    <xdr:col>10</xdr:col>
                    <xdr:colOff>295275</xdr:colOff>
                    <xdr:row>23</xdr:row>
                    <xdr:rowOff>238125</xdr:rowOff>
                  </to>
                </anchor>
              </controlPr>
            </control>
          </mc:Choice>
        </mc:AlternateContent>
        <mc:AlternateContent xmlns:mc="http://schemas.openxmlformats.org/markup-compatibility/2006">
          <mc:Choice Requires="x14">
            <control shapeId="285732" r:id="rId39" name="Group Box 36">
              <controlPr defaultSize="0" autoFill="0" autoPict="0">
                <anchor moveWithCells="1">
                  <from>
                    <xdr:col>10</xdr:col>
                    <xdr:colOff>19050</xdr:colOff>
                    <xdr:row>21</xdr:row>
                    <xdr:rowOff>9525</xdr:rowOff>
                  </from>
                  <to>
                    <xdr:col>10</xdr:col>
                    <xdr:colOff>333375</xdr:colOff>
                    <xdr:row>23</xdr:row>
                    <xdr:rowOff>276225</xdr:rowOff>
                  </to>
                </anchor>
              </controlPr>
            </control>
          </mc:Choice>
        </mc:AlternateContent>
        <mc:AlternateContent xmlns:mc="http://schemas.openxmlformats.org/markup-compatibility/2006">
          <mc:Choice Requires="x14">
            <control shapeId="285733" r:id="rId40" name="Option Button 37">
              <controlPr defaultSize="0" autoFill="0" autoLine="0" autoPict="0">
                <anchor moveWithCells="1">
                  <from>
                    <xdr:col>10</xdr:col>
                    <xdr:colOff>66675</xdr:colOff>
                    <xdr:row>24</xdr:row>
                    <xdr:rowOff>57150</xdr:rowOff>
                  </from>
                  <to>
                    <xdr:col>10</xdr:col>
                    <xdr:colOff>295275</xdr:colOff>
                    <xdr:row>24</xdr:row>
                    <xdr:rowOff>257175</xdr:rowOff>
                  </to>
                </anchor>
              </controlPr>
            </control>
          </mc:Choice>
        </mc:AlternateContent>
        <mc:AlternateContent xmlns:mc="http://schemas.openxmlformats.org/markup-compatibility/2006">
          <mc:Choice Requires="x14">
            <control shapeId="285734" r:id="rId41" name="Option Button 38">
              <controlPr defaultSize="0" autoFill="0" autoLine="0" autoPict="0">
                <anchor moveWithCells="1">
                  <from>
                    <xdr:col>10</xdr:col>
                    <xdr:colOff>66675</xdr:colOff>
                    <xdr:row>25</xdr:row>
                    <xdr:rowOff>47625</xdr:rowOff>
                  </from>
                  <to>
                    <xdr:col>10</xdr:col>
                    <xdr:colOff>295275</xdr:colOff>
                    <xdr:row>25</xdr:row>
                    <xdr:rowOff>257175</xdr:rowOff>
                  </to>
                </anchor>
              </controlPr>
            </control>
          </mc:Choice>
        </mc:AlternateContent>
        <mc:AlternateContent xmlns:mc="http://schemas.openxmlformats.org/markup-compatibility/2006">
          <mc:Choice Requires="x14">
            <control shapeId="285735" r:id="rId42" name="Option Button 39">
              <controlPr defaultSize="0" autoFill="0" autoLine="0" autoPict="0">
                <anchor moveWithCells="1">
                  <from>
                    <xdr:col>10</xdr:col>
                    <xdr:colOff>66675</xdr:colOff>
                    <xdr:row>26</xdr:row>
                    <xdr:rowOff>38100</xdr:rowOff>
                  </from>
                  <to>
                    <xdr:col>10</xdr:col>
                    <xdr:colOff>295275</xdr:colOff>
                    <xdr:row>26</xdr:row>
                    <xdr:rowOff>247650</xdr:rowOff>
                  </to>
                </anchor>
              </controlPr>
            </control>
          </mc:Choice>
        </mc:AlternateContent>
        <mc:AlternateContent xmlns:mc="http://schemas.openxmlformats.org/markup-compatibility/2006">
          <mc:Choice Requires="x14">
            <control shapeId="285736" r:id="rId43" name="Group Box 40">
              <controlPr defaultSize="0" autoFill="0" autoPict="0">
                <anchor moveWithCells="1">
                  <from>
                    <xdr:col>10</xdr:col>
                    <xdr:colOff>19050</xdr:colOff>
                    <xdr:row>24</xdr:row>
                    <xdr:rowOff>19050</xdr:rowOff>
                  </from>
                  <to>
                    <xdr:col>10</xdr:col>
                    <xdr:colOff>333375</xdr:colOff>
                    <xdr:row>26</xdr:row>
                    <xdr:rowOff>285750</xdr:rowOff>
                  </to>
                </anchor>
              </controlPr>
            </control>
          </mc:Choice>
        </mc:AlternateContent>
        <mc:AlternateContent xmlns:mc="http://schemas.openxmlformats.org/markup-compatibility/2006">
          <mc:Choice Requires="x14">
            <control shapeId="285737" r:id="rId44" name="Option Button 41">
              <controlPr defaultSize="0" autoFill="0" autoLine="0" autoPict="0">
                <anchor moveWithCells="1">
                  <from>
                    <xdr:col>10</xdr:col>
                    <xdr:colOff>66675</xdr:colOff>
                    <xdr:row>27</xdr:row>
                    <xdr:rowOff>47625</xdr:rowOff>
                  </from>
                  <to>
                    <xdr:col>10</xdr:col>
                    <xdr:colOff>295275</xdr:colOff>
                    <xdr:row>27</xdr:row>
                    <xdr:rowOff>257175</xdr:rowOff>
                  </to>
                </anchor>
              </controlPr>
            </control>
          </mc:Choice>
        </mc:AlternateContent>
        <mc:AlternateContent xmlns:mc="http://schemas.openxmlformats.org/markup-compatibility/2006">
          <mc:Choice Requires="x14">
            <control shapeId="285738" r:id="rId45" name="Option Button 42">
              <controlPr defaultSize="0" autoFill="0" autoLine="0" autoPict="0">
                <anchor moveWithCells="1">
                  <from>
                    <xdr:col>10</xdr:col>
                    <xdr:colOff>66675</xdr:colOff>
                    <xdr:row>28</xdr:row>
                    <xdr:rowOff>38100</xdr:rowOff>
                  </from>
                  <to>
                    <xdr:col>10</xdr:col>
                    <xdr:colOff>295275</xdr:colOff>
                    <xdr:row>28</xdr:row>
                    <xdr:rowOff>247650</xdr:rowOff>
                  </to>
                </anchor>
              </controlPr>
            </control>
          </mc:Choice>
        </mc:AlternateContent>
        <mc:AlternateContent xmlns:mc="http://schemas.openxmlformats.org/markup-compatibility/2006">
          <mc:Choice Requires="x14">
            <control shapeId="285739" r:id="rId46" name="Option Button 43">
              <controlPr defaultSize="0" autoFill="0" autoLine="0" autoPict="0">
                <anchor moveWithCells="1">
                  <from>
                    <xdr:col>10</xdr:col>
                    <xdr:colOff>66675</xdr:colOff>
                    <xdr:row>29</xdr:row>
                    <xdr:rowOff>28575</xdr:rowOff>
                  </from>
                  <to>
                    <xdr:col>10</xdr:col>
                    <xdr:colOff>295275</xdr:colOff>
                    <xdr:row>29</xdr:row>
                    <xdr:rowOff>238125</xdr:rowOff>
                  </to>
                </anchor>
              </controlPr>
            </control>
          </mc:Choice>
        </mc:AlternateContent>
        <mc:AlternateContent xmlns:mc="http://schemas.openxmlformats.org/markup-compatibility/2006">
          <mc:Choice Requires="x14">
            <control shapeId="285740" r:id="rId47" name="Group Box 44">
              <controlPr defaultSize="0" autoFill="0" autoPict="0">
                <anchor moveWithCells="1">
                  <from>
                    <xdr:col>10</xdr:col>
                    <xdr:colOff>19050</xdr:colOff>
                    <xdr:row>27</xdr:row>
                    <xdr:rowOff>9525</xdr:rowOff>
                  </from>
                  <to>
                    <xdr:col>10</xdr:col>
                    <xdr:colOff>333375</xdr:colOff>
                    <xdr:row>29</xdr:row>
                    <xdr:rowOff>276225</xdr:rowOff>
                  </to>
                </anchor>
              </controlPr>
            </control>
          </mc:Choice>
        </mc:AlternateContent>
        <mc:AlternateContent xmlns:mc="http://schemas.openxmlformats.org/markup-compatibility/2006">
          <mc:Choice Requires="x14">
            <control shapeId="285741" r:id="rId48" name="Option Button 45">
              <controlPr defaultSize="0" autoFill="0" autoLine="0" autoPict="0">
                <anchor moveWithCells="1">
                  <from>
                    <xdr:col>10</xdr:col>
                    <xdr:colOff>66675</xdr:colOff>
                    <xdr:row>30</xdr:row>
                    <xdr:rowOff>47625</xdr:rowOff>
                  </from>
                  <to>
                    <xdr:col>10</xdr:col>
                    <xdr:colOff>295275</xdr:colOff>
                    <xdr:row>30</xdr:row>
                    <xdr:rowOff>257175</xdr:rowOff>
                  </to>
                </anchor>
              </controlPr>
            </control>
          </mc:Choice>
        </mc:AlternateContent>
        <mc:AlternateContent xmlns:mc="http://schemas.openxmlformats.org/markup-compatibility/2006">
          <mc:Choice Requires="x14">
            <control shapeId="285742" r:id="rId49" name="Option Button 46">
              <controlPr defaultSize="0" autoFill="0" autoLine="0" autoPict="0">
                <anchor moveWithCells="1">
                  <from>
                    <xdr:col>10</xdr:col>
                    <xdr:colOff>66675</xdr:colOff>
                    <xdr:row>31</xdr:row>
                    <xdr:rowOff>38100</xdr:rowOff>
                  </from>
                  <to>
                    <xdr:col>10</xdr:col>
                    <xdr:colOff>295275</xdr:colOff>
                    <xdr:row>31</xdr:row>
                    <xdr:rowOff>247650</xdr:rowOff>
                  </to>
                </anchor>
              </controlPr>
            </control>
          </mc:Choice>
        </mc:AlternateContent>
        <mc:AlternateContent xmlns:mc="http://schemas.openxmlformats.org/markup-compatibility/2006">
          <mc:Choice Requires="x14">
            <control shapeId="285743" r:id="rId50" name="Option Button 47">
              <controlPr defaultSize="0" autoFill="0" autoLine="0" autoPict="0">
                <anchor moveWithCells="1">
                  <from>
                    <xdr:col>10</xdr:col>
                    <xdr:colOff>66675</xdr:colOff>
                    <xdr:row>32</xdr:row>
                    <xdr:rowOff>28575</xdr:rowOff>
                  </from>
                  <to>
                    <xdr:col>10</xdr:col>
                    <xdr:colOff>295275</xdr:colOff>
                    <xdr:row>32</xdr:row>
                    <xdr:rowOff>238125</xdr:rowOff>
                  </to>
                </anchor>
              </controlPr>
            </control>
          </mc:Choice>
        </mc:AlternateContent>
        <mc:AlternateContent xmlns:mc="http://schemas.openxmlformats.org/markup-compatibility/2006">
          <mc:Choice Requires="x14">
            <control shapeId="285744" r:id="rId51" name="Group Box 48">
              <controlPr defaultSize="0" autoFill="0" autoPict="0">
                <anchor moveWithCells="1">
                  <from>
                    <xdr:col>10</xdr:col>
                    <xdr:colOff>19050</xdr:colOff>
                    <xdr:row>30</xdr:row>
                    <xdr:rowOff>9525</xdr:rowOff>
                  </from>
                  <to>
                    <xdr:col>10</xdr:col>
                    <xdr:colOff>333375</xdr:colOff>
                    <xdr:row>32</xdr:row>
                    <xdr:rowOff>276225</xdr:rowOff>
                  </to>
                </anchor>
              </controlPr>
            </control>
          </mc:Choice>
        </mc:AlternateContent>
        <mc:AlternateContent xmlns:mc="http://schemas.openxmlformats.org/markup-compatibility/2006">
          <mc:Choice Requires="x14">
            <control shapeId="285745" r:id="rId52" name="Option Button 49">
              <controlPr defaultSize="0" autoFill="0" autoLine="0" autoPict="0">
                <anchor moveWithCells="1">
                  <from>
                    <xdr:col>10</xdr:col>
                    <xdr:colOff>66675</xdr:colOff>
                    <xdr:row>33</xdr:row>
                    <xdr:rowOff>47625</xdr:rowOff>
                  </from>
                  <to>
                    <xdr:col>10</xdr:col>
                    <xdr:colOff>295275</xdr:colOff>
                    <xdr:row>33</xdr:row>
                    <xdr:rowOff>257175</xdr:rowOff>
                  </to>
                </anchor>
              </controlPr>
            </control>
          </mc:Choice>
        </mc:AlternateContent>
        <mc:AlternateContent xmlns:mc="http://schemas.openxmlformats.org/markup-compatibility/2006">
          <mc:Choice Requires="x14">
            <control shapeId="285746" r:id="rId53" name="Option Button 50">
              <controlPr defaultSize="0" autoFill="0" autoLine="0" autoPict="0">
                <anchor moveWithCells="1">
                  <from>
                    <xdr:col>10</xdr:col>
                    <xdr:colOff>66675</xdr:colOff>
                    <xdr:row>34</xdr:row>
                    <xdr:rowOff>38100</xdr:rowOff>
                  </from>
                  <to>
                    <xdr:col>10</xdr:col>
                    <xdr:colOff>295275</xdr:colOff>
                    <xdr:row>34</xdr:row>
                    <xdr:rowOff>247650</xdr:rowOff>
                  </to>
                </anchor>
              </controlPr>
            </control>
          </mc:Choice>
        </mc:AlternateContent>
        <mc:AlternateContent xmlns:mc="http://schemas.openxmlformats.org/markup-compatibility/2006">
          <mc:Choice Requires="x14">
            <control shapeId="285747" r:id="rId54" name="Option Button 51">
              <controlPr defaultSize="0" autoFill="0" autoLine="0" autoPict="0">
                <anchor moveWithCells="1">
                  <from>
                    <xdr:col>10</xdr:col>
                    <xdr:colOff>66675</xdr:colOff>
                    <xdr:row>35</xdr:row>
                    <xdr:rowOff>28575</xdr:rowOff>
                  </from>
                  <to>
                    <xdr:col>10</xdr:col>
                    <xdr:colOff>295275</xdr:colOff>
                    <xdr:row>35</xdr:row>
                    <xdr:rowOff>238125</xdr:rowOff>
                  </to>
                </anchor>
              </controlPr>
            </control>
          </mc:Choice>
        </mc:AlternateContent>
        <mc:AlternateContent xmlns:mc="http://schemas.openxmlformats.org/markup-compatibility/2006">
          <mc:Choice Requires="x14">
            <control shapeId="285748" r:id="rId55" name="Group Box 52">
              <controlPr defaultSize="0" autoFill="0" autoPict="0">
                <anchor moveWithCells="1">
                  <from>
                    <xdr:col>10</xdr:col>
                    <xdr:colOff>19050</xdr:colOff>
                    <xdr:row>33</xdr:row>
                    <xdr:rowOff>9525</xdr:rowOff>
                  </from>
                  <to>
                    <xdr:col>10</xdr:col>
                    <xdr:colOff>333375</xdr:colOff>
                    <xdr:row>35</xdr:row>
                    <xdr:rowOff>276225</xdr:rowOff>
                  </to>
                </anchor>
              </controlPr>
            </control>
          </mc:Choice>
        </mc:AlternateContent>
        <mc:AlternateContent xmlns:mc="http://schemas.openxmlformats.org/markup-compatibility/2006">
          <mc:Choice Requires="x14">
            <control shapeId="285749" r:id="rId56" name="Option Button 53">
              <controlPr defaultSize="0" autoFill="0" autoLine="0" autoPict="0">
                <anchor moveWithCells="1">
                  <from>
                    <xdr:col>10</xdr:col>
                    <xdr:colOff>66675</xdr:colOff>
                    <xdr:row>36</xdr:row>
                    <xdr:rowOff>47625</xdr:rowOff>
                  </from>
                  <to>
                    <xdr:col>10</xdr:col>
                    <xdr:colOff>295275</xdr:colOff>
                    <xdr:row>36</xdr:row>
                    <xdr:rowOff>257175</xdr:rowOff>
                  </to>
                </anchor>
              </controlPr>
            </control>
          </mc:Choice>
        </mc:AlternateContent>
        <mc:AlternateContent xmlns:mc="http://schemas.openxmlformats.org/markup-compatibility/2006">
          <mc:Choice Requires="x14">
            <control shapeId="285750" r:id="rId57" name="Option Button 54">
              <controlPr defaultSize="0" autoFill="0" autoLine="0" autoPict="0">
                <anchor moveWithCells="1">
                  <from>
                    <xdr:col>10</xdr:col>
                    <xdr:colOff>66675</xdr:colOff>
                    <xdr:row>37</xdr:row>
                    <xdr:rowOff>38100</xdr:rowOff>
                  </from>
                  <to>
                    <xdr:col>10</xdr:col>
                    <xdr:colOff>295275</xdr:colOff>
                    <xdr:row>37</xdr:row>
                    <xdr:rowOff>247650</xdr:rowOff>
                  </to>
                </anchor>
              </controlPr>
            </control>
          </mc:Choice>
        </mc:AlternateContent>
        <mc:AlternateContent xmlns:mc="http://schemas.openxmlformats.org/markup-compatibility/2006">
          <mc:Choice Requires="x14">
            <control shapeId="285751" r:id="rId58" name="Option Button 55">
              <controlPr defaultSize="0" autoFill="0" autoLine="0" autoPict="0">
                <anchor moveWithCells="1">
                  <from>
                    <xdr:col>10</xdr:col>
                    <xdr:colOff>66675</xdr:colOff>
                    <xdr:row>38</xdr:row>
                    <xdr:rowOff>28575</xdr:rowOff>
                  </from>
                  <to>
                    <xdr:col>10</xdr:col>
                    <xdr:colOff>295275</xdr:colOff>
                    <xdr:row>38</xdr:row>
                    <xdr:rowOff>238125</xdr:rowOff>
                  </to>
                </anchor>
              </controlPr>
            </control>
          </mc:Choice>
        </mc:AlternateContent>
        <mc:AlternateContent xmlns:mc="http://schemas.openxmlformats.org/markup-compatibility/2006">
          <mc:Choice Requires="x14">
            <control shapeId="285752" r:id="rId59" name="Group Box 56">
              <controlPr defaultSize="0" autoFill="0" autoPict="0">
                <anchor moveWithCells="1">
                  <from>
                    <xdr:col>10</xdr:col>
                    <xdr:colOff>19050</xdr:colOff>
                    <xdr:row>36</xdr:row>
                    <xdr:rowOff>9525</xdr:rowOff>
                  </from>
                  <to>
                    <xdr:col>10</xdr:col>
                    <xdr:colOff>333375</xdr:colOff>
                    <xdr:row>38</xdr:row>
                    <xdr:rowOff>276225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1EC1BAA1-2CAC-4519-8F77-E48B48825B11}">
            <xm:f>AND(報1!$P$9=FALSE,報1!$P$11=FALSE)</xm:f>
            <x14:dxf>
              <fill>
                <patternFill>
                  <bgColor theme="0" tint="-0.24994659260841701"/>
                </patternFill>
              </fill>
            </x14:dxf>
          </x14:cfRule>
          <xm:sqref>A4:N10</xm:sqref>
        </x14:conditionalFormatting>
        <x14:conditionalFormatting xmlns:xm="http://schemas.microsoft.com/office/excel/2006/main">
          <x14:cfRule type="expression" priority="1" id="{5F85BB04-6F93-452A-9A70-7131EBB9B47A}">
            <xm:f>AND(報1!$P$9=FALSE,報1!$P$11=FALSE)</xm:f>
            <x14:dxf>
              <fill>
                <patternFill>
                  <bgColor theme="0" tint="-0.24994659260841701"/>
                </patternFill>
              </fill>
            </x14:dxf>
          </x14:cfRule>
          <xm:sqref>A13:N39</xm:sqref>
        </x14:conditionalFormatting>
      </x14:conditionalFormattings>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76">
    <tabColor rgb="FFFFC000"/>
    <pageSetUpPr fitToPage="1"/>
  </sheetPr>
  <dimension ref="A1:R26"/>
  <sheetViews>
    <sheetView topLeftCell="B1" workbookViewId="0">
      <selection activeCell="K5" sqref="K5:L5"/>
    </sheetView>
  </sheetViews>
  <sheetFormatPr defaultColWidth="9" defaultRowHeight="30" customHeight="1"/>
  <cols>
    <col min="1" max="1" width="9" style="379" hidden="1" customWidth="1"/>
    <col min="2" max="2" width="2.875" style="379" customWidth="1"/>
    <col min="3" max="3" width="9" style="379" customWidth="1"/>
    <col min="4" max="4" width="11.375" style="861" customWidth="1"/>
    <col min="5" max="5" width="8.125" style="405" customWidth="1"/>
    <col min="6" max="6" width="8.625" style="379" customWidth="1"/>
    <col min="7" max="7" width="11.375" style="379" customWidth="1"/>
    <col min="8" max="8" width="47" style="379" customWidth="1"/>
    <col min="9" max="9" width="9" style="379"/>
    <col min="10" max="10" width="16.125" style="379" hidden="1" customWidth="1"/>
    <col min="11" max="16384" width="9" style="379"/>
  </cols>
  <sheetData>
    <row r="1" spans="2:18" ht="19.5" customHeight="1">
      <c r="B1" s="402" t="s">
        <v>165</v>
      </c>
      <c r="C1" s="867"/>
      <c r="D1" s="867"/>
      <c r="E1" s="867"/>
      <c r="F1" s="867"/>
      <c r="G1" s="867"/>
      <c r="H1" s="867"/>
      <c r="I1" s="1599"/>
      <c r="J1" s="1707" t="s">
        <v>3473</v>
      </c>
      <c r="K1" s="1599"/>
      <c r="L1" s="1599"/>
      <c r="M1" s="1599"/>
      <c r="N1" s="1599"/>
      <c r="O1" s="1599"/>
      <c r="P1" s="1599"/>
      <c r="Q1" s="1599"/>
      <c r="R1" s="1599"/>
    </row>
    <row r="2" spans="2:18" ht="16.5" customHeight="1">
      <c r="B2" s="379" t="s">
        <v>182</v>
      </c>
      <c r="C2" s="867"/>
      <c r="D2" s="867"/>
      <c r="E2" s="867"/>
      <c r="F2" s="867"/>
      <c r="G2" s="867"/>
      <c r="H2" s="867"/>
      <c r="I2" s="1599"/>
      <c r="J2" s="1599"/>
      <c r="K2" s="1599"/>
      <c r="L2" s="1599"/>
      <c r="M2" s="1599"/>
      <c r="N2" s="1599"/>
      <c r="O2" s="1599"/>
      <c r="P2" s="1599"/>
      <c r="Q2" s="1599"/>
      <c r="R2" s="1599"/>
    </row>
    <row r="3" spans="2:18" ht="15.75" customHeight="1">
      <c r="B3" s="3055" t="s">
        <v>3213</v>
      </c>
      <c r="C3" s="3055"/>
      <c r="D3" s="3055"/>
      <c r="E3" s="3055"/>
      <c r="F3" s="3055"/>
      <c r="G3" s="3055"/>
      <c r="H3" s="3055"/>
      <c r="I3" s="1599"/>
      <c r="J3" s="1599" t="s">
        <v>3317</v>
      </c>
      <c r="K3" s="1599"/>
      <c r="L3" s="1599"/>
      <c r="M3" s="1599"/>
      <c r="N3" s="1599"/>
      <c r="O3" s="1599"/>
      <c r="P3" s="1599"/>
      <c r="Q3" s="1599"/>
      <c r="R3" s="1599"/>
    </row>
    <row r="4" spans="2:18" ht="30" customHeight="1">
      <c r="B4" s="868" t="s">
        <v>127</v>
      </c>
      <c r="C4" s="869" t="s">
        <v>234</v>
      </c>
      <c r="D4" s="3052" t="s">
        <v>3151</v>
      </c>
      <c r="E4" s="3053"/>
      <c r="F4" s="3053"/>
      <c r="G4" s="3053"/>
      <c r="H4" s="3054"/>
      <c r="I4" s="1599"/>
      <c r="J4" s="1599" t="s">
        <v>3486</v>
      </c>
      <c r="K4" s="1599"/>
      <c r="L4" s="1599"/>
      <c r="M4" s="1599"/>
      <c r="N4" s="1599"/>
      <c r="O4" s="1599"/>
      <c r="P4" s="1599"/>
      <c r="Q4" s="1599"/>
      <c r="R4" s="1599"/>
    </row>
    <row r="5" spans="2:18" ht="30" customHeight="1">
      <c r="B5" s="3045">
        <v>1</v>
      </c>
      <c r="C5" s="3044"/>
      <c r="D5" s="3041"/>
      <c r="E5" s="3042"/>
      <c r="F5" s="3042"/>
      <c r="G5" s="3042"/>
      <c r="H5" s="3043"/>
      <c r="I5" s="1599"/>
      <c r="J5" s="1599" t="s">
        <v>3487</v>
      </c>
      <c r="K5" s="1599"/>
      <c r="L5" s="1599"/>
      <c r="M5" s="1599"/>
      <c r="N5" s="1599"/>
      <c r="O5" s="1599"/>
      <c r="P5" s="1599"/>
      <c r="Q5" s="1599"/>
      <c r="R5" s="1599"/>
    </row>
    <row r="6" spans="2:18" ht="30" customHeight="1">
      <c r="B6" s="3045"/>
      <c r="C6" s="3044"/>
      <c r="D6" s="3041"/>
      <c r="E6" s="3042"/>
      <c r="F6" s="3042"/>
      <c r="G6" s="3042"/>
      <c r="H6" s="3043"/>
      <c r="I6" s="1599"/>
      <c r="J6" s="1599" t="s">
        <v>3488</v>
      </c>
      <c r="K6" s="1599"/>
      <c r="L6" s="1599"/>
      <c r="M6" s="1599"/>
      <c r="N6" s="1599"/>
      <c r="O6" s="1599"/>
      <c r="P6" s="1599"/>
      <c r="Q6" s="1599"/>
      <c r="R6" s="1599"/>
    </row>
    <row r="7" spans="2:18" ht="30" customHeight="1">
      <c r="B7" s="3045"/>
      <c r="C7" s="3044"/>
      <c r="D7" s="3041"/>
      <c r="E7" s="3042"/>
      <c r="F7" s="3042"/>
      <c r="G7" s="3042"/>
      <c r="H7" s="3043"/>
      <c r="I7" s="1599"/>
      <c r="J7" s="1599" t="s">
        <v>3489</v>
      </c>
      <c r="K7" s="1599"/>
      <c r="L7" s="1599"/>
      <c r="M7" s="1599"/>
      <c r="N7" s="1599"/>
      <c r="O7" s="1599"/>
      <c r="P7" s="1599"/>
      <c r="Q7" s="1599"/>
      <c r="R7" s="1599"/>
    </row>
    <row r="8" spans="2:18" ht="30" customHeight="1">
      <c r="B8" s="3045">
        <v>2</v>
      </c>
      <c r="C8" s="3044"/>
      <c r="D8" s="3041"/>
      <c r="E8" s="3042"/>
      <c r="F8" s="3042"/>
      <c r="G8" s="3042"/>
      <c r="H8" s="3043"/>
      <c r="I8" s="1599"/>
      <c r="J8" s="1599" t="s">
        <v>3491</v>
      </c>
      <c r="K8" s="1599"/>
      <c r="L8" s="1599"/>
      <c r="M8" s="1599"/>
      <c r="N8" s="1599"/>
      <c r="O8" s="1599"/>
      <c r="P8" s="1599"/>
      <c r="Q8" s="1599"/>
      <c r="R8" s="1599"/>
    </row>
    <row r="9" spans="2:18" ht="30" customHeight="1">
      <c r="B9" s="3045"/>
      <c r="C9" s="3044"/>
      <c r="D9" s="3041"/>
      <c r="E9" s="3042"/>
      <c r="F9" s="3042"/>
      <c r="G9" s="3042"/>
      <c r="H9" s="3043"/>
      <c r="I9" s="1599"/>
      <c r="J9" s="1599" t="s">
        <v>3538</v>
      </c>
      <c r="K9" s="1599"/>
      <c r="L9" s="1599"/>
      <c r="M9" s="1599"/>
      <c r="N9" s="1599"/>
      <c r="O9" s="1599"/>
      <c r="P9" s="1599"/>
      <c r="Q9" s="1599"/>
      <c r="R9" s="1599"/>
    </row>
    <row r="10" spans="2:18" ht="30" customHeight="1">
      <c r="B10" s="3045"/>
      <c r="C10" s="3044"/>
      <c r="D10" s="3041"/>
      <c r="E10" s="3042"/>
      <c r="F10" s="3042"/>
      <c r="G10" s="3042"/>
      <c r="H10" s="3043"/>
      <c r="I10" s="1599"/>
      <c r="J10" s="1599" t="s">
        <v>3531</v>
      </c>
      <c r="K10" s="1599"/>
      <c r="L10" s="1599"/>
      <c r="M10" s="1599"/>
      <c r="N10" s="1599"/>
      <c r="O10" s="1599"/>
      <c r="P10" s="1599"/>
      <c r="Q10" s="1599"/>
      <c r="R10" s="1599"/>
    </row>
    <row r="11" spans="2:18" ht="30" customHeight="1">
      <c r="B11" s="3045">
        <v>3</v>
      </c>
      <c r="C11" s="3044"/>
      <c r="D11" s="3041"/>
      <c r="E11" s="3042"/>
      <c r="F11" s="3042"/>
      <c r="G11" s="3042"/>
      <c r="H11" s="3043"/>
      <c r="I11" s="1599"/>
      <c r="J11" s="1599" t="s">
        <v>3490</v>
      </c>
      <c r="K11" s="1599"/>
      <c r="L11" s="1599"/>
      <c r="M11" s="1599"/>
      <c r="N11" s="1599"/>
      <c r="O11" s="1599"/>
      <c r="P11" s="1599"/>
      <c r="Q11" s="1599"/>
      <c r="R11" s="1599"/>
    </row>
    <row r="12" spans="2:18" ht="30" customHeight="1">
      <c r="B12" s="3045"/>
      <c r="C12" s="3044"/>
      <c r="D12" s="3041"/>
      <c r="E12" s="3042"/>
      <c r="F12" s="3042"/>
      <c r="G12" s="3042"/>
      <c r="H12" s="3043"/>
      <c r="I12" s="1599"/>
      <c r="J12" s="1599" t="s">
        <v>123</v>
      </c>
      <c r="K12" s="1599"/>
      <c r="L12" s="1599"/>
      <c r="M12" s="1599"/>
      <c r="N12" s="1599"/>
      <c r="O12" s="1599"/>
      <c r="P12" s="1599"/>
      <c r="Q12" s="1599"/>
      <c r="R12" s="1599"/>
    </row>
    <row r="13" spans="2:18" ht="30" customHeight="1">
      <c r="B13" s="3045"/>
      <c r="C13" s="3044"/>
      <c r="D13" s="3041"/>
      <c r="E13" s="3042"/>
      <c r="F13" s="3042"/>
      <c r="G13" s="3042"/>
      <c r="H13" s="3043"/>
      <c r="I13" s="1599"/>
      <c r="J13" s="1599"/>
      <c r="K13" s="1599"/>
      <c r="L13" s="1599"/>
      <c r="M13" s="1599"/>
      <c r="N13" s="1599"/>
      <c r="O13" s="1599"/>
      <c r="P13" s="1599"/>
      <c r="Q13" s="1599"/>
      <c r="R13" s="1599"/>
    </row>
    <row r="14" spans="2:18" ht="30" customHeight="1">
      <c r="B14" s="3045">
        <v>4</v>
      </c>
      <c r="C14" s="3044"/>
      <c r="D14" s="3041"/>
      <c r="E14" s="3042"/>
      <c r="F14" s="3042"/>
      <c r="G14" s="3042"/>
      <c r="H14" s="3043"/>
      <c r="I14" s="1599"/>
      <c r="J14" s="1599"/>
      <c r="K14" s="1599"/>
      <c r="L14" s="1599"/>
      <c r="M14" s="1599"/>
      <c r="N14" s="1599"/>
      <c r="O14" s="1599"/>
      <c r="P14" s="1599"/>
      <c r="Q14" s="1599"/>
      <c r="R14" s="1599"/>
    </row>
    <row r="15" spans="2:18" ht="30" customHeight="1">
      <c r="B15" s="3045"/>
      <c r="C15" s="3044"/>
      <c r="D15" s="3041"/>
      <c r="E15" s="3042"/>
      <c r="F15" s="3042"/>
      <c r="G15" s="3042"/>
      <c r="H15" s="3043"/>
      <c r="I15" s="1599"/>
      <c r="J15" s="1599"/>
      <c r="K15" s="1599"/>
      <c r="L15" s="1599"/>
      <c r="M15" s="1599"/>
      <c r="N15" s="1599"/>
      <c r="O15" s="1599"/>
      <c r="P15" s="1599"/>
      <c r="Q15" s="1599"/>
      <c r="R15" s="1599"/>
    </row>
    <row r="16" spans="2:18" ht="30" customHeight="1">
      <c r="B16" s="3045"/>
      <c r="C16" s="3044"/>
      <c r="D16" s="3041"/>
      <c r="E16" s="3042"/>
      <c r="F16" s="3042"/>
      <c r="G16" s="3042"/>
      <c r="H16" s="3043"/>
      <c r="I16" s="1599"/>
      <c r="J16" s="1599"/>
      <c r="K16" s="1599"/>
      <c r="L16" s="1599"/>
      <c r="M16" s="1599"/>
      <c r="N16" s="1599"/>
      <c r="O16" s="1599"/>
      <c r="P16" s="1599"/>
      <c r="Q16" s="1599"/>
      <c r="R16" s="1599"/>
    </row>
    <row r="17" spans="2:18" ht="30" customHeight="1">
      <c r="B17" s="3045">
        <v>5</v>
      </c>
      <c r="C17" s="3044"/>
      <c r="D17" s="3041"/>
      <c r="E17" s="3042"/>
      <c r="F17" s="3042"/>
      <c r="G17" s="3042"/>
      <c r="H17" s="3043"/>
      <c r="I17" s="1599"/>
      <c r="J17" s="1599"/>
      <c r="K17" s="1599"/>
      <c r="L17" s="1599"/>
      <c r="M17" s="1599"/>
      <c r="N17" s="1599"/>
      <c r="O17" s="1599"/>
      <c r="P17" s="1599"/>
      <c r="Q17" s="1599"/>
      <c r="R17" s="1599"/>
    </row>
    <row r="18" spans="2:18" ht="30" customHeight="1">
      <c r="B18" s="3045"/>
      <c r="C18" s="3044"/>
      <c r="D18" s="3041"/>
      <c r="E18" s="3042"/>
      <c r="F18" s="3042"/>
      <c r="G18" s="3042"/>
      <c r="H18" s="3043"/>
      <c r="I18" s="1599"/>
      <c r="J18" s="1599"/>
      <c r="K18" s="1599"/>
      <c r="L18" s="1599"/>
      <c r="M18" s="1599"/>
      <c r="N18" s="1599"/>
      <c r="O18" s="1599"/>
      <c r="P18" s="1599"/>
      <c r="Q18" s="1599"/>
      <c r="R18" s="1599"/>
    </row>
    <row r="19" spans="2:18" ht="30" customHeight="1">
      <c r="B19" s="3045"/>
      <c r="C19" s="3044"/>
      <c r="D19" s="3041"/>
      <c r="E19" s="3042"/>
      <c r="F19" s="3042"/>
      <c r="G19" s="3042"/>
      <c r="H19" s="3043"/>
      <c r="I19" s="1599"/>
      <c r="J19" s="1599"/>
      <c r="K19" s="1599"/>
      <c r="L19" s="1599"/>
      <c r="M19" s="1599"/>
      <c r="N19" s="1599"/>
      <c r="O19" s="1599"/>
      <c r="P19" s="1599"/>
      <c r="Q19" s="1599"/>
      <c r="R19" s="1599"/>
    </row>
    <row r="20" spans="2:18" ht="30" customHeight="1">
      <c r="B20" s="823" t="s">
        <v>3162</v>
      </c>
      <c r="C20" s="853"/>
      <c r="D20" s="853"/>
      <c r="E20" s="853"/>
      <c r="F20" s="853"/>
      <c r="G20" s="853"/>
      <c r="H20" s="853"/>
      <c r="I20" s="1706"/>
      <c r="J20" s="1706"/>
      <c r="K20" s="1706"/>
      <c r="L20" s="1599"/>
      <c r="M20" s="1599"/>
      <c r="N20" s="1599"/>
      <c r="O20" s="1599"/>
      <c r="P20" s="1599"/>
      <c r="Q20" s="1599"/>
      <c r="R20" s="1599"/>
    </row>
    <row r="21" spans="2:18" ht="30" customHeight="1">
      <c r="B21" s="3046"/>
      <c r="C21" s="3047"/>
      <c r="D21" s="3047"/>
      <c r="E21" s="3047"/>
      <c r="F21" s="3047"/>
      <c r="G21" s="3047"/>
      <c r="H21" s="3048"/>
      <c r="I21" s="1599"/>
      <c r="J21" s="1599"/>
      <c r="K21" s="1599"/>
      <c r="L21" s="1599"/>
      <c r="M21" s="1599"/>
      <c r="N21" s="1599"/>
      <c r="O21" s="1599"/>
      <c r="P21" s="1599"/>
      <c r="Q21" s="1599"/>
      <c r="R21" s="1599"/>
    </row>
    <row r="22" spans="2:18" ht="54" customHeight="1">
      <c r="B22" s="3049"/>
      <c r="C22" s="3050"/>
      <c r="D22" s="3050"/>
      <c r="E22" s="3050"/>
      <c r="F22" s="3050"/>
      <c r="G22" s="3050"/>
      <c r="H22" s="3051"/>
      <c r="I22" s="1599"/>
      <c r="J22" s="1599"/>
      <c r="K22" s="1599"/>
      <c r="L22" s="1599"/>
      <c r="M22" s="1599"/>
      <c r="N22" s="1599"/>
      <c r="O22" s="1599"/>
      <c r="P22" s="1599"/>
      <c r="Q22" s="1599"/>
      <c r="R22" s="1599"/>
    </row>
    <row r="23" spans="2:18" ht="30" customHeight="1">
      <c r="B23" s="862"/>
      <c r="C23" s="862"/>
      <c r="D23" s="862"/>
      <c r="E23" s="862"/>
      <c r="F23" s="862"/>
      <c r="G23" s="862"/>
      <c r="H23" s="862"/>
      <c r="I23" s="1599"/>
      <c r="J23" s="1599"/>
      <c r="K23" s="1599"/>
      <c r="L23" s="1599"/>
      <c r="M23" s="1599"/>
      <c r="N23" s="1599"/>
      <c r="O23" s="1599"/>
      <c r="P23" s="1599"/>
      <c r="Q23" s="1599"/>
      <c r="R23" s="1599"/>
    </row>
    <row r="24" spans="2:18" ht="30" customHeight="1">
      <c r="B24" s="862"/>
      <c r="C24" s="862"/>
      <c r="D24" s="862"/>
      <c r="E24" s="862"/>
      <c r="F24" s="862"/>
      <c r="G24" s="862"/>
      <c r="H24" s="862"/>
      <c r="I24" s="1599"/>
      <c r="J24" s="1599"/>
      <c r="K24" s="1599"/>
      <c r="L24" s="1599"/>
      <c r="M24" s="1599"/>
      <c r="N24" s="1599"/>
      <c r="O24" s="1599"/>
      <c r="P24" s="1599"/>
      <c r="Q24" s="1599"/>
      <c r="R24" s="1599"/>
    </row>
    <row r="25" spans="2:18" ht="30" customHeight="1">
      <c r="B25" s="862"/>
      <c r="C25" s="862"/>
      <c r="D25" s="862"/>
      <c r="E25" s="862"/>
      <c r="F25" s="862"/>
      <c r="G25" s="862"/>
      <c r="H25" s="862"/>
      <c r="I25" s="1599"/>
      <c r="J25" s="1599"/>
      <c r="K25" s="1599"/>
      <c r="L25" s="1599"/>
      <c r="M25" s="1599"/>
      <c r="N25" s="1599"/>
      <c r="O25" s="1599"/>
      <c r="P25" s="1599"/>
      <c r="Q25" s="1599"/>
      <c r="R25" s="1599"/>
    </row>
    <row r="26" spans="2:18" ht="30" customHeight="1">
      <c r="B26" s="862"/>
      <c r="C26" s="862"/>
      <c r="D26" s="862"/>
      <c r="E26" s="862"/>
      <c r="F26" s="862"/>
      <c r="G26" s="862"/>
      <c r="H26" s="862"/>
      <c r="I26" s="1599"/>
      <c r="J26" s="1599"/>
      <c r="K26" s="1599"/>
      <c r="L26" s="1599"/>
      <c r="M26" s="1599"/>
      <c r="N26" s="1599"/>
      <c r="O26" s="1599"/>
      <c r="P26" s="1599"/>
      <c r="Q26" s="1599"/>
      <c r="R26" s="1599"/>
    </row>
  </sheetData>
  <sheetProtection algorithmName="SHA-512" hashValue="nm6xAgXVRr1fXDji+lo4D1kVFhafpikX9boVO+syjSMKjSqp2jmWOz59rl8jSGsb4NDgAnrSuKAXD4rjZSkTbQ==" saltValue="wIfWY4P9j/vEmj+U24p0ZQ==" spinCount="100000" sheet="1" formatCells="0"/>
  <mergeCells count="18">
    <mergeCell ref="D5:H7"/>
    <mergeCell ref="C8:C10"/>
    <mergeCell ref="D4:H4"/>
    <mergeCell ref="B3:H3"/>
    <mergeCell ref="C5:C7"/>
    <mergeCell ref="B5:B7"/>
    <mergeCell ref="B21:H22"/>
    <mergeCell ref="B17:B19"/>
    <mergeCell ref="D17:H19"/>
    <mergeCell ref="B14:B16"/>
    <mergeCell ref="D14:H16"/>
    <mergeCell ref="C14:C16"/>
    <mergeCell ref="C17:C19"/>
    <mergeCell ref="D11:H13"/>
    <mergeCell ref="C11:C13"/>
    <mergeCell ref="B11:B13"/>
    <mergeCell ref="B8:B10"/>
    <mergeCell ref="D8:H10"/>
  </mergeCells>
  <phoneticPr fontId="34"/>
  <dataValidations count="4">
    <dataValidation type="list" allowBlank="1" showInputMessage="1" showErrorMessage="1" sqref="E20 E23:E26" xr:uid="{00000000-0002-0000-4200-000000000000}">
      <formula1>#REF!</formula1>
    </dataValidation>
    <dataValidation type="decimal" operator="greaterThanOrEqual" allowBlank="1" showInputMessage="1" showErrorMessage="1" sqref="D23:D26 F20 D20 F23:F26" xr:uid="{00000000-0002-0000-4200-000001000000}">
      <formula1>0</formula1>
    </dataValidation>
    <dataValidation type="list" allowBlank="1" showInputMessage="1" showErrorMessage="1" sqref="G20 G23:G26" xr:uid="{00000000-0002-0000-4200-000002000000}">
      <formula1>INDIRECT("単位" &amp; #REF!)</formula1>
    </dataValidation>
    <dataValidation type="list" allowBlank="1" showInputMessage="1" showErrorMessage="1" sqref="C5:C19" xr:uid="{00000000-0002-0000-4200-000003000000}">
      <formula1>$J$4:$J$14</formula1>
    </dataValidation>
  </dataValidations>
  <pageMargins left="0.7" right="0.7" top="0.75" bottom="0.75" header="0.3" footer="0.3"/>
  <pageSetup paperSize="9" scale="90" orientation="portrait" horizontalDpi="1200" verticalDpi="1200"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50">
    <tabColor rgb="FFFFC000"/>
    <pageSetUpPr fitToPage="1"/>
  </sheetPr>
  <dimension ref="A1:AD760"/>
  <sheetViews>
    <sheetView topLeftCell="B1" zoomScaleNormal="100" workbookViewId="0">
      <selection activeCell="K5" sqref="K5:L5"/>
    </sheetView>
  </sheetViews>
  <sheetFormatPr defaultColWidth="9" defaultRowHeight="13.5"/>
  <cols>
    <col min="1" max="1" width="6.625" customWidth="1"/>
    <col min="2" max="2" width="10.375" customWidth="1"/>
    <col min="3" max="3" width="4.625" customWidth="1"/>
    <col min="4" max="4" width="6.625" customWidth="1"/>
    <col min="5" max="5" width="5.875" customWidth="1"/>
    <col min="6" max="6" width="4.75" customWidth="1"/>
    <col min="7" max="7" width="8.75" customWidth="1"/>
    <col min="8" max="8" width="6.125" customWidth="1"/>
    <col min="9" max="9" width="5.125" customWidth="1"/>
    <col min="10" max="10" width="5" customWidth="1"/>
    <col min="11" max="11" width="5.625" customWidth="1"/>
    <col min="12" max="12" width="6.125" customWidth="1"/>
    <col min="13" max="13" width="5.125" customWidth="1"/>
    <col min="14" max="14" width="6.125" customWidth="1"/>
    <col min="15" max="15" width="5.375" customWidth="1"/>
    <col min="16" max="16" width="9" customWidth="1"/>
    <col min="17" max="18" width="4.5" hidden="1" customWidth="1"/>
    <col min="19" max="22" width="11.25" hidden="1" customWidth="1"/>
    <col min="23" max="23" width="10.25" customWidth="1"/>
    <col min="24" max="24" width="9" customWidth="1"/>
  </cols>
  <sheetData>
    <row r="1" spans="1:30">
      <c r="A1" s="616" t="s">
        <v>166</v>
      </c>
      <c r="B1" s="379"/>
      <c r="C1" s="379"/>
      <c r="D1" s="379"/>
      <c r="E1" s="379"/>
      <c r="F1" s="379"/>
      <c r="G1" s="379"/>
      <c r="H1" s="379"/>
      <c r="I1" s="379"/>
      <c r="J1" s="379"/>
      <c r="K1" s="379"/>
      <c r="L1" s="379"/>
      <c r="M1" s="379"/>
      <c r="N1" s="379"/>
      <c r="O1" s="379"/>
      <c r="P1" s="63" t="str">
        <f>"個別票"&amp;Q1</f>
        <v>個別票1</v>
      </c>
      <c r="Q1" s="871">
        <v>1</v>
      </c>
      <c r="R1" s="871"/>
      <c r="S1" s="871"/>
      <c r="T1" s="871"/>
      <c r="U1" s="871"/>
      <c r="V1" s="871"/>
      <c r="W1" s="63"/>
      <c r="X1" s="63"/>
      <c r="Y1" s="63"/>
      <c r="Z1" s="63"/>
      <c r="AA1" s="63"/>
      <c r="AB1" s="63"/>
      <c r="AC1" s="63"/>
      <c r="AD1" s="63"/>
    </row>
    <row r="2" spans="1:30">
      <c r="A2" s="379" t="s">
        <v>146</v>
      </c>
      <c r="B2" s="619"/>
      <c r="C2" s="619"/>
      <c r="D2" s="619"/>
      <c r="E2" s="619"/>
      <c r="F2" s="619"/>
      <c r="G2" s="619"/>
      <c r="H2" s="619"/>
      <c r="I2" s="619"/>
      <c r="J2" s="619"/>
      <c r="K2" s="619"/>
      <c r="L2" s="619"/>
      <c r="M2" s="619"/>
      <c r="N2" s="379"/>
      <c r="O2" s="379"/>
      <c r="P2" s="63"/>
      <c r="Q2" s="871"/>
      <c r="R2" s="871"/>
      <c r="S2" s="1386" t="s">
        <v>2908</v>
      </c>
      <c r="T2" s="1386" t="s">
        <v>3769</v>
      </c>
      <c r="U2" s="1386" t="s">
        <v>3768</v>
      </c>
      <c r="V2" s="871"/>
      <c r="W2" s="63"/>
      <c r="X2" s="63"/>
      <c r="Y2" s="63"/>
      <c r="Z2" s="63"/>
      <c r="AA2" s="63"/>
      <c r="AB2" s="63"/>
      <c r="AC2" s="63"/>
      <c r="AD2" s="63"/>
    </row>
    <row r="3" spans="1:30" ht="17.25">
      <c r="A3" s="3056" t="s">
        <v>240</v>
      </c>
      <c r="B3" s="3056"/>
      <c r="C3" s="3056"/>
      <c r="D3" s="3056"/>
      <c r="E3" s="3056"/>
      <c r="F3" s="3056"/>
      <c r="G3" s="3056"/>
      <c r="H3" s="3056"/>
      <c r="I3" s="3056"/>
      <c r="J3" s="3056"/>
      <c r="K3" s="3056"/>
      <c r="L3" s="3056"/>
      <c r="M3" s="3056"/>
      <c r="N3" s="3056"/>
      <c r="O3" s="3056"/>
      <c r="P3" s="63"/>
      <c r="Q3" s="871"/>
      <c r="R3" s="871"/>
      <c r="S3" s="1384" t="s">
        <v>151</v>
      </c>
      <c r="T3" s="1384" t="s">
        <v>152</v>
      </c>
      <c r="U3" s="1383" t="s">
        <v>157</v>
      </c>
      <c r="V3" s="1385" t="s">
        <v>3068</v>
      </c>
      <c r="W3" s="63"/>
      <c r="X3" s="63"/>
      <c r="Y3" s="63"/>
      <c r="Z3" s="63"/>
      <c r="AA3" s="63"/>
      <c r="AB3" s="63"/>
      <c r="AC3" s="63"/>
      <c r="AD3" s="63"/>
    </row>
    <row r="4" spans="1:30" ht="31.5" customHeight="1">
      <c r="A4" s="860"/>
      <c r="B4" s="860"/>
      <c r="C4" s="860"/>
      <c r="D4" s="860"/>
      <c r="E4" s="860"/>
      <c r="F4" s="860"/>
      <c r="G4" s="860"/>
      <c r="H4" s="860"/>
      <c r="I4" s="860"/>
      <c r="J4" s="860"/>
      <c r="K4" s="860"/>
      <c r="L4" s="860"/>
      <c r="M4" s="860"/>
      <c r="N4" s="860"/>
      <c r="O4" s="860"/>
      <c r="P4" s="63"/>
      <c r="Q4" s="871"/>
      <c r="R4" s="871"/>
      <c r="S4" s="1384" t="s">
        <v>154</v>
      </c>
      <c r="T4" s="1384" t="s">
        <v>155</v>
      </c>
      <c r="U4" s="1383" t="s">
        <v>158</v>
      </c>
      <c r="V4" s="1385" t="s">
        <v>3067</v>
      </c>
      <c r="W4" s="63"/>
      <c r="X4" s="63"/>
      <c r="Y4" s="63"/>
      <c r="Z4" s="63"/>
      <c r="AA4" s="63"/>
      <c r="AB4" s="63"/>
      <c r="AC4" s="63"/>
      <c r="AD4" s="63"/>
    </row>
    <row r="5" spans="1:30" s="873" customFormat="1" ht="15.95" customHeight="1">
      <c r="A5" s="858" t="s">
        <v>147</v>
      </c>
      <c r="B5" s="872"/>
      <c r="C5" s="872"/>
      <c r="D5" s="872"/>
      <c r="E5" s="872"/>
      <c r="F5" s="872"/>
      <c r="G5" s="872"/>
      <c r="H5" s="872"/>
      <c r="I5" s="872"/>
      <c r="J5" s="872"/>
      <c r="K5" s="872"/>
      <c r="L5" s="872"/>
      <c r="M5" s="872"/>
      <c r="P5" s="874"/>
      <c r="Q5" s="875"/>
      <c r="R5" s="875"/>
      <c r="S5" s="1384" t="s">
        <v>123</v>
      </c>
      <c r="T5" s="1384" t="s">
        <v>156</v>
      </c>
      <c r="U5" s="1383" t="s">
        <v>174</v>
      </c>
      <c r="V5" s="1385" t="s">
        <v>3067</v>
      </c>
      <c r="W5" s="874"/>
      <c r="X5" s="63"/>
      <c r="Y5" s="63"/>
      <c r="Z5" s="63"/>
      <c r="AA5" s="63"/>
      <c r="AB5" s="63"/>
      <c r="AC5" s="63"/>
      <c r="AD5" s="63"/>
    </row>
    <row r="6" spans="1:30" ht="39.950000000000003" customHeight="1">
      <c r="A6" s="3057" t="s">
        <v>148</v>
      </c>
      <c r="B6" s="3058"/>
      <c r="C6" s="3059"/>
      <c r="D6" s="3060" t="str">
        <f>参照元個別!I5</f>
        <v>事業所名を入力1</v>
      </c>
      <c r="E6" s="3061"/>
      <c r="F6" s="3061"/>
      <c r="G6" s="3061"/>
      <c r="H6" s="3061"/>
      <c r="I6" s="3061"/>
      <c r="J6" s="3061"/>
      <c r="K6" s="3061"/>
      <c r="L6" s="3061"/>
      <c r="M6" s="3061"/>
      <c r="N6" s="3061"/>
      <c r="O6" s="3062"/>
      <c r="P6" s="63"/>
      <c r="Q6" s="871"/>
      <c r="R6" s="871"/>
      <c r="S6" s="871"/>
      <c r="T6" s="871"/>
      <c r="U6" s="1383" t="s">
        <v>3767</v>
      </c>
      <c r="V6" s="1385" t="s">
        <v>3068</v>
      </c>
      <c r="W6" s="63"/>
      <c r="X6" s="63"/>
      <c r="Y6" s="63"/>
      <c r="Z6" s="63"/>
      <c r="AA6" s="63"/>
      <c r="AB6" s="63"/>
      <c r="AC6" s="63"/>
      <c r="AD6" s="63"/>
    </row>
    <row r="7" spans="1:30" ht="39.950000000000003" customHeight="1">
      <c r="A7" s="3063" t="s">
        <v>149</v>
      </c>
      <c r="B7" s="3064"/>
      <c r="C7" s="3065"/>
      <c r="D7" s="3066"/>
      <c r="E7" s="3067"/>
      <c r="F7" s="3067"/>
      <c r="G7" s="3067"/>
      <c r="H7" s="3067"/>
      <c r="I7" s="3067"/>
      <c r="J7" s="3067"/>
      <c r="K7" s="3067"/>
      <c r="L7" s="3067"/>
      <c r="M7" s="3067"/>
      <c r="N7" s="3067"/>
      <c r="O7" s="3068"/>
      <c r="P7" s="63"/>
      <c r="Q7" s="871"/>
      <c r="R7" s="871"/>
      <c r="S7" s="871"/>
      <c r="T7" s="871"/>
      <c r="U7" s="1383" t="s">
        <v>3766</v>
      </c>
      <c r="V7" s="1385" t="s">
        <v>3068</v>
      </c>
      <c r="W7" s="63"/>
      <c r="X7" s="63"/>
      <c r="Y7" s="63"/>
      <c r="Z7" s="63"/>
      <c r="AA7" s="63"/>
      <c r="AB7" s="63"/>
      <c r="AC7" s="63"/>
      <c r="AD7" s="63"/>
    </row>
    <row r="8" spans="1:30" ht="39.950000000000003" customHeight="1">
      <c r="A8" s="3077" t="s">
        <v>150</v>
      </c>
      <c r="B8" s="3078"/>
      <c r="C8" s="3079"/>
      <c r="D8" s="3080"/>
      <c r="E8" s="876" t="s">
        <v>171</v>
      </c>
      <c r="F8" s="3072" t="s">
        <v>241</v>
      </c>
      <c r="G8" s="3073"/>
      <c r="H8" s="3081" t="str">
        <f ca="1">参照元個別!$O$5</f>
        <v/>
      </c>
      <c r="I8" s="3082"/>
      <c r="J8" s="877" t="s">
        <v>167</v>
      </c>
      <c r="K8" s="3072" t="s">
        <v>242</v>
      </c>
      <c r="L8" s="3073"/>
      <c r="M8" s="3069"/>
      <c r="N8" s="3070"/>
      <c r="O8" s="3071"/>
      <c r="P8" s="63" t="str">
        <f>IFERROR(VLOOKUP(M8,$U$3:$V$18,2,0),"")</f>
        <v/>
      </c>
      <c r="Q8" s="871"/>
      <c r="R8" s="871"/>
      <c r="S8" s="871"/>
      <c r="T8" s="871"/>
      <c r="U8" s="1383" t="s">
        <v>159</v>
      </c>
      <c r="V8" s="1385" t="s">
        <v>3069</v>
      </c>
      <c r="W8" s="63"/>
      <c r="X8" s="63"/>
      <c r="Y8" s="63"/>
      <c r="Z8" s="63"/>
      <c r="AA8" s="63"/>
      <c r="AB8" s="63"/>
      <c r="AC8" s="63"/>
      <c r="AD8" s="63"/>
    </row>
    <row r="9" spans="1:30" ht="39.950000000000003" customHeight="1">
      <c r="A9" s="3072" t="s">
        <v>243</v>
      </c>
      <c r="B9" s="3073"/>
      <c r="C9" s="3074"/>
      <c r="D9" s="3042"/>
      <c r="E9" s="3043"/>
      <c r="F9" s="3072" t="s">
        <v>153</v>
      </c>
      <c r="G9" s="3073"/>
      <c r="H9" s="3074"/>
      <c r="I9" s="3042"/>
      <c r="J9" s="3043"/>
      <c r="K9" s="3075"/>
      <c r="L9" s="3076"/>
      <c r="M9" s="3076"/>
      <c r="N9" s="3076"/>
      <c r="O9" s="3076"/>
      <c r="P9" s="63"/>
      <c r="Q9" s="871"/>
      <c r="R9" s="871"/>
      <c r="S9" s="871"/>
      <c r="T9" s="871"/>
      <c r="U9" s="1383" t="s">
        <v>160</v>
      </c>
      <c r="V9" s="1385" t="s">
        <v>3069</v>
      </c>
      <c r="W9" s="63"/>
      <c r="X9" s="63"/>
      <c r="Y9" s="63"/>
      <c r="Z9" s="63"/>
      <c r="AA9" s="63"/>
      <c r="AB9" s="63"/>
      <c r="AC9" s="63"/>
      <c r="AD9" s="63"/>
    </row>
    <row r="10" spans="1:30" ht="16.5" customHeight="1">
      <c r="A10" s="878"/>
      <c r="B10" s="878"/>
      <c r="C10" s="879"/>
      <c r="D10" s="880"/>
      <c r="E10" s="879"/>
      <c r="F10" s="881"/>
      <c r="P10" s="63"/>
      <c r="Q10" s="871"/>
      <c r="R10" s="871"/>
      <c r="S10" s="871"/>
      <c r="T10" s="871"/>
      <c r="U10" s="1383" t="s">
        <v>161</v>
      </c>
      <c r="V10" s="1385"/>
      <c r="W10" s="882"/>
      <c r="X10" s="63"/>
      <c r="Y10" s="63"/>
      <c r="Z10" s="63"/>
      <c r="AA10" s="63"/>
      <c r="AB10" s="63"/>
      <c r="AC10" s="63"/>
      <c r="AD10" s="63"/>
    </row>
    <row r="11" spans="1:30" ht="30" customHeight="1">
      <c r="A11" s="3084" t="s">
        <v>308</v>
      </c>
      <c r="B11" s="3085"/>
      <c r="C11" s="3085"/>
      <c r="D11" s="3085"/>
      <c r="E11" s="3085"/>
      <c r="F11" s="3085"/>
      <c r="G11" s="3085"/>
      <c r="H11" s="3085"/>
      <c r="I11" s="3085"/>
      <c r="J11" s="3085"/>
      <c r="K11" s="3085"/>
      <c r="L11" s="3085"/>
      <c r="M11" s="3085"/>
      <c r="N11" s="3085"/>
      <c r="O11" s="3085"/>
      <c r="P11" s="63"/>
      <c r="Q11" s="871"/>
      <c r="R11" s="871"/>
      <c r="S11" s="871"/>
      <c r="T11" s="871"/>
      <c r="U11" s="1383" t="s">
        <v>162</v>
      </c>
      <c r="V11" s="1385" t="s">
        <v>3069</v>
      </c>
      <c r="W11" s="882"/>
      <c r="X11" s="63"/>
      <c r="Y11" s="63"/>
      <c r="Z11" s="63"/>
      <c r="AA11" s="63"/>
      <c r="AB11" s="63"/>
      <c r="AC11" s="63"/>
      <c r="AD11" s="63"/>
    </row>
    <row r="12" spans="1:30" s="873" customFormat="1" ht="15.95" customHeight="1">
      <c r="A12" s="823" t="s">
        <v>3492</v>
      </c>
      <c r="B12" s="883"/>
      <c r="C12" s="883"/>
      <c r="D12" s="883"/>
      <c r="E12" s="883"/>
      <c r="F12" s="883"/>
      <c r="G12" s="883"/>
      <c r="H12" s="883"/>
      <c r="I12" s="883"/>
      <c r="J12" s="883"/>
      <c r="K12" s="883"/>
      <c r="L12" s="823"/>
      <c r="M12" s="823"/>
      <c r="N12" s="823"/>
      <c r="O12" s="823"/>
      <c r="P12" s="874"/>
      <c r="Q12" s="884"/>
      <c r="R12" s="884"/>
      <c r="S12" s="884"/>
      <c r="T12" s="884"/>
      <c r="U12" s="1383" t="s">
        <v>163</v>
      </c>
      <c r="V12" s="1385" t="s">
        <v>3069</v>
      </c>
      <c r="W12" s="885"/>
      <c r="X12" s="63"/>
      <c r="Y12" s="63"/>
      <c r="Z12" s="63"/>
      <c r="AA12" s="63"/>
      <c r="AB12" s="63"/>
      <c r="AC12" s="63"/>
      <c r="AD12" s="63"/>
    </row>
    <row r="13" spans="1:30" ht="36" customHeight="1">
      <c r="A13" s="2754"/>
      <c r="B13" s="2756"/>
      <c r="C13" s="2752" t="s">
        <v>307</v>
      </c>
      <c r="D13" s="2752"/>
      <c r="E13" s="2752"/>
      <c r="F13" s="2752"/>
      <c r="G13" s="2752"/>
      <c r="H13" s="2015"/>
      <c r="I13" s="2751" t="s">
        <v>3150</v>
      </c>
      <c r="J13" s="2014"/>
      <c r="K13" s="2014"/>
      <c r="L13" s="2014"/>
      <c r="M13" s="2014"/>
      <c r="N13" s="2014"/>
      <c r="O13" s="2015"/>
      <c r="P13" s="63"/>
      <c r="Q13" s="871"/>
      <c r="R13" s="871"/>
      <c r="S13" s="871"/>
      <c r="T13" s="871"/>
      <c r="U13" s="1383" t="s">
        <v>164</v>
      </c>
      <c r="V13" s="1385" t="s">
        <v>3069</v>
      </c>
      <c r="W13" s="63"/>
      <c r="X13" s="63"/>
      <c r="Y13" s="63"/>
      <c r="Z13" s="63"/>
      <c r="AA13" s="63"/>
      <c r="AB13" s="63"/>
      <c r="AC13" s="63"/>
      <c r="AD13" s="63"/>
    </row>
    <row r="14" spans="1:30" ht="24" customHeight="1">
      <c r="A14" s="2772" t="s">
        <v>184</v>
      </c>
      <c r="B14" s="2773"/>
      <c r="C14" s="3086" t="str">
        <f ca="1">IF(報1!$L$23=1,"",参照元個別!D5)</f>
        <v/>
      </c>
      <c r="D14" s="3086"/>
      <c r="E14" s="3086"/>
      <c r="F14" s="3086"/>
      <c r="G14" s="3087"/>
      <c r="H14" s="3090" t="s">
        <v>3165</v>
      </c>
      <c r="I14" s="3092" t="str">
        <f ca="1">IF(報1!$L$23=1,"",参照元個別!F5)</f>
        <v/>
      </c>
      <c r="J14" s="3093"/>
      <c r="K14" s="3093"/>
      <c r="L14" s="3093"/>
      <c r="M14" s="3096" t="s">
        <v>3142</v>
      </c>
      <c r="N14" s="3098" t="str">
        <f>IF(報1!$L$23=1,"",参照元個別!G5)</f>
        <v>　</v>
      </c>
      <c r="O14" s="3099"/>
      <c r="P14" s="828"/>
      <c r="Q14" s="871"/>
      <c r="R14" s="871"/>
      <c r="S14" s="871"/>
      <c r="T14" s="871"/>
      <c r="U14" s="1383" t="s">
        <v>333</v>
      </c>
      <c r="V14" s="1385" t="s">
        <v>3069</v>
      </c>
      <c r="W14" s="63"/>
      <c r="X14" s="63"/>
      <c r="Y14" s="63"/>
      <c r="Z14" s="63"/>
      <c r="AA14" s="63"/>
      <c r="AB14" s="63"/>
      <c r="AC14" s="63"/>
      <c r="AD14" s="63"/>
    </row>
    <row r="15" spans="1:30" ht="23.1" customHeight="1">
      <c r="A15" s="2769">
        <f>IF(報1!L28="","",報1!$L$28)</f>
        <v>2025</v>
      </c>
      <c r="B15" s="2770"/>
      <c r="C15" s="3088"/>
      <c r="D15" s="3088"/>
      <c r="E15" s="3088"/>
      <c r="F15" s="3088"/>
      <c r="G15" s="3089"/>
      <c r="H15" s="3091"/>
      <c r="I15" s="3094"/>
      <c r="J15" s="3095"/>
      <c r="K15" s="3095"/>
      <c r="L15" s="3095"/>
      <c r="M15" s="3097"/>
      <c r="N15" s="3100"/>
      <c r="O15" s="3101"/>
      <c r="P15" s="828"/>
      <c r="Q15" s="871"/>
      <c r="R15" s="871"/>
      <c r="S15" s="871"/>
      <c r="T15" s="871"/>
      <c r="U15" s="1383" t="s">
        <v>332</v>
      </c>
      <c r="V15" s="1385" t="s">
        <v>3069</v>
      </c>
      <c r="W15" s="63"/>
      <c r="X15" s="63"/>
      <c r="Y15" s="63"/>
      <c r="Z15" s="63"/>
      <c r="AA15" s="63"/>
      <c r="AB15" s="63"/>
      <c r="AC15" s="63"/>
      <c r="AD15" s="63"/>
    </row>
    <row r="16" spans="1:30">
      <c r="A16" s="3083"/>
      <c r="B16" s="3083"/>
      <c r="C16" s="3083"/>
      <c r="D16" s="3083"/>
      <c r="E16" s="3083"/>
      <c r="F16" s="3083"/>
      <c r="G16" s="3083"/>
      <c r="H16" s="3083"/>
      <c r="I16" s="3083"/>
      <c r="J16" s="3083"/>
      <c r="K16" s="3083"/>
      <c r="L16" s="3083"/>
      <c r="M16" s="3083"/>
      <c r="N16" s="3083"/>
      <c r="O16" s="3083"/>
      <c r="P16" s="63"/>
      <c r="Q16" s="871"/>
      <c r="R16" s="886"/>
      <c r="S16" s="886"/>
      <c r="T16" s="886"/>
      <c r="U16" s="1383" t="s">
        <v>331</v>
      </c>
      <c r="V16" s="1385" t="s">
        <v>3069</v>
      </c>
      <c r="W16" s="63"/>
      <c r="X16" s="63"/>
      <c r="Y16" s="63"/>
      <c r="Z16" s="63"/>
      <c r="AA16" s="63"/>
      <c r="AB16" s="63"/>
      <c r="AC16" s="63"/>
      <c r="AD16" s="63"/>
    </row>
    <row r="17" spans="1:30">
      <c r="A17" s="63"/>
      <c r="B17" s="63"/>
      <c r="C17" s="63"/>
      <c r="D17" s="63"/>
      <c r="E17" s="63"/>
      <c r="F17" s="63"/>
      <c r="G17" s="63"/>
      <c r="H17" s="63"/>
      <c r="I17" s="63"/>
      <c r="J17" s="63"/>
      <c r="K17" s="63"/>
      <c r="L17" s="63"/>
      <c r="M17" s="63"/>
      <c r="N17" s="63"/>
      <c r="O17" s="887"/>
      <c r="P17" s="63"/>
      <c r="Q17" s="871"/>
      <c r="R17" s="888"/>
      <c r="S17" s="889"/>
      <c r="T17" s="889"/>
      <c r="U17" s="1383" t="s">
        <v>330</v>
      </c>
      <c r="V17" s="1385" t="s">
        <v>3069</v>
      </c>
      <c r="W17" s="63"/>
      <c r="X17" s="63"/>
      <c r="Y17" s="63"/>
      <c r="Z17" s="63"/>
      <c r="AA17" s="63"/>
      <c r="AB17" s="63"/>
      <c r="AC17" s="63"/>
      <c r="AD17" s="63"/>
    </row>
    <row r="18" spans="1:30">
      <c r="A18" s="63"/>
      <c r="B18" s="63"/>
      <c r="C18" s="63"/>
      <c r="D18" s="63"/>
      <c r="E18" s="63"/>
      <c r="F18" s="63"/>
      <c r="G18" s="63"/>
      <c r="H18" s="63"/>
      <c r="I18" s="63"/>
      <c r="J18" s="63"/>
      <c r="K18" s="63"/>
      <c r="L18" s="63"/>
      <c r="M18" s="63"/>
      <c r="N18" s="63"/>
      <c r="O18" s="887"/>
      <c r="P18" s="63"/>
      <c r="Q18" s="890"/>
      <c r="R18" s="888"/>
      <c r="S18" s="889"/>
      <c r="T18" s="889"/>
      <c r="U18" s="1383" t="s">
        <v>123</v>
      </c>
      <c r="V18" s="1385" t="s">
        <v>3069</v>
      </c>
      <c r="W18" s="63"/>
      <c r="X18" s="63"/>
      <c r="Y18" s="63"/>
      <c r="Z18" s="63"/>
      <c r="AA18" s="63"/>
      <c r="AB18" s="63"/>
      <c r="AC18" s="63"/>
      <c r="AD18" s="63"/>
    </row>
    <row r="19" spans="1:30">
      <c r="A19" s="63"/>
      <c r="B19" s="63"/>
      <c r="C19" s="63"/>
      <c r="D19" s="63"/>
      <c r="E19" s="63"/>
      <c r="F19" s="63"/>
      <c r="G19" s="63"/>
      <c r="H19" s="63"/>
      <c r="I19" s="63"/>
      <c r="J19" s="63"/>
      <c r="K19" s="63"/>
      <c r="L19" s="63"/>
      <c r="M19" s="63"/>
      <c r="N19" s="63"/>
      <c r="O19" s="887"/>
      <c r="P19" s="63"/>
      <c r="Q19" s="890"/>
      <c r="R19" s="888"/>
      <c r="S19" s="889"/>
      <c r="T19" s="889"/>
      <c r="U19" s="871"/>
      <c r="V19" s="871"/>
      <c r="W19" s="63"/>
      <c r="X19" s="63"/>
      <c r="Y19" s="63"/>
      <c r="Z19" s="63"/>
      <c r="AA19" s="63"/>
      <c r="AB19" s="63"/>
      <c r="AC19" s="63"/>
      <c r="AD19" s="63"/>
    </row>
    <row r="20" spans="1:30">
      <c r="A20" s="616" t="s">
        <v>166</v>
      </c>
      <c r="B20" s="379"/>
      <c r="C20" s="379"/>
      <c r="D20" s="379"/>
      <c r="E20" s="379"/>
      <c r="F20" s="379"/>
      <c r="G20" s="379"/>
      <c r="H20" s="379"/>
      <c r="I20" s="379"/>
      <c r="J20" s="379"/>
      <c r="K20" s="379"/>
      <c r="L20" s="379"/>
      <c r="M20" s="379"/>
      <c r="N20" s="379"/>
      <c r="O20" s="379"/>
      <c r="P20" s="63" t="str">
        <f>"個別票"&amp;Q20</f>
        <v>個別票2</v>
      </c>
      <c r="Q20" s="871">
        <f>Q1+1</f>
        <v>2</v>
      </c>
      <c r="R20" s="871"/>
      <c r="S20" s="871"/>
      <c r="T20" s="871"/>
      <c r="U20" s="871"/>
      <c r="V20" s="871"/>
      <c r="W20" s="63"/>
      <c r="X20" s="63"/>
      <c r="Y20" s="63"/>
      <c r="Z20" s="63"/>
      <c r="AA20" s="63"/>
      <c r="AB20" s="63"/>
      <c r="AC20" s="63"/>
      <c r="AD20" s="63"/>
    </row>
    <row r="21" spans="1:30">
      <c r="A21" s="379" t="s">
        <v>146</v>
      </c>
      <c r="B21" s="619"/>
      <c r="C21" s="619"/>
      <c r="D21" s="619"/>
      <c r="E21" s="619"/>
      <c r="F21" s="619"/>
      <c r="G21" s="619"/>
      <c r="H21" s="619"/>
      <c r="I21" s="619"/>
      <c r="J21" s="619"/>
      <c r="K21" s="619"/>
      <c r="L21" s="619"/>
      <c r="M21" s="619"/>
      <c r="N21" s="379"/>
      <c r="O21" s="379"/>
      <c r="P21" s="63"/>
      <c r="Q21" s="871"/>
      <c r="R21" s="871"/>
      <c r="S21" s="871"/>
      <c r="T21" s="871"/>
      <c r="U21" s="871"/>
      <c r="V21" s="871"/>
      <c r="W21" s="63"/>
      <c r="X21" s="63"/>
      <c r="Y21" s="63"/>
      <c r="Z21" s="63"/>
      <c r="AA21" s="63"/>
      <c r="AB21" s="63"/>
      <c r="AC21" s="63"/>
      <c r="AD21" s="63"/>
    </row>
    <row r="22" spans="1:30" ht="17.25">
      <c r="A22" s="3056" t="s">
        <v>240</v>
      </c>
      <c r="B22" s="3056"/>
      <c r="C22" s="3056"/>
      <c r="D22" s="3056"/>
      <c r="E22" s="3056"/>
      <c r="F22" s="3056"/>
      <c r="G22" s="3056"/>
      <c r="H22" s="3056"/>
      <c r="I22" s="3056"/>
      <c r="J22" s="3056"/>
      <c r="K22" s="3056"/>
      <c r="L22" s="3056"/>
      <c r="M22" s="3056"/>
      <c r="N22" s="3056"/>
      <c r="O22" s="3056"/>
      <c r="P22" s="63"/>
      <c r="Q22" s="871"/>
      <c r="R22" s="871"/>
      <c r="S22" s="871"/>
      <c r="T22" s="871"/>
      <c r="U22" s="871"/>
      <c r="V22" s="871"/>
      <c r="W22" s="63"/>
      <c r="X22" s="63"/>
      <c r="Y22" s="63"/>
      <c r="Z22" s="63"/>
      <c r="AA22" s="63"/>
      <c r="AB22" s="63"/>
      <c r="AC22" s="63"/>
      <c r="AD22" s="63"/>
    </row>
    <row r="23" spans="1:30" ht="31.5" customHeight="1">
      <c r="A23" s="860"/>
      <c r="B23" s="860"/>
      <c r="C23" s="860"/>
      <c r="D23" s="860"/>
      <c r="E23" s="860"/>
      <c r="F23" s="860"/>
      <c r="G23" s="860"/>
      <c r="H23" s="860"/>
      <c r="I23" s="860"/>
      <c r="J23" s="860"/>
      <c r="K23" s="860"/>
      <c r="L23" s="860"/>
      <c r="M23" s="860"/>
      <c r="N23" s="860"/>
      <c r="O23" s="860"/>
      <c r="P23" s="63"/>
      <c r="Q23" s="871"/>
      <c r="R23" s="871"/>
      <c r="S23" s="871"/>
      <c r="T23" s="871"/>
      <c r="U23" s="871"/>
      <c r="V23" s="871"/>
      <c r="W23" s="63"/>
      <c r="X23" s="63"/>
      <c r="Y23" s="63"/>
      <c r="Z23" s="63"/>
      <c r="AA23" s="63"/>
      <c r="AB23" s="63"/>
      <c r="AC23" s="63"/>
      <c r="AD23" s="63"/>
    </row>
    <row r="24" spans="1:30" s="873" customFormat="1" ht="15.95" customHeight="1">
      <c r="A24" s="858" t="s">
        <v>147</v>
      </c>
      <c r="B24" s="872"/>
      <c r="C24" s="872"/>
      <c r="D24" s="872"/>
      <c r="E24" s="872"/>
      <c r="F24" s="872"/>
      <c r="G24" s="872"/>
      <c r="H24" s="872"/>
      <c r="I24" s="872"/>
      <c r="J24" s="872"/>
      <c r="K24" s="872"/>
      <c r="L24" s="872"/>
      <c r="M24" s="872"/>
      <c r="P24" s="874"/>
      <c r="Q24" s="875"/>
      <c r="R24" s="875"/>
      <c r="S24" s="875"/>
      <c r="T24" s="875"/>
      <c r="U24" s="871"/>
      <c r="V24" s="875"/>
      <c r="W24" s="874"/>
      <c r="X24" s="63"/>
      <c r="Y24" s="63"/>
      <c r="Z24" s="63"/>
      <c r="AA24" s="63"/>
      <c r="AB24" s="63"/>
      <c r="AC24" s="63"/>
      <c r="AD24" s="63"/>
    </row>
    <row r="25" spans="1:30" ht="39.950000000000003" customHeight="1">
      <c r="A25" s="3057" t="s">
        <v>148</v>
      </c>
      <c r="B25" s="3058"/>
      <c r="C25" s="3059"/>
      <c r="D25" s="3060" t="str">
        <f>参照元個別!I6</f>
        <v>事業所名を入力2</v>
      </c>
      <c r="E25" s="3061"/>
      <c r="F25" s="3061"/>
      <c r="G25" s="3061"/>
      <c r="H25" s="3061"/>
      <c r="I25" s="3061"/>
      <c r="J25" s="3061"/>
      <c r="K25" s="3061"/>
      <c r="L25" s="3061"/>
      <c r="M25" s="3061"/>
      <c r="N25" s="3061"/>
      <c r="O25" s="3062"/>
      <c r="P25" s="63"/>
      <c r="Q25" s="871"/>
      <c r="R25" s="871"/>
      <c r="S25" s="871"/>
      <c r="T25" s="871"/>
      <c r="U25" s="871"/>
      <c r="V25" s="871"/>
      <c r="W25" s="63"/>
      <c r="X25" s="63"/>
      <c r="Y25" s="63"/>
      <c r="Z25" s="63"/>
      <c r="AA25" s="63"/>
      <c r="AB25" s="63"/>
      <c r="AC25" s="63"/>
      <c r="AD25" s="63"/>
    </row>
    <row r="26" spans="1:30" ht="39.950000000000003" customHeight="1">
      <c r="A26" s="3063" t="s">
        <v>149</v>
      </c>
      <c r="B26" s="3064"/>
      <c r="C26" s="3065"/>
      <c r="D26" s="3102"/>
      <c r="E26" s="3103"/>
      <c r="F26" s="3103"/>
      <c r="G26" s="3103"/>
      <c r="H26" s="3103"/>
      <c r="I26" s="3103"/>
      <c r="J26" s="3103"/>
      <c r="K26" s="3103"/>
      <c r="L26" s="3103"/>
      <c r="M26" s="3103"/>
      <c r="N26" s="3103"/>
      <c r="O26" s="3104"/>
      <c r="P26" s="63"/>
      <c r="Q26" s="871"/>
      <c r="R26" s="871"/>
      <c r="S26" s="871"/>
      <c r="T26" s="871"/>
      <c r="U26" s="871"/>
      <c r="V26" s="871"/>
      <c r="W26" s="63"/>
      <c r="X26" s="63"/>
      <c r="Y26" s="63"/>
      <c r="Z26" s="63"/>
      <c r="AA26" s="63"/>
      <c r="AB26" s="63"/>
      <c r="AC26" s="63"/>
      <c r="AD26" s="63"/>
    </row>
    <row r="27" spans="1:30" ht="39.950000000000003" customHeight="1">
      <c r="A27" s="3077" t="s">
        <v>150</v>
      </c>
      <c r="B27" s="3078"/>
      <c r="C27" s="3079"/>
      <c r="D27" s="3080"/>
      <c r="E27" s="876" t="s">
        <v>171</v>
      </c>
      <c r="F27" s="3072" t="s">
        <v>241</v>
      </c>
      <c r="G27" s="3073"/>
      <c r="H27" s="3081" t="str">
        <f ca="1">参照元個別!$O$6</f>
        <v/>
      </c>
      <c r="I27" s="3082"/>
      <c r="J27" s="877" t="s">
        <v>167</v>
      </c>
      <c r="K27" s="3072" t="s">
        <v>242</v>
      </c>
      <c r="L27" s="3073"/>
      <c r="M27" s="3069"/>
      <c r="N27" s="3070"/>
      <c r="O27" s="3071"/>
      <c r="P27" s="63" t="str">
        <f>IFERROR(VLOOKUP(M27,$U$3:$V$18,2,0),"")</f>
        <v/>
      </c>
      <c r="Q27" s="871"/>
      <c r="R27" s="871"/>
      <c r="S27" s="871"/>
      <c r="T27" s="871"/>
      <c r="U27" s="875"/>
      <c r="V27" s="871"/>
      <c r="W27" s="63"/>
      <c r="X27" s="63"/>
      <c r="Y27" s="63"/>
      <c r="Z27" s="63"/>
      <c r="AA27" s="63"/>
      <c r="AB27" s="63"/>
      <c r="AC27" s="63"/>
      <c r="AD27" s="63"/>
    </row>
    <row r="28" spans="1:30" ht="39.950000000000003" customHeight="1">
      <c r="A28" s="3072" t="s">
        <v>243</v>
      </c>
      <c r="B28" s="3073"/>
      <c r="C28" s="3074"/>
      <c r="D28" s="3042"/>
      <c r="E28" s="3043"/>
      <c r="F28" s="3072" t="s">
        <v>153</v>
      </c>
      <c r="G28" s="3073"/>
      <c r="H28" s="3074"/>
      <c r="I28" s="3042"/>
      <c r="J28" s="3043"/>
      <c r="K28" s="3075"/>
      <c r="L28" s="3076"/>
      <c r="M28" s="3076"/>
      <c r="N28" s="3076"/>
      <c r="O28" s="3076"/>
      <c r="P28" s="63"/>
      <c r="Q28" s="871"/>
      <c r="R28" s="871"/>
      <c r="S28" s="871"/>
      <c r="T28" s="871"/>
      <c r="U28" s="871"/>
      <c r="V28" s="871"/>
      <c r="W28" s="63"/>
      <c r="X28" s="63"/>
      <c r="Y28" s="63"/>
      <c r="Z28" s="63"/>
      <c r="AA28" s="63"/>
      <c r="AB28" s="63"/>
      <c r="AC28" s="63"/>
      <c r="AD28" s="63"/>
    </row>
    <row r="29" spans="1:30" ht="18.75" customHeight="1">
      <c r="A29" s="878"/>
      <c r="B29" s="878"/>
      <c r="C29" s="879"/>
      <c r="D29" s="880"/>
      <c r="E29" s="879"/>
      <c r="F29" s="881"/>
      <c r="P29" s="63"/>
      <c r="Q29" s="871"/>
      <c r="R29" s="871"/>
      <c r="S29" s="871"/>
      <c r="T29" s="871"/>
      <c r="U29" s="871"/>
      <c r="V29" s="891"/>
      <c r="W29" s="882"/>
      <c r="X29" s="63"/>
      <c r="Y29" s="63"/>
      <c r="Z29" s="63"/>
      <c r="AA29" s="63"/>
      <c r="AB29" s="63"/>
      <c r="AC29" s="63"/>
      <c r="AD29" s="63"/>
    </row>
    <row r="30" spans="1:30" ht="30" customHeight="1">
      <c r="A30" s="3084" t="s">
        <v>308</v>
      </c>
      <c r="B30" s="3085"/>
      <c r="C30" s="3085"/>
      <c r="D30" s="3085"/>
      <c r="E30" s="3085"/>
      <c r="F30" s="3085"/>
      <c r="G30" s="3085"/>
      <c r="H30" s="3085"/>
      <c r="I30" s="3085"/>
      <c r="J30" s="3085"/>
      <c r="K30" s="3085"/>
      <c r="L30" s="3085"/>
      <c r="M30" s="3085"/>
      <c r="N30" s="3085"/>
      <c r="O30" s="3085"/>
      <c r="P30" s="63"/>
      <c r="Q30" s="871"/>
      <c r="R30" s="871"/>
      <c r="S30" s="871"/>
      <c r="T30" s="871"/>
      <c r="U30" s="871"/>
      <c r="V30" s="891"/>
      <c r="W30" s="882"/>
      <c r="X30" s="63"/>
      <c r="Y30" s="63"/>
      <c r="Z30" s="63"/>
      <c r="AA30" s="63"/>
      <c r="AB30" s="63"/>
      <c r="AC30" s="63"/>
      <c r="AD30" s="63"/>
    </row>
    <row r="31" spans="1:30" s="873" customFormat="1" ht="15.95" customHeight="1">
      <c r="A31" s="823" t="s">
        <v>310</v>
      </c>
      <c r="B31" s="883"/>
      <c r="C31" s="883"/>
      <c r="D31" s="883"/>
      <c r="E31" s="883"/>
      <c r="F31" s="883"/>
      <c r="G31" s="883"/>
      <c r="H31" s="883"/>
      <c r="I31" s="883"/>
      <c r="J31" s="883"/>
      <c r="K31" s="883"/>
      <c r="L31" s="823"/>
      <c r="M31" s="823"/>
      <c r="N31" s="823"/>
      <c r="O31" s="823"/>
      <c r="P31" s="874"/>
      <c r="Q31" s="884"/>
      <c r="R31" s="884"/>
      <c r="S31" s="884"/>
      <c r="T31" s="884"/>
      <c r="U31" s="871"/>
      <c r="V31" s="884"/>
      <c r="W31" s="885"/>
      <c r="X31" s="63"/>
      <c r="Y31" s="63"/>
      <c r="Z31" s="63"/>
      <c r="AA31" s="63"/>
      <c r="AB31" s="63"/>
      <c r="AC31" s="63"/>
      <c r="AD31" s="63"/>
    </row>
    <row r="32" spans="1:30" ht="36" customHeight="1">
      <c r="A32" s="2754"/>
      <c r="B32" s="2756"/>
      <c r="C32" s="2752" t="s">
        <v>307</v>
      </c>
      <c r="D32" s="2752"/>
      <c r="E32" s="2752"/>
      <c r="F32" s="2752"/>
      <c r="G32" s="2752"/>
      <c r="H32" s="2015"/>
      <c r="I32" s="2751" t="s">
        <v>244</v>
      </c>
      <c r="J32" s="2014"/>
      <c r="K32" s="2014"/>
      <c r="L32" s="2014"/>
      <c r="M32" s="2014"/>
      <c r="N32" s="2014"/>
      <c r="O32" s="2015"/>
      <c r="P32" s="63"/>
      <c r="Q32" s="871"/>
      <c r="R32" s="871"/>
      <c r="S32" s="871"/>
      <c r="T32" s="871"/>
      <c r="U32" s="871"/>
      <c r="V32" s="871"/>
      <c r="W32" s="63"/>
      <c r="X32" s="63"/>
      <c r="Y32" s="63"/>
      <c r="Z32" s="63"/>
      <c r="AA32" s="63"/>
      <c r="AB32" s="63"/>
      <c r="AC32" s="63"/>
      <c r="AD32" s="63"/>
    </row>
    <row r="33" spans="1:30" ht="24" customHeight="1">
      <c r="A33" s="2772" t="s">
        <v>184</v>
      </c>
      <c r="B33" s="2773"/>
      <c r="C33" s="3086" t="str">
        <f ca="1">参照元個別!D6</f>
        <v/>
      </c>
      <c r="D33" s="3086"/>
      <c r="E33" s="3086"/>
      <c r="F33" s="3086"/>
      <c r="G33" s="3087"/>
      <c r="H33" s="3090" t="s">
        <v>3165</v>
      </c>
      <c r="I33" s="3092" t="str">
        <f ca="1">参照元個別!F6</f>
        <v/>
      </c>
      <c r="J33" s="3093"/>
      <c r="K33" s="3093"/>
      <c r="L33" s="3093"/>
      <c r="M33" s="3096" t="s">
        <v>3142</v>
      </c>
      <c r="N33" s="3098" t="str">
        <f>参照元個別!G6</f>
        <v>　</v>
      </c>
      <c r="O33" s="3099"/>
      <c r="P33" s="828"/>
      <c r="Q33" s="871"/>
      <c r="R33" s="871"/>
      <c r="S33" s="871"/>
      <c r="T33" s="871"/>
      <c r="U33" s="871"/>
      <c r="V33" s="871"/>
      <c r="W33" s="63"/>
      <c r="X33" s="63"/>
      <c r="Y33" s="63"/>
      <c r="Z33" s="63"/>
      <c r="AA33" s="63"/>
      <c r="AB33" s="63"/>
      <c r="AC33" s="63"/>
      <c r="AD33" s="63"/>
    </row>
    <row r="34" spans="1:30" ht="23.1" customHeight="1">
      <c r="A34" s="2769">
        <f>IF( 報1!$L$28="","", 報1!$L$28 )</f>
        <v>2025</v>
      </c>
      <c r="B34" s="2770"/>
      <c r="C34" s="3088"/>
      <c r="D34" s="3088"/>
      <c r="E34" s="3088"/>
      <c r="F34" s="3088"/>
      <c r="G34" s="3089"/>
      <c r="H34" s="3091"/>
      <c r="I34" s="3094"/>
      <c r="J34" s="3095"/>
      <c r="K34" s="3095"/>
      <c r="L34" s="3095"/>
      <c r="M34" s="3097"/>
      <c r="N34" s="3100"/>
      <c r="O34" s="3101"/>
      <c r="P34" s="828"/>
      <c r="Q34" s="871"/>
      <c r="R34" s="871"/>
      <c r="S34" s="871"/>
      <c r="T34" s="871"/>
      <c r="U34" s="871"/>
      <c r="V34" s="871"/>
      <c r="W34" s="63"/>
      <c r="X34" s="63"/>
      <c r="Y34" s="63"/>
      <c r="Z34" s="63"/>
      <c r="AA34" s="63"/>
      <c r="AB34" s="63"/>
      <c r="AC34" s="63"/>
      <c r="AD34" s="63"/>
    </row>
    <row r="35" spans="1:30">
      <c r="A35" s="3083"/>
      <c r="B35" s="3083"/>
      <c r="C35" s="3083"/>
      <c r="D35" s="3083"/>
      <c r="E35" s="3083"/>
      <c r="F35" s="3083"/>
      <c r="G35" s="3083"/>
      <c r="H35" s="3083"/>
      <c r="I35" s="3083"/>
      <c r="J35" s="3083"/>
      <c r="K35" s="3083"/>
      <c r="L35" s="3083"/>
      <c r="M35" s="3083"/>
      <c r="N35" s="3083"/>
      <c r="O35" s="3083"/>
      <c r="P35" s="63"/>
      <c r="Q35" s="871"/>
      <c r="R35" s="886"/>
      <c r="S35" s="886"/>
      <c r="T35" s="886"/>
      <c r="U35" s="886"/>
      <c r="V35" s="871"/>
      <c r="W35" s="63"/>
      <c r="X35" s="63"/>
      <c r="Y35" s="63"/>
      <c r="Z35" s="63"/>
      <c r="AA35" s="63"/>
      <c r="AB35" s="63"/>
      <c r="AC35" s="63"/>
      <c r="AD35" s="63"/>
    </row>
    <row r="36" spans="1:30">
      <c r="A36" s="63"/>
      <c r="B36" s="63"/>
      <c r="C36" s="63"/>
      <c r="D36" s="63"/>
      <c r="E36" s="63"/>
      <c r="F36" s="63"/>
      <c r="G36" s="63"/>
      <c r="H36" s="63"/>
      <c r="I36" s="63"/>
      <c r="J36" s="63"/>
      <c r="K36" s="63"/>
      <c r="L36" s="63"/>
      <c r="M36" s="63"/>
      <c r="N36" s="63"/>
      <c r="O36" s="887"/>
      <c r="P36" s="63"/>
      <c r="Q36" s="871"/>
      <c r="R36" s="888"/>
      <c r="S36" s="889"/>
      <c r="T36" s="889"/>
      <c r="U36" s="871"/>
      <c r="V36" s="871"/>
      <c r="W36" s="63"/>
      <c r="X36" s="63"/>
      <c r="Y36" s="63"/>
      <c r="Z36" s="63"/>
      <c r="AA36" s="63"/>
      <c r="AB36" s="63"/>
      <c r="AC36" s="63"/>
      <c r="AD36" s="63"/>
    </row>
    <row r="37" spans="1:30">
      <c r="A37" s="63"/>
      <c r="B37" s="63"/>
      <c r="C37" s="63"/>
      <c r="D37" s="63"/>
      <c r="E37" s="63"/>
      <c r="F37" s="63"/>
      <c r="G37" s="63"/>
      <c r="H37" s="63"/>
      <c r="I37" s="63"/>
      <c r="J37" s="63"/>
      <c r="K37" s="63"/>
      <c r="L37" s="63"/>
      <c r="M37" s="63"/>
      <c r="N37" s="63"/>
      <c r="O37" s="887"/>
      <c r="P37" s="63"/>
      <c r="Q37" s="890"/>
      <c r="R37" s="888"/>
      <c r="S37" s="889"/>
      <c r="T37" s="889"/>
      <c r="U37" s="871"/>
      <c r="V37" s="871"/>
      <c r="W37" s="63"/>
      <c r="X37" s="63"/>
      <c r="Y37" s="63"/>
      <c r="Z37" s="63"/>
      <c r="AA37" s="63"/>
      <c r="AB37" s="63"/>
      <c r="AC37" s="63"/>
      <c r="AD37" s="63"/>
    </row>
    <row r="38" spans="1:30">
      <c r="A38" s="63"/>
      <c r="B38" s="63"/>
      <c r="C38" s="63"/>
      <c r="D38" s="63"/>
      <c r="E38" s="63"/>
      <c r="F38" s="63"/>
      <c r="G38" s="63"/>
      <c r="H38" s="63"/>
      <c r="I38" s="63"/>
      <c r="J38" s="63"/>
      <c r="K38" s="63"/>
      <c r="L38" s="63"/>
      <c r="M38" s="63"/>
      <c r="N38" s="63"/>
      <c r="O38" s="887"/>
      <c r="P38" s="63"/>
      <c r="Q38" s="890"/>
      <c r="R38" s="888"/>
      <c r="S38" s="889"/>
      <c r="T38" s="889"/>
      <c r="U38" s="871"/>
      <c r="V38" s="871"/>
      <c r="W38" s="63"/>
      <c r="X38" s="63"/>
      <c r="Y38" s="63"/>
      <c r="Z38" s="63"/>
      <c r="AA38" s="63"/>
      <c r="AB38" s="63"/>
      <c r="AC38" s="63"/>
      <c r="AD38" s="63"/>
    </row>
    <row r="39" spans="1:30">
      <c r="A39" s="616" t="s">
        <v>166</v>
      </c>
      <c r="B39" s="379"/>
      <c r="C39" s="379"/>
      <c r="D39" s="379"/>
      <c r="E39" s="379"/>
      <c r="F39" s="379"/>
      <c r="G39" s="379"/>
      <c r="H39" s="379"/>
      <c r="I39" s="379"/>
      <c r="J39" s="379"/>
      <c r="K39" s="379"/>
      <c r="L39" s="379"/>
      <c r="M39" s="379"/>
      <c r="N39" s="379"/>
      <c r="O39" s="379"/>
      <c r="P39" s="63" t="str">
        <f>"個別票"&amp;Q39</f>
        <v>個別票3</v>
      </c>
      <c r="Q39" s="871">
        <f>Q20+1</f>
        <v>3</v>
      </c>
      <c r="R39" s="871"/>
      <c r="S39" s="871"/>
      <c r="T39" s="871"/>
      <c r="U39" s="871"/>
      <c r="V39" s="871"/>
      <c r="W39" s="63"/>
      <c r="X39" s="63"/>
      <c r="Y39" s="63"/>
      <c r="Z39" s="63"/>
      <c r="AA39" s="63"/>
      <c r="AB39" s="63"/>
      <c r="AC39" s="63"/>
      <c r="AD39" s="63"/>
    </row>
    <row r="40" spans="1:30">
      <c r="A40" s="379" t="s">
        <v>146</v>
      </c>
      <c r="B40" s="619"/>
      <c r="C40" s="619"/>
      <c r="D40" s="619"/>
      <c r="E40" s="619"/>
      <c r="F40" s="619"/>
      <c r="G40" s="619"/>
      <c r="H40" s="619"/>
      <c r="I40" s="619"/>
      <c r="J40" s="619"/>
      <c r="K40" s="619"/>
      <c r="L40" s="619"/>
      <c r="M40" s="619"/>
      <c r="N40" s="379"/>
      <c r="O40" s="379"/>
      <c r="P40" s="63"/>
      <c r="Q40" s="871"/>
      <c r="R40" s="871"/>
      <c r="S40" s="871"/>
      <c r="T40" s="871"/>
      <c r="U40" s="871"/>
      <c r="V40" s="871"/>
      <c r="W40" s="63"/>
      <c r="X40" s="63"/>
      <c r="Y40" s="63"/>
      <c r="Z40" s="63"/>
      <c r="AA40" s="63"/>
      <c r="AB40" s="63"/>
      <c r="AC40" s="63"/>
      <c r="AD40" s="63"/>
    </row>
    <row r="41" spans="1:30" ht="17.25">
      <c r="A41" s="3056" t="s">
        <v>240</v>
      </c>
      <c r="B41" s="3056"/>
      <c r="C41" s="3056"/>
      <c r="D41" s="3056"/>
      <c r="E41" s="3056"/>
      <c r="F41" s="3056"/>
      <c r="G41" s="3056"/>
      <c r="H41" s="3056"/>
      <c r="I41" s="3056"/>
      <c r="J41" s="3056"/>
      <c r="K41" s="3056"/>
      <c r="L41" s="3056"/>
      <c r="M41" s="3056"/>
      <c r="N41" s="3056"/>
      <c r="O41" s="3056"/>
      <c r="P41" s="63"/>
      <c r="Q41" s="871"/>
      <c r="R41" s="871"/>
      <c r="S41" s="871"/>
      <c r="T41" s="871"/>
      <c r="U41" s="871"/>
      <c r="V41" s="871"/>
      <c r="W41" s="63"/>
      <c r="X41" s="63"/>
      <c r="Y41" s="63"/>
      <c r="Z41" s="63"/>
      <c r="AA41" s="63"/>
      <c r="AB41" s="63"/>
      <c r="AC41" s="63"/>
      <c r="AD41" s="63"/>
    </row>
    <row r="42" spans="1:30" ht="31.5" customHeight="1">
      <c r="A42" s="860"/>
      <c r="B42" s="860"/>
      <c r="C42" s="860"/>
      <c r="D42" s="860"/>
      <c r="E42" s="860"/>
      <c r="F42" s="860"/>
      <c r="G42" s="860"/>
      <c r="H42" s="860"/>
      <c r="I42" s="860"/>
      <c r="J42" s="860"/>
      <c r="K42" s="860"/>
      <c r="L42" s="860"/>
      <c r="M42" s="860"/>
      <c r="N42" s="860"/>
      <c r="O42" s="860"/>
      <c r="P42" s="63"/>
      <c r="Q42" s="871"/>
      <c r="R42" s="871"/>
      <c r="S42" s="871"/>
      <c r="T42" s="871"/>
      <c r="U42" s="871"/>
      <c r="V42" s="871"/>
      <c r="W42" s="63"/>
      <c r="X42" s="63"/>
      <c r="Y42" s="63"/>
      <c r="Z42" s="63"/>
      <c r="AA42" s="63"/>
      <c r="AB42" s="63"/>
      <c r="AC42" s="63"/>
      <c r="AD42" s="63"/>
    </row>
    <row r="43" spans="1:30" s="873" customFormat="1" ht="15.95" customHeight="1">
      <c r="A43" s="858" t="s">
        <v>147</v>
      </c>
      <c r="B43" s="872"/>
      <c r="C43" s="872"/>
      <c r="D43" s="872"/>
      <c r="E43" s="872"/>
      <c r="F43" s="872"/>
      <c r="G43" s="872"/>
      <c r="H43" s="872"/>
      <c r="I43" s="872"/>
      <c r="J43" s="872"/>
      <c r="K43" s="872"/>
      <c r="L43" s="872"/>
      <c r="M43" s="872"/>
      <c r="P43" s="874"/>
      <c r="Q43" s="875"/>
      <c r="R43" s="875"/>
      <c r="S43" s="875"/>
      <c r="T43" s="875"/>
      <c r="U43" s="871"/>
      <c r="V43" s="875"/>
      <c r="W43" s="874"/>
      <c r="X43" s="63"/>
      <c r="Y43" s="63"/>
      <c r="Z43" s="63"/>
      <c r="AA43" s="63"/>
      <c r="AB43" s="63"/>
      <c r="AC43" s="63"/>
      <c r="AD43" s="63"/>
    </row>
    <row r="44" spans="1:30" ht="39.950000000000003" customHeight="1">
      <c r="A44" s="3057" t="s">
        <v>148</v>
      </c>
      <c r="B44" s="3058"/>
      <c r="C44" s="3059"/>
      <c r="D44" s="3060" t="str">
        <f>参照元個別!I7</f>
        <v>事業所名を入力3</v>
      </c>
      <c r="E44" s="3061"/>
      <c r="F44" s="3061"/>
      <c r="G44" s="3061"/>
      <c r="H44" s="3061"/>
      <c r="I44" s="3061"/>
      <c r="J44" s="3061"/>
      <c r="K44" s="3061"/>
      <c r="L44" s="3061"/>
      <c r="M44" s="3061"/>
      <c r="N44" s="3061"/>
      <c r="O44" s="3062"/>
      <c r="P44" s="63"/>
      <c r="Q44" s="871"/>
      <c r="R44" s="871"/>
      <c r="S44" s="871"/>
      <c r="T44" s="871"/>
      <c r="U44" s="871"/>
      <c r="V44" s="871"/>
      <c r="W44" s="63"/>
      <c r="X44" s="63"/>
      <c r="Y44" s="63"/>
      <c r="Z44" s="63"/>
      <c r="AA44" s="63"/>
      <c r="AB44" s="63"/>
      <c r="AC44" s="63"/>
      <c r="AD44" s="63"/>
    </row>
    <row r="45" spans="1:30" ht="39.950000000000003" customHeight="1">
      <c r="A45" s="3063" t="s">
        <v>149</v>
      </c>
      <c r="B45" s="3064"/>
      <c r="C45" s="3065"/>
      <c r="D45" s="3102"/>
      <c r="E45" s="3103"/>
      <c r="F45" s="3103"/>
      <c r="G45" s="3103"/>
      <c r="H45" s="3103"/>
      <c r="I45" s="3103"/>
      <c r="J45" s="3103"/>
      <c r="K45" s="3103"/>
      <c r="L45" s="3103"/>
      <c r="M45" s="3103"/>
      <c r="N45" s="3103"/>
      <c r="O45" s="3104"/>
      <c r="P45" s="63"/>
      <c r="Q45" s="871"/>
      <c r="R45" s="871"/>
      <c r="S45" s="871"/>
      <c r="T45" s="871"/>
      <c r="U45" s="871"/>
      <c r="V45" s="871"/>
      <c r="W45" s="63"/>
      <c r="X45" s="63"/>
      <c r="Y45" s="63"/>
      <c r="Z45" s="63"/>
      <c r="AA45" s="63"/>
      <c r="AB45" s="63"/>
      <c r="AC45" s="63"/>
      <c r="AD45" s="63"/>
    </row>
    <row r="46" spans="1:30" ht="39.950000000000003" customHeight="1">
      <c r="A46" s="3077" t="s">
        <v>150</v>
      </c>
      <c r="B46" s="3078"/>
      <c r="C46" s="3079"/>
      <c r="D46" s="3080"/>
      <c r="E46" s="876" t="s">
        <v>171</v>
      </c>
      <c r="F46" s="3072" t="s">
        <v>241</v>
      </c>
      <c r="G46" s="3073"/>
      <c r="H46" s="3081" t="str">
        <f ca="1">参照元個別!$O$7</f>
        <v/>
      </c>
      <c r="I46" s="3082"/>
      <c r="J46" s="877" t="s">
        <v>167</v>
      </c>
      <c r="K46" s="3072" t="s">
        <v>242</v>
      </c>
      <c r="L46" s="3073"/>
      <c r="M46" s="3069"/>
      <c r="N46" s="3070"/>
      <c r="O46" s="3071"/>
      <c r="P46" s="63" t="str">
        <f>IFERROR(VLOOKUP(M46,$U$3:$V$18,2,0),"")</f>
        <v/>
      </c>
      <c r="Q46" s="871"/>
      <c r="R46" s="871"/>
      <c r="S46" s="871"/>
      <c r="T46" s="871"/>
      <c r="U46" s="875"/>
      <c r="V46" s="871"/>
      <c r="W46" s="63"/>
      <c r="X46" s="63"/>
      <c r="Y46" s="63"/>
      <c r="Z46" s="63"/>
      <c r="AA46" s="63"/>
      <c r="AB46" s="63"/>
      <c r="AC46" s="63"/>
      <c r="AD46" s="63"/>
    </row>
    <row r="47" spans="1:30" ht="39.950000000000003" customHeight="1">
      <c r="A47" s="3072" t="s">
        <v>243</v>
      </c>
      <c r="B47" s="3073"/>
      <c r="C47" s="3074"/>
      <c r="D47" s="3042"/>
      <c r="E47" s="3043"/>
      <c r="F47" s="3072" t="s">
        <v>153</v>
      </c>
      <c r="G47" s="3073"/>
      <c r="H47" s="3074"/>
      <c r="I47" s="3042"/>
      <c r="J47" s="3043"/>
      <c r="K47" s="3075"/>
      <c r="L47" s="3076"/>
      <c r="M47" s="3076"/>
      <c r="N47" s="3076"/>
      <c r="O47" s="3076"/>
      <c r="P47" s="63"/>
      <c r="Q47" s="871"/>
      <c r="R47" s="871"/>
      <c r="S47" s="871"/>
      <c r="T47" s="871"/>
      <c r="U47" s="871"/>
      <c r="V47" s="871"/>
      <c r="W47" s="63"/>
      <c r="X47" s="63"/>
      <c r="Y47" s="63"/>
      <c r="Z47" s="63"/>
      <c r="AA47" s="63"/>
      <c r="AB47" s="63"/>
      <c r="AC47" s="63"/>
      <c r="AD47" s="63"/>
    </row>
    <row r="48" spans="1:30" ht="18.75" customHeight="1">
      <c r="A48" s="878"/>
      <c r="B48" s="878"/>
      <c r="C48" s="879"/>
      <c r="D48" s="880"/>
      <c r="E48" s="879"/>
      <c r="F48" s="881"/>
      <c r="P48" s="63"/>
      <c r="Q48" s="871"/>
      <c r="R48" s="871"/>
      <c r="S48" s="871"/>
      <c r="T48" s="871"/>
      <c r="U48" s="871"/>
      <c r="V48" s="891"/>
      <c r="W48" s="882"/>
      <c r="X48" s="63"/>
      <c r="Y48" s="63"/>
      <c r="Z48" s="63"/>
      <c r="AA48" s="63"/>
      <c r="AB48" s="63"/>
      <c r="AC48" s="63"/>
      <c r="AD48" s="63"/>
    </row>
    <row r="49" spans="1:30" ht="30" customHeight="1">
      <c r="A49" s="3084" t="s">
        <v>308</v>
      </c>
      <c r="B49" s="3085"/>
      <c r="C49" s="3085"/>
      <c r="D49" s="3085"/>
      <c r="E49" s="3085"/>
      <c r="F49" s="3085"/>
      <c r="G49" s="3085"/>
      <c r="H49" s="3085"/>
      <c r="I49" s="3085"/>
      <c r="J49" s="3085"/>
      <c r="K49" s="3085"/>
      <c r="L49" s="3085"/>
      <c r="M49" s="3085"/>
      <c r="N49" s="3085"/>
      <c r="O49" s="3085"/>
      <c r="P49" s="63"/>
      <c r="Q49" s="871"/>
      <c r="R49" s="871"/>
      <c r="S49" s="871"/>
      <c r="T49" s="871"/>
      <c r="U49" s="871"/>
      <c r="V49" s="891"/>
      <c r="W49" s="882"/>
      <c r="X49" s="63"/>
      <c r="Y49" s="63"/>
      <c r="Z49" s="63"/>
      <c r="AA49" s="63"/>
      <c r="AB49" s="63"/>
      <c r="AC49" s="63"/>
      <c r="AD49" s="63"/>
    </row>
    <row r="50" spans="1:30" s="873" customFormat="1" ht="15.95" customHeight="1">
      <c r="A50" s="823" t="s">
        <v>310</v>
      </c>
      <c r="B50" s="883"/>
      <c r="C50" s="883"/>
      <c r="D50" s="883"/>
      <c r="E50" s="883"/>
      <c r="F50" s="883"/>
      <c r="G50" s="883"/>
      <c r="H50" s="883"/>
      <c r="I50" s="883"/>
      <c r="J50" s="883"/>
      <c r="K50" s="883"/>
      <c r="L50" s="823"/>
      <c r="M50" s="823"/>
      <c r="N50" s="823"/>
      <c r="O50" s="823"/>
      <c r="P50" s="874"/>
      <c r="Q50" s="884"/>
      <c r="R50" s="884"/>
      <c r="S50" s="884"/>
      <c r="T50" s="884"/>
      <c r="U50" s="871"/>
      <c r="V50" s="884"/>
      <c r="W50" s="885"/>
      <c r="X50" s="63"/>
      <c r="Y50" s="63"/>
      <c r="Z50" s="63"/>
      <c r="AA50" s="63"/>
      <c r="AB50" s="63"/>
      <c r="AC50" s="63"/>
      <c r="AD50" s="63"/>
    </row>
    <row r="51" spans="1:30" ht="36" customHeight="1">
      <c r="A51" s="2754"/>
      <c r="B51" s="2756"/>
      <c r="C51" s="2752" t="s">
        <v>307</v>
      </c>
      <c r="D51" s="2752"/>
      <c r="E51" s="2752"/>
      <c r="F51" s="2752"/>
      <c r="G51" s="2752"/>
      <c r="H51" s="2015"/>
      <c r="I51" s="2751" t="s">
        <v>244</v>
      </c>
      <c r="J51" s="2014"/>
      <c r="K51" s="2014"/>
      <c r="L51" s="2014"/>
      <c r="M51" s="2014"/>
      <c r="N51" s="2014"/>
      <c r="O51" s="2015"/>
      <c r="P51" s="63"/>
      <c r="Q51" s="871"/>
      <c r="R51" s="871"/>
      <c r="S51" s="871"/>
      <c r="T51" s="871"/>
      <c r="U51" s="871"/>
      <c r="V51" s="871"/>
      <c r="W51" s="63"/>
      <c r="X51" s="63"/>
      <c r="Y51" s="63"/>
      <c r="Z51" s="63"/>
      <c r="AA51" s="63"/>
      <c r="AB51" s="63"/>
      <c r="AC51" s="63"/>
      <c r="AD51" s="63"/>
    </row>
    <row r="52" spans="1:30" ht="24" customHeight="1">
      <c r="A52" s="2772" t="s">
        <v>184</v>
      </c>
      <c r="B52" s="2773"/>
      <c r="C52" s="3086" t="str">
        <f ca="1">参照元個別!D7</f>
        <v/>
      </c>
      <c r="D52" s="3086"/>
      <c r="E52" s="3086"/>
      <c r="F52" s="3086"/>
      <c r="G52" s="3087"/>
      <c r="H52" s="3090" t="s">
        <v>3165</v>
      </c>
      <c r="I52" s="3105" t="str">
        <f ca="1">参照元個別!F7</f>
        <v/>
      </c>
      <c r="J52" s="3106"/>
      <c r="K52" s="3106"/>
      <c r="L52" s="3106"/>
      <c r="M52" s="3096" t="s">
        <v>3142</v>
      </c>
      <c r="N52" s="3098" t="str">
        <f>参照元個別!G7</f>
        <v>　</v>
      </c>
      <c r="O52" s="3099"/>
      <c r="P52" s="828"/>
      <c r="Q52" s="871"/>
      <c r="R52" s="871"/>
      <c r="S52" s="871"/>
      <c r="T52" s="871"/>
      <c r="U52" s="871"/>
      <c r="V52" s="871"/>
      <c r="W52" s="63"/>
      <c r="X52" s="63"/>
      <c r="Y52" s="63"/>
      <c r="Z52" s="63"/>
      <c r="AA52" s="63"/>
      <c r="AB52" s="63"/>
      <c r="AC52" s="63"/>
      <c r="AD52" s="63"/>
    </row>
    <row r="53" spans="1:30" ht="23.1" customHeight="1">
      <c r="A53" s="2769">
        <f>IF( 報1!$L$28="","", 報1!$L$28 )</f>
        <v>2025</v>
      </c>
      <c r="B53" s="2770"/>
      <c r="C53" s="3088"/>
      <c r="D53" s="3088"/>
      <c r="E53" s="3088"/>
      <c r="F53" s="3088"/>
      <c r="G53" s="3089"/>
      <c r="H53" s="3091"/>
      <c r="I53" s="3107"/>
      <c r="J53" s="3108"/>
      <c r="K53" s="3108"/>
      <c r="L53" s="3108"/>
      <c r="M53" s="3097"/>
      <c r="N53" s="3100"/>
      <c r="O53" s="3101"/>
      <c r="P53" s="828"/>
      <c r="Q53" s="871"/>
      <c r="R53" s="871"/>
      <c r="S53" s="871"/>
      <c r="T53" s="871"/>
      <c r="U53" s="871"/>
      <c r="V53" s="871"/>
      <c r="W53" s="63"/>
      <c r="X53" s="63"/>
      <c r="Y53" s="63"/>
      <c r="Z53" s="63"/>
      <c r="AA53" s="63"/>
      <c r="AB53" s="63"/>
      <c r="AC53" s="63"/>
      <c r="AD53" s="63"/>
    </row>
    <row r="54" spans="1:30">
      <c r="A54" s="3083"/>
      <c r="B54" s="3083"/>
      <c r="C54" s="3083"/>
      <c r="D54" s="3083"/>
      <c r="E54" s="3083"/>
      <c r="F54" s="3083"/>
      <c r="G54" s="3083"/>
      <c r="H54" s="3083"/>
      <c r="I54" s="3083"/>
      <c r="J54" s="3083"/>
      <c r="K54" s="3083"/>
      <c r="L54" s="3083"/>
      <c r="M54" s="3083"/>
      <c r="N54" s="3083"/>
      <c r="O54" s="3083"/>
      <c r="P54" s="63"/>
      <c r="Q54" s="892"/>
      <c r="R54" s="886"/>
      <c r="S54" s="886"/>
      <c r="T54" s="886"/>
      <c r="U54" s="886"/>
      <c r="V54" s="871"/>
      <c r="W54" s="63"/>
      <c r="X54" s="63"/>
      <c r="Y54" s="63"/>
      <c r="Z54" s="63"/>
      <c r="AA54" s="63"/>
      <c r="AB54" s="63"/>
      <c r="AC54" s="63"/>
      <c r="AD54" s="63"/>
    </row>
    <row r="55" spans="1:30">
      <c r="A55" s="63"/>
      <c r="B55" s="63"/>
      <c r="C55" s="63"/>
      <c r="D55" s="63"/>
      <c r="E55" s="63"/>
      <c r="F55" s="63"/>
      <c r="G55" s="63"/>
      <c r="H55" s="63"/>
      <c r="I55" s="63"/>
      <c r="J55" s="63"/>
      <c r="K55" s="63"/>
      <c r="L55" s="63"/>
      <c r="M55" s="63"/>
      <c r="N55" s="63"/>
      <c r="O55" s="887"/>
      <c r="P55" s="63"/>
      <c r="Q55" s="892"/>
      <c r="R55" s="888"/>
      <c r="S55" s="889"/>
      <c r="T55" s="889"/>
      <c r="U55" s="871"/>
      <c r="V55" s="871"/>
      <c r="W55" s="63"/>
      <c r="X55" s="63"/>
      <c r="Y55" s="63"/>
      <c r="Z55" s="63"/>
      <c r="AA55" s="63"/>
      <c r="AB55" s="63"/>
      <c r="AC55" s="63"/>
      <c r="AD55" s="63"/>
    </row>
    <row r="56" spans="1:30">
      <c r="A56" s="63"/>
      <c r="B56" s="63"/>
      <c r="C56" s="63"/>
      <c r="D56" s="63"/>
      <c r="E56" s="63"/>
      <c r="F56" s="63"/>
      <c r="G56" s="63"/>
      <c r="H56" s="63"/>
      <c r="I56" s="63"/>
      <c r="J56" s="63"/>
      <c r="K56" s="63"/>
      <c r="L56" s="63"/>
      <c r="M56" s="63"/>
      <c r="N56" s="63"/>
      <c r="O56" s="887"/>
      <c r="P56" s="63"/>
      <c r="Q56" s="892"/>
      <c r="R56" s="888"/>
      <c r="S56" s="889"/>
      <c r="T56" s="889"/>
      <c r="U56" s="871"/>
      <c r="V56" s="871"/>
      <c r="W56" s="63"/>
      <c r="X56" s="63"/>
      <c r="Y56" s="63"/>
      <c r="Z56" s="63"/>
      <c r="AA56" s="63"/>
      <c r="AB56" s="63"/>
      <c r="AC56" s="63"/>
      <c r="AD56" s="63"/>
    </row>
    <row r="57" spans="1:30">
      <c r="A57" s="63"/>
      <c r="B57" s="63"/>
      <c r="C57" s="63"/>
      <c r="D57" s="63"/>
      <c r="E57" s="63"/>
      <c r="F57" s="63"/>
      <c r="G57" s="63"/>
      <c r="H57" s="63"/>
      <c r="I57" s="63"/>
      <c r="J57" s="63"/>
      <c r="K57" s="63"/>
      <c r="L57" s="63"/>
      <c r="M57" s="63"/>
      <c r="N57" s="63"/>
      <c r="O57" s="887"/>
      <c r="P57" s="63"/>
      <c r="Q57" s="892"/>
      <c r="R57" s="888"/>
      <c r="S57" s="889"/>
      <c r="T57" s="889"/>
      <c r="U57" s="871"/>
      <c r="V57" s="871"/>
      <c r="W57" s="63"/>
      <c r="X57" s="63"/>
      <c r="Y57" s="63"/>
      <c r="Z57" s="63"/>
      <c r="AA57" s="63"/>
      <c r="AB57" s="63"/>
      <c r="AC57" s="63"/>
      <c r="AD57" s="63"/>
    </row>
    <row r="58" spans="1:30">
      <c r="A58" s="616" t="s">
        <v>166</v>
      </c>
      <c r="B58" s="379"/>
      <c r="C58" s="379"/>
      <c r="D58" s="379"/>
      <c r="E58" s="379"/>
      <c r="F58" s="379"/>
      <c r="G58" s="379"/>
      <c r="H58" s="379"/>
      <c r="I58" s="379"/>
      <c r="J58" s="379"/>
      <c r="K58" s="379"/>
      <c r="L58" s="379"/>
      <c r="M58" s="379"/>
      <c r="N58" s="379"/>
      <c r="O58" s="379"/>
      <c r="P58" s="63" t="str">
        <f>"個別票"&amp;Q58</f>
        <v>個別票4</v>
      </c>
      <c r="Q58" s="871">
        <f>Q39+1</f>
        <v>4</v>
      </c>
      <c r="R58" s="871"/>
      <c r="S58" s="871"/>
      <c r="T58" s="871"/>
      <c r="U58" s="871"/>
      <c r="V58" s="871"/>
      <c r="W58" s="63"/>
      <c r="X58" s="63"/>
      <c r="Y58" s="63"/>
      <c r="Z58" s="63"/>
      <c r="AA58" s="63"/>
      <c r="AB58" s="63"/>
      <c r="AC58" s="63"/>
      <c r="AD58" s="63"/>
    </row>
    <row r="59" spans="1:30">
      <c r="A59" s="379" t="s">
        <v>146</v>
      </c>
      <c r="B59" s="619"/>
      <c r="C59" s="619"/>
      <c r="D59" s="619"/>
      <c r="E59" s="619"/>
      <c r="F59" s="619"/>
      <c r="G59" s="619"/>
      <c r="H59" s="619"/>
      <c r="I59" s="619"/>
      <c r="J59" s="619"/>
      <c r="K59" s="619"/>
      <c r="L59" s="619"/>
      <c r="M59" s="619"/>
      <c r="N59" s="379"/>
      <c r="O59" s="379"/>
      <c r="P59" s="63"/>
      <c r="Q59" s="871"/>
      <c r="R59" s="871"/>
      <c r="S59" s="871"/>
      <c r="T59" s="871"/>
      <c r="U59" s="871"/>
      <c r="V59" s="871"/>
      <c r="W59" s="63"/>
      <c r="X59" s="63"/>
      <c r="Y59" s="63"/>
      <c r="Z59" s="63"/>
      <c r="AA59" s="63"/>
      <c r="AB59" s="63"/>
      <c r="AC59" s="63"/>
      <c r="AD59" s="63"/>
    </row>
    <row r="60" spans="1:30" ht="17.25">
      <c r="A60" s="3056" t="s">
        <v>240</v>
      </c>
      <c r="B60" s="3056"/>
      <c r="C60" s="3056"/>
      <c r="D60" s="3056"/>
      <c r="E60" s="3056"/>
      <c r="F60" s="3056"/>
      <c r="G60" s="3056"/>
      <c r="H60" s="3056"/>
      <c r="I60" s="3056"/>
      <c r="J60" s="3056"/>
      <c r="K60" s="3056"/>
      <c r="L60" s="3056"/>
      <c r="M60" s="3056"/>
      <c r="N60" s="3056"/>
      <c r="O60" s="3056"/>
      <c r="P60" s="63"/>
      <c r="Q60" s="871"/>
      <c r="R60" s="871"/>
      <c r="S60" s="871"/>
      <c r="T60" s="871"/>
      <c r="U60" s="871"/>
      <c r="V60" s="871"/>
      <c r="W60" s="63"/>
      <c r="X60" s="63"/>
      <c r="Y60" s="63"/>
      <c r="Z60" s="63"/>
      <c r="AA60" s="63"/>
      <c r="AB60" s="63"/>
      <c r="AC60" s="63"/>
      <c r="AD60" s="63"/>
    </row>
    <row r="61" spans="1:30" ht="31.5" customHeight="1">
      <c r="A61" s="860"/>
      <c r="B61" s="860"/>
      <c r="C61" s="860"/>
      <c r="D61" s="860"/>
      <c r="E61" s="860"/>
      <c r="F61" s="860"/>
      <c r="G61" s="860"/>
      <c r="H61" s="860"/>
      <c r="I61" s="860"/>
      <c r="J61" s="860"/>
      <c r="K61" s="860"/>
      <c r="L61" s="860"/>
      <c r="M61" s="860"/>
      <c r="N61" s="860"/>
      <c r="O61" s="860"/>
      <c r="P61" s="63"/>
      <c r="Q61" s="871"/>
      <c r="R61" s="871"/>
      <c r="S61" s="871"/>
      <c r="T61" s="871"/>
      <c r="U61" s="871"/>
      <c r="V61" s="871"/>
      <c r="W61" s="63"/>
      <c r="X61" s="63"/>
      <c r="Y61" s="63"/>
      <c r="Z61" s="63"/>
      <c r="AA61" s="63"/>
      <c r="AB61" s="63"/>
      <c r="AC61" s="63"/>
      <c r="AD61" s="63"/>
    </row>
    <row r="62" spans="1:30" s="873" customFormat="1" ht="15.95" customHeight="1">
      <c r="A62" s="858" t="s">
        <v>147</v>
      </c>
      <c r="B62" s="872"/>
      <c r="C62" s="872"/>
      <c r="D62" s="872"/>
      <c r="E62" s="872"/>
      <c r="F62" s="872"/>
      <c r="G62" s="872"/>
      <c r="H62" s="872"/>
      <c r="I62" s="872"/>
      <c r="J62" s="872"/>
      <c r="K62" s="872"/>
      <c r="L62" s="872"/>
      <c r="M62" s="872"/>
      <c r="P62" s="874"/>
      <c r="Q62" s="875"/>
      <c r="R62" s="875"/>
      <c r="S62" s="875"/>
      <c r="T62" s="875"/>
      <c r="U62" s="871"/>
      <c r="V62" s="875"/>
      <c r="W62" s="874"/>
      <c r="X62" s="63"/>
      <c r="Y62" s="63"/>
      <c r="Z62" s="63"/>
      <c r="AA62" s="63"/>
      <c r="AB62" s="63"/>
      <c r="AC62" s="63"/>
      <c r="AD62" s="63"/>
    </row>
    <row r="63" spans="1:30" ht="39.950000000000003" customHeight="1">
      <c r="A63" s="3057" t="s">
        <v>148</v>
      </c>
      <c r="B63" s="3058"/>
      <c r="C63" s="3059"/>
      <c r="D63" s="3060" t="str">
        <f>参照元個別!I8</f>
        <v>事業所名を入力4</v>
      </c>
      <c r="E63" s="3061"/>
      <c r="F63" s="3061"/>
      <c r="G63" s="3061"/>
      <c r="H63" s="3061"/>
      <c r="I63" s="3061"/>
      <c r="J63" s="3061"/>
      <c r="K63" s="3061"/>
      <c r="L63" s="3061"/>
      <c r="M63" s="3061"/>
      <c r="N63" s="3061"/>
      <c r="O63" s="3062"/>
      <c r="P63" s="63"/>
      <c r="Q63" s="871"/>
      <c r="R63" s="871"/>
      <c r="S63" s="871"/>
      <c r="T63" s="871"/>
      <c r="U63" s="871"/>
      <c r="V63" s="871"/>
      <c r="W63" s="63"/>
      <c r="X63" s="63"/>
      <c r="Y63" s="63"/>
      <c r="Z63" s="63"/>
      <c r="AA63" s="63"/>
      <c r="AB63" s="63"/>
      <c r="AC63" s="63"/>
      <c r="AD63" s="63"/>
    </row>
    <row r="64" spans="1:30" ht="39.950000000000003" customHeight="1">
      <c r="A64" s="3063" t="s">
        <v>149</v>
      </c>
      <c r="B64" s="3064"/>
      <c r="C64" s="3065"/>
      <c r="D64" s="3102"/>
      <c r="E64" s="3103"/>
      <c r="F64" s="3103"/>
      <c r="G64" s="3103"/>
      <c r="H64" s="3103"/>
      <c r="I64" s="3103"/>
      <c r="J64" s="3103"/>
      <c r="K64" s="3103"/>
      <c r="L64" s="3103"/>
      <c r="M64" s="3103"/>
      <c r="N64" s="3103"/>
      <c r="O64" s="3104"/>
      <c r="P64" s="63"/>
      <c r="Q64" s="871"/>
      <c r="R64" s="871"/>
      <c r="S64" s="871"/>
      <c r="T64" s="871"/>
      <c r="U64" s="871"/>
      <c r="V64" s="871"/>
      <c r="W64" s="63"/>
      <c r="X64" s="63"/>
      <c r="Y64" s="63"/>
      <c r="Z64" s="63"/>
      <c r="AA64" s="63"/>
      <c r="AB64" s="63"/>
      <c r="AC64" s="63"/>
      <c r="AD64" s="63"/>
    </row>
    <row r="65" spans="1:30" ht="39.950000000000003" customHeight="1">
      <c r="A65" s="3077" t="s">
        <v>150</v>
      </c>
      <c r="B65" s="3078"/>
      <c r="C65" s="3079"/>
      <c r="D65" s="3080"/>
      <c r="E65" s="876" t="s">
        <v>171</v>
      </c>
      <c r="F65" s="3072" t="s">
        <v>241</v>
      </c>
      <c r="G65" s="3073"/>
      <c r="H65" s="3081" t="str">
        <f ca="1">参照元個別!$O$8</f>
        <v/>
      </c>
      <c r="I65" s="3082"/>
      <c r="J65" s="877" t="s">
        <v>167</v>
      </c>
      <c r="K65" s="3072" t="s">
        <v>242</v>
      </c>
      <c r="L65" s="3073"/>
      <c r="M65" s="3069"/>
      <c r="N65" s="3070"/>
      <c r="O65" s="3071"/>
      <c r="P65" s="63" t="str">
        <f>IFERROR(VLOOKUP(M65,$U$3:$V$18,2,0),"")</f>
        <v/>
      </c>
      <c r="Q65" s="871"/>
      <c r="R65" s="871"/>
      <c r="S65" s="871"/>
      <c r="T65" s="871"/>
      <c r="U65" s="875"/>
      <c r="V65" s="871"/>
      <c r="W65" s="63"/>
      <c r="X65" s="63"/>
      <c r="Y65" s="63"/>
      <c r="Z65" s="63"/>
      <c r="AA65" s="63"/>
      <c r="AB65" s="63"/>
      <c r="AC65" s="63"/>
      <c r="AD65" s="63"/>
    </row>
    <row r="66" spans="1:30" ht="39.950000000000003" customHeight="1">
      <c r="A66" s="3072" t="s">
        <v>243</v>
      </c>
      <c r="B66" s="3073"/>
      <c r="C66" s="3074"/>
      <c r="D66" s="3042"/>
      <c r="E66" s="3043"/>
      <c r="F66" s="3072" t="s">
        <v>153</v>
      </c>
      <c r="G66" s="3073"/>
      <c r="H66" s="3074"/>
      <c r="I66" s="3042"/>
      <c r="J66" s="3043"/>
      <c r="K66" s="3075"/>
      <c r="L66" s="3076"/>
      <c r="M66" s="3076"/>
      <c r="N66" s="3076"/>
      <c r="O66" s="3076"/>
      <c r="P66" s="63"/>
      <c r="Q66" s="871"/>
      <c r="R66" s="871"/>
      <c r="S66" s="871"/>
      <c r="T66" s="871"/>
      <c r="U66" s="871"/>
      <c r="V66" s="871"/>
      <c r="W66" s="63"/>
      <c r="X66" s="63"/>
      <c r="Y66" s="63"/>
      <c r="Z66" s="63"/>
      <c r="AA66" s="63"/>
      <c r="AB66" s="63"/>
      <c r="AC66" s="63"/>
      <c r="AD66" s="63"/>
    </row>
    <row r="67" spans="1:30" ht="18.75" customHeight="1">
      <c r="A67" s="878"/>
      <c r="B67" s="878"/>
      <c r="C67" s="879"/>
      <c r="D67" s="880"/>
      <c r="E67" s="879"/>
      <c r="F67" s="881"/>
      <c r="P67" s="63"/>
      <c r="Q67" s="871"/>
      <c r="R67" s="871"/>
      <c r="S67" s="871"/>
      <c r="T67" s="871"/>
      <c r="U67" s="871"/>
      <c r="V67" s="891"/>
      <c r="W67" s="882"/>
      <c r="X67" s="63"/>
      <c r="Y67" s="63"/>
      <c r="Z67" s="63"/>
      <c r="AA67" s="63"/>
      <c r="AB67" s="63"/>
      <c r="AC67" s="63"/>
      <c r="AD67" s="63"/>
    </row>
    <row r="68" spans="1:30" ht="30" customHeight="1">
      <c r="A68" s="3084" t="s">
        <v>308</v>
      </c>
      <c r="B68" s="3085"/>
      <c r="C68" s="3085"/>
      <c r="D68" s="3085"/>
      <c r="E68" s="3085"/>
      <c r="F68" s="3085"/>
      <c r="G68" s="3085"/>
      <c r="H68" s="3085"/>
      <c r="I68" s="3085"/>
      <c r="J68" s="3085"/>
      <c r="K68" s="3085"/>
      <c r="L68" s="3085"/>
      <c r="M68" s="3085"/>
      <c r="N68" s="3085"/>
      <c r="O68" s="3085"/>
      <c r="P68" s="63"/>
      <c r="Q68" s="871"/>
      <c r="R68" s="871"/>
      <c r="S68" s="871"/>
      <c r="T68" s="871"/>
      <c r="U68" s="871"/>
      <c r="V68" s="891"/>
      <c r="W68" s="882"/>
      <c r="X68" s="63"/>
      <c r="Y68" s="63"/>
      <c r="Z68" s="63"/>
      <c r="AA68" s="63"/>
      <c r="AB68" s="63"/>
      <c r="AC68" s="63"/>
      <c r="AD68" s="63"/>
    </row>
    <row r="69" spans="1:30" s="873" customFormat="1" ht="15.95" customHeight="1">
      <c r="A69" s="823" t="s">
        <v>310</v>
      </c>
      <c r="B69" s="883"/>
      <c r="C69" s="883"/>
      <c r="D69" s="883"/>
      <c r="E69" s="883"/>
      <c r="F69" s="883"/>
      <c r="G69" s="883"/>
      <c r="H69" s="883"/>
      <c r="I69" s="883"/>
      <c r="J69" s="883"/>
      <c r="K69" s="883"/>
      <c r="L69" s="823"/>
      <c r="M69" s="823"/>
      <c r="N69" s="823"/>
      <c r="O69" s="823"/>
      <c r="P69" s="874"/>
      <c r="Q69" s="884"/>
      <c r="R69" s="884"/>
      <c r="S69" s="884"/>
      <c r="T69" s="884"/>
      <c r="U69" s="871"/>
      <c r="V69" s="884"/>
      <c r="W69" s="885"/>
      <c r="X69" s="63"/>
      <c r="Y69" s="63"/>
      <c r="Z69" s="63"/>
      <c r="AA69" s="63"/>
      <c r="AB69" s="63"/>
      <c r="AC69" s="63"/>
      <c r="AD69" s="63"/>
    </row>
    <row r="70" spans="1:30" ht="36" customHeight="1">
      <c r="A70" s="2754"/>
      <c r="B70" s="2756"/>
      <c r="C70" s="2752" t="s">
        <v>307</v>
      </c>
      <c r="D70" s="2752"/>
      <c r="E70" s="2752"/>
      <c r="F70" s="2752"/>
      <c r="G70" s="2752"/>
      <c r="H70" s="2015"/>
      <c r="I70" s="2751" t="s">
        <v>244</v>
      </c>
      <c r="J70" s="2014"/>
      <c r="K70" s="2014"/>
      <c r="L70" s="2014"/>
      <c r="M70" s="2014"/>
      <c r="N70" s="2014"/>
      <c r="O70" s="2015"/>
      <c r="P70" s="63"/>
      <c r="Q70" s="871"/>
      <c r="R70" s="871"/>
      <c r="S70" s="871"/>
      <c r="T70" s="871"/>
      <c r="U70" s="871"/>
      <c r="V70" s="871"/>
      <c r="W70" s="63"/>
      <c r="X70" s="63"/>
      <c r="Y70" s="63"/>
      <c r="Z70" s="63"/>
      <c r="AA70" s="63"/>
      <c r="AB70" s="63"/>
      <c r="AC70" s="63"/>
      <c r="AD70" s="63"/>
    </row>
    <row r="71" spans="1:30" ht="24" customHeight="1">
      <c r="A71" s="2772" t="s">
        <v>184</v>
      </c>
      <c r="B71" s="2773"/>
      <c r="C71" s="3086" t="str">
        <f ca="1">参照元個別!D8</f>
        <v/>
      </c>
      <c r="D71" s="3086"/>
      <c r="E71" s="3086"/>
      <c r="F71" s="3086"/>
      <c r="G71" s="3087"/>
      <c r="H71" s="3090" t="s">
        <v>3165</v>
      </c>
      <c r="I71" s="3105" t="str">
        <f ca="1">参照元個別!F8</f>
        <v/>
      </c>
      <c r="J71" s="3106"/>
      <c r="K71" s="3106"/>
      <c r="L71" s="3106"/>
      <c r="M71" s="3096" t="s">
        <v>3142</v>
      </c>
      <c r="N71" s="3098" t="str">
        <f>参照元個別!G8</f>
        <v>　</v>
      </c>
      <c r="O71" s="3099"/>
      <c r="P71" s="828"/>
      <c r="Q71" s="871"/>
      <c r="R71" s="871"/>
      <c r="S71" s="871"/>
      <c r="T71" s="871"/>
      <c r="U71" s="871"/>
      <c r="V71" s="871"/>
      <c r="W71" s="63"/>
      <c r="X71" s="63"/>
      <c r="Y71" s="63"/>
      <c r="Z71" s="63"/>
      <c r="AA71" s="63"/>
      <c r="AB71" s="63"/>
      <c r="AC71" s="63"/>
      <c r="AD71" s="63"/>
    </row>
    <row r="72" spans="1:30" ht="23.1" customHeight="1">
      <c r="A72" s="2769">
        <f>IF( 報1!$L$28="","", 報1!$L$28 )</f>
        <v>2025</v>
      </c>
      <c r="B72" s="2770"/>
      <c r="C72" s="3088"/>
      <c r="D72" s="3088"/>
      <c r="E72" s="3088"/>
      <c r="F72" s="3088"/>
      <c r="G72" s="3089"/>
      <c r="H72" s="3091"/>
      <c r="I72" s="3107"/>
      <c r="J72" s="3108"/>
      <c r="K72" s="3108"/>
      <c r="L72" s="3108"/>
      <c r="M72" s="3097"/>
      <c r="N72" s="3100"/>
      <c r="O72" s="3101"/>
      <c r="P72" s="828"/>
      <c r="Q72" s="871"/>
      <c r="R72" s="871"/>
      <c r="S72" s="871"/>
      <c r="T72" s="871"/>
      <c r="U72" s="871"/>
      <c r="V72" s="871"/>
      <c r="W72" s="63"/>
      <c r="X72" s="63"/>
      <c r="Y72" s="63"/>
      <c r="Z72" s="63"/>
      <c r="AA72" s="63"/>
      <c r="AB72" s="63"/>
      <c r="AC72" s="63"/>
      <c r="AD72" s="63"/>
    </row>
    <row r="73" spans="1:30">
      <c r="A73" s="3083"/>
      <c r="B73" s="3083"/>
      <c r="C73" s="3083"/>
      <c r="D73" s="3083"/>
      <c r="E73" s="3083"/>
      <c r="F73" s="3083"/>
      <c r="G73" s="3083"/>
      <c r="H73" s="3083"/>
      <c r="I73" s="3083"/>
      <c r="J73" s="3083"/>
      <c r="K73" s="3083"/>
      <c r="L73" s="3083"/>
      <c r="M73" s="3083"/>
      <c r="N73" s="3083"/>
      <c r="O73" s="3083"/>
      <c r="P73" s="63"/>
      <c r="Q73" s="871"/>
      <c r="R73" s="871"/>
      <c r="S73" s="871"/>
      <c r="T73" s="871"/>
      <c r="U73" s="871"/>
      <c r="V73" s="871"/>
      <c r="W73" s="63"/>
      <c r="X73" s="63"/>
      <c r="Y73" s="63"/>
      <c r="Z73" s="63"/>
      <c r="AA73" s="63"/>
      <c r="AB73" s="63"/>
      <c r="AC73" s="63"/>
      <c r="AD73" s="63"/>
    </row>
    <row r="74" spans="1:30">
      <c r="A74" s="63"/>
      <c r="B74" s="63"/>
      <c r="C74" s="63"/>
      <c r="D74" s="63"/>
      <c r="E74" s="63"/>
      <c r="F74" s="63"/>
      <c r="G74" s="63"/>
      <c r="H74" s="63"/>
      <c r="I74" s="63"/>
      <c r="J74" s="63"/>
      <c r="K74" s="63"/>
      <c r="L74" s="63"/>
      <c r="M74" s="63"/>
      <c r="N74" s="63"/>
      <c r="O74" s="887"/>
      <c r="P74" s="63"/>
      <c r="Q74" s="871"/>
      <c r="R74" s="871"/>
      <c r="S74" s="871"/>
      <c r="T74" s="871"/>
      <c r="U74" s="871"/>
      <c r="V74" s="871"/>
      <c r="W74" s="63"/>
      <c r="X74" s="63"/>
      <c r="Y74" s="63"/>
      <c r="Z74" s="63"/>
      <c r="AA74" s="63"/>
      <c r="AB74" s="63"/>
      <c r="AC74" s="63"/>
      <c r="AD74" s="63"/>
    </row>
    <row r="75" spans="1:30">
      <c r="A75" s="63"/>
      <c r="B75" s="63"/>
      <c r="C75" s="63"/>
      <c r="D75" s="63"/>
      <c r="E75" s="63"/>
      <c r="F75" s="63"/>
      <c r="G75" s="63"/>
      <c r="H75" s="63"/>
      <c r="I75" s="63"/>
      <c r="J75" s="63"/>
      <c r="K75" s="63"/>
      <c r="L75" s="63"/>
      <c r="M75" s="63"/>
      <c r="N75" s="63"/>
      <c r="O75" s="887"/>
      <c r="P75" s="63"/>
      <c r="Q75" s="871"/>
      <c r="R75" s="871"/>
      <c r="S75" s="871"/>
      <c r="T75" s="871"/>
      <c r="U75" s="871"/>
      <c r="V75" s="871"/>
      <c r="W75" s="63"/>
      <c r="X75" s="63"/>
      <c r="Y75" s="63"/>
      <c r="Z75" s="63"/>
      <c r="AA75" s="63"/>
      <c r="AB75" s="63"/>
      <c r="AC75" s="63"/>
      <c r="AD75" s="63"/>
    </row>
    <row r="76" spans="1:30">
      <c r="A76" s="63"/>
      <c r="B76" s="63"/>
      <c r="C76" s="63"/>
      <c r="D76" s="63"/>
      <c r="E76" s="63"/>
      <c r="F76" s="63"/>
      <c r="G76" s="63"/>
      <c r="H76" s="63"/>
      <c r="I76" s="63"/>
      <c r="J76" s="63"/>
      <c r="K76" s="63"/>
      <c r="L76" s="63"/>
      <c r="M76" s="63"/>
      <c r="N76" s="63"/>
      <c r="O76" s="887"/>
      <c r="P76" s="63"/>
      <c r="Q76" s="871"/>
      <c r="R76" s="871"/>
      <c r="S76" s="871"/>
      <c r="T76" s="871"/>
      <c r="U76" s="871"/>
      <c r="V76" s="871"/>
      <c r="W76" s="63"/>
      <c r="X76" s="63"/>
      <c r="Y76" s="63"/>
      <c r="Z76" s="63"/>
      <c r="AA76" s="63"/>
      <c r="AB76" s="63"/>
      <c r="AC76" s="63"/>
      <c r="AD76" s="63"/>
    </row>
    <row r="77" spans="1:30">
      <c r="A77" s="616" t="s">
        <v>166</v>
      </c>
      <c r="B77" s="379"/>
      <c r="C77" s="379"/>
      <c r="D77" s="379"/>
      <c r="E77" s="379"/>
      <c r="F77" s="379"/>
      <c r="G77" s="379"/>
      <c r="H77" s="379"/>
      <c r="I77" s="379"/>
      <c r="J77" s="379"/>
      <c r="K77" s="379"/>
      <c r="L77" s="379"/>
      <c r="M77" s="379"/>
      <c r="N77" s="379"/>
      <c r="O77" s="379"/>
      <c r="P77" s="63" t="str">
        <f>"個別票"&amp;Q77</f>
        <v>個別票5</v>
      </c>
      <c r="Q77" s="871">
        <f>Q58+1</f>
        <v>5</v>
      </c>
      <c r="R77" s="871"/>
      <c r="S77" s="871"/>
      <c r="T77" s="871"/>
      <c r="U77" s="871"/>
      <c r="V77" s="871"/>
      <c r="W77" s="63"/>
      <c r="X77" s="63"/>
      <c r="Y77" s="63"/>
      <c r="Z77" s="63"/>
      <c r="AA77" s="63"/>
      <c r="AB77" s="63"/>
      <c r="AC77" s="63"/>
      <c r="AD77" s="63"/>
    </row>
    <row r="78" spans="1:30">
      <c r="A78" s="379" t="s">
        <v>146</v>
      </c>
      <c r="B78" s="619"/>
      <c r="C78" s="619"/>
      <c r="D78" s="619"/>
      <c r="E78" s="619"/>
      <c r="F78" s="619"/>
      <c r="G78" s="619"/>
      <c r="H78" s="619"/>
      <c r="I78" s="619"/>
      <c r="J78" s="619"/>
      <c r="K78" s="619"/>
      <c r="L78" s="619"/>
      <c r="M78" s="619"/>
      <c r="N78" s="379"/>
      <c r="O78" s="379"/>
      <c r="P78" s="63"/>
      <c r="Q78" s="871"/>
      <c r="R78" s="871"/>
      <c r="S78" s="871"/>
      <c r="T78" s="871"/>
      <c r="U78" s="871"/>
      <c r="V78" s="871"/>
      <c r="W78" s="63"/>
      <c r="X78" s="63"/>
      <c r="Y78" s="63"/>
      <c r="Z78" s="63"/>
      <c r="AA78" s="63"/>
      <c r="AB78" s="63"/>
      <c r="AC78" s="63"/>
      <c r="AD78" s="63"/>
    </row>
    <row r="79" spans="1:30" ht="17.25">
      <c r="A79" s="3056" t="s">
        <v>240</v>
      </c>
      <c r="B79" s="3056"/>
      <c r="C79" s="3056"/>
      <c r="D79" s="3056"/>
      <c r="E79" s="3056"/>
      <c r="F79" s="3056"/>
      <c r="G79" s="3056"/>
      <c r="H79" s="3056"/>
      <c r="I79" s="3056"/>
      <c r="J79" s="3056"/>
      <c r="K79" s="3056"/>
      <c r="L79" s="3056"/>
      <c r="M79" s="3056"/>
      <c r="N79" s="3056"/>
      <c r="O79" s="3056"/>
      <c r="P79" s="63"/>
      <c r="Q79" s="871"/>
      <c r="R79" s="871"/>
      <c r="S79" s="871"/>
      <c r="T79" s="871"/>
      <c r="U79" s="871"/>
      <c r="V79" s="871"/>
      <c r="W79" s="63"/>
      <c r="X79" s="63"/>
      <c r="Y79" s="63"/>
      <c r="Z79" s="63"/>
      <c r="AA79" s="63"/>
      <c r="AB79" s="63"/>
      <c r="AC79" s="63"/>
      <c r="AD79" s="63"/>
    </row>
    <row r="80" spans="1:30" ht="31.5" customHeight="1">
      <c r="A80" s="860"/>
      <c r="B80" s="860"/>
      <c r="C80" s="860"/>
      <c r="D80" s="860"/>
      <c r="E80" s="860"/>
      <c r="F80" s="860"/>
      <c r="G80" s="860"/>
      <c r="H80" s="860"/>
      <c r="I80" s="860"/>
      <c r="J80" s="860"/>
      <c r="K80" s="860"/>
      <c r="L80" s="860"/>
      <c r="M80" s="860"/>
      <c r="N80" s="860"/>
      <c r="O80" s="860"/>
      <c r="P80" s="63"/>
      <c r="Q80" s="871"/>
      <c r="R80" s="871"/>
      <c r="S80" s="871"/>
      <c r="T80" s="871"/>
      <c r="U80" s="871"/>
      <c r="V80" s="871"/>
      <c r="W80" s="63"/>
      <c r="X80" s="63"/>
      <c r="Y80" s="63"/>
      <c r="Z80" s="63"/>
      <c r="AA80" s="63"/>
      <c r="AB80" s="63"/>
      <c r="AC80" s="63"/>
      <c r="AD80" s="63"/>
    </row>
    <row r="81" spans="1:30" s="873" customFormat="1" ht="15.95" customHeight="1">
      <c r="A81" s="858" t="s">
        <v>147</v>
      </c>
      <c r="B81" s="872"/>
      <c r="C81" s="872"/>
      <c r="D81" s="872"/>
      <c r="E81" s="872"/>
      <c r="F81" s="872"/>
      <c r="G81" s="872"/>
      <c r="H81" s="872"/>
      <c r="I81" s="872"/>
      <c r="J81" s="872"/>
      <c r="K81" s="872"/>
      <c r="L81" s="872"/>
      <c r="M81" s="872"/>
      <c r="P81" s="874"/>
      <c r="Q81" s="875"/>
      <c r="R81" s="875"/>
      <c r="S81" s="875"/>
      <c r="T81" s="875"/>
      <c r="U81" s="871"/>
      <c r="V81" s="875"/>
      <c r="W81" s="874"/>
      <c r="X81" s="63"/>
      <c r="Y81" s="63"/>
      <c r="Z81" s="63"/>
      <c r="AA81" s="63"/>
      <c r="AB81" s="63"/>
      <c r="AC81" s="63"/>
      <c r="AD81" s="63"/>
    </row>
    <row r="82" spans="1:30" ht="39.950000000000003" customHeight="1">
      <c r="A82" s="3057" t="s">
        <v>148</v>
      </c>
      <c r="B82" s="3058"/>
      <c r="C82" s="3059"/>
      <c r="D82" s="3060" t="str">
        <f>参照元個別!I9</f>
        <v>事業所名を入力5</v>
      </c>
      <c r="E82" s="3061"/>
      <c r="F82" s="3061"/>
      <c r="G82" s="3061"/>
      <c r="H82" s="3061"/>
      <c r="I82" s="3061"/>
      <c r="J82" s="3061"/>
      <c r="K82" s="3061"/>
      <c r="L82" s="3061"/>
      <c r="M82" s="3061"/>
      <c r="N82" s="3061"/>
      <c r="O82" s="3062"/>
      <c r="P82" s="63"/>
      <c r="Q82" s="871"/>
      <c r="R82" s="871"/>
      <c r="S82" s="871"/>
      <c r="T82" s="871"/>
      <c r="U82" s="871"/>
      <c r="V82" s="871"/>
      <c r="W82" s="63"/>
      <c r="X82" s="63"/>
      <c r="Y82" s="63"/>
      <c r="Z82" s="63"/>
      <c r="AA82" s="63"/>
      <c r="AB82" s="63"/>
      <c r="AC82" s="63"/>
      <c r="AD82" s="63"/>
    </row>
    <row r="83" spans="1:30" ht="39.950000000000003" customHeight="1">
      <c r="A83" s="3063" t="s">
        <v>149</v>
      </c>
      <c r="B83" s="3064"/>
      <c r="C83" s="3065"/>
      <c r="D83" s="3102"/>
      <c r="E83" s="3103"/>
      <c r="F83" s="3103"/>
      <c r="G83" s="3103"/>
      <c r="H83" s="3103"/>
      <c r="I83" s="3103"/>
      <c r="J83" s="3103"/>
      <c r="K83" s="3103"/>
      <c r="L83" s="3103"/>
      <c r="M83" s="3103"/>
      <c r="N83" s="3103"/>
      <c r="O83" s="3104"/>
      <c r="P83" s="63"/>
      <c r="Q83" s="871"/>
      <c r="R83" s="871"/>
      <c r="S83" s="871"/>
      <c r="T83" s="871"/>
      <c r="U83" s="871"/>
      <c r="V83" s="871"/>
      <c r="W83" s="63"/>
      <c r="X83" s="63"/>
      <c r="Y83" s="63"/>
      <c r="Z83" s="63"/>
      <c r="AA83" s="63"/>
      <c r="AB83" s="63"/>
      <c r="AC83" s="63"/>
      <c r="AD83" s="63"/>
    </row>
    <row r="84" spans="1:30" ht="39.950000000000003" customHeight="1">
      <c r="A84" s="3077" t="s">
        <v>150</v>
      </c>
      <c r="B84" s="3078"/>
      <c r="C84" s="3079"/>
      <c r="D84" s="3080"/>
      <c r="E84" s="876" t="s">
        <v>171</v>
      </c>
      <c r="F84" s="3072" t="s">
        <v>241</v>
      </c>
      <c r="G84" s="3073"/>
      <c r="H84" s="3081" t="str">
        <f ca="1">参照元個別!$O$9</f>
        <v/>
      </c>
      <c r="I84" s="3082"/>
      <c r="J84" s="877" t="s">
        <v>167</v>
      </c>
      <c r="K84" s="3072" t="s">
        <v>242</v>
      </c>
      <c r="L84" s="3073"/>
      <c r="M84" s="3069"/>
      <c r="N84" s="3070"/>
      <c r="O84" s="3071"/>
      <c r="P84" s="63" t="str">
        <f>IFERROR(VLOOKUP(M84,$U$3:$V$18,2,0),"")</f>
        <v/>
      </c>
      <c r="Q84" s="871"/>
      <c r="R84" s="871"/>
      <c r="S84" s="871"/>
      <c r="T84" s="871"/>
      <c r="U84" s="875"/>
      <c r="V84" s="871"/>
      <c r="W84" s="63"/>
      <c r="X84" s="63"/>
      <c r="Y84" s="63"/>
      <c r="Z84" s="63"/>
      <c r="AA84" s="63"/>
      <c r="AB84" s="63"/>
      <c r="AC84" s="63"/>
      <c r="AD84" s="63"/>
    </row>
    <row r="85" spans="1:30" ht="39.950000000000003" customHeight="1">
      <c r="A85" s="3072" t="s">
        <v>243</v>
      </c>
      <c r="B85" s="3073"/>
      <c r="C85" s="3074"/>
      <c r="D85" s="3042"/>
      <c r="E85" s="3043"/>
      <c r="F85" s="3072" t="s">
        <v>153</v>
      </c>
      <c r="G85" s="3073"/>
      <c r="H85" s="3074"/>
      <c r="I85" s="3042"/>
      <c r="J85" s="3043"/>
      <c r="K85" s="3075"/>
      <c r="L85" s="3076"/>
      <c r="M85" s="3076"/>
      <c r="N85" s="3076"/>
      <c r="O85" s="3076"/>
      <c r="P85" s="63"/>
      <c r="Q85" s="871"/>
      <c r="R85" s="871"/>
      <c r="S85" s="871"/>
      <c r="T85" s="871"/>
      <c r="U85" s="871"/>
      <c r="V85" s="871"/>
      <c r="W85" s="63"/>
      <c r="X85" s="63"/>
      <c r="Y85" s="63"/>
      <c r="Z85" s="63"/>
      <c r="AA85" s="63"/>
      <c r="AB85" s="63"/>
      <c r="AC85" s="63"/>
      <c r="AD85" s="63"/>
    </row>
    <row r="86" spans="1:30" ht="18.75" customHeight="1">
      <c r="A86" s="878"/>
      <c r="B86" s="878"/>
      <c r="C86" s="879"/>
      <c r="D86" s="880"/>
      <c r="E86" s="879"/>
      <c r="F86" s="881"/>
      <c r="P86" s="63"/>
      <c r="Q86" s="871"/>
      <c r="R86" s="871"/>
      <c r="S86" s="871"/>
      <c r="T86" s="871"/>
      <c r="U86" s="871"/>
      <c r="V86" s="891"/>
      <c r="W86" s="882"/>
      <c r="X86" s="63"/>
      <c r="Y86" s="63"/>
      <c r="Z86" s="63"/>
      <c r="AA86" s="63"/>
      <c r="AB86" s="63"/>
      <c r="AC86" s="63"/>
      <c r="AD86" s="63"/>
    </row>
    <row r="87" spans="1:30" ht="30" customHeight="1">
      <c r="A87" s="3084" t="s">
        <v>308</v>
      </c>
      <c r="B87" s="3085"/>
      <c r="C87" s="3085"/>
      <c r="D87" s="3085"/>
      <c r="E87" s="3085"/>
      <c r="F87" s="3085"/>
      <c r="G87" s="3085"/>
      <c r="H87" s="3085"/>
      <c r="I87" s="3085"/>
      <c r="J87" s="3085"/>
      <c r="K87" s="3085"/>
      <c r="L87" s="3085"/>
      <c r="M87" s="3085"/>
      <c r="N87" s="3085"/>
      <c r="O87" s="3085"/>
      <c r="P87" s="63"/>
      <c r="Q87" s="871"/>
      <c r="R87" s="871"/>
      <c r="S87" s="871"/>
      <c r="T87" s="871"/>
      <c r="U87" s="871"/>
      <c r="V87" s="891"/>
      <c r="W87" s="882"/>
      <c r="X87" s="63"/>
      <c r="Y87" s="63"/>
      <c r="Z87" s="63"/>
      <c r="AA87" s="63"/>
      <c r="AB87" s="63"/>
      <c r="AC87" s="63"/>
      <c r="AD87" s="63"/>
    </row>
    <row r="88" spans="1:30" s="873" customFormat="1" ht="15.95" customHeight="1">
      <c r="A88" s="823" t="s">
        <v>310</v>
      </c>
      <c r="B88" s="883"/>
      <c r="C88" s="883"/>
      <c r="D88" s="883"/>
      <c r="E88" s="883"/>
      <c r="F88" s="883"/>
      <c r="G88" s="883"/>
      <c r="H88" s="883"/>
      <c r="I88" s="883"/>
      <c r="J88" s="883"/>
      <c r="K88" s="883"/>
      <c r="L88" s="823"/>
      <c r="M88" s="823"/>
      <c r="N88" s="823"/>
      <c r="O88" s="823"/>
      <c r="P88" s="874"/>
      <c r="Q88" s="884"/>
      <c r="R88" s="884"/>
      <c r="S88" s="884"/>
      <c r="T88" s="884"/>
      <c r="U88" s="871"/>
      <c r="V88" s="884"/>
      <c r="W88" s="885"/>
      <c r="X88" s="63"/>
      <c r="Y88" s="63"/>
      <c r="Z88" s="63"/>
      <c r="AA88" s="63"/>
      <c r="AB88" s="63"/>
      <c r="AC88" s="63"/>
      <c r="AD88" s="63"/>
    </row>
    <row r="89" spans="1:30" ht="36" customHeight="1">
      <c r="A89" s="2754"/>
      <c r="B89" s="2756"/>
      <c r="C89" s="2752" t="s">
        <v>307</v>
      </c>
      <c r="D89" s="2752"/>
      <c r="E89" s="2752"/>
      <c r="F89" s="2752"/>
      <c r="G89" s="2752"/>
      <c r="H89" s="2015"/>
      <c r="I89" s="2751" t="s">
        <v>244</v>
      </c>
      <c r="J89" s="2014"/>
      <c r="K89" s="2014"/>
      <c r="L89" s="2014"/>
      <c r="M89" s="2014"/>
      <c r="N89" s="2014"/>
      <c r="O89" s="2015"/>
      <c r="P89" s="63"/>
      <c r="Q89" s="871"/>
      <c r="R89" s="871"/>
      <c r="S89" s="871"/>
      <c r="T89" s="871"/>
      <c r="U89" s="871"/>
      <c r="V89" s="871"/>
      <c r="W89" s="63"/>
      <c r="X89" s="63"/>
      <c r="Y89" s="63"/>
      <c r="Z89" s="63"/>
      <c r="AA89" s="63"/>
      <c r="AB89" s="63"/>
      <c r="AC89" s="63"/>
      <c r="AD89" s="63"/>
    </row>
    <row r="90" spans="1:30" ht="24" customHeight="1">
      <c r="A90" s="2772" t="s">
        <v>184</v>
      </c>
      <c r="B90" s="2773"/>
      <c r="C90" s="3086" t="str">
        <f ca="1">参照元個別!D9</f>
        <v/>
      </c>
      <c r="D90" s="3086"/>
      <c r="E90" s="3086"/>
      <c r="F90" s="3086"/>
      <c r="G90" s="3087"/>
      <c r="H90" s="3090" t="s">
        <v>3165</v>
      </c>
      <c r="I90" s="3105" t="str">
        <f ca="1">参照元個別!F9</f>
        <v/>
      </c>
      <c r="J90" s="3106"/>
      <c r="K90" s="3106"/>
      <c r="L90" s="3106"/>
      <c r="M90" s="3096" t="s">
        <v>3142</v>
      </c>
      <c r="N90" s="3098" t="str">
        <f>参照元個別!G9</f>
        <v>　</v>
      </c>
      <c r="O90" s="3099"/>
      <c r="P90" s="828"/>
      <c r="Q90" s="871"/>
      <c r="R90" s="871"/>
      <c r="S90" s="871"/>
      <c r="T90" s="871"/>
      <c r="U90" s="871"/>
      <c r="V90" s="871"/>
      <c r="W90" s="63"/>
      <c r="X90" s="63"/>
      <c r="Y90" s="63"/>
      <c r="Z90" s="63"/>
      <c r="AA90" s="63"/>
      <c r="AB90" s="63"/>
      <c r="AC90" s="63"/>
      <c r="AD90" s="63"/>
    </row>
    <row r="91" spans="1:30" ht="23.1" customHeight="1">
      <c r="A91" s="2769">
        <f>IF( 報1!$L$28="","", 報1!$L$28 )</f>
        <v>2025</v>
      </c>
      <c r="B91" s="2770"/>
      <c r="C91" s="3088"/>
      <c r="D91" s="3088"/>
      <c r="E91" s="3088"/>
      <c r="F91" s="3088"/>
      <c r="G91" s="3089"/>
      <c r="H91" s="3091"/>
      <c r="I91" s="3107"/>
      <c r="J91" s="3108"/>
      <c r="K91" s="3108"/>
      <c r="L91" s="3108"/>
      <c r="M91" s="3097"/>
      <c r="N91" s="3100"/>
      <c r="O91" s="3101"/>
      <c r="P91" s="828"/>
      <c r="Q91" s="871"/>
      <c r="R91" s="871"/>
      <c r="S91" s="871"/>
      <c r="T91" s="871"/>
      <c r="U91" s="871"/>
      <c r="V91" s="871"/>
      <c r="W91" s="63"/>
      <c r="X91" s="63"/>
      <c r="Y91" s="63"/>
      <c r="Z91" s="63"/>
      <c r="AA91" s="63"/>
      <c r="AB91" s="63"/>
      <c r="AC91" s="63"/>
      <c r="AD91" s="63"/>
    </row>
    <row r="92" spans="1:30">
      <c r="A92" s="3083"/>
      <c r="B92" s="3083"/>
      <c r="C92" s="3083"/>
      <c r="D92" s="3083"/>
      <c r="E92" s="3083"/>
      <c r="F92" s="3083"/>
      <c r="G92" s="3083"/>
      <c r="H92" s="3083"/>
      <c r="I92" s="3083"/>
      <c r="J92" s="3083"/>
      <c r="K92" s="3083"/>
      <c r="L92" s="3083"/>
      <c r="M92" s="3083"/>
      <c r="N92" s="3083"/>
      <c r="O92" s="3083"/>
      <c r="P92" s="63"/>
      <c r="Q92" s="871"/>
      <c r="R92" s="886"/>
      <c r="S92" s="886"/>
      <c r="T92" s="886"/>
      <c r="U92" s="886"/>
      <c r="V92" s="871"/>
      <c r="W92" s="63"/>
      <c r="X92" s="63"/>
      <c r="Y92" s="63"/>
      <c r="Z92" s="63"/>
      <c r="AA92" s="63"/>
      <c r="AB92" s="63"/>
      <c r="AC92" s="63"/>
      <c r="AD92" s="63"/>
    </row>
    <row r="93" spans="1:30">
      <c r="A93" s="63"/>
      <c r="B93" s="63"/>
      <c r="C93" s="63"/>
      <c r="D93" s="63"/>
      <c r="E93" s="63"/>
      <c r="F93" s="63"/>
      <c r="G93" s="63"/>
      <c r="H93" s="63"/>
      <c r="I93" s="63"/>
      <c r="J93" s="63"/>
      <c r="K93" s="63"/>
      <c r="L93" s="63"/>
      <c r="M93" s="63"/>
      <c r="N93" s="63"/>
      <c r="O93" s="887"/>
      <c r="P93" s="63"/>
      <c r="Q93" s="871"/>
      <c r="R93" s="888"/>
      <c r="S93" s="889"/>
      <c r="T93" s="889"/>
      <c r="U93" s="871"/>
      <c r="V93" s="871"/>
      <c r="W93" s="63"/>
      <c r="X93" s="63"/>
      <c r="Y93" s="63"/>
      <c r="Z93" s="63"/>
      <c r="AA93" s="63"/>
      <c r="AB93" s="63"/>
      <c r="AC93" s="63"/>
      <c r="AD93" s="63"/>
    </row>
    <row r="94" spans="1:30">
      <c r="A94" s="63"/>
      <c r="B94" s="63"/>
      <c r="C94" s="63"/>
      <c r="D94" s="63"/>
      <c r="E94" s="63"/>
      <c r="F94" s="63"/>
      <c r="G94" s="63"/>
      <c r="H94" s="63"/>
      <c r="I94" s="63"/>
      <c r="J94" s="63"/>
      <c r="K94" s="63"/>
      <c r="L94" s="63"/>
      <c r="M94" s="63"/>
      <c r="N94" s="63"/>
      <c r="O94" s="887"/>
      <c r="P94" s="63"/>
      <c r="Q94" s="871"/>
      <c r="R94" s="888"/>
      <c r="S94" s="889"/>
      <c r="T94" s="889"/>
      <c r="U94" s="871"/>
      <c r="V94" s="871"/>
      <c r="W94" s="63"/>
      <c r="X94" s="63"/>
      <c r="Y94" s="63"/>
      <c r="Z94" s="63"/>
      <c r="AA94" s="63"/>
      <c r="AB94" s="63"/>
      <c r="AC94" s="63"/>
      <c r="AD94" s="63"/>
    </row>
    <row r="95" spans="1:30">
      <c r="A95" s="63"/>
      <c r="B95" s="63"/>
      <c r="C95" s="63"/>
      <c r="D95" s="63"/>
      <c r="E95" s="63"/>
      <c r="F95" s="63"/>
      <c r="G95" s="63"/>
      <c r="H95" s="63"/>
      <c r="I95" s="63"/>
      <c r="J95" s="63"/>
      <c r="K95" s="63"/>
      <c r="L95" s="63"/>
      <c r="M95" s="63"/>
      <c r="N95" s="63"/>
      <c r="O95" s="887"/>
      <c r="P95" s="63"/>
      <c r="Q95" s="890"/>
      <c r="R95" s="888"/>
      <c r="S95" s="889"/>
      <c r="T95" s="889"/>
      <c r="U95" s="871"/>
      <c r="V95" s="871"/>
      <c r="W95" s="63"/>
      <c r="X95" s="63"/>
      <c r="Y95" s="63"/>
      <c r="Z95" s="63"/>
      <c r="AA95" s="63"/>
      <c r="AB95" s="63"/>
      <c r="AC95" s="63"/>
      <c r="AD95" s="63"/>
    </row>
    <row r="96" spans="1:30">
      <c r="A96" s="616" t="s">
        <v>166</v>
      </c>
      <c r="B96" s="379"/>
      <c r="C96" s="379"/>
      <c r="D96" s="379"/>
      <c r="E96" s="379"/>
      <c r="F96" s="379"/>
      <c r="G96" s="379"/>
      <c r="H96" s="379"/>
      <c r="I96" s="379"/>
      <c r="J96" s="379"/>
      <c r="K96" s="379"/>
      <c r="L96" s="379"/>
      <c r="M96" s="379"/>
      <c r="N96" s="379"/>
      <c r="O96" s="379"/>
      <c r="P96" s="63" t="str">
        <f>"個別票"&amp;Q96</f>
        <v>個別票6</v>
      </c>
      <c r="Q96" s="871">
        <f>Q77+1</f>
        <v>6</v>
      </c>
      <c r="R96" s="871"/>
      <c r="S96" s="871"/>
      <c r="T96" s="871"/>
      <c r="U96" s="871"/>
      <c r="V96" s="871"/>
      <c r="W96" s="63"/>
      <c r="X96" s="63"/>
      <c r="Y96" s="63"/>
      <c r="Z96" s="63"/>
      <c r="AA96" s="63"/>
      <c r="AB96" s="63"/>
      <c r="AC96" s="63"/>
      <c r="AD96" s="63"/>
    </row>
    <row r="97" spans="1:30">
      <c r="A97" s="379" t="s">
        <v>146</v>
      </c>
      <c r="B97" s="619"/>
      <c r="C97" s="619"/>
      <c r="D97" s="619"/>
      <c r="E97" s="619"/>
      <c r="F97" s="619"/>
      <c r="G97" s="619"/>
      <c r="H97" s="619"/>
      <c r="I97" s="619"/>
      <c r="J97" s="619"/>
      <c r="K97" s="619"/>
      <c r="L97" s="619"/>
      <c r="M97" s="619"/>
      <c r="N97" s="379"/>
      <c r="O97" s="379"/>
      <c r="P97" s="63"/>
      <c r="Q97" s="871"/>
      <c r="R97" s="871"/>
      <c r="S97" s="871"/>
      <c r="T97" s="871"/>
      <c r="U97" s="871"/>
      <c r="V97" s="871"/>
      <c r="W97" s="63"/>
      <c r="X97" s="63"/>
      <c r="Y97" s="63"/>
      <c r="Z97" s="63"/>
      <c r="AA97" s="63"/>
      <c r="AB97" s="63"/>
      <c r="AC97" s="63"/>
      <c r="AD97" s="63"/>
    </row>
    <row r="98" spans="1:30" ht="17.25">
      <c r="A98" s="3056" t="s">
        <v>240</v>
      </c>
      <c r="B98" s="3056"/>
      <c r="C98" s="3056"/>
      <c r="D98" s="3056"/>
      <c r="E98" s="3056"/>
      <c r="F98" s="3056"/>
      <c r="G98" s="3056"/>
      <c r="H98" s="3056"/>
      <c r="I98" s="3056"/>
      <c r="J98" s="3056"/>
      <c r="K98" s="3056"/>
      <c r="L98" s="3056"/>
      <c r="M98" s="3056"/>
      <c r="N98" s="3056"/>
      <c r="O98" s="3056"/>
      <c r="P98" s="63"/>
      <c r="Q98" s="871"/>
      <c r="R98" s="871"/>
      <c r="S98" s="871"/>
      <c r="T98" s="871"/>
      <c r="U98" s="871"/>
      <c r="V98" s="871"/>
      <c r="W98" s="63"/>
      <c r="X98" s="63"/>
      <c r="Y98" s="63"/>
      <c r="Z98" s="63"/>
      <c r="AA98" s="63"/>
      <c r="AB98" s="63"/>
      <c r="AC98" s="63"/>
      <c r="AD98" s="63"/>
    </row>
    <row r="99" spans="1:30" ht="31.5" customHeight="1">
      <c r="A99" s="860"/>
      <c r="B99" s="860"/>
      <c r="C99" s="860"/>
      <c r="D99" s="860"/>
      <c r="E99" s="860"/>
      <c r="F99" s="860"/>
      <c r="G99" s="860"/>
      <c r="H99" s="860"/>
      <c r="I99" s="860"/>
      <c r="J99" s="860"/>
      <c r="K99" s="860"/>
      <c r="L99" s="860"/>
      <c r="M99" s="860"/>
      <c r="N99" s="860"/>
      <c r="O99" s="860"/>
      <c r="P99" s="63"/>
      <c r="Q99" s="871"/>
      <c r="R99" s="871"/>
      <c r="S99" s="871"/>
      <c r="T99" s="871"/>
      <c r="U99" s="871"/>
      <c r="V99" s="871"/>
      <c r="W99" s="63"/>
      <c r="X99" s="63"/>
      <c r="Y99" s="63"/>
      <c r="Z99" s="63"/>
      <c r="AA99" s="63"/>
      <c r="AB99" s="63"/>
      <c r="AC99" s="63"/>
      <c r="AD99" s="63"/>
    </row>
    <row r="100" spans="1:30" s="873" customFormat="1" ht="15.95" customHeight="1">
      <c r="A100" s="858" t="s">
        <v>147</v>
      </c>
      <c r="B100" s="872"/>
      <c r="C100" s="872"/>
      <c r="D100" s="872"/>
      <c r="E100" s="872"/>
      <c r="F100" s="872"/>
      <c r="G100" s="872"/>
      <c r="H100" s="872"/>
      <c r="I100" s="872"/>
      <c r="J100" s="872"/>
      <c r="K100" s="872"/>
      <c r="L100" s="872"/>
      <c r="M100" s="872"/>
      <c r="P100" s="874"/>
      <c r="Q100" s="875"/>
      <c r="R100" s="875"/>
      <c r="S100" s="875"/>
      <c r="T100" s="875"/>
      <c r="U100" s="871"/>
      <c r="V100" s="875"/>
      <c r="W100" s="874"/>
      <c r="X100" s="63"/>
      <c r="Y100" s="63"/>
      <c r="Z100" s="63"/>
      <c r="AA100" s="63"/>
      <c r="AB100" s="63"/>
      <c r="AC100" s="63"/>
      <c r="AD100" s="63"/>
    </row>
    <row r="101" spans="1:30" ht="39.950000000000003" customHeight="1">
      <c r="A101" s="3057" t="s">
        <v>148</v>
      </c>
      <c r="B101" s="3058"/>
      <c r="C101" s="3059"/>
      <c r="D101" s="3060" t="str">
        <f>参照元個別!I10</f>
        <v>事業所名を入力6</v>
      </c>
      <c r="E101" s="3061"/>
      <c r="F101" s="3061"/>
      <c r="G101" s="3061"/>
      <c r="H101" s="3061"/>
      <c r="I101" s="3061"/>
      <c r="J101" s="3061"/>
      <c r="K101" s="3061"/>
      <c r="L101" s="3061"/>
      <c r="M101" s="3061"/>
      <c r="N101" s="3061"/>
      <c r="O101" s="3062"/>
      <c r="P101" s="63"/>
      <c r="Q101" s="871"/>
      <c r="R101" s="871"/>
      <c r="S101" s="871"/>
      <c r="T101" s="871"/>
      <c r="U101" s="871"/>
      <c r="V101" s="871"/>
      <c r="W101" s="63"/>
      <c r="X101" s="63"/>
      <c r="Y101" s="63"/>
      <c r="Z101" s="63"/>
      <c r="AA101" s="63"/>
      <c r="AB101" s="63"/>
      <c r="AC101" s="63"/>
      <c r="AD101" s="63"/>
    </row>
    <row r="102" spans="1:30" ht="39.950000000000003" customHeight="1">
      <c r="A102" s="3063" t="s">
        <v>149</v>
      </c>
      <c r="B102" s="3064"/>
      <c r="C102" s="3065"/>
      <c r="D102" s="3102"/>
      <c r="E102" s="3103"/>
      <c r="F102" s="3103"/>
      <c r="G102" s="3103"/>
      <c r="H102" s="3103"/>
      <c r="I102" s="3103"/>
      <c r="J102" s="3103"/>
      <c r="K102" s="3103"/>
      <c r="L102" s="3103"/>
      <c r="M102" s="3103"/>
      <c r="N102" s="3103"/>
      <c r="O102" s="3104"/>
      <c r="P102" s="63"/>
      <c r="Q102" s="871"/>
      <c r="R102" s="871"/>
      <c r="S102" s="871"/>
      <c r="T102" s="871"/>
      <c r="U102" s="871"/>
      <c r="V102" s="871"/>
      <c r="W102" s="63"/>
      <c r="X102" s="63"/>
      <c r="Y102" s="63"/>
      <c r="Z102" s="63"/>
      <c r="AA102" s="63"/>
      <c r="AB102" s="63"/>
      <c r="AC102" s="63"/>
      <c r="AD102" s="63"/>
    </row>
    <row r="103" spans="1:30" ht="39.950000000000003" customHeight="1">
      <c r="A103" s="3077" t="s">
        <v>150</v>
      </c>
      <c r="B103" s="3078"/>
      <c r="C103" s="3079"/>
      <c r="D103" s="3080"/>
      <c r="E103" s="876" t="s">
        <v>171</v>
      </c>
      <c r="F103" s="3072" t="s">
        <v>241</v>
      </c>
      <c r="G103" s="3073"/>
      <c r="H103" s="3081" t="str">
        <f ca="1">参照元個別!$O$10</f>
        <v/>
      </c>
      <c r="I103" s="3082"/>
      <c r="J103" s="877" t="s">
        <v>167</v>
      </c>
      <c r="K103" s="3072" t="s">
        <v>242</v>
      </c>
      <c r="L103" s="3073"/>
      <c r="M103" s="3069"/>
      <c r="N103" s="3070"/>
      <c r="O103" s="3071"/>
      <c r="P103" s="63" t="str">
        <f>IFERROR(VLOOKUP(M103,$U$3:$V$18,2,0),"")</f>
        <v/>
      </c>
      <c r="Q103" s="871"/>
      <c r="R103" s="871"/>
      <c r="S103" s="871"/>
      <c r="T103" s="871"/>
      <c r="U103" s="875"/>
      <c r="V103" s="871"/>
      <c r="W103" s="63"/>
      <c r="X103" s="63"/>
      <c r="Y103" s="63"/>
      <c r="Z103" s="63"/>
      <c r="AA103" s="63"/>
      <c r="AB103" s="63"/>
      <c r="AC103" s="63"/>
      <c r="AD103" s="63"/>
    </row>
    <row r="104" spans="1:30" ht="39.950000000000003" customHeight="1">
      <c r="A104" s="3072" t="s">
        <v>243</v>
      </c>
      <c r="B104" s="3073"/>
      <c r="C104" s="3074"/>
      <c r="D104" s="3042"/>
      <c r="E104" s="3043"/>
      <c r="F104" s="3072" t="s">
        <v>153</v>
      </c>
      <c r="G104" s="3073"/>
      <c r="H104" s="3074"/>
      <c r="I104" s="3042"/>
      <c r="J104" s="3043"/>
      <c r="K104" s="3075"/>
      <c r="L104" s="3076"/>
      <c r="M104" s="3076"/>
      <c r="N104" s="3076"/>
      <c r="O104" s="3076"/>
      <c r="P104" s="63"/>
      <c r="Q104" s="871"/>
      <c r="R104" s="871"/>
      <c r="S104" s="871"/>
      <c r="T104" s="871"/>
      <c r="U104" s="871"/>
      <c r="V104" s="871"/>
      <c r="W104" s="63"/>
      <c r="X104" s="63"/>
      <c r="Y104" s="63"/>
      <c r="Z104" s="63"/>
      <c r="AA104" s="63"/>
      <c r="AB104" s="63"/>
      <c r="AC104" s="63"/>
      <c r="AD104" s="63"/>
    </row>
    <row r="105" spans="1:30" ht="18.75" customHeight="1">
      <c r="A105" s="878"/>
      <c r="B105" s="878"/>
      <c r="C105" s="879"/>
      <c r="D105" s="880"/>
      <c r="E105" s="879"/>
      <c r="F105" s="881"/>
      <c r="P105" s="63"/>
      <c r="Q105" s="871"/>
      <c r="R105" s="871"/>
      <c r="S105" s="871"/>
      <c r="T105" s="871"/>
      <c r="U105" s="871"/>
      <c r="V105" s="891"/>
      <c r="W105" s="882"/>
      <c r="X105" s="63"/>
      <c r="Y105" s="63"/>
      <c r="Z105" s="63"/>
      <c r="AA105" s="63"/>
      <c r="AB105" s="63"/>
      <c r="AC105" s="63"/>
      <c r="AD105" s="63"/>
    </row>
    <row r="106" spans="1:30" ht="30" customHeight="1">
      <c r="A106" s="3084" t="s">
        <v>308</v>
      </c>
      <c r="B106" s="3085"/>
      <c r="C106" s="3085"/>
      <c r="D106" s="3085"/>
      <c r="E106" s="3085"/>
      <c r="F106" s="3085"/>
      <c r="G106" s="3085"/>
      <c r="H106" s="3085"/>
      <c r="I106" s="3085"/>
      <c r="J106" s="3085"/>
      <c r="K106" s="3085"/>
      <c r="L106" s="3085"/>
      <c r="M106" s="3085"/>
      <c r="N106" s="3085"/>
      <c r="O106" s="3085"/>
      <c r="P106" s="63"/>
      <c r="Q106" s="871"/>
      <c r="R106" s="871"/>
      <c r="S106" s="871"/>
      <c r="T106" s="871"/>
      <c r="U106" s="871"/>
      <c r="V106" s="891"/>
      <c r="W106" s="882"/>
      <c r="X106" s="63"/>
      <c r="Y106" s="63"/>
      <c r="Z106" s="63"/>
      <c r="AA106" s="63"/>
      <c r="AB106" s="63"/>
      <c r="AC106" s="63"/>
      <c r="AD106" s="63"/>
    </row>
    <row r="107" spans="1:30" s="873" customFormat="1" ht="15.95" customHeight="1">
      <c r="A107" s="823" t="s">
        <v>310</v>
      </c>
      <c r="B107" s="883"/>
      <c r="C107" s="883"/>
      <c r="D107" s="883"/>
      <c r="E107" s="883"/>
      <c r="F107" s="883"/>
      <c r="G107" s="883"/>
      <c r="H107" s="883"/>
      <c r="I107" s="883"/>
      <c r="J107" s="883"/>
      <c r="K107" s="883"/>
      <c r="L107" s="823"/>
      <c r="M107" s="823"/>
      <c r="N107" s="823"/>
      <c r="O107" s="823"/>
      <c r="P107" s="874"/>
      <c r="Q107" s="884"/>
      <c r="R107" s="884"/>
      <c r="S107" s="884"/>
      <c r="T107" s="884"/>
      <c r="U107" s="871"/>
      <c r="V107" s="884"/>
      <c r="W107" s="885"/>
      <c r="X107" s="63"/>
      <c r="Y107" s="63"/>
      <c r="Z107" s="63"/>
      <c r="AA107" s="63"/>
      <c r="AB107" s="63"/>
      <c r="AC107" s="63"/>
      <c r="AD107" s="63"/>
    </row>
    <row r="108" spans="1:30" ht="36" customHeight="1">
      <c r="A108" s="2754"/>
      <c r="B108" s="2756"/>
      <c r="C108" s="2752" t="s">
        <v>307</v>
      </c>
      <c r="D108" s="2752"/>
      <c r="E108" s="2752"/>
      <c r="F108" s="2752"/>
      <c r="G108" s="2752"/>
      <c r="H108" s="2015"/>
      <c r="I108" s="2751" t="s">
        <v>244</v>
      </c>
      <c r="J108" s="2014"/>
      <c r="K108" s="2014"/>
      <c r="L108" s="2014"/>
      <c r="M108" s="2014"/>
      <c r="N108" s="2014"/>
      <c r="O108" s="2015"/>
      <c r="P108" s="63"/>
      <c r="Q108" s="871"/>
      <c r="R108" s="871"/>
      <c r="S108" s="871"/>
      <c r="T108" s="871"/>
      <c r="U108" s="871"/>
      <c r="V108" s="871"/>
      <c r="W108" s="63"/>
      <c r="X108" s="63"/>
      <c r="Y108" s="63"/>
      <c r="Z108" s="63"/>
      <c r="AA108" s="63"/>
      <c r="AB108" s="63"/>
      <c r="AC108" s="63"/>
      <c r="AD108" s="63"/>
    </row>
    <row r="109" spans="1:30" ht="24" customHeight="1">
      <c r="A109" s="2772" t="s">
        <v>184</v>
      </c>
      <c r="B109" s="2773"/>
      <c r="C109" s="3086" t="str">
        <f ca="1">参照元個別!D10</f>
        <v/>
      </c>
      <c r="D109" s="3086"/>
      <c r="E109" s="3086"/>
      <c r="F109" s="3086"/>
      <c r="G109" s="3087"/>
      <c r="H109" s="3090" t="s">
        <v>3165</v>
      </c>
      <c r="I109" s="3105" t="str">
        <f ca="1">参照元個別!F10</f>
        <v/>
      </c>
      <c r="J109" s="3106"/>
      <c r="K109" s="3106"/>
      <c r="L109" s="3106"/>
      <c r="M109" s="3096" t="s">
        <v>3142</v>
      </c>
      <c r="N109" s="3098" t="str">
        <f>参照元個別!G10</f>
        <v>　</v>
      </c>
      <c r="O109" s="3099"/>
      <c r="P109" s="828"/>
      <c r="Q109" s="871"/>
      <c r="R109" s="871"/>
      <c r="S109" s="871"/>
      <c r="T109" s="871"/>
      <c r="U109" s="871"/>
      <c r="V109" s="871"/>
      <c r="W109" s="63"/>
      <c r="X109" s="63"/>
      <c r="Y109" s="63"/>
      <c r="Z109" s="63"/>
      <c r="AA109" s="63"/>
      <c r="AB109" s="63"/>
      <c r="AC109" s="63"/>
      <c r="AD109" s="63"/>
    </row>
    <row r="110" spans="1:30" ht="23.1" customHeight="1">
      <c r="A110" s="2769">
        <f>IF( 報1!$L$28="","", 報1!$L$28 )</f>
        <v>2025</v>
      </c>
      <c r="B110" s="2770"/>
      <c r="C110" s="3088"/>
      <c r="D110" s="3088"/>
      <c r="E110" s="3088"/>
      <c r="F110" s="3088"/>
      <c r="G110" s="3089"/>
      <c r="H110" s="3091"/>
      <c r="I110" s="3107"/>
      <c r="J110" s="3108"/>
      <c r="K110" s="3108"/>
      <c r="L110" s="3108"/>
      <c r="M110" s="3097"/>
      <c r="N110" s="3100"/>
      <c r="O110" s="3101"/>
      <c r="P110" s="828"/>
      <c r="Q110" s="871"/>
      <c r="R110" s="871"/>
      <c r="S110" s="871"/>
      <c r="T110" s="871"/>
      <c r="U110" s="871"/>
      <c r="V110" s="871"/>
      <c r="W110" s="63"/>
      <c r="X110" s="63"/>
      <c r="Y110" s="63"/>
      <c r="Z110" s="63"/>
      <c r="AA110" s="63"/>
      <c r="AB110" s="63"/>
      <c r="AC110" s="63"/>
      <c r="AD110" s="63"/>
    </row>
    <row r="111" spans="1:30">
      <c r="A111" s="3083"/>
      <c r="B111" s="3083"/>
      <c r="C111" s="3083"/>
      <c r="D111" s="3083"/>
      <c r="E111" s="3083"/>
      <c r="F111" s="3083"/>
      <c r="G111" s="3083"/>
      <c r="H111" s="3083"/>
      <c r="I111" s="3083"/>
      <c r="J111" s="3083"/>
      <c r="K111" s="3083"/>
      <c r="L111" s="3083"/>
      <c r="M111" s="3083"/>
      <c r="N111" s="3083"/>
      <c r="O111" s="3083"/>
      <c r="P111" s="63"/>
      <c r="Q111" s="888"/>
      <c r="R111" s="886"/>
      <c r="S111" s="886"/>
      <c r="T111" s="886"/>
      <c r="U111" s="886"/>
      <c r="V111" s="871"/>
      <c r="W111" s="63"/>
      <c r="X111" s="63"/>
      <c r="Y111" s="63"/>
      <c r="Z111" s="63"/>
      <c r="AA111" s="63"/>
      <c r="AB111" s="63"/>
      <c r="AC111" s="63"/>
      <c r="AD111" s="63"/>
    </row>
    <row r="112" spans="1:30">
      <c r="A112" s="63"/>
      <c r="B112" s="63"/>
      <c r="C112" s="63"/>
      <c r="D112" s="63"/>
      <c r="E112" s="63"/>
      <c r="F112" s="63"/>
      <c r="G112" s="63"/>
      <c r="H112" s="63"/>
      <c r="I112" s="63"/>
      <c r="J112" s="63"/>
      <c r="K112" s="63"/>
      <c r="L112" s="63"/>
      <c r="M112" s="63"/>
      <c r="N112" s="63"/>
      <c r="O112" s="887"/>
      <c r="P112" s="63"/>
      <c r="Q112" s="888"/>
      <c r="R112" s="888"/>
      <c r="S112" s="889"/>
      <c r="T112" s="889"/>
      <c r="U112" s="871"/>
      <c r="V112" s="871"/>
      <c r="W112" s="63"/>
      <c r="X112" s="63"/>
      <c r="Y112" s="63"/>
      <c r="Z112" s="63"/>
      <c r="AA112" s="63"/>
      <c r="AB112" s="63"/>
      <c r="AC112" s="63"/>
      <c r="AD112" s="63"/>
    </row>
    <row r="113" spans="1:30">
      <c r="A113" s="63"/>
      <c r="B113" s="63"/>
      <c r="C113" s="63"/>
      <c r="D113" s="63"/>
      <c r="E113" s="63"/>
      <c r="F113" s="63"/>
      <c r="G113" s="63"/>
      <c r="H113" s="63"/>
      <c r="I113" s="63"/>
      <c r="J113" s="63"/>
      <c r="K113" s="63"/>
      <c r="L113" s="63"/>
      <c r="M113" s="63"/>
      <c r="N113" s="63"/>
      <c r="O113" s="887"/>
      <c r="P113" s="63"/>
      <c r="Q113" s="888"/>
      <c r="R113" s="888"/>
      <c r="S113" s="889"/>
      <c r="T113" s="889"/>
      <c r="U113" s="871"/>
      <c r="V113" s="871"/>
      <c r="W113" s="63"/>
      <c r="X113" s="63"/>
      <c r="Y113" s="63"/>
      <c r="Z113" s="63"/>
      <c r="AA113" s="63"/>
      <c r="AB113" s="63"/>
      <c r="AC113" s="63"/>
      <c r="AD113" s="63"/>
    </row>
    <row r="114" spans="1:30">
      <c r="A114" s="63"/>
      <c r="B114" s="63"/>
      <c r="C114" s="63"/>
      <c r="D114" s="63"/>
      <c r="E114" s="63"/>
      <c r="F114" s="63"/>
      <c r="G114" s="63"/>
      <c r="H114" s="63"/>
      <c r="I114" s="63"/>
      <c r="J114" s="63"/>
      <c r="K114" s="63"/>
      <c r="L114" s="63"/>
      <c r="M114" s="63"/>
      <c r="N114" s="63"/>
      <c r="O114" s="887"/>
      <c r="P114" s="63"/>
      <c r="Q114" s="890"/>
      <c r="R114" s="888"/>
      <c r="S114" s="889"/>
      <c r="T114" s="889"/>
      <c r="U114" s="871"/>
      <c r="V114" s="871"/>
      <c r="W114" s="63"/>
      <c r="X114" s="63"/>
      <c r="Y114" s="63"/>
      <c r="Z114" s="63"/>
      <c r="AA114" s="63"/>
      <c r="AB114" s="63"/>
      <c r="AC114" s="63"/>
      <c r="AD114" s="63"/>
    </row>
    <row r="115" spans="1:30">
      <c r="A115" s="616" t="s">
        <v>166</v>
      </c>
      <c r="B115" s="379"/>
      <c r="C115" s="379"/>
      <c r="D115" s="379"/>
      <c r="E115" s="379"/>
      <c r="F115" s="379"/>
      <c r="G115" s="379"/>
      <c r="H115" s="379"/>
      <c r="I115" s="379"/>
      <c r="J115" s="379"/>
      <c r="K115" s="379"/>
      <c r="L115" s="379"/>
      <c r="M115" s="379"/>
      <c r="N115" s="379"/>
      <c r="O115" s="379"/>
      <c r="P115" s="63" t="str">
        <f>"個別票"&amp;Q115</f>
        <v>個別票7</v>
      </c>
      <c r="Q115" s="871">
        <f>Q96+1</f>
        <v>7</v>
      </c>
      <c r="R115" s="871"/>
      <c r="S115" s="871"/>
      <c r="T115" s="871"/>
      <c r="U115" s="871"/>
      <c r="V115" s="871"/>
      <c r="W115" s="63"/>
      <c r="X115" s="63"/>
      <c r="Y115" s="63"/>
      <c r="Z115" s="63"/>
      <c r="AA115" s="63"/>
      <c r="AB115" s="63"/>
      <c r="AC115" s="63"/>
      <c r="AD115" s="63"/>
    </row>
    <row r="116" spans="1:30">
      <c r="A116" s="379" t="s">
        <v>146</v>
      </c>
      <c r="B116" s="619"/>
      <c r="C116" s="619"/>
      <c r="D116" s="619"/>
      <c r="E116" s="619"/>
      <c r="F116" s="619"/>
      <c r="G116" s="619"/>
      <c r="H116" s="619"/>
      <c r="I116" s="619"/>
      <c r="J116" s="619"/>
      <c r="K116" s="619"/>
      <c r="L116" s="619"/>
      <c r="M116" s="619"/>
      <c r="N116" s="379"/>
      <c r="O116" s="379"/>
      <c r="P116" s="63"/>
      <c r="Q116" s="871"/>
      <c r="R116" s="871"/>
      <c r="S116" s="871"/>
      <c r="T116" s="871"/>
      <c r="U116" s="871"/>
      <c r="V116" s="871"/>
      <c r="W116" s="63"/>
      <c r="X116" s="63"/>
      <c r="Y116" s="63"/>
      <c r="Z116" s="63"/>
      <c r="AA116" s="63"/>
      <c r="AB116" s="63"/>
      <c r="AC116" s="63"/>
      <c r="AD116" s="63"/>
    </row>
    <row r="117" spans="1:30" ht="17.25">
      <c r="A117" s="3056" t="s">
        <v>240</v>
      </c>
      <c r="B117" s="3056"/>
      <c r="C117" s="3056"/>
      <c r="D117" s="3056"/>
      <c r="E117" s="3056"/>
      <c r="F117" s="3056"/>
      <c r="G117" s="3056"/>
      <c r="H117" s="3056"/>
      <c r="I117" s="3056"/>
      <c r="J117" s="3056"/>
      <c r="K117" s="3056"/>
      <c r="L117" s="3056"/>
      <c r="M117" s="3056"/>
      <c r="N117" s="3056"/>
      <c r="O117" s="3056"/>
      <c r="P117" s="63"/>
      <c r="Q117" s="871"/>
      <c r="R117" s="871"/>
      <c r="S117" s="871"/>
      <c r="T117" s="871"/>
      <c r="U117" s="871"/>
      <c r="V117" s="871"/>
      <c r="W117" s="63"/>
      <c r="X117" s="63"/>
      <c r="Y117" s="63"/>
      <c r="Z117" s="63"/>
      <c r="AA117" s="63"/>
      <c r="AB117" s="63"/>
      <c r="AC117" s="63"/>
      <c r="AD117" s="63"/>
    </row>
    <row r="118" spans="1:30" ht="31.5" customHeight="1">
      <c r="A118" s="860"/>
      <c r="B118" s="860"/>
      <c r="C118" s="860"/>
      <c r="D118" s="860"/>
      <c r="E118" s="860"/>
      <c r="F118" s="860"/>
      <c r="G118" s="860"/>
      <c r="H118" s="860"/>
      <c r="I118" s="860"/>
      <c r="J118" s="860"/>
      <c r="K118" s="860"/>
      <c r="L118" s="860"/>
      <c r="M118" s="860"/>
      <c r="N118" s="860"/>
      <c r="O118" s="860"/>
      <c r="P118" s="63"/>
      <c r="Q118" s="871"/>
      <c r="R118" s="871"/>
      <c r="S118" s="871"/>
      <c r="T118" s="871"/>
      <c r="U118" s="871"/>
      <c r="V118" s="871"/>
      <c r="W118" s="63"/>
      <c r="X118" s="63"/>
      <c r="Y118" s="63"/>
      <c r="Z118" s="63"/>
      <c r="AA118" s="63"/>
      <c r="AB118" s="63"/>
      <c r="AC118" s="63"/>
      <c r="AD118" s="63"/>
    </row>
    <row r="119" spans="1:30" s="873" customFormat="1" ht="15.95" customHeight="1">
      <c r="A119" s="858" t="s">
        <v>147</v>
      </c>
      <c r="B119" s="872"/>
      <c r="C119" s="872"/>
      <c r="D119" s="872"/>
      <c r="E119" s="872"/>
      <c r="F119" s="872"/>
      <c r="G119" s="872"/>
      <c r="H119" s="872"/>
      <c r="I119" s="872"/>
      <c r="J119" s="872"/>
      <c r="K119" s="872"/>
      <c r="L119" s="872"/>
      <c r="M119" s="872"/>
      <c r="P119" s="874"/>
      <c r="Q119" s="875"/>
      <c r="R119" s="875"/>
      <c r="S119" s="875"/>
      <c r="T119" s="875"/>
      <c r="U119" s="871"/>
      <c r="V119" s="875"/>
      <c r="W119" s="874"/>
      <c r="X119" s="63"/>
      <c r="Y119" s="63"/>
      <c r="Z119" s="63"/>
      <c r="AA119" s="63"/>
      <c r="AB119" s="63"/>
      <c r="AC119" s="63"/>
      <c r="AD119" s="63"/>
    </row>
    <row r="120" spans="1:30" ht="39.950000000000003" customHeight="1">
      <c r="A120" s="3057" t="s">
        <v>148</v>
      </c>
      <c r="B120" s="3058"/>
      <c r="C120" s="3059"/>
      <c r="D120" s="3060" t="str">
        <f>参照元個別!I11</f>
        <v>事業所名を入力7</v>
      </c>
      <c r="E120" s="3061"/>
      <c r="F120" s="3061"/>
      <c r="G120" s="3061"/>
      <c r="H120" s="3061"/>
      <c r="I120" s="3061"/>
      <c r="J120" s="3061"/>
      <c r="K120" s="3061"/>
      <c r="L120" s="3061"/>
      <c r="M120" s="3061"/>
      <c r="N120" s="3061"/>
      <c r="O120" s="3062"/>
      <c r="P120" s="63"/>
      <c r="Q120" s="871"/>
      <c r="R120" s="871"/>
      <c r="S120" s="871"/>
      <c r="T120" s="871"/>
      <c r="U120" s="871"/>
      <c r="V120" s="871"/>
      <c r="W120" s="63"/>
      <c r="X120" s="63"/>
      <c r="Y120" s="63"/>
      <c r="Z120" s="63"/>
      <c r="AA120" s="63"/>
      <c r="AB120" s="63"/>
      <c r="AC120" s="63"/>
      <c r="AD120" s="63"/>
    </row>
    <row r="121" spans="1:30" ht="39.950000000000003" customHeight="1">
      <c r="A121" s="3063" t="s">
        <v>149</v>
      </c>
      <c r="B121" s="3064"/>
      <c r="C121" s="3065"/>
      <c r="D121" s="3102"/>
      <c r="E121" s="3103"/>
      <c r="F121" s="3103"/>
      <c r="G121" s="3103"/>
      <c r="H121" s="3103"/>
      <c r="I121" s="3103"/>
      <c r="J121" s="3103"/>
      <c r="K121" s="3103"/>
      <c r="L121" s="3103"/>
      <c r="M121" s="3103"/>
      <c r="N121" s="3103"/>
      <c r="O121" s="3104"/>
      <c r="P121" s="63"/>
      <c r="Q121" s="871"/>
      <c r="R121" s="871"/>
      <c r="S121" s="871"/>
      <c r="T121" s="871"/>
      <c r="U121" s="871"/>
      <c r="V121" s="871"/>
      <c r="W121" s="63"/>
      <c r="X121" s="63"/>
      <c r="Y121" s="63"/>
      <c r="Z121" s="63"/>
      <c r="AA121" s="63"/>
      <c r="AB121" s="63"/>
      <c r="AC121" s="63"/>
      <c r="AD121" s="63"/>
    </row>
    <row r="122" spans="1:30" ht="39.950000000000003" customHeight="1">
      <c r="A122" s="3077" t="s">
        <v>150</v>
      </c>
      <c r="B122" s="3078"/>
      <c r="C122" s="3079"/>
      <c r="D122" s="3080"/>
      <c r="E122" s="876" t="s">
        <v>171</v>
      </c>
      <c r="F122" s="3072" t="s">
        <v>241</v>
      </c>
      <c r="G122" s="3073"/>
      <c r="H122" s="3081" t="str">
        <f ca="1">参照元個別!$O$11</f>
        <v/>
      </c>
      <c r="I122" s="3082"/>
      <c r="J122" s="877" t="s">
        <v>167</v>
      </c>
      <c r="K122" s="3072" t="s">
        <v>242</v>
      </c>
      <c r="L122" s="3073"/>
      <c r="M122" s="3069"/>
      <c r="N122" s="3070"/>
      <c r="O122" s="3071"/>
      <c r="P122" s="63" t="str">
        <f>IFERROR(VLOOKUP(M122,$U$3:$V$18,2,0),"")</f>
        <v/>
      </c>
      <c r="Q122" s="871"/>
      <c r="R122" s="871"/>
      <c r="S122" s="871"/>
      <c r="T122" s="871"/>
      <c r="U122" s="875"/>
      <c r="V122" s="871"/>
      <c r="W122" s="63"/>
      <c r="X122" s="63"/>
      <c r="Y122" s="63"/>
      <c r="Z122" s="63"/>
      <c r="AA122" s="63"/>
      <c r="AB122" s="63"/>
      <c r="AC122" s="63"/>
      <c r="AD122" s="63"/>
    </row>
    <row r="123" spans="1:30" ht="39.950000000000003" customHeight="1">
      <c r="A123" s="3072" t="s">
        <v>243</v>
      </c>
      <c r="B123" s="3073"/>
      <c r="C123" s="3074"/>
      <c r="D123" s="3042"/>
      <c r="E123" s="3043"/>
      <c r="F123" s="3072" t="s">
        <v>153</v>
      </c>
      <c r="G123" s="3073"/>
      <c r="H123" s="3074"/>
      <c r="I123" s="3042"/>
      <c r="J123" s="3043"/>
      <c r="K123" s="3075"/>
      <c r="L123" s="3076"/>
      <c r="M123" s="3076"/>
      <c r="N123" s="3076"/>
      <c r="O123" s="3076"/>
      <c r="P123" s="63"/>
      <c r="Q123" s="871"/>
      <c r="R123" s="871"/>
      <c r="S123" s="871"/>
      <c r="T123" s="871"/>
      <c r="U123" s="871"/>
      <c r="V123" s="871"/>
      <c r="W123" s="63"/>
      <c r="X123" s="63"/>
      <c r="Y123" s="63"/>
      <c r="Z123" s="63"/>
      <c r="AA123" s="63"/>
      <c r="AB123" s="63"/>
      <c r="AC123" s="63"/>
      <c r="AD123" s="63"/>
    </row>
    <row r="124" spans="1:30" ht="18.75" customHeight="1">
      <c r="A124" s="878"/>
      <c r="B124" s="878"/>
      <c r="C124" s="879"/>
      <c r="D124" s="880"/>
      <c r="E124" s="879"/>
      <c r="F124" s="881"/>
      <c r="P124" s="63"/>
      <c r="Q124" s="871"/>
      <c r="R124" s="871"/>
      <c r="S124" s="871"/>
      <c r="T124" s="871"/>
      <c r="U124" s="871"/>
      <c r="V124" s="891"/>
      <c r="W124" s="882"/>
      <c r="X124" s="63"/>
      <c r="Y124" s="63"/>
      <c r="Z124" s="63"/>
      <c r="AA124" s="63"/>
      <c r="AB124" s="63"/>
      <c r="AC124" s="63"/>
      <c r="AD124" s="63"/>
    </row>
    <row r="125" spans="1:30" ht="30" customHeight="1">
      <c r="A125" s="3084" t="s">
        <v>308</v>
      </c>
      <c r="B125" s="3085"/>
      <c r="C125" s="3085"/>
      <c r="D125" s="3085"/>
      <c r="E125" s="3085"/>
      <c r="F125" s="3085"/>
      <c r="G125" s="3085"/>
      <c r="H125" s="3085"/>
      <c r="I125" s="3085"/>
      <c r="J125" s="3085"/>
      <c r="K125" s="3085"/>
      <c r="L125" s="3085"/>
      <c r="M125" s="3085"/>
      <c r="N125" s="3085"/>
      <c r="O125" s="3085"/>
      <c r="P125" s="63"/>
      <c r="Q125" s="871"/>
      <c r="R125" s="871"/>
      <c r="S125" s="871"/>
      <c r="T125" s="871"/>
      <c r="U125" s="871"/>
      <c r="V125" s="891"/>
      <c r="W125" s="882"/>
      <c r="X125" s="63"/>
      <c r="Y125" s="63"/>
      <c r="Z125" s="63"/>
      <c r="AA125" s="63"/>
      <c r="AB125" s="63"/>
      <c r="AC125" s="63"/>
      <c r="AD125" s="63"/>
    </row>
    <row r="126" spans="1:30" s="873" customFormat="1" ht="15.95" customHeight="1">
      <c r="A126" s="823" t="s">
        <v>310</v>
      </c>
      <c r="B126" s="883"/>
      <c r="C126" s="883"/>
      <c r="D126" s="883"/>
      <c r="E126" s="883"/>
      <c r="F126" s="883"/>
      <c r="G126" s="883"/>
      <c r="H126" s="883"/>
      <c r="I126" s="883"/>
      <c r="J126" s="883"/>
      <c r="K126" s="883"/>
      <c r="L126" s="823"/>
      <c r="M126" s="823"/>
      <c r="N126" s="823"/>
      <c r="O126" s="823"/>
      <c r="P126" s="874"/>
      <c r="Q126" s="884"/>
      <c r="R126" s="884"/>
      <c r="S126" s="884"/>
      <c r="T126" s="884"/>
      <c r="U126" s="871"/>
      <c r="V126" s="884"/>
      <c r="W126" s="885"/>
      <c r="X126" s="63"/>
      <c r="Y126" s="63"/>
      <c r="Z126" s="63"/>
      <c r="AA126" s="63"/>
      <c r="AB126" s="63"/>
      <c r="AC126" s="63"/>
      <c r="AD126" s="63"/>
    </row>
    <row r="127" spans="1:30" ht="36" customHeight="1">
      <c r="A127" s="2754"/>
      <c r="B127" s="2756"/>
      <c r="C127" s="2752" t="s">
        <v>307</v>
      </c>
      <c r="D127" s="2752"/>
      <c r="E127" s="2752"/>
      <c r="F127" s="2752"/>
      <c r="G127" s="2752"/>
      <c r="H127" s="2015"/>
      <c r="I127" s="2751" t="s">
        <v>244</v>
      </c>
      <c r="J127" s="2014"/>
      <c r="K127" s="2014"/>
      <c r="L127" s="2014"/>
      <c r="M127" s="2014"/>
      <c r="N127" s="2014"/>
      <c r="O127" s="2015"/>
      <c r="P127" s="63"/>
      <c r="Q127" s="871"/>
      <c r="R127" s="871"/>
      <c r="S127" s="871"/>
      <c r="T127" s="871"/>
      <c r="U127" s="871"/>
      <c r="V127" s="871"/>
      <c r="W127" s="63"/>
      <c r="X127" s="63"/>
      <c r="Y127" s="63"/>
      <c r="Z127" s="63"/>
      <c r="AA127" s="63"/>
      <c r="AB127" s="63"/>
      <c r="AC127" s="63"/>
      <c r="AD127" s="63"/>
    </row>
    <row r="128" spans="1:30" ht="24" customHeight="1">
      <c r="A128" s="2772" t="s">
        <v>184</v>
      </c>
      <c r="B128" s="2773"/>
      <c r="C128" s="3086" t="str">
        <f ca="1">参照元個別!D11</f>
        <v/>
      </c>
      <c r="D128" s="3086"/>
      <c r="E128" s="3086"/>
      <c r="F128" s="3086"/>
      <c r="G128" s="3087"/>
      <c r="H128" s="3090" t="s">
        <v>3165</v>
      </c>
      <c r="I128" s="3105" t="str">
        <f ca="1">参照元個別!F11</f>
        <v/>
      </c>
      <c r="J128" s="3106"/>
      <c r="K128" s="3106"/>
      <c r="L128" s="3106"/>
      <c r="M128" s="3096" t="s">
        <v>3142</v>
      </c>
      <c r="N128" s="3098" t="str">
        <f>参照元個別!G11</f>
        <v>　</v>
      </c>
      <c r="O128" s="3099"/>
      <c r="P128" s="828"/>
      <c r="Q128" s="871"/>
      <c r="R128" s="871"/>
      <c r="S128" s="871"/>
      <c r="T128" s="871"/>
      <c r="U128" s="871"/>
      <c r="V128" s="871"/>
      <c r="W128" s="63"/>
      <c r="X128" s="63"/>
      <c r="Y128" s="63"/>
      <c r="Z128" s="63"/>
      <c r="AA128" s="63"/>
      <c r="AB128" s="63"/>
      <c r="AC128" s="63"/>
      <c r="AD128" s="63"/>
    </row>
    <row r="129" spans="1:30" ht="23.1" customHeight="1">
      <c r="A129" s="2769">
        <f>IF( 報1!$L$28="","", 報1!$L$28 )</f>
        <v>2025</v>
      </c>
      <c r="B129" s="2770"/>
      <c r="C129" s="3088"/>
      <c r="D129" s="3088"/>
      <c r="E129" s="3088"/>
      <c r="F129" s="3088"/>
      <c r="G129" s="3089"/>
      <c r="H129" s="3091"/>
      <c r="I129" s="3107"/>
      <c r="J129" s="3108"/>
      <c r="K129" s="3108"/>
      <c r="L129" s="3108"/>
      <c r="M129" s="3097"/>
      <c r="N129" s="3100"/>
      <c r="O129" s="3101"/>
      <c r="P129" s="828"/>
      <c r="Q129" s="871"/>
      <c r="R129" s="871"/>
      <c r="S129" s="871"/>
      <c r="T129" s="871"/>
      <c r="U129" s="871"/>
      <c r="V129" s="871"/>
      <c r="W129" s="63"/>
      <c r="X129" s="63"/>
      <c r="Y129" s="63"/>
      <c r="Z129" s="63"/>
      <c r="AA129" s="63"/>
      <c r="AB129" s="63"/>
      <c r="AC129" s="63"/>
      <c r="AD129" s="63"/>
    </row>
    <row r="130" spans="1:30">
      <c r="A130" s="3083"/>
      <c r="B130" s="3083"/>
      <c r="C130" s="3083"/>
      <c r="D130" s="3083"/>
      <c r="E130" s="3083"/>
      <c r="F130" s="3083"/>
      <c r="G130" s="3083"/>
      <c r="H130" s="3083"/>
      <c r="I130" s="3083"/>
      <c r="J130" s="3083"/>
      <c r="K130" s="3083"/>
      <c r="L130" s="3083"/>
      <c r="M130" s="3083"/>
      <c r="N130" s="3083"/>
      <c r="O130" s="3083"/>
      <c r="P130" s="63"/>
      <c r="Q130" s="888"/>
      <c r="R130" s="886"/>
      <c r="S130" s="886"/>
      <c r="T130" s="886"/>
      <c r="U130" s="886"/>
      <c r="V130" s="871"/>
      <c r="W130" s="63"/>
      <c r="X130" s="63"/>
      <c r="Y130" s="63"/>
      <c r="Z130" s="63"/>
      <c r="AA130" s="63"/>
      <c r="AB130" s="63"/>
      <c r="AC130" s="63"/>
      <c r="AD130" s="63"/>
    </row>
    <row r="131" spans="1:30">
      <c r="A131" s="63"/>
      <c r="B131" s="63"/>
      <c r="C131" s="63"/>
      <c r="D131" s="63"/>
      <c r="E131" s="63"/>
      <c r="F131" s="63"/>
      <c r="G131" s="63"/>
      <c r="H131" s="63"/>
      <c r="I131" s="63"/>
      <c r="J131" s="63"/>
      <c r="K131" s="63"/>
      <c r="L131" s="63"/>
      <c r="M131" s="63"/>
      <c r="N131" s="63"/>
      <c r="O131" s="887"/>
      <c r="P131" s="63"/>
      <c r="Q131" s="888"/>
      <c r="R131" s="886"/>
      <c r="S131" s="886"/>
      <c r="T131" s="886"/>
      <c r="U131" s="886"/>
      <c r="V131" s="871"/>
      <c r="W131" s="63"/>
      <c r="X131" s="63"/>
      <c r="Y131" s="63"/>
      <c r="Z131" s="63"/>
      <c r="AA131" s="63"/>
      <c r="AB131" s="63"/>
      <c r="AC131" s="63"/>
      <c r="AD131" s="63"/>
    </row>
    <row r="132" spans="1:30">
      <c r="A132" s="63"/>
      <c r="B132" s="63"/>
      <c r="C132" s="63"/>
      <c r="D132" s="63"/>
      <c r="E132" s="63"/>
      <c r="F132" s="63"/>
      <c r="G132" s="63"/>
      <c r="H132" s="63"/>
      <c r="I132" s="63"/>
      <c r="J132" s="63"/>
      <c r="K132" s="63"/>
      <c r="L132" s="63"/>
      <c r="M132" s="63"/>
      <c r="N132" s="63"/>
      <c r="O132" s="887"/>
      <c r="P132" s="63"/>
      <c r="Q132" s="888"/>
      <c r="R132" s="886"/>
      <c r="S132" s="886"/>
      <c r="T132" s="886"/>
      <c r="U132" s="886"/>
      <c r="V132" s="871"/>
      <c r="W132" s="63"/>
      <c r="X132" s="63"/>
      <c r="Y132" s="63"/>
      <c r="Z132" s="63"/>
      <c r="AA132" s="63"/>
      <c r="AB132" s="63"/>
      <c r="AC132" s="63"/>
      <c r="AD132" s="63"/>
    </row>
    <row r="133" spans="1:30">
      <c r="A133" s="63"/>
      <c r="B133" s="63"/>
      <c r="C133" s="63"/>
      <c r="D133" s="63"/>
      <c r="E133" s="63"/>
      <c r="F133" s="63"/>
      <c r="G133" s="63"/>
      <c r="H133" s="63"/>
      <c r="I133" s="63"/>
      <c r="J133" s="63"/>
      <c r="K133" s="63"/>
      <c r="L133" s="63"/>
      <c r="M133" s="63"/>
      <c r="N133" s="63"/>
      <c r="O133" s="887"/>
      <c r="P133" s="63"/>
      <c r="Q133" s="890"/>
      <c r="R133" s="888"/>
      <c r="S133" s="889"/>
      <c r="T133" s="889"/>
      <c r="U133" s="871"/>
      <c r="V133" s="871"/>
      <c r="W133" s="63"/>
      <c r="X133" s="63"/>
      <c r="Y133" s="63"/>
      <c r="Z133" s="63"/>
      <c r="AA133" s="63"/>
      <c r="AB133" s="63"/>
      <c r="AC133" s="63"/>
      <c r="AD133" s="63"/>
    </row>
    <row r="134" spans="1:30">
      <c r="A134" s="616" t="s">
        <v>166</v>
      </c>
      <c r="B134" s="379"/>
      <c r="C134" s="379"/>
      <c r="D134" s="379"/>
      <c r="E134" s="379"/>
      <c r="F134" s="379"/>
      <c r="G134" s="379"/>
      <c r="H134" s="379"/>
      <c r="I134" s="379"/>
      <c r="J134" s="379"/>
      <c r="K134" s="379"/>
      <c r="L134" s="379"/>
      <c r="M134" s="379"/>
      <c r="N134" s="379"/>
      <c r="O134" s="379"/>
      <c r="P134" s="63" t="str">
        <f>"個別票"&amp;Q134</f>
        <v>個別票8</v>
      </c>
      <c r="Q134" s="871">
        <f>Q115+1</f>
        <v>8</v>
      </c>
      <c r="R134" s="871"/>
      <c r="S134" s="871"/>
      <c r="T134" s="871"/>
      <c r="U134" s="871"/>
      <c r="V134" s="871"/>
      <c r="W134" s="63"/>
      <c r="X134" s="63"/>
      <c r="Y134" s="63"/>
      <c r="Z134" s="63"/>
      <c r="AA134" s="63"/>
      <c r="AB134" s="63"/>
      <c r="AC134" s="63"/>
      <c r="AD134" s="63"/>
    </row>
    <row r="135" spans="1:30">
      <c r="A135" s="379" t="s">
        <v>146</v>
      </c>
      <c r="B135" s="619"/>
      <c r="C135" s="619"/>
      <c r="D135" s="619"/>
      <c r="E135" s="619"/>
      <c r="F135" s="619"/>
      <c r="G135" s="619"/>
      <c r="H135" s="619"/>
      <c r="I135" s="619"/>
      <c r="J135" s="619"/>
      <c r="K135" s="619"/>
      <c r="L135" s="619"/>
      <c r="M135" s="619"/>
      <c r="N135" s="379"/>
      <c r="O135" s="379"/>
      <c r="P135" s="63"/>
      <c r="Q135" s="871"/>
      <c r="R135" s="871"/>
      <c r="S135" s="871"/>
      <c r="T135" s="871"/>
      <c r="U135" s="871"/>
      <c r="V135" s="871"/>
      <c r="W135" s="63"/>
      <c r="X135" s="63"/>
      <c r="Y135" s="63"/>
      <c r="Z135" s="63"/>
      <c r="AA135" s="63"/>
      <c r="AB135" s="63"/>
      <c r="AC135" s="63"/>
      <c r="AD135" s="63"/>
    </row>
    <row r="136" spans="1:30" ht="17.25">
      <c r="A136" s="3056" t="s">
        <v>240</v>
      </c>
      <c r="B136" s="3056"/>
      <c r="C136" s="3056"/>
      <c r="D136" s="3056"/>
      <c r="E136" s="3056"/>
      <c r="F136" s="3056"/>
      <c r="G136" s="3056"/>
      <c r="H136" s="3056"/>
      <c r="I136" s="3056"/>
      <c r="J136" s="3056"/>
      <c r="K136" s="3056"/>
      <c r="L136" s="3056"/>
      <c r="M136" s="3056"/>
      <c r="N136" s="3056"/>
      <c r="O136" s="3056"/>
      <c r="P136" s="63"/>
      <c r="Q136" s="871"/>
      <c r="R136" s="871"/>
      <c r="S136" s="871"/>
      <c r="T136" s="871"/>
      <c r="U136" s="871"/>
      <c r="V136" s="871"/>
      <c r="W136" s="63"/>
      <c r="X136" s="63"/>
      <c r="Y136" s="63"/>
      <c r="Z136" s="63"/>
      <c r="AA136" s="63"/>
      <c r="AB136" s="63"/>
      <c r="AC136" s="63"/>
      <c r="AD136" s="63"/>
    </row>
    <row r="137" spans="1:30" ht="31.5" customHeight="1">
      <c r="A137" s="860"/>
      <c r="B137" s="860"/>
      <c r="C137" s="860"/>
      <c r="D137" s="860"/>
      <c r="E137" s="860"/>
      <c r="F137" s="860"/>
      <c r="G137" s="860"/>
      <c r="H137" s="860"/>
      <c r="I137" s="860"/>
      <c r="J137" s="860"/>
      <c r="K137" s="860"/>
      <c r="L137" s="860"/>
      <c r="M137" s="860"/>
      <c r="N137" s="860"/>
      <c r="O137" s="860"/>
      <c r="P137" s="63"/>
      <c r="Q137" s="871"/>
      <c r="R137" s="871"/>
      <c r="S137" s="871"/>
      <c r="T137" s="871"/>
      <c r="U137" s="871"/>
      <c r="V137" s="871"/>
      <c r="W137" s="63"/>
      <c r="X137" s="63"/>
      <c r="Y137" s="63"/>
      <c r="Z137" s="63"/>
      <c r="AA137" s="63"/>
      <c r="AB137" s="63"/>
      <c r="AC137" s="63"/>
      <c r="AD137" s="63"/>
    </row>
    <row r="138" spans="1:30" s="873" customFormat="1" ht="15.95" customHeight="1">
      <c r="A138" s="858" t="s">
        <v>147</v>
      </c>
      <c r="B138" s="872"/>
      <c r="C138" s="872"/>
      <c r="D138" s="872"/>
      <c r="E138" s="872"/>
      <c r="F138" s="872"/>
      <c r="G138" s="872"/>
      <c r="H138" s="872"/>
      <c r="I138" s="872"/>
      <c r="J138" s="872"/>
      <c r="K138" s="872"/>
      <c r="L138" s="872"/>
      <c r="M138" s="872"/>
      <c r="P138" s="874"/>
      <c r="Q138" s="875"/>
      <c r="R138" s="875"/>
      <c r="S138" s="875"/>
      <c r="T138" s="875"/>
      <c r="U138" s="871"/>
      <c r="V138" s="875"/>
      <c r="W138" s="874"/>
      <c r="X138" s="63"/>
      <c r="Y138" s="63"/>
      <c r="Z138" s="63"/>
      <c r="AA138" s="63"/>
      <c r="AB138" s="63"/>
      <c r="AC138" s="63"/>
      <c r="AD138" s="63"/>
    </row>
    <row r="139" spans="1:30" ht="39.950000000000003" customHeight="1">
      <c r="A139" s="3057" t="s">
        <v>148</v>
      </c>
      <c r="B139" s="3058"/>
      <c r="C139" s="3059"/>
      <c r="D139" s="3060" t="str">
        <f>参照元個別!I12</f>
        <v>事業所名を入力8</v>
      </c>
      <c r="E139" s="3061"/>
      <c r="F139" s="3061"/>
      <c r="G139" s="3061"/>
      <c r="H139" s="3061"/>
      <c r="I139" s="3061"/>
      <c r="J139" s="3061"/>
      <c r="K139" s="3061"/>
      <c r="L139" s="3061"/>
      <c r="M139" s="3061"/>
      <c r="N139" s="3061"/>
      <c r="O139" s="3062"/>
      <c r="P139" s="63"/>
      <c r="Q139" s="871"/>
      <c r="R139" s="871"/>
      <c r="S139" s="871"/>
      <c r="T139" s="871"/>
      <c r="U139" s="871"/>
      <c r="V139" s="871"/>
      <c r="W139" s="63"/>
      <c r="X139" s="63"/>
      <c r="Y139" s="63"/>
      <c r="Z139" s="63"/>
      <c r="AA139" s="63"/>
      <c r="AB139" s="63"/>
      <c r="AC139" s="63"/>
      <c r="AD139" s="63"/>
    </row>
    <row r="140" spans="1:30" ht="39.950000000000003" customHeight="1">
      <c r="A140" s="3063" t="s">
        <v>149</v>
      </c>
      <c r="B140" s="3064"/>
      <c r="C140" s="3065"/>
      <c r="D140" s="3102"/>
      <c r="E140" s="3103"/>
      <c r="F140" s="3103"/>
      <c r="G140" s="3103"/>
      <c r="H140" s="3103"/>
      <c r="I140" s="3103"/>
      <c r="J140" s="3103"/>
      <c r="K140" s="3103"/>
      <c r="L140" s="3103"/>
      <c r="M140" s="3103"/>
      <c r="N140" s="3103"/>
      <c r="O140" s="3104"/>
      <c r="P140" s="63"/>
      <c r="Q140" s="871"/>
      <c r="R140" s="871"/>
      <c r="S140" s="871"/>
      <c r="T140" s="871"/>
      <c r="U140" s="871"/>
      <c r="V140" s="871"/>
      <c r="W140" s="63"/>
      <c r="X140" s="63"/>
      <c r="Y140" s="63"/>
      <c r="Z140" s="63"/>
      <c r="AA140" s="63"/>
      <c r="AB140" s="63"/>
      <c r="AC140" s="63"/>
      <c r="AD140" s="63"/>
    </row>
    <row r="141" spans="1:30" ht="39.950000000000003" customHeight="1">
      <c r="A141" s="3077" t="s">
        <v>150</v>
      </c>
      <c r="B141" s="3078"/>
      <c r="C141" s="3079"/>
      <c r="D141" s="3080"/>
      <c r="E141" s="876" t="s">
        <v>171</v>
      </c>
      <c r="F141" s="3072" t="s">
        <v>241</v>
      </c>
      <c r="G141" s="3073"/>
      <c r="H141" s="3081" t="str">
        <f ca="1">参照元個別!$O$12</f>
        <v/>
      </c>
      <c r="I141" s="3082"/>
      <c r="J141" s="877" t="s">
        <v>167</v>
      </c>
      <c r="K141" s="3072" t="s">
        <v>242</v>
      </c>
      <c r="L141" s="3073"/>
      <c r="M141" s="3069"/>
      <c r="N141" s="3070"/>
      <c r="O141" s="3071"/>
      <c r="P141" s="63" t="str">
        <f>IFERROR(VLOOKUP(M141,$U$3:$V$18,2,0),"")</f>
        <v/>
      </c>
      <c r="Q141" s="871"/>
      <c r="R141" s="871"/>
      <c r="S141" s="871"/>
      <c r="T141" s="871"/>
      <c r="U141" s="875"/>
      <c r="V141" s="871"/>
      <c r="W141" s="63"/>
      <c r="X141" s="63"/>
      <c r="Y141" s="63"/>
      <c r="Z141" s="63"/>
      <c r="AA141" s="63"/>
      <c r="AB141" s="63"/>
      <c r="AC141" s="63"/>
      <c r="AD141" s="63"/>
    </row>
    <row r="142" spans="1:30" ht="39.950000000000003" customHeight="1">
      <c r="A142" s="3072" t="s">
        <v>243</v>
      </c>
      <c r="B142" s="3073"/>
      <c r="C142" s="3074"/>
      <c r="D142" s="3042"/>
      <c r="E142" s="3043"/>
      <c r="F142" s="3072" t="s">
        <v>153</v>
      </c>
      <c r="G142" s="3073"/>
      <c r="H142" s="3074"/>
      <c r="I142" s="3042"/>
      <c r="J142" s="3043"/>
      <c r="K142" s="3075"/>
      <c r="L142" s="3076"/>
      <c r="M142" s="3076"/>
      <c r="N142" s="3076"/>
      <c r="O142" s="3076"/>
      <c r="P142" s="63"/>
      <c r="Q142" s="871"/>
      <c r="R142" s="871"/>
      <c r="S142" s="871"/>
      <c r="T142" s="871"/>
      <c r="U142" s="871"/>
      <c r="V142" s="871"/>
      <c r="W142" s="63"/>
      <c r="X142" s="63"/>
      <c r="Y142" s="63"/>
      <c r="Z142" s="63"/>
      <c r="AA142" s="63"/>
      <c r="AB142" s="63"/>
      <c r="AC142" s="63"/>
      <c r="AD142" s="63"/>
    </row>
    <row r="143" spans="1:30" ht="18.75" customHeight="1">
      <c r="A143" s="878"/>
      <c r="B143" s="878"/>
      <c r="C143" s="879"/>
      <c r="D143" s="880"/>
      <c r="E143" s="879"/>
      <c r="F143" s="881"/>
      <c r="P143" s="63"/>
      <c r="Q143" s="871"/>
      <c r="R143" s="871"/>
      <c r="S143" s="871"/>
      <c r="T143" s="871"/>
      <c r="U143" s="871"/>
      <c r="V143" s="891"/>
      <c r="W143" s="882"/>
      <c r="X143" s="63"/>
      <c r="Y143" s="63"/>
      <c r="Z143" s="63"/>
      <c r="AA143" s="63"/>
      <c r="AB143" s="63"/>
      <c r="AC143" s="63"/>
      <c r="AD143" s="63"/>
    </row>
    <row r="144" spans="1:30" ht="30" customHeight="1">
      <c r="A144" s="3084" t="s">
        <v>308</v>
      </c>
      <c r="B144" s="3085"/>
      <c r="C144" s="3085"/>
      <c r="D144" s="3085"/>
      <c r="E144" s="3085"/>
      <c r="F144" s="3085"/>
      <c r="G144" s="3085"/>
      <c r="H144" s="3085"/>
      <c r="I144" s="3085"/>
      <c r="J144" s="3085"/>
      <c r="K144" s="3085"/>
      <c r="L144" s="3085"/>
      <c r="M144" s="3085"/>
      <c r="N144" s="3085"/>
      <c r="O144" s="3085"/>
      <c r="P144" s="63"/>
      <c r="Q144" s="871"/>
      <c r="R144" s="871"/>
      <c r="S144" s="871"/>
      <c r="T144" s="871"/>
      <c r="U144" s="871"/>
      <c r="V144" s="891"/>
      <c r="W144" s="882"/>
      <c r="X144" s="63"/>
      <c r="Y144" s="63"/>
      <c r="Z144" s="63"/>
      <c r="AA144" s="63"/>
      <c r="AB144" s="63"/>
      <c r="AC144" s="63"/>
      <c r="AD144" s="63"/>
    </row>
    <row r="145" spans="1:30" s="873" customFormat="1" ht="15.95" customHeight="1">
      <c r="A145" s="823" t="s">
        <v>310</v>
      </c>
      <c r="B145" s="883"/>
      <c r="C145" s="883"/>
      <c r="D145" s="883"/>
      <c r="E145" s="883"/>
      <c r="F145" s="883"/>
      <c r="G145" s="883"/>
      <c r="H145" s="883"/>
      <c r="I145" s="883"/>
      <c r="J145" s="883"/>
      <c r="K145" s="883"/>
      <c r="L145" s="823"/>
      <c r="M145" s="823"/>
      <c r="N145" s="823"/>
      <c r="O145" s="823"/>
      <c r="P145" s="874"/>
      <c r="Q145" s="884"/>
      <c r="R145" s="884"/>
      <c r="S145" s="884"/>
      <c r="T145" s="884"/>
      <c r="U145" s="871"/>
      <c r="V145" s="884"/>
      <c r="W145" s="885"/>
      <c r="X145" s="63"/>
      <c r="Y145" s="63"/>
      <c r="Z145" s="63"/>
      <c r="AA145" s="63"/>
      <c r="AB145" s="63"/>
      <c r="AC145" s="63"/>
      <c r="AD145" s="63"/>
    </row>
    <row r="146" spans="1:30" ht="36" customHeight="1">
      <c r="A146" s="2754"/>
      <c r="B146" s="2756"/>
      <c r="C146" s="2752" t="s">
        <v>307</v>
      </c>
      <c r="D146" s="2752"/>
      <c r="E146" s="2752"/>
      <c r="F146" s="2752"/>
      <c r="G146" s="2752"/>
      <c r="H146" s="2015"/>
      <c r="I146" s="2751" t="s">
        <v>244</v>
      </c>
      <c r="J146" s="2014"/>
      <c r="K146" s="2014"/>
      <c r="L146" s="2014"/>
      <c r="M146" s="2014"/>
      <c r="N146" s="2014"/>
      <c r="O146" s="2015"/>
      <c r="P146" s="63"/>
      <c r="Q146" s="871"/>
      <c r="R146" s="871"/>
      <c r="S146" s="871"/>
      <c r="T146" s="871"/>
      <c r="U146" s="871"/>
      <c r="V146" s="871"/>
      <c r="W146" s="63"/>
      <c r="X146" s="63"/>
      <c r="Y146" s="63"/>
      <c r="Z146" s="63"/>
      <c r="AA146" s="63"/>
      <c r="AB146" s="63"/>
      <c r="AC146" s="63"/>
      <c r="AD146" s="63"/>
    </row>
    <row r="147" spans="1:30" ht="24" customHeight="1">
      <c r="A147" s="2772" t="s">
        <v>184</v>
      </c>
      <c r="B147" s="2773"/>
      <c r="C147" s="3086" t="str">
        <f ca="1">参照元個別!D12</f>
        <v/>
      </c>
      <c r="D147" s="3086"/>
      <c r="E147" s="3086"/>
      <c r="F147" s="3086"/>
      <c r="G147" s="3087"/>
      <c r="H147" s="3090" t="s">
        <v>3165</v>
      </c>
      <c r="I147" s="3105" t="str">
        <f ca="1">参照元個別!F12</f>
        <v/>
      </c>
      <c r="J147" s="3106"/>
      <c r="K147" s="3106"/>
      <c r="L147" s="3106"/>
      <c r="M147" s="3096" t="s">
        <v>3142</v>
      </c>
      <c r="N147" s="3098" t="str">
        <f>参照元個別!G12</f>
        <v>　</v>
      </c>
      <c r="O147" s="3099"/>
      <c r="P147" s="828"/>
      <c r="Q147" s="871"/>
      <c r="R147" s="871"/>
      <c r="S147" s="871"/>
      <c r="T147" s="871"/>
      <c r="U147" s="871"/>
      <c r="V147" s="871"/>
      <c r="W147" s="63"/>
      <c r="X147" s="63"/>
      <c r="Y147" s="63"/>
      <c r="Z147" s="63"/>
      <c r="AA147" s="63"/>
      <c r="AB147" s="63"/>
      <c r="AC147" s="63"/>
      <c r="AD147" s="63"/>
    </row>
    <row r="148" spans="1:30" ht="23.1" customHeight="1">
      <c r="A148" s="2769">
        <f>IF( 報1!$L$28="","", 報1!$L$28 )</f>
        <v>2025</v>
      </c>
      <c r="B148" s="2770"/>
      <c r="C148" s="3088"/>
      <c r="D148" s="3088"/>
      <c r="E148" s="3088"/>
      <c r="F148" s="3088"/>
      <c r="G148" s="3089"/>
      <c r="H148" s="3091"/>
      <c r="I148" s="3107"/>
      <c r="J148" s="3108"/>
      <c r="K148" s="3108"/>
      <c r="L148" s="3108"/>
      <c r="M148" s="3097"/>
      <c r="N148" s="3100"/>
      <c r="O148" s="3101"/>
      <c r="P148" s="828"/>
      <c r="Q148" s="871"/>
      <c r="R148" s="871"/>
      <c r="S148" s="871"/>
      <c r="T148" s="871"/>
      <c r="U148" s="871"/>
      <c r="V148" s="871"/>
      <c r="W148" s="63"/>
      <c r="X148" s="63"/>
      <c r="Y148" s="63"/>
      <c r="Z148" s="63"/>
      <c r="AA148" s="63"/>
      <c r="AB148" s="63"/>
      <c r="AC148" s="63"/>
      <c r="AD148" s="63"/>
    </row>
    <row r="149" spans="1:30">
      <c r="A149" s="3083"/>
      <c r="B149" s="3083"/>
      <c r="C149" s="3083"/>
      <c r="D149" s="3083"/>
      <c r="E149" s="3083"/>
      <c r="F149" s="3083"/>
      <c r="G149" s="3083"/>
      <c r="H149" s="3083"/>
      <c r="I149" s="3083"/>
      <c r="J149" s="3083"/>
      <c r="K149" s="3083"/>
      <c r="L149" s="3083"/>
      <c r="M149" s="3083"/>
      <c r="N149" s="3083"/>
      <c r="O149" s="3083"/>
      <c r="P149" s="63"/>
      <c r="Q149" s="871"/>
      <c r="R149" s="871"/>
      <c r="S149" s="871"/>
      <c r="T149" s="871"/>
      <c r="U149" s="871"/>
      <c r="V149" s="871"/>
      <c r="W149" s="63"/>
      <c r="X149" s="63"/>
      <c r="Y149" s="63"/>
      <c r="Z149" s="63"/>
      <c r="AA149" s="63"/>
      <c r="AB149" s="63"/>
      <c r="AC149" s="63"/>
      <c r="AD149" s="63"/>
    </row>
    <row r="150" spans="1:30">
      <c r="A150" s="63"/>
      <c r="B150" s="63"/>
      <c r="C150" s="63"/>
      <c r="D150" s="63"/>
      <c r="E150" s="63"/>
      <c r="F150" s="63"/>
      <c r="G150" s="63"/>
      <c r="H150" s="63"/>
      <c r="I150" s="63"/>
      <c r="J150" s="63"/>
      <c r="K150" s="63"/>
      <c r="L150" s="63"/>
      <c r="M150" s="63"/>
      <c r="N150" s="63"/>
      <c r="O150" s="887"/>
      <c r="P150" s="63"/>
      <c r="Q150" s="871"/>
      <c r="R150" s="871"/>
      <c r="S150" s="871"/>
      <c r="T150" s="871"/>
      <c r="U150" s="871"/>
      <c r="V150" s="871"/>
      <c r="W150" s="63"/>
      <c r="X150" s="63"/>
      <c r="Y150" s="63"/>
      <c r="Z150" s="63"/>
      <c r="AA150" s="63"/>
      <c r="AB150" s="63"/>
      <c r="AC150" s="63"/>
      <c r="AD150" s="63"/>
    </row>
    <row r="151" spans="1:30">
      <c r="A151" s="63"/>
      <c r="B151" s="63"/>
      <c r="C151" s="63"/>
      <c r="D151" s="63"/>
      <c r="E151" s="63"/>
      <c r="F151" s="63"/>
      <c r="G151" s="63"/>
      <c r="H151" s="63"/>
      <c r="I151" s="63"/>
      <c r="J151" s="63"/>
      <c r="K151" s="63"/>
      <c r="L151" s="63"/>
      <c r="M151" s="63"/>
      <c r="N151" s="63"/>
      <c r="O151" s="887"/>
      <c r="P151" s="63"/>
      <c r="Q151" s="871"/>
      <c r="R151" s="871"/>
      <c r="S151" s="871"/>
      <c r="T151" s="871"/>
      <c r="U151" s="871"/>
      <c r="V151" s="871"/>
      <c r="W151" s="63"/>
      <c r="X151" s="63"/>
      <c r="Y151" s="63"/>
      <c r="Z151" s="63"/>
      <c r="AA151" s="63"/>
      <c r="AB151" s="63"/>
      <c r="AC151" s="63"/>
      <c r="AD151" s="63"/>
    </row>
    <row r="152" spans="1:30">
      <c r="A152" s="63"/>
      <c r="B152" s="63"/>
      <c r="C152" s="63"/>
      <c r="D152" s="63"/>
      <c r="E152" s="63"/>
      <c r="F152" s="63"/>
      <c r="G152" s="63"/>
      <c r="H152" s="63"/>
      <c r="I152" s="63"/>
      <c r="J152" s="63"/>
      <c r="K152" s="63"/>
      <c r="L152" s="63"/>
      <c r="M152" s="63"/>
      <c r="N152" s="63"/>
      <c r="O152" s="887"/>
      <c r="P152" s="63"/>
      <c r="Q152" s="890"/>
      <c r="R152" s="888"/>
      <c r="S152" s="889"/>
      <c r="T152" s="889"/>
      <c r="U152" s="871"/>
      <c r="V152" s="871"/>
      <c r="W152" s="63"/>
      <c r="X152" s="63"/>
      <c r="Y152" s="63"/>
      <c r="Z152" s="63"/>
      <c r="AA152" s="63"/>
      <c r="AB152" s="63"/>
      <c r="AC152" s="63"/>
      <c r="AD152" s="63"/>
    </row>
    <row r="153" spans="1:30">
      <c r="A153" s="616" t="s">
        <v>166</v>
      </c>
      <c r="B153" s="379"/>
      <c r="C153" s="379"/>
      <c r="D153" s="379"/>
      <c r="E153" s="379"/>
      <c r="F153" s="379"/>
      <c r="G153" s="379"/>
      <c r="H153" s="379"/>
      <c r="I153" s="379"/>
      <c r="J153" s="379"/>
      <c r="K153" s="379"/>
      <c r="L153" s="379"/>
      <c r="M153" s="379"/>
      <c r="N153" s="379"/>
      <c r="O153" s="379"/>
      <c r="P153" s="63" t="str">
        <f>"個別票"&amp;Q153</f>
        <v>個別票9</v>
      </c>
      <c r="Q153" s="871">
        <f>Q134+1</f>
        <v>9</v>
      </c>
      <c r="R153" s="871"/>
      <c r="S153" s="871"/>
      <c r="T153" s="871"/>
      <c r="U153" s="871"/>
      <c r="V153" s="871"/>
      <c r="W153" s="63"/>
      <c r="X153" s="63"/>
      <c r="Y153" s="63"/>
      <c r="Z153" s="63"/>
      <c r="AA153" s="63"/>
      <c r="AB153" s="63"/>
      <c r="AC153" s="63"/>
      <c r="AD153" s="63"/>
    </row>
    <row r="154" spans="1:30">
      <c r="A154" s="379" t="s">
        <v>146</v>
      </c>
      <c r="B154" s="619"/>
      <c r="C154" s="619"/>
      <c r="D154" s="619"/>
      <c r="E154" s="619"/>
      <c r="F154" s="619"/>
      <c r="G154" s="619"/>
      <c r="H154" s="619"/>
      <c r="I154" s="619"/>
      <c r="J154" s="619"/>
      <c r="K154" s="619"/>
      <c r="L154" s="619"/>
      <c r="M154" s="619"/>
      <c r="N154" s="379"/>
      <c r="O154" s="379"/>
      <c r="P154" s="63"/>
      <c r="Q154" s="871"/>
      <c r="R154" s="871"/>
      <c r="S154" s="871"/>
      <c r="T154" s="871"/>
      <c r="U154" s="871"/>
      <c r="V154" s="871"/>
      <c r="W154" s="63"/>
      <c r="X154" s="63"/>
      <c r="Y154" s="63"/>
      <c r="Z154" s="63"/>
      <c r="AA154" s="63"/>
      <c r="AB154" s="63"/>
      <c r="AC154" s="63"/>
      <c r="AD154" s="63"/>
    </row>
    <row r="155" spans="1:30" ht="17.25">
      <c r="A155" s="3056" t="s">
        <v>240</v>
      </c>
      <c r="B155" s="3056"/>
      <c r="C155" s="3056"/>
      <c r="D155" s="3056"/>
      <c r="E155" s="3056"/>
      <c r="F155" s="3056"/>
      <c r="G155" s="3056"/>
      <c r="H155" s="3056"/>
      <c r="I155" s="3056"/>
      <c r="J155" s="3056"/>
      <c r="K155" s="3056"/>
      <c r="L155" s="3056"/>
      <c r="M155" s="3056"/>
      <c r="N155" s="3056"/>
      <c r="O155" s="3056"/>
      <c r="P155" s="63"/>
      <c r="Q155" s="871"/>
      <c r="R155" s="871"/>
      <c r="S155" s="871"/>
      <c r="T155" s="871"/>
      <c r="U155" s="871"/>
      <c r="V155" s="871"/>
      <c r="W155" s="63"/>
      <c r="X155" s="63"/>
      <c r="Y155" s="63"/>
      <c r="Z155" s="63"/>
      <c r="AA155" s="63"/>
      <c r="AB155" s="63"/>
      <c r="AC155" s="63"/>
      <c r="AD155" s="63"/>
    </row>
    <row r="156" spans="1:30" ht="31.5" customHeight="1">
      <c r="A156" s="860"/>
      <c r="B156" s="860"/>
      <c r="C156" s="860"/>
      <c r="D156" s="860"/>
      <c r="E156" s="860"/>
      <c r="F156" s="860"/>
      <c r="G156" s="860"/>
      <c r="H156" s="860"/>
      <c r="I156" s="860"/>
      <c r="J156" s="860"/>
      <c r="K156" s="860"/>
      <c r="L156" s="860"/>
      <c r="M156" s="860"/>
      <c r="N156" s="860"/>
      <c r="O156" s="860"/>
      <c r="P156" s="63"/>
      <c r="Q156" s="871"/>
      <c r="R156" s="871"/>
      <c r="S156" s="871"/>
      <c r="T156" s="871"/>
      <c r="U156" s="871"/>
      <c r="V156" s="871"/>
      <c r="W156" s="63"/>
      <c r="X156" s="63"/>
      <c r="Y156" s="63"/>
      <c r="Z156" s="63"/>
      <c r="AA156" s="63"/>
      <c r="AB156" s="63"/>
      <c r="AC156" s="63"/>
      <c r="AD156" s="63"/>
    </row>
    <row r="157" spans="1:30" s="873" customFormat="1" ht="15.95" customHeight="1">
      <c r="A157" s="858" t="s">
        <v>147</v>
      </c>
      <c r="B157" s="872"/>
      <c r="C157" s="872"/>
      <c r="D157" s="872"/>
      <c r="E157" s="872"/>
      <c r="F157" s="872"/>
      <c r="G157" s="872"/>
      <c r="H157" s="872"/>
      <c r="I157" s="872"/>
      <c r="J157" s="872"/>
      <c r="K157" s="872"/>
      <c r="L157" s="872"/>
      <c r="M157" s="872"/>
      <c r="P157" s="874"/>
      <c r="Q157" s="875"/>
      <c r="R157" s="875"/>
      <c r="S157" s="875"/>
      <c r="T157" s="875"/>
      <c r="U157" s="871"/>
      <c r="V157" s="875"/>
      <c r="W157" s="874"/>
      <c r="X157" s="63"/>
      <c r="Y157" s="63"/>
      <c r="Z157" s="63"/>
      <c r="AA157" s="63"/>
      <c r="AB157" s="63"/>
      <c r="AC157" s="63"/>
      <c r="AD157" s="63"/>
    </row>
    <row r="158" spans="1:30" ht="39.950000000000003" customHeight="1">
      <c r="A158" s="3057" t="s">
        <v>148</v>
      </c>
      <c r="B158" s="3058"/>
      <c r="C158" s="3059"/>
      <c r="D158" s="3060" t="str">
        <f>参照元個別!I13</f>
        <v>事業所名を入力9</v>
      </c>
      <c r="E158" s="3061"/>
      <c r="F158" s="3061"/>
      <c r="G158" s="3061"/>
      <c r="H158" s="3061"/>
      <c r="I158" s="3061"/>
      <c r="J158" s="3061"/>
      <c r="K158" s="3061"/>
      <c r="L158" s="3061"/>
      <c r="M158" s="3061"/>
      <c r="N158" s="3061"/>
      <c r="O158" s="3062"/>
      <c r="P158" s="63"/>
      <c r="Q158" s="871"/>
      <c r="R158" s="871"/>
      <c r="S158" s="871"/>
      <c r="T158" s="871"/>
      <c r="U158" s="871"/>
      <c r="V158" s="871"/>
      <c r="W158" s="63"/>
      <c r="X158" s="63"/>
      <c r="Y158" s="63"/>
      <c r="Z158" s="63"/>
      <c r="AA158" s="63"/>
      <c r="AB158" s="63"/>
      <c r="AC158" s="63"/>
      <c r="AD158" s="63"/>
    </row>
    <row r="159" spans="1:30" ht="39.950000000000003" customHeight="1">
      <c r="A159" s="3063" t="s">
        <v>149</v>
      </c>
      <c r="B159" s="3064"/>
      <c r="C159" s="3065"/>
      <c r="D159" s="3102"/>
      <c r="E159" s="3103"/>
      <c r="F159" s="3103"/>
      <c r="G159" s="3103"/>
      <c r="H159" s="3103"/>
      <c r="I159" s="3103"/>
      <c r="J159" s="3103"/>
      <c r="K159" s="3103"/>
      <c r="L159" s="3103"/>
      <c r="M159" s="3103"/>
      <c r="N159" s="3103"/>
      <c r="O159" s="3104"/>
      <c r="P159" s="63"/>
      <c r="Q159" s="871"/>
      <c r="R159" s="871"/>
      <c r="S159" s="871"/>
      <c r="T159" s="871"/>
      <c r="U159" s="871"/>
      <c r="V159" s="871"/>
      <c r="W159" s="63"/>
      <c r="X159" s="63"/>
      <c r="Y159" s="63"/>
      <c r="Z159" s="63"/>
      <c r="AA159" s="63"/>
      <c r="AB159" s="63"/>
      <c r="AC159" s="63"/>
      <c r="AD159" s="63"/>
    </row>
    <row r="160" spans="1:30" ht="39.950000000000003" customHeight="1">
      <c r="A160" s="3077" t="s">
        <v>150</v>
      </c>
      <c r="B160" s="3078"/>
      <c r="C160" s="3079"/>
      <c r="D160" s="3080"/>
      <c r="E160" s="876" t="s">
        <v>171</v>
      </c>
      <c r="F160" s="3072" t="s">
        <v>241</v>
      </c>
      <c r="G160" s="3073"/>
      <c r="H160" s="3081" t="str">
        <f ca="1">参照元個別!$O$13</f>
        <v/>
      </c>
      <c r="I160" s="3082"/>
      <c r="J160" s="877" t="s">
        <v>167</v>
      </c>
      <c r="K160" s="3072" t="s">
        <v>242</v>
      </c>
      <c r="L160" s="3073"/>
      <c r="M160" s="3069"/>
      <c r="N160" s="3070"/>
      <c r="O160" s="3071"/>
      <c r="P160" s="63" t="str">
        <f>IFERROR(VLOOKUP(M160,$U$3:$V$18,2,0),"")</f>
        <v/>
      </c>
      <c r="Q160" s="871"/>
      <c r="R160" s="871"/>
      <c r="S160" s="871"/>
      <c r="T160" s="871"/>
      <c r="U160" s="875"/>
      <c r="V160" s="871"/>
      <c r="W160" s="63"/>
      <c r="X160" s="63"/>
      <c r="Y160" s="63"/>
      <c r="Z160" s="63"/>
      <c r="AA160" s="63"/>
      <c r="AB160" s="63"/>
      <c r="AC160" s="63"/>
      <c r="AD160" s="63"/>
    </row>
    <row r="161" spans="1:30" ht="39.950000000000003" customHeight="1">
      <c r="A161" s="3072" t="s">
        <v>243</v>
      </c>
      <c r="B161" s="3073"/>
      <c r="C161" s="3074"/>
      <c r="D161" s="3042"/>
      <c r="E161" s="3043"/>
      <c r="F161" s="3072" t="s">
        <v>153</v>
      </c>
      <c r="G161" s="3073"/>
      <c r="H161" s="3074"/>
      <c r="I161" s="3042"/>
      <c r="J161" s="3043"/>
      <c r="K161" s="3075"/>
      <c r="L161" s="3076"/>
      <c r="M161" s="3076"/>
      <c r="N161" s="3076"/>
      <c r="O161" s="3076"/>
      <c r="P161" s="63"/>
      <c r="Q161" s="871"/>
      <c r="R161" s="871"/>
      <c r="S161" s="871"/>
      <c r="T161" s="871"/>
      <c r="U161" s="871"/>
      <c r="V161" s="871"/>
      <c r="W161" s="63"/>
      <c r="X161" s="63"/>
      <c r="Y161" s="63"/>
      <c r="Z161" s="63"/>
      <c r="AA161" s="63"/>
      <c r="AB161" s="63"/>
      <c r="AC161" s="63"/>
      <c r="AD161" s="63"/>
    </row>
    <row r="162" spans="1:30" ht="18.75" customHeight="1">
      <c r="A162" s="878"/>
      <c r="B162" s="878"/>
      <c r="C162" s="879"/>
      <c r="D162" s="880"/>
      <c r="E162" s="879"/>
      <c r="F162" s="881"/>
      <c r="P162" s="63"/>
      <c r="Q162" s="871"/>
      <c r="R162" s="871"/>
      <c r="S162" s="871"/>
      <c r="T162" s="871"/>
      <c r="U162" s="871"/>
      <c r="V162" s="891"/>
      <c r="W162" s="882"/>
      <c r="X162" s="63"/>
      <c r="Y162" s="63"/>
      <c r="Z162" s="63"/>
      <c r="AA162" s="63"/>
      <c r="AB162" s="63"/>
      <c r="AC162" s="63"/>
      <c r="AD162" s="63"/>
    </row>
    <row r="163" spans="1:30" ht="30" customHeight="1">
      <c r="A163" s="3084" t="s">
        <v>308</v>
      </c>
      <c r="B163" s="3085"/>
      <c r="C163" s="3085"/>
      <c r="D163" s="3085"/>
      <c r="E163" s="3085"/>
      <c r="F163" s="3085"/>
      <c r="G163" s="3085"/>
      <c r="H163" s="3085"/>
      <c r="I163" s="3085"/>
      <c r="J163" s="3085"/>
      <c r="K163" s="3085"/>
      <c r="L163" s="3085"/>
      <c r="M163" s="3085"/>
      <c r="N163" s="3085"/>
      <c r="O163" s="3085"/>
      <c r="P163" s="63"/>
      <c r="Q163" s="871"/>
      <c r="R163" s="871"/>
      <c r="S163" s="871"/>
      <c r="T163" s="871"/>
      <c r="U163" s="871"/>
      <c r="V163" s="891"/>
      <c r="W163" s="882"/>
      <c r="X163" s="63"/>
      <c r="Y163" s="63"/>
      <c r="Z163" s="63"/>
      <c r="AA163" s="63"/>
      <c r="AB163" s="63"/>
      <c r="AC163" s="63"/>
      <c r="AD163" s="63"/>
    </row>
    <row r="164" spans="1:30" s="873" customFormat="1" ht="15.95" customHeight="1">
      <c r="A164" s="823" t="s">
        <v>310</v>
      </c>
      <c r="B164" s="883"/>
      <c r="C164" s="883"/>
      <c r="D164" s="883"/>
      <c r="E164" s="883"/>
      <c r="F164" s="883"/>
      <c r="G164" s="883"/>
      <c r="H164" s="883"/>
      <c r="I164" s="883"/>
      <c r="J164" s="883"/>
      <c r="K164" s="883"/>
      <c r="L164" s="823"/>
      <c r="M164" s="823"/>
      <c r="N164" s="823"/>
      <c r="O164" s="823"/>
      <c r="P164" s="874"/>
      <c r="Q164" s="884"/>
      <c r="R164" s="884"/>
      <c r="S164" s="884"/>
      <c r="T164" s="884"/>
      <c r="U164" s="871"/>
      <c r="V164" s="884"/>
      <c r="W164" s="885"/>
      <c r="X164" s="63"/>
      <c r="Y164" s="63"/>
      <c r="Z164" s="63"/>
      <c r="AA164" s="63"/>
      <c r="AB164" s="63"/>
      <c r="AC164" s="63"/>
      <c r="AD164" s="63"/>
    </row>
    <row r="165" spans="1:30" ht="36" customHeight="1">
      <c r="A165" s="2754"/>
      <c r="B165" s="2756"/>
      <c r="C165" s="2752" t="s">
        <v>307</v>
      </c>
      <c r="D165" s="2752"/>
      <c r="E165" s="2752"/>
      <c r="F165" s="2752"/>
      <c r="G165" s="2752"/>
      <c r="H165" s="2015"/>
      <c r="I165" s="2751" t="s">
        <v>244</v>
      </c>
      <c r="J165" s="2014"/>
      <c r="K165" s="2014"/>
      <c r="L165" s="2014"/>
      <c r="M165" s="2014"/>
      <c r="N165" s="2014"/>
      <c r="O165" s="2015"/>
      <c r="P165" s="63"/>
      <c r="Q165" s="871"/>
      <c r="R165" s="871"/>
      <c r="S165" s="871"/>
      <c r="T165" s="871"/>
      <c r="U165" s="871"/>
      <c r="V165" s="871"/>
      <c r="W165" s="63"/>
      <c r="X165" s="63"/>
      <c r="Y165" s="63"/>
      <c r="Z165" s="63"/>
      <c r="AA165" s="63"/>
      <c r="AB165" s="63"/>
      <c r="AC165" s="63"/>
      <c r="AD165" s="63"/>
    </row>
    <row r="166" spans="1:30" ht="24" customHeight="1">
      <c r="A166" s="2772" t="s">
        <v>184</v>
      </c>
      <c r="B166" s="2773"/>
      <c r="C166" s="3086" t="str">
        <f ca="1">参照元個別!D13</f>
        <v/>
      </c>
      <c r="D166" s="3086"/>
      <c r="E166" s="3086"/>
      <c r="F166" s="3086"/>
      <c r="G166" s="3087"/>
      <c r="H166" s="3090" t="s">
        <v>3165</v>
      </c>
      <c r="I166" s="3105" t="str">
        <f ca="1">参照元個別!F13</f>
        <v/>
      </c>
      <c r="J166" s="3106"/>
      <c r="K166" s="3106"/>
      <c r="L166" s="3106"/>
      <c r="M166" s="3096" t="s">
        <v>3142</v>
      </c>
      <c r="N166" s="3098" t="str">
        <f>参照元個別!G13</f>
        <v>　</v>
      </c>
      <c r="O166" s="3099"/>
      <c r="P166" s="828"/>
      <c r="Q166" s="871"/>
      <c r="R166" s="871"/>
      <c r="S166" s="871"/>
      <c r="T166" s="871"/>
      <c r="U166" s="871"/>
      <c r="V166" s="871"/>
      <c r="W166" s="63"/>
      <c r="X166" s="63"/>
      <c r="Y166" s="63"/>
      <c r="Z166" s="63"/>
      <c r="AA166" s="63"/>
      <c r="AB166" s="63"/>
      <c r="AC166" s="63"/>
      <c r="AD166" s="63"/>
    </row>
    <row r="167" spans="1:30" ht="23.1" customHeight="1">
      <c r="A167" s="2769">
        <f>IF( 報1!$L$28="","", 報1!$L$28 )</f>
        <v>2025</v>
      </c>
      <c r="B167" s="2770"/>
      <c r="C167" s="3088"/>
      <c r="D167" s="3088"/>
      <c r="E167" s="3088"/>
      <c r="F167" s="3088"/>
      <c r="G167" s="3089"/>
      <c r="H167" s="3091"/>
      <c r="I167" s="3107"/>
      <c r="J167" s="3108"/>
      <c r="K167" s="3108"/>
      <c r="L167" s="3108"/>
      <c r="M167" s="3097"/>
      <c r="N167" s="3100"/>
      <c r="O167" s="3101"/>
      <c r="P167" s="828"/>
      <c r="Q167" s="871"/>
      <c r="R167" s="871"/>
      <c r="S167" s="871"/>
      <c r="T167" s="871"/>
      <c r="U167" s="871"/>
      <c r="V167" s="871"/>
      <c r="W167" s="63"/>
      <c r="X167" s="63"/>
      <c r="Y167" s="63"/>
      <c r="Z167" s="63"/>
      <c r="AA167" s="63"/>
      <c r="AB167" s="63"/>
      <c r="AC167" s="63"/>
      <c r="AD167" s="63"/>
    </row>
    <row r="168" spans="1:30">
      <c r="A168" s="3083"/>
      <c r="B168" s="3083"/>
      <c r="C168" s="3083"/>
      <c r="D168" s="3083"/>
      <c r="E168" s="3083"/>
      <c r="F168" s="3083"/>
      <c r="G168" s="3083"/>
      <c r="H168" s="3083"/>
      <c r="I168" s="3083"/>
      <c r="J168" s="3083"/>
      <c r="K168" s="3083"/>
      <c r="L168" s="3083"/>
      <c r="M168" s="3083"/>
      <c r="N168" s="3083"/>
      <c r="O168" s="3083"/>
      <c r="P168" s="63"/>
      <c r="Q168" s="871"/>
      <c r="R168" s="871"/>
      <c r="S168" s="871"/>
      <c r="T168" s="871"/>
      <c r="U168" s="871"/>
      <c r="V168" s="871"/>
      <c r="W168" s="63"/>
      <c r="X168" s="63"/>
      <c r="Y168" s="63"/>
      <c r="Z168" s="63"/>
      <c r="AA168" s="63"/>
      <c r="AB168" s="63"/>
      <c r="AC168" s="63"/>
      <c r="AD168" s="63"/>
    </row>
    <row r="169" spans="1:30">
      <c r="A169" s="63"/>
      <c r="B169" s="63"/>
      <c r="C169" s="63"/>
      <c r="D169" s="63"/>
      <c r="E169" s="63"/>
      <c r="F169" s="63"/>
      <c r="G169" s="63"/>
      <c r="H169" s="63"/>
      <c r="I169" s="63"/>
      <c r="J169" s="63"/>
      <c r="K169" s="63"/>
      <c r="L169" s="63"/>
      <c r="M169" s="63"/>
      <c r="N169" s="63"/>
      <c r="O169" s="887"/>
      <c r="P169" s="63"/>
      <c r="Q169" s="871"/>
      <c r="R169" s="871"/>
      <c r="S169" s="871"/>
      <c r="T169" s="871"/>
      <c r="U169" s="871"/>
      <c r="V169" s="871"/>
      <c r="W169" s="63"/>
      <c r="X169" s="63"/>
      <c r="Y169" s="63"/>
      <c r="Z169" s="63"/>
      <c r="AA169" s="63"/>
      <c r="AB169" s="63"/>
      <c r="AC169" s="63"/>
      <c r="AD169" s="63"/>
    </row>
    <row r="170" spans="1:30">
      <c r="A170" s="63"/>
      <c r="B170" s="63"/>
      <c r="C170" s="63"/>
      <c r="D170" s="63"/>
      <c r="E170" s="63"/>
      <c r="F170" s="63"/>
      <c r="G170" s="63"/>
      <c r="H170" s="63"/>
      <c r="I170" s="63"/>
      <c r="J170" s="63"/>
      <c r="K170" s="63"/>
      <c r="L170" s="63"/>
      <c r="M170" s="63"/>
      <c r="N170" s="63"/>
      <c r="O170" s="887"/>
      <c r="P170" s="63"/>
      <c r="Q170" s="871"/>
      <c r="R170" s="871"/>
      <c r="S170" s="871"/>
      <c r="T170" s="871"/>
      <c r="U170" s="871"/>
      <c r="V170" s="871"/>
      <c r="W170" s="63"/>
      <c r="X170" s="63"/>
      <c r="Y170" s="63"/>
      <c r="Z170" s="63"/>
      <c r="AA170" s="63"/>
      <c r="AB170" s="63"/>
      <c r="AC170" s="63"/>
      <c r="AD170" s="63"/>
    </row>
    <row r="171" spans="1:30">
      <c r="A171" s="63"/>
      <c r="B171" s="63"/>
      <c r="C171" s="63"/>
      <c r="D171" s="63"/>
      <c r="E171" s="63"/>
      <c r="F171" s="63"/>
      <c r="G171" s="63"/>
      <c r="H171" s="63"/>
      <c r="I171" s="63"/>
      <c r="J171" s="63"/>
      <c r="K171" s="63"/>
      <c r="L171" s="63"/>
      <c r="M171" s="63"/>
      <c r="N171" s="63"/>
      <c r="O171" s="887"/>
      <c r="P171" s="63"/>
      <c r="Q171" s="890"/>
      <c r="R171" s="888"/>
      <c r="S171" s="889"/>
      <c r="T171" s="889"/>
      <c r="U171" s="871"/>
      <c r="V171" s="871"/>
      <c r="W171" s="63"/>
      <c r="X171" s="63"/>
      <c r="Y171" s="63"/>
      <c r="Z171" s="63"/>
      <c r="AA171" s="63"/>
      <c r="AB171" s="63"/>
      <c r="AC171" s="63"/>
      <c r="AD171" s="63"/>
    </row>
    <row r="172" spans="1:30">
      <c r="A172" s="616" t="s">
        <v>166</v>
      </c>
      <c r="B172" s="379"/>
      <c r="C172" s="379"/>
      <c r="D172" s="379"/>
      <c r="E172" s="379"/>
      <c r="F172" s="379"/>
      <c r="G172" s="379"/>
      <c r="H172" s="379"/>
      <c r="I172" s="379"/>
      <c r="J172" s="379"/>
      <c r="K172" s="379"/>
      <c r="L172" s="379"/>
      <c r="M172" s="379"/>
      <c r="N172" s="379"/>
      <c r="O172" s="379"/>
      <c r="P172" s="63" t="str">
        <f>"個別票"&amp;Q172</f>
        <v>個別票10</v>
      </c>
      <c r="Q172" s="871">
        <f>Q153+1</f>
        <v>10</v>
      </c>
      <c r="R172" s="871"/>
      <c r="S172" s="871"/>
      <c r="T172" s="871"/>
      <c r="U172" s="871"/>
      <c r="V172" s="871"/>
      <c r="W172" s="63"/>
      <c r="X172" s="63"/>
      <c r="Y172" s="63"/>
      <c r="Z172" s="63"/>
      <c r="AA172" s="63"/>
      <c r="AB172" s="63"/>
      <c r="AC172" s="63"/>
      <c r="AD172" s="63"/>
    </row>
    <row r="173" spans="1:30">
      <c r="A173" s="379" t="s">
        <v>146</v>
      </c>
      <c r="B173" s="619"/>
      <c r="C173" s="619"/>
      <c r="D173" s="619"/>
      <c r="E173" s="619"/>
      <c r="F173" s="619"/>
      <c r="G173" s="619"/>
      <c r="H173" s="619"/>
      <c r="I173" s="619"/>
      <c r="J173" s="619"/>
      <c r="K173" s="619"/>
      <c r="L173" s="619"/>
      <c r="M173" s="619"/>
      <c r="N173" s="379"/>
      <c r="O173" s="379"/>
      <c r="P173" s="63"/>
      <c r="Q173" s="871"/>
      <c r="R173" s="871"/>
      <c r="S173" s="871"/>
      <c r="T173" s="871"/>
      <c r="U173" s="871"/>
      <c r="V173" s="871"/>
      <c r="W173" s="63"/>
      <c r="X173" s="63"/>
      <c r="Y173" s="63"/>
      <c r="Z173" s="63"/>
      <c r="AA173" s="63"/>
      <c r="AB173" s="63"/>
      <c r="AC173" s="63"/>
      <c r="AD173" s="63"/>
    </row>
    <row r="174" spans="1:30" ht="17.25">
      <c r="A174" s="3056" t="s">
        <v>240</v>
      </c>
      <c r="B174" s="3056"/>
      <c r="C174" s="3056"/>
      <c r="D174" s="3056"/>
      <c r="E174" s="3056"/>
      <c r="F174" s="3056"/>
      <c r="G174" s="3056"/>
      <c r="H174" s="3056"/>
      <c r="I174" s="3056"/>
      <c r="J174" s="3056"/>
      <c r="K174" s="3056"/>
      <c r="L174" s="3056"/>
      <c r="M174" s="3056"/>
      <c r="N174" s="3056"/>
      <c r="O174" s="3056"/>
      <c r="P174" s="63"/>
      <c r="Q174" s="871"/>
      <c r="R174" s="871"/>
      <c r="S174" s="871"/>
      <c r="T174" s="871"/>
      <c r="U174" s="871"/>
      <c r="V174" s="871"/>
      <c r="W174" s="63"/>
      <c r="X174" s="63"/>
      <c r="Y174" s="63"/>
      <c r="Z174" s="63"/>
      <c r="AA174" s="63"/>
      <c r="AB174" s="63"/>
      <c r="AC174" s="63"/>
      <c r="AD174" s="63"/>
    </row>
    <row r="175" spans="1:30" ht="31.5" customHeight="1">
      <c r="A175" s="860"/>
      <c r="B175" s="860"/>
      <c r="C175" s="860"/>
      <c r="D175" s="860"/>
      <c r="E175" s="860"/>
      <c r="F175" s="860"/>
      <c r="G175" s="860"/>
      <c r="H175" s="860"/>
      <c r="I175" s="860"/>
      <c r="J175" s="860"/>
      <c r="K175" s="860"/>
      <c r="L175" s="860"/>
      <c r="M175" s="860"/>
      <c r="N175" s="860"/>
      <c r="O175" s="860"/>
      <c r="P175" s="63"/>
      <c r="Q175" s="871"/>
      <c r="R175" s="871"/>
      <c r="S175" s="871"/>
      <c r="T175" s="871"/>
      <c r="U175" s="871"/>
      <c r="V175" s="871"/>
      <c r="W175" s="63"/>
      <c r="X175" s="63"/>
      <c r="Y175" s="63"/>
      <c r="Z175" s="63"/>
      <c r="AA175" s="63"/>
      <c r="AB175" s="63"/>
      <c r="AC175" s="63"/>
      <c r="AD175" s="63"/>
    </row>
    <row r="176" spans="1:30" s="873" customFormat="1" ht="15.95" customHeight="1">
      <c r="A176" s="858" t="s">
        <v>147</v>
      </c>
      <c r="B176" s="872"/>
      <c r="C176" s="872"/>
      <c r="D176" s="872"/>
      <c r="E176" s="872"/>
      <c r="F176" s="872"/>
      <c r="G176" s="872"/>
      <c r="H176" s="872"/>
      <c r="I176" s="872"/>
      <c r="J176" s="872"/>
      <c r="K176" s="872"/>
      <c r="L176" s="872"/>
      <c r="M176" s="872"/>
      <c r="P176" s="874"/>
      <c r="Q176" s="875"/>
      <c r="R176" s="875"/>
      <c r="S176" s="875"/>
      <c r="T176" s="875"/>
      <c r="U176" s="871"/>
      <c r="V176" s="875"/>
      <c r="W176" s="874"/>
      <c r="X176" s="63"/>
      <c r="Y176" s="63"/>
      <c r="Z176" s="63"/>
      <c r="AA176" s="63"/>
      <c r="AB176" s="63"/>
      <c r="AC176" s="63"/>
      <c r="AD176" s="63"/>
    </row>
    <row r="177" spans="1:30" ht="39.950000000000003" customHeight="1">
      <c r="A177" s="3057" t="s">
        <v>148</v>
      </c>
      <c r="B177" s="3058"/>
      <c r="C177" s="3059"/>
      <c r="D177" s="3060" t="str">
        <f>参照元個別!I14</f>
        <v>事業所名を入力10</v>
      </c>
      <c r="E177" s="3061"/>
      <c r="F177" s="3061"/>
      <c r="G177" s="3061"/>
      <c r="H177" s="3061"/>
      <c r="I177" s="3061"/>
      <c r="J177" s="3061"/>
      <c r="K177" s="3061"/>
      <c r="L177" s="3061"/>
      <c r="M177" s="3061"/>
      <c r="N177" s="3061"/>
      <c r="O177" s="3062"/>
      <c r="P177" s="63"/>
      <c r="Q177" s="871"/>
      <c r="R177" s="871"/>
      <c r="S177" s="871"/>
      <c r="T177" s="871"/>
      <c r="U177" s="871"/>
      <c r="V177" s="871"/>
      <c r="W177" s="63"/>
      <c r="X177" s="63"/>
      <c r="Y177" s="63"/>
      <c r="Z177" s="63"/>
      <c r="AA177" s="63"/>
      <c r="AB177" s="63"/>
      <c r="AC177" s="63"/>
      <c r="AD177" s="63"/>
    </row>
    <row r="178" spans="1:30" ht="39.950000000000003" customHeight="1">
      <c r="A178" s="3063" t="s">
        <v>149</v>
      </c>
      <c r="B178" s="3064"/>
      <c r="C178" s="3065"/>
      <c r="D178" s="3102"/>
      <c r="E178" s="3103"/>
      <c r="F178" s="3103"/>
      <c r="G178" s="3103"/>
      <c r="H178" s="3103"/>
      <c r="I178" s="3103"/>
      <c r="J178" s="3103"/>
      <c r="K178" s="3103"/>
      <c r="L178" s="3103"/>
      <c r="M178" s="3103"/>
      <c r="N178" s="3103"/>
      <c r="O178" s="3104"/>
      <c r="P178" s="63"/>
      <c r="Q178" s="871"/>
      <c r="R178" s="871"/>
      <c r="S178" s="871"/>
      <c r="T178" s="871"/>
      <c r="U178" s="871"/>
      <c r="V178" s="871"/>
      <c r="W178" s="63"/>
      <c r="X178" s="63"/>
      <c r="Y178" s="63"/>
      <c r="Z178" s="63"/>
      <c r="AA178" s="63"/>
      <c r="AB178" s="63"/>
      <c r="AC178" s="63"/>
      <c r="AD178" s="63"/>
    </row>
    <row r="179" spans="1:30" ht="39.950000000000003" customHeight="1">
      <c r="A179" s="3077" t="s">
        <v>150</v>
      </c>
      <c r="B179" s="3078"/>
      <c r="C179" s="3079"/>
      <c r="D179" s="3080"/>
      <c r="E179" s="876" t="s">
        <v>171</v>
      </c>
      <c r="F179" s="3072" t="s">
        <v>241</v>
      </c>
      <c r="G179" s="3073"/>
      <c r="H179" s="3081" t="str">
        <f ca="1">参照元個別!$O$14</f>
        <v/>
      </c>
      <c r="I179" s="3082"/>
      <c r="J179" s="877" t="s">
        <v>167</v>
      </c>
      <c r="K179" s="3072" t="s">
        <v>242</v>
      </c>
      <c r="L179" s="3073"/>
      <c r="M179" s="3069"/>
      <c r="N179" s="3070"/>
      <c r="O179" s="3071"/>
      <c r="P179" s="63" t="str">
        <f>IFERROR(VLOOKUP(M179,$U$3:$V$18,2,0),"")</f>
        <v/>
      </c>
      <c r="Q179" s="871"/>
      <c r="R179" s="871"/>
      <c r="S179" s="871"/>
      <c r="T179" s="871"/>
      <c r="U179" s="875"/>
      <c r="V179" s="871"/>
      <c r="W179" s="63"/>
      <c r="X179" s="63"/>
      <c r="Y179" s="63"/>
      <c r="Z179" s="63"/>
      <c r="AA179" s="63"/>
      <c r="AB179" s="63"/>
      <c r="AC179" s="63"/>
      <c r="AD179" s="63"/>
    </row>
    <row r="180" spans="1:30" ht="39.950000000000003" customHeight="1">
      <c r="A180" s="3072" t="s">
        <v>243</v>
      </c>
      <c r="B180" s="3073"/>
      <c r="C180" s="3074"/>
      <c r="D180" s="3042"/>
      <c r="E180" s="3043"/>
      <c r="F180" s="3072" t="s">
        <v>153</v>
      </c>
      <c r="G180" s="3073"/>
      <c r="H180" s="3074"/>
      <c r="I180" s="3042"/>
      <c r="J180" s="3043"/>
      <c r="K180" s="3075"/>
      <c r="L180" s="3076"/>
      <c r="M180" s="3076"/>
      <c r="N180" s="3076"/>
      <c r="O180" s="3076"/>
      <c r="P180" s="63"/>
      <c r="Q180" s="871"/>
      <c r="R180" s="871"/>
      <c r="S180" s="871"/>
      <c r="T180" s="871"/>
      <c r="U180" s="871"/>
      <c r="V180" s="871"/>
      <c r="W180" s="63"/>
      <c r="X180" s="63"/>
      <c r="Y180" s="63"/>
      <c r="Z180" s="63"/>
      <c r="AA180" s="63"/>
      <c r="AB180" s="63"/>
      <c r="AC180" s="63"/>
      <c r="AD180" s="63"/>
    </row>
    <row r="181" spans="1:30" ht="18.75" customHeight="1">
      <c r="A181" s="878"/>
      <c r="B181" s="878"/>
      <c r="C181" s="879"/>
      <c r="D181" s="880"/>
      <c r="E181" s="879"/>
      <c r="F181" s="881"/>
      <c r="P181" s="63"/>
      <c r="Q181" s="871"/>
      <c r="R181" s="871"/>
      <c r="S181" s="871"/>
      <c r="T181" s="871"/>
      <c r="U181" s="871"/>
      <c r="V181" s="891"/>
      <c r="W181" s="882"/>
      <c r="X181" s="63"/>
      <c r="Y181" s="63"/>
      <c r="Z181" s="63"/>
      <c r="AA181" s="63"/>
      <c r="AB181" s="63"/>
      <c r="AC181" s="63"/>
      <c r="AD181" s="63"/>
    </row>
    <row r="182" spans="1:30" ht="30" customHeight="1">
      <c r="A182" s="3084" t="s">
        <v>308</v>
      </c>
      <c r="B182" s="3085"/>
      <c r="C182" s="3085"/>
      <c r="D182" s="3085"/>
      <c r="E182" s="3085"/>
      <c r="F182" s="3085"/>
      <c r="G182" s="3085"/>
      <c r="H182" s="3085"/>
      <c r="I182" s="3085"/>
      <c r="J182" s="3085"/>
      <c r="K182" s="3085"/>
      <c r="L182" s="3085"/>
      <c r="M182" s="3085"/>
      <c r="N182" s="3085"/>
      <c r="O182" s="3085"/>
      <c r="P182" s="63"/>
      <c r="Q182" s="871"/>
      <c r="R182" s="871"/>
      <c r="S182" s="871"/>
      <c r="T182" s="871"/>
      <c r="U182" s="871"/>
      <c r="V182" s="891"/>
      <c r="W182" s="882"/>
      <c r="X182" s="63"/>
      <c r="Y182" s="63"/>
      <c r="Z182" s="63"/>
      <c r="AA182" s="63"/>
      <c r="AB182" s="63"/>
      <c r="AC182" s="63"/>
      <c r="AD182" s="63"/>
    </row>
    <row r="183" spans="1:30" s="873" customFormat="1" ht="15.95" customHeight="1">
      <c r="A183" s="823" t="s">
        <v>310</v>
      </c>
      <c r="B183" s="883"/>
      <c r="C183" s="883"/>
      <c r="D183" s="883"/>
      <c r="E183" s="883"/>
      <c r="F183" s="883"/>
      <c r="G183" s="883"/>
      <c r="H183" s="883"/>
      <c r="I183" s="883"/>
      <c r="J183" s="883"/>
      <c r="K183" s="883"/>
      <c r="L183" s="823"/>
      <c r="M183" s="823"/>
      <c r="N183" s="823"/>
      <c r="O183" s="823"/>
      <c r="P183" s="874"/>
      <c r="Q183" s="884"/>
      <c r="R183" s="884"/>
      <c r="S183" s="884"/>
      <c r="T183" s="884"/>
      <c r="U183" s="871"/>
      <c r="V183" s="884"/>
      <c r="W183" s="885"/>
      <c r="X183" s="63"/>
      <c r="Y183" s="63"/>
      <c r="Z183" s="63"/>
      <c r="AA183" s="63"/>
      <c r="AB183" s="63"/>
      <c r="AC183" s="63"/>
      <c r="AD183" s="63"/>
    </row>
    <row r="184" spans="1:30" ht="36" customHeight="1">
      <c r="A184" s="2754"/>
      <c r="B184" s="2756"/>
      <c r="C184" s="2752" t="s">
        <v>307</v>
      </c>
      <c r="D184" s="2752"/>
      <c r="E184" s="2752"/>
      <c r="F184" s="2752"/>
      <c r="G184" s="2752"/>
      <c r="H184" s="2015"/>
      <c r="I184" s="2751" t="s">
        <v>244</v>
      </c>
      <c r="J184" s="2014"/>
      <c r="K184" s="2014"/>
      <c r="L184" s="2014"/>
      <c r="M184" s="2014"/>
      <c r="N184" s="2014"/>
      <c r="O184" s="2015"/>
      <c r="P184" s="63"/>
      <c r="Q184" s="871"/>
      <c r="R184" s="871"/>
      <c r="S184" s="871"/>
      <c r="T184" s="871"/>
      <c r="U184" s="871"/>
      <c r="V184" s="871"/>
      <c r="W184" s="63"/>
      <c r="X184" s="63"/>
      <c r="Y184" s="63"/>
      <c r="Z184" s="63"/>
      <c r="AA184" s="63"/>
      <c r="AB184" s="63"/>
      <c r="AC184" s="63"/>
      <c r="AD184" s="63"/>
    </row>
    <row r="185" spans="1:30" ht="24" customHeight="1">
      <c r="A185" s="2772" t="s">
        <v>184</v>
      </c>
      <c r="B185" s="2773"/>
      <c r="C185" s="3086" t="str">
        <f ca="1">参照元個別!D14</f>
        <v/>
      </c>
      <c r="D185" s="3086"/>
      <c r="E185" s="3086"/>
      <c r="F185" s="3086"/>
      <c r="G185" s="3087"/>
      <c r="H185" s="3090" t="s">
        <v>3165</v>
      </c>
      <c r="I185" s="3105" t="str">
        <f ca="1">参照元個別!F14</f>
        <v/>
      </c>
      <c r="J185" s="3106"/>
      <c r="K185" s="3106"/>
      <c r="L185" s="3106"/>
      <c r="M185" s="3096" t="s">
        <v>3142</v>
      </c>
      <c r="N185" s="3098" t="str">
        <f>参照元個別!G14</f>
        <v>　</v>
      </c>
      <c r="O185" s="3099"/>
      <c r="P185" s="828"/>
      <c r="Q185" s="871"/>
      <c r="R185" s="871"/>
      <c r="S185" s="871"/>
      <c r="T185" s="871"/>
      <c r="U185" s="871"/>
      <c r="V185" s="871"/>
      <c r="W185" s="63"/>
      <c r="X185" s="63"/>
      <c r="Y185" s="63"/>
      <c r="Z185" s="63"/>
      <c r="AA185" s="63"/>
      <c r="AB185" s="63"/>
      <c r="AC185" s="63"/>
      <c r="AD185" s="63"/>
    </row>
    <row r="186" spans="1:30" ht="23.1" customHeight="1">
      <c r="A186" s="2769">
        <f>IF( 報1!$L$28="","", 報1!$L$28 )</f>
        <v>2025</v>
      </c>
      <c r="B186" s="2770"/>
      <c r="C186" s="3088"/>
      <c r="D186" s="3088"/>
      <c r="E186" s="3088"/>
      <c r="F186" s="3088"/>
      <c r="G186" s="3089"/>
      <c r="H186" s="3091"/>
      <c r="I186" s="3107"/>
      <c r="J186" s="3108"/>
      <c r="K186" s="3108"/>
      <c r="L186" s="3108"/>
      <c r="M186" s="3097"/>
      <c r="N186" s="3100"/>
      <c r="O186" s="3101"/>
      <c r="P186" s="828"/>
      <c r="Q186" s="871"/>
      <c r="R186" s="871"/>
      <c r="S186" s="871"/>
      <c r="T186" s="871"/>
      <c r="U186" s="871"/>
      <c r="V186" s="871"/>
      <c r="W186" s="63"/>
      <c r="X186" s="63"/>
      <c r="Y186" s="63"/>
      <c r="Z186" s="63"/>
      <c r="AA186" s="63"/>
      <c r="AB186" s="63"/>
      <c r="AC186" s="63"/>
      <c r="AD186" s="63"/>
    </row>
    <row r="187" spans="1:30">
      <c r="A187" s="3083"/>
      <c r="B187" s="3083"/>
      <c r="C187" s="3083"/>
      <c r="D187" s="3083"/>
      <c r="E187" s="3083"/>
      <c r="F187" s="3083"/>
      <c r="G187" s="3083"/>
      <c r="H187" s="3083"/>
      <c r="I187" s="3083"/>
      <c r="J187" s="3083"/>
      <c r="K187" s="3083"/>
      <c r="L187" s="3083"/>
      <c r="M187" s="3083"/>
      <c r="N187" s="3083"/>
      <c r="O187" s="3083"/>
      <c r="P187" s="63"/>
      <c r="Q187" s="871"/>
      <c r="R187" s="871"/>
      <c r="S187" s="871"/>
      <c r="T187" s="871"/>
      <c r="U187" s="871"/>
      <c r="V187" s="871"/>
      <c r="W187" s="63"/>
      <c r="X187" s="63"/>
      <c r="Y187" s="63"/>
      <c r="Z187" s="63"/>
      <c r="AA187" s="63"/>
      <c r="AB187" s="63"/>
      <c r="AC187" s="63"/>
      <c r="AD187" s="63"/>
    </row>
    <row r="188" spans="1:30">
      <c r="A188" s="63"/>
      <c r="B188" s="63"/>
      <c r="C188" s="63"/>
      <c r="D188" s="63"/>
      <c r="E188" s="63"/>
      <c r="F188" s="63"/>
      <c r="G188" s="63"/>
      <c r="H188" s="63"/>
      <c r="I188" s="63"/>
      <c r="J188" s="63"/>
      <c r="K188" s="63"/>
      <c r="L188" s="63"/>
      <c r="M188" s="63"/>
      <c r="N188" s="63"/>
      <c r="O188" s="887"/>
      <c r="P188" s="63"/>
      <c r="Q188" s="871"/>
      <c r="R188" s="871"/>
      <c r="S188" s="871"/>
      <c r="T188" s="871"/>
      <c r="U188" s="871"/>
      <c r="V188" s="871"/>
      <c r="W188" s="63"/>
      <c r="X188" s="63"/>
      <c r="Y188" s="63"/>
      <c r="Z188" s="63"/>
      <c r="AA188" s="63"/>
      <c r="AB188" s="63"/>
      <c r="AC188" s="63"/>
      <c r="AD188" s="63"/>
    </row>
    <row r="189" spans="1:30">
      <c r="A189" s="63"/>
      <c r="B189" s="63"/>
      <c r="C189" s="63"/>
      <c r="D189" s="63"/>
      <c r="E189" s="63"/>
      <c r="F189" s="63"/>
      <c r="G189" s="63"/>
      <c r="H189" s="63"/>
      <c r="I189" s="63"/>
      <c r="J189" s="63"/>
      <c r="K189" s="63"/>
      <c r="L189" s="63"/>
      <c r="M189" s="63"/>
      <c r="N189" s="63"/>
      <c r="O189" s="887"/>
      <c r="P189" s="63"/>
      <c r="Q189" s="871"/>
      <c r="R189" s="871"/>
      <c r="S189" s="871"/>
      <c r="T189" s="871"/>
      <c r="U189" s="871"/>
      <c r="V189" s="871"/>
      <c r="W189" s="63"/>
      <c r="X189" s="63"/>
      <c r="Y189" s="63"/>
      <c r="Z189" s="63"/>
      <c r="AA189" s="63"/>
      <c r="AB189" s="63"/>
      <c r="AC189" s="63"/>
      <c r="AD189" s="63"/>
    </row>
    <row r="190" spans="1:30">
      <c r="A190" s="63"/>
      <c r="B190" s="63"/>
      <c r="C190" s="63"/>
      <c r="D190" s="63"/>
      <c r="E190" s="63"/>
      <c r="F190" s="63"/>
      <c r="G190" s="63"/>
      <c r="H190" s="63"/>
      <c r="I190" s="63"/>
      <c r="J190" s="63"/>
      <c r="K190" s="63"/>
      <c r="L190" s="63"/>
      <c r="M190" s="63"/>
      <c r="N190" s="63"/>
      <c r="O190" s="887"/>
      <c r="P190" s="63"/>
      <c r="Q190" s="890"/>
      <c r="R190" s="888"/>
      <c r="S190" s="889"/>
      <c r="T190" s="889"/>
      <c r="U190" s="871"/>
      <c r="V190" s="871"/>
      <c r="W190" s="63"/>
      <c r="X190" s="63"/>
      <c r="Y190" s="63"/>
      <c r="Z190" s="63"/>
      <c r="AA190" s="63"/>
      <c r="AB190" s="63"/>
      <c r="AC190" s="63"/>
      <c r="AD190" s="63"/>
    </row>
    <row r="191" spans="1:30">
      <c r="A191" s="616" t="s">
        <v>166</v>
      </c>
      <c r="B191" s="379"/>
      <c r="C191" s="379"/>
      <c r="D191" s="379"/>
      <c r="E191" s="379"/>
      <c r="F191" s="379"/>
      <c r="G191" s="379"/>
      <c r="H191" s="379"/>
      <c r="I191" s="379"/>
      <c r="J191" s="379"/>
      <c r="K191" s="379"/>
      <c r="L191" s="379"/>
      <c r="M191" s="379"/>
      <c r="N191" s="379"/>
      <c r="O191" s="379"/>
      <c r="P191" s="63" t="str">
        <f>"個別票"&amp;Q191</f>
        <v>個別票11</v>
      </c>
      <c r="Q191" s="871">
        <f>Q172+1</f>
        <v>11</v>
      </c>
      <c r="R191" s="871"/>
      <c r="S191" s="871"/>
      <c r="T191" s="871"/>
      <c r="U191" s="871"/>
      <c r="V191" s="871"/>
      <c r="W191" s="63"/>
      <c r="X191" s="63"/>
      <c r="Y191" s="63"/>
      <c r="Z191" s="63"/>
      <c r="AA191" s="63"/>
      <c r="AB191" s="63"/>
      <c r="AC191" s="63"/>
      <c r="AD191" s="63"/>
    </row>
    <row r="192" spans="1:30">
      <c r="A192" s="379" t="s">
        <v>146</v>
      </c>
      <c r="B192" s="619"/>
      <c r="C192" s="619"/>
      <c r="D192" s="619"/>
      <c r="E192" s="619"/>
      <c r="F192" s="619"/>
      <c r="G192" s="619"/>
      <c r="H192" s="619"/>
      <c r="I192" s="619"/>
      <c r="J192" s="619"/>
      <c r="K192" s="619"/>
      <c r="L192" s="619"/>
      <c r="M192" s="619"/>
      <c r="N192" s="379"/>
      <c r="O192" s="379"/>
      <c r="P192" s="63"/>
      <c r="Q192" s="871"/>
      <c r="R192" s="871"/>
      <c r="S192" s="871"/>
      <c r="T192" s="871"/>
      <c r="U192" s="871"/>
      <c r="V192" s="871"/>
      <c r="W192" s="63"/>
      <c r="X192" s="63"/>
      <c r="Y192" s="63"/>
      <c r="Z192" s="63"/>
      <c r="AA192" s="63"/>
      <c r="AB192" s="63"/>
      <c r="AC192" s="63"/>
      <c r="AD192" s="63"/>
    </row>
    <row r="193" spans="1:30" ht="17.25">
      <c r="A193" s="3056" t="s">
        <v>240</v>
      </c>
      <c r="B193" s="3056"/>
      <c r="C193" s="3056"/>
      <c r="D193" s="3056"/>
      <c r="E193" s="3056"/>
      <c r="F193" s="3056"/>
      <c r="G193" s="3056"/>
      <c r="H193" s="3056"/>
      <c r="I193" s="3056"/>
      <c r="J193" s="3056"/>
      <c r="K193" s="3056"/>
      <c r="L193" s="3056"/>
      <c r="M193" s="3056"/>
      <c r="N193" s="3056"/>
      <c r="O193" s="3056"/>
      <c r="P193" s="63"/>
      <c r="Q193" s="871"/>
      <c r="R193" s="871"/>
      <c r="S193" s="871"/>
      <c r="T193" s="871"/>
      <c r="U193" s="871"/>
      <c r="V193" s="871"/>
      <c r="W193" s="63"/>
      <c r="X193" s="63"/>
      <c r="Y193" s="63"/>
      <c r="Z193" s="63"/>
      <c r="AA193" s="63"/>
      <c r="AB193" s="63"/>
      <c r="AC193" s="63"/>
      <c r="AD193" s="63"/>
    </row>
    <row r="194" spans="1:30" ht="31.5" customHeight="1">
      <c r="A194" s="860"/>
      <c r="B194" s="860"/>
      <c r="C194" s="860"/>
      <c r="D194" s="860"/>
      <c r="E194" s="860"/>
      <c r="F194" s="860"/>
      <c r="G194" s="860"/>
      <c r="H194" s="860"/>
      <c r="I194" s="860"/>
      <c r="J194" s="860"/>
      <c r="K194" s="860"/>
      <c r="L194" s="860"/>
      <c r="M194" s="860"/>
      <c r="N194" s="860"/>
      <c r="O194" s="860"/>
      <c r="P194" s="63"/>
      <c r="Q194" s="871"/>
      <c r="R194" s="871"/>
      <c r="S194" s="871"/>
      <c r="T194" s="871"/>
      <c r="U194" s="871"/>
      <c r="V194" s="871"/>
      <c r="W194" s="63"/>
      <c r="X194" s="63"/>
      <c r="Y194" s="63"/>
      <c r="Z194" s="63"/>
      <c r="AA194" s="63"/>
      <c r="AB194" s="63"/>
      <c r="AC194" s="63"/>
      <c r="AD194" s="63"/>
    </row>
    <row r="195" spans="1:30" s="873" customFormat="1" ht="15.95" customHeight="1">
      <c r="A195" s="858" t="s">
        <v>147</v>
      </c>
      <c r="B195" s="872"/>
      <c r="C195" s="872"/>
      <c r="D195" s="872"/>
      <c r="E195" s="872"/>
      <c r="F195" s="872"/>
      <c r="G195" s="872"/>
      <c r="H195" s="872"/>
      <c r="I195" s="872"/>
      <c r="J195" s="872"/>
      <c r="K195" s="872"/>
      <c r="L195" s="872"/>
      <c r="M195" s="872"/>
      <c r="P195" s="874"/>
      <c r="Q195" s="875"/>
      <c r="R195" s="875"/>
      <c r="S195" s="875"/>
      <c r="T195" s="875"/>
      <c r="U195" s="871"/>
      <c r="V195" s="875"/>
      <c r="W195" s="874"/>
      <c r="X195" s="63"/>
      <c r="Y195" s="63"/>
      <c r="Z195" s="63"/>
      <c r="AA195" s="63"/>
      <c r="AB195" s="63"/>
      <c r="AC195" s="63"/>
      <c r="AD195" s="63"/>
    </row>
    <row r="196" spans="1:30" ht="39.950000000000003" customHeight="1">
      <c r="A196" s="3057" t="s">
        <v>148</v>
      </c>
      <c r="B196" s="3058"/>
      <c r="C196" s="3059"/>
      <c r="D196" s="3060" t="str">
        <f>参照元個別!I15</f>
        <v>事業所名を入力11</v>
      </c>
      <c r="E196" s="3061"/>
      <c r="F196" s="3061"/>
      <c r="G196" s="3061"/>
      <c r="H196" s="3061"/>
      <c r="I196" s="3061"/>
      <c r="J196" s="3061"/>
      <c r="K196" s="3061"/>
      <c r="L196" s="3061"/>
      <c r="M196" s="3061"/>
      <c r="N196" s="3061"/>
      <c r="O196" s="3062"/>
      <c r="P196" s="63"/>
      <c r="Q196" s="871"/>
      <c r="R196" s="871"/>
      <c r="S196" s="871"/>
      <c r="T196" s="871"/>
      <c r="U196" s="871"/>
      <c r="V196" s="871"/>
      <c r="W196" s="63"/>
      <c r="X196" s="63"/>
      <c r="Y196" s="63"/>
      <c r="Z196" s="63"/>
      <c r="AA196" s="63"/>
      <c r="AB196" s="63"/>
      <c r="AC196" s="63"/>
      <c r="AD196" s="63"/>
    </row>
    <row r="197" spans="1:30" ht="39.950000000000003" customHeight="1">
      <c r="A197" s="3063" t="s">
        <v>149</v>
      </c>
      <c r="B197" s="3064"/>
      <c r="C197" s="3065"/>
      <c r="D197" s="3102"/>
      <c r="E197" s="3103"/>
      <c r="F197" s="3103"/>
      <c r="G197" s="3103"/>
      <c r="H197" s="3103"/>
      <c r="I197" s="3103"/>
      <c r="J197" s="3103"/>
      <c r="K197" s="3103"/>
      <c r="L197" s="3103"/>
      <c r="M197" s="3103"/>
      <c r="N197" s="3103"/>
      <c r="O197" s="3104"/>
      <c r="P197" s="63"/>
      <c r="Q197" s="871"/>
      <c r="R197" s="871"/>
      <c r="S197" s="871"/>
      <c r="T197" s="871"/>
      <c r="U197" s="871"/>
      <c r="V197" s="871"/>
      <c r="W197" s="63"/>
      <c r="X197" s="63"/>
      <c r="Y197" s="63"/>
      <c r="Z197" s="63"/>
      <c r="AA197" s="63"/>
      <c r="AB197" s="63"/>
      <c r="AC197" s="63"/>
      <c r="AD197" s="63"/>
    </row>
    <row r="198" spans="1:30" ht="39.950000000000003" customHeight="1">
      <c r="A198" s="3077" t="s">
        <v>150</v>
      </c>
      <c r="B198" s="3078"/>
      <c r="C198" s="3079"/>
      <c r="D198" s="3080"/>
      <c r="E198" s="876" t="s">
        <v>171</v>
      </c>
      <c r="F198" s="3072" t="s">
        <v>241</v>
      </c>
      <c r="G198" s="3073"/>
      <c r="H198" s="3081" t="str">
        <f ca="1">参照元個別!$O$15</f>
        <v/>
      </c>
      <c r="I198" s="3082"/>
      <c r="J198" s="877" t="s">
        <v>167</v>
      </c>
      <c r="K198" s="3072" t="s">
        <v>242</v>
      </c>
      <c r="L198" s="3073"/>
      <c r="M198" s="3069"/>
      <c r="N198" s="3070"/>
      <c r="O198" s="3071"/>
      <c r="P198" s="63" t="str">
        <f>IFERROR(VLOOKUP(M198,$U$3:$V$18,2,0),"")</f>
        <v/>
      </c>
      <c r="Q198" s="871"/>
      <c r="R198" s="871"/>
      <c r="S198" s="871"/>
      <c r="T198" s="871"/>
      <c r="U198" s="875"/>
      <c r="V198" s="871"/>
      <c r="W198" s="63"/>
      <c r="X198" s="63"/>
      <c r="Y198" s="63"/>
      <c r="Z198" s="63"/>
      <c r="AA198" s="63"/>
      <c r="AB198" s="63"/>
      <c r="AC198" s="63"/>
      <c r="AD198" s="63"/>
    </row>
    <row r="199" spans="1:30" ht="39.950000000000003" customHeight="1">
      <c r="A199" s="3072" t="s">
        <v>243</v>
      </c>
      <c r="B199" s="3073"/>
      <c r="C199" s="3074"/>
      <c r="D199" s="3042"/>
      <c r="E199" s="3043"/>
      <c r="F199" s="3072" t="s">
        <v>153</v>
      </c>
      <c r="G199" s="3073"/>
      <c r="H199" s="3074"/>
      <c r="I199" s="3042"/>
      <c r="J199" s="3043"/>
      <c r="K199" s="3075"/>
      <c r="L199" s="3076"/>
      <c r="M199" s="3076"/>
      <c r="N199" s="3076"/>
      <c r="O199" s="3076"/>
      <c r="P199" s="63"/>
      <c r="Q199" s="871"/>
      <c r="R199" s="871"/>
      <c r="S199" s="871"/>
      <c r="T199" s="871"/>
      <c r="U199" s="871"/>
      <c r="V199" s="871"/>
      <c r="W199" s="63"/>
      <c r="X199" s="63"/>
      <c r="Y199" s="63"/>
      <c r="Z199" s="63"/>
      <c r="AA199" s="63"/>
      <c r="AB199" s="63"/>
      <c r="AC199" s="63"/>
      <c r="AD199" s="63"/>
    </row>
    <row r="200" spans="1:30" ht="18.75" customHeight="1">
      <c r="A200" s="878"/>
      <c r="B200" s="878"/>
      <c r="C200" s="879"/>
      <c r="D200" s="880"/>
      <c r="E200" s="879"/>
      <c r="F200" s="881"/>
      <c r="P200" s="63"/>
      <c r="Q200" s="871"/>
      <c r="R200" s="871"/>
      <c r="S200" s="871"/>
      <c r="T200" s="871"/>
      <c r="U200" s="871"/>
      <c r="V200" s="891"/>
      <c r="W200" s="882"/>
      <c r="X200" s="63"/>
      <c r="Y200" s="63"/>
      <c r="Z200" s="63"/>
      <c r="AA200" s="63"/>
      <c r="AB200" s="63"/>
      <c r="AC200" s="63"/>
      <c r="AD200" s="63"/>
    </row>
    <row r="201" spans="1:30" ht="30" customHeight="1">
      <c r="A201" s="3084" t="s">
        <v>308</v>
      </c>
      <c r="B201" s="3085"/>
      <c r="C201" s="3085"/>
      <c r="D201" s="3085"/>
      <c r="E201" s="3085"/>
      <c r="F201" s="3085"/>
      <c r="G201" s="3085"/>
      <c r="H201" s="3085"/>
      <c r="I201" s="3085"/>
      <c r="J201" s="3085"/>
      <c r="K201" s="3085"/>
      <c r="L201" s="3085"/>
      <c r="M201" s="3085"/>
      <c r="N201" s="3085"/>
      <c r="O201" s="3085"/>
      <c r="P201" s="63"/>
      <c r="Q201" s="871"/>
      <c r="R201" s="871"/>
      <c r="S201" s="871"/>
      <c r="T201" s="871"/>
      <c r="U201" s="871"/>
      <c r="V201" s="891"/>
      <c r="W201" s="882"/>
      <c r="X201" s="63"/>
      <c r="Y201" s="63"/>
      <c r="Z201" s="63"/>
      <c r="AA201" s="63"/>
      <c r="AB201" s="63"/>
      <c r="AC201" s="63"/>
      <c r="AD201" s="63"/>
    </row>
    <row r="202" spans="1:30" s="873" customFormat="1" ht="15.95" customHeight="1">
      <c r="A202" s="823" t="s">
        <v>310</v>
      </c>
      <c r="B202" s="883"/>
      <c r="C202" s="883"/>
      <c r="D202" s="883"/>
      <c r="E202" s="883"/>
      <c r="F202" s="883"/>
      <c r="G202" s="883"/>
      <c r="H202" s="883"/>
      <c r="I202" s="883"/>
      <c r="J202" s="883"/>
      <c r="K202" s="883"/>
      <c r="L202" s="823"/>
      <c r="M202" s="823"/>
      <c r="N202" s="823"/>
      <c r="O202" s="823"/>
      <c r="P202" s="874"/>
      <c r="Q202" s="884"/>
      <c r="R202" s="884"/>
      <c r="S202" s="884"/>
      <c r="T202" s="884"/>
      <c r="U202" s="871"/>
      <c r="V202" s="884"/>
      <c r="W202" s="885"/>
      <c r="X202" s="63"/>
      <c r="Y202" s="63"/>
      <c r="Z202" s="63"/>
      <c r="AA202" s="63"/>
      <c r="AB202" s="63"/>
      <c r="AC202" s="63"/>
      <c r="AD202" s="63"/>
    </row>
    <row r="203" spans="1:30" ht="36" customHeight="1">
      <c r="A203" s="2754"/>
      <c r="B203" s="2756"/>
      <c r="C203" s="2752" t="s">
        <v>307</v>
      </c>
      <c r="D203" s="2752"/>
      <c r="E203" s="2752"/>
      <c r="F203" s="2752"/>
      <c r="G203" s="2752"/>
      <c r="H203" s="2015"/>
      <c r="I203" s="2751" t="s">
        <v>244</v>
      </c>
      <c r="J203" s="2014"/>
      <c r="K203" s="2014"/>
      <c r="L203" s="2014"/>
      <c r="M203" s="2014"/>
      <c r="N203" s="2014"/>
      <c r="O203" s="2015"/>
      <c r="P203" s="63"/>
      <c r="Q203" s="871"/>
      <c r="R203" s="871"/>
      <c r="S203" s="871"/>
      <c r="T203" s="871"/>
      <c r="U203" s="871"/>
      <c r="V203" s="871"/>
      <c r="W203" s="63"/>
      <c r="X203" s="63"/>
      <c r="Y203" s="63"/>
      <c r="Z203" s="63"/>
      <c r="AA203" s="63"/>
      <c r="AB203" s="63"/>
      <c r="AC203" s="63"/>
      <c r="AD203" s="63"/>
    </row>
    <row r="204" spans="1:30" ht="24" customHeight="1">
      <c r="A204" s="2772" t="s">
        <v>184</v>
      </c>
      <c r="B204" s="2773"/>
      <c r="C204" s="3086" t="str">
        <f ca="1">参照元個別!D15</f>
        <v/>
      </c>
      <c r="D204" s="3086"/>
      <c r="E204" s="3086"/>
      <c r="F204" s="3086"/>
      <c r="G204" s="3087"/>
      <c r="H204" s="3090" t="s">
        <v>3165</v>
      </c>
      <c r="I204" s="3105" t="str">
        <f ca="1">参照元個別!F15</f>
        <v/>
      </c>
      <c r="J204" s="3106"/>
      <c r="K204" s="3106"/>
      <c r="L204" s="3106"/>
      <c r="M204" s="3096" t="s">
        <v>3142</v>
      </c>
      <c r="N204" s="3098" t="str">
        <f>参照元個別!G15</f>
        <v>　</v>
      </c>
      <c r="O204" s="3099"/>
      <c r="P204" s="828"/>
      <c r="Q204" s="871"/>
      <c r="R204" s="871"/>
      <c r="S204" s="871"/>
      <c r="T204" s="871"/>
      <c r="U204" s="871"/>
      <c r="V204" s="871"/>
      <c r="W204" s="63"/>
      <c r="X204" s="63"/>
      <c r="Y204" s="63"/>
      <c r="Z204" s="63"/>
      <c r="AA204" s="63"/>
      <c r="AB204" s="63"/>
      <c r="AC204" s="63"/>
      <c r="AD204" s="63"/>
    </row>
    <row r="205" spans="1:30" ht="23.1" customHeight="1">
      <c r="A205" s="2769">
        <f>IF( 報1!$L$28="","", 報1!$L$28 )</f>
        <v>2025</v>
      </c>
      <c r="B205" s="2770"/>
      <c r="C205" s="3088"/>
      <c r="D205" s="3088"/>
      <c r="E205" s="3088"/>
      <c r="F205" s="3088"/>
      <c r="G205" s="3089"/>
      <c r="H205" s="3091"/>
      <c r="I205" s="3107"/>
      <c r="J205" s="3108"/>
      <c r="K205" s="3108"/>
      <c r="L205" s="3108"/>
      <c r="M205" s="3097"/>
      <c r="N205" s="3100"/>
      <c r="O205" s="3101"/>
      <c r="P205" s="828"/>
      <c r="Q205" s="871"/>
      <c r="R205" s="871"/>
      <c r="S205" s="871"/>
      <c r="T205" s="871"/>
      <c r="U205" s="871"/>
      <c r="V205" s="871"/>
      <c r="W205" s="63"/>
      <c r="X205" s="63"/>
      <c r="Y205" s="63"/>
      <c r="Z205" s="63"/>
      <c r="AA205" s="63"/>
      <c r="AB205" s="63"/>
      <c r="AC205" s="63"/>
      <c r="AD205" s="63"/>
    </row>
    <row r="206" spans="1:30">
      <c r="A206" s="3083"/>
      <c r="B206" s="3083"/>
      <c r="C206" s="3083"/>
      <c r="D206" s="3083"/>
      <c r="E206" s="3083"/>
      <c r="F206" s="3083"/>
      <c r="G206" s="3083"/>
      <c r="H206" s="3083"/>
      <c r="I206" s="3083"/>
      <c r="J206" s="3083"/>
      <c r="K206" s="3083"/>
      <c r="L206" s="3083"/>
      <c r="M206" s="3083"/>
      <c r="N206" s="3083"/>
      <c r="O206" s="3083"/>
      <c r="P206" s="63"/>
      <c r="Q206" s="871"/>
      <c r="R206" s="886"/>
      <c r="S206" s="886"/>
      <c r="T206" s="886"/>
      <c r="U206" s="886"/>
      <c r="V206" s="871"/>
      <c r="W206" s="63"/>
      <c r="X206" s="63"/>
      <c r="Y206" s="63"/>
      <c r="Z206" s="63"/>
      <c r="AA206" s="63"/>
      <c r="AB206" s="63"/>
      <c r="AC206" s="63"/>
      <c r="AD206" s="63"/>
    </row>
    <row r="207" spans="1:30">
      <c r="A207" s="63"/>
      <c r="B207" s="63"/>
      <c r="C207" s="63"/>
      <c r="D207" s="63"/>
      <c r="E207" s="63"/>
      <c r="F207" s="63"/>
      <c r="G207" s="63"/>
      <c r="H207" s="63"/>
      <c r="I207" s="63"/>
      <c r="J207" s="63"/>
      <c r="K207" s="63"/>
      <c r="L207" s="63"/>
      <c r="M207" s="63"/>
      <c r="N207" s="63"/>
      <c r="O207" s="887"/>
      <c r="P207" s="63"/>
      <c r="Q207" s="871"/>
      <c r="R207" s="888"/>
      <c r="S207" s="889"/>
      <c r="T207" s="889"/>
      <c r="U207" s="871"/>
      <c r="V207" s="871"/>
      <c r="W207" s="63"/>
      <c r="X207" s="63"/>
      <c r="Y207" s="63"/>
      <c r="Z207" s="63"/>
      <c r="AA207" s="63"/>
      <c r="AB207" s="63"/>
      <c r="AC207" s="63"/>
      <c r="AD207" s="63"/>
    </row>
    <row r="208" spans="1:30">
      <c r="A208" s="63"/>
      <c r="B208" s="63"/>
      <c r="C208" s="63"/>
      <c r="D208" s="63"/>
      <c r="E208" s="63"/>
      <c r="F208" s="63"/>
      <c r="G208" s="63"/>
      <c r="H208" s="63"/>
      <c r="I208" s="63"/>
      <c r="J208" s="63"/>
      <c r="K208" s="63"/>
      <c r="L208" s="63"/>
      <c r="M208" s="63"/>
      <c r="N208" s="63"/>
      <c r="O208" s="887"/>
      <c r="P208" s="63"/>
      <c r="Q208" s="890"/>
      <c r="R208" s="888"/>
      <c r="S208" s="889"/>
      <c r="T208" s="889"/>
      <c r="U208" s="871"/>
      <c r="V208" s="871"/>
      <c r="W208" s="63"/>
      <c r="X208" s="63"/>
      <c r="Y208" s="63"/>
      <c r="Z208" s="63"/>
      <c r="AA208" s="63"/>
      <c r="AB208" s="63"/>
      <c r="AC208" s="63"/>
      <c r="AD208" s="63"/>
    </row>
    <row r="209" spans="1:30">
      <c r="A209" s="63"/>
      <c r="B209" s="63"/>
      <c r="C209" s="63"/>
      <c r="D209" s="63"/>
      <c r="E209" s="63"/>
      <c r="F209" s="63"/>
      <c r="G209" s="63"/>
      <c r="H209" s="63"/>
      <c r="I209" s="63"/>
      <c r="J209" s="63"/>
      <c r="K209" s="63"/>
      <c r="L209" s="63"/>
      <c r="M209" s="63"/>
      <c r="N209" s="63"/>
      <c r="O209" s="887"/>
      <c r="P209" s="63"/>
      <c r="Q209" s="890"/>
      <c r="R209" s="888"/>
      <c r="S209" s="889"/>
      <c r="T209" s="889"/>
      <c r="U209" s="871"/>
      <c r="V209" s="871"/>
      <c r="W209" s="63"/>
      <c r="X209" s="63"/>
      <c r="Y209" s="63"/>
      <c r="Z209" s="63"/>
      <c r="AA209" s="63"/>
      <c r="AB209" s="63"/>
      <c r="AC209" s="63"/>
      <c r="AD209" s="63"/>
    </row>
    <row r="210" spans="1:30">
      <c r="A210" s="616" t="s">
        <v>166</v>
      </c>
      <c r="B210" s="379"/>
      <c r="C210" s="379"/>
      <c r="D210" s="379"/>
      <c r="E210" s="379"/>
      <c r="F210" s="379"/>
      <c r="G210" s="379"/>
      <c r="H210" s="379"/>
      <c r="I210" s="379"/>
      <c r="J210" s="379"/>
      <c r="K210" s="379"/>
      <c r="L210" s="379"/>
      <c r="M210" s="379"/>
      <c r="N210" s="379"/>
      <c r="O210" s="379"/>
      <c r="P210" s="63" t="str">
        <f>"個別票"&amp;Q210</f>
        <v>個別票12</v>
      </c>
      <c r="Q210" s="871">
        <f>Q191+1</f>
        <v>12</v>
      </c>
      <c r="R210" s="871"/>
      <c r="S210" s="871"/>
      <c r="T210" s="871"/>
      <c r="U210" s="871"/>
      <c r="V210" s="871"/>
      <c r="W210" s="63"/>
      <c r="X210" s="63"/>
      <c r="Y210" s="63"/>
      <c r="Z210" s="63"/>
      <c r="AA210" s="63"/>
      <c r="AB210" s="63"/>
      <c r="AC210" s="63"/>
      <c r="AD210" s="63"/>
    </row>
    <row r="211" spans="1:30">
      <c r="A211" s="379" t="s">
        <v>146</v>
      </c>
      <c r="B211" s="619"/>
      <c r="C211" s="619"/>
      <c r="D211" s="619"/>
      <c r="E211" s="619"/>
      <c r="F211" s="619"/>
      <c r="G211" s="619"/>
      <c r="H211" s="619"/>
      <c r="I211" s="619"/>
      <c r="J211" s="619"/>
      <c r="K211" s="619"/>
      <c r="L211" s="619"/>
      <c r="M211" s="619"/>
      <c r="N211" s="379"/>
      <c r="O211" s="379"/>
      <c r="P211" s="63"/>
      <c r="Q211" s="871"/>
      <c r="R211" s="871"/>
      <c r="S211" s="871"/>
      <c r="T211" s="871"/>
      <c r="U211" s="871"/>
      <c r="V211" s="871"/>
      <c r="W211" s="63"/>
      <c r="X211" s="63"/>
      <c r="Y211" s="63"/>
      <c r="Z211" s="63"/>
      <c r="AA211" s="63"/>
      <c r="AB211" s="63"/>
      <c r="AC211" s="63"/>
      <c r="AD211" s="63"/>
    </row>
    <row r="212" spans="1:30" ht="17.25">
      <c r="A212" s="3056" t="s">
        <v>240</v>
      </c>
      <c r="B212" s="3056"/>
      <c r="C212" s="3056"/>
      <c r="D212" s="3056"/>
      <c r="E212" s="3056"/>
      <c r="F212" s="3056"/>
      <c r="G212" s="3056"/>
      <c r="H212" s="3056"/>
      <c r="I212" s="3056"/>
      <c r="J212" s="3056"/>
      <c r="K212" s="3056"/>
      <c r="L212" s="3056"/>
      <c r="M212" s="3056"/>
      <c r="N212" s="3056"/>
      <c r="O212" s="3056"/>
      <c r="P212" s="63"/>
      <c r="Q212" s="871"/>
      <c r="R212" s="871"/>
      <c r="S212" s="871"/>
      <c r="T212" s="871"/>
      <c r="U212" s="871"/>
      <c r="V212" s="871"/>
      <c r="W212" s="63"/>
      <c r="X212" s="63"/>
      <c r="Y212" s="63"/>
      <c r="Z212" s="63"/>
      <c r="AA212" s="63"/>
      <c r="AB212" s="63"/>
      <c r="AC212" s="63"/>
      <c r="AD212" s="63"/>
    </row>
    <row r="213" spans="1:30" ht="31.5" customHeight="1">
      <c r="A213" s="860"/>
      <c r="B213" s="860"/>
      <c r="C213" s="860"/>
      <c r="D213" s="860"/>
      <c r="E213" s="860"/>
      <c r="F213" s="860"/>
      <c r="G213" s="860"/>
      <c r="H213" s="860"/>
      <c r="I213" s="860"/>
      <c r="J213" s="860"/>
      <c r="K213" s="860"/>
      <c r="L213" s="860"/>
      <c r="M213" s="860"/>
      <c r="N213" s="860"/>
      <c r="O213" s="860"/>
      <c r="P213" s="63"/>
      <c r="Q213" s="871"/>
      <c r="R213" s="871"/>
      <c r="S213" s="871"/>
      <c r="T213" s="871"/>
      <c r="U213" s="871"/>
      <c r="V213" s="871"/>
      <c r="W213" s="63"/>
      <c r="X213" s="63"/>
      <c r="Y213" s="63"/>
      <c r="Z213" s="63"/>
      <c r="AA213" s="63"/>
      <c r="AB213" s="63"/>
      <c r="AC213" s="63"/>
      <c r="AD213" s="63"/>
    </row>
    <row r="214" spans="1:30" s="873" customFormat="1" ht="15.95" customHeight="1">
      <c r="A214" s="858" t="s">
        <v>147</v>
      </c>
      <c r="B214" s="872"/>
      <c r="C214" s="872"/>
      <c r="D214" s="872"/>
      <c r="E214" s="872"/>
      <c r="F214" s="872"/>
      <c r="G214" s="872"/>
      <c r="H214" s="872"/>
      <c r="I214" s="872"/>
      <c r="J214" s="872"/>
      <c r="K214" s="872"/>
      <c r="L214" s="872"/>
      <c r="M214" s="872"/>
      <c r="P214" s="874"/>
      <c r="Q214" s="875"/>
      <c r="R214" s="875"/>
      <c r="S214" s="875"/>
      <c r="T214" s="875"/>
      <c r="U214" s="871"/>
      <c r="V214" s="875"/>
      <c r="W214" s="874"/>
      <c r="X214" s="63"/>
      <c r="Y214" s="63"/>
      <c r="Z214" s="63"/>
      <c r="AA214" s="63"/>
      <c r="AB214" s="63"/>
      <c r="AC214" s="63"/>
      <c r="AD214" s="63"/>
    </row>
    <row r="215" spans="1:30" ht="39.950000000000003" customHeight="1">
      <c r="A215" s="3057" t="s">
        <v>148</v>
      </c>
      <c r="B215" s="3058"/>
      <c r="C215" s="3059"/>
      <c r="D215" s="3060" t="str">
        <f>参照元個別!I16</f>
        <v>事業所名を入力12</v>
      </c>
      <c r="E215" s="3061"/>
      <c r="F215" s="3061"/>
      <c r="G215" s="3061"/>
      <c r="H215" s="3061"/>
      <c r="I215" s="3061"/>
      <c r="J215" s="3061"/>
      <c r="K215" s="3061"/>
      <c r="L215" s="3061"/>
      <c r="M215" s="3061"/>
      <c r="N215" s="3061"/>
      <c r="O215" s="3062"/>
      <c r="P215" s="63"/>
      <c r="Q215" s="871"/>
      <c r="R215" s="871"/>
      <c r="S215" s="871"/>
      <c r="T215" s="871"/>
      <c r="U215" s="871"/>
      <c r="V215" s="871"/>
      <c r="W215" s="63"/>
      <c r="X215" s="63"/>
      <c r="Y215" s="63"/>
      <c r="Z215" s="63"/>
      <c r="AA215" s="63"/>
      <c r="AB215" s="63"/>
      <c r="AC215" s="63"/>
      <c r="AD215" s="63"/>
    </row>
    <row r="216" spans="1:30" ht="39.950000000000003" customHeight="1">
      <c r="A216" s="3063" t="s">
        <v>149</v>
      </c>
      <c r="B216" s="3064"/>
      <c r="C216" s="3065"/>
      <c r="D216" s="3102"/>
      <c r="E216" s="3103"/>
      <c r="F216" s="3103"/>
      <c r="G216" s="3103"/>
      <c r="H216" s="3103"/>
      <c r="I216" s="3103"/>
      <c r="J216" s="3103"/>
      <c r="K216" s="3103"/>
      <c r="L216" s="3103"/>
      <c r="M216" s="3103"/>
      <c r="N216" s="3103"/>
      <c r="O216" s="3104"/>
      <c r="P216" s="63"/>
      <c r="Q216" s="871"/>
      <c r="R216" s="871"/>
      <c r="S216" s="871"/>
      <c r="T216" s="871"/>
      <c r="U216" s="871"/>
      <c r="V216" s="871"/>
      <c r="W216" s="63"/>
      <c r="X216" s="63"/>
      <c r="Y216" s="63"/>
      <c r="Z216" s="63"/>
      <c r="AA216" s="63"/>
      <c r="AB216" s="63"/>
      <c r="AC216" s="63"/>
      <c r="AD216" s="63"/>
    </row>
    <row r="217" spans="1:30" ht="39.950000000000003" customHeight="1">
      <c r="A217" s="3077" t="s">
        <v>150</v>
      </c>
      <c r="B217" s="3078"/>
      <c r="C217" s="3079"/>
      <c r="D217" s="3080"/>
      <c r="E217" s="876" t="s">
        <v>171</v>
      </c>
      <c r="F217" s="3072" t="s">
        <v>241</v>
      </c>
      <c r="G217" s="3073"/>
      <c r="H217" s="3081" t="str">
        <f ca="1">参照元個別!$O$16</f>
        <v/>
      </c>
      <c r="I217" s="3082"/>
      <c r="J217" s="877" t="s">
        <v>167</v>
      </c>
      <c r="K217" s="3072" t="s">
        <v>242</v>
      </c>
      <c r="L217" s="3073"/>
      <c r="M217" s="3069"/>
      <c r="N217" s="3070"/>
      <c r="O217" s="3071"/>
      <c r="P217" s="63" t="str">
        <f>IFERROR(VLOOKUP(M217,$U$3:$V$18,2,0),"")</f>
        <v/>
      </c>
      <c r="Q217" s="871"/>
      <c r="R217" s="871"/>
      <c r="S217" s="871"/>
      <c r="T217" s="871"/>
      <c r="U217" s="875"/>
      <c r="V217" s="871"/>
      <c r="W217" s="63"/>
      <c r="X217" s="63"/>
      <c r="Y217" s="63"/>
      <c r="Z217" s="63"/>
      <c r="AA217" s="63"/>
      <c r="AB217" s="63"/>
      <c r="AC217" s="63"/>
      <c r="AD217" s="63"/>
    </row>
    <row r="218" spans="1:30" ht="39.950000000000003" customHeight="1">
      <c r="A218" s="3072" t="s">
        <v>243</v>
      </c>
      <c r="B218" s="3073"/>
      <c r="C218" s="3074"/>
      <c r="D218" s="3042"/>
      <c r="E218" s="3043"/>
      <c r="F218" s="3072" t="s">
        <v>153</v>
      </c>
      <c r="G218" s="3073"/>
      <c r="H218" s="3074"/>
      <c r="I218" s="3042"/>
      <c r="J218" s="3043"/>
      <c r="K218" s="3075"/>
      <c r="L218" s="3076"/>
      <c r="M218" s="3076"/>
      <c r="N218" s="3076"/>
      <c r="O218" s="3076"/>
      <c r="P218" s="63"/>
      <c r="Q218" s="871"/>
      <c r="R218" s="871"/>
      <c r="S218" s="871"/>
      <c r="T218" s="871"/>
      <c r="U218" s="871"/>
      <c r="V218" s="871"/>
      <c r="W218" s="63"/>
      <c r="X218" s="63"/>
      <c r="Y218" s="63"/>
      <c r="Z218" s="63"/>
      <c r="AA218" s="63"/>
      <c r="AB218" s="63"/>
      <c r="AC218" s="63"/>
      <c r="AD218" s="63"/>
    </row>
    <row r="219" spans="1:30" ht="18.75" customHeight="1">
      <c r="A219" s="878"/>
      <c r="B219" s="878"/>
      <c r="C219" s="879"/>
      <c r="D219" s="880"/>
      <c r="E219" s="879"/>
      <c r="F219" s="881"/>
      <c r="P219" s="63"/>
      <c r="Q219" s="871"/>
      <c r="R219" s="871"/>
      <c r="S219" s="871"/>
      <c r="T219" s="871"/>
      <c r="U219" s="871"/>
      <c r="V219" s="891"/>
      <c r="W219" s="882"/>
      <c r="X219" s="63"/>
      <c r="Y219" s="63"/>
      <c r="Z219" s="63"/>
      <c r="AA219" s="63"/>
      <c r="AB219" s="63"/>
      <c r="AC219" s="63"/>
      <c r="AD219" s="63"/>
    </row>
    <row r="220" spans="1:30" ht="30" customHeight="1">
      <c r="A220" s="3084" t="s">
        <v>308</v>
      </c>
      <c r="B220" s="3085"/>
      <c r="C220" s="3085"/>
      <c r="D220" s="3085"/>
      <c r="E220" s="3085"/>
      <c r="F220" s="3085"/>
      <c r="G220" s="3085"/>
      <c r="H220" s="3085"/>
      <c r="I220" s="3085"/>
      <c r="J220" s="3085"/>
      <c r="K220" s="3085"/>
      <c r="L220" s="3085"/>
      <c r="M220" s="3085"/>
      <c r="N220" s="3085"/>
      <c r="O220" s="3085"/>
      <c r="P220" s="63"/>
      <c r="Q220" s="871"/>
      <c r="R220" s="871"/>
      <c r="S220" s="871"/>
      <c r="T220" s="871"/>
      <c r="U220" s="871"/>
      <c r="V220" s="891"/>
      <c r="W220" s="882"/>
      <c r="X220" s="63"/>
      <c r="Y220" s="63"/>
      <c r="Z220" s="63"/>
      <c r="AA220" s="63"/>
      <c r="AB220" s="63"/>
      <c r="AC220" s="63"/>
      <c r="AD220" s="63"/>
    </row>
    <row r="221" spans="1:30" s="873" customFormat="1" ht="15.95" customHeight="1">
      <c r="A221" s="823" t="s">
        <v>310</v>
      </c>
      <c r="B221" s="883"/>
      <c r="C221" s="883"/>
      <c r="D221" s="883"/>
      <c r="E221" s="883"/>
      <c r="F221" s="883"/>
      <c r="G221" s="883"/>
      <c r="H221" s="883"/>
      <c r="I221" s="883"/>
      <c r="J221" s="883"/>
      <c r="K221" s="883"/>
      <c r="L221" s="823"/>
      <c r="M221" s="823"/>
      <c r="N221" s="823"/>
      <c r="O221" s="823"/>
      <c r="P221" s="874"/>
      <c r="Q221" s="884"/>
      <c r="R221" s="884"/>
      <c r="S221" s="884"/>
      <c r="T221" s="884"/>
      <c r="U221" s="871"/>
      <c r="V221" s="884"/>
      <c r="W221" s="885"/>
      <c r="X221" s="63"/>
      <c r="Y221" s="63"/>
      <c r="Z221" s="63"/>
      <c r="AA221" s="63"/>
      <c r="AB221" s="63"/>
      <c r="AC221" s="63"/>
      <c r="AD221" s="63"/>
    </row>
    <row r="222" spans="1:30" ht="36" customHeight="1">
      <c r="A222" s="2754"/>
      <c r="B222" s="2756"/>
      <c r="C222" s="2752" t="s">
        <v>307</v>
      </c>
      <c r="D222" s="2752"/>
      <c r="E222" s="2752"/>
      <c r="F222" s="2752"/>
      <c r="G222" s="2752"/>
      <c r="H222" s="2015"/>
      <c r="I222" s="2751" t="s">
        <v>244</v>
      </c>
      <c r="J222" s="2014"/>
      <c r="K222" s="2014"/>
      <c r="L222" s="2014"/>
      <c r="M222" s="2014"/>
      <c r="N222" s="2014"/>
      <c r="O222" s="2015"/>
      <c r="P222" s="63"/>
      <c r="Q222" s="871"/>
      <c r="R222" s="871"/>
      <c r="S222" s="871"/>
      <c r="T222" s="871"/>
      <c r="U222" s="871"/>
      <c r="V222" s="871"/>
      <c r="W222" s="63"/>
      <c r="X222" s="63"/>
      <c r="Y222" s="63"/>
      <c r="Z222" s="63"/>
      <c r="AA222" s="63"/>
      <c r="AB222" s="63"/>
      <c r="AC222" s="63"/>
      <c r="AD222" s="63"/>
    </row>
    <row r="223" spans="1:30" ht="24" customHeight="1">
      <c r="A223" s="2772" t="s">
        <v>184</v>
      </c>
      <c r="B223" s="2773"/>
      <c r="C223" s="3086" t="str">
        <f ca="1">参照元個別!D16</f>
        <v/>
      </c>
      <c r="D223" s="3086"/>
      <c r="E223" s="3086"/>
      <c r="F223" s="3086"/>
      <c r="G223" s="3087"/>
      <c r="H223" s="3090" t="s">
        <v>3165</v>
      </c>
      <c r="I223" s="3105" t="str">
        <f ca="1">参照元個別!F16</f>
        <v/>
      </c>
      <c r="J223" s="3106"/>
      <c r="K223" s="3106"/>
      <c r="L223" s="3106"/>
      <c r="M223" s="3096" t="s">
        <v>3142</v>
      </c>
      <c r="N223" s="3098" t="str">
        <f>参照元個別!G16</f>
        <v>　</v>
      </c>
      <c r="O223" s="3099"/>
      <c r="P223" s="828"/>
      <c r="Q223" s="871"/>
      <c r="R223" s="871"/>
      <c r="S223" s="871"/>
      <c r="T223" s="871"/>
      <c r="U223" s="871"/>
      <c r="V223" s="871"/>
      <c r="W223" s="63"/>
      <c r="X223" s="63"/>
      <c r="Y223" s="63"/>
      <c r="Z223" s="63"/>
      <c r="AA223" s="63"/>
      <c r="AB223" s="63"/>
      <c r="AC223" s="63"/>
      <c r="AD223" s="63"/>
    </row>
    <row r="224" spans="1:30" ht="23.1" customHeight="1">
      <c r="A224" s="2769">
        <f>IF( 報1!$L$28="","", 報1!$L$28 )</f>
        <v>2025</v>
      </c>
      <c r="B224" s="2770"/>
      <c r="C224" s="3088"/>
      <c r="D224" s="3088"/>
      <c r="E224" s="3088"/>
      <c r="F224" s="3088"/>
      <c r="G224" s="3089"/>
      <c r="H224" s="3091"/>
      <c r="I224" s="3107"/>
      <c r="J224" s="3108"/>
      <c r="K224" s="3108"/>
      <c r="L224" s="3108"/>
      <c r="M224" s="3097"/>
      <c r="N224" s="3100"/>
      <c r="O224" s="3101"/>
      <c r="P224" s="828"/>
      <c r="Q224" s="871"/>
      <c r="R224" s="871"/>
      <c r="S224" s="871"/>
      <c r="T224" s="871"/>
      <c r="U224" s="871"/>
      <c r="V224" s="871"/>
      <c r="W224" s="63"/>
      <c r="X224" s="63"/>
      <c r="Y224" s="63"/>
      <c r="Z224" s="63"/>
      <c r="AA224" s="63"/>
      <c r="AB224" s="63"/>
      <c r="AC224" s="63"/>
      <c r="AD224" s="63"/>
    </row>
    <row r="225" spans="1:30">
      <c r="A225" s="3083"/>
      <c r="B225" s="3083"/>
      <c r="C225" s="3083"/>
      <c r="D225" s="3083"/>
      <c r="E225" s="3083"/>
      <c r="F225" s="3083"/>
      <c r="G225" s="3083"/>
      <c r="H225" s="3083"/>
      <c r="I225" s="3083"/>
      <c r="J225" s="3083"/>
      <c r="K225" s="3083"/>
      <c r="L225" s="3083"/>
      <c r="M225" s="3083"/>
      <c r="N225" s="3083"/>
      <c r="O225" s="3083"/>
      <c r="P225" s="63"/>
      <c r="Q225" s="871"/>
      <c r="R225" s="886"/>
      <c r="S225" s="886"/>
      <c r="T225" s="886"/>
      <c r="U225" s="886"/>
      <c r="V225" s="871"/>
      <c r="W225" s="63"/>
      <c r="X225" s="63"/>
      <c r="Y225" s="63"/>
      <c r="Z225" s="63"/>
      <c r="AA225" s="63"/>
      <c r="AB225" s="63"/>
      <c r="AC225" s="63"/>
      <c r="AD225" s="63"/>
    </row>
    <row r="226" spans="1:30">
      <c r="A226" s="63"/>
      <c r="B226" s="63"/>
      <c r="C226" s="63"/>
      <c r="D226" s="63"/>
      <c r="E226" s="63"/>
      <c r="F226" s="63"/>
      <c r="G226" s="63"/>
      <c r="H226" s="63"/>
      <c r="I226" s="63"/>
      <c r="J226" s="63"/>
      <c r="K226" s="63"/>
      <c r="L226" s="63"/>
      <c r="M226" s="63"/>
      <c r="N226" s="63"/>
      <c r="O226" s="887"/>
      <c r="P226" s="63"/>
      <c r="Q226" s="871"/>
      <c r="R226" s="888"/>
      <c r="S226" s="889"/>
      <c r="T226" s="889"/>
      <c r="U226" s="871"/>
      <c r="V226" s="871"/>
      <c r="W226" s="63"/>
      <c r="X226" s="63"/>
      <c r="Y226" s="63"/>
      <c r="Z226" s="63"/>
      <c r="AA226" s="63"/>
      <c r="AB226" s="63"/>
      <c r="AC226" s="63"/>
      <c r="AD226" s="63"/>
    </row>
    <row r="227" spans="1:30">
      <c r="A227" s="63"/>
      <c r="B227" s="63"/>
      <c r="C227" s="63"/>
      <c r="D227" s="63"/>
      <c r="E227" s="63"/>
      <c r="F227" s="63"/>
      <c r="G227" s="63"/>
      <c r="H227" s="63"/>
      <c r="I227" s="63"/>
      <c r="J227" s="63"/>
      <c r="K227" s="63"/>
      <c r="L227" s="63"/>
      <c r="M227" s="63"/>
      <c r="N227" s="63"/>
      <c r="O227" s="887"/>
      <c r="P227" s="63"/>
      <c r="Q227" s="890"/>
      <c r="R227" s="888"/>
      <c r="S227" s="889"/>
      <c r="T227" s="889"/>
      <c r="U227" s="871"/>
      <c r="V227" s="871"/>
      <c r="W227" s="63"/>
      <c r="X227" s="63"/>
      <c r="Y227" s="63"/>
      <c r="Z227" s="63"/>
      <c r="AA227" s="63"/>
      <c r="AB227" s="63"/>
      <c r="AC227" s="63"/>
      <c r="AD227" s="63"/>
    </row>
    <row r="228" spans="1:30">
      <c r="A228" s="63"/>
      <c r="B228" s="63"/>
      <c r="C228" s="63"/>
      <c r="D228" s="63"/>
      <c r="E228" s="63"/>
      <c r="F228" s="63"/>
      <c r="G228" s="63"/>
      <c r="H228" s="63"/>
      <c r="I228" s="63"/>
      <c r="J228" s="63"/>
      <c r="K228" s="63"/>
      <c r="L228" s="63"/>
      <c r="M228" s="63"/>
      <c r="N228" s="63"/>
      <c r="O228" s="887"/>
      <c r="P228" s="63"/>
      <c r="Q228" s="890"/>
      <c r="R228" s="888"/>
      <c r="S228" s="889"/>
      <c r="T228" s="889"/>
      <c r="U228" s="871"/>
      <c r="V228" s="871"/>
      <c r="W228" s="63"/>
      <c r="X228" s="63"/>
      <c r="Y228" s="63"/>
      <c r="Z228" s="63"/>
      <c r="AA228" s="63"/>
      <c r="AB228" s="63"/>
      <c r="AC228" s="63"/>
      <c r="AD228" s="63"/>
    </row>
    <row r="229" spans="1:30">
      <c r="A229" s="616" t="s">
        <v>166</v>
      </c>
      <c r="B229" s="379"/>
      <c r="C229" s="379"/>
      <c r="D229" s="379"/>
      <c r="E229" s="379"/>
      <c r="F229" s="379"/>
      <c r="G229" s="379"/>
      <c r="H229" s="379"/>
      <c r="I229" s="379"/>
      <c r="J229" s="379"/>
      <c r="K229" s="379"/>
      <c r="L229" s="379"/>
      <c r="M229" s="379"/>
      <c r="N229" s="379"/>
      <c r="O229" s="379"/>
      <c r="P229" s="63" t="str">
        <f>"個別票"&amp;Q229</f>
        <v>個別票13</v>
      </c>
      <c r="Q229" s="871">
        <f>Q210+1</f>
        <v>13</v>
      </c>
      <c r="R229" s="871"/>
      <c r="S229" s="871"/>
      <c r="T229" s="871"/>
      <c r="U229" s="871"/>
      <c r="V229" s="871"/>
      <c r="W229" s="63"/>
      <c r="X229" s="63"/>
      <c r="Y229" s="63"/>
      <c r="Z229" s="63"/>
      <c r="AA229" s="63"/>
      <c r="AB229" s="63"/>
      <c r="AC229" s="63"/>
      <c r="AD229" s="63"/>
    </row>
    <row r="230" spans="1:30">
      <c r="A230" s="379" t="s">
        <v>146</v>
      </c>
      <c r="B230" s="619"/>
      <c r="C230" s="619"/>
      <c r="D230" s="619"/>
      <c r="E230" s="619"/>
      <c r="F230" s="619"/>
      <c r="G230" s="619"/>
      <c r="H230" s="619"/>
      <c r="I230" s="619"/>
      <c r="J230" s="619"/>
      <c r="K230" s="619"/>
      <c r="L230" s="619"/>
      <c r="M230" s="619"/>
      <c r="N230" s="379"/>
      <c r="O230" s="379"/>
      <c r="P230" s="63"/>
      <c r="Q230" s="871"/>
      <c r="R230" s="871"/>
      <c r="S230" s="871"/>
      <c r="T230" s="871"/>
      <c r="U230" s="871"/>
      <c r="V230" s="871"/>
      <c r="W230" s="63"/>
      <c r="X230" s="63"/>
      <c r="Y230" s="63"/>
      <c r="Z230" s="63"/>
      <c r="AA230" s="63"/>
      <c r="AB230" s="63"/>
      <c r="AC230" s="63"/>
      <c r="AD230" s="63"/>
    </row>
    <row r="231" spans="1:30" ht="17.25">
      <c r="A231" s="3056" t="s">
        <v>240</v>
      </c>
      <c r="B231" s="3056"/>
      <c r="C231" s="3056"/>
      <c r="D231" s="3056"/>
      <c r="E231" s="3056"/>
      <c r="F231" s="3056"/>
      <c r="G231" s="3056"/>
      <c r="H231" s="3056"/>
      <c r="I231" s="3056"/>
      <c r="J231" s="3056"/>
      <c r="K231" s="3056"/>
      <c r="L231" s="3056"/>
      <c r="M231" s="3056"/>
      <c r="N231" s="3056"/>
      <c r="O231" s="3056"/>
      <c r="P231" s="63"/>
      <c r="Q231" s="871"/>
      <c r="R231" s="871"/>
      <c r="S231" s="871"/>
      <c r="T231" s="871"/>
      <c r="U231" s="871"/>
      <c r="V231" s="871"/>
      <c r="W231" s="63"/>
      <c r="X231" s="63"/>
      <c r="Y231" s="63"/>
      <c r="Z231" s="63"/>
      <c r="AA231" s="63"/>
      <c r="AB231" s="63"/>
      <c r="AC231" s="63"/>
      <c r="AD231" s="63"/>
    </row>
    <row r="232" spans="1:30" ht="31.5" customHeight="1">
      <c r="A232" s="860"/>
      <c r="B232" s="860"/>
      <c r="C232" s="860"/>
      <c r="D232" s="860"/>
      <c r="E232" s="860"/>
      <c r="F232" s="860"/>
      <c r="G232" s="860"/>
      <c r="H232" s="860"/>
      <c r="I232" s="860"/>
      <c r="J232" s="860"/>
      <c r="K232" s="860"/>
      <c r="L232" s="860"/>
      <c r="M232" s="860"/>
      <c r="N232" s="860"/>
      <c r="O232" s="860"/>
      <c r="P232" s="63"/>
      <c r="Q232" s="871"/>
      <c r="R232" s="871"/>
      <c r="S232" s="871"/>
      <c r="T232" s="871"/>
      <c r="U232" s="871"/>
      <c r="V232" s="871"/>
      <c r="W232" s="63"/>
      <c r="X232" s="63"/>
      <c r="Y232" s="63"/>
      <c r="Z232" s="63"/>
      <c r="AA232" s="63"/>
      <c r="AB232" s="63"/>
      <c r="AC232" s="63"/>
      <c r="AD232" s="63"/>
    </row>
    <row r="233" spans="1:30" s="873" customFormat="1" ht="15.95" customHeight="1">
      <c r="A233" s="858" t="s">
        <v>147</v>
      </c>
      <c r="B233" s="872"/>
      <c r="C233" s="872"/>
      <c r="D233" s="872"/>
      <c r="E233" s="872"/>
      <c r="F233" s="872"/>
      <c r="G233" s="872"/>
      <c r="H233" s="872"/>
      <c r="I233" s="872"/>
      <c r="J233" s="872"/>
      <c r="K233" s="872"/>
      <c r="L233" s="872"/>
      <c r="M233" s="872"/>
      <c r="P233" s="874"/>
      <c r="Q233" s="875"/>
      <c r="R233" s="875"/>
      <c r="S233" s="875"/>
      <c r="T233" s="875"/>
      <c r="U233" s="871"/>
      <c r="V233" s="875"/>
      <c r="W233" s="874"/>
      <c r="X233" s="63"/>
      <c r="Y233" s="63"/>
      <c r="Z233" s="63"/>
      <c r="AA233" s="63"/>
      <c r="AB233" s="63"/>
      <c r="AC233" s="63"/>
      <c r="AD233" s="63"/>
    </row>
    <row r="234" spans="1:30" ht="39.950000000000003" customHeight="1">
      <c r="A234" s="3057" t="s">
        <v>148</v>
      </c>
      <c r="B234" s="3058"/>
      <c r="C234" s="3059"/>
      <c r="D234" s="3060" t="str">
        <f>参照元個別!I17</f>
        <v>事業所名を入力13</v>
      </c>
      <c r="E234" s="3061"/>
      <c r="F234" s="3061"/>
      <c r="G234" s="3061"/>
      <c r="H234" s="3061"/>
      <c r="I234" s="3061"/>
      <c r="J234" s="3061"/>
      <c r="K234" s="3061"/>
      <c r="L234" s="3061"/>
      <c r="M234" s="3061"/>
      <c r="N234" s="3061"/>
      <c r="O234" s="3062"/>
      <c r="P234" s="63"/>
      <c r="Q234" s="871"/>
      <c r="R234" s="871"/>
      <c r="S234" s="871"/>
      <c r="T234" s="871"/>
      <c r="U234" s="871"/>
      <c r="V234" s="871"/>
      <c r="W234" s="63"/>
      <c r="X234" s="63"/>
      <c r="Y234" s="63"/>
      <c r="Z234" s="63"/>
      <c r="AA234" s="63"/>
      <c r="AB234" s="63"/>
      <c r="AC234" s="63"/>
      <c r="AD234" s="63"/>
    </row>
    <row r="235" spans="1:30" ht="39.950000000000003" customHeight="1">
      <c r="A235" s="3063" t="s">
        <v>149</v>
      </c>
      <c r="B235" s="3064"/>
      <c r="C235" s="3065"/>
      <c r="D235" s="3102"/>
      <c r="E235" s="3103"/>
      <c r="F235" s="3103"/>
      <c r="G235" s="3103"/>
      <c r="H235" s="3103"/>
      <c r="I235" s="3103"/>
      <c r="J235" s="3103"/>
      <c r="K235" s="3103"/>
      <c r="L235" s="3103"/>
      <c r="M235" s="3103"/>
      <c r="N235" s="3103"/>
      <c r="O235" s="3104"/>
      <c r="P235" s="63"/>
      <c r="Q235" s="871"/>
      <c r="R235" s="871"/>
      <c r="S235" s="871"/>
      <c r="T235" s="871"/>
      <c r="U235" s="871"/>
      <c r="V235" s="871"/>
      <c r="W235" s="63"/>
      <c r="X235" s="63"/>
      <c r="Y235" s="63"/>
      <c r="Z235" s="63"/>
      <c r="AA235" s="63"/>
      <c r="AB235" s="63"/>
      <c r="AC235" s="63"/>
      <c r="AD235" s="63"/>
    </row>
    <row r="236" spans="1:30" ht="39.950000000000003" customHeight="1">
      <c r="A236" s="3077" t="s">
        <v>150</v>
      </c>
      <c r="B236" s="3078"/>
      <c r="C236" s="3079"/>
      <c r="D236" s="3080"/>
      <c r="E236" s="876" t="s">
        <v>171</v>
      </c>
      <c r="F236" s="3072" t="s">
        <v>241</v>
      </c>
      <c r="G236" s="3073"/>
      <c r="H236" s="3081" t="str">
        <f ca="1">参照元個別!$O$17</f>
        <v/>
      </c>
      <c r="I236" s="3082"/>
      <c r="J236" s="877" t="s">
        <v>167</v>
      </c>
      <c r="K236" s="3072" t="s">
        <v>242</v>
      </c>
      <c r="L236" s="3073"/>
      <c r="M236" s="3069"/>
      <c r="N236" s="3070"/>
      <c r="O236" s="3071"/>
      <c r="P236" s="63" t="str">
        <f>IFERROR(VLOOKUP(M236,$U$3:$V$18,2,0),"")</f>
        <v/>
      </c>
      <c r="Q236" s="871"/>
      <c r="R236" s="871"/>
      <c r="S236" s="871"/>
      <c r="T236" s="871"/>
      <c r="U236" s="875"/>
      <c r="V236" s="871"/>
      <c r="W236" s="63"/>
      <c r="X236" s="63"/>
      <c r="Y236" s="63"/>
      <c r="Z236" s="63"/>
      <c r="AA236" s="63"/>
      <c r="AB236" s="63"/>
      <c r="AC236" s="63"/>
      <c r="AD236" s="63"/>
    </row>
    <row r="237" spans="1:30" ht="39.950000000000003" customHeight="1">
      <c r="A237" s="3072" t="s">
        <v>243</v>
      </c>
      <c r="B237" s="3073"/>
      <c r="C237" s="3074"/>
      <c r="D237" s="3042"/>
      <c r="E237" s="3043"/>
      <c r="F237" s="3072" t="s">
        <v>153</v>
      </c>
      <c r="G237" s="3073"/>
      <c r="H237" s="3074"/>
      <c r="I237" s="3042"/>
      <c r="J237" s="3043"/>
      <c r="K237" s="3075"/>
      <c r="L237" s="3076"/>
      <c r="M237" s="3076"/>
      <c r="N237" s="3076"/>
      <c r="O237" s="3076"/>
      <c r="P237" s="63"/>
      <c r="Q237" s="871"/>
      <c r="R237" s="871"/>
      <c r="S237" s="871"/>
      <c r="T237" s="871"/>
      <c r="U237" s="871"/>
      <c r="V237" s="871"/>
      <c r="W237" s="63"/>
      <c r="X237" s="63"/>
      <c r="Y237" s="63"/>
      <c r="Z237" s="63"/>
      <c r="AA237" s="63"/>
      <c r="AB237" s="63"/>
      <c r="AC237" s="63"/>
      <c r="AD237" s="63"/>
    </row>
    <row r="238" spans="1:30" ht="18.75" customHeight="1">
      <c r="A238" s="878"/>
      <c r="B238" s="878"/>
      <c r="C238" s="879"/>
      <c r="D238" s="880"/>
      <c r="E238" s="879"/>
      <c r="F238" s="881"/>
      <c r="P238" s="63"/>
      <c r="Q238" s="871"/>
      <c r="R238" s="871"/>
      <c r="S238" s="871"/>
      <c r="T238" s="871"/>
      <c r="U238" s="871"/>
      <c r="V238" s="891"/>
      <c r="W238" s="882"/>
      <c r="X238" s="63"/>
      <c r="Y238" s="63"/>
      <c r="Z238" s="63"/>
      <c r="AA238" s="63"/>
      <c r="AB238" s="63"/>
      <c r="AC238" s="63"/>
      <c r="AD238" s="63"/>
    </row>
    <row r="239" spans="1:30" ht="30" customHeight="1">
      <c r="A239" s="3084" t="s">
        <v>308</v>
      </c>
      <c r="B239" s="3085"/>
      <c r="C239" s="3085"/>
      <c r="D239" s="3085"/>
      <c r="E239" s="3085"/>
      <c r="F239" s="3085"/>
      <c r="G239" s="3085"/>
      <c r="H239" s="3085"/>
      <c r="I239" s="3085"/>
      <c r="J239" s="3085"/>
      <c r="K239" s="3085"/>
      <c r="L239" s="3085"/>
      <c r="M239" s="3085"/>
      <c r="N239" s="3085"/>
      <c r="O239" s="3085"/>
      <c r="P239" s="63"/>
      <c r="Q239" s="871"/>
      <c r="R239" s="871"/>
      <c r="S239" s="871"/>
      <c r="T239" s="871"/>
      <c r="U239" s="871"/>
      <c r="V239" s="891"/>
      <c r="W239" s="882"/>
      <c r="X239" s="63"/>
      <c r="Y239" s="63"/>
      <c r="Z239" s="63"/>
      <c r="AA239" s="63"/>
      <c r="AB239" s="63"/>
      <c r="AC239" s="63"/>
      <c r="AD239" s="63"/>
    </row>
    <row r="240" spans="1:30" s="873" customFormat="1" ht="15.95" customHeight="1">
      <c r="A240" s="823" t="s">
        <v>310</v>
      </c>
      <c r="B240" s="883"/>
      <c r="C240" s="883"/>
      <c r="D240" s="883"/>
      <c r="E240" s="883"/>
      <c r="F240" s="883"/>
      <c r="G240" s="883"/>
      <c r="H240" s="883"/>
      <c r="I240" s="883"/>
      <c r="J240" s="883"/>
      <c r="K240" s="883"/>
      <c r="L240" s="823"/>
      <c r="M240" s="823"/>
      <c r="N240" s="823"/>
      <c r="O240" s="823"/>
      <c r="P240" s="874"/>
      <c r="Q240" s="884"/>
      <c r="R240" s="884"/>
      <c r="S240" s="884"/>
      <c r="T240" s="884"/>
      <c r="U240" s="871"/>
      <c r="V240" s="884"/>
      <c r="W240" s="885"/>
      <c r="X240" s="63"/>
      <c r="Y240" s="63"/>
      <c r="Z240" s="63"/>
      <c r="AA240" s="63"/>
      <c r="AB240" s="63"/>
      <c r="AC240" s="63"/>
      <c r="AD240" s="63"/>
    </row>
    <row r="241" spans="1:30" ht="36" customHeight="1">
      <c r="A241" s="2754"/>
      <c r="B241" s="2756"/>
      <c r="C241" s="2752" t="s">
        <v>307</v>
      </c>
      <c r="D241" s="2752"/>
      <c r="E241" s="2752"/>
      <c r="F241" s="2752"/>
      <c r="G241" s="2752"/>
      <c r="H241" s="2015"/>
      <c r="I241" s="2751" t="s">
        <v>244</v>
      </c>
      <c r="J241" s="2014"/>
      <c r="K241" s="2014"/>
      <c r="L241" s="2014"/>
      <c r="M241" s="2014"/>
      <c r="N241" s="2014"/>
      <c r="O241" s="2015"/>
      <c r="P241" s="63"/>
      <c r="Q241" s="871"/>
      <c r="R241" s="871"/>
      <c r="S241" s="871"/>
      <c r="T241" s="871"/>
      <c r="U241" s="871"/>
      <c r="V241" s="871"/>
      <c r="W241" s="63"/>
      <c r="X241" s="63"/>
      <c r="Y241" s="63"/>
      <c r="Z241" s="63"/>
      <c r="AA241" s="63"/>
      <c r="AB241" s="63"/>
      <c r="AC241" s="63"/>
      <c r="AD241" s="63"/>
    </row>
    <row r="242" spans="1:30" ht="24" customHeight="1">
      <c r="A242" s="2772" t="s">
        <v>184</v>
      </c>
      <c r="B242" s="2773"/>
      <c r="C242" s="3086" t="str">
        <f ca="1">参照元個別!D17</f>
        <v/>
      </c>
      <c r="D242" s="3086"/>
      <c r="E242" s="3086"/>
      <c r="F242" s="3086"/>
      <c r="G242" s="3087"/>
      <c r="H242" s="3090" t="s">
        <v>3165</v>
      </c>
      <c r="I242" s="3105" t="str">
        <f ca="1">参照元個別!F17</f>
        <v/>
      </c>
      <c r="J242" s="3106"/>
      <c r="K242" s="3106"/>
      <c r="L242" s="3106"/>
      <c r="M242" s="3096" t="s">
        <v>3142</v>
      </c>
      <c r="N242" s="3098" t="str">
        <f>参照元個別!G17</f>
        <v>　</v>
      </c>
      <c r="O242" s="3099"/>
      <c r="P242" s="828"/>
      <c r="Q242" s="871"/>
      <c r="R242" s="871"/>
      <c r="S242" s="871"/>
      <c r="T242" s="871"/>
      <c r="U242" s="871"/>
      <c r="V242" s="871"/>
      <c r="W242" s="63"/>
      <c r="X242" s="63"/>
      <c r="Y242" s="63"/>
      <c r="Z242" s="63"/>
      <c r="AA242" s="63"/>
      <c r="AB242" s="63"/>
      <c r="AC242" s="63"/>
      <c r="AD242" s="63"/>
    </row>
    <row r="243" spans="1:30" ht="23.1" customHeight="1">
      <c r="A243" s="2769">
        <f>IF( 報1!$L$28="","", 報1!$L$28 )</f>
        <v>2025</v>
      </c>
      <c r="B243" s="2770"/>
      <c r="C243" s="3088"/>
      <c r="D243" s="3088"/>
      <c r="E243" s="3088"/>
      <c r="F243" s="3088"/>
      <c r="G243" s="3089"/>
      <c r="H243" s="3091"/>
      <c r="I243" s="3107"/>
      <c r="J243" s="3108"/>
      <c r="K243" s="3108"/>
      <c r="L243" s="3108"/>
      <c r="M243" s="3097"/>
      <c r="N243" s="3100"/>
      <c r="O243" s="3101"/>
      <c r="P243" s="828"/>
      <c r="Q243" s="871"/>
      <c r="R243" s="871"/>
      <c r="S243" s="871"/>
      <c r="T243" s="871"/>
      <c r="U243" s="871"/>
      <c r="V243" s="871"/>
      <c r="W243" s="63"/>
      <c r="X243" s="63"/>
      <c r="Y243" s="63"/>
      <c r="Z243" s="63"/>
      <c r="AA243" s="63"/>
      <c r="AB243" s="63"/>
      <c r="AC243" s="63"/>
      <c r="AD243" s="63"/>
    </row>
    <row r="244" spans="1:30">
      <c r="A244" s="3083"/>
      <c r="B244" s="3083"/>
      <c r="C244" s="3083"/>
      <c r="D244" s="3083"/>
      <c r="E244" s="3083"/>
      <c r="F244" s="3083"/>
      <c r="G244" s="3083"/>
      <c r="H244" s="3083"/>
      <c r="I244" s="3083"/>
      <c r="J244" s="3083"/>
      <c r="K244" s="3083"/>
      <c r="L244" s="3083"/>
      <c r="M244" s="3083"/>
      <c r="N244" s="3083"/>
      <c r="O244" s="3083"/>
      <c r="P244" s="63"/>
      <c r="Q244" s="871"/>
      <c r="R244" s="886"/>
      <c r="S244" s="886"/>
      <c r="T244" s="886"/>
      <c r="U244" s="886"/>
      <c r="V244" s="871"/>
      <c r="W244" s="63"/>
      <c r="X244" s="63"/>
      <c r="Y244" s="63"/>
      <c r="Z244" s="63"/>
      <c r="AA244" s="63"/>
      <c r="AB244" s="63"/>
      <c r="AC244" s="63"/>
      <c r="AD244" s="63"/>
    </row>
    <row r="245" spans="1:30">
      <c r="A245" s="63"/>
      <c r="B245" s="63"/>
      <c r="C245" s="63"/>
      <c r="D245" s="63"/>
      <c r="E245" s="63"/>
      <c r="F245" s="63"/>
      <c r="G245" s="63"/>
      <c r="H245" s="63"/>
      <c r="I245" s="63"/>
      <c r="J245" s="63"/>
      <c r="K245" s="63"/>
      <c r="L245" s="63"/>
      <c r="M245" s="63"/>
      <c r="N245" s="63"/>
      <c r="O245" s="887"/>
      <c r="P245" s="63"/>
      <c r="Q245" s="871"/>
      <c r="R245" s="888"/>
      <c r="S245" s="889"/>
      <c r="T245" s="889"/>
      <c r="U245" s="871"/>
      <c r="V245" s="871"/>
      <c r="W245" s="63"/>
      <c r="X245" s="63"/>
      <c r="Y245" s="63"/>
      <c r="Z245" s="63"/>
      <c r="AA245" s="63"/>
      <c r="AB245" s="63"/>
      <c r="AC245" s="63"/>
      <c r="AD245" s="63"/>
    </row>
    <row r="246" spans="1:30">
      <c r="A246" s="63"/>
      <c r="B246" s="63"/>
      <c r="C246" s="63"/>
      <c r="D246" s="63"/>
      <c r="E246" s="63"/>
      <c r="F246" s="63"/>
      <c r="G246" s="63"/>
      <c r="H246" s="63"/>
      <c r="I246" s="63"/>
      <c r="J246" s="63"/>
      <c r="K246" s="63"/>
      <c r="L246" s="63"/>
      <c r="M246" s="63"/>
      <c r="N246" s="63"/>
      <c r="O246" s="887"/>
      <c r="P246" s="63"/>
      <c r="Q246" s="890"/>
      <c r="R246" s="888"/>
      <c r="S246" s="889"/>
      <c r="T246" s="889"/>
      <c r="U246" s="871"/>
      <c r="V246" s="871"/>
      <c r="W246" s="63"/>
      <c r="X246" s="63"/>
      <c r="Y246" s="63"/>
      <c r="Z246" s="63"/>
      <c r="AA246" s="63"/>
      <c r="AB246" s="63"/>
      <c r="AC246" s="63"/>
      <c r="AD246" s="63"/>
    </row>
    <row r="247" spans="1:30">
      <c r="A247" s="63"/>
      <c r="B247" s="63"/>
      <c r="C247" s="63"/>
      <c r="D247" s="63"/>
      <c r="E247" s="63"/>
      <c r="F247" s="63"/>
      <c r="G247" s="63"/>
      <c r="H247" s="63"/>
      <c r="I247" s="63"/>
      <c r="J247" s="63"/>
      <c r="K247" s="63"/>
      <c r="L247" s="63"/>
      <c r="M247" s="63"/>
      <c r="N247" s="63"/>
      <c r="O247" s="887"/>
      <c r="P247" s="63"/>
      <c r="Q247" s="890"/>
      <c r="R247" s="888"/>
      <c r="S247" s="889"/>
      <c r="T247" s="889"/>
      <c r="U247" s="871"/>
      <c r="V247" s="871"/>
      <c r="W247" s="63"/>
      <c r="X247" s="63"/>
      <c r="Y247" s="63"/>
      <c r="Z247" s="63"/>
      <c r="AA247" s="63"/>
      <c r="AB247" s="63"/>
      <c r="AC247" s="63"/>
      <c r="AD247" s="63"/>
    </row>
    <row r="248" spans="1:30">
      <c r="A248" s="616" t="s">
        <v>166</v>
      </c>
      <c r="B248" s="379"/>
      <c r="C248" s="379"/>
      <c r="D248" s="379"/>
      <c r="E248" s="379"/>
      <c r="F248" s="379"/>
      <c r="G248" s="379"/>
      <c r="H248" s="379"/>
      <c r="I248" s="379"/>
      <c r="J248" s="379"/>
      <c r="K248" s="379"/>
      <c r="L248" s="379"/>
      <c r="M248" s="379"/>
      <c r="N248" s="379"/>
      <c r="O248" s="379"/>
      <c r="P248" s="63" t="str">
        <f>"個別票"&amp;Q248</f>
        <v>個別票14</v>
      </c>
      <c r="Q248" s="871">
        <f>Q229+1</f>
        <v>14</v>
      </c>
      <c r="R248" s="871"/>
      <c r="S248" s="871"/>
      <c r="T248" s="871"/>
      <c r="U248" s="871"/>
      <c r="V248" s="871"/>
      <c r="W248" s="63"/>
      <c r="X248" s="63"/>
      <c r="Y248" s="63"/>
      <c r="Z248" s="63"/>
      <c r="AA248" s="63"/>
      <c r="AB248" s="63"/>
      <c r="AC248" s="63"/>
      <c r="AD248" s="63"/>
    </row>
    <row r="249" spans="1:30">
      <c r="A249" s="379" t="s">
        <v>146</v>
      </c>
      <c r="B249" s="619"/>
      <c r="C249" s="619"/>
      <c r="D249" s="619"/>
      <c r="E249" s="619"/>
      <c r="F249" s="619"/>
      <c r="G249" s="619"/>
      <c r="H249" s="619"/>
      <c r="I249" s="619"/>
      <c r="J249" s="619"/>
      <c r="K249" s="619"/>
      <c r="L249" s="619"/>
      <c r="M249" s="619"/>
      <c r="N249" s="379"/>
      <c r="O249" s="379"/>
      <c r="P249" s="63"/>
      <c r="Q249" s="871"/>
      <c r="R249" s="871"/>
      <c r="S249" s="871"/>
      <c r="T249" s="871"/>
      <c r="U249" s="871"/>
      <c r="V249" s="871"/>
      <c r="W249" s="63"/>
      <c r="X249" s="63"/>
      <c r="Y249" s="63"/>
      <c r="Z249" s="63"/>
      <c r="AA249" s="63"/>
      <c r="AB249" s="63"/>
      <c r="AC249" s="63"/>
      <c r="AD249" s="63"/>
    </row>
    <row r="250" spans="1:30" ht="17.25">
      <c r="A250" s="3056" t="s">
        <v>240</v>
      </c>
      <c r="B250" s="3056"/>
      <c r="C250" s="3056"/>
      <c r="D250" s="3056"/>
      <c r="E250" s="3056"/>
      <c r="F250" s="3056"/>
      <c r="G250" s="3056"/>
      <c r="H250" s="3056"/>
      <c r="I250" s="3056"/>
      <c r="J250" s="3056"/>
      <c r="K250" s="3056"/>
      <c r="L250" s="3056"/>
      <c r="M250" s="3056"/>
      <c r="N250" s="3056"/>
      <c r="O250" s="3056"/>
      <c r="P250" s="63"/>
      <c r="Q250" s="871"/>
      <c r="R250" s="871"/>
      <c r="S250" s="871"/>
      <c r="T250" s="871"/>
      <c r="U250" s="871"/>
      <c r="V250" s="871"/>
      <c r="W250" s="63"/>
      <c r="X250" s="63"/>
      <c r="Y250" s="63"/>
      <c r="Z250" s="63"/>
      <c r="AA250" s="63"/>
      <c r="AB250" s="63"/>
      <c r="AC250" s="63"/>
      <c r="AD250" s="63"/>
    </row>
    <row r="251" spans="1:30" ht="31.5" customHeight="1">
      <c r="A251" s="860"/>
      <c r="B251" s="860"/>
      <c r="C251" s="860"/>
      <c r="D251" s="860"/>
      <c r="E251" s="860"/>
      <c r="F251" s="860"/>
      <c r="G251" s="860"/>
      <c r="H251" s="860"/>
      <c r="I251" s="860"/>
      <c r="J251" s="860"/>
      <c r="K251" s="860"/>
      <c r="L251" s="860"/>
      <c r="M251" s="860"/>
      <c r="N251" s="860"/>
      <c r="O251" s="860"/>
      <c r="P251" s="63"/>
      <c r="Q251" s="871"/>
      <c r="R251" s="871"/>
      <c r="S251" s="871"/>
      <c r="T251" s="871"/>
      <c r="U251" s="871"/>
      <c r="V251" s="871"/>
      <c r="W251" s="63"/>
      <c r="X251" s="63"/>
      <c r="Y251" s="63"/>
      <c r="Z251" s="63"/>
      <c r="AA251" s="63"/>
      <c r="AB251" s="63"/>
      <c r="AC251" s="63"/>
      <c r="AD251" s="63"/>
    </row>
    <row r="252" spans="1:30" s="873" customFormat="1" ht="15.95" customHeight="1">
      <c r="A252" s="858" t="s">
        <v>147</v>
      </c>
      <c r="B252" s="872"/>
      <c r="C252" s="872"/>
      <c r="D252" s="872"/>
      <c r="E252" s="872"/>
      <c r="F252" s="872"/>
      <c r="G252" s="872"/>
      <c r="H252" s="872"/>
      <c r="I252" s="872"/>
      <c r="J252" s="872"/>
      <c r="K252" s="872"/>
      <c r="L252" s="872"/>
      <c r="M252" s="872"/>
      <c r="P252" s="874"/>
      <c r="Q252" s="875"/>
      <c r="R252" s="875"/>
      <c r="S252" s="875"/>
      <c r="T252" s="875"/>
      <c r="U252" s="871"/>
      <c r="V252" s="875"/>
      <c r="W252" s="874"/>
      <c r="X252" s="63"/>
      <c r="Y252" s="63"/>
      <c r="Z252" s="63"/>
      <c r="AA252" s="63"/>
      <c r="AB252" s="63"/>
      <c r="AC252" s="63"/>
      <c r="AD252" s="63"/>
    </row>
    <row r="253" spans="1:30" ht="39.950000000000003" customHeight="1">
      <c r="A253" s="3057" t="s">
        <v>148</v>
      </c>
      <c r="B253" s="3058"/>
      <c r="C253" s="3059"/>
      <c r="D253" s="3060" t="str">
        <f>参照元個別!I18</f>
        <v>事業所名を入力14</v>
      </c>
      <c r="E253" s="3061"/>
      <c r="F253" s="3061"/>
      <c r="G253" s="3061"/>
      <c r="H253" s="3061"/>
      <c r="I253" s="3061"/>
      <c r="J253" s="3061"/>
      <c r="K253" s="3061"/>
      <c r="L253" s="3061"/>
      <c r="M253" s="3061"/>
      <c r="N253" s="3061"/>
      <c r="O253" s="3062"/>
      <c r="P253" s="63"/>
      <c r="Q253" s="871"/>
      <c r="R253" s="871"/>
      <c r="S253" s="871"/>
      <c r="T253" s="871"/>
      <c r="U253" s="871"/>
      <c r="V253" s="871"/>
      <c r="W253" s="63"/>
      <c r="X253" s="63"/>
      <c r="Y253" s="63"/>
      <c r="Z253" s="63"/>
      <c r="AA253" s="63"/>
      <c r="AB253" s="63"/>
      <c r="AC253" s="63"/>
      <c r="AD253" s="63"/>
    </row>
    <row r="254" spans="1:30" ht="39.950000000000003" customHeight="1">
      <c r="A254" s="3063" t="s">
        <v>149</v>
      </c>
      <c r="B254" s="3064"/>
      <c r="C254" s="3065"/>
      <c r="D254" s="3102"/>
      <c r="E254" s="3103"/>
      <c r="F254" s="3103"/>
      <c r="G254" s="3103"/>
      <c r="H254" s="3103"/>
      <c r="I254" s="3103"/>
      <c r="J254" s="3103"/>
      <c r="K254" s="3103"/>
      <c r="L254" s="3103"/>
      <c r="M254" s="3103"/>
      <c r="N254" s="3103"/>
      <c r="O254" s="3104"/>
      <c r="P254" s="63"/>
      <c r="Q254" s="871"/>
      <c r="R254" s="871"/>
      <c r="S254" s="871"/>
      <c r="T254" s="871"/>
      <c r="U254" s="871"/>
      <c r="V254" s="871"/>
      <c r="W254" s="63"/>
      <c r="X254" s="63"/>
      <c r="Y254" s="63"/>
      <c r="Z254" s="63"/>
      <c r="AA254" s="63"/>
      <c r="AB254" s="63"/>
      <c r="AC254" s="63"/>
      <c r="AD254" s="63"/>
    </row>
    <row r="255" spans="1:30" ht="39.950000000000003" customHeight="1">
      <c r="A255" s="3077" t="s">
        <v>150</v>
      </c>
      <c r="B255" s="3078"/>
      <c r="C255" s="3079"/>
      <c r="D255" s="3080"/>
      <c r="E255" s="876" t="s">
        <v>171</v>
      </c>
      <c r="F255" s="3072" t="s">
        <v>241</v>
      </c>
      <c r="G255" s="3073"/>
      <c r="H255" s="3081" t="str">
        <f ca="1">参照元個別!$O$18</f>
        <v/>
      </c>
      <c r="I255" s="3082"/>
      <c r="J255" s="877" t="s">
        <v>167</v>
      </c>
      <c r="K255" s="3072" t="s">
        <v>242</v>
      </c>
      <c r="L255" s="3073"/>
      <c r="M255" s="3069"/>
      <c r="N255" s="3070"/>
      <c r="O255" s="3071"/>
      <c r="P255" s="63" t="str">
        <f>IFERROR(VLOOKUP(M255,$U$3:$V$18,2,0),"")</f>
        <v/>
      </c>
      <c r="Q255" s="871"/>
      <c r="R255" s="871"/>
      <c r="S255" s="871"/>
      <c r="T255" s="871"/>
      <c r="U255" s="875"/>
      <c r="V255" s="871"/>
      <c r="W255" s="63"/>
      <c r="X255" s="63"/>
      <c r="Y255" s="63"/>
      <c r="Z255" s="63"/>
      <c r="AA255" s="63"/>
      <c r="AB255" s="63"/>
      <c r="AC255" s="63"/>
      <c r="AD255" s="63"/>
    </row>
    <row r="256" spans="1:30" ht="39.950000000000003" customHeight="1">
      <c r="A256" s="3072" t="s">
        <v>243</v>
      </c>
      <c r="B256" s="3073"/>
      <c r="C256" s="3074"/>
      <c r="D256" s="3042"/>
      <c r="E256" s="3043"/>
      <c r="F256" s="3072" t="s">
        <v>153</v>
      </c>
      <c r="G256" s="3073"/>
      <c r="H256" s="3074"/>
      <c r="I256" s="3042"/>
      <c r="J256" s="3043"/>
      <c r="K256" s="3075"/>
      <c r="L256" s="3076"/>
      <c r="M256" s="3076"/>
      <c r="N256" s="3076"/>
      <c r="O256" s="3076"/>
      <c r="P256" s="63"/>
      <c r="Q256" s="871"/>
      <c r="R256" s="871"/>
      <c r="S256" s="871"/>
      <c r="T256" s="871"/>
      <c r="U256" s="871"/>
      <c r="V256" s="871"/>
      <c r="W256" s="63"/>
      <c r="X256" s="63"/>
      <c r="Y256" s="63"/>
      <c r="Z256" s="63"/>
      <c r="AA256" s="63"/>
      <c r="AB256" s="63"/>
      <c r="AC256" s="63"/>
      <c r="AD256" s="63"/>
    </row>
    <row r="257" spans="1:30" ht="18.75" customHeight="1">
      <c r="A257" s="878"/>
      <c r="B257" s="878"/>
      <c r="C257" s="879"/>
      <c r="D257" s="880"/>
      <c r="E257" s="879"/>
      <c r="F257" s="881"/>
      <c r="P257" s="63"/>
      <c r="Q257" s="871"/>
      <c r="R257" s="871"/>
      <c r="S257" s="871"/>
      <c r="T257" s="871"/>
      <c r="U257" s="871"/>
      <c r="V257" s="891"/>
      <c r="W257" s="882"/>
      <c r="X257" s="63"/>
      <c r="Y257" s="63"/>
      <c r="Z257" s="63"/>
      <c r="AA257" s="63"/>
      <c r="AB257" s="63"/>
      <c r="AC257" s="63"/>
      <c r="AD257" s="63"/>
    </row>
    <row r="258" spans="1:30" ht="30" customHeight="1">
      <c r="A258" s="3084" t="s">
        <v>308</v>
      </c>
      <c r="B258" s="3085"/>
      <c r="C258" s="3085"/>
      <c r="D258" s="3085"/>
      <c r="E258" s="3085"/>
      <c r="F258" s="3085"/>
      <c r="G258" s="3085"/>
      <c r="H258" s="3085"/>
      <c r="I258" s="3085"/>
      <c r="J258" s="3085"/>
      <c r="K258" s="3085"/>
      <c r="L258" s="3085"/>
      <c r="M258" s="3085"/>
      <c r="N258" s="3085"/>
      <c r="O258" s="3085"/>
      <c r="P258" s="63"/>
      <c r="Q258" s="871"/>
      <c r="R258" s="871"/>
      <c r="S258" s="871"/>
      <c r="T258" s="871"/>
      <c r="U258" s="871"/>
      <c r="V258" s="891"/>
      <c r="W258" s="882"/>
      <c r="X258" s="63"/>
      <c r="Y258" s="63"/>
      <c r="Z258" s="63"/>
      <c r="AA258" s="63"/>
      <c r="AB258" s="63"/>
      <c r="AC258" s="63"/>
      <c r="AD258" s="63"/>
    </row>
    <row r="259" spans="1:30" s="873" customFormat="1" ht="15.95" customHeight="1">
      <c r="A259" s="823" t="s">
        <v>310</v>
      </c>
      <c r="B259" s="883"/>
      <c r="C259" s="883"/>
      <c r="D259" s="883"/>
      <c r="E259" s="883"/>
      <c r="F259" s="883"/>
      <c r="G259" s="883"/>
      <c r="H259" s="883"/>
      <c r="I259" s="883"/>
      <c r="J259" s="883"/>
      <c r="K259" s="883"/>
      <c r="L259" s="823"/>
      <c r="M259" s="823"/>
      <c r="N259" s="823"/>
      <c r="O259" s="823"/>
      <c r="P259" s="874"/>
      <c r="Q259" s="884"/>
      <c r="R259" s="884"/>
      <c r="S259" s="884"/>
      <c r="T259" s="884"/>
      <c r="U259" s="871"/>
      <c r="V259" s="884"/>
      <c r="W259" s="885"/>
      <c r="X259" s="63"/>
      <c r="Y259" s="63"/>
      <c r="Z259" s="63"/>
      <c r="AA259" s="63"/>
      <c r="AB259" s="63"/>
      <c r="AC259" s="63"/>
      <c r="AD259" s="63"/>
    </row>
    <row r="260" spans="1:30" ht="36" customHeight="1">
      <c r="A260" s="2754"/>
      <c r="B260" s="2756"/>
      <c r="C260" s="2752" t="s">
        <v>307</v>
      </c>
      <c r="D260" s="2752"/>
      <c r="E260" s="2752"/>
      <c r="F260" s="2752"/>
      <c r="G260" s="2752"/>
      <c r="H260" s="2015"/>
      <c r="I260" s="2751" t="s">
        <v>244</v>
      </c>
      <c r="J260" s="2014"/>
      <c r="K260" s="2014"/>
      <c r="L260" s="2014"/>
      <c r="M260" s="2014"/>
      <c r="N260" s="2014"/>
      <c r="O260" s="2015"/>
      <c r="P260" s="63"/>
      <c r="Q260" s="871"/>
      <c r="R260" s="871"/>
      <c r="S260" s="871"/>
      <c r="T260" s="871"/>
      <c r="U260" s="871"/>
      <c r="V260" s="871"/>
      <c r="W260" s="63"/>
      <c r="X260" s="63"/>
      <c r="Y260" s="63"/>
      <c r="Z260" s="63"/>
      <c r="AA260" s="63"/>
      <c r="AB260" s="63"/>
      <c r="AC260" s="63"/>
      <c r="AD260" s="63"/>
    </row>
    <row r="261" spans="1:30" ht="24" customHeight="1">
      <c r="A261" s="2772" t="s">
        <v>184</v>
      </c>
      <c r="B261" s="2773"/>
      <c r="C261" s="3086" t="str">
        <f ca="1">参照元個別!D18</f>
        <v/>
      </c>
      <c r="D261" s="3086"/>
      <c r="E261" s="3086"/>
      <c r="F261" s="3086"/>
      <c r="G261" s="3087"/>
      <c r="H261" s="3090" t="s">
        <v>3165</v>
      </c>
      <c r="I261" s="3105" t="str">
        <f ca="1">参照元個別!F18</f>
        <v/>
      </c>
      <c r="J261" s="3106"/>
      <c r="K261" s="3106"/>
      <c r="L261" s="3106"/>
      <c r="M261" s="3096" t="s">
        <v>3142</v>
      </c>
      <c r="N261" s="3098" t="str">
        <f>参照元個別!G18</f>
        <v>　</v>
      </c>
      <c r="O261" s="3099"/>
      <c r="P261" s="828"/>
      <c r="Q261" s="871"/>
      <c r="R261" s="871"/>
      <c r="S261" s="871"/>
      <c r="T261" s="871"/>
      <c r="U261" s="871"/>
      <c r="V261" s="871"/>
      <c r="W261" s="63"/>
      <c r="X261" s="63"/>
      <c r="Y261" s="63"/>
      <c r="Z261" s="63"/>
      <c r="AA261" s="63"/>
      <c r="AB261" s="63"/>
      <c r="AC261" s="63"/>
      <c r="AD261" s="63"/>
    </row>
    <row r="262" spans="1:30" ht="23.1" customHeight="1">
      <c r="A262" s="2769">
        <f>IF( 報1!$L$28="","", 報1!$L$28 )</f>
        <v>2025</v>
      </c>
      <c r="B262" s="2770"/>
      <c r="C262" s="3088"/>
      <c r="D262" s="3088"/>
      <c r="E262" s="3088"/>
      <c r="F262" s="3088"/>
      <c r="G262" s="3089"/>
      <c r="H262" s="3091"/>
      <c r="I262" s="3107"/>
      <c r="J262" s="3108"/>
      <c r="K262" s="3108"/>
      <c r="L262" s="3108"/>
      <c r="M262" s="3097"/>
      <c r="N262" s="3100"/>
      <c r="O262" s="3101"/>
      <c r="P262" s="828"/>
      <c r="Q262" s="871"/>
      <c r="R262" s="871"/>
      <c r="S262" s="871"/>
      <c r="T262" s="871"/>
      <c r="U262" s="871"/>
      <c r="V262" s="871"/>
      <c r="W262" s="63"/>
      <c r="X262" s="63"/>
      <c r="Y262" s="63"/>
      <c r="Z262" s="63"/>
      <c r="AA262" s="63"/>
      <c r="AB262" s="63"/>
      <c r="AC262" s="63"/>
      <c r="AD262" s="63"/>
    </row>
    <row r="263" spans="1:30">
      <c r="A263" s="3083"/>
      <c r="B263" s="3083"/>
      <c r="C263" s="3083"/>
      <c r="D263" s="3083"/>
      <c r="E263" s="3083"/>
      <c r="F263" s="3083"/>
      <c r="G263" s="3083"/>
      <c r="H263" s="3083"/>
      <c r="I263" s="3083"/>
      <c r="J263" s="3083"/>
      <c r="K263" s="3083"/>
      <c r="L263" s="3083"/>
      <c r="M263" s="3083"/>
      <c r="N263" s="3083"/>
      <c r="O263" s="3083"/>
      <c r="P263" s="63"/>
      <c r="Q263" s="888"/>
      <c r="R263" s="886"/>
      <c r="S263" s="886"/>
      <c r="T263" s="886"/>
      <c r="U263" s="886"/>
      <c r="V263" s="871"/>
      <c r="W263" s="63"/>
      <c r="X263" s="63"/>
      <c r="Y263" s="63"/>
      <c r="Z263" s="63"/>
      <c r="AA263" s="63"/>
      <c r="AB263" s="63"/>
      <c r="AC263" s="63"/>
      <c r="AD263" s="63"/>
    </row>
    <row r="264" spans="1:30">
      <c r="A264" s="63"/>
      <c r="B264" s="63"/>
      <c r="C264" s="63"/>
      <c r="D264" s="63"/>
      <c r="E264" s="63"/>
      <c r="F264" s="63"/>
      <c r="G264" s="63"/>
      <c r="H264" s="63"/>
      <c r="I264" s="63"/>
      <c r="J264" s="63"/>
      <c r="K264" s="63"/>
      <c r="L264" s="63"/>
      <c r="M264" s="63"/>
      <c r="N264" s="63"/>
      <c r="O264" s="887"/>
      <c r="P264" s="63"/>
      <c r="Q264" s="888"/>
      <c r="R264" s="888"/>
      <c r="S264" s="889"/>
      <c r="T264" s="889"/>
      <c r="U264" s="871"/>
      <c r="V264" s="871"/>
      <c r="W264" s="63"/>
      <c r="X264" s="63"/>
      <c r="Y264" s="63"/>
      <c r="Z264" s="63"/>
      <c r="AA264" s="63"/>
      <c r="AB264" s="63"/>
      <c r="AC264" s="63"/>
      <c r="AD264" s="63"/>
    </row>
    <row r="265" spans="1:30">
      <c r="A265" s="63"/>
      <c r="B265" s="63"/>
      <c r="C265" s="63"/>
      <c r="D265" s="63"/>
      <c r="E265" s="63"/>
      <c r="F265" s="63"/>
      <c r="G265" s="63"/>
      <c r="H265" s="63"/>
      <c r="I265" s="63"/>
      <c r="J265" s="63"/>
      <c r="K265" s="63"/>
      <c r="L265" s="63"/>
      <c r="M265" s="63"/>
      <c r="N265" s="63"/>
      <c r="O265" s="887"/>
      <c r="P265" s="63"/>
      <c r="Q265" s="890"/>
      <c r="R265" s="888"/>
      <c r="S265" s="889"/>
      <c r="T265" s="889"/>
      <c r="U265" s="871"/>
      <c r="V265" s="871"/>
      <c r="W265" s="63"/>
      <c r="X265" s="63"/>
      <c r="Y265" s="63"/>
      <c r="Z265" s="63"/>
      <c r="AA265" s="63"/>
      <c r="AB265" s="63"/>
      <c r="AC265" s="63"/>
      <c r="AD265" s="63"/>
    </row>
    <row r="266" spans="1:30">
      <c r="A266" s="63"/>
      <c r="B266" s="63"/>
      <c r="C266" s="63"/>
      <c r="D266" s="63"/>
      <c r="E266" s="63"/>
      <c r="F266" s="63"/>
      <c r="G266" s="63"/>
      <c r="H266" s="63"/>
      <c r="I266" s="63"/>
      <c r="J266" s="63"/>
      <c r="K266" s="63"/>
      <c r="L266" s="63"/>
      <c r="M266" s="63"/>
      <c r="N266" s="63"/>
      <c r="O266" s="887"/>
      <c r="P266" s="63"/>
      <c r="Q266" s="890"/>
      <c r="R266" s="888"/>
      <c r="S266" s="889"/>
      <c r="T266" s="889"/>
      <c r="U266" s="871"/>
      <c r="V266" s="871"/>
      <c r="W266" s="63"/>
      <c r="X266" s="63"/>
      <c r="Y266" s="63"/>
      <c r="Z266" s="63"/>
      <c r="AA266" s="63"/>
      <c r="AB266" s="63"/>
      <c r="AC266" s="63"/>
      <c r="AD266" s="63"/>
    </row>
    <row r="267" spans="1:30">
      <c r="A267" s="616" t="s">
        <v>166</v>
      </c>
      <c r="B267" s="379"/>
      <c r="C267" s="379"/>
      <c r="D267" s="379"/>
      <c r="E267" s="379"/>
      <c r="F267" s="379"/>
      <c r="G267" s="379"/>
      <c r="H267" s="379"/>
      <c r="I267" s="379"/>
      <c r="J267" s="379"/>
      <c r="K267" s="379"/>
      <c r="L267" s="379"/>
      <c r="M267" s="379"/>
      <c r="N267" s="379"/>
      <c r="O267" s="379"/>
      <c r="P267" s="63" t="str">
        <f>"個別票"&amp;Q267</f>
        <v>個別票15</v>
      </c>
      <c r="Q267" s="871">
        <f>Q248+1</f>
        <v>15</v>
      </c>
      <c r="R267" s="871"/>
      <c r="S267" s="871"/>
      <c r="T267" s="871"/>
      <c r="U267" s="871"/>
      <c r="V267" s="871"/>
      <c r="W267" s="63"/>
      <c r="X267" s="63"/>
      <c r="Y267" s="63"/>
      <c r="Z267" s="63"/>
      <c r="AA267" s="63"/>
      <c r="AB267" s="63"/>
      <c r="AC267" s="63"/>
      <c r="AD267" s="63"/>
    </row>
    <row r="268" spans="1:30">
      <c r="A268" s="379" t="s">
        <v>146</v>
      </c>
      <c r="B268" s="619"/>
      <c r="C268" s="619"/>
      <c r="D268" s="619"/>
      <c r="E268" s="619"/>
      <c r="F268" s="619"/>
      <c r="G268" s="619"/>
      <c r="H268" s="619"/>
      <c r="I268" s="619"/>
      <c r="J268" s="619"/>
      <c r="K268" s="619"/>
      <c r="L268" s="619"/>
      <c r="M268" s="619"/>
      <c r="N268" s="379"/>
      <c r="O268" s="379"/>
      <c r="P268" s="63"/>
      <c r="Q268" s="871"/>
      <c r="R268" s="871"/>
      <c r="S268" s="871"/>
      <c r="T268" s="871"/>
      <c r="U268" s="871"/>
      <c r="V268" s="871"/>
      <c r="W268" s="63"/>
      <c r="X268" s="63"/>
      <c r="Y268" s="63"/>
      <c r="Z268" s="63"/>
      <c r="AA268" s="63"/>
      <c r="AB268" s="63"/>
      <c r="AC268" s="63"/>
      <c r="AD268" s="63"/>
    </row>
    <row r="269" spans="1:30" ht="17.25">
      <c r="A269" s="3056" t="s">
        <v>240</v>
      </c>
      <c r="B269" s="3056"/>
      <c r="C269" s="3056"/>
      <c r="D269" s="3056"/>
      <c r="E269" s="3056"/>
      <c r="F269" s="3056"/>
      <c r="G269" s="3056"/>
      <c r="H269" s="3056"/>
      <c r="I269" s="3056"/>
      <c r="J269" s="3056"/>
      <c r="K269" s="3056"/>
      <c r="L269" s="3056"/>
      <c r="M269" s="3056"/>
      <c r="N269" s="3056"/>
      <c r="O269" s="3056"/>
      <c r="P269" s="63"/>
      <c r="Q269" s="871"/>
      <c r="R269" s="871"/>
      <c r="S269" s="871"/>
      <c r="T269" s="871"/>
      <c r="U269" s="871"/>
      <c r="V269" s="871"/>
      <c r="W269" s="63"/>
      <c r="X269" s="63"/>
      <c r="Y269" s="63"/>
      <c r="Z269" s="63"/>
      <c r="AA269" s="63"/>
      <c r="AB269" s="63"/>
      <c r="AC269" s="63"/>
      <c r="AD269" s="63"/>
    </row>
    <row r="270" spans="1:30" ht="31.5" customHeight="1">
      <c r="A270" s="860"/>
      <c r="B270" s="860"/>
      <c r="C270" s="860"/>
      <c r="D270" s="860"/>
      <c r="E270" s="860"/>
      <c r="F270" s="860"/>
      <c r="G270" s="860"/>
      <c r="H270" s="860"/>
      <c r="I270" s="860"/>
      <c r="J270" s="860"/>
      <c r="K270" s="860"/>
      <c r="L270" s="860"/>
      <c r="M270" s="860"/>
      <c r="N270" s="860"/>
      <c r="O270" s="860"/>
      <c r="P270" s="63"/>
      <c r="Q270" s="871"/>
      <c r="R270" s="871"/>
      <c r="S270" s="871"/>
      <c r="T270" s="871"/>
      <c r="U270" s="871"/>
      <c r="V270" s="871"/>
      <c r="W270" s="63"/>
      <c r="X270" s="63"/>
      <c r="Y270" s="63"/>
      <c r="Z270" s="63"/>
      <c r="AA270" s="63"/>
      <c r="AB270" s="63"/>
      <c r="AC270" s="63"/>
      <c r="AD270" s="63"/>
    </row>
    <row r="271" spans="1:30" s="873" customFormat="1" ht="15.95" customHeight="1">
      <c r="A271" s="858" t="s">
        <v>147</v>
      </c>
      <c r="B271" s="872"/>
      <c r="C271" s="872"/>
      <c r="D271" s="872"/>
      <c r="E271" s="872"/>
      <c r="F271" s="872"/>
      <c r="G271" s="872"/>
      <c r="H271" s="872"/>
      <c r="I271" s="872"/>
      <c r="J271" s="872"/>
      <c r="K271" s="872"/>
      <c r="L271" s="872"/>
      <c r="M271" s="872"/>
      <c r="P271" s="874"/>
      <c r="Q271" s="875"/>
      <c r="R271" s="875"/>
      <c r="S271" s="875"/>
      <c r="T271" s="875"/>
      <c r="U271" s="871"/>
      <c r="V271" s="875"/>
      <c r="W271" s="874"/>
      <c r="X271" s="63"/>
      <c r="Y271" s="63"/>
      <c r="Z271" s="63"/>
      <c r="AA271" s="63"/>
      <c r="AB271" s="63"/>
      <c r="AC271" s="63"/>
      <c r="AD271" s="63"/>
    </row>
    <row r="272" spans="1:30" ht="39.950000000000003" customHeight="1">
      <c r="A272" s="3057" t="s">
        <v>148</v>
      </c>
      <c r="B272" s="3058"/>
      <c r="C272" s="3059"/>
      <c r="D272" s="3060" t="str">
        <f>参照元個別!I19</f>
        <v>事業所名を入力15</v>
      </c>
      <c r="E272" s="3061"/>
      <c r="F272" s="3061"/>
      <c r="G272" s="3061"/>
      <c r="H272" s="3061"/>
      <c r="I272" s="3061"/>
      <c r="J272" s="3061"/>
      <c r="K272" s="3061"/>
      <c r="L272" s="3061"/>
      <c r="M272" s="3061"/>
      <c r="N272" s="3061"/>
      <c r="O272" s="3062"/>
      <c r="P272" s="63"/>
      <c r="Q272" s="871"/>
      <c r="R272" s="871"/>
      <c r="S272" s="871"/>
      <c r="T272" s="871"/>
      <c r="U272" s="871"/>
      <c r="V272" s="871"/>
      <c r="W272" s="63"/>
      <c r="X272" s="63"/>
      <c r="Y272" s="63"/>
      <c r="Z272" s="63"/>
      <c r="AA272" s="63"/>
      <c r="AB272" s="63"/>
      <c r="AC272" s="63"/>
      <c r="AD272" s="63"/>
    </row>
    <row r="273" spans="1:30" ht="39.950000000000003" customHeight="1">
      <c r="A273" s="3063" t="s">
        <v>149</v>
      </c>
      <c r="B273" s="3064"/>
      <c r="C273" s="3065"/>
      <c r="D273" s="3102"/>
      <c r="E273" s="3103"/>
      <c r="F273" s="3103"/>
      <c r="G273" s="3103"/>
      <c r="H273" s="3103"/>
      <c r="I273" s="3103"/>
      <c r="J273" s="3103"/>
      <c r="K273" s="3103"/>
      <c r="L273" s="3103"/>
      <c r="M273" s="3103"/>
      <c r="N273" s="3103"/>
      <c r="O273" s="3104"/>
      <c r="P273" s="63"/>
      <c r="Q273" s="871"/>
      <c r="R273" s="871"/>
      <c r="S273" s="871"/>
      <c r="T273" s="871"/>
      <c r="U273" s="871"/>
      <c r="V273" s="871"/>
      <c r="W273" s="63"/>
      <c r="X273" s="63"/>
      <c r="Y273" s="63"/>
      <c r="Z273" s="63"/>
      <c r="AA273" s="63"/>
      <c r="AB273" s="63"/>
      <c r="AC273" s="63"/>
      <c r="AD273" s="63"/>
    </row>
    <row r="274" spans="1:30" ht="39.950000000000003" customHeight="1">
      <c r="A274" s="3077" t="s">
        <v>150</v>
      </c>
      <c r="B274" s="3078"/>
      <c r="C274" s="3079"/>
      <c r="D274" s="3080"/>
      <c r="E274" s="876" t="s">
        <v>171</v>
      </c>
      <c r="F274" s="3072" t="s">
        <v>241</v>
      </c>
      <c r="G274" s="3073"/>
      <c r="H274" s="3081" t="str">
        <f ca="1">参照元個別!$O$19</f>
        <v/>
      </c>
      <c r="I274" s="3082"/>
      <c r="J274" s="877" t="s">
        <v>167</v>
      </c>
      <c r="K274" s="3072" t="s">
        <v>242</v>
      </c>
      <c r="L274" s="3073"/>
      <c r="M274" s="3069"/>
      <c r="N274" s="3070"/>
      <c r="O274" s="3071"/>
      <c r="P274" s="63" t="str">
        <f>IFERROR(VLOOKUP(M274,$U$3:$V$18,2,0),"")</f>
        <v/>
      </c>
      <c r="Q274" s="871"/>
      <c r="R274" s="871"/>
      <c r="S274" s="871"/>
      <c r="T274" s="871"/>
      <c r="U274" s="875"/>
      <c r="V274" s="871"/>
      <c r="W274" s="63"/>
      <c r="X274" s="63"/>
      <c r="Y274" s="63"/>
      <c r="Z274" s="63"/>
      <c r="AA274" s="63"/>
      <c r="AB274" s="63"/>
      <c r="AC274" s="63"/>
      <c r="AD274" s="63"/>
    </row>
    <row r="275" spans="1:30" ht="39.950000000000003" customHeight="1">
      <c r="A275" s="3072" t="s">
        <v>243</v>
      </c>
      <c r="B275" s="3073"/>
      <c r="C275" s="3074"/>
      <c r="D275" s="3042"/>
      <c r="E275" s="3043"/>
      <c r="F275" s="3072" t="s">
        <v>153</v>
      </c>
      <c r="G275" s="3073"/>
      <c r="H275" s="3074"/>
      <c r="I275" s="3042"/>
      <c r="J275" s="3043"/>
      <c r="K275" s="3075"/>
      <c r="L275" s="3076"/>
      <c r="M275" s="3076"/>
      <c r="N275" s="3076"/>
      <c r="O275" s="3076"/>
      <c r="P275" s="63"/>
      <c r="Q275" s="871"/>
      <c r="R275" s="871"/>
      <c r="S275" s="871"/>
      <c r="T275" s="871"/>
      <c r="U275" s="871"/>
      <c r="V275" s="871"/>
      <c r="W275" s="63"/>
      <c r="X275" s="63"/>
      <c r="Y275" s="63"/>
      <c r="Z275" s="63"/>
      <c r="AA275" s="63"/>
      <c r="AB275" s="63"/>
      <c r="AC275" s="63"/>
      <c r="AD275" s="63"/>
    </row>
    <row r="276" spans="1:30" ht="18.75" customHeight="1">
      <c r="A276" s="878"/>
      <c r="B276" s="878"/>
      <c r="C276" s="879"/>
      <c r="D276" s="880"/>
      <c r="E276" s="879"/>
      <c r="F276" s="881"/>
      <c r="P276" s="63"/>
      <c r="Q276" s="871"/>
      <c r="R276" s="871"/>
      <c r="S276" s="871"/>
      <c r="T276" s="871"/>
      <c r="U276" s="871"/>
      <c r="V276" s="891"/>
      <c r="W276" s="882"/>
      <c r="X276" s="63"/>
      <c r="Y276" s="63"/>
      <c r="Z276" s="63"/>
      <c r="AA276" s="63"/>
      <c r="AB276" s="63"/>
      <c r="AC276" s="63"/>
      <c r="AD276" s="63"/>
    </row>
    <row r="277" spans="1:30" ht="30" customHeight="1">
      <c r="A277" s="3084" t="s">
        <v>308</v>
      </c>
      <c r="B277" s="3085"/>
      <c r="C277" s="3085"/>
      <c r="D277" s="3085"/>
      <c r="E277" s="3085"/>
      <c r="F277" s="3085"/>
      <c r="G277" s="3085"/>
      <c r="H277" s="3085"/>
      <c r="I277" s="3085"/>
      <c r="J277" s="3085"/>
      <c r="K277" s="3085"/>
      <c r="L277" s="3085"/>
      <c r="M277" s="3085"/>
      <c r="N277" s="3085"/>
      <c r="O277" s="3085"/>
      <c r="P277" s="63"/>
      <c r="Q277" s="871"/>
      <c r="R277" s="871"/>
      <c r="S277" s="871"/>
      <c r="T277" s="871"/>
      <c r="U277" s="871"/>
      <c r="V277" s="891"/>
      <c r="W277" s="882"/>
      <c r="X277" s="63"/>
      <c r="Y277" s="63"/>
      <c r="Z277" s="63"/>
      <c r="AA277" s="63"/>
      <c r="AB277" s="63"/>
      <c r="AC277" s="63"/>
      <c r="AD277" s="63"/>
    </row>
    <row r="278" spans="1:30" s="873" customFormat="1" ht="15.95" customHeight="1">
      <c r="A278" s="823" t="s">
        <v>310</v>
      </c>
      <c r="B278" s="883"/>
      <c r="C278" s="883"/>
      <c r="D278" s="883"/>
      <c r="E278" s="883"/>
      <c r="F278" s="883"/>
      <c r="G278" s="883"/>
      <c r="H278" s="883"/>
      <c r="I278" s="883"/>
      <c r="J278" s="883"/>
      <c r="K278" s="883"/>
      <c r="L278" s="823"/>
      <c r="M278" s="823"/>
      <c r="N278" s="823"/>
      <c r="O278" s="823"/>
      <c r="P278" s="874"/>
      <c r="Q278" s="884"/>
      <c r="R278" s="884"/>
      <c r="S278" s="884"/>
      <c r="T278" s="884"/>
      <c r="U278" s="871"/>
      <c r="V278" s="884"/>
      <c r="W278" s="885"/>
      <c r="X278" s="63"/>
      <c r="Y278" s="63"/>
      <c r="Z278" s="63"/>
      <c r="AA278" s="63"/>
      <c r="AB278" s="63"/>
      <c r="AC278" s="63"/>
      <c r="AD278" s="63"/>
    </row>
    <row r="279" spans="1:30" ht="36" customHeight="1">
      <c r="A279" s="2754"/>
      <c r="B279" s="2756"/>
      <c r="C279" s="2752" t="s">
        <v>307</v>
      </c>
      <c r="D279" s="2752"/>
      <c r="E279" s="2752"/>
      <c r="F279" s="2752"/>
      <c r="G279" s="2752"/>
      <c r="H279" s="2015"/>
      <c r="I279" s="2751" t="s">
        <v>244</v>
      </c>
      <c r="J279" s="2014"/>
      <c r="K279" s="2014"/>
      <c r="L279" s="2014"/>
      <c r="M279" s="2014"/>
      <c r="N279" s="2014"/>
      <c r="O279" s="2015"/>
      <c r="P279" s="63"/>
      <c r="Q279" s="871"/>
      <c r="R279" s="871"/>
      <c r="S279" s="871"/>
      <c r="T279" s="871"/>
      <c r="U279" s="871"/>
      <c r="V279" s="871"/>
      <c r="W279" s="63"/>
      <c r="X279" s="63"/>
      <c r="Y279" s="63"/>
      <c r="Z279" s="63"/>
      <c r="AA279" s="63"/>
      <c r="AB279" s="63"/>
      <c r="AC279" s="63"/>
      <c r="AD279" s="63"/>
    </row>
    <row r="280" spans="1:30" ht="24" customHeight="1">
      <c r="A280" s="2772" t="s">
        <v>184</v>
      </c>
      <c r="B280" s="2773"/>
      <c r="C280" s="3086" t="str">
        <f ca="1">参照元個別!D19</f>
        <v/>
      </c>
      <c r="D280" s="3086"/>
      <c r="E280" s="3086"/>
      <c r="F280" s="3086"/>
      <c r="G280" s="3087"/>
      <c r="H280" s="3090" t="s">
        <v>3165</v>
      </c>
      <c r="I280" s="3105" t="str">
        <f ca="1">参照元個別!F19</f>
        <v/>
      </c>
      <c r="J280" s="3106"/>
      <c r="K280" s="3106"/>
      <c r="L280" s="3106"/>
      <c r="M280" s="3096" t="s">
        <v>3142</v>
      </c>
      <c r="N280" s="3098" t="str">
        <f>参照元個別!G19</f>
        <v>　</v>
      </c>
      <c r="O280" s="3099"/>
      <c r="P280" s="828"/>
      <c r="Q280" s="871"/>
      <c r="R280" s="871"/>
      <c r="S280" s="871"/>
      <c r="T280" s="871"/>
      <c r="U280" s="871"/>
      <c r="V280" s="871"/>
      <c r="W280" s="63"/>
      <c r="X280" s="63"/>
      <c r="Y280" s="63"/>
      <c r="Z280" s="63"/>
      <c r="AA280" s="63"/>
      <c r="AB280" s="63"/>
      <c r="AC280" s="63"/>
      <c r="AD280" s="63"/>
    </row>
    <row r="281" spans="1:30" ht="23.1" customHeight="1">
      <c r="A281" s="2769">
        <f>IF( 報1!$L$28="","", 報1!$L$28 )</f>
        <v>2025</v>
      </c>
      <c r="B281" s="2770"/>
      <c r="C281" s="3088"/>
      <c r="D281" s="3088"/>
      <c r="E281" s="3088"/>
      <c r="F281" s="3088"/>
      <c r="G281" s="3089"/>
      <c r="H281" s="3091"/>
      <c r="I281" s="3107"/>
      <c r="J281" s="3108"/>
      <c r="K281" s="3108"/>
      <c r="L281" s="3108"/>
      <c r="M281" s="3097"/>
      <c r="N281" s="3100"/>
      <c r="O281" s="3101"/>
      <c r="P281" s="828"/>
      <c r="Q281" s="871"/>
      <c r="R281" s="871"/>
      <c r="S281" s="871"/>
      <c r="T281" s="871"/>
      <c r="U281" s="871"/>
      <c r="V281" s="871"/>
      <c r="W281" s="63"/>
      <c r="X281" s="63"/>
      <c r="Y281" s="63"/>
      <c r="Z281" s="63"/>
      <c r="AA281" s="63"/>
      <c r="AB281" s="63"/>
      <c r="AC281" s="63"/>
      <c r="AD281" s="63"/>
    </row>
    <row r="282" spans="1:30">
      <c r="A282" s="3083"/>
      <c r="B282" s="3083"/>
      <c r="C282" s="3083"/>
      <c r="D282" s="3083"/>
      <c r="E282" s="3083"/>
      <c r="F282" s="3083"/>
      <c r="G282" s="3083"/>
      <c r="H282" s="3083"/>
      <c r="I282" s="3083"/>
      <c r="J282" s="3083"/>
      <c r="K282" s="3083"/>
      <c r="L282" s="3083"/>
      <c r="M282" s="3083"/>
      <c r="N282" s="3083"/>
      <c r="O282" s="3083"/>
      <c r="P282" s="63"/>
      <c r="Q282" s="871"/>
      <c r="R282" s="886"/>
      <c r="S282" s="886"/>
      <c r="T282" s="886"/>
      <c r="U282" s="886"/>
      <c r="V282" s="871"/>
      <c r="W282" s="63"/>
      <c r="X282" s="63"/>
      <c r="Y282" s="63"/>
      <c r="Z282" s="63"/>
      <c r="AA282" s="63"/>
      <c r="AB282" s="63"/>
      <c r="AC282" s="63"/>
      <c r="AD282" s="63"/>
    </row>
    <row r="283" spans="1:30">
      <c r="A283" s="63"/>
      <c r="B283" s="63"/>
      <c r="C283" s="63"/>
      <c r="D283" s="63"/>
      <c r="E283" s="63"/>
      <c r="F283" s="63"/>
      <c r="G283" s="63"/>
      <c r="H283" s="63"/>
      <c r="I283" s="63"/>
      <c r="J283" s="63"/>
      <c r="K283" s="63"/>
      <c r="L283" s="63"/>
      <c r="M283" s="63"/>
      <c r="N283" s="63"/>
      <c r="O283" s="887"/>
      <c r="P283" s="63"/>
      <c r="Q283" s="871"/>
      <c r="R283" s="888"/>
      <c r="S283" s="889"/>
      <c r="T283" s="889"/>
      <c r="U283" s="871"/>
      <c r="V283" s="871"/>
      <c r="W283" s="63"/>
      <c r="X283" s="63"/>
      <c r="Y283" s="63"/>
      <c r="Z283" s="63"/>
      <c r="AA283" s="63"/>
      <c r="AB283" s="63"/>
      <c r="AC283" s="63"/>
      <c r="AD283" s="63"/>
    </row>
    <row r="284" spans="1:30">
      <c r="A284" s="63"/>
      <c r="B284" s="63"/>
      <c r="C284" s="63"/>
      <c r="D284" s="63"/>
      <c r="E284" s="63"/>
      <c r="F284" s="63"/>
      <c r="G284" s="63"/>
      <c r="H284" s="63"/>
      <c r="I284" s="63"/>
      <c r="J284" s="63"/>
      <c r="K284" s="63"/>
      <c r="L284" s="63"/>
      <c r="M284" s="63"/>
      <c r="N284" s="63"/>
      <c r="O284" s="887"/>
      <c r="P284" s="63"/>
      <c r="Q284" s="890"/>
      <c r="R284" s="888"/>
      <c r="S284" s="889"/>
      <c r="T284" s="889"/>
      <c r="U284" s="871"/>
      <c r="V284" s="871"/>
      <c r="W284" s="63"/>
      <c r="X284" s="63"/>
      <c r="Y284" s="63"/>
      <c r="Z284" s="63"/>
      <c r="AA284" s="63"/>
      <c r="AB284" s="63"/>
      <c r="AC284" s="63"/>
      <c r="AD284" s="63"/>
    </row>
    <row r="285" spans="1:30">
      <c r="A285" s="63"/>
      <c r="B285" s="63"/>
      <c r="C285" s="63"/>
      <c r="D285" s="63"/>
      <c r="E285" s="63"/>
      <c r="F285" s="63"/>
      <c r="G285" s="63"/>
      <c r="H285" s="63"/>
      <c r="I285" s="63"/>
      <c r="J285" s="63"/>
      <c r="K285" s="63"/>
      <c r="L285" s="63"/>
      <c r="M285" s="63"/>
      <c r="N285" s="63"/>
      <c r="O285" s="887"/>
      <c r="P285" s="63"/>
      <c r="Q285" s="890"/>
      <c r="R285" s="888"/>
      <c r="S285" s="889"/>
      <c r="T285" s="889"/>
      <c r="U285" s="871"/>
      <c r="V285" s="871"/>
      <c r="W285" s="63"/>
      <c r="X285" s="63"/>
      <c r="Y285" s="63"/>
      <c r="Z285" s="63"/>
      <c r="AA285" s="63"/>
      <c r="AB285" s="63"/>
      <c r="AC285" s="63"/>
      <c r="AD285" s="63"/>
    </row>
    <row r="286" spans="1:30">
      <c r="A286" s="616" t="s">
        <v>166</v>
      </c>
      <c r="B286" s="379"/>
      <c r="C286" s="379"/>
      <c r="D286" s="379"/>
      <c r="E286" s="379"/>
      <c r="F286" s="379"/>
      <c r="G286" s="379"/>
      <c r="H286" s="379"/>
      <c r="I286" s="379"/>
      <c r="J286" s="379"/>
      <c r="K286" s="379"/>
      <c r="L286" s="379"/>
      <c r="M286" s="379"/>
      <c r="N286" s="379"/>
      <c r="O286" s="379"/>
      <c r="P286" s="63" t="str">
        <f>"個別票"&amp;Q286</f>
        <v>個別票16</v>
      </c>
      <c r="Q286" s="871">
        <f>Q267+1</f>
        <v>16</v>
      </c>
      <c r="R286" s="871"/>
      <c r="S286" s="871"/>
      <c r="T286" s="871"/>
      <c r="U286" s="871"/>
      <c r="V286" s="871"/>
      <c r="W286" s="63"/>
      <c r="X286" s="63"/>
      <c r="Y286" s="63"/>
      <c r="Z286" s="63"/>
      <c r="AA286" s="63"/>
      <c r="AB286" s="63"/>
      <c r="AC286" s="63"/>
      <c r="AD286" s="63"/>
    </row>
    <row r="287" spans="1:30">
      <c r="A287" s="379" t="s">
        <v>146</v>
      </c>
      <c r="B287" s="619"/>
      <c r="C287" s="619"/>
      <c r="D287" s="619"/>
      <c r="E287" s="619"/>
      <c r="F287" s="619"/>
      <c r="G287" s="619"/>
      <c r="H287" s="619"/>
      <c r="I287" s="619"/>
      <c r="J287" s="619"/>
      <c r="K287" s="619"/>
      <c r="L287" s="619"/>
      <c r="M287" s="619"/>
      <c r="N287" s="379"/>
      <c r="O287" s="379"/>
      <c r="P287" s="63"/>
      <c r="Q287" s="871"/>
      <c r="R287" s="871"/>
      <c r="S287" s="871"/>
      <c r="T287" s="871"/>
      <c r="U287" s="871"/>
      <c r="V287" s="871"/>
      <c r="W287" s="63"/>
      <c r="X287" s="63"/>
      <c r="Y287" s="63"/>
      <c r="Z287" s="63"/>
      <c r="AA287" s="63"/>
      <c r="AB287" s="63"/>
      <c r="AC287" s="63"/>
      <c r="AD287" s="63"/>
    </row>
    <row r="288" spans="1:30" ht="17.25">
      <c r="A288" s="3056" t="s">
        <v>240</v>
      </c>
      <c r="B288" s="3056"/>
      <c r="C288" s="3056"/>
      <c r="D288" s="3056"/>
      <c r="E288" s="3056"/>
      <c r="F288" s="3056"/>
      <c r="G288" s="3056"/>
      <c r="H288" s="3056"/>
      <c r="I288" s="3056"/>
      <c r="J288" s="3056"/>
      <c r="K288" s="3056"/>
      <c r="L288" s="3056"/>
      <c r="M288" s="3056"/>
      <c r="N288" s="3056"/>
      <c r="O288" s="3056"/>
      <c r="P288" s="63"/>
      <c r="Q288" s="871"/>
      <c r="R288" s="871"/>
      <c r="S288" s="871"/>
      <c r="T288" s="871"/>
      <c r="U288" s="871"/>
      <c r="V288" s="871"/>
      <c r="W288" s="63"/>
      <c r="X288" s="63"/>
      <c r="Y288" s="63"/>
      <c r="Z288" s="63"/>
      <c r="AA288" s="63"/>
      <c r="AB288" s="63"/>
      <c r="AC288" s="63"/>
      <c r="AD288" s="63"/>
    </row>
    <row r="289" spans="1:30" ht="31.5" customHeight="1">
      <c r="A289" s="860"/>
      <c r="B289" s="860"/>
      <c r="C289" s="860"/>
      <c r="D289" s="860"/>
      <c r="E289" s="860"/>
      <c r="F289" s="860"/>
      <c r="G289" s="860"/>
      <c r="H289" s="860"/>
      <c r="I289" s="860"/>
      <c r="J289" s="860"/>
      <c r="K289" s="860"/>
      <c r="L289" s="860"/>
      <c r="M289" s="860"/>
      <c r="N289" s="860"/>
      <c r="O289" s="860"/>
      <c r="P289" s="63"/>
      <c r="Q289" s="871"/>
      <c r="R289" s="871"/>
      <c r="S289" s="871"/>
      <c r="T289" s="871"/>
      <c r="U289" s="871"/>
      <c r="V289" s="871"/>
      <c r="W289" s="63"/>
      <c r="X289" s="63"/>
      <c r="Y289" s="63"/>
      <c r="Z289" s="63"/>
      <c r="AA289" s="63"/>
      <c r="AB289" s="63"/>
      <c r="AC289" s="63"/>
      <c r="AD289" s="63"/>
    </row>
    <row r="290" spans="1:30" s="873" customFormat="1" ht="15.95" customHeight="1">
      <c r="A290" s="858" t="s">
        <v>147</v>
      </c>
      <c r="B290" s="872"/>
      <c r="C290" s="872"/>
      <c r="D290" s="872"/>
      <c r="E290" s="872"/>
      <c r="F290" s="872"/>
      <c r="G290" s="872"/>
      <c r="H290" s="872"/>
      <c r="I290" s="872"/>
      <c r="J290" s="872"/>
      <c r="K290" s="872"/>
      <c r="L290" s="872"/>
      <c r="M290" s="872"/>
      <c r="P290" s="874"/>
      <c r="Q290" s="875"/>
      <c r="R290" s="875"/>
      <c r="S290" s="875"/>
      <c r="T290" s="875"/>
      <c r="U290" s="871"/>
      <c r="V290" s="875"/>
      <c r="W290" s="874"/>
      <c r="X290" s="63"/>
      <c r="Y290" s="63"/>
      <c r="Z290" s="63"/>
      <c r="AA290" s="63"/>
      <c r="AB290" s="63"/>
      <c r="AC290" s="63"/>
      <c r="AD290" s="63"/>
    </row>
    <row r="291" spans="1:30" ht="39.950000000000003" customHeight="1">
      <c r="A291" s="3057" t="s">
        <v>148</v>
      </c>
      <c r="B291" s="3058"/>
      <c r="C291" s="3059"/>
      <c r="D291" s="3060" t="str">
        <f>参照元個別!I20</f>
        <v>事業所名を入力16</v>
      </c>
      <c r="E291" s="3061"/>
      <c r="F291" s="3061"/>
      <c r="G291" s="3061"/>
      <c r="H291" s="3061"/>
      <c r="I291" s="3061"/>
      <c r="J291" s="3061"/>
      <c r="K291" s="3061"/>
      <c r="L291" s="3061"/>
      <c r="M291" s="3061"/>
      <c r="N291" s="3061"/>
      <c r="O291" s="3062"/>
      <c r="P291" s="63"/>
      <c r="Q291" s="871"/>
      <c r="R291" s="871"/>
      <c r="S291" s="871"/>
      <c r="T291" s="871"/>
      <c r="U291" s="871"/>
      <c r="V291" s="871"/>
      <c r="W291" s="63"/>
      <c r="X291" s="63"/>
      <c r="Y291" s="63"/>
      <c r="Z291" s="63"/>
      <c r="AA291" s="63"/>
      <c r="AB291" s="63"/>
      <c r="AC291" s="63"/>
      <c r="AD291" s="63"/>
    </row>
    <row r="292" spans="1:30" ht="39.950000000000003" customHeight="1">
      <c r="A292" s="3063" t="s">
        <v>149</v>
      </c>
      <c r="B292" s="3064"/>
      <c r="C292" s="3065"/>
      <c r="D292" s="3102"/>
      <c r="E292" s="3103"/>
      <c r="F292" s="3103"/>
      <c r="G292" s="3103"/>
      <c r="H292" s="3103"/>
      <c r="I292" s="3103"/>
      <c r="J292" s="3103"/>
      <c r="K292" s="3103"/>
      <c r="L292" s="3103"/>
      <c r="M292" s="3103"/>
      <c r="N292" s="3103"/>
      <c r="O292" s="3104"/>
      <c r="P292" s="63"/>
      <c r="Q292" s="871"/>
      <c r="R292" s="871"/>
      <c r="S292" s="871"/>
      <c r="T292" s="871"/>
      <c r="U292" s="871"/>
      <c r="V292" s="871"/>
      <c r="W292" s="63"/>
      <c r="X292" s="63"/>
      <c r="Y292" s="63"/>
      <c r="Z292" s="63"/>
      <c r="AA292" s="63"/>
      <c r="AB292" s="63"/>
      <c r="AC292" s="63"/>
      <c r="AD292" s="63"/>
    </row>
    <row r="293" spans="1:30" ht="39.950000000000003" customHeight="1">
      <c r="A293" s="3077" t="s">
        <v>150</v>
      </c>
      <c r="B293" s="3078"/>
      <c r="C293" s="3079"/>
      <c r="D293" s="3080"/>
      <c r="E293" s="876" t="s">
        <v>171</v>
      </c>
      <c r="F293" s="3072" t="s">
        <v>241</v>
      </c>
      <c r="G293" s="3073"/>
      <c r="H293" s="3081" t="str">
        <f ca="1">参照元個別!$O$20</f>
        <v/>
      </c>
      <c r="I293" s="3082"/>
      <c r="J293" s="877" t="s">
        <v>167</v>
      </c>
      <c r="K293" s="3072" t="s">
        <v>242</v>
      </c>
      <c r="L293" s="3073"/>
      <c r="M293" s="3069"/>
      <c r="N293" s="3070"/>
      <c r="O293" s="3071"/>
      <c r="P293" s="63" t="str">
        <f>IFERROR(VLOOKUP(M293,$U$3:$V$18,2,0),"")</f>
        <v/>
      </c>
      <c r="Q293" s="871"/>
      <c r="R293" s="871"/>
      <c r="S293" s="871"/>
      <c r="T293" s="871"/>
      <c r="U293" s="875"/>
      <c r="V293" s="871"/>
      <c r="W293" s="63"/>
      <c r="X293" s="63"/>
      <c r="Y293" s="63"/>
      <c r="Z293" s="63"/>
      <c r="AA293" s="63"/>
      <c r="AB293" s="63"/>
      <c r="AC293" s="63"/>
      <c r="AD293" s="63"/>
    </row>
    <row r="294" spans="1:30" ht="39.950000000000003" customHeight="1">
      <c r="A294" s="3072" t="s">
        <v>243</v>
      </c>
      <c r="B294" s="3073"/>
      <c r="C294" s="3074"/>
      <c r="D294" s="3042"/>
      <c r="E294" s="3043"/>
      <c r="F294" s="3072" t="s">
        <v>153</v>
      </c>
      <c r="G294" s="3073"/>
      <c r="H294" s="3074"/>
      <c r="I294" s="3042"/>
      <c r="J294" s="3043"/>
      <c r="K294" s="3075"/>
      <c r="L294" s="3076"/>
      <c r="M294" s="3076"/>
      <c r="N294" s="3076"/>
      <c r="O294" s="3076"/>
      <c r="P294" s="63"/>
      <c r="Q294" s="871"/>
      <c r="R294" s="871"/>
      <c r="S294" s="871"/>
      <c r="T294" s="871"/>
      <c r="U294" s="871"/>
      <c r="V294" s="871"/>
      <c r="W294" s="63"/>
      <c r="X294" s="63"/>
      <c r="Y294" s="63"/>
      <c r="Z294" s="63"/>
      <c r="AA294" s="63"/>
      <c r="AB294" s="63"/>
      <c r="AC294" s="63"/>
      <c r="AD294" s="63"/>
    </row>
    <row r="295" spans="1:30" ht="18.75" customHeight="1">
      <c r="A295" s="878"/>
      <c r="B295" s="878"/>
      <c r="C295" s="879"/>
      <c r="D295" s="880"/>
      <c r="E295" s="879"/>
      <c r="F295" s="881"/>
      <c r="P295" s="63"/>
      <c r="Q295" s="871"/>
      <c r="R295" s="871"/>
      <c r="S295" s="871"/>
      <c r="T295" s="871"/>
      <c r="U295" s="871"/>
      <c r="V295" s="891"/>
      <c r="W295" s="882"/>
      <c r="X295" s="63"/>
      <c r="Y295" s="63"/>
      <c r="Z295" s="63"/>
      <c r="AA295" s="63"/>
      <c r="AB295" s="63"/>
      <c r="AC295" s="63"/>
      <c r="AD295" s="63"/>
    </row>
    <row r="296" spans="1:30" ht="30" customHeight="1">
      <c r="A296" s="3084" t="s">
        <v>308</v>
      </c>
      <c r="B296" s="3085"/>
      <c r="C296" s="3085"/>
      <c r="D296" s="3085"/>
      <c r="E296" s="3085"/>
      <c r="F296" s="3085"/>
      <c r="G296" s="3085"/>
      <c r="H296" s="3085"/>
      <c r="I296" s="3085"/>
      <c r="J296" s="3085"/>
      <c r="K296" s="3085"/>
      <c r="L296" s="3085"/>
      <c r="M296" s="3085"/>
      <c r="N296" s="3085"/>
      <c r="O296" s="3085"/>
      <c r="P296" s="63"/>
      <c r="Q296" s="871"/>
      <c r="R296" s="871"/>
      <c r="S296" s="871"/>
      <c r="T296" s="871"/>
      <c r="U296" s="871"/>
      <c r="V296" s="891"/>
      <c r="W296" s="882"/>
      <c r="X296" s="63"/>
      <c r="Y296" s="63"/>
      <c r="Z296" s="63"/>
      <c r="AA296" s="63"/>
      <c r="AB296" s="63"/>
      <c r="AC296" s="63"/>
      <c r="AD296" s="63"/>
    </row>
    <row r="297" spans="1:30" s="873" customFormat="1" ht="15.95" customHeight="1">
      <c r="A297" s="823" t="s">
        <v>310</v>
      </c>
      <c r="B297" s="883"/>
      <c r="C297" s="883"/>
      <c r="D297" s="883"/>
      <c r="E297" s="883"/>
      <c r="F297" s="883"/>
      <c r="G297" s="883"/>
      <c r="H297" s="883"/>
      <c r="I297" s="883"/>
      <c r="J297" s="883"/>
      <c r="K297" s="883"/>
      <c r="L297" s="823"/>
      <c r="M297" s="823"/>
      <c r="N297" s="823"/>
      <c r="O297" s="823"/>
      <c r="P297" s="874"/>
      <c r="Q297" s="884"/>
      <c r="R297" s="884"/>
      <c r="S297" s="884"/>
      <c r="T297" s="884"/>
      <c r="U297" s="871"/>
      <c r="V297" s="884"/>
      <c r="W297" s="885"/>
      <c r="X297" s="63"/>
      <c r="Y297" s="63"/>
      <c r="Z297" s="63"/>
      <c r="AA297" s="63"/>
      <c r="AB297" s="63"/>
      <c r="AC297" s="63"/>
      <c r="AD297" s="63"/>
    </row>
    <row r="298" spans="1:30" ht="36" customHeight="1">
      <c r="A298" s="2754"/>
      <c r="B298" s="2756"/>
      <c r="C298" s="2752" t="s">
        <v>307</v>
      </c>
      <c r="D298" s="2752"/>
      <c r="E298" s="2752"/>
      <c r="F298" s="2752"/>
      <c r="G298" s="2752"/>
      <c r="H298" s="2015"/>
      <c r="I298" s="2751" t="s">
        <v>244</v>
      </c>
      <c r="J298" s="2014"/>
      <c r="K298" s="2014"/>
      <c r="L298" s="2014"/>
      <c r="M298" s="2014"/>
      <c r="N298" s="2014"/>
      <c r="O298" s="2015"/>
      <c r="P298" s="63"/>
      <c r="Q298" s="871"/>
      <c r="R298" s="871"/>
      <c r="S298" s="871"/>
      <c r="T298" s="871"/>
      <c r="U298" s="871"/>
      <c r="V298" s="871"/>
      <c r="W298" s="63"/>
      <c r="X298" s="63"/>
      <c r="Y298" s="63"/>
      <c r="Z298" s="63"/>
      <c r="AA298" s="63"/>
      <c r="AB298" s="63"/>
      <c r="AC298" s="63"/>
      <c r="AD298" s="63"/>
    </row>
    <row r="299" spans="1:30" ht="24" customHeight="1">
      <c r="A299" s="2772" t="s">
        <v>184</v>
      </c>
      <c r="B299" s="2773"/>
      <c r="C299" s="3086" t="str">
        <f ca="1">参照元個別!D20</f>
        <v/>
      </c>
      <c r="D299" s="3086"/>
      <c r="E299" s="3086"/>
      <c r="F299" s="3086"/>
      <c r="G299" s="3087"/>
      <c r="H299" s="3090" t="s">
        <v>3165</v>
      </c>
      <c r="I299" s="3105" t="str">
        <f ca="1">参照元個別!F20</f>
        <v/>
      </c>
      <c r="J299" s="3106"/>
      <c r="K299" s="3106"/>
      <c r="L299" s="3106"/>
      <c r="M299" s="3096" t="s">
        <v>3142</v>
      </c>
      <c r="N299" s="3098" t="str">
        <f>参照元個別!G20</f>
        <v>　</v>
      </c>
      <c r="O299" s="3099"/>
      <c r="P299" s="828"/>
      <c r="Q299" s="871"/>
      <c r="R299" s="871"/>
      <c r="S299" s="871"/>
      <c r="T299" s="871"/>
      <c r="U299" s="871"/>
      <c r="V299" s="871"/>
      <c r="W299" s="63"/>
      <c r="X299" s="63"/>
      <c r="Y299" s="63"/>
      <c r="Z299" s="63"/>
      <c r="AA299" s="63"/>
      <c r="AB299" s="63"/>
      <c r="AC299" s="63"/>
      <c r="AD299" s="63"/>
    </row>
    <row r="300" spans="1:30" ht="23.1" customHeight="1">
      <c r="A300" s="2769">
        <f>IF( 報1!$L$28="","", 報1!$L$28 )</f>
        <v>2025</v>
      </c>
      <c r="B300" s="2770"/>
      <c r="C300" s="3088"/>
      <c r="D300" s="3088"/>
      <c r="E300" s="3088"/>
      <c r="F300" s="3088"/>
      <c r="G300" s="3089"/>
      <c r="H300" s="3091"/>
      <c r="I300" s="3107"/>
      <c r="J300" s="3108"/>
      <c r="K300" s="3108"/>
      <c r="L300" s="3108"/>
      <c r="M300" s="3097"/>
      <c r="N300" s="3100"/>
      <c r="O300" s="3101"/>
      <c r="P300" s="828"/>
      <c r="Q300" s="871"/>
      <c r="R300" s="871"/>
      <c r="S300" s="871"/>
      <c r="T300" s="871"/>
      <c r="U300" s="871"/>
      <c r="V300" s="871"/>
      <c r="W300" s="63"/>
      <c r="X300" s="63"/>
      <c r="Y300" s="63"/>
      <c r="Z300" s="63"/>
      <c r="AA300" s="63"/>
      <c r="AB300" s="63"/>
      <c r="AC300" s="63"/>
      <c r="AD300" s="63"/>
    </row>
    <row r="301" spans="1:30">
      <c r="A301" s="3083"/>
      <c r="B301" s="3083"/>
      <c r="C301" s="3083"/>
      <c r="D301" s="3083"/>
      <c r="E301" s="3083"/>
      <c r="F301" s="3083"/>
      <c r="G301" s="3083"/>
      <c r="H301" s="3083"/>
      <c r="I301" s="3083"/>
      <c r="J301" s="3083"/>
      <c r="K301" s="3083"/>
      <c r="L301" s="3083"/>
      <c r="M301" s="3083"/>
      <c r="N301" s="3083"/>
      <c r="O301" s="3083"/>
      <c r="P301" s="63"/>
      <c r="Q301" s="888"/>
      <c r="R301" s="886"/>
      <c r="S301" s="886"/>
      <c r="T301" s="886"/>
      <c r="U301" s="886"/>
      <c r="V301" s="871"/>
      <c r="W301" s="63"/>
      <c r="X301" s="63"/>
      <c r="Y301" s="63"/>
      <c r="Z301" s="63"/>
      <c r="AA301" s="63"/>
      <c r="AB301" s="63"/>
      <c r="AC301" s="63"/>
      <c r="AD301" s="63"/>
    </row>
    <row r="302" spans="1:30">
      <c r="A302" s="63"/>
      <c r="B302" s="63"/>
      <c r="C302" s="63"/>
      <c r="D302" s="63"/>
      <c r="E302" s="63"/>
      <c r="F302" s="63"/>
      <c r="G302" s="63"/>
      <c r="H302" s="63"/>
      <c r="I302" s="63"/>
      <c r="J302" s="63"/>
      <c r="K302" s="63"/>
      <c r="L302" s="63"/>
      <c r="M302" s="63"/>
      <c r="N302" s="63"/>
      <c r="O302" s="887"/>
      <c r="P302" s="63"/>
      <c r="Q302" s="888"/>
      <c r="R302" s="888"/>
      <c r="S302" s="889"/>
      <c r="T302" s="889"/>
      <c r="U302" s="871"/>
      <c r="V302" s="871"/>
      <c r="W302" s="63"/>
      <c r="X302" s="63"/>
      <c r="Y302" s="63"/>
      <c r="Z302" s="63"/>
      <c r="AA302" s="63"/>
      <c r="AB302" s="63"/>
      <c r="AC302" s="63"/>
      <c r="AD302" s="63"/>
    </row>
    <row r="303" spans="1:30">
      <c r="A303" s="63"/>
      <c r="B303" s="63"/>
      <c r="C303" s="63"/>
      <c r="D303" s="63"/>
      <c r="E303" s="63"/>
      <c r="F303" s="63"/>
      <c r="G303" s="63"/>
      <c r="H303" s="63"/>
      <c r="I303" s="63"/>
      <c r="J303" s="63"/>
      <c r="K303" s="63"/>
      <c r="L303" s="63"/>
      <c r="M303" s="63"/>
      <c r="N303" s="63"/>
      <c r="O303" s="887"/>
      <c r="P303" s="63"/>
      <c r="Q303" s="890"/>
      <c r="R303" s="888"/>
      <c r="S303" s="889"/>
      <c r="T303" s="889"/>
      <c r="U303" s="871"/>
      <c r="V303" s="871"/>
      <c r="W303" s="63"/>
      <c r="X303" s="63"/>
      <c r="Y303" s="63"/>
      <c r="Z303" s="63"/>
      <c r="AA303" s="63"/>
      <c r="AB303" s="63"/>
      <c r="AC303" s="63"/>
      <c r="AD303" s="63"/>
    </row>
    <row r="304" spans="1:30">
      <c r="A304" s="63"/>
      <c r="B304" s="63"/>
      <c r="C304" s="63"/>
      <c r="D304" s="63"/>
      <c r="E304" s="63"/>
      <c r="F304" s="63"/>
      <c r="G304" s="63"/>
      <c r="H304" s="63"/>
      <c r="I304" s="63"/>
      <c r="J304" s="63"/>
      <c r="K304" s="63"/>
      <c r="L304" s="63"/>
      <c r="M304" s="63"/>
      <c r="N304" s="63"/>
      <c r="O304" s="887"/>
      <c r="P304" s="63"/>
      <c r="Q304" s="890"/>
      <c r="R304" s="888"/>
      <c r="S304" s="889"/>
      <c r="T304" s="889"/>
      <c r="U304" s="871"/>
      <c r="V304" s="871"/>
      <c r="W304" s="63"/>
      <c r="X304" s="63"/>
      <c r="Y304" s="63"/>
      <c r="Z304" s="63"/>
      <c r="AA304" s="63"/>
      <c r="AB304" s="63"/>
      <c r="AC304" s="63"/>
      <c r="AD304" s="63"/>
    </row>
    <row r="305" spans="1:30">
      <c r="A305" s="616" t="s">
        <v>166</v>
      </c>
      <c r="B305" s="379"/>
      <c r="C305" s="379"/>
      <c r="D305" s="379"/>
      <c r="E305" s="379"/>
      <c r="F305" s="379"/>
      <c r="G305" s="379"/>
      <c r="H305" s="379"/>
      <c r="I305" s="379"/>
      <c r="J305" s="379"/>
      <c r="K305" s="379"/>
      <c r="L305" s="379"/>
      <c r="M305" s="379"/>
      <c r="N305" s="379"/>
      <c r="O305" s="379"/>
      <c r="P305" s="63" t="str">
        <f>"個別票"&amp;Q305</f>
        <v>個別票17</v>
      </c>
      <c r="Q305" s="871">
        <f>Q286+1</f>
        <v>17</v>
      </c>
      <c r="R305" s="871"/>
      <c r="S305" s="871"/>
      <c r="T305" s="871"/>
      <c r="U305" s="871"/>
      <c r="V305" s="871"/>
      <c r="W305" s="63"/>
      <c r="X305" s="63"/>
      <c r="Y305" s="63"/>
      <c r="Z305" s="63"/>
      <c r="AA305" s="63"/>
      <c r="AB305" s="63"/>
      <c r="AC305" s="63"/>
      <c r="AD305" s="63"/>
    </row>
    <row r="306" spans="1:30">
      <c r="A306" s="379" t="s">
        <v>146</v>
      </c>
      <c r="B306" s="619"/>
      <c r="C306" s="619"/>
      <c r="D306" s="619"/>
      <c r="E306" s="619"/>
      <c r="F306" s="619"/>
      <c r="G306" s="619"/>
      <c r="H306" s="619"/>
      <c r="I306" s="619"/>
      <c r="J306" s="619"/>
      <c r="K306" s="619"/>
      <c r="L306" s="619"/>
      <c r="M306" s="619"/>
      <c r="N306" s="379"/>
      <c r="O306" s="379"/>
      <c r="P306" s="63"/>
      <c r="Q306" s="871"/>
      <c r="R306" s="871"/>
      <c r="S306" s="871"/>
      <c r="T306" s="871"/>
      <c r="U306" s="871"/>
      <c r="V306" s="871"/>
      <c r="W306" s="63"/>
      <c r="X306" s="63"/>
      <c r="Y306" s="63"/>
      <c r="Z306" s="63"/>
      <c r="AA306" s="63"/>
      <c r="AB306" s="63"/>
      <c r="AC306" s="63"/>
      <c r="AD306" s="63"/>
    </row>
    <row r="307" spans="1:30" ht="17.25">
      <c r="A307" s="3056" t="s">
        <v>240</v>
      </c>
      <c r="B307" s="3056"/>
      <c r="C307" s="3056"/>
      <c r="D307" s="3056"/>
      <c r="E307" s="3056"/>
      <c r="F307" s="3056"/>
      <c r="G307" s="3056"/>
      <c r="H307" s="3056"/>
      <c r="I307" s="3056"/>
      <c r="J307" s="3056"/>
      <c r="K307" s="3056"/>
      <c r="L307" s="3056"/>
      <c r="M307" s="3056"/>
      <c r="N307" s="3056"/>
      <c r="O307" s="3056"/>
      <c r="P307" s="63"/>
      <c r="Q307" s="871"/>
      <c r="R307" s="871"/>
      <c r="S307" s="871"/>
      <c r="T307" s="871"/>
      <c r="U307" s="871"/>
      <c r="V307" s="871"/>
      <c r="W307" s="63"/>
      <c r="X307" s="63"/>
      <c r="Y307" s="63"/>
      <c r="Z307" s="63"/>
      <c r="AA307" s="63"/>
      <c r="AB307" s="63"/>
      <c r="AC307" s="63"/>
      <c r="AD307" s="63"/>
    </row>
    <row r="308" spans="1:30" ht="31.5" customHeight="1">
      <c r="A308" s="860"/>
      <c r="B308" s="860"/>
      <c r="C308" s="860"/>
      <c r="D308" s="860"/>
      <c r="E308" s="860"/>
      <c r="F308" s="860"/>
      <c r="G308" s="860"/>
      <c r="H308" s="860"/>
      <c r="I308" s="860"/>
      <c r="J308" s="860"/>
      <c r="K308" s="860"/>
      <c r="L308" s="860"/>
      <c r="M308" s="860"/>
      <c r="N308" s="860"/>
      <c r="O308" s="860"/>
      <c r="P308" s="63"/>
      <c r="Q308" s="871"/>
      <c r="R308" s="871"/>
      <c r="S308" s="871"/>
      <c r="T308" s="871"/>
      <c r="U308" s="871"/>
      <c r="V308" s="871"/>
      <c r="W308" s="63"/>
      <c r="X308" s="63"/>
      <c r="Y308" s="63"/>
      <c r="Z308" s="63"/>
      <c r="AA308" s="63"/>
      <c r="AB308" s="63"/>
      <c r="AC308" s="63"/>
      <c r="AD308" s="63"/>
    </row>
    <row r="309" spans="1:30" s="873" customFormat="1" ht="15.95" customHeight="1">
      <c r="A309" s="858" t="s">
        <v>147</v>
      </c>
      <c r="B309" s="872"/>
      <c r="C309" s="872"/>
      <c r="D309" s="872"/>
      <c r="E309" s="872"/>
      <c r="F309" s="872"/>
      <c r="G309" s="872"/>
      <c r="H309" s="872"/>
      <c r="I309" s="872"/>
      <c r="J309" s="872"/>
      <c r="K309" s="872"/>
      <c r="L309" s="872"/>
      <c r="M309" s="872"/>
      <c r="P309" s="874"/>
      <c r="Q309" s="875"/>
      <c r="R309" s="875"/>
      <c r="S309" s="875"/>
      <c r="T309" s="875"/>
      <c r="U309" s="871"/>
      <c r="V309" s="875"/>
      <c r="W309" s="874"/>
      <c r="X309" s="63"/>
      <c r="Y309" s="63"/>
      <c r="Z309" s="63"/>
      <c r="AA309" s="63"/>
      <c r="AB309" s="63"/>
      <c r="AC309" s="63"/>
      <c r="AD309" s="63"/>
    </row>
    <row r="310" spans="1:30" ht="39.950000000000003" customHeight="1">
      <c r="A310" s="3057" t="s">
        <v>148</v>
      </c>
      <c r="B310" s="3058"/>
      <c r="C310" s="3059"/>
      <c r="D310" s="3060" t="str">
        <f>参照元個別!I21</f>
        <v>事業所名を入力17</v>
      </c>
      <c r="E310" s="3061"/>
      <c r="F310" s="3061"/>
      <c r="G310" s="3061"/>
      <c r="H310" s="3061"/>
      <c r="I310" s="3061"/>
      <c r="J310" s="3061"/>
      <c r="K310" s="3061"/>
      <c r="L310" s="3061"/>
      <c r="M310" s="3061"/>
      <c r="N310" s="3061"/>
      <c r="O310" s="3062"/>
      <c r="P310" s="63"/>
      <c r="Q310" s="871"/>
      <c r="R310" s="871"/>
      <c r="S310" s="871"/>
      <c r="T310" s="871"/>
      <c r="U310" s="871"/>
      <c r="V310" s="871"/>
      <c r="W310" s="63"/>
      <c r="X310" s="63"/>
      <c r="Y310" s="63"/>
      <c r="Z310" s="63"/>
      <c r="AA310" s="63"/>
      <c r="AB310" s="63"/>
      <c r="AC310" s="63"/>
      <c r="AD310" s="63"/>
    </row>
    <row r="311" spans="1:30" ht="39.950000000000003" customHeight="1">
      <c r="A311" s="3063" t="s">
        <v>149</v>
      </c>
      <c r="B311" s="3064"/>
      <c r="C311" s="3065"/>
      <c r="D311" s="3102"/>
      <c r="E311" s="3103"/>
      <c r="F311" s="3103"/>
      <c r="G311" s="3103"/>
      <c r="H311" s="3103"/>
      <c r="I311" s="3103"/>
      <c r="J311" s="3103"/>
      <c r="K311" s="3103"/>
      <c r="L311" s="3103"/>
      <c r="M311" s="3103"/>
      <c r="N311" s="3103"/>
      <c r="O311" s="3104"/>
      <c r="P311" s="63"/>
      <c r="Q311" s="871"/>
      <c r="R311" s="871"/>
      <c r="S311" s="871"/>
      <c r="T311" s="871"/>
      <c r="U311" s="871"/>
      <c r="V311" s="871"/>
      <c r="W311" s="63"/>
      <c r="X311" s="63"/>
      <c r="Y311" s="63"/>
      <c r="Z311" s="63"/>
      <c r="AA311" s="63"/>
      <c r="AB311" s="63"/>
      <c r="AC311" s="63"/>
      <c r="AD311" s="63"/>
    </row>
    <row r="312" spans="1:30" ht="39.950000000000003" customHeight="1">
      <c r="A312" s="3077" t="s">
        <v>150</v>
      </c>
      <c r="B312" s="3078"/>
      <c r="C312" s="3079"/>
      <c r="D312" s="3080"/>
      <c r="E312" s="876" t="s">
        <v>171</v>
      </c>
      <c r="F312" s="3072" t="s">
        <v>241</v>
      </c>
      <c r="G312" s="3073"/>
      <c r="H312" s="3081" t="str">
        <f ca="1">参照元個別!$O$21</f>
        <v/>
      </c>
      <c r="I312" s="3082"/>
      <c r="J312" s="877" t="s">
        <v>167</v>
      </c>
      <c r="K312" s="3072" t="s">
        <v>242</v>
      </c>
      <c r="L312" s="3073"/>
      <c r="M312" s="3069"/>
      <c r="N312" s="3070"/>
      <c r="O312" s="3071"/>
      <c r="P312" s="63" t="str">
        <f>IFERROR(VLOOKUP(M312,$U$3:$V$18,2,0),"")</f>
        <v/>
      </c>
      <c r="Q312" s="871"/>
      <c r="R312" s="871"/>
      <c r="S312" s="871"/>
      <c r="T312" s="871"/>
      <c r="U312" s="875"/>
      <c r="V312" s="871"/>
      <c r="W312" s="63"/>
      <c r="X312" s="63"/>
      <c r="Y312" s="63"/>
      <c r="Z312" s="63"/>
      <c r="AA312" s="63"/>
      <c r="AB312" s="63"/>
      <c r="AC312" s="63"/>
      <c r="AD312" s="63"/>
    </row>
    <row r="313" spans="1:30" ht="39.950000000000003" customHeight="1">
      <c r="A313" s="3072" t="s">
        <v>243</v>
      </c>
      <c r="B313" s="3073"/>
      <c r="C313" s="3074"/>
      <c r="D313" s="3042"/>
      <c r="E313" s="3043"/>
      <c r="F313" s="3072" t="s">
        <v>153</v>
      </c>
      <c r="G313" s="3073"/>
      <c r="H313" s="3074"/>
      <c r="I313" s="3042"/>
      <c r="J313" s="3043"/>
      <c r="K313" s="3075"/>
      <c r="L313" s="3076"/>
      <c r="M313" s="3076"/>
      <c r="N313" s="3076"/>
      <c r="O313" s="3076"/>
      <c r="P313" s="63"/>
      <c r="Q313" s="871"/>
      <c r="R313" s="871"/>
      <c r="S313" s="871"/>
      <c r="T313" s="871"/>
      <c r="U313" s="871"/>
      <c r="V313" s="871"/>
      <c r="W313" s="63"/>
      <c r="X313" s="63"/>
      <c r="Y313" s="63"/>
      <c r="Z313" s="63"/>
      <c r="AA313" s="63"/>
      <c r="AB313" s="63"/>
      <c r="AC313" s="63"/>
      <c r="AD313" s="63"/>
    </row>
    <row r="314" spans="1:30" ht="18.75" customHeight="1">
      <c r="A314" s="878"/>
      <c r="B314" s="878"/>
      <c r="C314" s="879"/>
      <c r="D314" s="880"/>
      <c r="E314" s="879"/>
      <c r="F314" s="881"/>
      <c r="P314" s="63"/>
      <c r="Q314" s="871"/>
      <c r="R314" s="871"/>
      <c r="S314" s="871"/>
      <c r="T314" s="871"/>
      <c r="U314" s="871"/>
      <c r="V314" s="891"/>
      <c r="W314" s="882"/>
      <c r="X314" s="63"/>
      <c r="Y314" s="63"/>
      <c r="Z314" s="63"/>
      <c r="AA314" s="63"/>
      <c r="AB314" s="63"/>
      <c r="AC314" s="63"/>
      <c r="AD314" s="63"/>
    </row>
    <row r="315" spans="1:30" ht="30" customHeight="1">
      <c r="A315" s="3084" t="s">
        <v>308</v>
      </c>
      <c r="B315" s="3085"/>
      <c r="C315" s="3085"/>
      <c r="D315" s="3085"/>
      <c r="E315" s="3085"/>
      <c r="F315" s="3085"/>
      <c r="G315" s="3085"/>
      <c r="H315" s="3085"/>
      <c r="I315" s="3085"/>
      <c r="J315" s="3085"/>
      <c r="K315" s="3085"/>
      <c r="L315" s="3085"/>
      <c r="M315" s="3085"/>
      <c r="N315" s="3085"/>
      <c r="O315" s="3085"/>
      <c r="P315" s="63"/>
      <c r="Q315" s="871"/>
      <c r="R315" s="871"/>
      <c r="S315" s="871"/>
      <c r="T315" s="871"/>
      <c r="U315" s="871"/>
      <c r="V315" s="891"/>
      <c r="W315" s="882"/>
      <c r="X315" s="63"/>
      <c r="Y315" s="63"/>
      <c r="Z315" s="63"/>
      <c r="AA315" s="63"/>
      <c r="AB315" s="63"/>
      <c r="AC315" s="63"/>
      <c r="AD315" s="63"/>
    </row>
    <row r="316" spans="1:30" s="873" customFormat="1" ht="15.95" customHeight="1">
      <c r="A316" s="823" t="s">
        <v>310</v>
      </c>
      <c r="B316" s="883"/>
      <c r="C316" s="883"/>
      <c r="D316" s="883"/>
      <c r="E316" s="883"/>
      <c r="F316" s="883"/>
      <c r="G316" s="883"/>
      <c r="H316" s="883"/>
      <c r="I316" s="883"/>
      <c r="J316" s="883"/>
      <c r="K316" s="883"/>
      <c r="L316" s="823"/>
      <c r="M316" s="823"/>
      <c r="N316" s="823"/>
      <c r="O316" s="823"/>
      <c r="P316" s="874"/>
      <c r="Q316" s="884"/>
      <c r="R316" s="884"/>
      <c r="S316" s="884"/>
      <c r="T316" s="884"/>
      <c r="U316" s="871"/>
      <c r="V316" s="884"/>
      <c r="W316" s="885"/>
      <c r="X316" s="63"/>
      <c r="Y316" s="63"/>
      <c r="Z316" s="63"/>
      <c r="AA316" s="63"/>
      <c r="AB316" s="63"/>
      <c r="AC316" s="63"/>
      <c r="AD316" s="63"/>
    </row>
    <row r="317" spans="1:30" ht="36" customHeight="1">
      <c r="A317" s="2754"/>
      <c r="B317" s="2756"/>
      <c r="C317" s="2752" t="s">
        <v>307</v>
      </c>
      <c r="D317" s="2752"/>
      <c r="E317" s="2752"/>
      <c r="F317" s="2752"/>
      <c r="G317" s="2752"/>
      <c r="H317" s="2015"/>
      <c r="I317" s="2751" t="s">
        <v>244</v>
      </c>
      <c r="J317" s="2014"/>
      <c r="K317" s="2014"/>
      <c r="L317" s="2014"/>
      <c r="M317" s="2014"/>
      <c r="N317" s="2014"/>
      <c r="O317" s="2015"/>
      <c r="P317" s="63"/>
      <c r="Q317" s="871"/>
      <c r="R317" s="871"/>
      <c r="S317" s="871"/>
      <c r="T317" s="871"/>
      <c r="U317" s="871"/>
      <c r="V317" s="871"/>
      <c r="W317" s="63"/>
      <c r="X317" s="63"/>
      <c r="Y317" s="63"/>
      <c r="Z317" s="63"/>
      <c r="AA317" s="63"/>
      <c r="AB317" s="63"/>
      <c r="AC317" s="63"/>
      <c r="AD317" s="63"/>
    </row>
    <row r="318" spans="1:30" ht="24" customHeight="1">
      <c r="A318" s="2772" t="s">
        <v>184</v>
      </c>
      <c r="B318" s="2773"/>
      <c r="C318" s="3086" t="str">
        <f ca="1">参照元個別!D21</f>
        <v/>
      </c>
      <c r="D318" s="3086"/>
      <c r="E318" s="3086"/>
      <c r="F318" s="3086"/>
      <c r="G318" s="3087"/>
      <c r="H318" s="3090" t="s">
        <v>3165</v>
      </c>
      <c r="I318" s="3105" t="str">
        <f ca="1">参照元個別!F21</f>
        <v/>
      </c>
      <c r="J318" s="3106"/>
      <c r="K318" s="3106"/>
      <c r="L318" s="3106"/>
      <c r="M318" s="3096" t="s">
        <v>3142</v>
      </c>
      <c r="N318" s="3098" t="str">
        <f>参照元個別!G21</f>
        <v>　</v>
      </c>
      <c r="O318" s="3099"/>
      <c r="P318" s="828"/>
      <c r="Q318" s="871"/>
      <c r="R318" s="871"/>
      <c r="S318" s="871"/>
      <c r="T318" s="871"/>
      <c r="U318" s="871"/>
      <c r="V318" s="871"/>
      <c r="W318" s="63"/>
      <c r="X318" s="63"/>
      <c r="Y318" s="63"/>
      <c r="Z318" s="63"/>
      <c r="AA318" s="63"/>
      <c r="AB318" s="63"/>
      <c r="AC318" s="63"/>
      <c r="AD318" s="63"/>
    </row>
    <row r="319" spans="1:30" ht="23.1" customHeight="1">
      <c r="A319" s="2769">
        <f>IF( 報1!$L$28="","", 報1!$L$28 )</f>
        <v>2025</v>
      </c>
      <c r="B319" s="2770"/>
      <c r="C319" s="3088"/>
      <c r="D319" s="3088"/>
      <c r="E319" s="3088"/>
      <c r="F319" s="3088"/>
      <c r="G319" s="3089"/>
      <c r="H319" s="3091"/>
      <c r="I319" s="3107"/>
      <c r="J319" s="3108"/>
      <c r="K319" s="3108"/>
      <c r="L319" s="3108"/>
      <c r="M319" s="3097"/>
      <c r="N319" s="3100"/>
      <c r="O319" s="3101"/>
      <c r="P319" s="828"/>
      <c r="Q319" s="871"/>
      <c r="R319" s="871"/>
      <c r="S319" s="871"/>
      <c r="T319" s="871"/>
      <c r="U319" s="871"/>
      <c r="V319" s="871"/>
      <c r="W319" s="63"/>
      <c r="X319" s="63"/>
      <c r="Y319" s="63"/>
      <c r="Z319" s="63"/>
      <c r="AA319" s="63"/>
      <c r="AB319" s="63"/>
      <c r="AC319" s="63"/>
      <c r="AD319" s="63"/>
    </row>
    <row r="320" spans="1:30">
      <c r="A320" s="3083"/>
      <c r="B320" s="3083"/>
      <c r="C320" s="3083"/>
      <c r="D320" s="3083"/>
      <c r="E320" s="3083"/>
      <c r="F320" s="3083"/>
      <c r="G320" s="3083"/>
      <c r="H320" s="3083"/>
      <c r="I320" s="3083"/>
      <c r="J320" s="3083"/>
      <c r="K320" s="3083"/>
      <c r="L320" s="3083"/>
      <c r="M320" s="3083"/>
      <c r="N320" s="3083"/>
      <c r="O320" s="3083"/>
      <c r="P320" s="63"/>
      <c r="Q320" s="871"/>
      <c r="R320" s="886"/>
      <c r="S320" s="886"/>
      <c r="T320" s="886"/>
      <c r="U320" s="886"/>
      <c r="V320" s="871"/>
      <c r="W320" s="63"/>
      <c r="X320" s="63"/>
      <c r="Y320" s="63"/>
      <c r="Z320" s="63"/>
      <c r="AA320" s="63"/>
      <c r="AB320" s="63"/>
      <c r="AC320" s="63"/>
      <c r="AD320" s="63"/>
    </row>
    <row r="321" spans="1:30">
      <c r="A321" s="63"/>
      <c r="B321" s="63"/>
      <c r="C321" s="63"/>
      <c r="D321" s="63"/>
      <c r="E321" s="63"/>
      <c r="F321" s="63"/>
      <c r="G321" s="63"/>
      <c r="H321" s="63"/>
      <c r="I321" s="63"/>
      <c r="J321" s="63"/>
      <c r="K321" s="63"/>
      <c r="L321" s="63"/>
      <c r="M321" s="63"/>
      <c r="N321" s="63"/>
      <c r="O321" s="887"/>
      <c r="P321" s="63"/>
      <c r="Q321" s="871"/>
      <c r="R321" s="888"/>
      <c r="S321" s="889"/>
      <c r="T321" s="889"/>
      <c r="U321" s="871"/>
      <c r="V321" s="871"/>
      <c r="W321" s="63"/>
      <c r="X321" s="63"/>
      <c r="Y321" s="63"/>
      <c r="Z321" s="63"/>
      <c r="AA321" s="63"/>
      <c r="AB321" s="63"/>
      <c r="AC321" s="63"/>
      <c r="AD321" s="63"/>
    </row>
    <row r="322" spans="1:30">
      <c r="A322" s="63"/>
      <c r="B322" s="63"/>
      <c r="C322" s="63"/>
      <c r="D322" s="63"/>
      <c r="E322" s="63"/>
      <c r="F322" s="63"/>
      <c r="G322" s="63"/>
      <c r="H322" s="63"/>
      <c r="I322" s="63"/>
      <c r="J322" s="63"/>
      <c r="K322" s="63"/>
      <c r="L322" s="63"/>
      <c r="M322" s="63"/>
      <c r="N322" s="63"/>
      <c r="O322" s="887"/>
      <c r="P322" s="63"/>
      <c r="Q322" s="890"/>
      <c r="R322" s="888"/>
      <c r="S322" s="889"/>
      <c r="T322" s="889"/>
      <c r="U322" s="871"/>
      <c r="V322" s="871"/>
      <c r="W322" s="63"/>
      <c r="X322" s="63"/>
      <c r="Y322" s="63"/>
      <c r="Z322" s="63"/>
      <c r="AA322" s="63"/>
      <c r="AB322" s="63"/>
      <c r="AC322" s="63"/>
      <c r="AD322" s="63"/>
    </row>
    <row r="323" spans="1:30">
      <c r="A323" s="63"/>
      <c r="B323" s="63"/>
      <c r="C323" s="63"/>
      <c r="D323" s="63"/>
      <c r="E323" s="63"/>
      <c r="F323" s="63"/>
      <c r="G323" s="63"/>
      <c r="H323" s="63"/>
      <c r="I323" s="63"/>
      <c r="J323" s="63"/>
      <c r="K323" s="63"/>
      <c r="L323" s="63"/>
      <c r="M323" s="63"/>
      <c r="N323" s="63"/>
      <c r="O323" s="887"/>
      <c r="P323" s="63"/>
      <c r="Q323" s="890"/>
      <c r="R323" s="888"/>
      <c r="S323" s="889"/>
      <c r="T323" s="889"/>
      <c r="U323" s="871"/>
      <c r="V323" s="871"/>
      <c r="W323" s="63"/>
      <c r="X323" s="63"/>
      <c r="Y323" s="63"/>
      <c r="Z323" s="63"/>
      <c r="AA323" s="63"/>
      <c r="AB323" s="63"/>
      <c r="AC323" s="63"/>
      <c r="AD323" s="63"/>
    </row>
    <row r="324" spans="1:30">
      <c r="A324" s="616" t="s">
        <v>166</v>
      </c>
      <c r="B324" s="379"/>
      <c r="C324" s="379"/>
      <c r="D324" s="379"/>
      <c r="E324" s="379"/>
      <c r="F324" s="379"/>
      <c r="G324" s="379"/>
      <c r="H324" s="379"/>
      <c r="I324" s="379"/>
      <c r="J324" s="379"/>
      <c r="K324" s="379"/>
      <c r="L324" s="379"/>
      <c r="M324" s="379"/>
      <c r="N324" s="379"/>
      <c r="O324" s="379"/>
      <c r="P324" s="63" t="str">
        <f>"個別票"&amp;Q324</f>
        <v>個別票18</v>
      </c>
      <c r="Q324" s="871">
        <f>Q305+1</f>
        <v>18</v>
      </c>
      <c r="R324" s="871"/>
      <c r="S324" s="871"/>
      <c r="T324" s="871"/>
      <c r="U324" s="871"/>
      <c r="V324" s="871"/>
      <c r="W324" s="63"/>
      <c r="X324" s="63"/>
      <c r="Y324" s="63"/>
      <c r="Z324" s="63"/>
      <c r="AA324" s="63"/>
      <c r="AB324" s="63"/>
      <c r="AC324" s="63"/>
      <c r="AD324" s="63"/>
    </row>
    <row r="325" spans="1:30">
      <c r="A325" s="379" t="s">
        <v>146</v>
      </c>
      <c r="B325" s="619"/>
      <c r="C325" s="619"/>
      <c r="D325" s="619"/>
      <c r="E325" s="619"/>
      <c r="F325" s="619"/>
      <c r="G325" s="619"/>
      <c r="H325" s="619"/>
      <c r="I325" s="619"/>
      <c r="J325" s="619"/>
      <c r="K325" s="619"/>
      <c r="L325" s="619"/>
      <c r="M325" s="619"/>
      <c r="N325" s="379"/>
      <c r="O325" s="379"/>
      <c r="P325" s="63"/>
      <c r="Q325" s="871"/>
      <c r="R325" s="871"/>
      <c r="S325" s="871"/>
      <c r="T325" s="871"/>
      <c r="U325" s="871"/>
      <c r="V325" s="871"/>
      <c r="W325" s="63"/>
      <c r="X325" s="63"/>
      <c r="Y325" s="63"/>
      <c r="Z325" s="63"/>
      <c r="AA325" s="63"/>
      <c r="AB325" s="63"/>
      <c r="AC325" s="63"/>
      <c r="AD325" s="63"/>
    </row>
    <row r="326" spans="1:30" ht="17.25">
      <c r="A326" s="3056" t="s">
        <v>240</v>
      </c>
      <c r="B326" s="3056"/>
      <c r="C326" s="3056"/>
      <c r="D326" s="3056"/>
      <c r="E326" s="3056"/>
      <c r="F326" s="3056"/>
      <c r="G326" s="3056"/>
      <c r="H326" s="3056"/>
      <c r="I326" s="3056"/>
      <c r="J326" s="3056"/>
      <c r="K326" s="3056"/>
      <c r="L326" s="3056"/>
      <c r="M326" s="3056"/>
      <c r="N326" s="3056"/>
      <c r="O326" s="3056"/>
      <c r="P326" s="63"/>
      <c r="Q326" s="871"/>
      <c r="R326" s="871"/>
      <c r="S326" s="871"/>
      <c r="T326" s="871"/>
      <c r="U326" s="871"/>
      <c r="V326" s="871"/>
      <c r="W326" s="63"/>
      <c r="X326" s="63"/>
      <c r="Y326" s="63"/>
      <c r="Z326" s="63"/>
      <c r="AA326" s="63"/>
      <c r="AB326" s="63"/>
      <c r="AC326" s="63"/>
      <c r="AD326" s="63"/>
    </row>
    <row r="327" spans="1:30" ht="31.5" customHeight="1">
      <c r="A327" s="860"/>
      <c r="B327" s="860"/>
      <c r="C327" s="860"/>
      <c r="D327" s="860"/>
      <c r="E327" s="860"/>
      <c r="F327" s="860"/>
      <c r="G327" s="860"/>
      <c r="H327" s="860"/>
      <c r="I327" s="860"/>
      <c r="J327" s="860"/>
      <c r="K327" s="860"/>
      <c r="L327" s="860"/>
      <c r="M327" s="860"/>
      <c r="N327" s="860"/>
      <c r="O327" s="860"/>
      <c r="P327" s="63"/>
      <c r="Q327" s="871"/>
      <c r="R327" s="871"/>
      <c r="S327" s="871"/>
      <c r="T327" s="871"/>
      <c r="U327" s="871"/>
      <c r="V327" s="871"/>
      <c r="W327" s="63"/>
      <c r="X327" s="63"/>
      <c r="Y327" s="63"/>
      <c r="Z327" s="63"/>
      <c r="AA327" s="63"/>
      <c r="AB327" s="63"/>
      <c r="AC327" s="63"/>
      <c r="AD327" s="63"/>
    </row>
    <row r="328" spans="1:30" s="873" customFormat="1" ht="15.95" customHeight="1">
      <c r="A328" s="858" t="s">
        <v>147</v>
      </c>
      <c r="B328" s="872"/>
      <c r="C328" s="872"/>
      <c r="D328" s="872"/>
      <c r="E328" s="872"/>
      <c r="F328" s="872"/>
      <c r="G328" s="872"/>
      <c r="H328" s="872"/>
      <c r="I328" s="872"/>
      <c r="J328" s="872"/>
      <c r="K328" s="872"/>
      <c r="L328" s="872"/>
      <c r="M328" s="872"/>
      <c r="P328" s="874"/>
      <c r="Q328" s="875"/>
      <c r="R328" s="875"/>
      <c r="S328" s="875"/>
      <c r="T328" s="875"/>
      <c r="U328" s="871"/>
      <c r="V328" s="875"/>
      <c r="W328" s="874"/>
      <c r="X328" s="63"/>
      <c r="Y328" s="63"/>
      <c r="Z328" s="63"/>
      <c r="AA328" s="63"/>
      <c r="AB328" s="63"/>
      <c r="AC328" s="63"/>
      <c r="AD328" s="63"/>
    </row>
    <row r="329" spans="1:30" ht="39.950000000000003" customHeight="1">
      <c r="A329" s="3057" t="s">
        <v>148</v>
      </c>
      <c r="B329" s="3058"/>
      <c r="C329" s="3059"/>
      <c r="D329" s="3060" t="str">
        <f>参照元個別!I22</f>
        <v>事業所名を入力18</v>
      </c>
      <c r="E329" s="3061"/>
      <c r="F329" s="3061"/>
      <c r="G329" s="3061"/>
      <c r="H329" s="3061"/>
      <c r="I329" s="3061"/>
      <c r="J329" s="3061"/>
      <c r="K329" s="3061"/>
      <c r="L329" s="3061"/>
      <c r="M329" s="3061"/>
      <c r="N329" s="3061"/>
      <c r="O329" s="3062"/>
      <c r="P329" s="63"/>
      <c r="Q329" s="871"/>
      <c r="R329" s="871"/>
      <c r="S329" s="871"/>
      <c r="T329" s="871"/>
      <c r="U329" s="871"/>
      <c r="V329" s="871"/>
      <c r="W329" s="63"/>
      <c r="X329" s="63"/>
      <c r="Y329" s="63"/>
      <c r="Z329" s="63"/>
      <c r="AA329" s="63"/>
      <c r="AB329" s="63"/>
      <c r="AC329" s="63"/>
      <c r="AD329" s="63"/>
    </row>
    <row r="330" spans="1:30" ht="39.950000000000003" customHeight="1">
      <c r="A330" s="3063" t="s">
        <v>149</v>
      </c>
      <c r="B330" s="3064"/>
      <c r="C330" s="3065"/>
      <c r="D330" s="3102"/>
      <c r="E330" s="3103"/>
      <c r="F330" s="3103"/>
      <c r="G330" s="3103"/>
      <c r="H330" s="3103"/>
      <c r="I330" s="3103"/>
      <c r="J330" s="3103"/>
      <c r="K330" s="3103"/>
      <c r="L330" s="3103"/>
      <c r="M330" s="3103"/>
      <c r="N330" s="3103"/>
      <c r="O330" s="3104"/>
      <c r="P330" s="63"/>
      <c r="Q330" s="871"/>
      <c r="R330" s="871"/>
      <c r="S330" s="871"/>
      <c r="T330" s="871"/>
      <c r="U330" s="871"/>
      <c r="V330" s="871"/>
      <c r="W330" s="63"/>
      <c r="X330" s="63"/>
      <c r="Y330" s="63"/>
      <c r="Z330" s="63"/>
      <c r="AA330" s="63"/>
      <c r="AB330" s="63"/>
      <c r="AC330" s="63"/>
      <c r="AD330" s="63"/>
    </row>
    <row r="331" spans="1:30" ht="39.950000000000003" customHeight="1">
      <c r="A331" s="3077" t="s">
        <v>150</v>
      </c>
      <c r="B331" s="3078"/>
      <c r="C331" s="3079"/>
      <c r="D331" s="3080"/>
      <c r="E331" s="876" t="s">
        <v>171</v>
      </c>
      <c r="F331" s="3072" t="s">
        <v>241</v>
      </c>
      <c r="G331" s="3073"/>
      <c r="H331" s="3081" t="str">
        <f ca="1">参照元個別!$O$22</f>
        <v/>
      </c>
      <c r="I331" s="3082"/>
      <c r="J331" s="877" t="s">
        <v>167</v>
      </c>
      <c r="K331" s="3072" t="s">
        <v>242</v>
      </c>
      <c r="L331" s="3073"/>
      <c r="M331" s="3069"/>
      <c r="N331" s="3070"/>
      <c r="O331" s="3071"/>
      <c r="P331" s="63" t="str">
        <f>IFERROR(VLOOKUP(M331,$U$3:$V$18,2,0),"")</f>
        <v/>
      </c>
      <c r="Q331" s="871"/>
      <c r="R331" s="871"/>
      <c r="S331" s="871"/>
      <c r="T331" s="871"/>
      <c r="U331" s="875"/>
      <c r="V331" s="871"/>
      <c r="W331" s="63"/>
      <c r="X331" s="63"/>
      <c r="Y331" s="63"/>
      <c r="Z331" s="63"/>
      <c r="AA331" s="63"/>
      <c r="AB331" s="63"/>
      <c r="AC331" s="63"/>
      <c r="AD331" s="63"/>
    </row>
    <row r="332" spans="1:30" ht="39.950000000000003" customHeight="1">
      <c r="A332" s="3072" t="s">
        <v>243</v>
      </c>
      <c r="B332" s="3073"/>
      <c r="C332" s="3074"/>
      <c r="D332" s="3042"/>
      <c r="E332" s="3043"/>
      <c r="F332" s="3072" t="s">
        <v>153</v>
      </c>
      <c r="G332" s="3073"/>
      <c r="H332" s="3074"/>
      <c r="I332" s="3042"/>
      <c r="J332" s="3043"/>
      <c r="K332" s="3075"/>
      <c r="L332" s="3076"/>
      <c r="M332" s="3076"/>
      <c r="N332" s="3076"/>
      <c r="O332" s="3076"/>
      <c r="P332" s="63"/>
      <c r="Q332" s="871"/>
      <c r="R332" s="871"/>
      <c r="S332" s="871"/>
      <c r="T332" s="871"/>
      <c r="U332" s="871"/>
      <c r="V332" s="871"/>
      <c r="W332" s="63"/>
      <c r="X332" s="63"/>
      <c r="Y332" s="63"/>
      <c r="Z332" s="63"/>
      <c r="AA332" s="63"/>
      <c r="AB332" s="63"/>
      <c r="AC332" s="63"/>
      <c r="AD332" s="63"/>
    </row>
    <row r="333" spans="1:30" ht="18.75" customHeight="1">
      <c r="A333" s="878"/>
      <c r="B333" s="878"/>
      <c r="C333" s="879"/>
      <c r="D333" s="880"/>
      <c r="E333" s="879"/>
      <c r="F333" s="881"/>
      <c r="P333" s="63"/>
      <c r="Q333" s="871"/>
      <c r="R333" s="871"/>
      <c r="S333" s="871"/>
      <c r="T333" s="871"/>
      <c r="U333" s="871"/>
      <c r="V333" s="891"/>
      <c r="W333" s="882"/>
      <c r="X333" s="63"/>
      <c r="Y333" s="63"/>
      <c r="Z333" s="63"/>
      <c r="AA333" s="63"/>
      <c r="AB333" s="63"/>
      <c r="AC333" s="63"/>
      <c r="AD333" s="63"/>
    </row>
    <row r="334" spans="1:30" ht="30" customHeight="1">
      <c r="A334" s="3084" t="s">
        <v>308</v>
      </c>
      <c r="B334" s="3085"/>
      <c r="C334" s="3085"/>
      <c r="D334" s="3085"/>
      <c r="E334" s="3085"/>
      <c r="F334" s="3085"/>
      <c r="G334" s="3085"/>
      <c r="H334" s="3085"/>
      <c r="I334" s="3085"/>
      <c r="J334" s="3085"/>
      <c r="K334" s="3085"/>
      <c r="L334" s="3085"/>
      <c r="M334" s="3085"/>
      <c r="N334" s="3085"/>
      <c r="O334" s="3085"/>
      <c r="P334" s="63"/>
      <c r="Q334" s="871"/>
      <c r="R334" s="871"/>
      <c r="S334" s="871"/>
      <c r="T334" s="871"/>
      <c r="U334" s="871"/>
      <c r="V334" s="891"/>
      <c r="W334" s="882"/>
      <c r="X334" s="63"/>
      <c r="Y334" s="63"/>
      <c r="Z334" s="63"/>
      <c r="AA334" s="63"/>
      <c r="AB334" s="63"/>
      <c r="AC334" s="63"/>
      <c r="AD334" s="63"/>
    </row>
    <row r="335" spans="1:30" s="873" customFormat="1" ht="15.95" customHeight="1">
      <c r="A335" s="823" t="s">
        <v>310</v>
      </c>
      <c r="B335" s="883"/>
      <c r="C335" s="883"/>
      <c r="D335" s="883"/>
      <c r="E335" s="883"/>
      <c r="F335" s="883"/>
      <c r="G335" s="883"/>
      <c r="H335" s="883"/>
      <c r="I335" s="883"/>
      <c r="J335" s="883"/>
      <c r="K335" s="883"/>
      <c r="L335" s="823"/>
      <c r="M335" s="823"/>
      <c r="N335" s="823"/>
      <c r="O335" s="823"/>
      <c r="P335" s="874"/>
      <c r="Q335" s="884"/>
      <c r="R335" s="884"/>
      <c r="S335" s="884"/>
      <c r="T335" s="884"/>
      <c r="U335" s="871"/>
      <c r="V335" s="884"/>
      <c r="W335" s="885"/>
      <c r="X335" s="63"/>
      <c r="Y335" s="63"/>
      <c r="Z335" s="63"/>
      <c r="AA335" s="63"/>
      <c r="AB335" s="63"/>
      <c r="AC335" s="63"/>
      <c r="AD335" s="63"/>
    </row>
    <row r="336" spans="1:30" ht="36" customHeight="1">
      <c r="A336" s="2754"/>
      <c r="B336" s="2756"/>
      <c r="C336" s="2752" t="s">
        <v>307</v>
      </c>
      <c r="D336" s="2752"/>
      <c r="E336" s="2752"/>
      <c r="F336" s="2752"/>
      <c r="G336" s="2752"/>
      <c r="H336" s="2015"/>
      <c r="I336" s="2751" t="s">
        <v>244</v>
      </c>
      <c r="J336" s="2014"/>
      <c r="K336" s="2014"/>
      <c r="L336" s="2014"/>
      <c r="M336" s="2014"/>
      <c r="N336" s="2014"/>
      <c r="O336" s="2015"/>
      <c r="P336" s="63"/>
      <c r="Q336" s="871"/>
      <c r="R336" s="871"/>
      <c r="S336" s="871"/>
      <c r="T336" s="871"/>
      <c r="U336" s="871"/>
      <c r="V336" s="871"/>
      <c r="W336" s="63"/>
      <c r="X336" s="63"/>
      <c r="Y336" s="63"/>
      <c r="Z336" s="63"/>
      <c r="AA336" s="63"/>
      <c r="AB336" s="63"/>
      <c r="AC336" s="63"/>
      <c r="AD336" s="63"/>
    </row>
    <row r="337" spans="1:30" ht="24" customHeight="1">
      <c r="A337" s="2772" t="s">
        <v>184</v>
      </c>
      <c r="B337" s="2773"/>
      <c r="C337" s="3086" t="str">
        <f ca="1">参照元個別!D22</f>
        <v/>
      </c>
      <c r="D337" s="3086"/>
      <c r="E337" s="3086"/>
      <c r="F337" s="3086"/>
      <c r="G337" s="3087"/>
      <c r="H337" s="3090" t="s">
        <v>3165</v>
      </c>
      <c r="I337" s="3105" t="str">
        <f ca="1">参照元個別!F22</f>
        <v/>
      </c>
      <c r="J337" s="3106"/>
      <c r="K337" s="3106"/>
      <c r="L337" s="3106"/>
      <c r="M337" s="3096" t="s">
        <v>3142</v>
      </c>
      <c r="N337" s="3098" t="str">
        <f>参照元個別!G22</f>
        <v>　</v>
      </c>
      <c r="O337" s="3099"/>
      <c r="P337" s="828"/>
      <c r="Q337" s="871"/>
      <c r="R337" s="871"/>
      <c r="S337" s="871"/>
      <c r="T337" s="871"/>
      <c r="U337" s="871"/>
      <c r="V337" s="871"/>
      <c r="W337" s="63"/>
      <c r="X337" s="63"/>
      <c r="Y337" s="63"/>
      <c r="Z337" s="63"/>
      <c r="AA337" s="63"/>
      <c r="AB337" s="63"/>
      <c r="AC337" s="63"/>
      <c r="AD337" s="63"/>
    </row>
    <row r="338" spans="1:30" ht="23.1" customHeight="1">
      <c r="A338" s="2769">
        <f>IF( 報1!$L$28="","", 報1!$L$28 )</f>
        <v>2025</v>
      </c>
      <c r="B338" s="2770"/>
      <c r="C338" s="3088"/>
      <c r="D338" s="3088"/>
      <c r="E338" s="3088"/>
      <c r="F338" s="3088"/>
      <c r="G338" s="3089"/>
      <c r="H338" s="3091"/>
      <c r="I338" s="3107"/>
      <c r="J338" s="3108"/>
      <c r="K338" s="3108"/>
      <c r="L338" s="3108"/>
      <c r="M338" s="3097"/>
      <c r="N338" s="3100"/>
      <c r="O338" s="3101"/>
      <c r="P338" s="828"/>
      <c r="Q338" s="871"/>
      <c r="R338" s="871"/>
      <c r="S338" s="871"/>
      <c r="T338" s="871"/>
      <c r="U338" s="871"/>
      <c r="V338" s="871"/>
      <c r="W338" s="63"/>
      <c r="X338" s="63"/>
      <c r="Y338" s="63"/>
      <c r="Z338" s="63"/>
      <c r="AA338" s="63"/>
      <c r="AB338" s="63"/>
      <c r="AC338" s="63"/>
      <c r="AD338" s="63"/>
    </row>
    <row r="339" spans="1:30">
      <c r="A339" s="3083"/>
      <c r="B339" s="3083"/>
      <c r="C339" s="3083"/>
      <c r="D339" s="3083"/>
      <c r="E339" s="3083"/>
      <c r="F339" s="3083"/>
      <c r="G339" s="3083"/>
      <c r="H339" s="3083"/>
      <c r="I339" s="3083"/>
      <c r="J339" s="3083"/>
      <c r="K339" s="3083"/>
      <c r="L339" s="3083"/>
      <c r="M339" s="3083"/>
      <c r="N339" s="3083"/>
      <c r="O339" s="3083"/>
      <c r="P339" s="63"/>
      <c r="Q339" s="888"/>
      <c r="R339" s="886"/>
      <c r="S339" s="886"/>
      <c r="T339" s="886"/>
      <c r="U339" s="886"/>
      <c r="V339" s="871"/>
      <c r="W339" s="63"/>
      <c r="X339" s="63"/>
      <c r="Y339" s="63"/>
      <c r="Z339" s="63"/>
      <c r="AA339" s="63"/>
      <c r="AB339" s="63"/>
      <c r="AC339" s="63"/>
      <c r="AD339" s="63"/>
    </row>
    <row r="340" spans="1:30">
      <c r="A340" s="63"/>
      <c r="B340" s="63"/>
      <c r="C340" s="63"/>
      <c r="D340" s="63"/>
      <c r="E340" s="63"/>
      <c r="F340" s="63"/>
      <c r="G340" s="63"/>
      <c r="H340" s="63"/>
      <c r="I340" s="63"/>
      <c r="J340" s="63"/>
      <c r="K340" s="63"/>
      <c r="L340" s="63"/>
      <c r="M340" s="63"/>
      <c r="N340" s="63"/>
      <c r="O340" s="887"/>
      <c r="P340" s="63"/>
      <c r="Q340" s="888"/>
      <c r="R340" s="888"/>
      <c r="S340" s="889"/>
      <c r="T340" s="889"/>
      <c r="U340" s="871"/>
      <c r="V340" s="871"/>
      <c r="W340" s="63"/>
      <c r="X340" s="63"/>
      <c r="Y340" s="63"/>
      <c r="Z340" s="63"/>
      <c r="AA340" s="63"/>
      <c r="AB340" s="63"/>
      <c r="AC340" s="63"/>
      <c r="AD340" s="63"/>
    </row>
    <row r="341" spans="1:30">
      <c r="A341" s="63"/>
      <c r="B341" s="63"/>
      <c r="C341" s="63"/>
      <c r="D341" s="63"/>
      <c r="E341" s="63"/>
      <c r="F341" s="63"/>
      <c r="G341" s="63"/>
      <c r="H341" s="63"/>
      <c r="I341" s="63"/>
      <c r="J341" s="63"/>
      <c r="K341" s="63"/>
      <c r="L341" s="63"/>
      <c r="M341" s="63"/>
      <c r="N341" s="63"/>
      <c r="O341" s="887"/>
      <c r="P341" s="63"/>
      <c r="Q341" s="890"/>
      <c r="R341" s="888"/>
      <c r="S341" s="889"/>
      <c r="T341" s="889"/>
      <c r="U341" s="871"/>
      <c r="V341" s="871"/>
      <c r="W341" s="63"/>
      <c r="X341" s="63"/>
      <c r="Y341" s="63"/>
      <c r="Z341" s="63"/>
      <c r="AA341" s="63"/>
      <c r="AB341" s="63"/>
      <c r="AC341" s="63"/>
      <c r="AD341" s="63"/>
    </row>
    <row r="342" spans="1:30">
      <c r="A342" s="63"/>
      <c r="B342" s="63"/>
      <c r="C342" s="63"/>
      <c r="D342" s="63"/>
      <c r="E342" s="63"/>
      <c r="F342" s="63"/>
      <c r="G342" s="63"/>
      <c r="H342" s="63"/>
      <c r="I342" s="63"/>
      <c r="J342" s="63"/>
      <c r="K342" s="63"/>
      <c r="L342" s="63"/>
      <c r="M342" s="63"/>
      <c r="N342" s="63"/>
      <c r="O342" s="887"/>
      <c r="P342" s="63"/>
      <c r="Q342" s="890"/>
      <c r="R342" s="888"/>
      <c r="S342" s="889"/>
      <c r="T342" s="889"/>
      <c r="U342" s="871"/>
      <c r="V342" s="871"/>
      <c r="W342" s="63"/>
      <c r="X342" s="63"/>
      <c r="Y342" s="63"/>
      <c r="Z342" s="63"/>
      <c r="AA342" s="63"/>
      <c r="AB342" s="63"/>
      <c r="AC342" s="63"/>
      <c r="AD342" s="63"/>
    </row>
    <row r="343" spans="1:30">
      <c r="A343" s="616" t="s">
        <v>166</v>
      </c>
      <c r="B343" s="379"/>
      <c r="C343" s="379"/>
      <c r="D343" s="379"/>
      <c r="E343" s="379"/>
      <c r="F343" s="379"/>
      <c r="G343" s="379"/>
      <c r="H343" s="379"/>
      <c r="I343" s="379"/>
      <c r="J343" s="379"/>
      <c r="K343" s="379"/>
      <c r="L343" s="379"/>
      <c r="M343" s="379"/>
      <c r="N343" s="379"/>
      <c r="O343" s="379"/>
      <c r="P343" s="63" t="str">
        <f>"個別票"&amp;Q343</f>
        <v>個別票19</v>
      </c>
      <c r="Q343" s="871">
        <f>Q324+1</f>
        <v>19</v>
      </c>
      <c r="R343" s="871"/>
      <c r="S343" s="871"/>
      <c r="T343" s="871"/>
      <c r="U343" s="871"/>
      <c r="V343" s="871"/>
      <c r="W343" s="63"/>
      <c r="X343" s="63"/>
      <c r="Y343" s="63"/>
      <c r="Z343" s="63"/>
      <c r="AA343" s="63"/>
      <c r="AB343" s="63"/>
      <c r="AC343" s="63"/>
      <c r="AD343" s="63"/>
    </row>
    <row r="344" spans="1:30">
      <c r="A344" s="379" t="s">
        <v>146</v>
      </c>
      <c r="B344" s="619"/>
      <c r="C344" s="619"/>
      <c r="D344" s="619"/>
      <c r="E344" s="619"/>
      <c r="F344" s="619"/>
      <c r="G344" s="619"/>
      <c r="H344" s="619"/>
      <c r="I344" s="619"/>
      <c r="J344" s="619"/>
      <c r="K344" s="619"/>
      <c r="L344" s="619"/>
      <c r="M344" s="619"/>
      <c r="N344" s="379"/>
      <c r="O344" s="379"/>
      <c r="P344" s="63"/>
      <c r="Q344" s="871"/>
      <c r="R344" s="871"/>
      <c r="S344" s="871"/>
      <c r="T344" s="871"/>
      <c r="U344" s="871"/>
      <c r="V344" s="871"/>
      <c r="W344" s="63"/>
      <c r="X344" s="63"/>
      <c r="Y344" s="63"/>
      <c r="Z344" s="63"/>
      <c r="AA344" s="63"/>
      <c r="AB344" s="63"/>
      <c r="AC344" s="63"/>
      <c r="AD344" s="63"/>
    </row>
    <row r="345" spans="1:30" ht="17.25">
      <c r="A345" s="3056" t="s">
        <v>240</v>
      </c>
      <c r="B345" s="3056"/>
      <c r="C345" s="3056"/>
      <c r="D345" s="3056"/>
      <c r="E345" s="3056"/>
      <c r="F345" s="3056"/>
      <c r="G345" s="3056"/>
      <c r="H345" s="3056"/>
      <c r="I345" s="3056"/>
      <c r="J345" s="3056"/>
      <c r="K345" s="3056"/>
      <c r="L345" s="3056"/>
      <c r="M345" s="3056"/>
      <c r="N345" s="3056"/>
      <c r="O345" s="3056"/>
      <c r="P345" s="63"/>
      <c r="Q345" s="871"/>
      <c r="R345" s="871"/>
      <c r="S345" s="871"/>
      <c r="T345" s="871"/>
      <c r="U345" s="871"/>
      <c r="V345" s="871"/>
      <c r="W345" s="63"/>
      <c r="X345" s="63"/>
      <c r="Y345" s="63"/>
      <c r="Z345" s="63"/>
      <c r="AA345" s="63"/>
      <c r="AB345" s="63"/>
      <c r="AC345" s="63"/>
      <c r="AD345" s="63"/>
    </row>
    <row r="346" spans="1:30" ht="31.5" customHeight="1">
      <c r="A346" s="860"/>
      <c r="B346" s="860"/>
      <c r="C346" s="860"/>
      <c r="D346" s="860"/>
      <c r="E346" s="860"/>
      <c r="F346" s="860"/>
      <c r="G346" s="860"/>
      <c r="H346" s="860"/>
      <c r="I346" s="860"/>
      <c r="J346" s="860"/>
      <c r="K346" s="860"/>
      <c r="L346" s="860"/>
      <c r="M346" s="860"/>
      <c r="N346" s="860"/>
      <c r="O346" s="860"/>
      <c r="P346" s="63"/>
      <c r="Q346" s="871"/>
      <c r="R346" s="871"/>
      <c r="S346" s="871"/>
      <c r="T346" s="871"/>
      <c r="U346" s="871"/>
      <c r="V346" s="871"/>
      <c r="W346" s="63"/>
      <c r="X346" s="63"/>
      <c r="Y346" s="63"/>
      <c r="Z346" s="63"/>
      <c r="AA346" s="63"/>
      <c r="AB346" s="63"/>
      <c r="AC346" s="63"/>
      <c r="AD346" s="63"/>
    </row>
    <row r="347" spans="1:30" s="873" customFormat="1" ht="15.95" customHeight="1">
      <c r="A347" s="858" t="s">
        <v>147</v>
      </c>
      <c r="B347" s="872"/>
      <c r="C347" s="872"/>
      <c r="D347" s="872"/>
      <c r="E347" s="872"/>
      <c r="F347" s="872"/>
      <c r="G347" s="872"/>
      <c r="H347" s="872"/>
      <c r="I347" s="872"/>
      <c r="J347" s="872"/>
      <c r="K347" s="872"/>
      <c r="L347" s="872"/>
      <c r="M347" s="872"/>
      <c r="P347" s="874"/>
      <c r="Q347" s="875"/>
      <c r="R347" s="875"/>
      <c r="S347" s="875"/>
      <c r="T347" s="875"/>
      <c r="U347" s="871"/>
      <c r="V347" s="875"/>
      <c r="W347" s="874"/>
      <c r="X347" s="63"/>
      <c r="Y347" s="63"/>
      <c r="Z347" s="63"/>
      <c r="AA347" s="63"/>
      <c r="AB347" s="63"/>
      <c r="AC347" s="63"/>
      <c r="AD347" s="63"/>
    </row>
    <row r="348" spans="1:30" ht="39.950000000000003" customHeight="1">
      <c r="A348" s="3057" t="s">
        <v>148</v>
      </c>
      <c r="B348" s="3058"/>
      <c r="C348" s="3059"/>
      <c r="D348" s="3060" t="str">
        <f>参照元個別!I23</f>
        <v>事業所名を入力19</v>
      </c>
      <c r="E348" s="3061"/>
      <c r="F348" s="3061"/>
      <c r="G348" s="3061"/>
      <c r="H348" s="3061"/>
      <c r="I348" s="3061"/>
      <c r="J348" s="3061"/>
      <c r="K348" s="3061"/>
      <c r="L348" s="3061"/>
      <c r="M348" s="3061"/>
      <c r="N348" s="3061"/>
      <c r="O348" s="3062"/>
      <c r="P348" s="63"/>
      <c r="Q348" s="871"/>
      <c r="R348" s="871"/>
      <c r="S348" s="871"/>
      <c r="T348" s="871"/>
      <c r="U348" s="871"/>
      <c r="V348" s="871"/>
      <c r="W348" s="63"/>
      <c r="X348" s="63"/>
      <c r="Y348" s="63"/>
      <c r="Z348" s="63"/>
      <c r="AA348" s="63"/>
      <c r="AB348" s="63"/>
      <c r="AC348" s="63"/>
      <c r="AD348" s="63"/>
    </row>
    <row r="349" spans="1:30" ht="39.950000000000003" customHeight="1">
      <c r="A349" s="3063" t="s">
        <v>149</v>
      </c>
      <c r="B349" s="3064"/>
      <c r="C349" s="3065"/>
      <c r="D349" s="3102"/>
      <c r="E349" s="3103"/>
      <c r="F349" s="3103"/>
      <c r="G349" s="3103"/>
      <c r="H349" s="3103"/>
      <c r="I349" s="3103"/>
      <c r="J349" s="3103"/>
      <c r="K349" s="3103"/>
      <c r="L349" s="3103"/>
      <c r="M349" s="3103"/>
      <c r="N349" s="3103"/>
      <c r="O349" s="3104"/>
      <c r="P349" s="63"/>
      <c r="Q349" s="871"/>
      <c r="R349" s="871"/>
      <c r="S349" s="871"/>
      <c r="T349" s="871"/>
      <c r="U349" s="871"/>
      <c r="V349" s="871"/>
      <c r="W349" s="63"/>
      <c r="X349" s="63"/>
      <c r="Y349" s="63"/>
      <c r="Z349" s="63"/>
      <c r="AA349" s="63"/>
      <c r="AB349" s="63"/>
      <c r="AC349" s="63"/>
      <c r="AD349" s="63"/>
    </row>
    <row r="350" spans="1:30" ht="39.950000000000003" customHeight="1">
      <c r="A350" s="3077" t="s">
        <v>150</v>
      </c>
      <c r="B350" s="3078"/>
      <c r="C350" s="3079"/>
      <c r="D350" s="3080"/>
      <c r="E350" s="876" t="s">
        <v>171</v>
      </c>
      <c r="F350" s="3072" t="s">
        <v>241</v>
      </c>
      <c r="G350" s="3073"/>
      <c r="H350" s="3081" t="str">
        <f ca="1">参照元個別!$O$23</f>
        <v/>
      </c>
      <c r="I350" s="3082"/>
      <c r="J350" s="877" t="s">
        <v>167</v>
      </c>
      <c r="K350" s="3072" t="s">
        <v>242</v>
      </c>
      <c r="L350" s="3073"/>
      <c r="M350" s="3069"/>
      <c r="N350" s="3070"/>
      <c r="O350" s="3071"/>
      <c r="P350" s="63" t="str">
        <f>IFERROR(VLOOKUP(M350,$U$3:$V$18,2,0),"")</f>
        <v/>
      </c>
      <c r="Q350" s="871"/>
      <c r="R350" s="871"/>
      <c r="S350" s="871"/>
      <c r="T350" s="871"/>
      <c r="U350" s="875"/>
      <c r="V350" s="871"/>
      <c r="W350" s="63"/>
      <c r="X350" s="63"/>
      <c r="Y350" s="63"/>
      <c r="Z350" s="63"/>
      <c r="AA350" s="63"/>
      <c r="AB350" s="63"/>
      <c r="AC350" s="63"/>
      <c r="AD350" s="63"/>
    </row>
    <row r="351" spans="1:30" ht="39.950000000000003" customHeight="1">
      <c r="A351" s="3072" t="s">
        <v>243</v>
      </c>
      <c r="B351" s="3073"/>
      <c r="C351" s="3074"/>
      <c r="D351" s="3042"/>
      <c r="E351" s="3043"/>
      <c r="F351" s="3072" t="s">
        <v>153</v>
      </c>
      <c r="G351" s="3073"/>
      <c r="H351" s="3074"/>
      <c r="I351" s="3042"/>
      <c r="J351" s="3043"/>
      <c r="K351" s="3075"/>
      <c r="L351" s="3076"/>
      <c r="M351" s="3076"/>
      <c r="N351" s="3076"/>
      <c r="O351" s="3076"/>
      <c r="P351" s="63"/>
      <c r="Q351" s="871"/>
      <c r="R351" s="871"/>
      <c r="S351" s="871"/>
      <c r="T351" s="871"/>
      <c r="U351" s="871"/>
      <c r="V351" s="871"/>
      <c r="W351" s="63"/>
      <c r="X351" s="63"/>
      <c r="Y351" s="63"/>
      <c r="Z351" s="63"/>
      <c r="AA351" s="63"/>
      <c r="AB351" s="63"/>
      <c r="AC351" s="63"/>
      <c r="AD351" s="63"/>
    </row>
    <row r="352" spans="1:30" ht="18.75" customHeight="1">
      <c r="A352" s="878"/>
      <c r="B352" s="878"/>
      <c r="C352" s="879"/>
      <c r="D352" s="880"/>
      <c r="E352" s="879"/>
      <c r="F352" s="881"/>
      <c r="P352" s="63"/>
      <c r="Q352" s="871"/>
      <c r="R352" s="871"/>
      <c r="S352" s="871"/>
      <c r="T352" s="871"/>
      <c r="U352" s="871"/>
      <c r="V352" s="891"/>
      <c r="W352" s="882"/>
      <c r="X352" s="63"/>
      <c r="Y352" s="63"/>
      <c r="Z352" s="63"/>
      <c r="AA352" s="63"/>
      <c r="AB352" s="63"/>
      <c r="AC352" s="63"/>
      <c r="AD352" s="63"/>
    </row>
    <row r="353" spans="1:30" ht="30" customHeight="1">
      <c r="A353" s="3084" t="s">
        <v>308</v>
      </c>
      <c r="B353" s="3085"/>
      <c r="C353" s="3085"/>
      <c r="D353" s="3085"/>
      <c r="E353" s="3085"/>
      <c r="F353" s="3085"/>
      <c r="G353" s="3085"/>
      <c r="H353" s="3085"/>
      <c r="I353" s="3085"/>
      <c r="J353" s="3085"/>
      <c r="K353" s="3085"/>
      <c r="L353" s="3085"/>
      <c r="M353" s="3085"/>
      <c r="N353" s="3085"/>
      <c r="O353" s="3085"/>
      <c r="P353" s="63"/>
      <c r="Q353" s="871"/>
      <c r="R353" s="871"/>
      <c r="S353" s="871"/>
      <c r="T353" s="871"/>
      <c r="U353" s="871"/>
      <c r="V353" s="891"/>
      <c r="W353" s="882"/>
      <c r="X353" s="63"/>
      <c r="Y353" s="63"/>
      <c r="Z353" s="63"/>
      <c r="AA353" s="63"/>
      <c r="AB353" s="63"/>
      <c r="AC353" s="63"/>
      <c r="AD353" s="63"/>
    </row>
    <row r="354" spans="1:30" s="873" customFormat="1" ht="15.95" customHeight="1">
      <c r="A354" s="823" t="s">
        <v>310</v>
      </c>
      <c r="B354" s="883"/>
      <c r="C354" s="883"/>
      <c r="D354" s="883"/>
      <c r="E354" s="883"/>
      <c r="F354" s="883"/>
      <c r="G354" s="883"/>
      <c r="H354" s="883"/>
      <c r="I354" s="883"/>
      <c r="J354" s="883"/>
      <c r="K354" s="883"/>
      <c r="L354" s="823"/>
      <c r="M354" s="823"/>
      <c r="N354" s="823"/>
      <c r="O354" s="823"/>
      <c r="P354" s="874"/>
      <c r="Q354" s="884"/>
      <c r="R354" s="884"/>
      <c r="S354" s="884"/>
      <c r="T354" s="884"/>
      <c r="U354" s="871"/>
      <c r="V354" s="884"/>
      <c r="W354" s="885"/>
      <c r="X354" s="63"/>
      <c r="Y354" s="63"/>
      <c r="Z354" s="63"/>
      <c r="AA354" s="63"/>
      <c r="AB354" s="63"/>
      <c r="AC354" s="63"/>
      <c r="AD354" s="63"/>
    </row>
    <row r="355" spans="1:30" ht="36" customHeight="1">
      <c r="A355" s="2754"/>
      <c r="B355" s="2756"/>
      <c r="C355" s="2752" t="s">
        <v>307</v>
      </c>
      <c r="D355" s="2752"/>
      <c r="E355" s="2752"/>
      <c r="F355" s="2752"/>
      <c r="G355" s="2752"/>
      <c r="H355" s="2015"/>
      <c r="I355" s="2751" t="s">
        <v>244</v>
      </c>
      <c r="J355" s="2014"/>
      <c r="K355" s="2014"/>
      <c r="L355" s="2014"/>
      <c r="M355" s="2014"/>
      <c r="N355" s="2014"/>
      <c r="O355" s="2015"/>
      <c r="P355" s="63"/>
      <c r="Q355" s="871"/>
      <c r="R355" s="871"/>
      <c r="S355" s="871"/>
      <c r="T355" s="871"/>
      <c r="U355" s="871"/>
      <c r="V355" s="871"/>
      <c r="W355" s="63"/>
      <c r="X355" s="63"/>
      <c r="Y355" s="63"/>
      <c r="Z355" s="63"/>
      <c r="AA355" s="63"/>
      <c r="AB355" s="63"/>
      <c r="AC355" s="63"/>
      <c r="AD355" s="63"/>
    </row>
    <row r="356" spans="1:30" ht="24" customHeight="1">
      <c r="A356" s="2772" t="s">
        <v>184</v>
      </c>
      <c r="B356" s="2773"/>
      <c r="C356" s="3086" t="str">
        <f ca="1">参照元個別!D23</f>
        <v/>
      </c>
      <c r="D356" s="3086"/>
      <c r="E356" s="3086"/>
      <c r="F356" s="3086"/>
      <c r="G356" s="3087"/>
      <c r="H356" s="3090" t="s">
        <v>3165</v>
      </c>
      <c r="I356" s="3105" t="str">
        <f ca="1">参照元個別!F23</f>
        <v/>
      </c>
      <c r="J356" s="3106"/>
      <c r="K356" s="3106"/>
      <c r="L356" s="3106"/>
      <c r="M356" s="3096" t="s">
        <v>3142</v>
      </c>
      <c r="N356" s="3098" t="str">
        <f>参照元個別!G23</f>
        <v>　</v>
      </c>
      <c r="O356" s="3099"/>
      <c r="P356" s="828"/>
      <c r="Q356" s="871"/>
      <c r="R356" s="871"/>
      <c r="S356" s="871"/>
      <c r="T356" s="871"/>
      <c r="U356" s="871"/>
      <c r="V356" s="871"/>
      <c r="W356" s="63"/>
      <c r="X356" s="63"/>
      <c r="Y356" s="63"/>
      <c r="Z356" s="63"/>
      <c r="AA356" s="63"/>
      <c r="AB356" s="63"/>
      <c r="AC356" s="63"/>
      <c r="AD356" s="63"/>
    </row>
    <row r="357" spans="1:30" ht="23.1" customHeight="1">
      <c r="A357" s="2769">
        <f>IF( 報1!$L$28="","", 報1!$L$28 )</f>
        <v>2025</v>
      </c>
      <c r="B357" s="2770"/>
      <c r="C357" s="3088"/>
      <c r="D357" s="3088"/>
      <c r="E357" s="3088"/>
      <c r="F357" s="3088"/>
      <c r="G357" s="3089"/>
      <c r="H357" s="3091"/>
      <c r="I357" s="3107"/>
      <c r="J357" s="3108"/>
      <c r="K357" s="3108"/>
      <c r="L357" s="3108"/>
      <c r="M357" s="3097"/>
      <c r="N357" s="3100"/>
      <c r="O357" s="3101"/>
      <c r="P357" s="828"/>
      <c r="Q357" s="871"/>
      <c r="R357" s="871"/>
      <c r="S357" s="871"/>
      <c r="T357" s="871"/>
      <c r="U357" s="871"/>
      <c r="V357" s="871"/>
      <c r="W357" s="63"/>
      <c r="X357" s="63"/>
      <c r="Y357" s="63"/>
      <c r="Z357" s="63"/>
      <c r="AA357" s="63"/>
      <c r="AB357" s="63"/>
      <c r="AC357" s="63"/>
      <c r="AD357" s="63"/>
    </row>
    <row r="358" spans="1:30">
      <c r="A358" s="3083"/>
      <c r="B358" s="3083"/>
      <c r="C358" s="3083"/>
      <c r="D358" s="3083"/>
      <c r="E358" s="3083"/>
      <c r="F358" s="3083"/>
      <c r="G358" s="3083"/>
      <c r="H358" s="3083"/>
      <c r="I358" s="3083"/>
      <c r="J358" s="3083"/>
      <c r="K358" s="3083"/>
      <c r="L358" s="3083"/>
      <c r="M358" s="3083"/>
      <c r="N358" s="3083"/>
      <c r="O358" s="3083"/>
      <c r="P358" s="63"/>
      <c r="Q358" s="888"/>
      <c r="R358" s="886"/>
      <c r="S358" s="886"/>
      <c r="T358" s="886"/>
      <c r="U358" s="886"/>
      <c r="V358" s="871"/>
      <c r="W358" s="63"/>
      <c r="X358" s="63"/>
      <c r="Y358" s="63"/>
      <c r="Z358" s="63"/>
      <c r="AA358" s="63"/>
      <c r="AB358" s="63"/>
      <c r="AC358" s="63"/>
      <c r="AD358" s="63"/>
    </row>
    <row r="359" spans="1:30">
      <c r="A359" s="63"/>
      <c r="B359" s="63"/>
      <c r="C359" s="63"/>
      <c r="D359" s="63"/>
      <c r="E359" s="63"/>
      <c r="F359" s="63"/>
      <c r="G359" s="63"/>
      <c r="H359" s="63"/>
      <c r="I359" s="63"/>
      <c r="J359" s="63"/>
      <c r="K359" s="63"/>
      <c r="L359" s="63"/>
      <c r="M359" s="63"/>
      <c r="N359" s="63"/>
      <c r="O359" s="887"/>
      <c r="P359" s="63"/>
      <c r="Q359" s="888"/>
      <c r="R359" s="888"/>
      <c r="S359" s="889"/>
      <c r="T359" s="889"/>
      <c r="U359" s="871"/>
      <c r="V359" s="871"/>
      <c r="W359" s="63"/>
      <c r="X359" s="63"/>
      <c r="Y359" s="63"/>
      <c r="Z359" s="63"/>
      <c r="AA359" s="63"/>
      <c r="AB359" s="63"/>
      <c r="AC359" s="63"/>
      <c r="AD359" s="63"/>
    </row>
    <row r="360" spans="1:30">
      <c r="A360" s="63"/>
      <c r="B360" s="63"/>
      <c r="C360" s="63"/>
      <c r="D360" s="63"/>
      <c r="E360" s="63"/>
      <c r="F360" s="63"/>
      <c r="G360" s="63"/>
      <c r="H360" s="63"/>
      <c r="I360" s="63"/>
      <c r="J360" s="63"/>
      <c r="K360" s="63"/>
      <c r="L360" s="63"/>
      <c r="M360" s="63"/>
      <c r="N360" s="63"/>
      <c r="O360" s="887"/>
      <c r="P360" s="63"/>
      <c r="Q360" s="890"/>
      <c r="R360" s="888"/>
      <c r="S360" s="889"/>
      <c r="T360" s="889"/>
      <c r="U360" s="871"/>
      <c r="V360" s="871"/>
      <c r="W360" s="63"/>
      <c r="X360" s="63"/>
      <c r="Y360" s="63"/>
      <c r="Z360" s="63"/>
      <c r="AA360" s="63"/>
      <c r="AB360" s="63"/>
      <c r="AC360" s="63"/>
      <c r="AD360" s="63"/>
    </row>
    <row r="361" spans="1:30">
      <c r="A361" s="63"/>
      <c r="B361" s="63"/>
      <c r="C361" s="63"/>
      <c r="D361" s="63"/>
      <c r="E361" s="63"/>
      <c r="F361" s="63"/>
      <c r="G361" s="63"/>
      <c r="H361" s="63"/>
      <c r="I361" s="63"/>
      <c r="J361" s="63"/>
      <c r="K361" s="63"/>
      <c r="L361" s="63"/>
      <c r="M361" s="63"/>
      <c r="N361" s="63"/>
      <c r="O361" s="887"/>
      <c r="P361" s="63"/>
      <c r="Q361" s="890"/>
      <c r="R361" s="888"/>
      <c r="S361" s="889"/>
      <c r="T361" s="889"/>
      <c r="U361" s="871"/>
      <c r="V361" s="871"/>
      <c r="W361" s="63"/>
      <c r="X361" s="63"/>
      <c r="Y361" s="63"/>
      <c r="Z361" s="63"/>
      <c r="AA361" s="63"/>
      <c r="AB361" s="63"/>
      <c r="AC361" s="63"/>
      <c r="AD361" s="63"/>
    </row>
    <row r="362" spans="1:30">
      <c r="A362" s="616" t="s">
        <v>166</v>
      </c>
      <c r="B362" s="379"/>
      <c r="C362" s="379"/>
      <c r="D362" s="379"/>
      <c r="E362" s="379"/>
      <c r="F362" s="379"/>
      <c r="G362" s="379"/>
      <c r="H362" s="379"/>
      <c r="I362" s="379"/>
      <c r="J362" s="379"/>
      <c r="K362" s="379"/>
      <c r="L362" s="379"/>
      <c r="M362" s="379"/>
      <c r="N362" s="379"/>
      <c r="O362" s="379"/>
      <c r="P362" s="63" t="str">
        <f>"個別票"&amp;Q362</f>
        <v>個別票20</v>
      </c>
      <c r="Q362" s="871">
        <f>Q343+1</f>
        <v>20</v>
      </c>
      <c r="R362" s="871"/>
      <c r="S362" s="871"/>
      <c r="T362" s="871"/>
      <c r="U362" s="871"/>
      <c r="V362" s="871"/>
      <c r="W362" s="63"/>
      <c r="X362" s="63"/>
      <c r="Y362" s="63"/>
      <c r="Z362" s="63"/>
      <c r="AA362" s="63"/>
      <c r="AB362" s="63"/>
      <c r="AC362" s="63"/>
      <c r="AD362" s="63"/>
    </row>
    <row r="363" spans="1:30">
      <c r="A363" s="379" t="s">
        <v>146</v>
      </c>
      <c r="B363" s="619"/>
      <c r="C363" s="619"/>
      <c r="D363" s="619"/>
      <c r="E363" s="619"/>
      <c r="F363" s="619"/>
      <c r="G363" s="619"/>
      <c r="H363" s="619"/>
      <c r="I363" s="619"/>
      <c r="J363" s="619"/>
      <c r="K363" s="619"/>
      <c r="L363" s="619"/>
      <c r="M363" s="619"/>
      <c r="N363" s="379"/>
      <c r="O363" s="379"/>
      <c r="P363" s="63"/>
      <c r="Q363" s="871"/>
      <c r="R363" s="871"/>
      <c r="S363" s="871"/>
      <c r="T363" s="871"/>
      <c r="U363" s="871"/>
      <c r="V363" s="871"/>
      <c r="W363" s="63"/>
      <c r="X363" s="63"/>
      <c r="Y363" s="63"/>
      <c r="Z363" s="63"/>
      <c r="AA363" s="63"/>
      <c r="AB363" s="63"/>
      <c r="AC363" s="63"/>
      <c r="AD363" s="63"/>
    </row>
    <row r="364" spans="1:30" ht="17.25">
      <c r="A364" s="3056" t="s">
        <v>240</v>
      </c>
      <c r="B364" s="3056"/>
      <c r="C364" s="3056"/>
      <c r="D364" s="3056"/>
      <c r="E364" s="3056"/>
      <c r="F364" s="3056"/>
      <c r="G364" s="3056"/>
      <c r="H364" s="3056"/>
      <c r="I364" s="3056"/>
      <c r="J364" s="3056"/>
      <c r="K364" s="3056"/>
      <c r="L364" s="3056"/>
      <c r="M364" s="3056"/>
      <c r="N364" s="3056"/>
      <c r="O364" s="3056"/>
      <c r="P364" s="63"/>
      <c r="Q364" s="871"/>
      <c r="R364" s="871"/>
      <c r="S364" s="871"/>
      <c r="T364" s="871"/>
      <c r="U364" s="871"/>
      <c r="V364" s="871"/>
      <c r="W364" s="63"/>
      <c r="X364" s="63"/>
      <c r="Y364" s="63"/>
      <c r="Z364" s="63"/>
      <c r="AA364" s="63"/>
      <c r="AB364" s="63"/>
      <c r="AC364" s="63"/>
      <c r="AD364" s="63"/>
    </row>
    <row r="365" spans="1:30" ht="31.5" customHeight="1">
      <c r="A365" s="860"/>
      <c r="B365" s="860"/>
      <c r="C365" s="860"/>
      <c r="D365" s="860"/>
      <c r="E365" s="860"/>
      <c r="F365" s="860"/>
      <c r="G365" s="860"/>
      <c r="H365" s="860"/>
      <c r="I365" s="860"/>
      <c r="J365" s="860"/>
      <c r="K365" s="860"/>
      <c r="L365" s="860"/>
      <c r="M365" s="860"/>
      <c r="N365" s="860"/>
      <c r="O365" s="860"/>
      <c r="P365" s="63"/>
      <c r="Q365" s="871"/>
      <c r="R365" s="871"/>
      <c r="S365" s="871"/>
      <c r="T365" s="871"/>
      <c r="U365" s="871"/>
      <c r="V365" s="871"/>
      <c r="W365" s="63"/>
      <c r="X365" s="63"/>
      <c r="Y365" s="63"/>
      <c r="Z365" s="63"/>
      <c r="AA365" s="63"/>
      <c r="AB365" s="63"/>
      <c r="AC365" s="63"/>
      <c r="AD365" s="63"/>
    </row>
    <row r="366" spans="1:30" s="873" customFormat="1" ht="15.95" customHeight="1">
      <c r="A366" s="858" t="s">
        <v>147</v>
      </c>
      <c r="B366" s="872"/>
      <c r="C366" s="872"/>
      <c r="D366" s="872"/>
      <c r="E366" s="872"/>
      <c r="F366" s="872"/>
      <c r="G366" s="872"/>
      <c r="H366" s="872"/>
      <c r="I366" s="872"/>
      <c r="J366" s="872"/>
      <c r="K366" s="872"/>
      <c r="L366" s="872"/>
      <c r="M366" s="872"/>
      <c r="P366" s="874"/>
      <c r="Q366" s="875"/>
      <c r="R366" s="875"/>
      <c r="S366" s="875"/>
      <c r="T366" s="875"/>
      <c r="U366" s="871"/>
      <c r="V366" s="875"/>
      <c r="W366" s="874"/>
      <c r="X366" s="63"/>
      <c r="Y366" s="63"/>
      <c r="Z366" s="63"/>
      <c r="AA366" s="63"/>
      <c r="AB366" s="63"/>
      <c r="AC366" s="63"/>
      <c r="AD366" s="63"/>
    </row>
    <row r="367" spans="1:30" ht="39.950000000000003" customHeight="1">
      <c r="A367" s="3057" t="s">
        <v>148</v>
      </c>
      <c r="B367" s="3058"/>
      <c r="C367" s="3059"/>
      <c r="D367" s="3060" t="str">
        <f>参照元個別!I24</f>
        <v>事業所名を入力20</v>
      </c>
      <c r="E367" s="3061"/>
      <c r="F367" s="3061"/>
      <c r="G367" s="3061"/>
      <c r="H367" s="3061"/>
      <c r="I367" s="3061"/>
      <c r="J367" s="3061"/>
      <c r="K367" s="3061"/>
      <c r="L367" s="3061"/>
      <c r="M367" s="3061"/>
      <c r="N367" s="3061"/>
      <c r="O367" s="3062"/>
      <c r="P367" s="63"/>
      <c r="Q367" s="871"/>
      <c r="R367" s="871"/>
      <c r="S367" s="871"/>
      <c r="T367" s="871"/>
      <c r="U367" s="871"/>
      <c r="V367" s="871"/>
      <c r="W367" s="63"/>
      <c r="X367" s="63"/>
      <c r="Y367" s="63"/>
      <c r="Z367" s="63"/>
      <c r="AA367" s="63"/>
      <c r="AB367" s="63"/>
      <c r="AC367" s="63"/>
      <c r="AD367" s="63"/>
    </row>
    <row r="368" spans="1:30" ht="39.950000000000003" customHeight="1">
      <c r="A368" s="3063" t="s">
        <v>149</v>
      </c>
      <c r="B368" s="3064"/>
      <c r="C368" s="3065"/>
      <c r="D368" s="3102"/>
      <c r="E368" s="3103"/>
      <c r="F368" s="3103"/>
      <c r="G368" s="3103"/>
      <c r="H368" s="3103"/>
      <c r="I368" s="3103"/>
      <c r="J368" s="3103"/>
      <c r="K368" s="3103"/>
      <c r="L368" s="3103"/>
      <c r="M368" s="3103"/>
      <c r="N368" s="3103"/>
      <c r="O368" s="3104"/>
      <c r="P368" s="63"/>
      <c r="Q368" s="871"/>
      <c r="R368" s="871"/>
      <c r="S368" s="871"/>
      <c r="T368" s="871"/>
      <c r="U368" s="871"/>
      <c r="V368" s="871"/>
      <c r="W368" s="63"/>
      <c r="X368" s="63"/>
      <c r="Y368" s="63"/>
      <c r="Z368" s="63"/>
      <c r="AA368" s="63"/>
      <c r="AB368" s="63"/>
      <c r="AC368" s="63"/>
      <c r="AD368" s="63"/>
    </row>
    <row r="369" spans="1:30" ht="39.950000000000003" customHeight="1">
      <c r="A369" s="3077" t="s">
        <v>150</v>
      </c>
      <c r="B369" s="3078"/>
      <c r="C369" s="3079"/>
      <c r="D369" s="3080"/>
      <c r="E369" s="876" t="s">
        <v>171</v>
      </c>
      <c r="F369" s="3072" t="s">
        <v>241</v>
      </c>
      <c r="G369" s="3073"/>
      <c r="H369" s="3081" t="str">
        <f ca="1">参照元個別!$O$24</f>
        <v/>
      </c>
      <c r="I369" s="3082"/>
      <c r="J369" s="877" t="s">
        <v>167</v>
      </c>
      <c r="K369" s="3072" t="s">
        <v>242</v>
      </c>
      <c r="L369" s="3073"/>
      <c r="M369" s="3069"/>
      <c r="N369" s="3070"/>
      <c r="O369" s="3071"/>
      <c r="P369" s="63" t="str">
        <f>IFERROR(VLOOKUP(M369,$U$3:$V$18,2,0),"")</f>
        <v/>
      </c>
      <c r="Q369" s="871"/>
      <c r="R369" s="871"/>
      <c r="S369" s="871"/>
      <c r="T369" s="871"/>
      <c r="U369" s="875"/>
      <c r="V369" s="871"/>
      <c r="W369" s="63"/>
      <c r="X369" s="63"/>
      <c r="Y369" s="63"/>
      <c r="Z369" s="63"/>
      <c r="AA369" s="63"/>
      <c r="AB369" s="63"/>
      <c r="AC369" s="63"/>
      <c r="AD369" s="63"/>
    </row>
    <row r="370" spans="1:30" ht="39.950000000000003" customHeight="1">
      <c r="A370" s="3072" t="s">
        <v>243</v>
      </c>
      <c r="B370" s="3073"/>
      <c r="C370" s="3074"/>
      <c r="D370" s="3042"/>
      <c r="E370" s="3043"/>
      <c r="F370" s="3072" t="s">
        <v>153</v>
      </c>
      <c r="G370" s="3073"/>
      <c r="H370" s="3074"/>
      <c r="I370" s="3042"/>
      <c r="J370" s="3043"/>
      <c r="K370" s="3075"/>
      <c r="L370" s="3076"/>
      <c r="M370" s="3076"/>
      <c r="N370" s="3076"/>
      <c r="O370" s="3076"/>
      <c r="P370" s="63"/>
      <c r="Q370" s="871"/>
      <c r="R370" s="871"/>
      <c r="S370" s="871"/>
      <c r="T370" s="871"/>
      <c r="U370" s="871"/>
      <c r="V370" s="871"/>
      <c r="W370" s="63"/>
      <c r="X370" s="63"/>
      <c r="Y370" s="63"/>
      <c r="Z370" s="63"/>
      <c r="AA370" s="63"/>
      <c r="AB370" s="63"/>
      <c r="AC370" s="63"/>
      <c r="AD370" s="63"/>
    </row>
    <row r="371" spans="1:30" ht="18.75" customHeight="1">
      <c r="A371" s="878"/>
      <c r="B371" s="878"/>
      <c r="C371" s="879"/>
      <c r="D371" s="880"/>
      <c r="E371" s="879"/>
      <c r="F371" s="881"/>
      <c r="P371" s="63"/>
      <c r="Q371" s="871"/>
      <c r="R371" s="871"/>
      <c r="S371" s="871"/>
      <c r="T371" s="871"/>
      <c r="U371" s="871"/>
      <c r="V371" s="891"/>
      <c r="W371" s="882"/>
      <c r="X371" s="63"/>
      <c r="Y371" s="63"/>
      <c r="Z371" s="63"/>
      <c r="AA371" s="63"/>
      <c r="AB371" s="63"/>
      <c r="AC371" s="63"/>
      <c r="AD371" s="63"/>
    </row>
    <row r="372" spans="1:30" ht="30" customHeight="1">
      <c r="A372" s="3084" t="s">
        <v>308</v>
      </c>
      <c r="B372" s="3085"/>
      <c r="C372" s="3085"/>
      <c r="D372" s="3085"/>
      <c r="E372" s="3085"/>
      <c r="F372" s="3085"/>
      <c r="G372" s="3085"/>
      <c r="H372" s="3085"/>
      <c r="I372" s="3085"/>
      <c r="J372" s="3085"/>
      <c r="K372" s="3085"/>
      <c r="L372" s="3085"/>
      <c r="M372" s="3085"/>
      <c r="N372" s="3085"/>
      <c r="O372" s="3085"/>
      <c r="P372" s="63"/>
      <c r="Q372" s="871"/>
      <c r="R372" s="871"/>
      <c r="S372" s="871"/>
      <c r="T372" s="871"/>
      <c r="U372" s="871"/>
      <c r="V372" s="891"/>
      <c r="W372" s="882"/>
      <c r="X372" s="63"/>
      <c r="Y372" s="63"/>
      <c r="Z372" s="63"/>
      <c r="AA372" s="63"/>
      <c r="AB372" s="63"/>
      <c r="AC372" s="63"/>
      <c r="AD372" s="63"/>
    </row>
    <row r="373" spans="1:30" s="873" customFormat="1" ht="15.95" customHeight="1">
      <c r="A373" s="823" t="s">
        <v>310</v>
      </c>
      <c r="B373" s="883"/>
      <c r="C373" s="883"/>
      <c r="D373" s="883"/>
      <c r="E373" s="883"/>
      <c r="F373" s="883"/>
      <c r="G373" s="883"/>
      <c r="H373" s="883"/>
      <c r="I373" s="883"/>
      <c r="J373" s="883"/>
      <c r="K373" s="883"/>
      <c r="L373" s="823"/>
      <c r="M373" s="823"/>
      <c r="N373" s="823"/>
      <c r="O373" s="823"/>
      <c r="P373" s="874"/>
      <c r="Q373" s="884"/>
      <c r="R373" s="884"/>
      <c r="S373" s="884"/>
      <c r="T373" s="884"/>
      <c r="U373" s="871"/>
      <c r="V373" s="884"/>
      <c r="W373" s="885"/>
      <c r="X373" s="63"/>
      <c r="Y373" s="63"/>
      <c r="Z373" s="63"/>
      <c r="AA373" s="63"/>
      <c r="AB373" s="63"/>
      <c r="AC373" s="63"/>
      <c r="AD373" s="63"/>
    </row>
    <row r="374" spans="1:30" ht="36" customHeight="1">
      <c r="A374" s="2754"/>
      <c r="B374" s="2756"/>
      <c r="C374" s="2752" t="s">
        <v>307</v>
      </c>
      <c r="D374" s="2752"/>
      <c r="E374" s="2752"/>
      <c r="F374" s="2752"/>
      <c r="G374" s="2752"/>
      <c r="H374" s="2015"/>
      <c r="I374" s="2751" t="s">
        <v>244</v>
      </c>
      <c r="J374" s="2014"/>
      <c r="K374" s="2014"/>
      <c r="L374" s="2014"/>
      <c r="M374" s="2014"/>
      <c r="N374" s="2014"/>
      <c r="O374" s="2015"/>
      <c r="P374" s="63"/>
      <c r="Q374" s="871"/>
      <c r="R374" s="871"/>
      <c r="S374" s="871"/>
      <c r="T374" s="871"/>
      <c r="U374" s="871"/>
      <c r="V374" s="871"/>
      <c r="W374" s="63"/>
      <c r="X374" s="63"/>
      <c r="Y374" s="63"/>
      <c r="Z374" s="63"/>
      <c r="AA374" s="63"/>
      <c r="AB374" s="63"/>
      <c r="AC374" s="63"/>
      <c r="AD374" s="63"/>
    </row>
    <row r="375" spans="1:30" ht="24" customHeight="1">
      <c r="A375" s="2772" t="s">
        <v>184</v>
      </c>
      <c r="B375" s="2773"/>
      <c r="C375" s="3086" t="str">
        <f ca="1">参照元個別!D24</f>
        <v/>
      </c>
      <c r="D375" s="3086"/>
      <c r="E375" s="3086"/>
      <c r="F375" s="3086"/>
      <c r="G375" s="3087"/>
      <c r="H375" s="3090" t="s">
        <v>3165</v>
      </c>
      <c r="I375" s="3105" t="str">
        <f ca="1">参照元個別!F24</f>
        <v/>
      </c>
      <c r="J375" s="3106"/>
      <c r="K375" s="3106"/>
      <c r="L375" s="3106"/>
      <c r="M375" s="3096" t="s">
        <v>3142</v>
      </c>
      <c r="N375" s="3098" t="str">
        <f>参照元個別!G24</f>
        <v>　</v>
      </c>
      <c r="O375" s="3099"/>
      <c r="P375" s="828"/>
      <c r="Q375" s="871"/>
      <c r="R375" s="871"/>
      <c r="S375" s="871"/>
      <c r="T375" s="871"/>
      <c r="U375" s="871"/>
      <c r="V375" s="871"/>
      <c r="W375" s="63"/>
      <c r="X375" s="63"/>
      <c r="Y375" s="63"/>
      <c r="Z375" s="63"/>
      <c r="AA375" s="63"/>
      <c r="AB375" s="63"/>
      <c r="AC375" s="63"/>
      <c r="AD375" s="63"/>
    </row>
    <row r="376" spans="1:30" ht="23.1" customHeight="1">
      <c r="A376" s="2769">
        <f>IF( 報1!$L$28="","", 報1!$L$28 )</f>
        <v>2025</v>
      </c>
      <c r="B376" s="2770"/>
      <c r="C376" s="3088"/>
      <c r="D376" s="3088"/>
      <c r="E376" s="3088"/>
      <c r="F376" s="3088"/>
      <c r="G376" s="3089"/>
      <c r="H376" s="3091"/>
      <c r="I376" s="3107"/>
      <c r="J376" s="3108"/>
      <c r="K376" s="3108"/>
      <c r="L376" s="3108"/>
      <c r="M376" s="3097"/>
      <c r="N376" s="3100"/>
      <c r="O376" s="3101"/>
      <c r="P376" s="828"/>
      <c r="Q376" s="871"/>
      <c r="R376" s="871"/>
      <c r="S376" s="871"/>
      <c r="T376" s="871"/>
      <c r="U376" s="871"/>
      <c r="V376" s="871"/>
      <c r="W376" s="63"/>
      <c r="X376" s="63"/>
      <c r="Y376" s="63"/>
      <c r="Z376" s="63"/>
      <c r="AA376" s="63"/>
      <c r="AB376" s="63"/>
      <c r="AC376" s="63"/>
      <c r="AD376" s="63"/>
    </row>
    <row r="377" spans="1:30">
      <c r="A377" s="3083"/>
      <c r="B377" s="3083"/>
      <c r="C377" s="3083"/>
      <c r="D377" s="3083"/>
      <c r="E377" s="3083"/>
      <c r="F377" s="3083"/>
      <c r="G377" s="3083"/>
      <c r="H377" s="3083"/>
      <c r="I377" s="3083"/>
      <c r="J377" s="3083"/>
      <c r="K377" s="3083"/>
      <c r="L377" s="3083"/>
      <c r="M377" s="3083"/>
      <c r="N377" s="3083"/>
      <c r="O377" s="3083"/>
      <c r="P377" s="63"/>
      <c r="Q377" s="892"/>
      <c r="R377" s="886"/>
      <c r="S377" s="886"/>
      <c r="T377" s="886"/>
      <c r="U377" s="886"/>
      <c r="V377" s="871"/>
      <c r="W377" s="63"/>
      <c r="X377" s="63"/>
      <c r="Y377" s="63"/>
      <c r="Z377" s="63"/>
      <c r="AA377" s="63"/>
      <c r="AB377" s="63"/>
      <c r="AC377" s="63"/>
      <c r="AD377" s="63"/>
    </row>
    <row r="378" spans="1:30">
      <c r="A378" s="63"/>
      <c r="B378" s="63"/>
      <c r="C378" s="63"/>
      <c r="D378" s="63"/>
      <c r="E378" s="63"/>
      <c r="F378" s="63"/>
      <c r="G378" s="63"/>
      <c r="H378" s="63"/>
      <c r="I378" s="63"/>
      <c r="J378" s="63"/>
      <c r="K378" s="63"/>
      <c r="L378" s="63"/>
      <c r="M378" s="63"/>
      <c r="N378" s="63"/>
      <c r="O378" s="887"/>
      <c r="P378" s="63"/>
      <c r="Q378" s="892"/>
      <c r="R378" s="888"/>
      <c r="S378" s="889"/>
      <c r="T378" s="889"/>
      <c r="U378" s="871"/>
      <c r="V378" s="871"/>
      <c r="W378" s="63"/>
      <c r="X378" s="63"/>
      <c r="Y378" s="63"/>
      <c r="Z378" s="63"/>
      <c r="AA378" s="63"/>
      <c r="AB378" s="63"/>
      <c r="AC378" s="63"/>
      <c r="AD378" s="63"/>
    </row>
    <row r="379" spans="1:30">
      <c r="A379" s="63"/>
      <c r="B379" s="63"/>
      <c r="C379" s="63"/>
      <c r="D379" s="63"/>
      <c r="E379" s="63"/>
      <c r="F379" s="63"/>
      <c r="G379" s="63"/>
      <c r="H379" s="63"/>
      <c r="I379" s="63"/>
      <c r="J379" s="63"/>
      <c r="K379" s="63"/>
      <c r="L379" s="63"/>
      <c r="M379" s="63"/>
      <c r="N379" s="63"/>
      <c r="O379" s="887"/>
      <c r="P379" s="63"/>
      <c r="Q379" s="890"/>
      <c r="R379" s="888"/>
      <c r="S379" s="889"/>
      <c r="T379" s="889"/>
      <c r="U379" s="871"/>
      <c r="V379" s="871"/>
      <c r="W379" s="63"/>
      <c r="X379" s="63"/>
      <c r="Y379" s="63"/>
      <c r="Z379" s="63"/>
      <c r="AA379" s="63"/>
      <c r="AB379" s="63"/>
      <c r="AC379" s="63"/>
      <c r="AD379" s="63"/>
    </row>
    <row r="380" spans="1:30">
      <c r="A380" s="63"/>
      <c r="B380" s="63"/>
      <c r="C380" s="63"/>
      <c r="D380" s="63"/>
      <c r="E380" s="63"/>
      <c r="F380" s="63"/>
      <c r="G380" s="63"/>
      <c r="H380" s="63"/>
      <c r="I380" s="63"/>
      <c r="J380" s="63"/>
      <c r="K380" s="63"/>
      <c r="L380" s="63"/>
      <c r="M380" s="63"/>
      <c r="N380" s="63"/>
      <c r="O380" s="887"/>
      <c r="P380" s="63"/>
      <c r="Q380" s="890"/>
      <c r="R380" s="888"/>
      <c r="S380" s="889"/>
      <c r="T380" s="889"/>
      <c r="U380" s="871"/>
      <c r="V380" s="871"/>
      <c r="W380" s="63"/>
      <c r="X380" s="63"/>
      <c r="Y380" s="63"/>
      <c r="Z380" s="63"/>
      <c r="AA380" s="63"/>
      <c r="AB380" s="63"/>
      <c r="AC380" s="63"/>
      <c r="AD380" s="63"/>
    </row>
    <row r="381" spans="1:30">
      <c r="A381" s="616" t="s">
        <v>166</v>
      </c>
      <c r="B381" s="379"/>
      <c r="C381" s="379"/>
      <c r="D381" s="379"/>
      <c r="E381" s="379"/>
      <c r="F381" s="379"/>
      <c r="G381" s="379"/>
      <c r="H381" s="379"/>
      <c r="I381" s="379"/>
      <c r="J381" s="379"/>
      <c r="K381" s="379"/>
      <c r="L381" s="379"/>
      <c r="M381" s="379"/>
      <c r="N381" s="379"/>
      <c r="O381" s="379"/>
      <c r="P381" s="63" t="str">
        <f>"個別票"&amp;Q381</f>
        <v>個別票21</v>
      </c>
      <c r="Q381" s="871">
        <f>Q362+1</f>
        <v>21</v>
      </c>
      <c r="R381" s="871"/>
      <c r="S381" s="871"/>
      <c r="T381" s="871"/>
      <c r="U381" s="871"/>
      <c r="V381" s="871"/>
      <c r="W381" s="63"/>
      <c r="X381" s="63"/>
      <c r="Y381" s="63"/>
      <c r="Z381" s="63"/>
      <c r="AA381" s="63"/>
      <c r="AB381" s="63"/>
      <c r="AC381" s="63"/>
      <c r="AD381" s="63"/>
    </row>
    <row r="382" spans="1:30">
      <c r="A382" s="379" t="s">
        <v>146</v>
      </c>
      <c r="B382" s="619"/>
      <c r="C382" s="619"/>
      <c r="D382" s="619"/>
      <c r="E382" s="619"/>
      <c r="F382" s="619"/>
      <c r="G382" s="619"/>
      <c r="H382" s="619"/>
      <c r="I382" s="619"/>
      <c r="J382" s="619"/>
      <c r="K382" s="619"/>
      <c r="L382" s="619"/>
      <c r="M382" s="619"/>
      <c r="N382" s="379"/>
      <c r="O382" s="379"/>
      <c r="P382" s="63"/>
      <c r="Q382" s="871"/>
      <c r="R382" s="871"/>
      <c r="S382" s="871"/>
      <c r="T382" s="871"/>
      <c r="U382" s="871"/>
      <c r="V382" s="871"/>
      <c r="W382" s="63"/>
      <c r="X382" s="63"/>
      <c r="Y382" s="63"/>
      <c r="Z382" s="63"/>
      <c r="AA382" s="63"/>
      <c r="AB382" s="63"/>
      <c r="AC382" s="63"/>
      <c r="AD382" s="63"/>
    </row>
    <row r="383" spans="1:30" ht="17.25">
      <c r="A383" s="3056" t="s">
        <v>240</v>
      </c>
      <c r="B383" s="3056"/>
      <c r="C383" s="3056"/>
      <c r="D383" s="3056"/>
      <c r="E383" s="3056"/>
      <c r="F383" s="3056"/>
      <c r="G383" s="3056"/>
      <c r="H383" s="3056"/>
      <c r="I383" s="3056"/>
      <c r="J383" s="3056"/>
      <c r="K383" s="3056"/>
      <c r="L383" s="3056"/>
      <c r="M383" s="3056"/>
      <c r="N383" s="3056"/>
      <c r="O383" s="3056"/>
      <c r="P383" s="63"/>
      <c r="Q383" s="871"/>
      <c r="R383" s="871"/>
      <c r="S383" s="871"/>
      <c r="T383" s="871"/>
      <c r="U383" s="871"/>
      <c r="V383" s="871"/>
      <c r="W383" s="63"/>
      <c r="X383" s="63"/>
      <c r="Y383" s="63"/>
      <c r="Z383" s="63"/>
      <c r="AA383" s="63"/>
      <c r="AB383" s="63"/>
      <c r="AC383" s="63"/>
      <c r="AD383" s="63"/>
    </row>
    <row r="384" spans="1:30" ht="31.5" customHeight="1">
      <c r="A384" s="860"/>
      <c r="B384" s="860"/>
      <c r="C384" s="860"/>
      <c r="D384" s="860"/>
      <c r="E384" s="860"/>
      <c r="F384" s="860"/>
      <c r="G384" s="860"/>
      <c r="H384" s="860"/>
      <c r="I384" s="860"/>
      <c r="J384" s="860"/>
      <c r="K384" s="860"/>
      <c r="L384" s="860"/>
      <c r="M384" s="860"/>
      <c r="N384" s="860"/>
      <c r="O384" s="860"/>
      <c r="P384" s="63"/>
      <c r="Q384" s="871"/>
      <c r="R384" s="871"/>
      <c r="S384" s="871"/>
      <c r="T384" s="871"/>
      <c r="U384" s="871"/>
      <c r="V384" s="871"/>
      <c r="W384" s="63"/>
      <c r="X384" s="63"/>
      <c r="Y384" s="63"/>
      <c r="Z384" s="63"/>
      <c r="AA384" s="63"/>
      <c r="AB384" s="63"/>
      <c r="AC384" s="63"/>
      <c r="AD384" s="63"/>
    </row>
    <row r="385" spans="1:30" s="873" customFormat="1" ht="15.95" customHeight="1">
      <c r="A385" s="858" t="s">
        <v>147</v>
      </c>
      <c r="B385" s="872"/>
      <c r="C385" s="872"/>
      <c r="D385" s="872"/>
      <c r="E385" s="872"/>
      <c r="F385" s="872"/>
      <c r="G385" s="872"/>
      <c r="H385" s="872"/>
      <c r="I385" s="872"/>
      <c r="J385" s="872"/>
      <c r="K385" s="872"/>
      <c r="L385" s="872"/>
      <c r="M385" s="872"/>
      <c r="P385" s="874"/>
      <c r="Q385" s="875"/>
      <c r="R385" s="875"/>
      <c r="S385" s="875"/>
      <c r="T385" s="875"/>
      <c r="U385" s="871"/>
      <c r="V385" s="875"/>
      <c r="W385" s="874"/>
      <c r="X385" s="63"/>
      <c r="Y385" s="63"/>
      <c r="Z385" s="63"/>
      <c r="AA385" s="63"/>
      <c r="AB385" s="63"/>
      <c r="AC385" s="63"/>
      <c r="AD385" s="63"/>
    </row>
    <row r="386" spans="1:30" ht="39.950000000000003" customHeight="1">
      <c r="A386" s="3057" t="s">
        <v>148</v>
      </c>
      <c r="B386" s="3058"/>
      <c r="C386" s="3059"/>
      <c r="D386" s="3060" t="str">
        <f>参照元個別!I25</f>
        <v>事業所名を入力21</v>
      </c>
      <c r="E386" s="3061"/>
      <c r="F386" s="3061"/>
      <c r="G386" s="3061"/>
      <c r="H386" s="3061"/>
      <c r="I386" s="3061"/>
      <c r="J386" s="3061"/>
      <c r="K386" s="3061"/>
      <c r="L386" s="3061"/>
      <c r="M386" s="3061"/>
      <c r="N386" s="3061"/>
      <c r="O386" s="3062"/>
      <c r="P386" s="63"/>
      <c r="Q386" s="871"/>
      <c r="R386" s="871"/>
      <c r="S386" s="871"/>
      <c r="T386" s="871"/>
      <c r="U386" s="871"/>
      <c r="V386" s="871"/>
      <c r="W386" s="63"/>
      <c r="X386" s="63"/>
      <c r="Y386" s="63"/>
      <c r="Z386" s="63"/>
      <c r="AA386" s="63"/>
      <c r="AB386" s="63"/>
      <c r="AC386" s="63"/>
      <c r="AD386" s="63"/>
    </row>
    <row r="387" spans="1:30" ht="39.950000000000003" customHeight="1">
      <c r="A387" s="3063" t="s">
        <v>149</v>
      </c>
      <c r="B387" s="3064"/>
      <c r="C387" s="3065"/>
      <c r="D387" s="3102"/>
      <c r="E387" s="3103"/>
      <c r="F387" s="3103"/>
      <c r="G387" s="3103"/>
      <c r="H387" s="3103"/>
      <c r="I387" s="3103"/>
      <c r="J387" s="3103"/>
      <c r="K387" s="3103"/>
      <c r="L387" s="3103"/>
      <c r="M387" s="3103"/>
      <c r="N387" s="3103"/>
      <c r="O387" s="3104"/>
      <c r="P387" s="63"/>
      <c r="Q387" s="871"/>
      <c r="R387" s="871"/>
      <c r="S387" s="871"/>
      <c r="T387" s="871"/>
      <c r="U387" s="871"/>
      <c r="V387" s="871"/>
      <c r="W387" s="63"/>
      <c r="X387" s="63"/>
      <c r="Y387" s="63"/>
      <c r="Z387" s="63"/>
      <c r="AA387" s="63"/>
      <c r="AB387" s="63"/>
      <c r="AC387" s="63"/>
      <c r="AD387" s="63"/>
    </row>
    <row r="388" spans="1:30" ht="39.950000000000003" customHeight="1">
      <c r="A388" s="3077" t="s">
        <v>150</v>
      </c>
      <c r="B388" s="3078"/>
      <c r="C388" s="3079"/>
      <c r="D388" s="3080"/>
      <c r="E388" s="876" t="s">
        <v>171</v>
      </c>
      <c r="F388" s="3072" t="s">
        <v>241</v>
      </c>
      <c r="G388" s="3073"/>
      <c r="H388" s="3081" t="str">
        <f ca="1">参照元個別!$O$25</f>
        <v/>
      </c>
      <c r="I388" s="3082"/>
      <c r="J388" s="877" t="s">
        <v>167</v>
      </c>
      <c r="K388" s="3072" t="s">
        <v>242</v>
      </c>
      <c r="L388" s="3073"/>
      <c r="M388" s="3069"/>
      <c r="N388" s="3070"/>
      <c r="O388" s="3071"/>
      <c r="P388" s="63" t="str">
        <f>IFERROR(VLOOKUP(M388,$U$3:$V$18,2,0),"")</f>
        <v/>
      </c>
      <c r="Q388" s="871"/>
      <c r="R388" s="871"/>
      <c r="S388" s="871"/>
      <c r="T388" s="871"/>
      <c r="U388" s="875"/>
      <c r="V388" s="871"/>
      <c r="W388" s="63"/>
      <c r="X388" s="63"/>
      <c r="Y388" s="63"/>
      <c r="Z388" s="63"/>
      <c r="AA388" s="63"/>
      <c r="AB388" s="63"/>
      <c r="AC388" s="63"/>
      <c r="AD388" s="63"/>
    </row>
    <row r="389" spans="1:30" ht="39.950000000000003" customHeight="1">
      <c r="A389" s="3072" t="s">
        <v>243</v>
      </c>
      <c r="B389" s="3073"/>
      <c r="C389" s="3074"/>
      <c r="D389" s="3042"/>
      <c r="E389" s="3043"/>
      <c r="F389" s="3072" t="s">
        <v>153</v>
      </c>
      <c r="G389" s="3073"/>
      <c r="H389" s="3074"/>
      <c r="I389" s="3042"/>
      <c r="J389" s="3043"/>
      <c r="K389" s="3075"/>
      <c r="L389" s="3076"/>
      <c r="M389" s="3076"/>
      <c r="N389" s="3076"/>
      <c r="O389" s="3076"/>
      <c r="P389" s="63"/>
      <c r="Q389" s="871"/>
      <c r="R389" s="871"/>
      <c r="S389" s="871"/>
      <c r="T389" s="871"/>
      <c r="U389" s="871"/>
      <c r="V389" s="871"/>
      <c r="W389" s="63"/>
      <c r="X389" s="63"/>
      <c r="Y389" s="63"/>
      <c r="Z389" s="63"/>
      <c r="AA389" s="63"/>
      <c r="AB389" s="63"/>
      <c r="AC389" s="63"/>
      <c r="AD389" s="63"/>
    </row>
    <row r="390" spans="1:30" ht="18.75" customHeight="1">
      <c r="A390" s="878"/>
      <c r="B390" s="878"/>
      <c r="C390" s="879"/>
      <c r="D390" s="880"/>
      <c r="E390" s="879"/>
      <c r="F390" s="881"/>
      <c r="P390" s="63"/>
      <c r="Q390" s="871"/>
      <c r="R390" s="871"/>
      <c r="S390" s="871"/>
      <c r="T390" s="871"/>
      <c r="U390" s="871"/>
      <c r="V390" s="891"/>
      <c r="W390" s="882"/>
      <c r="X390" s="63"/>
      <c r="Y390" s="63"/>
      <c r="Z390" s="63"/>
      <c r="AA390" s="63"/>
      <c r="AB390" s="63"/>
      <c r="AC390" s="63"/>
      <c r="AD390" s="63"/>
    </row>
    <row r="391" spans="1:30" ht="30" customHeight="1">
      <c r="A391" s="3084" t="s">
        <v>308</v>
      </c>
      <c r="B391" s="3085"/>
      <c r="C391" s="3085"/>
      <c r="D391" s="3085"/>
      <c r="E391" s="3085"/>
      <c r="F391" s="3085"/>
      <c r="G391" s="3085"/>
      <c r="H391" s="3085"/>
      <c r="I391" s="3085"/>
      <c r="J391" s="3085"/>
      <c r="K391" s="3085"/>
      <c r="L391" s="3085"/>
      <c r="M391" s="3085"/>
      <c r="N391" s="3085"/>
      <c r="O391" s="3085"/>
      <c r="P391" s="63"/>
      <c r="Q391" s="871"/>
      <c r="R391" s="871"/>
      <c r="S391" s="871"/>
      <c r="T391" s="871"/>
      <c r="U391" s="871"/>
      <c r="V391" s="891"/>
      <c r="W391" s="882"/>
      <c r="X391" s="63"/>
      <c r="Y391" s="63"/>
      <c r="Z391" s="63"/>
      <c r="AA391" s="63"/>
      <c r="AB391" s="63"/>
      <c r="AC391" s="63"/>
      <c r="AD391" s="63"/>
    </row>
    <row r="392" spans="1:30" s="873" customFormat="1" ht="15.95" customHeight="1">
      <c r="A392" s="823" t="s">
        <v>310</v>
      </c>
      <c r="B392" s="883"/>
      <c r="C392" s="883"/>
      <c r="D392" s="883"/>
      <c r="E392" s="883"/>
      <c r="F392" s="883"/>
      <c r="G392" s="883"/>
      <c r="H392" s="883"/>
      <c r="I392" s="883"/>
      <c r="J392" s="883"/>
      <c r="K392" s="883"/>
      <c r="L392" s="823"/>
      <c r="M392" s="823"/>
      <c r="N392" s="823"/>
      <c r="O392" s="823"/>
      <c r="P392" s="874"/>
      <c r="Q392" s="884"/>
      <c r="R392" s="884"/>
      <c r="S392" s="884"/>
      <c r="T392" s="884"/>
      <c r="U392" s="871"/>
      <c r="V392" s="884"/>
      <c r="W392" s="885"/>
      <c r="X392" s="63"/>
      <c r="Y392" s="63"/>
      <c r="Z392" s="63"/>
      <c r="AA392" s="63"/>
      <c r="AB392" s="63"/>
      <c r="AC392" s="63"/>
      <c r="AD392" s="63"/>
    </row>
    <row r="393" spans="1:30" ht="36" customHeight="1">
      <c r="A393" s="2754"/>
      <c r="B393" s="2756"/>
      <c r="C393" s="2752" t="s">
        <v>307</v>
      </c>
      <c r="D393" s="2752"/>
      <c r="E393" s="2752"/>
      <c r="F393" s="2752"/>
      <c r="G393" s="2752"/>
      <c r="H393" s="2015"/>
      <c r="I393" s="2751" t="s">
        <v>244</v>
      </c>
      <c r="J393" s="2014"/>
      <c r="K393" s="2014"/>
      <c r="L393" s="2014"/>
      <c r="M393" s="2014"/>
      <c r="N393" s="2014"/>
      <c r="O393" s="2015"/>
      <c r="P393" s="63"/>
      <c r="Q393" s="871"/>
      <c r="R393" s="871"/>
      <c r="S393" s="871"/>
      <c r="T393" s="871"/>
      <c r="U393" s="871"/>
      <c r="V393" s="871"/>
      <c r="W393" s="63"/>
      <c r="X393" s="63"/>
      <c r="Y393" s="63"/>
      <c r="Z393" s="63"/>
      <c r="AA393" s="63"/>
      <c r="AB393" s="63"/>
      <c r="AC393" s="63"/>
      <c r="AD393" s="63"/>
    </row>
    <row r="394" spans="1:30" ht="24" customHeight="1">
      <c r="A394" s="2772" t="s">
        <v>184</v>
      </c>
      <c r="B394" s="2773"/>
      <c r="C394" s="3086" t="str">
        <f ca="1">参照元個別!D25</f>
        <v/>
      </c>
      <c r="D394" s="3086"/>
      <c r="E394" s="3086"/>
      <c r="F394" s="3086"/>
      <c r="G394" s="3087"/>
      <c r="H394" s="3090" t="s">
        <v>3165</v>
      </c>
      <c r="I394" s="3105" t="str">
        <f ca="1">参照元個別!F25</f>
        <v/>
      </c>
      <c r="J394" s="3106"/>
      <c r="K394" s="3106"/>
      <c r="L394" s="3106"/>
      <c r="M394" s="3096" t="s">
        <v>3142</v>
      </c>
      <c r="N394" s="3098" t="str">
        <f>参照元個別!G25</f>
        <v>　</v>
      </c>
      <c r="O394" s="3099"/>
      <c r="P394" s="828"/>
      <c r="Q394" s="871"/>
      <c r="R394" s="871"/>
      <c r="S394" s="871"/>
      <c r="T394" s="871"/>
      <c r="U394" s="871"/>
      <c r="V394" s="871"/>
      <c r="W394" s="63"/>
      <c r="X394" s="63"/>
      <c r="Y394" s="63"/>
      <c r="Z394" s="63"/>
      <c r="AA394" s="63"/>
      <c r="AB394" s="63"/>
      <c r="AC394" s="63"/>
      <c r="AD394" s="63"/>
    </row>
    <row r="395" spans="1:30" ht="23.1" customHeight="1">
      <c r="A395" s="2769">
        <f>IF( 報1!$L$28="","", 報1!$L$28 )</f>
        <v>2025</v>
      </c>
      <c r="B395" s="2770"/>
      <c r="C395" s="3088"/>
      <c r="D395" s="3088"/>
      <c r="E395" s="3088"/>
      <c r="F395" s="3088"/>
      <c r="G395" s="3089"/>
      <c r="H395" s="3091"/>
      <c r="I395" s="3107"/>
      <c r="J395" s="3108"/>
      <c r="K395" s="3108"/>
      <c r="L395" s="3108"/>
      <c r="M395" s="3097"/>
      <c r="N395" s="3100"/>
      <c r="O395" s="3101"/>
      <c r="P395" s="828"/>
      <c r="Q395" s="871"/>
      <c r="R395" s="871"/>
      <c r="S395" s="871"/>
      <c r="T395" s="871"/>
      <c r="U395" s="871"/>
      <c r="V395" s="871"/>
      <c r="W395" s="63"/>
      <c r="X395" s="63"/>
      <c r="Y395" s="63"/>
      <c r="Z395" s="63"/>
      <c r="AA395" s="63"/>
      <c r="AB395" s="63"/>
      <c r="AC395" s="63"/>
      <c r="AD395" s="63"/>
    </row>
    <row r="396" spans="1:30">
      <c r="A396" s="3083"/>
      <c r="B396" s="3083"/>
      <c r="C396" s="3083"/>
      <c r="D396" s="3083"/>
      <c r="E396" s="3083"/>
      <c r="F396" s="3083"/>
      <c r="G396" s="3083"/>
      <c r="H396" s="3083"/>
      <c r="I396" s="3083"/>
      <c r="J396" s="3083"/>
      <c r="K396" s="3083"/>
      <c r="L396" s="3083"/>
      <c r="M396" s="3083"/>
      <c r="N396" s="3083"/>
      <c r="O396" s="3083"/>
      <c r="P396" s="63"/>
      <c r="Q396" s="892"/>
      <c r="R396" s="886"/>
      <c r="S396" s="886"/>
      <c r="T396" s="886"/>
      <c r="U396" s="886"/>
      <c r="V396" s="871"/>
      <c r="W396" s="63"/>
      <c r="X396" s="63"/>
      <c r="Y396" s="63"/>
      <c r="Z396" s="63"/>
      <c r="AA396" s="63"/>
      <c r="AB396" s="63"/>
      <c r="AC396" s="63"/>
      <c r="AD396" s="63"/>
    </row>
    <row r="397" spans="1:30">
      <c r="A397" s="63"/>
      <c r="B397" s="63"/>
      <c r="C397" s="63"/>
      <c r="D397" s="63"/>
      <c r="E397" s="63"/>
      <c r="F397" s="63"/>
      <c r="G397" s="63"/>
      <c r="H397" s="63"/>
      <c r="I397" s="63"/>
      <c r="J397" s="63"/>
      <c r="K397" s="63"/>
      <c r="L397" s="63"/>
      <c r="M397" s="63"/>
      <c r="N397" s="63"/>
      <c r="O397" s="887"/>
      <c r="P397" s="63"/>
      <c r="Q397" s="892"/>
      <c r="R397" s="888"/>
      <c r="S397" s="889"/>
      <c r="T397" s="889"/>
      <c r="U397" s="871"/>
      <c r="V397" s="871"/>
      <c r="W397" s="63"/>
      <c r="X397" s="63"/>
      <c r="Y397" s="63"/>
      <c r="Z397" s="63"/>
      <c r="AA397" s="63"/>
      <c r="AB397" s="63"/>
      <c r="AC397" s="63"/>
      <c r="AD397" s="63"/>
    </row>
    <row r="398" spans="1:30">
      <c r="A398" s="63"/>
      <c r="B398" s="63"/>
      <c r="C398" s="63"/>
      <c r="D398" s="63"/>
      <c r="E398" s="63"/>
      <c r="F398" s="63"/>
      <c r="G398" s="63"/>
      <c r="H398" s="63"/>
      <c r="I398" s="63"/>
      <c r="J398" s="63"/>
      <c r="K398" s="63"/>
      <c r="L398" s="63"/>
      <c r="M398" s="63"/>
      <c r="N398" s="63"/>
      <c r="O398" s="887"/>
      <c r="P398" s="63"/>
      <c r="Q398" s="890"/>
      <c r="R398" s="888"/>
      <c r="S398" s="889"/>
      <c r="T398" s="889"/>
      <c r="U398" s="871"/>
      <c r="V398" s="871"/>
      <c r="W398" s="63"/>
      <c r="X398" s="63"/>
      <c r="Y398" s="63"/>
      <c r="Z398" s="63"/>
      <c r="AA398" s="63"/>
      <c r="AB398" s="63"/>
      <c r="AC398" s="63"/>
      <c r="AD398" s="63"/>
    </row>
    <row r="399" spans="1:30">
      <c r="A399" s="63"/>
      <c r="B399" s="63"/>
      <c r="C399" s="63"/>
      <c r="D399" s="63"/>
      <c r="E399" s="63"/>
      <c r="F399" s="63"/>
      <c r="G399" s="63"/>
      <c r="H399" s="63"/>
      <c r="I399" s="63"/>
      <c r="J399" s="63"/>
      <c r="K399" s="63"/>
      <c r="L399" s="63"/>
      <c r="M399" s="63"/>
      <c r="N399" s="63"/>
      <c r="O399" s="887"/>
      <c r="P399" s="63"/>
      <c r="Q399" s="890"/>
      <c r="R399" s="888"/>
      <c r="S399" s="889"/>
      <c r="T399" s="889"/>
      <c r="U399" s="871"/>
      <c r="V399" s="871"/>
      <c r="W399" s="63"/>
      <c r="X399" s="63"/>
      <c r="Y399" s="63"/>
      <c r="Z399" s="63"/>
      <c r="AA399" s="63"/>
      <c r="AB399" s="63"/>
      <c r="AC399" s="63"/>
      <c r="AD399" s="63"/>
    </row>
    <row r="400" spans="1:30">
      <c r="A400" s="616" t="s">
        <v>166</v>
      </c>
      <c r="B400" s="379"/>
      <c r="C400" s="379"/>
      <c r="D400" s="379"/>
      <c r="E400" s="379"/>
      <c r="F400" s="379"/>
      <c r="G400" s="379"/>
      <c r="H400" s="379"/>
      <c r="I400" s="379"/>
      <c r="J400" s="379"/>
      <c r="K400" s="379"/>
      <c r="L400" s="379"/>
      <c r="M400" s="379"/>
      <c r="N400" s="379"/>
      <c r="O400" s="379"/>
      <c r="P400" s="63" t="str">
        <f>"個別票"&amp;Q400</f>
        <v>個別票22</v>
      </c>
      <c r="Q400" s="871">
        <f>Q381+1</f>
        <v>22</v>
      </c>
      <c r="R400" s="871"/>
      <c r="S400" s="871"/>
      <c r="T400" s="871"/>
      <c r="U400" s="871"/>
      <c r="V400" s="871"/>
      <c r="W400" s="63"/>
      <c r="X400" s="63"/>
      <c r="Y400" s="63"/>
      <c r="Z400" s="63"/>
      <c r="AA400" s="63"/>
      <c r="AB400" s="63"/>
      <c r="AC400" s="63"/>
      <c r="AD400" s="63"/>
    </row>
    <row r="401" spans="1:30">
      <c r="A401" s="379" t="s">
        <v>146</v>
      </c>
      <c r="B401" s="619"/>
      <c r="C401" s="619"/>
      <c r="D401" s="619"/>
      <c r="E401" s="619"/>
      <c r="F401" s="619"/>
      <c r="G401" s="619"/>
      <c r="H401" s="619"/>
      <c r="I401" s="619"/>
      <c r="J401" s="619"/>
      <c r="K401" s="619"/>
      <c r="L401" s="619"/>
      <c r="M401" s="619"/>
      <c r="N401" s="379"/>
      <c r="O401" s="379"/>
      <c r="P401" s="63"/>
      <c r="Q401" s="871"/>
      <c r="R401" s="871"/>
      <c r="S401" s="871"/>
      <c r="T401" s="871"/>
      <c r="U401" s="871"/>
      <c r="V401" s="871"/>
      <c r="W401" s="63"/>
      <c r="X401" s="63"/>
      <c r="Y401" s="63"/>
      <c r="Z401" s="63"/>
      <c r="AA401" s="63"/>
      <c r="AB401" s="63"/>
      <c r="AC401" s="63"/>
      <c r="AD401" s="63"/>
    </row>
    <row r="402" spans="1:30" ht="17.25">
      <c r="A402" s="3056" t="s">
        <v>240</v>
      </c>
      <c r="B402" s="3056"/>
      <c r="C402" s="3056"/>
      <c r="D402" s="3056"/>
      <c r="E402" s="3056"/>
      <c r="F402" s="3056"/>
      <c r="G402" s="3056"/>
      <c r="H402" s="3056"/>
      <c r="I402" s="3056"/>
      <c r="J402" s="3056"/>
      <c r="K402" s="3056"/>
      <c r="L402" s="3056"/>
      <c r="M402" s="3056"/>
      <c r="N402" s="3056"/>
      <c r="O402" s="3056"/>
      <c r="P402" s="63"/>
      <c r="Q402" s="871"/>
      <c r="R402" s="871"/>
      <c r="S402" s="871"/>
      <c r="T402" s="871"/>
      <c r="U402" s="871"/>
      <c r="V402" s="871"/>
      <c r="W402" s="63"/>
      <c r="X402" s="63"/>
      <c r="Y402" s="63"/>
      <c r="Z402" s="63"/>
      <c r="AA402" s="63"/>
      <c r="AB402" s="63"/>
      <c r="AC402" s="63"/>
      <c r="AD402" s="63"/>
    </row>
    <row r="403" spans="1:30" ht="31.5" customHeight="1">
      <c r="A403" s="860"/>
      <c r="B403" s="860"/>
      <c r="C403" s="860"/>
      <c r="D403" s="860"/>
      <c r="E403" s="860"/>
      <c r="F403" s="860"/>
      <c r="G403" s="860"/>
      <c r="H403" s="860"/>
      <c r="I403" s="860"/>
      <c r="J403" s="860"/>
      <c r="K403" s="860"/>
      <c r="L403" s="860"/>
      <c r="M403" s="860"/>
      <c r="N403" s="860"/>
      <c r="O403" s="860"/>
      <c r="P403" s="63"/>
      <c r="Q403" s="871"/>
      <c r="R403" s="871"/>
      <c r="S403" s="871"/>
      <c r="T403" s="871"/>
      <c r="U403" s="871"/>
      <c r="V403" s="871"/>
      <c r="W403" s="63"/>
      <c r="X403" s="63"/>
      <c r="Y403" s="63"/>
      <c r="Z403" s="63"/>
      <c r="AA403" s="63"/>
      <c r="AB403" s="63"/>
      <c r="AC403" s="63"/>
      <c r="AD403" s="63"/>
    </row>
    <row r="404" spans="1:30" s="873" customFormat="1" ht="15.95" customHeight="1">
      <c r="A404" s="858" t="s">
        <v>147</v>
      </c>
      <c r="B404" s="872"/>
      <c r="C404" s="872"/>
      <c r="D404" s="872"/>
      <c r="E404" s="872"/>
      <c r="F404" s="872"/>
      <c r="G404" s="872"/>
      <c r="H404" s="872"/>
      <c r="I404" s="872"/>
      <c r="J404" s="872"/>
      <c r="K404" s="872"/>
      <c r="L404" s="872"/>
      <c r="M404" s="872"/>
      <c r="P404" s="874"/>
      <c r="Q404" s="875"/>
      <c r="R404" s="875"/>
      <c r="S404" s="875"/>
      <c r="T404" s="875"/>
      <c r="U404" s="871"/>
      <c r="V404" s="875"/>
      <c r="W404" s="874"/>
      <c r="X404" s="63"/>
      <c r="Y404" s="63"/>
      <c r="Z404" s="63"/>
      <c r="AA404" s="63"/>
      <c r="AB404" s="63"/>
      <c r="AC404" s="63"/>
      <c r="AD404" s="63"/>
    </row>
    <row r="405" spans="1:30" ht="39.950000000000003" customHeight="1">
      <c r="A405" s="3057" t="s">
        <v>148</v>
      </c>
      <c r="B405" s="3058"/>
      <c r="C405" s="3059"/>
      <c r="D405" s="3060" t="str">
        <f>参照元個別!I26</f>
        <v>事業所名を入力22</v>
      </c>
      <c r="E405" s="3061"/>
      <c r="F405" s="3061"/>
      <c r="G405" s="3061"/>
      <c r="H405" s="3061"/>
      <c r="I405" s="3061"/>
      <c r="J405" s="3061"/>
      <c r="K405" s="3061"/>
      <c r="L405" s="3061"/>
      <c r="M405" s="3061"/>
      <c r="N405" s="3061"/>
      <c r="O405" s="3062"/>
      <c r="P405" s="63"/>
      <c r="Q405" s="871"/>
      <c r="R405" s="871"/>
      <c r="S405" s="871"/>
      <c r="T405" s="871"/>
      <c r="U405" s="871"/>
      <c r="V405" s="871"/>
      <c r="W405" s="63"/>
      <c r="X405" s="63"/>
      <c r="Y405" s="63"/>
      <c r="Z405" s="63"/>
      <c r="AA405" s="63"/>
      <c r="AB405" s="63"/>
      <c r="AC405" s="63"/>
      <c r="AD405" s="63"/>
    </row>
    <row r="406" spans="1:30" ht="39.950000000000003" customHeight="1">
      <c r="A406" s="3063" t="s">
        <v>149</v>
      </c>
      <c r="B406" s="3064"/>
      <c r="C406" s="3065"/>
      <c r="D406" s="3102"/>
      <c r="E406" s="3103"/>
      <c r="F406" s="3103"/>
      <c r="G406" s="3103"/>
      <c r="H406" s="3103"/>
      <c r="I406" s="3103"/>
      <c r="J406" s="3103"/>
      <c r="K406" s="3103"/>
      <c r="L406" s="3103"/>
      <c r="M406" s="3103"/>
      <c r="N406" s="3103"/>
      <c r="O406" s="3104"/>
      <c r="P406" s="63"/>
      <c r="Q406" s="871"/>
      <c r="R406" s="871"/>
      <c r="S406" s="871"/>
      <c r="T406" s="871"/>
      <c r="U406" s="871"/>
      <c r="V406" s="871"/>
      <c r="W406" s="63"/>
      <c r="X406" s="63"/>
      <c r="Y406" s="63"/>
      <c r="Z406" s="63"/>
      <c r="AA406" s="63"/>
      <c r="AB406" s="63"/>
      <c r="AC406" s="63"/>
      <c r="AD406" s="63"/>
    </row>
    <row r="407" spans="1:30" ht="39.950000000000003" customHeight="1">
      <c r="A407" s="3077" t="s">
        <v>150</v>
      </c>
      <c r="B407" s="3078"/>
      <c r="C407" s="3079"/>
      <c r="D407" s="3080"/>
      <c r="E407" s="876" t="s">
        <v>171</v>
      </c>
      <c r="F407" s="3072" t="s">
        <v>241</v>
      </c>
      <c r="G407" s="3073"/>
      <c r="H407" s="3081" t="str">
        <f ca="1">参照元個別!$O$26</f>
        <v/>
      </c>
      <c r="I407" s="3082"/>
      <c r="J407" s="877" t="s">
        <v>167</v>
      </c>
      <c r="K407" s="3072" t="s">
        <v>242</v>
      </c>
      <c r="L407" s="3073"/>
      <c r="M407" s="3069"/>
      <c r="N407" s="3070"/>
      <c r="O407" s="3071"/>
      <c r="P407" s="63" t="str">
        <f>IFERROR(VLOOKUP(M407,$U$3:$V$18,2,0),"")</f>
        <v/>
      </c>
      <c r="Q407" s="871"/>
      <c r="R407" s="871"/>
      <c r="S407" s="871"/>
      <c r="T407" s="871"/>
      <c r="U407" s="875"/>
      <c r="V407" s="871"/>
      <c r="W407" s="63"/>
      <c r="X407" s="63"/>
      <c r="Y407" s="63"/>
      <c r="Z407" s="63"/>
      <c r="AA407" s="63"/>
      <c r="AB407" s="63"/>
      <c r="AC407" s="63"/>
      <c r="AD407" s="63"/>
    </row>
    <row r="408" spans="1:30" ht="39.950000000000003" customHeight="1">
      <c r="A408" s="3072" t="s">
        <v>243</v>
      </c>
      <c r="B408" s="3073"/>
      <c r="C408" s="3074"/>
      <c r="D408" s="3042"/>
      <c r="E408" s="3043"/>
      <c r="F408" s="3072" t="s">
        <v>153</v>
      </c>
      <c r="G408" s="3073"/>
      <c r="H408" s="3074"/>
      <c r="I408" s="3042"/>
      <c r="J408" s="3043"/>
      <c r="K408" s="3075"/>
      <c r="L408" s="3076"/>
      <c r="M408" s="3076"/>
      <c r="N408" s="3076"/>
      <c r="O408" s="3076"/>
      <c r="P408" s="63"/>
      <c r="Q408" s="871"/>
      <c r="R408" s="871"/>
      <c r="S408" s="871"/>
      <c r="T408" s="871"/>
      <c r="U408" s="871"/>
      <c r="V408" s="871"/>
      <c r="W408" s="63"/>
      <c r="X408" s="63"/>
      <c r="Y408" s="63"/>
      <c r="Z408" s="63"/>
      <c r="AA408" s="63"/>
      <c r="AB408" s="63"/>
      <c r="AC408" s="63"/>
      <c r="AD408" s="63"/>
    </row>
    <row r="409" spans="1:30" ht="18.75" customHeight="1">
      <c r="A409" s="878"/>
      <c r="B409" s="878"/>
      <c r="C409" s="879"/>
      <c r="D409" s="880"/>
      <c r="E409" s="879"/>
      <c r="F409" s="881"/>
      <c r="P409" s="63"/>
      <c r="Q409" s="871"/>
      <c r="R409" s="871"/>
      <c r="S409" s="871"/>
      <c r="T409" s="871"/>
      <c r="U409" s="871"/>
      <c r="V409" s="891"/>
      <c r="W409" s="882"/>
      <c r="X409" s="63"/>
      <c r="Y409" s="63"/>
      <c r="Z409" s="63"/>
      <c r="AA409" s="63"/>
      <c r="AB409" s="63"/>
      <c r="AC409" s="63"/>
      <c r="AD409" s="63"/>
    </row>
    <row r="410" spans="1:30" ht="30" customHeight="1">
      <c r="A410" s="3084" t="s">
        <v>308</v>
      </c>
      <c r="B410" s="3085"/>
      <c r="C410" s="3085"/>
      <c r="D410" s="3085"/>
      <c r="E410" s="3085"/>
      <c r="F410" s="3085"/>
      <c r="G410" s="3085"/>
      <c r="H410" s="3085"/>
      <c r="I410" s="3085"/>
      <c r="J410" s="3085"/>
      <c r="K410" s="3085"/>
      <c r="L410" s="3085"/>
      <c r="M410" s="3085"/>
      <c r="N410" s="3085"/>
      <c r="O410" s="3085"/>
      <c r="P410" s="63"/>
      <c r="Q410" s="871"/>
      <c r="R410" s="871"/>
      <c r="S410" s="871"/>
      <c r="T410" s="871"/>
      <c r="U410" s="871"/>
      <c r="V410" s="891"/>
      <c r="W410" s="882"/>
      <c r="X410" s="63"/>
      <c r="Y410" s="63"/>
      <c r="Z410" s="63"/>
      <c r="AA410" s="63"/>
      <c r="AB410" s="63"/>
      <c r="AC410" s="63"/>
      <c r="AD410" s="63"/>
    </row>
    <row r="411" spans="1:30" s="873" customFormat="1" ht="15.95" customHeight="1">
      <c r="A411" s="823" t="s">
        <v>310</v>
      </c>
      <c r="B411" s="883"/>
      <c r="C411" s="883"/>
      <c r="D411" s="883"/>
      <c r="E411" s="883"/>
      <c r="F411" s="883"/>
      <c r="G411" s="883"/>
      <c r="H411" s="883"/>
      <c r="I411" s="883"/>
      <c r="J411" s="883"/>
      <c r="K411" s="883"/>
      <c r="L411" s="823"/>
      <c r="M411" s="823"/>
      <c r="N411" s="823"/>
      <c r="O411" s="823"/>
      <c r="P411" s="874"/>
      <c r="Q411" s="884"/>
      <c r="R411" s="884"/>
      <c r="S411" s="884"/>
      <c r="T411" s="884"/>
      <c r="U411" s="871"/>
      <c r="V411" s="884"/>
      <c r="W411" s="885"/>
      <c r="X411" s="63"/>
      <c r="Y411" s="63"/>
      <c r="Z411" s="63"/>
      <c r="AA411" s="63"/>
      <c r="AB411" s="63"/>
      <c r="AC411" s="63"/>
      <c r="AD411" s="63"/>
    </row>
    <row r="412" spans="1:30" ht="36" customHeight="1">
      <c r="A412" s="2754"/>
      <c r="B412" s="2756"/>
      <c r="C412" s="2752" t="s">
        <v>307</v>
      </c>
      <c r="D412" s="2752"/>
      <c r="E412" s="2752"/>
      <c r="F412" s="2752"/>
      <c r="G412" s="2752"/>
      <c r="H412" s="2015"/>
      <c r="I412" s="2751" t="s">
        <v>244</v>
      </c>
      <c r="J412" s="2014"/>
      <c r="K412" s="2014"/>
      <c r="L412" s="2014"/>
      <c r="M412" s="2014"/>
      <c r="N412" s="2014"/>
      <c r="O412" s="2015"/>
      <c r="P412" s="63"/>
      <c r="Q412" s="871"/>
      <c r="R412" s="871"/>
      <c r="S412" s="871"/>
      <c r="T412" s="871"/>
      <c r="U412" s="871"/>
      <c r="V412" s="871"/>
      <c r="W412" s="63"/>
      <c r="X412" s="63"/>
      <c r="Y412" s="63"/>
      <c r="Z412" s="63"/>
      <c r="AA412" s="63"/>
      <c r="AB412" s="63"/>
      <c r="AC412" s="63"/>
      <c r="AD412" s="63"/>
    </row>
    <row r="413" spans="1:30" ht="24" customHeight="1">
      <c r="A413" s="2772" t="s">
        <v>184</v>
      </c>
      <c r="B413" s="2773"/>
      <c r="C413" s="3086" t="str">
        <f ca="1">参照元個別!D26</f>
        <v/>
      </c>
      <c r="D413" s="3086"/>
      <c r="E413" s="3086"/>
      <c r="F413" s="3086"/>
      <c r="G413" s="3087"/>
      <c r="H413" s="3090" t="s">
        <v>3165</v>
      </c>
      <c r="I413" s="3105" t="str">
        <f ca="1">参照元個別!F26</f>
        <v/>
      </c>
      <c r="J413" s="3106"/>
      <c r="K413" s="3106"/>
      <c r="L413" s="3106"/>
      <c r="M413" s="3096" t="s">
        <v>3142</v>
      </c>
      <c r="N413" s="3098" t="str">
        <f>参照元個別!G26</f>
        <v>　</v>
      </c>
      <c r="O413" s="3099"/>
      <c r="P413" s="828"/>
      <c r="Q413" s="871"/>
      <c r="R413" s="871"/>
      <c r="S413" s="871"/>
      <c r="T413" s="871"/>
      <c r="U413" s="871"/>
      <c r="V413" s="871"/>
      <c r="W413" s="63"/>
      <c r="X413" s="63"/>
      <c r="Y413" s="63"/>
      <c r="Z413" s="63"/>
      <c r="AA413" s="63"/>
      <c r="AB413" s="63"/>
      <c r="AC413" s="63"/>
      <c r="AD413" s="63"/>
    </row>
    <row r="414" spans="1:30" ht="23.1" customHeight="1">
      <c r="A414" s="2769">
        <f>IF( 報1!$L$28="","", 報1!$L$28 )</f>
        <v>2025</v>
      </c>
      <c r="B414" s="2770"/>
      <c r="C414" s="3088"/>
      <c r="D414" s="3088"/>
      <c r="E414" s="3088"/>
      <c r="F414" s="3088"/>
      <c r="G414" s="3089"/>
      <c r="H414" s="3091"/>
      <c r="I414" s="3107"/>
      <c r="J414" s="3108"/>
      <c r="K414" s="3108"/>
      <c r="L414" s="3108"/>
      <c r="M414" s="3097"/>
      <c r="N414" s="3100"/>
      <c r="O414" s="3101"/>
      <c r="P414" s="828"/>
      <c r="Q414" s="871"/>
      <c r="R414" s="871"/>
      <c r="S414" s="871"/>
      <c r="T414" s="871"/>
      <c r="U414" s="871"/>
      <c r="V414" s="871"/>
      <c r="W414" s="63"/>
      <c r="X414" s="63"/>
      <c r="Y414" s="63"/>
      <c r="Z414" s="63"/>
      <c r="AA414" s="63"/>
      <c r="AB414" s="63"/>
      <c r="AC414" s="63"/>
      <c r="AD414" s="63"/>
    </row>
    <row r="415" spans="1:30">
      <c r="A415" s="3083"/>
      <c r="B415" s="3083"/>
      <c r="C415" s="3083"/>
      <c r="D415" s="3083"/>
      <c r="E415" s="3083"/>
      <c r="F415" s="3083"/>
      <c r="G415" s="3083"/>
      <c r="H415" s="3083"/>
      <c r="I415" s="3083"/>
      <c r="J415" s="3083"/>
      <c r="K415" s="3083"/>
      <c r="L415" s="3083"/>
      <c r="M415" s="3083"/>
      <c r="N415" s="3083"/>
      <c r="O415" s="3083"/>
      <c r="P415" s="63"/>
      <c r="Q415" s="892"/>
      <c r="R415" s="886"/>
      <c r="S415" s="886"/>
      <c r="T415" s="886"/>
      <c r="U415" s="886"/>
      <c r="V415" s="871"/>
      <c r="W415" s="63"/>
      <c r="X415" s="63"/>
      <c r="Y415" s="63"/>
      <c r="Z415" s="63"/>
      <c r="AA415" s="63"/>
      <c r="AB415" s="63"/>
      <c r="AC415" s="63"/>
      <c r="AD415" s="63"/>
    </row>
    <row r="416" spans="1:30">
      <c r="A416" s="63"/>
      <c r="B416" s="63"/>
      <c r="C416" s="63"/>
      <c r="D416" s="63"/>
      <c r="E416" s="63"/>
      <c r="F416" s="63"/>
      <c r="G416" s="63"/>
      <c r="H416" s="63"/>
      <c r="I416" s="63"/>
      <c r="J416" s="63"/>
      <c r="K416" s="63"/>
      <c r="L416" s="63"/>
      <c r="M416" s="63"/>
      <c r="N416" s="63"/>
      <c r="O416" s="887"/>
      <c r="P416" s="63"/>
      <c r="Q416" s="892"/>
      <c r="R416" s="888"/>
      <c r="S416" s="889"/>
      <c r="T416" s="889"/>
      <c r="U416" s="871"/>
      <c r="V416" s="871"/>
      <c r="W416" s="63"/>
      <c r="X416" s="63"/>
      <c r="Y416" s="63"/>
      <c r="Z416" s="63"/>
      <c r="AA416" s="63"/>
      <c r="AB416" s="63"/>
      <c r="AC416" s="63"/>
      <c r="AD416" s="63"/>
    </row>
    <row r="417" spans="1:30">
      <c r="A417" s="63"/>
      <c r="B417" s="63"/>
      <c r="C417" s="63"/>
      <c r="D417" s="63"/>
      <c r="E417" s="63"/>
      <c r="F417" s="63"/>
      <c r="G417" s="63"/>
      <c r="H417" s="63"/>
      <c r="I417" s="63"/>
      <c r="J417" s="63"/>
      <c r="K417" s="63"/>
      <c r="L417" s="63"/>
      <c r="M417" s="63"/>
      <c r="N417" s="63"/>
      <c r="O417" s="887"/>
      <c r="P417" s="63"/>
      <c r="Q417" s="890"/>
      <c r="R417" s="888"/>
      <c r="S417" s="889"/>
      <c r="T417" s="889"/>
      <c r="U417" s="871"/>
      <c r="V417" s="871"/>
      <c r="W417" s="63"/>
      <c r="X417" s="63"/>
      <c r="Y417" s="63"/>
      <c r="Z417" s="63"/>
      <c r="AA417" s="63"/>
      <c r="AB417" s="63"/>
      <c r="AC417" s="63"/>
      <c r="AD417" s="63"/>
    </row>
    <row r="418" spans="1:30">
      <c r="A418" s="63"/>
      <c r="B418" s="63"/>
      <c r="C418" s="63"/>
      <c r="D418" s="63"/>
      <c r="E418" s="63"/>
      <c r="F418" s="63"/>
      <c r="G418" s="63"/>
      <c r="H418" s="63"/>
      <c r="I418" s="63"/>
      <c r="J418" s="63"/>
      <c r="K418" s="63"/>
      <c r="L418" s="63"/>
      <c r="M418" s="63"/>
      <c r="N418" s="63"/>
      <c r="O418" s="887"/>
      <c r="P418" s="63"/>
      <c r="Q418" s="890"/>
      <c r="R418" s="888"/>
      <c r="S418" s="889"/>
      <c r="T418" s="889"/>
      <c r="U418" s="871"/>
      <c r="V418" s="871"/>
      <c r="W418" s="63"/>
      <c r="X418" s="63"/>
      <c r="Y418" s="63"/>
      <c r="Z418" s="63"/>
      <c r="AA418" s="63"/>
      <c r="AB418" s="63"/>
      <c r="AC418" s="63"/>
      <c r="AD418" s="63"/>
    </row>
    <row r="419" spans="1:30">
      <c r="A419" s="616" t="s">
        <v>166</v>
      </c>
      <c r="B419" s="379"/>
      <c r="C419" s="379"/>
      <c r="D419" s="379"/>
      <c r="E419" s="379"/>
      <c r="F419" s="379"/>
      <c r="G419" s="379"/>
      <c r="H419" s="379"/>
      <c r="I419" s="379"/>
      <c r="J419" s="379"/>
      <c r="K419" s="379"/>
      <c r="L419" s="379"/>
      <c r="M419" s="379"/>
      <c r="N419" s="379"/>
      <c r="O419" s="379"/>
      <c r="P419" s="63" t="str">
        <f>"個別票"&amp;Q419</f>
        <v>個別票23</v>
      </c>
      <c r="Q419" s="871">
        <f>Q400+1</f>
        <v>23</v>
      </c>
      <c r="R419" s="871"/>
      <c r="S419" s="871"/>
      <c r="T419" s="871"/>
      <c r="U419" s="871"/>
      <c r="V419" s="871"/>
      <c r="W419" s="63"/>
      <c r="X419" s="63"/>
      <c r="Y419" s="63"/>
      <c r="Z419" s="63"/>
      <c r="AA419" s="63"/>
      <c r="AB419" s="63"/>
      <c r="AC419" s="63"/>
      <c r="AD419" s="63"/>
    </row>
    <row r="420" spans="1:30">
      <c r="A420" s="379" t="s">
        <v>146</v>
      </c>
      <c r="B420" s="619"/>
      <c r="C420" s="619"/>
      <c r="D420" s="619"/>
      <c r="E420" s="619"/>
      <c r="F420" s="619"/>
      <c r="G420" s="619"/>
      <c r="H420" s="619"/>
      <c r="I420" s="619"/>
      <c r="J420" s="619"/>
      <c r="K420" s="619"/>
      <c r="L420" s="619"/>
      <c r="M420" s="619"/>
      <c r="N420" s="379"/>
      <c r="O420" s="379"/>
      <c r="P420" s="63"/>
      <c r="Q420" s="871"/>
      <c r="R420" s="871"/>
      <c r="S420" s="871"/>
      <c r="T420" s="871"/>
      <c r="U420" s="871"/>
      <c r="V420" s="871"/>
      <c r="W420" s="63"/>
      <c r="X420" s="63"/>
      <c r="Y420" s="63"/>
      <c r="Z420" s="63"/>
      <c r="AA420" s="63"/>
      <c r="AB420" s="63"/>
      <c r="AC420" s="63"/>
      <c r="AD420" s="63"/>
    </row>
    <row r="421" spans="1:30" ht="17.25">
      <c r="A421" s="3056" t="s">
        <v>240</v>
      </c>
      <c r="B421" s="3056"/>
      <c r="C421" s="3056"/>
      <c r="D421" s="3056"/>
      <c r="E421" s="3056"/>
      <c r="F421" s="3056"/>
      <c r="G421" s="3056"/>
      <c r="H421" s="3056"/>
      <c r="I421" s="3056"/>
      <c r="J421" s="3056"/>
      <c r="K421" s="3056"/>
      <c r="L421" s="3056"/>
      <c r="M421" s="3056"/>
      <c r="N421" s="3056"/>
      <c r="O421" s="3056"/>
      <c r="P421" s="63"/>
      <c r="Q421" s="871"/>
      <c r="R421" s="871"/>
      <c r="S421" s="871"/>
      <c r="T421" s="871"/>
      <c r="U421" s="871"/>
      <c r="V421" s="871"/>
      <c r="W421" s="63"/>
      <c r="X421" s="63"/>
      <c r="Y421" s="63"/>
      <c r="Z421" s="63"/>
      <c r="AA421" s="63"/>
      <c r="AB421" s="63"/>
      <c r="AC421" s="63"/>
      <c r="AD421" s="63"/>
    </row>
    <row r="422" spans="1:30" ht="31.5" customHeight="1">
      <c r="A422" s="860"/>
      <c r="B422" s="860"/>
      <c r="C422" s="860"/>
      <c r="D422" s="860"/>
      <c r="E422" s="860"/>
      <c r="F422" s="860"/>
      <c r="G422" s="860"/>
      <c r="H422" s="860"/>
      <c r="I422" s="860"/>
      <c r="J422" s="860"/>
      <c r="K422" s="860"/>
      <c r="L422" s="860"/>
      <c r="M422" s="860"/>
      <c r="N422" s="860"/>
      <c r="O422" s="860"/>
      <c r="P422" s="63"/>
      <c r="Q422" s="871"/>
      <c r="R422" s="871"/>
      <c r="S422" s="871"/>
      <c r="T422" s="871"/>
      <c r="U422" s="871"/>
      <c r="V422" s="871"/>
      <c r="W422" s="63"/>
      <c r="X422" s="63"/>
      <c r="Y422" s="63"/>
      <c r="Z422" s="63"/>
      <c r="AA422" s="63"/>
      <c r="AB422" s="63"/>
      <c r="AC422" s="63"/>
      <c r="AD422" s="63"/>
    </row>
    <row r="423" spans="1:30" s="873" customFormat="1" ht="15.95" customHeight="1">
      <c r="A423" s="858" t="s">
        <v>147</v>
      </c>
      <c r="B423" s="872"/>
      <c r="C423" s="872"/>
      <c r="D423" s="872"/>
      <c r="E423" s="872"/>
      <c r="F423" s="872"/>
      <c r="G423" s="872"/>
      <c r="H423" s="872"/>
      <c r="I423" s="872"/>
      <c r="J423" s="872"/>
      <c r="K423" s="872"/>
      <c r="L423" s="872"/>
      <c r="M423" s="872"/>
      <c r="P423" s="874"/>
      <c r="Q423" s="875"/>
      <c r="R423" s="875"/>
      <c r="S423" s="875"/>
      <c r="T423" s="875"/>
      <c r="U423" s="871"/>
      <c r="V423" s="875"/>
      <c r="W423" s="874"/>
      <c r="X423" s="63"/>
      <c r="Y423" s="63"/>
      <c r="Z423" s="63"/>
      <c r="AA423" s="63"/>
      <c r="AB423" s="63"/>
      <c r="AC423" s="63"/>
      <c r="AD423" s="63"/>
    </row>
    <row r="424" spans="1:30" ht="39.950000000000003" customHeight="1">
      <c r="A424" s="3057" t="s">
        <v>148</v>
      </c>
      <c r="B424" s="3058"/>
      <c r="C424" s="3059"/>
      <c r="D424" s="3060" t="str">
        <f>参照元個別!I27</f>
        <v>事業所名を入力23</v>
      </c>
      <c r="E424" s="3061"/>
      <c r="F424" s="3061"/>
      <c r="G424" s="3061"/>
      <c r="H424" s="3061"/>
      <c r="I424" s="3061"/>
      <c r="J424" s="3061"/>
      <c r="K424" s="3061"/>
      <c r="L424" s="3061"/>
      <c r="M424" s="3061"/>
      <c r="N424" s="3061"/>
      <c r="O424" s="3062"/>
      <c r="P424" s="63"/>
      <c r="Q424" s="871"/>
      <c r="R424" s="871"/>
      <c r="S424" s="871"/>
      <c r="T424" s="871"/>
      <c r="U424" s="871"/>
      <c r="V424" s="871"/>
      <c r="W424" s="63"/>
      <c r="X424" s="63"/>
      <c r="Y424" s="63"/>
      <c r="Z424" s="63"/>
      <c r="AA424" s="63"/>
      <c r="AB424" s="63"/>
      <c r="AC424" s="63"/>
      <c r="AD424" s="63"/>
    </row>
    <row r="425" spans="1:30" ht="39.950000000000003" customHeight="1">
      <c r="A425" s="3063" t="s">
        <v>149</v>
      </c>
      <c r="B425" s="3064"/>
      <c r="C425" s="3065"/>
      <c r="D425" s="3102"/>
      <c r="E425" s="3103"/>
      <c r="F425" s="3103"/>
      <c r="G425" s="3103"/>
      <c r="H425" s="3103"/>
      <c r="I425" s="3103"/>
      <c r="J425" s="3103"/>
      <c r="K425" s="3103"/>
      <c r="L425" s="3103"/>
      <c r="M425" s="3103"/>
      <c r="N425" s="3103"/>
      <c r="O425" s="3104"/>
      <c r="P425" s="63"/>
      <c r="Q425" s="871"/>
      <c r="R425" s="871"/>
      <c r="S425" s="871"/>
      <c r="T425" s="871"/>
      <c r="U425" s="871"/>
      <c r="V425" s="871"/>
      <c r="W425" s="63"/>
      <c r="X425" s="63"/>
      <c r="Y425" s="63"/>
      <c r="Z425" s="63"/>
      <c r="AA425" s="63"/>
      <c r="AB425" s="63"/>
      <c r="AC425" s="63"/>
      <c r="AD425" s="63"/>
    </row>
    <row r="426" spans="1:30" ht="39.950000000000003" customHeight="1">
      <c r="A426" s="3077" t="s">
        <v>150</v>
      </c>
      <c r="B426" s="3078"/>
      <c r="C426" s="3079"/>
      <c r="D426" s="3080"/>
      <c r="E426" s="876" t="s">
        <v>171</v>
      </c>
      <c r="F426" s="3072" t="s">
        <v>241</v>
      </c>
      <c r="G426" s="3073"/>
      <c r="H426" s="3081" t="str">
        <f ca="1">参照元個別!$O$27</f>
        <v/>
      </c>
      <c r="I426" s="3082"/>
      <c r="J426" s="877" t="s">
        <v>167</v>
      </c>
      <c r="K426" s="3072" t="s">
        <v>242</v>
      </c>
      <c r="L426" s="3073"/>
      <c r="M426" s="3069"/>
      <c r="N426" s="3070"/>
      <c r="O426" s="3071"/>
      <c r="P426" s="63" t="str">
        <f>IFERROR(VLOOKUP(M426,$U$3:$V$18,2,0),"")</f>
        <v/>
      </c>
      <c r="Q426" s="871"/>
      <c r="R426" s="871"/>
      <c r="S426" s="871"/>
      <c r="T426" s="871"/>
      <c r="U426" s="875"/>
      <c r="V426" s="871"/>
      <c r="W426" s="63"/>
      <c r="X426" s="63"/>
      <c r="Y426" s="63"/>
      <c r="Z426" s="63"/>
      <c r="AA426" s="63"/>
      <c r="AB426" s="63"/>
      <c r="AC426" s="63"/>
      <c r="AD426" s="63"/>
    </row>
    <row r="427" spans="1:30" ht="39.950000000000003" customHeight="1">
      <c r="A427" s="3072" t="s">
        <v>243</v>
      </c>
      <c r="B427" s="3073"/>
      <c r="C427" s="3074"/>
      <c r="D427" s="3042"/>
      <c r="E427" s="3043"/>
      <c r="F427" s="3072" t="s">
        <v>153</v>
      </c>
      <c r="G427" s="3073"/>
      <c r="H427" s="3074"/>
      <c r="I427" s="3042"/>
      <c r="J427" s="3043"/>
      <c r="K427" s="3075"/>
      <c r="L427" s="3076"/>
      <c r="M427" s="3076"/>
      <c r="N427" s="3076"/>
      <c r="O427" s="3076"/>
      <c r="P427" s="63"/>
      <c r="Q427" s="871"/>
      <c r="R427" s="871"/>
      <c r="S427" s="871"/>
      <c r="T427" s="871"/>
      <c r="U427" s="871"/>
      <c r="V427" s="871"/>
      <c r="W427" s="63"/>
      <c r="X427" s="63"/>
      <c r="Y427" s="63"/>
      <c r="Z427" s="63"/>
      <c r="AA427" s="63"/>
      <c r="AB427" s="63"/>
      <c r="AC427" s="63"/>
      <c r="AD427" s="63"/>
    </row>
    <row r="428" spans="1:30" ht="18.75" customHeight="1">
      <c r="A428" s="878"/>
      <c r="B428" s="878"/>
      <c r="C428" s="879"/>
      <c r="D428" s="880"/>
      <c r="E428" s="879"/>
      <c r="F428" s="881"/>
      <c r="P428" s="63"/>
      <c r="Q428" s="871"/>
      <c r="R428" s="871"/>
      <c r="S428" s="871"/>
      <c r="T428" s="871"/>
      <c r="U428" s="871"/>
      <c r="V428" s="891"/>
      <c r="W428" s="882"/>
      <c r="X428" s="63"/>
      <c r="Y428" s="63"/>
      <c r="Z428" s="63"/>
      <c r="AA428" s="63"/>
      <c r="AB428" s="63"/>
      <c r="AC428" s="63"/>
      <c r="AD428" s="63"/>
    </row>
    <row r="429" spans="1:30" ht="30" customHeight="1">
      <c r="A429" s="3084" t="s">
        <v>308</v>
      </c>
      <c r="B429" s="3085"/>
      <c r="C429" s="3085"/>
      <c r="D429" s="3085"/>
      <c r="E429" s="3085"/>
      <c r="F429" s="3085"/>
      <c r="G429" s="3085"/>
      <c r="H429" s="3085"/>
      <c r="I429" s="3085"/>
      <c r="J429" s="3085"/>
      <c r="K429" s="3085"/>
      <c r="L429" s="3085"/>
      <c r="M429" s="3085"/>
      <c r="N429" s="3085"/>
      <c r="O429" s="3085"/>
      <c r="P429" s="63"/>
      <c r="Q429" s="871"/>
      <c r="R429" s="871"/>
      <c r="S429" s="871"/>
      <c r="T429" s="871"/>
      <c r="U429" s="871"/>
      <c r="V429" s="891"/>
      <c r="W429" s="882"/>
      <c r="X429" s="63"/>
      <c r="Y429" s="63"/>
      <c r="Z429" s="63"/>
      <c r="AA429" s="63"/>
      <c r="AB429" s="63"/>
      <c r="AC429" s="63"/>
      <c r="AD429" s="63"/>
    </row>
    <row r="430" spans="1:30" s="873" customFormat="1" ht="15.95" customHeight="1">
      <c r="A430" s="823" t="s">
        <v>310</v>
      </c>
      <c r="B430" s="883"/>
      <c r="C430" s="883"/>
      <c r="D430" s="883"/>
      <c r="E430" s="883"/>
      <c r="F430" s="883"/>
      <c r="G430" s="883"/>
      <c r="H430" s="883"/>
      <c r="I430" s="883"/>
      <c r="J430" s="883"/>
      <c r="K430" s="883"/>
      <c r="L430" s="823"/>
      <c r="M430" s="823"/>
      <c r="N430" s="823"/>
      <c r="O430" s="823"/>
      <c r="P430" s="874"/>
      <c r="Q430" s="884"/>
      <c r="R430" s="884"/>
      <c r="S430" s="884"/>
      <c r="T430" s="884"/>
      <c r="U430" s="871"/>
      <c r="V430" s="884"/>
      <c r="W430" s="885"/>
      <c r="X430" s="63"/>
      <c r="Y430" s="63"/>
      <c r="Z430" s="63"/>
      <c r="AA430" s="63"/>
      <c r="AB430" s="63"/>
      <c r="AC430" s="63"/>
      <c r="AD430" s="63"/>
    </row>
    <row r="431" spans="1:30" ht="36" customHeight="1">
      <c r="A431" s="2754"/>
      <c r="B431" s="2756"/>
      <c r="C431" s="2752" t="s">
        <v>307</v>
      </c>
      <c r="D431" s="2752"/>
      <c r="E431" s="2752"/>
      <c r="F431" s="2752"/>
      <c r="G431" s="2752"/>
      <c r="H431" s="2015"/>
      <c r="I431" s="2751" t="s">
        <v>244</v>
      </c>
      <c r="J431" s="2014"/>
      <c r="K431" s="2014"/>
      <c r="L431" s="2014"/>
      <c r="M431" s="2014"/>
      <c r="N431" s="2014"/>
      <c r="O431" s="2015"/>
      <c r="P431" s="63"/>
      <c r="Q431" s="871"/>
      <c r="R431" s="871"/>
      <c r="S431" s="871"/>
      <c r="T431" s="871"/>
      <c r="U431" s="871"/>
      <c r="V431" s="871"/>
      <c r="W431" s="63"/>
      <c r="X431" s="63"/>
      <c r="Y431" s="63"/>
      <c r="Z431" s="63"/>
      <c r="AA431" s="63"/>
      <c r="AB431" s="63"/>
      <c r="AC431" s="63"/>
      <c r="AD431" s="63"/>
    </row>
    <row r="432" spans="1:30" ht="24" customHeight="1">
      <c r="A432" s="2772" t="s">
        <v>184</v>
      </c>
      <c r="B432" s="2773"/>
      <c r="C432" s="3086" t="str">
        <f ca="1">参照元個別!D27</f>
        <v/>
      </c>
      <c r="D432" s="3086"/>
      <c r="E432" s="3086"/>
      <c r="F432" s="3086"/>
      <c r="G432" s="3087"/>
      <c r="H432" s="3090" t="s">
        <v>3165</v>
      </c>
      <c r="I432" s="3105" t="str">
        <f ca="1">参照元個別!F27</f>
        <v/>
      </c>
      <c r="J432" s="3106"/>
      <c r="K432" s="3106"/>
      <c r="L432" s="3106"/>
      <c r="M432" s="3096" t="s">
        <v>3142</v>
      </c>
      <c r="N432" s="3098" t="str">
        <f>参照元個別!G27</f>
        <v>　</v>
      </c>
      <c r="O432" s="3099"/>
      <c r="P432" s="828"/>
      <c r="Q432" s="871"/>
      <c r="R432" s="871"/>
      <c r="S432" s="871"/>
      <c r="T432" s="871"/>
      <c r="U432" s="871"/>
      <c r="V432" s="871"/>
      <c r="W432" s="63"/>
      <c r="X432" s="63"/>
      <c r="Y432" s="63"/>
      <c r="Z432" s="63"/>
      <c r="AA432" s="63"/>
      <c r="AB432" s="63"/>
      <c r="AC432" s="63"/>
      <c r="AD432" s="63"/>
    </row>
    <row r="433" spans="1:30" ht="23.1" customHeight="1">
      <c r="A433" s="2769">
        <f>IF( 報1!$L$28="","", 報1!$L$28 )</f>
        <v>2025</v>
      </c>
      <c r="B433" s="2770"/>
      <c r="C433" s="3088"/>
      <c r="D433" s="3088"/>
      <c r="E433" s="3088"/>
      <c r="F433" s="3088"/>
      <c r="G433" s="3089"/>
      <c r="H433" s="3091"/>
      <c r="I433" s="3107"/>
      <c r="J433" s="3108"/>
      <c r="K433" s="3108"/>
      <c r="L433" s="3108"/>
      <c r="M433" s="3097"/>
      <c r="N433" s="3100"/>
      <c r="O433" s="3101"/>
      <c r="P433" s="828"/>
      <c r="Q433" s="871"/>
      <c r="R433" s="871"/>
      <c r="S433" s="871"/>
      <c r="T433" s="871"/>
      <c r="U433" s="871"/>
      <c r="V433" s="871"/>
      <c r="W433" s="63"/>
      <c r="X433" s="63"/>
      <c r="Y433" s="63"/>
      <c r="Z433" s="63"/>
      <c r="AA433" s="63"/>
      <c r="AB433" s="63"/>
      <c r="AC433" s="63"/>
      <c r="AD433" s="63"/>
    </row>
    <row r="434" spans="1:30">
      <c r="A434" s="3083"/>
      <c r="B434" s="3083"/>
      <c r="C434" s="3083"/>
      <c r="D434" s="3083"/>
      <c r="E434" s="3083"/>
      <c r="F434" s="3083"/>
      <c r="G434" s="3083"/>
      <c r="H434" s="3083"/>
      <c r="I434" s="3083"/>
      <c r="J434" s="3083"/>
      <c r="K434" s="3083"/>
      <c r="L434" s="3083"/>
      <c r="M434" s="3083"/>
      <c r="N434" s="3083"/>
      <c r="O434" s="3083"/>
      <c r="P434" s="63"/>
      <c r="Q434" s="871"/>
      <c r="R434" s="871"/>
      <c r="S434" s="871"/>
      <c r="T434" s="871"/>
      <c r="U434" s="871"/>
      <c r="V434" s="871"/>
      <c r="W434" s="63"/>
      <c r="X434" s="63"/>
      <c r="Y434" s="63"/>
      <c r="Z434" s="63"/>
      <c r="AA434" s="63"/>
      <c r="AB434" s="63"/>
      <c r="AC434" s="63"/>
      <c r="AD434" s="63"/>
    </row>
    <row r="435" spans="1:30">
      <c r="A435" s="63"/>
      <c r="B435" s="63"/>
      <c r="C435" s="63"/>
      <c r="D435" s="63"/>
      <c r="E435" s="63"/>
      <c r="F435" s="63"/>
      <c r="G435" s="63"/>
      <c r="H435" s="63"/>
      <c r="I435" s="63"/>
      <c r="J435" s="63"/>
      <c r="K435" s="63"/>
      <c r="L435" s="63"/>
      <c r="M435" s="63"/>
      <c r="N435" s="63"/>
      <c r="O435" s="887"/>
      <c r="P435" s="63"/>
      <c r="Q435" s="871"/>
      <c r="R435" s="871"/>
      <c r="S435" s="871"/>
      <c r="T435" s="871"/>
      <c r="U435" s="871"/>
      <c r="V435" s="871"/>
      <c r="W435" s="63"/>
      <c r="X435" s="63"/>
      <c r="Y435" s="63"/>
      <c r="Z435" s="63"/>
      <c r="AA435" s="63"/>
      <c r="AB435" s="63"/>
      <c r="AC435" s="63"/>
      <c r="AD435" s="63"/>
    </row>
    <row r="436" spans="1:30">
      <c r="A436" s="63"/>
      <c r="B436" s="63"/>
      <c r="C436" s="63"/>
      <c r="D436" s="63"/>
      <c r="E436" s="63"/>
      <c r="F436" s="63"/>
      <c r="G436" s="63"/>
      <c r="H436" s="63"/>
      <c r="I436" s="63"/>
      <c r="J436" s="63"/>
      <c r="K436" s="63"/>
      <c r="L436" s="63"/>
      <c r="M436" s="63"/>
      <c r="N436" s="63"/>
      <c r="O436" s="887"/>
      <c r="P436" s="63"/>
      <c r="Q436" s="871"/>
      <c r="R436" s="871"/>
      <c r="S436" s="871"/>
      <c r="T436" s="871"/>
      <c r="U436" s="871"/>
      <c r="V436" s="871"/>
      <c r="W436" s="63"/>
      <c r="X436" s="63"/>
      <c r="Y436" s="63"/>
      <c r="Z436" s="63"/>
      <c r="AA436" s="63"/>
      <c r="AB436" s="63"/>
      <c r="AC436" s="63"/>
      <c r="AD436" s="63"/>
    </row>
    <row r="437" spans="1:30">
      <c r="A437" s="63"/>
      <c r="B437" s="63"/>
      <c r="C437" s="63"/>
      <c r="D437" s="63"/>
      <c r="E437" s="63"/>
      <c r="F437" s="63"/>
      <c r="G437" s="63"/>
      <c r="H437" s="63"/>
      <c r="I437" s="63"/>
      <c r="J437" s="63"/>
      <c r="K437" s="63"/>
      <c r="L437" s="63"/>
      <c r="M437" s="63"/>
      <c r="N437" s="63"/>
      <c r="O437" s="887"/>
      <c r="P437" s="63"/>
      <c r="Q437" s="890"/>
      <c r="R437" s="888"/>
      <c r="S437" s="889"/>
      <c r="T437" s="889"/>
      <c r="U437" s="871"/>
      <c r="V437" s="871"/>
      <c r="W437" s="63"/>
      <c r="X437" s="63"/>
      <c r="Y437" s="63"/>
      <c r="Z437" s="63"/>
      <c r="AA437" s="63"/>
      <c r="AB437" s="63"/>
      <c r="AC437" s="63"/>
      <c r="AD437" s="63"/>
    </row>
    <row r="438" spans="1:30">
      <c r="A438" s="616" t="s">
        <v>166</v>
      </c>
      <c r="B438" s="379"/>
      <c r="C438" s="379"/>
      <c r="D438" s="379"/>
      <c r="E438" s="379"/>
      <c r="F438" s="379"/>
      <c r="G438" s="379"/>
      <c r="H438" s="379"/>
      <c r="I438" s="379"/>
      <c r="J438" s="379"/>
      <c r="K438" s="379"/>
      <c r="L438" s="379"/>
      <c r="M438" s="379"/>
      <c r="N438" s="379"/>
      <c r="O438" s="379"/>
      <c r="P438" s="63" t="str">
        <f>"個別票"&amp;Q438</f>
        <v>個別票24</v>
      </c>
      <c r="Q438" s="871">
        <f>Q419+1</f>
        <v>24</v>
      </c>
      <c r="R438" s="871"/>
      <c r="S438" s="871"/>
      <c r="T438" s="871"/>
      <c r="U438" s="871"/>
      <c r="V438" s="871"/>
      <c r="W438" s="63"/>
      <c r="X438" s="63"/>
      <c r="Y438" s="63"/>
      <c r="Z438" s="63"/>
      <c r="AA438" s="63"/>
      <c r="AB438" s="63"/>
      <c r="AC438" s="63"/>
      <c r="AD438" s="63"/>
    </row>
    <row r="439" spans="1:30">
      <c r="A439" s="379" t="s">
        <v>146</v>
      </c>
      <c r="B439" s="619"/>
      <c r="C439" s="619"/>
      <c r="D439" s="619"/>
      <c r="E439" s="619"/>
      <c r="F439" s="619"/>
      <c r="G439" s="619"/>
      <c r="H439" s="619"/>
      <c r="I439" s="619"/>
      <c r="J439" s="619"/>
      <c r="K439" s="619"/>
      <c r="L439" s="619"/>
      <c r="M439" s="619"/>
      <c r="N439" s="379"/>
      <c r="O439" s="379"/>
      <c r="P439" s="63"/>
      <c r="Q439" s="871"/>
      <c r="R439" s="871"/>
      <c r="S439" s="871"/>
      <c r="T439" s="871"/>
      <c r="U439" s="871"/>
      <c r="V439" s="871"/>
      <c r="W439" s="63"/>
      <c r="X439" s="63"/>
      <c r="Y439" s="63"/>
      <c r="Z439" s="63"/>
      <c r="AA439" s="63"/>
      <c r="AB439" s="63"/>
      <c r="AC439" s="63"/>
      <c r="AD439" s="63"/>
    </row>
    <row r="440" spans="1:30" ht="17.25">
      <c r="A440" s="3056" t="s">
        <v>240</v>
      </c>
      <c r="B440" s="3056"/>
      <c r="C440" s="3056"/>
      <c r="D440" s="3056"/>
      <c r="E440" s="3056"/>
      <c r="F440" s="3056"/>
      <c r="G440" s="3056"/>
      <c r="H440" s="3056"/>
      <c r="I440" s="3056"/>
      <c r="J440" s="3056"/>
      <c r="K440" s="3056"/>
      <c r="L440" s="3056"/>
      <c r="M440" s="3056"/>
      <c r="N440" s="3056"/>
      <c r="O440" s="3056"/>
      <c r="P440" s="63"/>
      <c r="Q440" s="871"/>
      <c r="R440" s="871"/>
      <c r="S440" s="871"/>
      <c r="T440" s="871"/>
      <c r="U440" s="871"/>
      <c r="V440" s="871"/>
      <c r="W440" s="63"/>
      <c r="X440" s="63"/>
      <c r="Y440" s="63"/>
      <c r="Z440" s="63"/>
      <c r="AA440" s="63"/>
      <c r="AB440" s="63"/>
      <c r="AC440" s="63"/>
      <c r="AD440" s="63"/>
    </row>
    <row r="441" spans="1:30" ht="31.5" customHeight="1">
      <c r="A441" s="860"/>
      <c r="B441" s="860"/>
      <c r="C441" s="860"/>
      <c r="D441" s="860"/>
      <c r="E441" s="860"/>
      <c r="F441" s="860"/>
      <c r="G441" s="860"/>
      <c r="H441" s="860"/>
      <c r="I441" s="860"/>
      <c r="J441" s="860"/>
      <c r="K441" s="860"/>
      <c r="L441" s="860"/>
      <c r="M441" s="860"/>
      <c r="N441" s="860"/>
      <c r="O441" s="860"/>
      <c r="P441" s="63"/>
      <c r="Q441" s="871"/>
      <c r="R441" s="871"/>
      <c r="S441" s="871"/>
      <c r="T441" s="871"/>
      <c r="U441" s="871"/>
      <c r="V441" s="871"/>
      <c r="W441" s="63"/>
      <c r="X441" s="63"/>
      <c r="Y441" s="63"/>
      <c r="Z441" s="63"/>
      <c r="AA441" s="63"/>
      <c r="AB441" s="63"/>
      <c r="AC441" s="63"/>
      <c r="AD441" s="63"/>
    </row>
    <row r="442" spans="1:30" s="873" customFormat="1" ht="15.95" customHeight="1">
      <c r="A442" s="858" t="s">
        <v>147</v>
      </c>
      <c r="B442" s="872"/>
      <c r="C442" s="872"/>
      <c r="D442" s="872"/>
      <c r="E442" s="872"/>
      <c r="F442" s="872"/>
      <c r="G442" s="872"/>
      <c r="H442" s="872"/>
      <c r="I442" s="872"/>
      <c r="J442" s="872"/>
      <c r="K442" s="872"/>
      <c r="L442" s="872"/>
      <c r="M442" s="872"/>
      <c r="P442" s="874"/>
      <c r="Q442" s="875"/>
      <c r="R442" s="875"/>
      <c r="S442" s="875"/>
      <c r="T442" s="875"/>
      <c r="U442" s="871"/>
      <c r="V442" s="875"/>
      <c r="W442" s="874"/>
      <c r="X442" s="63"/>
      <c r="Y442" s="63"/>
      <c r="Z442" s="63"/>
      <c r="AA442" s="63"/>
      <c r="AB442" s="63"/>
      <c r="AC442" s="63"/>
      <c r="AD442" s="63"/>
    </row>
    <row r="443" spans="1:30" ht="39.950000000000003" customHeight="1">
      <c r="A443" s="3057" t="s">
        <v>148</v>
      </c>
      <c r="B443" s="3058"/>
      <c r="C443" s="3059"/>
      <c r="D443" s="3060" t="str">
        <f>参照元個別!I28</f>
        <v>事業所名を入力24</v>
      </c>
      <c r="E443" s="3061"/>
      <c r="F443" s="3061"/>
      <c r="G443" s="3061"/>
      <c r="H443" s="3061"/>
      <c r="I443" s="3061"/>
      <c r="J443" s="3061"/>
      <c r="K443" s="3061"/>
      <c r="L443" s="3061"/>
      <c r="M443" s="3061"/>
      <c r="N443" s="3061"/>
      <c r="O443" s="3062"/>
      <c r="P443" s="63"/>
      <c r="Q443" s="871"/>
      <c r="R443" s="871"/>
      <c r="S443" s="871"/>
      <c r="T443" s="871"/>
      <c r="U443" s="871"/>
      <c r="V443" s="871"/>
      <c r="W443" s="63"/>
      <c r="X443" s="63"/>
      <c r="Y443" s="63"/>
      <c r="Z443" s="63"/>
      <c r="AA443" s="63"/>
      <c r="AB443" s="63"/>
      <c r="AC443" s="63"/>
      <c r="AD443" s="63"/>
    </row>
    <row r="444" spans="1:30" ht="39.950000000000003" customHeight="1">
      <c r="A444" s="3063" t="s">
        <v>149</v>
      </c>
      <c r="B444" s="3064"/>
      <c r="C444" s="3065"/>
      <c r="D444" s="3102"/>
      <c r="E444" s="3103"/>
      <c r="F444" s="3103"/>
      <c r="G444" s="3103"/>
      <c r="H444" s="3103"/>
      <c r="I444" s="3103"/>
      <c r="J444" s="3103"/>
      <c r="K444" s="3103"/>
      <c r="L444" s="3103"/>
      <c r="M444" s="3103"/>
      <c r="N444" s="3103"/>
      <c r="O444" s="3104"/>
      <c r="P444" s="63"/>
      <c r="Q444" s="871"/>
      <c r="R444" s="871"/>
      <c r="S444" s="871"/>
      <c r="T444" s="871"/>
      <c r="U444" s="871"/>
      <c r="V444" s="871"/>
      <c r="W444" s="63"/>
      <c r="X444" s="63"/>
      <c r="Y444" s="63"/>
      <c r="Z444" s="63"/>
      <c r="AA444" s="63"/>
      <c r="AB444" s="63"/>
      <c r="AC444" s="63"/>
      <c r="AD444" s="63"/>
    </row>
    <row r="445" spans="1:30" ht="39.950000000000003" customHeight="1">
      <c r="A445" s="3077" t="s">
        <v>150</v>
      </c>
      <c r="B445" s="3078"/>
      <c r="C445" s="3079"/>
      <c r="D445" s="3080"/>
      <c r="E445" s="876" t="s">
        <v>171</v>
      </c>
      <c r="F445" s="3072" t="s">
        <v>241</v>
      </c>
      <c r="G445" s="3073"/>
      <c r="H445" s="3081" t="str">
        <f ca="1">参照元個別!$O$28</f>
        <v/>
      </c>
      <c r="I445" s="3082"/>
      <c r="J445" s="877" t="s">
        <v>167</v>
      </c>
      <c r="K445" s="3072" t="s">
        <v>242</v>
      </c>
      <c r="L445" s="3073"/>
      <c r="M445" s="3069"/>
      <c r="N445" s="3070"/>
      <c r="O445" s="3071"/>
      <c r="P445" s="63" t="str">
        <f>IFERROR(VLOOKUP(M445,$U$3:$V$18,2,0),"")</f>
        <v/>
      </c>
      <c r="Q445" s="871"/>
      <c r="R445" s="871"/>
      <c r="S445" s="871"/>
      <c r="T445" s="871"/>
      <c r="U445" s="875"/>
      <c r="V445" s="871"/>
      <c r="W445" s="63"/>
      <c r="X445" s="63"/>
      <c r="Y445" s="63"/>
      <c r="Z445" s="63"/>
      <c r="AA445" s="63"/>
      <c r="AB445" s="63"/>
      <c r="AC445" s="63"/>
      <c r="AD445" s="63"/>
    </row>
    <row r="446" spans="1:30" ht="39.950000000000003" customHeight="1">
      <c r="A446" s="3072" t="s">
        <v>243</v>
      </c>
      <c r="B446" s="3073"/>
      <c r="C446" s="3074"/>
      <c r="D446" s="3042"/>
      <c r="E446" s="3043"/>
      <c r="F446" s="3072" t="s">
        <v>153</v>
      </c>
      <c r="G446" s="3073"/>
      <c r="H446" s="3074"/>
      <c r="I446" s="3042"/>
      <c r="J446" s="3043"/>
      <c r="K446" s="3075"/>
      <c r="L446" s="3076"/>
      <c r="M446" s="3076"/>
      <c r="N446" s="3076"/>
      <c r="O446" s="3076"/>
      <c r="P446" s="63"/>
      <c r="Q446" s="871"/>
      <c r="R446" s="871"/>
      <c r="S446" s="871"/>
      <c r="T446" s="871"/>
      <c r="U446" s="871"/>
      <c r="V446" s="871"/>
      <c r="W446" s="63"/>
      <c r="X446" s="63"/>
      <c r="Y446" s="63"/>
      <c r="Z446" s="63"/>
      <c r="AA446" s="63"/>
      <c r="AB446" s="63"/>
      <c r="AC446" s="63"/>
      <c r="AD446" s="63"/>
    </row>
    <row r="447" spans="1:30" ht="18.75" customHeight="1">
      <c r="A447" s="878"/>
      <c r="B447" s="878"/>
      <c r="C447" s="879"/>
      <c r="D447" s="880"/>
      <c r="E447" s="879"/>
      <c r="F447" s="881"/>
      <c r="P447" s="63"/>
      <c r="Q447" s="871"/>
      <c r="R447" s="871"/>
      <c r="S447" s="871"/>
      <c r="T447" s="871"/>
      <c r="U447" s="871"/>
      <c r="V447" s="891"/>
      <c r="W447" s="882"/>
      <c r="X447" s="63"/>
      <c r="Y447" s="63"/>
      <c r="Z447" s="63"/>
      <c r="AA447" s="63"/>
      <c r="AB447" s="63"/>
      <c r="AC447" s="63"/>
      <c r="AD447" s="63"/>
    </row>
    <row r="448" spans="1:30" ht="30" customHeight="1">
      <c r="A448" s="3084" t="s">
        <v>308</v>
      </c>
      <c r="B448" s="3085"/>
      <c r="C448" s="3085"/>
      <c r="D448" s="3085"/>
      <c r="E448" s="3085"/>
      <c r="F448" s="3085"/>
      <c r="G448" s="3085"/>
      <c r="H448" s="3085"/>
      <c r="I448" s="3085"/>
      <c r="J448" s="3085"/>
      <c r="K448" s="3085"/>
      <c r="L448" s="3085"/>
      <c r="M448" s="3085"/>
      <c r="N448" s="3085"/>
      <c r="O448" s="3085"/>
      <c r="P448" s="63"/>
      <c r="Q448" s="871"/>
      <c r="R448" s="871"/>
      <c r="S448" s="871"/>
      <c r="T448" s="871"/>
      <c r="U448" s="871"/>
      <c r="V448" s="891"/>
      <c r="W448" s="882"/>
      <c r="X448" s="63"/>
      <c r="Y448" s="63"/>
      <c r="Z448" s="63"/>
      <c r="AA448" s="63"/>
      <c r="AB448" s="63"/>
      <c r="AC448" s="63"/>
      <c r="AD448" s="63"/>
    </row>
    <row r="449" spans="1:30" s="873" customFormat="1" ht="15.95" customHeight="1">
      <c r="A449" s="823" t="s">
        <v>310</v>
      </c>
      <c r="B449" s="883"/>
      <c r="C449" s="883"/>
      <c r="D449" s="883"/>
      <c r="E449" s="883"/>
      <c r="F449" s="883"/>
      <c r="G449" s="883"/>
      <c r="H449" s="883"/>
      <c r="I449" s="883"/>
      <c r="J449" s="883"/>
      <c r="K449" s="883"/>
      <c r="L449" s="823"/>
      <c r="M449" s="823"/>
      <c r="N449" s="823"/>
      <c r="O449" s="823"/>
      <c r="P449" s="874"/>
      <c r="Q449" s="884"/>
      <c r="R449" s="884"/>
      <c r="S449" s="884"/>
      <c r="T449" s="884"/>
      <c r="U449" s="871"/>
      <c r="V449" s="884"/>
      <c r="W449" s="885"/>
      <c r="X449" s="63"/>
      <c r="Y449" s="63"/>
      <c r="Z449" s="63"/>
      <c r="AA449" s="63"/>
      <c r="AB449" s="63"/>
      <c r="AC449" s="63"/>
      <c r="AD449" s="63"/>
    </row>
    <row r="450" spans="1:30" ht="36" customHeight="1">
      <c r="A450" s="2754"/>
      <c r="B450" s="2756"/>
      <c r="C450" s="2752" t="s">
        <v>307</v>
      </c>
      <c r="D450" s="2752"/>
      <c r="E450" s="2752"/>
      <c r="F450" s="2752"/>
      <c r="G450" s="2752"/>
      <c r="H450" s="2015"/>
      <c r="I450" s="2751" t="s">
        <v>244</v>
      </c>
      <c r="J450" s="2014"/>
      <c r="K450" s="2014"/>
      <c r="L450" s="2014"/>
      <c r="M450" s="2014"/>
      <c r="N450" s="2014"/>
      <c r="O450" s="2015"/>
      <c r="P450" s="63"/>
      <c r="Q450" s="871"/>
      <c r="R450" s="871"/>
      <c r="S450" s="871"/>
      <c r="T450" s="871"/>
      <c r="U450" s="871"/>
      <c r="V450" s="871"/>
      <c r="W450" s="63"/>
      <c r="X450" s="63"/>
      <c r="Y450" s="63"/>
      <c r="Z450" s="63"/>
      <c r="AA450" s="63"/>
      <c r="AB450" s="63"/>
      <c r="AC450" s="63"/>
      <c r="AD450" s="63"/>
    </row>
    <row r="451" spans="1:30" ht="24" customHeight="1">
      <c r="A451" s="2772" t="s">
        <v>184</v>
      </c>
      <c r="B451" s="2773"/>
      <c r="C451" s="3086" t="str">
        <f ca="1">参照元個別!D28</f>
        <v/>
      </c>
      <c r="D451" s="3086"/>
      <c r="E451" s="3086"/>
      <c r="F451" s="3086"/>
      <c r="G451" s="3087"/>
      <c r="H451" s="3090" t="s">
        <v>3165</v>
      </c>
      <c r="I451" s="3105" t="str">
        <f ca="1">参照元個別!F28</f>
        <v/>
      </c>
      <c r="J451" s="3106"/>
      <c r="K451" s="3106"/>
      <c r="L451" s="3106"/>
      <c r="M451" s="3096" t="s">
        <v>3142</v>
      </c>
      <c r="N451" s="3098" t="str">
        <f>参照元個別!G28</f>
        <v>　</v>
      </c>
      <c r="O451" s="3099"/>
      <c r="P451" s="828"/>
      <c r="Q451" s="871"/>
      <c r="R451" s="871"/>
      <c r="S451" s="871"/>
      <c r="T451" s="871"/>
      <c r="U451" s="871"/>
      <c r="V451" s="871"/>
      <c r="W451" s="63"/>
      <c r="X451" s="63"/>
      <c r="Y451" s="63"/>
      <c r="Z451" s="63"/>
      <c r="AA451" s="63"/>
      <c r="AB451" s="63"/>
      <c r="AC451" s="63"/>
      <c r="AD451" s="63"/>
    </row>
    <row r="452" spans="1:30" ht="23.1" customHeight="1">
      <c r="A452" s="2769">
        <f>IF( 報1!$L$28="","", 報1!$L$28 )</f>
        <v>2025</v>
      </c>
      <c r="B452" s="2770"/>
      <c r="C452" s="3088"/>
      <c r="D452" s="3088"/>
      <c r="E452" s="3088"/>
      <c r="F452" s="3088"/>
      <c r="G452" s="3089"/>
      <c r="H452" s="3091"/>
      <c r="I452" s="3107"/>
      <c r="J452" s="3108"/>
      <c r="K452" s="3108"/>
      <c r="L452" s="3108"/>
      <c r="M452" s="3097"/>
      <c r="N452" s="3100"/>
      <c r="O452" s="3101"/>
      <c r="P452" s="828"/>
      <c r="Q452" s="871"/>
      <c r="R452" s="871"/>
      <c r="S452" s="871"/>
      <c r="T452" s="871"/>
      <c r="U452" s="871"/>
      <c r="V452" s="871"/>
      <c r="W452" s="63"/>
      <c r="X452" s="63"/>
      <c r="Y452" s="63"/>
      <c r="Z452" s="63"/>
      <c r="AA452" s="63"/>
      <c r="AB452" s="63"/>
      <c r="AC452" s="63"/>
      <c r="AD452" s="63"/>
    </row>
    <row r="453" spans="1:30">
      <c r="A453" s="3083"/>
      <c r="B453" s="3083"/>
      <c r="C453" s="3083"/>
      <c r="D453" s="3083"/>
      <c r="E453" s="3083"/>
      <c r="F453" s="3083"/>
      <c r="G453" s="3083"/>
      <c r="H453" s="3083"/>
      <c r="I453" s="3083"/>
      <c r="J453" s="3083"/>
      <c r="K453" s="3083"/>
      <c r="L453" s="3083"/>
      <c r="M453" s="3083"/>
      <c r="N453" s="3083"/>
      <c r="O453" s="3083"/>
      <c r="P453" s="63"/>
      <c r="Q453" s="892"/>
      <c r="R453" s="886"/>
      <c r="S453" s="886"/>
      <c r="T453" s="886"/>
      <c r="U453" s="886"/>
      <c r="V453" s="871"/>
      <c r="W453" s="63"/>
      <c r="X453" s="63"/>
      <c r="Y453" s="63"/>
      <c r="Z453" s="63"/>
      <c r="AA453" s="63"/>
      <c r="AB453" s="63"/>
      <c r="AC453" s="63"/>
      <c r="AD453" s="63"/>
    </row>
    <row r="454" spans="1:30">
      <c r="A454" s="63"/>
      <c r="B454" s="63"/>
      <c r="C454" s="63"/>
      <c r="D454" s="63"/>
      <c r="E454" s="63"/>
      <c r="F454" s="63"/>
      <c r="G454" s="63"/>
      <c r="H454" s="63"/>
      <c r="I454" s="63"/>
      <c r="J454" s="63"/>
      <c r="K454" s="63"/>
      <c r="L454" s="63"/>
      <c r="M454" s="63"/>
      <c r="N454" s="63"/>
      <c r="O454" s="887"/>
      <c r="P454" s="63"/>
      <c r="Q454" s="892"/>
      <c r="R454" s="888"/>
      <c r="S454" s="889"/>
      <c r="T454" s="889"/>
      <c r="U454" s="871"/>
      <c r="V454" s="871"/>
      <c r="W454" s="63"/>
      <c r="X454" s="63"/>
      <c r="Y454" s="63"/>
      <c r="Z454" s="63"/>
      <c r="AA454" s="63"/>
      <c r="AB454" s="63"/>
      <c r="AC454" s="63"/>
      <c r="AD454" s="63"/>
    </row>
    <row r="455" spans="1:30">
      <c r="A455" s="63"/>
      <c r="B455" s="63"/>
      <c r="C455" s="63"/>
      <c r="D455" s="63"/>
      <c r="E455" s="63"/>
      <c r="F455" s="63"/>
      <c r="G455" s="63"/>
      <c r="H455" s="63"/>
      <c r="I455" s="63"/>
      <c r="J455" s="63"/>
      <c r="K455" s="63"/>
      <c r="L455" s="63"/>
      <c r="M455" s="63"/>
      <c r="N455" s="63"/>
      <c r="O455" s="887"/>
      <c r="P455" s="63"/>
      <c r="Q455" s="892"/>
      <c r="R455" s="888"/>
      <c r="S455" s="889"/>
      <c r="T455" s="889"/>
      <c r="U455" s="871"/>
      <c r="V455" s="871"/>
      <c r="W455" s="63"/>
      <c r="X455" s="63"/>
      <c r="Y455" s="63"/>
      <c r="Z455" s="63"/>
      <c r="AA455" s="63"/>
      <c r="AB455" s="63"/>
      <c r="AC455" s="63"/>
      <c r="AD455" s="63"/>
    </row>
    <row r="456" spans="1:30">
      <c r="A456" s="63"/>
      <c r="B456" s="63"/>
      <c r="C456" s="63"/>
      <c r="D456" s="63"/>
      <c r="E456" s="63"/>
      <c r="F456" s="63"/>
      <c r="G456" s="63"/>
      <c r="H456" s="63"/>
      <c r="I456" s="63"/>
      <c r="J456" s="63"/>
      <c r="K456" s="63"/>
      <c r="L456" s="63"/>
      <c r="M456" s="63"/>
      <c r="N456" s="63"/>
      <c r="O456" s="887"/>
      <c r="P456" s="63"/>
      <c r="Q456" s="890"/>
      <c r="R456" s="888"/>
      <c r="S456" s="889"/>
      <c r="T456" s="889"/>
      <c r="U456" s="871"/>
      <c r="V456" s="871"/>
      <c r="W456" s="63"/>
      <c r="X456" s="63"/>
      <c r="Y456" s="63"/>
      <c r="Z456" s="63"/>
      <c r="AA456" s="63"/>
      <c r="AB456" s="63"/>
      <c r="AC456" s="63"/>
      <c r="AD456" s="63"/>
    </row>
    <row r="457" spans="1:30">
      <c r="A457" s="616" t="s">
        <v>166</v>
      </c>
      <c r="B457" s="379"/>
      <c r="C457" s="379"/>
      <c r="D457" s="379"/>
      <c r="E457" s="379"/>
      <c r="F457" s="379"/>
      <c r="G457" s="379"/>
      <c r="H457" s="379"/>
      <c r="I457" s="379"/>
      <c r="J457" s="379"/>
      <c r="K457" s="379"/>
      <c r="L457" s="379"/>
      <c r="M457" s="379"/>
      <c r="N457" s="379"/>
      <c r="O457" s="379"/>
      <c r="P457" s="63" t="str">
        <f>"個別票"&amp;Q457</f>
        <v>個別票25</v>
      </c>
      <c r="Q457" s="871">
        <f>Q438+1</f>
        <v>25</v>
      </c>
      <c r="R457" s="871"/>
      <c r="S457" s="871"/>
      <c r="T457" s="871"/>
      <c r="U457" s="871"/>
      <c r="V457" s="871"/>
      <c r="W457" s="63"/>
      <c r="X457" s="63"/>
      <c r="Y457" s="63"/>
      <c r="Z457" s="63"/>
      <c r="AA457" s="63"/>
      <c r="AB457" s="63"/>
      <c r="AC457" s="63"/>
      <c r="AD457" s="63"/>
    </row>
    <row r="458" spans="1:30">
      <c r="A458" s="379" t="s">
        <v>146</v>
      </c>
      <c r="B458" s="619"/>
      <c r="C458" s="619"/>
      <c r="D458" s="619"/>
      <c r="E458" s="619"/>
      <c r="F458" s="619"/>
      <c r="G458" s="619"/>
      <c r="H458" s="619"/>
      <c r="I458" s="619"/>
      <c r="J458" s="619"/>
      <c r="K458" s="619"/>
      <c r="L458" s="619"/>
      <c r="M458" s="619"/>
      <c r="N458" s="379"/>
      <c r="O458" s="379"/>
      <c r="P458" s="63"/>
      <c r="Q458" s="871"/>
      <c r="R458" s="871"/>
      <c r="S458" s="871"/>
      <c r="T458" s="871"/>
      <c r="U458" s="871"/>
      <c r="V458" s="871"/>
      <c r="W458" s="63"/>
      <c r="X458" s="63"/>
      <c r="Y458" s="63"/>
      <c r="Z458" s="63"/>
      <c r="AA458" s="63"/>
      <c r="AB458" s="63"/>
      <c r="AC458" s="63"/>
      <c r="AD458" s="63"/>
    </row>
    <row r="459" spans="1:30" ht="17.25">
      <c r="A459" s="3056" t="s">
        <v>240</v>
      </c>
      <c r="B459" s="3056"/>
      <c r="C459" s="3056"/>
      <c r="D459" s="3056"/>
      <c r="E459" s="3056"/>
      <c r="F459" s="3056"/>
      <c r="G459" s="3056"/>
      <c r="H459" s="3056"/>
      <c r="I459" s="3056"/>
      <c r="J459" s="3056"/>
      <c r="K459" s="3056"/>
      <c r="L459" s="3056"/>
      <c r="M459" s="3056"/>
      <c r="N459" s="3056"/>
      <c r="O459" s="3056"/>
      <c r="P459" s="63"/>
      <c r="Q459" s="871"/>
      <c r="R459" s="871"/>
      <c r="S459" s="871"/>
      <c r="T459" s="871"/>
      <c r="U459" s="871"/>
      <c r="V459" s="871"/>
      <c r="W459" s="63"/>
      <c r="X459" s="63"/>
      <c r="Y459" s="63"/>
      <c r="Z459" s="63"/>
      <c r="AA459" s="63"/>
      <c r="AB459" s="63"/>
      <c r="AC459" s="63"/>
      <c r="AD459" s="63"/>
    </row>
    <row r="460" spans="1:30" ht="31.5" customHeight="1">
      <c r="A460" s="860"/>
      <c r="B460" s="860"/>
      <c r="C460" s="860"/>
      <c r="D460" s="860"/>
      <c r="E460" s="860"/>
      <c r="F460" s="860"/>
      <c r="G460" s="860"/>
      <c r="H460" s="860"/>
      <c r="I460" s="860"/>
      <c r="J460" s="860"/>
      <c r="K460" s="860"/>
      <c r="L460" s="860"/>
      <c r="M460" s="860"/>
      <c r="N460" s="860"/>
      <c r="O460" s="860"/>
      <c r="P460" s="63"/>
      <c r="Q460" s="871"/>
      <c r="R460" s="871"/>
      <c r="S460" s="871"/>
      <c r="T460" s="871"/>
      <c r="U460" s="871"/>
      <c r="V460" s="871"/>
      <c r="W460" s="63"/>
      <c r="X460" s="63"/>
      <c r="Y460" s="63"/>
      <c r="Z460" s="63"/>
      <c r="AA460" s="63"/>
      <c r="AB460" s="63"/>
      <c r="AC460" s="63"/>
      <c r="AD460" s="63"/>
    </row>
    <row r="461" spans="1:30" s="873" customFormat="1" ht="15.95" customHeight="1">
      <c r="A461" s="858" t="s">
        <v>147</v>
      </c>
      <c r="B461" s="872"/>
      <c r="C461" s="872"/>
      <c r="D461" s="872"/>
      <c r="E461" s="872"/>
      <c r="F461" s="872"/>
      <c r="G461" s="872"/>
      <c r="H461" s="872"/>
      <c r="I461" s="872"/>
      <c r="J461" s="872"/>
      <c r="K461" s="872"/>
      <c r="L461" s="872"/>
      <c r="M461" s="872"/>
      <c r="P461" s="874"/>
      <c r="Q461" s="875"/>
      <c r="R461" s="875"/>
      <c r="S461" s="875"/>
      <c r="T461" s="875"/>
      <c r="U461" s="871"/>
      <c r="V461" s="875"/>
      <c r="W461" s="874"/>
      <c r="X461" s="63"/>
      <c r="Y461" s="63"/>
      <c r="Z461" s="63"/>
      <c r="AA461" s="63"/>
      <c r="AB461" s="63"/>
      <c r="AC461" s="63"/>
      <c r="AD461" s="63"/>
    </row>
    <row r="462" spans="1:30" ht="39.950000000000003" customHeight="1">
      <c r="A462" s="3057" t="s">
        <v>148</v>
      </c>
      <c r="B462" s="3058"/>
      <c r="C462" s="3059"/>
      <c r="D462" s="3060" t="str">
        <f>参照元個別!I29</f>
        <v>事業所名を入力25</v>
      </c>
      <c r="E462" s="3061"/>
      <c r="F462" s="3061"/>
      <c r="G462" s="3061"/>
      <c r="H462" s="3061"/>
      <c r="I462" s="3061"/>
      <c r="J462" s="3061"/>
      <c r="K462" s="3061"/>
      <c r="L462" s="3061"/>
      <c r="M462" s="3061"/>
      <c r="N462" s="3061"/>
      <c r="O462" s="3062"/>
      <c r="P462" s="63"/>
      <c r="Q462" s="871"/>
      <c r="R462" s="871"/>
      <c r="S462" s="871"/>
      <c r="T462" s="871"/>
      <c r="U462" s="871"/>
      <c r="V462" s="871"/>
      <c r="W462" s="63"/>
      <c r="X462" s="63"/>
      <c r="Y462" s="63"/>
      <c r="Z462" s="63"/>
      <c r="AA462" s="63"/>
      <c r="AB462" s="63"/>
      <c r="AC462" s="63"/>
      <c r="AD462" s="63"/>
    </row>
    <row r="463" spans="1:30" ht="39.950000000000003" customHeight="1">
      <c r="A463" s="3063" t="s">
        <v>149</v>
      </c>
      <c r="B463" s="3064"/>
      <c r="C463" s="3065"/>
      <c r="D463" s="3102"/>
      <c r="E463" s="3103"/>
      <c r="F463" s="3103"/>
      <c r="G463" s="3103"/>
      <c r="H463" s="3103"/>
      <c r="I463" s="3103"/>
      <c r="J463" s="3103"/>
      <c r="K463" s="3103"/>
      <c r="L463" s="3103"/>
      <c r="M463" s="3103"/>
      <c r="N463" s="3103"/>
      <c r="O463" s="3104"/>
      <c r="P463" s="63"/>
      <c r="Q463" s="871"/>
      <c r="R463" s="871"/>
      <c r="S463" s="871"/>
      <c r="T463" s="871"/>
      <c r="U463" s="871"/>
      <c r="V463" s="871"/>
      <c r="W463" s="63"/>
      <c r="X463" s="63"/>
      <c r="Y463" s="63"/>
      <c r="Z463" s="63"/>
      <c r="AA463" s="63"/>
      <c r="AB463" s="63"/>
      <c r="AC463" s="63"/>
      <c r="AD463" s="63"/>
    </row>
    <row r="464" spans="1:30" ht="39.950000000000003" customHeight="1">
      <c r="A464" s="3077" t="s">
        <v>150</v>
      </c>
      <c r="B464" s="3078"/>
      <c r="C464" s="3079"/>
      <c r="D464" s="3080"/>
      <c r="E464" s="876" t="s">
        <v>171</v>
      </c>
      <c r="F464" s="3072" t="s">
        <v>241</v>
      </c>
      <c r="G464" s="3073"/>
      <c r="H464" s="3081" t="str">
        <f ca="1">参照元個別!$O$29</f>
        <v/>
      </c>
      <c r="I464" s="3082"/>
      <c r="J464" s="877" t="s">
        <v>167</v>
      </c>
      <c r="K464" s="3072" t="s">
        <v>242</v>
      </c>
      <c r="L464" s="3073"/>
      <c r="M464" s="3069"/>
      <c r="N464" s="3070"/>
      <c r="O464" s="3071"/>
      <c r="P464" s="63" t="str">
        <f>IFERROR(VLOOKUP(M464,$U$3:$V$18,2,0),"")</f>
        <v/>
      </c>
      <c r="Q464" s="871"/>
      <c r="R464" s="871"/>
      <c r="S464" s="871"/>
      <c r="T464" s="871"/>
      <c r="U464" s="875"/>
      <c r="V464" s="871"/>
      <c r="W464" s="63"/>
      <c r="X464" s="63"/>
      <c r="Y464" s="63"/>
      <c r="Z464" s="63"/>
      <c r="AA464" s="63"/>
      <c r="AB464" s="63"/>
      <c r="AC464" s="63"/>
      <c r="AD464" s="63"/>
    </row>
    <row r="465" spans="1:30" ht="39.950000000000003" customHeight="1">
      <c r="A465" s="3072" t="s">
        <v>243</v>
      </c>
      <c r="B465" s="3073"/>
      <c r="C465" s="3074"/>
      <c r="D465" s="3042"/>
      <c r="E465" s="3043"/>
      <c r="F465" s="3072" t="s">
        <v>153</v>
      </c>
      <c r="G465" s="3073"/>
      <c r="H465" s="3074"/>
      <c r="I465" s="3042"/>
      <c r="J465" s="3043"/>
      <c r="K465" s="3075"/>
      <c r="L465" s="3076"/>
      <c r="M465" s="3076"/>
      <c r="N465" s="3076"/>
      <c r="O465" s="3076"/>
      <c r="P465" s="63"/>
      <c r="Q465" s="871"/>
      <c r="R465" s="871"/>
      <c r="S465" s="871"/>
      <c r="T465" s="871"/>
      <c r="U465" s="871"/>
      <c r="V465" s="871"/>
      <c r="W465" s="63"/>
      <c r="X465" s="63"/>
      <c r="Y465" s="63"/>
      <c r="Z465" s="63"/>
      <c r="AA465" s="63"/>
      <c r="AB465" s="63"/>
      <c r="AC465" s="63"/>
      <c r="AD465" s="63"/>
    </row>
    <row r="466" spans="1:30" ht="18.75" customHeight="1">
      <c r="A466" s="878"/>
      <c r="B466" s="878"/>
      <c r="C466" s="879"/>
      <c r="D466" s="880"/>
      <c r="E466" s="879"/>
      <c r="F466" s="881"/>
      <c r="P466" s="63"/>
      <c r="Q466" s="871"/>
      <c r="R466" s="871"/>
      <c r="S466" s="871"/>
      <c r="T466" s="871"/>
      <c r="U466" s="871"/>
      <c r="V466" s="891"/>
      <c r="W466" s="882"/>
      <c r="X466" s="63"/>
      <c r="Y466" s="63"/>
      <c r="Z466" s="63"/>
      <c r="AA466" s="63"/>
      <c r="AB466" s="63"/>
      <c r="AC466" s="63"/>
      <c r="AD466" s="63"/>
    </row>
    <row r="467" spans="1:30" ht="30" customHeight="1">
      <c r="A467" s="3084" t="s">
        <v>308</v>
      </c>
      <c r="B467" s="3085"/>
      <c r="C467" s="3085"/>
      <c r="D467" s="3085"/>
      <c r="E467" s="3085"/>
      <c r="F467" s="3085"/>
      <c r="G467" s="3085"/>
      <c r="H467" s="3085"/>
      <c r="I467" s="3085"/>
      <c r="J467" s="3085"/>
      <c r="K467" s="3085"/>
      <c r="L467" s="3085"/>
      <c r="M467" s="3085"/>
      <c r="N467" s="3085"/>
      <c r="O467" s="3085"/>
      <c r="P467" s="63"/>
      <c r="Q467" s="871"/>
      <c r="R467" s="871"/>
      <c r="S467" s="871"/>
      <c r="T467" s="871"/>
      <c r="U467" s="871"/>
      <c r="V467" s="891"/>
      <c r="W467" s="882"/>
      <c r="X467" s="63"/>
      <c r="Y467" s="63"/>
      <c r="Z467" s="63"/>
      <c r="AA467" s="63"/>
      <c r="AB467" s="63"/>
      <c r="AC467" s="63"/>
      <c r="AD467" s="63"/>
    </row>
    <row r="468" spans="1:30" s="873" customFormat="1" ht="15.95" customHeight="1">
      <c r="A468" s="823" t="s">
        <v>310</v>
      </c>
      <c r="B468" s="883"/>
      <c r="C468" s="883"/>
      <c r="D468" s="883"/>
      <c r="E468" s="883"/>
      <c r="F468" s="883"/>
      <c r="G468" s="883"/>
      <c r="H468" s="883"/>
      <c r="I468" s="883"/>
      <c r="J468" s="883"/>
      <c r="K468" s="883"/>
      <c r="L468" s="823"/>
      <c r="M468" s="823"/>
      <c r="N468" s="823"/>
      <c r="O468" s="823"/>
      <c r="P468" s="874"/>
      <c r="Q468" s="884"/>
      <c r="R468" s="884"/>
      <c r="S468" s="884"/>
      <c r="T468" s="884"/>
      <c r="U468" s="871"/>
      <c r="V468" s="884"/>
      <c r="W468" s="885"/>
      <c r="X468" s="63"/>
      <c r="Y468" s="63"/>
      <c r="Z468" s="63"/>
      <c r="AA468" s="63"/>
      <c r="AB468" s="63"/>
      <c r="AC468" s="63"/>
      <c r="AD468" s="63"/>
    </row>
    <row r="469" spans="1:30" ht="36" customHeight="1">
      <c r="A469" s="2754"/>
      <c r="B469" s="2756"/>
      <c r="C469" s="2752" t="s">
        <v>307</v>
      </c>
      <c r="D469" s="2752"/>
      <c r="E469" s="2752"/>
      <c r="F469" s="2752"/>
      <c r="G469" s="2752"/>
      <c r="H469" s="2015"/>
      <c r="I469" s="2751" t="s">
        <v>244</v>
      </c>
      <c r="J469" s="2014"/>
      <c r="K469" s="2014"/>
      <c r="L469" s="2014"/>
      <c r="M469" s="2014"/>
      <c r="N469" s="2014"/>
      <c r="O469" s="2015"/>
      <c r="P469" s="63"/>
      <c r="Q469" s="871"/>
      <c r="R469" s="871"/>
      <c r="S469" s="871"/>
      <c r="T469" s="871"/>
      <c r="U469" s="871"/>
      <c r="V469" s="871"/>
      <c r="W469" s="63"/>
      <c r="X469" s="63"/>
      <c r="Y469" s="63"/>
      <c r="Z469" s="63"/>
      <c r="AA469" s="63"/>
      <c r="AB469" s="63"/>
      <c r="AC469" s="63"/>
      <c r="AD469" s="63"/>
    </row>
    <row r="470" spans="1:30" ht="24" customHeight="1">
      <c r="A470" s="2772" t="s">
        <v>184</v>
      </c>
      <c r="B470" s="2773"/>
      <c r="C470" s="3086" t="str">
        <f ca="1">参照元個別!D29</f>
        <v/>
      </c>
      <c r="D470" s="3086"/>
      <c r="E470" s="3086"/>
      <c r="F470" s="3086"/>
      <c r="G470" s="3087"/>
      <c r="H470" s="3090" t="s">
        <v>3165</v>
      </c>
      <c r="I470" s="3105" t="str">
        <f ca="1">参照元個別!F29</f>
        <v/>
      </c>
      <c r="J470" s="3106"/>
      <c r="K470" s="3106"/>
      <c r="L470" s="3106"/>
      <c r="M470" s="3096" t="s">
        <v>3142</v>
      </c>
      <c r="N470" s="3098" t="str">
        <f>参照元個別!G29</f>
        <v>　</v>
      </c>
      <c r="O470" s="3099"/>
      <c r="P470" s="828"/>
      <c r="Q470" s="871"/>
      <c r="R470" s="871"/>
      <c r="S470" s="871"/>
      <c r="T470" s="871"/>
      <c r="U470" s="871"/>
      <c r="V470" s="871"/>
      <c r="W470" s="63"/>
      <c r="X470" s="63"/>
      <c r="Y470" s="63"/>
      <c r="Z470" s="63"/>
      <c r="AA470" s="63"/>
      <c r="AB470" s="63"/>
      <c r="AC470" s="63"/>
      <c r="AD470" s="63"/>
    </row>
    <row r="471" spans="1:30" ht="23.1" customHeight="1">
      <c r="A471" s="2769">
        <f>IF( 報1!$L$28="","", 報1!$L$28 )</f>
        <v>2025</v>
      </c>
      <c r="B471" s="2770"/>
      <c r="C471" s="3088"/>
      <c r="D471" s="3088"/>
      <c r="E471" s="3088"/>
      <c r="F471" s="3088"/>
      <c r="G471" s="3089"/>
      <c r="H471" s="3091"/>
      <c r="I471" s="3107"/>
      <c r="J471" s="3108"/>
      <c r="K471" s="3108"/>
      <c r="L471" s="3108"/>
      <c r="M471" s="3097"/>
      <c r="N471" s="3100"/>
      <c r="O471" s="3101"/>
      <c r="P471" s="828"/>
      <c r="Q471" s="871"/>
      <c r="R471" s="871"/>
      <c r="S471" s="871"/>
      <c r="T471" s="871"/>
      <c r="U471" s="871"/>
      <c r="V471" s="871"/>
      <c r="W471" s="63"/>
      <c r="X471" s="63"/>
      <c r="Y471" s="63"/>
      <c r="Z471" s="63"/>
      <c r="AA471" s="63"/>
      <c r="AB471" s="63"/>
      <c r="AC471" s="63"/>
      <c r="AD471" s="63"/>
    </row>
    <row r="472" spans="1:30">
      <c r="A472" s="3083"/>
      <c r="B472" s="3083"/>
      <c r="C472" s="3083"/>
      <c r="D472" s="3083"/>
      <c r="E472" s="3083"/>
      <c r="F472" s="3083"/>
      <c r="G472" s="3083"/>
      <c r="H472" s="3083"/>
      <c r="I472" s="3083"/>
      <c r="J472" s="3083"/>
      <c r="K472" s="3083"/>
      <c r="L472" s="3083"/>
      <c r="M472" s="3083"/>
      <c r="N472" s="3083"/>
      <c r="O472" s="3083"/>
      <c r="P472" s="63"/>
      <c r="Q472" s="888"/>
      <c r="R472" s="886"/>
      <c r="S472" s="886"/>
      <c r="T472" s="886"/>
      <c r="U472" s="886"/>
      <c r="V472" s="871"/>
      <c r="W472" s="63"/>
      <c r="X472" s="63"/>
      <c r="Y472" s="63"/>
      <c r="Z472" s="63"/>
      <c r="AA472" s="63"/>
      <c r="AB472" s="63"/>
      <c r="AC472" s="63"/>
      <c r="AD472" s="63"/>
    </row>
    <row r="473" spans="1:30">
      <c r="A473" s="63"/>
      <c r="B473" s="63"/>
      <c r="C473" s="63"/>
      <c r="D473" s="63"/>
      <c r="E473" s="63"/>
      <c r="F473" s="63"/>
      <c r="G473" s="63"/>
      <c r="H473" s="63"/>
      <c r="I473" s="63"/>
      <c r="J473" s="63"/>
      <c r="K473" s="63"/>
      <c r="L473" s="63"/>
      <c r="M473" s="63"/>
      <c r="N473" s="63"/>
      <c r="O473" s="887"/>
      <c r="P473" s="63"/>
      <c r="Q473" s="888"/>
      <c r="R473" s="888"/>
      <c r="S473" s="889"/>
      <c r="T473" s="889"/>
      <c r="U473" s="871"/>
      <c r="V473" s="871"/>
      <c r="W473" s="63"/>
      <c r="X473" s="63"/>
      <c r="Y473" s="63"/>
      <c r="Z473" s="63"/>
      <c r="AA473" s="63"/>
      <c r="AB473" s="63"/>
      <c r="AC473" s="63"/>
      <c r="AD473" s="63"/>
    </row>
    <row r="474" spans="1:30">
      <c r="A474" s="63"/>
      <c r="B474" s="63"/>
      <c r="C474" s="63"/>
      <c r="D474" s="63"/>
      <c r="E474" s="63"/>
      <c r="F474" s="63"/>
      <c r="G474" s="63"/>
      <c r="H474" s="63"/>
      <c r="I474" s="63"/>
      <c r="J474" s="63"/>
      <c r="K474" s="63"/>
      <c r="L474" s="63"/>
      <c r="M474" s="63"/>
      <c r="N474" s="63"/>
      <c r="O474" s="887"/>
      <c r="P474" s="63"/>
      <c r="Q474" s="890"/>
      <c r="R474" s="888"/>
      <c r="S474" s="889"/>
      <c r="T474" s="889"/>
      <c r="U474" s="871"/>
      <c r="V474" s="871"/>
      <c r="W474" s="63"/>
      <c r="X474" s="63"/>
      <c r="Y474" s="63"/>
      <c r="Z474" s="63"/>
      <c r="AA474" s="63"/>
      <c r="AB474" s="63"/>
      <c r="AC474" s="63"/>
      <c r="AD474" s="63"/>
    </row>
    <row r="475" spans="1:30">
      <c r="A475" s="63"/>
      <c r="B475" s="63"/>
      <c r="C475" s="63"/>
      <c r="D475" s="63"/>
      <c r="E475" s="63"/>
      <c r="F475" s="63"/>
      <c r="G475" s="63"/>
      <c r="H475" s="63"/>
      <c r="I475" s="63"/>
      <c r="J475" s="63"/>
      <c r="K475" s="63"/>
      <c r="L475" s="63"/>
      <c r="M475" s="63"/>
      <c r="N475" s="63"/>
      <c r="O475" s="887"/>
      <c r="P475" s="63"/>
      <c r="Q475" s="890"/>
      <c r="R475" s="888"/>
      <c r="S475" s="889"/>
      <c r="T475" s="889"/>
      <c r="U475" s="871"/>
      <c r="V475" s="871"/>
      <c r="W475" s="63"/>
      <c r="X475" s="63"/>
      <c r="Y475" s="63"/>
      <c r="Z475" s="63"/>
      <c r="AA475" s="63"/>
      <c r="AB475" s="63"/>
      <c r="AC475" s="63"/>
      <c r="AD475" s="63"/>
    </row>
    <row r="476" spans="1:30">
      <c r="A476" s="616" t="s">
        <v>166</v>
      </c>
      <c r="B476" s="379"/>
      <c r="C476" s="379"/>
      <c r="D476" s="379"/>
      <c r="E476" s="379"/>
      <c r="F476" s="379"/>
      <c r="G476" s="379"/>
      <c r="H476" s="379"/>
      <c r="I476" s="379"/>
      <c r="J476" s="379"/>
      <c r="K476" s="379"/>
      <c r="L476" s="379"/>
      <c r="M476" s="379"/>
      <c r="N476" s="379"/>
      <c r="O476" s="379"/>
      <c r="P476" s="63" t="str">
        <f>"個別票"&amp;Q476</f>
        <v>個別票26</v>
      </c>
      <c r="Q476" s="871">
        <f>Q457+1</f>
        <v>26</v>
      </c>
      <c r="R476" s="871"/>
      <c r="S476" s="871"/>
      <c r="T476" s="871"/>
      <c r="U476" s="871"/>
      <c r="V476" s="871"/>
      <c r="W476" s="63"/>
      <c r="X476" s="63"/>
      <c r="Y476" s="63"/>
      <c r="Z476" s="63"/>
      <c r="AA476" s="63"/>
      <c r="AB476" s="63"/>
      <c r="AC476" s="63"/>
      <c r="AD476" s="63"/>
    </row>
    <row r="477" spans="1:30">
      <c r="A477" s="379" t="s">
        <v>146</v>
      </c>
      <c r="B477" s="619"/>
      <c r="C477" s="619"/>
      <c r="D477" s="619"/>
      <c r="E477" s="619"/>
      <c r="F477" s="619"/>
      <c r="G477" s="619"/>
      <c r="H477" s="619"/>
      <c r="I477" s="619"/>
      <c r="J477" s="619"/>
      <c r="K477" s="619"/>
      <c r="L477" s="619"/>
      <c r="M477" s="619"/>
      <c r="N477" s="379"/>
      <c r="O477" s="379"/>
      <c r="P477" s="63"/>
      <c r="Q477" s="871"/>
      <c r="R477" s="871"/>
      <c r="S477" s="871"/>
      <c r="T477" s="871"/>
      <c r="U477" s="871"/>
      <c r="V477" s="871"/>
      <c r="W477" s="63"/>
      <c r="X477" s="63"/>
      <c r="Y477" s="63"/>
      <c r="Z477" s="63"/>
      <c r="AA477" s="63"/>
      <c r="AB477" s="63"/>
      <c r="AC477" s="63"/>
      <c r="AD477" s="63"/>
    </row>
    <row r="478" spans="1:30" ht="17.25">
      <c r="A478" s="3056" t="s">
        <v>240</v>
      </c>
      <c r="B478" s="3056"/>
      <c r="C478" s="3056"/>
      <c r="D478" s="3056"/>
      <c r="E478" s="3056"/>
      <c r="F478" s="3056"/>
      <c r="G478" s="3056"/>
      <c r="H478" s="3056"/>
      <c r="I478" s="3056"/>
      <c r="J478" s="3056"/>
      <c r="K478" s="3056"/>
      <c r="L478" s="3056"/>
      <c r="M478" s="3056"/>
      <c r="N478" s="3056"/>
      <c r="O478" s="3056"/>
      <c r="P478" s="63"/>
      <c r="Q478" s="871"/>
      <c r="R478" s="871"/>
      <c r="S478" s="871"/>
      <c r="T478" s="871"/>
      <c r="U478" s="871"/>
      <c r="V478" s="871"/>
      <c r="W478" s="63"/>
      <c r="X478" s="63"/>
      <c r="Y478" s="63"/>
      <c r="Z478" s="63"/>
      <c r="AA478" s="63"/>
      <c r="AB478" s="63"/>
      <c r="AC478" s="63"/>
      <c r="AD478" s="63"/>
    </row>
    <row r="479" spans="1:30" ht="31.5" customHeight="1">
      <c r="A479" s="860"/>
      <c r="B479" s="860"/>
      <c r="C479" s="860"/>
      <c r="D479" s="860"/>
      <c r="E479" s="860"/>
      <c r="F479" s="860"/>
      <c r="G479" s="860"/>
      <c r="H479" s="860"/>
      <c r="I479" s="860"/>
      <c r="J479" s="860"/>
      <c r="K479" s="860"/>
      <c r="L479" s="860"/>
      <c r="M479" s="860"/>
      <c r="N479" s="860"/>
      <c r="O479" s="860"/>
      <c r="P479" s="63"/>
      <c r="Q479" s="871"/>
      <c r="R479" s="871"/>
      <c r="S479" s="871"/>
      <c r="T479" s="871"/>
      <c r="U479" s="871"/>
      <c r="V479" s="871"/>
      <c r="W479" s="63"/>
      <c r="X479" s="63"/>
      <c r="Y479" s="63"/>
      <c r="Z479" s="63"/>
      <c r="AA479" s="63"/>
      <c r="AB479" s="63"/>
      <c r="AC479" s="63"/>
      <c r="AD479" s="63"/>
    </row>
    <row r="480" spans="1:30" s="873" customFormat="1" ht="15.95" customHeight="1">
      <c r="A480" s="858" t="s">
        <v>147</v>
      </c>
      <c r="B480" s="872"/>
      <c r="C480" s="872"/>
      <c r="D480" s="872"/>
      <c r="E480" s="872"/>
      <c r="F480" s="872"/>
      <c r="G480" s="872"/>
      <c r="H480" s="872"/>
      <c r="I480" s="872"/>
      <c r="J480" s="872"/>
      <c r="K480" s="872"/>
      <c r="L480" s="872"/>
      <c r="M480" s="872"/>
      <c r="P480" s="874"/>
      <c r="Q480" s="875"/>
      <c r="R480" s="875"/>
      <c r="S480" s="875"/>
      <c r="T480" s="875"/>
      <c r="U480" s="871"/>
      <c r="V480" s="875"/>
      <c r="W480" s="874"/>
      <c r="X480" s="63"/>
      <c r="Y480" s="63"/>
      <c r="Z480" s="63"/>
      <c r="AA480" s="63"/>
      <c r="AB480" s="63"/>
      <c r="AC480" s="63"/>
      <c r="AD480" s="63"/>
    </row>
    <row r="481" spans="1:30" ht="39.950000000000003" customHeight="1">
      <c r="A481" s="3057" t="s">
        <v>148</v>
      </c>
      <c r="B481" s="3058"/>
      <c r="C481" s="3059"/>
      <c r="D481" s="3060" t="str">
        <f>参照元個別!I30</f>
        <v>事業所名を入力26</v>
      </c>
      <c r="E481" s="3061"/>
      <c r="F481" s="3061"/>
      <c r="G481" s="3061"/>
      <c r="H481" s="3061"/>
      <c r="I481" s="3061"/>
      <c r="J481" s="3061"/>
      <c r="K481" s="3061"/>
      <c r="L481" s="3061"/>
      <c r="M481" s="3061"/>
      <c r="N481" s="3061"/>
      <c r="O481" s="3062"/>
      <c r="P481" s="63"/>
      <c r="Q481" s="871"/>
      <c r="R481" s="871"/>
      <c r="S481" s="871"/>
      <c r="T481" s="871"/>
      <c r="U481" s="871"/>
      <c r="V481" s="871"/>
      <c r="W481" s="63"/>
      <c r="X481" s="63"/>
      <c r="Y481" s="63"/>
      <c r="Z481" s="63"/>
      <c r="AA481" s="63"/>
      <c r="AB481" s="63"/>
      <c r="AC481" s="63"/>
      <c r="AD481" s="63"/>
    </row>
    <row r="482" spans="1:30" ht="39.950000000000003" customHeight="1">
      <c r="A482" s="3063" t="s">
        <v>149</v>
      </c>
      <c r="B482" s="3064"/>
      <c r="C482" s="3065"/>
      <c r="D482" s="3102"/>
      <c r="E482" s="3103"/>
      <c r="F482" s="3103"/>
      <c r="G482" s="3103"/>
      <c r="H482" s="3103"/>
      <c r="I482" s="3103"/>
      <c r="J482" s="3103"/>
      <c r="K482" s="3103"/>
      <c r="L482" s="3103"/>
      <c r="M482" s="3103"/>
      <c r="N482" s="3103"/>
      <c r="O482" s="3104"/>
      <c r="P482" s="63"/>
      <c r="Q482" s="871"/>
      <c r="R482" s="871"/>
      <c r="S482" s="871"/>
      <c r="T482" s="871"/>
      <c r="U482" s="871"/>
      <c r="V482" s="871"/>
      <c r="W482" s="63"/>
      <c r="X482" s="63"/>
      <c r="Y482" s="63"/>
      <c r="Z482" s="63"/>
      <c r="AA482" s="63"/>
      <c r="AB482" s="63"/>
      <c r="AC482" s="63"/>
      <c r="AD482" s="63"/>
    </row>
    <row r="483" spans="1:30" ht="39.950000000000003" customHeight="1">
      <c r="A483" s="3077" t="s">
        <v>150</v>
      </c>
      <c r="B483" s="3078"/>
      <c r="C483" s="3079"/>
      <c r="D483" s="3080"/>
      <c r="E483" s="876" t="s">
        <v>171</v>
      </c>
      <c r="F483" s="3072" t="s">
        <v>241</v>
      </c>
      <c r="G483" s="3073"/>
      <c r="H483" s="3081" t="str">
        <f ca="1">参照元個別!$O$30</f>
        <v/>
      </c>
      <c r="I483" s="3082"/>
      <c r="J483" s="877" t="s">
        <v>167</v>
      </c>
      <c r="K483" s="3072" t="s">
        <v>242</v>
      </c>
      <c r="L483" s="3073"/>
      <c r="M483" s="3069"/>
      <c r="N483" s="3070"/>
      <c r="O483" s="3071"/>
      <c r="P483" s="63" t="str">
        <f>IFERROR(VLOOKUP(M483,$U$3:$V$18,2,0),"")</f>
        <v/>
      </c>
      <c r="Q483" s="871"/>
      <c r="R483" s="871"/>
      <c r="S483" s="871"/>
      <c r="T483" s="871"/>
      <c r="U483" s="875"/>
      <c r="V483" s="871"/>
      <c r="W483" s="63"/>
      <c r="X483" s="63"/>
      <c r="Y483" s="63"/>
      <c r="Z483" s="63"/>
      <c r="AA483" s="63"/>
      <c r="AB483" s="63"/>
      <c r="AC483" s="63"/>
      <c r="AD483" s="63"/>
    </row>
    <row r="484" spans="1:30" ht="39.950000000000003" customHeight="1">
      <c r="A484" s="3072" t="s">
        <v>243</v>
      </c>
      <c r="B484" s="3073"/>
      <c r="C484" s="3074"/>
      <c r="D484" s="3042"/>
      <c r="E484" s="3043"/>
      <c r="F484" s="3072" t="s">
        <v>153</v>
      </c>
      <c r="G484" s="3073"/>
      <c r="H484" s="3074"/>
      <c r="I484" s="3042"/>
      <c r="J484" s="3043"/>
      <c r="K484" s="3075"/>
      <c r="L484" s="3076"/>
      <c r="M484" s="3076"/>
      <c r="N484" s="3076"/>
      <c r="O484" s="3076"/>
      <c r="P484" s="63"/>
      <c r="Q484" s="871"/>
      <c r="R484" s="871"/>
      <c r="S484" s="871"/>
      <c r="T484" s="871"/>
      <c r="U484" s="871"/>
      <c r="V484" s="871"/>
      <c r="W484" s="63"/>
      <c r="X484" s="63"/>
      <c r="Y484" s="63"/>
      <c r="Z484" s="63"/>
      <c r="AA484" s="63"/>
      <c r="AB484" s="63"/>
      <c r="AC484" s="63"/>
      <c r="AD484" s="63"/>
    </row>
    <row r="485" spans="1:30" ht="18.75" customHeight="1">
      <c r="A485" s="878"/>
      <c r="B485" s="878"/>
      <c r="C485" s="879"/>
      <c r="D485" s="880"/>
      <c r="E485" s="879"/>
      <c r="F485" s="881"/>
      <c r="P485" s="63"/>
      <c r="Q485" s="871"/>
      <c r="R485" s="871"/>
      <c r="S485" s="871"/>
      <c r="T485" s="871"/>
      <c r="U485" s="871"/>
      <c r="V485" s="891"/>
      <c r="W485" s="882"/>
      <c r="X485" s="63"/>
      <c r="Y485" s="63"/>
      <c r="Z485" s="63"/>
      <c r="AA485" s="63"/>
      <c r="AB485" s="63"/>
      <c r="AC485" s="63"/>
      <c r="AD485" s="63"/>
    </row>
    <row r="486" spans="1:30" ht="30" customHeight="1">
      <c r="A486" s="3084" t="s">
        <v>308</v>
      </c>
      <c r="B486" s="3085"/>
      <c r="C486" s="3085"/>
      <c r="D486" s="3085"/>
      <c r="E486" s="3085"/>
      <c r="F486" s="3085"/>
      <c r="G486" s="3085"/>
      <c r="H486" s="3085"/>
      <c r="I486" s="3085"/>
      <c r="J486" s="3085"/>
      <c r="K486" s="3085"/>
      <c r="L486" s="3085"/>
      <c r="M486" s="3085"/>
      <c r="N486" s="3085"/>
      <c r="O486" s="3085"/>
      <c r="P486" s="63"/>
      <c r="Q486" s="871"/>
      <c r="R486" s="871"/>
      <c r="S486" s="871"/>
      <c r="T486" s="871"/>
      <c r="U486" s="871"/>
      <c r="V486" s="891"/>
      <c r="W486" s="882"/>
      <c r="X486" s="63"/>
      <c r="Y486" s="63"/>
      <c r="Z486" s="63"/>
      <c r="AA486" s="63"/>
      <c r="AB486" s="63"/>
      <c r="AC486" s="63"/>
      <c r="AD486" s="63"/>
    </row>
    <row r="487" spans="1:30" s="873" customFormat="1" ht="15.95" customHeight="1">
      <c r="A487" s="823" t="s">
        <v>310</v>
      </c>
      <c r="B487" s="883"/>
      <c r="C487" s="883"/>
      <c r="D487" s="883"/>
      <c r="E487" s="883"/>
      <c r="F487" s="883"/>
      <c r="G487" s="883"/>
      <c r="H487" s="883"/>
      <c r="I487" s="883"/>
      <c r="J487" s="883"/>
      <c r="K487" s="883"/>
      <c r="L487" s="823"/>
      <c r="M487" s="823"/>
      <c r="N487" s="823"/>
      <c r="O487" s="823"/>
      <c r="P487" s="874"/>
      <c r="Q487" s="884"/>
      <c r="R487" s="884"/>
      <c r="S487" s="884"/>
      <c r="T487" s="884"/>
      <c r="U487" s="871"/>
      <c r="V487" s="884"/>
      <c r="W487" s="885"/>
      <c r="X487" s="63"/>
      <c r="Y487" s="63"/>
      <c r="Z487" s="63"/>
      <c r="AA487" s="63"/>
      <c r="AB487" s="63"/>
      <c r="AC487" s="63"/>
      <c r="AD487" s="63"/>
    </row>
    <row r="488" spans="1:30" ht="36" customHeight="1">
      <c r="A488" s="2754"/>
      <c r="B488" s="2756"/>
      <c r="C488" s="2752" t="s">
        <v>307</v>
      </c>
      <c r="D488" s="2752"/>
      <c r="E488" s="2752"/>
      <c r="F488" s="2752"/>
      <c r="G488" s="2752"/>
      <c r="H488" s="2015"/>
      <c r="I488" s="2751" t="s">
        <v>244</v>
      </c>
      <c r="J488" s="2014"/>
      <c r="K488" s="2014"/>
      <c r="L488" s="2014"/>
      <c r="M488" s="2014"/>
      <c r="N488" s="2014"/>
      <c r="O488" s="2015"/>
      <c r="P488" s="63"/>
      <c r="Q488" s="871"/>
      <c r="R488" s="871"/>
      <c r="S488" s="871"/>
      <c r="T488" s="871"/>
      <c r="U488" s="871"/>
      <c r="V488" s="871"/>
      <c r="W488" s="63"/>
      <c r="X488" s="63"/>
      <c r="Y488" s="63"/>
      <c r="Z488" s="63"/>
      <c r="AA488" s="63"/>
      <c r="AB488" s="63"/>
      <c r="AC488" s="63"/>
      <c r="AD488" s="63"/>
    </row>
    <row r="489" spans="1:30" ht="24" customHeight="1">
      <c r="A489" s="2772" t="s">
        <v>184</v>
      </c>
      <c r="B489" s="2773"/>
      <c r="C489" s="3086" t="str">
        <f ca="1">参照元個別!D30</f>
        <v/>
      </c>
      <c r="D489" s="3086"/>
      <c r="E489" s="3086"/>
      <c r="F489" s="3086"/>
      <c r="G489" s="3087"/>
      <c r="H489" s="3090" t="s">
        <v>3165</v>
      </c>
      <c r="I489" s="3105" t="str">
        <f ca="1">参照元個別!F30</f>
        <v/>
      </c>
      <c r="J489" s="3106"/>
      <c r="K489" s="3106"/>
      <c r="L489" s="3106"/>
      <c r="M489" s="3096" t="s">
        <v>3142</v>
      </c>
      <c r="N489" s="3098" t="str">
        <f>参照元個別!G30</f>
        <v>　</v>
      </c>
      <c r="O489" s="3099"/>
      <c r="P489" s="828"/>
      <c r="Q489" s="871"/>
      <c r="R489" s="871"/>
      <c r="S489" s="871"/>
      <c r="T489" s="871"/>
      <c r="U489" s="871"/>
      <c r="V489" s="871"/>
      <c r="W489" s="63"/>
      <c r="X489" s="63"/>
      <c r="Y489" s="63"/>
      <c r="Z489" s="63"/>
      <c r="AA489" s="63"/>
      <c r="AB489" s="63"/>
      <c r="AC489" s="63"/>
      <c r="AD489" s="63"/>
    </row>
    <row r="490" spans="1:30" ht="23.1" customHeight="1">
      <c r="A490" s="2769">
        <f>IF( 報1!$L$28="","", 報1!$L$28 )</f>
        <v>2025</v>
      </c>
      <c r="B490" s="2770"/>
      <c r="C490" s="3088"/>
      <c r="D490" s="3088"/>
      <c r="E490" s="3088"/>
      <c r="F490" s="3088"/>
      <c r="G490" s="3089"/>
      <c r="H490" s="3091"/>
      <c r="I490" s="3107"/>
      <c r="J490" s="3108"/>
      <c r="K490" s="3108"/>
      <c r="L490" s="3108"/>
      <c r="M490" s="3097"/>
      <c r="N490" s="3100"/>
      <c r="O490" s="3101"/>
      <c r="P490" s="828"/>
      <c r="Q490" s="871"/>
      <c r="R490" s="871"/>
      <c r="S490" s="871"/>
      <c r="T490" s="871"/>
      <c r="U490" s="871"/>
      <c r="V490" s="871"/>
      <c r="W490" s="63"/>
      <c r="X490" s="63"/>
      <c r="Y490" s="63"/>
      <c r="Z490" s="63"/>
      <c r="AA490" s="63"/>
      <c r="AB490" s="63"/>
      <c r="AC490" s="63"/>
      <c r="AD490" s="63"/>
    </row>
    <row r="491" spans="1:30">
      <c r="A491" s="3083"/>
      <c r="B491" s="3083"/>
      <c r="C491" s="3083"/>
      <c r="D491" s="3083"/>
      <c r="E491" s="3083"/>
      <c r="F491" s="3083"/>
      <c r="G491" s="3083"/>
      <c r="H491" s="3083"/>
      <c r="I491" s="3083"/>
      <c r="J491" s="3083"/>
      <c r="K491" s="3083"/>
      <c r="L491" s="3083"/>
      <c r="M491" s="3083"/>
      <c r="N491" s="3083"/>
      <c r="O491" s="3083"/>
      <c r="P491" s="63"/>
      <c r="Q491" s="892"/>
      <c r="R491" s="886"/>
      <c r="S491" s="886"/>
      <c r="T491" s="886"/>
      <c r="U491" s="886"/>
      <c r="V491" s="871"/>
      <c r="W491" s="63"/>
      <c r="X491" s="63"/>
      <c r="Y491" s="63"/>
      <c r="Z491" s="63"/>
      <c r="AA491" s="63"/>
      <c r="AB491" s="63"/>
      <c r="AC491" s="63"/>
      <c r="AD491" s="63"/>
    </row>
    <row r="492" spans="1:30">
      <c r="A492" s="63"/>
      <c r="B492" s="63"/>
      <c r="C492" s="63"/>
      <c r="D492" s="63"/>
      <c r="E492" s="63"/>
      <c r="F492" s="63"/>
      <c r="G492" s="63"/>
      <c r="H492" s="63"/>
      <c r="I492" s="63"/>
      <c r="J492" s="63"/>
      <c r="K492" s="63"/>
      <c r="L492" s="63"/>
      <c r="M492" s="63"/>
      <c r="N492" s="63"/>
      <c r="O492" s="887"/>
      <c r="P492" s="63"/>
      <c r="Q492" s="892"/>
      <c r="R492" s="888"/>
      <c r="S492" s="889"/>
      <c r="T492" s="889"/>
      <c r="U492" s="871"/>
      <c r="V492" s="871"/>
      <c r="W492" s="63"/>
      <c r="X492" s="63"/>
      <c r="Y492" s="63"/>
      <c r="Z492" s="63"/>
      <c r="AA492" s="63"/>
      <c r="AB492" s="63"/>
      <c r="AC492" s="63"/>
      <c r="AD492" s="63"/>
    </row>
    <row r="493" spans="1:30">
      <c r="A493" s="63"/>
      <c r="B493" s="63"/>
      <c r="C493" s="63"/>
      <c r="D493" s="63"/>
      <c r="E493" s="63"/>
      <c r="F493" s="63"/>
      <c r="G493" s="63"/>
      <c r="H493" s="63"/>
      <c r="I493" s="63"/>
      <c r="J493" s="63"/>
      <c r="K493" s="63"/>
      <c r="L493" s="63"/>
      <c r="M493" s="63"/>
      <c r="N493" s="63"/>
      <c r="O493" s="887"/>
      <c r="P493" s="63"/>
      <c r="Q493" s="892"/>
      <c r="R493" s="888"/>
      <c r="S493" s="889"/>
      <c r="T493" s="889"/>
      <c r="U493" s="871"/>
      <c r="V493" s="871"/>
      <c r="W493" s="63"/>
      <c r="X493" s="63"/>
      <c r="Y493" s="63"/>
      <c r="Z493" s="63"/>
      <c r="AA493" s="63"/>
      <c r="AB493" s="63"/>
      <c r="AC493" s="63"/>
      <c r="AD493" s="63"/>
    </row>
    <row r="494" spans="1:30">
      <c r="A494" s="63"/>
      <c r="B494" s="63"/>
      <c r="C494" s="63"/>
      <c r="D494" s="63"/>
      <c r="E494" s="63"/>
      <c r="F494" s="63"/>
      <c r="G494" s="63"/>
      <c r="H494" s="63"/>
      <c r="I494" s="63"/>
      <c r="J494" s="63"/>
      <c r="K494" s="63"/>
      <c r="L494" s="63"/>
      <c r="M494" s="63"/>
      <c r="N494" s="63"/>
      <c r="O494" s="887"/>
      <c r="P494" s="63"/>
      <c r="Q494" s="890"/>
      <c r="R494" s="888"/>
      <c r="S494" s="889"/>
      <c r="T494" s="889"/>
      <c r="U494" s="871"/>
      <c r="V494" s="871"/>
      <c r="W494" s="63"/>
      <c r="X494" s="63"/>
      <c r="Y494" s="63"/>
      <c r="Z494" s="63"/>
      <c r="AA494" s="63"/>
      <c r="AB494" s="63"/>
      <c r="AC494" s="63"/>
      <c r="AD494" s="63"/>
    </row>
    <row r="495" spans="1:30">
      <c r="A495" s="616" t="s">
        <v>166</v>
      </c>
      <c r="B495" s="379"/>
      <c r="C495" s="379"/>
      <c r="D495" s="379"/>
      <c r="E495" s="379"/>
      <c r="F495" s="379"/>
      <c r="G495" s="379"/>
      <c r="H495" s="379"/>
      <c r="I495" s="379"/>
      <c r="J495" s="379"/>
      <c r="K495" s="379"/>
      <c r="L495" s="379"/>
      <c r="M495" s="379"/>
      <c r="N495" s="379"/>
      <c r="O495" s="379"/>
      <c r="P495" s="63" t="str">
        <f>"個別票"&amp;Q495</f>
        <v>個別票27</v>
      </c>
      <c r="Q495" s="871">
        <f>Q476+1</f>
        <v>27</v>
      </c>
      <c r="R495" s="871"/>
      <c r="S495" s="871"/>
      <c r="T495" s="871"/>
      <c r="U495" s="871"/>
      <c r="V495" s="871"/>
      <c r="W495" s="63"/>
      <c r="X495" s="63"/>
      <c r="Y495" s="63"/>
      <c r="Z495" s="63"/>
      <c r="AA495" s="63"/>
      <c r="AB495" s="63"/>
      <c r="AC495" s="63"/>
      <c r="AD495" s="63"/>
    </row>
    <row r="496" spans="1:30">
      <c r="A496" s="379" t="s">
        <v>146</v>
      </c>
      <c r="B496" s="619"/>
      <c r="C496" s="619"/>
      <c r="D496" s="619"/>
      <c r="E496" s="619"/>
      <c r="F496" s="619"/>
      <c r="G496" s="619"/>
      <c r="H496" s="619"/>
      <c r="I496" s="619"/>
      <c r="J496" s="619"/>
      <c r="K496" s="619"/>
      <c r="L496" s="619"/>
      <c r="M496" s="619"/>
      <c r="N496" s="379"/>
      <c r="O496" s="379"/>
      <c r="P496" s="63"/>
      <c r="Q496" s="871"/>
      <c r="R496" s="871"/>
      <c r="S496" s="871"/>
      <c r="T496" s="871"/>
      <c r="U496" s="871"/>
      <c r="V496" s="871"/>
      <c r="W496" s="63"/>
      <c r="X496" s="63"/>
      <c r="Y496" s="63"/>
      <c r="Z496" s="63"/>
      <c r="AA496" s="63"/>
      <c r="AB496" s="63"/>
      <c r="AC496" s="63"/>
      <c r="AD496" s="63"/>
    </row>
    <row r="497" spans="1:30" ht="17.25">
      <c r="A497" s="3056" t="s">
        <v>240</v>
      </c>
      <c r="B497" s="3056"/>
      <c r="C497" s="3056"/>
      <c r="D497" s="3056"/>
      <c r="E497" s="3056"/>
      <c r="F497" s="3056"/>
      <c r="G497" s="3056"/>
      <c r="H497" s="3056"/>
      <c r="I497" s="3056"/>
      <c r="J497" s="3056"/>
      <c r="K497" s="3056"/>
      <c r="L497" s="3056"/>
      <c r="M497" s="3056"/>
      <c r="N497" s="3056"/>
      <c r="O497" s="3056"/>
      <c r="P497" s="63"/>
      <c r="Q497" s="871"/>
      <c r="R497" s="871"/>
      <c r="S497" s="871"/>
      <c r="T497" s="871"/>
      <c r="U497" s="871"/>
      <c r="V497" s="871"/>
      <c r="W497" s="63"/>
      <c r="X497" s="63"/>
      <c r="Y497" s="63"/>
      <c r="Z497" s="63"/>
      <c r="AA497" s="63"/>
      <c r="AB497" s="63"/>
      <c r="AC497" s="63"/>
      <c r="AD497" s="63"/>
    </row>
    <row r="498" spans="1:30" ht="31.5" customHeight="1">
      <c r="A498" s="860"/>
      <c r="B498" s="860"/>
      <c r="C498" s="860"/>
      <c r="D498" s="860"/>
      <c r="E498" s="860"/>
      <c r="F498" s="860"/>
      <c r="G498" s="860"/>
      <c r="H498" s="860"/>
      <c r="I498" s="860"/>
      <c r="J498" s="860"/>
      <c r="K498" s="860"/>
      <c r="L498" s="860"/>
      <c r="M498" s="860"/>
      <c r="N498" s="860"/>
      <c r="O498" s="860"/>
      <c r="P498" s="63"/>
      <c r="Q498" s="871"/>
      <c r="R498" s="871"/>
      <c r="S498" s="871"/>
      <c r="T498" s="871"/>
      <c r="U498" s="871"/>
      <c r="V498" s="871"/>
      <c r="W498" s="63"/>
      <c r="X498" s="63"/>
      <c r="Y498" s="63"/>
      <c r="Z498" s="63"/>
      <c r="AA498" s="63"/>
      <c r="AB498" s="63"/>
      <c r="AC498" s="63"/>
      <c r="AD498" s="63"/>
    </row>
    <row r="499" spans="1:30" s="873" customFormat="1" ht="15.95" customHeight="1">
      <c r="A499" s="858" t="s">
        <v>147</v>
      </c>
      <c r="B499" s="872"/>
      <c r="C499" s="872"/>
      <c r="D499" s="872"/>
      <c r="E499" s="872"/>
      <c r="F499" s="872"/>
      <c r="G499" s="872"/>
      <c r="H499" s="872"/>
      <c r="I499" s="872"/>
      <c r="J499" s="872"/>
      <c r="K499" s="872"/>
      <c r="L499" s="872"/>
      <c r="M499" s="872"/>
      <c r="P499" s="874"/>
      <c r="Q499" s="875"/>
      <c r="R499" s="875"/>
      <c r="S499" s="875"/>
      <c r="T499" s="875"/>
      <c r="U499" s="871"/>
      <c r="V499" s="875"/>
      <c r="W499" s="874"/>
      <c r="X499" s="63"/>
      <c r="Y499" s="63"/>
      <c r="Z499" s="63"/>
      <c r="AA499" s="63"/>
      <c r="AB499" s="63"/>
      <c r="AC499" s="63"/>
      <c r="AD499" s="63"/>
    </row>
    <row r="500" spans="1:30" ht="39.950000000000003" customHeight="1">
      <c r="A500" s="3057" t="s">
        <v>148</v>
      </c>
      <c r="B500" s="3058"/>
      <c r="C500" s="3059"/>
      <c r="D500" s="3060" t="str">
        <f>参照元個別!I31</f>
        <v>事業所名を入力27</v>
      </c>
      <c r="E500" s="3061"/>
      <c r="F500" s="3061"/>
      <c r="G500" s="3061"/>
      <c r="H500" s="3061"/>
      <c r="I500" s="3061"/>
      <c r="J500" s="3061"/>
      <c r="K500" s="3061"/>
      <c r="L500" s="3061"/>
      <c r="M500" s="3061"/>
      <c r="N500" s="3061"/>
      <c r="O500" s="3062"/>
      <c r="P500" s="63"/>
      <c r="Q500" s="871"/>
      <c r="R500" s="871"/>
      <c r="S500" s="871"/>
      <c r="T500" s="871"/>
      <c r="U500" s="871"/>
      <c r="V500" s="871"/>
      <c r="W500" s="63"/>
      <c r="X500" s="63"/>
      <c r="Y500" s="63"/>
      <c r="Z500" s="63"/>
      <c r="AA500" s="63"/>
      <c r="AB500" s="63"/>
      <c r="AC500" s="63"/>
      <c r="AD500" s="63"/>
    </row>
    <row r="501" spans="1:30" ht="39.950000000000003" customHeight="1">
      <c r="A501" s="3063" t="s">
        <v>149</v>
      </c>
      <c r="B501" s="3064"/>
      <c r="C501" s="3065"/>
      <c r="D501" s="3102"/>
      <c r="E501" s="3103"/>
      <c r="F501" s="3103"/>
      <c r="G501" s="3103"/>
      <c r="H501" s="3103"/>
      <c r="I501" s="3103"/>
      <c r="J501" s="3103"/>
      <c r="K501" s="3103"/>
      <c r="L501" s="3103"/>
      <c r="M501" s="3103"/>
      <c r="N501" s="3103"/>
      <c r="O501" s="3104"/>
      <c r="P501" s="63"/>
      <c r="Q501" s="871"/>
      <c r="R501" s="871"/>
      <c r="S501" s="871"/>
      <c r="T501" s="871"/>
      <c r="U501" s="871"/>
      <c r="V501" s="871"/>
      <c r="W501" s="63"/>
      <c r="X501" s="63"/>
      <c r="Y501" s="63"/>
      <c r="Z501" s="63"/>
      <c r="AA501" s="63"/>
      <c r="AB501" s="63"/>
      <c r="AC501" s="63"/>
      <c r="AD501" s="63"/>
    </row>
    <row r="502" spans="1:30" ht="39.950000000000003" customHeight="1">
      <c r="A502" s="3077" t="s">
        <v>150</v>
      </c>
      <c r="B502" s="3078"/>
      <c r="C502" s="3079"/>
      <c r="D502" s="3080"/>
      <c r="E502" s="876" t="s">
        <v>171</v>
      </c>
      <c r="F502" s="3072" t="s">
        <v>241</v>
      </c>
      <c r="G502" s="3073"/>
      <c r="H502" s="3081" t="str">
        <f ca="1">参照元個別!$O$31</f>
        <v/>
      </c>
      <c r="I502" s="3082"/>
      <c r="J502" s="877" t="s">
        <v>167</v>
      </c>
      <c r="K502" s="3072" t="s">
        <v>242</v>
      </c>
      <c r="L502" s="3073"/>
      <c r="M502" s="3069"/>
      <c r="N502" s="3070"/>
      <c r="O502" s="3071"/>
      <c r="P502" s="63" t="str">
        <f>IFERROR(VLOOKUP(M502,$U$3:$V$18,2,0),"")</f>
        <v/>
      </c>
      <c r="Q502" s="871"/>
      <c r="R502" s="871"/>
      <c r="S502" s="871"/>
      <c r="T502" s="871"/>
      <c r="U502" s="875"/>
      <c r="V502" s="871"/>
      <c r="W502" s="63"/>
      <c r="X502" s="63"/>
      <c r="Y502" s="63"/>
      <c r="Z502" s="63"/>
      <c r="AA502" s="63"/>
      <c r="AB502" s="63"/>
      <c r="AC502" s="63"/>
      <c r="AD502" s="63"/>
    </row>
    <row r="503" spans="1:30" ht="39.950000000000003" customHeight="1">
      <c r="A503" s="3072" t="s">
        <v>243</v>
      </c>
      <c r="B503" s="3073"/>
      <c r="C503" s="3074"/>
      <c r="D503" s="3042"/>
      <c r="E503" s="3043"/>
      <c r="F503" s="3072" t="s">
        <v>153</v>
      </c>
      <c r="G503" s="3073"/>
      <c r="H503" s="3074"/>
      <c r="I503" s="3042"/>
      <c r="J503" s="3043"/>
      <c r="K503" s="3075"/>
      <c r="L503" s="3076"/>
      <c r="M503" s="3076"/>
      <c r="N503" s="3076"/>
      <c r="O503" s="3076"/>
      <c r="P503" s="63"/>
      <c r="Q503" s="871"/>
      <c r="R503" s="871"/>
      <c r="S503" s="871"/>
      <c r="T503" s="871"/>
      <c r="U503" s="871"/>
      <c r="V503" s="871"/>
      <c r="W503" s="63"/>
      <c r="X503" s="63"/>
      <c r="Y503" s="63"/>
      <c r="Z503" s="63"/>
      <c r="AA503" s="63"/>
      <c r="AB503" s="63"/>
      <c r="AC503" s="63"/>
      <c r="AD503" s="63"/>
    </row>
    <row r="504" spans="1:30" ht="18.75" customHeight="1">
      <c r="A504" s="878"/>
      <c r="B504" s="878"/>
      <c r="C504" s="879"/>
      <c r="D504" s="880"/>
      <c r="E504" s="879"/>
      <c r="F504" s="881"/>
      <c r="P504" s="63"/>
      <c r="Q504" s="871"/>
      <c r="R504" s="871"/>
      <c r="S504" s="871"/>
      <c r="T504" s="871"/>
      <c r="U504" s="871"/>
      <c r="V504" s="891"/>
      <c r="W504" s="882"/>
      <c r="X504" s="63"/>
      <c r="Y504" s="63"/>
      <c r="Z504" s="63"/>
      <c r="AA504" s="63"/>
      <c r="AB504" s="63"/>
      <c r="AC504" s="63"/>
      <c r="AD504" s="63"/>
    </row>
    <row r="505" spans="1:30" ht="30" customHeight="1">
      <c r="A505" s="3084" t="s">
        <v>308</v>
      </c>
      <c r="B505" s="3085"/>
      <c r="C505" s="3085"/>
      <c r="D505" s="3085"/>
      <c r="E505" s="3085"/>
      <c r="F505" s="3085"/>
      <c r="G505" s="3085"/>
      <c r="H505" s="3085"/>
      <c r="I505" s="3085"/>
      <c r="J505" s="3085"/>
      <c r="K505" s="3085"/>
      <c r="L505" s="3085"/>
      <c r="M505" s="3085"/>
      <c r="N505" s="3085"/>
      <c r="O505" s="3085"/>
      <c r="P505" s="63"/>
      <c r="Q505" s="871"/>
      <c r="R505" s="871"/>
      <c r="S505" s="871"/>
      <c r="T505" s="871"/>
      <c r="U505" s="871"/>
      <c r="V505" s="891"/>
      <c r="W505" s="882"/>
      <c r="X505" s="63"/>
      <c r="Y505" s="63"/>
      <c r="Z505" s="63"/>
      <c r="AA505" s="63"/>
      <c r="AB505" s="63"/>
      <c r="AC505" s="63"/>
      <c r="AD505" s="63"/>
    </row>
    <row r="506" spans="1:30" s="873" customFormat="1" ht="15.95" customHeight="1">
      <c r="A506" s="823" t="s">
        <v>310</v>
      </c>
      <c r="B506" s="883"/>
      <c r="C506" s="883"/>
      <c r="D506" s="883"/>
      <c r="E506" s="883"/>
      <c r="F506" s="883"/>
      <c r="G506" s="883"/>
      <c r="H506" s="883"/>
      <c r="I506" s="883"/>
      <c r="J506" s="883"/>
      <c r="K506" s="883"/>
      <c r="L506" s="823"/>
      <c r="M506" s="823"/>
      <c r="N506" s="823"/>
      <c r="O506" s="823"/>
      <c r="P506" s="874"/>
      <c r="Q506" s="884"/>
      <c r="R506" s="884"/>
      <c r="S506" s="884"/>
      <c r="T506" s="884"/>
      <c r="U506" s="871"/>
      <c r="V506" s="884"/>
      <c r="W506" s="885"/>
      <c r="X506" s="63"/>
      <c r="Y506" s="63"/>
      <c r="Z506" s="63"/>
      <c r="AA506" s="63"/>
      <c r="AB506" s="63"/>
      <c r="AC506" s="63"/>
      <c r="AD506" s="63"/>
    </row>
    <row r="507" spans="1:30" ht="36" customHeight="1">
      <c r="A507" s="2754"/>
      <c r="B507" s="2756"/>
      <c r="C507" s="2752" t="s">
        <v>307</v>
      </c>
      <c r="D507" s="2752"/>
      <c r="E507" s="2752"/>
      <c r="F507" s="2752"/>
      <c r="G507" s="2752"/>
      <c r="H507" s="2015"/>
      <c r="I507" s="2751" t="s">
        <v>244</v>
      </c>
      <c r="J507" s="2014"/>
      <c r="K507" s="2014"/>
      <c r="L507" s="2014"/>
      <c r="M507" s="2014"/>
      <c r="N507" s="2014"/>
      <c r="O507" s="2015"/>
      <c r="P507" s="63"/>
      <c r="Q507" s="871"/>
      <c r="R507" s="871"/>
      <c r="S507" s="871"/>
      <c r="T507" s="871"/>
      <c r="U507" s="871"/>
      <c r="V507" s="871"/>
      <c r="W507" s="63"/>
      <c r="X507" s="63"/>
      <c r="Y507" s="63"/>
      <c r="Z507" s="63"/>
      <c r="AA507" s="63"/>
      <c r="AB507" s="63"/>
      <c r="AC507" s="63"/>
      <c r="AD507" s="63"/>
    </row>
    <row r="508" spans="1:30" ht="24" customHeight="1">
      <c r="A508" s="2772" t="s">
        <v>184</v>
      </c>
      <c r="B508" s="2773"/>
      <c r="C508" s="3086" t="str">
        <f ca="1">参照元個別!D31</f>
        <v/>
      </c>
      <c r="D508" s="3086"/>
      <c r="E508" s="3086"/>
      <c r="F508" s="3086"/>
      <c r="G508" s="3087"/>
      <c r="H508" s="3090" t="s">
        <v>3165</v>
      </c>
      <c r="I508" s="3105" t="str">
        <f ca="1">参照元個別!F31</f>
        <v/>
      </c>
      <c r="J508" s="3106"/>
      <c r="K508" s="3106"/>
      <c r="L508" s="3106"/>
      <c r="M508" s="3096" t="s">
        <v>3142</v>
      </c>
      <c r="N508" s="3098" t="str">
        <f>参照元個別!G31</f>
        <v>　</v>
      </c>
      <c r="O508" s="3099"/>
      <c r="P508" s="828"/>
      <c r="Q508" s="871"/>
      <c r="R508" s="871"/>
      <c r="S508" s="871"/>
      <c r="T508" s="871"/>
      <c r="U508" s="871"/>
      <c r="V508" s="871"/>
      <c r="W508" s="63"/>
      <c r="X508" s="63"/>
      <c r="Y508" s="63"/>
      <c r="Z508" s="63"/>
      <c r="AA508" s="63"/>
      <c r="AB508" s="63"/>
      <c r="AC508" s="63"/>
      <c r="AD508" s="63"/>
    </row>
    <row r="509" spans="1:30" ht="23.1" customHeight="1">
      <c r="A509" s="2769">
        <f>IF( 報1!$L$28="","", 報1!$L$28 )</f>
        <v>2025</v>
      </c>
      <c r="B509" s="2770"/>
      <c r="C509" s="3088"/>
      <c r="D509" s="3088"/>
      <c r="E509" s="3088"/>
      <c r="F509" s="3088"/>
      <c r="G509" s="3089"/>
      <c r="H509" s="3091"/>
      <c r="I509" s="3107"/>
      <c r="J509" s="3108"/>
      <c r="K509" s="3108"/>
      <c r="L509" s="3108"/>
      <c r="M509" s="3097"/>
      <c r="N509" s="3100"/>
      <c r="O509" s="3101"/>
      <c r="P509" s="828"/>
      <c r="Q509" s="871"/>
      <c r="R509" s="871"/>
      <c r="S509" s="871"/>
      <c r="T509" s="871"/>
      <c r="U509" s="871"/>
      <c r="V509" s="871"/>
      <c r="W509" s="63"/>
      <c r="X509" s="63"/>
      <c r="Y509" s="63"/>
      <c r="Z509" s="63"/>
      <c r="AA509" s="63"/>
      <c r="AB509" s="63"/>
      <c r="AC509" s="63"/>
      <c r="AD509" s="63"/>
    </row>
    <row r="510" spans="1:30">
      <c r="A510" s="3083"/>
      <c r="B510" s="3083"/>
      <c r="C510" s="3083"/>
      <c r="D510" s="3083"/>
      <c r="E510" s="3083"/>
      <c r="F510" s="3083"/>
      <c r="G510" s="3083"/>
      <c r="H510" s="3083"/>
      <c r="I510" s="3083"/>
      <c r="J510" s="3083"/>
      <c r="K510" s="3083"/>
      <c r="L510" s="3083"/>
      <c r="M510" s="3083"/>
      <c r="N510" s="3083"/>
      <c r="O510" s="3083"/>
      <c r="P510" s="63"/>
      <c r="Q510" s="871"/>
      <c r="R510" s="886"/>
      <c r="S510" s="886"/>
      <c r="T510" s="886"/>
      <c r="U510" s="886"/>
      <c r="V510" s="871"/>
      <c r="W510" s="63"/>
      <c r="X510" s="63"/>
      <c r="Y510" s="63"/>
      <c r="Z510" s="63"/>
      <c r="AA510" s="63"/>
      <c r="AB510" s="63"/>
      <c r="AC510" s="63"/>
      <c r="AD510" s="63"/>
    </row>
    <row r="511" spans="1:30">
      <c r="A511" s="63"/>
      <c r="B511" s="63"/>
      <c r="C511" s="63"/>
      <c r="D511" s="63"/>
      <c r="E511" s="63"/>
      <c r="F511" s="63"/>
      <c r="G511" s="63"/>
      <c r="H511" s="63"/>
      <c r="I511" s="63"/>
      <c r="J511" s="63"/>
      <c r="K511" s="63"/>
      <c r="L511" s="63"/>
      <c r="M511" s="63"/>
      <c r="N511" s="63"/>
      <c r="O511" s="887"/>
      <c r="P511" s="63"/>
      <c r="Q511" s="871"/>
      <c r="R511" s="888"/>
      <c r="S511" s="889"/>
      <c r="T511" s="889"/>
      <c r="U511" s="871"/>
      <c r="V511" s="871"/>
      <c r="W511" s="63"/>
      <c r="X511" s="63"/>
      <c r="Y511" s="63"/>
      <c r="Z511" s="63"/>
      <c r="AA511" s="63"/>
      <c r="AB511" s="63"/>
      <c r="AC511" s="63"/>
      <c r="AD511" s="63"/>
    </row>
    <row r="512" spans="1:30">
      <c r="A512" s="63"/>
      <c r="B512" s="63"/>
      <c r="C512" s="63"/>
      <c r="D512" s="63"/>
      <c r="E512" s="63"/>
      <c r="F512" s="63"/>
      <c r="G512" s="63"/>
      <c r="H512" s="63"/>
      <c r="I512" s="63"/>
      <c r="J512" s="63"/>
      <c r="K512" s="63"/>
      <c r="L512" s="63"/>
      <c r="M512" s="63"/>
      <c r="N512" s="63"/>
      <c r="O512" s="887"/>
      <c r="P512" s="63"/>
      <c r="Q512" s="890"/>
      <c r="R512" s="888"/>
      <c r="S512" s="889"/>
      <c r="T512" s="889"/>
      <c r="U512" s="871"/>
      <c r="V512" s="871"/>
      <c r="W512" s="63"/>
      <c r="X512" s="63"/>
      <c r="Y512" s="63"/>
      <c r="Z512" s="63"/>
      <c r="AA512" s="63"/>
      <c r="AB512" s="63"/>
      <c r="AC512" s="63"/>
      <c r="AD512" s="63"/>
    </row>
    <row r="513" spans="1:30">
      <c r="A513" s="63"/>
      <c r="B513" s="63"/>
      <c r="C513" s="63"/>
      <c r="D513" s="63"/>
      <c r="E513" s="63"/>
      <c r="F513" s="63"/>
      <c r="G513" s="63"/>
      <c r="H513" s="63"/>
      <c r="I513" s="63"/>
      <c r="J513" s="63"/>
      <c r="K513" s="63"/>
      <c r="L513" s="63"/>
      <c r="M513" s="63"/>
      <c r="N513" s="63"/>
      <c r="O513" s="887"/>
      <c r="P513" s="63"/>
      <c r="Q513" s="890"/>
      <c r="R513" s="888"/>
      <c r="S513" s="889"/>
      <c r="T513" s="889"/>
      <c r="U513" s="871"/>
      <c r="V513" s="871"/>
      <c r="W513" s="63"/>
      <c r="X513" s="63"/>
      <c r="Y513" s="63"/>
      <c r="Z513" s="63"/>
      <c r="AA513" s="63"/>
      <c r="AB513" s="63"/>
      <c r="AC513" s="63"/>
      <c r="AD513" s="63"/>
    </row>
    <row r="514" spans="1:30">
      <c r="A514" s="616" t="s">
        <v>166</v>
      </c>
      <c r="B514" s="379"/>
      <c r="C514" s="379"/>
      <c r="D514" s="379"/>
      <c r="E514" s="379"/>
      <c r="F514" s="379"/>
      <c r="G514" s="379"/>
      <c r="H514" s="379"/>
      <c r="I514" s="379"/>
      <c r="J514" s="379"/>
      <c r="K514" s="379"/>
      <c r="L514" s="379"/>
      <c r="M514" s="379"/>
      <c r="N514" s="379"/>
      <c r="O514" s="379"/>
      <c r="P514" s="63" t="str">
        <f>"個別票"&amp;Q514</f>
        <v>個別票28</v>
      </c>
      <c r="Q514" s="871">
        <f>Q495+1</f>
        <v>28</v>
      </c>
      <c r="R514" s="871"/>
      <c r="S514" s="871"/>
      <c r="T514" s="871"/>
      <c r="U514" s="871"/>
      <c r="V514" s="871"/>
      <c r="W514" s="63"/>
      <c r="X514" s="63"/>
      <c r="Y514" s="63"/>
      <c r="Z514" s="63"/>
      <c r="AA514" s="63"/>
      <c r="AB514" s="63"/>
      <c r="AC514" s="63"/>
      <c r="AD514" s="63"/>
    </row>
    <row r="515" spans="1:30">
      <c r="A515" s="379" t="s">
        <v>146</v>
      </c>
      <c r="B515" s="619"/>
      <c r="C515" s="619"/>
      <c r="D515" s="619"/>
      <c r="E515" s="619"/>
      <c r="F515" s="619"/>
      <c r="G515" s="619"/>
      <c r="H515" s="619"/>
      <c r="I515" s="619"/>
      <c r="J515" s="619"/>
      <c r="K515" s="619"/>
      <c r="L515" s="619"/>
      <c r="M515" s="619"/>
      <c r="N515" s="379"/>
      <c r="O515" s="379"/>
      <c r="P515" s="63"/>
      <c r="Q515" s="871"/>
      <c r="R515" s="871"/>
      <c r="S515" s="871"/>
      <c r="T515" s="871"/>
      <c r="U515" s="871"/>
      <c r="V515" s="871"/>
      <c r="W515" s="63"/>
      <c r="X515" s="63"/>
      <c r="Y515" s="63"/>
      <c r="Z515" s="63"/>
      <c r="AA515" s="63"/>
      <c r="AB515" s="63"/>
      <c r="AC515" s="63"/>
      <c r="AD515" s="63"/>
    </row>
    <row r="516" spans="1:30" ht="17.25">
      <c r="A516" s="3056" t="s">
        <v>240</v>
      </c>
      <c r="B516" s="3056"/>
      <c r="C516" s="3056"/>
      <c r="D516" s="3056"/>
      <c r="E516" s="3056"/>
      <c r="F516" s="3056"/>
      <c r="G516" s="3056"/>
      <c r="H516" s="3056"/>
      <c r="I516" s="3056"/>
      <c r="J516" s="3056"/>
      <c r="K516" s="3056"/>
      <c r="L516" s="3056"/>
      <c r="M516" s="3056"/>
      <c r="N516" s="3056"/>
      <c r="O516" s="3056"/>
      <c r="P516" s="63"/>
      <c r="Q516" s="871"/>
      <c r="R516" s="871"/>
      <c r="S516" s="871"/>
      <c r="T516" s="871"/>
      <c r="U516" s="871"/>
      <c r="V516" s="871"/>
      <c r="W516" s="63"/>
      <c r="X516" s="63"/>
      <c r="Y516" s="63"/>
      <c r="Z516" s="63"/>
      <c r="AA516" s="63"/>
      <c r="AB516" s="63"/>
      <c r="AC516" s="63"/>
      <c r="AD516" s="63"/>
    </row>
    <row r="517" spans="1:30" ht="31.5" customHeight="1">
      <c r="A517" s="860"/>
      <c r="B517" s="860"/>
      <c r="C517" s="860"/>
      <c r="D517" s="860"/>
      <c r="E517" s="860"/>
      <c r="F517" s="860"/>
      <c r="G517" s="860"/>
      <c r="H517" s="860"/>
      <c r="I517" s="860"/>
      <c r="J517" s="860"/>
      <c r="K517" s="860"/>
      <c r="L517" s="860"/>
      <c r="M517" s="860"/>
      <c r="N517" s="860"/>
      <c r="O517" s="860"/>
      <c r="P517" s="63"/>
      <c r="Q517" s="871"/>
      <c r="R517" s="871"/>
      <c r="S517" s="871"/>
      <c r="T517" s="871"/>
      <c r="U517" s="871"/>
      <c r="V517" s="871"/>
      <c r="W517" s="63"/>
      <c r="X517" s="63"/>
      <c r="Y517" s="63"/>
      <c r="Z517" s="63"/>
      <c r="AA517" s="63"/>
      <c r="AB517" s="63"/>
      <c r="AC517" s="63"/>
      <c r="AD517" s="63"/>
    </row>
    <row r="518" spans="1:30" s="873" customFormat="1" ht="15.95" customHeight="1">
      <c r="A518" s="858" t="s">
        <v>147</v>
      </c>
      <c r="B518" s="872"/>
      <c r="C518" s="872"/>
      <c r="D518" s="872"/>
      <c r="E518" s="872"/>
      <c r="F518" s="872"/>
      <c r="G518" s="872"/>
      <c r="H518" s="872"/>
      <c r="I518" s="872"/>
      <c r="J518" s="872"/>
      <c r="K518" s="872"/>
      <c r="L518" s="872"/>
      <c r="M518" s="872"/>
      <c r="P518" s="874"/>
      <c r="Q518" s="875"/>
      <c r="R518" s="875"/>
      <c r="S518" s="875"/>
      <c r="T518" s="875"/>
      <c r="U518" s="871"/>
      <c r="V518" s="875"/>
      <c r="W518" s="874"/>
      <c r="X518" s="63"/>
      <c r="Y518" s="63"/>
      <c r="Z518" s="63"/>
      <c r="AA518" s="63"/>
      <c r="AB518" s="63"/>
      <c r="AC518" s="63"/>
      <c r="AD518" s="63"/>
    </row>
    <row r="519" spans="1:30" ht="39.950000000000003" customHeight="1">
      <c r="A519" s="3057" t="s">
        <v>148</v>
      </c>
      <c r="B519" s="3058"/>
      <c r="C519" s="3059"/>
      <c r="D519" s="3060" t="str">
        <f>参照元個別!I32</f>
        <v>事業所名を入力28</v>
      </c>
      <c r="E519" s="3061"/>
      <c r="F519" s="3061"/>
      <c r="G519" s="3061"/>
      <c r="H519" s="3061"/>
      <c r="I519" s="3061"/>
      <c r="J519" s="3061"/>
      <c r="K519" s="3061"/>
      <c r="L519" s="3061"/>
      <c r="M519" s="3061"/>
      <c r="N519" s="3061"/>
      <c r="O519" s="3062"/>
      <c r="P519" s="63"/>
      <c r="Q519" s="871"/>
      <c r="R519" s="871"/>
      <c r="S519" s="871"/>
      <c r="T519" s="871"/>
      <c r="U519" s="871"/>
      <c r="V519" s="871"/>
      <c r="W519" s="63"/>
      <c r="X519" s="63"/>
      <c r="Y519" s="63"/>
      <c r="Z519" s="63"/>
      <c r="AA519" s="63"/>
      <c r="AB519" s="63"/>
      <c r="AC519" s="63"/>
      <c r="AD519" s="63"/>
    </row>
    <row r="520" spans="1:30" ht="39.950000000000003" customHeight="1">
      <c r="A520" s="3063" t="s">
        <v>149</v>
      </c>
      <c r="B520" s="3064"/>
      <c r="C520" s="3065"/>
      <c r="D520" s="3102"/>
      <c r="E520" s="3103"/>
      <c r="F520" s="3103"/>
      <c r="G520" s="3103"/>
      <c r="H520" s="3103"/>
      <c r="I520" s="3103"/>
      <c r="J520" s="3103"/>
      <c r="K520" s="3103"/>
      <c r="L520" s="3103"/>
      <c r="M520" s="3103"/>
      <c r="N520" s="3103"/>
      <c r="O520" s="3104"/>
      <c r="P520" s="63"/>
      <c r="Q520" s="871"/>
      <c r="R520" s="871"/>
      <c r="S520" s="871"/>
      <c r="T520" s="871"/>
      <c r="U520" s="871"/>
      <c r="V520" s="871"/>
      <c r="W520" s="63"/>
      <c r="X520" s="63"/>
      <c r="Y520" s="63"/>
      <c r="Z520" s="63"/>
      <c r="AA520" s="63"/>
      <c r="AB520" s="63"/>
      <c r="AC520" s="63"/>
      <c r="AD520" s="63"/>
    </row>
    <row r="521" spans="1:30" ht="39.950000000000003" customHeight="1">
      <c r="A521" s="3077" t="s">
        <v>150</v>
      </c>
      <c r="B521" s="3078"/>
      <c r="C521" s="3079"/>
      <c r="D521" s="3080"/>
      <c r="E521" s="876" t="s">
        <v>171</v>
      </c>
      <c r="F521" s="3072" t="s">
        <v>241</v>
      </c>
      <c r="G521" s="3073"/>
      <c r="H521" s="3081" t="str">
        <f ca="1">参照元個別!$O$32</f>
        <v/>
      </c>
      <c r="I521" s="3082"/>
      <c r="J521" s="877" t="s">
        <v>167</v>
      </c>
      <c r="K521" s="3072" t="s">
        <v>242</v>
      </c>
      <c r="L521" s="3073"/>
      <c r="M521" s="3069"/>
      <c r="N521" s="3070"/>
      <c r="O521" s="3071"/>
      <c r="P521" s="63" t="str">
        <f>IFERROR(VLOOKUP(M521,$U$3:$V$18,2,0),"")</f>
        <v/>
      </c>
      <c r="Q521" s="871"/>
      <c r="R521" s="871"/>
      <c r="S521" s="871"/>
      <c r="T521" s="871"/>
      <c r="U521" s="875"/>
      <c r="V521" s="871"/>
      <c r="W521" s="63"/>
      <c r="X521" s="63"/>
      <c r="Y521" s="63"/>
      <c r="Z521" s="63"/>
      <c r="AA521" s="63"/>
      <c r="AB521" s="63"/>
      <c r="AC521" s="63"/>
      <c r="AD521" s="63"/>
    </row>
    <row r="522" spans="1:30" ht="39.950000000000003" customHeight="1">
      <c r="A522" s="3072" t="s">
        <v>243</v>
      </c>
      <c r="B522" s="3073"/>
      <c r="C522" s="3074"/>
      <c r="D522" s="3042"/>
      <c r="E522" s="3043"/>
      <c r="F522" s="3072" t="s">
        <v>153</v>
      </c>
      <c r="G522" s="3073"/>
      <c r="H522" s="3074"/>
      <c r="I522" s="3042"/>
      <c r="J522" s="3043"/>
      <c r="K522" s="3075"/>
      <c r="L522" s="3076"/>
      <c r="M522" s="3076"/>
      <c r="N522" s="3076"/>
      <c r="O522" s="3076"/>
      <c r="P522" s="63"/>
      <c r="Q522" s="871"/>
      <c r="R522" s="871"/>
      <c r="S522" s="871"/>
      <c r="T522" s="871"/>
      <c r="U522" s="871"/>
      <c r="V522" s="871"/>
      <c r="W522" s="63"/>
      <c r="X522" s="63"/>
      <c r="Y522" s="63"/>
      <c r="Z522" s="63"/>
      <c r="AA522" s="63"/>
      <c r="AB522" s="63"/>
      <c r="AC522" s="63"/>
      <c r="AD522" s="63"/>
    </row>
    <row r="523" spans="1:30" ht="18.75" customHeight="1">
      <c r="A523" s="878"/>
      <c r="B523" s="878"/>
      <c r="C523" s="879"/>
      <c r="D523" s="880"/>
      <c r="E523" s="879"/>
      <c r="F523" s="881"/>
      <c r="P523" s="63"/>
      <c r="Q523" s="871"/>
      <c r="R523" s="871"/>
      <c r="S523" s="871"/>
      <c r="T523" s="871"/>
      <c r="U523" s="871"/>
      <c r="V523" s="891"/>
      <c r="W523" s="882"/>
      <c r="X523" s="63"/>
      <c r="Y523" s="63"/>
      <c r="Z523" s="63"/>
      <c r="AA523" s="63"/>
      <c r="AB523" s="63"/>
      <c r="AC523" s="63"/>
      <c r="AD523" s="63"/>
    </row>
    <row r="524" spans="1:30" ht="30" customHeight="1">
      <c r="A524" s="3084" t="s">
        <v>308</v>
      </c>
      <c r="B524" s="3085"/>
      <c r="C524" s="3085"/>
      <c r="D524" s="3085"/>
      <c r="E524" s="3085"/>
      <c r="F524" s="3085"/>
      <c r="G524" s="3085"/>
      <c r="H524" s="3085"/>
      <c r="I524" s="3085"/>
      <c r="J524" s="3085"/>
      <c r="K524" s="3085"/>
      <c r="L524" s="3085"/>
      <c r="M524" s="3085"/>
      <c r="N524" s="3085"/>
      <c r="O524" s="3085"/>
      <c r="P524" s="63"/>
      <c r="Q524" s="871"/>
      <c r="R524" s="871"/>
      <c r="S524" s="871"/>
      <c r="T524" s="871"/>
      <c r="U524" s="871"/>
      <c r="V524" s="891"/>
      <c r="W524" s="882"/>
      <c r="X524" s="63"/>
      <c r="Y524" s="63"/>
      <c r="Z524" s="63"/>
      <c r="AA524" s="63"/>
      <c r="AB524" s="63"/>
      <c r="AC524" s="63"/>
      <c r="AD524" s="63"/>
    </row>
    <row r="525" spans="1:30" s="873" customFormat="1" ht="15.95" customHeight="1">
      <c r="A525" s="823" t="s">
        <v>310</v>
      </c>
      <c r="B525" s="883"/>
      <c r="C525" s="883"/>
      <c r="D525" s="883"/>
      <c r="E525" s="883"/>
      <c r="F525" s="883"/>
      <c r="G525" s="883"/>
      <c r="H525" s="883"/>
      <c r="I525" s="883"/>
      <c r="J525" s="883"/>
      <c r="K525" s="883"/>
      <c r="L525" s="823"/>
      <c r="M525" s="823"/>
      <c r="N525" s="823"/>
      <c r="O525" s="823"/>
      <c r="P525" s="874"/>
      <c r="Q525" s="884"/>
      <c r="R525" s="884"/>
      <c r="S525" s="884"/>
      <c r="T525" s="884"/>
      <c r="U525" s="871"/>
      <c r="V525" s="884"/>
      <c r="W525" s="885"/>
      <c r="X525" s="63"/>
      <c r="Y525" s="63"/>
      <c r="Z525" s="63"/>
      <c r="AA525" s="63"/>
      <c r="AB525" s="63"/>
      <c r="AC525" s="63"/>
      <c r="AD525" s="63"/>
    </row>
    <row r="526" spans="1:30" ht="36" customHeight="1">
      <c r="A526" s="2754"/>
      <c r="B526" s="2756"/>
      <c r="C526" s="2752" t="s">
        <v>307</v>
      </c>
      <c r="D526" s="2752"/>
      <c r="E526" s="2752"/>
      <c r="F526" s="2752"/>
      <c r="G526" s="2752"/>
      <c r="H526" s="2015"/>
      <c r="I526" s="2751" t="s">
        <v>244</v>
      </c>
      <c r="J526" s="2014"/>
      <c r="K526" s="2014"/>
      <c r="L526" s="2014"/>
      <c r="M526" s="2014"/>
      <c r="N526" s="2014"/>
      <c r="O526" s="2015"/>
      <c r="P526" s="63"/>
      <c r="Q526" s="871"/>
      <c r="R526" s="871"/>
      <c r="S526" s="871"/>
      <c r="T526" s="871"/>
      <c r="U526" s="871"/>
      <c r="V526" s="871"/>
      <c r="W526" s="63"/>
      <c r="X526" s="63"/>
      <c r="Y526" s="63"/>
      <c r="Z526" s="63"/>
      <c r="AA526" s="63"/>
      <c r="AB526" s="63"/>
      <c r="AC526" s="63"/>
      <c r="AD526" s="63"/>
    </row>
    <row r="527" spans="1:30" ht="24" customHeight="1">
      <c r="A527" s="2772" t="s">
        <v>184</v>
      </c>
      <c r="B527" s="2773"/>
      <c r="C527" s="3086" t="str">
        <f ca="1">参照元個別!D32</f>
        <v/>
      </c>
      <c r="D527" s="3086"/>
      <c r="E527" s="3086"/>
      <c r="F527" s="3086"/>
      <c r="G527" s="3087"/>
      <c r="H527" s="3090" t="s">
        <v>3165</v>
      </c>
      <c r="I527" s="3105" t="str">
        <f ca="1">参照元個別!F32</f>
        <v/>
      </c>
      <c r="J527" s="3106"/>
      <c r="K527" s="3106"/>
      <c r="L527" s="3106"/>
      <c r="M527" s="3096" t="s">
        <v>3142</v>
      </c>
      <c r="N527" s="3098" t="str">
        <f>参照元個別!G32</f>
        <v>　</v>
      </c>
      <c r="O527" s="3099"/>
      <c r="P527" s="828"/>
      <c r="Q527" s="871"/>
      <c r="R527" s="871"/>
      <c r="S527" s="871"/>
      <c r="T527" s="871"/>
      <c r="U527" s="871"/>
      <c r="V527" s="871"/>
      <c r="W527" s="63"/>
      <c r="X527" s="63"/>
      <c r="Y527" s="63"/>
      <c r="Z527" s="63"/>
      <c r="AA527" s="63"/>
      <c r="AB527" s="63"/>
      <c r="AC527" s="63"/>
      <c r="AD527" s="63"/>
    </row>
    <row r="528" spans="1:30" ht="23.1" customHeight="1">
      <c r="A528" s="2769">
        <f>IF( 報1!$L$28="","", 報1!$L$28 )</f>
        <v>2025</v>
      </c>
      <c r="B528" s="2770"/>
      <c r="C528" s="3088"/>
      <c r="D528" s="3088"/>
      <c r="E528" s="3088"/>
      <c r="F528" s="3088"/>
      <c r="G528" s="3089"/>
      <c r="H528" s="3091"/>
      <c r="I528" s="3107"/>
      <c r="J528" s="3108"/>
      <c r="K528" s="3108"/>
      <c r="L528" s="3108"/>
      <c r="M528" s="3097"/>
      <c r="N528" s="3100"/>
      <c r="O528" s="3101"/>
      <c r="P528" s="828"/>
      <c r="Q528" s="871"/>
      <c r="R528" s="871"/>
      <c r="S528" s="871"/>
      <c r="T528" s="871"/>
      <c r="U528" s="871"/>
      <c r="V528" s="871"/>
      <c r="W528" s="63"/>
      <c r="X528" s="63"/>
      <c r="Y528" s="63"/>
      <c r="Z528" s="63"/>
      <c r="AA528" s="63"/>
      <c r="AB528" s="63"/>
      <c r="AC528" s="63"/>
      <c r="AD528" s="63"/>
    </row>
    <row r="529" spans="1:30">
      <c r="A529" s="3083"/>
      <c r="B529" s="3083"/>
      <c r="C529" s="3083"/>
      <c r="D529" s="3083"/>
      <c r="E529" s="3083"/>
      <c r="F529" s="3083"/>
      <c r="G529" s="3083"/>
      <c r="H529" s="3083"/>
      <c r="I529" s="3083"/>
      <c r="J529" s="3083"/>
      <c r="K529" s="3083"/>
      <c r="L529" s="3083"/>
      <c r="M529" s="3083"/>
      <c r="N529" s="3083"/>
      <c r="O529" s="3083"/>
      <c r="P529" s="63"/>
      <c r="Q529" s="892"/>
      <c r="R529" s="886"/>
      <c r="S529" s="886"/>
      <c r="T529" s="886"/>
      <c r="U529" s="886"/>
      <c r="V529" s="871"/>
      <c r="W529" s="63"/>
      <c r="X529" s="63"/>
      <c r="Y529" s="63"/>
      <c r="Z529" s="63"/>
      <c r="AA529" s="63"/>
      <c r="AB529" s="63"/>
      <c r="AC529" s="63"/>
      <c r="AD529" s="63"/>
    </row>
    <row r="530" spans="1:30">
      <c r="A530" s="63"/>
      <c r="B530" s="63"/>
      <c r="C530" s="63"/>
      <c r="D530" s="63"/>
      <c r="E530" s="63"/>
      <c r="F530" s="63"/>
      <c r="G530" s="63"/>
      <c r="H530" s="63"/>
      <c r="I530" s="63"/>
      <c r="J530" s="63"/>
      <c r="K530" s="63"/>
      <c r="L530" s="63"/>
      <c r="M530" s="63"/>
      <c r="N530" s="63"/>
      <c r="O530" s="887"/>
      <c r="P530" s="63"/>
      <c r="Q530" s="892"/>
      <c r="R530" s="888"/>
      <c r="S530" s="889"/>
      <c r="T530" s="889"/>
      <c r="U530" s="871"/>
      <c r="V530" s="871"/>
      <c r="W530" s="63"/>
      <c r="X530" s="63"/>
      <c r="Y530" s="63"/>
      <c r="Z530" s="63"/>
      <c r="AA530" s="63"/>
      <c r="AB530" s="63"/>
      <c r="AC530" s="63"/>
      <c r="AD530" s="63"/>
    </row>
    <row r="531" spans="1:30">
      <c r="A531" s="63"/>
      <c r="B531" s="63"/>
      <c r="C531" s="63"/>
      <c r="D531" s="63"/>
      <c r="E531" s="63"/>
      <c r="F531" s="63"/>
      <c r="G531" s="63"/>
      <c r="H531" s="63"/>
      <c r="I531" s="63"/>
      <c r="J531" s="63"/>
      <c r="K531" s="63"/>
      <c r="L531" s="63"/>
      <c r="M531" s="63"/>
      <c r="N531" s="63"/>
      <c r="O531" s="887"/>
      <c r="P531" s="63"/>
      <c r="Q531" s="892"/>
      <c r="R531" s="888"/>
      <c r="S531" s="889"/>
      <c r="T531" s="889"/>
      <c r="U531" s="871"/>
      <c r="V531" s="871"/>
      <c r="W531" s="63"/>
      <c r="X531" s="63"/>
      <c r="Y531" s="63"/>
      <c r="Z531" s="63"/>
      <c r="AA531" s="63"/>
      <c r="AB531" s="63"/>
      <c r="AC531" s="63"/>
      <c r="AD531" s="63"/>
    </row>
    <row r="532" spans="1:30">
      <c r="A532" s="63"/>
      <c r="B532" s="63"/>
      <c r="C532" s="63"/>
      <c r="D532" s="63"/>
      <c r="E532" s="63"/>
      <c r="F532" s="63"/>
      <c r="G532" s="63"/>
      <c r="H532" s="63"/>
      <c r="I532" s="63"/>
      <c r="J532" s="63"/>
      <c r="K532" s="63"/>
      <c r="L532" s="63"/>
      <c r="M532" s="63"/>
      <c r="N532" s="63"/>
      <c r="O532" s="887"/>
      <c r="P532" s="63"/>
      <c r="Q532" s="890"/>
      <c r="R532" s="888"/>
      <c r="S532" s="889"/>
      <c r="T532" s="889"/>
      <c r="U532" s="871"/>
      <c r="V532" s="871"/>
      <c r="W532" s="63"/>
      <c r="X532" s="63"/>
      <c r="Y532" s="63"/>
      <c r="Z532" s="63"/>
      <c r="AA532" s="63"/>
      <c r="AB532" s="63"/>
      <c r="AC532" s="63"/>
      <c r="AD532" s="63"/>
    </row>
    <row r="533" spans="1:30">
      <c r="A533" s="616" t="s">
        <v>166</v>
      </c>
      <c r="B533" s="379"/>
      <c r="C533" s="379"/>
      <c r="D533" s="379"/>
      <c r="E533" s="379"/>
      <c r="F533" s="379"/>
      <c r="G533" s="379"/>
      <c r="H533" s="379"/>
      <c r="I533" s="379"/>
      <c r="J533" s="379"/>
      <c r="K533" s="379"/>
      <c r="L533" s="379"/>
      <c r="M533" s="379"/>
      <c r="N533" s="379"/>
      <c r="O533" s="379"/>
      <c r="P533" s="63" t="str">
        <f>"個別票"&amp;Q533</f>
        <v>個別票29</v>
      </c>
      <c r="Q533" s="871">
        <f>Q514+1</f>
        <v>29</v>
      </c>
      <c r="R533" s="871"/>
      <c r="S533" s="871"/>
      <c r="T533" s="871"/>
      <c r="U533" s="871"/>
      <c r="V533" s="871"/>
      <c r="W533" s="63"/>
      <c r="X533" s="63"/>
      <c r="Y533" s="63"/>
      <c r="Z533" s="63"/>
      <c r="AA533" s="63"/>
      <c r="AB533" s="63"/>
      <c r="AC533" s="63"/>
      <c r="AD533" s="63"/>
    </row>
    <row r="534" spans="1:30">
      <c r="A534" s="379" t="s">
        <v>146</v>
      </c>
      <c r="B534" s="619"/>
      <c r="C534" s="619"/>
      <c r="D534" s="619"/>
      <c r="E534" s="619"/>
      <c r="F534" s="619"/>
      <c r="G534" s="619"/>
      <c r="H534" s="619"/>
      <c r="I534" s="619"/>
      <c r="J534" s="619"/>
      <c r="K534" s="619"/>
      <c r="L534" s="619"/>
      <c r="M534" s="619"/>
      <c r="N534" s="379"/>
      <c r="O534" s="379"/>
      <c r="P534" s="63"/>
      <c r="Q534" s="871"/>
      <c r="R534" s="871"/>
      <c r="S534" s="871"/>
      <c r="T534" s="871"/>
      <c r="U534" s="871"/>
      <c r="V534" s="871"/>
      <c r="W534" s="63"/>
      <c r="X534" s="63"/>
      <c r="Y534" s="63"/>
      <c r="Z534" s="63"/>
      <c r="AA534" s="63"/>
      <c r="AB534" s="63"/>
      <c r="AC534" s="63"/>
      <c r="AD534" s="63"/>
    </row>
    <row r="535" spans="1:30" ht="17.25">
      <c r="A535" s="3056" t="s">
        <v>240</v>
      </c>
      <c r="B535" s="3056"/>
      <c r="C535" s="3056"/>
      <c r="D535" s="3056"/>
      <c r="E535" s="3056"/>
      <c r="F535" s="3056"/>
      <c r="G535" s="3056"/>
      <c r="H535" s="3056"/>
      <c r="I535" s="3056"/>
      <c r="J535" s="3056"/>
      <c r="K535" s="3056"/>
      <c r="L535" s="3056"/>
      <c r="M535" s="3056"/>
      <c r="N535" s="3056"/>
      <c r="O535" s="3056"/>
      <c r="P535" s="63"/>
      <c r="Q535" s="871"/>
      <c r="R535" s="871"/>
      <c r="S535" s="871"/>
      <c r="T535" s="871"/>
      <c r="U535" s="871"/>
      <c r="V535" s="871"/>
      <c r="W535" s="63"/>
      <c r="X535" s="63"/>
      <c r="Y535" s="63"/>
      <c r="Z535" s="63"/>
      <c r="AA535" s="63"/>
      <c r="AB535" s="63"/>
      <c r="AC535" s="63"/>
      <c r="AD535" s="63"/>
    </row>
    <row r="536" spans="1:30" ht="31.5" customHeight="1">
      <c r="A536" s="860"/>
      <c r="B536" s="860"/>
      <c r="C536" s="860"/>
      <c r="D536" s="860"/>
      <c r="E536" s="860"/>
      <c r="F536" s="860"/>
      <c r="G536" s="860"/>
      <c r="H536" s="860"/>
      <c r="I536" s="860"/>
      <c r="J536" s="860"/>
      <c r="K536" s="860"/>
      <c r="L536" s="860"/>
      <c r="M536" s="860"/>
      <c r="N536" s="860"/>
      <c r="O536" s="860"/>
      <c r="P536" s="63"/>
      <c r="Q536" s="871"/>
      <c r="R536" s="871"/>
      <c r="S536" s="871"/>
      <c r="T536" s="871"/>
      <c r="U536" s="871"/>
      <c r="V536" s="871"/>
      <c r="W536" s="63"/>
      <c r="X536" s="63"/>
      <c r="Y536" s="63"/>
      <c r="Z536" s="63"/>
      <c r="AA536" s="63"/>
      <c r="AB536" s="63"/>
      <c r="AC536" s="63"/>
      <c r="AD536" s="63"/>
    </row>
    <row r="537" spans="1:30" s="873" customFormat="1" ht="15.95" customHeight="1">
      <c r="A537" s="858" t="s">
        <v>147</v>
      </c>
      <c r="B537" s="872"/>
      <c r="C537" s="872"/>
      <c r="D537" s="872"/>
      <c r="E537" s="872"/>
      <c r="F537" s="872"/>
      <c r="G537" s="872"/>
      <c r="H537" s="872"/>
      <c r="I537" s="872"/>
      <c r="J537" s="872"/>
      <c r="K537" s="872"/>
      <c r="L537" s="872"/>
      <c r="M537" s="872"/>
      <c r="P537" s="874"/>
      <c r="Q537" s="875"/>
      <c r="R537" s="875"/>
      <c r="S537" s="875"/>
      <c r="T537" s="875"/>
      <c r="U537" s="871"/>
      <c r="V537" s="875"/>
      <c r="W537" s="874"/>
      <c r="X537" s="63"/>
      <c r="Y537" s="63"/>
      <c r="Z537" s="63"/>
      <c r="AA537" s="63"/>
      <c r="AB537" s="63"/>
      <c r="AC537" s="63"/>
      <c r="AD537" s="63"/>
    </row>
    <row r="538" spans="1:30" ht="39.950000000000003" customHeight="1">
      <c r="A538" s="3057" t="s">
        <v>148</v>
      </c>
      <c r="B538" s="3058"/>
      <c r="C538" s="3059"/>
      <c r="D538" s="3060" t="str">
        <f>参照元個別!I33</f>
        <v>事業所名を入力29</v>
      </c>
      <c r="E538" s="3061"/>
      <c r="F538" s="3061"/>
      <c r="G538" s="3061"/>
      <c r="H538" s="3061"/>
      <c r="I538" s="3061"/>
      <c r="J538" s="3061"/>
      <c r="K538" s="3061"/>
      <c r="L538" s="3061"/>
      <c r="M538" s="3061"/>
      <c r="N538" s="3061"/>
      <c r="O538" s="3062"/>
      <c r="P538" s="63"/>
      <c r="Q538" s="871"/>
      <c r="R538" s="871"/>
      <c r="S538" s="871"/>
      <c r="T538" s="871"/>
      <c r="U538" s="871"/>
      <c r="V538" s="871"/>
      <c r="W538" s="63"/>
      <c r="X538" s="63"/>
      <c r="Y538" s="63"/>
      <c r="Z538" s="63"/>
      <c r="AA538" s="63"/>
      <c r="AB538" s="63"/>
      <c r="AC538" s="63"/>
      <c r="AD538" s="63"/>
    </row>
    <row r="539" spans="1:30" ht="39.950000000000003" customHeight="1">
      <c r="A539" s="3063" t="s">
        <v>149</v>
      </c>
      <c r="B539" s="3064"/>
      <c r="C539" s="3065"/>
      <c r="D539" s="3102"/>
      <c r="E539" s="3103"/>
      <c r="F539" s="3103"/>
      <c r="G539" s="3103"/>
      <c r="H539" s="3103"/>
      <c r="I539" s="3103"/>
      <c r="J539" s="3103"/>
      <c r="K539" s="3103"/>
      <c r="L539" s="3103"/>
      <c r="M539" s="3103"/>
      <c r="N539" s="3103"/>
      <c r="O539" s="3104"/>
      <c r="P539" s="63"/>
      <c r="Q539" s="871"/>
      <c r="R539" s="871"/>
      <c r="S539" s="871"/>
      <c r="T539" s="871"/>
      <c r="U539" s="871"/>
      <c r="V539" s="871"/>
      <c r="W539" s="63"/>
      <c r="X539" s="63"/>
      <c r="Y539" s="63"/>
      <c r="Z539" s="63"/>
      <c r="AA539" s="63"/>
      <c r="AB539" s="63"/>
      <c r="AC539" s="63"/>
      <c r="AD539" s="63"/>
    </row>
    <row r="540" spans="1:30" ht="39.950000000000003" customHeight="1">
      <c r="A540" s="3077" t="s">
        <v>150</v>
      </c>
      <c r="B540" s="3078"/>
      <c r="C540" s="3079"/>
      <c r="D540" s="3080"/>
      <c r="E540" s="876" t="s">
        <v>171</v>
      </c>
      <c r="F540" s="3072" t="s">
        <v>241</v>
      </c>
      <c r="G540" s="3073"/>
      <c r="H540" s="3081" t="str">
        <f ca="1">参照元個別!$O$33</f>
        <v/>
      </c>
      <c r="I540" s="3082"/>
      <c r="J540" s="877" t="s">
        <v>167</v>
      </c>
      <c r="K540" s="3072" t="s">
        <v>242</v>
      </c>
      <c r="L540" s="3073"/>
      <c r="M540" s="3069"/>
      <c r="N540" s="3070"/>
      <c r="O540" s="3071"/>
      <c r="P540" s="63" t="str">
        <f>IFERROR(VLOOKUP(M540,$U$3:$V$18,2,0),"")</f>
        <v/>
      </c>
      <c r="Q540" s="871"/>
      <c r="R540" s="871"/>
      <c r="S540" s="871"/>
      <c r="T540" s="871"/>
      <c r="U540" s="875"/>
      <c r="V540" s="871"/>
      <c r="W540" s="63"/>
      <c r="X540" s="63"/>
      <c r="Y540" s="63"/>
      <c r="Z540" s="63"/>
      <c r="AA540" s="63"/>
      <c r="AB540" s="63"/>
      <c r="AC540" s="63"/>
      <c r="AD540" s="63"/>
    </row>
    <row r="541" spans="1:30" ht="39.950000000000003" customHeight="1">
      <c r="A541" s="3072" t="s">
        <v>243</v>
      </c>
      <c r="B541" s="3073"/>
      <c r="C541" s="3074"/>
      <c r="D541" s="3042"/>
      <c r="E541" s="3043"/>
      <c r="F541" s="3072" t="s">
        <v>153</v>
      </c>
      <c r="G541" s="3073"/>
      <c r="H541" s="3074"/>
      <c r="I541" s="3042"/>
      <c r="J541" s="3043"/>
      <c r="K541" s="3075"/>
      <c r="L541" s="3076"/>
      <c r="M541" s="3076"/>
      <c r="N541" s="3076"/>
      <c r="O541" s="3076"/>
      <c r="P541" s="63"/>
      <c r="Q541" s="871"/>
      <c r="R541" s="871"/>
      <c r="S541" s="871"/>
      <c r="T541" s="871"/>
      <c r="U541" s="871"/>
      <c r="V541" s="871"/>
      <c r="W541" s="63"/>
      <c r="X541" s="63"/>
      <c r="Y541" s="63"/>
      <c r="Z541" s="63"/>
      <c r="AA541" s="63"/>
      <c r="AB541" s="63"/>
      <c r="AC541" s="63"/>
      <c r="AD541" s="63"/>
    </row>
    <row r="542" spans="1:30" ht="18.75" customHeight="1">
      <c r="A542" s="878"/>
      <c r="B542" s="878"/>
      <c r="C542" s="879"/>
      <c r="D542" s="880"/>
      <c r="E542" s="879"/>
      <c r="F542" s="881"/>
      <c r="P542" s="63"/>
      <c r="Q542" s="871"/>
      <c r="R542" s="871"/>
      <c r="S542" s="871"/>
      <c r="T542" s="871"/>
      <c r="U542" s="871"/>
      <c r="V542" s="891"/>
      <c r="W542" s="882"/>
      <c r="X542" s="63"/>
      <c r="Y542" s="63"/>
      <c r="Z542" s="63"/>
      <c r="AA542" s="63"/>
      <c r="AB542" s="63"/>
      <c r="AC542" s="63"/>
      <c r="AD542" s="63"/>
    </row>
    <row r="543" spans="1:30" ht="30" customHeight="1">
      <c r="A543" s="3084" t="s">
        <v>308</v>
      </c>
      <c r="B543" s="3085"/>
      <c r="C543" s="3085"/>
      <c r="D543" s="3085"/>
      <c r="E543" s="3085"/>
      <c r="F543" s="3085"/>
      <c r="G543" s="3085"/>
      <c r="H543" s="3085"/>
      <c r="I543" s="3085"/>
      <c r="J543" s="3085"/>
      <c r="K543" s="3085"/>
      <c r="L543" s="3085"/>
      <c r="M543" s="3085"/>
      <c r="N543" s="3085"/>
      <c r="O543" s="3085"/>
      <c r="P543" s="63"/>
      <c r="Q543" s="871"/>
      <c r="R543" s="871"/>
      <c r="S543" s="871"/>
      <c r="T543" s="871"/>
      <c r="U543" s="871"/>
      <c r="V543" s="891"/>
      <c r="W543" s="882"/>
      <c r="X543" s="63"/>
      <c r="Y543" s="63"/>
      <c r="Z543" s="63"/>
      <c r="AA543" s="63"/>
      <c r="AB543" s="63"/>
      <c r="AC543" s="63"/>
      <c r="AD543" s="63"/>
    </row>
    <row r="544" spans="1:30" s="873" customFormat="1" ht="15.95" customHeight="1">
      <c r="A544" s="823" t="s">
        <v>310</v>
      </c>
      <c r="B544" s="883"/>
      <c r="C544" s="883"/>
      <c r="D544" s="883"/>
      <c r="E544" s="883"/>
      <c r="F544" s="883"/>
      <c r="G544" s="883"/>
      <c r="H544" s="883"/>
      <c r="I544" s="883"/>
      <c r="J544" s="883"/>
      <c r="K544" s="883"/>
      <c r="L544" s="823"/>
      <c r="M544" s="823"/>
      <c r="N544" s="823"/>
      <c r="O544" s="823"/>
      <c r="P544" s="874"/>
      <c r="Q544" s="884"/>
      <c r="R544" s="884"/>
      <c r="S544" s="884"/>
      <c r="T544" s="884"/>
      <c r="U544" s="871"/>
      <c r="V544" s="884"/>
      <c r="W544" s="885"/>
      <c r="X544" s="63"/>
      <c r="Y544" s="63"/>
      <c r="Z544" s="63"/>
      <c r="AA544" s="63"/>
      <c r="AB544" s="63"/>
      <c r="AC544" s="63"/>
      <c r="AD544" s="63"/>
    </row>
    <row r="545" spans="1:30" ht="36" customHeight="1">
      <c r="A545" s="2754"/>
      <c r="B545" s="2756"/>
      <c r="C545" s="2752" t="s">
        <v>307</v>
      </c>
      <c r="D545" s="2752"/>
      <c r="E545" s="2752"/>
      <c r="F545" s="2752"/>
      <c r="G545" s="2752"/>
      <c r="H545" s="2015"/>
      <c r="I545" s="2751" t="s">
        <v>244</v>
      </c>
      <c r="J545" s="2014"/>
      <c r="K545" s="2014"/>
      <c r="L545" s="2014"/>
      <c r="M545" s="2014"/>
      <c r="N545" s="2014"/>
      <c r="O545" s="2015"/>
      <c r="P545" s="63"/>
      <c r="Q545" s="871"/>
      <c r="R545" s="871"/>
      <c r="S545" s="871"/>
      <c r="T545" s="871"/>
      <c r="U545" s="871"/>
      <c r="V545" s="871"/>
      <c r="W545" s="63"/>
      <c r="X545" s="63"/>
      <c r="Y545" s="63"/>
      <c r="Z545" s="63"/>
      <c r="AA545" s="63"/>
      <c r="AB545" s="63"/>
      <c r="AC545" s="63"/>
      <c r="AD545" s="63"/>
    </row>
    <row r="546" spans="1:30" ht="24" customHeight="1">
      <c r="A546" s="2772" t="s">
        <v>184</v>
      </c>
      <c r="B546" s="2773"/>
      <c r="C546" s="3086" t="str">
        <f ca="1">参照元個別!D33</f>
        <v/>
      </c>
      <c r="D546" s="3086"/>
      <c r="E546" s="3086"/>
      <c r="F546" s="3086"/>
      <c r="G546" s="3087"/>
      <c r="H546" s="3090" t="s">
        <v>3165</v>
      </c>
      <c r="I546" s="3105" t="str">
        <f ca="1">参照元個別!F33</f>
        <v/>
      </c>
      <c r="J546" s="3106"/>
      <c r="K546" s="3106"/>
      <c r="L546" s="3106"/>
      <c r="M546" s="3096" t="s">
        <v>3142</v>
      </c>
      <c r="N546" s="3098" t="str">
        <f>参照元個別!G33</f>
        <v>　</v>
      </c>
      <c r="O546" s="3099"/>
      <c r="P546" s="828"/>
      <c r="Q546" s="871"/>
      <c r="R546" s="871"/>
      <c r="S546" s="871"/>
      <c r="T546" s="871"/>
      <c r="U546" s="871"/>
      <c r="V546" s="871"/>
      <c r="W546" s="63"/>
      <c r="X546" s="63"/>
      <c r="Y546" s="63"/>
      <c r="Z546" s="63"/>
      <c r="AA546" s="63"/>
      <c r="AB546" s="63"/>
      <c r="AC546" s="63"/>
      <c r="AD546" s="63"/>
    </row>
    <row r="547" spans="1:30" ht="23.1" customHeight="1">
      <c r="A547" s="2769">
        <f>IF( 報1!$L$28="","", 報1!$L$28 )</f>
        <v>2025</v>
      </c>
      <c r="B547" s="2770"/>
      <c r="C547" s="3088"/>
      <c r="D547" s="3088"/>
      <c r="E547" s="3088"/>
      <c r="F547" s="3088"/>
      <c r="G547" s="3089"/>
      <c r="H547" s="3091"/>
      <c r="I547" s="3107"/>
      <c r="J547" s="3108"/>
      <c r="K547" s="3108"/>
      <c r="L547" s="3108"/>
      <c r="M547" s="3097"/>
      <c r="N547" s="3100"/>
      <c r="O547" s="3101"/>
      <c r="P547" s="828"/>
      <c r="Q547" s="871"/>
      <c r="R547" s="871"/>
      <c r="S547" s="871"/>
      <c r="T547" s="871"/>
      <c r="U547" s="871"/>
      <c r="V547" s="871"/>
      <c r="W547" s="63"/>
      <c r="X547" s="63"/>
      <c r="Y547" s="63"/>
      <c r="Z547" s="63"/>
      <c r="AA547" s="63"/>
      <c r="AB547" s="63"/>
      <c r="AC547" s="63"/>
      <c r="AD547" s="63"/>
    </row>
    <row r="548" spans="1:30">
      <c r="A548" s="3083"/>
      <c r="B548" s="3083"/>
      <c r="C548" s="3083"/>
      <c r="D548" s="3083"/>
      <c r="E548" s="3083"/>
      <c r="F548" s="3083"/>
      <c r="G548" s="3083"/>
      <c r="H548" s="3083"/>
      <c r="I548" s="3083"/>
      <c r="J548" s="3083"/>
      <c r="K548" s="3083"/>
      <c r="L548" s="3083"/>
      <c r="M548" s="3083"/>
      <c r="N548" s="3083"/>
      <c r="O548" s="3083"/>
      <c r="P548" s="63"/>
      <c r="Q548" s="888"/>
      <c r="R548" s="886"/>
      <c r="S548" s="886"/>
      <c r="T548" s="886"/>
      <c r="U548" s="886"/>
      <c r="V548" s="871"/>
      <c r="W548" s="63"/>
      <c r="X548" s="63"/>
      <c r="Y548" s="63"/>
      <c r="Z548" s="63"/>
      <c r="AA548" s="63"/>
      <c r="AB548" s="63"/>
      <c r="AC548" s="63"/>
      <c r="AD548" s="63"/>
    </row>
    <row r="549" spans="1:30">
      <c r="A549" s="63"/>
      <c r="B549" s="63"/>
      <c r="C549" s="63"/>
      <c r="D549" s="63"/>
      <c r="E549" s="63"/>
      <c r="F549" s="63"/>
      <c r="G549" s="63"/>
      <c r="H549" s="63"/>
      <c r="I549" s="63"/>
      <c r="J549" s="63"/>
      <c r="K549" s="63"/>
      <c r="L549" s="63"/>
      <c r="M549" s="63"/>
      <c r="N549" s="63"/>
      <c r="O549" s="887"/>
      <c r="P549" s="63"/>
      <c r="Q549" s="888"/>
      <c r="R549" s="888"/>
      <c r="S549" s="889"/>
      <c r="T549" s="889"/>
      <c r="U549" s="871"/>
      <c r="V549" s="871"/>
      <c r="W549" s="63"/>
      <c r="X549" s="63"/>
      <c r="Y549" s="63"/>
      <c r="Z549" s="63"/>
      <c r="AA549" s="63"/>
      <c r="AB549" s="63"/>
      <c r="AC549" s="63"/>
      <c r="AD549" s="63"/>
    </row>
    <row r="550" spans="1:30">
      <c r="A550" s="63"/>
      <c r="B550" s="63"/>
      <c r="C550" s="63"/>
      <c r="D550" s="63"/>
      <c r="E550" s="63"/>
      <c r="F550" s="63"/>
      <c r="G550" s="63"/>
      <c r="H550" s="63"/>
      <c r="I550" s="63"/>
      <c r="J550" s="63"/>
      <c r="K550" s="63"/>
      <c r="L550" s="63"/>
      <c r="M550" s="63"/>
      <c r="N550" s="63"/>
      <c r="O550" s="887"/>
      <c r="P550" s="63"/>
      <c r="Q550" s="890"/>
      <c r="R550" s="888"/>
      <c r="S550" s="889"/>
      <c r="T550" s="889"/>
      <c r="U550" s="871"/>
      <c r="V550" s="871"/>
      <c r="W550" s="63"/>
      <c r="X550" s="63"/>
      <c r="Y550" s="63"/>
      <c r="Z550" s="63"/>
      <c r="AA550" s="63"/>
      <c r="AB550" s="63"/>
      <c r="AC550" s="63"/>
      <c r="AD550" s="63"/>
    </row>
    <row r="551" spans="1:30">
      <c r="A551" s="63"/>
      <c r="B551" s="63"/>
      <c r="C551" s="63"/>
      <c r="D551" s="63"/>
      <c r="E551" s="63"/>
      <c r="F551" s="63"/>
      <c r="G551" s="63"/>
      <c r="H551" s="63"/>
      <c r="I551" s="63"/>
      <c r="J551" s="63"/>
      <c r="K551" s="63"/>
      <c r="L551" s="63"/>
      <c r="M551" s="63"/>
      <c r="N551" s="63"/>
      <c r="O551" s="887"/>
      <c r="P551" s="63"/>
      <c r="Q551" s="890"/>
      <c r="R551" s="888"/>
      <c r="S551" s="889"/>
      <c r="T551" s="889"/>
      <c r="U551" s="871"/>
      <c r="V551" s="871"/>
      <c r="W551" s="63"/>
      <c r="X551" s="63"/>
      <c r="Y551" s="63"/>
      <c r="Z551" s="63"/>
      <c r="AA551" s="63"/>
      <c r="AB551" s="63"/>
      <c r="AC551" s="63"/>
      <c r="AD551" s="63"/>
    </row>
    <row r="552" spans="1:30">
      <c r="A552" s="616" t="s">
        <v>166</v>
      </c>
      <c r="B552" s="379"/>
      <c r="C552" s="379"/>
      <c r="D552" s="379"/>
      <c r="E552" s="379"/>
      <c r="F552" s="379"/>
      <c r="G552" s="379"/>
      <c r="H552" s="379"/>
      <c r="I552" s="379"/>
      <c r="J552" s="379"/>
      <c r="K552" s="379"/>
      <c r="L552" s="379"/>
      <c r="M552" s="379"/>
      <c r="N552" s="379"/>
      <c r="O552" s="379"/>
      <c r="P552" s="63" t="str">
        <f>"個別票"&amp;Q552</f>
        <v>個別票30</v>
      </c>
      <c r="Q552" s="871">
        <f>Q533+1</f>
        <v>30</v>
      </c>
      <c r="R552" s="871"/>
      <c r="S552" s="871"/>
      <c r="T552" s="871"/>
      <c r="U552" s="871"/>
      <c r="V552" s="871"/>
      <c r="W552" s="63"/>
      <c r="X552" s="63"/>
      <c r="Y552" s="63"/>
      <c r="Z552" s="63"/>
      <c r="AA552" s="63"/>
      <c r="AB552" s="63"/>
      <c r="AC552" s="63"/>
      <c r="AD552" s="63"/>
    </row>
    <row r="553" spans="1:30">
      <c r="A553" s="379" t="s">
        <v>146</v>
      </c>
      <c r="B553" s="619"/>
      <c r="C553" s="619"/>
      <c r="D553" s="619"/>
      <c r="E553" s="619"/>
      <c r="F553" s="619"/>
      <c r="G553" s="619"/>
      <c r="H553" s="619"/>
      <c r="I553" s="619"/>
      <c r="J553" s="619"/>
      <c r="K553" s="619"/>
      <c r="L553" s="619"/>
      <c r="M553" s="619"/>
      <c r="N553" s="379"/>
      <c r="O553" s="379"/>
      <c r="P553" s="63"/>
      <c r="Q553" s="871"/>
      <c r="R553" s="871"/>
      <c r="S553" s="871"/>
      <c r="T553" s="871"/>
      <c r="U553" s="871"/>
      <c r="V553" s="871"/>
      <c r="W553" s="63"/>
      <c r="X553" s="63"/>
      <c r="Y553" s="63"/>
      <c r="Z553" s="63"/>
      <c r="AA553" s="63"/>
      <c r="AB553" s="63"/>
      <c r="AC553" s="63"/>
      <c r="AD553" s="63"/>
    </row>
    <row r="554" spans="1:30" ht="17.25">
      <c r="A554" s="3056" t="s">
        <v>240</v>
      </c>
      <c r="B554" s="3056"/>
      <c r="C554" s="3056"/>
      <c r="D554" s="3056"/>
      <c r="E554" s="3056"/>
      <c r="F554" s="3056"/>
      <c r="G554" s="3056"/>
      <c r="H554" s="3056"/>
      <c r="I554" s="3056"/>
      <c r="J554" s="3056"/>
      <c r="K554" s="3056"/>
      <c r="L554" s="3056"/>
      <c r="M554" s="3056"/>
      <c r="N554" s="3056"/>
      <c r="O554" s="3056"/>
      <c r="P554" s="63"/>
      <c r="Q554" s="871"/>
      <c r="R554" s="871"/>
      <c r="S554" s="871"/>
      <c r="T554" s="871"/>
      <c r="U554" s="871"/>
      <c r="V554" s="871"/>
      <c r="W554" s="63"/>
      <c r="X554" s="63"/>
      <c r="Y554" s="63"/>
      <c r="Z554" s="63"/>
      <c r="AA554" s="63"/>
      <c r="AB554" s="63"/>
      <c r="AC554" s="63"/>
      <c r="AD554" s="63"/>
    </row>
    <row r="555" spans="1:30" ht="31.5" customHeight="1">
      <c r="A555" s="860"/>
      <c r="B555" s="860"/>
      <c r="C555" s="860"/>
      <c r="D555" s="860"/>
      <c r="E555" s="860"/>
      <c r="F555" s="860"/>
      <c r="G555" s="860"/>
      <c r="H555" s="860"/>
      <c r="I555" s="860"/>
      <c r="J555" s="860"/>
      <c r="K555" s="860"/>
      <c r="L555" s="860"/>
      <c r="M555" s="860"/>
      <c r="N555" s="860"/>
      <c r="O555" s="860"/>
      <c r="P555" s="63"/>
      <c r="Q555" s="871"/>
      <c r="R555" s="871"/>
      <c r="S555" s="871"/>
      <c r="T555" s="871"/>
      <c r="U555" s="871"/>
      <c r="V555" s="871"/>
      <c r="W555" s="63"/>
      <c r="X555" s="63"/>
      <c r="Y555" s="63"/>
      <c r="Z555" s="63"/>
      <c r="AA555" s="63"/>
      <c r="AB555" s="63"/>
      <c r="AC555" s="63"/>
      <c r="AD555" s="63"/>
    </row>
    <row r="556" spans="1:30" s="873" customFormat="1" ht="15.95" customHeight="1">
      <c r="A556" s="858" t="s">
        <v>147</v>
      </c>
      <c r="B556" s="872"/>
      <c r="C556" s="872"/>
      <c r="D556" s="872"/>
      <c r="E556" s="872"/>
      <c r="F556" s="872"/>
      <c r="G556" s="872"/>
      <c r="H556" s="872"/>
      <c r="I556" s="872"/>
      <c r="J556" s="872"/>
      <c r="K556" s="872"/>
      <c r="L556" s="872"/>
      <c r="M556" s="872"/>
      <c r="P556" s="874"/>
      <c r="Q556" s="875"/>
      <c r="R556" s="875"/>
      <c r="S556" s="875"/>
      <c r="T556" s="875"/>
      <c r="U556" s="871"/>
      <c r="V556" s="875"/>
      <c r="W556" s="874"/>
      <c r="X556" s="63"/>
      <c r="Y556" s="63"/>
      <c r="Z556" s="63"/>
      <c r="AA556" s="63"/>
      <c r="AB556" s="63"/>
      <c r="AC556" s="63"/>
      <c r="AD556" s="63"/>
    </row>
    <row r="557" spans="1:30" ht="39.950000000000003" customHeight="1">
      <c r="A557" s="3057" t="s">
        <v>148</v>
      </c>
      <c r="B557" s="3058"/>
      <c r="C557" s="3059"/>
      <c r="D557" s="3060" t="str">
        <f>参照元個別!I34</f>
        <v>事業所名を入力30</v>
      </c>
      <c r="E557" s="3061"/>
      <c r="F557" s="3061"/>
      <c r="G557" s="3061"/>
      <c r="H557" s="3061"/>
      <c r="I557" s="3061"/>
      <c r="J557" s="3061"/>
      <c r="K557" s="3061"/>
      <c r="L557" s="3061"/>
      <c r="M557" s="3061"/>
      <c r="N557" s="3061"/>
      <c r="O557" s="3062"/>
      <c r="P557" s="63"/>
      <c r="Q557" s="871"/>
      <c r="R557" s="871"/>
      <c r="S557" s="871"/>
      <c r="T557" s="871"/>
      <c r="U557" s="871"/>
      <c r="V557" s="871"/>
      <c r="W557" s="63"/>
      <c r="X557" s="63"/>
      <c r="Y557" s="63"/>
      <c r="Z557" s="63"/>
      <c r="AA557" s="63"/>
      <c r="AB557" s="63"/>
      <c r="AC557" s="63"/>
      <c r="AD557" s="63"/>
    </row>
    <row r="558" spans="1:30" ht="39.950000000000003" customHeight="1">
      <c r="A558" s="3063" t="s">
        <v>149</v>
      </c>
      <c r="B558" s="3064"/>
      <c r="C558" s="3065"/>
      <c r="D558" s="3102"/>
      <c r="E558" s="3103"/>
      <c r="F558" s="3103"/>
      <c r="G558" s="3103"/>
      <c r="H558" s="3103"/>
      <c r="I558" s="3103"/>
      <c r="J558" s="3103"/>
      <c r="K558" s="3103"/>
      <c r="L558" s="3103"/>
      <c r="M558" s="3103"/>
      <c r="N558" s="3103"/>
      <c r="O558" s="3104"/>
      <c r="P558" s="63"/>
      <c r="Q558" s="871"/>
      <c r="R558" s="871"/>
      <c r="S558" s="871"/>
      <c r="T558" s="871"/>
      <c r="U558" s="871"/>
      <c r="V558" s="871"/>
      <c r="W558" s="63"/>
      <c r="X558" s="63"/>
      <c r="Y558" s="63"/>
      <c r="Z558" s="63"/>
      <c r="AA558" s="63"/>
      <c r="AB558" s="63"/>
      <c r="AC558" s="63"/>
      <c r="AD558" s="63"/>
    </row>
    <row r="559" spans="1:30" ht="39.950000000000003" customHeight="1">
      <c r="A559" s="3077" t="s">
        <v>150</v>
      </c>
      <c r="B559" s="3078"/>
      <c r="C559" s="3079"/>
      <c r="D559" s="3080"/>
      <c r="E559" s="876" t="s">
        <v>171</v>
      </c>
      <c r="F559" s="3072" t="s">
        <v>241</v>
      </c>
      <c r="G559" s="3073"/>
      <c r="H559" s="3081" t="str">
        <f ca="1">参照元個別!$O$34</f>
        <v/>
      </c>
      <c r="I559" s="3082"/>
      <c r="J559" s="877" t="s">
        <v>167</v>
      </c>
      <c r="K559" s="3072" t="s">
        <v>242</v>
      </c>
      <c r="L559" s="3073"/>
      <c r="M559" s="3069"/>
      <c r="N559" s="3070"/>
      <c r="O559" s="3071"/>
      <c r="P559" s="63" t="str">
        <f>IFERROR(VLOOKUP(M559,$U$3:$V$18,2,0),"")</f>
        <v/>
      </c>
      <c r="Q559" s="871"/>
      <c r="R559" s="871"/>
      <c r="S559" s="871"/>
      <c r="T559" s="871"/>
      <c r="U559" s="875"/>
      <c r="V559" s="871"/>
      <c r="W559" s="63"/>
      <c r="X559" s="63"/>
      <c r="Y559" s="63"/>
      <c r="Z559" s="63"/>
      <c r="AA559" s="63"/>
      <c r="AB559" s="63"/>
      <c r="AC559" s="63"/>
      <c r="AD559" s="63"/>
    </row>
    <row r="560" spans="1:30" ht="39.950000000000003" customHeight="1">
      <c r="A560" s="3072" t="s">
        <v>243</v>
      </c>
      <c r="B560" s="3073"/>
      <c r="C560" s="3074"/>
      <c r="D560" s="3042"/>
      <c r="E560" s="3043"/>
      <c r="F560" s="3072" t="s">
        <v>153</v>
      </c>
      <c r="G560" s="3073"/>
      <c r="H560" s="3074"/>
      <c r="I560" s="3042"/>
      <c r="J560" s="3043"/>
      <c r="K560" s="3075"/>
      <c r="L560" s="3076"/>
      <c r="M560" s="3076"/>
      <c r="N560" s="3076"/>
      <c r="O560" s="3076"/>
      <c r="P560" s="63"/>
      <c r="Q560" s="871"/>
      <c r="R560" s="871"/>
      <c r="S560" s="871"/>
      <c r="T560" s="871"/>
      <c r="U560" s="871"/>
      <c r="V560" s="871"/>
      <c r="W560" s="63"/>
      <c r="X560" s="63"/>
      <c r="Y560" s="63"/>
      <c r="Z560" s="63"/>
      <c r="AA560" s="63"/>
      <c r="AB560" s="63"/>
      <c r="AC560" s="63"/>
      <c r="AD560" s="63"/>
    </row>
    <row r="561" spans="1:30" ht="18.75" customHeight="1">
      <c r="A561" s="878"/>
      <c r="B561" s="878"/>
      <c r="C561" s="879"/>
      <c r="D561" s="880"/>
      <c r="E561" s="879"/>
      <c r="F561" s="881"/>
      <c r="P561" s="63"/>
      <c r="Q561" s="871"/>
      <c r="R561" s="871"/>
      <c r="S561" s="871"/>
      <c r="T561" s="871"/>
      <c r="U561" s="871"/>
      <c r="V561" s="891"/>
      <c r="W561" s="882"/>
      <c r="X561" s="63"/>
      <c r="Y561" s="63"/>
      <c r="Z561" s="63"/>
      <c r="AA561" s="63"/>
      <c r="AB561" s="63"/>
      <c r="AC561" s="63"/>
      <c r="AD561" s="63"/>
    </row>
    <row r="562" spans="1:30" ht="30" customHeight="1">
      <c r="A562" s="3084" t="s">
        <v>308</v>
      </c>
      <c r="B562" s="3085"/>
      <c r="C562" s="3085"/>
      <c r="D562" s="3085"/>
      <c r="E562" s="3085"/>
      <c r="F562" s="3085"/>
      <c r="G562" s="3085"/>
      <c r="H562" s="3085"/>
      <c r="I562" s="3085"/>
      <c r="J562" s="3085"/>
      <c r="K562" s="3085"/>
      <c r="L562" s="3085"/>
      <c r="M562" s="3085"/>
      <c r="N562" s="3085"/>
      <c r="O562" s="3085"/>
      <c r="P562" s="63"/>
      <c r="Q562" s="871"/>
      <c r="R562" s="871"/>
      <c r="S562" s="871"/>
      <c r="T562" s="871"/>
      <c r="U562" s="871"/>
      <c r="V562" s="891"/>
      <c r="W562" s="882"/>
      <c r="X562" s="63"/>
      <c r="Y562" s="63"/>
      <c r="Z562" s="63"/>
      <c r="AA562" s="63"/>
      <c r="AB562" s="63"/>
      <c r="AC562" s="63"/>
      <c r="AD562" s="63"/>
    </row>
    <row r="563" spans="1:30" s="873" customFormat="1" ht="15.95" customHeight="1">
      <c r="A563" s="823" t="s">
        <v>310</v>
      </c>
      <c r="B563" s="883"/>
      <c r="C563" s="883"/>
      <c r="D563" s="883"/>
      <c r="E563" s="883"/>
      <c r="F563" s="883"/>
      <c r="G563" s="883"/>
      <c r="H563" s="883"/>
      <c r="I563" s="883"/>
      <c r="J563" s="883"/>
      <c r="K563" s="883"/>
      <c r="L563" s="823"/>
      <c r="M563" s="823"/>
      <c r="N563" s="823"/>
      <c r="O563" s="823"/>
      <c r="P563" s="874"/>
      <c r="Q563" s="884"/>
      <c r="R563" s="884"/>
      <c r="S563" s="884"/>
      <c r="T563" s="884"/>
      <c r="U563" s="871"/>
      <c r="V563" s="884"/>
      <c r="W563" s="885"/>
      <c r="X563" s="63"/>
      <c r="Y563" s="63"/>
      <c r="Z563" s="63"/>
      <c r="AA563" s="63"/>
      <c r="AB563" s="63"/>
      <c r="AC563" s="63"/>
      <c r="AD563" s="63"/>
    </row>
    <row r="564" spans="1:30" ht="36" customHeight="1">
      <c r="A564" s="2754"/>
      <c r="B564" s="2756"/>
      <c r="C564" s="2752" t="s">
        <v>307</v>
      </c>
      <c r="D564" s="2752"/>
      <c r="E564" s="2752"/>
      <c r="F564" s="2752"/>
      <c r="G564" s="2752"/>
      <c r="H564" s="2015"/>
      <c r="I564" s="2751" t="s">
        <v>244</v>
      </c>
      <c r="J564" s="2014"/>
      <c r="K564" s="2014"/>
      <c r="L564" s="2014"/>
      <c r="M564" s="2014"/>
      <c r="N564" s="2014"/>
      <c r="O564" s="2015"/>
      <c r="P564" s="63"/>
      <c r="Q564" s="871"/>
      <c r="R564" s="871"/>
      <c r="S564" s="871"/>
      <c r="T564" s="871"/>
      <c r="U564" s="871"/>
      <c r="V564" s="871"/>
      <c r="W564" s="63"/>
      <c r="X564" s="63"/>
      <c r="Y564" s="63"/>
      <c r="Z564" s="63"/>
      <c r="AA564" s="63"/>
      <c r="AB564" s="63"/>
      <c r="AC564" s="63"/>
      <c r="AD564" s="63"/>
    </row>
    <row r="565" spans="1:30" ht="24" customHeight="1">
      <c r="A565" s="2772" t="s">
        <v>184</v>
      </c>
      <c r="B565" s="2773"/>
      <c r="C565" s="3086" t="str">
        <f ca="1">参照元個別!D34</f>
        <v/>
      </c>
      <c r="D565" s="3086"/>
      <c r="E565" s="3086"/>
      <c r="F565" s="3086"/>
      <c r="G565" s="3087"/>
      <c r="H565" s="3090" t="s">
        <v>3165</v>
      </c>
      <c r="I565" s="3105" t="str">
        <f ca="1">参照元個別!F34</f>
        <v/>
      </c>
      <c r="J565" s="3106"/>
      <c r="K565" s="3106"/>
      <c r="L565" s="3106"/>
      <c r="M565" s="3096" t="s">
        <v>3142</v>
      </c>
      <c r="N565" s="3098" t="str">
        <f>参照元個別!G34</f>
        <v>　</v>
      </c>
      <c r="O565" s="3099"/>
      <c r="P565" s="828"/>
      <c r="Q565" s="871"/>
      <c r="R565" s="871"/>
      <c r="S565" s="871"/>
      <c r="T565" s="871"/>
      <c r="U565" s="871"/>
      <c r="V565" s="871"/>
      <c r="W565" s="63"/>
      <c r="X565" s="63"/>
      <c r="Y565" s="63"/>
      <c r="Z565" s="63"/>
      <c r="AA565" s="63"/>
      <c r="AB565" s="63"/>
      <c r="AC565" s="63"/>
      <c r="AD565" s="63"/>
    </row>
    <row r="566" spans="1:30" ht="23.1" customHeight="1">
      <c r="A566" s="2769">
        <f>IF( 報1!$L$28="","", 報1!$L$28 )</f>
        <v>2025</v>
      </c>
      <c r="B566" s="2770"/>
      <c r="C566" s="3088"/>
      <c r="D566" s="3088"/>
      <c r="E566" s="3088"/>
      <c r="F566" s="3088"/>
      <c r="G566" s="3089"/>
      <c r="H566" s="3091"/>
      <c r="I566" s="3107"/>
      <c r="J566" s="3108"/>
      <c r="K566" s="3108"/>
      <c r="L566" s="3108"/>
      <c r="M566" s="3097"/>
      <c r="N566" s="3100"/>
      <c r="O566" s="3101"/>
      <c r="P566" s="828"/>
      <c r="Q566" s="871"/>
      <c r="R566" s="871"/>
      <c r="S566" s="871"/>
      <c r="T566" s="871"/>
      <c r="U566" s="871"/>
      <c r="V566" s="871"/>
      <c r="W566" s="63"/>
      <c r="X566" s="63"/>
      <c r="Y566" s="63"/>
      <c r="Z566" s="63"/>
      <c r="AA566" s="63"/>
      <c r="AB566" s="63"/>
      <c r="AC566" s="63"/>
      <c r="AD566" s="63"/>
    </row>
    <row r="567" spans="1:30">
      <c r="A567" s="3083"/>
      <c r="B567" s="3083"/>
      <c r="C567" s="3083"/>
      <c r="D567" s="3083"/>
      <c r="E567" s="3083"/>
      <c r="F567" s="3083"/>
      <c r="G567" s="3083"/>
      <c r="H567" s="3083"/>
      <c r="I567" s="3083"/>
      <c r="J567" s="3083"/>
      <c r="K567" s="3083"/>
      <c r="L567" s="3083"/>
      <c r="M567" s="3083"/>
      <c r="N567" s="3083"/>
      <c r="O567" s="3083"/>
      <c r="P567" s="63"/>
      <c r="Q567" s="888"/>
      <c r="R567" s="886"/>
      <c r="S567" s="886"/>
      <c r="T567" s="886"/>
      <c r="U567" s="886"/>
      <c r="V567" s="871"/>
      <c r="W567" s="63"/>
      <c r="X567" s="63"/>
      <c r="Y567" s="63"/>
      <c r="Z567" s="63"/>
      <c r="AA567" s="63"/>
      <c r="AB567" s="63"/>
      <c r="AC567" s="63"/>
      <c r="AD567" s="63"/>
    </row>
    <row r="568" spans="1:30">
      <c r="A568" s="63"/>
      <c r="B568" s="63"/>
      <c r="C568" s="63"/>
      <c r="D568" s="63"/>
      <c r="E568" s="63"/>
      <c r="F568" s="63"/>
      <c r="G568" s="63"/>
      <c r="H568" s="63"/>
      <c r="I568" s="63"/>
      <c r="J568" s="63"/>
      <c r="K568" s="63"/>
      <c r="L568" s="63"/>
      <c r="M568" s="63"/>
      <c r="N568" s="63"/>
      <c r="O568" s="887"/>
      <c r="P568" s="63"/>
      <c r="Q568" s="888"/>
      <c r="R568" s="888"/>
      <c r="S568" s="889"/>
      <c r="T568" s="889"/>
      <c r="U568" s="871"/>
      <c r="V568" s="871"/>
      <c r="W568" s="63"/>
      <c r="X568" s="63"/>
      <c r="Y568" s="63"/>
      <c r="Z568" s="63"/>
      <c r="AA568" s="63"/>
      <c r="AB568" s="63"/>
      <c r="AC568" s="63"/>
      <c r="AD568" s="63"/>
    </row>
    <row r="569" spans="1:30">
      <c r="A569" s="63"/>
      <c r="B569" s="63"/>
      <c r="C569" s="63"/>
      <c r="D569" s="63"/>
      <c r="E569" s="63"/>
      <c r="F569" s="63"/>
      <c r="G569" s="63"/>
      <c r="H569" s="63"/>
      <c r="I569" s="63"/>
      <c r="J569" s="63"/>
      <c r="K569" s="63"/>
      <c r="L569" s="63"/>
      <c r="M569" s="63"/>
      <c r="N569" s="63"/>
      <c r="O569" s="887"/>
      <c r="P569" s="63"/>
      <c r="Q569" s="888"/>
      <c r="R569" s="888"/>
      <c r="S569" s="889"/>
      <c r="T569" s="889"/>
      <c r="U569" s="871"/>
      <c r="V569" s="871"/>
      <c r="W569" s="63"/>
      <c r="X569" s="63"/>
      <c r="Y569" s="63"/>
      <c r="Z569" s="63"/>
      <c r="AA569" s="63"/>
      <c r="AB569" s="63"/>
      <c r="AC569" s="63"/>
      <c r="AD569" s="63"/>
    </row>
    <row r="570" spans="1:30">
      <c r="A570" s="63"/>
      <c r="B570" s="63"/>
      <c r="C570" s="63"/>
      <c r="D570" s="63"/>
      <c r="E570" s="63"/>
      <c r="F570" s="63"/>
      <c r="G570" s="63"/>
      <c r="H570" s="63"/>
      <c r="I570" s="63"/>
      <c r="J570" s="63"/>
      <c r="K570" s="63"/>
      <c r="L570" s="63"/>
      <c r="M570" s="63"/>
      <c r="N570" s="63"/>
      <c r="O570" s="887"/>
      <c r="P570" s="63"/>
      <c r="Q570" s="890"/>
      <c r="R570" s="888"/>
      <c r="S570" s="889"/>
      <c r="T570" s="889"/>
      <c r="U570" s="871"/>
      <c r="V570" s="871"/>
      <c r="W570" s="63"/>
      <c r="X570" s="63"/>
      <c r="Y570" s="63"/>
      <c r="Z570" s="63"/>
      <c r="AA570" s="63"/>
      <c r="AB570" s="63"/>
      <c r="AC570" s="63"/>
      <c r="AD570" s="63"/>
    </row>
    <row r="571" spans="1:30">
      <c r="A571" s="616" t="s">
        <v>166</v>
      </c>
      <c r="B571" s="379"/>
      <c r="C571" s="379"/>
      <c r="D571" s="379"/>
      <c r="E571" s="379"/>
      <c r="F571" s="379"/>
      <c r="G571" s="379"/>
      <c r="H571" s="379"/>
      <c r="I571" s="379"/>
      <c r="J571" s="379"/>
      <c r="K571" s="379"/>
      <c r="L571" s="379"/>
      <c r="M571" s="379"/>
      <c r="N571" s="379"/>
      <c r="O571" s="379"/>
      <c r="P571" s="63" t="str">
        <f>"個別票"&amp;Q571</f>
        <v>個別票31</v>
      </c>
      <c r="Q571" s="871">
        <f>Q552+1</f>
        <v>31</v>
      </c>
      <c r="R571" s="871"/>
      <c r="S571" s="871"/>
      <c r="T571" s="871"/>
      <c r="U571" s="871"/>
      <c r="V571" s="871"/>
      <c r="W571" s="63"/>
      <c r="X571" s="63"/>
      <c r="Y571" s="63"/>
      <c r="Z571" s="63"/>
      <c r="AA571" s="63"/>
      <c r="AB571" s="63"/>
      <c r="AC571" s="63"/>
      <c r="AD571" s="63"/>
    </row>
    <row r="572" spans="1:30">
      <c r="A572" s="379" t="s">
        <v>146</v>
      </c>
      <c r="B572" s="619"/>
      <c r="C572" s="619"/>
      <c r="D572" s="619"/>
      <c r="E572" s="619"/>
      <c r="F572" s="619"/>
      <c r="G572" s="619"/>
      <c r="H572" s="619"/>
      <c r="I572" s="619"/>
      <c r="J572" s="619"/>
      <c r="K572" s="619"/>
      <c r="L572" s="619"/>
      <c r="M572" s="619"/>
      <c r="N572" s="379"/>
      <c r="O572" s="379"/>
      <c r="P572" s="63"/>
      <c r="Q572" s="871"/>
      <c r="R572" s="871"/>
      <c r="S572" s="871"/>
      <c r="T572" s="871"/>
      <c r="U572" s="871"/>
      <c r="V572" s="871"/>
      <c r="W572" s="63"/>
      <c r="X572" s="63"/>
      <c r="Y572" s="63"/>
      <c r="Z572" s="63"/>
      <c r="AA572" s="63"/>
      <c r="AB572" s="63"/>
      <c r="AC572" s="63"/>
      <c r="AD572" s="63"/>
    </row>
    <row r="573" spans="1:30" ht="17.25">
      <c r="A573" s="3056" t="s">
        <v>240</v>
      </c>
      <c r="B573" s="3056"/>
      <c r="C573" s="3056"/>
      <c r="D573" s="3056"/>
      <c r="E573" s="3056"/>
      <c r="F573" s="3056"/>
      <c r="G573" s="3056"/>
      <c r="H573" s="3056"/>
      <c r="I573" s="3056"/>
      <c r="J573" s="3056"/>
      <c r="K573" s="3056"/>
      <c r="L573" s="3056"/>
      <c r="M573" s="3056"/>
      <c r="N573" s="3056"/>
      <c r="O573" s="3056"/>
      <c r="P573" s="63"/>
      <c r="Q573" s="871"/>
      <c r="R573" s="871"/>
      <c r="S573" s="871"/>
      <c r="T573" s="871"/>
      <c r="U573" s="871"/>
      <c r="V573" s="871"/>
      <c r="W573" s="63"/>
      <c r="X573" s="63"/>
      <c r="Y573" s="63"/>
      <c r="Z573" s="63"/>
      <c r="AA573" s="63"/>
      <c r="AB573" s="63"/>
      <c r="AC573" s="63"/>
      <c r="AD573" s="63"/>
    </row>
    <row r="574" spans="1:30" ht="31.5" customHeight="1">
      <c r="A574" s="860"/>
      <c r="B574" s="860"/>
      <c r="C574" s="860"/>
      <c r="D574" s="860"/>
      <c r="E574" s="860"/>
      <c r="F574" s="860"/>
      <c r="G574" s="860"/>
      <c r="H574" s="860"/>
      <c r="I574" s="860"/>
      <c r="J574" s="860"/>
      <c r="K574" s="860"/>
      <c r="L574" s="860"/>
      <c r="M574" s="860"/>
      <c r="N574" s="860"/>
      <c r="O574" s="860"/>
      <c r="P574" s="63"/>
      <c r="Q574" s="871"/>
      <c r="R574" s="871"/>
      <c r="S574" s="871"/>
      <c r="T574" s="871"/>
      <c r="U574" s="871"/>
      <c r="V574" s="871"/>
      <c r="W574" s="63"/>
      <c r="X574" s="63"/>
      <c r="Y574" s="63"/>
      <c r="Z574" s="63"/>
      <c r="AA574" s="63"/>
      <c r="AB574" s="63"/>
      <c r="AC574" s="63"/>
      <c r="AD574" s="63"/>
    </row>
    <row r="575" spans="1:30" s="873" customFormat="1" ht="15.95" customHeight="1">
      <c r="A575" s="858" t="s">
        <v>147</v>
      </c>
      <c r="B575" s="872"/>
      <c r="C575" s="872"/>
      <c r="D575" s="872"/>
      <c r="E575" s="872"/>
      <c r="F575" s="872"/>
      <c r="G575" s="872"/>
      <c r="H575" s="872"/>
      <c r="I575" s="872"/>
      <c r="J575" s="872"/>
      <c r="K575" s="872"/>
      <c r="L575" s="872"/>
      <c r="M575" s="872"/>
      <c r="P575" s="874"/>
      <c r="Q575" s="875"/>
      <c r="R575" s="875"/>
      <c r="S575" s="875"/>
      <c r="T575" s="875"/>
      <c r="U575" s="871"/>
      <c r="V575" s="875"/>
      <c r="W575" s="874"/>
      <c r="X575" s="63"/>
      <c r="Y575" s="63"/>
      <c r="Z575" s="63"/>
      <c r="AA575" s="63"/>
      <c r="AB575" s="63"/>
      <c r="AC575" s="63"/>
      <c r="AD575" s="63"/>
    </row>
    <row r="576" spans="1:30" ht="39.950000000000003" customHeight="1">
      <c r="A576" s="3057" t="s">
        <v>148</v>
      </c>
      <c r="B576" s="3058"/>
      <c r="C576" s="3059"/>
      <c r="D576" s="3060" t="str">
        <f>参照元個別!I35</f>
        <v>事業所名を入力31</v>
      </c>
      <c r="E576" s="3061"/>
      <c r="F576" s="3061"/>
      <c r="G576" s="3061"/>
      <c r="H576" s="3061"/>
      <c r="I576" s="3061"/>
      <c r="J576" s="3061"/>
      <c r="K576" s="3061"/>
      <c r="L576" s="3061"/>
      <c r="M576" s="3061"/>
      <c r="N576" s="3061"/>
      <c r="O576" s="3062"/>
      <c r="P576" s="63"/>
      <c r="Q576" s="871"/>
      <c r="R576" s="871"/>
      <c r="S576" s="871"/>
      <c r="T576" s="871"/>
      <c r="U576" s="871"/>
      <c r="V576" s="871"/>
      <c r="W576" s="63"/>
      <c r="X576" s="63"/>
      <c r="Y576" s="63"/>
      <c r="Z576" s="63"/>
      <c r="AA576" s="63"/>
      <c r="AB576" s="63"/>
      <c r="AC576" s="63"/>
      <c r="AD576" s="63"/>
    </row>
    <row r="577" spans="1:30" ht="39.950000000000003" customHeight="1">
      <c r="A577" s="3063" t="s">
        <v>149</v>
      </c>
      <c r="B577" s="3064"/>
      <c r="C577" s="3065"/>
      <c r="D577" s="3102"/>
      <c r="E577" s="3103"/>
      <c r="F577" s="3103"/>
      <c r="G577" s="3103"/>
      <c r="H577" s="3103"/>
      <c r="I577" s="3103"/>
      <c r="J577" s="3103"/>
      <c r="K577" s="3103"/>
      <c r="L577" s="3103"/>
      <c r="M577" s="3103"/>
      <c r="N577" s="3103"/>
      <c r="O577" s="3104"/>
      <c r="P577" s="63"/>
      <c r="Q577" s="871"/>
      <c r="R577" s="871"/>
      <c r="S577" s="871"/>
      <c r="T577" s="871"/>
      <c r="U577" s="871"/>
      <c r="V577" s="871"/>
      <c r="W577" s="63"/>
      <c r="X577" s="63"/>
      <c r="Y577" s="63"/>
      <c r="Z577" s="63"/>
      <c r="AA577" s="63"/>
      <c r="AB577" s="63"/>
      <c r="AC577" s="63"/>
      <c r="AD577" s="63"/>
    </row>
    <row r="578" spans="1:30" ht="39.950000000000003" customHeight="1">
      <c r="A578" s="3077" t="s">
        <v>150</v>
      </c>
      <c r="B578" s="3078"/>
      <c r="C578" s="3079"/>
      <c r="D578" s="3080"/>
      <c r="E578" s="876" t="s">
        <v>171</v>
      </c>
      <c r="F578" s="3072" t="s">
        <v>241</v>
      </c>
      <c r="G578" s="3073"/>
      <c r="H578" s="3081" t="str">
        <f ca="1">参照元個別!$O$35</f>
        <v/>
      </c>
      <c r="I578" s="3082"/>
      <c r="J578" s="877" t="s">
        <v>167</v>
      </c>
      <c r="K578" s="3072" t="s">
        <v>242</v>
      </c>
      <c r="L578" s="3073"/>
      <c r="M578" s="3069"/>
      <c r="N578" s="3070"/>
      <c r="O578" s="3071"/>
      <c r="P578" s="63" t="str">
        <f>IFERROR(VLOOKUP(M578,$U$3:$V$18,2,0),"")</f>
        <v/>
      </c>
      <c r="Q578" s="871"/>
      <c r="R578" s="871"/>
      <c r="S578" s="871"/>
      <c r="T578" s="871"/>
      <c r="U578" s="875"/>
      <c r="V578" s="871"/>
      <c r="W578" s="63"/>
      <c r="X578" s="63"/>
      <c r="Y578" s="63"/>
      <c r="Z578" s="63"/>
      <c r="AA578" s="63"/>
      <c r="AB578" s="63"/>
      <c r="AC578" s="63"/>
      <c r="AD578" s="63"/>
    </row>
    <row r="579" spans="1:30" ht="39.950000000000003" customHeight="1">
      <c r="A579" s="3072" t="s">
        <v>243</v>
      </c>
      <c r="B579" s="3073"/>
      <c r="C579" s="3074"/>
      <c r="D579" s="3042"/>
      <c r="E579" s="3043"/>
      <c r="F579" s="3072" t="s">
        <v>153</v>
      </c>
      <c r="G579" s="3073"/>
      <c r="H579" s="3074"/>
      <c r="I579" s="3042"/>
      <c r="J579" s="3043"/>
      <c r="K579" s="3075"/>
      <c r="L579" s="3076"/>
      <c r="M579" s="3076"/>
      <c r="N579" s="3076"/>
      <c r="O579" s="3076"/>
      <c r="P579" s="63"/>
      <c r="Q579" s="871"/>
      <c r="R579" s="871"/>
      <c r="S579" s="871"/>
      <c r="T579" s="871"/>
      <c r="U579" s="871"/>
      <c r="V579" s="871"/>
      <c r="W579" s="63"/>
      <c r="X579" s="63"/>
      <c r="Y579" s="63"/>
      <c r="Z579" s="63"/>
      <c r="AA579" s="63"/>
      <c r="AB579" s="63"/>
      <c r="AC579" s="63"/>
      <c r="AD579" s="63"/>
    </row>
    <row r="580" spans="1:30" ht="18.75" customHeight="1">
      <c r="A580" s="878"/>
      <c r="B580" s="878"/>
      <c r="C580" s="879"/>
      <c r="D580" s="880"/>
      <c r="E580" s="879"/>
      <c r="F580" s="881"/>
      <c r="P580" s="63"/>
      <c r="Q580" s="871"/>
      <c r="R580" s="871"/>
      <c r="S580" s="871"/>
      <c r="T580" s="871"/>
      <c r="U580" s="871"/>
      <c r="V580" s="891"/>
      <c r="W580" s="882"/>
      <c r="X580" s="63"/>
      <c r="Y580" s="63"/>
      <c r="Z580" s="63"/>
      <c r="AA580" s="63"/>
      <c r="AB580" s="63"/>
      <c r="AC580" s="63"/>
      <c r="AD580" s="63"/>
    </row>
    <row r="581" spans="1:30" ht="30" customHeight="1">
      <c r="A581" s="3084" t="s">
        <v>308</v>
      </c>
      <c r="B581" s="3085"/>
      <c r="C581" s="3085"/>
      <c r="D581" s="3085"/>
      <c r="E581" s="3085"/>
      <c r="F581" s="3085"/>
      <c r="G581" s="3085"/>
      <c r="H581" s="3085"/>
      <c r="I581" s="3085"/>
      <c r="J581" s="3085"/>
      <c r="K581" s="3085"/>
      <c r="L581" s="3085"/>
      <c r="M581" s="3085"/>
      <c r="N581" s="3085"/>
      <c r="O581" s="3085"/>
      <c r="P581" s="63"/>
      <c r="Q581" s="871"/>
      <c r="R581" s="871"/>
      <c r="S581" s="871"/>
      <c r="T581" s="871"/>
      <c r="U581" s="871"/>
      <c r="V581" s="891"/>
      <c r="W581" s="882"/>
      <c r="X581" s="63"/>
      <c r="Y581" s="63"/>
      <c r="Z581" s="63"/>
      <c r="AA581" s="63"/>
      <c r="AB581" s="63"/>
      <c r="AC581" s="63"/>
      <c r="AD581" s="63"/>
    </row>
    <row r="582" spans="1:30" s="873" customFormat="1" ht="15.95" customHeight="1">
      <c r="A582" s="823" t="s">
        <v>310</v>
      </c>
      <c r="B582" s="883"/>
      <c r="C582" s="883"/>
      <c r="D582" s="883"/>
      <c r="E582" s="883"/>
      <c r="F582" s="883"/>
      <c r="G582" s="883"/>
      <c r="H582" s="883"/>
      <c r="I582" s="883"/>
      <c r="J582" s="883"/>
      <c r="K582" s="883"/>
      <c r="L582" s="823"/>
      <c r="M582" s="823"/>
      <c r="N582" s="823"/>
      <c r="O582" s="823"/>
      <c r="P582" s="874"/>
      <c r="Q582" s="884"/>
      <c r="R582" s="884"/>
      <c r="S582" s="884"/>
      <c r="T582" s="884"/>
      <c r="U582" s="871"/>
      <c r="V582" s="884"/>
      <c r="W582" s="885"/>
      <c r="X582" s="63"/>
      <c r="Y582" s="63"/>
      <c r="Z582" s="63"/>
      <c r="AA582" s="63"/>
      <c r="AB582" s="63"/>
      <c r="AC582" s="63"/>
      <c r="AD582" s="63"/>
    </row>
    <row r="583" spans="1:30" ht="36" customHeight="1">
      <c r="A583" s="2754"/>
      <c r="B583" s="2756"/>
      <c r="C583" s="2752" t="s">
        <v>307</v>
      </c>
      <c r="D583" s="2752"/>
      <c r="E583" s="2752"/>
      <c r="F583" s="2752"/>
      <c r="G583" s="2752"/>
      <c r="H583" s="2015"/>
      <c r="I583" s="2751" t="s">
        <v>244</v>
      </c>
      <c r="J583" s="2014"/>
      <c r="K583" s="2014"/>
      <c r="L583" s="2014"/>
      <c r="M583" s="2014"/>
      <c r="N583" s="2014"/>
      <c r="O583" s="2015"/>
      <c r="P583" s="63"/>
      <c r="Q583" s="871"/>
      <c r="R583" s="871"/>
      <c r="S583" s="871"/>
      <c r="T583" s="871"/>
      <c r="U583" s="871"/>
      <c r="V583" s="871"/>
      <c r="W583" s="63"/>
      <c r="X583" s="63"/>
      <c r="Y583" s="63"/>
      <c r="Z583" s="63"/>
      <c r="AA583" s="63"/>
      <c r="AB583" s="63"/>
      <c r="AC583" s="63"/>
      <c r="AD583" s="63"/>
    </row>
    <row r="584" spans="1:30" ht="24" customHeight="1">
      <c r="A584" s="2772" t="s">
        <v>184</v>
      </c>
      <c r="B584" s="2773"/>
      <c r="C584" s="3086" t="str">
        <f ca="1">参照元個別!D35</f>
        <v/>
      </c>
      <c r="D584" s="3086"/>
      <c r="E584" s="3086"/>
      <c r="F584" s="3086"/>
      <c r="G584" s="3087"/>
      <c r="H584" s="3090" t="s">
        <v>3165</v>
      </c>
      <c r="I584" s="3105" t="str">
        <f ca="1">参照元個別!F35</f>
        <v/>
      </c>
      <c r="J584" s="3106"/>
      <c r="K584" s="3106"/>
      <c r="L584" s="3106"/>
      <c r="M584" s="3096" t="s">
        <v>3142</v>
      </c>
      <c r="N584" s="3098" t="str">
        <f>参照元個別!G35</f>
        <v>　</v>
      </c>
      <c r="O584" s="3099"/>
      <c r="P584" s="828"/>
      <c r="Q584" s="871"/>
      <c r="R584" s="871"/>
      <c r="S584" s="871"/>
      <c r="T584" s="871"/>
      <c r="U584" s="871"/>
      <c r="V584" s="871"/>
      <c r="W584" s="63"/>
      <c r="X584" s="63"/>
      <c r="Y584" s="63"/>
      <c r="Z584" s="63"/>
      <c r="AA584" s="63"/>
      <c r="AB584" s="63"/>
      <c r="AC584" s="63"/>
      <c r="AD584" s="63"/>
    </row>
    <row r="585" spans="1:30" ht="23.1" customHeight="1">
      <c r="A585" s="2769">
        <f>IF( 報1!$L$28="","", 報1!$L$28 )</f>
        <v>2025</v>
      </c>
      <c r="B585" s="2770"/>
      <c r="C585" s="3088"/>
      <c r="D585" s="3088"/>
      <c r="E585" s="3088"/>
      <c r="F585" s="3088"/>
      <c r="G585" s="3089"/>
      <c r="H585" s="3091"/>
      <c r="I585" s="3107"/>
      <c r="J585" s="3108"/>
      <c r="K585" s="3108"/>
      <c r="L585" s="3108"/>
      <c r="M585" s="3097"/>
      <c r="N585" s="3100"/>
      <c r="O585" s="3101"/>
      <c r="P585" s="828"/>
      <c r="Q585" s="871"/>
      <c r="R585" s="871"/>
      <c r="S585" s="871"/>
      <c r="T585" s="871"/>
      <c r="U585" s="871"/>
      <c r="V585" s="871"/>
      <c r="W585" s="63"/>
      <c r="X585" s="63"/>
      <c r="Y585" s="63"/>
      <c r="Z585" s="63"/>
      <c r="AA585" s="63"/>
      <c r="AB585" s="63"/>
      <c r="AC585" s="63"/>
      <c r="AD585" s="63"/>
    </row>
    <row r="586" spans="1:30">
      <c r="A586" s="3083"/>
      <c r="B586" s="3083"/>
      <c r="C586" s="3083"/>
      <c r="D586" s="3083"/>
      <c r="E586" s="3083"/>
      <c r="F586" s="3083"/>
      <c r="G586" s="3083"/>
      <c r="H586" s="3083"/>
      <c r="I586" s="3083"/>
      <c r="J586" s="3083"/>
      <c r="K586" s="3083"/>
      <c r="L586" s="3083"/>
      <c r="M586" s="3083"/>
      <c r="N586" s="3083"/>
      <c r="O586" s="3083"/>
      <c r="P586" s="63"/>
      <c r="Q586" s="871"/>
      <c r="R586" s="886"/>
      <c r="S586" s="886"/>
      <c r="T586" s="886"/>
      <c r="U586" s="886"/>
      <c r="V586" s="871"/>
      <c r="W586" s="63"/>
      <c r="X586" s="63"/>
      <c r="Y586" s="63"/>
      <c r="Z586" s="63"/>
      <c r="AA586" s="63"/>
      <c r="AB586" s="63"/>
      <c r="AC586" s="63"/>
      <c r="AD586" s="63"/>
    </row>
    <row r="587" spans="1:30">
      <c r="A587" s="63"/>
      <c r="B587" s="63"/>
      <c r="C587" s="63"/>
      <c r="D587" s="63"/>
      <c r="E587" s="63"/>
      <c r="F587" s="63"/>
      <c r="G587" s="63"/>
      <c r="H587" s="63"/>
      <c r="I587" s="63"/>
      <c r="J587" s="63"/>
      <c r="K587" s="63"/>
      <c r="L587" s="63"/>
      <c r="M587" s="63"/>
      <c r="N587" s="63"/>
      <c r="O587" s="887"/>
      <c r="P587" s="63"/>
      <c r="Q587" s="871"/>
      <c r="R587" s="888"/>
      <c r="S587" s="889"/>
      <c r="T587" s="889"/>
      <c r="U587" s="871"/>
      <c r="V587" s="871"/>
      <c r="W587" s="63"/>
      <c r="X587" s="63"/>
      <c r="Y587" s="63"/>
      <c r="Z587" s="63"/>
      <c r="AA587" s="63"/>
      <c r="AB587" s="63"/>
      <c r="AC587" s="63"/>
      <c r="AD587" s="63"/>
    </row>
    <row r="588" spans="1:30">
      <c r="A588" s="63"/>
      <c r="B588" s="63"/>
      <c r="C588" s="63"/>
      <c r="D588" s="63"/>
      <c r="E588" s="63"/>
      <c r="F588" s="63"/>
      <c r="G588" s="63"/>
      <c r="H588" s="63"/>
      <c r="I588" s="63"/>
      <c r="J588" s="63"/>
      <c r="K588" s="63"/>
      <c r="L588" s="63"/>
      <c r="M588" s="63"/>
      <c r="N588" s="63"/>
      <c r="O588" s="887"/>
      <c r="P588" s="63"/>
      <c r="Q588" s="890"/>
      <c r="R588" s="888"/>
      <c r="S588" s="889"/>
      <c r="T588" s="889"/>
      <c r="U588" s="871"/>
      <c r="V588" s="871"/>
      <c r="W588" s="63"/>
      <c r="X588" s="63"/>
      <c r="Y588" s="63"/>
      <c r="Z588" s="63"/>
      <c r="AA588" s="63"/>
      <c r="AB588" s="63"/>
      <c r="AC588" s="63"/>
      <c r="AD588" s="63"/>
    </row>
    <row r="589" spans="1:30">
      <c r="A589" s="63"/>
      <c r="B589" s="63"/>
      <c r="C589" s="63"/>
      <c r="D589" s="63"/>
      <c r="E589" s="63"/>
      <c r="F589" s="63"/>
      <c r="G589" s="63"/>
      <c r="H589" s="63"/>
      <c r="I589" s="63"/>
      <c r="J589" s="63"/>
      <c r="K589" s="63"/>
      <c r="L589" s="63"/>
      <c r="M589" s="63"/>
      <c r="N589" s="63"/>
      <c r="O589" s="887"/>
      <c r="P589" s="63"/>
      <c r="Q589" s="890"/>
      <c r="R589" s="888"/>
      <c r="S589" s="889"/>
      <c r="T589" s="889"/>
      <c r="U589" s="871"/>
      <c r="V589" s="871"/>
      <c r="W589" s="63"/>
      <c r="X589" s="63"/>
      <c r="Y589" s="63"/>
      <c r="Z589" s="63"/>
      <c r="AA589" s="63"/>
      <c r="AB589" s="63"/>
      <c r="AC589" s="63"/>
      <c r="AD589" s="63"/>
    </row>
    <row r="590" spans="1:30">
      <c r="A590" s="616" t="s">
        <v>166</v>
      </c>
      <c r="B590" s="379"/>
      <c r="C590" s="379"/>
      <c r="D590" s="379"/>
      <c r="E590" s="379"/>
      <c r="F590" s="379"/>
      <c r="G590" s="379"/>
      <c r="H590" s="379"/>
      <c r="I590" s="379"/>
      <c r="J590" s="379"/>
      <c r="K590" s="379"/>
      <c r="L590" s="379"/>
      <c r="M590" s="379"/>
      <c r="N590" s="379"/>
      <c r="O590" s="379"/>
      <c r="P590" s="63" t="str">
        <f>"個別票"&amp;Q590</f>
        <v>個別票32</v>
      </c>
      <c r="Q590" s="871">
        <f>Q571+1</f>
        <v>32</v>
      </c>
      <c r="R590" s="871"/>
      <c r="S590" s="871"/>
      <c r="T590" s="871"/>
      <c r="U590" s="871"/>
      <c r="V590" s="871"/>
      <c r="W590" s="63"/>
      <c r="X590" s="63"/>
      <c r="Y590" s="63"/>
      <c r="Z590" s="63"/>
      <c r="AA590" s="63"/>
      <c r="AB590" s="63"/>
      <c r="AC590" s="63"/>
      <c r="AD590" s="63"/>
    </row>
    <row r="591" spans="1:30">
      <c r="A591" s="379" t="s">
        <v>146</v>
      </c>
      <c r="B591" s="619"/>
      <c r="C591" s="619"/>
      <c r="D591" s="619"/>
      <c r="E591" s="619"/>
      <c r="F591" s="619"/>
      <c r="G591" s="619"/>
      <c r="H591" s="619"/>
      <c r="I591" s="619"/>
      <c r="J591" s="619"/>
      <c r="K591" s="619"/>
      <c r="L591" s="619"/>
      <c r="M591" s="619"/>
      <c r="N591" s="379"/>
      <c r="O591" s="379"/>
      <c r="P591" s="63"/>
      <c r="Q591" s="871"/>
      <c r="R591" s="871"/>
      <c r="S591" s="871"/>
      <c r="T591" s="871"/>
      <c r="U591" s="871"/>
      <c r="V591" s="871"/>
      <c r="W591" s="63"/>
      <c r="X591" s="63"/>
      <c r="Y591" s="63"/>
      <c r="Z591" s="63"/>
      <c r="AA591" s="63"/>
      <c r="AB591" s="63"/>
      <c r="AC591" s="63"/>
      <c r="AD591" s="63"/>
    </row>
    <row r="592" spans="1:30" ht="17.25">
      <c r="A592" s="3056" t="s">
        <v>240</v>
      </c>
      <c r="B592" s="3056"/>
      <c r="C592" s="3056"/>
      <c r="D592" s="3056"/>
      <c r="E592" s="3056"/>
      <c r="F592" s="3056"/>
      <c r="G592" s="3056"/>
      <c r="H592" s="3056"/>
      <c r="I592" s="3056"/>
      <c r="J592" s="3056"/>
      <c r="K592" s="3056"/>
      <c r="L592" s="3056"/>
      <c r="M592" s="3056"/>
      <c r="N592" s="3056"/>
      <c r="O592" s="3056"/>
      <c r="P592" s="63"/>
      <c r="Q592" s="871"/>
      <c r="R592" s="871"/>
      <c r="S592" s="871"/>
      <c r="T592" s="871"/>
      <c r="U592" s="871"/>
      <c r="V592" s="871"/>
      <c r="W592" s="63"/>
      <c r="X592" s="63"/>
      <c r="Y592" s="63"/>
      <c r="Z592" s="63"/>
      <c r="AA592" s="63"/>
      <c r="AB592" s="63"/>
      <c r="AC592" s="63"/>
      <c r="AD592" s="63"/>
    </row>
    <row r="593" spans="1:30" ht="31.5" customHeight="1">
      <c r="A593" s="860"/>
      <c r="B593" s="860"/>
      <c r="C593" s="860"/>
      <c r="D593" s="860"/>
      <c r="E593" s="860"/>
      <c r="F593" s="860"/>
      <c r="G593" s="860"/>
      <c r="H593" s="860"/>
      <c r="I593" s="860"/>
      <c r="J593" s="860"/>
      <c r="K593" s="860"/>
      <c r="L593" s="860"/>
      <c r="M593" s="860"/>
      <c r="N593" s="860"/>
      <c r="O593" s="860"/>
      <c r="P593" s="63"/>
      <c r="Q593" s="871"/>
      <c r="R593" s="871"/>
      <c r="S593" s="871"/>
      <c r="T593" s="871"/>
      <c r="U593" s="871"/>
      <c r="V593" s="871"/>
      <c r="W593" s="63"/>
      <c r="X593" s="63"/>
      <c r="Y593" s="63"/>
      <c r="Z593" s="63"/>
      <c r="AA593" s="63"/>
      <c r="AB593" s="63"/>
      <c r="AC593" s="63"/>
      <c r="AD593" s="63"/>
    </row>
    <row r="594" spans="1:30" s="873" customFormat="1" ht="15.95" customHeight="1">
      <c r="A594" s="858" t="s">
        <v>147</v>
      </c>
      <c r="B594" s="872"/>
      <c r="C594" s="872"/>
      <c r="D594" s="872"/>
      <c r="E594" s="872"/>
      <c r="F594" s="872"/>
      <c r="G594" s="872"/>
      <c r="H594" s="872"/>
      <c r="I594" s="872"/>
      <c r="J594" s="872"/>
      <c r="K594" s="872"/>
      <c r="L594" s="872"/>
      <c r="M594" s="872"/>
      <c r="P594" s="874"/>
      <c r="Q594" s="875"/>
      <c r="R594" s="875"/>
      <c r="S594" s="875"/>
      <c r="T594" s="875"/>
      <c r="U594" s="871"/>
      <c r="V594" s="875"/>
      <c r="W594" s="874"/>
      <c r="X594" s="63"/>
      <c r="Y594" s="63"/>
      <c r="Z594" s="63"/>
      <c r="AA594" s="63"/>
      <c r="AB594" s="63"/>
      <c r="AC594" s="63"/>
      <c r="AD594" s="63"/>
    </row>
    <row r="595" spans="1:30" ht="39.950000000000003" customHeight="1">
      <c r="A595" s="3057" t="s">
        <v>148</v>
      </c>
      <c r="B595" s="3058"/>
      <c r="C595" s="3059"/>
      <c r="D595" s="3060" t="str">
        <f>参照元個別!I36</f>
        <v>事業所名を入力32</v>
      </c>
      <c r="E595" s="3061"/>
      <c r="F595" s="3061"/>
      <c r="G595" s="3061"/>
      <c r="H595" s="3061"/>
      <c r="I595" s="3061"/>
      <c r="J595" s="3061"/>
      <c r="K595" s="3061"/>
      <c r="L595" s="3061"/>
      <c r="M595" s="3061"/>
      <c r="N595" s="3061"/>
      <c r="O595" s="3062"/>
      <c r="P595" s="63"/>
      <c r="Q595" s="871"/>
      <c r="R595" s="871"/>
      <c r="S595" s="871"/>
      <c r="T595" s="871"/>
      <c r="U595" s="871"/>
      <c r="V595" s="871"/>
      <c r="W595" s="63"/>
      <c r="X595" s="63"/>
      <c r="Y595" s="63"/>
      <c r="Z595" s="63"/>
      <c r="AA595" s="63"/>
      <c r="AB595" s="63"/>
      <c r="AC595" s="63"/>
      <c r="AD595" s="63"/>
    </row>
    <row r="596" spans="1:30" ht="39.950000000000003" customHeight="1">
      <c r="A596" s="3063" t="s">
        <v>149</v>
      </c>
      <c r="B596" s="3064"/>
      <c r="C596" s="3065"/>
      <c r="D596" s="3102"/>
      <c r="E596" s="3103"/>
      <c r="F596" s="3103"/>
      <c r="G596" s="3103"/>
      <c r="H596" s="3103"/>
      <c r="I596" s="3103"/>
      <c r="J596" s="3103"/>
      <c r="K596" s="3103"/>
      <c r="L596" s="3103"/>
      <c r="M596" s="3103"/>
      <c r="N596" s="3103"/>
      <c r="O596" s="3104"/>
      <c r="P596" s="63"/>
      <c r="Q596" s="871"/>
      <c r="R596" s="871"/>
      <c r="S596" s="871"/>
      <c r="T596" s="871"/>
      <c r="U596" s="871"/>
      <c r="V596" s="871"/>
      <c r="W596" s="63"/>
      <c r="X596" s="63"/>
      <c r="Y596" s="63"/>
      <c r="Z596" s="63"/>
      <c r="AA596" s="63"/>
      <c r="AB596" s="63"/>
      <c r="AC596" s="63"/>
      <c r="AD596" s="63"/>
    </row>
    <row r="597" spans="1:30" ht="39.950000000000003" customHeight="1">
      <c r="A597" s="3077" t="s">
        <v>150</v>
      </c>
      <c r="B597" s="3078"/>
      <c r="C597" s="3079"/>
      <c r="D597" s="3080"/>
      <c r="E597" s="876" t="s">
        <v>171</v>
      </c>
      <c r="F597" s="3072" t="s">
        <v>241</v>
      </c>
      <c r="G597" s="3073"/>
      <c r="H597" s="3081" t="str">
        <f ca="1">参照元個別!$O$36</f>
        <v/>
      </c>
      <c r="I597" s="3082"/>
      <c r="J597" s="877" t="s">
        <v>167</v>
      </c>
      <c r="K597" s="3072" t="s">
        <v>242</v>
      </c>
      <c r="L597" s="3073"/>
      <c r="M597" s="3069"/>
      <c r="N597" s="3070"/>
      <c r="O597" s="3071"/>
      <c r="P597" s="63" t="str">
        <f>IFERROR(VLOOKUP(M597,$U$3:$V$18,2,0),"")</f>
        <v/>
      </c>
      <c r="Q597" s="871"/>
      <c r="R597" s="871"/>
      <c r="S597" s="871"/>
      <c r="T597" s="871"/>
      <c r="U597" s="875"/>
      <c r="V597" s="871"/>
      <c r="W597" s="63"/>
      <c r="X597" s="63"/>
      <c r="Y597" s="63"/>
      <c r="Z597" s="63"/>
      <c r="AA597" s="63"/>
      <c r="AB597" s="63"/>
      <c r="AC597" s="63"/>
      <c r="AD597" s="63"/>
    </row>
    <row r="598" spans="1:30" ht="39.950000000000003" customHeight="1">
      <c r="A598" s="3072" t="s">
        <v>243</v>
      </c>
      <c r="B598" s="3073"/>
      <c r="C598" s="3074"/>
      <c r="D598" s="3042"/>
      <c r="E598" s="3043"/>
      <c r="F598" s="3072" t="s">
        <v>153</v>
      </c>
      <c r="G598" s="3073"/>
      <c r="H598" s="3074"/>
      <c r="I598" s="3042"/>
      <c r="J598" s="3043"/>
      <c r="K598" s="3075"/>
      <c r="L598" s="3076"/>
      <c r="M598" s="3076"/>
      <c r="N598" s="3076"/>
      <c r="O598" s="3076"/>
      <c r="P598" s="63"/>
      <c r="Q598" s="871"/>
      <c r="R598" s="871"/>
      <c r="S598" s="871"/>
      <c r="T598" s="871"/>
      <c r="U598" s="871"/>
      <c r="V598" s="871"/>
      <c r="W598" s="63"/>
      <c r="X598" s="63"/>
      <c r="Y598" s="63"/>
      <c r="Z598" s="63"/>
      <c r="AA598" s="63"/>
      <c r="AB598" s="63"/>
      <c r="AC598" s="63"/>
      <c r="AD598" s="63"/>
    </row>
    <row r="599" spans="1:30" ht="18.75" customHeight="1">
      <c r="A599" s="878"/>
      <c r="B599" s="878"/>
      <c r="C599" s="879"/>
      <c r="D599" s="880"/>
      <c r="E599" s="879"/>
      <c r="F599" s="881"/>
      <c r="P599" s="63"/>
      <c r="Q599" s="871"/>
      <c r="R599" s="871"/>
      <c r="S599" s="871"/>
      <c r="T599" s="871"/>
      <c r="U599" s="871"/>
      <c r="V599" s="891"/>
      <c r="W599" s="882"/>
      <c r="X599" s="63"/>
      <c r="Y599" s="63"/>
      <c r="Z599" s="63"/>
      <c r="AA599" s="63"/>
      <c r="AB599" s="63"/>
      <c r="AC599" s="63"/>
      <c r="AD599" s="63"/>
    </row>
    <row r="600" spans="1:30" ht="30" customHeight="1">
      <c r="A600" s="3084" t="s">
        <v>308</v>
      </c>
      <c r="B600" s="3085"/>
      <c r="C600" s="3085"/>
      <c r="D600" s="3085"/>
      <c r="E600" s="3085"/>
      <c r="F600" s="3085"/>
      <c r="G600" s="3085"/>
      <c r="H600" s="3085"/>
      <c r="I600" s="3085"/>
      <c r="J600" s="3085"/>
      <c r="K600" s="3085"/>
      <c r="L600" s="3085"/>
      <c r="M600" s="3085"/>
      <c r="N600" s="3085"/>
      <c r="O600" s="3085"/>
      <c r="P600" s="63"/>
      <c r="Q600" s="871"/>
      <c r="R600" s="871"/>
      <c r="S600" s="871"/>
      <c r="T600" s="871"/>
      <c r="U600" s="871"/>
      <c r="V600" s="891"/>
      <c r="W600" s="882"/>
      <c r="X600" s="63"/>
      <c r="Y600" s="63"/>
      <c r="Z600" s="63"/>
      <c r="AA600" s="63"/>
      <c r="AB600" s="63"/>
      <c r="AC600" s="63"/>
      <c r="AD600" s="63"/>
    </row>
    <row r="601" spans="1:30" s="873" customFormat="1" ht="15.95" customHeight="1">
      <c r="A601" s="823" t="s">
        <v>310</v>
      </c>
      <c r="B601" s="883"/>
      <c r="C601" s="883"/>
      <c r="D601" s="883"/>
      <c r="E601" s="883"/>
      <c r="F601" s="883"/>
      <c r="G601" s="883"/>
      <c r="H601" s="883"/>
      <c r="I601" s="883"/>
      <c r="J601" s="883"/>
      <c r="K601" s="883"/>
      <c r="L601" s="823"/>
      <c r="M601" s="823"/>
      <c r="N601" s="823"/>
      <c r="O601" s="823"/>
      <c r="P601" s="874"/>
      <c r="Q601" s="884"/>
      <c r="R601" s="884"/>
      <c r="S601" s="884"/>
      <c r="T601" s="884"/>
      <c r="U601" s="871"/>
      <c r="V601" s="884"/>
      <c r="W601" s="885"/>
      <c r="X601" s="63"/>
      <c r="Y601" s="63"/>
      <c r="Z601" s="63"/>
      <c r="AA601" s="63"/>
      <c r="AB601" s="63"/>
      <c r="AC601" s="63"/>
      <c r="AD601" s="63"/>
    </row>
    <row r="602" spans="1:30" ht="36" customHeight="1">
      <c r="A602" s="2754"/>
      <c r="B602" s="2756"/>
      <c r="C602" s="2752" t="s">
        <v>307</v>
      </c>
      <c r="D602" s="2752"/>
      <c r="E602" s="2752"/>
      <c r="F602" s="2752"/>
      <c r="G602" s="2752"/>
      <c r="H602" s="2015"/>
      <c r="I602" s="2751" t="s">
        <v>244</v>
      </c>
      <c r="J602" s="2014"/>
      <c r="K602" s="2014"/>
      <c r="L602" s="2014"/>
      <c r="M602" s="2014"/>
      <c r="N602" s="2014"/>
      <c r="O602" s="2015"/>
      <c r="P602" s="63"/>
      <c r="Q602" s="871"/>
      <c r="R602" s="871"/>
      <c r="S602" s="871"/>
      <c r="T602" s="871"/>
      <c r="U602" s="871"/>
      <c r="V602" s="871"/>
      <c r="W602" s="63"/>
      <c r="X602" s="63"/>
      <c r="Y602" s="63"/>
      <c r="Z602" s="63"/>
      <c r="AA602" s="63"/>
      <c r="AB602" s="63"/>
      <c r="AC602" s="63"/>
      <c r="AD602" s="63"/>
    </row>
    <row r="603" spans="1:30" ht="24" customHeight="1">
      <c r="A603" s="2772" t="s">
        <v>184</v>
      </c>
      <c r="B603" s="2773"/>
      <c r="C603" s="3086" t="str">
        <f ca="1">参照元個別!D36</f>
        <v/>
      </c>
      <c r="D603" s="3086"/>
      <c r="E603" s="3086"/>
      <c r="F603" s="3086"/>
      <c r="G603" s="3087"/>
      <c r="H603" s="3090" t="s">
        <v>3165</v>
      </c>
      <c r="I603" s="3105" t="str">
        <f ca="1">参照元個別!F36</f>
        <v/>
      </c>
      <c r="J603" s="3106"/>
      <c r="K603" s="3106"/>
      <c r="L603" s="3106"/>
      <c r="M603" s="3096" t="s">
        <v>3142</v>
      </c>
      <c r="N603" s="3098" t="str">
        <f>参照元個別!G36</f>
        <v>　</v>
      </c>
      <c r="O603" s="3099"/>
      <c r="P603" s="828"/>
      <c r="Q603" s="871"/>
      <c r="R603" s="871"/>
      <c r="S603" s="871"/>
      <c r="T603" s="871"/>
      <c r="U603" s="871"/>
      <c r="V603" s="871"/>
      <c r="W603" s="63"/>
      <c r="X603" s="63"/>
      <c r="Y603" s="63"/>
      <c r="Z603" s="63"/>
      <c r="AA603" s="63"/>
      <c r="AB603" s="63"/>
      <c r="AC603" s="63"/>
      <c r="AD603" s="63"/>
    </row>
    <row r="604" spans="1:30" ht="23.1" customHeight="1">
      <c r="A604" s="2769">
        <f>IF( 報1!$L$28="","", 報1!$L$28 )</f>
        <v>2025</v>
      </c>
      <c r="B604" s="2770"/>
      <c r="C604" s="3088"/>
      <c r="D604" s="3088"/>
      <c r="E604" s="3088"/>
      <c r="F604" s="3088"/>
      <c r="G604" s="3089"/>
      <c r="H604" s="3091"/>
      <c r="I604" s="3107"/>
      <c r="J604" s="3108"/>
      <c r="K604" s="3108"/>
      <c r="L604" s="3108"/>
      <c r="M604" s="3097"/>
      <c r="N604" s="3100"/>
      <c r="O604" s="3101"/>
      <c r="P604" s="828"/>
      <c r="Q604" s="871"/>
      <c r="R604" s="871"/>
      <c r="S604" s="871"/>
      <c r="T604" s="871"/>
      <c r="U604" s="871"/>
      <c r="V604" s="871"/>
      <c r="W604" s="63"/>
      <c r="X604" s="63"/>
      <c r="Y604" s="63"/>
      <c r="Z604" s="63"/>
      <c r="AA604" s="63"/>
      <c r="AB604" s="63"/>
      <c r="AC604" s="63"/>
      <c r="AD604" s="63"/>
    </row>
    <row r="605" spans="1:30">
      <c r="A605" s="3083"/>
      <c r="B605" s="3083"/>
      <c r="C605" s="3083"/>
      <c r="D605" s="3083"/>
      <c r="E605" s="3083"/>
      <c r="F605" s="3083"/>
      <c r="G605" s="3083"/>
      <c r="H605" s="3083"/>
      <c r="I605" s="3083"/>
      <c r="J605" s="3083"/>
      <c r="K605" s="3083"/>
      <c r="L605" s="3083"/>
      <c r="M605" s="3083"/>
      <c r="N605" s="3083"/>
      <c r="O605" s="3083"/>
      <c r="P605" s="63"/>
      <c r="Q605" s="871"/>
      <c r="R605" s="886"/>
      <c r="S605" s="886"/>
      <c r="T605" s="886"/>
      <c r="U605" s="886"/>
      <c r="V605" s="871"/>
      <c r="W605" s="63"/>
      <c r="X605" s="63"/>
      <c r="Y605" s="63"/>
      <c r="Z605" s="63"/>
      <c r="AA605" s="63"/>
      <c r="AB605" s="63"/>
      <c r="AC605" s="63"/>
      <c r="AD605" s="63"/>
    </row>
    <row r="606" spans="1:30">
      <c r="A606" s="63"/>
      <c r="B606" s="63"/>
      <c r="C606" s="63"/>
      <c r="D606" s="63"/>
      <c r="E606" s="63"/>
      <c r="F606" s="63"/>
      <c r="G606" s="63"/>
      <c r="H606" s="63"/>
      <c r="I606" s="63"/>
      <c r="J606" s="63"/>
      <c r="K606" s="63"/>
      <c r="L606" s="63"/>
      <c r="M606" s="63"/>
      <c r="N606" s="63"/>
      <c r="O606" s="887"/>
      <c r="P606" s="63"/>
      <c r="Q606" s="871"/>
      <c r="R606" s="888"/>
      <c r="S606" s="889"/>
      <c r="T606" s="889"/>
      <c r="U606" s="871"/>
      <c r="V606" s="871"/>
      <c r="W606" s="63"/>
      <c r="X606" s="63"/>
      <c r="Y606" s="63"/>
      <c r="Z606" s="63"/>
      <c r="AA606" s="63"/>
      <c r="AB606" s="63"/>
      <c r="AC606" s="63"/>
      <c r="AD606" s="63"/>
    </row>
    <row r="607" spans="1:30">
      <c r="A607" s="63"/>
      <c r="B607" s="63"/>
      <c r="C607" s="63"/>
      <c r="D607" s="63"/>
      <c r="E607" s="63"/>
      <c r="F607" s="63"/>
      <c r="G607" s="63"/>
      <c r="H607" s="63"/>
      <c r="I607" s="63"/>
      <c r="J607" s="63"/>
      <c r="K607" s="63"/>
      <c r="L607" s="63"/>
      <c r="M607" s="63"/>
      <c r="N607" s="63"/>
      <c r="O607" s="887"/>
      <c r="P607" s="63"/>
      <c r="Q607" s="871"/>
      <c r="R607" s="888"/>
      <c r="S607" s="889"/>
      <c r="T607" s="889"/>
      <c r="U607" s="871"/>
      <c r="V607" s="871"/>
      <c r="W607" s="63"/>
      <c r="X607" s="63"/>
      <c r="Y607" s="63"/>
      <c r="Z607" s="63"/>
      <c r="AA607" s="63"/>
      <c r="AB607" s="63"/>
      <c r="AC607" s="63"/>
      <c r="AD607" s="63"/>
    </row>
    <row r="608" spans="1:30">
      <c r="A608" s="63"/>
      <c r="B608" s="63"/>
      <c r="C608" s="63"/>
      <c r="D608" s="63"/>
      <c r="E608" s="63"/>
      <c r="F608" s="63"/>
      <c r="G608" s="63"/>
      <c r="H608" s="63"/>
      <c r="I608" s="63"/>
      <c r="J608" s="63"/>
      <c r="K608" s="63"/>
      <c r="L608" s="63"/>
      <c r="M608" s="63"/>
      <c r="N608" s="63"/>
      <c r="O608" s="887"/>
      <c r="P608" s="63"/>
      <c r="Q608" s="890"/>
      <c r="R608" s="888"/>
      <c r="S608" s="889"/>
      <c r="T608" s="889"/>
      <c r="U608" s="871"/>
      <c r="V608" s="871"/>
      <c r="W608" s="63"/>
      <c r="X608" s="63"/>
      <c r="Y608" s="63"/>
      <c r="Z608" s="63"/>
      <c r="AA608" s="63"/>
      <c r="AB608" s="63"/>
      <c r="AC608" s="63"/>
      <c r="AD608" s="63"/>
    </row>
    <row r="609" spans="1:30">
      <c r="A609" s="616" t="s">
        <v>166</v>
      </c>
      <c r="B609" s="379"/>
      <c r="C609" s="379"/>
      <c r="D609" s="379"/>
      <c r="E609" s="379"/>
      <c r="F609" s="379"/>
      <c r="G609" s="379"/>
      <c r="H609" s="379"/>
      <c r="I609" s="379"/>
      <c r="J609" s="379"/>
      <c r="K609" s="379"/>
      <c r="L609" s="379"/>
      <c r="M609" s="379"/>
      <c r="N609" s="379"/>
      <c r="O609" s="379"/>
      <c r="P609" s="63" t="str">
        <f>"個別票"&amp;Q609</f>
        <v>個別票33</v>
      </c>
      <c r="Q609" s="871">
        <f>Q590+1</f>
        <v>33</v>
      </c>
      <c r="R609" s="871"/>
      <c r="S609" s="871"/>
      <c r="T609" s="871"/>
      <c r="U609" s="871"/>
      <c r="V609" s="871"/>
      <c r="W609" s="63"/>
      <c r="X609" s="63"/>
      <c r="Y609" s="63"/>
      <c r="Z609" s="63"/>
      <c r="AA609" s="63"/>
      <c r="AB609" s="63"/>
      <c r="AC609" s="63"/>
      <c r="AD609" s="63"/>
    </row>
    <row r="610" spans="1:30">
      <c r="A610" s="379" t="s">
        <v>146</v>
      </c>
      <c r="B610" s="619"/>
      <c r="C610" s="619"/>
      <c r="D610" s="619"/>
      <c r="E610" s="619"/>
      <c r="F610" s="619"/>
      <c r="G610" s="619"/>
      <c r="H610" s="619"/>
      <c r="I610" s="619"/>
      <c r="J610" s="619"/>
      <c r="K610" s="619"/>
      <c r="L610" s="619"/>
      <c r="M610" s="619"/>
      <c r="N610" s="379"/>
      <c r="O610" s="379"/>
      <c r="P610" s="63"/>
      <c r="Q610" s="871"/>
      <c r="R610" s="871"/>
      <c r="S610" s="871"/>
      <c r="T610" s="871"/>
      <c r="U610" s="871"/>
      <c r="V610" s="871"/>
      <c r="W610" s="63"/>
      <c r="X610" s="63"/>
      <c r="Y610" s="63"/>
      <c r="Z610" s="63"/>
      <c r="AA610" s="63"/>
      <c r="AB610" s="63"/>
      <c r="AC610" s="63"/>
      <c r="AD610" s="63"/>
    </row>
    <row r="611" spans="1:30" ht="17.25">
      <c r="A611" s="3056" t="s">
        <v>240</v>
      </c>
      <c r="B611" s="3056"/>
      <c r="C611" s="3056"/>
      <c r="D611" s="3056"/>
      <c r="E611" s="3056"/>
      <c r="F611" s="3056"/>
      <c r="G611" s="3056"/>
      <c r="H611" s="3056"/>
      <c r="I611" s="3056"/>
      <c r="J611" s="3056"/>
      <c r="K611" s="3056"/>
      <c r="L611" s="3056"/>
      <c r="M611" s="3056"/>
      <c r="N611" s="3056"/>
      <c r="O611" s="3056"/>
      <c r="P611" s="63"/>
      <c r="Q611" s="871"/>
      <c r="R611" s="871"/>
      <c r="S611" s="871"/>
      <c r="T611" s="871"/>
      <c r="U611" s="871"/>
      <c r="V611" s="871"/>
      <c r="W611" s="63"/>
      <c r="X611" s="63"/>
      <c r="Y611" s="63"/>
      <c r="Z611" s="63"/>
      <c r="AA611" s="63"/>
      <c r="AB611" s="63"/>
      <c r="AC611" s="63"/>
      <c r="AD611" s="63"/>
    </row>
    <row r="612" spans="1:30" ht="31.5" customHeight="1">
      <c r="A612" s="860"/>
      <c r="B612" s="860"/>
      <c r="C612" s="860"/>
      <c r="D612" s="860"/>
      <c r="E612" s="860"/>
      <c r="F612" s="860"/>
      <c r="G612" s="860"/>
      <c r="H612" s="860"/>
      <c r="I612" s="860"/>
      <c r="J612" s="860"/>
      <c r="K612" s="860"/>
      <c r="L612" s="860"/>
      <c r="M612" s="860"/>
      <c r="N612" s="860"/>
      <c r="O612" s="860"/>
      <c r="P612" s="63"/>
      <c r="Q612" s="871"/>
      <c r="R612" s="871"/>
      <c r="S612" s="871"/>
      <c r="T612" s="871"/>
      <c r="U612" s="871"/>
      <c r="V612" s="871"/>
      <c r="W612" s="63"/>
      <c r="X612" s="63"/>
      <c r="Y612" s="63"/>
      <c r="Z612" s="63"/>
      <c r="AA612" s="63"/>
      <c r="AB612" s="63"/>
      <c r="AC612" s="63"/>
      <c r="AD612" s="63"/>
    </row>
    <row r="613" spans="1:30" s="873" customFormat="1" ht="15.95" customHeight="1">
      <c r="A613" s="858" t="s">
        <v>147</v>
      </c>
      <c r="B613" s="872"/>
      <c r="C613" s="872"/>
      <c r="D613" s="872"/>
      <c r="E613" s="872"/>
      <c r="F613" s="872"/>
      <c r="G613" s="872"/>
      <c r="H613" s="872"/>
      <c r="I613" s="872"/>
      <c r="J613" s="872"/>
      <c r="K613" s="872"/>
      <c r="L613" s="872"/>
      <c r="M613" s="872"/>
      <c r="P613" s="874"/>
      <c r="Q613" s="875"/>
      <c r="R613" s="875"/>
      <c r="S613" s="875"/>
      <c r="T613" s="875"/>
      <c r="U613" s="871"/>
      <c r="V613" s="875"/>
      <c r="W613" s="874"/>
      <c r="X613" s="63"/>
      <c r="Y613" s="63"/>
      <c r="Z613" s="63"/>
      <c r="AA613" s="63"/>
      <c r="AB613" s="63"/>
      <c r="AC613" s="63"/>
      <c r="AD613" s="63"/>
    </row>
    <row r="614" spans="1:30" ht="39.950000000000003" customHeight="1">
      <c r="A614" s="3057" t="s">
        <v>148</v>
      </c>
      <c r="B614" s="3058"/>
      <c r="C614" s="3059"/>
      <c r="D614" s="3060" t="str">
        <f>参照元個別!I37</f>
        <v>事業所名を入力33</v>
      </c>
      <c r="E614" s="3061"/>
      <c r="F614" s="3061"/>
      <c r="G614" s="3061"/>
      <c r="H614" s="3061"/>
      <c r="I614" s="3061"/>
      <c r="J614" s="3061"/>
      <c r="K614" s="3061"/>
      <c r="L614" s="3061"/>
      <c r="M614" s="3061"/>
      <c r="N614" s="3061"/>
      <c r="O614" s="3062"/>
      <c r="P614" s="63"/>
      <c r="Q614" s="871"/>
      <c r="R614" s="871"/>
      <c r="S614" s="871"/>
      <c r="T614" s="871"/>
      <c r="U614" s="871"/>
      <c r="V614" s="871"/>
      <c r="W614" s="63"/>
      <c r="X614" s="63"/>
      <c r="Y614" s="63"/>
      <c r="Z614" s="63"/>
      <c r="AA614" s="63"/>
      <c r="AB614" s="63"/>
      <c r="AC614" s="63"/>
      <c r="AD614" s="63"/>
    </row>
    <row r="615" spans="1:30" ht="39.950000000000003" customHeight="1">
      <c r="A615" s="3063" t="s">
        <v>149</v>
      </c>
      <c r="B615" s="3064"/>
      <c r="C615" s="3065"/>
      <c r="D615" s="3102"/>
      <c r="E615" s="3103"/>
      <c r="F615" s="3103"/>
      <c r="G615" s="3103"/>
      <c r="H615" s="3103"/>
      <c r="I615" s="3103"/>
      <c r="J615" s="3103"/>
      <c r="K615" s="3103"/>
      <c r="L615" s="3103"/>
      <c r="M615" s="3103"/>
      <c r="N615" s="3103"/>
      <c r="O615" s="3104"/>
      <c r="P615" s="63"/>
      <c r="Q615" s="871"/>
      <c r="R615" s="871"/>
      <c r="S615" s="871"/>
      <c r="T615" s="871"/>
      <c r="U615" s="871"/>
      <c r="V615" s="871"/>
      <c r="W615" s="63"/>
      <c r="X615" s="63"/>
      <c r="Y615" s="63"/>
      <c r="Z615" s="63"/>
      <c r="AA615" s="63"/>
      <c r="AB615" s="63"/>
      <c r="AC615" s="63"/>
      <c r="AD615" s="63"/>
    </row>
    <row r="616" spans="1:30" ht="39.950000000000003" customHeight="1">
      <c r="A616" s="3077" t="s">
        <v>150</v>
      </c>
      <c r="B616" s="3078"/>
      <c r="C616" s="3079"/>
      <c r="D616" s="3080"/>
      <c r="E616" s="876" t="s">
        <v>171</v>
      </c>
      <c r="F616" s="3072" t="s">
        <v>241</v>
      </c>
      <c r="G616" s="3073"/>
      <c r="H616" s="3081" t="str">
        <f ca="1">参照元個別!$O$37</f>
        <v/>
      </c>
      <c r="I616" s="3082"/>
      <c r="J616" s="877" t="s">
        <v>167</v>
      </c>
      <c r="K616" s="3072" t="s">
        <v>242</v>
      </c>
      <c r="L616" s="3073"/>
      <c r="M616" s="3069"/>
      <c r="N616" s="3070"/>
      <c r="O616" s="3071"/>
      <c r="P616" s="63" t="str">
        <f>IFERROR(VLOOKUP(M616,$U$3:$V$18,2,0),"")</f>
        <v/>
      </c>
      <c r="Q616" s="871"/>
      <c r="R616" s="871"/>
      <c r="S616" s="871"/>
      <c r="T616" s="871"/>
      <c r="U616" s="875"/>
      <c r="V616" s="871"/>
      <c r="W616" s="63"/>
      <c r="X616" s="63"/>
      <c r="Y616" s="63"/>
      <c r="Z616" s="63"/>
      <c r="AA616" s="63"/>
      <c r="AB616" s="63"/>
      <c r="AC616" s="63"/>
      <c r="AD616" s="63"/>
    </row>
    <row r="617" spans="1:30" ht="39.950000000000003" customHeight="1">
      <c r="A617" s="3072" t="s">
        <v>243</v>
      </c>
      <c r="B617" s="3073"/>
      <c r="C617" s="3074"/>
      <c r="D617" s="3042"/>
      <c r="E617" s="3043"/>
      <c r="F617" s="3072" t="s">
        <v>153</v>
      </c>
      <c r="G617" s="3073"/>
      <c r="H617" s="3074"/>
      <c r="I617" s="3042"/>
      <c r="J617" s="3043"/>
      <c r="K617" s="3075"/>
      <c r="L617" s="3076"/>
      <c r="M617" s="3076"/>
      <c r="N617" s="3076"/>
      <c r="O617" s="3076"/>
      <c r="P617" s="63"/>
      <c r="Q617" s="871"/>
      <c r="R617" s="871"/>
      <c r="S617" s="871"/>
      <c r="T617" s="871"/>
      <c r="U617" s="871"/>
      <c r="V617" s="871"/>
      <c r="W617" s="63"/>
      <c r="X617" s="63"/>
      <c r="Y617" s="63"/>
      <c r="Z617" s="63"/>
      <c r="AA617" s="63"/>
      <c r="AB617" s="63"/>
      <c r="AC617" s="63"/>
      <c r="AD617" s="63"/>
    </row>
    <row r="618" spans="1:30" ht="18.75" customHeight="1">
      <c r="A618" s="878"/>
      <c r="B618" s="878"/>
      <c r="C618" s="879"/>
      <c r="D618" s="880"/>
      <c r="E618" s="879"/>
      <c r="F618" s="881"/>
      <c r="P618" s="63"/>
      <c r="Q618" s="871"/>
      <c r="R618" s="871"/>
      <c r="S618" s="871"/>
      <c r="T618" s="871"/>
      <c r="U618" s="871"/>
      <c r="V618" s="891"/>
      <c r="W618" s="882"/>
      <c r="X618" s="63"/>
      <c r="Y618" s="63"/>
      <c r="Z618" s="63"/>
      <c r="AA618" s="63"/>
      <c r="AB618" s="63"/>
      <c r="AC618" s="63"/>
      <c r="AD618" s="63"/>
    </row>
    <row r="619" spans="1:30" ht="30" customHeight="1">
      <c r="A619" s="3084" t="s">
        <v>308</v>
      </c>
      <c r="B619" s="3085"/>
      <c r="C619" s="3085"/>
      <c r="D619" s="3085"/>
      <c r="E619" s="3085"/>
      <c r="F619" s="3085"/>
      <c r="G619" s="3085"/>
      <c r="H619" s="3085"/>
      <c r="I619" s="3085"/>
      <c r="J619" s="3085"/>
      <c r="K619" s="3085"/>
      <c r="L619" s="3085"/>
      <c r="M619" s="3085"/>
      <c r="N619" s="3085"/>
      <c r="O619" s="3085"/>
      <c r="P619" s="63"/>
      <c r="Q619" s="871"/>
      <c r="R619" s="871"/>
      <c r="S619" s="871"/>
      <c r="T619" s="871"/>
      <c r="U619" s="871"/>
      <c r="V619" s="891"/>
      <c r="W619" s="882"/>
      <c r="X619" s="63"/>
      <c r="Y619" s="63"/>
      <c r="Z619" s="63"/>
      <c r="AA619" s="63"/>
      <c r="AB619" s="63"/>
      <c r="AC619" s="63"/>
      <c r="AD619" s="63"/>
    </row>
    <row r="620" spans="1:30" s="873" customFormat="1" ht="15.95" customHeight="1">
      <c r="A620" s="823" t="s">
        <v>310</v>
      </c>
      <c r="B620" s="883"/>
      <c r="C620" s="883"/>
      <c r="D620" s="883"/>
      <c r="E620" s="883"/>
      <c r="F620" s="883"/>
      <c r="G620" s="883"/>
      <c r="H620" s="883"/>
      <c r="I620" s="883"/>
      <c r="J620" s="883"/>
      <c r="K620" s="883"/>
      <c r="L620" s="823"/>
      <c r="M620" s="823"/>
      <c r="N620" s="823"/>
      <c r="O620" s="823"/>
      <c r="P620" s="874"/>
      <c r="Q620" s="884"/>
      <c r="R620" s="884"/>
      <c r="S620" s="884"/>
      <c r="T620" s="884"/>
      <c r="U620" s="871"/>
      <c r="V620" s="884"/>
      <c r="W620" s="885"/>
      <c r="X620" s="63"/>
      <c r="Y620" s="63"/>
      <c r="Z620" s="63"/>
      <c r="AA620" s="63"/>
      <c r="AB620" s="63"/>
      <c r="AC620" s="63"/>
      <c r="AD620" s="63"/>
    </row>
    <row r="621" spans="1:30" ht="36" customHeight="1">
      <c r="A621" s="2754"/>
      <c r="B621" s="2756"/>
      <c r="C621" s="2752" t="s">
        <v>307</v>
      </c>
      <c r="D621" s="2752"/>
      <c r="E621" s="2752"/>
      <c r="F621" s="2752"/>
      <c r="G621" s="2752"/>
      <c r="H621" s="2015"/>
      <c r="I621" s="2751" t="s">
        <v>244</v>
      </c>
      <c r="J621" s="2014"/>
      <c r="K621" s="2014"/>
      <c r="L621" s="2014"/>
      <c r="M621" s="2014"/>
      <c r="N621" s="2014"/>
      <c r="O621" s="2015"/>
      <c r="P621" s="63"/>
      <c r="Q621" s="871"/>
      <c r="R621" s="871"/>
      <c r="S621" s="871"/>
      <c r="T621" s="871"/>
      <c r="U621" s="871"/>
      <c r="V621" s="871"/>
      <c r="W621" s="63"/>
      <c r="X621" s="63"/>
      <c r="Y621" s="63"/>
      <c r="Z621" s="63"/>
      <c r="AA621" s="63"/>
      <c r="AB621" s="63"/>
      <c r="AC621" s="63"/>
      <c r="AD621" s="63"/>
    </row>
    <row r="622" spans="1:30" ht="24" customHeight="1">
      <c r="A622" s="2772" t="s">
        <v>184</v>
      </c>
      <c r="B622" s="2773"/>
      <c r="C622" s="3086" t="str">
        <f ca="1">参照元個別!D37</f>
        <v/>
      </c>
      <c r="D622" s="3086"/>
      <c r="E622" s="3086"/>
      <c r="F622" s="3086"/>
      <c r="G622" s="3087"/>
      <c r="H622" s="3090" t="s">
        <v>3165</v>
      </c>
      <c r="I622" s="3105" t="str">
        <f ca="1">参照元個別!F37</f>
        <v/>
      </c>
      <c r="J622" s="3106"/>
      <c r="K622" s="3106"/>
      <c r="L622" s="3106"/>
      <c r="M622" s="3096" t="s">
        <v>3142</v>
      </c>
      <c r="N622" s="3098" t="str">
        <f>参照元個別!G37</f>
        <v>　</v>
      </c>
      <c r="O622" s="3099"/>
      <c r="P622" s="828"/>
      <c r="Q622" s="871"/>
      <c r="R622" s="871"/>
      <c r="S622" s="871"/>
      <c r="T622" s="871"/>
      <c r="U622" s="871"/>
      <c r="V622" s="871"/>
      <c r="W622" s="63"/>
      <c r="X622" s="63"/>
      <c r="Y622" s="63"/>
      <c r="Z622" s="63"/>
      <c r="AA622" s="63"/>
      <c r="AB622" s="63"/>
      <c r="AC622" s="63"/>
      <c r="AD622" s="63"/>
    </row>
    <row r="623" spans="1:30" ht="23.1" customHeight="1">
      <c r="A623" s="2769">
        <f>IF( 報1!$L$28="","", 報1!$L$28 )</f>
        <v>2025</v>
      </c>
      <c r="B623" s="2770"/>
      <c r="C623" s="3088"/>
      <c r="D623" s="3088"/>
      <c r="E623" s="3088"/>
      <c r="F623" s="3088"/>
      <c r="G623" s="3089"/>
      <c r="H623" s="3091"/>
      <c r="I623" s="3107"/>
      <c r="J623" s="3108"/>
      <c r="K623" s="3108"/>
      <c r="L623" s="3108"/>
      <c r="M623" s="3097"/>
      <c r="N623" s="3100"/>
      <c r="O623" s="3101"/>
      <c r="P623" s="828"/>
      <c r="Q623" s="871"/>
      <c r="R623" s="871"/>
      <c r="S623" s="871"/>
      <c r="T623" s="871"/>
      <c r="U623" s="871"/>
      <c r="V623" s="871"/>
      <c r="W623" s="63"/>
      <c r="X623" s="63"/>
      <c r="Y623" s="63"/>
      <c r="Z623" s="63"/>
      <c r="AA623" s="63"/>
      <c r="AB623" s="63"/>
      <c r="AC623" s="63"/>
      <c r="AD623" s="63"/>
    </row>
    <row r="624" spans="1:30">
      <c r="A624" s="3083"/>
      <c r="B624" s="3083"/>
      <c r="C624" s="3083"/>
      <c r="D624" s="3083"/>
      <c r="E624" s="3083"/>
      <c r="F624" s="3083"/>
      <c r="G624" s="3083"/>
      <c r="H624" s="3083"/>
      <c r="I624" s="3083"/>
      <c r="J624" s="3083"/>
      <c r="K624" s="3083"/>
      <c r="L624" s="3083"/>
      <c r="M624" s="3083"/>
      <c r="N624" s="3083"/>
      <c r="O624" s="3083"/>
      <c r="P624" s="63"/>
      <c r="Q624" s="888"/>
      <c r="R624" s="886"/>
      <c r="S624" s="886"/>
      <c r="T624" s="886"/>
      <c r="U624" s="886"/>
      <c r="V624" s="871"/>
      <c r="W624" s="63"/>
      <c r="X624" s="63"/>
      <c r="Y624" s="63"/>
      <c r="Z624" s="63"/>
      <c r="AA624" s="63"/>
      <c r="AB624" s="63"/>
      <c r="AC624" s="63"/>
      <c r="AD624" s="63"/>
    </row>
    <row r="625" spans="1:30">
      <c r="A625" s="63"/>
      <c r="B625" s="63"/>
      <c r="C625" s="63"/>
      <c r="D625" s="63"/>
      <c r="E625" s="63"/>
      <c r="F625" s="63"/>
      <c r="G625" s="63"/>
      <c r="H625" s="63"/>
      <c r="I625" s="63"/>
      <c r="J625" s="63"/>
      <c r="K625" s="63"/>
      <c r="L625" s="63"/>
      <c r="M625" s="63"/>
      <c r="N625" s="63"/>
      <c r="O625" s="887"/>
      <c r="P625" s="63"/>
      <c r="Q625" s="888"/>
      <c r="R625" s="888"/>
      <c r="S625" s="889"/>
      <c r="T625" s="889"/>
      <c r="U625" s="871"/>
      <c r="V625" s="871"/>
      <c r="W625" s="63"/>
      <c r="X625" s="63"/>
      <c r="Y625" s="63"/>
      <c r="Z625" s="63"/>
      <c r="AA625" s="63"/>
      <c r="AB625" s="63"/>
      <c r="AC625" s="63"/>
      <c r="AD625" s="63"/>
    </row>
    <row r="626" spans="1:30">
      <c r="A626" s="63"/>
      <c r="B626" s="63"/>
      <c r="C626" s="63"/>
      <c r="D626" s="63"/>
      <c r="E626" s="63"/>
      <c r="F626" s="63"/>
      <c r="G626" s="63"/>
      <c r="H626" s="63"/>
      <c r="I626" s="63"/>
      <c r="J626" s="63"/>
      <c r="K626" s="63"/>
      <c r="L626" s="63"/>
      <c r="M626" s="63"/>
      <c r="N626" s="63"/>
      <c r="O626" s="887"/>
      <c r="P626" s="63"/>
      <c r="Q626" s="890"/>
      <c r="R626" s="888"/>
      <c r="S626" s="889"/>
      <c r="T626" s="889"/>
      <c r="U626" s="871"/>
      <c r="V626" s="871"/>
      <c r="W626" s="63"/>
      <c r="X626" s="63"/>
      <c r="Y626" s="63"/>
      <c r="Z626" s="63"/>
      <c r="AA626" s="63"/>
      <c r="AB626" s="63"/>
      <c r="AC626" s="63"/>
      <c r="AD626" s="63"/>
    </row>
    <row r="627" spans="1:30">
      <c r="A627" s="63"/>
      <c r="B627" s="63"/>
      <c r="C627" s="63"/>
      <c r="D627" s="63"/>
      <c r="E627" s="63"/>
      <c r="F627" s="63"/>
      <c r="G627" s="63"/>
      <c r="H627" s="63"/>
      <c r="I627" s="63"/>
      <c r="J627" s="63"/>
      <c r="K627" s="63"/>
      <c r="L627" s="63"/>
      <c r="M627" s="63"/>
      <c r="N627" s="63"/>
      <c r="O627" s="887"/>
      <c r="P627" s="63"/>
      <c r="Q627" s="890"/>
      <c r="R627" s="888"/>
      <c r="S627" s="889"/>
      <c r="T627" s="889"/>
      <c r="U627" s="871"/>
      <c r="V627" s="871"/>
      <c r="W627" s="63"/>
      <c r="X627" s="63"/>
      <c r="Y627" s="63"/>
      <c r="Z627" s="63"/>
      <c r="AA627" s="63"/>
      <c r="AB627" s="63"/>
      <c r="AC627" s="63"/>
      <c r="AD627" s="63"/>
    </row>
    <row r="628" spans="1:30">
      <c r="A628" s="616" t="s">
        <v>166</v>
      </c>
      <c r="B628" s="379"/>
      <c r="C628" s="379"/>
      <c r="D628" s="379"/>
      <c r="E628" s="379"/>
      <c r="F628" s="379"/>
      <c r="G628" s="379"/>
      <c r="H628" s="379"/>
      <c r="I628" s="379"/>
      <c r="J628" s="379"/>
      <c r="K628" s="379"/>
      <c r="L628" s="379"/>
      <c r="M628" s="379"/>
      <c r="N628" s="379"/>
      <c r="O628" s="379"/>
      <c r="P628" s="63" t="str">
        <f>"個別票"&amp;Q628</f>
        <v>個別票34</v>
      </c>
      <c r="Q628" s="871">
        <f>Q609+1</f>
        <v>34</v>
      </c>
      <c r="R628" s="871"/>
      <c r="S628" s="871"/>
      <c r="T628" s="871"/>
      <c r="U628" s="871"/>
      <c r="V628" s="871"/>
      <c r="W628" s="63"/>
      <c r="X628" s="63"/>
      <c r="Y628" s="63"/>
      <c r="Z628" s="63"/>
      <c r="AA628" s="63"/>
      <c r="AB628" s="63"/>
      <c r="AC628" s="63"/>
      <c r="AD628" s="63"/>
    </row>
    <row r="629" spans="1:30">
      <c r="A629" s="379" t="s">
        <v>146</v>
      </c>
      <c r="B629" s="619"/>
      <c r="C629" s="619"/>
      <c r="D629" s="619"/>
      <c r="E629" s="619"/>
      <c r="F629" s="619"/>
      <c r="G629" s="619"/>
      <c r="H629" s="619"/>
      <c r="I629" s="619"/>
      <c r="J629" s="619"/>
      <c r="K629" s="619"/>
      <c r="L629" s="619"/>
      <c r="M629" s="619"/>
      <c r="N629" s="379"/>
      <c r="O629" s="379"/>
      <c r="P629" s="63"/>
      <c r="Q629" s="871"/>
      <c r="R629" s="871"/>
      <c r="S629" s="871"/>
      <c r="T629" s="871"/>
      <c r="U629" s="871"/>
      <c r="V629" s="871"/>
      <c r="W629" s="63"/>
      <c r="X629" s="63"/>
      <c r="Y629" s="63"/>
      <c r="Z629" s="63"/>
      <c r="AA629" s="63"/>
      <c r="AB629" s="63"/>
      <c r="AC629" s="63"/>
      <c r="AD629" s="63"/>
    </row>
    <row r="630" spans="1:30" ht="17.25">
      <c r="A630" s="3056" t="s">
        <v>240</v>
      </c>
      <c r="B630" s="3056"/>
      <c r="C630" s="3056"/>
      <c r="D630" s="3056"/>
      <c r="E630" s="3056"/>
      <c r="F630" s="3056"/>
      <c r="G630" s="3056"/>
      <c r="H630" s="3056"/>
      <c r="I630" s="3056"/>
      <c r="J630" s="3056"/>
      <c r="K630" s="3056"/>
      <c r="L630" s="3056"/>
      <c r="M630" s="3056"/>
      <c r="N630" s="3056"/>
      <c r="O630" s="3056"/>
      <c r="P630" s="63"/>
      <c r="Q630" s="871"/>
      <c r="R630" s="871"/>
      <c r="S630" s="871"/>
      <c r="T630" s="871"/>
      <c r="U630" s="871"/>
      <c r="V630" s="871"/>
      <c r="W630" s="63"/>
      <c r="X630" s="63"/>
      <c r="Y630" s="63"/>
      <c r="Z630" s="63"/>
      <c r="AA630" s="63"/>
      <c r="AB630" s="63"/>
      <c r="AC630" s="63"/>
      <c r="AD630" s="63"/>
    </row>
    <row r="631" spans="1:30" ht="31.5" customHeight="1">
      <c r="A631" s="860"/>
      <c r="B631" s="860"/>
      <c r="C631" s="860"/>
      <c r="D631" s="860"/>
      <c r="E631" s="860"/>
      <c r="F631" s="860"/>
      <c r="G631" s="860"/>
      <c r="H631" s="860"/>
      <c r="I631" s="860"/>
      <c r="J631" s="860"/>
      <c r="K631" s="860"/>
      <c r="L631" s="860"/>
      <c r="M631" s="860"/>
      <c r="N631" s="860"/>
      <c r="O631" s="860"/>
      <c r="P631" s="63"/>
      <c r="Q631" s="871"/>
      <c r="R631" s="871"/>
      <c r="S631" s="871"/>
      <c r="T631" s="871"/>
      <c r="U631" s="871"/>
      <c r="V631" s="871"/>
      <c r="W631" s="63"/>
      <c r="X631" s="63"/>
      <c r="Y631" s="63"/>
      <c r="Z631" s="63"/>
      <c r="AA631" s="63"/>
      <c r="AB631" s="63"/>
      <c r="AC631" s="63"/>
      <c r="AD631" s="63"/>
    </row>
    <row r="632" spans="1:30" s="873" customFormat="1" ht="15.95" customHeight="1">
      <c r="A632" s="858" t="s">
        <v>147</v>
      </c>
      <c r="B632" s="872"/>
      <c r="C632" s="872"/>
      <c r="D632" s="872"/>
      <c r="E632" s="872"/>
      <c r="F632" s="872"/>
      <c r="G632" s="872"/>
      <c r="H632" s="872"/>
      <c r="I632" s="872"/>
      <c r="J632" s="872"/>
      <c r="K632" s="872"/>
      <c r="L632" s="872"/>
      <c r="M632" s="872"/>
      <c r="P632" s="874"/>
      <c r="Q632" s="875"/>
      <c r="R632" s="875"/>
      <c r="S632" s="875"/>
      <c r="T632" s="875"/>
      <c r="U632" s="871"/>
      <c r="V632" s="875"/>
      <c r="W632" s="874"/>
      <c r="X632" s="63"/>
      <c r="Y632" s="63"/>
      <c r="Z632" s="63"/>
      <c r="AA632" s="63"/>
      <c r="AB632" s="63"/>
      <c r="AC632" s="63"/>
      <c r="AD632" s="63"/>
    </row>
    <row r="633" spans="1:30" ht="39.950000000000003" customHeight="1">
      <c r="A633" s="3057" t="s">
        <v>148</v>
      </c>
      <c r="B633" s="3058"/>
      <c r="C633" s="3059"/>
      <c r="D633" s="3060" t="str">
        <f>参照元個別!I38</f>
        <v>事業所名を入力34</v>
      </c>
      <c r="E633" s="3061"/>
      <c r="F633" s="3061"/>
      <c r="G633" s="3061"/>
      <c r="H633" s="3061"/>
      <c r="I633" s="3061"/>
      <c r="J633" s="3061"/>
      <c r="K633" s="3061"/>
      <c r="L633" s="3061"/>
      <c r="M633" s="3061"/>
      <c r="N633" s="3061"/>
      <c r="O633" s="3062"/>
      <c r="P633" s="63"/>
      <c r="Q633" s="871"/>
      <c r="R633" s="871"/>
      <c r="S633" s="871"/>
      <c r="T633" s="871"/>
      <c r="U633" s="871"/>
      <c r="V633" s="871"/>
      <c r="W633" s="63"/>
      <c r="X633" s="63"/>
      <c r="Y633" s="63"/>
      <c r="Z633" s="63"/>
      <c r="AA633" s="63"/>
      <c r="AB633" s="63"/>
      <c r="AC633" s="63"/>
      <c r="AD633" s="63"/>
    </row>
    <row r="634" spans="1:30" ht="39.950000000000003" customHeight="1">
      <c r="A634" s="3063" t="s">
        <v>149</v>
      </c>
      <c r="B634" s="3064"/>
      <c r="C634" s="3065"/>
      <c r="D634" s="3102"/>
      <c r="E634" s="3103"/>
      <c r="F634" s="3103"/>
      <c r="G634" s="3103"/>
      <c r="H634" s="3103"/>
      <c r="I634" s="3103"/>
      <c r="J634" s="3103"/>
      <c r="K634" s="3103"/>
      <c r="L634" s="3103"/>
      <c r="M634" s="3103"/>
      <c r="N634" s="3103"/>
      <c r="O634" s="3104"/>
      <c r="P634" s="63"/>
      <c r="Q634" s="871"/>
      <c r="R634" s="871"/>
      <c r="S634" s="871"/>
      <c r="T634" s="871"/>
      <c r="U634" s="871"/>
      <c r="V634" s="871"/>
      <c r="W634" s="63"/>
      <c r="X634" s="63"/>
      <c r="Y634" s="63"/>
      <c r="Z634" s="63"/>
      <c r="AA634" s="63"/>
      <c r="AB634" s="63"/>
      <c r="AC634" s="63"/>
      <c r="AD634" s="63"/>
    </row>
    <row r="635" spans="1:30" ht="39.950000000000003" customHeight="1">
      <c r="A635" s="3077" t="s">
        <v>150</v>
      </c>
      <c r="B635" s="3078"/>
      <c r="C635" s="3079"/>
      <c r="D635" s="3080"/>
      <c r="E635" s="876" t="s">
        <v>171</v>
      </c>
      <c r="F635" s="3072" t="s">
        <v>241</v>
      </c>
      <c r="G635" s="3073"/>
      <c r="H635" s="3081" t="str">
        <f ca="1">参照元個別!$O$38</f>
        <v/>
      </c>
      <c r="I635" s="3082"/>
      <c r="J635" s="877" t="s">
        <v>167</v>
      </c>
      <c r="K635" s="3072" t="s">
        <v>242</v>
      </c>
      <c r="L635" s="3073"/>
      <c r="M635" s="3069"/>
      <c r="N635" s="3070"/>
      <c r="O635" s="3071"/>
      <c r="P635" s="63" t="str">
        <f>IFERROR(VLOOKUP(M635,$U$3:$V$18,2,0),"")</f>
        <v/>
      </c>
      <c r="Q635" s="871"/>
      <c r="R635" s="871"/>
      <c r="S635" s="871"/>
      <c r="T635" s="871"/>
      <c r="U635" s="875"/>
      <c r="V635" s="871"/>
      <c r="W635" s="63"/>
      <c r="X635" s="63"/>
      <c r="Y635" s="63"/>
      <c r="Z635" s="63"/>
      <c r="AA635" s="63"/>
      <c r="AB635" s="63"/>
      <c r="AC635" s="63"/>
      <c r="AD635" s="63"/>
    </row>
    <row r="636" spans="1:30" ht="39.950000000000003" customHeight="1">
      <c r="A636" s="3072" t="s">
        <v>243</v>
      </c>
      <c r="B636" s="3073"/>
      <c r="C636" s="3074"/>
      <c r="D636" s="3042"/>
      <c r="E636" s="3043"/>
      <c r="F636" s="3072" t="s">
        <v>153</v>
      </c>
      <c r="G636" s="3073"/>
      <c r="H636" s="3074"/>
      <c r="I636" s="3042"/>
      <c r="J636" s="3043"/>
      <c r="K636" s="3075"/>
      <c r="L636" s="3076"/>
      <c r="M636" s="3076"/>
      <c r="N636" s="3076"/>
      <c r="O636" s="3076"/>
      <c r="P636" s="63"/>
      <c r="Q636" s="871"/>
      <c r="R636" s="871"/>
      <c r="S636" s="871"/>
      <c r="T636" s="871"/>
      <c r="U636" s="871"/>
      <c r="V636" s="871"/>
      <c r="W636" s="63"/>
      <c r="X636" s="63"/>
      <c r="Y636" s="63"/>
      <c r="Z636" s="63"/>
      <c r="AA636" s="63"/>
      <c r="AB636" s="63"/>
      <c r="AC636" s="63"/>
      <c r="AD636" s="63"/>
    </row>
    <row r="637" spans="1:30" ht="18.75" customHeight="1">
      <c r="A637" s="878"/>
      <c r="B637" s="878"/>
      <c r="C637" s="879"/>
      <c r="D637" s="880"/>
      <c r="E637" s="879"/>
      <c r="F637" s="881"/>
      <c r="P637" s="63"/>
      <c r="Q637" s="871"/>
      <c r="R637" s="871"/>
      <c r="S637" s="871"/>
      <c r="T637" s="871"/>
      <c r="U637" s="871"/>
      <c r="V637" s="891"/>
      <c r="W637" s="882"/>
      <c r="X637" s="63"/>
      <c r="Y637" s="63"/>
      <c r="Z637" s="63"/>
      <c r="AA637" s="63"/>
      <c r="AB637" s="63"/>
      <c r="AC637" s="63"/>
      <c r="AD637" s="63"/>
    </row>
    <row r="638" spans="1:30" ht="30" customHeight="1">
      <c r="A638" s="3084" t="s">
        <v>308</v>
      </c>
      <c r="B638" s="3085"/>
      <c r="C638" s="3085"/>
      <c r="D638" s="3085"/>
      <c r="E638" s="3085"/>
      <c r="F638" s="3085"/>
      <c r="G638" s="3085"/>
      <c r="H638" s="3085"/>
      <c r="I638" s="3085"/>
      <c r="J638" s="3085"/>
      <c r="K638" s="3085"/>
      <c r="L638" s="3085"/>
      <c r="M638" s="3085"/>
      <c r="N638" s="3085"/>
      <c r="O638" s="3085"/>
      <c r="P638" s="63"/>
      <c r="Q638" s="871"/>
      <c r="R638" s="871"/>
      <c r="S638" s="871"/>
      <c r="T638" s="871"/>
      <c r="U638" s="871"/>
      <c r="V638" s="891"/>
      <c r="W638" s="882"/>
      <c r="X638" s="63"/>
      <c r="Y638" s="63"/>
      <c r="Z638" s="63"/>
      <c r="AA638" s="63"/>
      <c r="AB638" s="63"/>
      <c r="AC638" s="63"/>
      <c r="AD638" s="63"/>
    </row>
    <row r="639" spans="1:30" s="873" customFormat="1" ht="15.95" customHeight="1">
      <c r="A639" s="823" t="s">
        <v>310</v>
      </c>
      <c r="B639" s="883"/>
      <c r="C639" s="883"/>
      <c r="D639" s="883"/>
      <c r="E639" s="883"/>
      <c r="F639" s="883"/>
      <c r="G639" s="883"/>
      <c r="H639" s="883"/>
      <c r="I639" s="883"/>
      <c r="J639" s="883"/>
      <c r="K639" s="883"/>
      <c r="L639" s="823"/>
      <c r="M639" s="823"/>
      <c r="N639" s="823"/>
      <c r="O639" s="823"/>
      <c r="P639" s="874"/>
      <c r="Q639" s="884"/>
      <c r="R639" s="884"/>
      <c r="S639" s="884"/>
      <c r="T639" s="884"/>
      <c r="U639" s="871"/>
      <c r="V639" s="884"/>
      <c r="W639" s="885"/>
      <c r="X639" s="63"/>
      <c r="Y639" s="63"/>
      <c r="Z639" s="63"/>
      <c r="AA639" s="63"/>
      <c r="AB639" s="63"/>
      <c r="AC639" s="63"/>
      <c r="AD639" s="63"/>
    </row>
    <row r="640" spans="1:30" ht="36" customHeight="1">
      <c r="A640" s="2754"/>
      <c r="B640" s="2756"/>
      <c r="C640" s="2752" t="s">
        <v>307</v>
      </c>
      <c r="D640" s="2752"/>
      <c r="E640" s="2752"/>
      <c r="F640" s="2752"/>
      <c r="G640" s="2752"/>
      <c r="H640" s="2015"/>
      <c r="I640" s="2751" t="s">
        <v>244</v>
      </c>
      <c r="J640" s="2014"/>
      <c r="K640" s="2014"/>
      <c r="L640" s="2014"/>
      <c r="M640" s="2014"/>
      <c r="N640" s="2014"/>
      <c r="O640" s="2015"/>
      <c r="P640" s="63"/>
      <c r="Q640" s="871"/>
      <c r="R640" s="871"/>
      <c r="S640" s="871"/>
      <c r="T640" s="871"/>
      <c r="U640" s="871"/>
      <c r="V640" s="871"/>
      <c r="W640" s="63"/>
      <c r="X640" s="63"/>
      <c r="Y640" s="63"/>
      <c r="Z640" s="63"/>
      <c r="AA640" s="63"/>
      <c r="AB640" s="63"/>
      <c r="AC640" s="63"/>
      <c r="AD640" s="63"/>
    </row>
    <row r="641" spans="1:30" ht="24" customHeight="1">
      <c r="A641" s="2772" t="s">
        <v>184</v>
      </c>
      <c r="B641" s="2773"/>
      <c r="C641" s="3086" t="str">
        <f ca="1">参照元個別!D38</f>
        <v/>
      </c>
      <c r="D641" s="3086"/>
      <c r="E641" s="3086"/>
      <c r="F641" s="3086"/>
      <c r="G641" s="3087"/>
      <c r="H641" s="3090" t="s">
        <v>3165</v>
      </c>
      <c r="I641" s="3105" t="str">
        <f ca="1">参照元個別!F38</f>
        <v/>
      </c>
      <c r="J641" s="3106"/>
      <c r="K641" s="3106"/>
      <c r="L641" s="3106"/>
      <c r="M641" s="3096" t="s">
        <v>3142</v>
      </c>
      <c r="N641" s="3098" t="str">
        <f>参照元個別!G38</f>
        <v>　</v>
      </c>
      <c r="O641" s="3099"/>
      <c r="P641" s="828"/>
      <c r="Q641" s="871"/>
      <c r="R641" s="871"/>
      <c r="S641" s="871"/>
      <c r="T641" s="871"/>
      <c r="U641" s="871"/>
      <c r="V641" s="871"/>
      <c r="W641" s="63"/>
      <c r="X641" s="63"/>
      <c r="Y641" s="63"/>
      <c r="Z641" s="63"/>
      <c r="AA641" s="63"/>
      <c r="AB641" s="63"/>
      <c r="AC641" s="63"/>
      <c r="AD641" s="63"/>
    </row>
    <row r="642" spans="1:30" ht="23.1" customHeight="1">
      <c r="A642" s="2769">
        <f>IF( 報1!$L$28="","", 報1!$L$28 )</f>
        <v>2025</v>
      </c>
      <c r="B642" s="2770"/>
      <c r="C642" s="3088"/>
      <c r="D642" s="3088"/>
      <c r="E642" s="3088"/>
      <c r="F642" s="3088"/>
      <c r="G642" s="3089"/>
      <c r="H642" s="3091"/>
      <c r="I642" s="3107"/>
      <c r="J642" s="3108"/>
      <c r="K642" s="3108"/>
      <c r="L642" s="3108"/>
      <c r="M642" s="3097"/>
      <c r="N642" s="3100"/>
      <c r="O642" s="3101"/>
      <c r="P642" s="828"/>
      <c r="Q642" s="871"/>
      <c r="R642" s="871"/>
      <c r="S642" s="871"/>
      <c r="T642" s="871"/>
      <c r="U642" s="871"/>
      <c r="V642" s="871"/>
      <c r="W642" s="63"/>
      <c r="X642" s="63"/>
      <c r="Y642" s="63"/>
      <c r="Z642" s="63"/>
      <c r="AA642" s="63"/>
      <c r="AB642" s="63"/>
      <c r="AC642" s="63"/>
      <c r="AD642" s="63"/>
    </row>
    <row r="643" spans="1:30">
      <c r="A643" s="3083"/>
      <c r="B643" s="3083"/>
      <c r="C643" s="3083"/>
      <c r="D643" s="3083"/>
      <c r="E643" s="3083"/>
      <c r="F643" s="3083"/>
      <c r="G643" s="3083"/>
      <c r="H643" s="3083"/>
      <c r="I643" s="3083"/>
      <c r="J643" s="3083"/>
      <c r="K643" s="3083"/>
      <c r="L643" s="3083"/>
      <c r="M643" s="3083"/>
      <c r="N643" s="3083"/>
      <c r="O643" s="3083"/>
      <c r="P643" s="63"/>
      <c r="Q643" s="892"/>
      <c r="R643" s="886"/>
      <c r="S643" s="886"/>
      <c r="T643" s="886"/>
      <c r="U643" s="886"/>
      <c r="V643" s="871"/>
      <c r="W643" s="63"/>
      <c r="X643" s="63"/>
      <c r="Y643" s="63"/>
      <c r="Z643" s="63"/>
      <c r="AA643" s="63"/>
      <c r="AB643" s="63"/>
      <c r="AC643" s="63"/>
      <c r="AD643" s="63"/>
    </row>
    <row r="644" spans="1:30">
      <c r="A644" s="63"/>
      <c r="B644" s="63"/>
      <c r="C644" s="63"/>
      <c r="D644" s="63"/>
      <c r="E644" s="63"/>
      <c r="F644" s="63"/>
      <c r="G644" s="63"/>
      <c r="H644" s="63"/>
      <c r="I644" s="63"/>
      <c r="J644" s="63"/>
      <c r="K644" s="63"/>
      <c r="L644" s="63"/>
      <c r="M644" s="63"/>
      <c r="N644" s="63"/>
      <c r="O644" s="887"/>
      <c r="P644" s="63"/>
      <c r="Q644" s="892"/>
      <c r="R644" s="888"/>
      <c r="S644" s="889"/>
      <c r="T644" s="889"/>
      <c r="U644" s="871"/>
      <c r="V644" s="871"/>
      <c r="W644" s="63"/>
      <c r="X644" s="63"/>
      <c r="Y644" s="63"/>
      <c r="Z644" s="63"/>
      <c r="AA644" s="63"/>
      <c r="AB644" s="63"/>
      <c r="AC644" s="63"/>
      <c r="AD644" s="63"/>
    </row>
    <row r="645" spans="1:30">
      <c r="A645" s="63"/>
      <c r="B645" s="63"/>
      <c r="C645" s="63"/>
      <c r="D645" s="63"/>
      <c r="E645" s="63"/>
      <c r="F645" s="63"/>
      <c r="G645" s="63"/>
      <c r="H645" s="63"/>
      <c r="I645" s="63"/>
      <c r="J645" s="63"/>
      <c r="K645" s="63"/>
      <c r="L645" s="63"/>
      <c r="M645" s="63"/>
      <c r="N645" s="63"/>
      <c r="O645" s="887"/>
      <c r="P645" s="63"/>
      <c r="Q645" s="892"/>
      <c r="R645" s="888"/>
      <c r="S645" s="889"/>
      <c r="T645" s="889"/>
      <c r="U645" s="871"/>
      <c r="V645" s="871"/>
      <c r="W645" s="63"/>
      <c r="X645" s="63"/>
      <c r="Y645" s="63"/>
      <c r="Z645" s="63"/>
      <c r="AA645" s="63"/>
      <c r="AB645" s="63"/>
      <c r="AC645" s="63"/>
      <c r="AD645" s="63"/>
    </row>
    <row r="646" spans="1:30">
      <c r="A646" s="63"/>
      <c r="B646" s="63"/>
      <c r="C646" s="63"/>
      <c r="D646" s="63"/>
      <c r="E646" s="63"/>
      <c r="F646" s="63"/>
      <c r="G646" s="63"/>
      <c r="H646" s="63"/>
      <c r="I646" s="63"/>
      <c r="J646" s="63"/>
      <c r="K646" s="63"/>
      <c r="L646" s="63"/>
      <c r="M646" s="63"/>
      <c r="N646" s="63"/>
      <c r="O646" s="887"/>
      <c r="P646" s="63"/>
      <c r="Q646" s="890"/>
      <c r="R646" s="888"/>
      <c r="S646" s="889"/>
      <c r="T646" s="889"/>
      <c r="U646" s="871"/>
      <c r="V646" s="871"/>
      <c r="W646" s="63"/>
      <c r="X646" s="63"/>
      <c r="Y646" s="63"/>
      <c r="Z646" s="63"/>
      <c r="AA646" s="63"/>
      <c r="AB646" s="63"/>
      <c r="AC646" s="63"/>
      <c r="AD646" s="63"/>
    </row>
    <row r="647" spans="1:30">
      <c r="A647" s="616" t="s">
        <v>166</v>
      </c>
      <c r="B647" s="379"/>
      <c r="C647" s="379"/>
      <c r="D647" s="379"/>
      <c r="E647" s="379"/>
      <c r="F647" s="379"/>
      <c r="G647" s="379"/>
      <c r="H647" s="379"/>
      <c r="I647" s="379"/>
      <c r="J647" s="379"/>
      <c r="K647" s="379"/>
      <c r="L647" s="379"/>
      <c r="M647" s="379"/>
      <c r="N647" s="379"/>
      <c r="O647" s="379"/>
      <c r="P647" s="63" t="str">
        <f>"個別票"&amp;Q647</f>
        <v>個別票35</v>
      </c>
      <c r="Q647" s="871">
        <f>Q628+1</f>
        <v>35</v>
      </c>
      <c r="R647" s="871"/>
      <c r="S647" s="871"/>
      <c r="T647" s="871"/>
      <c r="U647" s="871"/>
      <c r="V647" s="871"/>
      <c r="W647" s="63"/>
      <c r="X647" s="63"/>
      <c r="Y647" s="63"/>
      <c r="Z647" s="63"/>
      <c r="AA647" s="63"/>
      <c r="AB647" s="63"/>
      <c r="AC647" s="63"/>
      <c r="AD647" s="63"/>
    </row>
    <row r="648" spans="1:30">
      <c r="A648" s="379" t="s">
        <v>146</v>
      </c>
      <c r="B648" s="619"/>
      <c r="C648" s="619"/>
      <c r="D648" s="619"/>
      <c r="E648" s="619"/>
      <c r="F648" s="619"/>
      <c r="G648" s="619"/>
      <c r="H648" s="619"/>
      <c r="I648" s="619"/>
      <c r="J648" s="619"/>
      <c r="K648" s="619"/>
      <c r="L648" s="619"/>
      <c r="M648" s="619"/>
      <c r="N648" s="379"/>
      <c r="O648" s="379"/>
      <c r="P648" s="63"/>
      <c r="Q648" s="871"/>
      <c r="R648" s="871"/>
      <c r="S648" s="871"/>
      <c r="T648" s="871"/>
      <c r="U648" s="871"/>
      <c r="V648" s="871"/>
      <c r="W648" s="63"/>
      <c r="X648" s="63"/>
      <c r="Y648" s="63"/>
      <c r="Z648" s="63"/>
      <c r="AA648" s="63"/>
      <c r="AB648" s="63"/>
      <c r="AC648" s="63"/>
      <c r="AD648" s="63"/>
    </row>
    <row r="649" spans="1:30" ht="17.25">
      <c r="A649" s="3056" t="s">
        <v>240</v>
      </c>
      <c r="B649" s="3056"/>
      <c r="C649" s="3056"/>
      <c r="D649" s="3056"/>
      <c r="E649" s="3056"/>
      <c r="F649" s="3056"/>
      <c r="G649" s="3056"/>
      <c r="H649" s="3056"/>
      <c r="I649" s="3056"/>
      <c r="J649" s="3056"/>
      <c r="K649" s="3056"/>
      <c r="L649" s="3056"/>
      <c r="M649" s="3056"/>
      <c r="N649" s="3056"/>
      <c r="O649" s="3056"/>
      <c r="P649" s="63"/>
      <c r="Q649" s="871"/>
      <c r="R649" s="871"/>
      <c r="S649" s="871"/>
      <c r="T649" s="871"/>
      <c r="U649" s="871"/>
      <c r="V649" s="871"/>
      <c r="W649" s="63"/>
      <c r="X649" s="63"/>
      <c r="Y649" s="63"/>
      <c r="Z649" s="63"/>
      <c r="AA649" s="63"/>
      <c r="AB649" s="63"/>
      <c r="AC649" s="63"/>
      <c r="AD649" s="63"/>
    </row>
    <row r="650" spans="1:30" ht="31.5" customHeight="1">
      <c r="A650" s="860"/>
      <c r="B650" s="860"/>
      <c r="C650" s="860"/>
      <c r="D650" s="860"/>
      <c r="E650" s="860"/>
      <c r="F650" s="860"/>
      <c r="G650" s="860"/>
      <c r="H650" s="860"/>
      <c r="I650" s="860"/>
      <c r="J650" s="860"/>
      <c r="K650" s="860"/>
      <c r="L650" s="860"/>
      <c r="M650" s="860"/>
      <c r="N650" s="860"/>
      <c r="O650" s="860"/>
      <c r="P650" s="63"/>
      <c r="Q650" s="871"/>
      <c r="R650" s="871"/>
      <c r="S650" s="871"/>
      <c r="T650" s="871"/>
      <c r="U650" s="871"/>
      <c r="V650" s="871"/>
      <c r="W650" s="63"/>
      <c r="X650" s="63"/>
      <c r="Y650" s="63"/>
      <c r="Z650" s="63"/>
      <c r="AA650" s="63"/>
      <c r="AB650" s="63"/>
      <c r="AC650" s="63"/>
      <c r="AD650" s="63"/>
    </row>
    <row r="651" spans="1:30" s="873" customFormat="1" ht="15.95" customHeight="1">
      <c r="A651" s="858" t="s">
        <v>147</v>
      </c>
      <c r="B651" s="872"/>
      <c r="C651" s="872"/>
      <c r="D651" s="872"/>
      <c r="E651" s="872"/>
      <c r="F651" s="872"/>
      <c r="G651" s="872"/>
      <c r="H651" s="872"/>
      <c r="I651" s="872"/>
      <c r="J651" s="872"/>
      <c r="K651" s="872"/>
      <c r="L651" s="872"/>
      <c r="M651" s="872"/>
      <c r="P651" s="874"/>
      <c r="Q651" s="875"/>
      <c r="R651" s="875"/>
      <c r="S651" s="875"/>
      <c r="T651" s="875"/>
      <c r="U651" s="871"/>
      <c r="V651" s="875"/>
      <c r="W651" s="874"/>
      <c r="X651" s="63"/>
      <c r="Y651" s="63"/>
      <c r="Z651" s="63"/>
      <c r="AA651" s="63"/>
      <c r="AB651" s="63"/>
      <c r="AC651" s="63"/>
      <c r="AD651" s="63"/>
    </row>
    <row r="652" spans="1:30" ht="39.950000000000003" customHeight="1">
      <c r="A652" s="3057" t="s">
        <v>148</v>
      </c>
      <c r="B652" s="3058"/>
      <c r="C652" s="3059"/>
      <c r="D652" s="3060" t="str">
        <f>参照元個別!I39</f>
        <v>事業所名を入力35</v>
      </c>
      <c r="E652" s="3061"/>
      <c r="F652" s="3061"/>
      <c r="G652" s="3061"/>
      <c r="H652" s="3061"/>
      <c r="I652" s="3061"/>
      <c r="J652" s="3061"/>
      <c r="K652" s="3061"/>
      <c r="L652" s="3061"/>
      <c r="M652" s="3061"/>
      <c r="N652" s="3061"/>
      <c r="O652" s="3062"/>
      <c r="P652" s="63"/>
      <c r="Q652" s="871"/>
      <c r="R652" s="871"/>
      <c r="S652" s="871"/>
      <c r="T652" s="871"/>
      <c r="U652" s="871"/>
      <c r="V652" s="871"/>
      <c r="W652" s="63"/>
      <c r="X652" s="63"/>
      <c r="Y652" s="63"/>
      <c r="Z652" s="63"/>
      <c r="AA652" s="63"/>
      <c r="AB652" s="63"/>
      <c r="AC652" s="63"/>
      <c r="AD652" s="63"/>
    </row>
    <row r="653" spans="1:30" ht="39.950000000000003" customHeight="1">
      <c r="A653" s="3063" t="s">
        <v>149</v>
      </c>
      <c r="B653" s="3064"/>
      <c r="C653" s="3065"/>
      <c r="D653" s="3102"/>
      <c r="E653" s="3103"/>
      <c r="F653" s="3103"/>
      <c r="G653" s="3103"/>
      <c r="H653" s="3103"/>
      <c r="I653" s="3103"/>
      <c r="J653" s="3103"/>
      <c r="K653" s="3103"/>
      <c r="L653" s="3103"/>
      <c r="M653" s="3103"/>
      <c r="N653" s="3103"/>
      <c r="O653" s="3104"/>
      <c r="P653" s="63"/>
      <c r="Q653" s="871"/>
      <c r="R653" s="871"/>
      <c r="S653" s="871"/>
      <c r="T653" s="871"/>
      <c r="U653" s="871"/>
      <c r="V653" s="871"/>
      <c r="W653" s="63"/>
      <c r="X653" s="63"/>
      <c r="Y653" s="63"/>
      <c r="Z653" s="63"/>
      <c r="AA653" s="63"/>
      <c r="AB653" s="63"/>
      <c r="AC653" s="63"/>
      <c r="AD653" s="63"/>
    </row>
    <row r="654" spans="1:30" ht="39.950000000000003" customHeight="1">
      <c r="A654" s="3077" t="s">
        <v>150</v>
      </c>
      <c r="B654" s="3078"/>
      <c r="C654" s="3079"/>
      <c r="D654" s="3080"/>
      <c r="E654" s="876" t="s">
        <v>171</v>
      </c>
      <c r="F654" s="3072" t="s">
        <v>241</v>
      </c>
      <c r="G654" s="3073"/>
      <c r="H654" s="3081" t="str">
        <f ca="1">参照元個別!$O$39</f>
        <v/>
      </c>
      <c r="I654" s="3082"/>
      <c r="J654" s="877" t="s">
        <v>167</v>
      </c>
      <c r="K654" s="3072" t="s">
        <v>242</v>
      </c>
      <c r="L654" s="3073"/>
      <c r="M654" s="3069"/>
      <c r="N654" s="3070"/>
      <c r="O654" s="3071"/>
      <c r="P654" s="63" t="str">
        <f>IFERROR(VLOOKUP(M654,$U$3:$V$18,2,0),"")</f>
        <v/>
      </c>
      <c r="Q654" s="871"/>
      <c r="R654" s="871"/>
      <c r="S654" s="871"/>
      <c r="T654" s="871"/>
      <c r="U654" s="875"/>
      <c r="V654" s="871"/>
      <c r="W654" s="63"/>
      <c r="X654" s="63"/>
      <c r="Y654" s="63"/>
      <c r="Z654" s="63"/>
      <c r="AA654" s="63"/>
      <c r="AB654" s="63"/>
      <c r="AC654" s="63"/>
      <c r="AD654" s="63"/>
    </row>
    <row r="655" spans="1:30" ht="39.950000000000003" customHeight="1">
      <c r="A655" s="3072" t="s">
        <v>243</v>
      </c>
      <c r="B655" s="3073"/>
      <c r="C655" s="3074"/>
      <c r="D655" s="3042"/>
      <c r="E655" s="3043"/>
      <c r="F655" s="3072" t="s">
        <v>153</v>
      </c>
      <c r="G655" s="3073"/>
      <c r="H655" s="3074"/>
      <c r="I655" s="3042"/>
      <c r="J655" s="3043"/>
      <c r="K655" s="3075"/>
      <c r="L655" s="3076"/>
      <c r="M655" s="3076"/>
      <c r="N655" s="3076"/>
      <c r="O655" s="3076"/>
      <c r="P655" s="63"/>
      <c r="Q655" s="871"/>
      <c r="R655" s="871"/>
      <c r="S655" s="871"/>
      <c r="T655" s="871"/>
      <c r="U655" s="871"/>
      <c r="V655" s="871"/>
      <c r="W655" s="63"/>
      <c r="X655" s="63"/>
      <c r="Y655" s="63"/>
      <c r="Z655" s="63"/>
      <c r="AA655" s="63"/>
      <c r="AB655" s="63"/>
      <c r="AC655" s="63"/>
      <c r="AD655" s="63"/>
    </row>
    <row r="656" spans="1:30" ht="18.75" customHeight="1">
      <c r="A656" s="878"/>
      <c r="B656" s="878"/>
      <c r="C656" s="879"/>
      <c r="D656" s="880"/>
      <c r="E656" s="879"/>
      <c r="F656" s="881"/>
      <c r="P656" s="63"/>
      <c r="Q656" s="871"/>
      <c r="R656" s="871"/>
      <c r="S656" s="871"/>
      <c r="T656" s="871"/>
      <c r="U656" s="871"/>
      <c r="V656" s="891"/>
      <c r="W656" s="882"/>
      <c r="X656" s="63"/>
      <c r="Y656" s="63"/>
      <c r="Z656" s="63"/>
      <c r="AA656" s="63"/>
      <c r="AB656" s="63"/>
      <c r="AC656" s="63"/>
      <c r="AD656" s="63"/>
    </row>
    <row r="657" spans="1:30" ht="30" customHeight="1">
      <c r="A657" s="3084" t="s">
        <v>308</v>
      </c>
      <c r="B657" s="3085"/>
      <c r="C657" s="3085"/>
      <c r="D657" s="3085"/>
      <c r="E657" s="3085"/>
      <c r="F657" s="3085"/>
      <c r="G657" s="3085"/>
      <c r="H657" s="3085"/>
      <c r="I657" s="3085"/>
      <c r="J657" s="3085"/>
      <c r="K657" s="3085"/>
      <c r="L657" s="3085"/>
      <c r="M657" s="3085"/>
      <c r="N657" s="3085"/>
      <c r="O657" s="3085"/>
      <c r="P657" s="63"/>
      <c r="Q657" s="871"/>
      <c r="R657" s="871"/>
      <c r="S657" s="871"/>
      <c r="T657" s="871"/>
      <c r="U657" s="871"/>
      <c r="V657" s="891"/>
      <c r="W657" s="882"/>
      <c r="X657" s="63"/>
      <c r="Y657" s="63"/>
      <c r="Z657" s="63"/>
      <c r="AA657" s="63"/>
      <c r="AB657" s="63"/>
      <c r="AC657" s="63"/>
      <c r="AD657" s="63"/>
    </row>
    <row r="658" spans="1:30" s="873" customFormat="1" ht="15.95" customHeight="1">
      <c r="A658" s="823" t="s">
        <v>310</v>
      </c>
      <c r="B658" s="883"/>
      <c r="C658" s="883"/>
      <c r="D658" s="883"/>
      <c r="E658" s="883"/>
      <c r="F658" s="883"/>
      <c r="G658" s="883"/>
      <c r="H658" s="883"/>
      <c r="I658" s="883"/>
      <c r="J658" s="883"/>
      <c r="K658" s="883"/>
      <c r="L658" s="823"/>
      <c r="M658" s="823"/>
      <c r="N658" s="823"/>
      <c r="O658" s="823"/>
      <c r="P658" s="874"/>
      <c r="Q658" s="884"/>
      <c r="R658" s="884"/>
      <c r="S658" s="884"/>
      <c r="T658" s="884"/>
      <c r="U658" s="871"/>
      <c r="V658" s="884"/>
      <c r="W658" s="885"/>
      <c r="X658" s="63"/>
      <c r="Y658" s="63"/>
      <c r="Z658" s="63"/>
      <c r="AA658" s="63"/>
      <c r="AB658" s="63"/>
      <c r="AC658" s="63"/>
      <c r="AD658" s="63"/>
    </row>
    <row r="659" spans="1:30" ht="36" customHeight="1">
      <c r="A659" s="2754"/>
      <c r="B659" s="2756"/>
      <c r="C659" s="2752" t="s">
        <v>307</v>
      </c>
      <c r="D659" s="2752"/>
      <c r="E659" s="2752"/>
      <c r="F659" s="2752"/>
      <c r="G659" s="2752"/>
      <c r="H659" s="2015"/>
      <c r="I659" s="2751" t="s">
        <v>244</v>
      </c>
      <c r="J659" s="2014"/>
      <c r="K659" s="2014"/>
      <c r="L659" s="2014"/>
      <c r="M659" s="2014"/>
      <c r="N659" s="2014"/>
      <c r="O659" s="2015"/>
      <c r="P659" s="63"/>
      <c r="Q659" s="884"/>
      <c r="R659" s="884"/>
      <c r="S659" s="884"/>
      <c r="T659" s="884"/>
      <c r="U659" s="871"/>
      <c r="V659" s="884"/>
      <c r="W659" s="63"/>
      <c r="X659" s="63"/>
      <c r="Y659" s="63"/>
      <c r="Z659" s="63"/>
      <c r="AA659" s="63"/>
      <c r="AB659" s="63"/>
      <c r="AC659" s="63"/>
      <c r="AD659" s="63"/>
    </row>
    <row r="660" spans="1:30" ht="24" customHeight="1">
      <c r="A660" s="2772" t="s">
        <v>184</v>
      </c>
      <c r="B660" s="2773"/>
      <c r="C660" s="3086" t="str">
        <f ca="1">参照元個別!D39</f>
        <v/>
      </c>
      <c r="D660" s="3086"/>
      <c r="E660" s="3086"/>
      <c r="F660" s="3086"/>
      <c r="G660" s="3087"/>
      <c r="H660" s="3090" t="s">
        <v>3165</v>
      </c>
      <c r="I660" s="3105" t="str">
        <f ca="1">参照元個別!F39</f>
        <v/>
      </c>
      <c r="J660" s="3106"/>
      <c r="K660" s="3106"/>
      <c r="L660" s="3106"/>
      <c r="M660" s="3096" t="s">
        <v>3142</v>
      </c>
      <c r="N660" s="3098" t="str">
        <f>参照元個別!G39</f>
        <v>　</v>
      </c>
      <c r="O660" s="3099"/>
      <c r="P660" s="828"/>
      <c r="Q660" s="884"/>
      <c r="R660" s="884"/>
      <c r="S660" s="884"/>
      <c r="T660" s="884"/>
      <c r="U660" s="871"/>
      <c r="V660" s="884"/>
      <c r="W660" s="63"/>
      <c r="X660" s="63"/>
      <c r="Y660" s="63"/>
      <c r="Z660" s="63"/>
      <c r="AA660" s="63"/>
      <c r="AB660" s="63"/>
      <c r="AC660" s="63"/>
      <c r="AD660" s="63"/>
    </row>
    <row r="661" spans="1:30" ht="23.1" customHeight="1">
      <c r="A661" s="2769">
        <f>IF( 報1!$L$28="","", 報1!$L$28 )</f>
        <v>2025</v>
      </c>
      <c r="B661" s="2770"/>
      <c r="C661" s="3088"/>
      <c r="D661" s="3088"/>
      <c r="E661" s="3088"/>
      <c r="F661" s="3088"/>
      <c r="G661" s="3089"/>
      <c r="H661" s="3091"/>
      <c r="I661" s="3107"/>
      <c r="J661" s="3108"/>
      <c r="K661" s="3108"/>
      <c r="L661" s="3108"/>
      <c r="M661" s="3097"/>
      <c r="N661" s="3100"/>
      <c r="O661" s="3101"/>
      <c r="P661" s="828"/>
      <c r="Q661" s="884"/>
      <c r="R661" s="884"/>
      <c r="S661" s="884"/>
      <c r="T661" s="884"/>
      <c r="U661" s="871"/>
      <c r="V661" s="884"/>
      <c r="W661" s="63"/>
      <c r="X661" s="63"/>
      <c r="Y661" s="63"/>
      <c r="Z661" s="63"/>
      <c r="AA661" s="63"/>
      <c r="AB661" s="63"/>
      <c r="AC661" s="63"/>
      <c r="AD661" s="63"/>
    </row>
    <row r="662" spans="1:30">
      <c r="A662" s="3083"/>
      <c r="B662" s="3083"/>
      <c r="C662" s="3083"/>
      <c r="D662" s="3083"/>
      <c r="E662" s="3083"/>
      <c r="F662" s="3083"/>
      <c r="G662" s="3083"/>
      <c r="H662" s="3083"/>
      <c r="I662" s="3083"/>
      <c r="J662" s="3083"/>
      <c r="K662" s="3083"/>
      <c r="L662" s="3083"/>
      <c r="M662" s="3083"/>
      <c r="N662" s="3083"/>
      <c r="O662" s="3083"/>
      <c r="P662" s="63"/>
      <c r="Q662" s="884"/>
      <c r="R662" s="884"/>
      <c r="S662" s="884"/>
      <c r="T662" s="884"/>
      <c r="U662" s="871"/>
      <c r="V662" s="884"/>
      <c r="W662" s="63"/>
      <c r="X662" s="63"/>
      <c r="Y662" s="63"/>
      <c r="Z662" s="63"/>
      <c r="AA662" s="63"/>
      <c r="AB662" s="63"/>
      <c r="AC662" s="63"/>
      <c r="AD662" s="63"/>
    </row>
    <row r="663" spans="1:30">
      <c r="A663" s="63"/>
      <c r="B663" s="63"/>
      <c r="C663" s="63"/>
      <c r="D663" s="63"/>
      <c r="E663" s="63"/>
      <c r="F663" s="63"/>
      <c r="G663" s="63"/>
      <c r="H663" s="63"/>
      <c r="I663" s="63"/>
      <c r="J663" s="63"/>
      <c r="K663" s="63"/>
      <c r="L663" s="63"/>
      <c r="M663" s="63"/>
      <c r="N663" s="63"/>
      <c r="O663" s="887"/>
      <c r="P663" s="63"/>
      <c r="Q663" s="884"/>
      <c r="R663" s="884"/>
      <c r="S663" s="884"/>
      <c r="T663" s="884"/>
      <c r="U663" s="871"/>
      <c r="V663" s="884"/>
      <c r="W663" s="63"/>
      <c r="X663" s="63"/>
      <c r="Y663" s="63"/>
      <c r="Z663" s="63"/>
      <c r="AA663" s="63"/>
      <c r="AB663" s="63"/>
      <c r="AC663" s="63"/>
      <c r="AD663" s="63"/>
    </row>
    <row r="664" spans="1:30">
      <c r="A664" s="63"/>
      <c r="B664" s="63"/>
      <c r="C664" s="63"/>
      <c r="D664" s="63"/>
      <c r="E664" s="63"/>
      <c r="F664" s="63"/>
      <c r="G664" s="63"/>
      <c r="H664" s="63"/>
      <c r="I664" s="63"/>
      <c r="J664" s="63"/>
      <c r="K664" s="63"/>
      <c r="L664" s="63"/>
      <c r="M664" s="63"/>
      <c r="N664" s="63"/>
      <c r="O664" s="887"/>
      <c r="P664" s="63"/>
      <c r="Q664" s="884"/>
      <c r="R664" s="884"/>
      <c r="S664" s="884"/>
      <c r="T664" s="884"/>
      <c r="U664" s="871"/>
      <c r="V664" s="884"/>
      <c r="W664" s="63"/>
      <c r="X664" s="63"/>
      <c r="Y664" s="63"/>
      <c r="Z664" s="63"/>
      <c r="AA664" s="63"/>
      <c r="AB664" s="63"/>
      <c r="AC664" s="63"/>
      <c r="AD664" s="63"/>
    </row>
    <row r="665" spans="1:30">
      <c r="A665" s="63"/>
      <c r="B665" s="63"/>
      <c r="C665" s="63"/>
      <c r="D665" s="63"/>
      <c r="E665" s="63"/>
      <c r="F665" s="63"/>
      <c r="G665" s="63"/>
      <c r="H665" s="63"/>
      <c r="I665" s="63"/>
      <c r="J665" s="63"/>
      <c r="K665" s="63"/>
      <c r="L665" s="63"/>
      <c r="M665" s="63"/>
      <c r="N665" s="63"/>
      <c r="O665" s="887"/>
      <c r="P665" s="63"/>
      <c r="Q665" s="890"/>
      <c r="R665" s="888"/>
      <c r="S665" s="889"/>
      <c r="T665" s="889"/>
      <c r="U665" s="871"/>
      <c r="V665" s="871"/>
      <c r="W665" s="63"/>
      <c r="X665" s="63"/>
      <c r="Y665" s="63"/>
      <c r="Z665" s="63"/>
      <c r="AA665" s="63"/>
      <c r="AB665" s="63"/>
      <c r="AC665" s="63"/>
      <c r="AD665" s="63"/>
    </row>
    <row r="666" spans="1:30">
      <c r="A666" s="616" t="s">
        <v>166</v>
      </c>
      <c r="B666" s="379"/>
      <c r="C666" s="379"/>
      <c r="D666" s="379"/>
      <c r="E666" s="379"/>
      <c r="F666" s="379"/>
      <c r="G666" s="379"/>
      <c r="H666" s="379"/>
      <c r="I666" s="379"/>
      <c r="J666" s="379"/>
      <c r="K666" s="379"/>
      <c r="L666" s="379"/>
      <c r="M666" s="379"/>
      <c r="N666" s="379"/>
      <c r="O666" s="379"/>
      <c r="P666" s="63" t="str">
        <f>"個別票"&amp;Q666</f>
        <v>個別票36</v>
      </c>
      <c r="Q666" s="871">
        <f>Q647+1</f>
        <v>36</v>
      </c>
      <c r="R666" s="871"/>
      <c r="S666" s="871"/>
      <c r="T666" s="871"/>
      <c r="U666" s="871"/>
      <c r="V666" s="871"/>
      <c r="W666" s="63"/>
      <c r="X666" s="63"/>
      <c r="Y666" s="63"/>
      <c r="Z666" s="63"/>
      <c r="AA666" s="63"/>
      <c r="AB666" s="63"/>
      <c r="AC666" s="63"/>
      <c r="AD666" s="63"/>
    </row>
    <row r="667" spans="1:30">
      <c r="A667" s="379" t="s">
        <v>146</v>
      </c>
      <c r="B667" s="619"/>
      <c r="C667" s="619"/>
      <c r="D667" s="619"/>
      <c r="E667" s="619"/>
      <c r="F667" s="619"/>
      <c r="G667" s="619"/>
      <c r="H667" s="619"/>
      <c r="I667" s="619"/>
      <c r="J667" s="619"/>
      <c r="K667" s="619"/>
      <c r="L667" s="619"/>
      <c r="M667" s="619"/>
      <c r="N667" s="379"/>
      <c r="O667" s="379"/>
      <c r="P667" s="63"/>
      <c r="Q667" s="871"/>
      <c r="R667" s="871"/>
      <c r="S667" s="871"/>
      <c r="T667" s="871"/>
      <c r="U667" s="871"/>
      <c r="V667" s="871"/>
      <c r="W667" s="63"/>
      <c r="X667" s="63"/>
      <c r="Y667" s="63"/>
      <c r="Z667" s="63"/>
      <c r="AA667" s="63"/>
      <c r="AB667" s="63"/>
      <c r="AC667" s="63"/>
      <c r="AD667" s="63"/>
    </row>
    <row r="668" spans="1:30" ht="17.25">
      <c r="A668" s="3056" t="s">
        <v>240</v>
      </c>
      <c r="B668" s="3056"/>
      <c r="C668" s="3056"/>
      <c r="D668" s="3056"/>
      <c r="E668" s="3056"/>
      <c r="F668" s="3056"/>
      <c r="G668" s="3056"/>
      <c r="H668" s="3056"/>
      <c r="I668" s="3056"/>
      <c r="J668" s="3056"/>
      <c r="K668" s="3056"/>
      <c r="L668" s="3056"/>
      <c r="M668" s="3056"/>
      <c r="N668" s="3056"/>
      <c r="O668" s="3056"/>
      <c r="P668" s="63"/>
      <c r="Q668" s="871"/>
      <c r="R668" s="871"/>
      <c r="S668" s="871"/>
      <c r="T668" s="871"/>
      <c r="U668" s="871"/>
      <c r="V668" s="871"/>
      <c r="W668" s="63"/>
      <c r="X668" s="63"/>
      <c r="Y668" s="63"/>
      <c r="Z668" s="63"/>
      <c r="AA668" s="63"/>
      <c r="AB668" s="63"/>
      <c r="AC668" s="63"/>
      <c r="AD668" s="63"/>
    </row>
    <row r="669" spans="1:30" ht="31.5" customHeight="1">
      <c r="A669" s="860"/>
      <c r="B669" s="860"/>
      <c r="C669" s="860"/>
      <c r="D669" s="860"/>
      <c r="E669" s="860"/>
      <c r="F669" s="860"/>
      <c r="G669" s="860"/>
      <c r="H669" s="860"/>
      <c r="I669" s="860"/>
      <c r="J669" s="860"/>
      <c r="K669" s="860"/>
      <c r="L669" s="860"/>
      <c r="M669" s="860"/>
      <c r="N669" s="860"/>
      <c r="O669" s="860"/>
      <c r="P669" s="63"/>
      <c r="Q669" s="871"/>
      <c r="R669" s="871"/>
      <c r="S669" s="871"/>
      <c r="T669" s="871"/>
      <c r="U669" s="871"/>
      <c r="V669" s="871"/>
      <c r="W669" s="63"/>
      <c r="X669" s="63"/>
      <c r="Y669" s="63"/>
      <c r="Z669" s="63"/>
      <c r="AA669" s="63"/>
      <c r="AB669" s="63"/>
      <c r="AC669" s="63"/>
      <c r="AD669" s="63"/>
    </row>
    <row r="670" spans="1:30" s="873" customFormat="1" ht="15.95" customHeight="1">
      <c r="A670" s="858" t="s">
        <v>147</v>
      </c>
      <c r="B670" s="872"/>
      <c r="C670" s="872"/>
      <c r="D670" s="872"/>
      <c r="E670" s="872"/>
      <c r="F670" s="872"/>
      <c r="G670" s="872"/>
      <c r="H670" s="872"/>
      <c r="I670" s="872"/>
      <c r="J670" s="872"/>
      <c r="K670" s="872"/>
      <c r="L670" s="872"/>
      <c r="M670" s="872"/>
      <c r="P670" s="874"/>
      <c r="Q670" s="875"/>
      <c r="R670" s="875"/>
      <c r="S670" s="875"/>
      <c r="T670" s="875"/>
      <c r="U670" s="871"/>
      <c r="V670" s="875"/>
      <c r="W670" s="874"/>
      <c r="X670" s="63"/>
      <c r="Y670" s="63"/>
      <c r="Z670" s="63"/>
      <c r="AA670" s="63"/>
      <c r="AB670" s="63"/>
      <c r="AC670" s="63"/>
      <c r="AD670" s="63"/>
    </row>
    <row r="671" spans="1:30" ht="39.950000000000003" customHeight="1">
      <c r="A671" s="3057" t="s">
        <v>148</v>
      </c>
      <c r="B671" s="3058"/>
      <c r="C671" s="3059"/>
      <c r="D671" s="3060" t="str">
        <f>参照元個別!I40</f>
        <v>事業所名を入力36</v>
      </c>
      <c r="E671" s="3061"/>
      <c r="F671" s="3061"/>
      <c r="G671" s="3061"/>
      <c r="H671" s="3061"/>
      <c r="I671" s="3061"/>
      <c r="J671" s="3061"/>
      <c r="K671" s="3061"/>
      <c r="L671" s="3061"/>
      <c r="M671" s="3061"/>
      <c r="N671" s="3061"/>
      <c r="O671" s="3062"/>
      <c r="P671" s="63"/>
      <c r="Q671" s="871"/>
      <c r="R671" s="871"/>
      <c r="S671" s="871"/>
      <c r="T671" s="871"/>
      <c r="U671" s="871"/>
      <c r="V671" s="871"/>
      <c r="W671" s="63"/>
      <c r="X671" s="63"/>
      <c r="Y671" s="63"/>
      <c r="Z671" s="63"/>
      <c r="AA671" s="63"/>
      <c r="AB671" s="63"/>
      <c r="AC671" s="63"/>
      <c r="AD671" s="63"/>
    </row>
    <row r="672" spans="1:30" ht="39.950000000000003" customHeight="1">
      <c r="A672" s="3063" t="s">
        <v>149</v>
      </c>
      <c r="B672" s="3064"/>
      <c r="C672" s="3065"/>
      <c r="D672" s="3102"/>
      <c r="E672" s="3103"/>
      <c r="F672" s="3103"/>
      <c r="G672" s="3103"/>
      <c r="H672" s="3103"/>
      <c r="I672" s="3103"/>
      <c r="J672" s="3103"/>
      <c r="K672" s="3103"/>
      <c r="L672" s="3103"/>
      <c r="M672" s="3103"/>
      <c r="N672" s="3103"/>
      <c r="O672" s="3104"/>
      <c r="P672" s="63"/>
      <c r="Q672" s="871"/>
      <c r="R672" s="871"/>
      <c r="S672" s="871"/>
      <c r="T672" s="871"/>
      <c r="U672" s="871"/>
      <c r="V672" s="871"/>
      <c r="W672" s="63"/>
      <c r="X672" s="63"/>
      <c r="Y672" s="63"/>
      <c r="Z672" s="63"/>
      <c r="AA672" s="63"/>
      <c r="AB672" s="63"/>
      <c r="AC672" s="63"/>
      <c r="AD672" s="63"/>
    </row>
    <row r="673" spans="1:30" ht="39.950000000000003" customHeight="1">
      <c r="A673" s="3077" t="s">
        <v>150</v>
      </c>
      <c r="B673" s="3078"/>
      <c r="C673" s="3079"/>
      <c r="D673" s="3080"/>
      <c r="E673" s="876" t="s">
        <v>171</v>
      </c>
      <c r="F673" s="3072" t="s">
        <v>241</v>
      </c>
      <c r="G673" s="3073"/>
      <c r="H673" s="3081" t="str">
        <f ca="1">参照元個別!$O$40</f>
        <v/>
      </c>
      <c r="I673" s="3082"/>
      <c r="J673" s="877" t="s">
        <v>167</v>
      </c>
      <c r="K673" s="3072" t="s">
        <v>242</v>
      </c>
      <c r="L673" s="3073"/>
      <c r="M673" s="3069"/>
      <c r="N673" s="3070"/>
      <c r="O673" s="3071"/>
      <c r="P673" s="63" t="str">
        <f>IFERROR(VLOOKUP(M673,$U$3:$V$18,2,0),"")</f>
        <v/>
      </c>
      <c r="Q673" s="871"/>
      <c r="R673" s="871"/>
      <c r="S673" s="871"/>
      <c r="T673" s="871"/>
      <c r="U673" s="875"/>
      <c r="V673" s="871"/>
      <c r="W673" s="63"/>
      <c r="X673" s="63"/>
      <c r="Y673" s="63"/>
      <c r="Z673" s="63"/>
      <c r="AA673" s="63"/>
      <c r="AB673" s="63"/>
      <c r="AC673" s="63"/>
      <c r="AD673" s="63"/>
    </row>
    <row r="674" spans="1:30" ht="39.950000000000003" customHeight="1">
      <c r="A674" s="3072" t="s">
        <v>243</v>
      </c>
      <c r="B674" s="3073"/>
      <c r="C674" s="3074"/>
      <c r="D674" s="3042"/>
      <c r="E674" s="3043"/>
      <c r="F674" s="3072" t="s">
        <v>153</v>
      </c>
      <c r="G674" s="3073"/>
      <c r="H674" s="3074"/>
      <c r="I674" s="3042"/>
      <c r="J674" s="3043"/>
      <c r="K674" s="3075"/>
      <c r="L674" s="3076"/>
      <c r="M674" s="3076"/>
      <c r="N674" s="3076"/>
      <c r="O674" s="3076"/>
      <c r="P674" s="63"/>
      <c r="Q674" s="871"/>
      <c r="R674" s="871"/>
      <c r="S674" s="871"/>
      <c r="T674" s="871"/>
      <c r="U674" s="871"/>
      <c r="V674" s="871"/>
      <c r="W674" s="63"/>
      <c r="X674" s="63"/>
      <c r="Y674" s="63"/>
      <c r="Z674" s="63"/>
      <c r="AA674" s="63"/>
      <c r="AB674" s="63"/>
      <c r="AC674" s="63"/>
      <c r="AD674" s="63"/>
    </row>
    <row r="675" spans="1:30" ht="18.75" customHeight="1">
      <c r="A675" s="878"/>
      <c r="B675" s="878"/>
      <c r="C675" s="879"/>
      <c r="D675" s="880"/>
      <c r="E675" s="879"/>
      <c r="F675" s="881"/>
      <c r="P675" s="63"/>
      <c r="Q675" s="871"/>
      <c r="R675" s="871"/>
      <c r="S675" s="871"/>
      <c r="T675" s="871"/>
      <c r="U675" s="871"/>
      <c r="V675" s="891"/>
      <c r="W675" s="882"/>
      <c r="X675" s="63"/>
      <c r="Y675" s="63"/>
      <c r="Z675" s="63"/>
      <c r="AA675" s="63"/>
      <c r="AB675" s="63"/>
      <c r="AC675" s="63"/>
      <c r="AD675" s="63"/>
    </row>
    <row r="676" spans="1:30" ht="30" customHeight="1">
      <c r="A676" s="3084" t="s">
        <v>308</v>
      </c>
      <c r="B676" s="3085"/>
      <c r="C676" s="3085"/>
      <c r="D676" s="3085"/>
      <c r="E676" s="3085"/>
      <c r="F676" s="3085"/>
      <c r="G676" s="3085"/>
      <c r="H676" s="3085"/>
      <c r="I676" s="3085"/>
      <c r="J676" s="3085"/>
      <c r="K676" s="3085"/>
      <c r="L676" s="3085"/>
      <c r="M676" s="3085"/>
      <c r="N676" s="3085"/>
      <c r="O676" s="3085"/>
      <c r="P676" s="63"/>
      <c r="Q676" s="871"/>
      <c r="R676" s="871"/>
      <c r="S676" s="871"/>
      <c r="T676" s="871"/>
      <c r="U676" s="871"/>
      <c r="V676" s="891"/>
      <c r="W676" s="882"/>
      <c r="X676" s="63"/>
      <c r="Y676" s="63"/>
      <c r="Z676" s="63"/>
      <c r="AA676" s="63"/>
      <c r="AB676" s="63"/>
      <c r="AC676" s="63"/>
      <c r="AD676" s="63"/>
    </row>
    <row r="677" spans="1:30" s="873" customFormat="1" ht="15.95" customHeight="1">
      <c r="A677" s="823" t="s">
        <v>310</v>
      </c>
      <c r="B677" s="883"/>
      <c r="C677" s="883"/>
      <c r="D677" s="883"/>
      <c r="E677" s="883"/>
      <c r="F677" s="883"/>
      <c r="G677" s="883"/>
      <c r="H677" s="883"/>
      <c r="I677" s="883"/>
      <c r="J677" s="883"/>
      <c r="K677" s="883"/>
      <c r="L677" s="823"/>
      <c r="M677" s="823"/>
      <c r="N677" s="823"/>
      <c r="O677" s="823"/>
      <c r="P677" s="874"/>
      <c r="Q677" s="884"/>
      <c r="R677" s="884"/>
      <c r="S677" s="884"/>
      <c r="T677" s="884"/>
      <c r="U677" s="871"/>
      <c r="V677" s="884"/>
      <c r="W677" s="885"/>
      <c r="X677" s="63"/>
      <c r="Y677" s="63"/>
      <c r="Z677" s="63"/>
      <c r="AA677" s="63"/>
      <c r="AB677" s="63"/>
      <c r="AC677" s="63"/>
      <c r="AD677" s="63"/>
    </row>
    <row r="678" spans="1:30" ht="36" customHeight="1">
      <c r="A678" s="2754"/>
      <c r="B678" s="2756"/>
      <c r="C678" s="2752" t="s">
        <v>307</v>
      </c>
      <c r="D678" s="2752"/>
      <c r="E678" s="2752"/>
      <c r="F678" s="2752"/>
      <c r="G678" s="2752"/>
      <c r="H678" s="2015"/>
      <c r="I678" s="2751" t="s">
        <v>244</v>
      </c>
      <c r="J678" s="2014"/>
      <c r="K678" s="2014"/>
      <c r="L678" s="2014"/>
      <c r="M678" s="2014"/>
      <c r="N678" s="2014"/>
      <c r="O678" s="2015"/>
      <c r="P678" s="63"/>
      <c r="Q678" s="871"/>
      <c r="R678" s="871"/>
      <c r="S678" s="871"/>
      <c r="T678" s="871"/>
      <c r="U678" s="871"/>
      <c r="V678" s="871"/>
      <c r="W678" s="63"/>
      <c r="X678" s="63"/>
      <c r="Y678" s="63"/>
      <c r="Z678" s="63"/>
      <c r="AA678" s="63"/>
      <c r="AB678" s="63"/>
      <c r="AC678" s="63"/>
      <c r="AD678" s="63"/>
    </row>
    <row r="679" spans="1:30" ht="24" customHeight="1">
      <c r="A679" s="2772" t="s">
        <v>184</v>
      </c>
      <c r="B679" s="2773"/>
      <c r="C679" s="3086" t="str">
        <f ca="1">参照元個別!D40</f>
        <v/>
      </c>
      <c r="D679" s="3086"/>
      <c r="E679" s="3086"/>
      <c r="F679" s="3086"/>
      <c r="G679" s="3087"/>
      <c r="H679" s="3090" t="s">
        <v>3165</v>
      </c>
      <c r="I679" s="3105" t="str">
        <f ca="1">参照元個別!F40</f>
        <v/>
      </c>
      <c r="J679" s="3106"/>
      <c r="K679" s="3106"/>
      <c r="L679" s="3106"/>
      <c r="M679" s="3096" t="s">
        <v>3142</v>
      </c>
      <c r="N679" s="3098" t="str">
        <f>参照元個別!G40</f>
        <v>　</v>
      </c>
      <c r="O679" s="3099"/>
      <c r="P679" s="828"/>
      <c r="Q679" s="871"/>
      <c r="R679" s="871"/>
      <c r="S679" s="871"/>
      <c r="T679" s="871"/>
      <c r="U679" s="871"/>
      <c r="V679" s="871"/>
      <c r="W679" s="63"/>
      <c r="X679" s="63"/>
      <c r="Y679" s="63"/>
      <c r="Z679" s="63"/>
      <c r="AA679" s="63"/>
      <c r="AB679" s="63"/>
      <c r="AC679" s="63"/>
      <c r="AD679" s="63"/>
    </row>
    <row r="680" spans="1:30" ht="23.1" customHeight="1">
      <c r="A680" s="2769">
        <f>IF( 報1!$L$28="","", 報1!$L$28 )</f>
        <v>2025</v>
      </c>
      <c r="B680" s="2770"/>
      <c r="C680" s="3088"/>
      <c r="D680" s="3088"/>
      <c r="E680" s="3088"/>
      <c r="F680" s="3088"/>
      <c r="G680" s="3089"/>
      <c r="H680" s="3091"/>
      <c r="I680" s="3107"/>
      <c r="J680" s="3108"/>
      <c r="K680" s="3108"/>
      <c r="L680" s="3108"/>
      <c r="M680" s="3097"/>
      <c r="N680" s="3100"/>
      <c r="O680" s="3101"/>
      <c r="P680" s="828"/>
      <c r="Q680" s="871"/>
      <c r="R680" s="871"/>
      <c r="S680" s="871"/>
      <c r="T680" s="871"/>
      <c r="U680" s="871"/>
      <c r="V680" s="871"/>
      <c r="W680" s="63"/>
      <c r="X680" s="63"/>
      <c r="Y680" s="63"/>
      <c r="Z680" s="63"/>
      <c r="AA680" s="63"/>
      <c r="AB680" s="63"/>
      <c r="AC680" s="63"/>
      <c r="AD680" s="63"/>
    </row>
    <row r="681" spans="1:30">
      <c r="A681" s="3083"/>
      <c r="B681" s="3083"/>
      <c r="C681" s="3083"/>
      <c r="D681" s="3083"/>
      <c r="E681" s="3083"/>
      <c r="F681" s="3083"/>
      <c r="G681" s="3083"/>
      <c r="H681" s="3083"/>
      <c r="I681" s="3083"/>
      <c r="J681" s="3083"/>
      <c r="K681" s="3083"/>
      <c r="L681" s="3083"/>
      <c r="M681" s="3083"/>
      <c r="N681" s="3083"/>
      <c r="O681" s="3083"/>
      <c r="P681" s="63"/>
      <c r="Q681" s="871"/>
      <c r="R681" s="871"/>
      <c r="S681" s="871"/>
      <c r="T681" s="871"/>
      <c r="U681" s="871"/>
      <c r="V681" s="871"/>
      <c r="W681" s="63"/>
      <c r="X681" s="63"/>
      <c r="Y681" s="63"/>
      <c r="Z681" s="63"/>
      <c r="AA681" s="63"/>
      <c r="AB681" s="63"/>
      <c r="AC681" s="63"/>
      <c r="AD681" s="63"/>
    </row>
    <row r="682" spans="1:30">
      <c r="A682" s="63"/>
      <c r="B682" s="63"/>
      <c r="C682" s="63"/>
      <c r="D682" s="63"/>
      <c r="E682" s="63"/>
      <c r="F682" s="63"/>
      <c r="G682" s="63"/>
      <c r="H682" s="63"/>
      <c r="I682" s="63"/>
      <c r="J682" s="63"/>
      <c r="K682" s="63"/>
      <c r="L682" s="63"/>
      <c r="M682" s="63"/>
      <c r="N682" s="63"/>
      <c r="O682" s="887"/>
      <c r="P682" s="63"/>
      <c r="Q682" s="871"/>
      <c r="R682" s="871"/>
      <c r="S682" s="871"/>
      <c r="T682" s="871"/>
      <c r="U682" s="871"/>
      <c r="V682" s="871"/>
      <c r="W682" s="63"/>
      <c r="X682" s="63"/>
      <c r="Y682" s="63"/>
      <c r="Z682" s="63"/>
      <c r="AA682" s="63"/>
      <c r="AB682" s="63"/>
      <c r="AC682" s="63"/>
      <c r="AD682" s="63"/>
    </row>
    <row r="683" spans="1:30">
      <c r="A683" s="63"/>
      <c r="B683" s="63"/>
      <c r="C683" s="63"/>
      <c r="D683" s="63"/>
      <c r="E683" s="63"/>
      <c r="F683" s="63"/>
      <c r="G683" s="63"/>
      <c r="H683" s="63"/>
      <c r="I683" s="63"/>
      <c r="J683" s="63"/>
      <c r="K683" s="63"/>
      <c r="L683" s="63"/>
      <c r="M683" s="63"/>
      <c r="N683" s="63"/>
      <c r="O683" s="887"/>
      <c r="P683" s="63"/>
      <c r="Q683" s="871"/>
      <c r="R683" s="871"/>
      <c r="S683" s="871"/>
      <c r="T683" s="871"/>
      <c r="U683" s="871"/>
      <c r="V683" s="871"/>
      <c r="W683" s="63"/>
      <c r="X683" s="63"/>
      <c r="Y683" s="63"/>
      <c r="Z683" s="63"/>
      <c r="AA683" s="63"/>
      <c r="AB683" s="63"/>
      <c r="AC683" s="63"/>
      <c r="AD683" s="63"/>
    </row>
    <row r="684" spans="1:30">
      <c r="A684" s="63"/>
      <c r="B684" s="63"/>
      <c r="C684" s="63"/>
      <c r="D684" s="63"/>
      <c r="E684" s="63"/>
      <c r="F684" s="63"/>
      <c r="G684" s="63"/>
      <c r="H684" s="63"/>
      <c r="I684" s="63"/>
      <c r="J684" s="63"/>
      <c r="K684" s="63"/>
      <c r="L684" s="63"/>
      <c r="M684" s="63"/>
      <c r="N684" s="63"/>
      <c r="O684" s="887"/>
      <c r="P684" s="63"/>
      <c r="Q684" s="890"/>
      <c r="R684" s="888"/>
      <c r="S684" s="889"/>
      <c r="T684" s="889"/>
      <c r="U684" s="871"/>
      <c r="V684" s="871"/>
      <c r="W684" s="63"/>
      <c r="X684" s="63"/>
      <c r="Y684" s="63"/>
      <c r="Z684" s="63"/>
      <c r="AA684" s="63"/>
      <c r="AB684" s="63"/>
      <c r="AC684" s="63"/>
      <c r="AD684" s="63"/>
    </row>
    <row r="685" spans="1:30">
      <c r="A685" s="616" t="s">
        <v>166</v>
      </c>
      <c r="B685" s="379"/>
      <c r="C685" s="379"/>
      <c r="D685" s="379"/>
      <c r="E685" s="379"/>
      <c r="F685" s="379"/>
      <c r="G685" s="379"/>
      <c r="H685" s="379"/>
      <c r="I685" s="379"/>
      <c r="J685" s="379"/>
      <c r="K685" s="379"/>
      <c r="L685" s="379"/>
      <c r="M685" s="379"/>
      <c r="N685" s="379"/>
      <c r="O685" s="379"/>
      <c r="P685" s="63" t="str">
        <f>"個別票"&amp;Q685</f>
        <v>個別票37</v>
      </c>
      <c r="Q685" s="871">
        <f>Q666+1</f>
        <v>37</v>
      </c>
      <c r="R685" s="871"/>
      <c r="S685" s="871"/>
      <c r="T685" s="871"/>
      <c r="U685" s="871"/>
      <c r="V685" s="871"/>
      <c r="W685" s="63"/>
      <c r="X685" s="63"/>
      <c r="Y685" s="63"/>
      <c r="Z685" s="63"/>
      <c r="AA685" s="63"/>
      <c r="AB685" s="63"/>
      <c r="AC685" s="63"/>
      <c r="AD685" s="63"/>
    </row>
    <row r="686" spans="1:30">
      <c r="A686" s="379" t="s">
        <v>146</v>
      </c>
      <c r="B686" s="619"/>
      <c r="C686" s="619"/>
      <c r="D686" s="619"/>
      <c r="E686" s="619"/>
      <c r="F686" s="619"/>
      <c r="G686" s="619"/>
      <c r="H686" s="619"/>
      <c r="I686" s="619"/>
      <c r="J686" s="619"/>
      <c r="K686" s="619"/>
      <c r="L686" s="619"/>
      <c r="M686" s="619"/>
      <c r="N686" s="379"/>
      <c r="O686" s="379"/>
      <c r="P686" s="63"/>
      <c r="Q686" s="871"/>
      <c r="R686" s="871"/>
      <c r="S686" s="871"/>
      <c r="T686" s="871"/>
      <c r="U686" s="871"/>
      <c r="V686" s="871"/>
      <c r="W686" s="63"/>
      <c r="X686" s="63"/>
      <c r="Y686" s="63"/>
      <c r="Z686" s="63"/>
      <c r="AA686" s="63"/>
      <c r="AB686" s="63"/>
      <c r="AC686" s="63"/>
      <c r="AD686" s="63"/>
    </row>
    <row r="687" spans="1:30" ht="17.25">
      <c r="A687" s="3056" t="s">
        <v>240</v>
      </c>
      <c r="B687" s="3056"/>
      <c r="C687" s="3056"/>
      <c r="D687" s="3056"/>
      <c r="E687" s="3056"/>
      <c r="F687" s="3056"/>
      <c r="G687" s="3056"/>
      <c r="H687" s="3056"/>
      <c r="I687" s="3056"/>
      <c r="J687" s="3056"/>
      <c r="K687" s="3056"/>
      <c r="L687" s="3056"/>
      <c r="M687" s="3056"/>
      <c r="N687" s="3056"/>
      <c r="O687" s="3056"/>
      <c r="P687" s="63"/>
      <c r="Q687" s="871"/>
      <c r="R687" s="871"/>
      <c r="S687" s="871"/>
      <c r="T687" s="871"/>
      <c r="U687" s="871"/>
      <c r="V687" s="871"/>
      <c r="W687" s="63"/>
      <c r="X687" s="63"/>
      <c r="Y687" s="63"/>
      <c r="Z687" s="63"/>
      <c r="AA687" s="63"/>
      <c r="AB687" s="63"/>
      <c r="AC687" s="63"/>
      <c r="AD687" s="63"/>
    </row>
    <row r="688" spans="1:30" ht="31.5" customHeight="1">
      <c r="A688" s="860"/>
      <c r="B688" s="860"/>
      <c r="C688" s="860"/>
      <c r="D688" s="860"/>
      <c r="E688" s="860"/>
      <c r="F688" s="860"/>
      <c r="G688" s="860"/>
      <c r="H688" s="860"/>
      <c r="I688" s="860"/>
      <c r="J688" s="860"/>
      <c r="K688" s="860"/>
      <c r="L688" s="860"/>
      <c r="M688" s="860"/>
      <c r="N688" s="860"/>
      <c r="O688" s="860"/>
      <c r="P688" s="63"/>
      <c r="Q688" s="871"/>
      <c r="R688" s="871"/>
      <c r="S688" s="871"/>
      <c r="T688" s="871"/>
      <c r="U688" s="871"/>
      <c r="V688" s="871"/>
      <c r="W688" s="63"/>
      <c r="X688" s="63"/>
      <c r="Y688" s="63"/>
      <c r="Z688" s="63"/>
      <c r="AA688" s="63"/>
      <c r="AB688" s="63"/>
      <c r="AC688" s="63"/>
      <c r="AD688" s="63"/>
    </row>
    <row r="689" spans="1:30" s="873" customFormat="1" ht="15.95" customHeight="1">
      <c r="A689" s="858" t="s">
        <v>147</v>
      </c>
      <c r="B689" s="872"/>
      <c r="C689" s="872"/>
      <c r="D689" s="872"/>
      <c r="E689" s="872"/>
      <c r="F689" s="872"/>
      <c r="G689" s="872"/>
      <c r="H689" s="872"/>
      <c r="I689" s="872"/>
      <c r="J689" s="872"/>
      <c r="K689" s="872"/>
      <c r="L689" s="872"/>
      <c r="M689" s="872"/>
      <c r="P689" s="874"/>
      <c r="Q689" s="875"/>
      <c r="R689" s="875"/>
      <c r="S689" s="875"/>
      <c r="T689" s="875"/>
      <c r="U689" s="871"/>
      <c r="V689" s="875"/>
      <c r="W689" s="874"/>
      <c r="X689" s="63"/>
      <c r="Y689" s="63"/>
      <c r="Z689" s="63"/>
      <c r="AA689" s="63"/>
      <c r="AB689" s="63"/>
      <c r="AC689" s="63"/>
      <c r="AD689" s="63"/>
    </row>
    <row r="690" spans="1:30" ht="39.950000000000003" customHeight="1">
      <c r="A690" s="3057" t="s">
        <v>148</v>
      </c>
      <c r="B690" s="3058"/>
      <c r="C690" s="3059"/>
      <c r="D690" s="3060" t="str">
        <f>参照元個別!I41</f>
        <v>事業所名を入力37</v>
      </c>
      <c r="E690" s="3061"/>
      <c r="F690" s="3061"/>
      <c r="G690" s="3061"/>
      <c r="H690" s="3061"/>
      <c r="I690" s="3061"/>
      <c r="J690" s="3061"/>
      <c r="K690" s="3061"/>
      <c r="L690" s="3061"/>
      <c r="M690" s="3061"/>
      <c r="N690" s="3061"/>
      <c r="O690" s="3062"/>
      <c r="P690" s="63"/>
      <c r="Q690" s="871"/>
      <c r="R690" s="871"/>
      <c r="S690" s="871"/>
      <c r="T690" s="871"/>
      <c r="U690" s="871"/>
      <c r="V690" s="871"/>
      <c r="W690" s="63"/>
      <c r="X690" s="63"/>
      <c r="Y690" s="63"/>
      <c r="Z690" s="63"/>
      <c r="AA690" s="63"/>
      <c r="AB690" s="63"/>
      <c r="AC690" s="63"/>
      <c r="AD690" s="63"/>
    </row>
    <row r="691" spans="1:30" ht="39.950000000000003" customHeight="1">
      <c r="A691" s="3063" t="s">
        <v>149</v>
      </c>
      <c r="B691" s="3064"/>
      <c r="C691" s="3065"/>
      <c r="D691" s="3102"/>
      <c r="E691" s="3103"/>
      <c r="F691" s="3103"/>
      <c r="G691" s="3103"/>
      <c r="H691" s="3103"/>
      <c r="I691" s="3103"/>
      <c r="J691" s="3103"/>
      <c r="K691" s="3103"/>
      <c r="L691" s="3103"/>
      <c r="M691" s="3103"/>
      <c r="N691" s="3103"/>
      <c r="O691" s="3104"/>
      <c r="P691" s="63"/>
      <c r="Q691" s="871"/>
      <c r="R691" s="871"/>
      <c r="S691" s="871"/>
      <c r="T691" s="871"/>
      <c r="U691" s="871"/>
      <c r="V691" s="871"/>
      <c r="W691" s="63"/>
      <c r="X691" s="63"/>
      <c r="Y691" s="63"/>
      <c r="Z691" s="63"/>
      <c r="AA691" s="63"/>
      <c r="AB691" s="63"/>
      <c r="AC691" s="63"/>
      <c r="AD691" s="63"/>
    </row>
    <row r="692" spans="1:30" ht="39.950000000000003" customHeight="1">
      <c r="A692" s="3077" t="s">
        <v>150</v>
      </c>
      <c r="B692" s="3078"/>
      <c r="C692" s="3079"/>
      <c r="D692" s="3080"/>
      <c r="E692" s="876" t="s">
        <v>171</v>
      </c>
      <c r="F692" s="3072" t="s">
        <v>241</v>
      </c>
      <c r="G692" s="3073"/>
      <c r="H692" s="3081" t="str">
        <f ca="1">参照元個別!$O$41</f>
        <v/>
      </c>
      <c r="I692" s="3082"/>
      <c r="J692" s="877" t="s">
        <v>167</v>
      </c>
      <c r="K692" s="3072" t="s">
        <v>242</v>
      </c>
      <c r="L692" s="3073"/>
      <c r="M692" s="3069"/>
      <c r="N692" s="3070"/>
      <c r="O692" s="3071"/>
      <c r="P692" s="63" t="str">
        <f>IFERROR(VLOOKUP(M692,$U$3:$V$18,2,0),"")</f>
        <v/>
      </c>
      <c r="Q692" s="871"/>
      <c r="R692" s="871"/>
      <c r="S692" s="871"/>
      <c r="T692" s="871"/>
      <c r="U692" s="875"/>
      <c r="V692" s="871"/>
      <c r="W692" s="63"/>
      <c r="X692" s="63"/>
      <c r="Y692" s="63"/>
      <c r="Z692" s="63"/>
      <c r="AA692" s="63"/>
      <c r="AB692" s="63"/>
      <c r="AC692" s="63"/>
      <c r="AD692" s="63"/>
    </row>
    <row r="693" spans="1:30" ht="39.950000000000003" customHeight="1">
      <c r="A693" s="3072" t="s">
        <v>243</v>
      </c>
      <c r="B693" s="3073"/>
      <c r="C693" s="3074"/>
      <c r="D693" s="3042"/>
      <c r="E693" s="3043"/>
      <c r="F693" s="3072" t="s">
        <v>153</v>
      </c>
      <c r="G693" s="3073"/>
      <c r="H693" s="3074"/>
      <c r="I693" s="3042"/>
      <c r="J693" s="3043"/>
      <c r="K693" s="3075"/>
      <c r="L693" s="3076"/>
      <c r="M693" s="3076"/>
      <c r="N693" s="3076"/>
      <c r="O693" s="3076"/>
      <c r="P693" s="63"/>
      <c r="Q693" s="871"/>
      <c r="R693" s="871"/>
      <c r="S693" s="871"/>
      <c r="T693" s="871"/>
      <c r="U693" s="871"/>
      <c r="V693" s="871"/>
      <c r="W693" s="63"/>
      <c r="X693" s="63"/>
      <c r="Y693" s="63"/>
      <c r="Z693" s="63"/>
      <c r="AA693" s="63"/>
      <c r="AB693" s="63"/>
      <c r="AC693" s="63"/>
      <c r="AD693" s="63"/>
    </row>
    <row r="694" spans="1:30" ht="18.75" customHeight="1">
      <c r="A694" s="878"/>
      <c r="B694" s="878"/>
      <c r="C694" s="879"/>
      <c r="D694" s="880"/>
      <c r="E694" s="879"/>
      <c r="F694" s="881"/>
      <c r="P694" s="63"/>
      <c r="Q694" s="871"/>
      <c r="R694" s="871"/>
      <c r="S694" s="871"/>
      <c r="T694" s="871"/>
      <c r="U694" s="871"/>
      <c r="V694" s="891"/>
      <c r="W694" s="882"/>
      <c r="X694" s="63"/>
      <c r="Y694" s="63"/>
      <c r="Z694" s="63"/>
      <c r="AA694" s="63"/>
      <c r="AB694" s="63"/>
      <c r="AC694" s="63"/>
      <c r="AD694" s="63"/>
    </row>
    <row r="695" spans="1:30" ht="30" customHeight="1">
      <c r="A695" s="3084" t="s">
        <v>308</v>
      </c>
      <c r="B695" s="3085"/>
      <c r="C695" s="3085"/>
      <c r="D695" s="3085"/>
      <c r="E695" s="3085"/>
      <c r="F695" s="3085"/>
      <c r="G695" s="3085"/>
      <c r="H695" s="3085"/>
      <c r="I695" s="3085"/>
      <c r="J695" s="3085"/>
      <c r="K695" s="3085"/>
      <c r="L695" s="3085"/>
      <c r="M695" s="3085"/>
      <c r="N695" s="3085"/>
      <c r="O695" s="3085"/>
      <c r="P695" s="63"/>
      <c r="Q695" s="871"/>
      <c r="R695" s="871"/>
      <c r="S695" s="871"/>
      <c r="T695" s="871"/>
      <c r="U695" s="871"/>
      <c r="V695" s="891"/>
      <c r="W695" s="882"/>
      <c r="X695" s="63"/>
      <c r="Y695" s="63"/>
      <c r="Z695" s="63"/>
      <c r="AA695" s="63"/>
      <c r="AB695" s="63"/>
      <c r="AC695" s="63"/>
      <c r="AD695" s="63"/>
    </row>
    <row r="696" spans="1:30" s="873" customFormat="1" ht="15.95" customHeight="1">
      <c r="A696" s="823" t="s">
        <v>310</v>
      </c>
      <c r="B696" s="883"/>
      <c r="C696" s="883"/>
      <c r="D696" s="883"/>
      <c r="E696" s="883"/>
      <c r="F696" s="883"/>
      <c r="G696" s="883"/>
      <c r="H696" s="883"/>
      <c r="I696" s="883"/>
      <c r="J696" s="883"/>
      <c r="K696" s="883"/>
      <c r="L696" s="823"/>
      <c r="M696" s="823"/>
      <c r="N696" s="823"/>
      <c r="O696" s="823"/>
      <c r="P696" s="874"/>
      <c r="Q696" s="884"/>
      <c r="R696" s="884"/>
      <c r="S696" s="884"/>
      <c r="T696" s="884"/>
      <c r="U696" s="871"/>
      <c r="V696" s="884"/>
      <c r="W696" s="885"/>
      <c r="X696" s="63"/>
      <c r="Y696" s="63"/>
      <c r="Z696" s="63"/>
      <c r="AA696" s="63"/>
      <c r="AB696" s="63"/>
      <c r="AC696" s="63"/>
      <c r="AD696" s="63"/>
    </row>
    <row r="697" spans="1:30" ht="36" customHeight="1">
      <c r="A697" s="2754"/>
      <c r="B697" s="2756"/>
      <c r="C697" s="2752" t="s">
        <v>307</v>
      </c>
      <c r="D697" s="2752"/>
      <c r="E697" s="2752"/>
      <c r="F697" s="2752"/>
      <c r="G697" s="2752"/>
      <c r="H697" s="2015"/>
      <c r="I697" s="2751" t="s">
        <v>244</v>
      </c>
      <c r="J697" s="2014"/>
      <c r="K697" s="2014"/>
      <c r="L697" s="2014"/>
      <c r="M697" s="2014"/>
      <c r="N697" s="2014"/>
      <c r="O697" s="2015"/>
      <c r="P697" s="63"/>
      <c r="Q697" s="871"/>
      <c r="R697" s="871"/>
      <c r="S697" s="871"/>
      <c r="T697" s="871"/>
      <c r="U697" s="871"/>
      <c r="V697" s="871"/>
      <c r="W697" s="63"/>
      <c r="X697" s="63"/>
      <c r="Y697" s="63"/>
      <c r="Z697" s="63"/>
      <c r="AA697" s="63"/>
      <c r="AB697" s="63"/>
      <c r="AC697" s="63"/>
      <c r="AD697" s="63"/>
    </row>
    <row r="698" spans="1:30" ht="24" customHeight="1">
      <c r="A698" s="2772" t="s">
        <v>184</v>
      </c>
      <c r="B698" s="2773"/>
      <c r="C698" s="3086" t="str">
        <f ca="1">参照元個別!D41</f>
        <v/>
      </c>
      <c r="D698" s="3086"/>
      <c r="E698" s="3086"/>
      <c r="F698" s="3086"/>
      <c r="G698" s="3087"/>
      <c r="H698" s="3090" t="s">
        <v>3165</v>
      </c>
      <c r="I698" s="3105" t="str">
        <f ca="1">参照元個別!F41</f>
        <v/>
      </c>
      <c r="J698" s="3106"/>
      <c r="K698" s="3106"/>
      <c r="L698" s="3106"/>
      <c r="M698" s="3096" t="s">
        <v>3142</v>
      </c>
      <c r="N698" s="3098" t="str">
        <f>参照元個別!G41</f>
        <v>　</v>
      </c>
      <c r="O698" s="3099"/>
      <c r="P698" s="828"/>
      <c r="Q698" s="871"/>
      <c r="R698" s="871"/>
      <c r="S698" s="871"/>
      <c r="T698" s="871"/>
      <c r="U698" s="871"/>
      <c r="V698" s="871"/>
      <c r="W698" s="63"/>
      <c r="X698" s="63"/>
      <c r="Y698" s="63"/>
      <c r="Z698" s="63"/>
      <c r="AA698" s="63"/>
      <c r="AB698" s="63"/>
      <c r="AC698" s="63"/>
      <c r="AD698" s="63"/>
    </row>
    <row r="699" spans="1:30" ht="23.1" customHeight="1">
      <c r="A699" s="2769">
        <f>IF( 報1!$L$28="","", 報1!$L$28 )</f>
        <v>2025</v>
      </c>
      <c r="B699" s="2770"/>
      <c r="C699" s="3088"/>
      <c r="D699" s="3088"/>
      <c r="E699" s="3088"/>
      <c r="F699" s="3088"/>
      <c r="G699" s="3089"/>
      <c r="H699" s="3091"/>
      <c r="I699" s="3107"/>
      <c r="J699" s="3108"/>
      <c r="K699" s="3108"/>
      <c r="L699" s="3108"/>
      <c r="M699" s="3097"/>
      <c r="N699" s="3100"/>
      <c r="O699" s="3101"/>
      <c r="P699" s="828"/>
      <c r="Q699" s="871"/>
      <c r="R699" s="871"/>
      <c r="S699" s="871"/>
      <c r="T699" s="871"/>
      <c r="U699" s="871"/>
      <c r="V699" s="871"/>
      <c r="W699" s="63"/>
      <c r="X699" s="63"/>
      <c r="Y699" s="63"/>
      <c r="Z699" s="63"/>
      <c r="AA699" s="63"/>
      <c r="AB699" s="63"/>
      <c r="AC699" s="63"/>
      <c r="AD699" s="63"/>
    </row>
    <row r="700" spans="1:30">
      <c r="A700" s="3083"/>
      <c r="B700" s="3083"/>
      <c r="C700" s="3083"/>
      <c r="D700" s="3083"/>
      <c r="E700" s="3083"/>
      <c r="F700" s="3083"/>
      <c r="G700" s="3083"/>
      <c r="H700" s="3083"/>
      <c r="I700" s="3083"/>
      <c r="J700" s="3083"/>
      <c r="K700" s="3083"/>
      <c r="L700" s="3083"/>
      <c r="M700" s="3083"/>
      <c r="N700" s="3083"/>
      <c r="O700" s="3083"/>
      <c r="P700" s="63"/>
      <c r="Q700" s="871"/>
      <c r="R700" s="871"/>
      <c r="S700" s="871"/>
      <c r="T700" s="871"/>
      <c r="U700" s="871"/>
      <c r="V700" s="871"/>
      <c r="W700" s="63"/>
      <c r="X700" s="63"/>
      <c r="Y700" s="63"/>
      <c r="Z700" s="63"/>
      <c r="AA700" s="63"/>
      <c r="AB700" s="63"/>
      <c r="AC700" s="63"/>
      <c r="AD700" s="63"/>
    </row>
    <row r="701" spans="1:30">
      <c r="A701" s="63"/>
      <c r="B701" s="63"/>
      <c r="C701" s="63"/>
      <c r="D701" s="63"/>
      <c r="E701" s="63"/>
      <c r="F701" s="63"/>
      <c r="G701" s="63"/>
      <c r="H701" s="63"/>
      <c r="I701" s="63"/>
      <c r="J701" s="63"/>
      <c r="K701" s="63"/>
      <c r="L701" s="63"/>
      <c r="M701" s="63"/>
      <c r="N701" s="63"/>
      <c r="O701" s="887"/>
      <c r="P701" s="63"/>
      <c r="Q701" s="871"/>
      <c r="R701" s="871"/>
      <c r="S701" s="871"/>
      <c r="T701" s="871"/>
      <c r="U701" s="871"/>
      <c r="V701" s="871"/>
      <c r="W701" s="63"/>
      <c r="X701" s="63"/>
      <c r="Y701" s="63"/>
      <c r="Z701" s="63"/>
      <c r="AA701" s="63"/>
      <c r="AB701" s="63"/>
      <c r="AC701" s="63"/>
      <c r="AD701" s="63"/>
    </row>
    <row r="702" spans="1:30">
      <c r="A702" s="63"/>
      <c r="B702" s="63"/>
      <c r="C702" s="63"/>
      <c r="D702" s="63"/>
      <c r="E702" s="63"/>
      <c r="F702" s="63"/>
      <c r="G702" s="63"/>
      <c r="H702" s="63"/>
      <c r="I702" s="63"/>
      <c r="J702" s="63"/>
      <c r="K702" s="63"/>
      <c r="L702" s="63"/>
      <c r="M702" s="63"/>
      <c r="N702" s="63"/>
      <c r="O702" s="887"/>
      <c r="P702" s="63"/>
      <c r="Q702" s="871"/>
      <c r="R702" s="871"/>
      <c r="S702" s="871"/>
      <c r="T702" s="871"/>
      <c r="U702" s="871"/>
      <c r="V702" s="871"/>
      <c r="W702" s="63"/>
      <c r="X702" s="63"/>
      <c r="Y702" s="63"/>
      <c r="Z702" s="63"/>
      <c r="AA702" s="63"/>
      <c r="AB702" s="63"/>
      <c r="AC702" s="63"/>
      <c r="AD702" s="63"/>
    </row>
    <row r="703" spans="1:30">
      <c r="A703" s="63"/>
      <c r="B703" s="63"/>
      <c r="C703" s="63"/>
      <c r="D703" s="63"/>
      <c r="E703" s="63"/>
      <c r="F703" s="63"/>
      <c r="G703" s="63"/>
      <c r="H703" s="63"/>
      <c r="I703" s="63"/>
      <c r="J703" s="63"/>
      <c r="K703" s="63"/>
      <c r="L703" s="63"/>
      <c r="M703" s="63"/>
      <c r="N703" s="63"/>
      <c r="O703" s="887"/>
      <c r="P703" s="63"/>
      <c r="Q703" s="890"/>
      <c r="R703" s="888"/>
      <c r="S703" s="889"/>
      <c r="T703" s="889"/>
      <c r="U703" s="871"/>
      <c r="V703" s="871"/>
      <c r="W703" s="63"/>
      <c r="X703" s="63"/>
      <c r="Y703" s="63"/>
      <c r="Z703" s="63"/>
      <c r="AA703" s="63"/>
      <c r="AB703" s="63"/>
      <c r="AC703" s="63"/>
      <c r="AD703" s="63"/>
    </row>
    <row r="704" spans="1:30">
      <c r="A704" s="616" t="s">
        <v>166</v>
      </c>
      <c r="B704" s="379"/>
      <c r="C704" s="379"/>
      <c r="D704" s="379"/>
      <c r="E704" s="379"/>
      <c r="F704" s="379"/>
      <c r="G704" s="379"/>
      <c r="H704" s="379"/>
      <c r="I704" s="379"/>
      <c r="J704" s="379"/>
      <c r="K704" s="379"/>
      <c r="L704" s="379"/>
      <c r="M704" s="379"/>
      <c r="N704" s="379"/>
      <c r="O704" s="379"/>
      <c r="P704" s="63" t="str">
        <f>"個別票"&amp;Q704</f>
        <v>個別票38</v>
      </c>
      <c r="Q704" s="871">
        <f>Q685+1</f>
        <v>38</v>
      </c>
      <c r="R704" s="871"/>
      <c r="S704" s="871"/>
      <c r="T704" s="871"/>
      <c r="U704" s="871"/>
      <c r="V704" s="871"/>
      <c r="W704" s="63"/>
      <c r="X704" s="63"/>
      <c r="Y704" s="63"/>
      <c r="Z704" s="63"/>
      <c r="AA704" s="63"/>
      <c r="AB704" s="63"/>
      <c r="AC704" s="63"/>
      <c r="AD704" s="63"/>
    </row>
    <row r="705" spans="1:30">
      <c r="A705" s="379" t="s">
        <v>146</v>
      </c>
      <c r="B705" s="619"/>
      <c r="C705" s="619"/>
      <c r="D705" s="619"/>
      <c r="E705" s="619"/>
      <c r="F705" s="619"/>
      <c r="G705" s="619"/>
      <c r="H705" s="619"/>
      <c r="I705" s="619"/>
      <c r="J705" s="619"/>
      <c r="K705" s="619"/>
      <c r="L705" s="619"/>
      <c r="M705" s="619"/>
      <c r="N705" s="379"/>
      <c r="O705" s="379"/>
      <c r="P705" s="63"/>
      <c r="Q705" s="871"/>
      <c r="R705" s="871"/>
      <c r="S705" s="871"/>
      <c r="T705" s="871"/>
      <c r="U705" s="871"/>
      <c r="V705" s="871"/>
      <c r="W705" s="63"/>
      <c r="X705" s="63"/>
      <c r="Y705" s="63"/>
      <c r="Z705" s="63"/>
      <c r="AA705" s="63"/>
      <c r="AB705" s="63"/>
      <c r="AC705" s="63"/>
      <c r="AD705" s="63"/>
    </row>
    <row r="706" spans="1:30" ht="17.25">
      <c r="A706" s="3056" t="s">
        <v>240</v>
      </c>
      <c r="B706" s="3056"/>
      <c r="C706" s="3056"/>
      <c r="D706" s="3056"/>
      <c r="E706" s="3056"/>
      <c r="F706" s="3056"/>
      <c r="G706" s="3056"/>
      <c r="H706" s="3056"/>
      <c r="I706" s="3056"/>
      <c r="J706" s="3056"/>
      <c r="K706" s="3056"/>
      <c r="L706" s="3056"/>
      <c r="M706" s="3056"/>
      <c r="N706" s="3056"/>
      <c r="O706" s="3056"/>
      <c r="P706" s="63"/>
      <c r="Q706" s="871"/>
      <c r="R706" s="871"/>
      <c r="S706" s="871"/>
      <c r="T706" s="871"/>
      <c r="U706" s="871"/>
      <c r="V706" s="871"/>
      <c r="W706" s="63"/>
      <c r="X706" s="63"/>
      <c r="Y706" s="63"/>
      <c r="Z706" s="63"/>
      <c r="AA706" s="63"/>
      <c r="AB706" s="63"/>
      <c r="AC706" s="63"/>
      <c r="AD706" s="63"/>
    </row>
    <row r="707" spans="1:30" ht="31.5" customHeight="1">
      <c r="A707" s="860"/>
      <c r="B707" s="860"/>
      <c r="C707" s="860"/>
      <c r="D707" s="860"/>
      <c r="E707" s="860"/>
      <c r="F707" s="860"/>
      <c r="G707" s="860"/>
      <c r="H707" s="860"/>
      <c r="I707" s="860"/>
      <c r="J707" s="860"/>
      <c r="K707" s="860"/>
      <c r="L707" s="860"/>
      <c r="M707" s="860"/>
      <c r="N707" s="860"/>
      <c r="O707" s="860"/>
      <c r="P707" s="63"/>
      <c r="Q707" s="871"/>
      <c r="R707" s="871"/>
      <c r="S707" s="871"/>
      <c r="T707" s="871"/>
      <c r="U707" s="871"/>
      <c r="V707" s="871"/>
      <c r="W707" s="63"/>
      <c r="X707" s="63"/>
      <c r="Y707" s="63"/>
      <c r="Z707" s="63"/>
      <c r="AA707" s="63"/>
      <c r="AB707" s="63"/>
      <c r="AC707" s="63"/>
      <c r="AD707" s="63"/>
    </row>
    <row r="708" spans="1:30" s="873" customFormat="1" ht="15.95" customHeight="1">
      <c r="A708" s="858" t="s">
        <v>147</v>
      </c>
      <c r="B708" s="872"/>
      <c r="C708" s="872"/>
      <c r="D708" s="872"/>
      <c r="E708" s="872"/>
      <c r="F708" s="872"/>
      <c r="G708" s="872"/>
      <c r="H708" s="872"/>
      <c r="I708" s="872"/>
      <c r="J708" s="872"/>
      <c r="K708" s="872"/>
      <c r="L708" s="872"/>
      <c r="M708" s="872"/>
      <c r="P708" s="874"/>
      <c r="Q708" s="875"/>
      <c r="R708" s="875"/>
      <c r="S708" s="875"/>
      <c r="T708" s="875"/>
      <c r="U708" s="871"/>
      <c r="V708" s="875"/>
      <c r="W708" s="874"/>
      <c r="X708" s="63"/>
      <c r="Y708" s="63"/>
      <c r="Z708" s="63"/>
      <c r="AA708" s="63"/>
      <c r="AB708" s="63"/>
      <c r="AC708" s="63"/>
      <c r="AD708" s="63"/>
    </row>
    <row r="709" spans="1:30" ht="39.950000000000003" customHeight="1">
      <c r="A709" s="3057" t="s">
        <v>148</v>
      </c>
      <c r="B709" s="3058"/>
      <c r="C709" s="3059"/>
      <c r="D709" s="3060" t="str">
        <f>参照元個別!I42</f>
        <v>事業所名を入力38</v>
      </c>
      <c r="E709" s="3061"/>
      <c r="F709" s="3061"/>
      <c r="G709" s="3061"/>
      <c r="H709" s="3061"/>
      <c r="I709" s="3061"/>
      <c r="J709" s="3061"/>
      <c r="K709" s="3061"/>
      <c r="L709" s="3061"/>
      <c r="M709" s="3061"/>
      <c r="N709" s="3061"/>
      <c r="O709" s="3062"/>
      <c r="P709" s="63"/>
      <c r="Q709" s="871"/>
      <c r="R709" s="871"/>
      <c r="S709" s="871"/>
      <c r="T709" s="871"/>
      <c r="U709" s="871"/>
      <c r="V709" s="871"/>
      <c r="W709" s="63"/>
      <c r="X709" s="63"/>
      <c r="Y709" s="63"/>
      <c r="Z709" s="63"/>
      <c r="AA709" s="63"/>
      <c r="AB709" s="63"/>
      <c r="AC709" s="63"/>
      <c r="AD709" s="63"/>
    </row>
    <row r="710" spans="1:30" ht="39.950000000000003" customHeight="1">
      <c r="A710" s="3063" t="s">
        <v>149</v>
      </c>
      <c r="B710" s="3064"/>
      <c r="C710" s="3065"/>
      <c r="D710" s="3102"/>
      <c r="E710" s="3103"/>
      <c r="F710" s="3103"/>
      <c r="G710" s="3103"/>
      <c r="H710" s="3103"/>
      <c r="I710" s="3103"/>
      <c r="J710" s="3103"/>
      <c r="K710" s="3103"/>
      <c r="L710" s="3103"/>
      <c r="M710" s="3103"/>
      <c r="N710" s="3103"/>
      <c r="O710" s="3104"/>
      <c r="P710" s="63"/>
      <c r="Q710" s="871"/>
      <c r="R710" s="871"/>
      <c r="S710" s="871"/>
      <c r="T710" s="871"/>
      <c r="U710" s="871"/>
      <c r="V710" s="871"/>
      <c r="W710" s="63"/>
      <c r="X710" s="63"/>
      <c r="Y710" s="63"/>
      <c r="Z710" s="63"/>
      <c r="AA710" s="63"/>
      <c r="AB710" s="63"/>
      <c r="AC710" s="63"/>
      <c r="AD710" s="63"/>
    </row>
    <row r="711" spans="1:30" ht="39.950000000000003" customHeight="1">
      <c r="A711" s="3077" t="s">
        <v>150</v>
      </c>
      <c r="B711" s="3078"/>
      <c r="C711" s="3079"/>
      <c r="D711" s="3080"/>
      <c r="E711" s="876" t="s">
        <v>171</v>
      </c>
      <c r="F711" s="3072" t="s">
        <v>241</v>
      </c>
      <c r="G711" s="3073"/>
      <c r="H711" s="3081" t="str">
        <f ca="1">参照元個別!$O$42</f>
        <v/>
      </c>
      <c r="I711" s="3082"/>
      <c r="J711" s="877" t="s">
        <v>167</v>
      </c>
      <c r="K711" s="3072" t="s">
        <v>242</v>
      </c>
      <c r="L711" s="3073"/>
      <c r="M711" s="3069"/>
      <c r="N711" s="3070"/>
      <c r="O711" s="3071"/>
      <c r="P711" s="63" t="str">
        <f>IFERROR(VLOOKUP(M711,$U$3:$V$18,2,0),"")</f>
        <v/>
      </c>
      <c r="Q711" s="871"/>
      <c r="R711" s="871"/>
      <c r="S711" s="871"/>
      <c r="T711" s="871"/>
      <c r="U711" s="875"/>
      <c r="V711" s="871"/>
      <c r="W711" s="63"/>
      <c r="X711" s="63"/>
      <c r="Y711" s="63"/>
      <c r="Z711" s="63"/>
      <c r="AA711" s="63"/>
      <c r="AB711" s="63"/>
      <c r="AC711" s="63"/>
      <c r="AD711" s="63"/>
    </row>
    <row r="712" spans="1:30" ht="39.950000000000003" customHeight="1">
      <c r="A712" s="3072" t="s">
        <v>243</v>
      </c>
      <c r="B712" s="3073"/>
      <c r="C712" s="3074"/>
      <c r="D712" s="3042"/>
      <c r="E712" s="3043"/>
      <c r="F712" s="3072" t="s">
        <v>153</v>
      </c>
      <c r="G712" s="3073"/>
      <c r="H712" s="3074"/>
      <c r="I712" s="3042"/>
      <c r="J712" s="3043"/>
      <c r="K712" s="3075"/>
      <c r="L712" s="3076"/>
      <c r="M712" s="3076"/>
      <c r="N712" s="3076"/>
      <c r="O712" s="3076"/>
      <c r="P712" s="63"/>
      <c r="Q712" s="871"/>
      <c r="R712" s="871"/>
      <c r="S712" s="871"/>
      <c r="T712" s="871"/>
      <c r="U712" s="871"/>
      <c r="V712" s="871"/>
      <c r="W712" s="63"/>
      <c r="X712" s="63"/>
      <c r="Y712" s="63"/>
      <c r="Z712" s="63"/>
      <c r="AA712" s="63"/>
      <c r="AB712" s="63"/>
      <c r="AC712" s="63"/>
      <c r="AD712" s="63"/>
    </row>
    <row r="713" spans="1:30" ht="18.75" customHeight="1">
      <c r="A713" s="878"/>
      <c r="B713" s="878"/>
      <c r="C713" s="879"/>
      <c r="D713" s="880"/>
      <c r="E713" s="879"/>
      <c r="F713" s="881"/>
      <c r="P713" s="63"/>
      <c r="Q713" s="871"/>
      <c r="R713" s="871"/>
      <c r="S713" s="871"/>
      <c r="T713" s="871"/>
      <c r="U713" s="871"/>
      <c r="V713" s="891"/>
      <c r="W713" s="882"/>
      <c r="X713" s="63"/>
      <c r="Y713" s="63"/>
      <c r="Z713" s="63"/>
      <c r="AA713" s="63"/>
      <c r="AB713" s="63"/>
      <c r="AC713" s="63"/>
      <c r="AD713" s="63"/>
    </row>
    <row r="714" spans="1:30" ht="30" customHeight="1">
      <c r="A714" s="3084" t="s">
        <v>308</v>
      </c>
      <c r="B714" s="3085"/>
      <c r="C714" s="3085"/>
      <c r="D714" s="3085"/>
      <c r="E714" s="3085"/>
      <c r="F714" s="3085"/>
      <c r="G714" s="3085"/>
      <c r="H714" s="3085"/>
      <c r="I714" s="3085"/>
      <c r="J714" s="3085"/>
      <c r="K714" s="3085"/>
      <c r="L714" s="3085"/>
      <c r="M714" s="3085"/>
      <c r="N714" s="3085"/>
      <c r="O714" s="3085"/>
      <c r="P714" s="63"/>
      <c r="Q714" s="871"/>
      <c r="R714" s="871"/>
      <c r="S714" s="871"/>
      <c r="T714" s="871"/>
      <c r="U714" s="871"/>
      <c r="V714" s="891"/>
      <c r="W714" s="882"/>
      <c r="X714" s="63"/>
      <c r="Y714" s="63"/>
      <c r="Z714" s="63"/>
      <c r="AA714" s="63"/>
      <c r="AB714" s="63"/>
      <c r="AC714" s="63"/>
      <c r="AD714" s="63"/>
    </row>
    <row r="715" spans="1:30" s="873" customFormat="1" ht="15.95" customHeight="1">
      <c r="A715" s="823" t="s">
        <v>310</v>
      </c>
      <c r="B715" s="883"/>
      <c r="C715" s="883"/>
      <c r="D715" s="883"/>
      <c r="E715" s="883"/>
      <c r="F715" s="883"/>
      <c r="G715" s="883"/>
      <c r="H715" s="883"/>
      <c r="I715" s="883"/>
      <c r="J715" s="883"/>
      <c r="K715" s="883"/>
      <c r="L715" s="823"/>
      <c r="M715" s="823"/>
      <c r="N715" s="823"/>
      <c r="O715" s="823"/>
      <c r="P715" s="874"/>
      <c r="Q715" s="884"/>
      <c r="R715" s="884"/>
      <c r="S715" s="884"/>
      <c r="T715" s="884"/>
      <c r="U715" s="871"/>
      <c r="V715" s="884"/>
      <c r="W715" s="885"/>
      <c r="X715" s="63"/>
      <c r="Y715" s="63"/>
      <c r="Z715" s="63"/>
      <c r="AA715" s="63"/>
      <c r="AB715" s="63"/>
      <c r="AC715" s="63"/>
      <c r="AD715" s="63"/>
    </row>
    <row r="716" spans="1:30" ht="36" customHeight="1">
      <c r="A716" s="2754"/>
      <c r="B716" s="2756"/>
      <c r="C716" s="2752" t="s">
        <v>307</v>
      </c>
      <c r="D716" s="2752"/>
      <c r="E716" s="2752"/>
      <c r="F716" s="2752"/>
      <c r="G716" s="2752"/>
      <c r="H716" s="2015"/>
      <c r="I716" s="2751" t="s">
        <v>244</v>
      </c>
      <c r="J716" s="2014"/>
      <c r="K716" s="2014"/>
      <c r="L716" s="2014"/>
      <c r="M716" s="2014"/>
      <c r="N716" s="2014"/>
      <c r="O716" s="2015"/>
      <c r="P716" s="63"/>
      <c r="Q716" s="871"/>
      <c r="R716" s="871"/>
      <c r="S716" s="871"/>
      <c r="T716" s="871"/>
      <c r="U716" s="871"/>
      <c r="V716" s="871"/>
      <c r="W716" s="63"/>
      <c r="X716" s="63"/>
      <c r="Y716" s="63"/>
      <c r="Z716" s="63"/>
      <c r="AA716" s="63"/>
      <c r="AB716" s="63"/>
      <c r="AC716" s="63"/>
      <c r="AD716" s="63"/>
    </row>
    <row r="717" spans="1:30" ht="24" customHeight="1">
      <c r="A717" s="2772" t="s">
        <v>184</v>
      </c>
      <c r="B717" s="2773"/>
      <c r="C717" s="3086" t="str">
        <f ca="1">参照元個別!D42</f>
        <v/>
      </c>
      <c r="D717" s="3086"/>
      <c r="E717" s="3086"/>
      <c r="F717" s="3086"/>
      <c r="G717" s="3087"/>
      <c r="H717" s="3090" t="s">
        <v>3165</v>
      </c>
      <c r="I717" s="3105" t="str">
        <f ca="1">参照元個別!F42</f>
        <v/>
      </c>
      <c r="J717" s="3106"/>
      <c r="K717" s="3106"/>
      <c r="L717" s="3106"/>
      <c r="M717" s="3096" t="s">
        <v>3142</v>
      </c>
      <c r="N717" s="3098" t="str">
        <f>参照元個別!G42</f>
        <v>　</v>
      </c>
      <c r="O717" s="3099"/>
      <c r="P717" s="828"/>
      <c r="Q717" s="871"/>
      <c r="R717" s="871"/>
      <c r="S717" s="871"/>
      <c r="T717" s="871"/>
      <c r="U717" s="871"/>
      <c r="V717" s="871"/>
      <c r="W717" s="63"/>
      <c r="X717" s="63"/>
      <c r="Y717" s="63"/>
      <c r="Z717" s="63"/>
      <c r="AA717" s="63"/>
      <c r="AB717" s="63"/>
      <c r="AC717" s="63"/>
      <c r="AD717" s="63"/>
    </row>
    <row r="718" spans="1:30" ht="23.1" customHeight="1">
      <c r="A718" s="2769">
        <f>IF( 報1!$L$28="","", 報1!$L$28 )</f>
        <v>2025</v>
      </c>
      <c r="B718" s="2770"/>
      <c r="C718" s="3088"/>
      <c r="D718" s="3088"/>
      <c r="E718" s="3088"/>
      <c r="F718" s="3088"/>
      <c r="G718" s="3089"/>
      <c r="H718" s="3091"/>
      <c r="I718" s="3107"/>
      <c r="J718" s="3108"/>
      <c r="K718" s="3108"/>
      <c r="L718" s="3108"/>
      <c r="M718" s="3097"/>
      <c r="N718" s="3100"/>
      <c r="O718" s="3101"/>
      <c r="P718" s="828"/>
      <c r="Q718" s="871"/>
      <c r="R718" s="871"/>
      <c r="S718" s="871"/>
      <c r="T718" s="871"/>
      <c r="U718" s="871"/>
      <c r="V718" s="871"/>
      <c r="W718" s="63"/>
      <c r="X718" s="63"/>
      <c r="Y718" s="63"/>
      <c r="Z718" s="63"/>
      <c r="AA718" s="63"/>
      <c r="AB718" s="63"/>
      <c r="AC718" s="63"/>
      <c r="AD718" s="63"/>
    </row>
    <row r="719" spans="1:30">
      <c r="A719" s="3083"/>
      <c r="B719" s="3083"/>
      <c r="C719" s="3083"/>
      <c r="D719" s="3083"/>
      <c r="E719" s="3083"/>
      <c r="F719" s="3083"/>
      <c r="G719" s="3083"/>
      <c r="H719" s="3083"/>
      <c r="I719" s="3083"/>
      <c r="J719" s="3083"/>
      <c r="K719" s="3083"/>
      <c r="L719" s="3083"/>
      <c r="M719" s="3083"/>
      <c r="N719" s="3083"/>
      <c r="O719" s="3083"/>
      <c r="P719" s="63"/>
      <c r="Q719" s="871"/>
      <c r="R719" s="871"/>
      <c r="S719" s="871"/>
      <c r="T719" s="871"/>
      <c r="U719" s="871"/>
      <c r="V719" s="871"/>
      <c r="W719" s="63"/>
      <c r="X719" s="63"/>
      <c r="Y719" s="63"/>
      <c r="Z719" s="63"/>
      <c r="AA719" s="63"/>
      <c r="AB719" s="63"/>
      <c r="AC719" s="63"/>
      <c r="AD719" s="63"/>
    </row>
    <row r="720" spans="1:30">
      <c r="A720" s="63"/>
      <c r="B720" s="63"/>
      <c r="C720" s="63"/>
      <c r="D720" s="63"/>
      <c r="E720" s="63"/>
      <c r="F720" s="63"/>
      <c r="G720" s="63"/>
      <c r="H720" s="63"/>
      <c r="I720" s="63"/>
      <c r="J720" s="63"/>
      <c r="K720" s="63"/>
      <c r="L720" s="63"/>
      <c r="M720" s="63"/>
      <c r="N720" s="63"/>
      <c r="O720" s="887"/>
      <c r="P720" s="63"/>
      <c r="Q720" s="871"/>
      <c r="R720" s="871"/>
      <c r="S720" s="871"/>
      <c r="T720" s="871"/>
      <c r="U720" s="871"/>
      <c r="V720" s="871"/>
      <c r="W720" s="63"/>
      <c r="X720" s="63"/>
      <c r="Y720" s="63"/>
      <c r="Z720" s="63"/>
      <c r="AA720" s="63"/>
      <c r="AB720" s="63"/>
      <c r="AC720" s="63"/>
      <c r="AD720" s="63"/>
    </row>
    <row r="721" spans="1:30">
      <c r="A721" s="63"/>
      <c r="B721" s="63"/>
      <c r="C721" s="63"/>
      <c r="D721" s="63"/>
      <c r="E721" s="63"/>
      <c r="F721" s="63"/>
      <c r="G721" s="63"/>
      <c r="H721" s="63"/>
      <c r="I721" s="63"/>
      <c r="J721" s="63"/>
      <c r="K721" s="63"/>
      <c r="L721" s="63"/>
      <c r="M721" s="63"/>
      <c r="N721" s="63"/>
      <c r="O721" s="887"/>
      <c r="P721" s="63"/>
      <c r="Q721" s="871"/>
      <c r="R721" s="871"/>
      <c r="S721" s="871"/>
      <c r="T721" s="871"/>
      <c r="U721" s="871"/>
      <c r="V721" s="871"/>
      <c r="W721" s="63"/>
      <c r="X721" s="63"/>
      <c r="Y721" s="63"/>
      <c r="Z721" s="63"/>
      <c r="AA721" s="63"/>
      <c r="AB721" s="63"/>
      <c r="AC721" s="63"/>
      <c r="AD721" s="63"/>
    </row>
    <row r="722" spans="1:30">
      <c r="A722" s="63"/>
      <c r="B722" s="63"/>
      <c r="C722" s="63"/>
      <c r="D722" s="63"/>
      <c r="E722" s="63"/>
      <c r="F722" s="63"/>
      <c r="G722" s="63"/>
      <c r="H722" s="63"/>
      <c r="I722" s="63"/>
      <c r="J722" s="63"/>
      <c r="K722" s="63"/>
      <c r="L722" s="63"/>
      <c r="M722" s="63"/>
      <c r="N722" s="63"/>
      <c r="O722" s="887"/>
      <c r="P722" s="63"/>
      <c r="Q722" s="890"/>
      <c r="R722" s="888"/>
      <c r="S722" s="889"/>
      <c r="T722" s="889"/>
      <c r="U722" s="871"/>
      <c r="V722" s="871"/>
      <c r="W722" s="63"/>
      <c r="X722" s="63"/>
      <c r="Y722" s="63"/>
      <c r="Z722" s="63"/>
      <c r="AA722" s="63"/>
      <c r="AB722" s="63"/>
      <c r="AC722" s="63"/>
      <c r="AD722" s="63"/>
    </row>
    <row r="723" spans="1:30">
      <c r="A723" s="616" t="s">
        <v>166</v>
      </c>
      <c r="B723" s="379"/>
      <c r="C723" s="379"/>
      <c r="D723" s="379"/>
      <c r="E723" s="379"/>
      <c r="F723" s="379"/>
      <c r="G723" s="379"/>
      <c r="H723" s="379"/>
      <c r="I723" s="379"/>
      <c r="J723" s="379"/>
      <c r="K723" s="379"/>
      <c r="L723" s="379"/>
      <c r="M723" s="379"/>
      <c r="N723" s="379"/>
      <c r="O723" s="379"/>
      <c r="P723" s="63" t="str">
        <f>"個別票"&amp;Q723</f>
        <v>個別票39</v>
      </c>
      <c r="Q723" s="871">
        <f>Q704+1</f>
        <v>39</v>
      </c>
      <c r="R723" s="871"/>
      <c r="S723" s="871"/>
      <c r="T723" s="871"/>
      <c r="U723" s="871"/>
      <c r="V723" s="871"/>
      <c r="W723" s="63"/>
      <c r="X723" s="63"/>
      <c r="Y723" s="63"/>
      <c r="Z723" s="63"/>
      <c r="AA723" s="63"/>
      <c r="AB723" s="63"/>
      <c r="AC723" s="63"/>
      <c r="AD723" s="63"/>
    </row>
    <row r="724" spans="1:30">
      <c r="A724" s="379" t="s">
        <v>146</v>
      </c>
      <c r="B724" s="619"/>
      <c r="C724" s="619"/>
      <c r="D724" s="619"/>
      <c r="E724" s="619"/>
      <c r="F724" s="619"/>
      <c r="G724" s="619"/>
      <c r="H724" s="619"/>
      <c r="I724" s="619"/>
      <c r="J724" s="619"/>
      <c r="K724" s="619"/>
      <c r="L724" s="619"/>
      <c r="M724" s="619"/>
      <c r="N724" s="379"/>
      <c r="O724" s="379"/>
      <c r="P724" s="63"/>
      <c r="Q724" s="871"/>
      <c r="R724" s="871"/>
      <c r="S724" s="871"/>
      <c r="T724" s="871"/>
      <c r="U724" s="871"/>
      <c r="V724" s="871"/>
      <c r="W724" s="63"/>
      <c r="X724" s="63"/>
      <c r="Y724" s="63"/>
      <c r="Z724" s="63"/>
      <c r="AA724" s="63"/>
      <c r="AB724" s="63"/>
      <c r="AC724" s="63"/>
      <c r="AD724" s="63"/>
    </row>
    <row r="725" spans="1:30" ht="17.25">
      <c r="A725" s="3056" t="s">
        <v>240</v>
      </c>
      <c r="B725" s="3056"/>
      <c r="C725" s="3056"/>
      <c r="D725" s="3056"/>
      <c r="E725" s="3056"/>
      <c r="F725" s="3056"/>
      <c r="G725" s="3056"/>
      <c r="H725" s="3056"/>
      <c r="I725" s="3056"/>
      <c r="J725" s="3056"/>
      <c r="K725" s="3056"/>
      <c r="L725" s="3056"/>
      <c r="M725" s="3056"/>
      <c r="N725" s="3056"/>
      <c r="O725" s="3056"/>
      <c r="P725" s="63"/>
      <c r="Q725" s="871"/>
      <c r="R725" s="871"/>
      <c r="S725" s="871"/>
      <c r="T725" s="871"/>
      <c r="U725" s="871"/>
      <c r="V725" s="871"/>
      <c r="W725" s="63"/>
      <c r="X725" s="63"/>
      <c r="Y725" s="63"/>
      <c r="Z725" s="63"/>
      <c r="AA725" s="63"/>
      <c r="AB725" s="63"/>
      <c r="AC725" s="63"/>
      <c r="AD725" s="63"/>
    </row>
    <row r="726" spans="1:30" ht="31.5" customHeight="1">
      <c r="A726" s="860"/>
      <c r="B726" s="860"/>
      <c r="C726" s="860"/>
      <c r="D726" s="860"/>
      <c r="E726" s="860"/>
      <c r="F726" s="860"/>
      <c r="G726" s="860"/>
      <c r="H726" s="860"/>
      <c r="I726" s="860"/>
      <c r="J726" s="860"/>
      <c r="K726" s="860"/>
      <c r="L726" s="860"/>
      <c r="M726" s="860"/>
      <c r="N726" s="860"/>
      <c r="O726" s="860"/>
      <c r="P726" s="63"/>
      <c r="Q726" s="871"/>
      <c r="R726" s="871"/>
      <c r="S726" s="871"/>
      <c r="T726" s="871"/>
      <c r="U726" s="871"/>
      <c r="V726" s="871"/>
      <c r="W726" s="63"/>
      <c r="X726" s="63"/>
      <c r="Y726" s="63"/>
      <c r="Z726" s="63"/>
      <c r="AA726" s="63"/>
      <c r="AB726" s="63"/>
      <c r="AC726" s="63"/>
      <c r="AD726" s="63"/>
    </row>
    <row r="727" spans="1:30" s="873" customFormat="1" ht="15.95" customHeight="1">
      <c r="A727" s="858" t="s">
        <v>147</v>
      </c>
      <c r="B727" s="872"/>
      <c r="C727" s="872"/>
      <c r="D727" s="872"/>
      <c r="E727" s="872"/>
      <c r="F727" s="872"/>
      <c r="G727" s="872"/>
      <c r="H727" s="872"/>
      <c r="I727" s="872"/>
      <c r="J727" s="872"/>
      <c r="K727" s="872"/>
      <c r="L727" s="872"/>
      <c r="M727" s="872"/>
      <c r="P727" s="874"/>
      <c r="Q727" s="875"/>
      <c r="R727" s="875"/>
      <c r="S727" s="875"/>
      <c r="T727" s="875"/>
      <c r="U727" s="871"/>
      <c r="V727" s="875"/>
      <c r="W727" s="874"/>
      <c r="X727" s="63"/>
      <c r="Y727" s="63"/>
      <c r="Z727" s="63"/>
      <c r="AA727" s="63"/>
      <c r="AB727" s="63"/>
      <c r="AC727" s="63"/>
      <c r="AD727" s="63"/>
    </row>
    <row r="728" spans="1:30" ht="39.950000000000003" customHeight="1">
      <c r="A728" s="3057" t="s">
        <v>148</v>
      </c>
      <c r="B728" s="3058"/>
      <c r="C728" s="3059"/>
      <c r="D728" s="3060" t="str">
        <f>参照元個別!I43</f>
        <v>事業所名を入力39</v>
      </c>
      <c r="E728" s="3061"/>
      <c r="F728" s="3061"/>
      <c r="G728" s="3061"/>
      <c r="H728" s="3061"/>
      <c r="I728" s="3061"/>
      <c r="J728" s="3061"/>
      <c r="K728" s="3061"/>
      <c r="L728" s="3061"/>
      <c r="M728" s="3061"/>
      <c r="N728" s="3061"/>
      <c r="O728" s="3062"/>
      <c r="P728" s="63"/>
      <c r="Q728" s="871"/>
      <c r="R728" s="871"/>
      <c r="S728" s="871"/>
      <c r="T728" s="871"/>
      <c r="U728" s="871"/>
      <c r="V728" s="871"/>
      <c r="W728" s="63"/>
      <c r="X728" s="63"/>
      <c r="Y728" s="63"/>
      <c r="Z728" s="63"/>
      <c r="AA728" s="63"/>
      <c r="AB728" s="63"/>
      <c r="AC728" s="63"/>
      <c r="AD728" s="63"/>
    </row>
    <row r="729" spans="1:30" ht="39.950000000000003" customHeight="1">
      <c r="A729" s="3063" t="s">
        <v>149</v>
      </c>
      <c r="B729" s="3064"/>
      <c r="C729" s="3065"/>
      <c r="D729" s="3102"/>
      <c r="E729" s="3103"/>
      <c r="F729" s="3103"/>
      <c r="G729" s="3103"/>
      <c r="H729" s="3103"/>
      <c r="I729" s="3103"/>
      <c r="J729" s="3103"/>
      <c r="K729" s="3103"/>
      <c r="L729" s="3103"/>
      <c r="M729" s="3103"/>
      <c r="N729" s="3103"/>
      <c r="O729" s="3104"/>
      <c r="P729" s="63"/>
      <c r="Q729" s="871"/>
      <c r="R729" s="871"/>
      <c r="S729" s="871"/>
      <c r="T729" s="871"/>
      <c r="U729" s="871"/>
      <c r="V729" s="871"/>
      <c r="W729" s="63"/>
      <c r="X729" s="63"/>
      <c r="Y729" s="63"/>
      <c r="Z729" s="63"/>
      <c r="AA729" s="63"/>
      <c r="AB729" s="63"/>
      <c r="AC729" s="63"/>
      <c r="AD729" s="63"/>
    </row>
    <row r="730" spans="1:30" ht="39.950000000000003" customHeight="1">
      <c r="A730" s="3077" t="s">
        <v>150</v>
      </c>
      <c r="B730" s="3078"/>
      <c r="C730" s="3079"/>
      <c r="D730" s="3080"/>
      <c r="E730" s="876" t="s">
        <v>171</v>
      </c>
      <c r="F730" s="3072" t="s">
        <v>241</v>
      </c>
      <c r="G730" s="3073"/>
      <c r="H730" s="3081" t="str">
        <f ca="1">参照元個別!$O$43</f>
        <v/>
      </c>
      <c r="I730" s="3082"/>
      <c r="J730" s="877" t="s">
        <v>167</v>
      </c>
      <c r="K730" s="3072" t="s">
        <v>242</v>
      </c>
      <c r="L730" s="3073"/>
      <c r="M730" s="3069"/>
      <c r="N730" s="3070"/>
      <c r="O730" s="3071"/>
      <c r="P730" s="63" t="str">
        <f>IFERROR(VLOOKUP(M730,$U$3:$V$18,2,0),"")</f>
        <v/>
      </c>
      <c r="Q730" s="871"/>
      <c r="R730" s="871"/>
      <c r="S730" s="871"/>
      <c r="T730" s="871"/>
      <c r="U730" s="875"/>
      <c r="V730" s="871"/>
      <c r="W730" s="63"/>
      <c r="X730" s="63"/>
      <c r="Y730" s="63"/>
      <c r="Z730" s="63"/>
      <c r="AA730" s="63"/>
      <c r="AB730" s="63"/>
      <c r="AC730" s="63"/>
      <c r="AD730" s="63"/>
    </row>
    <row r="731" spans="1:30" ht="39.950000000000003" customHeight="1">
      <c r="A731" s="3072" t="s">
        <v>243</v>
      </c>
      <c r="B731" s="3073"/>
      <c r="C731" s="3074"/>
      <c r="D731" s="3042"/>
      <c r="E731" s="3043"/>
      <c r="F731" s="3072" t="s">
        <v>153</v>
      </c>
      <c r="G731" s="3073"/>
      <c r="H731" s="3074"/>
      <c r="I731" s="3042"/>
      <c r="J731" s="3043"/>
      <c r="K731" s="3075"/>
      <c r="L731" s="3076"/>
      <c r="M731" s="3076"/>
      <c r="N731" s="3076"/>
      <c r="O731" s="3076"/>
      <c r="P731" s="63"/>
      <c r="Q731" s="871"/>
      <c r="R731" s="871"/>
      <c r="S731" s="871"/>
      <c r="T731" s="871"/>
      <c r="U731" s="871"/>
      <c r="V731" s="871"/>
      <c r="W731" s="63"/>
      <c r="X731" s="63"/>
      <c r="Y731" s="63"/>
      <c r="Z731" s="63"/>
      <c r="AA731" s="63"/>
      <c r="AB731" s="63"/>
      <c r="AC731" s="63"/>
      <c r="AD731" s="63"/>
    </row>
    <row r="732" spans="1:30" ht="18.75" customHeight="1">
      <c r="A732" s="878"/>
      <c r="B732" s="878"/>
      <c r="C732" s="879"/>
      <c r="D732" s="880"/>
      <c r="E732" s="879"/>
      <c r="F732" s="881"/>
      <c r="P732" s="63"/>
      <c r="Q732" s="871"/>
      <c r="R732" s="871"/>
      <c r="S732" s="871"/>
      <c r="T732" s="871"/>
      <c r="U732" s="871"/>
      <c r="V732" s="891"/>
      <c r="W732" s="882"/>
      <c r="X732" s="63"/>
      <c r="Y732" s="63"/>
      <c r="Z732" s="63"/>
      <c r="AA732" s="63"/>
      <c r="AB732" s="63"/>
      <c r="AC732" s="63"/>
      <c r="AD732" s="63"/>
    </row>
    <row r="733" spans="1:30" ht="30" customHeight="1">
      <c r="A733" s="3084" t="s">
        <v>308</v>
      </c>
      <c r="B733" s="3085"/>
      <c r="C733" s="3085"/>
      <c r="D733" s="3085"/>
      <c r="E733" s="3085"/>
      <c r="F733" s="3085"/>
      <c r="G733" s="3085"/>
      <c r="H733" s="3085"/>
      <c r="I733" s="3085"/>
      <c r="J733" s="3085"/>
      <c r="K733" s="3085"/>
      <c r="L733" s="3085"/>
      <c r="M733" s="3085"/>
      <c r="N733" s="3085"/>
      <c r="O733" s="3085"/>
      <c r="P733" s="63"/>
      <c r="Q733" s="871"/>
      <c r="R733" s="871"/>
      <c r="S733" s="871"/>
      <c r="T733" s="871"/>
      <c r="U733" s="871"/>
      <c r="V733" s="891"/>
      <c r="W733" s="882"/>
      <c r="X733" s="63"/>
      <c r="Y733" s="63"/>
      <c r="Z733" s="63"/>
      <c r="AA733" s="63"/>
      <c r="AB733" s="63"/>
      <c r="AC733" s="63"/>
      <c r="AD733" s="63"/>
    </row>
    <row r="734" spans="1:30" s="873" customFormat="1" ht="15.95" customHeight="1">
      <c r="A734" s="823" t="s">
        <v>310</v>
      </c>
      <c r="B734" s="883"/>
      <c r="C734" s="883"/>
      <c r="D734" s="883"/>
      <c r="E734" s="883"/>
      <c r="F734" s="883"/>
      <c r="G734" s="883"/>
      <c r="H734" s="883"/>
      <c r="I734" s="883"/>
      <c r="J734" s="883"/>
      <c r="K734" s="883"/>
      <c r="L734" s="823"/>
      <c r="M734" s="823"/>
      <c r="N734" s="823"/>
      <c r="O734" s="823"/>
      <c r="P734" s="874"/>
      <c r="Q734" s="884"/>
      <c r="R734" s="884"/>
      <c r="S734" s="884"/>
      <c r="T734" s="884"/>
      <c r="U734" s="871"/>
      <c r="V734" s="884"/>
      <c r="W734" s="885"/>
      <c r="X734" s="63"/>
      <c r="Y734" s="63"/>
      <c r="Z734" s="63"/>
      <c r="AA734" s="63"/>
      <c r="AB734" s="63"/>
      <c r="AC734" s="63"/>
      <c r="AD734" s="63"/>
    </row>
    <row r="735" spans="1:30" ht="36" customHeight="1">
      <c r="A735" s="2754"/>
      <c r="B735" s="2756"/>
      <c r="C735" s="2752" t="s">
        <v>307</v>
      </c>
      <c r="D735" s="2752"/>
      <c r="E735" s="2752"/>
      <c r="F735" s="2752"/>
      <c r="G735" s="2752"/>
      <c r="H735" s="2015"/>
      <c r="I735" s="2751" t="s">
        <v>244</v>
      </c>
      <c r="J735" s="2014"/>
      <c r="K735" s="2014"/>
      <c r="L735" s="2014"/>
      <c r="M735" s="2014"/>
      <c r="N735" s="2014"/>
      <c r="O735" s="2015"/>
      <c r="P735" s="63"/>
      <c r="Q735" s="871"/>
      <c r="R735" s="871"/>
      <c r="S735" s="871"/>
      <c r="T735" s="871"/>
      <c r="U735" s="871"/>
      <c r="V735" s="871"/>
      <c r="W735" s="63"/>
      <c r="X735" s="63"/>
      <c r="Y735" s="63"/>
      <c r="Z735" s="63"/>
      <c r="AA735" s="63"/>
      <c r="AB735" s="63"/>
      <c r="AC735" s="63"/>
      <c r="AD735" s="63"/>
    </row>
    <row r="736" spans="1:30" ht="24" customHeight="1">
      <c r="A736" s="2772" t="s">
        <v>184</v>
      </c>
      <c r="B736" s="2773"/>
      <c r="C736" s="3086" t="str">
        <f ca="1">参照元個別!D43</f>
        <v/>
      </c>
      <c r="D736" s="3086"/>
      <c r="E736" s="3086"/>
      <c r="F736" s="3086"/>
      <c r="G736" s="3087"/>
      <c r="H736" s="3090" t="s">
        <v>3165</v>
      </c>
      <c r="I736" s="3105" t="str">
        <f ca="1">参照元個別!F43</f>
        <v/>
      </c>
      <c r="J736" s="3106"/>
      <c r="K736" s="3106"/>
      <c r="L736" s="3106"/>
      <c r="M736" s="3096" t="s">
        <v>3142</v>
      </c>
      <c r="N736" s="3098" t="str">
        <f>参照元個別!G43</f>
        <v>　</v>
      </c>
      <c r="O736" s="3099"/>
      <c r="P736" s="828"/>
      <c r="Q736" s="871"/>
      <c r="R736" s="871"/>
      <c r="S736" s="871"/>
      <c r="T736" s="871"/>
      <c r="U736" s="871"/>
      <c r="V736" s="871"/>
      <c r="W736" s="63"/>
      <c r="X736" s="63"/>
      <c r="Y736" s="63"/>
      <c r="Z736" s="63"/>
      <c r="AA736" s="63"/>
      <c r="AB736" s="63"/>
      <c r="AC736" s="63"/>
      <c r="AD736" s="63"/>
    </row>
    <row r="737" spans="1:30" ht="23.1" customHeight="1">
      <c r="A737" s="2769">
        <f>IF( 報1!$L$28="","", 報1!$L$28 )</f>
        <v>2025</v>
      </c>
      <c r="B737" s="2770"/>
      <c r="C737" s="3088"/>
      <c r="D737" s="3088"/>
      <c r="E737" s="3088"/>
      <c r="F737" s="3088"/>
      <c r="G737" s="3089"/>
      <c r="H737" s="3091"/>
      <c r="I737" s="3107"/>
      <c r="J737" s="3108"/>
      <c r="K737" s="3108"/>
      <c r="L737" s="3108"/>
      <c r="M737" s="3097"/>
      <c r="N737" s="3100"/>
      <c r="O737" s="3101"/>
      <c r="P737" s="828"/>
      <c r="Q737" s="871"/>
      <c r="R737" s="871"/>
      <c r="S737" s="871"/>
      <c r="T737" s="871"/>
      <c r="U737" s="871"/>
      <c r="V737" s="871"/>
      <c r="W737" s="63"/>
      <c r="X737" s="63"/>
      <c r="Y737" s="63"/>
      <c r="Z737" s="63"/>
      <c r="AA737" s="63"/>
      <c r="AB737" s="63"/>
      <c r="AC737" s="63"/>
      <c r="AD737" s="63"/>
    </row>
    <row r="738" spans="1:30">
      <c r="A738" s="3083"/>
      <c r="B738" s="3083"/>
      <c r="C738" s="3083"/>
      <c r="D738" s="3083"/>
      <c r="E738" s="3083"/>
      <c r="F738" s="3083"/>
      <c r="G738" s="3083"/>
      <c r="H738" s="3083"/>
      <c r="I738" s="3083"/>
      <c r="J738" s="3083"/>
      <c r="K738" s="3083"/>
      <c r="L738" s="3083"/>
      <c r="M738" s="3083"/>
      <c r="N738" s="3083"/>
      <c r="O738" s="3083"/>
      <c r="P738" s="63"/>
      <c r="Q738" s="871"/>
      <c r="R738" s="871"/>
      <c r="S738" s="871"/>
      <c r="T738" s="871"/>
      <c r="U738" s="871"/>
      <c r="V738" s="871"/>
      <c r="W738" s="63"/>
      <c r="X738" s="63"/>
      <c r="Y738" s="63"/>
      <c r="Z738" s="63"/>
      <c r="AA738" s="63"/>
      <c r="AB738" s="63"/>
      <c r="AC738" s="63"/>
      <c r="AD738" s="63"/>
    </row>
    <row r="739" spans="1:30">
      <c r="A739" s="63"/>
      <c r="B739" s="63"/>
      <c r="C739" s="63"/>
      <c r="D739" s="63"/>
      <c r="E739" s="63"/>
      <c r="F739" s="63"/>
      <c r="G739" s="63"/>
      <c r="H739" s="63"/>
      <c r="I739" s="63"/>
      <c r="J739" s="63"/>
      <c r="K739" s="63"/>
      <c r="L739" s="63"/>
      <c r="M739" s="63"/>
      <c r="N739" s="63"/>
      <c r="O739" s="887"/>
      <c r="P739" s="63"/>
      <c r="Q739" s="871"/>
      <c r="R739" s="871"/>
      <c r="S739" s="871"/>
      <c r="T739" s="871"/>
      <c r="U739" s="871"/>
      <c r="V739" s="871"/>
      <c r="W739" s="63"/>
      <c r="X739" s="63"/>
      <c r="Y739" s="63"/>
      <c r="Z739" s="63"/>
      <c r="AA739" s="63"/>
      <c r="AB739" s="63"/>
      <c r="AC739" s="63"/>
      <c r="AD739" s="63"/>
    </row>
    <row r="740" spans="1:30">
      <c r="A740" s="63"/>
      <c r="B740" s="63"/>
      <c r="C740" s="63"/>
      <c r="D740" s="63"/>
      <c r="E740" s="63"/>
      <c r="F740" s="63"/>
      <c r="G740" s="63"/>
      <c r="H740" s="63"/>
      <c r="I740" s="63"/>
      <c r="J740" s="63"/>
      <c r="K740" s="63"/>
      <c r="L740" s="63"/>
      <c r="M740" s="63"/>
      <c r="N740" s="63"/>
      <c r="O740" s="887"/>
      <c r="P740" s="63"/>
      <c r="Q740" s="871"/>
      <c r="R740" s="871"/>
      <c r="S740" s="871"/>
      <c r="T740" s="871"/>
      <c r="U740" s="871"/>
      <c r="V740" s="871"/>
      <c r="W740" s="63"/>
      <c r="X740" s="63"/>
      <c r="Y740" s="63"/>
      <c r="Z740" s="63"/>
      <c r="AA740" s="63"/>
      <c r="AB740" s="63"/>
      <c r="AC740" s="63"/>
      <c r="AD740" s="63"/>
    </row>
    <row r="741" spans="1:30">
      <c r="A741" s="63"/>
      <c r="B741" s="63"/>
      <c r="C741" s="63"/>
      <c r="D741" s="63"/>
      <c r="E741" s="63"/>
      <c r="F741" s="63"/>
      <c r="G741" s="63"/>
      <c r="H741" s="63"/>
      <c r="I741" s="63"/>
      <c r="J741" s="63"/>
      <c r="K741" s="63"/>
      <c r="L741" s="63"/>
      <c r="M741" s="63"/>
      <c r="N741" s="63"/>
      <c r="O741" s="887"/>
      <c r="P741" s="63"/>
      <c r="Q741" s="890"/>
      <c r="R741" s="888"/>
      <c r="S741" s="889"/>
      <c r="T741" s="889"/>
      <c r="U741" s="871"/>
      <c r="V741" s="871"/>
      <c r="W741" s="63"/>
      <c r="X741" s="63"/>
      <c r="Y741" s="63"/>
      <c r="Z741" s="63"/>
      <c r="AA741" s="63"/>
      <c r="AB741" s="63"/>
      <c r="AC741" s="63"/>
      <c r="AD741" s="63"/>
    </row>
    <row r="742" spans="1:30">
      <c r="A742" s="616" t="s">
        <v>166</v>
      </c>
      <c r="B742" s="379"/>
      <c r="C742" s="379"/>
      <c r="D742" s="379"/>
      <c r="E742" s="379"/>
      <c r="F742" s="379"/>
      <c r="G742" s="379"/>
      <c r="H742" s="379"/>
      <c r="I742" s="379"/>
      <c r="J742" s="379"/>
      <c r="K742" s="379"/>
      <c r="L742" s="379"/>
      <c r="M742" s="379"/>
      <c r="N742" s="379"/>
      <c r="O742" s="379"/>
      <c r="P742" s="63" t="str">
        <f>"個別票"&amp;Q742</f>
        <v>個別票40</v>
      </c>
      <c r="Q742" s="871">
        <f>Q723+1</f>
        <v>40</v>
      </c>
      <c r="R742" s="871"/>
      <c r="S742" s="871"/>
      <c r="T742" s="871"/>
      <c r="U742" s="871"/>
      <c r="V742" s="871"/>
      <c r="W742" s="63"/>
      <c r="X742" s="63"/>
      <c r="Y742" s="63"/>
      <c r="Z742" s="63"/>
      <c r="AA742" s="63"/>
      <c r="AB742" s="63"/>
      <c r="AC742" s="63"/>
      <c r="AD742" s="63"/>
    </row>
    <row r="743" spans="1:30">
      <c r="A743" s="379" t="s">
        <v>146</v>
      </c>
      <c r="B743" s="619"/>
      <c r="C743" s="619"/>
      <c r="D743" s="619"/>
      <c r="E743" s="619"/>
      <c r="F743" s="619"/>
      <c r="G743" s="619"/>
      <c r="H743" s="619"/>
      <c r="I743" s="619"/>
      <c r="J743" s="619"/>
      <c r="K743" s="619"/>
      <c r="L743" s="619"/>
      <c r="M743" s="619"/>
      <c r="N743" s="379"/>
      <c r="O743" s="379"/>
      <c r="P743" s="63"/>
      <c r="Q743" s="871"/>
      <c r="R743" s="871"/>
      <c r="S743" s="871"/>
      <c r="T743" s="871"/>
      <c r="U743" s="871"/>
      <c r="V743" s="871"/>
      <c r="W743" s="63"/>
      <c r="X743" s="63"/>
      <c r="Y743" s="63"/>
      <c r="Z743" s="63"/>
      <c r="AA743" s="63"/>
      <c r="AB743" s="63"/>
      <c r="AC743" s="63"/>
      <c r="AD743" s="63"/>
    </row>
    <row r="744" spans="1:30" ht="17.25">
      <c r="A744" s="3056" t="s">
        <v>240</v>
      </c>
      <c r="B744" s="3056"/>
      <c r="C744" s="3056"/>
      <c r="D744" s="3056"/>
      <c r="E744" s="3056"/>
      <c r="F744" s="3056"/>
      <c r="G744" s="3056"/>
      <c r="H744" s="3056"/>
      <c r="I744" s="3056"/>
      <c r="J744" s="3056"/>
      <c r="K744" s="3056"/>
      <c r="L744" s="3056"/>
      <c r="M744" s="3056"/>
      <c r="N744" s="3056"/>
      <c r="O744" s="3056"/>
      <c r="P744" s="63"/>
      <c r="Q744" s="871"/>
      <c r="R744" s="871"/>
      <c r="S744" s="871"/>
      <c r="T744" s="871"/>
      <c r="U744" s="871"/>
      <c r="V744" s="871"/>
      <c r="W744" s="63"/>
      <c r="X744" s="63"/>
      <c r="Y744" s="63"/>
      <c r="Z744" s="63"/>
      <c r="AA744" s="63"/>
      <c r="AB744" s="63"/>
      <c r="AC744" s="63"/>
      <c r="AD744" s="63"/>
    </row>
    <row r="745" spans="1:30" ht="31.5" customHeight="1">
      <c r="A745" s="860"/>
      <c r="B745" s="860"/>
      <c r="C745" s="860"/>
      <c r="D745" s="860"/>
      <c r="E745" s="860"/>
      <c r="F745" s="860"/>
      <c r="G745" s="860"/>
      <c r="H745" s="860"/>
      <c r="I745" s="860"/>
      <c r="J745" s="860"/>
      <c r="K745" s="860"/>
      <c r="L745" s="860"/>
      <c r="M745" s="860"/>
      <c r="N745" s="860"/>
      <c r="O745" s="860"/>
      <c r="P745" s="63"/>
      <c r="Q745" s="871"/>
      <c r="R745" s="871"/>
      <c r="S745" s="871"/>
      <c r="T745" s="871"/>
      <c r="U745" s="871"/>
      <c r="V745" s="871"/>
      <c r="W745" s="63"/>
      <c r="X745" s="63"/>
      <c r="Y745" s="63"/>
      <c r="Z745" s="63"/>
      <c r="AA745" s="63"/>
      <c r="AB745" s="63"/>
      <c r="AC745" s="63"/>
      <c r="AD745" s="63"/>
    </row>
    <row r="746" spans="1:30" s="873" customFormat="1" ht="15.95" customHeight="1">
      <c r="A746" s="858" t="s">
        <v>147</v>
      </c>
      <c r="B746" s="872"/>
      <c r="C746" s="872"/>
      <c r="D746" s="872"/>
      <c r="E746" s="872"/>
      <c r="F746" s="872"/>
      <c r="G746" s="872"/>
      <c r="H746" s="872"/>
      <c r="I746" s="872"/>
      <c r="J746" s="872"/>
      <c r="K746" s="872"/>
      <c r="L746" s="872"/>
      <c r="M746" s="872"/>
      <c r="P746" s="874"/>
      <c r="Q746" s="875"/>
      <c r="R746" s="875"/>
      <c r="S746" s="875"/>
      <c r="T746" s="875"/>
      <c r="U746" s="871"/>
      <c r="V746" s="875"/>
      <c r="W746" s="874"/>
      <c r="X746" s="63"/>
      <c r="Y746" s="63"/>
      <c r="Z746" s="63"/>
      <c r="AA746" s="63"/>
      <c r="AB746" s="63"/>
      <c r="AC746" s="63"/>
      <c r="AD746" s="63"/>
    </row>
    <row r="747" spans="1:30" ht="39.950000000000003" customHeight="1">
      <c r="A747" s="3057" t="s">
        <v>148</v>
      </c>
      <c r="B747" s="3058"/>
      <c r="C747" s="3059"/>
      <c r="D747" s="3060" t="str">
        <f>参照元個別!I44</f>
        <v>事業所名を入力40</v>
      </c>
      <c r="E747" s="3061"/>
      <c r="F747" s="3061"/>
      <c r="G747" s="3061"/>
      <c r="H747" s="3061"/>
      <c r="I747" s="3061"/>
      <c r="J747" s="3061"/>
      <c r="K747" s="3061"/>
      <c r="L747" s="3061"/>
      <c r="M747" s="3061"/>
      <c r="N747" s="3061"/>
      <c r="O747" s="3062"/>
      <c r="P747" s="63"/>
      <c r="Q747" s="871"/>
      <c r="R747" s="871"/>
      <c r="S747" s="871"/>
      <c r="T747" s="871"/>
      <c r="U747" s="871"/>
      <c r="V747" s="871"/>
      <c r="W747" s="63"/>
      <c r="X747" s="63"/>
      <c r="Y747" s="63"/>
      <c r="Z747" s="63"/>
      <c r="AA747" s="63"/>
      <c r="AB747" s="63"/>
      <c r="AC747" s="63"/>
      <c r="AD747" s="63"/>
    </row>
    <row r="748" spans="1:30" ht="39.950000000000003" customHeight="1">
      <c r="A748" s="3063" t="s">
        <v>149</v>
      </c>
      <c r="B748" s="3064"/>
      <c r="C748" s="3065"/>
      <c r="D748" s="3102"/>
      <c r="E748" s="3103"/>
      <c r="F748" s="3103"/>
      <c r="G748" s="3103"/>
      <c r="H748" s="3103"/>
      <c r="I748" s="3103"/>
      <c r="J748" s="3103"/>
      <c r="K748" s="3103"/>
      <c r="L748" s="3103"/>
      <c r="M748" s="3103"/>
      <c r="N748" s="3103"/>
      <c r="O748" s="3104"/>
      <c r="P748" s="63"/>
      <c r="Q748" s="871"/>
      <c r="R748" s="871"/>
      <c r="S748" s="871"/>
      <c r="T748" s="871"/>
      <c r="U748" s="871"/>
      <c r="V748" s="871"/>
      <c r="W748" s="63"/>
      <c r="X748" s="63"/>
      <c r="Y748" s="63"/>
      <c r="Z748" s="63"/>
      <c r="AA748" s="63"/>
      <c r="AB748" s="63"/>
      <c r="AC748" s="63"/>
      <c r="AD748" s="63"/>
    </row>
    <row r="749" spans="1:30" ht="39.950000000000003" customHeight="1">
      <c r="A749" s="3077" t="s">
        <v>150</v>
      </c>
      <c r="B749" s="3078"/>
      <c r="C749" s="3079"/>
      <c r="D749" s="3080"/>
      <c r="E749" s="876" t="s">
        <v>171</v>
      </c>
      <c r="F749" s="3072" t="s">
        <v>241</v>
      </c>
      <c r="G749" s="3073"/>
      <c r="H749" s="3081" t="str">
        <f ca="1">参照元個別!$O$44</f>
        <v/>
      </c>
      <c r="I749" s="3082"/>
      <c r="J749" s="877" t="s">
        <v>167</v>
      </c>
      <c r="K749" s="3072" t="s">
        <v>242</v>
      </c>
      <c r="L749" s="3073"/>
      <c r="M749" s="3069"/>
      <c r="N749" s="3070"/>
      <c r="O749" s="3071"/>
      <c r="P749" s="63" t="str">
        <f>IFERROR(VLOOKUP(M749,$U$3:$V$18,2,0),"")</f>
        <v/>
      </c>
      <c r="Q749" s="871"/>
      <c r="R749" s="871"/>
      <c r="S749" s="871"/>
      <c r="T749" s="871"/>
      <c r="U749" s="875"/>
      <c r="V749" s="871"/>
      <c r="W749" s="63"/>
      <c r="X749" s="63"/>
      <c r="Y749" s="63"/>
      <c r="Z749" s="63"/>
      <c r="AA749" s="63"/>
      <c r="AB749" s="63"/>
      <c r="AC749" s="63"/>
      <c r="AD749" s="63"/>
    </row>
    <row r="750" spans="1:30" ht="39.950000000000003" customHeight="1">
      <c r="A750" s="3072" t="s">
        <v>243</v>
      </c>
      <c r="B750" s="3073"/>
      <c r="C750" s="3074"/>
      <c r="D750" s="3042"/>
      <c r="E750" s="3043"/>
      <c r="F750" s="3072" t="s">
        <v>153</v>
      </c>
      <c r="G750" s="3073"/>
      <c r="H750" s="3074"/>
      <c r="I750" s="3042"/>
      <c r="J750" s="3043"/>
      <c r="K750" s="3075"/>
      <c r="L750" s="3076"/>
      <c r="M750" s="3076"/>
      <c r="N750" s="3076"/>
      <c r="O750" s="3076"/>
      <c r="P750" s="63"/>
      <c r="Q750" s="871"/>
      <c r="R750" s="871"/>
      <c r="S750" s="871"/>
      <c r="T750" s="871"/>
      <c r="U750" s="871"/>
      <c r="V750" s="871"/>
      <c r="W750" s="63"/>
      <c r="X750" s="63"/>
      <c r="Y750" s="63"/>
      <c r="Z750" s="63"/>
      <c r="AA750" s="63"/>
      <c r="AB750" s="63"/>
      <c r="AC750" s="63"/>
      <c r="AD750" s="63"/>
    </row>
    <row r="751" spans="1:30" ht="18.75" customHeight="1">
      <c r="A751" s="878"/>
      <c r="B751" s="878"/>
      <c r="C751" s="879"/>
      <c r="D751" s="880"/>
      <c r="E751" s="879"/>
      <c r="F751" s="881"/>
      <c r="P751" s="63"/>
      <c r="Q751" s="871"/>
      <c r="R751" s="871"/>
      <c r="S751" s="871"/>
      <c r="T751" s="871"/>
      <c r="U751" s="871"/>
      <c r="V751" s="891"/>
      <c r="W751" s="882"/>
      <c r="X751" s="63"/>
      <c r="Y751" s="63"/>
      <c r="Z751" s="63"/>
      <c r="AA751" s="63"/>
      <c r="AB751" s="63"/>
      <c r="AC751" s="63"/>
      <c r="AD751" s="63"/>
    </row>
    <row r="752" spans="1:30" ht="30" customHeight="1">
      <c r="A752" s="3084" t="s">
        <v>308</v>
      </c>
      <c r="B752" s="3085"/>
      <c r="C752" s="3085"/>
      <c r="D752" s="3085"/>
      <c r="E752" s="3085"/>
      <c r="F752" s="3085"/>
      <c r="G752" s="3085"/>
      <c r="H752" s="3085"/>
      <c r="I752" s="3085"/>
      <c r="J752" s="3085"/>
      <c r="K752" s="3085"/>
      <c r="L752" s="3085"/>
      <c r="M752" s="3085"/>
      <c r="N752" s="3085"/>
      <c r="O752" s="3085"/>
      <c r="P752" s="63"/>
      <c r="Q752" s="871"/>
      <c r="R752" s="871"/>
      <c r="S752" s="871"/>
      <c r="T752" s="871"/>
      <c r="U752" s="871"/>
      <c r="V752" s="891"/>
      <c r="W752" s="882"/>
      <c r="X752" s="63"/>
      <c r="Y752" s="63"/>
      <c r="Z752" s="63"/>
      <c r="AA752" s="63"/>
      <c r="AB752" s="63"/>
      <c r="AC752" s="63"/>
      <c r="AD752" s="63"/>
    </row>
    <row r="753" spans="1:30" s="873" customFormat="1" ht="15.95" customHeight="1">
      <c r="A753" s="823" t="s">
        <v>310</v>
      </c>
      <c r="B753" s="883"/>
      <c r="C753" s="883"/>
      <c r="D753" s="883"/>
      <c r="E753" s="883"/>
      <c r="F753" s="883"/>
      <c r="G753" s="883"/>
      <c r="H753" s="883"/>
      <c r="I753" s="883"/>
      <c r="J753" s="883"/>
      <c r="K753" s="883"/>
      <c r="L753" s="823"/>
      <c r="M753" s="823"/>
      <c r="N753" s="823"/>
      <c r="O753" s="823"/>
      <c r="P753" s="874"/>
      <c r="Q753" s="884"/>
      <c r="R753" s="884"/>
      <c r="S753" s="884"/>
      <c r="T753" s="884"/>
      <c r="U753" s="871"/>
      <c r="V753" s="884"/>
      <c r="W753" s="885"/>
      <c r="X753" s="63"/>
      <c r="Y753" s="63"/>
      <c r="Z753" s="63"/>
      <c r="AA753" s="63"/>
      <c r="AB753" s="63"/>
      <c r="AC753" s="63"/>
      <c r="AD753" s="63"/>
    </row>
    <row r="754" spans="1:30" ht="36" customHeight="1">
      <c r="A754" s="2754"/>
      <c r="B754" s="2756"/>
      <c r="C754" s="2752" t="s">
        <v>307</v>
      </c>
      <c r="D754" s="2752"/>
      <c r="E754" s="2752"/>
      <c r="F754" s="2752"/>
      <c r="G754" s="2752"/>
      <c r="H754" s="2015"/>
      <c r="I754" s="2751" t="s">
        <v>244</v>
      </c>
      <c r="J754" s="2014"/>
      <c r="K754" s="2014"/>
      <c r="L754" s="2014"/>
      <c r="M754" s="2014"/>
      <c r="N754" s="2014"/>
      <c r="O754" s="2015"/>
      <c r="P754" s="63"/>
      <c r="Q754" s="871"/>
      <c r="R754" s="871"/>
      <c r="S754" s="871"/>
      <c r="T754" s="871"/>
      <c r="U754" s="871"/>
      <c r="V754" s="871"/>
      <c r="W754" s="63"/>
      <c r="X754" s="63"/>
      <c r="Y754" s="63"/>
      <c r="Z754" s="63"/>
      <c r="AA754" s="63"/>
      <c r="AB754" s="63"/>
      <c r="AC754" s="63"/>
      <c r="AD754" s="63"/>
    </row>
    <row r="755" spans="1:30" ht="24" customHeight="1">
      <c r="A755" s="2772" t="s">
        <v>184</v>
      </c>
      <c r="B755" s="2773"/>
      <c r="C755" s="3086" t="str">
        <f ca="1">参照元個別!D44</f>
        <v/>
      </c>
      <c r="D755" s="3086"/>
      <c r="E755" s="3086"/>
      <c r="F755" s="3086"/>
      <c r="G755" s="3087"/>
      <c r="H755" s="3090" t="s">
        <v>3165</v>
      </c>
      <c r="I755" s="3105" t="str">
        <f ca="1">参照元個別!F44</f>
        <v/>
      </c>
      <c r="J755" s="3106"/>
      <c r="K755" s="3106"/>
      <c r="L755" s="3106"/>
      <c r="M755" s="3096" t="s">
        <v>3142</v>
      </c>
      <c r="N755" s="3098" t="str">
        <f>参照元個別!G44</f>
        <v>　</v>
      </c>
      <c r="O755" s="3099"/>
      <c r="P755" s="828"/>
      <c r="Q755" s="871"/>
      <c r="R755" s="871"/>
      <c r="S755" s="871"/>
      <c r="T755" s="871"/>
      <c r="U755" s="871"/>
      <c r="V755" s="871"/>
      <c r="W755" s="63"/>
      <c r="X755" s="63"/>
      <c r="Y755" s="63"/>
      <c r="Z755" s="63"/>
      <c r="AA755" s="63"/>
      <c r="AB755" s="63"/>
      <c r="AC755" s="63"/>
      <c r="AD755" s="63"/>
    </row>
    <row r="756" spans="1:30" ht="23.1" customHeight="1">
      <c r="A756" s="2769">
        <f>IF( 報1!$L$28="","", 報1!$L$28 )</f>
        <v>2025</v>
      </c>
      <c r="B756" s="2770"/>
      <c r="C756" s="3088"/>
      <c r="D756" s="3088"/>
      <c r="E756" s="3088"/>
      <c r="F756" s="3088"/>
      <c r="G756" s="3089"/>
      <c r="H756" s="3091"/>
      <c r="I756" s="3107"/>
      <c r="J756" s="3108"/>
      <c r="K756" s="3108"/>
      <c r="L756" s="3108"/>
      <c r="M756" s="3097"/>
      <c r="N756" s="3100"/>
      <c r="O756" s="3101"/>
      <c r="P756" s="828"/>
      <c r="Q756" s="871"/>
      <c r="R756" s="871"/>
      <c r="S756" s="871"/>
      <c r="T756" s="871"/>
      <c r="U756" s="871"/>
      <c r="V756" s="871"/>
      <c r="W756" s="63"/>
      <c r="X756" s="63"/>
      <c r="Y756" s="63"/>
      <c r="Z756" s="63"/>
      <c r="AA756" s="63"/>
      <c r="AB756" s="63"/>
      <c r="AC756" s="63"/>
      <c r="AD756" s="63"/>
    </row>
    <row r="757" spans="1:30">
      <c r="A757" s="3083"/>
      <c r="B757" s="3083"/>
      <c r="C757" s="3083"/>
      <c r="D757" s="3083"/>
      <c r="E757" s="3083"/>
      <c r="F757" s="3083"/>
      <c r="G757" s="3083"/>
      <c r="H757" s="3083"/>
      <c r="I757" s="3083"/>
      <c r="J757" s="3083"/>
      <c r="K757" s="3083"/>
      <c r="L757" s="3083"/>
      <c r="M757" s="3083"/>
      <c r="N757" s="3083"/>
      <c r="O757" s="3083"/>
      <c r="P757" s="63"/>
      <c r="Q757" s="871"/>
      <c r="R757" s="871"/>
      <c r="S757" s="871"/>
      <c r="T757" s="871"/>
      <c r="U757" s="871"/>
      <c r="V757" s="871"/>
      <c r="W757" s="63"/>
      <c r="X757" s="63"/>
      <c r="Y757" s="63"/>
      <c r="Z757" s="63"/>
      <c r="AA757" s="63"/>
      <c r="AB757" s="63"/>
      <c r="AC757" s="63"/>
      <c r="AD757" s="63"/>
    </row>
    <row r="758" spans="1:30">
      <c r="A758" s="63"/>
      <c r="B758" s="63"/>
      <c r="C758" s="63"/>
      <c r="D758" s="63"/>
      <c r="E758" s="63"/>
      <c r="F758" s="63"/>
      <c r="G758" s="63"/>
      <c r="H758" s="63"/>
      <c r="I758" s="63"/>
      <c r="J758" s="63"/>
      <c r="K758" s="63"/>
      <c r="L758" s="63"/>
      <c r="M758" s="63"/>
      <c r="N758" s="63"/>
      <c r="O758" s="887"/>
      <c r="P758" s="63"/>
      <c r="Q758" s="871"/>
      <c r="R758" s="871"/>
      <c r="S758" s="871"/>
      <c r="T758" s="871"/>
      <c r="U758" s="871"/>
      <c r="V758" s="871"/>
      <c r="W758" s="63"/>
      <c r="X758" s="63"/>
      <c r="Y758" s="63"/>
      <c r="Z758" s="63"/>
      <c r="AA758" s="63"/>
      <c r="AB758" s="63"/>
      <c r="AC758" s="63"/>
      <c r="AD758" s="63"/>
    </row>
    <row r="759" spans="1:30">
      <c r="A759" s="63"/>
      <c r="B759" s="63"/>
      <c r="C759" s="63"/>
      <c r="D759" s="63"/>
      <c r="E759" s="63"/>
      <c r="F759" s="63"/>
      <c r="G759" s="63"/>
      <c r="H759" s="63"/>
      <c r="I759" s="63"/>
      <c r="J759" s="63"/>
      <c r="K759" s="63"/>
      <c r="L759" s="63"/>
      <c r="M759" s="63"/>
      <c r="N759" s="63"/>
      <c r="O759" s="887"/>
      <c r="P759" s="63"/>
      <c r="Q759" s="871"/>
      <c r="R759" s="871"/>
      <c r="S759" s="871"/>
      <c r="T759" s="871"/>
      <c r="U759" s="871"/>
      <c r="V759" s="871"/>
      <c r="W759" s="63"/>
      <c r="X759" s="63"/>
      <c r="Y759" s="63"/>
      <c r="Z759" s="63"/>
      <c r="AA759" s="63"/>
      <c r="AB759" s="63"/>
      <c r="AC759" s="63"/>
      <c r="AD759" s="63"/>
    </row>
    <row r="760" spans="1:30">
      <c r="A760" s="63"/>
      <c r="B760" s="63"/>
      <c r="C760" s="63"/>
      <c r="D760" s="63"/>
      <c r="E760" s="63"/>
      <c r="F760" s="63"/>
      <c r="G760" s="63"/>
      <c r="H760" s="63"/>
      <c r="I760" s="63"/>
      <c r="J760" s="63"/>
      <c r="K760" s="63"/>
      <c r="L760" s="63"/>
      <c r="M760" s="63"/>
      <c r="N760" s="63"/>
      <c r="O760" s="887"/>
      <c r="P760" s="63"/>
      <c r="Q760" s="890"/>
      <c r="R760" s="888"/>
      <c r="S760" s="889"/>
      <c r="T760" s="889"/>
      <c r="U760" s="871"/>
      <c r="V760" s="871"/>
      <c r="W760" s="63"/>
      <c r="X760" s="63"/>
      <c r="Y760" s="63"/>
      <c r="Z760" s="63"/>
      <c r="AA760" s="63"/>
      <c r="AB760" s="63"/>
      <c r="AC760" s="63"/>
      <c r="AD760" s="63"/>
    </row>
  </sheetData>
  <sheetProtection algorithmName="SHA-512" hashValue="A2T5tKMuxv+L0oXVoQbRc2TbglR+iSM5ONSPdWoTdn8uZU2LBuhbFvM+V3P+SNieBiYTUYXFArQVdN86g3q+XQ==" saltValue="bFO4XpeuDFGvlrujEV+36A==" spinCount="100000" sheet="1" formatCells="0"/>
  <mergeCells count="1120">
    <mergeCell ref="A757:O757"/>
    <mergeCell ref="A752:O752"/>
    <mergeCell ref="A754:B754"/>
    <mergeCell ref="C754:H754"/>
    <mergeCell ref="I754:O754"/>
    <mergeCell ref="A755:B755"/>
    <mergeCell ref="C755:G756"/>
    <mergeCell ref="H755:H756"/>
    <mergeCell ref="I755:L756"/>
    <mergeCell ref="M755:M756"/>
    <mergeCell ref="N755:O756"/>
    <mergeCell ref="A756:B756"/>
    <mergeCell ref="M749:O749"/>
    <mergeCell ref="A750:B750"/>
    <mergeCell ref="C750:E750"/>
    <mergeCell ref="F750:G750"/>
    <mergeCell ref="H750:J750"/>
    <mergeCell ref="K750:O750"/>
    <mergeCell ref="A749:B749"/>
    <mergeCell ref="C749:D749"/>
    <mergeCell ref="F749:G749"/>
    <mergeCell ref="H749:I749"/>
    <mergeCell ref="K749:L749"/>
    <mergeCell ref="A744:O744"/>
    <mergeCell ref="A747:C747"/>
    <mergeCell ref="D747:O747"/>
    <mergeCell ref="A748:C748"/>
    <mergeCell ref="D748:O748"/>
    <mergeCell ref="A738:O738"/>
    <mergeCell ref="A733:O733"/>
    <mergeCell ref="A735:B735"/>
    <mergeCell ref="C735:H735"/>
    <mergeCell ref="I735:O735"/>
    <mergeCell ref="A736:B736"/>
    <mergeCell ref="C736:G737"/>
    <mergeCell ref="H736:H737"/>
    <mergeCell ref="I736:L737"/>
    <mergeCell ref="M736:M737"/>
    <mergeCell ref="N736:O737"/>
    <mergeCell ref="A737:B737"/>
    <mergeCell ref="M730:O730"/>
    <mergeCell ref="A731:B731"/>
    <mergeCell ref="C731:E731"/>
    <mergeCell ref="F731:G731"/>
    <mergeCell ref="H731:J731"/>
    <mergeCell ref="K731:O731"/>
    <mergeCell ref="A730:B730"/>
    <mergeCell ref="C730:D730"/>
    <mergeCell ref="F730:G730"/>
    <mergeCell ref="H730:I730"/>
    <mergeCell ref="K730:L730"/>
    <mergeCell ref="A725:O725"/>
    <mergeCell ref="A728:C728"/>
    <mergeCell ref="D728:O728"/>
    <mergeCell ref="A729:C729"/>
    <mergeCell ref="D729:O729"/>
    <mergeCell ref="A719:O719"/>
    <mergeCell ref="A714:O714"/>
    <mergeCell ref="A716:B716"/>
    <mergeCell ref="C716:H716"/>
    <mergeCell ref="I716:O716"/>
    <mergeCell ref="A717:B717"/>
    <mergeCell ref="C717:G718"/>
    <mergeCell ref="H717:H718"/>
    <mergeCell ref="I717:L718"/>
    <mergeCell ref="M717:M718"/>
    <mergeCell ref="N717:O718"/>
    <mergeCell ref="A718:B718"/>
    <mergeCell ref="M711:O711"/>
    <mergeCell ref="A712:B712"/>
    <mergeCell ref="C712:E712"/>
    <mergeCell ref="F712:G712"/>
    <mergeCell ref="H712:J712"/>
    <mergeCell ref="K712:O712"/>
    <mergeCell ref="A711:B711"/>
    <mergeCell ref="C711:D711"/>
    <mergeCell ref="F711:G711"/>
    <mergeCell ref="H711:I711"/>
    <mergeCell ref="K711:L711"/>
    <mergeCell ref="A706:O706"/>
    <mergeCell ref="A709:C709"/>
    <mergeCell ref="D709:O709"/>
    <mergeCell ref="A710:C710"/>
    <mergeCell ref="D710:O710"/>
    <mergeCell ref="A700:O700"/>
    <mergeCell ref="A695:O695"/>
    <mergeCell ref="A697:B697"/>
    <mergeCell ref="C697:H697"/>
    <mergeCell ref="I697:O697"/>
    <mergeCell ref="A698:B698"/>
    <mergeCell ref="C698:G699"/>
    <mergeCell ref="H698:H699"/>
    <mergeCell ref="I698:L699"/>
    <mergeCell ref="M698:M699"/>
    <mergeCell ref="N698:O699"/>
    <mergeCell ref="A699:B699"/>
    <mergeCell ref="M692:O692"/>
    <mergeCell ref="A693:B693"/>
    <mergeCell ref="C693:E693"/>
    <mergeCell ref="F693:G693"/>
    <mergeCell ref="H693:J693"/>
    <mergeCell ref="K693:O693"/>
    <mergeCell ref="A692:B692"/>
    <mergeCell ref="C692:D692"/>
    <mergeCell ref="F692:G692"/>
    <mergeCell ref="H692:I692"/>
    <mergeCell ref="K692:L692"/>
    <mergeCell ref="A687:O687"/>
    <mergeCell ref="A690:C690"/>
    <mergeCell ref="D690:O690"/>
    <mergeCell ref="A691:C691"/>
    <mergeCell ref="D691:O691"/>
    <mergeCell ref="A681:O681"/>
    <mergeCell ref="A676:O676"/>
    <mergeCell ref="A678:B678"/>
    <mergeCell ref="C678:H678"/>
    <mergeCell ref="I678:O678"/>
    <mergeCell ref="A679:B679"/>
    <mergeCell ref="C679:G680"/>
    <mergeCell ref="H679:H680"/>
    <mergeCell ref="I679:L680"/>
    <mergeCell ref="M679:M680"/>
    <mergeCell ref="N679:O680"/>
    <mergeCell ref="A680:B680"/>
    <mergeCell ref="M673:O673"/>
    <mergeCell ref="A674:B674"/>
    <mergeCell ref="C674:E674"/>
    <mergeCell ref="F674:G674"/>
    <mergeCell ref="H674:J674"/>
    <mergeCell ref="K674:O674"/>
    <mergeCell ref="A673:B673"/>
    <mergeCell ref="C673:D673"/>
    <mergeCell ref="F673:G673"/>
    <mergeCell ref="H673:I673"/>
    <mergeCell ref="K673:L673"/>
    <mergeCell ref="A668:O668"/>
    <mergeCell ref="A671:C671"/>
    <mergeCell ref="D671:O671"/>
    <mergeCell ref="A672:C672"/>
    <mergeCell ref="D672:O672"/>
    <mergeCell ref="A662:O662"/>
    <mergeCell ref="A657:O657"/>
    <mergeCell ref="A659:B659"/>
    <mergeCell ref="C659:H659"/>
    <mergeCell ref="I659:O659"/>
    <mergeCell ref="A660:B660"/>
    <mergeCell ref="C660:G661"/>
    <mergeCell ref="H660:H661"/>
    <mergeCell ref="I660:L661"/>
    <mergeCell ref="M660:M661"/>
    <mergeCell ref="N660:O661"/>
    <mergeCell ref="A661:B661"/>
    <mergeCell ref="M654:O654"/>
    <mergeCell ref="A655:B655"/>
    <mergeCell ref="C655:E655"/>
    <mergeCell ref="F655:G655"/>
    <mergeCell ref="H655:J655"/>
    <mergeCell ref="K655:O655"/>
    <mergeCell ref="A654:B654"/>
    <mergeCell ref="C654:D654"/>
    <mergeCell ref="F654:G654"/>
    <mergeCell ref="H654:I654"/>
    <mergeCell ref="K654:L654"/>
    <mergeCell ref="A649:O649"/>
    <mergeCell ref="A652:C652"/>
    <mergeCell ref="D652:O652"/>
    <mergeCell ref="A653:C653"/>
    <mergeCell ref="D653:O653"/>
    <mergeCell ref="A643:O643"/>
    <mergeCell ref="A638:O638"/>
    <mergeCell ref="A640:B640"/>
    <mergeCell ref="C640:H640"/>
    <mergeCell ref="I640:O640"/>
    <mergeCell ref="A641:B641"/>
    <mergeCell ref="C641:G642"/>
    <mergeCell ref="H641:H642"/>
    <mergeCell ref="I641:L642"/>
    <mergeCell ref="M641:M642"/>
    <mergeCell ref="N641:O642"/>
    <mergeCell ref="A642:B642"/>
    <mergeCell ref="M635:O635"/>
    <mergeCell ref="A636:B636"/>
    <mergeCell ref="C636:E636"/>
    <mergeCell ref="F636:G636"/>
    <mergeCell ref="H636:J636"/>
    <mergeCell ref="K636:O636"/>
    <mergeCell ref="A635:B635"/>
    <mergeCell ref="C635:D635"/>
    <mergeCell ref="F635:G635"/>
    <mergeCell ref="H635:I635"/>
    <mergeCell ref="K635:L635"/>
    <mergeCell ref="A630:O630"/>
    <mergeCell ref="A633:C633"/>
    <mergeCell ref="D633:O633"/>
    <mergeCell ref="A634:C634"/>
    <mergeCell ref="D634:O634"/>
    <mergeCell ref="A624:O624"/>
    <mergeCell ref="A619:O619"/>
    <mergeCell ref="A621:B621"/>
    <mergeCell ref="C621:H621"/>
    <mergeCell ref="I621:O621"/>
    <mergeCell ref="A622:B622"/>
    <mergeCell ref="C622:G623"/>
    <mergeCell ref="H622:H623"/>
    <mergeCell ref="I622:L623"/>
    <mergeCell ref="M622:M623"/>
    <mergeCell ref="N622:O623"/>
    <mergeCell ref="A623:B623"/>
    <mergeCell ref="M616:O616"/>
    <mergeCell ref="A617:B617"/>
    <mergeCell ref="C617:E617"/>
    <mergeCell ref="F617:G617"/>
    <mergeCell ref="H617:J617"/>
    <mergeCell ref="K617:O617"/>
    <mergeCell ref="A616:B616"/>
    <mergeCell ref="C616:D616"/>
    <mergeCell ref="F616:G616"/>
    <mergeCell ref="H616:I616"/>
    <mergeCell ref="K616:L616"/>
    <mergeCell ref="A611:O611"/>
    <mergeCell ref="A614:C614"/>
    <mergeCell ref="D614:O614"/>
    <mergeCell ref="A615:C615"/>
    <mergeCell ref="D615:O615"/>
    <mergeCell ref="A605:O605"/>
    <mergeCell ref="A600:O600"/>
    <mergeCell ref="A602:B602"/>
    <mergeCell ref="C602:H602"/>
    <mergeCell ref="I602:O602"/>
    <mergeCell ref="A603:B603"/>
    <mergeCell ref="C603:G604"/>
    <mergeCell ref="H603:H604"/>
    <mergeCell ref="I603:L604"/>
    <mergeCell ref="M603:M604"/>
    <mergeCell ref="N603:O604"/>
    <mergeCell ref="A604:B604"/>
    <mergeCell ref="M597:O597"/>
    <mergeCell ref="A598:B598"/>
    <mergeCell ref="C598:E598"/>
    <mergeCell ref="F598:G598"/>
    <mergeCell ref="H598:J598"/>
    <mergeCell ref="K598:O598"/>
    <mergeCell ref="A597:B597"/>
    <mergeCell ref="C597:D597"/>
    <mergeCell ref="F597:G597"/>
    <mergeCell ref="H597:I597"/>
    <mergeCell ref="K597:L597"/>
    <mergeCell ref="A592:O592"/>
    <mergeCell ref="A595:C595"/>
    <mergeCell ref="D595:O595"/>
    <mergeCell ref="A596:C596"/>
    <mergeCell ref="D596:O596"/>
    <mergeCell ref="A586:O586"/>
    <mergeCell ref="A581:O581"/>
    <mergeCell ref="A583:B583"/>
    <mergeCell ref="C583:H583"/>
    <mergeCell ref="I583:O583"/>
    <mergeCell ref="A584:B584"/>
    <mergeCell ref="C584:G585"/>
    <mergeCell ref="H584:H585"/>
    <mergeCell ref="I584:L585"/>
    <mergeCell ref="M584:M585"/>
    <mergeCell ref="N584:O585"/>
    <mergeCell ref="A585:B585"/>
    <mergeCell ref="M578:O578"/>
    <mergeCell ref="A579:B579"/>
    <mergeCell ref="C579:E579"/>
    <mergeCell ref="F579:G579"/>
    <mergeCell ref="H579:J579"/>
    <mergeCell ref="K579:O579"/>
    <mergeCell ref="A578:B578"/>
    <mergeCell ref="C578:D578"/>
    <mergeCell ref="F578:G578"/>
    <mergeCell ref="H578:I578"/>
    <mergeCell ref="K578:L578"/>
    <mergeCell ref="A573:O573"/>
    <mergeCell ref="A576:C576"/>
    <mergeCell ref="D576:O576"/>
    <mergeCell ref="A577:C577"/>
    <mergeCell ref="D577:O577"/>
    <mergeCell ref="A567:O567"/>
    <mergeCell ref="A562:O562"/>
    <mergeCell ref="A564:B564"/>
    <mergeCell ref="C564:H564"/>
    <mergeCell ref="I564:O564"/>
    <mergeCell ref="A565:B565"/>
    <mergeCell ref="C565:G566"/>
    <mergeCell ref="H565:H566"/>
    <mergeCell ref="I565:L566"/>
    <mergeCell ref="M565:M566"/>
    <mergeCell ref="N565:O566"/>
    <mergeCell ref="A566:B566"/>
    <mergeCell ref="M559:O559"/>
    <mergeCell ref="A560:B560"/>
    <mergeCell ref="C560:E560"/>
    <mergeCell ref="F560:G560"/>
    <mergeCell ref="H560:J560"/>
    <mergeCell ref="K560:O560"/>
    <mergeCell ref="A559:B559"/>
    <mergeCell ref="C559:D559"/>
    <mergeCell ref="F559:G559"/>
    <mergeCell ref="H559:I559"/>
    <mergeCell ref="K559:L559"/>
    <mergeCell ref="A554:O554"/>
    <mergeCell ref="A557:C557"/>
    <mergeCell ref="D557:O557"/>
    <mergeCell ref="A558:C558"/>
    <mergeCell ref="D558:O558"/>
    <mergeCell ref="A548:O548"/>
    <mergeCell ref="A543:O543"/>
    <mergeCell ref="A545:B545"/>
    <mergeCell ref="C545:H545"/>
    <mergeCell ref="I545:O545"/>
    <mergeCell ref="A546:B546"/>
    <mergeCell ref="C546:G547"/>
    <mergeCell ref="H546:H547"/>
    <mergeCell ref="I546:L547"/>
    <mergeCell ref="M546:M547"/>
    <mergeCell ref="N546:O547"/>
    <mergeCell ref="A547:B547"/>
    <mergeCell ref="M540:O540"/>
    <mergeCell ref="A541:B541"/>
    <mergeCell ref="C541:E541"/>
    <mergeCell ref="F541:G541"/>
    <mergeCell ref="H541:J541"/>
    <mergeCell ref="K541:O541"/>
    <mergeCell ref="A540:B540"/>
    <mergeCell ref="C540:D540"/>
    <mergeCell ref="F540:G540"/>
    <mergeCell ref="H540:I540"/>
    <mergeCell ref="K540:L540"/>
    <mergeCell ref="A535:O535"/>
    <mergeCell ref="A538:C538"/>
    <mergeCell ref="D538:O538"/>
    <mergeCell ref="A539:C539"/>
    <mergeCell ref="D539:O539"/>
    <mergeCell ref="A529:O529"/>
    <mergeCell ref="A524:O524"/>
    <mergeCell ref="A526:B526"/>
    <mergeCell ref="C526:H526"/>
    <mergeCell ref="I526:O526"/>
    <mergeCell ref="A527:B527"/>
    <mergeCell ref="C527:G528"/>
    <mergeCell ref="H527:H528"/>
    <mergeCell ref="I527:L528"/>
    <mergeCell ref="M527:M528"/>
    <mergeCell ref="N527:O528"/>
    <mergeCell ref="A528:B528"/>
    <mergeCell ref="M521:O521"/>
    <mergeCell ref="A522:B522"/>
    <mergeCell ref="C522:E522"/>
    <mergeCell ref="F522:G522"/>
    <mergeCell ref="H522:J522"/>
    <mergeCell ref="K522:O522"/>
    <mergeCell ref="A521:B521"/>
    <mergeCell ref="C521:D521"/>
    <mergeCell ref="F521:G521"/>
    <mergeCell ref="H521:I521"/>
    <mergeCell ref="K521:L521"/>
    <mergeCell ref="A516:O516"/>
    <mergeCell ref="A519:C519"/>
    <mergeCell ref="D519:O519"/>
    <mergeCell ref="A520:C520"/>
    <mergeCell ref="D520:O520"/>
    <mergeCell ref="A510:O510"/>
    <mergeCell ref="A505:O505"/>
    <mergeCell ref="A507:B507"/>
    <mergeCell ref="C507:H507"/>
    <mergeCell ref="I507:O507"/>
    <mergeCell ref="A508:B508"/>
    <mergeCell ref="C508:G509"/>
    <mergeCell ref="H508:H509"/>
    <mergeCell ref="I508:L509"/>
    <mergeCell ref="M508:M509"/>
    <mergeCell ref="N508:O509"/>
    <mergeCell ref="A509:B509"/>
    <mergeCell ref="M502:O502"/>
    <mergeCell ref="A503:B503"/>
    <mergeCell ref="C503:E503"/>
    <mergeCell ref="F503:G503"/>
    <mergeCell ref="H503:J503"/>
    <mergeCell ref="K503:O503"/>
    <mergeCell ref="A502:B502"/>
    <mergeCell ref="C502:D502"/>
    <mergeCell ref="F502:G502"/>
    <mergeCell ref="H502:I502"/>
    <mergeCell ref="K502:L502"/>
    <mergeCell ref="A497:O497"/>
    <mergeCell ref="A500:C500"/>
    <mergeCell ref="D500:O500"/>
    <mergeCell ref="A501:C501"/>
    <mergeCell ref="D501:O501"/>
    <mergeCell ref="A491:O491"/>
    <mergeCell ref="A486:O486"/>
    <mergeCell ref="A488:B488"/>
    <mergeCell ref="C488:H488"/>
    <mergeCell ref="I488:O488"/>
    <mergeCell ref="A489:B489"/>
    <mergeCell ref="C489:G490"/>
    <mergeCell ref="H489:H490"/>
    <mergeCell ref="I489:L490"/>
    <mergeCell ref="M489:M490"/>
    <mergeCell ref="N489:O490"/>
    <mergeCell ref="A490:B490"/>
    <mergeCell ref="M483:O483"/>
    <mergeCell ref="A484:B484"/>
    <mergeCell ref="C484:E484"/>
    <mergeCell ref="F484:G484"/>
    <mergeCell ref="H484:J484"/>
    <mergeCell ref="K484:O484"/>
    <mergeCell ref="A483:B483"/>
    <mergeCell ref="C483:D483"/>
    <mergeCell ref="F483:G483"/>
    <mergeCell ref="H483:I483"/>
    <mergeCell ref="K483:L483"/>
    <mergeCell ref="A478:O478"/>
    <mergeCell ref="A481:C481"/>
    <mergeCell ref="D481:O481"/>
    <mergeCell ref="A482:C482"/>
    <mergeCell ref="D482:O482"/>
    <mergeCell ref="A472:O472"/>
    <mergeCell ref="A467:O467"/>
    <mergeCell ref="A469:B469"/>
    <mergeCell ref="C469:H469"/>
    <mergeCell ref="I469:O469"/>
    <mergeCell ref="A470:B470"/>
    <mergeCell ref="C470:G471"/>
    <mergeCell ref="H470:H471"/>
    <mergeCell ref="I470:L471"/>
    <mergeCell ref="M470:M471"/>
    <mergeCell ref="N470:O471"/>
    <mergeCell ref="A471:B471"/>
    <mergeCell ref="M464:O464"/>
    <mergeCell ref="A465:B465"/>
    <mergeCell ref="C465:E465"/>
    <mergeCell ref="F465:G465"/>
    <mergeCell ref="H465:J465"/>
    <mergeCell ref="K465:O465"/>
    <mergeCell ref="A464:B464"/>
    <mergeCell ref="C464:D464"/>
    <mergeCell ref="F464:G464"/>
    <mergeCell ref="H464:I464"/>
    <mergeCell ref="K464:L464"/>
    <mergeCell ref="A459:O459"/>
    <mergeCell ref="A462:C462"/>
    <mergeCell ref="D462:O462"/>
    <mergeCell ref="A463:C463"/>
    <mergeCell ref="D463:O463"/>
    <mergeCell ref="A453:O453"/>
    <mergeCell ref="A448:O448"/>
    <mergeCell ref="A450:B450"/>
    <mergeCell ref="C450:H450"/>
    <mergeCell ref="I450:O450"/>
    <mergeCell ref="A451:B451"/>
    <mergeCell ref="C451:G452"/>
    <mergeCell ref="H451:H452"/>
    <mergeCell ref="I451:L452"/>
    <mergeCell ref="M451:M452"/>
    <mergeCell ref="N451:O452"/>
    <mergeCell ref="A452:B452"/>
    <mergeCell ref="M445:O445"/>
    <mergeCell ref="A446:B446"/>
    <mergeCell ref="C446:E446"/>
    <mergeCell ref="F446:G446"/>
    <mergeCell ref="H446:J446"/>
    <mergeCell ref="K446:O446"/>
    <mergeCell ref="A445:B445"/>
    <mergeCell ref="C445:D445"/>
    <mergeCell ref="F445:G445"/>
    <mergeCell ref="H445:I445"/>
    <mergeCell ref="K445:L445"/>
    <mergeCell ref="A440:O440"/>
    <mergeCell ref="A443:C443"/>
    <mergeCell ref="D443:O443"/>
    <mergeCell ref="A444:C444"/>
    <mergeCell ref="D444:O444"/>
    <mergeCell ref="A434:O434"/>
    <mergeCell ref="A429:O429"/>
    <mergeCell ref="A431:B431"/>
    <mergeCell ref="C431:H431"/>
    <mergeCell ref="I431:O431"/>
    <mergeCell ref="A432:B432"/>
    <mergeCell ref="C432:G433"/>
    <mergeCell ref="H432:H433"/>
    <mergeCell ref="I432:L433"/>
    <mergeCell ref="M432:M433"/>
    <mergeCell ref="N432:O433"/>
    <mergeCell ref="A433:B433"/>
    <mergeCell ref="M426:O426"/>
    <mergeCell ref="A427:B427"/>
    <mergeCell ref="C427:E427"/>
    <mergeCell ref="F427:G427"/>
    <mergeCell ref="H427:J427"/>
    <mergeCell ref="K427:O427"/>
    <mergeCell ref="A426:B426"/>
    <mergeCell ref="C426:D426"/>
    <mergeCell ref="F426:G426"/>
    <mergeCell ref="H426:I426"/>
    <mergeCell ref="K426:L426"/>
    <mergeCell ref="A421:O421"/>
    <mergeCell ref="A424:C424"/>
    <mergeCell ref="D424:O424"/>
    <mergeCell ref="A425:C425"/>
    <mergeCell ref="D425:O425"/>
    <mergeCell ref="A415:O415"/>
    <mergeCell ref="A410:O410"/>
    <mergeCell ref="A412:B412"/>
    <mergeCell ref="C412:H412"/>
    <mergeCell ref="I412:O412"/>
    <mergeCell ref="A413:B413"/>
    <mergeCell ref="C413:G414"/>
    <mergeCell ref="H413:H414"/>
    <mergeCell ref="I413:L414"/>
    <mergeCell ref="M413:M414"/>
    <mergeCell ref="N413:O414"/>
    <mergeCell ref="A414:B414"/>
    <mergeCell ref="M407:O407"/>
    <mergeCell ref="A408:B408"/>
    <mergeCell ref="C408:E408"/>
    <mergeCell ref="F408:G408"/>
    <mergeCell ref="H408:J408"/>
    <mergeCell ref="K408:O408"/>
    <mergeCell ref="A407:B407"/>
    <mergeCell ref="C407:D407"/>
    <mergeCell ref="F407:G407"/>
    <mergeCell ref="H407:I407"/>
    <mergeCell ref="K407:L407"/>
    <mergeCell ref="A402:O402"/>
    <mergeCell ref="A405:C405"/>
    <mergeCell ref="D405:O405"/>
    <mergeCell ref="A406:C406"/>
    <mergeCell ref="D406:O406"/>
    <mergeCell ref="A396:O396"/>
    <mergeCell ref="A391:O391"/>
    <mergeCell ref="A393:B393"/>
    <mergeCell ref="C393:H393"/>
    <mergeCell ref="I393:O393"/>
    <mergeCell ref="A394:B394"/>
    <mergeCell ref="C394:G395"/>
    <mergeCell ref="H394:H395"/>
    <mergeCell ref="I394:L395"/>
    <mergeCell ref="M394:M395"/>
    <mergeCell ref="N394:O395"/>
    <mergeCell ref="A395:B395"/>
    <mergeCell ref="M388:O388"/>
    <mergeCell ref="A389:B389"/>
    <mergeCell ref="C389:E389"/>
    <mergeCell ref="F389:G389"/>
    <mergeCell ref="H389:J389"/>
    <mergeCell ref="K389:O389"/>
    <mergeCell ref="A388:B388"/>
    <mergeCell ref="C388:D388"/>
    <mergeCell ref="F388:G388"/>
    <mergeCell ref="H388:I388"/>
    <mergeCell ref="K388:L388"/>
    <mergeCell ref="A383:O383"/>
    <mergeCell ref="A386:C386"/>
    <mergeCell ref="D386:O386"/>
    <mergeCell ref="A387:C387"/>
    <mergeCell ref="D387:O387"/>
    <mergeCell ref="A377:O377"/>
    <mergeCell ref="A372:O372"/>
    <mergeCell ref="A374:B374"/>
    <mergeCell ref="C374:H374"/>
    <mergeCell ref="I374:O374"/>
    <mergeCell ref="A375:B375"/>
    <mergeCell ref="C375:G376"/>
    <mergeCell ref="H375:H376"/>
    <mergeCell ref="I375:L376"/>
    <mergeCell ref="M375:M376"/>
    <mergeCell ref="N375:O376"/>
    <mergeCell ref="A376:B376"/>
    <mergeCell ref="M369:O369"/>
    <mergeCell ref="A370:B370"/>
    <mergeCell ref="C370:E370"/>
    <mergeCell ref="F370:G370"/>
    <mergeCell ref="H370:J370"/>
    <mergeCell ref="K370:O370"/>
    <mergeCell ref="A369:B369"/>
    <mergeCell ref="C369:D369"/>
    <mergeCell ref="F369:G369"/>
    <mergeCell ref="H369:I369"/>
    <mergeCell ref="K369:L369"/>
    <mergeCell ref="A364:O364"/>
    <mergeCell ref="A367:C367"/>
    <mergeCell ref="D367:O367"/>
    <mergeCell ref="A368:C368"/>
    <mergeCell ref="D368:O368"/>
    <mergeCell ref="A358:O358"/>
    <mergeCell ref="A353:O353"/>
    <mergeCell ref="A355:B355"/>
    <mergeCell ref="C355:H355"/>
    <mergeCell ref="I355:O355"/>
    <mergeCell ref="A356:B356"/>
    <mergeCell ref="C356:G357"/>
    <mergeCell ref="H356:H357"/>
    <mergeCell ref="I356:L357"/>
    <mergeCell ref="M356:M357"/>
    <mergeCell ref="N356:O357"/>
    <mergeCell ref="A357:B357"/>
    <mergeCell ref="M350:O350"/>
    <mergeCell ref="A351:B351"/>
    <mergeCell ref="C351:E351"/>
    <mergeCell ref="F351:G351"/>
    <mergeCell ref="H351:J351"/>
    <mergeCell ref="K351:O351"/>
    <mergeCell ref="A350:B350"/>
    <mergeCell ref="C350:D350"/>
    <mergeCell ref="F350:G350"/>
    <mergeCell ref="H350:I350"/>
    <mergeCell ref="K350:L350"/>
    <mergeCell ref="A345:O345"/>
    <mergeCell ref="A348:C348"/>
    <mergeCell ref="D348:O348"/>
    <mergeCell ref="A349:C349"/>
    <mergeCell ref="D349:O349"/>
    <mergeCell ref="A339:O339"/>
    <mergeCell ref="A334:O334"/>
    <mergeCell ref="A336:B336"/>
    <mergeCell ref="C336:H336"/>
    <mergeCell ref="I336:O336"/>
    <mergeCell ref="A337:B337"/>
    <mergeCell ref="C337:G338"/>
    <mergeCell ref="H337:H338"/>
    <mergeCell ref="I337:L338"/>
    <mergeCell ref="M337:M338"/>
    <mergeCell ref="N337:O338"/>
    <mergeCell ref="A338:B338"/>
    <mergeCell ref="M331:O331"/>
    <mergeCell ref="A332:B332"/>
    <mergeCell ref="C332:E332"/>
    <mergeCell ref="F332:G332"/>
    <mergeCell ref="H332:J332"/>
    <mergeCell ref="K332:O332"/>
    <mergeCell ref="A331:B331"/>
    <mergeCell ref="C331:D331"/>
    <mergeCell ref="F331:G331"/>
    <mergeCell ref="H331:I331"/>
    <mergeCell ref="K331:L331"/>
    <mergeCell ref="A326:O326"/>
    <mergeCell ref="A329:C329"/>
    <mergeCell ref="D329:O329"/>
    <mergeCell ref="A330:C330"/>
    <mergeCell ref="D330:O330"/>
    <mergeCell ref="A320:O320"/>
    <mergeCell ref="A315:O315"/>
    <mergeCell ref="A317:B317"/>
    <mergeCell ref="C317:H317"/>
    <mergeCell ref="I317:O317"/>
    <mergeCell ref="A318:B318"/>
    <mergeCell ref="C318:G319"/>
    <mergeCell ref="H318:H319"/>
    <mergeCell ref="I318:L319"/>
    <mergeCell ref="M318:M319"/>
    <mergeCell ref="N318:O319"/>
    <mergeCell ref="A319:B319"/>
    <mergeCell ref="M312:O312"/>
    <mergeCell ref="A313:B313"/>
    <mergeCell ref="C313:E313"/>
    <mergeCell ref="F313:G313"/>
    <mergeCell ref="H313:J313"/>
    <mergeCell ref="K313:O313"/>
    <mergeCell ref="A312:B312"/>
    <mergeCell ref="C312:D312"/>
    <mergeCell ref="F312:G312"/>
    <mergeCell ref="H312:I312"/>
    <mergeCell ref="K312:L312"/>
    <mergeCell ref="A307:O307"/>
    <mergeCell ref="A310:C310"/>
    <mergeCell ref="D310:O310"/>
    <mergeCell ref="A311:C311"/>
    <mergeCell ref="D311:O311"/>
    <mergeCell ref="A301:O301"/>
    <mergeCell ref="A296:O296"/>
    <mergeCell ref="A298:B298"/>
    <mergeCell ref="C298:H298"/>
    <mergeCell ref="I298:O298"/>
    <mergeCell ref="A299:B299"/>
    <mergeCell ref="C299:G300"/>
    <mergeCell ref="H299:H300"/>
    <mergeCell ref="I299:L300"/>
    <mergeCell ref="M299:M300"/>
    <mergeCell ref="N299:O300"/>
    <mergeCell ref="A300:B300"/>
    <mergeCell ref="M293:O293"/>
    <mergeCell ref="A294:B294"/>
    <mergeCell ref="C294:E294"/>
    <mergeCell ref="F294:G294"/>
    <mergeCell ref="H294:J294"/>
    <mergeCell ref="K294:O294"/>
    <mergeCell ref="A293:B293"/>
    <mergeCell ref="C293:D293"/>
    <mergeCell ref="F293:G293"/>
    <mergeCell ref="H293:I293"/>
    <mergeCell ref="K293:L293"/>
    <mergeCell ref="A288:O288"/>
    <mergeCell ref="A291:C291"/>
    <mergeCell ref="D291:O291"/>
    <mergeCell ref="A292:C292"/>
    <mergeCell ref="D292:O292"/>
    <mergeCell ref="A282:O282"/>
    <mergeCell ref="A277:O277"/>
    <mergeCell ref="A279:B279"/>
    <mergeCell ref="C279:H279"/>
    <mergeCell ref="I279:O279"/>
    <mergeCell ref="A280:B280"/>
    <mergeCell ref="C280:G281"/>
    <mergeCell ref="H280:H281"/>
    <mergeCell ref="I280:L281"/>
    <mergeCell ref="M280:M281"/>
    <mergeCell ref="N280:O281"/>
    <mergeCell ref="A281:B281"/>
    <mergeCell ref="M274:O274"/>
    <mergeCell ref="A275:B275"/>
    <mergeCell ref="C275:E275"/>
    <mergeCell ref="F275:G275"/>
    <mergeCell ref="H275:J275"/>
    <mergeCell ref="K275:O275"/>
    <mergeCell ref="A274:B274"/>
    <mergeCell ref="C274:D274"/>
    <mergeCell ref="F274:G274"/>
    <mergeCell ref="H274:I274"/>
    <mergeCell ref="K274:L274"/>
    <mergeCell ref="A269:O269"/>
    <mergeCell ref="A272:C272"/>
    <mergeCell ref="D272:O272"/>
    <mergeCell ref="A273:C273"/>
    <mergeCell ref="D273:O273"/>
    <mergeCell ref="A263:O263"/>
    <mergeCell ref="A258:O258"/>
    <mergeCell ref="A260:B260"/>
    <mergeCell ref="C260:H260"/>
    <mergeCell ref="I260:O260"/>
    <mergeCell ref="A261:B261"/>
    <mergeCell ref="C261:G262"/>
    <mergeCell ref="H261:H262"/>
    <mergeCell ref="I261:L262"/>
    <mergeCell ref="M261:M262"/>
    <mergeCell ref="N261:O262"/>
    <mergeCell ref="A262:B262"/>
    <mergeCell ref="M255:O255"/>
    <mergeCell ref="A256:B256"/>
    <mergeCell ref="C256:E256"/>
    <mergeCell ref="F256:G256"/>
    <mergeCell ref="H256:J256"/>
    <mergeCell ref="K256:O256"/>
    <mergeCell ref="A255:B255"/>
    <mergeCell ref="C255:D255"/>
    <mergeCell ref="F255:G255"/>
    <mergeCell ref="H255:I255"/>
    <mergeCell ref="K255:L255"/>
    <mergeCell ref="A250:O250"/>
    <mergeCell ref="A253:C253"/>
    <mergeCell ref="D253:O253"/>
    <mergeCell ref="A254:C254"/>
    <mergeCell ref="D254:O254"/>
    <mergeCell ref="A244:O244"/>
    <mergeCell ref="A239:O239"/>
    <mergeCell ref="A241:B241"/>
    <mergeCell ref="C241:H241"/>
    <mergeCell ref="I241:O241"/>
    <mergeCell ref="A242:B242"/>
    <mergeCell ref="C242:G243"/>
    <mergeCell ref="H242:H243"/>
    <mergeCell ref="I242:L243"/>
    <mergeCell ref="M242:M243"/>
    <mergeCell ref="N242:O243"/>
    <mergeCell ref="A243:B243"/>
    <mergeCell ref="M236:O236"/>
    <mergeCell ref="A237:B237"/>
    <mergeCell ref="C237:E237"/>
    <mergeCell ref="F237:G237"/>
    <mergeCell ref="H237:J237"/>
    <mergeCell ref="K237:O237"/>
    <mergeCell ref="A236:B236"/>
    <mergeCell ref="C236:D236"/>
    <mergeCell ref="F236:G236"/>
    <mergeCell ref="H236:I236"/>
    <mergeCell ref="K236:L236"/>
    <mergeCell ref="A231:O231"/>
    <mergeCell ref="A234:C234"/>
    <mergeCell ref="D234:O234"/>
    <mergeCell ref="A235:C235"/>
    <mergeCell ref="D235:O235"/>
    <mergeCell ref="A225:O225"/>
    <mergeCell ref="A220:O220"/>
    <mergeCell ref="A222:B222"/>
    <mergeCell ref="C222:H222"/>
    <mergeCell ref="I222:O222"/>
    <mergeCell ref="A223:B223"/>
    <mergeCell ref="C223:G224"/>
    <mergeCell ref="H223:H224"/>
    <mergeCell ref="I223:L224"/>
    <mergeCell ref="M223:M224"/>
    <mergeCell ref="N223:O224"/>
    <mergeCell ref="A224:B224"/>
    <mergeCell ref="M217:O217"/>
    <mergeCell ref="A218:B218"/>
    <mergeCell ref="C218:E218"/>
    <mergeCell ref="F218:G218"/>
    <mergeCell ref="H218:J218"/>
    <mergeCell ref="K218:O218"/>
    <mergeCell ref="A217:B217"/>
    <mergeCell ref="C217:D217"/>
    <mergeCell ref="F217:G217"/>
    <mergeCell ref="H217:I217"/>
    <mergeCell ref="K217:L217"/>
    <mergeCell ref="A212:O212"/>
    <mergeCell ref="A215:C215"/>
    <mergeCell ref="D215:O215"/>
    <mergeCell ref="A216:C216"/>
    <mergeCell ref="D216:O216"/>
    <mergeCell ref="A206:O206"/>
    <mergeCell ref="A201:O201"/>
    <mergeCell ref="A203:B203"/>
    <mergeCell ref="C203:H203"/>
    <mergeCell ref="I203:O203"/>
    <mergeCell ref="A204:B204"/>
    <mergeCell ref="C204:G205"/>
    <mergeCell ref="H204:H205"/>
    <mergeCell ref="I204:L205"/>
    <mergeCell ref="M204:M205"/>
    <mergeCell ref="N204:O205"/>
    <mergeCell ref="A205:B205"/>
    <mergeCell ref="M198:O198"/>
    <mergeCell ref="A199:B199"/>
    <mergeCell ref="C199:E199"/>
    <mergeCell ref="F199:G199"/>
    <mergeCell ref="H199:J199"/>
    <mergeCell ref="K199:O199"/>
    <mergeCell ref="A198:B198"/>
    <mergeCell ref="C198:D198"/>
    <mergeCell ref="F198:G198"/>
    <mergeCell ref="H198:I198"/>
    <mergeCell ref="K198:L198"/>
    <mergeCell ref="A193:O193"/>
    <mergeCell ref="A196:C196"/>
    <mergeCell ref="D196:O196"/>
    <mergeCell ref="A197:C197"/>
    <mergeCell ref="D197:O197"/>
    <mergeCell ref="A187:O187"/>
    <mergeCell ref="A182:O182"/>
    <mergeCell ref="A184:B184"/>
    <mergeCell ref="C184:H184"/>
    <mergeCell ref="I184:O184"/>
    <mergeCell ref="A185:B185"/>
    <mergeCell ref="C185:G186"/>
    <mergeCell ref="H185:H186"/>
    <mergeCell ref="I185:L186"/>
    <mergeCell ref="M185:M186"/>
    <mergeCell ref="N185:O186"/>
    <mergeCell ref="A186:B186"/>
    <mergeCell ref="M179:O179"/>
    <mergeCell ref="A180:B180"/>
    <mergeCell ref="C180:E180"/>
    <mergeCell ref="F180:G180"/>
    <mergeCell ref="H180:J180"/>
    <mergeCell ref="K180:O180"/>
    <mergeCell ref="A179:B179"/>
    <mergeCell ref="C179:D179"/>
    <mergeCell ref="F179:G179"/>
    <mergeCell ref="H179:I179"/>
    <mergeCell ref="K179:L179"/>
    <mergeCell ref="A174:O174"/>
    <mergeCell ref="A177:C177"/>
    <mergeCell ref="D177:O177"/>
    <mergeCell ref="A178:C178"/>
    <mergeCell ref="D178:O178"/>
    <mergeCell ref="A168:O168"/>
    <mergeCell ref="A163:O163"/>
    <mergeCell ref="A165:B165"/>
    <mergeCell ref="C165:H165"/>
    <mergeCell ref="I165:O165"/>
    <mergeCell ref="A166:B166"/>
    <mergeCell ref="C166:G167"/>
    <mergeCell ref="H166:H167"/>
    <mergeCell ref="I166:L167"/>
    <mergeCell ref="M166:M167"/>
    <mergeCell ref="N166:O167"/>
    <mergeCell ref="A167:B167"/>
    <mergeCell ref="M160:O160"/>
    <mergeCell ref="A161:B161"/>
    <mergeCell ref="C161:E161"/>
    <mergeCell ref="F161:G161"/>
    <mergeCell ref="H161:J161"/>
    <mergeCell ref="K161:O161"/>
    <mergeCell ref="A160:B160"/>
    <mergeCell ref="C160:D160"/>
    <mergeCell ref="F160:G160"/>
    <mergeCell ref="H160:I160"/>
    <mergeCell ref="K160:L160"/>
    <mergeCell ref="A155:O155"/>
    <mergeCell ref="A158:C158"/>
    <mergeCell ref="D158:O158"/>
    <mergeCell ref="A159:C159"/>
    <mergeCell ref="D159:O159"/>
    <mergeCell ref="A149:O149"/>
    <mergeCell ref="A144:O144"/>
    <mergeCell ref="A146:B146"/>
    <mergeCell ref="C146:H146"/>
    <mergeCell ref="I146:O146"/>
    <mergeCell ref="A147:B147"/>
    <mergeCell ref="C147:G148"/>
    <mergeCell ref="H147:H148"/>
    <mergeCell ref="I147:L148"/>
    <mergeCell ref="M147:M148"/>
    <mergeCell ref="N147:O148"/>
    <mergeCell ref="A148:B148"/>
    <mergeCell ref="M141:O141"/>
    <mergeCell ref="A142:B142"/>
    <mergeCell ref="C142:E142"/>
    <mergeCell ref="F142:G142"/>
    <mergeCell ref="H142:J142"/>
    <mergeCell ref="K142:O142"/>
    <mergeCell ref="A141:B141"/>
    <mergeCell ref="C141:D141"/>
    <mergeCell ref="F141:G141"/>
    <mergeCell ref="H141:I141"/>
    <mergeCell ref="K141:L141"/>
    <mergeCell ref="A136:O136"/>
    <mergeCell ref="A139:C139"/>
    <mergeCell ref="D139:O139"/>
    <mergeCell ref="A140:C140"/>
    <mergeCell ref="D140:O140"/>
    <mergeCell ref="A130:O130"/>
    <mergeCell ref="A125:O125"/>
    <mergeCell ref="A127:B127"/>
    <mergeCell ref="C127:H127"/>
    <mergeCell ref="I127:O127"/>
    <mergeCell ref="A128:B128"/>
    <mergeCell ref="C128:G129"/>
    <mergeCell ref="H128:H129"/>
    <mergeCell ref="I128:L129"/>
    <mergeCell ref="M128:M129"/>
    <mergeCell ref="N128:O129"/>
    <mergeCell ref="A129:B129"/>
    <mergeCell ref="M122:O122"/>
    <mergeCell ref="A123:B123"/>
    <mergeCell ref="C123:E123"/>
    <mergeCell ref="F123:G123"/>
    <mergeCell ref="H123:J123"/>
    <mergeCell ref="K123:O123"/>
    <mergeCell ref="A122:B122"/>
    <mergeCell ref="C122:D122"/>
    <mergeCell ref="F122:G122"/>
    <mergeCell ref="H122:I122"/>
    <mergeCell ref="K122:L122"/>
    <mergeCell ref="A117:O117"/>
    <mergeCell ref="A120:C120"/>
    <mergeCell ref="D120:O120"/>
    <mergeCell ref="A121:C121"/>
    <mergeCell ref="D121:O121"/>
    <mergeCell ref="A111:O111"/>
    <mergeCell ref="A106:O106"/>
    <mergeCell ref="A108:B108"/>
    <mergeCell ref="C108:H108"/>
    <mergeCell ref="I108:O108"/>
    <mergeCell ref="A109:B109"/>
    <mergeCell ref="C109:G110"/>
    <mergeCell ref="H109:H110"/>
    <mergeCell ref="I109:L110"/>
    <mergeCell ref="M109:M110"/>
    <mergeCell ref="N109:O110"/>
    <mergeCell ref="A110:B110"/>
    <mergeCell ref="M103:O103"/>
    <mergeCell ref="A104:B104"/>
    <mergeCell ref="C104:E104"/>
    <mergeCell ref="F104:G104"/>
    <mergeCell ref="H104:J104"/>
    <mergeCell ref="K104:O104"/>
    <mergeCell ref="A103:B103"/>
    <mergeCell ref="C103:D103"/>
    <mergeCell ref="F103:G103"/>
    <mergeCell ref="H103:I103"/>
    <mergeCell ref="K103:L103"/>
    <mergeCell ref="A98:O98"/>
    <mergeCell ref="A101:C101"/>
    <mergeCell ref="D101:O101"/>
    <mergeCell ref="A102:C102"/>
    <mergeCell ref="D102:O102"/>
    <mergeCell ref="A92:O92"/>
    <mergeCell ref="A87:O87"/>
    <mergeCell ref="A89:B89"/>
    <mergeCell ref="C89:H89"/>
    <mergeCell ref="I89:O89"/>
    <mergeCell ref="A90:B90"/>
    <mergeCell ref="C90:G91"/>
    <mergeCell ref="H90:H91"/>
    <mergeCell ref="I90:L91"/>
    <mergeCell ref="M90:M91"/>
    <mergeCell ref="N90:O91"/>
    <mergeCell ref="A91:B91"/>
    <mergeCell ref="M84:O84"/>
    <mergeCell ref="A85:B85"/>
    <mergeCell ref="C85:E85"/>
    <mergeCell ref="F85:G85"/>
    <mergeCell ref="H85:J85"/>
    <mergeCell ref="K85:O85"/>
    <mergeCell ref="A84:B84"/>
    <mergeCell ref="C84:D84"/>
    <mergeCell ref="F84:G84"/>
    <mergeCell ref="H84:I84"/>
    <mergeCell ref="K84:L84"/>
    <mergeCell ref="A79:O79"/>
    <mergeCell ref="A82:C82"/>
    <mergeCell ref="D82:O82"/>
    <mergeCell ref="A83:C83"/>
    <mergeCell ref="D83:O83"/>
    <mergeCell ref="A73:O73"/>
    <mergeCell ref="A68:O68"/>
    <mergeCell ref="A70:B70"/>
    <mergeCell ref="C70:H70"/>
    <mergeCell ref="I70:O70"/>
    <mergeCell ref="A71:B71"/>
    <mergeCell ref="C71:G72"/>
    <mergeCell ref="H71:H72"/>
    <mergeCell ref="I71:L72"/>
    <mergeCell ref="M71:M72"/>
    <mergeCell ref="N71:O72"/>
    <mergeCell ref="A72:B72"/>
    <mergeCell ref="M65:O65"/>
    <mergeCell ref="A66:B66"/>
    <mergeCell ref="C66:E66"/>
    <mergeCell ref="F66:G66"/>
    <mergeCell ref="H66:J66"/>
    <mergeCell ref="K66:O66"/>
    <mergeCell ref="A65:B65"/>
    <mergeCell ref="C65:D65"/>
    <mergeCell ref="F65:G65"/>
    <mergeCell ref="H65:I65"/>
    <mergeCell ref="K65:L65"/>
    <mergeCell ref="A60:O60"/>
    <mergeCell ref="A63:C63"/>
    <mergeCell ref="D63:O63"/>
    <mergeCell ref="A64:C64"/>
    <mergeCell ref="D64:O64"/>
    <mergeCell ref="A54:O54"/>
    <mergeCell ref="A49:O49"/>
    <mergeCell ref="A51:B51"/>
    <mergeCell ref="C51:H51"/>
    <mergeCell ref="I51:O51"/>
    <mergeCell ref="A52:B52"/>
    <mergeCell ref="C52:G53"/>
    <mergeCell ref="H52:H53"/>
    <mergeCell ref="I52:L53"/>
    <mergeCell ref="M52:M53"/>
    <mergeCell ref="N52:O53"/>
    <mergeCell ref="A53:B53"/>
    <mergeCell ref="M46:O46"/>
    <mergeCell ref="A47:B47"/>
    <mergeCell ref="C47:E47"/>
    <mergeCell ref="F47:G47"/>
    <mergeCell ref="H47:J47"/>
    <mergeCell ref="K47:O47"/>
    <mergeCell ref="A46:B46"/>
    <mergeCell ref="C46:D46"/>
    <mergeCell ref="F46:G46"/>
    <mergeCell ref="H46:I46"/>
    <mergeCell ref="K46:L46"/>
    <mergeCell ref="A41:O41"/>
    <mergeCell ref="A44:C44"/>
    <mergeCell ref="D44:O44"/>
    <mergeCell ref="A45:C45"/>
    <mergeCell ref="D45:O45"/>
    <mergeCell ref="A35:O35"/>
    <mergeCell ref="H33:H34"/>
    <mergeCell ref="I33:L34"/>
    <mergeCell ref="M33:M34"/>
    <mergeCell ref="N33:O34"/>
    <mergeCell ref="A34:B34"/>
    <mergeCell ref="M27:O27"/>
    <mergeCell ref="A28:B28"/>
    <mergeCell ref="C28:E28"/>
    <mergeCell ref="F28:G28"/>
    <mergeCell ref="H28:J28"/>
    <mergeCell ref="K28:O28"/>
    <mergeCell ref="A27:B27"/>
    <mergeCell ref="C27:D27"/>
    <mergeCell ref="F27:G27"/>
    <mergeCell ref="H27:I27"/>
    <mergeCell ref="K27:L27"/>
    <mergeCell ref="A22:O22"/>
    <mergeCell ref="A25:C25"/>
    <mergeCell ref="D25:O25"/>
    <mergeCell ref="A26:C26"/>
    <mergeCell ref="D26:O26"/>
    <mergeCell ref="A30:O30"/>
    <mergeCell ref="A32:B32"/>
    <mergeCell ref="C32:H32"/>
    <mergeCell ref="I32:O32"/>
    <mergeCell ref="A33:B33"/>
    <mergeCell ref="C33:G34"/>
    <mergeCell ref="A3:O3"/>
    <mergeCell ref="A6:C6"/>
    <mergeCell ref="D6:O6"/>
    <mergeCell ref="A7:C7"/>
    <mergeCell ref="D7:O7"/>
    <mergeCell ref="M8:O8"/>
    <mergeCell ref="A9:B9"/>
    <mergeCell ref="C9:E9"/>
    <mergeCell ref="F9:G9"/>
    <mergeCell ref="H9:J9"/>
    <mergeCell ref="K9:O9"/>
    <mergeCell ref="A8:B8"/>
    <mergeCell ref="C8:D8"/>
    <mergeCell ref="F8:G8"/>
    <mergeCell ref="H8:I8"/>
    <mergeCell ref="K8:L8"/>
    <mergeCell ref="A16:O16"/>
    <mergeCell ref="A11:O11"/>
    <mergeCell ref="A13:B13"/>
    <mergeCell ref="C13:H13"/>
    <mergeCell ref="I13:O13"/>
    <mergeCell ref="A14:B14"/>
    <mergeCell ref="C14:G15"/>
    <mergeCell ref="H14:H15"/>
    <mergeCell ref="I14:L15"/>
    <mergeCell ref="M14:M15"/>
    <mergeCell ref="N14:O15"/>
    <mergeCell ref="A15:B15"/>
  </mergeCells>
  <phoneticPr fontId="34"/>
  <dataValidations count="3">
    <dataValidation type="list" allowBlank="1" showInputMessage="1" showErrorMessage="1" sqref="M27:O27 M8:O8 M46:O46 M65:O65 M84:O84 M103:O103 M122:O122 M141:O141 M160:O160 M179:O179 M198:O198 M217:O217 M236:O236 M255:O255 M274:O274 M293:O293 M312:O312 M331:O331 M350:O350 M369:O369 M388:O388 M407:O407 M426:O426 M445:O445 M464:O464 M483:O483 M502:O502 M521:O521 M540:O540 M559:O559 M578:O578 M597:O597 M616:O616 M635:O635 M654:O654 M673:O673 M692:O692 M711:O711 M730:O730 M749:O749" xr:uid="{00000000-0002-0000-4300-000000000000}">
      <formula1>$U$3:$U$18</formula1>
    </dataValidation>
    <dataValidation type="list" allowBlank="1" showInputMessage="1" showErrorMessage="1" sqref="C9:E9 C750:E750 C731:E731 C712:E712 C693:E693 C674:E674 C655:E655 C636:E636 C617:E617 C598:E598 C579:E579 C560:E560 C541:E541 C522:E522 C503:E503 C484:E484 C465:E465 C446:E446 C427:E427 C408:E408 C389:E389 C370:E370 C351:E351 C332:E332 C313:E313 C294:E294 C275:E275 C256:E256 C237:E237 C218:E218 C199:E199 C180:E180 C161:E161 C142:E142 C123:E123 C104:E104 C85:E85 C66:E66 C47:E47 C28:E28" xr:uid="{00000000-0002-0000-4300-000002000000}">
      <formula1>$T$3:$T$5</formula1>
    </dataValidation>
    <dataValidation type="list" allowBlank="1" showInputMessage="1" showErrorMessage="1" sqref="H9:J9 H750:J750 H731:J731 H712:J712 H693:J693 H674:J674 H655:J655 H636:J636 H617:J617 H598:J598 H579:J579 H560:J560 H541:J541 H522:J522 H503:J503 H484:J484 H465:J465 H446:J446 H427:J427 H408:J408 H389:J389 H370:J370 H351:J351 H332:J332 H313:J313 H294:J294 H275:J275 H256:J256 H237:J237 H218:J218 H199:J199 H180:J180 H161:J161 H142:J142 H123:J123 H104:J104 H85:J85 H66:J66 H47:J47 H28:J28" xr:uid="{00000000-0002-0000-4300-000003000000}">
      <formula1>$S$3:$S$5</formula1>
    </dataValidation>
  </dataValidations>
  <printOptions horizontalCentered="1"/>
  <pageMargins left="0.59055118110236227" right="0.59055118110236227" top="0.39370078740157483" bottom="0.59055118110236227" header="0.31496062992125984" footer="0.23622047244094491"/>
  <pageSetup paperSize="9" scale="9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2" id="{2EB05840-EF00-48E2-A1E5-A7B7C1397E8A}">
            <xm:f>OR(報1!$L$24="",報1!$L$24&lt;$Q$1,AND(報1!$P$7=FALSE,報1!$P$8=FALSE,報1!$P$10=FALSE))</xm:f>
            <x14:dxf>
              <fill>
                <patternFill>
                  <bgColor theme="0" tint="-0.24994659260841701"/>
                </patternFill>
              </fill>
            </x14:dxf>
          </x14:cfRule>
          <xm:sqref>A6:O15</xm:sqref>
        </x14:conditionalFormatting>
        <x14:conditionalFormatting xmlns:xm="http://schemas.microsoft.com/office/excel/2006/main">
          <x14:cfRule type="expression" priority="40" id="{3505F2A8-C3C7-4711-BF74-C96451174D92}">
            <xm:f>OR(報1!$L$24="",報1!$L$24&lt;$Q$20,AND(報1!$P$7=FALSE,報1!$P$8=FALSE,報1!$P$10=FALSE))</xm:f>
            <x14:dxf>
              <fill>
                <patternFill>
                  <bgColor theme="0" tint="-0.24994659260841701"/>
                </patternFill>
              </fill>
            </x14:dxf>
          </x14:cfRule>
          <xm:sqref>A25:O34</xm:sqref>
        </x14:conditionalFormatting>
        <x14:conditionalFormatting xmlns:xm="http://schemas.microsoft.com/office/excel/2006/main">
          <x14:cfRule type="expression" priority="39" id="{538970F6-E967-469D-BBDC-E9081840A4F2}">
            <xm:f>OR(報1!$L$24="",報1!$L$24&lt;$Q$39,AND(報1!$P$7=FALSE,報1!$P$8=FALSE,報1!$P$10=FALSE))</xm:f>
            <x14:dxf>
              <fill>
                <patternFill>
                  <bgColor theme="0" tint="-0.24994659260841701"/>
                </patternFill>
              </fill>
            </x14:dxf>
          </x14:cfRule>
          <xm:sqref>A44:O53</xm:sqref>
        </x14:conditionalFormatting>
        <x14:conditionalFormatting xmlns:xm="http://schemas.microsoft.com/office/excel/2006/main">
          <x14:cfRule type="expression" priority="38" id="{3E71B277-78E6-49BE-BD29-CF55840BD801}">
            <xm:f>OR(報1!$L$24="",報1!$L$24&lt;$Q$58,AND(報1!$P$7=FALSE,報1!$P$8=FALSE,報1!$P$10=FALSE))</xm:f>
            <x14:dxf>
              <fill>
                <patternFill>
                  <bgColor theme="0" tint="-0.24994659260841701"/>
                </patternFill>
              </fill>
            </x14:dxf>
          </x14:cfRule>
          <xm:sqref>A63:O72</xm:sqref>
        </x14:conditionalFormatting>
        <x14:conditionalFormatting xmlns:xm="http://schemas.microsoft.com/office/excel/2006/main">
          <x14:cfRule type="expression" priority="37" id="{DF079C59-C8DD-4611-9B3D-316785BA3FFD}">
            <xm:f>OR(報1!$L$24="",報1!$L$24&lt;$Q$77,AND(報1!$P$7=FALSE,報1!$P$8=FALSE,報1!$P$10=FALSE))</xm:f>
            <x14:dxf>
              <fill>
                <patternFill>
                  <bgColor theme="0" tint="-0.24994659260841701"/>
                </patternFill>
              </fill>
            </x14:dxf>
          </x14:cfRule>
          <xm:sqref>A82:O91</xm:sqref>
        </x14:conditionalFormatting>
        <x14:conditionalFormatting xmlns:xm="http://schemas.microsoft.com/office/excel/2006/main">
          <x14:cfRule type="expression" priority="32" id="{BB97D48B-B29C-4C30-82AC-E8864EF990EF}">
            <xm:f>OR(報1!$L$24="",報1!$L$24&lt;$Q$96,AND(報1!$P$7=FALSE,報1!$P$8=FALSE,報1!$P$10=FALSE))</xm:f>
            <x14:dxf>
              <fill>
                <patternFill>
                  <bgColor theme="0" tint="-0.24994659260841701"/>
                </patternFill>
              </fill>
            </x14:dxf>
          </x14:cfRule>
          <xm:sqref>A101:O110</xm:sqref>
        </x14:conditionalFormatting>
        <x14:conditionalFormatting xmlns:xm="http://schemas.microsoft.com/office/excel/2006/main">
          <x14:cfRule type="expression" priority="36" id="{39B4D05B-B113-4D6D-9CB7-86AB5B759C6D}">
            <xm:f>OR(報1!$L$24="",報1!$L$24&lt;$Q$115,AND(報1!$P$7=FALSE,報1!$P$8=FALSE,報1!$P$10=FALSE))</xm:f>
            <x14:dxf>
              <fill>
                <patternFill>
                  <bgColor theme="0" tint="-0.24994659260841701"/>
                </patternFill>
              </fill>
            </x14:dxf>
          </x14:cfRule>
          <xm:sqref>A120:O129</xm:sqref>
        </x14:conditionalFormatting>
        <x14:conditionalFormatting xmlns:xm="http://schemas.microsoft.com/office/excel/2006/main">
          <x14:cfRule type="expression" priority="35" id="{95345582-7951-4E31-AA7E-CFD9726F3977}">
            <xm:f>OR(報1!$L$24="",報1!$L$24&lt;$Q$134,AND(報1!$P$7=FALSE,報1!$P$8=FALSE,報1!$P$10=FALSE))</xm:f>
            <x14:dxf>
              <fill>
                <patternFill>
                  <bgColor theme="0" tint="-0.24994659260841701"/>
                </patternFill>
              </fill>
            </x14:dxf>
          </x14:cfRule>
          <xm:sqref>A139:O148</xm:sqref>
        </x14:conditionalFormatting>
        <x14:conditionalFormatting xmlns:xm="http://schemas.microsoft.com/office/excel/2006/main">
          <x14:cfRule type="expression" priority="34" id="{057A7B31-D9D0-4DBE-A190-805B7E95AFC4}">
            <xm:f>OR(報1!$L$24="",報1!$L$24&lt;$Q$153,AND(報1!$P$7=FALSE,報1!$P$8=FALSE,報1!$P$10=FALSE))</xm:f>
            <x14:dxf>
              <fill>
                <patternFill>
                  <bgColor theme="0" tint="-0.24994659260841701"/>
                </patternFill>
              </fill>
            </x14:dxf>
          </x14:cfRule>
          <xm:sqref>A158:O167</xm:sqref>
        </x14:conditionalFormatting>
        <x14:conditionalFormatting xmlns:xm="http://schemas.microsoft.com/office/excel/2006/main">
          <x14:cfRule type="expression" priority="33" id="{AF2FD2F6-7C6B-45FA-8D18-5AE155302627}">
            <xm:f>OR(報1!$L$24="",報1!$L$24&lt;$Q$172,AND(報1!$P$7=FALSE,報1!$P$8=FALSE,報1!$P$10=FALSE))</xm:f>
            <x14:dxf>
              <fill>
                <patternFill>
                  <bgColor theme="0" tint="-0.24994659260841701"/>
                </patternFill>
              </fill>
            </x14:dxf>
          </x14:cfRule>
          <xm:sqref>A177:O186</xm:sqref>
        </x14:conditionalFormatting>
        <x14:conditionalFormatting xmlns:xm="http://schemas.microsoft.com/office/excel/2006/main">
          <x14:cfRule type="expression" priority="29" id="{68BE4F10-252A-462C-90DF-75AD8333B7C0}">
            <xm:f>OR(報1!$L$24="",報1!$L$24&lt;$Q$191,AND(報1!$P$7=FALSE,報1!$P$8=FALSE,報1!$P$10=FALSE))</xm:f>
            <x14:dxf>
              <fill>
                <patternFill>
                  <bgColor theme="0" tint="-0.24994659260841701"/>
                </patternFill>
              </fill>
            </x14:dxf>
          </x14:cfRule>
          <xm:sqref>A196:O205</xm:sqref>
        </x14:conditionalFormatting>
        <x14:conditionalFormatting xmlns:xm="http://schemas.microsoft.com/office/excel/2006/main">
          <x14:cfRule type="expression" priority="30" id="{20EC0A1C-7BEA-4BA3-A545-FE9F5CA25AFA}">
            <xm:f>OR(報1!$L$24="",報1!$L$24&lt;$Q$210,AND(報1!$P$7=FALSE,報1!$P$8=FALSE,報1!$P$10=FALSE))</xm:f>
            <x14:dxf>
              <fill>
                <patternFill>
                  <bgColor theme="0" tint="-0.24994659260841701"/>
                </patternFill>
              </fill>
            </x14:dxf>
          </x14:cfRule>
          <xm:sqref>A215:O224</xm:sqref>
        </x14:conditionalFormatting>
        <x14:conditionalFormatting xmlns:xm="http://schemas.microsoft.com/office/excel/2006/main">
          <x14:cfRule type="expression" priority="31" id="{76615C37-2019-4AA8-93F9-E9A0A9461F30}">
            <xm:f>OR(報1!$L$24="",報1!$L$24&lt;$Q$229,AND(報1!$P$7=FALSE,報1!$P$8=FALSE,報1!$P$10=FALSE))</xm:f>
            <x14:dxf>
              <fill>
                <patternFill>
                  <bgColor theme="0" tint="-0.24994659260841701"/>
                </patternFill>
              </fill>
            </x14:dxf>
          </x14:cfRule>
          <xm:sqref>A234:O243</xm:sqref>
        </x14:conditionalFormatting>
        <x14:conditionalFormatting xmlns:xm="http://schemas.microsoft.com/office/excel/2006/main">
          <x14:cfRule type="expression" priority="28" id="{39E59204-2494-4719-A155-82D17000E9B8}">
            <xm:f>OR(報1!$L$24="",報1!$L$24&lt;$Q$248,AND(報1!$P$7=FALSE,報1!$P$8=FALSE,報1!$P$10=FALSE))</xm:f>
            <x14:dxf>
              <fill>
                <patternFill>
                  <bgColor theme="0" tint="-0.24994659260841701"/>
                </patternFill>
              </fill>
            </x14:dxf>
          </x14:cfRule>
          <xm:sqref>A253:O262</xm:sqref>
        </x14:conditionalFormatting>
        <x14:conditionalFormatting xmlns:xm="http://schemas.microsoft.com/office/excel/2006/main">
          <x14:cfRule type="expression" priority="25" id="{1154C742-9301-40AE-A289-2CBF5A2B2C2A}">
            <xm:f>OR(報1!$L$24="",報1!$L$24&lt;$Q$267,AND(報1!$P$7=FALSE,報1!$P$8=FALSE,報1!$P$10=FALSE))</xm:f>
            <x14:dxf>
              <fill>
                <patternFill>
                  <bgColor theme="0" tint="-0.24994659260841701"/>
                </patternFill>
              </fill>
            </x14:dxf>
          </x14:cfRule>
          <xm:sqref>A272:O281</xm:sqref>
        </x14:conditionalFormatting>
        <x14:conditionalFormatting xmlns:xm="http://schemas.microsoft.com/office/excel/2006/main">
          <x14:cfRule type="expression" priority="26" id="{1F7F8275-BF23-4BA7-8645-900BB29DA5E9}">
            <xm:f>OR(報1!$L$24="",報1!$L$24&lt;$Q$286,AND(報1!$P$7=FALSE,報1!$P$8=FALSE,報1!$P$10=FALSE))</xm:f>
            <x14:dxf>
              <fill>
                <patternFill>
                  <bgColor theme="0" tint="-0.24994659260841701"/>
                </patternFill>
              </fill>
            </x14:dxf>
          </x14:cfRule>
          <xm:sqref>A291:O300</xm:sqref>
        </x14:conditionalFormatting>
        <x14:conditionalFormatting xmlns:xm="http://schemas.microsoft.com/office/excel/2006/main">
          <x14:cfRule type="expression" priority="27" id="{F0CDE217-A541-4BF2-BD6E-A9EDCDB87548}">
            <xm:f>OR(報1!$L$24="",報1!$L$24&lt;$Q$305,AND(報1!$P$7=FALSE,報1!$P$8=FALSE,報1!$P$10=FALSE))</xm:f>
            <x14:dxf>
              <fill>
                <patternFill>
                  <bgColor theme="0" tint="-0.24994659260841701"/>
                </patternFill>
              </fill>
            </x14:dxf>
          </x14:cfRule>
          <xm:sqref>A310:O319</xm:sqref>
        </x14:conditionalFormatting>
        <x14:conditionalFormatting xmlns:xm="http://schemas.microsoft.com/office/excel/2006/main">
          <x14:cfRule type="expression" priority="24" id="{C5E4FD44-1B0D-453B-BECC-2546FA47715A}">
            <xm:f>OR(報1!$L$24="",報1!$L$24&lt;$Q$324,AND(報1!$P$7=FALSE,報1!$P$8=FALSE,報1!$P$10=FALSE))</xm:f>
            <x14:dxf>
              <fill>
                <patternFill>
                  <bgColor theme="0" tint="-0.24994659260841701"/>
                </patternFill>
              </fill>
            </x14:dxf>
          </x14:cfRule>
          <xm:sqref>A329:O338</xm:sqref>
        </x14:conditionalFormatting>
        <x14:conditionalFormatting xmlns:xm="http://schemas.microsoft.com/office/excel/2006/main">
          <x14:cfRule type="expression" priority="23" id="{7D114E63-3551-46E6-BB7D-DA4FF972903C}">
            <xm:f>OR(報1!$L$24="",報1!$L$24&lt;$Q$343,AND(報1!$P$7=FALSE,報1!$P$8=FALSE,報1!$P$10=FALSE))</xm:f>
            <x14:dxf>
              <fill>
                <patternFill>
                  <bgColor theme="0" tint="-0.24994659260841701"/>
                </patternFill>
              </fill>
            </x14:dxf>
          </x14:cfRule>
          <xm:sqref>A348:O357</xm:sqref>
        </x14:conditionalFormatting>
        <x14:conditionalFormatting xmlns:xm="http://schemas.microsoft.com/office/excel/2006/main">
          <x14:cfRule type="expression" priority="22" id="{4673FCE8-279F-4158-B827-5ED1114306D2}">
            <xm:f>OR(報1!$L$24="",報1!$L$24&lt;$Q$362,AND(報1!$P$7=FALSE,報1!$P$8=FALSE,報1!$P$10=FALSE))</xm:f>
            <x14:dxf>
              <fill>
                <patternFill>
                  <bgColor theme="0" tint="-0.24994659260841701"/>
                </patternFill>
              </fill>
            </x14:dxf>
          </x14:cfRule>
          <xm:sqref>A367:O376</xm:sqref>
        </x14:conditionalFormatting>
        <x14:conditionalFormatting xmlns:xm="http://schemas.microsoft.com/office/excel/2006/main">
          <x14:cfRule type="expression" priority="20" id="{716874FA-7FBD-4A01-9791-7DBCC67E9E81}">
            <xm:f>OR(報1!$L$24="",報1!$L$24&lt;$Q$381,AND(報1!$P$7=FALSE,報1!$P$8=FALSE,報1!$P$10=FALSE))</xm:f>
            <x14:dxf>
              <fill>
                <patternFill>
                  <bgColor theme="0" tint="-0.24994659260841701"/>
                </patternFill>
              </fill>
            </x14:dxf>
          </x14:cfRule>
          <xm:sqref>A386:O395</xm:sqref>
        </x14:conditionalFormatting>
        <x14:conditionalFormatting xmlns:xm="http://schemas.microsoft.com/office/excel/2006/main">
          <x14:cfRule type="expression" priority="21" id="{7218B80E-6E2E-4EF4-AEFC-F2B42A0E69E6}">
            <xm:f>OR(報1!$L$24="",報1!$L$24&lt;$Q$400,AND(報1!$P$7=FALSE,報1!$P$8=FALSE,報1!$P$10=FALSE))</xm:f>
            <x14:dxf>
              <fill>
                <patternFill>
                  <bgColor theme="0" tint="-0.24994659260841701"/>
                </patternFill>
              </fill>
            </x14:dxf>
          </x14:cfRule>
          <xm:sqref>A405:O414</xm:sqref>
        </x14:conditionalFormatting>
        <x14:conditionalFormatting xmlns:xm="http://schemas.microsoft.com/office/excel/2006/main">
          <x14:cfRule type="expression" priority="19" id="{A5E343B5-710E-4A32-90C1-296CDB0037BB}">
            <xm:f>OR(報1!$L$24="",報1!$L$24&lt;$Q$419,AND(報1!$P$7=FALSE,報1!$P$8=FALSE,報1!$P$10=FALSE))</xm:f>
            <x14:dxf>
              <fill>
                <patternFill>
                  <bgColor theme="0" tint="-0.24994659260841701"/>
                </patternFill>
              </fill>
            </x14:dxf>
          </x14:cfRule>
          <xm:sqref>A424:O433</xm:sqref>
        </x14:conditionalFormatting>
        <x14:conditionalFormatting xmlns:xm="http://schemas.microsoft.com/office/excel/2006/main">
          <x14:cfRule type="expression" priority="18" id="{C5BB9F71-61C7-436F-AC26-48F8647362DE}">
            <xm:f>OR(報1!$L$24="",報1!$L$24&lt;$Q$438,AND(報1!$P$7=FALSE,報1!$P$8=FALSE,報1!$P$10=FALSE))</xm:f>
            <x14:dxf>
              <fill>
                <patternFill>
                  <bgColor theme="0" tint="-0.24994659260841701"/>
                </patternFill>
              </fill>
            </x14:dxf>
          </x14:cfRule>
          <xm:sqref>A443:O452</xm:sqref>
        </x14:conditionalFormatting>
        <x14:conditionalFormatting xmlns:xm="http://schemas.microsoft.com/office/excel/2006/main">
          <x14:cfRule type="expression" priority="17" id="{9C8762AF-BCBE-45E7-86C4-4C27A3FCD732}">
            <xm:f>OR(報1!$L$24="",報1!$L$24&lt;$Q$457,AND(報1!$P$7=FALSE,報1!$P$8=FALSE,報1!$P$10=FALSE))</xm:f>
            <x14:dxf>
              <fill>
                <patternFill>
                  <bgColor theme="0" tint="-0.24994659260841701"/>
                </patternFill>
              </fill>
            </x14:dxf>
          </x14:cfRule>
          <xm:sqref>A462:O471</xm:sqref>
        </x14:conditionalFormatting>
        <x14:conditionalFormatting xmlns:xm="http://schemas.microsoft.com/office/excel/2006/main">
          <x14:cfRule type="expression" priority="16" id="{B8B16D29-85CF-48C2-B7D1-2AB8FA20DD27}">
            <xm:f>OR(報1!$L$24="",報1!$L$24&lt;$Q$476,AND(報1!$P$7=FALSE,報1!$P$8=FALSE,報1!$P$10=FALSE))</xm:f>
            <x14:dxf>
              <fill>
                <patternFill>
                  <bgColor theme="0" tint="-0.24994659260841701"/>
                </patternFill>
              </fill>
            </x14:dxf>
          </x14:cfRule>
          <xm:sqref>A481:O490</xm:sqref>
        </x14:conditionalFormatting>
        <x14:conditionalFormatting xmlns:xm="http://schemas.microsoft.com/office/excel/2006/main">
          <x14:cfRule type="expression" priority="15" id="{8B471A14-25BB-416A-82E2-C6BF454AD39F}">
            <xm:f>OR(報1!$L$24="",報1!$L$24&lt;$Q$495,AND(報1!$P$7=FALSE,報1!$P$8=FALSE,報1!$P$10=FALSE))</xm:f>
            <x14:dxf>
              <fill>
                <patternFill>
                  <bgColor theme="0" tint="-0.24994659260841701"/>
                </patternFill>
              </fill>
            </x14:dxf>
          </x14:cfRule>
          <xm:sqref>A500:O509</xm:sqref>
        </x14:conditionalFormatting>
        <x14:conditionalFormatting xmlns:xm="http://schemas.microsoft.com/office/excel/2006/main">
          <x14:cfRule type="expression" priority="14" id="{7B52D403-DEAF-4ADB-9906-986681B99182}">
            <xm:f>OR(報1!$L$24="",報1!$L$24&lt;$Q$514,AND(報1!$P$7=FALSE,報1!$P$8=FALSE,報1!$P$10=FALSE))</xm:f>
            <x14:dxf>
              <fill>
                <patternFill>
                  <bgColor theme="0" tint="-0.24994659260841701"/>
                </patternFill>
              </fill>
            </x14:dxf>
          </x14:cfRule>
          <xm:sqref>A519:O528</xm:sqref>
        </x14:conditionalFormatting>
        <x14:conditionalFormatting xmlns:xm="http://schemas.microsoft.com/office/excel/2006/main">
          <x14:cfRule type="expression" priority="13" id="{2469D0C2-262F-499B-AEC8-02E1341E8AEA}">
            <xm:f>OR(報1!$L$24="",報1!$L$24&lt;$Q$533,AND(報1!$P$7=FALSE,報1!$P$8=FALSE,報1!$P$10=FALSE))</xm:f>
            <x14:dxf>
              <fill>
                <patternFill>
                  <bgColor theme="0" tint="-0.24994659260841701"/>
                </patternFill>
              </fill>
            </x14:dxf>
          </x14:cfRule>
          <xm:sqref>A538:O547</xm:sqref>
        </x14:conditionalFormatting>
        <x14:conditionalFormatting xmlns:xm="http://schemas.microsoft.com/office/excel/2006/main">
          <x14:cfRule type="expression" priority="12" id="{628DE4D1-D260-49B1-8B10-9FB05DD76483}">
            <xm:f>OR(報1!$L$24="",報1!$L$24&lt;$Q$552,AND(報1!$P$7=FALSE,報1!$P$8=FALSE,報1!$P$10=FALSE))</xm:f>
            <x14:dxf>
              <fill>
                <patternFill>
                  <bgColor theme="0" tint="-0.24994659260841701"/>
                </patternFill>
              </fill>
            </x14:dxf>
          </x14:cfRule>
          <xm:sqref>A557:O566</xm:sqref>
        </x14:conditionalFormatting>
        <x14:conditionalFormatting xmlns:xm="http://schemas.microsoft.com/office/excel/2006/main">
          <x14:cfRule type="expression" priority="11" id="{3D19D1F8-5C4A-40AB-ACA2-DC2F9AE2C7AB}">
            <xm:f>OR(報1!$L$24="",報1!$L$24&lt;$Q$571,AND(報1!$P$7=FALSE,報1!$P$8=FALSE,報1!$P$10=FALSE))</xm:f>
            <x14:dxf>
              <fill>
                <patternFill>
                  <bgColor theme="0" tint="-0.24994659260841701"/>
                </patternFill>
              </fill>
            </x14:dxf>
          </x14:cfRule>
          <xm:sqref>A576:O585</xm:sqref>
        </x14:conditionalFormatting>
        <x14:conditionalFormatting xmlns:xm="http://schemas.microsoft.com/office/excel/2006/main">
          <x14:cfRule type="expression" priority="10" id="{240C4F1A-6666-4808-9D7B-170396198C68}">
            <xm:f>OR(報1!$L$24="",報1!$L$24&lt;$Q$590,AND(報1!$P$7=FALSE,報1!$P$8=FALSE,報1!$P$10=FALSE))</xm:f>
            <x14:dxf>
              <fill>
                <patternFill>
                  <bgColor theme="0" tint="-0.24994659260841701"/>
                </patternFill>
              </fill>
            </x14:dxf>
          </x14:cfRule>
          <xm:sqref>A595:O604</xm:sqref>
        </x14:conditionalFormatting>
        <x14:conditionalFormatting xmlns:xm="http://schemas.microsoft.com/office/excel/2006/main">
          <x14:cfRule type="expression" priority="9" id="{664D258B-CD91-4104-99C9-B83BE345EE73}">
            <xm:f>OR(報1!$L$24="",報1!$L$24&lt;$Q$609,AND(報1!$P$7=FALSE,報1!$P$8=FALSE,報1!$P$10=FALSE))</xm:f>
            <x14:dxf>
              <fill>
                <patternFill>
                  <bgColor theme="0" tint="-0.24994659260841701"/>
                </patternFill>
              </fill>
            </x14:dxf>
          </x14:cfRule>
          <xm:sqref>A614:O623</xm:sqref>
        </x14:conditionalFormatting>
        <x14:conditionalFormatting xmlns:xm="http://schemas.microsoft.com/office/excel/2006/main">
          <x14:cfRule type="expression" priority="8" id="{84CE0819-CCB7-4DBB-9C26-DC9D01FD15AF}">
            <xm:f>OR(報1!$L$24="",報1!$L$24&lt;$Q$628,AND(報1!$P$7=FALSE,報1!$P$8=FALSE,報1!$P$10=FALSE))</xm:f>
            <x14:dxf>
              <fill>
                <patternFill>
                  <bgColor theme="0" tint="-0.24994659260841701"/>
                </patternFill>
              </fill>
            </x14:dxf>
          </x14:cfRule>
          <xm:sqref>A633:O642</xm:sqref>
        </x14:conditionalFormatting>
        <x14:conditionalFormatting xmlns:xm="http://schemas.microsoft.com/office/excel/2006/main">
          <x14:cfRule type="expression" priority="7" id="{B894C28A-EC07-4D6D-B9E2-AC56F06DCEA7}">
            <xm:f>OR(報1!$L$24="",報1!$L$24&lt;$Q$647,AND(報1!$P$7=FALSE,報1!$P$8=FALSE,報1!$P$10=FALSE))</xm:f>
            <x14:dxf>
              <fill>
                <patternFill>
                  <bgColor theme="0" tint="-0.24994659260841701"/>
                </patternFill>
              </fill>
            </x14:dxf>
          </x14:cfRule>
          <xm:sqref>A652:O661</xm:sqref>
        </x14:conditionalFormatting>
        <x14:conditionalFormatting xmlns:xm="http://schemas.microsoft.com/office/excel/2006/main">
          <x14:cfRule type="expression" priority="6" id="{079A8EA4-9A80-42B7-8339-4D44C4C94E84}">
            <xm:f>OR(報1!$L$24="",報1!$L$24&lt;$Q$666,AND(報1!$P$7=FALSE,報1!$P$8=FALSE,報1!$P$10=FALSE))</xm:f>
            <x14:dxf>
              <fill>
                <patternFill>
                  <bgColor theme="0" tint="-0.24994659260841701"/>
                </patternFill>
              </fill>
            </x14:dxf>
          </x14:cfRule>
          <xm:sqref>A671:O680</xm:sqref>
        </x14:conditionalFormatting>
        <x14:conditionalFormatting xmlns:xm="http://schemas.microsoft.com/office/excel/2006/main">
          <x14:cfRule type="expression" priority="5" id="{E5F188A6-49CD-4BC7-99AF-1954A825A007}">
            <xm:f>OR(報1!$L$24="",報1!$L$24&lt;$Q$685,AND(報1!$P$7=FALSE,報1!$P$8=FALSE,報1!$P$10=FALSE))</xm:f>
            <x14:dxf>
              <fill>
                <patternFill>
                  <bgColor theme="0" tint="-0.24994659260841701"/>
                </patternFill>
              </fill>
            </x14:dxf>
          </x14:cfRule>
          <xm:sqref>A690:O699</xm:sqref>
        </x14:conditionalFormatting>
        <x14:conditionalFormatting xmlns:xm="http://schemas.microsoft.com/office/excel/2006/main">
          <x14:cfRule type="expression" priority="4" id="{9D1EA6B5-77EF-4142-924A-66B90B061D1F}">
            <xm:f>OR(報1!$L$24="",報1!$L$24&lt;$Q$704,AND(報1!$P$7=FALSE,報1!$P$8=FALSE,報1!$P$10=FALSE))</xm:f>
            <x14:dxf>
              <fill>
                <patternFill>
                  <bgColor theme="0" tint="-0.24994659260841701"/>
                </patternFill>
              </fill>
            </x14:dxf>
          </x14:cfRule>
          <xm:sqref>A709:O718</xm:sqref>
        </x14:conditionalFormatting>
        <x14:conditionalFormatting xmlns:xm="http://schemas.microsoft.com/office/excel/2006/main">
          <x14:cfRule type="expression" priority="3" id="{A5A50D05-044D-4376-9C1A-A382D6E9DDD7}">
            <xm:f>OR(報1!$L$24="",報1!$L$24&lt;$Q$723,AND(報1!$P$7=FALSE,報1!$P$8=FALSE,報1!$P$10=FALSE))</xm:f>
            <x14:dxf>
              <fill>
                <patternFill>
                  <bgColor theme="0" tint="-0.24994659260841701"/>
                </patternFill>
              </fill>
            </x14:dxf>
          </x14:cfRule>
          <xm:sqref>A728:O737</xm:sqref>
        </x14:conditionalFormatting>
        <x14:conditionalFormatting xmlns:xm="http://schemas.microsoft.com/office/excel/2006/main">
          <x14:cfRule type="expression" priority="1" id="{69011726-70AA-456D-A45C-8F3EA7F7E349}">
            <xm:f>OR(報1!$L$24="",報1!$L$24&lt;$Q$742,AND(報1!$P$7=FALSE,報1!$P$8=FALSE,報1!$P$10=FALSE))</xm:f>
            <x14:dxf>
              <fill>
                <patternFill>
                  <bgColor theme="0" tint="-0.24994659260841701"/>
                </patternFill>
              </fill>
            </x14:dxf>
          </x14:cfRule>
          <xm:sqref>A747:O756</xm:sqref>
        </x14:conditionalFormatting>
        <x14:conditionalFormatting xmlns:xm="http://schemas.microsoft.com/office/excel/2006/main">
          <x14:cfRule type="expression" priority="43" id="{8891F019-27EF-4195-9E0D-DD7DA511BB00}">
            <xm:f>AND(報1!$L$23=1,報1!$L$24=1)</xm:f>
            <x14:dxf>
              <fill>
                <patternFill>
                  <bgColor theme="0" tint="-0.24994659260841701"/>
                </patternFill>
              </fill>
            </x14:dxf>
          </x14:cfRule>
          <xm:sqref>C14:O15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47">
    <tabColor theme="0" tint="-0.499984740745262"/>
  </sheetPr>
  <dimension ref="A1:GX26"/>
  <sheetViews>
    <sheetView workbookViewId="0">
      <selection activeCell="FW7" sqref="FW7"/>
    </sheetView>
  </sheetViews>
  <sheetFormatPr defaultRowHeight="13.5"/>
  <cols>
    <col min="1" max="2" width="14.625" customWidth="1"/>
    <col min="3" max="3" width="17.25" customWidth="1"/>
    <col min="9" max="9" width="8.875" customWidth="1"/>
    <col min="71" max="71" width="9.5" customWidth="1"/>
    <col min="110" max="113" width="9" customWidth="1"/>
    <col min="116" max="116" width="9.25" customWidth="1"/>
    <col min="118" max="118" width="8.75" customWidth="1"/>
    <col min="120" max="120" width="9.25" customWidth="1"/>
    <col min="132" max="132" width="9.125" customWidth="1"/>
  </cols>
  <sheetData>
    <row r="1" spans="1:206" ht="17.25">
      <c r="A1" s="141">
        <f>はじめに!A2</f>
        <v>2026</v>
      </c>
      <c r="B1" s="141" t="str">
        <f>"年度様式("&amp;(A1-1)&amp;"年4月～"&amp;A1&amp;"年3月の実績報告用)"</f>
        <v>年度様式(2025年4月～2026年3月の実績報告用)</v>
      </c>
      <c r="G1" t="s">
        <v>3674</v>
      </c>
      <c r="H1" s="790" t="s">
        <v>3327</v>
      </c>
      <c r="I1" s="1300">
        <f>IF(ISERROR(D15),1,IF(OR(MOD((A1-2025),3)=0,F15="新規"),1,0))</f>
        <v>1</v>
      </c>
      <c r="J1" t="s">
        <v>3672</v>
      </c>
    </row>
    <row r="2" spans="1:206" ht="19.5" customHeight="1">
      <c r="G2" t="s">
        <v>3675</v>
      </c>
      <c r="H2" s="790" t="s">
        <v>3328</v>
      </c>
      <c r="I2" s="1300">
        <f>IF(OR(ISERROR(D15),F15="新規"),0,IF((A1-2025)&lt;=0,0,IF(MOD((A1-2025),3)=0,3,MOD((A1-2025),3))))</f>
        <v>0</v>
      </c>
      <c r="J2" t="s">
        <v>3673</v>
      </c>
      <c r="P2">
        <f>MOD((2026-2025),3)</f>
        <v>1</v>
      </c>
    </row>
    <row r="3" spans="1:206">
      <c r="B3" t="str">
        <f ca="1">RIGHT(CELL("filename",B4),LEN(CELL("filename",B4))-FIND("]",CELL("filename",B4)))</f>
        <v>参照元</v>
      </c>
    </row>
    <row r="4" spans="1:206" ht="36" customHeight="1">
      <c r="A4" t="s">
        <v>1925</v>
      </c>
      <c r="B4" s="146" t="s">
        <v>357</v>
      </c>
      <c r="C4" s="147" t="s">
        <v>358</v>
      </c>
      <c r="D4" s="148" t="s">
        <v>359</v>
      </c>
      <c r="E4" s="1303" t="s">
        <v>360</v>
      </c>
      <c r="F4" s="1303" t="s">
        <v>1860</v>
      </c>
      <c r="G4" s="148" t="s">
        <v>3126</v>
      </c>
      <c r="H4" s="148" t="s">
        <v>362</v>
      </c>
      <c r="I4" s="148" t="s">
        <v>132</v>
      </c>
      <c r="J4" s="148" t="s">
        <v>363</v>
      </c>
      <c r="K4" s="148" t="s">
        <v>364</v>
      </c>
      <c r="L4" s="148" t="s">
        <v>365</v>
      </c>
      <c r="M4" s="148" t="s">
        <v>366</v>
      </c>
      <c r="N4" s="148" t="s">
        <v>367</v>
      </c>
      <c r="O4" s="148" t="s">
        <v>368</v>
      </c>
      <c r="P4" s="148" t="s">
        <v>369</v>
      </c>
      <c r="Q4" s="148" t="s">
        <v>370</v>
      </c>
      <c r="R4" s="148" t="s">
        <v>371</v>
      </c>
      <c r="S4" s="148" t="s">
        <v>372</v>
      </c>
      <c r="T4" s="150" t="s">
        <v>3110</v>
      </c>
      <c r="U4" s="150" t="s">
        <v>2885</v>
      </c>
      <c r="V4" s="152" t="s">
        <v>373</v>
      </c>
      <c r="W4" s="152" t="s">
        <v>374</v>
      </c>
      <c r="X4" s="151" t="s">
        <v>3677</v>
      </c>
      <c r="Y4" s="152" t="s">
        <v>373</v>
      </c>
      <c r="Z4" s="152" t="s">
        <v>374</v>
      </c>
      <c r="AA4" s="153" t="s">
        <v>375</v>
      </c>
      <c r="AB4" s="152" t="s">
        <v>375</v>
      </c>
      <c r="AC4" s="148" t="s">
        <v>376</v>
      </c>
      <c r="AD4" s="148" t="s">
        <v>377</v>
      </c>
      <c r="AE4" s="152" t="s">
        <v>378</v>
      </c>
      <c r="AF4" s="148" t="s">
        <v>379</v>
      </c>
      <c r="AG4" s="149" t="s">
        <v>380</v>
      </c>
      <c r="AH4" s="154" t="s">
        <v>381</v>
      </c>
      <c r="AI4" s="148" t="s">
        <v>382</v>
      </c>
      <c r="AJ4" s="148" t="s">
        <v>383</v>
      </c>
      <c r="AK4" s="149" t="s">
        <v>384</v>
      </c>
      <c r="AL4" s="154" t="s">
        <v>385</v>
      </c>
      <c r="AM4" s="149" t="s">
        <v>386</v>
      </c>
      <c r="AN4" s="1322" t="s">
        <v>387</v>
      </c>
      <c r="AO4" s="1322" t="s">
        <v>388</v>
      </c>
      <c r="AP4" s="1322" t="s">
        <v>389</v>
      </c>
      <c r="AQ4" s="1322" t="s">
        <v>3680</v>
      </c>
      <c r="AR4" s="1322" t="s">
        <v>3681</v>
      </c>
      <c r="AS4" s="1322" t="s">
        <v>390</v>
      </c>
      <c r="AT4" s="1322" t="s">
        <v>391</v>
      </c>
      <c r="AU4" s="1322" t="s">
        <v>3746</v>
      </c>
      <c r="AV4" s="1322" t="s">
        <v>392</v>
      </c>
      <c r="AW4" s="1322" t="s">
        <v>393</v>
      </c>
      <c r="AX4" s="1322" t="s">
        <v>394</v>
      </c>
      <c r="AY4" s="1322" t="s">
        <v>395</v>
      </c>
      <c r="AZ4" s="1322" t="s">
        <v>396</v>
      </c>
      <c r="BA4" s="1322" t="s">
        <v>397</v>
      </c>
      <c r="BB4" s="1322" t="s">
        <v>398</v>
      </c>
      <c r="BC4" s="1322" t="s">
        <v>399</v>
      </c>
      <c r="BD4" s="1322" t="s">
        <v>3689</v>
      </c>
      <c r="BE4" s="169"/>
      <c r="BF4" s="169"/>
      <c r="BG4" s="169"/>
      <c r="BH4" s="169"/>
      <c r="BI4" s="169"/>
      <c r="BJ4" s="169"/>
      <c r="BK4" s="169"/>
      <c r="BL4" s="169"/>
      <c r="BM4" s="169"/>
      <c r="BN4" s="1322" t="s">
        <v>400</v>
      </c>
      <c r="BO4" s="1322" t="s">
        <v>3742</v>
      </c>
      <c r="BP4" s="1322" t="s">
        <v>3743</v>
      </c>
      <c r="BQ4" s="1322" t="s">
        <v>403</v>
      </c>
      <c r="BR4" s="1322" t="s">
        <v>404</v>
      </c>
      <c r="BS4" s="1322" t="s">
        <v>405</v>
      </c>
      <c r="BT4" s="1322" t="s">
        <v>406</v>
      </c>
      <c r="BU4" s="1322" t="s">
        <v>407</v>
      </c>
      <c r="BV4" s="1322" t="s">
        <v>3744</v>
      </c>
      <c r="BW4" s="1322" t="s">
        <v>408</v>
      </c>
      <c r="BX4" s="1322" t="s">
        <v>3747</v>
      </c>
      <c r="BY4" s="1322" t="s">
        <v>3748</v>
      </c>
      <c r="BZ4" s="1322" t="s">
        <v>411</v>
      </c>
      <c r="CA4" s="1322" t="s">
        <v>412</v>
      </c>
      <c r="CB4" s="1322" t="s">
        <v>413</v>
      </c>
      <c r="CC4" s="1322" t="s">
        <v>414</v>
      </c>
      <c r="CD4" s="1322" t="s">
        <v>415</v>
      </c>
      <c r="CE4" s="1322" t="s">
        <v>3751</v>
      </c>
      <c r="CF4" s="1322" t="s">
        <v>416</v>
      </c>
      <c r="CG4" s="1322" t="s">
        <v>3749</v>
      </c>
      <c r="CH4" s="1322" t="s">
        <v>3750</v>
      </c>
      <c r="CI4" s="1322" t="s">
        <v>419</v>
      </c>
      <c r="CJ4" s="1322" t="s">
        <v>420</v>
      </c>
      <c r="CK4" s="1322" t="s">
        <v>421</v>
      </c>
      <c r="CL4" s="1322" t="s">
        <v>422</v>
      </c>
      <c r="CM4" s="1322" t="s">
        <v>423</v>
      </c>
      <c r="CN4" s="1322" t="s">
        <v>3754</v>
      </c>
      <c r="CO4" s="1322" t="s">
        <v>387</v>
      </c>
      <c r="CP4" s="1322" t="s">
        <v>428</v>
      </c>
      <c r="CQ4" s="1322" t="s">
        <v>389</v>
      </c>
      <c r="CR4" s="1322" t="s">
        <v>3680</v>
      </c>
      <c r="CS4" s="1322" t="s">
        <v>3682</v>
      </c>
      <c r="CT4" s="1322" t="s">
        <v>390</v>
      </c>
      <c r="CU4" s="1322" t="s">
        <v>391</v>
      </c>
      <c r="CV4" s="1322" t="s">
        <v>392</v>
      </c>
      <c r="CW4" s="1322" t="s">
        <v>393</v>
      </c>
      <c r="CX4" s="1322" t="s">
        <v>394</v>
      </c>
      <c r="CY4" s="1322" t="s">
        <v>395</v>
      </c>
      <c r="CZ4" s="1322" t="s">
        <v>396</v>
      </c>
      <c r="DA4" s="1322" t="s">
        <v>397</v>
      </c>
      <c r="DB4" s="1322" t="s">
        <v>398</v>
      </c>
      <c r="DC4" s="1322" t="s">
        <v>399</v>
      </c>
      <c r="DD4" s="1372"/>
      <c r="DE4" s="169"/>
      <c r="DF4" s="169"/>
      <c r="DG4" s="169"/>
      <c r="DH4" s="169"/>
      <c r="DI4" s="169"/>
      <c r="DJ4" s="169"/>
      <c r="DK4" s="1322" t="s">
        <v>400</v>
      </c>
      <c r="DL4" s="1322" t="s">
        <v>3742</v>
      </c>
      <c r="DM4" s="1322" t="s">
        <v>3743</v>
      </c>
      <c r="DN4" s="1322" t="s">
        <v>403</v>
      </c>
      <c r="DO4" s="1322" t="s">
        <v>404</v>
      </c>
      <c r="DP4" s="1322" t="s">
        <v>405</v>
      </c>
      <c r="DQ4" s="1322" t="s">
        <v>406</v>
      </c>
      <c r="DR4" s="1322" t="s">
        <v>407</v>
      </c>
      <c r="DS4" s="1322" t="s">
        <v>408</v>
      </c>
      <c r="DT4" s="1322" t="s">
        <v>3747</v>
      </c>
      <c r="DU4" s="1322" t="s">
        <v>3748</v>
      </c>
      <c r="DV4" s="1322" t="s">
        <v>411</v>
      </c>
      <c r="DW4" s="1322" t="s">
        <v>412</v>
      </c>
      <c r="DX4" s="1322" t="s">
        <v>413</v>
      </c>
      <c r="DY4" s="1322" t="s">
        <v>414</v>
      </c>
      <c r="DZ4" s="1322" t="s">
        <v>415</v>
      </c>
      <c r="EA4" s="1322" t="s">
        <v>416</v>
      </c>
      <c r="EB4" s="1322" t="s">
        <v>3749</v>
      </c>
      <c r="EC4" s="1322" t="s">
        <v>3750</v>
      </c>
      <c r="ED4" s="1322" t="s">
        <v>419</v>
      </c>
      <c r="EE4" s="1322" t="s">
        <v>420</v>
      </c>
      <c r="EF4" s="1322" t="s">
        <v>421</v>
      </c>
      <c r="EG4" s="1322" t="s">
        <v>422</v>
      </c>
      <c r="EH4" s="1322" t="s">
        <v>423</v>
      </c>
      <c r="ER4" s="1322" t="s">
        <v>3838</v>
      </c>
      <c r="ES4" s="1322" t="s">
        <v>3837</v>
      </c>
      <c r="ET4" s="1322" t="s">
        <v>3839</v>
      </c>
      <c r="EU4" s="1322" t="s">
        <v>3840</v>
      </c>
      <c r="EV4" s="1322" t="s">
        <v>3841</v>
      </c>
      <c r="EW4" s="1322" t="s">
        <v>3842</v>
      </c>
      <c r="EX4" s="1322" t="s">
        <v>3844</v>
      </c>
      <c r="EY4" s="1322" t="s">
        <v>3843</v>
      </c>
      <c r="EZ4" s="1322" t="s">
        <v>3845</v>
      </c>
      <c r="FA4" s="1322" t="s">
        <v>3846</v>
      </c>
      <c r="FB4" s="1322" t="s">
        <v>3847</v>
      </c>
      <c r="FC4" s="1322" t="s">
        <v>3848</v>
      </c>
      <c r="FD4" s="1843" t="s">
        <v>2818</v>
      </c>
      <c r="FE4" s="1844" t="s">
        <v>4280</v>
      </c>
      <c r="FF4" s="1844" t="s">
        <v>2820</v>
      </c>
      <c r="FG4" s="1844" t="s">
        <v>4281</v>
      </c>
      <c r="FH4" s="1844" t="s">
        <v>4282</v>
      </c>
      <c r="FI4" s="1844" t="s">
        <v>4283</v>
      </c>
      <c r="FJ4" s="1844" t="s">
        <v>4284</v>
      </c>
      <c r="FK4" s="1844" t="s">
        <v>4285</v>
      </c>
      <c r="FL4" s="1844" t="s">
        <v>4286</v>
      </c>
      <c r="FM4" s="1844" t="s">
        <v>2827</v>
      </c>
      <c r="FN4" s="1844" t="s">
        <v>4287</v>
      </c>
      <c r="FO4" s="1844" t="s">
        <v>4288</v>
      </c>
      <c r="FP4" s="1844" t="s">
        <v>4289</v>
      </c>
      <c r="FQ4" s="1845" t="s">
        <v>3196</v>
      </c>
      <c r="FR4" s="1845" t="s">
        <v>3197</v>
      </c>
      <c r="FS4" s="1845" t="s">
        <v>3198</v>
      </c>
      <c r="FT4" s="1845" t="s">
        <v>3199</v>
      </c>
      <c r="FU4" s="1845" t="s">
        <v>3184</v>
      </c>
      <c r="FV4" s="1845" t="s">
        <v>123</v>
      </c>
      <c r="FW4" s="1866" t="s">
        <v>169</v>
      </c>
      <c r="FX4" s="1865"/>
      <c r="FY4" s="1846" t="s">
        <v>3871</v>
      </c>
      <c r="FZ4" s="1846" t="s">
        <v>3873</v>
      </c>
      <c r="GA4" s="1846" t="s">
        <v>3875</v>
      </c>
      <c r="GB4" s="1846" t="s">
        <v>3877</v>
      </c>
      <c r="GC4" s="1846" t="s">
        <v>3879</v>
      </c>
      <c r="GD4" s="1846" t="s">
        <v>3881</v>
      </c>
      <c r="GE4" s="1844" t="s">
        <v>4290</v>
      </c>
      <c r="GF4" s="1847" t="s">
        <v>4291</v>
      </c>
      <c r="GG4" s="1847" t="s">
        <v>4292</v>
      </c>
      <c r="GH4" s="1847" t="s">
        <v>4293</v>
      </c>
      <c r="GI4" s="1847" t="s">
        <v>4294</v>
      </c>
      <c r="GJ4" s="1847" t="s">
        <v>4295</v>
      </c>
      <c r="GK4" s="1848" t="s">
        <v>3196</v>
      </c>
      <c r="GL4" s="1848" t="s">
        <v>3197</v>
      </c>
      <c r="GM4" s="1848" t="s">
        <v>3198</v>
      </c>
      <c r="GN4" s="1848" t="s">
        <v>3199</v>
      </c>
      <c r="GO4" s="1848" t="s">
        <v>3184</v>
      </c>
      <c r="GP4" s="1848" t="s">
        <v>123</v>
      </c>
      <c r="GQ4" s="1866" t="s">
        <v>169</v>
      </c>
      <c r="GR4" s="1865"/>
      <c r="GS4" s="1849" t="s">
        <v>3871</v>
      </c>
      <c r="GT4" s="1849" t="s">
        <v>3873</v>
      </c>
      <c r="GU4" s="1849" t="s">
        <v>3875</v>
      </c>
      <c r="GV4" s="1849" t="s">
        <v>3877</v>
      </c>
      <c r="GW4" s="1849" t="s">
        <v>3879</v>
      </c>
      <c r="GX4" s="1850" t="s">
        <v>3881</v>
      </c>
    </row>
    <row r="5" spans="1:206">
      <c r="A5" t="s">
        <v>1923</v>
      </c>
      <c r="B5" s="23" t="e">
        <f>VLOOKUP($B$25,昨年度報告書!$A:$DR,COLUMN(昨年度報告書!A1)-COLUMN('昨年度計画書（非公表反映）'!$A$1)+1,FALSE)</f>
        <v>#N/A</v>
      </c>
      <c r="C5" s="23" t="e">
        <f>VLOOKUP($B$25,昨年度報告書!$A:$DR,COLUMN(昨年度報告書!B1)-COLUMN('昨年度計画書（非公表反映）'!$A$1)+1,FALSE)</f>
        <v>#N/A</v>
      </c>
      <c r="D5" s="23" t="e">
        <f>VLOOKUP($B$25,昨年度報告書!$A:$DR,COLUMN(昨年度報告書!C1)-COLUMN('昨年度計画書（非公表反映）'!$A$1)+1,FALSE)</f>
        <v>#N/A</v>
      </c>
      <c r="E5" s="23" t="e">
        <f>VLOOKUP($B$25,昨年度報告書!$A:$DR,COLUMN(昨年度報告書!D1)-COLUMN('昨年度計画書（非公表反映）'!$A$1)+1,FALSE)</f>
        <v>#N/A</v>
      </c>
      <c r="F5" s="23" t="e">
        <f>VLOOKUP($B$25,昨年度報告書!$A:$DR,COLUMN(昨年度報告書!E1)-COLUMN('昨年度計画書（非公表反映）'!$A$1)+1,FALSE)</f>
        <v>#N/A</v>
      </c>
      <c r="G5" s="23" t="e">
        <f>VLOOKUP($B$25,昨年度報告書!$A:$DR,COLUMN(昨年度報告書!F1)-COLUMN('昨年度計画書（非公表反映）'!$A$1)+1,FALSE)</f>
        <v>#N/A</v>
      </c>
      <c r="H5" s="23" t="e">
        <f>VLOOKUP($B$25,昨年度報告書!$A:$DR,COLUMN(昨年度報告書!G1)-COLUMN('昨年度計画書（非公表反映）'!$A$1)+1,FALSE)</f>
        <v>#N/A</v>
      </c>
      <c r="I5" s="23" t="e">
        <f>VLOOKUP($B$25,昨年度報告書!$A:$DR,COLUMN(昨年度報告書!H1)-COLUMN('昨年度計画書（非公表反映）'!$A$1)+1,FALSE)</f>
        <v>#N/A</v>
      </c>
      <c r="J5" s="23" t="e">
        <f>VLOOKUP($B$25,昨年度報告書!$A:$DR,COLUMN(昨年度報告書!I1)-COLUMN('昨年度計画書（非公表反映）'!$A$1)+1,FALSE)</f>
        <v>#N/A</v>
      </c>
      <c r="K5" s="23" t="e">
        <f>VLOOKUP($B$25,昨年度報告書!$A:$DR,COLUMN(昨年度報告書!J1)-COLUMN('昨年度計画書（非公表反映）'!$A$1)+1,FALSE)</f>
        <v>#N/A</v>
      </c>
      <c r="L5" s="23" t="e">
        <f>VLOOKUP($B$25,昨年度報告書!$A:$DR,COLUMN(昨年度報告書!K1)-COLUMN('昨年度計画書（非公表反映）'!$A$1)+1,FALSE)</f>
        <v>#N/A</v>
      </c>
      <c r="M5" s="23" t="e">
        <f>VLOOKUP($B$25,昨年度報告書!$A:$DR,COLUMN(昨年度報告書!L1)-COLUMN('昨年度計画書（非公表反映）'!$A$1)+1,FALSE)</f>
        <v>#N/A</v>
      </c>
      <c r="N5" s="23" t="e">
        <f>VLOOKUP($B$25,昨年度報告書!$A:$DR,COLUMN(昨年度報告書!M1)-COLUMN('昨年度計画書（非公表反映）'!$A$1)+1,FALSE)</f>
        <v>#N/A</v>
      </c>
      <c r="O5" s="23" t="e">
        <f>VLOOKUP($B$25,昨年度報告書!$A:$DR,COLUMN(昨年度報告書!N1)-COLUMN('昨年度計画書（非公表反映）'!$A$1)+1,FALSE)</f>
        <v>#N/A</v>
      </c>
      <c r="P5" s="23" t="e">
        <f>VLOOKUP($B$25,昨年度報告書!$A:$DR,COLUMN(昨年度報告書!O1)-COLUMN('昨年度計画書（非公表反映）'!$A$1)+1,FALSE)</f>
        <v>#N/A</v>
      </c>
      <c r="Q5" s="23" t="e">
        <f>VLOOKUP($B$25,昨年度報告書!$A:$DR,COLUMN(昨年度報告書!P1)-COLUMN('昨年度計画書（非公表反映）'!$A$1)+1,FALSE)&amp;""</f>
        <v>#N/A</v>
      </c>
      <c r="R5" s="23" t="e">
        <f>VLOOKUP($B$25,昨年度報告書!$A:$DR,COLUMN(昨年度報告書!Q1)-COLUMN('昨年度計画書（非公表反映）'!$A$1)+1,FALSE)&amp;""</f>
        <v>#N/A</v>
      </c>
      <c r="S5" s="23" t="e">
        <f>VLOOKUP($B$25,昨年度報告書!$A:$DR,COLUMN(昨年度報告書!R1)-COLUMN('昨年度計画書（非公表反映）'!$A$1)+1,FALSE)&amp;""</f>
        <v>#N/A</v>
      </c>
      <c r="T5" s="23" t="e">
        <f>VLOOKUP($B$25,昨年度報告書!$A:$DR,COLUMN(昨年度報告書!S1)-COLUMN('昨年度計画書（非公表反映）'!$A$1)+1,FALSE)&amp;""</f>
        <v>#N/A</v>
      </c>
      <c r="U5" s="23" t="e">
        <f>VLOOKUP($B$25,昨年度報告書!$A:$DR,COLUMN(昨年度報告書!T1)-COLUMN('昨年度計画書（非公表反映）'!$A$1)+1,FALSE)&amp;""</f>
        <v>#N/A</v>
      </c>
      <c r="V5" s="23" t="e">
        <f>Y5</f>
        <v>#N/A</v>
      </c>
      <c r="W5" s="23" t="e">
        <f>Z5</f>
        <v>#N/A</v>
      </c>
      <c r="X5" s="23" t="e">
        <f>IF(OR($Q5="1号",$R5="2号",$T5="任意12号"),VLOOKUP($B$25,昨年度報告書!$A:$DR,COLUMN(昨年度報告書!U1)-COLUMN('昨年度計画書（非公表反映）'!$A$1)+1,FALSE),"")</f>
        <v>#N/A</v>
      </c>
      <c r="Y5" s="23" t="e">
        <f>IF(OR($Q5="1号",$R5="2号",$T5="任意12号"),VLOOKUP($B$25,昨年度報告書!$A:$DR,COLUMN(昨年度報告書!V1)-COLUMN('昨年度計画書（非公表反映）'!$A$1)+1,FALSE),"")</f>
        <v>#N/A</v>
      </c>
      <c r="Z5" s="23" t="e">
        <f>IF(OR($Q5="1号",$R5="2号",$T5="任意12号"),VLOOKUP($B$25,昨年度報告書!$A:$DR,COLUMN(昨年度報告書!W1)-COLUMN('昨年度計画書（非公表反映）'!$A$1)+1,FALSE),"")</f>
        <v>#N/A</v>
      </c>
      <c r="AA5" s="23" t="e">
        <f>IF(OR($S5="3号",$U5="任意3号"),VLOOKUP($B$25,昨年度報告書!$A:$DR,COLUMN(昨年度報告書!X1)-COLUMN('昨年度計画書（非公表反映）'!$A$1)+1,FALSE),"")</f>
        <v>#N/A</v>
      </c>
      <c r="AB5" s="23" t="e">
        <f>AA5</f>
        <v>#N/A</v>
      </c>
      <c r="AC5" s="23" t="e">
        <f>VLOOKUP($B$25,昨年度報告書!$A:$DR,COLUMN(昨年度報告書!Y1)-COLUMN('昨年度計画書（非公表反映）'!$A$1)+1,FALSE)</f>
        <v>#N/A</v>
      </c>
      <c r="AD5" s="23" t="e">
        <f>VLOOKUP($B$25,昨年度報告書!$A:$DR,COLUMN(昨年度報告書!Z1)-COLUMN('昨年度計画書（非公表反映）'!$A$1)+1,FALSE)</f>
        <v>#N/A</v>
      </c>
      <c r="AE5" s="23" t="e">
        <f>VLOOKUP($B$25,昨年度報告書!$A:$DR,COLUMN(昨年度報告書!AA1)-COLUMN('昨年度計画書（非公表反映）'!$A$1)+1,FALSE)</f>
        <v>#N/A</v>
      </c>
      <c r="AF5" s="23" t="e">
        <f>VLOOKUP($B$25,昨年度報告書!$A:$DR,COLUMN(昨年度報告書!AB1)-COLUMN('昨年度計画書（非公表反映）'!$A$1)+1,FALSE)&amp;""</f>
        <v>#N/A</v>
      </c>
      <c r="AG5" s="23" t="e">
        <f>VLOOKUP($B$25,昨年度報告書!$A:$DR,COLUMN(昨年度報告書!AC1)-COLUMN('昨年度計画書（非公表反映）'!$A$1)+1,FALSE)&amp;""</f>
        <v>#N/A</v>
      </c>
      <c r="AH5" s="23" t="e">
        <f>VLOOKUP($B$25,昨年度報告書!$A:$DR,COLUMN(昨年度報告書!AD1)-COLUMN('昨年度計画書（非公表反映）'!$A$1)+1,FALSE)&amp;""</f>
        <v>#N/A</v>
      </c>
      <c r="AI5" s="23" t="e">
        <f>VLOOKUP($B$25,昨年度報告書!$A:$DR,COLUMN(昨年度報告書!AE1)-COLUMN('昨年度計画書（非公表反映）'!$A$1)+1,FALSE)&amp;""</f>
        <v>#N/A</v>
      </c>
      <c r="AJ5" s="23" t="e">
        <f>VLOOKUP($B$25,昨年度報告書!$A:$DR,COLUMN(昨年度報告書!AF1)-COLUMN('昨年度計画書（非公表反映）'!$A$1)+1,FALSE)&amp;""</f>
        <v>#N/A</v>
      </c>
      <c r="AK5" s="23" t="e">
        <f>VLOOKUP($B$25,昨年度報告書!$A:$DR,COLUMN(昨年度報告書!AG1)-COLUMN('昨年度計画書（非公表反映）'!$A$1)+1,FALSE)&amp;""</f>
        <v>#N/A</v>
      </c>
      <c r="AL5" s="23" t="e">
        <f>VLOOKUP($B$25,昨年度報告書!$A:$DR,COLUMN(昨年度報告書!AH1)-COLUMN('昨年度計画書（非公表反映）'!$A$1)+1,FALSE)&amp;""</f>
        <v>#N/A</v>
      </c>
      <c r="AM5" s="76" t="e">
        <f>VLOOKUP($B$25,昨年度報告書!$A:$DR,COLUMN(昨年度報告書!AI1)-COLUMN('昨年度計画書（非公表反映）'!$A$1)+1,FALSE)&amp;""</f>
        <v>#N/A</v>
      </c>
      <c r="AN5" s="23" t="e">
        <f>VLOOKUP($B$25,昨年度報告書!$A:$DR,COLUMN(昨年度報告書!AJ1)-COLUMN('昨年度計画書（非公表反映）'!$A$1)+1,FALSE)</f>
        <v>#N/A</v>
      </c>
      <c r="AO5" s="23" t="e">
        <f>IF(OR($Q5="1号",$R5="2号",$T5="任意12号"),VLOOKUP($B$25,昨年度報告書!$A:$DR,COLUMN(昨年度報告書!AK1)-COLUMN('昨年度計画書（非公表反映）'!$A$1)+1,FALSE),"")</f>
        <v>#N/A</v>
      </c>
      <c r="AP5" s="23" t="e">
        <f>IF(OR($Q5="1号",$R5="2号",$T5="任意12号"),VLOOKUP($B$25,昨年度報告書!$A:$DR,COLUMN(昨年度報告書!AL1)-COLUMN('昨年度計画書（非公表反映）'!$A$1)+1,FALSE),"")</f>
        <v>#N/A</v>
      </c>
      <c r="AQ5" s="23" t="e">
        <f>IF(OR($Q5="1号",$R5="2号",$T5="任意12号"),VLOOKUP($B$25,昨年度報告書!$A:$DR,COLUMN(昨年度報告書!AM1)-COLUMN('昨年度計画書（非公表反映）'!$A$1)+1,FALSE),"")</f>
        <v>#N/A</v>
      </c>
      <c r="AR5" s="23" t="e">
        <f>IF(OR($Q5="1号",$R5="2号",$T5="任意12号"),VLOOKUP($B$25,昨年度報告書!$A:$DR,COLUMN(昨年度報告書!AN1)-COLUMN('昨年度計画書（非公表反映）'!$A$1)+1,FALSE),"")</f>
        <v>#N/A</v>
      </c>
      <c r="AS5" s="23" t="e">
        <f>IF(OR($Q5="1号",$R5="2号",$T5="任意12号"),IF(AT5&lt;&gt;"",VLOOKUP($B$25,昨年度報告書!$A:$DR,COLUMN(昨年度報告書!AO1)-COLUMN('昨年度計画書（非公表反映）'!$A$1)+1,FALSE),""),"")</f>
        <v>#N/A</v>
      </c>
      <c r="AT5" s="23" t="e">
        <f>VLOOKUP($B$25,昨年度報告書!$A:$DR,COLUMN(昨年度報告書!AP1)-COLUMN('昨年度計画書（非公表反映）'!$A$1)+1,FALSE)&amp;""</f>
        <v>#N/A</v>
      </c>
      <c r="AU5" s="23" t="e">
        <f>IF(OR($Q5="1号",$R5="2号",$T5="任意12号"),VLOOKUP($B$25,昨年度報告書!$A:$DR,COLUMN(昨年度報告書!AQ1)-COLUMN('昨年度計画書（非公表反映）'!$A$1)+1,FALSE),"")</f>
        <v>#N/A</v>
      </c>
      <c r="AV5" s="23" t="e">
        <f>VLOOKUP($B$25,昨年度報告書!$A:$DR,COLUMN(昨年度報告書!AR1)-COLUMN('昨年度計画書（非公表反映）'!$A$1)+1,FALSE)</f>
        <v>#N/A</v>
      </c>
      <c r="AW5" s="23" t="e">
        <f>IF(OR($Q5="1号",$R5="2号",$T5="任意12号"),VLOOKUP($B$25,昨年度報告書!$A:$DR,COLUMN(昨年度報告書!AS1)-COLUMN('昨年度計画書（非公表反映）'!$A$1)+1,FALSE),"")</f>
        <v>#N/A</v>
      </c>
      <c r="AX5" s="23" t="e">
        <f>IF(OR($Q5="1号",$R5="2号",$T5="任意12号"),VLOOKUP($B$25,昨年度報告書!$A:$DR,COLUMN(昨年度報告書!AT1)-COLUMN('昨年度計画書（非公表反映）'!$A$1)+1,FALSE),"")</f>
        <v>#N/A</v>
      </c>
      <c r="AY5" s="23" t="e">
        <f>IF(OR($Q5="1号",$R5="2号",$T5="任意12号"),VLOOKUP($B$25,昨年度報告書!$A:$DR,COLUMN(昨年度報告書!AU1)-COLUMN('昨年度計画書（非公表反映）'!$A$1)+1,FALSE),"")</f>
        <v>#N/A</v>
      </c>
      <c r="AZ5" s="23" t="e">
        <f>IF(OR($Q5="1号",$R5="2号",$T5="任意12号"),VLOOKUP($B$25,昨年度報告書!$A:$DR,COLUMN(昨年度報告書!AV1)-COLUMN('昨年度計画書（非公表反映）'!$A$1)+1,FALSE),"")</f>
        <v>#N/A</v>
      </c>
      <c r="BA5" s="23" t="e">
        <f>IF(OR($Q5="1号",$R5="2号",$T5="任意12号"),IF(BB5&lt;&gt;"",VLOOKUP($B$25,昨年度報告書!$A:$DR,COLUMN(昨年度報告書!AW1)-COLUMN('昨年度計画書（非公表反映）'!$A$1)+1,FALSE),""),"")</f>
        <v>#N/A</v>
      </c>
      <c r="BB5" s="23" t="e">
        <f>VLOOKUP($B$25,昨年度報告書!$A:$DR,COLUMN(昨年度報告書!AX1)-COLUMN('昨年度計画書（非公表反映）'!$A$1)+1,FALSE)&amp;""</f>
        <v>#N/A</v>
      </c>
      <c r="BC5" s="23" t="e">
        <f>IF(OR($Q5="1号",$R5="2号",$T5="任意12号"),VLOOKUP($B$25,昨年度報告書!$A:$DR,COLUMN(昨年度報告書!AY1)-COLUMN('昨年度計画書（非公表反映）'!$A$1)+1,FALSE),"")&amp;""</f>
        <v>#N/A</v>
      </c>
      <c r="BD5" s="23" t="e">
        <f>IF(OR($Q5="1号",$R5="2号",$T5="任意12号"),VLOOKUP($B$25,昨年度報告書!$A:$DR,COLUMN(昨年度報告書!AZ1)-COLUMN('昨年度計画書（非公表反映）'!$A$1)+1,FALSE),"")</f>
        <v>#N/A</v>
      </c>
      <c r="BE5" s="63" t="e">
        <f>NA()</f>
        <v>#N/A</v>
      </c>
      <c r="BF5" s="63" t="e">
        <f>NA()</f>
        <v>#N/A</v>
      </c>
      <c r="BG5" s="63" t="e">
        <f>NA()</f>
        <v>#N/A</v>
      </c>
      <c r="BH5" s="63" t="e">
        <f>NA()</f>
        <v>#N/A</v>
      </c>
      <c r="BI5" s="63" t="e">
        <f>NA()</f>
        <v>#N/A</v>
      </c>
      <c r="BJ5" s="63" t="e">
        <f>NA()</f>
        <v>#N/A</v>
      </c>
      <c r="BK5" s="63" t="e">
        <f>NA()</f>
        <v>#N/A</v>
      </c>
      <c r="BL5" s="63" t="e">
        <f>NA()</f>
        <v>#N/A</v>
      </c>
      <c r="BM5" s="63" t="e">
        <f>NA()</f>
        <v>#N/A</v>
      </c>
      <c r="BN5" s="23" t="e">
        <f>VLOOKUP($B$25,昨年度報告書!$A:$DR,COLUMN(昨年度報告書!BA1)-COLUMN('昨年度計画書（非公表反映）'!$A$1)+1,FALSE)</f>
        <v>#N/A</v>
      </c>
      <c r="BO5" s="23" t="e">
        <f>IF(OR($Q5="1号",$R5="2号",$T5="任意12号"),IF(VLOOKUP($B$25,昨年度報告書!$A:$DR,COLUMN(昨年度報告書!BB1)-COLUMN('昨年度計画書（非公表反映）'!$A$1)+1,FALSE)="","",VLOOKUP($B$25,昨年度報告書!$A:$DR,COLUMN(昨年度報告書!BB1)-COLUMN('昨年度計画書（非公表反映）'!$A$1)+1,FALSE)),"")</f>
        <v>#N/A</v>
      </c>
      <c r="BP5" s="23" t="e">
        <f>IF(OR($Q5="1号",$R5="2号",$T5="任意12号"),IF(VLOOKUP($B$25,昨年度報告書!$A:$DR,COLUMN(昨年度報告書!BC1)-COLUMN('昨年度計画書（非公表反映）'!$A$1)+1,FALSE)="","",VLOOKUP($B$25,昨年度報告書!$A:$DR,COLUMN(昨年度報告書!BC1)-COLUMN('昨年度計画書（非公表反映）'!$A$1)+1,FALSE)),"")</f>
        <v>#N/A</v>
      </c>
      <c r="BQ5" s="23" t="e">
        <f>IF(OR($Q5="1号",$R5="2号",$T5="任意12号"),IF(VLOOKUP($B$25,昨年度報告書!$A:$DR,COLUMN(昨年度報告書!BD1)-COLUMN('昨年度計画書（非公表反映）'!$A$1)+1,FALSE)="","",VLOOKUP($B$25,昨年度報告書!$A:$DR,COLUMN(昨年度報告書!BD1)-COLUMN('昨年度計画書（非公表反映）'!$A$1)+1,FALSE)),"")</f>
        <v>#N/A</v>
      </c>
      <c r="BR5" s="23" t="e">
        <f>IF(OR($Q5="1号",$R5="2号",$T5="任意12号"),IF(VLOOKUP($B$25,昨年度報告書!$A:$DR,COLUMN(昨年度報告書!BE1)-COLUMN('昨年度計画書（非公表反映）'!$A$1)+1,FALSE)="","",VLOOKUP($B$25,昨年度報告書!$A:$DR,COLUMN(昨年度報告書!BE1)-COLUMN('昨年度計画書（非公表反映）'!$A$1)+1,FALSE)),"")</f>
        <v>#N/A</v>
      </c>
      <c r="BS5" s="23" t="e">
        <f>IF(OR($Q5="1号",$R5="2号",$T5="任意12号"),IF(VLOOKUP($B$25,昨年度報告書!$A:$DR,COLUMN(昨年度報告書!BF1)-COLUMN('昨年度計画書（非公表反映）'!$A$1)+1,FALSE)="","",VLOOKUP($B$25,昨年度報告書!$A:$DR,COLUMN(昨年度報告書!BF1)-COLUMN('昨年度計画書（非公表反映）'!$A$1)+1,FALSE)),"")</f>
        <v>#N/A</v>
      </c>
      <c r="BT5" s="23" t="e">
        <f>IF(OR($Q5="1号",$R5="2号",$T5="任意12号"),IF(VLOOKUP($B$25,昨年度報告書!$A:$DR,COLUMN(昨年度報告書!BG1)-COLUMN('昨年度計画書（非公表反映）'!$A$1)+1,FALSE)="","",VLOOKUP($B$25,昨年度報告書!$A:$DR,COLUMN(昨年度報告書!BG1)-COLUMN('昨年度計画書（非公表反映）'!$A$1)+1,FALSE)),"")</f>
        <v>#N/A</v>
      </c>
      <c r="BU5" s="23" t="e">
        <f>IF(OR($Q5="1号",$R5="2号",$T5="任意12号"),IF(VLOOKUP($B$25,昨年度報告書!$A:$DR,COLUMN(昨年度報告書!BH1)-COLUMN('昨年度計画書（非公表反映）'!$A$1)+1,FALSE)="","",VLOOKUP($B$25,昨年度報告書!$A:$DR,COLUMN(昨年度報告書!BH1)-COLUMN('昨年度計画書（非公表反映）'!$A$1)+1,FALSE)),"")</f>
        <v>#N/A</v>
      </c>
      <c r="BV5" s="23" t="e">
        <f>IF(OR($Q5="1号",$R5="2号",$T5="任意12号"),IF(VLOOKUP($B$25,昨年度報告書!$A:$DR,COLUMN(昨年度報告書!BI1)-COLUMN('昨年度計画書（非公表反映）'!$A$1)+1,FALSE)="","",VLOOKUP($B$25,昨年度報告書!$A:$DR,COLUMN(昨年度報告書!BI1)-COLUMN('昨年度計画書（非公表反映）'!$A$1)+1,FALSE)),"")</f>
        <v>#N/A</v>
      </c>
      <c r="BW5" s="23" t="e">
        <f>VLOOKUP($B$25,昨年度報告書!$A:$DR,COLUMN(昨年度報告書!BJ1)-COLUMN('昨年度計画書（非公表反映）'!$A$1)+1,FALSE)</f>
        <v>#N/A</v>
      </c>
      <c r="BX5" s="23" t="e">
        <f>IF(OR($Q5="1号",$R5="2号",$T5="任意12号"),IF(VLOOKUP($B$25,昨年度報告書!$A:$DR,COLUMN(昨年度報告書!BK1)-COLUMN('昨年度計画書（非公表反映）'!$A$1)+1,FALSE)="","",VLOOKUP($B$25,昨年度報告書!$A:$DR,COLUMN(昨年度報告書!BK1)-COLUMN('昨年度計画書（非公表反映）'!$A$1)+1,FALSE)),"")</f>
        <v>#N/A</v>
      </c>
      <c r="BY5" s="23" t="e">
        <f>IF(OR($Q5="1号",$R5="2号",$T5="任意12号"),IF(VLOOKUP($B$25,昨年度報告書!$A:$DR,COLUMN(昨年度報告書!BL1)-COLUMN('昨年度計画書（非公表反映）'!$A$1)+1,FALSE)="","",VLOOKUP($B$25,昨年度報告書!$A:$DR,COLUMN(昨年度報告書!BL1)-COLUMN('昨年度計画書（非公表反映）'!$A$1)+1,FALSE)),"")</f>
        <v>#N/A</v>
      </c>
      <c r="BZ5" s="23" t="e">
        <f>IF(OR($Q5="1号",$R5="2号",$T5="任意12号"),IF(VLOOKUP($B$25,昨年度報告書!$A:$DR,COLUMN(昨年度報告書!BM1)-COLUMN('昨年度計画書（非公表反映）'!$A$1)+1,FALSE)="","",VLOOKUP($B$25,昨年度報告書!$A:$DR,COLUMN(昨年度報告書!BM1)-COLUMN('昨年度計画書（非公表反映）'!$A$1)+1,FALSE)),"")</f>
        <v>#N/A</v>
      </c>
      <c r="CA5" s="23" t="e">
        <f>IF(OR($Q5="1号",$R5="2号",$T5="任意12号"),IF(VLOOKUP($B$25,昨年度報告書!$A:$DR,COLUMN(昨年度報告書!BN1)-COLUMN('昨年度計画書（非公表反映）'!$A$1)+1,FALSE)="","",VLOOKUP($B$25,昨年度報告書!$A:$DR,COLUMN(昨年度報告書!BN1)-COLUMN('昨年度計画書（非公表反映）'!$A$1)+1,FALSE)),"")</f>
        <v>#N/A</v>
      </c>
      <c r="CB5" s="23" t="e">
        <f>IF(OR($Q5="1号",$R5="2号",$T5="任意12号"),IF(VLOOKUP($B$25,昨年度報告書!$A:$DR,COLUMN(昨年度報告書!BO1)-COLUMN('昨年度計画書（非公表反映）'!$A$1)+1,FALSE)="","",VLOOKUP($B$25,昨年度報告書!$A:$DR,COLUMN(昨年度報告書!BO1)-COLUMN('昨年度計画書（非公表反映）'!$A$1)+1,FALSE)),"")</f>
        <v>#N/A</v>
      </c>
      <c r="CC5" s="23" t="e">
        <f>IF(OR($Q5="1号",$R5="2号",$T5="任意12号"),IF(VLOOKUP($B$25,昨年度報告書!$A:$DR,COLUMN(昨年度報告書!BP1)-COLUMN('昨年度計画書（非公表反映）'!$A$1)+1,FALSE)="","",VLOOKUP($B$25,昨年度報告書!$A:$DR,COLUMN(昨年度報告書!BP1)-COLUMN('昨年度計画書（非公表反映）'!$A$1)+1,FALSE)),"")</f>
        <v>#N/A</v>
      </c>
      <c r="CD5" s="23" t="e">
        <f>IF(OR($Q5="1号",$R5="2号",$T5="任意12号"),IF(VLOOKUP($B$25,昨年度報告書!$A:$DR,COLUMN(昨年度報告書!BQ1)-COLUMN('昨年度計画書（非公表反映）'!$A$1)+1,FALSE)="","",VLOOKUP($B$25,昨年度報告書!$A:$DR,COLUMN(昨年度報告書!BQ1)-COLUMN('昨年度計画書（非公表反映）'!$A$1)+1,FALSE)),"")</f>
        <v>#N/A</v>
      </c>
      <c r="CE5" s="23" t="e">
        <f>IF(OR($Q5="1号",$R5="2号",$T5="任意12号"),IF(VLOOKUP($B$25,昨年度報告書!$A:$DR,COLUMN(昨年度報告書!BR1)-COLUMN('昨年度計画書（非公表反映）'!$A$1)+1,FALSE)="","",VLOOKUP($B$25,昨年度報告書!$A:$DR,COLUMN(昨年度報告書!BR1)-COLUMN('昨年度計画書（非公表反映）'!$A$1)+1,FALSE)),"")</f>
        <v>#N/A</v>
      </c>
      <c r="CF5" s="23" t="e">
        <f>VLOOKUP($B$25,昨年度報告書!$A:$DR,COLUMN(昨年度報告書!BS1)-COLUMN('昨年度計画書（非公表反映）'!$A$1)+1,FALSE)</f>
        <v>#N/A</v>
      </c>
      <c r="CG5" s="23" t="e">
        <f>IF(OR($Q5="1号",$R5="2号",$T5="任意12号"),IF(VLOOKUP($B$25,昨年度報告書!$A:$DR,COLUMN(昨年度報告書!BT1)-COLUMN('昨年度計画書（非公表反映）'!$A$1)+1,FALSE)="","",VLOOKUP($B$25,昨年度報告書!$A:$DR,COLUMN(昨年度報告書!BT1)-COLUMN('昨年度計画書（非公表反映）'!$A$1)+1,FALSE)),"")</f>
        <v>#N/A</v>
      </c>
      <c r="CH5" s="23" t="e">
        <f>IF(OR($Q5="1号",$R5="2号",$T5="任意12号"),IF(VLOOKUP($B$25,昨年度報告書!$A:$DR,COLUMN(昨年度報告書!BU1)-COLUMN('昨年度計画書（非公表反映）'!$A$1)+1,FALSE)="","",VLOOKUP($B$25,昨年度報告書!$A:$DR,COLUMN(昨年度報告書!BU1)-COLUMN('昨年度計画書（非公表反映）'!$A$1)+1,FALSE)),"")</f>
        <v>#N/A</v>
      </c>
      <c r="CI5" s="23" t="e">
        <f>IF(OR($Q5="1号",$R5="2号",$T5="任意12号"),IF(VLOOKUP($B$25,昨年度報告書!$A:$DR,COLUMN(昨年度報告書!BV1)-COLUMN('昨年度計画書（非公表反映）'!$A$1)+1,FALSE)="","",VLOOKUP($B$25,昨年度報告書!$A:$DR,COLUMN(昨年度報告書!BV1)-COLUMN('昨年度計画書（非公表反映）'!$A$1)+1,FALSE)),"")</f>
        <v>#N/A</v>
      </c>
      <c r="CJ5" s="23" t="e">
        <f>IF(OR($Q5="1号",$R5="2号",$T5="任意12号"),IF(VLOOKUP($B$25,昨年度報告書!$A:$DR,COLUMN(昨年度報告書!BW1)-COLUMN('昨年度計画書（非公表反映）'!$A$1)+1,FALSE)="","",VLOOKUP($B$25,昨年度報告書!$A:$DR,COLUMN(昨年度報告書!BW1)-COLUMN('昨年度計画書（非公表反映）'!$A$1)+1,FALSE)),"")</f>
        <v>#N/A</v>
      </c>
      <c r="CK5" s="23" t="e">
        <f>IF(OR($Q5="1号",$R5="2号",$T5="任意12号"),IF(VLOOKUP($B$25,昨年度報告書!$A:$DR,COLUMN(昨年度報告書!BX1)-COLUMN('昨年度計画書（非公表反映）'!$A$1)+1,FALSE)="","",VLOOKUP($B$25,昨年度報告書!$A:$DR,COLUMN(昨年度報告書!BX1)-COLUMN('昨年度計画書（非公表反映）'!$A$1)+1,FALSE)),"")</f>
        <v>#N/A</v>
      </c>
      <c r="CL5" s="23" t="e">
        <f>IF(OR($Q5="1号",$R5="2号",$T5="任意12号"),IF(VLOOKUP($B$25,昨年度報告書!$A:$DR,COLUMN(昨年度報告書!BY1)-COLUMN('昨年度計画書（非公表反映）'!$A$1)+1,FALSE)="","",VLOOKUP($B$25,昨年度報告書!$A:$DR,COLUMN(昨年度報告書!BY1)-COLUMN('昨年度計画書（非公表反映）'!$A$1)+1,FALSE)),"")</f>
        <v>#N/A</v>
      </c>
      <c r="CM5" s="23" t="e">
        <f>IF(OR($Q5="1号",$R5="2号",$T5="任意12号"),IF(VLOOKUP($B$25,昨年度報告書!$A:$DR,COLUMN(昨年度報告書!BZ1)-COLUMN('昨年度計画書（非公表反映）'!$A$1)+1,FALSE)="","",VLOOKUP($B$25,昨年度報告書!$A:$DR,COLUMN(昨年度報告書!BZ1)-COLUMN('昨年度計画書（非公表反映）'!$A$1)+1,FALSE)),"")</f>
        <v>#N/A</v>
      </c>
      <c r="CN5" s="23" t="e">
        <f>IF(OR($Q5="1号",$R5="2号",$T5="任意12号"),IF(VLOOKUP($B$25,昨年度報告書!$A:$DR,COLUMN(昨年度報告書!CA1)-COLUMN('昨年度計画書（非公表反映）'!$A$1)+1,FALSE)="","",VLOOKUP($B$25,昨年度報告書!$A:$DR,COLUMN(昨年度報告書!CA1)-COLUMN('昨年度計画書（非公表反映）'!$A$1)+1,FALSE)),"")</f>
        <v>#N/A</v>
      </c>
      <c r="CO5" s="23" t="e">
        <f>VLOOKUP($B$25,昨年度報告書!$A:$DR,COLUMN(昨年度報告書!CF1)-COLUMN('昨年度計画書（非公表反映）'!$A$1)+1,FALSE)</f>
        <v>#N/A</v>
      </c>
      <c r="CP5" s="23" t="e">
        <f>IF(OR($S5="3号",$U5="任意3号"),VLOOKUP($B$25,昨年度報告書!$A:$DR,COLUMN(昨年度報告書!CG1)-COLUMN('昨年度計画書（非公表反映）'!$A$1)+1,FALSE),"")</f>
        <v>#N/A</v>
      </c>
      <c r="CQ5" s="23" t="e">
        <f>IF(OR($S5="3号",$U5="任意3号"),VLOOKUP($B$25,昨年度報告書!$A:$DR,COLUMN(昨年度報告書!CH1)-COLUMN('昨年度計画書（非公表反映）'!$A$1)+1,FALSE),"")</f>
        <v>#N/A</v>
      </c>
      <c r="CR5" s="23" t="e">
        <f>IF(OR($S5="3号",$U5="任意3号"),VLOOKUP($B$25,昨年度報告書!$A:$DR,COLUMN(昨年度報告書!CI1)-COLUMN('昨年度計画書（非公表反映）'!$A$1)+1,FALSE),"")</f>
        <v>#N/A</v>
      </c>
      <c r="CS5" s="23" t="e">
        <f>IF(OR($S5="3号",$U5="任意3号"),VLOOKUP($B$25,昨年度報告書!$A:$DR,COLUMN(昨年度報告書!CJ1)-COLUMN('昨年度計画書（非公表反映）'!$A$1)+1,FALSE),"")</f>
        <v>#N/A</v>
      </c>
      <c r="CT5" s="23" t="e">
        <f>IF(OR($S5="3号",$U5="任意3号"),IF(CU5&lt;&gt;"",VLOOKUP($B$25,昨年度報告書!$A:$DR,COLUMN(昨年度報告書!CK1)-COLUMN('昨年度計画書（非公表反映）'!$A$1)+1,FALSE),""),"")</f>
        <v>#N/A</v>
      </c>
      <c r="CU5" s="23" t="e">
        <f>VLOOKUP($B$25,昨年度報告書!$A:$DR,COLUMN(昨年度報告書!CL1)-COLUMN('昨年度計画書（非公表反映）'!$A$1)+1,FALSE)&amp;""</f>
        <v>#N/A</v>
      </c>
      <c r="CV5" s="23" t="e">
        <f>VLOOKUP($B$25,昨年度報告書!$A:$DR,COLUMN(昨年度報告書!CM1)-COLUMN('昨年度計画書（非公表反映）'!$A$1)+1,FALSE)</f>
        <v>#N/A</v>
      </c>
      <c r="CW5" s="23" t="e">
        <f>IF(OR($S5="3号",$U5="任意3号"),VLOOKUP($B$25,昨年度報告書!$A:$DR,COLUMN(昨年度報告書!CN1)-COLUMN('昨年度計画書（非公表反映）'!$A$1)+1,FALSE),"")</f>
        <v>#N/A</v>
      </c>
      <c r="CX5" s="23" t="e">
        <f>IF(OR($S5="3号",$U5="任意3号"),VLOOKUP($B$25,昨年度報告書!$A:$DR,COLUMN(昨年度報告書!CO1)-COLUMN('昨年度計画書（非公表反映）'!$A$1)+1,FALSE),"")</f>
        <v>#N/A</v>
      </c>
      <c r="CY5" s="23" t="e">
        <f>IF(OR($S5="3号",$U5="任意3号"),VLOOKUP($B$25,昨年度報告書!$A:$DR,COLUMN(昨年度報告書!CP1)-COLUMN('昨年度計画書（非公表反映）'!$A$1)+1,FALSE),"")</f>
        <v>#N/A</v>
      </c>
      <c r="CZ5" s="23" t="e">
        <f>IF(OR($S5="3号",$U5="任意3号"),VLOOKUP($B$25,昨年度報告書!$A:$DR,COLUMN(昨年度報告書!CQ1)-COLUMN('昨年度計画書（非公表反映）'!$A$1)+1,FALSE),"")</f>
        <v>#N/A</v>
      </c>
      <c r="DA5" s="23" t="e">
        <f>IF(OR($S5="3号",$U5="任意3号"),IF(DB5&lt;&gt;"",VLOOKUP($B$25,昨年度報告書!$A:$DR,COLUMN(昨年度報告書!CR1)-COLUMN('昨年度計画書（非公表反映）'!$A$1)+1,FALSE),""),"")</f>
        <v>#N/A</v>
      </c>
      <c r="DB5" s="23" t="e">
        <f>VLOOKUP($B$25,昨年度報告書!$A:$DR,COLUMN(昨年度報告書!CS1)-COLUMN('昨年度計画書（非公表反映）'!$A$1)+1,FALSE)&amp;""</f>
        <v>#N/A</v>
      </c>
      <c r="DC5" s="23" t="e">
        <f>IF(OR($S5="3号",$U5="任意3号"),IF(DB5&lt;&gt;"",VLOOKUP($B$25,昨年度報告書!$A:$DR,COLUMN(昨年度報告書!CT1)-COLUMN('昨年度計画書（非公表反映）'!$A$1)+1,FALSE),""),"")</f>
        <v>#N/A</v>
      </c>
      <c r="DD5" s="425" t="e">
        <f>NA()</f>
        <v>#N/A</v>
      </c>
      <c r="DE5" s="425" t="e">
        <f>NA()</f>
        <v>#N/A</v>
      </c>
      <c r="DF5" s="425" t="e">
        <f>NA()</f>
        <v>#N/A</v>
      </c>
      <c r="DG5" s="425" t="e">
        <f>NA()</f>
        <v>#N/A</v>
      </c>
      <c r="DH5" s="425" t="e">
        <f>NA()</f>
        <v>#N/A</v>
      </c>
      <c r="DI5" s="425" t="e">
        <f>NA()</f>
        <v>#N/A</v>
      </c>
      <c r="DJ5" s="1376" t="e">
        <f>NA()</f>
        <v>#N/A</v>
      </c>
      <c r="DK5" s="23" t="e">
        <f>VLOOKUP($B$25,昨年度報告書!$A:$DR,COLUMN(昨年度報告書!CU1)-COLUMN('昨年度計画書（非公表反映）'!$A$1)+1,FALSE)</f>
        <v>#N/A</v>
      </c>
      <c r="DL5" s="23" t="e">
        <f>IF(OR($S5="3号",$U5="任意3号"),IF(VLOOKUP($B$25,昨年度報告書!$A:$DR,COLUMN(昨年度報告書!CV1)-COLUMN('昨年度計画書（非公表反映）'!$A$1)+1,FALSE)="","",VLOOKUP($B$25,昨年度報告書!$A:$DR,COLUMN(昨年度報告書!CV1)-COLUMN('昨年度計画書（非公表反映）'!$A$1)+1,FALSE)),"")</f>
        <v>#N/A</v>
      </c>
      <c r="DM5" s="23" t="e">
        <f>IF(OR($S5="3号",$U5="任意3号"),IF(VLOOKUP($B$25,昨年度報告書!$A:$DR,COLUMN(昨年度報告書!CW1)-COLUMN('昨年度計画書（非公表反映）'!$A$1)+1,FALSE)="","",VLOOKUP($B$25,昨年度報告書!$A:$DR,COLUMN(昨年度報告書!CW1)-COLUMN('昨年度計画書（非公表反映）'!$A$1)+1,FALSE)),"")</f>
        <v>#N/A</v>
      </c>
      <c r="DN5" s="23" t="e">
        <f>IF(OR($S5="3号",$U5="任意3号"),IF(VLOOKUP($B$25,昨年度報告書!$A:$DR,COLUMN(昨年度報告書!CX1)-COLUMN('昨年度計画書（非公表反映）'!$A$1)+1,FALSE)="","",VLOOKUP($B$25,昨年度報告書!$A:$DR,COLUMN(昨年度報告書!CX1)-COLUMN('昨年度計画書（非公表反映）'!$A$1)+1,FALSE)),"")</f>
        <v>#N/A</v>
      </c>
      <c r="DO5" s="23" t="e">
        <f>IF(OR($S5="3号",$U5="任意3号"),IF(VLOOKUP($B$25,昨年度報告書!$A:$DR,COLUMN(昨年度報告書!CY1)-COLUMN('昨年度計画書（非公表反映）'!$A$1)+1,FALSE)="","",VLOOKUP($B$25,昨年度報告書!$A:$DR,COLUMN(昨年度報告書!CY1)-COLUMN('昨年度計画書（非公表反映）'!$A$1)+1,FALSE)),"")</f>
        <v>#N/A</v>
      </c>
      <c r="DP5" s="23" t="e">
        <f>IF(OR($S5="3号",$U5="任意3号"),IF(VLOOKUP($B$25,昨年度報告書!$A:$DR,COLUMN(昨年度報告書!CZ1)-COLUMN('昨年度計画書（非公表反映）'!$A$1)+1,FALSE)="","",VLOOKUP($B$25,昨年度報告書!$A:$DR,COLUMN(昨年度報告書!CZ1)-COLUMN('昨年度計画書（非公表反映）'!$A$1)+1,FALSE)),"")</f>
        <v>#N/A</v>
      </c>
      <c r="DQ5" s="23" t="e">
        <f>IF(OR($S5="3号",$U5="任意3号"),IF(VLOOKUP($B$25,昨年度報告書!$A:$DR,COLUMN(昨年度報告書!DA1)-COLUMN('昨年度計画書（非公表反映）'!$A$1)+1,FALSE)="","",VLOOKUP($B$25,昨年度報告書!$A:$DR,COLUMN(昨年度報告書!DA1)-COLUMN('昨年度計画書（非公表反映）'!$A$1)+1,FALSE)),"")</f>
        <v>#N/A</v>
      </c>
      <c r="DR5" s="23" t="e">
        <f>IF(OR($S5="3号",$U5="任意3号"),IF(VLOOKUP($B$25,昨年度報告書!$A:$DR,COLUMN(昨年度報告書!DB1)-COLUMN('昨年度計画書（非公表反映）'!$A$1)+1,FALSE)="","",VLOOKUP($B$25,昨年度報告書!$A:$DR,COLUMN(昨年度報告書!DB1)-COLUMN('昨年度計画書（非公表反映）'!$A$1)+1,FALSE)),"")</f>
        <v>#N/A</v>
      </c>
      <c r="DS5" s="23" t="e">
        <f>VLOOKUP($B$25,昨年度報告書!$A:$DR,COLUMN(昨年度報告書!DC1)-COLUMN('昨年度計画書（非公表反映）'!$A$1)+1,FALSE)</f>
        <v>#N/A</v>
      </c>
      <c r="DT5" s="23" t="e">
        <f>IF(OR($S5="3号",$U5="任意3号"),IF(VLOOKUP($B$25,昨年度報告書!$A:$DR,COLUMN(昨年度報告書!DD1)-COLUMN('昨年度計画書（非公表反映）'!$A$1)+1,FALSE)="","",VLOOKUP($B$25,昨年度報告書!$A:$DR,COLUMN(昨年度報告書!DD1)-COLUMN('昨年度計画書（非公表反映）'!$A$1)+1,FALSE)),"")</f>
        <v>#N/A</v>
      </c>
      <c r="DU5" s="23" t="e">
        <f>IF(OR($S5="3号",$U5="任意3号"),IF(VLOOKUP($B$25,昨年度報告書!$A:$DR,COLUMN(昨年度報告書!DE1)-COLUMN('昨年度計画書（非公表反映）'!$A$1)+1,FALSE)="","",VLOOKUP($B$25,昨年度報告書!$A:$DR,COLUMN(昨年度報告書!DE1)-COLUMN('昨年度計画書（非公表反映）'!$A$1)+1,FALSE)),"")</f>
        <v>#N/A</v>
      </c>
      <c r="DV5" s="23" t="e">
        <f>IF(OR($S5="3号",$U5="任意3号"),IF(VLOOKUP($B$25,昨年度報告書!$A:$DR,COLUMN(昨年度報告書!DF1)-COLUMN('昨年度計画書（非公表反映）'!$A$1)+1,FALSE)="","",VLOOKUP($B$25,昨年度報告書!$A:$DR,COLUMN(昨年度報告書!DF1)-COLUMN('昨年度計画書（非公表反映）'!$A$1)+1,FALSE)),"")</f>
        <v>#N/A</v>
      </c>
      <c r="DW5" s="23" t="e">
        <f>IF(OR($S5="3号",$U5="任意3号"),IF(VLOOKUP($B$25,昨年度報告書!$A:$DR,COLUMN(昨年度報告書!DG1)-COLUMN('昨年度計画書（非公表反映）'!$A$1)+1,FALSE)="","",VLOOKUP($B$25,昨年度報告書!$A:$DR,COLUMN(昨年度報告書!DG1)-COLUMN('昨年度計画書（非公表反映）'!$A$1)+1,FALSE)),"")</f>
        <v>#N/A</v>
      </c>
      <c r="DX5" s="23" t="e">
        <f>IF(OR($S5="3号",$U5="任意3号"),IF(VLOOKUP($B$25,昨年度報告書!$A:$DR,COLUMN(昨年度報告書!DH1)-COLUMN('昨年度計画書（非公表反映）'!$A$1)+1,FALSE)="","",VLOOKUP($B$25,昨年度報告書!$A:$DR,COLUMN(昨年度報告書!DH1)-COLUMN('昨年度計画書（非公表反映）'!$A$1)+1,FALSE)),"")</f>
        <v>#N/A</v>
      </c>
      <c r="DY5" s="23" t="e">
        <f>IF(OR($S5="3号",$U5="任意3号"),IF(VLOOKUP($B$25,昨年度報告書!$A:$DR,COLUMN(昨年度報告書!DI1)-COLUMN('昨年度計画書（非公表反映）'!$A$1)+1,FALSE)="","",VLOOKUP($B$25,昨年度報告書!$A:$DR,COLUMN(昨年度報告書!DI1)-COLUMN('昨年度計画書（非公表反映）'!$A$1)+1,FALSE)),"")</f>
        <v>#N/A</v>
      </c>
      <c r="DZ5" s="23" t="e">
        <f>IF(OR($S5="3号",$U5="任意3号"),IF(VLOOKUP($B$25,昨年度報告書!$A:$DR,COLUMN(昨年度報告書!DJ1)-COLUMN('昨年度計画書（非公表反映）'!$A$1)+1,FALSE)="","",VLOOKUP($B$25,昨年度報告書!$A:$DR,COLUMN(昨年度報告書!DJ1)-COLUMN('昨年度計画書（非公表反映）'!$A$1)+1,FALSE)),"")</f>
        <v>#N/A</v>
      </c>
      <c r="EA5" s="23" t="e">
        <f>VLOOKUP($B$25,昨年度報告書!$A:$DR,COLUMN(昨年度報告書!DK1)-COLUMN('昨年度計画書（非公表反映）'!$A$1)+1,FALSE)</f>
        <v>#N/A</v>
      </c>
      <c r="EB5" s="23" t="e">
        <f>IF(OR($S5="3号",$U5="任意3号"),IF(VLOOKUP($B$25,昨年度報告書!$A:$DR,COLUMN(昨年度報告書!DL1)-COLUMN('昨年度計画書（非公表反映）'!$A$1)+1,FALSE)="","",VLOOKUP($B$25,昨年度報告書!$A:$DR,COLUMN(昨年度報告書!DL1)-COLUMN('昨年度計画書（非公表反映）'!$A$1)+1,FALSE)),"")</f>
        <v>#N/A</v>
      </c>
      <c r="EC5" s="23" t="e">
        <f>IF(OR($S5="3号",$U5="任意3号"),IF(VLOOKUP($B$25,昨年度報告書!$A:$DR,COLUMN(昨年度報告書!DM1)-COLUMN('昨年度計画書（非公表反映）'!$A$1)+1,FALSE)="","",VLOOKUP($B$25,昨年度報告書!$A:$DR,COLUMN(昨年度報告書!DM1)-COLUMN('昨年度計画書（非公表反映）'!$A$1)+1,FALSE)),"")</f>
        <v>#N/A</v>
      </c>
      <c r="ED5" s="23" t="e">
        <f>IF(OR($S5="3号",$U5="任意3号"),IF(VLOOKUP($B$25,昨年度報告書!$A:$DR,COLUMN(昨年度報告書!DN1)-COLUMN('昨年度計画書（非公表反映）'!$A$1)+1,FALSE)="","",VLOOKUP($B$25,昨年度報告書!$A:$DR,COLUMN(昨年度報告書!DN1)-COLUMN('昨年度計画書（非公表反映）'!$A$1)+1,FALSE)),"")</f>
        <v>#N/A</v>
      </c>
      <c r="EE5" s="23" t="e">
        <f>IF(OR($S5="3号",$U5="任意3号"),IF(VLOOKUP($B$25,昨年度報告書!$A:$DR,COLUMN(昨年度報告書!DO1)-COLUMN('昨年度計画書（非公表反映）'!$A$1)+1,FALSE)="","",VLOOKUP($B$25,昨年度報告書!$A:$DR,COLUMN(昨年度報告書!DO1)-COLUMN('昨年度計画書（非公表反映）'!$A$1)+1,FALSE)),"")</f>
        <v>#N/A</v>
      </c>
      <c r="EF5" s="23" t="e">
        <f>IF(OR($S5="3号",$U5="任意3号"),IF(VLOOKUP($B$25,昨年度報告書!$A:$DR,COLUMN(昨年度報告書!DP1)-COLUMN('昨年度計画書（非公表反映）'!$A$1)+1,FALSE)="","",VLOOKUP($B$25,昨年度報告書!$A:$DR,COLUMN(昨年度報告書!DP1)-COLUMN('昨年度計画書（非公表反映）'!$A$1)+1,FALSE)),"")</f>
        <v>#N/A</v>
      </c>
      <c r="EG5" s="23" t="e">
        <f>IF(OR($S5="3号",$U5="任意3号"),IF(VLOOKUP($B$25,昨年度報告書!$A:$DR,COLUMN(昨年度報告書!DQ1)-COLUMN('昨年度計画書（非公表反映）'!$A$1)+1,FALSE)="","",VLOOKUP($B$25,昨年度報告書!$A:$DR,COLUMN(昨年度報告書!DQ1)-COLUMN('昨年度計画書（非公表反映）'!$A$1)+1,FALSE)),"")</f>
        <v>#N/A</v>
      </c>
      <c r="EH5" s="23" t="e">
        <f>IF(OR($S5="3号",$U5="任意3号"),IF(VLOOKUP($B$25,昨年度報告書!$A:$DR,COLUMN(昨年度報告書!DR1)-COLUMN('昨年度計画書（非公表反映）'!$A$1)+1,FALSE)="","",VLOOKUP($B$25,昨年度報告書!$A:$DR,COLUMN(昨年度報告書!DR1)-COLUMN('昨年度計画書（非公表反映）'!$A$1)+1,FALSE)),"")</f>
        <v>#N/A</v>
      </c>
      <c r="ER5" s="23" t="e">
        <f>VLOOKUP($B$25,昨年度報告書!$A:$ED,COLUMN(昨年度報告書!DS1)-COLUMN('昨年度計画書（非公表反映）'!$A$1)+1,FALSE)</f>
        <v>#N/A</v>
      </c>
      <c r="ES5" s="23" t="e">
        <f>VLOOKUP($B$25,昨年度報告書!$A:$ED,COLUMN(昨年度報告書!DT1)-COLUMN('昨年度計画書（非公表反映）'!$A$1)+1,FALSE)</f>
        <v>#N/A</v>
      </c>
      <c r="ET5" s="23" t="e">
        <f>VLOOKUP($B$25,昨年度報告書!$A:$ED,COLUMN(昨年度報告書!DU1)-COLUMN('昨年度計画書（非公表反映）'!$A$1)+1,FALSE)</f>
        <v>#N/A</v>
      </c>
      <c r="EU5" s="23" t="e">
        <f>VLOOKUP($B$25,昨年度報告書!$A:$ED,COLUMN(昨年度報告書!DV1)-COLUMN('昨年度計画書（非公表反映）'!$A$1)+1,FALSE)</f>
        <v>#N/A</v>
      </c>
      <c r="EV5" s="23" t="e">
        <f>VLOOKUP($B$25,昨年度報告書!$A:$ED,COLUMN(昨年度報告書!DW1)-COLUMN('昨年度計画書（非公表反映）'!$A$1)+1,FALSE)</f>
        <v>#N/A</v>
      </c>
      <c r="EW5" s="23" t="e">
        <f>VLOOKUP($B$25,昨年度報告書!$A:$ED,COLUMN(昨年度報告書!DX1)-COLUMN('昨年度計画書（非公表反映）'!$A$1)+1,FALSE)</f>
        <v>#N/A</v>
      </c>
      <c r="EX5" s="23" t="e">
        <f>VLOOKUP($B$25,昨年度報告書!$A:$ED,COLUMN(昨年度報告書!DY1)-COLUMN('昨年度計画書（非公表反映）'!$A$1)+1,FALSE)</f>
        <v>#N/A</v>
      </c>
      <c r="EY5" s="23" t="e">
        <f>VLOOKUP($B$25,昨年度報告書!$A:$ED,COLUMN(昨年度報告書!DZ1)-COLUMN('昨年度計画書（非公表反映）'!$A$1)+1,FALSE)</f>
        <v>#N/A</v>
      </c>
      <c r="EZ5" s="23" t="e">
        <f>VLOOKUP($B$25,昨年度報告書!$A:$ED,COLUMN(昨年度報告書!EA1)-COLUMN('昨年度計画書（非公表反映）'!$A$1)+1,FALSE)</f>
        <v>#N/A</v>
      </c>
      <c r="FA5" s="23" t="e">
        <f>VLOOKUP($B$25,昨年度報告書!$A:$ED,COLUMN(昨年度報告書!EB1)-COLUMN('昨年度計画書（非公表反映）'!$A$1)+1,FALSE)</f>
        <v>#N/A</v>
      </c>
      <c r="FB5" s="23" t="e">
        <f>VLOOKUP($B$25,昨年度報告書!$A:$ED,COLUMN(昨年度報告書!EC1)-COLUMN('昨年度計画書（非公表反映）'!$A$1)+1,FALSE)</f>
        <v>#N/A</v>
      </c>
      <c r="FC5" s="23" t="e">
        <f>VLOOKUP($B$25,昨年度報告書!$A:$ED,COLUMN(昨年度報告書!ED1)-COLUMN('昨年度計画書（非公表反映）'!$A$1)+1,FALSE)</f>
        <v>#N/A</v>
      </c>
      <c r="FD5" s="1376" t="e">
        <f>NA()</f>
        <v>#N/A</v>
      </c>
      <c r="FE5" s="1376" t="e">
        <f>NA()</f>
        <v>#N/A</v>
      </c>
      <c r="FF5" s="1376" t="e">
        <f>NA()</f>
        <v>#N/A</v>
      </c>
      <c r="FG5" s="1376" t="e">
        <f>NA()</f>
        <v>#N/A</v>
      </c>
      <c r="FH5" s="1376" t="e">
        <f>NA()</f>
        <v>#N/A</v>
      </c>
      <c r="FI5" s="1376" t="e">
        <f>NA()</f>
        <v>#N/A</v>
      </c>
      <c r="FJ5" s="1376" t="e">
        <f>NA()</f>
        <v>#N/A</v>
      </c>
      <c r="FK5" s="1376" t="e">
        <f>NA()</f>
        <v>#N/A</v>
      </c>
      <c r="FL5" s="1376" t="e">
        <f>NA()</f>
        <v>#N/A</v>
      </c>
      <c r="FM5" s="1376" t="e">
        <f>NA()</f>
        <v>#N/A</v>
      </c>
      <c r="FN5" s="1376" t="e">
        <f>NA()</f>
        <v>#N/A</v>
      </c>
      <c r="FO5" s="1376" t="e">
        <f>NA()</f>
        <v>#N/A</v>
      </c>
      <c r="FP5" s="1376" t="e">
        <f>NA()</f>
        <v>#N/A</v>
      </c>
      <c r="FQ5" s="1376" t="e">
        <f>NA()</f>
        <v>#N/A</v>
      </c>
      <c r="FR5" s="1376" t="e">
        <f>NA()</f>
        <v>#N/A</v>
      </c>
      <c r="FS5" s="1376" t="e">
        <f>NA()</f>
        <v>#N/A</v>
      </c>
      <c r="FT5" s="1376" t="e">
        <f>NA()</f>
        <v>#N/A</v>
      </c>
      <c r="FU5" s="1376" t="e">
        <f>NA()</f>
        <v>#N/A</v>
      </c>
      <c r="FV5" s="1376" t="e">
        <f>NA()</f>
        <v>#N/A</v>
      </c>
      <c r="FW5" s="1376" t="e">
        <f>NA()</f>
        <v>#N/A</v>
      </c>
      <c r="FX5" s="1376" t="e">
        <f>NA()</f>
        <v>#N/A</v>
      </c>
      <c r="FY5" s="1376" t="e">
        <f>NA()</f>
        <v>#N/A</v>
      </c>
      <c r="FZ5" s="1376" t="e">
        <f>NA()</f>
        <v>#N/A</v>
      </c>
      <c r="GA5" s="1376" t="e">
        <f>NA()</f>
        <v>#N/A</v>
      </c>
      <c r="GB5" s="1376" t="e">
        <f>NA()</f>
        <v>#N/A</v>
      </c>
      <c r="GC5" s="1376" t="e">
        <f>NA()</f>
        <v>#N/A</v>
      </c>
      <c r="GD5" s="1376" t="e">
        <f>NA()</f>
        <v>#N/A</v>
      </c>
      <c r="GE5" s="1376" t="e">
        <f>NA()</f>
        <v>#N/A</v>
      </c>
      <c r="GF5" s="1376" t="e">
        <f>NA()</f>
        <v>#N/A</v>
      </c>
      <c r="GG5" s="1376" t="e">
        <f>NA()</f>
        <v>#N/A</v>
      </c>
      <c r="GH5" s="1376" t="e">
        <f>NA()</f>
        <v>#N/A</v>
      </c>
      <c r="GI5" s="1376" t="e">
        <f>NA()</f>
        <v>#N/A</v>
      </c>
      <c r="GJ5" s="1376" t="e">
        <f>NA()</f>
        <v>#N/A</v>
      </c>
      <c r="GK5" s="1376" t="e">
        <f>NA()</f>
        <v>#N/A</v>
      </c>
      <c r="GL5" s="1376" t="e">
        <f>NA()</f>
        <v>#N/A</v>
      </c>
      <c r="GM5" s="1376" t="e">
        <f>NA()</f>
        <v>#N/A</v>
      </c>
      <c r="GN5" s="1376" t="e">
        <f>NA()</f>
        <v>#N/A</v>
      </c>
      <c r="GO5" s="1376" t="e">
        <f>NA()</f>
        <v>#N/A</v>
      </c>
      <c r="GP5" s="1376" t="e">
        <f>NA()</f>
        <v>#N/A</v>
      </c>
      <c r="GQ5" s="1376" t="e">
        <f>NA()</f>
        <v>#N/A</v>
      </c>
      <c r="GR5" s="1376" t="e">
        <f>NA()</f>
        <v>#N/A</v>
      </c>
      <c r="GS5" s="1376" t="e">
        <f>NA()</f>
        <v>#N/A</v>
      </c>
      <c r="GT5" s="1376" t="e">
        <f>NA()</f>
        <v>#N/A</v>
      </c>
      <c r="GU5" s="1376" t="e">
        <f>NA()</f>
        <v>#N/A</v>
      </c>
      <c r="GV5" s="1376" t="e">
        <f>NA()</f>
        <v>#N/A</v>
      </c>
      <c r="GW5" s="1376" t="e">
        <f>NA()</f>
        <v>#N/A</v>
      </c>
      <c r="GX5" s="1376" t="e">
        <f>NA()</f>
        <v>#N/A</v>
      </c>
    </row>
    <row r="6" spans="1:206">
      <c r="EH6" s="1475"/>
    </row>
    <row r="7" spans="1:206" ht="42.6" customHeight="1">
      <c r="A7" t="s">
        <v>1926</v>
      </c>
      <c r="B7" s="155" t="s">
        <v>357</v>
      </c>
      <c r="C7" s="156" t="s">
        <v>358</v>
      </c>
      <c r="D7" s="157" t="s">
        <v>1862</v>
      </c>
      <c r="E7" s="1304" t="s">
        <v>1863</v>
      </c>
      <c r="F7" s="157" t="s">
        <v>1864</v>
      </c>
      <c r="G7" s="159" t="s">
        <v>3126</v>
      </c>
      <c r="H7" s="159" t="s">
        <v>362</v>
      </c>
      <c r="I7" s="159" t="s">
        <v>132</v>
      </c>
      <c r="J7" s="159" t="s">
        <v>363</v>
      </c>
      <c r="K7" s="159" t="s">
        <v>364</v>
      </c>
      <c r="L7" s="159" t="s">
        <v>365</v>
      </c>
      <c r="M7" s="159" t="s">
        <v>366</v>
      </c>
      <c r="N7" s="159" t="s">
        <v>367</v>
      </c>
      <c r="O7" s="159" t="s">
        <v>368</v>
      </c>
      <c r="P7" s="161" t="s">
        <v>369</v>
      </c>
      <c r="Q7" s="162" t="s">
        <v>370</v>
      </c>
      <c r="R7" s="163" t="s">
        <v>371</v>
      </c>
      <c r="S7" s="163" t="s">
        <v>372</v>
      </c>
      <c r="T7" s="164" t="s">
        <v>3110</v>
      </c>
      <c r="U7" s="164" t="s">
        <v>2885</v>
      </c>
      <c r="V7" s="166" t="s">
        <v>373</v>
      </c>
      <c r="W7" s="166" t="s">
        <v>374</v>
      </c>
      <c r="X7" s="165" t="s">
        <v>3676</v>
      </c>
      <c r="Y7" s="166" t="s">
        <v>373</v>
      </c>
      <c r="Z7" s="166" t="s">
        <v>374</v>
      </c>
      <c r="AA7" s="167" t="s">
        <v>375</v>
      </c>
      <c r="AB7" s="166" t="s">
        <v>375</v>
      </c>
      <c r="AC7" s="159" t="s">
        <v>376</v>
      </c>
      <c r="AD7" s="159" t="s">
        <v>377</v>
      </c>
      <c r="AE7" s="159" t="s">
        <v>1866</v>
      </c>
      <c r="AF7" s="159" t="s">
        <v>379</v>
      </c>
      <c r="AG7" s="158" t="s">
        <v>380</v>
      </c>
      <c r="AH7" s="168" t="s">
        <v>381</v>
      </c>
      <c r="AI7" s="159" t="s">
        <v>382</v>
      </c>
      <c r="AJ7" s="159" t="s">
        <v>383</v>
      </c>
      <c r="AK7" s="158" t="s">
        <v>384</v>
      </c>
      <c r="AL7" s="168" t="s">
        <v>385</v>
      </c>
      <c r="AM7" s="158" t="s">
        <v>386</v>
      </c>
      <c r="AN7" s="1508" t="s">
        <v>387</v>
      </c>
      <c r="AO7" s="1508" t="s">
        <v>428</v>
      </c>
      <c r="AP7" s="1508" t="s">
        <v>1867</v>
      </c>
      <c r="AQ7" s="1508" t="s">
        <v>3680</v>
      </c>
      <c r="AR7" s="1508" t="s">
        <v>3682</v>
      </c>
      <c r="AS7" s="1508" t="s">
        <v>390</v>
      </c>
      <c r="AT7" s="1508" t="s">
        <v>391</v>
      </c>
      <c r="AU7" s="1508" t="s">
        <v>3746</v>
      </c>
      <c r="AV7" s="1508" t="s">
        <v>392</v>
      </c>
      <c r="AW7" s="1508" t="s">
        <v>393</v>
      </c>
      <c r="AX7" s="1508" t="s">
        <v>1868</v>
      </c>
      <c r="AY7" s="1508" t="s">
        <v>395</v>
      </c>
      <c r="AZ7" s="1508" t="s">
        <v>1869</v>
      </c>
      <c r="BA7" s="1508" t="s">
        <v>397</v>
      </c>
      <c r="BB7" s="1508" t="s">
        <v>398</v>
      </c>
      <c r="BC7" s="1508" t="s">
        <v>1870</v>
      </c>
      <c r="BD7" s="1322" t="s">
        <v>3689</v>
      </c>
      <c r="BE7" s="160"/>
      <c r="BF7" s="160"/>
      <c r="BG7" s="160"/>
      <c r="BH7" s="160"/>
      <c r="BI7" s="160"/>
      <c r="BJ7" s="160"/>
      <c r="BK7" s="160"/>
      <c r="BL7" s="160"/>
      <c r="BM7" s="1316"/>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508" t="s">
        <v>387</v>
      </c>
      <c r="CP7" s="1508" t="s">
        <v>428</v>
      </c>
      <c r="CQ7" s="1508" t="s">
        <v>1867</v>
      </c>
      <c r="CR7" s="1322" t="s">
        <v>3680</v>
      </c>
      <c r="CS7" s="1322" t="s">
        <v>3682</v>
      </c>
      <c r="CT7" s="1508" t="s">
        <v>390</v>
      </c>
      <c r="CU7" s="1508" t="s">
        <v>391</v>
      </c>
      <c r="CV7" s="1508" t="s">
        <v>392</v>
      </c>
      <c r="CW7" s="1508" t="s">
        <v>393</v>
      </c>
      <c r="CX7" s="1508" t="s">
        <v>1868</v>
      </c>
      <c r="CY7" s="1508" t="s">
        <v>395</v>
      </c>
      <c r="CZ7" s="1508" t="s">
        <v>1869</v>
      </c>
      <c r="DA7" s="1508" t="s">
        <v>397</v>
      </c>
      <c r="DB7" s="1508" t="s">
        <v>398</v>
      </c>
      <c r="DC7" s="1508" t="s">
        <v>1870</v>
      </c>
      <c r="DD7" s="1377"/>
      <c r="DE7" s="160"/>
      <c r="DF7" s="160"/>
      <c r="DG7" s="160"/>
      <c r="DH7" s="160"/>
      <c r="DI7" s="160"/>
      <c r="DJ7" s="160"/>
      <c r="DK7" s="1377"/>
      <c r="DL7" s="160"/>
      <c r="DM7" s="160"/>
      <c r="DN7" s="160"/>
      <c r="DO7" s="160"/>
      <c r="DP7" s="160"/>
      <c r="DQ7" s="160"/>
      <c r="DR7" s="1493"/>
      <c r="DS7" s="1377"/>
      <c r="DT7" s="160"/>
      <c r="DU7" s="160"/>
      <c r="DV7" s="160"/>
      <c r="DW7" s="160"/>
      <c r="DX7" s="160"/>
      <c r="DY7" s="160"/>
      <c r="DZ7" s="1493"/>
      <c r="EA7" s="1377"/>
      <c r="EB7" s="160"/>
      <c r="EC7" s="160"/>
      <c r="ED7" s="160"/>
      <c r="EE7" s="160"/>
      <c r="EF7" s="160"/>
      <c r="EG7" s="160"/>
      <c r="EH7" s="1493"/>
      <c r="ER7" s="1322" t="s">
        <v>3838</v>
      </c>
      <c r="ES7" s="1322"/>
      <c r="ET7" s="1322"/>
      <c r="EU7" s="1322" t="s">
        <v>3840</v>
      </c>
      <c r="EV7" s="1322"/>
      <c r="EW7" s="1322"/>
      <c r="EX7" s="1322" t="s">
        <v>3844</v>
      </c>
      <c r="EY7" s="1322"/>
      <c r="EZ7" s="1322"/>
      <c r="FA7" s="1322" t="s">
        <v>3846</v>
      </c>
      <c r="FB7" s="1322"/>
      <c r="FC7" s="1322"/>
      <c r="FD7" s="1843" t="s">
        <v>2818</v>
      </c>
      <c r="FE7" s="1844" t="s">
        <v>4280</v>
      </c>
      <c r="FF7" s="1844" t="s">
        <v>2820</v>
      </c>
      <c r="FG7" s="1844" t="s">
        <v>4281</v>
      </c>
      <c r="FH7" s="1844" t="s">
        <v>4282</v>
      </c>
      <c r="FI7" s="1844" t="s">
        <v>4283</v>
      </c>
      <c r="FJ7" s="1844" t="s">
        <v>4284</v>
      </c>
      <c r="FK7" s="1844" t="s">
        <v>4285</v>
      </c>
      <c r="FL7" s="1844" t="s">
        <v>4286</v>
      </c>
      <c r="FM7" s="1844" t="s">
        <v>2827</v>
      </c>
      <c r="FN7" s="1844" t="s">
        <v>4287</v>
      </c>
      <c r="FO7" s="1844" t="s">
        <v>4288</v>
      </c>
      <c r="FP7" s="1844" t="s">
        <v>4289</v>
      </c>
      <c r="FQ7" s="1845" t="s">
        <v>3196</v>
      </c>
      <c r="FR7" s="1845" t="s">
        <v>3197</v>
      </c>
      <c r="FS7" s="1845" t="s">
        <v>3198</v>
      </c>
      <c r="FT7" s="1845" t="s">
        <v>3199</v>
      </c>
      <c r="FU7" s="1845" t="s">
        <v>3184</v>
      </c>
      <c r="FV7" s="1845" t="s">
        <v>123</v>
      </c>
      <c r="FW7" s="1866" t="s">
        <v>3204</v>
      </c>
      <c r="FX7" s="1866" t="s">
        <v>3927</v>
      </c>
      <c r="FY7" s="1846" t="s">
        <v>3871</v>
      </c>
      <c r="FZ7" s="1846" t="s">
        <v>3873</v>
      </c>
      <c r="GA7" s="1846" t="s">
        <v>3875</v>
      </c>
      <c r="GB7" s="1846" t="s">
        <v>3877</v>
      </c>
      <c r="GC7" s="1846" t="s">
        <v>3879</v>
      </c>
      <c r="GD7" s="1846" t="s">
        <v>3881</v>
      </c>
      <c r="GE7" s="1844" t="s">
        <v>4290</v>
      </c>
      <c r="GF7" s="1847" t="s">
        <v>4291</v>
      </c>
      <c r="GG7" s="1847" t="s">
        <v>4292</v>
      </c>
      <c r="GH7" s="1847" t="s">
        <v>4293</v>
      </c>
      <c r="GI7" s="1847" t="s">
        <v>4294</v>
      </c>
      <c r="GJ7" s="1847" t="s">
        <v>4295</v>
      </c>
      <c r="GK7" s="1848" t="s">
        <v>3196</v>
      </c>
      <c r="GL7" s="1848" t="s">
        <v>3197</v>
      </c>
      <c r="GM7" s="1848" t="s">
        <v>3198</v>
      </c>
      <c r="GN7" s="1848" t="s">
        <v>3199</v>
      </c>
      <c r="GO7" s="1848" t="s">
        <v>3184</v>
      </c>
      <c r="GP7" s="1848" t="s">
        <v>123</v>
      </c>
      <c r="GQ7" s="1866" t="s">
        <v>3204</v>
      </c>
      <c r="GR7" s="1866" t="s">
        <v>3927</v>
      </c>
      <c r="GS7" s="1849" t="s">
        <v>3871</v>
      </c>
      <c r="GT7" s="1849" t="s">
        <v>3873</v>
      </c>
      <c r="GU7" s="1849" t="s">
        <v>3875</v>
      </c>
      <c r="GV7" s="1849" t="s">
        <v>3877</v>
      </c>
      <c r="GW7" s="1849" t="s">
        <v>3879</v>
      </c>
      <c r="GX7" s="1850" t="s">
        <v>3881</v>
      </c>
    </row>
    <row r="8" spans="1:206">
      <c r="A8" t="s">
        <v>3327</v>
      </c>
      <c r="B8" s="23" t="str">
        <f>VLOOKUP($B$25,'昨年度計画書（非公表反映）'!$A:$DR,COLUMN('昨年度計画書（非公表反映）'!A1)-COLUMN('昨年度計画書（非公表反映）'!$A$1)+1,FALSE)</f>
        <v>000</v>
      </c>
      <c r="C8" s="23" t="str">
        <f>VLOOKUP($B$25,'昨年度計画書（非公表反映）'!$A:$DR,COLUMN('昨年度計画書（非公表反映）'!B1)-COLUMN('昨年度計画書（非公表反映）'!$A$1)+1,FALSE)</f>
        <v>新規</v>
      </c>
      <c r="D8" s="23" t="str">
        <f>VLOOKUP($B$25,'昨年度計画書（非公表反映）'!$A:$DR,COLUMN('昨年度計画書（非公表反映）'!C1)-COLUMN('昨年度計画書（非公表反映）'!$A$1)+1,FALSE)</f>
        <v>NA</v>
      </c>
      <c r="E8" s="23" t="str">
        <f>VLOOKUP($B$25,'昨年度計画書（非公表反映）'!$A:$DR,COLUMN('昨年度計画書（非公表反映）'!D1)-COLUMN('昨年度計画書（非公表反映）'!$A$1)+1,FALSE)</f>
        <v>　</v>
      </c>
      <c r="F8" s="23" t="str">
        <f>VLOOKUP($B$25,'昨年度計画書（非公表反映）'!$A:$DR,COLUMN('昨年度計画書（非公表反映）'!E1)-COLUMN('昨年度計画書（非公表反映）'!$A$1)+1,FALSE)</f>
        <v>新規</v>
      </c>
      <c r="G8" s="23" t="str">
        <f>VLOOKUP($B$25,'昨年度計画書（非公表反映）'!$A:$DR,COLUMN('昨年度計画書（非公表反映）'!F1)-COLUMN('昨年度計画書（非公表反映）'!$A$1)+1,FALSE)</f>
        <v>　</v>
      </c>
      <c r="H8" s="23" t="str">
        <f>VLOOKUP($B$25,'昨年度計画書（非公表反映）'!$A:$DR,COLUMN('昨年度計画書（非公表反映）'!G1)-COLUMN('昨年度計画書（非公表反映）'!$A$1)+1,FALSE)</f>
        <v>　</v>
      </c>
      <c r="I8" s="23" t="str">
        <f>VLOOKUP($B$25,'昨年度計画書（非公表反映）'!$A:$DR,COLUMN('昨年度計画書（非公表反映）'!H1)-COLUMN('昨年度計画書（非公表反映）'!$A$1)+1,FALSE)</f>
        <v>　</v>
      </c>
      <c r="J8" s="23" t="str">
        <f>VLOOKUP($B$25,'昨年度計画書（非公表反映）'!$A:$DR,COLUMN('昨年度計画書（非公表反映）'!I1)-COLUMN('昨年度計画書（非公表反映）'!$A$1)+1,FALSE)</f>
        <v>　</v>
      </c>
      <c r="K8" s="23" t="str">
        <f>VLOOKUP($B$25,'昨年度計画書（非公表反映）'!$A:$DR,COLUMN('昨年度計画書（非公表反映）'!J1)-COLUMN('昨年度計画書（非公表反映）'!$A$1)+1,FALSE)</f>
        <v>　</v>
      </c>
      <c r="L8" s="23" t="str">
        <f>VLOOKUP($B$25,'昨年度計画書（非公表反映）'!$A:$DR,COLUMN('昨年度計画書（非公表反映）'!K1)-COLUMN('昨年度計画書（非公表反映）'!$A$1)+1,FALSE)</f>
        <v>　</v>
      </c>
      <c r="M8" s="23" t="str">
        <f>VLOOKUP($B$25,'昨年度計画書（非公表反映）'!$A:$DR,COLUMN('昨年度計画書（非公表反映）'!L1)-COLUMN('昨年度計画書（非公表反映）'!$A$1)+1,FALSE)</f>
        <v>　</v>
      </c>
      <c r="N8" s="23" t="str">
        <f>VLOOKUP($B$25,'昨年度計画書（非公表反映）'!$A:$DR,COLUMN('昨年度計画書（非公表反映）'!M1)-COLUMN('昨年度計画書（非公表反映）'!$A$1)+1,FALSE)</f>
        <v>　</v>
      </c>
      <c r="O8" s="23" t="str">
        <f>VLOOKUP($B$25,'昨年度計画書（非公表反映）'!$A:$DR,COLUMN('昨年度計画書（非公表反映）'!N1)-COLUMN('昨年度計画書（非公表反映）'!$A$1)+1,FALSE)</f>
        <v>　</v>
      </c>
      <c r="P8" s="23" t="str">
        <f>VLOOKUP($B$25,'昨年度計画書（非公表反映）'!$A:$DR,COLUMN('昨年度計画書（非公表反映）'!O1)-COLUMN('昨年度計画書（非公表反映）'!$A$1)+1,FALSE)</f>
        <v>　</v>
      </c>
      <c r="Q8" s="23" t="str">
        <f>VLOOKUP($B$25,'昨年度計画書（非公表反映）'!$A:$DR,COLUMN('昨年度計画書（非公表反映）'!P1)-COLUMN('昨年度計画書（非公表反映）'!$A$1)+1,FALSE)&amp;""</f>
        <v>1号</v>
      </c>
      <c r="R8" s="23" t="str">
        <f>VLOOKUP($B$25,'昨年度計画書（非公表反映）'!$A:$DR,COLUMN('昨年度計画書（非公表反映）'!Q1)-COLUMN('昨年度計画書（非公表反映）'!$A$1)+1,FALSE)&amp;""</f>
        <v/>
      </c>
      <c r="S8" s="23" t="str">
        <f>VLOOKUP($B$25,'昨年度計画書（非公表反映）'!$A:$DR,COLUMN('昨年度計画書（非公表反映）'!R1)-COLUMN('昨年度計画書（非公表反映）'!$A$1)+1,FALSE)&amp;""</f>
        <v>3号</v>
      </c>
      <c r="T8" s="23" t="str">
        <f>VLOOKUP($B$25,'昨年度計画書（非公表反映）'!$A:$DR,COLUMN('昨年度計画書（非公表反映）'!S1)-COLUMN('昨年度計画書（非公表反映）'!$A$1)+1,FALSE)&amp;""</f>
        <v/>
      </c>
      <c r="U8" s="23" t="str">
        <f>VLOOKUP($B$25,'昨年度計画書（非公表反映）'!$A:$DR,COLUMN('昨年度計画書（非公表反映）'!T1)-COLUMN('昨年度計画書（非公表反映）'!$A$1)+1,FALSE)&amp;""</f>
        <v/>
      </c>
      <c r="V8" s="23" t="str">
        <f t="shared" ref="V8:W8" si="0">Y8</f>
        <v>　</v>
      </c>
      <c r="W8" s="23" t="str">
        <f t="shared" si="0"/>
        <v>　</v>
      </c>
      <c r="X8" s="23" t="str">
        <f>VLOOKUP($B$25,'昨年度計画書（非公表反映）'!$A:$DR,COLUMN('昨年度計画書（非公表反映）'!U1)-COLUMN('昨年度計画書（非公表反映）'!$A$1)+1,FALSE)</f>
        <v>　</v>
      </c>
      <c r="Y8" s="23" t="str">
        <f>VLOOKUP($B$25,'昨年度計画書（非公表反映）'!$A:$DR,COLUMN('昨年度計画書（非公表反映）'!V1)-COLUMN('昨年度計画書（非公表反映）'!$A$1)+1,FALSE)</f>
        <v>　</v>
      </c>
      <c r="Z8" s="23" t="str">
        <f>VLOOKUP($B$25,'昨年度計画書（非公表反映）'!$A:$DR,COLUMN('昨年度計画書（非公表反映）'!W1)-COLUMN('昨年度計画書（非公表反映）'!$A$1)+1,FALSE)</f>
        <v>　</v>
      </c>
      <c r="AA8" s="23" t="str">
        <f>VLOOKUP($B$25,'昨年度計画書（非公表反映）'!$A:$DR,COLUMN('昨年度計画書（非公表反映）'!X1)-COLUMN('昨年度計画書（非公表反映）'!$A$1)+1,FALSE)</f>
        <v>　</v>
      </c>
      <c r="AB8" s="23" t="str">
        <f>AA8</f>
        <v>　</v>
      </c>
      <c r="AC8" s="23" t="str">
        <f>VLOOKUP($B$25,'昨年度計画書（非公表反映）'!$A:$DR,COLUMN('昨年度計画書（非公表反映）'!Y1)-COLUMN('昨年度計画書（非公表反映）'!$A$1)+1,FALSE)</f>
        <v>　</v>
      </c>
      <c r="AD8" s="23" t="str">
        <f>VLOOKUP($B$25,'昨年度計画書（非公表反映）'!$A:$DR,COLUMN('昨年度計画書（非公表反映）'!Z1)-COLUMN('昨年度計画書（非公表反映）'!$A$1)+1,FALSE)</f>
        <v>　</v>
      </c>
      <c r="AE8" s="23" t="e">
        <f>NA()</f>
        <v>#N/A</v>
      </c>
      <c r="AF8" s="23" t="str">
        <f>VLOOKUP($B$25,'昨年度計画書（非公表反映）'!$A:$DR,COLUMN('昨年度計画書（非公表反映）'!AB1)-COLUMN('昨年度計画書（非公表反映）'!$A$1)+1,FALSE)&amp;""</f>
        <v>　</v>
      </c>
      <c r="AG8" s="23" t="str">
        <f>VLOOKUP($B$25,'昨年度計画書（非公表反映）'!$A:$DR,COLUMN('昨年度計画書（非公表反映）'!AC1)-COLUMN('昨年度計画書（非公表反映）'!$A$1)+1,FALSE)&amp;""</f>
        <v>　</v>
      </c>
      <c r="AH8" s="23" t="str">
        <f>VLOOKUP($B$25,'昨年度計画書（非公表反映）'!$A:$DR,COLUMN('昨年度計画書（非公表反映）'!AD1)-COLUMN('昨年度計画書（非公表反映）'!$A$1)+1,FALSE)&amp;""</f>
        <v>　</v>
      </c>
      <c r="AI8" s="23" t="str">
        <f>VLOOKUP($B$25,'昨年度計画書（非公表反映）'!$A:$DR,COLUMN('昨年度計画書（非公表反映）'!AE1)-COLUMN('昨年度計画書（非公表反映）'!$A$1)+1,FALSE)&amp;""</f>
        <v>　</v>
      </c>
      <c r="AJ8" s="23" t="str">
        <f>VLOOKUP($B$25,'昨年度計画書（非公表反映）'!$A:$DR,COLUMN('昨年度計画書（非公表反映）'!AF1)-COLUMN('昨年度計画書（非公表反映）'!$A$1)+1,FALSE)&amp;""</f>
        <v>　</v>
      </c>
      <c r="AK8" s="23" t="str">
        <f>VLOOKUP($B$25,'昨年度計画書（非公表反映）'!$A:$DR,COLUMN('昨年度計画書（非公表反映）'!AG1)-COLUMN('昨年度計画書（非公表反映）'!$A$1)+1,FALSE)&amp;""</f>
        <v>　</v>
      </c>
      <c r="AL8" s="23" t="str">
        <f>VLOOKUP($B$25,'昨年度計画書（非公表反映）'!$A:$DR,COLUMN('昨年度計画書（非公表反映）'!AH1)-COLUMN('昨年度計画書（非公表反映）'!$A$1)+1,FALSE)&amp;""</f>
        <v>　</v>
      </c>
      <c r="AM8" s="76" t="str">
        <f>VLOOKUP($B$25,'昨年度計画書（非公表反映）'!$A:$DR,COLUMN('昨年度計画書（非公表反映）'!AI1)-COLUMN('昨年度計画書（非公表反映）'!$A$1)+1,FALSE)&amp;""</f>
        <v>　</v>
      </c>
      <c r="AN8" s="23" t="str">
        <f>VLOOKUP($B$25,'昨年度計画書（非公表反映）'!$A:$DR,COLUMN('昨年度計画書（非公表反映）'!AJ1)-COLUMN('昨年度計画書（非公表反映）'!$A$1)+1,FALSE)</f>
        <v>　</v>
      </c>
      <c r="AO8" s="23" t="str">
        <f>VLOOKUP($B$25,'昨年度計画書（非公表反映）'!$A:$DR,COLUMN('昨年度計画書（非公表反映）'!AK1)-COLUMN('昨年度計画書（非公表反映）'!$A$1)+1,FALSE)</f>
        <v>　</v>
      </c>
      <c r="AP8" s="23" t="str">
        <f>VLOOKUP($B$25,'昨年度計画書（非公表反映）'!$A:$DR,COLUMN('昨年度計画書（非公表反映）'!AL1)-COLUMN('昨年度計画書（非公表反映）'!$A$1)+1,FALSE)</f>
        <v>　</v>
      </c>
      <c r="AQ8" s="23" t="str">
        <f>VLOOKUP($B$25,'昨年度計画書（非公表反映）'!$A:$DR,COLUMN('昨年度計画書（非公表反映）'!AM1)-COLUMN('昨年度計画書（非公表反映）'!$A$1)+1,FALSE)</f>
        <v>　</v>
      </c>
      <c r="AR8" s="23" t="str">
        <f>VLOOKUP($B$25,'昨年度計画書（非公表反映）'!$A:$DR,COLUMN('昨年度計画書（非公表反映）'!AN1)-COLUMN('昨年度計画書（非公表反映）'!$A$1)+1,FALSE)</f>
        <v>　</v>
      </c>
      <c r="AS8" s="23" t="str">
        <f>IF(AT8&lt;&gt;"",VLOOKUP($B$25,'昨年度計画書（非公表反映）'!$A:$DR,COLUMN('昨年度計画書（非公表反映）'!AO1)-COLUMN('昨年度計画書（非公表反映）'!$A$1)+1,FALSE),"")</f>
        <v>　</v>
      </c>
      <c r="AT8" s="23" t="str">
        <f>VLOOKUP($B$25,'昨年度計画書（非公表反映）'!$A:$DR,COLUMN('昨年度計画書（非公表反映）'!AP1)-COLUMN('昨年度計画書（非公表反映）'!$A$1)+1,FALSE)&amp;""</f>
        <v>　</v>
      </c>
      <c r="AU8" s="23" t="str">
        <f>VLOOKUP($B$25,'昨年度計画書（非公表反映）'!$A:$DR,COLUMN('昨年度計画書（非公表反映）'!AQ1)-COLUMN('昨年度計画書（非公表反映）'!$A$1)+1,FALSE)</f>
        <v>　</v>
      </c>
      <c r="AV8" s="23" t="str">
        <f>VLOOKUP($B$25,'昨年度計画書（非公表反映）'!$A:$DR,COLUMN('昨年度計画書（非公表反映）'!AR1)-COLUMN('昨年度計画書（非公表反映）'!$A$1)+1,FALSE)</f>
        <v>　</v>
      </c>
      <c r="AW8" s="23" t="str">
        <f>VLOOKUP($B$25,'昨年度計画書（非公表反映）'!$A:$DR,COLUMN('昨年度計画書（非公表反映）'!AS1)-COLUMN('昨年度計画書（非公表反映）'!$A$1)+1,FALSE)</f>
        <v>　</v>
      </c>
      <c r="AX8" s="23" t="str">
        <f>VLOOKUP($B$25,'昨年度計画書（非公表反映）'!$A:$DR,COLUMN('昨年度計画書（非公表反映）'!AT1)-COLUMN('昨年度計画書（非公表反映）'!$A$1)+1,FALSE)</f>
        <v>　</v>
      </c>
      <c r="AY8" s="23" t="str">
        <f>VLOOKUP($B$25,'昨年度計画書（非公表反映）'!$A:$DR,COLUMN('昨年度計画書（非公表反映）'!AU1)-COLUMN('昨年度計画書（非公表反映）'!$A$1)+1,FALSE)</f>
        <v>　</v>
      </c>
      <c r="AZ8" s="23" t="str">
        <f>VLOOKUP($B$25,'昨年度計画書（非公表反映）'!$A:$DR,COLUMN('昨年度計画書（非公表反映）'!AV1)-COLUMN('昨年度計画書（非公表反映）'!$A$1)+1,FALSE)</f>
        <v>　</v>
      </c>
      <c r="BA8" s="23" t="str">
        <f>IF(BB8&lt;&gt;"",VLOOKUP($B$25,'昨年度計画書（非公表反映）'!$A:$DR,COLUMN('昨年度計画書（非公表反映）'!AW1)-COLUMN('昨年度計画書（非公表反映）'!$A$1)+1,FALSE),"")</f>
        <v>　</v>
      </c>
      <c r="BB8" s="23" t="str">
        <f>VLOOKUP($B$25,'昨年度計画書（非公表反映）'!$A:$DR,COLUMN('昨年度計画書（非公表反映）'!AX1)-COLUMN('昨年度計画書（非公表反映）'!$A$1)+1,FALSE)&amp;""</f>
        <v>　</v>
      </c>
      <c r="BC8" s="23" t="str">
        <f>IF(BB8&lt;&gt;"",VLOOKUP($B$25,'昨年度計画書（非公表反映）'!$A:$DR,COLUMN('昨年度計画書（非公表反映）'!AY1)-COLUMN('昨年度計画書（非公表反映）'!$A$1)+1,FALSE),"")</f>
        <v>　</v>
      </c>
      <c r="BD8" s="23" t="str">
        <f>VLOOKUP($B$25,'昨年度計画書（非公表反映）'!$A:$DR,COLUMN('昨年度計画書（非公表反映）'!AZ1)-COLUMN('昨年度計画書（非公表反映）'!$A$1)+1,FALSE)</f>
        <v>　</v>
      </c>
      <c r="BE8" s="257" t="e">
        <f>NA()</f>
        <v>#N/A</v>
      </c>
      <c r="BF8" s="257" t="e">
        <f>NA()</f>
        <v>#N/A</v>
      </c>
      <c r="BG8" s="257" t="e">
        <f>NA()</f>
        <v>#N/A</v>
      </c>
      <c r="BH8" s="257" t="e">
        <f>NA()</f>
        <v>#N/A</v>
      </c>
      <c r="BI8" s="257" t="e">
        <f>NA()</f>
        <v>#N/A</v>
      </c>
      <c r="BJ8" s="257" t="e">
        <f>NA()</f>
        <v>#N/A</v>
      </c>
      <c r="BK8" s="257" t="e">
        <f>NA()</f>
        <v>#N/A</v>
      </c>
      <c r="BL8" s="257" t="e">
        <f>NA()</f>
        <v>#N/A</v>
      </c>
      <c r="BM8" s="258" t="e">
        <f>NA()</f>
        <v>#N/A</v>
      </c>
      <c r="BN8" s="425">
        <v>0</v>
      </c>
      <c r="BO8" s="425" t="e">
        <f>NA()</f>
        <v>#N/A</v>
      </c>
      <c r="BP8" s="425" t="e">
        <f>NA()</f>
        <v>#N/A</v>
      </c>
      <c r="BQ8" s="425" t="e">
        <f>NA()</f>
        <v>#N/A</v>
      </c>
      <c r="BR8" s="425" t="e">
        <f>NA()</f>
        <v>#N/A</v>
      </c>
      <c r="BS8" s="425" t="e">
        <f>NA()</f>
        <v>#N/A</v>
      </c>
      <c r="BT8" s="425" t="e">
        <f>NA()</f>
        <v>#N/A</v>
      </c>
      <c r="BU8" s="425" t="e">
        <f>NA()</f>
        <v>#N/A</v>
      </c>
      <c r="BV8" s="425" t="e">
        <f>NA()</f>
        <v>#N/A</v>
      </c>
      <c r="BW8" s="425" t="e">
        <f>NA()</f>
        <v>#N/A</v>
      </c>
      <c r="BX8" s="425" t="e">
        <f>NA()</f>
        <v>#N/A</v>
      </c>
      <c r="BY8" s="425" t="e">
        <f>NA()</f>
        <v>#N/A</v>
      </c>
      <c r="BZ8" s="425" t="e">
        <f>NA()</f>
        <v>#N/A</v>
      </c>
      <c r="CA8" s="425" t="e">
        <f>NA()</f>
        <v>#N/A</v>
      </c>
      <c r="CB8" s="425" t="e">
        <f>NA()</f>
        <v>#N/A</v>
      </c>
      <c r="CC8" s="425" t="e">
        <f>NA()</f>
        <v>#N/A</v>
      </c>
      <c r="CD8" s="425" t="e">
        <f>NA()</f>
        <v>#N/A</v>
      </c>
      <c r="CE8" s="425" t="e">
        <f>NA()</f>
        <v>#N/A</v>
      </c>
      <c r="CF8" s="425" t="e">
        <f>NA()</f>
        <v>#N/A</v>
      </c>
      <c r="CG8" s="425" t="e">
        <f>NA()</f>
        <v>#N/A</v>
      </c>
      <c r="CH8" s="425" t="e">
        <f>NA()</f>
        <v>#N/A</v>
      </c>
      <c r="CI8" s="425" t="e">
        <f>NA()</f>
        <v>#N/A</v>
      </c>
      <c r="CJ8" s="425" t="e">
        <f>NA()</f>
        <v>#N/A</v>
      </c>
      <c r="CK8" s="425" t="e">
        <f>NA()</f>
        <v>#N/A</v>
      </c>
      <c r="CL8" s="425" t="e">
        <f>NA()</f>
        <v>#N/A</v>
      </c>
      <c r="CM8" s="425" t="e">
        <f>NA()</f>
        <v>#N/A</v>
      </c>
      <c r="CN8" s="425" t="e">
        <f>NA()</f>
        <v>#N/A</v>
      </c>
      <c r="CO8" s="23" t="str">
        <f>VLOOKUP($B$25,'昨年度計画書（非公表反映）'!$A:$DR,COLUMN('昨年度計画書（非公表反映）'!BA1)-COLUMN('昨年度計画書（非公表反映）'!$A$1)+1,FALSE)</f>
        <v>　</v>
      </c>
      <c r="CP8" s="23" t="str">
        <f>IF(OR($S8="3号"),VLOOKUP($B$25,'昨年度計画書（非公表反映）'!$A:$DR,COLUMN('昨年度計画書（非公表反映）'!BB1)-COLUMN('昨年度計画書（非公表反映）'!$A$1)+1,FALSE),"")</f>
        <v>　</v>
      </c>
      <c r="CQ8" s="23" t="str">
        <f>IF(OR($S8="3号"),VLOOKUP($B$25,'昨年度計画書（非公表反映）'!$A:$DR,COLUMN('昨年度計画書（非公表反映）'!BC1)-COLUMN('昨年度計画書（非公表反映）'!$A$1)+1,FALSE),"")</f>
        <v>　</v>
      </c>
      <c r="CR8" s="23" t="str">
        <f>IF(OR($S8="3号"),VLOOKUP($B$25,'昨年度計画書（非公表反映）'!$A:$DR,COLUMN('昨年度計画書（非公表反映）'!BD1)-COLUMN('昨年度計画書（非公表反映）'!$A$1)+1,FALSE),"")</f>
        <v>　</v>
      </c>
      <c r="CS8" s="23" t="str">
        <f>IF(OR($S8="3号"),VLOOKUP($B$25,'昨年度計画書（非公表反映）'!$A:$DR,COLUMN('昨年度計画書（非公表反映）'!BE1)-COLUMN('昨年度計画書（非公表反映）'!$A$1)+1,FALSE),"")</f>
        <v>　</v>
      </c>
      <c r="CT8" s="23" t="str">
        <f>IF(OR($S8="3号"),IF(CU8&lt;&gt;"",VLOOKUP($B$25,'昨年度計画書（非公表反映）'!$A:$DR,COLUMN('昨年度計画書（非公表反映）'!BF1)-COLUMN('昨年度計画書（非公表反映）'!$A$1)+1,FALSE),""),"")</f>
        <v>　</v>
      </c>
      <c r="CU8" s="23" t="str">
        <f>VLOOKUP($B$25,'昨年度計画書（非公表反映）'!$A:$DR,COLUMN('昨年度計画書（非公表反映）'!BG1)-COLUMN('昨年度計画書（非公表反映）'!$A$1)+1,FALSE)&amp;""</f>
        <v>　</v>
      </c>
      <c r="CV8" s="23" t="str">
        <f>VLOOKUP($B$25,'昨年度計画書（非公表反映）'!$A:$DR,COLUMN('昨年度計画書（非公表反映）'!BH1)-COLUMN('昨年度計画書（非公表反映）'!$A$1)+1,FALSE)</f>
        <v>　</v>
      </c>
      <c r="CW8" s="23" t="str">
        <f>IF(OR($S8="3号"),VLOOKUP($B$25,'昨年度計画書（非公表反映）'!$A:$DR,COLUMN('昨年度計画書（非公表反映）'!BI1)-COLUMN('昨年度計画書（非公表反映）'!$A$1)+1,FALSE),"")</f>
        <v>　</v>
      </c>
      <c r="CX8" s="23" t="str">
        <f>IF(OR($S8="3号"),VLOOKUP($B$25,'昨年度計画書（非公表反映）'!$A:$DR,COLUMN('昨年度計画書（非公表反映）'!BJ1)-COLUMN('昨年度計画書（非公表反映）'!$A$1)+1,FALSE),"")</f>
        <v>　</v>
      </c>
      <c r="CY8" s="23" t="str">
        <f>IF(OR($S8="3号"),VLOOKUP($B$25,'昨年度計画書（非公表反映）'!$A:$DR,COLUMN('昨年度計画書（非公表反映）'!BK1)-COLUMN('昨年度計画書（非公表反映）'!$A$1)+1,FALSE),"")</f>
        <v>　</v>
      </c>
      <c r="CZ8" s="23" t="str">
        <f>IF(OR($S8="3号"),VLOOKUP($B$25,'昨年度計画書（非公表反映）'!$A:$DR,COLUMN('昨年度計画書（非公表反映）'!BL1)-COLUMN('昨年度計画書（非公表反映）'!$A$1)+1,FALSE),"")</f>
        <v>　</v>
      </c>
      <c r="DA8" s="23" t="str">
        <f>IF(OR($S8="3号"),IF(DB8&lt;&gt;"",VLOOKUP($B$25,'昨年度計画書（非公表反映）'!$A:$DR,COLUMN('昨年度計画書（非公表反映）'!BM1)-COLUMN('昨年度計画書（非公表反映）'!$A$1)+1,FALSE),""),"")</f>
        <v>　</v>
      </c>
      <c r="DB8" s="23" t="str">
        <f>VLOOKUP($B$25,'昨年度計画書（非公表反映）'!$A:$DR,COLUMN('昨年度計画書（非公表反映）'!BN1)-COLUMN('昨年度計画書（非公表反映）'!$A$1)+1,FALSE)&amp;""</f>
        <v>　</v>
      </c>
      <c r="DC8" s="23" t="str">
        <f>IF(OR($S8="3号"),VLOOKUP($B$25,'昨年度計画書（非公表反映）'!$A:$DR,COLUMN('昨年度計画書（非公表反映）'!BO1)-COLUMN('昨年度計画書（非公表反映）'!$A$1)+1,FALSE),"")</f>
        <v>　</v>
      </c>
      <c r="DD8" s="1497" t="e">
        <f>NA()</f>
        <v>#N/A</v>
      </c>
      <c r="DE8" s="1497" t="e">
        <f>NA()</f>
        <v>#N/A</v>
      </c>
      <c r="DF8" s="1497" t="e">
        <f>NA()</f>
        <v>#N/A</v>
      </c>
      <c r="DG8" s="1497" t="e">
        <f>NA()</f>
        <v>#N/A</v>
      </c>
      <c r="DH8" s="1497" t="e">
        <f>NA()</f>
        <v>#N/A</v>
      </c>
      <c r="DI8" s="1497" t="e">
        <f>NA()</f>
        <v>#N/A</v>
      </c>
      <c r="DJ8" s="1497" t="e">
        <f>NA()</f>
        <v>#N/A</v>
      </c>
      <c r="DK8" s="1497" t="e">
        <f>NA()</f>
        <v>#N/A</v>
      </c>
      <c r="DL8" s="1497" t="e">
        <f>NA()</f>
        <v>#N/A</v>
      </c>
      <c r="DM8" s="1497" t="e">
        <f>NA()</f>
        <v>#N/A</v>
      </c>
      <c r="DN8" s="1497" t="e">
        <f>NA()</f>
        <v>#N/A</v>
      </c>
      <c r="DO8" s="1497" t="e">
        <f>NA()</f>
        <v>#N/A</v>
      </c>
      <c r="DP8" s="1497" t="e">
        <f>NA()</f>
        <v>#N/A</v>
      </c>
      <c r="DQ8" s="1497" t="e">
        <f>NA()</f>
        <v>#N/A</v>
      </c>
      <c r="DR8" s="1497" t="e">
        <f>NA()</f>
        <v>#N/A</v>
      </c>
      <c r="DS8" s="1497" t="e">
        <f>NA()</f>
        <v>#N/A</v>
      </c>
      <c r="DT8" s="1497" t="e">
        <f>NA()</f>
        <v>#N/A</v>
      </c>
      <c r="DU8" s="1497" t="e">
        <f>NA()</f>
        <v>#N/A</v>
      </c>
      <c r="DV8" s="1497" t="e">
        <f>NA()</f>
        <v>#N/A</v>
      </c>
      <c r="DW8" s="1497" t="e">
        <f>NA()</f>
        <v>#N/A</v>
      </c>
      <c r="DX8" s="1497" t="e">
        <f>NA()</f>
        <v>#N/A</v>
      </c>
      <c r="DY8" s="1497" t="e">
        <f>NA()</f>
        <v>#N/A</v>
      </c>
      <c r="DZ8" s="1497" t="e">
        <f>NA()</f>
        <v>#N/A</v>
      </c>
      <c r="EA8" s="1497" t="e">
        <f>NA()</f>
        <v>#N/A</v>
      </c>
      <c r="EB8" s="1497" t="e">
        <f>NA()</f>
        <v>#N/A</v>
      </c>
      <c r="EC8" s="1497" t="e">
        <f>NA()</f>
        <v>#N/A</v>
      </c>
      <c r="ED8" s="1497" t="e">
        <f>NA()</f>
        <v>#N/A</v>
      </c>
      <c r="EE8" s="1497" t="e">
        <f>NA()</f>
        <v>#N/A</v>
      </c>
      <c r="EF8" s="1497" t="e">
        <f>NA()</f>
        <v>#N/A</v>
      </c>
      <c r="EG8" s="1497" t="e">
        <f>NA()</f>
        <v>#N/A</v>
      </c>
      <c r="EH8" s="1497" t="e">
        <f>NA()</f>
        <v>#N/A</v>
      </c>
      <c r="ER8" s="1823" t="str">
        <f>VLOOKUP($B$25,'昨年度計画書（非公表反映）'!$A:$DR,COLUMN('昨年度計画書（非公表反映）'!BQ1)-COLUMN('昨年度計画書（非公表反映）'!$A$1)+1,FALSE)</f>
        <v>　</v>
      </c>
      <c r="ES8" s="1497" t="e">
        <f>NA()</f>
        <v>#N/A</v>
      </c>
      <c r="ET8" s="1497" t="e">
        <f>NA()</f>
        <v>#N/A</v>
      </c>
      <c r="EU8" s="1823" t="str">
        <f>VLOOKUP($B$25,'昨年度計画書（非公表反映）'!$A:$DR,COLUMN('昨年度計画書（非公表反映）'!BS1)-COLUMN('昨年度計画書（非公表反映）'!$A$1)+1,FALSE)</f>
        <v>　</v>
      </c>
      <c r="EV8" s="1497" t="e">
        <f>NA()</f>
        <v>#N/A</v>
      </c>
      <c r="EW8" s="1497" t="e">
        <f>NA()</f>
        <v>#N/A</v>
      </c>
      <c r="EX8" s="1823" t="str">
        <f>VLOOKUP($B$25,'昨年度計画書（非公表反映）'!$A:$DR,COLUMN('昨年度計画書（非公表反映）'!BU1)-COLUMN('昨年度計画書（非公表反映）'!$A$1)+1,FALSE)</f>
        <v>　</v>
      </c>
      <c r="EY8" s="1497" t="e">
        <f>NA()</f>
        <v>#N/A</v>
      </c>
      <c r="EZ8" s="1497" t="e">
        <f>NA()</f>
        <v>#N/A</v>
      </c>
      <c r="FA8" s="1823" t="str">
        <f>VLOOKUP($B$25,'昨年度計画書（非公表反映）'!$A:$DR,COLUMN('昨年度計画書（非公表反映）'!BW1)-COLUMN('昨年度計画書（非公表反映）'!$A$1)+1,FALSE)</f>
        <v>　</v>
      </c>
      <c r="FB8" s="1497" t="e">
        <f>NA()</f>
        <v>#N/A</v>
      </c>
      <c r="FC8" s="1497" t="e">
        <f>NA()</f>
        <v>#N/A</v>
      </c>
      <c r="FD8" s="1823" t="str">
        <f>VLOOKUP($B$25,'昨年度計画書（非公表反映）'!$A:$DR,COLUMN('昨年度計画書（非公表反映）'!BX1)-COLUMN('昨年度計画書（非公表反映）'!$A$1)+1,FALSE)</f>
        <v>　</v>
      </c>
      <c r="FE8" s="1823" t="str">
        <f>VLOOKUP($B$25,'昨年度計画書（非公表反映）'!$A:$DR,COLUMN('昨年度計画書（非公表反映）'!BY1)-COLUMN('昨年度計画書（非公表反映）'!$A$1)+1,FALSE)</f>
        <v>　</v>
      </c>
      <c r="FF8" s="1823" t="str">
        <f>VLOOKUP($B$25,'昨年度計画書（非公表反映）'!$A:$DR,COLUMN('昨年度計画書（非公表反映）'!BZ1)-COLUMN('昨年度計画書（非公表反映）'!$A$1)+1,FALSE)</f>
        <v>　</v>
      </c>
      <c r="FG8" s="1823" t="str">
        <f>VLOOKUP($B$25,'昨年度計画書（非公表反映）'!$A:$DR,COLUMN('昨年度計画書（非公表反映）'!CA1)-COLUMN('昨年度計画書（非公表反映）'!$A$1)+1,FALSE)</f>
        <v>　</v>
      </c>
      <c r="FH8" s="1823" t="str">
        <f>VLOOKUP($B$25,'昨年度計画書（非公表反映）'!$A:$DR,COLUMN('昨年度計画書（非公表反映）'!CB1)-COLUMN('昨年度計画書（非公表反映）'!$A$1)+1,FALSE)</f>
        <v>　</v>
      </c>
      <c r="FI8" s="1823" t="str">
        <f>VLOOKUP($B$25,'昨年度計画書（非公表反映）'!$A:$DR,COLUMN('昨年度計画書（非公表反映）'!CC1)-COLUMN('昨年度計画書（非公表反映）'!$A$1)+1,FALSE)</f>
        <v>　</v>
      </c>
      <c r="FJ8" s="1823" t="str">
        <f>VLOOKUP($B$25,'昨年度計画書（非公表反映）'!$A:$DR,COLUMN('昨年度計画書（非公表反映）'!CD1)-COLUMN('昨年度計画書（非公表反映）'!$A$1)+1,FALSE)</f>
        <v>　</v>
      </c>
      <c r="FK8" s="1823" t="str">
        <f>VLOOKUP($B$25,'昨年度計画書（非公表反映）'!$A:$DR,COLUMN('昨年度計画書（非公表反映）'!CE1)-COLUMN('昨年度計画書（非公表反映）'!$A$1)+1,FALSE)</f>
        <v>　</v>
      </c>
      <c r="FL8" s="1823" t="str">
        <f>VLOOKUP($B$25,'昨年度計画書（非公表反映）'!$A:$DR,COLUMN('昨年度計画書（非公表反映）'!CF1)-COLUMN('昨年度計画書（非公表反映）'!$A$1)+1,FALSE)</f>
        <v>　</v>
      </c>
      <c r="FM8" s="1823" t="str">
        <f>VLOOKUP($B$25,'昨年度計画書（非公表反映）'!$A:$DR,COLUMN('昨年度計画書（非公表反映）'!CG1)-COLUMN('昨年度計画書（非公表反映）'!$A$1)+1,FALSE)</f>
        <v>　</v>
      </c>
      <c r="FN8" s="1823" t="str">
        <f>VLOOKUP($B$25,'昨年度計画書（非公表反映）'!$A:$DR,COLUMN('昨年度計画書（非公表反映）'!CH1)-COLUMN('昨年度計画書（非公表反映）'!$A$1)+1,FALSE)</f>
        <v>　</v>
      </c>
      <c r="FO8" s="1823" t="str">
        <f>VLOOKUP($B$25,'昨年度計画書（非公表反映）'!$A:$DR,COLUMN('昨年度計画書（非公表反映）'!CI1)-COLUMN('昨年度計画書（非公表反映）'!$A$1)+1,FALSE)</f>
        <v>　</v>
      </c>
      <c r="FP8" s="1823" t="str">
        <f>VLOOKUP($B$25,'昨年度計画書（非公表反映）'!$A:$DR,COLUMN('昨年度計画書（非公表反映）'!CJ1)-COLUMN('昨年度計画書（非公表反映）'!$A$1)+1,FALSE)</f>
        <v>　</v>
      </c>
      <c r="FQ8" s="1823" t="str">
        <f>VLOOKUP($B$25,'昨年度計画書（非公表反映）'!$A:$DR,COLUMN('昨年度計画書（非公表反映）'!CK1)-COLUMN('昨年度計画書（非公表反映）'!$A$1)+1,FALSE)</f>
        <v>　</v>
      </c>
      <c r="FR8" s="1823" t="str">
        <f>VLOOKUP($B$25,'昨年度計画書（非公表反映）'!$A:$DR,COLUMN('昨年度計画書（非公表反映）'!CL1)-COLUMN('昨年度計画書（非公表反映）'!$A$1)+1,FALSE)</f>
        <v>　</v>
      </c>
      <c r="FS8" s="1823" t="str">
        <f>VLOOKUP($B$25,'昨年度計画書（非公表反映）'!$A:$DR,COLUMN('昨年度計画書（非公表反映）'!CM1)-COLUMN('昨年度計画書（非公表反映）'!$A$1)+1,FALSE)</f>
        <v>　</v>
      </c>
      <c r="FT8" s="1823" t="str">
        <f>VLOOKUP($B$25,'昨年度計画書（非公表反映）'!$A:$DR,COLUMN('昨年度計画書（非公表反映）'!CN1)-COLUMN('昨年度計画書（非公表反映）'!$A$1)+1,FALSE)</f>
        <v>　</v>
      </c>
      <c r="FU8" s="1823" t="str">
        <f>VLOOKUP($B$25,'昨年度計画書（非公表反映）'!$A:$DR,COLUMN('昨年度計画書（非公表反映）'!CO1)-COLUMN('昨年度計画書（非公表反映）'!$A$1)+1,FALSE)</f>
        <v>　</v>
      </c>
      <c r="FV8" s="1823" t="str">
        <f>VLOOKUP($B$25,'昨年度計画書（非公表反映）'!$A:$DR,COLUMN('昨年度計画書（非公表反映）'!CP1)-COLUMN('昨年度計画書（非公表反映）'!$A$1)+1,FALSE)</f>
        <v>　</v>
      </c>
      <c r="FW8" s="1823" t="str">
        <f>VLOOKUP($B$25,'昨年度計画書（非公表反映）'!$A:$DR,COLUMN('昨年度計画書（非公表反映）'!CQ1)-COLUMN('昨年度計画書（非公表反映）'!$A$1)+1,FALSE)</f>
        <v>　</v>
      </c>
      <c r="FX8" s="1823" t="str">
        <f>VLOOKUP($B$25,'昨年度計画書（非公表反映）'!$A:$DR,COLUMN('昨年度計画書（非公表反映）'!CR1)-COLUMN('昨年度計画書（非公表反映）'!$A$1)+1,FALSE)</f>
        <v>　</v>
      </c>
      <c r="FY8" s="1823" t="str">
        <f>VLOOKUP($B$25,'昨年度計画書（非公表反映）'!$A:$DR,COLUMN('昨年度計画書（非公表反映）'!CS1)-COLUMN('昨年度計画書（非公表反映）'!$A$1)+1,FALSE)</f>
        <v>　</v>
      </c>
      <c r="FZ8" s="1823" t="str">
        <f>VLOOKUP($B$25,'昨年度計画書（非公表反映）'!$A:$DR,COLUMN('昨年度計画書（非公表反映）'!CT1)-COLUMN('昨年度計画書（非公表反映）'!$A$1)+1,FALSE)</f>
        <v>　</v>
      </c>
      <c r="GA8" s="1823" t="str">
        <f>VLOOKUP($B$25,'昨年度計画書（非公表反映）'!$A:$DR,COLUMN('昨年度計画書（非公表反映）'!CU1)-COLUMN('昨年度計画書（非公表反映）'!$A$1)+1,FALSE)</f>
        <v>　</v>
      </c>
      <c r="GB8" s="1823" t="str">
        <f>VLOOKUP($B$25,'昨年度計画書（非公表反映）'!$A:$DR,COLUMN('昨年度計画書（非公表反映）'!CV1)-COLUMN('昨年度計画書（非公表反映）'!$A$1)+1,FALSE)</f>
        <v>　</v>
      </c>
      <c r="GC8" s="1823" t="str">
        <f>VLOOKUP($B$25,'昨年度計画書（非公表反映）'!$A:$DR,COLUMN('昨年度計画書（非公表反映）'!CW1)-COLUMN('昨年度計画書（非公表反映）'!$A$1)+1,FALSE)</f>
        <v>　</v>
      </c>
      <c r="GD8" s="1823" t="str">
        <f>VLOOKUP($B$25,'昨年度計画書（非公表反映）'!$A:$DR,COLUMN('昨年度計画書（非公表反映）'!CX1)-COLUMN('昨年度計画書（非公表反映）'!$A$1)+1,FALSE)</f>
        <v>　</v>
      </c>
      <c r="GE8" s="1823" t="str">
        <f>VLOOKUP($B$25,'昨年度計画書（非公表反映）'!$A:$DR,COLUMN('昨年度計画書（非公表反映）'!CY1)-COLUMN('昨年度計画書（非公表反映）'!$A$1)+1,FALSE)</f>
        <v>　</v>
      </c>
      <c r="GF8" s="1823" t="str">
        <f>VLOOKUP($B$25,'昨年度計画書（非公表反映）'!$A:$DR,COLUMN('昨年度計画書（非公表反映）'!CZ1)-COLUMN('昨年度計画書（非公表反映）'!$A$1)+1,FALSE)</f>
        <v>　</v>
      </c>
      <c r="GG8" s="1823" t="str">
        <f>VLOOKUP($B$25,'昨年度計画書（非公表反映）'!$A:$DR,COLUMN('昨年度計画書（非公表反映）'!DA1)-COLUMN('昨年度計画書（非公表反映）'!$A$1)+1,FALSE)</f>
        <v>　</v>
      </c>
      <c r="GH8" s="1823" t="str">
        <f>VLOOKUP($B$25,'昨年度計画書（非公表反映）'!$A:$DR,COLUMN('昨年度計画書（非公表反映）'!DB1)-COLUMN('昨年度計画書（非公表反映）'!$A$1)+1,FALSE)</f>
        <v>　</v>
      </c>
      <c r="GI8" s="1823" t="str">
        <f>VLOOKUP($B$25,'昨年度計画書（非公表反映）'!$A:$DR,COLUMN('昨年度計画書（非公表反映）'!DC1)-COLUMN('昨年度計画書（非公表反映）'!$A$1)+1,FALSE)</f>
        <v>　</v>
      </c>
      <c r="GJ8" s="1823" t="str">
        <f>VLOOKUP($B$25,'昨年度計画書（非公表反映）'!$A:$DR,COLUMN('昨年度計画書（非公表反映）'!DD1)-COLUMN('昨年度計画書（非公表反映）'!$A$1)+1,FALSE)</f>
        <v>　</v>
      </c>
      <c r="GK8" s="1823" t="str">
        <f>VLOOKUP($B$25,'昨年度計画書（非公表反映）'!$A:$DR,COLUMN('昨年度計画書（非公表反映）'!DE1)-COLUMN('昨年度計画書（非公表反映）'!$A$1)+1,FALSE)</f>
        <v>　</v>
      </c>
      <c r="GL8" s="1823" t="str">
        <f>VLOOKUP($B$25,'昨年度計画書（非公表反映）'!$A:$DR,COLUMN('昨年度計画書（非公表反映）'!DF1)-COLUMN('昨年度計画書（非公表反映）'!$A$1)+1,FALSE)</f>
        <v>　</v>
      </c>
      <c r="GM8" s="1823" t="str">
        <f>VLOOKUP($B$25,'昨年度計画書（非公表反映）'!$A:$DR,COLUMN('昨年度計画書（非公表反映）'!DG1)-COLUMN('昨年度計画書（非公表反映）'!$A$1)+1,FALSE)</f>
        <v>　</v>
      </c>
      <c r="GN8" s="1823" t="str">
        <f>VLOOKUP($B$25,'昨年度計画書（非公表反映）'!$A:$DR,COLUMN('昨年度計画書（非公表反映）'!DH1)-COLUMN('昨年度計画書（非公表反映）'!$A$1)+1,FALSE)</f>
        <v>　</v>
      </c>
      <c r="GO8" s="1823" t="str">
        <f>VLOOKUP($B$25,'昨年度計画書（非公表反映）'!$A:$DR,COLUMN('昨年度計画書（非公表反映）'!DI1)-COLUMN('昨年度計画書（非公表反映）'!$A$1)+1,FALSE)</f>
        <v>　</v>
      </c>
      <c r="GP8" s="1823" t="str">
        <f>VLOOKUP($B$25,'昨年度計画書（非公表反映）'!$A:$DR,COLUMN('昨年度計画書（非公表反映）'!DJ1)-COLUMN('昨年度計画書（非公表反映）'!$A$1)+1,FALSE)</f>
        <v>　</v>
      </c>
      <c r="GQ8" s="1823" t="str">
        <f>VLOOKUP($B$25,'昨年度計画書（非公表反映）'!$A:$DR,COLUMN('昨年度計画書（非公表反映）'!DK1)-COLUMN('昨年度計画書（非公表反映）'!$A$1)+1,FALSE)</f>
        <v>　</v>
      </c>
      <c r="GR8" s="1823" t="str">
        <f>VLOOKUP($B$25,'昨年度計画書（非公表反映）'!$A:$DR,COLUMN('昨年度計画書（非公表反映）'!DL1)-COLUMN('昨年度計画書（非公表反映）'!$A$1)+1,FALSE)</f>
        <v>　</v>
      </c>
      <c r="GS8" s="1823" t="str">
        <f>VLOOKUP($B$25,'昨年度計画書（非公表反映）'!$A:$DR,COLUMN('昨年度計画書（非公表反映）'!DM1)-COLUMN('昨年度計画書（非公表反映）'!$A$1)+1,FALSE)</f>
        <v>　</v>
      </c>
      <c r="GT8" s="1823" t="str">
        <f>VLOOKUP($B$25,'昨年度計画書（非公表反映）'!$A:$DR,COLUMN('昨年度計画書（非公表反映）'!DN1)-COLUMN('昨年度計画書（非公表反映）'!$A$1)+1,FALSE)</f>
        <v>　</v>
      </c>
      <c r="GU8" s="1823" t="str">
        <f>VLOOKUP($B$25,'昨年度計画書（非公表反映）'!$A:$DR,COLUMN('昨年度計画書（非公表反映）'!DO1)-COLUMN('昨年度計画書（非公表反映）'!$A$1)+1,FALSE)</f>
        <v>　</v>
      </c>
      <c r="GV8" s="1823" t="str">
        <f>VLOOKUP($B$25,'昨年度計画書（非公表反映）'!$A:$DR,COLUMN('昨年度計画書（非公表反映）'!DP1)-COLUMN('昨年度計画書（非公表反映）'!$A$1)+1,FALSE)</f>
        <v>　</v>
      </c>
      <c r="GW8" s="1823" t="str">
        <f>VLOOKUP($B$25,'昨年度計画書（非公表反映）'!$A:$DR,COLUMN('昨年度計画書（非公表反映）'!DQ1)-COLUMN('昨年度計画書（非公表反映）'!$A$1)+1,FALSE)</f>
        <v>　</v>
      </c>
      <c r="GX8" s="1823" t="str">
        <f>VLOOKUP($B$25,'昨年度計画書（非公表反映）'!$A:$DR,COLUMN('昨年度計画書（非公表反映）'!DR1)-COLUMN('昨年度計画書（非公表反映）'!$A$1)+1,FALSE)</f>
        <v>　</v>
      </c>
    </row>
    <row r="9" spans="1:206" ht="9.9499999999999993" customHeight="1">
      <c r="ER9" s="23"/>
    </row>
    <row r="10" spans="1:206" ht="45">
      <c r="X10" s="1763" t="s">
        <v>3676</v>
      </c>
      <c r="Y10" s="426" t="s">
        <v>373</v>
      </c>
      <c r="Z10" s="426" t="s">
        <v>374</v>
      </c>
      <c r="AA10" s="166" t="s">
        <v>375</v>
      </c>
      <c r="BE10" s="154" t="s">
        <v>387</v>
      </c>
      <c r="BF10" s="427" t="s">
        <v>388</v>
      </c>
      <c r="BG10" s="427" t="s">
        <v>389</v>
      </c>
      <c r="BH10" s="428" t="s">
        <v>3679</v>
      </c>
      <c r="BI10" s="428" t="s">
        <v>3685</v>
      </c>
      <c r="BJ10" s="148" t="s">
        <v>390</v>
      </c>
      <c r="BK10" s="1317" t="s">
        <v>391</v>
      </c>
      <c r="BL10" s="1317" t="s">
        <v>2704</v>
      </c>
      <c r="BM10" s="1317" t="s">
        <v>3746</v>
      </c>
      <c r="BN10" s="1515">
        <v>1</v>
      </c>
      <c r="BO10" s="1515">
        <v>1</v>
      </c>
      <c r="BP10" s="1515">
        <v>1</v>
      </c>
      <c r="BQ10" s="1515">
        <v>1</v>
      </c>
      <c r="BR10" s="1515">
        <v>1</v>
      </c>
      <c r="BS10" s="1515">
        <v>1</v>
      </c>
      <c r="BT10" s="1515">
        <v>1</v>
      </c>
      <c r="BU10" s="1515">
        <v>1</v>
      </c>
      <c r="BV10" s="1515">
        <v>1</v>
      </c>
      <c r="BW10" s="1515">
        <v>2</v>
      </c>
      <c r="BX10" s="1515">
        <v>2</v>
      </c>
      <c r="BY10" s="1515">
        <v>2</v>
      </c>
      <c r="BZ10" s="1515">
        <v>2</v>
      </c>
      <c r="CA10" s="1515">
        <v>2</v>
      </c>
      <c r="CB10" s="1515">
        <v>2</v>
      </c>
      <c r="CC10" s="1515">
        <v>2</v>
      </c>
      <c r="CD10" s="1515">
        <v>2</v>
      </c>
      <c r="CE10" s="1515">
        <v>2</v>
      </c>
      <c r="CF10" s="1515">
        <v>3</v>
      </c>
      <c r="CG10" s="1515">
        <v>3</v>
      </c>
      <c r="CH10" s="1515">
        <v>3</v>
      </c>
      <c r="CI10" s="1515">
        <v>3</v>
      </c>
      <c r="CJ10" s="1515">
        <v>3</v>
      </c>
      <c r="CK10" s="1515">
        <v>3</v>
      </c>
      <c r="CL10" s="1515">
        <v>3</v>
      </c>
      <c r="CM10" s="1515">
        <v>3</v>
      </c>
      <c r="CN10" s="1516">
        <v>3</v>
      </c>
      <c r="CO10" s="1494"/>
      <c r="CP10" s="1495"/>
      <c r="CQ10" s="1495"/>
      <c r="CR10" s="1495"/>
      <c r="CS10" s="1495"/>
      <c r="CT10" s="1495"/>
      <c r="CU10" s="1495"/>
      <c r="CV10" s="1495"/>
      <c r="CW10" s="1495"/>
      <c r="CX10" s="1495"/>
      <c r="CY10" s="1495"/>
      <c r="CZ10" s="1495"/>
      <c r="DA10" s="1495"/>
      <c r="DB10" s="1495"/>
      <c r="DC10" s="1496"/>
      <c r="DD10" s="1322" t="s">
        <v>387</v>
      </c>
      <c r="DE10" s="1322" t="s">
        <v>428</v>
      </c>
      <c r="DF10" s="1322" t="s">
        <v>389</v>
      </c>
      <c r="DG10" s="1322" t="s">
        <v>3679</v>
      </c>
      <c r="DH10" s="1322" t="s">
        <v>3685</v>
      </c>
      <c r="DI10" s="1322" t="s">
        <v>390</v>
      </c>
      <c r="DJ10" s="1322" t="s">
        <v>391</v>
      </c>
      <c r="DK10" s="1507">
        <v>1</v>
      </c>
      <c r="DL10" s="1507">
        <v>1</v>
      </c>
      <c r="DM10" s="1507">
        <v>1</v>
      </c>
      <c r="DN10" s="1507">
        <v>1</v>
      </c>
      <c r="DO10" s="1507">
        <v>1</v>
      </c>
      <c r="DP10" s="1507">
        <v>1</v>
      </c>
      <c r="DQ10" s="1507">
        <v>1</v>
      </c>
      <c r="DR10" s="1507">
        <v>1</v>
      </c>
      <c r="DS10" s="1507">
        <v>2</v>
      </c>
      <c r="DT10" s="1507">
        <v>2</v>
      </c>
      <c r="DU10" s="1507">
        <v>2</v>
      </c>
      <c r="DV10" s="1507">
        <v>2</v>
      </c>
      <c r="DW10" s="1507">
        <v>2</v>
      </c>
      <c r="DX10" s="1507">
        <v>2</v>
      </c>
      <c r="DY10" s="1507">
        <v>2</v>
      </c>
      <c r="DZ10" s="1507">
        <v>2</v>
      </c>
      <c r="EA10" s="1507">
        <v>3</v>
      </c>
      <c r="EB10" s="1507">
        <v>3</v>
      </c>
      <c r="EC10" s="1507">
        <v>3</v>
      </c>
      <c r="ED10" s="1507">
        <v>3</v>
      </c>
      <c r="EE10" s="1507">
        <v>3</v>
      </c>
      <c r="EF10" s="1507">
        <v>3</v>
      </c>
      <c r="EG10" s="1507">
        <v>3</v>
      </c>
      <c r="EH10" s="1507">
        <v>3</v>
      </c>
      <c r="ER10" s="1494"/>
      <c r="ES10" s="1495"/>
      <c r="ET10" s="1495"/>
      <c r="EU10" s="1495"/>
      <c r="EV10" s="1495"/>
      <c r="EW10" s="1495"/>
      <c r="EX10" s="1495"/>
      <c r="EY10" s="1495"/>
      <c r="EZ10" s="1495"/>
      <c r="FA10" s="1495"/>
      <c r="FB10" s="1495"/>
      <c r="FC10" s="1496"/>
    </row>
    <row r="11" spans="1:206">
      <c r="A11" t="s">
        <v>3683</v>
      </c>
      <c r="B11" s="425" t="e">
        <f>NA()</f>
        <v>#N/A</v>
      </c>
      <c r="C11" s="425" t="e">
        <f>NA()</f>
        <v>#N/A</v>
      </c>
      <c r="D11" s="425" t="e">
        <f>NA()</f>
        <v>#N/A</v>
      </c>
      <c r="E11" s="425" t="e">
        <f>NA()</f>
        <v>#N/A</v>
      </c>
      <c r="F11" s="425" t="e">
        <f>NA()</f>
        <v>#N/A</v>
      </c>
      <c r="G11" s="425" t="e">
        <f>NA()</f>
        <v>#N/A</v>
      </c>
      <c r="H11" s="425" t="e">
        <f>NA()</f>
        <v>#N/A</v>
      </c>
      <c r="I11" s="425" t="e">
        <f>NA()</f>
        <v>#N/A</v>
      </c>
      <c r="J11" s="425" t="e">
        <f>NA()</f>
        <v>#N/A</v>
      </c>
      <c r="K11" s="425" t="e">
        <f>NA()</f>
        <v>#N/A</v>
      </c>
      <c r="L11" s="425" t="e">
        <f>NA()</f>
        <v>#N/A</v>
      </c>
      <c r="M11" s="425" t="e">
        <f>NA()</f>
        <v>#N/A</v>
      </c>
      <c r="N11" s="425" t="e">
        <f>NA()</f>
        <v>#N/A</v>
      </c>
      <c r="O11" s="425" t="e">
        <f>NA()</f>
        <v>#N/A</v>
      </c>
      <c r="P11" s="425" t="e">
        <f>NA()</f>
        <v>#N/A</v>
      </c>
      <c r="Q11" s="425" t="e">
        <f>NA()</f>
        <v>#N/A</v>
      </c>
      <c r="R11" s="425" t="e">
        <f>NA()</f>
        <v>#N/A</v>
      </c>
      <c r="S11" s="425" t="e">
        <f>NA()</f>
        <v>#N/A</v>
      </c>
      <c r="T11" s="425" t="e">
        <f>NA()</f>
        <v>#N/A</v>
      </c>
      <c r="U11" s="425" t="e">
        <f>NA()</f>
        <v>#N/A</v>
      </c>
      <c r="V11" s="425" t="e">
        <f>NA()</f>
        <v>#N/A</v>
      </c>
      <c r="W11" s="425" t="e">
        <f>NA()</f>
        <v>#N/A</v>
      </c>
      <c r="X11" s="429">
        <f ca="1">'使用量_1,2'!L146</f>
        <v>0</v>
      </c>
      <c r="Y11" s="23" t="str">
        <f>'使用量_1,2'!H11</f>
        <v>　</v>
      </c>
      <c r="Z11" s="23" t="str">
        <f>'使用量_1,2'!H12</f>
        <v>　</v>
      </c>
      <c r="AA11" s="23">
        <f>使用量_3!X10</f>
        <v>0</v>
      </c>
      <c r="AB11" s="425" t="e">
        <f>NA()</f>
        <v>#N/A</v>
      </c>
      <c r="AC11" s="425" t="e">
        <f>NA()</f>
        <v>#N/A</v>
      </c>
      <c r="AD11" s="425" t="e">
        <f>NA()</f>
        <v>#N/A</v>
      </c>
      <c r="AE11" s="425" t="e">
        <f>NA()</f>
        <v>#N/A</v>
      </c>
      <c r="AF11" s="425" t="e">
        <f>NA()</f>
        <v>#N/A</v>
      </c>
      <c r="AG11" s="425" t="e">
        <f>NA()</f>
        <v>#N/A</v>
      </c>
      <c r="AH11" s="425" t="e">
        <f>NA()</f>
        <v>#N/A</v>
      </c>
      <c r="AI11" s="425" t="e">
        <f>NA()</f>
        <v>#N/A</v>
      </c>
      <c r="AJ11" s="425" t="e">
        <f>NA()</f>
        <v>#N/A</v>
      </c>
      <c r="AK11" s="425" t="e">
        <f>NA()</f>
        <v>#N/A</v>
      </c>
      <c r="AL11" s="425" t="e">
        <f>NA()</f>
        <v>#N/A</v>
      </c>
      <c r="AM11" s="425" t="e">
        <f>NA()</f>
        <v>#N/A</v>
      </c>
      <c r="AN11" s="425" t="e">
        <f>NA()</f>
        <v>#N/A</v>
      </c>
      <c r="AO11" s="425" t="e">
        <f>NA()</f>
        <v>#N/A</v>
      </c>
      <c r="AP11" s="425" t="e">
        <f>NA()</f>
        <v>#N/A</v>
      </c>
      <c r="AQ11" s="425" t="e">
        <f>NA()</f>
        <v>#N/A</v>
      </c>
      <c r="AR11" s="425" t="e">
        <f>NA()</f>
        <v>#N/A</v>
      </c>
      <c r="AS11" s="425" t="e">
        <f>NA()</f>
        <v>#N/A</v>
      </c>
      <c r="AT11" s="425" t="e">
        <f>NA()</f>
        <v>#N/A</v>
      </c>
      <c r="AU11" s="425" t="e">
        <f>NA()</f>
        <v>#N/A</v>
      </c>
      <c r="AV11" s="425" t="e">
        <f>NA()</f>
        <v>#N/A</v>
      </c>
      <c r="AW11" s="425" t="e">
        <f>NA()</f>
        <v>#N/A</v>
      </c>
      <c r="AX11" s="425" t="e">
        <f>NA()</f>
        <v>#N/A</v>
      </c>
      <c r="AY11" s="425" t="e">
        <f>NA()</f>
        <v>#N/A</v>
      </c>
      <c r="AZ11" s="425" t="e">
        <f>NA()</f>
        <v>#N/A</v>
      </c>
      <c r="BA11" s="425" t="e">
        <f>NA()</f>
        <v>#N/A</v>
      </c>
      <c r="BB11" s="425" t="e">
        <f>NA()</f>
        <v>#N/A</v>
      </c>
      <c r="BC11" s="425" t="e">
        <f>NA()</f>
        <v>#N/A</v>
      </c>
      <c r="BD11" s="425" t="e">
        <f>NA()</f>
        <v>#N/A</v>
      </c>
      <c r="BE11" s="23">
        <f>$A$1-1</f>
        <v>2025</v>
      </c>
      <c r="BF11" s="429">
        <f ca="1">'使用量_1,2'!$L$149</f>
        <v>0</v>
      </c>
      <c r="BG11" s="429">
        <f ca="1">'使用量_1,2'!$L$150</f>
        <v>0</v>
      </c>
      <c r="BH11" s="429">
        <f ca="1">'使用量_1,2'!$L$147</f>
        <v>0</v>
      </c>
      <c r="BI11" s="429">
        <f ca="1">'使用量_1,2'!$L$148</f>
        <v>0</v>
      </c>
      <c r="BJ11" s="23" t="str">
        <f ca="1">IF('使用量_1,2'!$I$21=1,'使用量_1,2'!$L$154,"")</f>
        <v/>
      </c>
      <c r="BK11" s="23" t="str">
        <f>IF('使用量_1,2'!$I$21=1,'使用量_1,2'!$L$153,"")&amp;""</f>
        <v>　</v>
      </c>
      <c r="BL11" s="597" t="str">
        <f>'使用量_1,2'!L171</f>
        <v/>
      </c>
      <c r="BM11" s="597" t="str">
        <f ca="1">'使用量_1,2'!L176</f>
        <v/>
      </c>
      <c r="BN11" s="23" t="str">
        <f>IF($I$2&lt;BN10,"",IF($I$2=BN10,$A$1-1,NA()))</f>
        <v/>
      </c>
      <c r="BO11" s="23" t="str">
        <f>IF($I$2&lt;BO10,"",IF($I$2=BO10,IF(報3!V6="有り",'使用量_1,2'!$L$147-報3!S9,'使用量_1,2'!$L$147-報3!$AC$4),NA()))</f>
        <v/>
      </c>
      <c r="BP11" s="23" t="str">
        <f>IF($I$2&lt;BP10,"",NA())</f>
        <v/>
      </c>
      <c r="BQ11" s="23" t="str">
        <f>IF($I$2&lt;BQ10,"",IF($I$2=BQ10,IF(報3!V6="有り",'使用量_1,2'!$L$148-報3!U9,'使用量_1,2'!$L$148-報3!$AD$4),NA()))</f>
        <v/>
      </c>
      <c r="BR11" s="23" t="str">
        <f>IF($I$2&lt;BR10,"",NA())</f>
        <v/>
      </c>
      <c r="BS11" s="23" t="str">
        <f>IF($I$2&lt;BS10,"",IF($I$2=BS10,IF('使用量_1,2'!$I$21=1,'使用量_1,2'!$L$154,""),NA()))</f>
        <v/>
      </c>
      <c r="BT11" s="23" t="str">
        <f>IF($I$2&lt;BT10,"",IF($I$2=BT10,IF('使用量_1,2'!$I$21=1,'使用量_1,2'!$L$153,""),NA()))</f>
        <v/>
      </c>
      <c r="BU11" s="23" t="str">
        <f>IF($I$2&lt;BU10,"",IF($I$2=BU10,IF('使用量_1,2'!$I$21=1,'使用量_1,2'!$L$165,'使用量_1,2'!$L$166),NA()))</f>
        <v/>
      </c>
      <c r="BV11" s="23" t="str">
        <f>IF($I$2&lt;BV10,"",IF($I$2=BV10,'使用量_1,2'!$L$176,NA()))</f>
        <v/>
      </c>
      <c r="BW11" s="23" t="str">
        <f>IF($I$2&lt;BW10,"",IF($I$2=BW10,$A$1-1,NA()))</f>
        <v/>
      </c>
      <c r="BX11" s="23" t="str">
        <f>IF($I$2&lt;BX10,"",IF($I$2=BX10,IF(報3!V6="有り",'使用量_1,2'!$L$147-報3!S9,'使用量_1,2'!$L$147-報3!$AC$4),NA()))</f>
        <v/>
      </c>
      <c r="BY11" s="23" t="str">
        <f>IF($I$2&lt;BY10,"",NA())</f>
        <v/>
      </c>
      <c r="BZ11" s="23" t="str">
        <f>IF($I$2&lt;BZ10,"",IF($I$2=BZ10,IF(報3!V6="有り",'使用量_1,2'!$L$148-報3!U9,'使用量_1,2'!$L$148-報3!$AD$4),NA()))</f>
        <v/>
      </c>
      <c r="CA11" s="23" t="str">
        <f>IF($I$2&lt;CA10,"",NA())</f>
        <v/>
      </c>
      <c r="CB11" s="23" t="str">
        <f>IF($I$2&lt;CB10,"",IF($I$2=CB10,IF('使用量_1,2'!$I$21=1,'使用量_1,2'!$L$154,""),NA()))</f>
        <v/>
      </c>
      <c r="CC11" s="23" t="str">
        <f>IF($I$2&lt;CC10,"",IF($I$2=CC10,IF('使用量_1,2'!$I$21=1,'使用量_1,2'!$L$153,""),NA()))</f>
        <v/>
      </c>
      <c r="CD11" s="23" t="str">
        <f>IF($I$2&lt;CD10,"",IF($I$2=CD10,IF('使用量_1,2'!$I$21=1,'使用量_1,2'!$L$165,'使用量_1,2'!$L$166),NA()))</f>
        <v/>
      </c>
      <c r="CE11" s="23" t="str">
        <f>IF($I$2&lt;CE10,"",IF($I$2=CE10,'使用量_1,2'!$L$176,NA()))</f>
        <v/>
      </c>
      <c r="CF11" s="23" t="str">
        <f>IF($I$2&lt;CF10,"",IF($I$2=CF10,$A$1-1,NA()))</f>
        <v/>
      </c>
      <c r="CG11" s="23" t="str">
        <f>IF($I$2&lt;CG10,"",IF($I$2=CG10,IF(報3!V6="有り",'使用量_1,2'!$L$147-報3!S9,'使用量_1,2'!$L$147-報3!$AC$4),NA()))</f>
        <v/>
      </c>
      <c r="CH11" s="23" t="str">
        <f>IF($I$2&lt;CH10,"",NA())</f>
        <v/>
      </c>
      <c r="CI11" s="23" t="str">
        <f>IF($I$2&lt;CI10,"",IF($I$2=CI10,IF(報3!V6="有り",'使用量_1,2'!$L$148-報3!U9,'使用量_1,2'!$L$148-報3!$AD$4),NA()))</f>
        <v/>
      </c>
      <c r="CJ11" s="23" t="str">
        <f>IF($I$2&lt;CJ10,"",NA())</f>
        <v/>
      </c>
      <c r="CK11" s="23" t="str">
        <f>IF($I$2&lt;CK10,"",IF($I$2=CK10,IF('使用量_1,2'!$I$21=1,'使用量_1,2'!$L$154,""),NA()))</f>
        <v/>
      </c>
      <c r="CL11" s="23" t="str">
        <f>IF($I$2&lt;CL10,"",IF($I$2=CL10,IF('使用量_1,2'!$I$21=1,'使用量_1,2'!$L$153,""),NA()))</f>
        <v/>
      </c>
      <c r="CM11" s="23" t="str">
        <f>IF($I$2&lt;CM10,"",IF($I$2=CM10,IF('使用量_1,2'!$I$21=1,'使用量_1,2'!$L$165,'使用量_1,2'!$L$166),NA()))</f>
        <v/>
      </c>
      <c r="CN11" s="23" t="str">
        <f>IF($I$2&lt;CN10,"",IF($I$2=CN10,'使用量_1,2'!$L$176,NA()))</f>
        <v/>
      </c>
      <c r="CO11" s="425" t="e">
        <f>NA()</f>
        <v>#N/A</v>
      </c>
      <c r="CP11" s="425" t="e">
        <f>NA()</f>
        <v>#N/A</v>
      </c>
      <c r="CQ11" s="425" t="e">
        <f>NA()</f>
        <v>#N/A</v>
      </c>
      <c r="CR11" s="425" t="e">
        <f>NA()</f>
        <v>#N/A</v>
      </c>
      <c r="CS11" s="425" t="e">
        <f>NA()</f>
        <v>#N/A</v>
      </c>
      <c r="CT11" s="425" t="e">
        <f>NA()</f>
        <v>#N/A</v>
      </c>
      <c r="CU11" s="425" t="e">
        <f>NA()</f>
        <v>#N/A</v>
      </c>
      <c r="CV11" s="425" t="e">
        <f>NA()</f>
        <v>#N/A</v>
      </c>
      <c r="CW11" s="425" t="e">
        <f>NA()</f>
        <v>#N/A</v>
      </c>
      <c r="CX11" s="425" t="e">
        <f>NA()</f>
        <v>#N/A</v>
      </c>
      <c r="CY11" s="425" t="e">
        <f>NA()</f>
        <v>#N/A</v>
      </c>
      <c r="CZ11" s="425" t="e">
        <f>NA()</f>
        <v>#N/A</v>
      </c>
      <c r="DA11" s="425" t="e">
        <f>NA()</f>
        <v>#N/A</v>
      </c>
      <c r="DB11" s="425" t="e">
        <f>NA()</f>
        <v>#N/A</v>
      </c>
      <c r="DC11" s="1376" t="e">
        <f>NA()</f>
        <v>#N/A</v>
      </c>
      <c r="DD11" s="23">
        <f>IF($I$1=1,$A$1-1,NA())</f>
        <v>2025</v>
      </c>
      <c r="DE11" s="23">
        <f ca="1">IF($I$1=1,使用量_3!$F$60,NA())</f>
        <v>0</v>
      </c>
      <c r="DF11" s="23">
        <f ca="1">IF($I$1=1,使用量_3!$J$60,NA())</f>
        <v>0</v>
      </c>
      <c r="DG11" s="23">
        <f ca="1">IF($I$1=1,使用量_3!$F$59,NA())</f>
        <v>0</v>
      </c>
      <c r="DH11" s="23">
        <f ca="1">IF($I$1=1,使用量_3!$J$59,NA())</f>
        <v>0</v>
      </c>
      <c r="DI11" s="23" t="e">
        <f>IF($I$1=1,使用量_3!X59,NA())</f>
        <v>#DIV/0!</v>
      </c>
      <c r="DJ11" s="76" t="str">
        <f>IF($I$1=1,使用量_3!U59,NA())</f>
        <v>千km</v>
      </c>
      <c r="DK11" s="23" t="str">
        <f>IF($I$2&lt;DK10,"",IF($I$2=DK10,$A$1-1,NA()))</f>
        <v/>
      </c>
      <c r="DL11" s="23" t="str">
        <f>IF($I$2&lt;DL10,"",IF($I$2=DL10,IF($Q15&amp;$R15&amp;$T15="",使用量_3!$F$59-報3!AC4,IF(報3!V6="有り",使用量_3!$F$59-報3!T9,使用量_3!$F$59)),NA()))</f>
        <v/>
      </c>
      <c r="DM11" s="23" t="str">
        <f>IF($I$2&lt;DM10,"",NA())</f>
        <v/>
      </c>
      <c r="DN11" s="23" t="str">
        <f>IF($I$2&lt;DN10,"",IF($I$2=DN10,IF($Q15&amp;$R15&amp;$T15="",使用量_3!$J$59-報3!AD4,IF(報3!V6="有り",使用量_3!$J$59-報3!V9,使用量_3!$J$59)),NA()))</f>
        <v/>
      </c>
      <c r="DO11" s="23" t="str">
        <f>IF($I$2&lt;DO10,"",NA())</f>
        <v/>
      </c>
      <c r="DP11" s="23" t="str">
        <f>IF($I$2&lt;DP10,"",IF($I$2=DP10,使用量_3!$X$59,NA()))</f>
        <v/>
      </c>
      <c r="DQ11" s="23" t="str">
        <f>IF($I$2&lt;DQ10,"",IF($I$2=DQ10,使用量_3!$U$59,NA()))</f>
        <v/>
      </c>
      <c r="DR11" s="1376" t="e">
        <f>NA()</f>
        <v>#N/A</v>
      </c>
      <c r="DS11" s="23" t="str">
        <f>IF($I$2&lt;DS10,"",IF($I$2=DS10,$A$1-1,NA()))</f>
        <v/>
      </c>
      <c r="DT11" s="23" t="str">
        <f>IF($I$2&lt;DT10,"",IF($I$2=DT10,IF($Q15&amp;$R15&amp;$T15="",使用量_3!$F$59-報3!AC4,IF(報3!V6="有り",使用量_3!$F$59-報3!T9,使用量_3!$F$59)),NA()))</f>
        <v/>
      </c>
      <c r="DU11" s="23" t="str">
        <f>IF($I$2&lt;DU10,"",NA())</f>
        <v/>
      </c>
      <c r="DV11" s="23" t="str">
        <f>IF($I$2&lt;DV10,"",IF($I$2=DV10,IF($Q15&amp;$R15&amp;$T15="",使用量_3!$J$59-報3!AD4,IF(報3!V6="有り",使用量_3!$J$59-報3!V9,使用量_3!$J$59)),NA()))</f>
        <v/>
      </c>
      <c r="DW11" s="23" t="str">
        <f>IF($I$2&lt;DW10,"",NA())</f>
        <v/>
      </c>
      <c r="DX11" s="23" t="str">
        <f>IF($I$2&lt;DX10,"",IF($I$2=DX10,使用量_3!$X$59,NA()))</f>
        <v/>
      </c>
      <c r="DY11" s="23" t="str">
        <f>IF($I$2&lt;DY10,"",IF($I$2=DY10,使用量_3!$U$59,NA()))</f>
        <v/>
      </c>
      <c r="DZ11" s="1376" t="e">
        <f>NA()</f>
        <v>#N/A</v>
      </c>
      <c r="EA11" s="23" t="str">
        <f>IF($I$2&lt;EA10,"",IF($I$2=EA10,$A$1-1,NA()))</f>
        <v/>
      </c>
      <c r="EB11" s="23" t="str">
        <f>IF($I$2&lt;EB10,"",IF($I$2=EB10,IF($Q15&amp;$R15&amp;$T15="",使用量_3!$F$59-報3!AC4,IF(報3!V6="有り",使用量_3!$F$59-報3!T9,使用量_3!$F$59)),NA()))</f>
        <v/>
      </c>
      <c r="EC11" s="23" t="str">
        <f>IF($I$2&lt;EC10,"",NA())</f>
        <v/>
      </c>
      <c r="ED11" s="23" t="str">
        <f>IF($I$2&lt;ED10,"",IF($I$2=ED10,IF($Q15&amp;$R15&amp;$T15="",使用量_3!$J$59-報3!AD4,IF(報3!V6="有り",使用量_3!$J$59-報3!V9,使用量_3!$J$59)),NA()))</f>
        <v/>
      </c>
      <c r="EE11" s="23" t="str">
        <f>IF($I$2&lt;EE10,"",NA())</f>
        <v/>
      </c>
      <c r="EF11" s="23" t="str">
        <f>IF($I$2&lt;EF10,"",IF($I$2=EF10,使用量_3!$X$59,NA()))</f>
        <v/>
      </c>
      <c r="EG11" s="23" t="str">
        <f>IF($I$2&lt;EG10,"",IF($I$2=EG10,使用量_3!$U$59,NA()))</f>
        <v/>
      </c>
      <c r="EH11" s="425" t="e">
        <f>NA()</f>
        <v>#N/A</v>
      </c>
      <c r="ER11" s="425" t="e">
        <f>NA()</f>
        <v>#N/A</v>
      </c>
      <c r="ES11" s="425" t="e">
        <f>NA()</f>
        <v>#N/A</v>
      </c>
      <c r="ET11" s="425" t="e">
        <f>NA()</f>
        <v>#N/A</v>
      </c>
      <c r="EU11" s="425" t="e">
        <f>NA()</f>
        <v>#N/A</v>
      </c>
      <c r="EV11" s="425" t="e">
        <f>NA()</f>
        <v>#N/A</v>
      </c>
      <c r="EW11" s="425" t="e">
        <f>NA()</f>
        <v>#N/A</v>
      </c>
      <c r="EX11" s="1376" t="e">
        <f>NA()</f>
        <v>#N/A</v>
      </c>
      <c r="EY11" s="1376" t="e">
        <f>NA()</f>
        <v>#N/A</v>
      </c>
      <c r="EZ11" s="1376" t="e">
        <f>NA()</f>
        <v>#N/A</v>
      </c>
      <c r="FA11" s="1376" t="e">
        <f>NA()</f>
        <v>#N/A</v>
      </c>
      <c r="FB11" s="1376" t="e">
        <f>NA()</f>
        <v>#N/A</v>
      </c>
      <c r="FC11" s="1376" t="e">
        <f>NA()</f>
        <v>#N/A</v>
      </c>
      <c r="FD11" s="1376" t="e">
        <f>NA()</f>
        <v>#N/A</v>
      </c>
      <c r="FE11" s="1376" t="e">
        <f>NA()</f>
        <v>#N/A</v>
      </c>
      <c r="FF11" s="1376" t="e">
        <f>NA()</f>
        <v>#N/A</v>
      </c>
      <c r="FG11" s="1376" t="e">
        <f>NA()</f>
        <v>#N/A</v>
      </c>
      <c r="FH11" s="1376" t="e">
        <f>NA()</f>
        <v>#N/A</v>
      </c>
      <c r="FI11" s="1376" t="e">
        <f>NA()</f>
        <v>#N/A</v>
      </c>
      <c r="FJ11" s="1376" t="e">
        <f>NA()</f>
        <v>#N/A</v>
      </c>
      <c r="FK11" s="1376" t="e">
        <f>NA()</f>
        <v>#N/A</v>
      </c>
      <c r="FL11" s="1376" t="e">
        <f>NA()</f>
        <v>#N/A</v>
      </c>
      <c r="FM11" s="1376" t="e">
        <f>NA()</f>
        <v>#N/A</v>
      </c>
      <c r="FN11" s="1376" t="e">
        <f>NA()</f>
        <v>#N/A</v>
      </c>
      <c r="FO11" s="1376" t="e">
        <f>NA()</f>
        <v>#N/A</v>
      </c>
      <c r="FP11" s="1376" t="e">
        <f>NA()</f>
        <v>#N/A</v>
      </c>
      <c r="FQ11" s="1376" t="e">
        <f>NA()</f>
        <v>#N/A</v>
      </c>
      <c r="FR11" s="1376" t="e">
        <f>NA()</f>
        <v>#N/A</v>
      </c>
      <c r="FS11" s="1376" t="e">
        <f>NA()</f>
        <v>#N/A</v>
      </c>
      <c r="FT11" s="1376" t="e">
        <f>NA()</f>
        <v>#N/A</v>
      </c>
      <c r="FU11" s="1376" t="e">
        <f>NA()</f>
        <v>#N/A</v>
      </c>
      <c r="FV11" s="1376" t="e">
        <f>NA()</f>
        <v>#N/A</v>
      </c>
      <c r="FW11" s="1376" t="e">
        <f>NA()</f>
        <v>#N/A</v>
      </c>
      <c r="FX11" s="1376" t="e">
        <f>NA()</f>
        <v>#N/A</v>
      </c>
      <c r="FY11" s="1376" t="e">
        <f>NA()</f>
        <v>#N/A</v>
      </c>
      <c r="FZ11" s="1376" t="e">
        <f>NA()</f>
        <v>#N/A</v>
      </c>
      <c r="GA11" s="1376" t="e">
        <f>NA()</f>
        <v>#N/A</v>
      </c>
      <c r="GB11" s="1376" t="e">
        <f>NA()</f>
        <v>#N/A</v>
      </c>
      <c r="GC11" s="1376" t="e">
        <f>NA()</f>
        <v>#N/A</v>
      </c>
      <c r="GD11" s="1376" t="e">
        <f>NA()</f>
        <v>#N/A</v>
      </c>
      <c r="GE11" s="1376" t="e">
        <f>NA()</f>
        <v>#N/A</v>
      </c>
      <c r="GF11" s="1376" t="e">
        <f>NA()</f>
        <v>#N/A</v>
      </c>
      <c r="GG11" s="1376" t="e">
        <f>NA()</f>
        <v>#N/A</v>
      </c>
      <c r="GH11" s="1376" t="e">
        <f>NA()</f>
        <v>#N/A</v>
      </c>
      <c r="GI11" s="1376" t="e">
        <f>NA()</f>
        <v>#N/A</v>
      </c>
      <c r="GJ11" s="1376" t="e">
        <f>NA()</f>
        <v>#N/A</v>
      </c>
      <c r="GK11" s="1376" t="e">
        <f>NA()</f>
        <v>#N/A</v>
      </c>
      <c r="GL11" s="1376" t="e">
        <f>NA()</f>
        <v>#N/A</v>
      </c>
      <c r="GM11" s="1376" t="e">
        <f>NA()</f>
        <v>#N/A</v>
      </c>
      <c r="GN11" s="1376" t="e">
        <f>NA()</f>
        <v>#N/A</v>
      </c>
      <c r="GO11" s="1376" t="e">
        <f>NA()</f>
        <v>#N/A</v>
      </c>
      <c r="GP11" s="1376" t="e">
        <f>NA()</f>
        <v>#N/A</v>
      </c>
      <c r="GQ11" s="1376" t="e">
        <f>NA()</f>
        <v>#N/A</v>
      </c>
      <c r="GR11" s="1376" t="e">
        <f>NA()</f>
        <v>#N/A</v>
      </c>
      <c r="GS11" s="1376" t="e">
        <f>NA()</f>
        <v>#N/A</v>
      </c>
      <c r="GT11" s="1376" t="e">
        <f>NA()</f>
        <v>#N/A</v>
      </c>
      <c r="GU11" s="1376" t="e">
        <f>NA()</f>
        <v>#N/A</v>
      </c>
      <c r="GV11" s="1376" t="e">
        <f>NA()</f>
        <v>#N/A</v>
      </c>
      <c r="GW11" s="1376" t="e">
        <f>NA()</f>
        <v>#N/A</v>
      </c>
      <c r="GX11" s="1376" t="e">
        <f>NA()</f>
        <v>#N/A</v>
      </c>
    </row>
    <row r="12" spans="1:206" ht="36" customHeight="1" thickBot="1">
      <c r="BO12" s="417" t="s">
        <v>3762</v>
      </c>
      <c r="BQ12" s="417" t="s">
        <v>3762</v>
      </c>
      <c r="BX12" s="417" t="s">
        <v>3762</v>
      </c>
      <c r="BZ12" s="417" t="s">
        <v>3762</v>
      </c>
      <c r="CG12" s="417" t="s">
        <v>3762</v>
      </c>
      <c r="CI12" s="417" t="s">
        <v>3762</v>
      </c>
      <c r="DL12" s="417" t="s">
        <v>3762</v>
      </c>
      <c r="DN12" s="417" t="s">
        <v>3762</v>
      </c>
      <c r="DT12" s="417" t="s">
        <v>3762</v>
      </c>
      <c r="DV12" s="417" t="s">
        <v>3762</v>
      </c>
      <c r="EB12" s="417" t="s">
        <v>3762</v>
      </c>
      <c r="ED12" s="417" t="s">
        <v>3762</v>
      </c>
    </row>
    <row r="13" spans="1:206" ht="14.25" thickBot="1">
      <c r="V13" s="1484" t="s">
        <v>2701</v>
      </c>
      <c r="W13" s="1486"/>
      <c r="X13" s="1512" t="s">
        <v>3678</v>
      </c>
      <c r="Y13" s="1513"/>
      <c r="Z13" s="1513"/>
      <c r="AA13" s="1513"/>
      <c r="AB13" s="1513"/>
      <c r="AC13" s="1513"/>
      <c r="AD13" s="1513"/>
      <c r="AE13" s="1513"/>
      <c r="AF13" s="1513"/>
      <c r="AG13" s="1513"/>
      <c r="AH13" s="1513"/>
      <c r="AI13" s="1513"/>
      <c r="AJ13" s="1513"/>
      <c r="AK13" s="1513"/>
      <c r="AL13" s="1513"/>
      <c r="AM13" s="1514"/>
      <c r="AN13" s="1484" t="s">
        <v>3688</v>
      </c>
      <c r="AO13" s="1485"/>
      <c r="AP13" s="1485"/>
      <c r="AQ13" s="1485"/>
      <c r="AR13" s="1485"/>
      <c r="AS13" s="1485"/>
      <c r="AT13" s="1485"/>
      <c r="AU13" s="1485"/>
      <c r="AV13" s="1485"/>
      <c r="AW13" s="1485"/>
      <c r="AX13" s="1485"/>
      <c r="AY13" s="1485"/>
      <c r="AZ13" s="1485"/>
      <c r="BA13" s="1485"/>
      <c r="BB13" s="1485"/>
      <c r="BC13" s="1485"/>
      <c r="BD13" s="1486"/>
      <c r="BE13" s="1484" t="s">
        <v>3691</v>
      </c>
      <c r="BF13" s="1485"/>
      <c r="BG13" s="1485"/>
      <c r="BH13" s="1485"/>
      <c r="BI13" s="1485"/>
      <c r="BJ13" s="1485"/>
      <c r="BK13" s="1485"/>
      <c r="BL13" s="1485"/>
      <c r="BM13" s="1486"/>
      <c r="BN13" s="1484" t="s">
        <v>3849</v>
      </c>
      <c r="BO13" s="1485"/>
      <c r="BP13" s="1485"/>
      <c r="BQ13" s="1485"/>
      <c r="BR13" s="1485"/>
      <c r="BS13" s="1485"/>
      <c r="BT13" s="1485"/>
      <c r="BU13" s="1485"/>
      <c r="BV13" s="1486"/>
      <c r="BW13" s="1484" t="s">
        <v>3849</v>
      </c>
      <c r="BX13" s="1485"/>
      <c r="BY13" s="1485"/>
      <c r="BZ13" s="1485"/>
      <c r="CA13" s="1485"/>
      <c r="CB13" s="1485"/>
      <c r="CC13" s="1485"/>
      <c r="CD13" s="1485"/>
      <c r="CE13" s="1486"/>
      <c r="CF13" s="1484" t="s">
        <v>3849</v>
      </c>
      <c r="CG13" s="1485"/>
      <c r="CH13" s="1485"/>
      <c r="CI13" s="1485"/>
      <c r="CJ13" s="1485"/>
      <c r="CK13" s="1485"/>
      <c r="CL13" s="1485"/>
      <c r="CM13" s="1485"/>
      <c r="CN13" s="1486"/>
      <c r="CO13" s="1487" t="s">
        <v>3763</v>
      </c>
      <c r="CP13" s="1488"/>
      <c r="CQ13" s="1488"/>
      <c r="CR13" s="1488"/>
      <c r="CS13" s="1488"/>
      <c r="CT13" s="1488"/>
      <c r="CU13" s="1488"/>
      <c r="CV13" s="1488"/>
      <c r="CW13" s="1488"/>
      <c r="CX13" s="1488"/>
      <c r="CY13" s="1488"/>
      <c r="CZ13" s="1488"/>
      <c r="DA13" s="1488"/>
      <c r="DB13" s="1488"/>
      <c r="DC13" s="1488"/>
      <c r="DD13" s="1487" t="s">
        <v>3764</v>
      </c>
      <c r="DE13" s="1488"/>
      <c r="DF13" s="1488"/>
      <c r="DG13" s="1488"/>
      <c r="DH13" s="1488"/>
      <c r="DI13" s="1488"/>
      <c r="DJ13" s="1489"/>
      <c r="DK13" s="1487" t="s">
        <v>3850</v>
      </c>
      <c r="DL13" s="1488"/>
      <c r="DM13" s="1488"/>
      <c r="DN13" s="1488"/>
      <c r="DO13" s="1488"/>
      <c r="DP13" s="1488"/>
      <c r="DQ13" s="1488"/>
      <c r="DR13" s="1489"/>
      <c r="DS13" s="1487" t="s">
        <v>3851</v>
      </c>
      <c r="DT13" s="1488"/>
      <c r="DU13" s="1488"/>
      <c r="DV13" s="1488"/>
      <c r="DW13" s="1488"/>
      <c r="DX13" s="1488"/>
      <c r="DY13" s="1488"/>
      <c r="DZ13" s="1489"/>
      <c r="EA13" s="1487" t="s">
        <v>3851</v>
      </c>
      <c r="EB13" s="1488"/>
      <c r="EC13" s="1488"/>
      <c r="ED13" s="1488"/>
      <c r="EE13" s="1488"/>
      <c r="EF13" s="1488"/>
      <c r="EG13" s="1488"/>
      <c r="EH13" s="1489"/>
      <c r="ER13" s="1484" t="s">
        <v>3852</v>
      </c>
      <c r="ES13" s="1485"/>
      <c r="ET13" s="1485"/>
      <c r="EU13" s="1485"/>
      <c r="EV13" s="1485"/>
      <c r="EW13" s="1485"/>
      <c r="EX13" s="1485"/>
      <c r="EY13" s="1485"/>
      <c r="EZ13" s="1485"/>
      <c r="FA13" s="1485"/>
      <c r="FB13" s="1485"/>
      <c r="FC13" s="1486"/>
    </row>
    <row r="14" spans="1:206" ht="70.5" customHeight="1">
      <c r="A14" t="s">
        <v>1925</v>
      </c>
      <c r="B14" s="146" t="s">
        <v>357</v>
      </c>
      <c r="C14" s="1303" t="s">
        <v>358</v>
      </c>
      <c r="D14" s="148" t="s">
        <v>359</v>
      </c>
      <c r="E14" s="1303" t="s">
        <v>360</v>
      </c>
      <c r="F14" s="1303" t="s">
        <v>1860</v>
      </c>
      <c r="G14" s="148" t="s">
        <v>3126</v>
      </c>
      <c r="H14" s="148" t="s">
        <v>362</v>
      </c>
      <c r="I14" s="148" t="s">
        <v>132</v>
      </c>
      <c r="J14" s="148" t="s">
        <v>363</v>
      </c>
      <c r="K14" s="148" t="s">
        <v>364</v>
      </c>
      <c r="L14" s="148" t="s">
        <v>365</v>
      </c>
      <c r="M14" s="148" t="s">
        <v>366</v>
      </c>
      <c r="N14" s="148" t="s">
        <v>367</v>
      </c>
      <c r="O14" s="148" t="s">
        <v>368</v>
      </c>
      <c r="P14" s="148" t="s">
        <v>369</v>
      </c>
      <c r="Q14" s="148" t="s">
        <v>370</v>
      </c>
      <c r="R14" s="148" t="s">
        <v>371</v>
      </c>
      <c r="S14" s="148" t="s">
        <v>372</v>
      </c>
      <c r="T14" s="150" t="s">
        <v>3110</v>
      </c>
      <c r="U14" s="149" t="s">
        <v>2885</v>
      </c>
      <c r="V14" s="1509" t="s">
        <v>373</v>
      </c>
      <c r="W14" s="1509" t="s">
        <v>374</v>
      </c>
      <c r="X14" s="1509" t="s">
        <v>3677</v>
      </c>
      <c r="Y14" s="1509" t="s">
        <v>373</v>
      </c>
      <c r="Z14" s="1509" t="s">
        <v>374</v>
      </c>
      <c r="AA14" s="1509" t="s">
        <v>375</v>
      </c>
      <c r="AB14" s="1509" t="s">
        <v>2699</v>
      </c>
      <c r="AC14" s="1490" t="s">
        <v>376</v>
      </c>
      <c r="AD14" s="1490" t="s">
        <v>377</v>
      </c>
      <c r="AE14" s="1509" t="s">
        <v>378</v>
      </c>
      <c r="AF14" s="1490" t="s">
        <v>379</v>
      </c>
      <c r="AG14" s="1490" t="s">
        <v>380</v>
      </c>
      <c r="AH14" s="1490" t="s">
        <v>381</v>
      </c>
      <c r="AI14" s="1490" t="s">
        <v>382</v>
      </c>
      <c r="AJ14" s="1490" t="s">
        <v>383</v>
      </c>
      <c r="AK14" s="1490" t="s">
        <v>384</v>
      </c>
      <c r="AL14" s="1490" t="s">
        <v>385</v>
      </c>
      <c r="AM14" s="1490" t="s">
        <v>386</v>
      </c>
      <c r="AN14" s="1490" t="s">
        <v>387</v>
      </c>
      <c r="AO14" s="1490" t="s">
        <v>388</v>
      </c>
      <c r="AP14" s="1490" t="s">
        <v>389</v>
      </c>
      <c r="AQ14" s="1490" t="s">
        <v>3679</v>
      </c>
      <c r="AR14" s="1490" t="s">
        <v>3682</v>
      </c>
      <c r="AS14" s="1490" t="s">
        <v>390</v>
      </c>
      <c r="AT14" s="1490" t="s">
        <v>391</v>
      </c>
      <c r="AU14" s="1490" t="s">
        <v>3746</v>
      </c>
      <c r="AV14" s="1490" t="s">
        <v>392</v>
      </c>
      <c r="AW14" s="1490" t="s">
        <v>393</v>
      </c>
      <c r="AX14" s="1490" t="s">
        <v>394</v>
      </c>
      <c r="AY14" s="1490" t="s">
        <v>395</v>
      </c>
      <c r="AZ14" s="1490" t="s">
        <v>396</v>
      </c>
      <c r="BA14" s="1490" t="s">
        <v>397</v>
      </c>
      <c r="BB14" s="1490" t="s">
        <v>398</v>
      </c>
      <c r="BC14" s="1490" t="s">
        <v>399</v>
      </c>
      <c r="BD14" s="1490" t="s">
        <v>3689</v>
      </c>
      <c r="BE14" s="1510" t="s">
        <v>387</v>
      </c>
      <c r="BF14" s="1511" t="s">
        <v>388</v>
      </c>
      <c r="BG14" s="1511" t="s">
        <v>389</v>
      </c>
      <c r="BH14" s="1511" t="s">
        <v>3679</v>
      </c>
      <c r="BI14" s="1511" t="s">
        <v>3685</v>
      </c>
      <c r="BJ14" s="1511" t="s">
        <v>390</v>
      </c>
      <c r="BK14" s="1511" t="s">
        <v>391</v>
      </c>
      <c r="BL14" s="1511" t="s">
        <v>2704</v>
      </c>
      <c r="BM14" s="1511" t="s">
        <v>3746</v>
      </c>
      <c r="BN14" s="1315" t="s">
        <v>400</v>
      </c>
      <c r="BO14" s="1315" t="s">
        <v>3742</v>
      </c>
      <c r="BP14" s="1315" t="s">
        <v>3743</v>
      </c>
      <c r="BQ14" s="1315" t="s">
        <v>403</v>
      </c>
      <c r="BR14" s="1315" t="s">
        <v>404</v>
      </c>
      <c r="BS14" s="1315" t="s">
        <v>405</v>
      </c>
      <c r="BT14" s="1315" t="s">
        <v>406</v>
      </c>
      <c r="BU14" s="1315" t="s">
        <v>407</v>
      </c>
      <c r="BV14" s="1315" t="s">
        <v>3753</v>
      </c>
      <c r="BW14" s="1315" t="s">
        <v>408</v>
      </c>
      <c r="BX14" s="1315" t="s">
        <v>3747</v>
      </c>
      <c r="BY14" s="1315" t="s">
        <v>3748</v>
      </c>
      <c r="BZ14" s="1315" t="s">
        <v>411</v>
      </c>
      <c r="CA14" s="1315" t="s">
        <v>412</v>
      </c>
      <c r="CB14" s="1315" t="s">
        <v>413</v>
      </c>
      <c r="CC14" s="1315" t="s">
        <v>414</v>
      </c>
      <c r="CD14" s="1315" t="s">
        <v>415</v>
      </c>
      <c r="CE14" s="1315" t="s">
        <v>3752</v>
      </c>
      <c r="CF14" s="1315" t="s">
        <v>416</v>
      </c>
      <c r="CG14" s="1315" t="s">
        <v>3749</v>
      </c>
      <c r="CH14" s="1315" t="s">
        <v>3750</v>
      </c>
      <c r="CI14" s="1315" t="s">
        <v>419</v>
      </c>
      <c r="CJ14" s="1315" t="s">
        <v>420</v>
      </c>
      <c r="CK14" s="1315" t="s">
        <v>421</v>
      </c>
      <c r="CL14" s="1315" t="s">
        <v>422</v>
      </c>
      <c r="CM14" s="1315" t="s">
        <v>423</v>
      </c>
      <c r="CN14" s="1517" t="s">
        <v>3754</v>
      </c>
      <c r="CO14" s="1506" t="s">
        <v>387</v>
      </c>
      <c r="CP14" s="1506" t="s">
        <v>428</v>
      </c>
      <c r="CQ14" s="1506" t="s">
        <v>389</v>
      </c>
      <c r="CR14" s="1506" t="s">
        <v>3680</v>
      </c>
      <c r="CS14" s="1506" t="s">
        <v>3682</v>
      </c>
      <c r="CT14" s="1506" t="s">
        <v>390</v>
      </c>
      <c r="CU14" s="1506" t="s">
        <v>391</v>
      </c>
      <c r="CV14" s="1506" t="s">
        <v>392</v>
      </c>
      <c r="CW14" s="1506" t="s">
        <v>393</v>
      </c>
      <c r="CX14" s="1506" t="s">
        <v>394</v>
      </c>
      <c r="CY14" s="1506" t="s">
        <v>395</v>
      </c>
      <c r="CZ14" s="1506" t="s">
        <v>396</v>
      </c>
      <c r="DA14" s="1506" t="s">
        <v>397</v>
      </c>
      <c r="DB14" s="1506" t="s">
        <v>398</v>
      </c>
      <c r="DC14" s="1518" t="s">
        <v>399</v>
      </c>
      <c r="DD14" s="1315" t="s">
        <v>387</v>
      </c>
      <c r="DE14" s="1315" t="s">
        <v>428</v>
      </c>
      <c r="DF14" s="1315" t="s">
        <v>389</v>
      </c>
      <c r="DG14" s="1315" t="s">
        <v>3679</v>
      </c>
      <c r="DH14" s="1315" t="s">
        <v>3685</v>
      </c>
      <c r="DI14" s="1315" t="s">
        <v>390</v>
      </c>
      <c r="DJ14" s="1315" t="s">
        <v>391</v>
      </c>
      <c r="DK14" s="1315" t="s">
        <v>400</v>
      </c>
      <c r="DL14" s="1315" t="s">
        <v>3742</v>
      </c>
      <c r="DM14" s="1315" t="s">
        <v>3743</v>
      </c>
      <c r="DN14" s="1315" t="s">
        <v>403</v>
      </c>
      <c r="DO14" s="1315" t="s">
        <v>404</v>
      </c>
      <c r="DP14" s="1315" t="s">
        <v>405</v>
      </c>
      <c r="DQ14" s="1315" t="s">
        <v>406</v>
      </c>
      <c r="DR14" s="1315" t="s">
        <v>407</v>
      </c>
      <c r="DS14" s="1315" t="s">
        <v>408</v>
      </c>
      <c r="DT14" s="1315" t="s">
        <v>3747</v>
      </c>
      <c r="DU14" s="1315" t="s">
        <v>3748</v>
      </c>
      <c r="DV14" s="1315" t="s">
        <v>411</v>
      </c>
      <c r="DW14" s="1315" t="s">
        <v>412</v>
      </c>
      <c r="DX14" s="1315" t="s">
        <v>413</v>
      </c>
      <c r="DY14" s="1315" t="s">
        <v>414</v>
      </c>
      <c r="DZ14" s="1315" t="s">
        <v>415</v>
      </c>
      <c r="EA14" s="1315" t="s">
        <v>416</v>
      </c>
      <c r="EB14" s="1315" t="s">
        <v>3749</v>
      </c>
      <c r="EC14" s="1315" t="s">
        <v>3750</v>
      </c>
      <c r="ED14" s="1315" t="s">
        <v>419</v>
      </c>
      <c r="EE14" s="1315" t="s">
        <v>420</v>
      </c>
      <c r="EF14" s="1315" t="s">
        <v>421</v>
      </c>
      <c r="EG14" s="1315" t="s">
        <v>422</v>
      </c>
      <c r="EH14" s="1517" t="s">
        <v>423</v>
      </c>
      <c r="EI14" s="419" t="s">
        <v>2626</v>
      </c>
      <c r="EJ14" s="419" t="s">
        <v>2627</v>
      </c>
      <c r="EK14" s="419" t="s">
        <v>2628</v>
      </c>
      <c r="EL14" s="419" t="s">
        <v>2629</v>
      </c>
      <c r="EM14" s="419" t="s">
        <v>2630</v>
      </c>
      <c r="EN14" s="419" t="s">
        <v>2631</v>
      </c>
      <c r="EO14" s="419" t="s">
        <v>2632</v>
      </c>
      <c r="EP14" s="419" t="s">
        <v>2633</v>
      </c>
      <c r="EQ14" s="419" t="s">
        <v>2634</v>
      </c>
      <c r="ER14" s="1490" t="s">
        <v>3838</v>
      </c>
      <c r="ES14" s="1490" t="s">
        <v>3837</v>
      </c>
      <c r="ET14" s="1490" t="s">
        <v>3839</v>
      </c>
      <c r="EU14" s="1490" t="s">
        <v>3840</v>
      </c>
      <c r="EV14" s="1490" t="s">
        <v>3841</v>
      </c>
      <c r="EW14" s="1490" t="s">
        <v>3842</v>
      </c>
      <c r="EX14" s="1490" t="s">
        <v>3844</v>
      </c>
      <c r="EY14" s="1490" t="s">
        <v>3843</v>
      </c>
      <c r="EZ14" s="1490" t="s">
        <v>3845</v>
      </c>
      <c r="FA14" s="1490" t="s">
        <v>3846</v>
      </c>
      <c r="FB14" s="1490" t="s">
        <v>3847</v>
      </c>
      <c r="FC14" s="1490" t="s">
        <v>3848</v>
      </c>
      <c r="FD14" s="1843" t="s">
        <v>2818</v>
      </c>
      <c r="FE14" s="1844" t="s">
        <v>4280</v>
      </c>
      <c r="FF14" s="1844" t="s">
        <v>2820</v>
      </c>
      <c r="FG14" s="1844" t="s">
        <v>4281</v>
      </c>
      <c r="FH14" s="1844" t="s">
        <v>4282</v>
      </c>
      <c r="FI14" s="1844" t="s">
        <v>4283</v>
      </c>
      <c r="FJ14" s="1844" t="s">
        <v>4284</v>
      </c>
      <c r="FK14" s="1844" t="s">
        <v>4285</v>
      </c>
      <c r="FL14" s="1844" t="s">
        <v>4286</v>
      </c>
      <c r="FM14" s="1844" t="s">
        <v>2827</v>
      </c>
      <c r="FN14" s="1844" t="s">
        <v>4287</v>
      </c>
      <c r="FO14" s="1844" t="s">
        <v>4288</v>
      </c>
      <c r="FP14" s="1844" t="s">
        <v>4289</v>
      </c>
      <c r="FQ14" s="1845" t="s">
        <v>3196</v>
      </c>
      <c r="FR14" s="1845" t="s">
        <v>3197</v>
      </c>
      <c r="FS14" s="1845" t="s">
        <v>3198</v>
      </c>
      <c r="FT14" s="1845" t="s">
        <v>3199</v>
      </c>
      <c r="FU14" s="1845" t="s">
        <v>3184</v>
      </c>
      <c r="FV14" s="1845" t="s">
        <v>123</v>
      </c>
      <c r="FW14" s="1845" t="s">
        <v>3204</v>
      </c>
      <c r="FX14" s="1845" t="s">
        <v>3927</v>
      </c>
      <c r="FY14" s="1846" t="s">
        <v>3871</v>
      </c>
      <c r="FZ14" s="1846" t="s">
        <v>3873</v>
      </c>
      <c r="GA14" s="1846" t="s">
        <v>3875</v>
      </c>
      <c r="GB14" s="1846" t="s">
        <v>3877</v>
      </c>
      <c r="GC14" s="1846" t="s">
        <v>3879</v>
      </c>
      <c r="GD14" s="1846" t="s">
        <v>3881</v>
      </c>
      <c r="GE14" s="1844" t="s">
        <v>4290</v>
      </c>
      <c r="GF14" s="1847" t="s">
        <v>4291</v>
      </c>
      <c r="GG14" s="1847" t="s">
        <v>4292</v>
      </c>
      <c r="GH14" s="1847" t="s">
        <v>4293</v>
      </c>
      <c r="GI14" s="1847" t="s">
        <v>4294</v>
      </c>
      <c r="GJ14" s="1847" t="s">
        <v>4295</v>
      </c>
      <c r="GK14" s="1848" t="s">
        <v>3196</v>
      </c>
      <c r="GL14" s="1848" t="s">
        <v>3197</v>
      </c>
      <c r="GM14" s="1848" t="s">
        <v>3198</v>
      </c>
      <c r="GN14" s="1848" t="s">
        <v>3199</v>
      </c>
      <c r="GO14" s="1848" t="s">
        <v>3184</v>
      </c>
      <c r="GP14" s="1848" t="s">
        <v>123</v>
      </c>
      <c r="GQ14" s="1848" t="s">
        <v>3204</v>
      </c>
      <c r="GR14" s="1848" t="s">
        <v>3927</v>
      </c>
      <c r="GS14" s="1849" t="s">
        <v>3871</v>
      </c>
      <c r="GT14" s="1849" t="s">
        <v>3873</v>
      </c>
      <c r="GU14" s="1849" t="s">
        <v>3875</v>
      </c>
      <c r="GV14" s="1849" t="s">
        <v>3877</v>
      </c>
      <c r="GW14" s="1849" t="s">
        <v>3879</v>
      </c>
      <c r="GX14" s="1850" t="s">
        <v>3881</v>
      </c>
    </row>
    <row r="15" spans="1:206" s="1265" customFormat="1" ht="34.15" customHeight="1">
      <c r="A15" s="140" t="s">
        <v>2660</v>
      </c>
      <c r="B15" s="424" t="str">
        <f t="shared" ref="B15:AF15" si="1">IF(NOT(ISNA(B11)),B11,IF(ISNA(B8),IF(NOT(ISNA(B5)),B5,"新規"),B8))</f>
        <v>000</v>
      </c>
      <c r="C15" s="424" t="str">
        <f>IF(NOT(ISNA(C11)),C11,IF(ISNA(C8),IF(NOT(ISNA(C5)),C5,"新規"),C8))</f>
        <v>新規</v>
      </c>
      <c r="D15" s="424" t="str">
        <f>IF(NOT(ISNA(D11)),D11,IF(ISNA(D8),IF(NOT(ISNA(D5)),D5,A1),D8))</f>
        <v>NA</v>
      </c>
      <c r="E15" s="424" t="str">
        <f>IF(NOT(ISNA(E11)),E11,IF(ISNA(E8),IF(NOT(ISNA(E5)),E5,"新規"),E8))</f>
        <v>　</v>
      </c>
      <c r="F15" s="424" t="str">
        <f>IF(NOT(ISNA(F11)),F11,IF(ISNA(F8),IF(NOT(ISNA(F5)),F5,"新規"),F8))</f>
        <v>新規</v>
      </c>
      <c r="G15" s="424" t="str">
        <f>IF(NOT(ISNA(G11)),G11,IF(ISNA(G8),IF(NOT(ISNA(G5)),G5,"新規"),G8))</f>
        <v>　</v>
      </c>
      <c r="H15" s="424" t="str">
        <f t="shared" si="1"/>
        <v>　</v>
      </c>
      <c r="I15" s="420" t="str">
        <f t="shared" ref="I15:P15" si="2">IF(NOT(ISNA(I11)),I11,IF(ISNA(I8),IF(NOT(ISNA(I5)),I5,""),I8))</f>
        <v>　</v>
      </c>
      <c r="J15" s="420" t="str">
        <f t="shared" si="2"/>
        <v>　</v>
      </c>
      <c r="K15" s="420" t="str">
        <f t="shared" si="2"/>
        <v>　</v>
      </c>
      <c r="L15" s="420" t="str">
        <f t="shared" si="2"/>
        <v>　</v>
      </c>
      <c r="M15" s="420" t="str">
        <f t="shared" si="2"/>
        <v>　</v>
      </c>
      <c r="N15" s="420" t="str">
        <f t="shared" si="2"/>
        <v>　</v>
      </c>
      <c r="O15" s="420" t="str">
        <f t="shared" si="2"/>
        <v>　</v>
      </c>
      <c r="P15" s="420" t="str">
        <f t="shared" si="2"/>
        <v>　</v>
      </c>
      <c r="Q15" s="421" t="str">
        <f>IF(NOT(ISNA(Q11)),Q11,IF(ISNA(Q8),IF(NOT(ISNA(Q5)),Q5,""),Q8))</f>
        <v>1号</v>
      </c>
      <c r="R15" s="421" t="str">
        <f>IF(NOT(ISNA(R11)),R11,IF(ISNA(R8),IF(NOT(ISNA(R5)),R5,""),R8))</f>
        <v/>
      </c>
      <c r="S15" s="421" t="str">
        <f t="shared" ref="S15:U15" si="3">IF(NOT(ISNA(S11)),S11,IF(ISNA(S8),IF(NOT(ISNA(S5)),S5,""),S8))</f>
        <v>3号</v>
      </c>
      <c r="T15" s="421" t="str">
        <f t="shared" ref="T15" si="4">IF(NOT(ISNA(T11)),T11,IF(ISNA(T8),IF(NOT(ISNA(T5)),T5,""),T8))</f>
        <v/>
      </c>
      <c r="U15" s="1302" t="str">
        <f t="shared" si="3"/>
        <v/>
      </c>
      <c r="V15" s="420" t="str">
        <f>IF(ISNA(V8),IF(ISNA(V5),IF(NOT(ISNA(V11)),V11,""),V5),V8)</f>
        <v>　</v>
      </c>
      <c r="W15" s="420" t="str">
        <f>IF(ISNA(W8),IF(ISNA(W5),IF(NOT(ISNA(W11)),W11,""),W5),W8)</f>
        <v>　</v>
      </c>
      <c r="X15" s="420">
        <f t="shared" ref="X15:Z15" ca="1" si="5">IF(NOT(ISNA(X11)),X11,IF(ISNA(X8),IF(NOT(ISNA(X5)),X5,""),X8))</f>
        <v>0</v>
      </c>
      <c r="Y15" s="420" t="str">
        <f t="shared" si="5"/>
        <v>　</v>
      </c>
      <c r="Z15" s="420" t="str">
        <f t="shared" si="5"/>
        <v>　</v>
      </c>
      <c r="AA15" s="420">
        <f>IF(NOT(ISNA(AA11)),AA11,IF(ISNA(AA8),IF(NOT(ISNA(AA5)),AA5,""),AA8))</f>
        <v>0</v>
      </c>
      <c r="AB15" s="420" t="str">
        <f>IF(NOT(ISNA(AB11)),AB11,IF(ISNA(AB8),IF(NOT(ISNA(AB5)),AB5,""),AB8))</f>
        <v>　</v>
      </c>
      <c r="AC15" s="420" t="str">
        <f>IF(NOT(ISNA(AC11)),AC11,IF(ISNA(AC8),IF(NOT(ISNA(AC5)),AC5,A1),AC8))</f>
        <v>　</v>
      </c>
      <c r="AD15" s="420" t="str">
        <f>IF(NOT(ISNA(AD11)),AD11,IF(ISNA(AD8),IF(NOT(ISNA(AD5)),AD5,IF(MOD((A1-2027),3)=0,A1,2027+3*ROUNDDOWN((A1-2024)/3,0))),AD8))</f>
        <v>　</v>
      </c>
      <c r="AE15" s="420" t="str">
        <f t="shared" si="1"/>
        <v>新規</v>
      </c>
      <c r="AF15" s="421" t="str">
        <f t="shared" si="1"/>
        <v>　</v>
      </c>
      <c r="AG15" s="420" t="str">
        <f t="shared" ref="AG15:AM15" si="6">IF(NOT(ISNA(AG11)),AG11,IF(ISNA(AG8),IF(NOT(ISNA(AG5)),AG5,""),AG8))</f>
        <v>　</v>
      </c>
      <c r="AH15" s="421" t="str">
        <f t="shared" si="6"/>
        <v>　</v>
      </c>
      <c r="AI15" s="420" t="str">
        <f t="shared" si="6"/>
        <v>　</v>
      </c>
      <c r="AJ15" s="420" t="str">
        <f t="shared" si="6"/>
        <v>　</v>
      </c>
      <c r="AK15" s="420" t="str">
        <f t="shared" si="6"/>
        <v>　</v>
      </c>
      <c r="AL15" s="421" t="str">
        <f t="shared" si="6"/>
        <v>　</v>
      </c>
      <c r="AM15" s="420" t="str">
        <f t="shared" si="6"/>
        <v>　</v>
      </c>
      <c r="AN15" s="424" t="e">
        <f>IF($Q15&amp;$R15&amp;$T15="","",IF(NOT(ISNA(AN11)),VALUE(AN11),IF(ISNA(AN8),IF(NOT(ISNA(AN5)),VALUE(AN5),""),VALUE(AN8))))</f>
        <v>#VALUE!</v>
      </c>
      <c r="AO15" s="421" t="e">
        <f>IF($Q15&amp;$R15&amp;$T15="","",IF(NOT(ISNA(AO11)),VALUE(AO11),IF(ISNA(AO8),IF(NOT(ISNA(AO5)),VALUE(AO5),""),VALUE(AO8))))</f>
        <v>#VALUE!</v>
      </c>
      <c r="AP15" s="421" t="e">
        <f>IF($Q15&amp;$R15&amp;$T15="","",IF(NOT(ISNA(AP11)),VALUE(AP11),IF(ISNA(AP8),IF(NOT(ISNA(AP5)),VALUE(AP5),""),VALUE(AP8))))</f>
        <v>#VALUE!</v>
      </c>
      <c r="AQ15" s="421" t="e">
        <f>IF($Q15&amp;$R15&amp;$T15="","",IF(NOT(ISNA(AQ11)),VALUE(AQ11),IF(ISNA(AQ8),IF(NOT(ISNA(AQ5)),VALUE(AQ5),""),VALUE(AQ8))))</f>
        <v>#VALUE!</v>
      </c>
      <c r="AR15" s="421" t="e">
        <f>IF($Q15&amp;$R15&amp;$T15="","",IF(NOT(ISNA(AR11)),VALUE(AR11),IF(ISNA(AR8),IF(NOT(ISNA(AR5)),VALUE(AR5),""),VALUE(AR8))))</f>
        <v>#VALUE!</v>
      </c>
      <c r="AS15" s="421" t="str">
        <f>IF($Q15&amp;$R15&amp;$T15="","",IFERROR(IF(NOT(ISNA(AS11)),VALUE(AS11),IF(ISNA(AS8),IF(NOT(ISNA(AS5)),VALUE(AS5),""),VALUE(AS8))),""))</f>
        <v/>
      </c>
      <c r="AT15" s="421" t="str">
        <f>IF($Q15&amp;$R15&amp;$T15="","",IF(NOT(ISNA(AT11)),AT11,IF(ISNA(AT8),IF(NOT(ISNA(AT5)),AT5,""),AT8)))</f>
        <v>　</v>
      </c>
      <c r="AU15" s="421" t="str">
        <f>IF($Q15&amp;$R15&amp;$T15="","",IFERROR(IF(NOT(ISNA(AU11)),VALUE(AU11),IF(ISNA(AU8),IF(NOT(ISNA(AU5)),VALUE(AU5),""),VALUE(AU8))),""))</f>
        <v/>
      </c>
      <c r="AV15" s="424" t="e">
        <f>IF($Q15&amp;$R15&amp;$T15="","",IF(NOT(ISNA(AV11)),VALUE(AV11),IF(ISNA(AV8),IF(NOT(ISNA(AV5)),VALUE(AV5),""),VALUE(AV8))))</f>
        <v>#VALUE!</v>
      </c>
      <c r="AW15" s="421" t="e">
        <f>IF($Q15&amp;$R15&amp;$T15="","",IF(NOT(ISNA(AW11)),VALUE(AW11),IF(ISNA(AW8),IF(NOT(ISNA(AW5)),VALUE(AW5),""),VALUE(AW8))))</f>
        <v>#VALUE!</v>
      </c>
      <c r="AX15" s="424" t="e">
        <f>IF($Q15&amp;$R15&amp;$T15="","",IF(NOT(ISNA(AX11)),VALUE(AX11),IF(ISNA(AX8),IF(NOT(ISNA(AX5)),VALUE(AX5),""),VALUE(AX8))))</f>
        <v>#VALUE!</v>
      </c>
      <c r="AY15" s="421" t="e">
        <f>IF($Q15&amp;$R15&amp;$T15="","",IF(NOT(ISNA(AY11)),VALUE(AY11),IF(ISNA(AY8),IF(NOT(ISNA(AY5)),VALUE(AY5),""),VALUE(AY8))))</f>
        <v>#VALUE!</v>
      </c>
      <c r="AZ15" s="424" t="e">
        <f>IF($Q15&amp;$R15&amp;$T15="","",IF(NOT(ISNA(AZ11)),VALUE(AZ11),IF(ISNA(AZ8),IF(NOT(ISNA(AZ5)),VALUE(AZ5),""),VALUE(AZ8))))</f>
        <v>#VALUE!</v>
      </c>
      <c r="BA15" s="421" t="str">
        <f>IF($Q15&amp;$R15&amp;$T15="","",IFERROR(IF(NOT(ISNA(BA11)),VALUE(BA11),IF(ISNA(BA8),IF(NOT(ISNA(BA5)),VALUE(BA5),""),VALUE(BA8))),""))</f>
        <v/>
      </c>
      <c r="BB15" s="424" t="str">
        <f>IF($Q15&amp;$R15&amp;$T15="","",IF(NOT(ISNA(BB11)),BB11,IF(ISNA(BB8),IF(NOT(ISNA(BB5)),BB5,""),BB8)))</f>
        <v>　</v>
      </c>
      <c r="BC15" s="421" t="str">
        <f>IF($Q15&amp;$R15&amp;$T15="","",IFERROR(IF(NOT(ISNA(BC11)),VALUE(BC11),IF(ISNA(BC8),IF(NOT(ISNA(BC5)),VALUE(BC5),""),VALUE(BC8))),""))</f>
        <v/>
      </c>
      <c r="BD15" s="421" t="str">
        <f>IF($Q15&amp;$R15&amp;$T15="","",IFERROR(IF(NOT(ISNA(BD11)),VALUE(BD11),IF(ISNA(BD8),IF(NOT(ISNA(BD5)),VALUE(BD5),""),VALUE(BD8))),""))</f>
        <v/>
      </c>
      <c r="BE15" s="1301">
        <f>BE11</f>
        <v>2025</v>
      </c>
      <c r="BF15" s="421">
        <f t="shared" ref="BF15:BK15" ca="1" si="7">BF11</f>
        <v>0</v>
      </c>
      <c r="BG15" s="1313">
        <f ca="1">BG11</f>
        <v>0</v>
      </c>
      <c r="BH15" s="1313">
        <f t="shared" ref="BH15:BI15" ca="1" si="8">BH11</f>
        <v>0</v>
      </c>
      <c r="BI15" s="1313">
        <f t="shared" ca="1" si="8"/>
        <v>0</v>
      </c>
      <c r="BJ15" s="421" t="str">
        <f ca="1">BJ11</f>
        <v/>
      </c>
      <c r="BK15" s="421" t="str">
        <f t="shared" si="7"/>
        <v>　</v>
      </c>
      <c r="BL15" s="421" t="str">
        <f>BL11</f>
        <v/>
      </c>
      <c r="BM15" s="1314" t="str">
        <f ca="1">BM11</f>
        <v/>
      </c>
      <c r="BN15" s="424" t="str">
        <f t="shared" ref="BN15:CN15" si="9">IF($Q15&amp;$R15&amp;$T15="","",IF(NOT(ISNA(BN11)),BN11,IF(ISNA(BN8),IF(NOT(ISNA(BN5)),BN5,""),BN8)))</f>
        <v/>
      </c>
      <c r="BO15" s="421" t="str">
        <f t="shared" si="9"/>
        <v/>
      </c>
      <c r="BP15" s="424" t="str">
        <f t="shared" si="9"/>
        <v/>
      </c>
      <c r="BQ15" s="421" t="str">
        <f t="shared" si="9"/>
        <v/>
      </c>
      <c r="BR15" s="424" t="str">
        <f t="shared" si="9"/>
        <v/>
      </c>
      <c r="BS15" s="421" t="str">
        <f t="shared" si="9"/>
        <v/>
      </c>
      <c r="BT15" s="424" t="str">
        <f t="shared" si="9"/>
        <v/>
      </c>
      <c r="BU15" s="421" t="str">
        <f t="shared" si="9"/>
        <v/>
      </c>
      <c r="BV15" s="421" t="str">
        <f t="shared" si="9"/>
        <v/>
      </c>
      <c r="BW15" s="424" t="str">
        <f t="shared" si="9"/>
        <v/>
      </c>
      <c r="BX15" s="421" t="str">
        <f t="shared" si="9"/>
        <v/>
      </c>
      <c r="BY15" s="424" t="str">
        <f t="shared" si="9"/>
        <v/>
      </c>
      <c r="BZ15" s="421" t="str">
        <f t="shared" si="9"/>
        <v/>
      </c>
      <c r="CA15" s="424" t="str">
        <f t="shared" si="9"/>
        <v/>
      </c>
      <c r="CB15" s="421" t="str">
        <f t="shared" si="9"/>
        <v/>
      </c>
      <c r="CC15" s="424" t="str">
        <f t="shared" si="9"/>
        <v/>
      </c>
      <c r="CD15" s="421" t="str">
        <f t="shared" si="9"/>
        <v/>
      </c>
      <c r="CE15" s="421" t="str">
        <f t="shared" si="9"/>
        <v/>
      </c>
      <c r="CF15" s="424" t="str">
        <f t="shared" si="9"/>
        <v/>
      </c>
      <c r="CG15" s="421" t="str">
        <f t="shared" si="9"/>
        <v/>
      </c>
      <c r="CH15" s="424" t="str">
        <f t="shared" si="9"/>
        <v/>
      </c>
      <c r="CI15" s="421" t="str">
        <f t="shared" si="9"/>
        <v/>
      </c>
      <c r="CJ15" s="424" t="str">
        <f t="shared" si="9"/>
        <v/>
      </c>
      <c r="CK15" s="421" t="str">
        <f t="shared" si="9"/>
        <v/>
      </c>
      <c r="CL15" s="424" t="str">
        <f t="shared" si="9"/>
        <v/>
      </c>
      <c r="CM15" s="1302" t="str">
        <f t="shared" si="9"/>
        <v/>
      </c>
      <c r="CN15" s="1302" t="str">
        <f t="shared" si="9"/>
        <v/>
      </c>
      <c r="CO15" s="424" t="e">
        <f>IF(S15&amp;U15="","",IF(NOT(ISNA(CO11)),VALUE(CO11),IF(ISNA(CO8),IF(NOT(ISNA(CO5)),VALUE(CO5),""),VALUE(CO8))))</f>
        <v>#VALUE!</v>
      </c>
      <c r="CP15" s="421" t="e">
        <f>IF(S15&amp;U15="","",IF(NOT(ISNA(CP11)),VALUE(CP11),IF(ISNA(CP8),IF(NOT(ISNA(CP5)),VALUE(CP5),""),VALUE(CP8))))</f>
        <v>#VALUE!</v>
      </c>
      <c r="CQ15" s="421" t="e">
        <f>IF(S15&amp;U15="","",IF(NOT(ISNA(CQ11)),VALUE(CQ11),IF(ISNA(CQ8),IF(NOT(ISNA(CQ5)),VALUE(CQ5),""),VALUE(CQ8))))</f>
        <v>#VALUE!</v>
      </c>
      <c r="CR15" s="421" t="e">
        <f>IF(S15&amp;U15="","",IF(NOT(ISNA(CR11)),VALUE(CR11),IF(ISNA(CR8),IF(NOT(ISNA(CR5)),VALUE(CR5),""),VALUE(CR8))))</f>
        <v>#VALUE!</v>
      </c>
      <c r="CS15" s="421" t="e">
        <f>IF(S15&amp;U15="","",IF(NOT(ISNA(CS11)),VALUE(CS11),IF(ISNA(CS8),IF(NOT(ISNA(CS5)),VALUE(CS5),""),VALUE(CS8))))</f>
        <v>#VALUE!</v>
      </c>
      <c r="CT15" s="421" t="e">
        <f>IF(S15&amp;U15="","",IF(NOT(ISNA(CT11)),VALUE(CT11),IF(ISNA(CT8),IF(NOT(OR(ISNA(CT5),CT5="")),VALUE(CT5),""),IF(CT8="","",VALUE(CT8)))))</f>
        <v>#VALUE!</v>
      </c>
      <c r="CU15" s="421" t="str">
        <f>IF(S15&amp;U15="","",IF(NOT(ISNA(CU11)),CU11,IF(ISNA(CU8),IF(NOT(ISNA(CU5)),CU5,""),CU8)))</f>
        <v>　</v>
      </c>
      <c r="CV15" s="424" t="e">
        <f>IF(S15&amp;U15="","",IF(NOT(ISNA(CV11)),VALUE(CV11),IF(ISNA(CV8),IF(NOT(ISNA(CV5)),VALUE(CV5),""),VALUE(CV8))))</f>
        <v>#VALUE!</v>
      </c>
      <c r="CW15" s="421" t="e">
        <f>IF(S15&amp;U15="","",IF(NOT(ISNA(CW11)),VALUE(CW11),IF(ISNA(CW8),IF(NOT(ISNA(CW5)),VALUE(CW5),""),VALUE(CW8))))</f>
        <v>#VALUE!</v>
      </c>
      <c r="CX15" s="424" t="e">
        <f>IF(S15&amp;U15="","",IF(NOT(ISNA(CX11)),VALUE(CX11),IF(ISNA(CX8),IF(NOT(ISNA(CX5)),VALUE(CX5),""),VALUE(CX8))))</f>
        <v>#VALUE!</v>
      </c>
      <c r="CY15" s="421" t="e">
        <f>IF(S15&amp;U15="","",IF(NOT(ISNA(CY11)),VALUE(CY11),IF(ISNA(CY8),IF(NOT(ISNA(CY5)),VALUE(CY5),""),VALUE(CY8))))</f>
        <v>#VALUE!</v>
      </c>
      <c r="CZ15" s="424" t="e">
        <f>IF(S15&amp;U15="","",IF(NOT(ISNA(CZ11)),VALUE(CZ11),IF(ISNA(CZ8),IF(NOT(ISNA(CZ5)),VALUE(CZ5),""),VALUE(CZ8))))</f>
        <v>#VALUE!</v>
      </c>
      <c r="DA15" s="421" t="e">
        <f>IF(S15&amp;U15="","",IF(NOT(ISNA(DA11)),VALUE(DA11),IF(ISNA(DA8),IF(NOT(OR(ISNA(DA5),DA5="")),VALUE(DA5),""),IF(DA8="","",VALUE(DA8)))))</f>
        <v>#VALUE!</v>
      </c>
      <c r="DB15" s="424" t="str">
        <f>IF(S15&amp;U15="","",IF(NOT(ISNA(DB11)),DB11,IF(ISNA(DB8),IF(NOT(ISNA(DB5)),DB5,""),DB8)))</f>
        <v>　</v>
      </c>
      <c r="DC15" s="421" t="e">
        <f>IF(S15&amp;U15="","",IF(NOT(ISNA(DC11)),VALUE(DC11),IF(ISNA(DC8),IF(NOT(OR(ISNA(DC5),DC5="")),VALUE(DC5),""),IF(DC8="","",VALUE(DC8)))))</f>
        <v>#VALUE!</v>
      </c>
      <c r="DD15" s="424">
        <f>IF(NOT(ISNA(DD11)),DD11,IF(ISNA(DD8),IF(NOT(ISNA(DD5)),DD5,""),DD8))</f>
        <v>2025</v>
      </c>
      <c r="DE15" s="421">
        <f t="shared" ref="DE15:DJ15" ca="1" si="10">IF(NOT(ISNA(DE11)),DE11,IF(ISNA(DE8),IF(NOT(ISNA(DE5)),DE5,""),DE8))</f>
        <v>0</v>
      </c>
      <c r="DF15" s="421">
        <f ca="1">IF(NOT(ISNA(DF11)),DF11,IF(ISNA(DF8),IF(NOT(ISNA(DF5)),DF5,""),DF8))</f>
        <v>0</v>
      </c>
      <c r="DG15" s="421">
        <f ca="1">IF(NOT(ISNA(DG11)),DG11,IF(ISNA(DG8),IF(NOT(ISNA(DG5)),DG5,""),DG8))</f>
        <v>0</v>
      </c>
      <c r="DH15" s="421">
        <f t="shared" ca="1" si="10"/>
        <v>0</v>
      </c>
      <c r="DI15" s="421" t="e">
        <f>IF(NOT(ISNA(DI11)),DI11,IF(ISNA(DI8),IF(NOT(ISNA(DI5)),DI5,""),DI8))&amp;""</f>
        <v>#DIV/0!</v>
      </c>
      <c r="DJ15" s="421" t="str">
        <f t="shared" si="10"/>
        <v>千km</v>
      </c>
      <c r="DK15" s="424" t="str">
        <f>IF(S15&amp;U15="","",IF(NOT(ISNA(DK11)),DK11,IF(ISNA(DK8),IF(NOT(ISNA(DK5)),DK5,"新規"),DK8)))</f>
        <v/>
      </c>
      <c r="DL15" s="421" t="str">
        <f>IF(S15&amp;U15="","",IF(NOT(ISNA(DL11)),DL11,IF(ISNA(DL8),IF(NOT(ISNA(DL5)),DL5,"新規"),DL8)))</f>
        <v/>
      </c>
      <c r="DM15" s="424" t="str">
        <f>IF(S15&amp;U15="","",IF(NOT(ISNA(DM11)),DM11,IF(ISNA(DM8),IF(NOT(ISNA(DM5)),DM5,"新規"),DM8)))</f>
        <v/>
      </c>
      <c r="DN15" s="421" t="str">
        <f>IF(S15&amp;U15="","",IF(NOT(ISNA(DN11)),DN11,IF(ISNA(DN8),IF(NOT(ISNA(DN5)),DN5,"新規"),DN8)))</f>
        <v/>
      </c>
      <c r="DO15" s="424" t="str">
        <f>IF(S15&amp;U15="","",IF(NOT(ISNA(DO11)),DO11,IF(ISNA(DO8),IF(NOT(ISNA(DO5)),DO5,"新規"),DO8)))</f>
        <v/>
      </c>
      <c r="DP15" s="421" t="str">
        <f>IF(S15&amp;U15="","",IF(NOT(ISNA(DP11)),DP11,IF(ISNA(DP8),IF(NOT(ISNA(DP5)),DP5,"新規"),DP8)))</f>
        <v/>
      </c>
      <c r="DQ15" s="424" t="str">
        <f>IF(S15&amp;U15="","",IF(NOT(ISNA(DQ11)),DQ11,IF(ISNA(DQ8),IF(NOT(ISNA(DQ5)),DQ5,"新規"),DQ8)))</f>
        <v/>
      </c>
      <c r="DR15" s="424" t="str">
        <f>IF(S15&amp;U15="","",IF(NOT(ISNA(DR11)),DR11,IF(ISNA(DR8),IF(NOT(ISNA(DR5)),DR5,"新規"),DR8)))</f>
        <v>新規</v>
      </c>
      <c r="DS15" s="424" t="str">
        <f>IF(S15&amp;U15="","",IF(NOT(ISNA(DS11)),DS11,IF(ISNA(DS8),IF(NOT(ISNA(DS5)),DS5,"新規"),DS8)))</f>
        <v/>
      </c>
      <c r="DT15" s="421" t="str">
        <f>IF(S15&amp;U15="","",IF(NOT(ISNA(DT11)),DT11,IF(ISNA(DT8),IF(NOT(ISNA(DT5)),DT5,"新規"),DT8)))</f>
        <v/>
      </c>
      <c r="DU15" s="424" t="str">
        <f>IF(S15&amp;U15="","",IF(NOT(ISNA(DU11)),DU11,IF(ISNA(DU8),IF(NOT(ISNA(DU5)),DU5,"新規"),DU8)))</f>
        <v/>
      </c>
      <c r="DV15" s="421" t="str">
        <f>IF(S15&amp;U15="","",IF(NOT(ISNA(DV11)),DV11,IF(ISNA(DV8),IF(NOT(ISNA(DV5)),DV5,"新規"),DV8)))</f>
        <v/>
      </c>
      <c r="DW15" s="424" t="str">
        <f>IF(S15&amp;U15="","",IF(NOT(ISNA(DW11)),DW11,IF(ISNA(DW8),IF(NOT(ISNA(DW5)),DW5,"新規"),DW8)))</f>
        <v/>
      </c>
      <c r="DX15" s="421" t="str">
        <f>IF(S15&amp;U15="","",IF(NOT(ISNA(DX11)),DX11,IF(ISNA(DX8),IF(NOT(ISNA(DX5)),DX5,"新規"),DX8)))</f>
        <v/>
      </c>
      <c r="DY15" s="424" t="str">
        <f>IF(S15&amp;U15="","",IF(NOT(ISNA(DY11)),DY11,IF(ISNA(DY8),IF(NOT(ISNA(DY5)),DY5,"新規"),DY8)))</f>
        <v/>
      </c>
      <c r="DZ15" s="1505" t="str">
        <f>IF(S15&amp;U15="","",IF(NOT(ISNA(DZ11)),DZ11,IF(ISNA(DZ8),IF(NOT(ISNA(DZ5)),DZ5,"新規"),DZ8)))</f>
        <v>新規</v>
      </c>
      <c r="EA15" s="424" t="str">
        <f>IF(S15&amp;U15="","",IF(NOT(ISNA(EA11)),EA11,IF(ISNA(EA8),IF(NOT(ISNA(EA5)),EA5,"新規"),EA8)))</f>
        <v/>
      </c>
      <c r="EB15" s="421" t="str">
        <f>IF(S15&amp;U15="","",IF(NOT(ISNA(EB11)),EB11,IF(ISNA(EB8),IF(NOT(ISNA(EB5)),EB5,"新規"),EB8)))</f>
        <v/>
      </c>
      <c r="EC15" s="424" t="str">
        <f>IF(S15&amp;U15="","",IF(NOT(ISNA(EC11)),EC11,IF(ISNA(EC8),IF(NOT(ISNA(EC5)),EC5,"新規"),EC8)))</f>
        <v/>
      </c>
      <c r="ED15" s="421" t="str">
        <f>IF(S15&amp;U15="","",IF(NOT(ISNA(ED11)),ED11,IF(ISNA(ED8),IF(NOT(ISNA(ED5)),ED5,"新規"),ED8)))</f>
        <v/>
      </c>
      <c r="EE15" s="424" t="str">
        <f>IF(S15&amp;U15="","",IF(NOT(ISNA(EE11)),EE11,IF(ISNA(EE8),IF(NOT(ISNA(EE5)),EE5,"新規"),EE8)))</f>
        <v/>
      </c>
      <c r="EF15" s="421" t="str">
        <f>IF(S15&amp;U15="","",IF(NOT(ISNA(EF11)),EF11,IF(ISNA(EF8),IF(NOT(ISNA(EF5)),EF5,"新規"),EF8)))</f>
        <v/>
      </c>
      <c r="EG15" s="424" t="str">
        <f>IF(S15&amp;U15="","",IF(NOT(ISNA(EG11)),EG11,IF(ISNA(EG8),IF(NOT(ISNA(EG5)),EG5,"新規"),EG8)))</f>
        <v/>
      </c>
      <c r="EH15" s="424" t="str">
        <f>IF(T15&amp;V15="","",IF(NOT(ISNA(EH11)),EH11,IF(ISNA(EH8),IF(NOT(ISNA(EH5)),EH5,"新規"),EH8)))</f>
        <v>新規</v>
      </c>
      <c r="EI15" s="420" t="b">
        <f>Q15="1号"</f>
        <v>1</v>
      </c>
      <c r="EJ15" s="420" t="b">
        <f>R15="2号"</f>
        <v>0</v>
      </c>
      <c r="EK15" s="420" t="b">
        <f>S15="3号"</f>
        <v>1</v>
      </c>
      <c r="EL15" s="420" t="b">
        <f>OR(EM15:EN15)</f>
        <v>0</v>
      </c>
      <c r="EM15" s="420" t="b">
        <f>T15="任意12号"</f>
        <v>0</v>
      </c>
      <c r="EN15" s="420" t="b">
        <f>U15="任意3号"</f>
        <v>0</v>
      </c>
      <c r="EO15" s="420" t="b">
        <f>AF15="有"</f>
        <v>0</v>
      </c>
      <c r="EP15" s="420" t="b">
        <f>AH15="有"</f>
        <v>0</v>
      </c>
      <c r="EQ15" s="420" t="b">
        <f>AL15="有"</f>
        <v>0</v>
      </c>
      <c r="ER15" s="1483" t="str">
        <f>IF(NOT(ISNA(ER5)),ER5,IF(NOT(ISNA(ER8)),ER8,0))</f>
        <v>　</v>
      </c>
      <c r="ES15" s="1483">
        <f t="shared" ref="ES15:GX15" si="11">IF(NOT(ISNA(ES5)),ES5,IF(NOT(ISNA(ES8)),ES8,0))</f>
        <v>0</v>
      </c>
      <c r="ET15" s="1483">
        <f t="shared" si="11"/>
        <v>0</v>
      </c>
      <c r="EU15" s="1483" t="str">
        <f t="shared" si="11"/>
        <v>　</v>
      </c>
      <c r="EV15" s="1483">
        <f t="shared" si="11"/>
        <v>0</v>
      </c>
      <c r="EW15" s="1483">
        <f t="shared" si="11"/>
        <v>0</v>
      </c>
      <c r="EX15" s="1483" t="str">
        <f t="shared" si="11"/>
        <v>　</v>
      </c>
      <c r="EY15" s="1483">
        <f t="shared" si="11"/>
        <v>0</v>
      </c>
      <c r="EZ15" s="1483">
        <f t="shared" si="11"/>
        <v>0</v>
      </c>
      <c r="FA15" s="1483" t="str">
        <f t="shared" si="11"/>
        <v>　</v>
      </c>
      <c r="FB15" s="1483">
        <f t="shared" si="11"/>
        <v>0</v>
      </c>
      <c r="FC15" s="1483">
        <f t="shared" si="11"/>
        <v>0</v>
      </c>
      <c r="FD15" s="1483" t="str">
        <f t="shared" si="11"/>
        <v>　</v>
      </c>
      <c r="FE15" s="1483" t="str">
        <f t="shared" si="11"/>
        <v>　</v>
      </c>
      <c r="FF15" s="1483" t="str">
        <f t="shared" si="11"/>
        <v>　</v>
      </c>
      <c r="FG15" s="1483" t="str">
        <f t="shared" si="11"/>
        <v>　</v>
      </c>
      <c r="FH15" s="1483" t="str">
        <f t="shared" si="11"/>
        <v>　</v>
      </c>
      <c r="FI15" s="1483" t="str">
        <f t="shared" si="11"/>
        <v>　</v>
      </c>
      <c r="FJ15" s="1483" t="str">
        <f t="shared" si="11"/>
        <v>　</v>
      </c>
      <c r="FK15" s="1483" t="str">
        <f t="shared" si="11"/>
        <v>　</v>
      </c>
      <c r="FL15" s="1483" t="str">
        <f t="shared" si="11"/>
        <v>　</v>
      </c>
      <c r="FM15" s="1483" t="str">
        <f t="shared" si="11"/>
        <v>　</v>
      </c>
      <c r="FN15" s="1483" t="str">
        <f t="shared" si="11"/>
        <v>　</v>
      </c>
      <c r="FO15" s="1483" t="str">
        <f t="shared" si="11"/>
        <v>　</v>
      </c>
      <c r="FP15" s="1483" t="str">
        <f t="shared" si="11"/>
        <v>　</v>
      </c>
      <c r="FQ15" s="1483" t="str">
        <f t="shared" si="11"/>
        <v>　</v>
      </c>
      <c r="FR15" s="1483" t="str">
        <f t="shared" si="11"/>
        <v>　</v>
      </c>
      <c r="FS15" s="1483" t="str">
        <f t="shared" si="11"/>
        <v>　</v>
      </c>
      <c r="FT15" s="1483" t="str">
        <f t="shared" si="11"/>
        <v>　</v>
      </c>
      <c r="FU15" s="1483" t="str">
        <f t="shared" si="11"/>
        <v>　</v>
      </c>
      <c r="FV15" s="1483" t="str">
        <f t="shared" si="11"/>
        <v>　</v>
      </c>
      <c r="FW15" s="1483" t="str">
        <f t="shared" si="11"/>
        <v>　</v>
      </c>
      <c r="FX15" s="1483" t="str">
        <f t="shared" si="11"/>
        <v>　</v>
      </c>
      <c r="FY15" s="1483" t="str">
        <f t="shared" si="11"/>
        <v>　</v>
      </c>
      <c r="FZ15" s="1483" t="str">
        <f t="shared" si="11"/>
        <v>　</v>
      </c>
      <c r="GA15" s="1483" t="str">
        <f t="shared" si="11"/>
        <v>　</v>
      </c>
      <c r="GB15" s="1483" t="str">
        <f t="shared" si="11"/>
        <v>　</v>
      </c>
      <c r="GC15" s="1483" t="str">
        <f t="shared" si="11"/>
        <v>　</v>
      </c>
      <c r="GD15" s="1483" t="str">
        <f t="shared" si="11"/>
        <v>　</v>
      </c>
      <c r="GE15" s="1483" t="str">
        <f t="shared" si="11"/>
        <v>　</v>
      </c>
      <c r="GF15" s="1483" t="str">
        <f t="shared" si="11"/>
        <v>　</v>
      </c>
      <c r="GG15" s="1483" t="str">
        <f t="shared" si="11"/>
        <v>　</v>
      </c>
      <c r="GH15" s="1483" t="str">
        <f t="shared" si="11"/>
        <v>　</v>
      </c>
      <c r="GI15" s="1483" t="str">
        <f t="shared" si="11"/>
        <v>　</v>
      </c>
      <c r="GJ15" s="1483" t="str">
        <f t="shared" si="11"/>
        <v>　</v>
      </c>
      <c r="GK15" s="1483" t="str">
        <f t="shared" si="11"/>
        <v>　</v>
      </c>
      <c r="GL15" s="1483" t="str">
        <f t="shared" si="11"/>
        <v>　</v>
      </c>
      <c r="GM15" s="1483" t="str">
        <f t="shared" si="11"/>
        <v>　</v>
      </c>
      <c r="GN15" s="1483" t="str">
        <f t="shared" si="11"/>
        <v>　</v>
      </c>
      <c r="GO15" s="1483" t="str">
        <f t="shared" si="11"/>
        <v>　</v>
      </c>
      <c r="GP15" s="1483" t="str">
        <f t="shared" si="11"/>
        <v>　</v>
      </c>
      <c r="GQ15" s="1483" t="str">
        <f t="shared" si="11"/>
        <v>　</v>
      </c>
      <c r="GR15" s="1483" t="str">
        <f t="shared" si="11"/>
        <v>　</v>
      </c>
      <c r="GS15" s="1483" t="str">
        <f t="shared" si="11"/>
        <v>　</v>
      </c>
      <c r="GT15" s="1483" t="str">
        <f t="shared" si="11"/>
        <v>　</v>
      </c>
      <c r="GU15" s="1483" t="str">
        <f t="shared" si="11"/>
        <v>　</v>
      </c>
      <c r="GV15" s="1483" t="str">
        <f t="shared" si="11"/>
        <v>　</v>
      </c>
      <c r="GW15" s="1483" t="str">
        <f t="shared" si="11"/>
        <v>　</v>
      </c>
      <c r="GX15" s="1483" t="str">
        <f t="shared" si="11"/>
        <v>　</v>
      </c>
    </row>
    <row r="16" spans="1:206" s="140" customFormat="1" ht="31.15" customHeight="1">
      <c r="A16" s="140" t="s">
        <v>2637</v>
      </c>
      <c r="F16" s="140" t="str">
        <f>報1!M2</f>
        <v>新規</v>
      </c>
      <c r="I16" s="140" t="str">
        <f>報1!I7</f>
        <v>　</v>
      </c>
      <c r="J16" s="140" t="str">
        <f>報1!$I$8</f>
        <v>　</v>
      </c>
      <c r="K16" s="140" t="str">
        <f>報1!$I$9</f>
        <v>　</v>
      </c>
      <c r="L16" s="140" t="str">
        <f>報1!$D$14</f>
        <v>　</v>
      </c>
      <c r="M16" s="140" t="str">
        <f>報1!$D$15</f>
        <v>　</v>
      </c>
      <c r="N16" s="140" t="str">
        <f>報1!$D$16</f>
        <v>　</v>
      </c>
      <c r="O16" s="140" t="str">
        <f>報1!$F$17</f>
        <v>　</v>
      </c>
      <c r="P16" s="140" t="str">
        <f>報1!$F$18</f>
        <v>　</v>
      </c>
      <c r="Q16" s="417"/>
      <c r="R16" s="417"/>
      <c r="S16" s="417"/>
      <c r="T16" s="417"/>
      <c r="U16" s="417"/>
      <c r="V16" s="140" t="str">
        <f>'使用量_1,2'!H11</f>
        <v>　</v>
      </c>
      <c r="W16" s="140" t="str">
        <f>'使用量_1,2'!H12</f>
        <v>　</v>
      </c>
      <c r="X16" s="140">
        <f ca="1">報1!G23</f>
        <v>0</v>
      </c>
      <c r="Y16" s="140" t="str">
        <f>報1!L23</f>
        <v>　</v>
      </c>
      <c r="Z16" s="140" t="str">
        <f>報1!L24</f>
        <v>　</v>
      </c>
      <c r="AA16" s="140">
        <f>報1!G25</f>
        <v>0</v>
      </c>
      <c r="AB16" s="140" t="str">
        <f>使用量_3!D10</f>
        <v>　</v>
      </c>
      <c r="AC16" s="140" t="str">
        <f>報1!D28</f>
        <v>　</v>
      </c>
      <c r="AD16" s="140" t="str">
        <f>報1!G28</f>
        <v>　</v>
      </c>
      <c r="AE16" s="140">
        <f>報1!L28</f>
        <v>2025</v>
      </c>
      <c r="AG16" s="140" t="str">
        <f>報1!F31</f>
        <v>　</v>
      </c>
      <c r="AI16" s="140" t="str">
        <f>報1!F32</f>
        <v>　</v>
      </c>
      <c r="AJ16" s="140" t="str">
        <f>報1!F33</f>
        <v>　</v>
      </c>
      <c r="AK16" s="140" t="str">
        <f>報1!F34</f>
        <v>　</v>
      </c>
      <c r="AM16" s="140" t="str">
        <f>報1!D35</f>
        <v>　</v>
      </c>
      <c r="AN16" s="140" t="e">
        <f>報2!A8</f>
        <v>#VALUE!</v>
      </c>
      <c r="AO16" s="140" t="e">
        <f>報2!E6</f>
        <v>#VALUE!</v>
      </c>
      <c r="AP16" s="140" t="str">
        <f>報2!E8</f>
        <v>※</v>
      </c>
      <c r="AQ16" s="140" t="e">
        <f>報2!E7</f>
        <v>#VALUE!</v>
      </c>
      <c r="AR16" s="140" t="str">
        <f>報2!E9</f>
        <v>※</v>
      </c>
      <c r="AS16" s="140" t="str">
        <f>報2!I6</f>
        <v/>
      </c>
      <c r="AT16" s="140" t="str">
        <f>報2!K6</f>
        <v>　</v>
      </c>
      <c r="AU16" s="140">
        <f>報2!L6</f>
        <v>100</v>
      </c>
      <c r="AV16" s="140" t="str">
        <f>報2!A11</f>
        <v>　</v>
      </c>
      <c r="AW16" s="140" t="e">
        <f>報2!E10</f>
        <v>#VALUE!</v>
      </c>
      <c r="AX16" s="140" t="e">
        <f>報2!G10</f>
        <v>#VALUE!</v>
      </c>
      <c r="AY16" s="140" t="str">
        <f>報2!E11</f>
        <v>※</v>
      </c>
      <c r="AZ16" s="140" t="str">
        <f>報2!G11</f>
        <v>※</v>
      </c>
      <c r="BA16" s="140" t="str">
        <f>報2!I10</f>
        <v/>
      </c>
      <c r="BB16" s="140" t="str">
        <f>報2!K10</f>
        <v/>
      </c>
      <c r="BC16" s="140" t="str">
        <f>報2!J11</f>
        <v/>
      </c>
      <c r="BD16" s="140">
        <f>報2!L10</f>
        <v>100</v>
      </c>
      <c r="BE16" s="140">
        <f>計2!A14</f>
        <v>2025</v>
      </c>
      <c r="BF16" s="423">
        <f ca="1">計2!C13</f>
        <v>0</v>
      </c>
      <c r="BG16" s="140">
        <f ca="1">計2!F13</f>
        <v>0</v>
      </c>
      <c r="BH16" s="140">
        <f ca="1">計2!C14</f>
        <v>0</v>
      </c>
      <c r="BI16" s="140">
        <f ca="1">計2!F14</f>
        <v>0</v>
      </c>
      <c r="BJ16" s="140" t="str">
        <f ca="1">計2!J13</f>
        <v/>
      </c>
      <c r="BK16" s="140" t="str">
        <f>計2!M13</f>
        <v>　</v>
      </c>
      <c r="BL16" s="140" t="str">
        <f>計2!K17</f>
        <v/>
      </c>
      <c r="BM16" s="1325" t="str">
        <f ca="1">計2!N13</f>
        <v/>
      </c>
      <c r="BN16" s="140" t="e">
        <f>報2!A13</f>
        <v>#VALUE!</v>
      </c>
      <c r="BO16" s="140" t="str">
        <f>報2!E12</f>
        <v/>
      </c>
      <c r="BP16" s="140" t="e">
        <f>報2!G12</f>
        <v>#VALUE!</v>
      </c>
      <c r="BQ16" s="140" t="str">
        <f>報2!E13</f>
        <v/>
      </c>
      <c r="BR16" s="140" t="str">
        <f>報2!G13</f>
        <v/>
      </c>
      <c r="BS16" s="140" t="str">
        <f>報2!I12</f>
        <v/>
      </c>
      <c r="BT16" s="140" t="str">
        <f>報2!K12</f>
        <v/>
      </c>
      <c r="BU16" s="140" t="str">
        <f>報2!J13</f>
        <v/>
      </c>
      <c r="BV16" s="140" t="str">
        <f>報2!L12</f>
        <v/>
      </c>
      <c r="BW16" s="140" t="e">
        <f>報2!A15</f>
        <v>#VALUE!</v>
      </c>
      <c r="BX16" s="140" t="str">
        <f>報2!E14</f>
        <v/>
      </c>
      <c r="BY16" s="140" t="e">
        <f>報2!G14</f>
        <v>#VALUE!</v>
      </c>
      <c r="BZ16" s="140" t="str">
        <f>報2!E15</f>
        <v/>
      </c>
      <c r="CA16" s="140" t="str">
        <f>報2!G15</f>
        <v/>
      </c>
      <c r="CB16" s="140" t="str">
        <f>報2!I14</f>
        <v/>
      </c>
      <c r="CC16" s="140" t="str">
        <f>報2!K14</f>
        <v/>
      </c>
      <c r="CD16" s="140" t="str">
        <f>報2!J15</f>
        <v/>
      </c>
      <c r="CE16" s="140" t="str">
        <f>報2!L14</f>
        <v/>
      </c>
      <c r="CF16" s="140" t="str">
        <f>報2!A17</f>
        <v>　</v>
      </c>
      <c r="CG16" s="140" t="str">
        <f>報2!E16</f>
        <v/>
      </c>
      <c r="CH16" s="140" t="e">
        <f>報2!G16</f>
        <v>#VALUE!</v>
      </c>
      <c r="CI16" s="140" t="str">
        <f>報2!E17</f>
        <v/>
      </c>
      <c r="CJ16" s="140" t="str">
        <f>報2!G17</f>
        <v/>
      </c>
      <c r="CK16" s="140" t="str">
        <f>報2!I16</f>
        <v/>
      </c>
      <c r="CL16" s="140" t="str">
        <f>報2!K16</f>
        <v/>
      </c>
      <c r="CM16" s="140" t="str">
        <f>報2!J17</f>
        <v/>
      </c>
      <c r="CN16" s="140" t="str">
        <f>報2!L16</f>
        <v/>
      </c>
      <c r="CO16" s="140" t="e">
        <f>報2!A25</f>
        <v>#VALUE!</v>
      </c>
      <c r="CP16" s="140" t="e">
        <f>報2!E23</f>
        <v>#VALUE!</v>
      </c>
      <c r="CQ16" s="140" t="e">
        <f>報2!E25</f>
        <v>#VALUE!</v>
      </c>
      <c r="CR16" s="140" t="e">
        <f>報2!E24</f>
        <v>#VALUE!</v>
      </c>
      <c r="CS16" s="140" t="e">
        <f>報2!E26</f>
        <v>#VALUE!</v>
      </c>
      <c r="CT16" s="140" t="e">
        <f>報2!I23</f>
        <v>#VALUE!</v>
      </c>
      <c r="CU16" s="140" t="str">
        <f>報2!K23</f>
        <v>　</v>
      </c>
      <c r="CV16" s="140" t="str">
        <f>報2!A28</f>
        <v>　</v>
      </c>
      <c r="CW16" s="140" t="e">
        <f>報2!E27</f>
        <v>#VALUE!</v>
      </c>
      <c r="CX16" s="140" t="e">
        <f>報2!G27</f>
        <v>#VALUE!</v>
      </c>
      <c r="CY16" s="140" t="e">
        <f>報2!E28</f>
        <v>#VALUE!</v>
      </c>
      <c r="CZ16" s="140" t="e">
        <f>報2!G28</f>
        <v>#VALUE!</v>
      </c>
      <c r="DA16" s="140" t="e">
        <f>報2!I27</f>
        <v>#VALUE!</v>
      </c>
      <c r="DB16" s="140" t="e">
        <f>報2!K27</f>
        <v>#VALUE!</v>
      </c>
      <c r="DC16" s="140" t="e">
        <f>報2!J28</f>
        <v>#VALUE!</v>
      </c>
      <c r="DD16" s="140">
        <f>計2!A28</f>
        <v>2025</v>
      </c>
      <c r="DE16" s="140">
        <f ca="1">計2!C27</f>
        <v>0</v>
      </c>
      <c r="DF16" s="140">
        <f ca="1">計2!F27</f>
        <v>0</v>
      </c>
      <c r="DG16" s="140">
        <f ca="1">計2!C28</f>
        <v>0</v>
      </c>
      <c r="DH16" s="140">
        <f ca="1">計2!F28</f>
        <v>0</v>
      </c>
      <c r="DI16" s="140" t="str">
        <f>計2!J27</f>
        <v/>
      </c>
      <c r="DJ16" s="140" t="str">
        <f>計2!M27</f>
        <v>千km</v>
      </c>
      <c r="DK16" s="140" t="e">
        <f>報2!A30</f>
        <v>#VALUE!</v>
      </c>
      <c r="DL16" s="140" t="str">
        <f>報2!E29</f>
        <v/>
      </c>
      <c r="DM16" s="140" t="e">
        <f>報2!G29</f>
        <v>#VALUE!</v>
      </c>
      <c r="DN16" s="140" t="str">
        <f>報2!E30</f>
        <v/>
      </c>
      <c r="DO16" s="140" t="e">
        <f>報2!G30</f>
        <v>#VALUE!</v>
      </c>
      <c r="DP16" s="140" t="str">
        <f>報2!I29</f>
        <v/>
      </c>
      <c r="DQ16" s="140" t="str">
        <f>報2!K29</f>
        <v/>
      </c>
      <c r="DR16" s="140" t="e">
        <f>報2!J30</f>
        <v>#VALUE!</v>
      </c>
      <c r="DS16" s="140" t="e">
        <f>報2!A32</f>
        <v>#VALUE!</v>
      </c>
      <c r="DT16" s="140" t="str">
        <f>報2!E31</f>
        <v/>
      </c>
      <c r="DU16" s="140" t="e">
        <f>報2!G31</f>
        <v>#VALUE!</v>
      </c>
      <c r="DV16" s="140" t="str">
        <f>報2!E32</f>
        <v/>
      </c>
      <c r="DW16" s="140" t="e">
        <f>報2!G32</f>
        <v>#VALUE!</v>
      </c>
      <c r="DX16" s="140" t="str">
        <f>報2!I31</f>
        <v/>
      </c>
      <c r="DY16" s="140" t="str">
        <f>報2!K31</f>
        <v/>
      </c>
      <c r="DZ16" s="140" t="e">
        <f>報2!J32</f>
        <v>#VALUE!</v>
      </c>
      <c r="EA16" s="140" t="str">
        <f>報2!A34</f>
        <v>　</v>
      </c>
      <c r="EB16" s="140" t="str">
        <f>報2!E33</f>
        <v/>
      </c>
      <c r="EC16" s="140" t="e">
        <f>報2!G33</f>
        <v>#VALUE!</v>
      </c>
      <c r="ED16" s="140" t="str">
        <f>報2!E34</f>
        <v/>
      </c>
      <c r="EE16" s="140" t="e">
        <f>報2!G34</f>
        <v>#VALUE!</v>
      </c>
      <c r="EF16" s="140" t="str">
        <f>報2!I33</f>
        <v/>
      </c>
      <c r="EG16" s="140" t="str">
        <f>報2!K33</f>
        <v/>
      </c>
      <c r="EH16" s="140" t="e">
        <f>報2!J34</f>
        <v>#VALUE!</v>
      </c>
      <c r="EI16" s="140" t="b">
        <f>報1!P7</f>
        <v>1</v>
      </c>
      <c r="EJ16" s="140" t="b">
        <f>報1!P8</f>
        <v>0</v>
      </c>
      <c r="EK16" s="140" t="b">
        <f>報1!P9</f>
        <v>1</v>
      </c>
      <c r="EL16" s="140" t="b">
        <f>報1!P12</f>
        <v>0</v>
      </c>
      <c r="EM16" s="140" t="b">
        <f>報1!P10</f>
        <v>0</v>
      </c>
      <c r="EN16" s="140" t="b">
        <f>報1!P11</f>
        <v>0</v>
      </c>
      <c r="EO16" s="140" t="b">
        <f>報1!P31</f>
        <v>0</v>
      </c>
      <c r="EP16" s="140" t="b">
        <f>報1!P32</f>
        <v>0</v>
      </c>
      <c r="EQ16" s="140" t="b">
        <f>報1!P33</f>
        <v>0</v>
      </c>
      <c r="ER16" s="423" t="str">
        <f>報3!C22</f>
        <v>　</v>
      </c>
      <c r="ES16" s="423">
        <f>報3!C23</f>
        <v>0</v>
      </c>
      <c r="ET16" s="423">
        <f>報3!C24</f>
        <v>0</v>
      </c>
      <c r="EU16" s="423" t="str">
        <f>報3!F22</f>
        <v>　</v>
      </c>
      <c r="EV16" s="423">
        <f>報3!F23</f>
        <v>0</v>
      </c>
      <c r="EW16" s="423">
        <f>報3!F24</f>
        <v>0</v>
      </c>
      <c r="EX16" s="423" t="str">
        <f>報3!I22</f>
        <v>　</v>
      </c>
      <c r="EY16" s="423">
        <f>報3!I23</f>
        <v>0</v>
      </c>
      <c r="EZ16" s="423">
        <f>報3!I24</f>
        <v>0</v>
      </c>
      <c r="FA16" s="140" t="str">
        <f>報3!L22</f>
        <v>　</v>
      </c>
      <c r="FB16" s="140">
        <f>報3!L23</f>
        <v>0</v>
      </c>
      <c r="FC16" s="140">
        <f>報3!L24</f>
        <v>0</v>
      </c>
    </row>
    <row r="17" spans="1:159" s="140" customFormat="1" ht="42" customHeight="1">
      <c r="A17" s="417" t="s">
        <v>2638</v>
      </c>
      <c r="B17" s="417"/>
      <c r="C17" s="417"/>
      <c r="D17" s="417"/>
      <c r="E17" s="417"/>
      <c r="F17" s="418" t="str">
        <f ca="1">_xlfn.FORMULATEXT(F16)</f>
        <v>=報1!M2</v>
      </c>
      <c r="G17" s="418"/>
      <c r="H17" s="418"/>
      <c r="I17" s="418" t="str">
        <f t="shared" ref="I17:P17" ca="1" si="12">_xlfn.FORMULATEXT(I16)</f>
        <v>=報1!I7</v>
      </c>
      <c r="J17" s="418" t="str">
        <f t="shared" ca="1" si="12"/>
        <v>=報1!$I$8</v>
      </c>
      <c r="K17" s="418" t="str">
        <f t="shared" ca="1" si="12"/>
        <v>=報1!$I$9</v>
      </c>
      <c r="L17" s="418" t="str">
        <f t="shared" ca="1" si="12"/>
        <v>=報1!$D$14</v>
      </c>
      <c r="M17" s="418" t="str">
        <f t="shared" ca="1" si="12"/>
        <v>=報1!$D$15</v>
      </c>
      <c r="N17" s="418" t="str">
        <f t="shared" ca="1" si="12"/>
        <v>=報1!$D$16</v>
      </c>
      <c r="O17" s="418" t="str">
        <f t="shared" ca="1" si="12"/>
        <v>=報1!$F$17</v>
      </c>
      <c r="P17" s="418" t="str">
        <f t="shared" ca="1" si="12"/>
        <v>=報1!$F$18</v>
      </c>
      <c r="Q17" s="417"/>
      <c r="R17" s="417"/>
      <c r="S17" s="417"/>
      <c r="T17" s="417"/>
      <c r="U17" s="417"/>
      <c r="V17" s="418" t="str">
        <f ca="1">_xlfn.FORMULATEXT(V16)</f>
        <v>='使用量_1,2'!H11</v>
      </c>
      <c r="W17" s="418" t="str">
        <f ca="1">_xlfn.FORMULATEXT(W16)</f>
        <v>='使用量_1,2'!H12</v>
      </c>
      <c r="X17" s="418" t="str">
        <f ca="1">_xlfn.FORMULATEXT(X16)</f>
        <v>=報1!G23</v>
      </c>
      <c r="Y17" s="418" t="str">
        <f t="shared" ref="Y17:AA17" ca="1" si="13">_xlfn.FORMULATEXT(Y16)</f>
        <v>=報1!L23</v>
      </c>
      <c r="Z17" s="418" t="str">
        <f t="shared" ca="1" si="13"/>
        <v>=報1!L24</v>
      </c>
      <c r="AA17" s="418" t="str">
        <f t="shared" ca="1" si="13"/>
        <v>=報1!G25</v>
      </c>
      <c r="AB17" s="418" t="str">
        <f t="shared" ref="AB17" ca="1" si="14">_xlfn.FORMULATEXT(AB16)</f>
        <v>=使用量_3!D10</v>
      </c>
      <c r="AC17" s="418" t="str">
        <f t="shared" ref="AC17" ca="1" si="15">_xlfn.FORMULATEXT(AC16)</f>
        <v>=報1!D28</v>
      </c>
      <c r="AD17" s="418" t="str">
        <f t="shared" ref="AD17" ca="1" si="16">_xlfn.FORMULATEXT(AD16)</f>
        <v>=報1!G28</v>
      </c>
      <c r="AE17" s="418" t="str">
        <f t="shared" ref="AE17:AG17" ca="1" si="17">_xlfn.FORMULATEXT(AE16)</f>
        <v>=報1!L28</v>
      </c>
      <c r="AF17" s="417"/>
      <c r="AG17" s="418" t="str">
        <f t="shared" ca="1" si="17"/>
        <v>=報1!F31</v>
      </c>
      <c r="AH17" s="417"/>
      <c r="AI17" s="418" t="str">
        <f t="shared" ref="AI17" ca="1" si="18">_xlfn.FORMULATEXT(AI16)</f>
        <v>=報1!F32</v>
      </c>
      <c r="AJ17" s="418" t="str">
        <f t="shared" ref="AJ17" ca="1" si="19">_xlfn.FORMULATEXT(AJ16)</f>
        <v>=報1!F33</v>
      </c>
      <c r="AK17" s="418" t="str">
        <f ca="1">_xlfn.FORMULATEXT(AK16)</f>
        <v>=報1!F34</v>
      </c>
      <c r="AL17" s="417"/>
      <c r="AM17" s="418" t="str">
        <f t="shared" ref="AM17" ca="1" si="20">_xlfn.FORMULATEXT(AM16)</f>
        <v>=報1!D35</v>
      </c>
      <c r="AN17" s="418"/>
      <c r="AO17" s="418" t="str">
        <f t="shared" ref="AO17:AT17" ca="1" si="21">_xlfn.FORMULATEXT(AO16)</f>
        <v>=報2!E6</v>
      </c>
      <c r="AP17" s="418" t="str">
        <f t="shared" ca="1" si="21"/>
        <v>=報2!E8</v>
      </c>
      <c r="AQ17" s="418" t="str">
        <f t="shared" ca="1" si="21"/>
        <v>=報2!E7</v>
      </c>
      <c r="AR17" s="418" t="str">
        <f t="shared" ca="1" si="21"/>
        <v>=報2!E9</v>
      </c>
      <c r="AS17" s="418" t="str">
        <f t="shared" ca="1" si="21"/>
        <v>=報2!I6</v>
      </c>
      <c r="AT17" s="418" t="str">
        <f t="shared" ca="1" si="21"/>
        <v>=報2!K6</v>
      </c>
      <c r="AU17" s="418" t="str">
        <f t="shared" ref="AU17:AW17" ca="1" si="22">_xlfn.FORMULATEXT(AU16)</f>
        <v>=報2!L6</v>
      </c>
      <c r="AV17" s="418"/>
      <c r="AW17" s="418" t="str">
        <f t="shared" ca="1" si="22"/>
        <v>=報2!E10</v>
      </c>
      <c r="AX17" s="418"/>
      <c r="AY17" s="418" t="str">
        <f t="shared" ref="AY17" ca="1" si="23">_xlfn.FORMULATEXT(AY16)</f>
        <v>=報2!E11</v>
      </c>
      <c r="AZ17" s="418"/>
      <c r="BA17" s="418" t="str">
        <f t="shared" ref="BA17" ca="1" si="24">_xlfn.FORMULATEXT(BA16)</f>
        <v>=報2!I10</v>
      </c>
      <c r="BB17" s="418"/>
      <c r="BC17" s="418" t="str">
        <f t="shared" ref="BC17" ca="1" si="25">_xlfn.FORMULATEXT(BC16)</f>
        <v>=報2!J11</v>
      </c>
      <c r="BD17" s="418" t="str">
        <f ca="1">_xlfn.FORMULATEXT(BD16)</f>
        <v>=報2!L10</v>
      </c>
      <c r="BE17" s="418"/>
      <c r="BF17" s="418" t="str">
        <f t="shared" ref="BF17:BI17" ca="1" si="26">_xlfn.FORMULATEXT(BF16)</f>
        <v>=計2!C13</v>
      </c>
      <c r="BG17" s="418" t="str">
        <f t="shared" ca="1" si="26"/>
        <v>=計2!F13</v>
      </c>
      <c r="BH17" s="418" t="str">
        <f t="shared" ca="1" si="26"/>
        <v>=計2!C14</v>
      </c>
      <c r="BI17" s="418" t="str">
        <f t="shared" ca="1" si="26"/>
        <v>=計2!F14</v>
      </c>
      <c r="BJ17" s="418" t="str">
        <f t="shared" ref="BJ17" ca="1" si="27">_xlfn.FORMULATEXT(BJ16)</f>
        <v>=計2!J13</v>
      </c>
      <c r="BK17" s="418" t="str">
        <f t="shared" ref="BK17:BL17" ca="1" si="28">_xlfn.FORMULATEXT(BK16)</f>
        <v>=計2!M13</v>
      </c>
      <c r="BL17" s="418" t="str">
        <f t="shared" ca="1" si="28"/>
        <v>=計2!K17</v>
      </c>
      <c r="BM17" s="418" t="str">
        <f t="shared" ref="BM17:BO17" ca="1" si="29">_xlfn.FORMULATEXT(BM16)</f>
        <v>=計2!N13</v>
      </c>
      <c r="BN17" s="417"/>
      <c r="BO17" s="418" t="str">
        <f t="shared" ca="1" si="29"/>
        <v>=報2!E12</v>
      </c>
      <c r="BP17" s="417"/>
      <c r="BQ17" s="418" t="str">
        <f t="shared" ref="BQ17:BS17" ca="1" si="30">_xlfn.FORMULATEXT(BQ16)</f>
        <v>=報2!E13</v>
      </c>
      <c r="BR17" s="417"/>
      <c r="BS17" s="418" t="str">
        <f t="shared" ca="1" si="30"/>
        <v>=報2!I12</v>
      </c>
      <c r="BT17" s="417"/>
      <c r="BU17" s="418" t="str">
        <f t="shared" ref="BU17:BV17" ca="1" si="31">_xlfn.FORMULATEXT(BU16)</f>
        <v>=報2!J13</v>
      </c>
      <c r="BV17" s="418" t="str">
        <f t="shared" ca="1" si="31"/>
        <v>=報2!L12</v>
      </c>
      <c r="BW17" s="417"/>
      <c r="BX17" s="418" t="str">
        <f t="shared" ref="BX17:BZ17" ca="1" si="32">_xlfn.FORMULATEXT(BX16)</f>
        <v>=報2!E14</v>
      </c>
      <c r="BY17" s="417"/>
      <c r="BZ17" s="418" t="str">
        <f t="shared" ca="1" si="32"/>
        <v>=報2!E15</v>
      </c>
      <c r="CA17" s="418"/>
      <c r="CB17" s="418" t="str">
        <f t="shared" ref="CB17" ca="1" si="33">_xlfn.FORMULATEXT(CB16)</f>
        <v>=報2!I14</v>
      </c>
      <c r="CC17" s="417"/>
      <c r="CD17" s="418" t="str">
        <f t="shared" ref="CD17:CE17" ca="1" si="34">_xlfn.FORMULATEXT(CD16)</f>
        <v>=報2!J15</v>
      </c>
      <c r="CE17" s="418" t="str">
        <f t="shared" ca="1" si="34"/>
        <v>=報2!L14</v>
      </c>
      <c r="CF17" s="418"/>
      <c r="CG17" s="418" t="str">
        <f t="shared" ref="CG17" ca="1" si="35">_xlfn.FORMULATEXT(CG16)</f>
        <v>=報2!E16</v>
      </c>
      <c r="CH17" s="418"/>
      <c r="CI17" s="418" t="str">
        <f t="shared" ref="CI17" ca="1" si="36">_xlfn.FORMULATEXT(CI16)</f>
        <v>=報2!E17</v>
      </c>
      <c r="CJ17" s="418"/>
      <c r="CK17" s="418" t="str">
        <f t="shared" ref="CK17" ca="1" si="37">_xlfn.FORMULATEXT(CK16)</f>
        <v>=報2!I16</v>
      </c>
      <c r="CL17" s="417"/>
      <c r="CM17" s="418" t="str">
        <f t="shared" ref="CM17:CN17" ca="1" si="38">_xlfn.FORMULATEXT(CM16)</f>
        <v>=報2!J17</v>
      </c>
      <c r="CN17" s="418" t="str">
        <f t="shared" ca="1" si="38"/>
        <v>=報2!L16</v>
      </c>
      <c r="CO17" s="418"/>
      <c r="CP17" s="418" t="str">
        <f t="shared" ref="CP17:CQ17" ca="1" si="39">_xlfn.FORMULATEXT(CP16)</f>
        <v>=報2!E23</v>
      </c>
      <c r="CQ17" s="418" t="str">
        <f t="shared" ca="1" si="39"/>
        <v>=報2!E25</v>
      </c>
      <c r="CR17" s="418" t="str">
        <f t="shared" ref="CR17:CS17" ca="1" si="40">_xlfn.FORMULATEXT(CR16)</f>
        <v>=報2!E24</v>
      </c>
      <c r="CS17" s="418" t="str">
        <f t="shared" ca="1" si="40"/>
        <v>=報2!E26</v>
      </c>
      <c r="CT17" s="418" t="str">
        <f t="shared" ref="CT17:CU17" ca="1" si="41">_xlfn.FORMULATEXT(CT16)</f>
        <v>=報2!I23</v>
      </c>
      <c r="CU17" s="418" t="str">
        <f t="shared" ca="1" si="41"/>
        <v>=報2!K23</v>
      </c>
      <c r="CV17" s="418"/>
      <c r="CW17" s="418" t="str">
        <f t="shared" ref="CW17:DC17" ca="1" si="42">_xlfn.FORMULATEXT(CW16)</f>
        <v>=報2!E27</v>
      </c>
      <c r="CX17" s="418"/>
      <c r="CY17" s="418" t="str">
        <f t="shared" ca="1" si="42"/>
        <v>=報2!E28</v>
      </c>
      <c r="CZ17" s="418"/>
      <c r="DA17" s="418" t="str">
        <f t="shared" ca="1" si="42"/>
        <v>=報2!I27</v>
      </c>
      <c r="DB17" s="418"/>
      <c r="DC17" s="418" t="str">
        <f t="shared" ca="1" si="42"/>
        <v>=報2!J28</v>
      </c>
      <c r="DD17" s="418"/>
      <c r="DE17" s="418" t="str">
        <f t="shared" ref="DE17:DJ17" ca="1" si="43">_xlfn.FORMULATEXT(DE16)</f>
        <v>=計2!C27</v>
      </c>
      <c r="DF17" s="418" t="str">
        <f t="shared" ca="1" si="43"/>
        <v>=計2!F27</v>
      </c>
      <c r="DG17" s="418" t="str">
        <f t="shared" ca="1" si="43"/>
        <v>=計2!C28</v>
      </c>
      <c r="DH17" s="418" t="str">
        <f t="shared" ca="1" si="43"/>
        <v>=計2!F28</v>
      </c>
      <c r="DI17" s="418" t="str">
        <f t="shared" ca="1" si="43"/>
        <v>=計2!J27</v>
      </c>
      <c r="DJ17" s="418" t="str">
        <f t="shared" ca="1" si="43"/>
        <v>=計2!M27</v>
      </c>
      <c r="DK17" s="418"/>
      <c r="DL17" s="418" t="str">
        <f t="shared" ref="DL17" ca="1" si="44">_xlfn.FORMULATEXT(DL16)</f>
        <v>=報2!E29</v>
      </c>
      <c r="DM17" s="418"/>
      <c r="DN17" s="418" t="str">
        <f t="shared" ref="DN17" ca="1" si="45">_xlfn.FORMULATEXT(DN16)</f>
        <v>=報2!E30</v>
      </c>
      <c r="DO17" s="418"/>
      <c r="DP17" s="418" t="str">
        <f t="shared" ref="DP17" ca="1" si="46">_xlfn.FORMULATEXT(DP16)</f>
        <v>=報2!I29</v>
      </c>
      <c r="DQ17" s="418"/>
      <c r="DR17" s="418"/>
      <c r="DS17" s="418"/>
      <c r="DT17" s="418" t="str">
        <f t="shared" ref="DT17:DX17" ca="1" si="47">_xlfn.FORMULATEXT(DT16)</f>
        <v>=報2!E31</v>
      </c>
      <c r="DU17" s="418"/>
      <c r="DV17" s="418" t="str">
        <f t="shared" ca="1" si="47"/>
        <v>=報2!E32</v>
      </c>
      <c r="DW17" s="418"/>
      <c r="DX17" s="418" t="str">
        <f t="shared" ca="1" si="47"/>
        <v>=報2!I31</v>
      </c>
      <c r="DY17" s="418"/>
      <c r="DZ17" s="418"/>
      <c r="EA17" s="418"/>
      <c r="EB17" s="418" t="str">
        <f t="shared" ref="EB17" ca="1" si="48">_xlfn.FORMULATEXT(EB16)</f>
        <v>=報2!E33</v>
      </c>
      <c r="EC17" s="418"/>
      <c r="ED17" s="418" t="str">
        <f t="shared" ref="ED17" ca="1" si="49">_xlfn.FORMULATEXT(ED16)</f>
        <v>=報2!E34</v>
      </c>
      <c r="EE17" s="418"/>
      <c r="EF17" s="418" t="str">
        <f t="shared" ref="EF17" ca="1" si="50">_xlfn.FORMULATEXT(EF16)</f>
        <v>=報2!I33</v>
      </c>
      <c r="EG17" s="418"/>
      <c r="EH17" s="418"/>
      <c r="EI17" s="418" t="str">
        <f ca="1">_xlfn.FORMULATEXT(EI16)</f>
        <v>=報1!P7</v>
      </c>
      <c r="EJ17" s="418" t="str">
        <f t="shared" ref="EJ17:EQ17" ca="1" si="51">_xlfn.FORMULATEXT(EJ16)</f>
        <v>=報1!P8</v>
      </c>
      <c r="EK17" s="418" t="str">
        <f t="shared" ca="1" si="51"/>
        <v>=報1!P9</v>
      </c>
      <c r="EL17" s="418" t="str">
        <f t="shared" ca="1" si="51"/>
        <v>=報1!P12</v>
      </c>
      <c r="EM17" s="418" t="str">
        <f t="shared" ca="1" si="51"/>
        <v>=報1!P10</v>
      </c>
      <c r="EN17" s="418" t="str">
        <f t="shared" ca="1" si="51"/>
        <v>=報1!P11</v>
      </c>
      <c r="EO17" s="418" t="str">
        <f t="shared" ca="1" si="51"/>
        <v>=報1!P31</v>
      </c>
      <c r="EP17" s="418" t="str">
        <f t="shared" ca="1" si="51"/>
        <v>=報1!P32</v>
      </c>
      <c r="EQ17" s="418" t="str">
        <f t="shared" ca="1" si="51"/>
        <v>=報1!P33</v>
      </c>
      <c r="ER17" s="418" t="str">
        <f t="shared" ref="ER17:FC17" ca="1" si="52">_xlfn.FORMULATEXT(ER16)</f>
        <v>=報3!C22</v>
      </c>
      <c r="ES17" s="418" t="str">
        <f t="shared" ca="1" si="52"/>
        <v>=報3!C23</v>
      </c>
      <c r="ET17" s="418" t="str">
        <f t="shared" ca="1" si="52"/>
        <v>=報3!C24</v>
      </c>
      <c r="EU17" s="418" t="str">
        <f t="shared" ca="1" si="52"/>
        <v>=報3!F22</v>
      </c>
      <c r="EV17" s="418" t="str">
        <f t="shared" ca="1" si="52"/>
        <v>=報3!F23</v>
      </c>
      <c r="EW17" s="418" t="str">
        <f t="shared" ca="1" si="52"/>
        <v>=報3!F24</v>
      </c>
      <c r="EX17" s="418" t="str">
        <f t="shared" ca="1" si="52"/>
        <v>=報3!I22</v>
      </c>
      <c r="EY17" s="418" t="str">
        <f t="shared" ca="1" si="52"/>
        <v>=報3!I23</v>
      </c>
      <c r="EZ17" s="418" t="str">
        <f t="shared" ca="1" si="52"/>
        <v>=報3!I24</v>
      </c>
      <c r="FA17" s="418" t="str">
        <f t="shared" ca="1" si="52"/>
        <v>=報3!L22</v>
      </c>
      <c r="FB17" s="418" t="str">
        <f t="shared" ca="1" si="52"/>
        <v>=報3!L23</v>
      </c>
      <c r="FC17" s="418" t="str">
        <f t="shared" ca="1" si="52"/>
        <v>=報3!L24</v>
      </c>
    </row>
    <row r="18" spans="1:159" s="140" customFormat="1" ht="40.9" customHeight="1">
      <c r="A18" s="140" t="s">
        <v>2639</v>
      </c>
      <c r="F18" s="140" t="str">
        <f ca="1">"="&amp;$B$3&amp;"!"&amp;CELL("address",F15)</f>
        <v>=参照元!$F$15</v>
      </c>
      <c r="I18" s="140" t="str">
        <f t="shared" ref="I18:P18" ca="1" si="53">"="&amp;$B$3&amp;"!"&amp;CELL("address",I15)</f>
        <v>=参照元!$I$15</v>
      </c>
      <c r="J18" s="140" t="str">
        <f t="shared" ca="1" si="53"/>
        <v>=参照元!$J$15</v>
      </c>
      <c r="K18" s="140" t="str">
        <f t="shared" ca="1" si="53"/>
        <v>=参照元!$K$15</v>
      </c>
      <c r="L18" s="140" t="str">
        <f t="shared" ca="1" si="53"/>
        <v>=参照元!$L$15</v>
      </c>
      <c r="M18" s="140" t="str">
        <f t="shared" ca="1" si="53"/>
        <v>=参照元!$M$15</v>
      </c>
      <c r="N18" s="140" t="str">
        <f t="shared" ca="1" si="53"/>
        <v>=参照元!$N$15</v>
      </c>
      <c r="O18" s="140" t="str">
        <f t="shared" ca="1" si="53"/>
        <v>=参照元!$O$15</v>
      </c>
      <c r="P18" s="140" t="str">
        <f t="shared" ca="1" si="53"/>
        <v>=参照元!$P$15</v>
      </c>
      <c r="Q18" s="417"/>
      <c r="R18" s="417"/>
      <c r="S18" s="417"/>
      <c r="T18" s="417"/>
      <c r="U18" s="417"/>
      <c r="V18" s="140" t="str">
        <f ca="1">"="&amp;$B$3&amp;"!"&amp;CELL("address",V15)</f>
        <v>=参照元!$V$15</v>
      </c>
      <c r="W18" s="140" t="str">
        <f t="shared" ref="W18:AE18" ca="1" si="54">"="&amp;$B$3&amp;"!"&amp;CELL("address",W15)</f>
        <v>=参照元!$W$15</v>
      </c>
      <c r="X18" s="140" t="str">
        <f t="shared" ca="1" si="54"/>
        <v>=参照元!$X$15</v>
      </c>
      <c r="Y18" s="140" t="str">
        <f t="shared" ca="1" si="54"/>
        <v>=参照元!$Y$15</v>
      </c>
      <c r="Z18" s="140" t="str">
        <f t="shared" ca="1" si="54"/>
        <v>=参照元!$Z$15</v>
      </c>
      <c r="AA18" s="140" t="str">
        <f t="shared" ca="1" si="54"/>
        <v>=参照元!$AA$15</v>
      </c>
      <c r="AB18" s="140" t="str">
        <f t="shared" ca="1" si="54"/>
        <v>=参照元!$AB$15</v>
      </c>
      <c r="AC18" s="140" t="str">
        <f t="shared" ca="1" si="54"/>
        <v>=参照元!$AC$15</v>
      </c>
      <c r="AD18" s="140" t="str">
        <f t="shared" ca="1" si="54"/>
        <v>=参照元!$AD$15</v>
      </c>
      <c r="AE18" s="140" t="str">
        <f t="shared" ca="1" si="54"/>
        <v>=参照元!$AE$15</v>
      </c>
      <c r="AG18" s="140" t="str">
        <f ca="1">"="&amp;$B$3&amp;"!"&amp;CELL("address",AG15)</f>
        <v>=参照元!$AG$15</v>
      </c>
      <c r="AI18" s="140" t="str">
        <f ca="1">"="&amp;$B$3&amp;"!"&amp;CELL("address",AI15)</f>
        <v>=参照元!$AI$15</v>
      </c>
      <c r="AJ18" s="140" t="str">
        <f ca="1">"="&amp;$B$3&amp;"!"&amp;CELL("address",AJ15)</f>
        <v>=参照元!$AJ$15</v>
      </c>
      <c r="AK18" s="140" t="str">
        <f ca="1">"="&amp;$B$3&amp;"!"&amp;CELL("address",AK15)</f>
        <v>=参照元!$AK$15</v>
      </c>
      <c r="AM18" s="140" t="str">
        <f ca="1">"="&amp;$B$3&amp;"!"&amp;CELL("address",AM15)</f>
        <v>=参照元!$AM$15</v>
      </c>
      <c r="AO18" s="140" t="str">
        <f t="shared" ref="AO18:AT18" ca="1" si="55">"="&amp;$B$3&amp;"!"&amp;CELL("address",AO15)</f>
        <v>=参照元!$AO$15</v>
      </c>
      <c r="AP18" s="140" t="str">
        <f t="shared" ca="1" si="55"/>
        <v>=参照元!$AP$15</v>
      </c>
      <c r="AQ18" s="140" t="str">
        <f t="shared" ca="1" si="55"/>
        <v>=参照元!$AQ$15</v>
      </c>
      <c r="AR18" s="140" t="str">
        <f t="shared" ca="1" si="55"/>
        <v>=参照元!$AR$15</v>
      </c>
      <c r="AS18" s="140" t="str">
        <f t="shared" ca="1" si="55"/>
        <v>=参照元!$AS$15</v>
      </c>
      <c r="AT18" s="140" t="str">
        <f t="shared" ca="1" si="55"/>
        <v>=参照元!$AT$15</v>
      </c>
      <c r="AU18" s="140" t="str">
        <f t="shared" ref="AU18:AW18" ca="1" si="56">"="&amp;$B$3&amp;"!"&amp;CELL("address",AU15)</f>
        <v>=参照元!$AU$15</v>
      </c>
      <c r="AW18" s="140" t="str">
        <f t="shared" ca="1" si="56"/>
        <v>=参照元!$AW$15</v>
      </c>
      <c r="AY18" s="140" t="str">
        <f t="shared" ref="AY18" ca="1" si="57">"="&amp;$B$3&amp;"!"&amp;CELL("address",AY15)</f>
        <v>=参照元!$AY$15</v>
      </c>
      <c r="BA18" s="140" t="str">
        <f t="shared" ref="BA18" ca="1" si="58">"="&amp;$B$3&amp;"!"&amp;CELL("address",BA15)</f>
        <v>=参照元!$BA$15</v>
      </c>
      <c r="BC18" s="140" t="str">
        <f t="shared" ref="BC18:BD18" ca="1" si="59">"="&amp;$B$3&amp;"!"&amp;CELL("address",BC15)</f>
        <v>=参照元!$BC$15</v>
      </c>
      <c r="BD18" s="140" t="str">
        <f t="shared" ca="1" si="59"/>
        <v>=参照元!$BD$15</v>
      </c>
      <c r="BF18" s="140" t="str">
        <f t="shared" ref="BF18:BI18" ca="1" si="60">"="&amp;$B$3&amp;"!"&amp;CELL("address",BF15)</f>
        <v>=参照元!$BF$15</v>
      </c>
      <c r="BG18" s="140" t="str">
        <f t="shared" ca="1" si="60"/>
        <v>=参照元!$BG$15</v>
      </c>
      <c r="BH18" s="140" t="str">
        <f t="shared" ca="1" si="60"/>
        <v>=参照元!$BH$15</v>
      </c>
      <c r="BI18" s="140" t="str">
        <f t="shared" ca="1" si="60"/>
        <v>=参照元!$BI$15</v>
      </c>
      <c r="BJ18" s="140" t="str">
        <f t="shared" ref="BJ18:BM18" ca="1" si="61">"="&amp;$B$3&amp;"!"&amp;CELL("address",BJ15)</f>
        <v>=参照元!$BJ$15</v>
      </c>
      <c r="BK18" s="140" t="str">
        <f t="shared" ca="1" si="61"/>
        <v>=参照元!$BK$15</v>
      </c>
      <c r="BL18" s="140" t="str">
        <f t="shared" ref="BL18" ca="1" si="62">"="&amp;$B$3&amp;"!"&amp;CELL("address",BL15)</f>
        <v>=参照元!$BL$15</v>
      </c>
      <c r="BM18" s="140" t="str">
        <f t="shared" ca="1" si="61"/>
        <v>=参照元!$BM$15</v>
      </c>
      <c r="BO18" s="140" t="str">
        <f t="shared" ref="BO18:BQ18" ca="1" si="63">"="&amp;$B$3&amp;"!"&amp;CELL("address",BO15)</f>
        <v>=参照元!$BO$15</v>
      </c>
      <c r="BQ18" s="140" t="str">
        <f t="shared" ca="1" si="63"/>
        <v>=参照元!$BQ$15</v>
      </c>
      <c r="BS18" s="140" t="str">
        <f ca="1">"="&amp;$B$3&amp;"!"&amp;CELL("address",BS15)</f>
        <v>=参照元!$BS$15</v>
      </c>
      <c r="BU18" s="140" t="str">
        <f t="shared" ref="BU18:BV18" ca="1" si="64">"="&amp;$B$3&amp;"!"&amp;CELL("address",BU15)</f>
        <v>=参照元!$BU$15</v>
      </c>
      <c r="BV18" s="140" t="str">
        <f t="shared" ca="1" si="64"/>
        <v>=参照元!$BV$15</v>
      </c>
      <c r="BX18" s="140" t="str">
        <f ca="1">"="&amp;$B$3&amp;"!"&amp;CELL("address",BX15)</f>
        <v>=参照元!$BX$15</v>
      </c>
      <c r="BZ18" s="140" t="str">
        <f t="shared" ref="BZ18" ca="1" si="65">"="&amp;$B$3&amp;"!"&amp;CELL("address",BZ15)</f>
        <v>=参照元!$BZ$15</v>
      </c>
      <c r="CB18" s="140" t="str">
        <f t="shared" ref="CB18" ca="1" si="66">"="&amp;$B$3&amp;"!"&amp;CELL("address",CB15)</f>
        <v>=参照元!$CB$15</v>
      </c>
      <c r="CD18" s="140" t="str">
        <f t="shared" ref="CD18:CE18" ca="1" si="67">"="&amp;$B$3&amp;"!"&amp;CELL("address",CD15)</f>
        <v>=参照元!$CD$15</v>
      </c>
      <c r="CE18" s="140" t="str">
        <f t="shared" ca="1" si="67"/>
        <v>=参照元!$CE$15</v>
      </c>
      <c r="CG18" s="140" t="str">
        <f t="shared" ref="CG18" ca="1" si="68">"="&amp;$B$3&amp;"!"&amp;CELL("address",CG15)</f>
        <v>=参照元!$CG$15</v>
      </c>
      <c r="CI18" s="140" t="str">
        <f t="shared" ref="CI18" ca="1" si="69">"="&amp;$B$3&amp;"!"&amp;CELL("address",CI15)</f>
        <v>=参照元!$CI$15</v>
      </c>
      <c r="CK18" s="140" t="str">
        <f t="shared" ref="CK18" ca="1" si="70">"="&amp;$B$3&amp;"!"&amp;CELL("address",CK15)</f>
        <v>=参照元!$CK$15</v>
      </c>
      <c r="CM18" s="140" t="str">
        <f t="shared" ref="CM18:CN18" ca="1" si="71">"="&amp;$B$3&amp;"!"&amp;CELL("address",CM15)</f>
        <v>=参照元!$CM$15</v>
      </c>
      <c r="CN18" s="140" t="str">
        <f t="shared" ca="1" si="71"/>
        <v>=参照元!$CN$15</v>
      </c>
      <c r="CP18" s="140" t="str">
        <f t="shared" ref="CP18:CQ18" ca="1" si="72">"="&amp;$B$3&amp;"!"&amp;CELL("address",CP15)</f>
        <v>=参照元!$CP$15</v>
      </c>
      <c r="CQ18" s="140" t="str">
        <f t="shared" ca="1" si="72"/>
        <v>=参照元!$CQ$15</v>
      </c>
      <c r="CR18" s="140" t="str">
        <f t="shared" ref="CR18:CS18" ca="1" si="73">"="&amp;$B$3&amp;"!"&amp;CELL("address",CR15)</f>
        <v>=参照元!$CR$15</v>
      </c>
      <c r="CS18" s="140" t="str">
        <f t="shared" ca="1" si="73"/>
        <v>=参照元!$CS$15</v>
      </c>
      <c r="CT18" s="140" t="str">
        <f t="shared" ref="CT18:CU18" ca="1" si="74">"="&amp;$B$3&amp;"!"&amp;CELL("address",CT15)</f>
        <v>=参照元!$CT$15</v>
      </c>
      <c r="CU18" s="140" t="str">
        <f t="shared" ca="1" si="74"/>
        <v>=参照元!$CU$15</v>
      </c>
      <c r="CW18" s="140" t="str">
        <f t="shared" ref="CW18:DC18" ca="1" si="75">"="&amp;$B$3&amp;"!"&amp;CELL("address",CW15)</f>
        <v>=参照元!$CW$15</v>
      </c>
      <c r="CY18" s="140" t="str">
        <f t="shared" ca="1" si="75"/>
        <v>=参照元!$CY$15</v>
      </c>
      <c r="DA18" s="140" t="str">
        <f t="shared" ca="1" si="75"/>
        <v>=参照元!$DA$15</v>
      </c>
      <c r="DC18" s="140" t="str">
        <f t="shared" ca="1" si="75"/>
        <v>=参照元!$DC$15</v>
      </c>
      <c r="DE18" s="140" t="str">
        <f t="shared" ref="DE18:DJ18" ca="1" si="76">"="&amp;$B$3&amp;"!"&amp;CELL("address",DE15)</f>
        <v>=参照元!$DE$15</v>
      </c>
      <c r="DF18" s="140" t="str">
        <f t="shared" ca="1" si="76"/>
        <v>=参照元!$DF$15</v>
      </c>
      <c r="DG18" s="140" t="str">
        <f t="shared" ca="1" si="76"/>
        <v>=参照元!$DG$15</v>
      </c>
      <c r="DH18" s="140" t="str">
        <f t="shared" ca="1" si="76"/>
        <v>=参照元!$DH$15</v>
      </c>
      <c r="DI18" s="140" t="str">
        <f t="shared" ca="1" si="76"/>
        <v>=参照元!$DI$15</v>
      </c>
      <c r="DJ18" s="140" t="str">
        <f t="shared" ca="1" si="76"/>
        <v>=参照元!$DJ$15</v>
      </c>
      <c r="DL18" s="140" t="str">
        <f t="shared" ref="DL18" ca="1" si="77">"="&amp;$B$3&amp;"!"&amp;CELL("address",DL15)</f>
        <v>=参照元!$DL$15</v>
      </c>
      <c r="DN18" s="140" t="str">
        <f t="shared" ref="DN18" ca="1" si="78">"="&amp;$B$3&amp;"!"&amp;CELL("address",DN15)</f>
        <v>=参照元!$DN$15</v>
      </c>
      <c r="DP18" s="140" t="str">
        <f t="shared" ref="DP18" ca="1" si="79">"="&amp;$B$3&amp;"!"&amp;CELL("address",DP15)</f>
        <v>=参照元!$DP$15</v>
      </c>
      <c r="DT18" s="140" t="str">
        <f t="shared" ref="DT18:DX18" ca="1" si="80">"="&amp;$B$3&amp;"!"&amp;CELL("address",DT15)</f>
        <v>=参照元!$DT$15</v>
      </c>
      <c r="DV18" s="140" t="str">
        <f t="shared" ca="1" si="80"/>
        <v>=参照元!$DV$15</v>
      </c>
      <c r="DX18" s="140" t="str">
        <f t="shared" ca="1" si="80"/>
        <v>=参照元!$DX$15</v>
      </c>
      <c r="EB18" s="140" t="str">
        <f ca="1">"="&amp;$B$3&amp;"!"&amp;CELL("address",EK15)</f>
        <v>=参照元!$EK$15</v>
      </c>
      <c r="ED18" s="140" t="str">
        <f ca="1">"="&amp;$B$3&amp;"!"&amp;CELL("address",EM15)</f>
        <v>=参照元!$EM$15</v>
      </c>
      <c r="EF18" s="140" t="str">
        <f ca="1">"="&amp;$B$3&amp;"!"&amp;CELL("address",EO15)</f>
        <v>=参照元!$EO$15</v>
      </c>
      <c r="EI18" s="140" t="str">
        <f ca="1">"="&amp;$B$3&amp;"!"&amp;CELL("address",EI15)</f>
        <v>=参照元!$EI$15</v>
      </c>
      <c r="EJ18" s="140" t="str">
        <f t="shared" ref="EJ18:EQ18" ca="1" si="81">"="&amp;$B$3&amp;"!"&amp;CELL("address",EJ15)</f>
        <v>=参照元!$EJ$15</v>
      </c>
      <c r="EK18" s="140" t="str">
        <f t="shared" ca="1" si="81"/>
        <v>=参照元!$EK$15</v>
      </c>
      <c r="EL18" s="140" t="str">
        <f t="shared" ca="1" si="81"/>
        <v>=参照元!$EL$15</v>
      </c>
      <c r="EM18" s="140" t="str">
        <f t="shared" ca="1" si="81"/>
        <v>=参照元!$EM$15</v>
      </c>
      <c r="EN18" s="140" t="str">
        <f t="shared" ca="1" si="81"/>
        <v>=参照元!$EN$15</v>
      </c>
      <c r="EO18" s="140" t="str">
        <f t="shared" ca="1" si="81"/>
        <v>=参照元!$EO$15</v>
      </c>
      <c r="EP18" s="140" t="str">
        <f t="shared" ca="1" si="81"/>
        <v>=参照元!$EP$15</v>
      </c>
      <c r="EQ18" s="140" t="str">
        <f t="shared" ca="1" si="81"/>
        <v>=参照元!$EQ$15</v>
      </c>
      <c r="ER18" s="140" t="str">
        <f t="shared" ref="ER18:FC18" ca="1" si="82">"="&amp;$B$3&amp;"!"&amp;CELL("address",ER15)</f>
        <v>=参照元!$ER$15</v>
      </c>
      <c r="ES18" s="140" t="str">
        <f t="shared" ca="1" si="82"/>
        <v>=参照元!$ES$15</v>
      </c>
      <c r="ET18" s="140" t="str">
        <f t="shared" ca="1" si="82"/>
        <v>=参照元!$ET$15</v>
      </c>
      <c r="EU18" s="140" t="str">
        <f t="shared" ca="1" si="82"/>
        <v>=参照元!$EU$15</v>
      </c>
      <c r="EV18" s="140" t="str">
        <f t="shared" ca="1" si="82"/>
        <v>=参照元!$EV$15</v>
      </c>
      <c r="EW18" s="140" t="str">
        <f t="shared" ca="1" si="82"/>
        <v>=参照元!$EW$15</v>
      </c>
      <c r="EX18" s="140" t="str">
        <f t="shared" ca="1" si="82"/>
        <v>=参照元!$EX$15</v>
      </c>
      <c r="EY18" s="140" t="str">
        <f t="shared" ca="1" si="82"/>
        <v>=参照元!$EY$15</v>
      </c>
      <c r="EZ18" s="140" t="str">
        <f t="shared" ca="1" si="82"/>
        <v>=参照元!$EZ$15</v>
      </c>
      <c r="FA18" s="140" t="str">
        <f t="shared" ca="1" si="82"/>
        <v>=参照元!$FA$15</v>
      </c>
      <c r="FB18" s="140" t="str">
        <f t="shared" ca="1" si="82"/>
        <v>=参照元!$FB$15</v>
      </c>
      <c r="FC18" s="140" t="str">
        <f t="shared" ca="1" si="82"/>
        <v>=参照元!$FC$15</v>
      </c>
    </row>
    <row r="19" spans="1:159" s="140" customFormat="1" ht="15.6" customHeight="1">
      <c r="A19" s="140" t="s">
        <v>2635</v>
      </c>
      <c r="F19" t="str">
        <f t="shared" ref="F19" ca="1" si="83">LEFT(RIGHT(F17,LEN(F17)-1),FIND("!",RIGHT(F17,LEN(F17)-1))-1)</f>
        <v>報1</v>
      </c>
      <c r="G19"/>
      <c r="H19"/>
      <c r="I19" t="str">
        <f ca="1">LEFT(RIGHT(I17,LEN(I17)-1),FIND("!",RIGHT(I17,LEN(I17)-1))-1)</f>
        <v>報1</v>
      </c>
      <c r="J19" s="140" t="str">
        <f t="shared" ref="J19:P19" ca="1" si="84">RIGHT(CELL("filename",INDIRECT(RIGHT(J17,LEN(J17)-1))),LEN(CELL("filename",INDIRECT(RIGHT(J17,LEN(J17)-1))))-FIND("]",CELL("filename",INDIRECT(RIGHT(J17,LEN(J17)-1)))))</f>
        <v>報1</v>
      </c>
      <c r="K19" s="140" t="str">
        <f t="shared" ca="1" si="84"/>
        <v>報1</v>
      </c>
      <c r="L19" s="140" t="str">
        <f t="shared" ca="1" si="84"/>
        <v>報1</v>
      </c>
      <c r="M19" s="140" t="str">
        <f t="shared" ca="1" si="84"/>
        <v>報1</v>
      </c>
      <c r="N19" s="140" t="str">
        <f t="shared" ca="1" si="84"/>
        <v>報1</v>
      </c>
      <c r="O19" s="140" t="str">
        <f t="shared" ca="1" si="84"/>
        <v>報1</v>
      </c>
      <c r="P19" s="140" t="str">
        <f t="shared" ca="1" si="84"/>
        <v>報1</v>
      </c>
      <c r="Q19" s="417"/>
      <c r="R19" s="417"/>
      <c r="S19" s="417"/>
      <c r="T19" s="417"/>
      <c r="U19" s="417"/>
      <c r="V19" s="140" t="str">
        <f ca="1">RIGHT(CELL("filename",INDIRECT(RIGHT(V17,LEN(V17)-1))),LEN(CELL("filename",INDIRECT(RIGHT(V17,LEN(V17)-1))))-FIND("]",CELL("filename",INDIRECT(RIGHT(V17,LEN(V17)-1)))))</f>
        <v>使用量_1,2</v>
      </c>
      <c r="W19" s="140" t="str">
        <f ca="1">RIGHT(CELL("filename",INDIRECT(RIGHT(W17,LEN(W17)-1))),LEN(CELL("filename",INDIRECT(RIGHT(W17,LEN(W17)-1))))-FIND("]",CELL("filename",INDIRECT(RIGHT(W17,LEN(W17)-1)))))</f>
        <v>使用量_1,2</v>
      </c>
      <c r="X19" s="140" t="str">
        <f ca="1">RIGHT(CELL("filename",INDIRECT(RIGHT(X17,LEN(X17)-1))),LEN(CELL("filename",INDIRECT(RIGHT(X17,LEN(X17)-1))))-FIND("]",CELL("filename",INDIRECT(RIGHT(X17,LEN(X17)-1)))))</f>
        <v>報1</v>
      </c>
      <c r="Y19" s="140" t="str">
        <f t="shared" ref="Y19:AA19" ca="1" si="85">RIGHT(CELL("filename",INDIRECT(RIGHT(Y17,LEN(Y17)-1))),LEN(CELL("filename",INDIRECT(RIGHT(Y17,LEN(Y17)-1))))-FIND("]",CELL("filename",INDIRECT(RIGHT(Y17,LEN(Y17)-1)))))</f>
        <v>報1</v>
      </c>
      <c r="Z19" s="140" t="str">
        <f t="shared" ca="1" si="85"/>
        <v>報1</v>
      </c>
      <c r="AA19" s="140" t="str">
        <f t="shared" ca="1" si="85"/>
        <v>報1</v>
      </c>
      <c r="AB19" s="140" t="str">
        <f t="shared" ref="AB19" ca="1" si="86">RIGHT(CELL("filename",INDIRECT(RIGHT(AB17,LEN(AB17)-1))),LEN(CELL("filename",INDIRECT(RIGHT(AB17,LEN(AB17)-1))))-FIND("]",CELL("filename",INDIRECT(RIGHT(AB17,LEN(AB17)-1)))))</f>
        <v>使用量_3</v>
      </c>
      <c r="AC19" s="140" t="str">
        <f t="shared" ref="AC19:AE19" ca="1" si="87">RIGHT(CELL("filename",INDIRECT(RIGHT(AC17,LEN(AC17)-1))),LEN(CELL("filename",INDIRECT(RIGHT(AC17,LEN(AC17)-1))))-FIND("]",CELL("filename",INDIRECT(RIGHT(AC17,LEN(AC17)-1)))))</f>
        <v>報1</v>
      </c>
      <c r="AD19" s="140" t="str">
        <f t="shared" ca="1" si="87"/>
        <v>報1</v>
      </c>
      <c r="AE19" s="140" t="str">
        <f t="shared" ca="1" si="87"/>
        <v>報1</v>
      </c>
      <c r="AG19" s="140" t="str">
        <f t="shared" ref="AG19:AK19" ca="1" si="88">RIGHT(CELL("filename",INDIRECT(RIGHT(AG17,LEN(AG17)-1))),LEN(CELL("filename",INDIRECT(RIGHT(AG17,LEN(AG17)-1))))-FIND("]",CELL("filename",INDIRECT(RIGHT(AG17,LEN(AG17)-1)))))</f>
        <v>報1</v>
      </c>
      <c r="AI19" s="140" t="str">
        <f ca="1">RIGHT(CELL("filename",INDIRECT(RIGHT(AI17,LEN(AI17)-1))),LEN(CELL("filename",INDIRECT(RIGHT(AI17,LEN(AI17)-1))))-FIND("]",CELL("filename",INDIRECT(RIGHT(AI17,LEN(AI17)-1)))))</f>
        <v>報1</v>
      </c>
      <c r="AJ19" s="140" t="str">
        <f t="shared" ca="1" si="88"/>
        <v>報1</v>
      </c>
      <c r="AK19" s="140" t="str">
        <f t="shared" ca="1" si="88"/>
        <v>報1</v>
      </c>
      <c r="AM19" s="140" t="str">
        <f t="shared" ref="AM19:AO19" ca="1" si="89">RIGHT(CELL("filename",INDIRECT(RIGHT(AM17,LEN(AM17)-1))),LEN(CELL("filename",INDIRECT(RIGHT(AM17,LEN(AM17)-1))))-FIND("]",CELL("filename",INDIRECT(RIGHT(AM17,LEN(AM17)-1)))))</f>
        <v>報1</v>
      </c>
      <c r="AO19" s="140" t="str">
        <f t="shared" ca="1" si="89"/>
        <v>報2</v>
      </c>
      <c r="AP19" s="140" t="str">
        <f t="shared" ref="AP19:AT19" ca="1" si="90">RIGHT(CELL("filename",INDIRECT(RIGHT(AP17,LEN(AP17)-1))),LEN(CELL("filename",INDIRECT(RIGHT(AP17,LEN(AP17)-1))))-FIND("]",CELL("filename",INDIRECT(RIGHT(AP17,LEN(AP17)-1)))))</f>
        <v>報2</v>
      </c>
      <c r="AQ19" s="140" t="str">
        <f t="shared" ca="1" si="90"/>
        <v>報2</v>
      </c>
      <c r="AR19" s="140" t="str">
        <f t="shared" ca="1" si="90"/>
        <v>報2</v>
      </c>
      <c r="AS19" s="140" t="str">
        <f t="shared" ca="1" si="90"/>
        <v>報2</v>
      </c>
      <c r="AT19" s="140" t="str">
        <f t="shared" ca="1" si="90"/>
        <v>報2</v>
      </c>
      <c r="AU19" s="140" t="str">
        <f t="shared" ref="AU19:AW19" ca="1" si="91">RIGHT(CELL("filename",INDIRECT(RIGHT(AU17,LEN(AU17)-1))),LEN(CELL("filename",INDIRECT(RIGHT(AU17,LEN(AU17)-1))))-FIND("]",CELL("filename",INDIRECT(RIGHT(AU17,LEN(AU17)-1)))))</f>
        <v>報2</v>
      </c>
      <c r="AW19" s="140" t="str">
        <f t="shared" ca="1" si="91"/>
        <v>報2</v>
      </c>
      <c r="AY19" s="140" t="str">
        <f t="shared" ref="AY19" ca="1" si="92">RIGHT(CELL("filename",INDIRECT(RIGHT(AY17,LEN(AY17)-1))),LEN(CELL("filename",INDIRECT(RIGHT(AY17,LEN(AY17)-1))))-FIND("]",CELL("filename",INDIRECT(RIGHT(AY17,LEN(AY17)-1)))))</f>
        <v>報2</v>
      </c>
      <c r="BA19" s="140" t="str">
        <f t="shared" ref="BA19" ca="1" si="93">RIGHT(CELL("filename",INDIRECT(RIGHT(BA17,LEN(BA17)-1))),LEN(CELL("filename",INDIRECT(RIGHT(BA17,LEN(BA17)-1))))-FIND("]",CELL("filename",INDIRECT(RIGHT(BA17,LEN(BA17)-1)))))</f>
        <v>報2</v>
      </c>
      <c r="BC19" s="140" t="str">
        <f t="shared" ref="BC19:BD19" ca="1" si="94">RIGHT(CELL("filename",INDIRECT(RIGHT(BC17,LEN(BC17)-1))),LEN(CELL("filename",INDIRECT(RIGHT(BC17,LEN(BC17)-1))))-FIND("]",CELL("filename",INDIRECT(RIGHT(BC17,LEN(BC17)-1)))))</f>
        <v>報2</v>
      </c>
      <c r="BD19" s="140" t="str">
        <f t="shared" ca="1" si="94"/>
        <v>報2</v>
      </c>
      <c r="BF19" s="140" t="str">
        <f t="shared" ref="BF19:BI19" ca="1" si="95">RIGHT(CELL("filename",INDIRECT(RIGHT(BF17,LEN(BF17)-1))),LEN(CELL("filename",INDIRECT(RIGHT(BF17,LEN(BF17)-1))))-FIND("]",CELL("filename",INDIRECT(RIGHT(BF17,LEN(BF17)-1)))))</f>
        <v>計2</v>
      </c>
      <c r="BG19" s="140" t="str">
        <f t="shared" ca="1" si="95"/>
        <v>計2</v>
      </c>
      <c r="BH19" s="140" t="str">
        <f t="shared" ca="1" si="95"/>
        <v>計2</v>
      </c>
      <c r="BI19" s="140" t="str">
        <f t="shared" ca="1" si="95"/>
        <v>計2</v>
      </c>
      <c r="BJ19" s="140" t="str">
        <f t="shared" ref="BJ19:BM19" ca="1" si="96">RIGHT(CELL("filename",INDIRECT(RIGHT(BJ17,LEN(BJ17)-1))),LEN(CELL("filename",INDIRECT(RIGHT(BJ17,LEN(BJ17)-1))))-FIND("]",CELL("filename",INDIRECT(RIGHT(BJ17,LEN(BJ17)-1)))))</f>
        <v>計2</v>
      </c>
      <c r="BK19" s="140" t="str">
        <f t="shared" ca="1" si="96"/>
        <v>計2</v>
      </c>
      <c r="BL19" s="140" t="str">
        <f t="shared" ref="BL19" ca="1" si="97">RIGHT(CELL("filename",INDIRECT(RIGHT(BL17,LEN(BL17)-1))),LEN(CELL("filename",INDIRECT(RIGHT(BL17,LEN(BL17)-1))))-FIND("]",CELL("filename",INDIRECT(RIGHT(BL17,LEN(BL17)-1)))))</f>
        <v>計2</v>
      </c>
      <c r="BM19" s="140" t="str">
        <f t="shared" ca="1" si="96"/>
        <v>計2</v>
      </c>
      <c r="BO19" s="140" t="str">
        <f t="shared" ref="BO19:BQ19" ca="1" si="98">RIGHT(CELL("filename",INDIRECT(RIGHT(BO17,LEN(BO17)-1))),LEN(CELL("filename",INDIRECT(RIGHT(BO17,LEN(BO17)-1))))-FIND("]",CELL("filename",INDIRECT(RIGHT(BO17,LEN(BO17)-1)))))</f>
        <v>報2</v>
      </c>
      <c r="BQ19" s="140" t="str">
        <f t="shared" ca="1" si="98"/>
        <v>報2</v>
      </c>
      <c r="BS19" s="140" t="str">
        <f t="shared" ref="BS19" ca="1" si="99">RIGHT(CELL("filename",INDIRECT(RIGHT(BS17,LEN(BS17)-1))),LEN(CELL("filename",INDIRECT(RIGHT(BS17,LEN(BS17)-1))))-FIND("]",CELL("filename",INDIRECT(RIGHT(BS17,LEN(BS17)-1)))))</f>
        <v>報2</v>
      </c>
      <c r="BU19" s="140" t="str">
        <f t="shared" ref="BU19:BV19" ca="1" si="100">RIGHT(CELL("filename",INDIRECT(RIGHT(BU17,LEN(BU17)-1))),LEN(CELL("filename",INDIRECT(RIGHT(BU17,LEN(BU17)-1))))-FIND("]",CELL("filename",INDIRECT(RIGHT(BU17,LEN(BU17)-1)))))</f>
        <v>報2</v>
      </c>
      <c r="BV19" s="140" t="str">
        <f t="shared" ca="1" si="100"/>
        <v>報2</v>
      </c>
      <c r="BX19" s="140" t="str">
        <f t="shared" ref="BX19:BZ19" ca="1" si="101">RIGHT(CELL("filename",INDIRECT(RIGHT(BX17,LEN(BX17)-1))),LEN(CELL("filename",INDIRECT(RIGHT(BX17,LEN(BX17)-1))))-FIND("]",CELL("filename",INDIRECT(RIGHT(BX17,LEN(BX17)-1)))))</f>
        <v>報2</v>
      </c>
      <c r="BZ19" s="140" t="str">
        <f t="shared" ca="1" si="101"/>
        <v>報2</v>
      </c>
      <c r="CB19" s="140" t="str">
        <f t="shared" ref="CB19" ca="1" si="102">RIGHT(CELL("filename",INDIRECT(RIGHT(CB17,LEN(CB17)-1))),LEN(CELL("filename",INDIRECT(RIGHT(CB17,LEN(CB17)-1))))-FIND("]",CELL("filename",INDIRECT(RIGHT(CB17,LEN(CB17)-1)))))</f>
        <v>報2</v>
      </c>
      <c r="CD19" s="140" t="str">
        <f t="shared" ref="CD19:CE19" ca="1" si="103">RIGHT(CELL("filename",INDIRECT(RIGHT(CD17,LEN(CD17)-1))),LEN(CELL("filename",INDIRECT(RIGHT(CD17,LEN(CD17)-1))))-FIND("]",CELL("filename",INDIRECT(RIGHT(CD17,LEN(CD17)-1)))))</f>
        <v>報2</v>
      </c>
      <c r="CE19" s="140" t="str">
        <f t="shared" ca="1" si="103"/>
        <v>報2</v>
      </c>
      <c r="CG19" s="140" t="str">
        <f t="shared" ref="CG19" ca="1" si="104">RIGHT(CELL("filename",INDIRECT(RIGHT(CG17,LEN(CG17)-1))),LEN(CELL("filename",INDIRECT(RIGHT(CG17,LEN(CG17)-1))))-FIND("]",CELL("filename",INDIRECT(RIGHT(CG17,LEN(CG17)-1)))))</f>
        <v>報2</v>
      </c>
      <c r="CI19" s="140" t="str">
        <f t="shared" ref="CI19" ca="1" si="105">RIGHT(CELL("filename",INDIRECT(RIGHT(CI17,LEN(CI17)-1))),LEN(CELL("filename",INDIRECT(RIGHT(CI17,LEN(CI17)-1))))-FIND("]",CELL("filename",INDIRECT(RIGHT(CI17,LEN(CI17)-1)))))</f>
        <v>報2</v>
      </c>
      <c r="CK19" s="140" t="str">
        <f t="shared" ref="CK19" ca="1" si="106">RIGHT(CELL("filename",INDIRECT(RIGHT(CK17,LEN(CK17)-1))),LEN(CELL("filename",INDIRECT(RIGHT(CK17,LEN(CK17)-1))))-FIND("]",CELL("filename",INDIRECT(RIGHT(CK17,LEN(CK17)-1)))))</f>
        <v>報2</v>
      </c>
      <c r="CM19" s="140" t="str">
        <f t="shared" ref="CM19:CN19" ca="1" si="107">RIGHT(CELL("filename",INDIRECT(RIGHT(CM17,LEN(CM17)-1))),LEN(CELL("filename",INDIRECT(RIGHT(CM17,LEN(CM17)-1))))-FIND("]",CELL("filename",INDIRECT(RIGHT(CM17,LEN(CM17)-1)))))</f>
        <v>報2</v>
      </c>
      <c r="CN19" s="140" t="str">
        <f t="shared" ca="1" si="107"/>
        <v>報2</v>
      </c>
      <c r="CP19" s="140" t="str">
        <f t="shared" ref="CP19:CQ19" ca="1" si="108">RIGHT(CELL("filename",INDIRECT(RIGHT(CP17,LEN(CP17)-1))),LEN(CELL("filename",INDIRECT(RIGHT(CP17,LEN(CP17)-1))))-FIND("]",CELL("filename",INDIRECT(RIGHT(CP17,LEN(CP17)-1)))))</f>
        <v>報2</v>
      </c>
      <c r="CQ19" s="140" t="str">
        <f t="shared" ca="1" si="108"/>
        <v>報2</v>
      </c>
      <c r="CR19" s="140" t="str">
        <f t="shared" ref="CR19:CS19" ca="1" si="109">RIGHT(CELL("filename",INDIRECT(RIGHT(CR17,LEN(CR17)-1))),LEN(CELL("filename",INDIRECT(RIGHT(CR17,LEN(CR17)-1))))-FIND("]",CELL("filename",INDIRECT(RIGHT(CR17,LEN(CR17)-1)))))</f>
        <v>報2</v>
      </c>
      <c r="CS19" s="140" t="str">
        <f t="shared" ca="1" si="109"/>
        <v>報2</v>
      </c>
      <c r="CT19" s="140" t="str">
        <f t="shared" ref="CT19:CU19" ca="1" si="110">RIGHT(CELL("filename",INDIRECT(RIGHT(CT17,LEN(CT17)-1))),LEN(CELL("filename",INDIRECT(RIGHT(CT17,LEN(CT17)-1))))-FIND("]",CELL("filename",INDIRECT(RIGHT(CT17,LEN(CT17)-1)))))</f>
        <v>報2</v>
      </c>
      <c r="CU19" s="140" t="str">
        <f t="shared" ca="1" si="110"/>
        <v>報2</v>
      </c>
      <c r="CW19" s="140" t="str">
        <f t="shared" ref="CW19:DC19" ca="1" si="111">RIGHT(CELL("filename",INDIRECT(RIGHT(CW17,LEN(CW17)-1))),LEN(CELL("filename",INDIRECT(RIGHT(CW17,LEN(CW17)-1))))-FIND("]",CELL("filename",INDIRECT(RIGHT(CW17,LEN(CW17)-1)))))</f>
        <v>報2</v>
      </c>
      <c r="CY19" s="140" t="str">
        <f t="shared" ca="1" si="111"/>
        <v>報2</v>
      </c>
      <c r="DA19" s="140" t="str">
        <f t="shared" ca="1" si="111"/>
        <v>報2</v>
      </c>
      <c r="DC19" s="140" t="str">
        <f t="shared" ca="1" si="111"/>
        <v>報2</v>
      </c>
      <c r="DE19" s="140" t="str">
        <f t="shared" ref="DE19:DJ19" ca="1" si="112">RIGHT(CELL("filename",INDIRECT(RIGHT(DE17,LEN(DE17)-1))),LEN(CELL("filename",INDIRECT(RIGHT(DE17,LEN(DE17)-1))))-FIND("]",CELL("filename",INDIRECT(RIGHT(DE17,LEN(DE17)-1)))))</f>
        <v>計2</v>
      </c>
      <c r="DF19" s="140" t="str">
        <f t="shared" ca="1" si="112"/>
        <v>計2</v>
      </c>
      <c r="DG19" s="140" t="str">
        <f t="shared" ca="1" si="112"/>
        <v>計2</v>
      </c>
      <c r="DH19" s="140" t="str">
        <f t="shared" ca="1" si="112"/>
        <v>計2</v>
      </c>
      <c r="DI19" s="140" t="str">
        <f t="shared" ca="1" si="112"/>
        <v>計2</v>
      </c>
      <c r="DJ19" s="140" t="str">
        <f t="shared" ca="1" si="112"/>
        <v>計2</v>
      </c>
      <c r="DL19" s="140" t="str">
        <f t="shared" ref="DL19" ca="1" si="113">RIGHT(CELL("filename",INDIRECT(RIGHT(DL17,LEN(DL17)-1))),LEN(CELL("filename",INDIRECT(RIGHT(DL17,LEN(DL17)-1))))-FIND("]",CELL("filename",INDIRECT(RIGHT(DL17,LEN(DL17)-1)))))</f>
        <v>報2</v>
      </c>
      <c r="DN19" s="140" t="str">
        <f t="shared" ref="DN19" ca="1" si="114">RIGHT(CELL("filename",INDIRECT(RIGHT(DN17,LEN(DN17)-1))),LEN(CELL("filename",INDIRECT(RIGHT(DN17,LEN(DN17)-1))))-FIND("]",CELL("filename",INDIRECT(RIGHT(DN17,LEN(DN17)-1)))))</f>
        <v>報2</v>
      </c>
      <c r="DP19" s="140" t="str">
        <f t="shared" ref="DP19" ca="1" si="115">RIGHT(CELL("filename",INDIRECT(RIGHT(DP17,LEN(DP17)-1))),LEN(CELL("filename",INDIRECT(RIGHT(DP17,LEN(DP17)-1))))-FIND("]",CELL("filename",INDIRECT(RIGHT(DP17,LEN(DP17)-1)))))</f>
        <v>報2</v>
      </c>
      <c r="DT19" s="140" t="str">
        <f t="shared" ref="DT19:DX19" ca="1" si="116">RIGHT(CELL("filename",INDIRECT(RIGHT(DT17,LEN(DT17)-1))),LEN(CELL("filename",INDIRECT(RIGHT(DT17,LEN(DT17)-1))))-FIND("]",CELL("filename",INDIRECT(RIGHT(DT17,LEN(DT17)-1)))))</f>
        <v>報2</v>
      </c>
      <c r="DV19" s="140" t="str">
        <f t="shared" ca="1" si="116"/>
        <v>報2</v>
      </c>
      <c r="DX19" s="140" t="str">
        <f t="shared" ca="1" si="116"/>
        <v>報2</v>
      </c>
      <c r="EB19" s="140" t="str">
        <f t="shared" ref="EB19" ca="1" si="117">RIGHT(CELL("filename",INDIRECT(RIGHT(EB17,LEN(EB17)-1))),LEN(CELL("filename",INDIRECT(RIGHT(EB17,LEN(EB17)-1))))-FIND("]",CELL("filename",INDIRECT(RIGHT(EB17,LEN(EB17)-1)))))</f>
        <v>報2</v>
      </c>
      <c r="ED19" s="140" t="str">
        <f t="shared" ref="ED19" ca="1" si="118">RIGHT(CELL("filename",INDIRECT(RIGHT(ED17,LEN(ED17)-1))),LEN(CELL("filename",INDIRECT(RIGHT(ED17,LEN(ED17)-1))))-FIND("]",CELL("filename",INDIRECT(RIGHT(ED17,LEN(ED17)-1)))))</f>
        <v>報2</v>
      </c>
      <c r="EF19" s="140" t="str">
        <f t="shared" ref="EF19" ca="1" si="119">RIGHT(CELL("filename",INDIRECT(RIGHT(EF17,LEN(EF17)-1))),LEN(CELL("filename",INDIRECT(RIGHT(EF17,LEN(EF17)-1))))-FIND("]",CELL("filename",INDIRECT(RIGHT(EF17,LEN(EF17)-1)))))</f>
        <v>報2</v>
      </c>
      <c r="EI19" s="140" t="str">
        <f ca="1">RIGHT(CELL("filename",INDIRECT(RIGHT(EI17,LEN(EI17)-1))),LEN(CELL("filename",INDIRECT(RIGHT(EI17,LEN(EI17)-1))))-FIND("]",CELL("filename",INDIRECT(RIGHT(EI17,LEN(EI17)-1)))))</f>
        <v>報1</v>
      </c>
      <c r="EJ19" s="140" t="str">
        <f t="shared" ref="EJ19:EQ19" ca="1" si="120">RIGHT(CELL("filename",INDIRECT(RIGHT(EJ17,LEN(EJ17)-1))),LEN(CELL("filename",INDIRECT(RIGHT(EJ17,LEN(EJ17)-1))))-FIND("]",CELL("filename",INDIRECT(RIGHT(EJ17,LEN(EJ17)-1)))))</f>
        <v>報1</v>
      </c>
      <c r="EK19" s="140" t="str">
        <f t="shared" ca="1" si="120"/>
        <v>報1</v>
      </c>
      <c r="EL19" s="140" t="str">
        <f t="shared" ca="1" si="120"/>
        <v>報1</v>
      </c>
      <c r="EM19" s="140" t="str">
        <f t="shared" ca="1" si="120"/>
        <v>報1</v>
      </c>
      <c r="EN19" s="140" t="str">
        <f t="shared" ca="1" si="120"/>
        <v>報1</v>
      </c>
      <c r="EO19" s="140" t="str">
        <f t="shared" ca="1" si="120"/>
        <v>報1</v>
      </c>
      <c r="EP19" s="140" t="str">
        <f t="shared" ca="1" si="120"/>
        <v>報1</v>
      </c>
      <c r="EQ19" s="140" t="str">
        <f t="shared" ca="1" si="120"/>
        <v>報1</v>
      </c>
      <c r="ER19" s="140" t="str">
        <f t="shared" ref="ER19:FC19" ca="1" si="121">RIGHT(CELL("filename",INDIRECT(RIGHT(ER17,LEN(ER17)-1))),LEN(CELL("filename",INDIRECT(RIGHT(ER17,LEN(ER17)-1))))-FIND("]",CELL("filename",INDIRECT(RIGHT(ER17,LEN(ER17)-1)))))</f>
        <v>報3</v>
      </c>
      <c r="ES19" s="140" t="str">
        <f t="shared" ca="1" si="121"/>
        <v>報3</v>
      </c>
      <c r="ET19" s="140" t="str">
        <f t="shared" ca="1" si="121"/>
        <v>報3</v>
      </c>
      <c r="EU19" s="140" t="str">
        <f t="shared" ca="1" si="121"/>
        <v>報3</v>
      </c>
      <c r="EV19" s="140" t="str">
        <f t="shared" ca="1" si="121"/>
        <v>報3</v>
      </c>
      <c r="EW19" s="140" t="str">
        <f t="shared" ca="1" si="121"/>
        <v>報3</v>
      </c>
      <c r="EX19" s="140" t="str">
        <f t="shared" ca="1" si="121"/>
        <v>報3</v>
      </c>
      <c r="EY19" s="140" t="str">
        <f t="shared" ca="1" si="121"/>
        <v>報3</v>
      </c>
      <c r="EZ19" s="140" t="str">
        <f t="shared" ca="1" si="121"/>
        <v>報3</v>
      </c>
      <c r="FA19" s="140" t="str">
        <f t="shared" ca="1" si="121"/>
        <v>報3</v>
      </c>
      <c r="FB19" s="140" t="str">
        <f t="shared" ca="1" si="121"/>
        <v>報3</v>
      </c>
      <c r="FC19" s="140" t="str">
        <f t="shared" ca="1" si="121"/>
        <v>報3</v>
      </c>
    </row>
    <row r="20" spans="1:159" s="140" customFormat="1" ht="15.6" customHeight="1">
      <c r="A20" s="140" t="s">
        <v>2636</v>
      </c>
      <c r="F20" t="str">
        <f t="shared" ref="F20" ca="1" si="122">RIGHT(F17,LEN(F17)-FIND("!",F17))</f>
        <v>M2</v>
      </c>
      <c r="G20"/>
      <c r="H20"/>
      <c r="I20" t="str">
        <f t="shared" ref="I20:P20" ca="1" si="123">RIGHT(I17,LEN(I17)-FIND("!",I17))</f>
        <v>I7</v>
      </c>
      <c r="J20" t="str">
        <f t="shared" ca="1" si="123"/>
        <v>$I$8</v>
      </c>
      <c r="K20" t="str">
        <f t="shared" ca="1" si="123"/>
        <v>$I$9</v>
      </c>
      <c r="L20" t="str">
        <f t="shared" ca="1" si="123"/>
        <v>$D$14</v>
      </c>
      <c r="M20" t="str">
        <f t="shared" ca="1" si="123"/>
        <v>$D$15</v>
      </c>
      <c r="N20" t="str">
        <f t="shared" ca="1" si="123"/>
        <v>$D$16</v>
      </c>
      <c r="O20" t="str">
        <f ca="1">RIGHT(O17,LEN(O17)-FIND("!",O17))</f>
        <v>$F$17</v>
      </c>
      <c r="P20" t="str">
        <f t="shared" ca="1" si="123"/>
        <v>$F$18</v>
      </c>
      <c r="Q20" s="417"/>
      <c r="R20" s="417"/>
      <c r="S20" s="417"/>
      <c r="T20" s="417"/>
      <c r="U20" s="417"/>
      <c r="V20" t="str">
        <f ca="1">RIGHT(V17,LEN(V17)-FIND("!",V17))</f>
        <v>H11</v>
      </c>
      <c r="W20" t="str">
        <f ca="1">RIGHT(W17,LEN(W17)-FIND("!",W17))</f>
        <v>H12</v>
      </c>
      <c r="X20" t="str">
        <f ca="1">RIGHT(X17,LEN(X17)-FIND("!",X17))</f>
        <v>G23</v>
      </c>
      <c r="Y20" t="str">
        <f t="shared" ref="Y20:AA20" ca="1" si="124">RIGHT(Y17,LEN(Y17)-FIND("!",Y17))</f>
        <v>L23</v>
      </c>
      <c r="Z20" t="str">
        <f t="shared" ca="1" si="124"/>
        <v>L24</v>
      </c>
      <c r="AA20" t="str">
        <f t="shared" ca="1" si="124"/>
        <v>G25</v>
      </c>
      <c r="AB20" t="str">
        <f t="shared" ref="AB20" ca="1" si="125">RIGHT(AB17,LEN(AB17)-FIND("!",AB17))</f>
        <v>D10</v>
      </c>
      <c r="AC20" t="str">
        <f t="shared" ref="AC20:AE20" ca="1" si="126">RIGHT(AC17,LEN(AC17)-FIND("!",AC17))</f>
        <v>D28</v>
      </c>
      <c r="AD20" t="str">
        <f t="shared" ca="1" si="126"/>
        <v>G28</v>
      </c>
      <c r="AE20" t="str">
        <f t="shared" ca="1" si="126"/>
        <v>L28</v>
      </c>
      <c r="AG20" t="str">
        <f t="shared" ref="AG20:AK20" ca="1" si="127">RIGHT(AG17,LEN(AG17)-FIND("!",AG17))</f>
        <v>F31</v>
      </c>
      <c r="AI20" t="str">
        <f ca="1">RIGHT(AI17,LEN(AI17)-FIND("!",AI17))</f>
        <v>F32</v>
      </c>
      <c r="AJ20" t="str">
        <f t="shared" ca="1" si="127"/>
        <v>F33</v>
      </c>
      <c r="AK20" t="str">
        <f t="shared" ca="1" si="127"/>
        <v>F34</v>
      </c>
      <c r="AM20" t="str">
        <f t="shared" ref="AM20:AO20" ca="1" si="128">RIGHT(AM17,LEN(AM17)-FIND("!",AM17))</f>
        <v>D35</v>
      </c>
      <c r="AN20"/>
      <c r="AO20" t="str">
        <f t="shared" ca="1" si="128"/>
        <v>E6</v>
      </c>
      <c r="AP20" t="str">
        <f t="shared" ref="AP20:AT20" ca="1" si="129">RIGHT(AP17,LEN(AP17)-FIND("!",AP17))</f>
        <v>E8</v>
      </c>
      <c r="AQ20" t="str">
        <f t="shared" ca="1" si="129"/>
        <v>E7</v>
      </c>
      <c r="AR20" t="str">
        <f t="shared" ca="1" si="129"/>
        <v>E9</v>
      </c>
      <c r="AS20" t="str">
        <f t="shared" ca="1" si="129"/>
        <v>I6</v>
      </c>
      <c r="AT20" t="str">
        <f t="shared" ca="1" si="129"/>
        <v>K6</v>
      </c>
      <c r="AU20" t="str">
        <f t="shared" ref="AU20:AW20" ca="1" si="130">RIGHT(AU17,LEN(AU17)-FIND("!",AU17))</f>
        <v>L6</v>
      </c>
      <c r="AV20"/>
      <c r="AW20" t="str">
        <f t="shared" ca="1" si="130"/>
        <v>E10</v>
      </c>
      <c r="AX20"/>
      <c r="AY20" t="str">
        <f t="shared" ref="AY20" ca="1" si="131">RIGHT(AY17,LEN(AY17)-FIND("!",AY17))</f>
        <v>E11</v>
      </c>
      <c r="AZ20"/>
      <c r="BA20" t="str">
        <f t="shared" ref="BA20" ca="1" si="132">RIGHT(BA17,LEN(BA17)-FIND("!",BA17))</f>
        <v>I10</v>
      </c>
      <c r="BB20"/>
      <c r="BC20" t="str">
        <f t="shared" ref="BC20:BD20" ca="1" si="133">RIGHT(BC17,LEN(BC17)-FIND("!",BC17))</f>
        <v>J11</v>
      </c>
      <c r="BD20" t="str">
        <f t="shared" ca="1" si="133"/>
        <v>L10</v>
      </c>
      <c r="BE20"/>
      <c r="BF20" t="str">
        <f t="shared" ref="BF20:BI20" ca="1" si="134">RIGHT(BF17,LEN(BF17)-FIND("!",BF17))</f>
        <v>C13</v>
      </c>
      <c r="BG20" t="str">
        <f t="shared" ca="1" si="134"/>
        <v>F13</v>
      </c>
      <c r="BH20" t="str">
        <f t="shared" ca="1" si="134"/>
        <v>C14</v>
      </c>
      <c r="BI20" t="str">
        <f t="shared" ca="1" si="134"/>
        <v>F14</v>
      </c>
      <c r="BJ20" t="str">
        <f t="shared" ref="BJ20:BM20" ca="1" si="135">RIGHT(BJ17,LEN(BJ17)-FIND("!",BJ17))</f>
        <v>J13</v>
      </c>
      <c r="BK20" t="str">
        <f t="shared" ca="1" si="135"/>
        <v>M13</v>
      </c>
      <c r="BL20" t="str">
        <f t="shared" ref="BL20" ca="1" si="136">RIGHT(BL17,LEN(BL17)-FIND("!",BL17))</f>
        <v>K17</v>
      </c>
      <c r="BM20" t="str">
        <f t="shared" ca="1" si="135"/>
        <v>N13</v>
      </c>
      <c r="BO20" t="str">
        <f t="shared" ref="BO20:BQ20" ca="1" si="137">RIGHT(BO17,LEN(BO17)-FIND("!",BO17))</f>
        <v>E12</v>
      </c>
      <c r="BQ20" t="str">
        <f t="shared" ca="1" si="137"/>
        <v>E13</v>
      </c>
      <c r="BS20" t="str">
        <f t="shared" ref="BS20" ca="1" si="138">RIGHT(BS17,LEN(BS17)-FIND("!",BS17))</f>
        <v>I12</v>
      </c>
      <c r="BU20" t="str">
        <f t="shared" ref="BU20:BV20" ca="1" si="139">RIGHT(BU17,LEN(BU17)-FIND("!",BU17))</f>
        <v>J13</v>
      </c>
      <c r="BV20" t="str">
        <f t="shared" ca="1" si="139"/>
        <v>L12</v>
      </c>
      <c r="BX20" t="str">
        <f t="shared" ref="BX20:BZ20" ca="1" si="140">RIGHT(BX17,LEN(BX17)-FIND("!",BX17))</f>
        <v>E14</v>
      </c>
      <c r="BZ20" t="str">
        <f t="shared" ca="1" si="140"/>
        <v>E15</v>
      </c>
      <c r="CA20"/>
      <c r="CB20" t="str">
        <f t="shared" ref="CB20" ca="1" si="141">RIGHT(CB17,LEN(CB17)-FIND("!",CB17))</f>
        <v>I14</v>
      </c>
      <c r="CD20" t="str">
        <f t="shared" ref="CD20:CE20" ca="1" si="142">RIGHT(CD17,LEN(CD17)-FIND("!",CD17))</f>
        <v>J15</v>
      </c>
      <c r="CE20" t="str">
        <f t="shared" ca="1" si="142"/>
        <v>L14</v>
      </c>
      <c r="CF20"/>
      <c r="CG20" t="str">
        <f t="shared" ref="CG20" ca="1" si="143">RIGHT(CG17,LEN(CG17)-FIND("!",CG17))</f>
        <v>E16</v>
      </c>
      <c r="CH20"/>
      <c r="CI20" t="str">
        <f t="shared" ref="CI20" ca="1" si="144">RIGHT(CI17,LEN(CI17)-FIND("!",CI17))</f>
        <v>E17</v>
      </c>
      <c r="CJ20"/>
      <c r="CK20" t="str">
        <f t="shared" ref="CK20" ca="1" si="145">RIGHT(CK17,LEN(CK17)-FIND("!",CK17))</f>
        <v>I16</v>
      </c>
      <c r="CM20" t="str">
        <f t="shared" ref="CM20:CN20" ca="1" si="146">RIGHT(CM17,LEN(CM17)-FIND("!",CM17))</f>
        <v>J17</v>
      </c>
      <c r="CN20" t="str">
        <f t="shared" ca="1" si="146"/>
        <v>L16</v>
      </c>
      <c r="CO20"/>
      <c r="CP20" t="str">
        <f t="shared" ref="CP20:CQ20" ca="1" si="147">RIGHT(CP17,LEN(CP17)-FIND("!",CP17))</f>
        <v>E23</v>
      </c>
      <c r="CQ20" t="str">
        <f t="shared" ca="1" si="147"/>
        <v>E25</v>
      </c>
      <c r="CR20" t="str">
        <f t="shared" ref="CR20:CS20" ca="1" si="148">RIGHT(CR17,LEN(CR17)-FIND("!",CR17))</f>
        <v>E24</v>
      </c>
      <c r="CS20" t="str">
        <f t="shared" ca="1" si="148"/>
        <v>E26</v>
      </c>
      <c r="CT20" t="str">
        <f t="shared" ref="CT20:CU20" ca="1" si="149">RIGHT(CT17,LEN(CT17)-FIND("!",CT17))</f>
        <v>I23</v>
      </c>
      <c r="CU20" t="str">
        <f t="shared" ca="1" si="149"/>
        <v>K23</v>
      </c>
      <c r="CV20"/>
      <c r="CW20" t="str">
        <f t="shared" ref="CW20:DC20" ca="1" si="150">RIGHT(CW17,LEN(CW17)-FIND("!",CW17))</f>
        <v>E27</v>
      </c>
      <c r="CX20"/>
      <c r="CY20" t="str">
        <f t="shared" ca="1" si="150"/>
        <v>E28</v>
      </c>
      <c r="CZ20"/>
      <c r="DA20" t="str">
        <f t="shared" ca="1" si="150"/>
        <v>I27</v>
      </c>
      <c r="DB20"/>
      <c r="DC20" t="str">
        <f t="shared" ca="1" si="150"/>
        <v>J28</v>
      </c>
      <c r="DD20"/>
      <c r="DE20" t="str">
        <f t="shared" ref="DE20:DJ20" ca="1" si="151">RIGHT(DE17,LEN(DE17)-FIND("!",DE17))</f>
        <v>C27</v>
      </c>
      <c r="DF20" t="str">
        <f t="shared" ca="1" si="151"/>
        <v>F27</v>
      </c>
      <c r="DG20" t="str">
        <f t="shared" ca="1" si="151"/>
        <v>C28</v>
      </c>
      <c r="DH20" t="str">
        <f t="shared" ca="1" si="151"/>
        <v>F28</v>
      </c>
      <c r="DI20" t="str">
        <f t="shared" ca="1" si="151"/>
        <v>J27</v>
      </c>
      <c r="DJ20" t="str">
        <f t="shared" ca="1" si="151"/>
        <v>M27</v>
      </c>
      <c r="DK20"/>
      <c r="DL20" t="str">
        <f t="shared" ref="DL20" ca="1" si="152">RIGHT(DL17,LEN(DL17)-FIND("!",DL17))</f>
        <v>E29</v>
      </c>
      <c r="DM20"/>
      <c r="DN20" t="str">
        <f t="shared" ref="DN20" ca="1" si="153">RIGHT(DN17,LEN(DN17)-FIND("!",DN17))</f>
        <v>E30</v>
      </c>
      <c r="DO20"/>
      <c r="DP20" t="str">
        <f t="shared" ref="DP20" ca="1" si="154">RIGHT(DP17,LEN(DP17)-FIND("!",DP17))</f>
        <v>I29</v>
      </c>
      <c r="DQ20"/>
      <c r="DR20"/>
      <c r="DS20"/>
      <c r="DT20" t="str">
        <f t="shared" ref="DT20:DX20" ca="1" si="155">RIGHT(DT17,LEN(DT17)-FIND("!",DT17))</f>
        <v>E31</v>
      </c>
      <c r="DU20"/>
      <c r="DV20" t="str">
        <f t="shared" ca="1" si="155"/>
        <v>E32</v>
      </c>
      <c r="DW20"/>
      <c r="DX20" t="str">
        <f t="shared" ca="1" si="155"/>
        <v>I31</v>
      </c>
      <c r="DY20"/>
      <c r="DZ20"/>
      <c r="EA20"/>
      <c r="EB20" t="str">
        <f t="shared" ref="EB20" ca="1" si="156">RIGHT(EB17,LEN(EB17)-FIND("!",EB17))</f>
        <v>E33</v>
      </c>
      <c r="EC20"/>
      <c r="ED20" t="str">
        <f t="shared" ref="ED20" ca="1" si="157">RIGHT(ED17,LEN(ED17)-FIND("!",ED17))</f>
        <v>E34</v>
      </c>
      <c r="EE20"/>
      <c r="EF20" t="str">
        <f t="shared" ref="EF20" ca="1" si="158">RIGHT(EF17,LEN(EF17)-FIND("!",EF17))</f>
        <v>I33</v>
      </c>
      <c r="EG20"/>
      <c r="EH20"/>
      <c r="EI20" t="str">
        <f ca="1">RIGHT(EI17,LEN(EI17)-FIND("!",EI17))</f>
        <v>P7</v>
      </c>
      <c r="EJ20" t="str">
        <f t="shared" ref="EJ20:EQ20" ca="1" si="159">RIGHT(EJ17,LEN(EJ17)-FIND("!",EJ17))</f>
        <v>P8</v>
      </c>
      <c r="EK20" t="str">
        <f t="shared" ca="1" si="159"/>
        <v>P9</v>
      </c>
      <c r="EL20" t="str">
        <f t="shared" ca="1" si="159"/>
        <v>P12</v>
      </c>
      <c r="EM20" t="str">
        <f t="shared" ca="1" si="159"/>
        <v>P10</v>
      </c>
      <c r="EN20" t="str">
        <f t="shared" ca="1" si="159"/>
        <v>P11</v>
      </c>
      <c r="EO20" t="str">
        <f t="shared" ca="1" si="159"/>
        <v>P31</v>
      </c>
      <c r="EP20" t="str">
        <f t="shared" ca="1" si="159"/>
        <v>P32</v>
      </c>
      <c r="EQ20" t="str">
        <f t="shared" ca="1" si="159"/>
        <v>P33</v>
      </c>
      <c r="ER20" t="str">
        <f t="shared" ref="ER20:FC20" ca="1" si="160">RIGHT(ER17,LEN(ER17)-FIND("!",ER17))</f>
        <v>C22</v>
      </c>
      <c r="ES20" t="str">
        <f t="shared" ca="1" si="160"/>
        <v>C23</v>
      </c>
      <c r="ET20" t="str">
        <f t="shared" ca="1" si="160"/>
        <v>C24</v>
      </c>
      <c r="EU20" t="str">
        <f t="shared" ca="1" si="160"/>
        <v>F22</v>
      </c>
      <c r="EV20" t="str">
        <f t="shared" ca="1" si="160"/>
        <v>F23</v>
      </c>
      <c r="EW20" t="str">
        <f t="shared" ca="1" si="160"/>
        <v>F24</v>
      </c>
      <c r="EX20" t="str">
        <f t="shared" ca="1" si="160"/>
        <v>I22</v>
      </c>
      <c r="EY20" t="str">
        <f t="shared" ca="1" si="160"/>
        <v>I23</v>
      </c>
      <c r="EZ20" t="str">
        <f t="shared" ca="1" si="160"/>
        <v>I24</v>
      </c>
      <c r="FA20" t="str">
        <f t="shared" ca="1" si="160"/>
        <v>L22</v>
      </c>
      <c r="FB20" t="str">
        <f t="shared" ca="1" si="160"/>
        <v>L23</v>
      </c>
      <c r="FC20" t="str">
        <f t="shared" ca="1" si="160"/>
        <v>L24</v>
      </c>
    </row>
    <row r="21" spans="1:159" s="140" customFormat="1" ht="42" customHeight="1">
      <c r="A21" s="417"/>
      <c r="B21" s="417"/>
      <c r="C21" s="417"/>
      <c r="D21" s="417"/>
      <c r="E21" s="417"/>
      <c r="F21" s="417"/>
      <c r="G21" s="417"/>
      <c r="H21" s="417"/>
      <c r="I21" s="418"/>
      <c r="J21" s="418"/>
      <c r="K21" s="418"/>
      <c r="L21" s="418"/>
      <c r="M21" s="418"/>
      <c r="N21" s="418"/>
      <c r="O21" s="418"/>
      <c r="P21" s="418"/>
      <c r="Q21" s="417"/>
      <c r="R21" s="417"/>
      <c r="S21" s="417"/>
      <c r="T21" s="417"/>
      <c r="U21" s="417"/>
      <c r="V21" s="417"/>
      <c r="W21" s="417"/>
      <c r="X21" s="417"/>
      <c r="Y21" s="417"/>
      <c r="Z21" s="417"/>
      <c r="AA21" s="417"/>
      <c r="AB21" s="417"/>
      <c r="AC21" s="417"/>
      <c r="AD21" s="417"/>
      <c r="AE21" s="417"/>
      <c r="AF21" s="417"/>
      <c r="AG21" s="417"/>
      <c r="AH21" s="417"/>
      <c r="AI21" s="417"/>
      <c r="AJ21" s="417"/>
      <c r="AK21" s="417"/>
      <c r="AL21" s="417"/>
      <c r="AM21" s="417"/>
      <c r="AN21" s="417"/>
      <c r="AO21" s="417"/>
      <c r="AP21" s="417"/>
      <c r="AQ21" s="417"/>
      <c r="AR21" s="417"/>
      <c r="AS21" s="417"/>
      <c r="AT21" s="417"/>
      <c r="AU21" s="417"/>
      <c r="AV21" s="417"/>
      <c r="AW21" s="417"/>
      <c r="AX21" s="417"/>
      <c r="AY21" s="417"/>
      <c r="AZ21" s="417"/>
      <c r="BA21" s="417"/>
      <c r="BB21" s="417"/>
      <c r="BC21" s="417"/>
      <c r="BD21" s="417"/>
      <c r="BE21" s="417"/>
      <c r="BF21" s="417"/>
      <c r="BG21" s="417"/>
      <c r="BH21" s="417"/>
      <c r="BI21" s="417"/>
      <c r="BJ21" s="417"/>
      <c r="BK21" s="417"/>
      <c r="BL21" s="417" t="s">
        <v>3693</v>
      </c>
      <c r="BM21" s="417"/>
      <c r="BN21" s="417"/>
      <c r="BO21" s="417"/>
      <c r="BP21" s="417"/>
      <c r="BQ21" s="417"/>
      <c r="BR21" s="417"/>
      <c r="BS21" s="417"/>
      <c r="BT21" s="417"/>
      <c r="BU21" s="417" t="s">
        <v>3693</v>
      </c>
      <c r="BV21" s="417"/>
      <c r="BW21" s="417"/>
      <c r="BX21" s="417"/>
      <c r="BY21" s="417"/>
      <c r="BZ21" s="417"/>
      <c r="CA21" s="417"/>
      <c r="CB21" s="417"/>
      <c r="CC21" s="417"/>
      <c r="CD21" s="417" t="s">
        <v>3693</v>
      </c>
      <c r="CE21" s="417"/>
      <c r="CF21" s="417"/>
      <c r="CG21" s="417"/>
      <c r="CH21" s="417"/>
      <c r="CI21" s="417"/>
      <c r="CJ21" s="417"/>
      <c r="CK21" s="417"/>
      <c r="CL21" s="417"/>
      <c r="CM21" s="417" t="s">
        <v>3693</v>
      </c>
      <c r="CN21" s="417"/>
      <c r="CO21" s="417"/>
      <c r="CP21" s="417"/>
      <c r="CQ21" s="417"/>
      <c r="CR21" s="417"/>
      <c r="CS21" s="417"/>
      <c r="CT21" s="417"/>
      <c r="CU21" s="417"/>
      <c r="CV21" s="417"/>
      <c r="CW21" s="417"/>
      <c r="CX21" s="417"/>
      <c r="CY21" s="417"/>
      <c r="CZ21" s="417"/>
      <c r="DA21" s="417"/>
      <c r="DB21" s="417"/>
      <c r="DC21" s="417"/>
      <c r="DD21" s="417"/>
      <c r="DE21" s="417"/>
      <c r="DF21" s="417"/>
      <c r="DG21" s="417"/>
      <c r="DH21" s="417"/>
      <c r="DI21" s="417"/>
      <c r="DJ21" s="417"/>
      <c r="DK21" s="417"/>
      <c r="DL21" s="417"/>
      <c r="DM21" s="417"/>
      <c r="DN21" s="417"/>
      <c r="DO21" s="417"/>
      <c r="DP21" s="417"/>
      <c r="DQ21" s="417"/>
      <c r="DR21" s="417"/>
      <c r="DS21" s="417"/>
      <c r="DT21" s="417"/>
      <c r="DU21" s="417"/>
      <c r="DV21" s="417"/>
      <c r="DW21" s="417"/>
      <c r="DX21" s="417"/>
      <c r="DY21" s="417"/>
      <c r="DZ21" s="418"/>
      <c r="EA21" s="418"/>
      <c r="EB21" s="418"/>
      <c r="EC21" s="418"/>
      <c r="ED21" s="418"/>
      <c r="EE21" s="418"/>
    </row>
    <row r="22" spans="1:159" s="140" customFormat="1">
      <c r="A22"/>
    </row>
    <row r="23" spans="1:159" s="140" customFormat="1" ht="12"/>
    <row r="24" spans="1:159">
      <c r="A24" t="s">
        <v>1924</v>
      </c>
    </row>
    <row r="25" spans="1:159">
      <c r="A25" t="s">
        <v>2624</v>
      </c>
      <c r="B25" t="str">
        <f>TEXT(はじめに!$B$6,"000")</f>
        <v>000</v>
      </c>
    </row>
    <row r="26" spans="1:159">
      <c r="B26" t="s">
        <v>2625</v>
      </c>
    </row>
  </sheetData>
  <phoneticPr fontId="34"/>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3">
    <tabColor theme="8"/>
    <pageSetUpPr fitToPage="1"/>
  </sheetPr>
  <dimension ref="A1:AX66"/>
  <sheetViews>
    <sheetView workbookViewId="0">
      <selection activeCell="K5" sqref="K5:L5"/>
    </sheetView>
  </sheetViews>
  <sheetFormatPr defaultColWidth="9" defaultRowHeight="13.5"/>
  <cols>
    <col min="1" max="1" width="5.125" style="3" customWidth="1"/>
    <col min="2" max="2" width="5.625" style="3" customWidth="1"/>
    <col min="3" max="3" width="6.625" style="3" customWidth="1"/>
    <col min="4" max="4" width="4.625" style="3" customWidth="1"/>
    <col min="5" max="5" width="6.625" style="3" customWidth="1"/>
    <col min="6" max="6" width="7.625" style="3" customWidth="1"/>
    <col min="7" max="7" width="12.625" style="3" customWidth="1"/>
    <col min="8" max="9" width="7.625" style="3" customWidth="1"/>
    <col min="10" max="10" width="4.625" style="3" customWidth="1"/>
    <col min="11" max="11" width="9.625" style="3" customWidth="1"/>
    <col min="12" max="12" width="4.625" style="3" customWidth="1"/>
    <col min="13" max="14" width="6.25" style="3" customWidth="1"/>
    <col min="15" max="15" width="23.75" style="3" customWidth="1"/>
    <col min="16" max="18" width="9" style="3" hidden="1" customWidth="1"/>
    <col min="19" max="19" width="11" style="3" hidden="1" customWidth="1"/>
    <col min="20" max="43" width="9" style="3" hidden="1" customWidth="1"/>
    <col min="44" max="44" width="9.75" style="3" hidden="1" customWidth="1"/>
    <col min="45" max="46" width="9.75" style="3" customWidth="1"/>
    <col min="47" max="50" width="9" style="3" customWidth="1"/>
    <col min="51" max="16384" width="9" style="3"/>
  </cols>
  <sheetData>
    <row r="1" spans="1:50">
      <c r="A1" s="2" t="s">
        <v>3551</v>
      </c>
      <c r="O1" s="57"/>
      <c r="P1" s="1709" t="s">
        <v>3473</v>
      </c>
      <c r="Q1" s="1709" t="s">
        <v>3473</v>
      </c>
      <c r="R1" s="1709" t="s">
        <v>3473</v>
      </c>
      <c r="S1" s="1709" t="s">
        <v>3473</v>
      </c>
      <c r="T1" s="1709" t="s">
        <v>3473</v>
      </c>
      <c r="U1" s="1709" t="s">
        <v>3473</v>
      </c>
      <c r="V1" s="1709" t="s">
        <v>3473</v>
      </c>
      <c r="W1" s="1709" t="s">
        <v>3473</v>
      </c>
      <c r="X1" s="1709" t="s">
        <v>3473</v>
      </c>
      <c r="Y1" s="1709" t="s">
        <v>3473</v>
      </c>
      <c r="Z1" s="1709" t="s">
        <v>3473</v>
      </c>
      <c r="AA1" s="1709" t="s">
        <v>3473</v>
      </c>
      <c r="AB1" s="1709" t="s">
        <v>3473</v>
      </c>
      <c r="AC1" s="1709" t="s">
        <v>3473</v>
      </c>
      <c r="AD1" s="1709" t="s">
        <v>3473</v>
      </c>
      <c r="AE1" s="1709" t="s">
        <v>3473</v>
      </c>
      <c r="AF1" s="1709" t="s">
        <v>3473</v>
      </c>
      <c r="AG1" s="1709" t="s">
        <v>3473</v>
      </c>
      <c r="AH1" s="1709" t="s">
        <v>3473</v>
      </c>
      <c r="AI1" s="1709" t="s">
        <v>3473</v>
      </c>
      <c r="AJ1" s="1709" t="s">
        <v>3473</v>
      </c>
      <c r="AK1" s="1709" t="s">
        <v>3473</v>
      </c>
      <c r="AL1" s="1709" t="s">
        <v>3473</v>
      </c>
      <c r="AM1" s="1709" t="s">
        <v>3473</v>
      </c>
      <c r="AN1" s="1709" t="s">
        <v>3473</v>
      </c>
      <c r="AO1" s="1709" t="s">
        <v>3473</v>
      </c>
      <c r="AP1" s="1709" t="s">
        <v>3473</v>
      </c>
      <c r="AQ1" s="1709" t="s">
        <v>3473</v>
      </c>
      <c r="AR1" s="1709" t="s">
        <v>3473</v>
      </c>
      <c r="AS1" s="57"/>
      <c r="AT1" s="57"/>
      <c r="AU1" s="57"/>
      <c r="AV1" s="57"/>
      <c r="AW1" s="57"/>
      <c r="AX1" s="57"/>
    </row>
    <row r="2" spans="1:50" ht="15.95" customHeight="1">
      <c r="A2" s="16" t="s">
        <v>186</v>
      </c>
      <c r="B2" s="4"/>
      <c r="C2" s="4"/>
      <c r="D2" s="4"/>
      <c r="E2" s="4"/>
      <c r="F2" s="4"/>
      <c r="G2" s="4"/>
      <c r="H2" s="4"/>
      <c r="I2" s="4"/>
      <c r="J2" s="4"/>
      <c r="K2" s="2629" t="s">
        <v>187</v>
      </c>
      <c r="L2" s="2630"/>
      <c r="M2" s="3124" t="str">
        <f>IF(参照元!$F$15="新規","",参照元!$F$15)</f>
        <v/>
      </c>
      <c r="N2" s="3125"/>
      <c r="O2" s="57"/>
      <c r="P2" s="60"/>
      <c r="Q2" s="60"/>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69" t="s">
        <v>2768</v>
      </c>
      <c r="AT2" s="70">
        <v>0</v>
      </c>
      <c r="AU2" s="57"/>
      <c r="AV2" s="57"/>
      <c r="AW2" s="57"/>
      <c r="AX2" s="57"/>
    </row>
    <row r="3" spans="1:50" ht="20.100000000000001" customHeight="1">
      <c r="A3" s="2631" t="s">
        <v>322</v>
      </c>
      <c r="B3" s="2631"/>
      <c r="C3" s="2631"/>
      <c r="D3" s="2631"/>
      <c r="E3" s="2631"/>
      <c r="F3" s="2631"/>
      <c r="G3" s="2631"/>
      <c r="H3" s="2631"/>
      <c r="I3" s="2631"/>
      <c r="J3" s="2631"/>
      <c r="K3" s="2631"/>
      <c r="L3" s="2631"/>
      <c r="M3" s="2631"/>
      <c r="N3" s="2631"/>
      <c r="O3" s="57"/>
      <c r="P3" s="1708"/>
      <c r="Q3" s="1708"/>
      <c r="R3" s="1390"/>
      <c r="S3" s="1390"/>
      <c r="T3" s="1390"/>
      <c r="U3" s="1390"/>
      <c r="V3" s="1390"/>
      <c r="W3" s="1390"/>
      <c r="X3" s="1390"/>
      <c r="Y3" s="1390"/>
      <c r="Z3" s="1390"/>
      <c r="AA3" s="1390"/>
      <c r="AB3" s="1390"/>
      <c r="AC3" s="1390"/>
      <c r="AD3" s="1390"/>
      <c r="AE3" s="1390"/>
      <c r="AF3" s="1390"/>
      <c r="AG3" s="1390"/>
      <c r="AH3" s="1390"/>
      <c r="AI3" s="1390"/>
      <c r="AJ3" s="1390"/>
      <c r="AK3" s="1390"/>
      <c r="AL3" s="1390"/>
      <c r="AM3" s="1390"/>
      <c r="AN3" s="1390"/>
      <c r="AO3" s="1390"/>
      <c r="AP3" s="1390"/>
      <c r="AQ3" s="1390"/>
      <c r="AR3" s="1390"/>
      <c r="AS3" s="636"/>
      <c r="AT3" s="636"/>
      <c r="AU3" s="636"/>
      <c r="AV3" s="57"/>
      <c r="AW3" s="57"/>
      <c r="AX3" s="57"/>
    </row>
    <row r="4" spans="1:50" ht="18" customHeight="1">
      <c r="O4" s="638" t="s">
        <v>2781</v>
      </c>
      <c r="P4" s="60"/>
      <c r="Q4" s="60"/>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row>
    <row r="5" spans="1:50" ht="18.95" customHeight="1">
      <c r="H5" s="17"/>
      <c r="I5" s="17"/>
      <c r="J5" s="41"/>
      <c r="K5" s="3126" t="s">
        <v>257</v>
      </c>
      <c r="L5" s="3126"/>
      <c r="M5" s="54" t="s">
        <v>2783</v>
      </c>
      <c r="N5" s="55" t="s">
        <v>2784</v>
      </c>
      <c r="O5" s="639" t="str">
        <f>IFERROR(DATE(VALUE(SUBSTITUTE(報1!K5,"年","")),VALUE(SUBSTITUTE(報1!M5,"月","")),VALUE(SUBSTITUTE(報1!N5,"日",""))),"")</f>
        <v/>
      </c>
      <c r="P5" s="60"/>
      <c r="Q5" s="60"/>
      <c r="R5" s="57"/>
      <c r="S5" s="58" t="str">
        <f>IFERROR(DATE(VALUE(SUBSTITUTE(K5,"年","")),VALUE(SUBSTITUTE(M5,"月","")),VALUE(SUBSTITUTE(N5,"日",""))),"")</f>
        <v/>
      </c>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row>
    <row r="6" spans="1:50" ht="24" customHeight="1" thickBot="1">
      <c r="A6" s="45" t="s">
        <v>188</v>
      </c>
      <c r="B6" s="45"/>
      <c r="C6" s="45"/>
      <c r="D6" s="18"/>
      <c r="E6" s="18"/>
      <c r="F6" s="18"/>
      <c r="G6" s="18"/>
      <c r="H6" s="18"/>
      <c r="I6" s="18"/>
      <c r="J6" s="18"/>
      <c r="K6" s="18"/>
      <c r="L6" s="18"/>
      <c r="M6" s="18"/>
      <c r="N6" s="18"/>
      <c r="O6" s="57"/>
      <c r="P6" s="767"/>
      <c r="Q6" s="60"/>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row>
    <row r="7" spans="1:50" ht="30" customHeight="1" thickBot="1">
      <c r="A7" s="2632" t="s">
        <v>321</v>
      </c>
      <c r="B7" s="2632"/>
      <c r="C7" s="2632"/>
      <c r="D7" s="18"/>
      <c r="E7" s="18"/>
      <c r="F7" s="18"/>
      <c r="G7" s="18"/>
      <c r="H7" s="26" t="s">
        <v>132</v>
      </c>
      <c r="I7" s="2633" t="str">
        <f>IF(はじめに!$B$20="","",報1!I7)</f>
        <v>　</v>
      </c>
      <c r="J7" s="2633"/>
      <c r="K7" s="2633"/>
      <c r="L7" s="2633"/>
      <c r="M7" s="2633"/>
      <c r="N7" s="2633"/>
      <c r="O7" s="57"/>
      <c r="P7" s="1380" t="b">
        <v>0</v>
      </c>
      <c r="Q7" s="57" t="s">
        <v>349</v>
      </c>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row>
    <row r="8" spans="1:50" ht="30" customHeight="1" thickTop="1">
      <c r="A8" s="18"/>
      <c r="B8" s="18"/>
      <c r="C8" s="18"/>
      <c r="D8" s="18"/>
      <c r="E8" s="18"/>
      <c r="F8" s="18"/>
      <c r="G8" s="18"/>
      <c r="H8" s="2648" t="s">
        <v>133</v>
      </c>
      <c r="I8" s="3138" t="str">
        <f>IF(はじめに!$B$20="","",報1!I8)</f>
        <v>　</v>
      </c>
      <c r="J8" s="3138"/>
      <c r="K8" s="3138"/>
      <c r="L8" s="3138"/>
      <c r="M8" s="3138"/>
      <c r="N8" s="3138"/>
      <c r="O8" s="637"/>
      <c r="P8" s="1381" t="b">
        <f>IF(はじめに!$B$20="",FALSE,報1!P8)</f>
        <v>0</v>
      </c>
      <c r="Q8" s="57" t="s">
        <v>350</v>
      </c>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row>
    <row r="9" spans="1:50" ht="30" customHeight="1">
      <c r="A9" s="18"/>
      <c r="B9" s="18"/>
      <c r="C9" s="18"/>
      <c r="D9" s="18"/>
      <c r="E9" s="18"/>
      <c r="F9" s="18"/>
      <c r="G9" s="18"/>
      <c r="H9" s="2648"/>
      <c r="I9" s="2634" t="str">
        <f>IF(はじめに!$B$20="","",報1!I9)</f>
        <v>　</v>
      </c>
      <c r="J9" s="2634"/>
      <c r="K9" s="2634"/>
      <c r="L9" s="2634"/>
      <c r="M9" s="2634"/>
      <c r="N9" s="2634"/>
      <c r="O9" s="57"/>
      <c r="P9" s="1381" t="b">
        <v>0</v>
      </c>
      <c r="Q9" s="57" t="s">
        <v>351</v>
      </c>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row>
    <row r="10" spans="1:50" ht="14.25" customHeight="1">
      <c r="A10" s="18"/>
      <c r="B10" s="18"/>
      <c r="C10" s="18"/>
      <c r="D10" s="18"/>
      <c r="E10" s="18"/>
      <c r="F10" s="18"/>
      <c r="G10" s="18"/>
      <c r="H10" s="18" t="s">
        <v>168</v>
      </c>
      <c r="O10" s="57"/>
      <c r="P10" s="1381" t="b">
        <v>0</v>
      </c>
      <c r="Q10" s="57" t="s">
        <v>1935</v>
      </c>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row>
    <row r="11" spans="1:50" ht="15" customHeight="1">
      <c r="A11" s="18"/>
      <c r="B11" s="18"/>
      <c r="C11" s="18"/>
      <c r="D11" s="18"/>
      <c r="E11" s="18"/>
      <c r="F11" s="18"/>
      <c r="G11" s="18"/>
      <c r="H11" s="18"/>
      <c r="I11" s="18"/>
      <c r="J11" s="18"/>
      <c r="K11" s="18"/>
      <c r="L11" s="18"/>
      <c r="M11" s="18"/>
      <c r="N11" s="18"/>
      <c r="O11" s="57"/>
      <c r="P11" s="1381" t="b">
        <f>IF(はじめに!$B$20="",FALSE,報1!P11)</f>
        <v>0</v>
      </c>
      <c r="Q11" s="57" t="s">
        <v>1936</v>
      </c>
      <c r="R11" s="57" t="str">
        <f>LEFT(S11,1)&amp;LEFT(S11,1)</f>
        <v>ＡＡ</v>
      </c>
      <c r="S11" s="59" t="s">
        <v>0</v>
      </c>
      <c r="T11" s="59" t="s">
        <v>1</v>
      </c>
      <c r="U11" s="59" t="s">
        <v>2</v>
      </c>
      <c r="V11" s="59"/>
      <c r="W11" s="59"/>
      <c r="X11" s="59"/>
      <c r="Y11" s="59"/>
      <c r="Z11" s="59"/>
      <c r="AA11" s="59"/>
      <c r="AB11" s="59"/>
      <c r="AC11" s="59"/>
      <c r="AD11" s="59"/>
      <c r="AE11" s="59"/>
      <c r="AF11" s="59"/>
      <c r="AG11" s="59"/>
      <c r="AH11" s="59"/>
      <c r="AI11" s="59"/>
      <c r="AJ11" s="59"/>
      <c r="AK11" s="59"/>
      <c r="AL11" s="59"/>
      <c r="AM11" s="59"/>
      <c r="AN11" s="59"/>
      <c r="AO11" s="59"/>
      <c r="AP11" s="59"/>
      <c r="AQ11" s="59"/>
      <c r="AR11" s="57"/>
      <c r="AS11" s="57"/>
      <c r="AT11" s="57"/>
      <c r="AU11" s="57"/>
      <c r="AV11" s="57"/>
      <c r="AW11" s="57"/>
      <c r="AX11" s="57"/>
    </row>
    <row r="12" spans="1:50" ht="41.25" customHeight="1" thickBot="1">
      <c r="A12" s="3127" t="s">
        <v>320</v>
      </c>
      <c r="B12" s="3127"/>
      <c r="C12" s="3127"/>
      <c r="D12" s="3127"/>
      <c r="E12" s="3127"/>
      <c r="F12" s="3127"/>
      <c r="G12" s="3127"/>
      <c r="H12" s="3127"/>
      <c r="I12" s="3127"/>
      <c r="J12" s="3127"/>
      <c r="K12" s="3127"/>
      <c r="L12" s="3127"/>
      <c r="M12" s="3127"/>
      <c r="N12" s="3127"/>
      <c r="O12" s="57"/>
      <c r="P12" s="1382" t="b">
        <v>0</v>
      </c>
      <c r="Q12" s="57" t="s">
        <v>352</v>
      </c>
      <c r="R12" s="57" t="str">
        <f t="shared" ref="R12:R30" si="0">LEFT(S12,1)&amp;LEFT(S12,1)</f>
        <v>ＢＢ</v>
      </c>
      <c r="S12" s="59" t="s">
        <v>3</v>
      </c>
      <c r="T12" s="59" t="s">
        <v>4</v>
      </c>
      <c r="U12" s="59" t="s">
        <v>5</v>
      </c>
      <c r="V12" s="59"/>
      <c r="W12" s="59"/>
      <c r="X12" s="59"/>
      <c r="Y12" s="59"/>
      <c r="Z12" s="59"/>
      <c r="AA12" s="59"/>
      <c r="AB12" s="59"/>
      <c r="AC12" s="59"/>
      <c r="AD12" s="59"/>
      <c r="AE12" s="59"/>
      <c r="AF12" s="59"/>
      <c r="AG12" s="59"/>
      <c r="AH12" s="59"/>
      <c r="AI12" s="59"/>
      <c r="AJ12" s="59"/>
      <c r="AK12" s="59"/>
      <c r="AL12" s="59"/>
      <c r="AM12" s="59"/>
      <c r="AN12" s="59"/>
      <c r="AO12" s="59"/>
      <c r="AP12" s="59"/>
      <c r="AQ12" s="59"/>
      <c r="AR12" s="57"/>
      <c r="AS12" s="57"/>
      <c r="AT12" s="57"/>
      <c r="AU12" s="57"/>
      <c r="AV12" s="57"/>
      <c r="AW12" s="57"/>
      <c r="AX12" s="57"/>
    </row>
    <row r="13" spans="1:50" ht="15" customHeight="1">
      <c r="A13" s="21" t="s">
        <v>138</v>
      </c>
      <c r="B13" s="4"/>
      <c r="C13" s="4"/>
      <c r="D13" s="4"/>
      <c r="E13" s="4"/>
      <c r="F13" s="4"/>
      <c r="G13" s="4"/>
      <c r="H13" s="4"/>
      <c r="I13" s="4"/>
      <c r="J13" s="4"/>
      <c r="K13" s="4"/>
      <c r="L13" s="4"/>
      <c r="M13" s="4"/>
      <c r="N13" s="2"/>
      <c r="O13" s="57"/>
      <c r="P13" s="57"/>
      <c r="Q13" s="57"/>
      <c r="R13" s="57" t="str">
        <f t="shared" si="0"/>
        <v>ＣＣ</v>
      </c>
      <c r="S13" s="59" t="s">
        <v>6</v>
      </c>
      <c r="T13" s="59" t="s">
        <v>7</v>
      </c>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7"/>
      <c r="AS13" s="57"/>
      <c r="AT13" s="57"/>
      <c r="AU13" s="57"/>
      <c r="AV13" s="57"/>
      <c r="AW13" s="57"/>
      <c r="AX13" s="57"/>
    </row>
    <row r="14" spans="1:50" ht="14.25" customHeight="1">
      <c r="A14" s="2639" t="s">
        <v>190</v>
      </c>
      <c r="B14" s="2640"/>
      <c r="C14" s="2641"/>
      <c r="D14" s="3121" t="str">
        <f>IF(はじめに!$B$20="","",報1!D14)</f>
        <v>　</v>
      </c>
      <c r="E14" s="3122"/>
      <c r="F14" s="3122"/>
      <c r="G14" s="3122"/>
      <c r="H14" s="3122"/>
      <c r="I14" s="3122"/>
      <c r="J14" s="3122"/>
      <c r="K14" s="3122"/>
      <c r="L14" s="3122"/>
      <c r="M14" s="3122"/>
      <c r="N14" s="3123"/>
      <c r="O14" s="57"/>
      <c r="P14" s="57"/>
      <c r="Q14" s="57"/>
      <c r="R14" s="57" t="str">
        <f t="shared" si="0"/>
        <v>ＤＤ</v>
      </c>
      <c r="S14" s="59" t="s">
        <v>8</v>
      </c>
      <c r="T14" s="59" t="s">
        <v>9</v>
      </c>
      <c r="U14" s="59" t="s">
        <v>10</v>
      </c>
      <c r="V14" s="59" t="s">
        <v>11</v>
      </c>
      <c r="W14" s="59"/>
      <c r="X14" s="59"/>
      <c r="Y14" s="59"/>
      <c r="Z14" s="59"/>
      <c r="AA14" s="59"/>
      <c r="AB14" s="59"/>
      <c r="AC14" s="59"/>
      <c r="AD14" s="59"/>
      <c r="AE14" s="59"/>
      <c r="AF14" s="59"/>
      <c r="AG14" s="59"/>
      <c r="AH14" s="59"/>
      <c r="AI14" s="59"/>
      <c r="AJ14" s="59"/>
      <c r="AK14" s="59"/>
      <c r="AL14" s="59"/>
      <c r="AM14" s="59"/>
      <c r="AN14" s="59"/>
      <c r="AO14" s="59"/>
      <c r="AP14" s="59"/>
      <c r="AQ14" s="59"/>
      <c r="AR14" s="57"/>
      <c r="AS14" s="57"/>
      <c r="AT14" s="57"/>
      <c r="AU14" s="57"/>
      <c r="AV14" s="57"/>
      <c r="AW14" s="57"/>
      <c r="AX14" s="57"/>
    </row>
    <row r="15" spans="1:50" ht="14.25" customHeight="1">
      <c r="A15" s="2642"/>
      <c r="B15" s="2643"/>
      <c r="C15" s="2644"/>
      <c r="D15" s="3128" t="str">
        <f>IF(はじめに!$B$20="","",報1!D15)</f>
        <v>　</v>
      </c>
      <c r="E15" s="3129"/>
      <c r="F15" s="3129"/>
      <c r="G15" s="3129"/>
      <c r="H15" s="3129"/>
      <c r="I15" s="3129"/>
      <c r="J15" s="3129"/>
      <c r="K15" s="3129"/>
      <c r="L15" s="3129"/>
      <c r="M15" s="3129"/>
      <c r="N15" s="3130"/>
      <c r="O15" s="57"/>
      <c r="P15" s="57"/>
      <c r="Q15" s="57"/>
      <c r="R15" s="57" t="str">
        <f t="shared" si="0"/>
        <v>ＥＥ</v>
      </c>
      <c r="S15" s="59" t="s">
        <v>12</v>
      </c>
      <c r="T15" s="59" t="s">
        <v>13</v>
      </c>
      <c r="U15" s="59" t="s">
        <v>14</v>
      </c>
      <c r="V15" s="59" t="s">
        <v>15</v>
      </c>
      <c r="W15" s="59" t="s">
        <v>16</v>
      </c>
      <c r="X15" s="59" t="s">
        <v>17</v>
      </c>
      <c r="Y15" s="59" t="s">
        <v>18</v>
      </c>
      <c r="Z15" s="59" t="s">
        <v>19</v>
      </c>
      <c r="AA15" s="59" t="s">
        <v>20</v>
      </c>
      <c r="AB15" s="59" t="s">
        <v>21</v>
      </c>
      <c r="AC15" s="59" t="s">
        <v>22</v>
      </c>
      <c r="AD15" s="59" t="s">
        <v>23</v>
      </c>
      <c r="AE15" s="59" t="s">
        <v>24</v>
      </c>
      <c r="AF15" s="59" t="s">
        <v>25</v>
      </c>
      <c r="AG15" s="59" t="s">
        <v>26</v>
      </c>
      <c r="AH15" s="59" t="s">
        <v>27</v>
      </c>
      <c r="AI15" s="59" t="s">
        <v>28</v>
      </c>
      <c r="AJ15" s="59" t="s">
        <v>29</v>
      </c>
      <c r="AK15" s="59" t="s">
        <v>30</v>
      </c>
      <c r="AL15" s="59" t="s">
        <v>31</v>
      </c>
      <c r="AM15" s="59" t="s">
        <v>32</v>
      </c>
      <c r="AN15" s="59" t="s">
        <v>33</v>
      </c>
      <c r="AO15" s="59" t="s">
        <v>34</v>
      </c>
      <c r="AP15" s="59" t="s">
        <v>35</v>
      </c>
      <c r="AQ15" s="59" t="s">
        <v>36</v>
      </c>
      <c r="AR15" s="57"/>
      <c r="AS15" s="57"/>
      <c r="AT15" s="57"/>
      <c r="AU15" s="57"/>
      <c r="AV15" s="57"/>
      <c r="AW15" s="57"/>
      <c r="AX15" s="57"/>
    </row>
    <row r="16" spans="1:50" ht="28.5" customHeight="1">
      <c r="A16" s="2655" t="s">
        <v>191</v>
      </c>
      <c r="B16" s="2656"/>
      <c r="C16" s="2657"/>
      <c r="D16" s="2658" t="str">
        <f>IF(はじめに!$B$20="","",報1!D16)</f>
        <v>　</v>
      </c>
      <c r="E16" s="2659"/>
      <c r="F16" s="2659"/>
      <c r="G16" s="2659"/>
      <c r="H16" s="2659"/>
      <c r="I16" s="2659"/>
      <c r="J16" s="2659"/>
      <c r="K16" s="2659"/>
      <c r="L16" s="2659"/>
      <c r="M16" s="2659"/>
      <c r="N16" s="2660"/>
      <c r="O16" s="57"/>
      <c r="P16" s="57"/>
      <c r="Q16" s="57"/>
      <c r="R16" s="57" t="str">
        <f t="shared" si="0"/>
        <v>ＦＦ</v>
      </c>
      <c r="S16" s="59" t="s">
        <v>37</v>
      </c>
      <c r="T16" s="59" t="s">
        <v>38</v>
      </c>
      <c r="U16" s="59" t="s">
        <v>39</v>
      </c>
      <c r="V16" s="59" t="s">
        <v>40</v>
      </c>
      <c r="W16" s="59" t="s">
        <v>41</v>
      </c>
      <c r="X16" s="59"/>
      <c r="Y16" s="59"/>
      <c r="Z16" s="59"/>
      <c r="AA16" s="59"/>
      <c r="AB16" s="59"/>
      <c r="AC16" s="59"/>
      <c r="AD16" s="59"/>
      <c r="AE16" s="59"/>
      <c r="AF16" s="59"/>
      <c r="AG16" s="59"/>
      <c r="AH16" s="59"/>
      <c r="AI16" s="59"/>
      <c r="AJ16" s="59"/>
      <c r="AK16" s="59"/>
      <c r="AL16" s="59"/>
      <c r="AM16" s="59"/>
      <c r="AN16" s="59"/>
      <c r="AO16" s="59"/>
      <c r="AP16" s="59"/>
      <c r="AQ16" s="59"/>
      <c r="AR16" s="57"/>
      <c r="AS16" s="57"/>
      <c r="AT16" s="57"/>
      <c r="AU16" s="57"/>
      <c r="AV16" s="57"/>
      <c r="AW16" s="57"/>
      <c r="AX16" s="57"/>
    </row>
    <row r="17" spans="1:50" ht="26.1" customHeight="1">
      <c r="A17" s="2639" t="s">
        <v>120</v>
      </c>
      <c r="B17" s="2661"/>
      <c r="C17" s="2661"/>
      <c r="D17" s="2664" t="s">
        <v>117</v>
      </c>
      <c r="E17" s="2665"/>
      <c r="F17" s="2666" t="str">
        <f>IF(報1!F17="","",報1!F17)</f>
        <v>　</v>
      </c>
      <c r="G17" s="2666"/>
      <c r="H17" s="2666"/>
      <c r="I17" s="2666"/>
      <c r="J17" s="2666"/>
      <c r="K17" s="2666"/>
      <c r="L17" s="2666"/>
      <c r="M17" s="2666"/>
      <c r="N17" s="2667"/>
      <c r="O17" s="57"/>
      <c r="P17" s="57"/>
      <c r="Q17" s="57"/>
      <c r="R17" s="57" t="str">
        <f t="shared" si="0"/>
        <v>ＧＧ</v>
      </c>
      <c r="S17" s="59" t="s">
        <v>42</v>
      </c>
      <c r="T17" s="59" t="s">
        <v>43</v>
      </c>
      <c r="U17" s="59" t="s">
        <v>44</v>
      </c>
      <c r="V17" s="59" t="s">
        <v>45</v>
      </c>
      <c r="W17" s="59" t="s">
        <v>46</v>
      </c>
      <c r="X17" s="59" t="s">
        <v>47</v>
      </c>
      <c r="Y17" s="59"/>
      <c r="Z17" s="59"/>
      <c r="AA17" s="59"/>
      <c r="AB17" s="59"/>
      <c r="AC17" s="59"/>
      <c r="AD17" s="59"/>
      <c r="AE17" s="59"/>
      <c r="AF17" s="59"/>
      <c r="AG17" s="59"/>
      <c r="AH17" s="59"/>
      <c r="AI17" s="59"/>
      <c r="AJ17" s="59"/>
      <c r="AK17" s="59"/>
      <c r="AL17" s="59"/>
      <c r="AM17" s="59"/>
      <c r="AN17" s="59"/>
      <c r="AO17" s="59"/>
      <c r="AP17" s="59"/>
      <c r="AQ17" s="59"/>
      <c r="AR17" s="57"/>
      <c r="AS17" s="57"/>
      <c r="AT17" s="57"/>
      <c r="AU17" s="57"/>
      <c r="AV17" s="57"/>
      <c r="AW17" s="57"/>
      <c r="AX17" s="57"/>
    </row>
    <row r="18" spans="1:50" ht="26.1" customHeight="1">
      <c r="A18" s="2662"/>
      <c r="B18" s="2663"/>
      <c r="C18" s="2663"/>
      <c r="D18" s="2668" t="s">
        <v>118</v>
      </c>
      <c r="E18" s="2669"/>
      <c r="F18" s="2670" t="str">
        <f>IF(報1!F18="","",報1!F18)</f>
        <v>　</v>
      </c>
      <c r="G18" s="2671"/>
      <c r="H18" s="2671"/>
      <c r="I18" s="2671"/>
      <c r="J18" s="2671"/>
      <c r="K18" s="2671"/>
      <c r="L18" s="2671"/>
      <c r="M18" s="2671"/>
      <c r="N18" s="2672"/>
      <c r="O18" s="57"/>
      <c r="P18" s="57"/>
      <c r="Q18" s="57"/>
      <c r="R18" s="57" t="str">
        <f t="shared" si="0"/>
        <v>ＨＨ</v>
      </c>
      <c r="S18" s="59" t="s">
        <v>48</v>
      </c>
      <c r="T18" s="59" t="s">
        <v>49</v>
      </c>
      <c r="U18" s="59" t="s">
        <v>50</v>
      </c>
      <c r="V18" s="59" t="s">
        <v>51</v>
      </c>
      <c r="W18" s="59" t="s">
        <v>52</v>
      </c>
      <c r="X18" s="59" t="s">
        <v>53</v>
      </c>
      <c r="Y18" s="59" t="s">
        <v>54</v>
      </c>
      <c r="Z18" s="59" t="s">
        <v>55</v>
      </c>
      <c r="AA18" s="59" t="s">
        <v>56</v>
      </c>
      <c r="AB18" s="59"/>
      <c r="AC18" s="59"/>
      <c r="AD18" s="59"/>
      <c r="AE18" s="59"/>
      <c r="AF18" s="59"/>
      <c r="AG18" s="59"/>
      <c r="AH18" s="59"/>
      <c r="AI18" s="59"/>
      <c r="AJ18" s="59"/>
      <c r="AK18" s="59"/>
      <c r="AL18" s="59"/>
      <c r="AM18" s="59"/>
      <c r="AN18" s="59"/>
      <c r="AO18" s="59"/>
      <c r="AP18" s="59"/>
      <c r="AQ18" s="59"/>
      <c r="AR18" s="57"/>
      <c r="AS18" s="57"/>
      <c r="AT18" s="57"/>
      <c r="AU18" s="57"/>
      <c r="AV18" s="57"/>
      <c r="AW18" s="57"/>
      <c r="AX18" s="57"/>
    </row>
    <row r="19" spans="1:50" ht="27.95" customHeight="1">
      <c r="A19" s="2689" t="s">
        <v>124</v>
      </c>
      <c r="B19" s="2690"/>
      <c r="C19" s="2691"/>
      <c r="D19" s="172"/>
      <c r="E19" s="2698" t="s">
        <v>301</v>
      </c>
      <c r="F19" s="2699"/>
      <c r="G19" s="2699"/>
      <c r="H19" s="2699"/>
      <c r="I19" s="2699"/>
      <c r="J19" s="2699"/>
      <c r="K19" s="2699"/>
      <c r="L19" s="2699"/>
      <c r="M19" s="2699"/>
      <c r="N19" s="2700"/>
      <c r="O19" s="57"/>
      <c r="P19" s="57"/>
      <c r="Q19" s="57"/>
      <c r="R19" s="57" t="str">
        <f t="shared" si="0"/>
        <v>ＩＩ</v>
      </c>
      <c r="S19" s="59" t="s">
        <v>57</v>
      </c>
      <c r="T19" s="59" t="s">
        <v>58</v>
      </c>
      <c r="U19" s="59" t="s">
        <v>59</v>
      </c>
      <c r="V19" s="59" t="s">
        <v>60</v>
      </c>
      <c r="W19" s="59" t="s">
        <v>61</v>
      </c>
      <c r="X19" s="59" t="s">
        <v>62</v>
      </c>
      <c r="Y19" s="59" t="s">
        <v>63</v>
      </c>
      <c r="Z19" s="59" t="s">
        <v>64</v>
      </c>
      <c r="AA19" s="59" t="s">
        <v>65</v>
      </c>
      <c r="AB19" s="59" t="s">
        <v>66</v>
      </c>
      <c r="AC19" s="59" t="s">
        <v>67</v>
      </c>
      <c r="AD19" s="59" t="s">
        <v>68</v>
      </c>
      <c r="AE19" s="59" t="s">
        <v>69</v>
      </c>
      <c r="AF19" s="59"/>
      <c r="AG19" s="59"/>
      <c r="AH19" s="59"/>
      <c r="AI19" s="59"/>
      <c r="AJ19" s="59"/>
      <c r="AK19" s="59"/>
      <c r="AL19" s="59"/>
      <c r="AM19" s="59"/>
      <c r="AN19" s="59"/>
      <c r="AO19" s="59"/>
      <c r="AP19" s="59"/>
      <c r="AQ19" s="59"/>
      <c r="AR19" s="57"/>
      <c r="AS19" s="57"/>
      <c r="AT19" s="57"/>
      <c r="AU19" s="57"/>
      <c r="AV19" s="57"/>
      <c r="AW19" s="57"/>
      <c r="AX19" s="57"/>
    </row>
    <row r="20" spans="1:50" ht="27.95" customHeight="1">
      <c r="A20" s="2692"/>
      <c r="B20" s="2693"/>
      <c r="C20" s="2694"/>
      <c r="D20" s="406"/>
      <c r="E20" s="2701" t="s">
        <v>302</v>
      </c>
      <c r="F20" s="2701"/>
      <c r="G20" s="2701"/>
      <c r="H20" s="2701"/>
      <c r="I20" s="2701"/>
      <c r="J20" s="2701"/>
      <c r="K20" s="2701"/>
      <c r="L20" s="2701"/>
      <c r="M20" s="2701"/>
      <c r="N20" s="2702"/>
      <c r="O20" s="57"/>
      <c r="P20" s="57"/>
      <c r="Q20" s="57"/>
      <c r="R20" s="57" t="str">
        <f t="shared" si="0"/>
        <v>ＪＪ</v>
      </c>
      <c r="S20" s="59" t="s">
        <v>70</v>
      </c>
      <c r="T20" s="59" t="s">
        <v>71</v>
      </c>
      <c r="U20" s="59" t="s">
        <v>72</v>
      </c>
      <c r="V20" s="59" t="s">
        <v>73</v>
      </c>
      <c r="W20" s="59" t="s">
        <v>74</v>
      </c>
      <c r="X20" s="59" t="s">
        <v>75</v>
      </c>
      <c r="Y20" s="59" t="s">
        <v>76</v>
      </c>
      <c r="Z20" s="59"/>
      <c r="AA20" s="59"/>
      <c r="AB20" s="59"/>
      <c r="AC20" s="59"/>
      <c r="AD20" s="59"/>
      <c r="AE20" s="59"/>
      <c r="AF20" s="59"/>
      <c r="AG20" s="59"/>
      <c r="AH20" s="59"/>
      <c r="AI20" s="59"/>
      <c r="AJ20" s="59"/>
      <c r="AK20" s="59"/>
      <c r="AL20" s="59"/>
      <c r="AM20" s="59"/>
      <c r="AN20" s="59"/>
      <c r="AO20" s="59"/>
      <c r="AP20" s="59"/>
      <c r="AQ20" s="59"/>
      <c r="AR20" s="57"/>
      <c r="AS20" s="57"/>
      <c r="AT20" s="57"/>
      <c r="AU20" s="57"/>
      <c r="AV20" s="57"/>
      <c r="AW20" s="57"/>
      <c r="AX20" s="57"/>
    </row>
    <row r="21" spans="1:50" ht="27.95" customHeight="1">
      <c r="A21" s="2692"/>
      <c r="B21" s="2693"/>
      <c r="C21" s="2694"/>
      <c r="D21" s="407"/>
      <c r="E21" s="2701" t="s">
        <v>303</v>
      </c>
      <c r="F21" s="2701"/>
      <c r="G21" s="2701"/>
      <c r="H21" s="2701"/>
      <c r="I21" s="2701"/>
      <c r="J21" s="2701"/>
      <c r="K21" s="2701"/>
      <c r="L21" s="2701"/>
      <c r="M21" s="2701"/>
      <c r="N21" s="2702"/>
      <c r="O21" s="57"/>
      <c r="P21" s="57"/>
      <c r="Q21" s="57"/>
      <c r="R21" s="57" t="str">
        <f t="shared" si="0"/>
        <v>ＫＫ</v>
      </c>
      <c r="S21" s="59" t="s">
        <v>77</v>
      </c>
      <c r="T21" s="59" t="s">
        <v>78</v>
      </c>
      <c r="U21" s="59" t="s">
        <v>79</v>
      </c>
      <c r="V21" s="59" t="s">
        <v>80</v>
      </c>
      <c r="W21" s="59"/>
      <c r="X21" s="59"/>
      <c r="Y21" s="59"/>
      <c r="Z21" s="59"/>
      <c r="AA21" s="59"/>
      <c r="AB21" s="59"/>
      <c r="AC21" s="59"/>
      <c r="AD21" s="59"/>
      <c r="AE21" s="59"/>
      <c r="AF21" s="59"/>
      <c r="AG21" s="59"/>
      <c r="AH21" s="59"/>
      <c r="AI21" s="59"/>
      <c r="AJ21" s="59"/>
      <c r="AK21" s="59"/>
      <c r="AL21" s="59"/>
      <c r="AM21" s="59"/>
      <c r="AN21" s="59"/>
      <c r="AO21" s="59"/>
      <c r="AP21" s="59"/>
      <c r="AQ21" s="59"/>
      <c r="AR21" s="57"/>
      <c r="AS21" s="57"/>
      <c r="AT21" s="57"/>
      <c r="AU21" s="57"/>
      <c r="AV21" s="57"/>
      <c r="AW21" s="57"/>
      <c r="AX21" s="57"/>
    </row>
    <row r="22" spans="1:50" ht="27.95" customHeight="1">
      <c r="A22" s="2692"/>
      <c r="B22" s="2693"/>
      <c r="C22" s="2694"/>
      <c r="D22" s="145"/>
      <c r="E22" s="2713" t="s">
        <v>354</v>
      </c>
      <c r="F22" s="2713"/>
      <c r="G22" s="2713"/>
      <c r="H22" s="2713"/>
      <c r="I22" s="2713"/>
      <c r="J22" s="408"/>
      <c r="K22" s="820" t="s">
        <v>3559</v>
      </c>
      <c r="L22" s="409"/>
      <c r="M22" s="2673" t="s">
        <v>355</v>
      </c>
      <c r="N22" s="2674"/>
      <c r="O22" s="57"/>
      <c r="P22" s="57"/>
      <c r="Q22" s="57"/>
      <c r="R22" s="57" t="str">
        <f t="shared" si="0"/>
        <v>ＬＬ</v>
      </c>
      <c r="S22" s="59" t="s">
        <v>81</v>
      </c>
      <c r="T22" s="59" t="s">
        <v>82</v>
      </c>
      <c r="U22" s="59" t="s">
        <v>83</v>
      </c>
      <c r="V22" s="59" t="s">
        <v>84</v>
      </c>
      <c r="W22" s="59" t="s">
        <v>85</v>
      </c>
      <c r="X22" s="59"/>
      <c r="Y22" s="59"/>
      <c r="Z22" s="59"/>
      <c r="AA22" s="59"/>
      <c r="AB22" s="59"/>
      <c r="AC22" s="59"/>
      <c r="AD22" s="59"/>
      <c r="AE22" s="59"/>
      <c r="AF22" s="59"/>
      <c r="AG22" s="59"/>
      <c r="AH22" s="59"/>
      <c r="AI22" s="59"/>
      <c r="AJ22" s="59"/>
      <c r="AK22" s="59"/>
      <c r="AL22" s="59"/>
      <c r="AM22" s="59"/>
      <c r="AN22" s="59"/>
      <c r="AO22" s="59"/>
      <c r="AP22" s="59"/>
      <c r="AQ22" s="59"/>
      <c r="AR22" s="57"/>
      <c r="AS22" s="57"/>
      <c r="AT22" s="57"/>
      <c r="AU22" s="57"/>
      <c r="AV22" s="57"/>
      <c r="AW22" s="57"/>
      <c r="AX22" s="57"/>
    </row>
    <row r="23" spans="1:50" ht="27.95" customHeight="1">
      <c r="A23" s="2692"/>
      <c r="B23" s="2693"/>
      <c r="C23" s="2694"/>
      <c r="D23" s="2689" t="s">
        <v>192</v>
      </c>
      <c r="E23" s="2690"/>
      <c r="F23" s="3134"/>
      <c r="G23" s="3136">
        <f ca="1">ROUND(参照元!X15,0)</f>
        <v>0</v>
      </c>
      <c r="H23" s="2711" t="s">
        <v>167</v>
      </c>
      <c r="I23" s="3141" t="s">
        <v>194</v>
      </c>
      <c r="J23" s="3141"/>
      <c r="K23" s="3142"/>
      <c r="L23" s="3143" t="str">
        <f>参照元!Y15</f>
        <v>　</v>
      </c>
      <c r="M23" s="3144"/>
      <c r="N23" s="46" t="s">
        <v>176</v>
      </c>
      <c r="O23" s="57"/>
      <c r="P23" s="57"/>
      <c r="Q23" s="57"/>
      <c r="R23" s="57" t="str">
        <f t="shared" si="0"/>
        <v>ＭＭ</v>
      </c>
      <c r="S23" s="59" t="s">
        <v>86</v>
      </c>
      <c r="T23" s="59" t="s">
        <v>87</v>
      </c>
      <c r="U23" s="59" t="s">
        <v>88</v>
      </c>
      <c r="V23" s="59" t="s">
        <v>89</v>
      </c>
      <c r="W23" s="59"/>
      <c r="X23" s="59"/>
      <c r="Y23" s="59"/>
      <c r="Z23" s="59"/>
      <c r="AA23" s="59"/>
      <c r="AB23" s="59"/>
      <c r="AC23" s="59"/>
      <c r="AD23" s="59"/>
      <c r="AE23" s="59"/>
      <c r="AF23" s="59"/>
      <c r="AG23" s="59"/>
      <c r="AH23" s="59"/>
      <c r="AI23" s="59"/>
      <c r="AJ23" s="59"/>
      <c r="AK23" s="59"/>
      <c r="AL23" s="59"/>
      <c r="AM23" s="59"/>
      <c r="AN23" s="59"/>
      <c r="AO23" s="59"/>
      <c r="AP23" s="59"/>
      <c r="AQ23" s="59"/>
      <c r="AR23" s="57"/>
      <c r="AS23" s="57"/>
      <c r="AT23" s="57"/>
      <c r="AU23" s="57"/>
      <c r="AV23" s="57"/>
      <c r="AW23" s="57"/>
      <c r="AX23" s="57"/>
    </row>
    <row r="24" spans="1:50" ht="27.95" customHeight="1">
      <c r="A24" s="2692"/>
      <c r="B24" s="2693"/>
      <c r="C24" s="2694"/>
      <c r="D24" s="2695"/>
      <c r="E24" s="2696"/>
      <c r="F24" s="3135"/>
      <c r="G24" s="3137"/>
      <c r="H24" s="2712"/>
      <c r="I24" s="2675" t="s">
        <v>195</v>
      </c>
      <c r="J24" s="2676"/>
      <c r="K24" s="2677"/>
      <c r="L24" s="3139" t="str">
        <f>参照元!Z15</f>
        <v>　</v>
      </c>
      <c r="M24" s="3140"/>
      <c r="N24" s="47" t="s">
        <v>176</v>
      </c>
      <c r="O24" s="57"/>
      <c r="P24" s="57"/>
      <c r="Q24" s="57"/>
      <c r="R24" s="57" t="str">
        <f t="shared" si="0"/>
        <v>ＮＮ</v>
      </c>
      <c r="S24" s="59" t="s">
        <v>90</v>
      </c>
      <c r="T24" s="59" t="s">
        <v>126</v>
      </c>
      <c r="U24" s="59" t="s">
        <v>91</v>
      </c>
      <c r="V24" s="59" t="s">
        <v>92</v>
      </c>
      <c r="W24" s="59"/>
      <c r="X24" s="59"/>
      <c r="Y24" s="59"/>
      <c r="Z24" s="59"/>
      <c r="AA24" s="59"/>
      <c r="AB24" s="59"/>
      <c r="AC24" s="59"/>
      <c r="AD24" s="59"/>
      <c r="AE24" s="59"/>
      <c r="AF24" s="59"/>
      <c r="AG24" s="59"/>
      <c r="AH24" s="59"/>
      <c r="AI24" s="59"/>
      <c r="AJ24" s="59"/>
      <c r="AK24" s="59"/>
      <c r="AL24" s="59"/>
      <c r="AM24" s="59"/>
      <c r="AN24" s="59"/>
      <c r="AO24" s="59"/>
      <c r="AP24" s="59"/>
      <c r="AQ24" s="59"/>
      <c r="AR24" s="57"/>
      <c r="AS24" s="57"/>
      <c r="AT24" s="57"/>
      <c r="AU24" s="57"/>
      <c r="AV24" s="57"/>
      <c r="AW24" s="57"/>
      <c r="AX24" s="57"/>
    </row>
    <row r="25" spans="1:50" ht="40.5" customHeight="1">
      <c r="A25" s="2695"/>
      <c r="B25" s="2696"/>
      <c r="C25" s="2697"/>
      <c r="D25" s="3131" t="s">
        <v>139</v>
      </c>
      <c r="E25" s="3132"/>
      <c r="F25" s="3133"/>
      <c r="G25" s="1853">
        <f>参照元!AA15</f>
        <v>0</v>
      </c>
      <c r="H25" s="31" t="s">
        <v>140</v>
      </c>
      <c r="I25" s="2683"/>
      <c r="J25" s="2684"/>
      <c r="K25" s="2684"/>
      <c r="L25" s="2684"/>
      <c r="M25" s="2684"/>
      <c r="N25" s="2684"/>
      <c r="O25" s="57"/>
      <c r="P25" s="57"/>
      <c r="Q25" s="57"/>
      <c r="R25" s="57" t="str">
        <f t="shared" si="0"/>
        <v>ＯＯ</v>
      </c>
      <c r="S25" s="59" t="s">
        <v>93</v>
      </c>
      <c r="T25" s="59" t="s">
        <v>94</v>
      </c>
      <c r="U25" s="59" t="s">
        <v>95</v>
      </c>
      <c r="V25" s="59"/>
      <c r="W25" s="59"/>
      <c r="X25" s="59"/>
      <c r="Y25" s="59"/>
      <c r="Z25" s="59"/>
      <c r="AA25" s="59"/>
      <c r="AB25" s="59"/>
      <c r="AC25" s="59"/>
      <c r="AD25" s="59"/>
      <c r="AE25" s="59"/>
      <c r="AF25" s="59"/>
      <c r="AG25" s="59"/>
      <c r="AH25" s="59"/>
      <c r="AI25" s="59"/>
      <c r="AJ25" s="59"/>
      <c r="AK25" s="59"/>
      <c r="AL25" s="59"/>
      <c r="AM25" s="59"/>
      <c r="AN25" s="59"/>
      <c r="AO25" s="59"/>
      <c r="AP25" s="59"/>
      <c r="AQ25" s="59"/>
      <c r="AR25" s="57"/>
      <c r="AS25" s="57"/>
      <c r="AT25" s="57"/>
      <c r="AU25" s="57"/>
      <c r="AV25" s="57"/>
      <c r="AW25" s="57"/>
      <c r="AX25" s="57"/>
    </row>
    <row r="26" spans="1:50" ht="12.75" customHeight="1">
      <c r="O26" s="57"/>
      <c r="P26" s="57"/>
      <c r="Q26" s="57"/>
      <c r="R26" s="57" t="str">
        <f t="shared" si="0"/>
        <v>ＰＰ</v>
      </c>
      <c r="S26" s="59" t="s">
        <v>319</v>
      </c>
      <c r="T26" s="59" t="s">
        <v>96</v>
      </c>
      <c r="U26" s="59" t="s">
        <v>97</v>
      </c>
      <c r="V26" s="59" t="s">
        <v>98</v>
      </c>
      <c r="W26" s="59"/>
      <c r="X26" s="59"/>
      <c r="Y26" s="59"/>
      <c r="Z26" s="59"/>
      <c r="AA26" s="59"/>
      <c r="AB26" s="59"/>
      <c r="AC26" s="59"/>
      <c r="AD26" s="59"/>
      <c r="AE26" s="59"/>
      <c r="AF26" s="59"/>
      <c r="AG26" s="59"/>
      <c r="AH26" s="59"/>
      <c r="AI26" s="59"/>
      <c r="AJ26" s="59"/>
      <c r="AK26" s="59"/>
      <c r="AL26" s="59"/>
      <c r="AM26" s="59"/>
      <c r="AN26" s="59"/>
      <c r="AO26" s="59"/>
      <c r="AP26" s="59"/>
      <c r="AQ26" s="59"/>
      <c r="AR26" s="57"/>
      <c r="AS26" s="57"/>
      <c r="AT26" s="57"/>
      <c r="AU26" s="57"/>
      <c r="AV26" s="57"/>
      <c r="AW26" s="57"/>
      <c r="AX26" s="57"/>
    </row>
    <row r="27" spans="1:50" ht="15" customHeight="1">
      <c r="A27" s="21" t="s">
        <v>318</v>
      </c>
      <c r="O27" s="57"/>
      <c r="P27" s="57"/>
      <c r="Q27" s="57"/>
      <c r="R27" s="57" t="str">
        <f t="shared" si="0"/>
        <v>ＱＱ</v>
      </c>
      <c r="S27" s="59" t="s">
        <v>99</v>
      </c>
      <c r="T27" s="59" t="s">
        <v>100</v>
      </c>
      <c r="U27" s="59" t="s">
        <v>101</v>
      </c>
      <c r="V27" s="59"/>
      <c r="W27" s="59"/>
      <c r="X27" s="59"/>
      <c r="Y27" s="59"/>
      <c r="Z27" s="59"/>
      <c r="AA27" s="59"/>
      <c r="AB27" s="59"/>
      <c r="AC27" s="59"/>
      <c r="AD27" s="59"/>
      <c r="AE27" s="59"/>
      <c r="AF27" s="59"/>
      <c r="AG27" s="59"/>
      <c r="AH27" s="59"/>
      <c r="AI27" s="59"/>
      <c r="AJ27" s="59"/>
      <c r="AK27" s="59"/>
      <c r="AL27" s="59"/>
      <c r="AM27" s="59"/>
      <c r="AN27" s="59"/>
      <c r="AO27" s="59"/>
      <c r="AP27" s="59"/>
      <c r="AQ27" s="59"/>
      <c r="AR27" s="57"/>
      <c r="AS27" s="57"/>
      <c r="AT27" s="57"/>
      <c r="AU27" s="57"/>
      <c r="AV27" s="57"/>
      <c r="AW27" s="57"/>
      <c r="AX27" s="57"/>
    </row>
    <row r="28" spans="1:50" ht="23.25" customHeight="1">
      <c r="A28" s="2685" t="s">
        <v>143</v>
      </c>
      <c r="B28" s="2686"/>
      <c r="C28" s="2686"/>
      <c r="D28" s="2668">
        <f>IF(参照元!I2=0,参照元!A1,2025+3*ROUNDDOWN((参照元!A1-2025)/3,0))</f>
        <v>2026</v>
      </c>
      <c r="E28" s="2688"/>
      <c r="F28" s="32" t="s">
        <v>197</v>
      </c>
      <c r="G28" s="33">
        <f>IF(MOD((参照元!A1-2027),3)=0,参照元!A1,2027+3*ROUNDDOWN((参照元!A1-2024)/3,0))</f>
        <v>2027</v>
      </c>
      <c r="H28" s="28" t="s">
        <v>198</v>
      </c>
      <c r="I28" s="3118"/>
      <c r="J28" s="3119"/>
      <c r="K28" s="3119"/>
      <c r="L28" s="3120"/>
      <c r="M28" s="3120"/>
      <c r="N28" s="5"/>
      <c r="O28" s="57"/>
      <c r="P28" s="57"/>
      <c r="Q28" s="57"/>
      <c r="R28" s="57" t="str">
        <f t="shared" si="0"/>
        <v>ＲＲ</v>
      </c>
      <c r="S28" s="59" t="s">
        <v>102</v>
      </c>
      <c r="T28" s="59" t="s">
        <v>103</v>
      </c>
      <c r="U28" s="59" t="s">
        <v>104</v>
      </c>
      <c r="V28" s="59" t="s">
        <v>105</v>
      </c>
      <c r="W28" s="59" t="s">
        <v>106</v>
      </c>
      <c r="X28" s="59" t="s">
        <v>107</v>
      </c>
      <c r="Y28" s="59" t="s">
        <v>108</v>
      </c>
      <c r="Z28" s="59" t="s">
        <v>109</v>
      </c>
      <c r="AA28" s="59" t="s">
        <v>110</v>
      </c>
      <c r="AB28" s="59" t="s">
        <v>111</v>
      </c>
      <c r="AC28" s="59"/>
      <c r="AD28" s="59"/>
      <c r="AE28" s="59"/>
      <c r="AF28" s="59"/>
      <c r="AG28" s="59"/>
      <c r="AH28" s="59"/>
      <c r="AI28" s="59"/>
      <c r="AJ28" s="59"/>
      <c r="AK28" s="59"/>
      <c r="AL28" s="59"/>
      <c r="AM28" s="59"/>
      <c r="AN28" s="59"/>
      <c r="AO28" s="59"/>
      <c r="AP28" s="59"/>
      <c r="AQ28" s="59"/>
      <c r="AR28" s="57"/>
      <c r="AS28" s="57"/>
      <c r="AT28" s="57"/>
      <c r="AU28" s="57"/>
      <c r="AV28" s="57"/>
      <c r="AW28" s="57"/>
      <c r="AX28" s="57"/>
    </row>
    <row r="29" spans="1:50" ht="15" customHeight="1">
      <c r="A29" s="14"/>
      <c r="D29" s="19"/>
      <c r="E29" s="19"/>
      <c r="F29" s="13"/>
      <c r="G29" s="13"/>
      <c r="H29" s="5"/>
      <c r="J29" s="13"/>
      <c r="O29" s="57"/>
      <c r="P29" s="57"/>
      <c r="Q29" s="57"/>
      <c r="R29" s="57" t="str">
        <f t="shared" si="0"/>
        <v>ＳＳ</v>
      </c>
      <c r="S29" s="59" t="s">
        <v>112</v>
      </c>
      <c r="T29" s="59" t="s">
        <v>113</v>
      </c>
      <c r="U29" s="59" t="s">
        <v>114</v>
      </c>
      <c r="V29" s="59"/>
      <c r="W29" s="59"/>
      <c r="X29" s="59"/>
      <c r="Y29" s="59"/>
      <c r="Z29" s="59"/>
      <c r="AA29" s="59"/>
      <c r="AB29" s="59"/>
      <c r="AC29" s="59"/>
      <c r="AD29" s="59"/>
      <c r="AE29" s="59"/>
      <c r="AF29" s="59"/>
      <c r="AG29" s="59"/>
      <c r="AH29" s="59"/>
      <c r="AI29" s="59"/>
      <c r="AJ29" s="59"/>
      <c r="AK29" s="59"/>
      <c r="AL29" s="59"/>
      <c r="AM29" s="59"/>
      <c r="AN29" s="59"/>
      <c r="AO29" s="59"/>
      <c r="AP29" s="59"/>
      <c r="AQ29" s="59"/>
      <c r="AR29" s="57"/>
      <c r="AS29" s="57"/>
      <c r="AT29" s="57"/>
      <c r="AU29" s="57"/>
      <c r="AV29" s="57"/>
      <c r="AW29" s="57"/>
      <c r="AX29" s="57"/>
    </row>
    <row r="30" spans="1:50" ht="15" customHeight="1">
      <c r="A30" s="823" t="s">
        <v>3493</v>
      </c>
      <c r="D30" s="19"/>
      <c r="E30" s="19"/>
      <c r="F30" s="13"/>
      <c r="G30" s="13"/>
      <c r="H30" s="13"/>
      <c r="I30" s="5"/>
      <c r="K30" s="13"/>
      <c r="O30" s="57"/>
      <c r="P30" s="57"/>
      <c r="Q30" s="57"/>
      <c r="R30" s="57" t="str">
        <f t="shared" si="0"/>
        <v>ＴＴ</v>
      </c>
      <c r="S30" s="59" t="s">
        <v>115</v>
      </c>
      <c r="T30" s="59" t="s">
        <v>116</v>
      </c>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7"/>
      <c r="AS30" s="57"/>
      <c r="AT30" s="57"/>
      <c r="AU30" s="57"/>
      <c r="AV30" s="57"/>
      <c r="AW30" s="57"/>
      <c r="AX30" s="57"/>
    </row>
    <row r="31" spans="1:50" ht="44.85" customHeight="1">
      <c r="A31" s="3109"/>
      <c r="B31" s="3110"/>
      <c r="C31" s="3110"/>
      <c r="D31" s="3110"/>
      <c r="E31" s="3110"/>
      <c r="F31" s="3110"/>
      <c r="G31" s="3110"/>
      <c r="H31" s="3110"/>
      <c r="I31" s="3110"/>
      <c r="J31" s="3110"/>
      <c r="K31" s="3110"/>
      <c r="L31" s="3110"/>
      <c r="M31" s="3110"/>
      <c r="N31" s="3111"/>
      <c r="O31" s="57"/>
      <c r="P31" s="57"/>
      <c r="Q31" s="57"/>
      <c r="R31" s="57" t="s">
        <v>1934</v>
      </c>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7"/>
      <c r="AS31" s="57"/>
      <c r="AT31" s="57"/>
      <c r="AU31" s="57"/>
      <c r="AV31" s="57"/>
      <c r="AW31" s="57"/>
      <c r="AX31" s="57"/>
    </row>
    <row r="32" spans="1:50" ht="9.75" customHeight="1">
      <c r="A32" s="3112"/>
      <c r="B32" s="3113"/>
      <c r="C32" s="3113"/>
      <c r="D32" s="3113"/>
      <c r="E32" s="3113"/>
      <c r="F32" s="3113"/>
      <c r="G32" s="3113"/>
      <c r="H32" s="3113"/>
      <c r="I32" s="3113"/>
      <c r="J32" s="3113"/>
      <c r="K32" s="3113"/>
      <c r="L32" s="3113"/>
      <c r="M32" s="3113"/>
      <c r="N32" s="3114"/>
      <c r="O32" s="57"/>
      <c r="P32" s="57"/>
      <c r="Q32" s="57"/>
      <c r="R32" s="57" t="str">
        <f>LEFT($F$17,1)&amp;LEFT($F$17,1)</f>
        <v>　　</v>
      </c>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7"/>
      <c r="AS32" s="57"/>
      <c r="AT32" s="57"/>
      <c r="AU32" s="57"/>
      <c r="AV32" s="57"/>
      <c r="AW32" s="57"/>
      <c r="AX32" s="57"/>
    </row>
    <row r="33" spans="1:50" ht="22.5" customHeight="1">
      <c r="A33" s="3112"/>
      <c r="B33" s="3113"/>
      <c r="C33" s="3113"/>
      <c r="D33" s="3113"/>
      <c r="E33" s="3113"/>
      <c r="F33" s="3113"/>
      <c r="G33" s="3113"/>
      <c r="H33" s="3113"/>
      <c r="I33" s="3113"/>
      <c r="J33" s="3113"/>
      <c r="K33" s="3113"/>
      <c r="L33" s="3113"/>
      <c r="M33" s="3113"/>
      <c r="N33" s="3114"/>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row>
    <row r="34" spans="1:50" ht="33.75" customHeight="1">
      <c r="A34" s="3115"/>
      <c r="B34" s="3116"/>
      <c r="C34" s="3116"/>
      <c r="D34" s="3116"/>
      <c r="E34" s="3116"/>
      <c r="F34" s="3116"/>
      <c r="G34" s="3116"/>
      <c r="H34" s="3116"/>
      <c r="I34" s="3116"/>
      <c r="J34" s="3116"/>
      <c r="K34" s="3116"/>
      <c r="L34" s="3116"/>
      <c r="M34" s="3116"/>
      <c r="N34" s="3117"/>
      <c r="O34" s="57"/>
      <c r="P34" s="57"/>
      <c r="Q34" s="57"/>
      <c r="R34" s="57"/>
      <c r="S34" s="2730" t="str">
        <f>IFERROR(DATE(VALUE(SUBSTITUTE(K5,"年","")),VALUE(SUBSTITUTE(M5,"月","")),VALUE(SUBSTITUTE(N5,"日",""))),"")</f>
        <v/>
      </c>
      <c r="T34" s="2731"/>
      <c r="U34" s="2732"/>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row>
    <row r="35" spans="1:50">
      <c r="A35" s="57"/>
      <c r="B35" s="57"/>
      <c r="C35" s="57"/>
      <c r="D35" s="57"/>
      <c r="E35" s="57"/>
      <c r="F35" s="57"/>
      <c r="G35" s="57"/>
      <c r="H35" s="57"/>
      <c r="I35" s="57"/>
      <c r="J35" s="57"/>
      <c r="K35" s="57"/>
      <c r="L35" s="57"/>
      <c r="M35" s="57"/>
      <c r="N35" s="64"/>
      <c r="O35" s="57"/>
      <c r="P35" s="57"/>
      <c r="Q35" s="57"/>
      <c r="R35" s="57"/>
      <c r="S35" s="61" t="s">
        <v>2782</v>
      </c>
      <c r="T35" s="61" t="s">
        <v>2783</v>
      </c>
      <c r="U35" s="61" t="s">
        <v>2784</v>
      </c>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row>
    <row r="36" spans="1:50">
      <c r="A36" s="57"/>
      <c r="B36" s="57"/>
      <c r="C36" s="57"/>
      <c r="D36" s="57"/>
      <c r="E36" s="57"/>
      <c r="F36" s="57"/>
      <c r="G36" s="57"/>
      <c r="H36" s="57"/>
      <c r="I36" s="57"/>
      <c r="J36" s="57"/>
      <c r="K36" s="57"/>
      <c r="L36" s="57"/>
      <c r="M36" s="57"/>
      <c r="N36" s="57"/>
      <c r="O36" s="57"/>
      <c r="P36" s="57"/>
      <c r="Q36" s="57"/>
      <c r="R36" s="57"/>
      <c r="S36" s="62" t="str">
        <f>はじめに!A2&amp;"年"</f>
        <v>2026年</v>
      </c>
      <c r="T36" s="62" t="s">
        <v>258</v>
      </c>
      <c r="U36" s="62" t="s">
        <v>259</v>
      </c>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row>
    <row r="37" spans="1:50">
      <c r="A37" s="57"/>
      <c r="B37" s="57"/>
      <c r="C37" s="57"/>
      <c r="D37" s="57"/>
      <c r="E37" s="57"/>
      <c r="F37" s="57"/>
      <c r="G37" s="57"/>
      <c r="H37" s="57"/>
      <c r="I37" s="57"/>
      <c r="J37" s="57"/>
      <c r="K37" s="57"/>
      <c r="L37" s="57"/>
      <c r="M37" s="57"/>
      <c r="N37" s="57"/>
      <c r="O37" s="57"/>
      <c r="P37" s="57"/>
      <c r="Q37" s="57"/>
      <c r="R37" s="57"/>
      <c r="S37" s="62" t="str">
        <f>はじめに!A2+1&amp;"年"</f>
        <v>2027年</v>
      </c>
      <c r="T37" s="62" t="s">
        <v>260</v>
      </c>
      <c r="U37" s="62" t="s">
        <v>261</v>
      </c>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row>
    <row r="38" spans="1:50">
      <c r="A38" s="57"/>
      <c r="B38" s="57"/>
      <c r="C38" s="57"/>
      <c r="D38" s="57"/>
      <c r="E38" s="57"/>
      <c r="F38" s="57"/>
      <c r="G38" s="57"/>
      <c r="H38" s="57"/>
      <c r="I38" s="57"/>
      <c r="J38" s="57"/>
      <c r="K38" s="57"/>
      <c r="L38" s="57"/>
      <c r="M38" s="57"/>
      <c r="N38" s="57"/>
      <c r="O38" s="57"/>
      <c r="P38" s="57"/>
      <c r="Q38" s="57"/>
      <c r="R38" s="57"/>
      <c r="S38" s="62"/>
      <c r="T38" s="62" t="s">
        <v>262</v>
      </c>
      <c r="U38" s="62" t="s">
        <v>263</v>
      </c>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row>
    <row r="39" spans="1:50">
      <c r="A39" s="57"/>
      <c r="B39" s="57"/>
      <c r="C39" s="57"/>
      <c r="D39" s="57"/>
      <c r="E39" s="57"/>
      <c r="F39" s="57"/>
      <c r="G39" s="57"/>
      <c r="H39" s="57"/>
      <c r="I39" s="57"/>
      <c r="J39" s="57"/>
      <c r="K39" s="57"/>
      <c r="L39" s="57"/>
      <c r="M39" s="57"/>
      <c r="N39" s="57"/>
      <c r="O39" s="57"/>
      <c r="P39" s="57"/>
      <c r="Q39" s="57"/>
      <c r="R39" s="57"/>
      <c r="S39" s="62"/>
      <c r="T39" s="62" t="s">
        <v>264</v>
      </c>
      <c r="U39" s="62" t="s">
        <v>265</v>
      </c>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row>
    <row r="40" spans="1:50">
      <c r="A40" s="57"/>
      <c r="B40" s="57"/>
      <c r="C40" s="57"/>
      <c r="D40" s="57"/>
      <c r="E40" s="57"/>
      <c r="F40" s="57"/>
      <c r="G40" s="57"/>
      <c r="H40" s="57"/>
      <c r="I40" s="57"/>
      <c r="J40" s="57"/>
      <c r="K40" s="57"/>
      <c r="L40" s="57"/>
      <c r="M40" s="57"/>
      <c r="N40" s="57"/>
      <c r="O40" s="57"/>
      <c r="P40" s="57"/>
      <c r="Q40" s="57"/>
      <c r="R40" s="57"/>
      <c r="S40" s="62"/>
      <c r="T40" s="62" t="s">
        <v>266</v>
      </c>
      <c r="U40" s="62" t="s">
        <v>267</v>
      </c>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row>
    <row r="41" spans="1:50">
      <c r="A41" s="57"/>
      <c r="B41" s="57"/>
      <c r="C41" s="57"/>
      <c r="D41" s="57"/>
      <c r="E41" s="57"/>
      <c r="F41" s="57"/>
      <c r="G41" s="57"/>
      <c r="H41" s="57"/>
      <c r="I41" s="57"/>
      <c r="J41" s="57"/>
      <c r="K41" s="57"/>
      <c r="L41" s="57"/>
      <c r="M41" s="57"/>
      <c r="N41" s="57"/>
      <c r="O41" s="57"/>
      <c r="P41" s="57"/>
      <c r="Q41" s="57"/>
      <c r="R41" s="57"/>
      <c r="S41" s="62"/>
      <c r="T41" s="62" t="s">
        <v>268</v>
      </c>
      <c r="U41" s="62" t="s">
        <v>269</v>
      </c>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row>
    <row r="42" spans="1:50">
      <c r="A42" s="57"/>
      <c r="B42" s="57"/>
      <c r="C42" s="57"/>
      <c r="D42" s="57"/>
      <c r="E42" s="57"/>
      <c r="F42" s="57"/>
      <c r="G42" s="57"/>
      <c r="H42" s="57"/>
      <c r="I42" s="57"/>
      <c r="J42" s="57"/>
      <c r="K42" s="57"/>
      <c r="L42" s="57"/>
      <c r="M42" s="57"/>
      <c r="N42" s="57"/>
      <c r="O42" s="57"/>
      <c r="P42" s="57"/>
      <c r="Q42" s="57"/>
      <c r="R42" s="57"/>
      <c r="S42" s="62"/>
      <c r="T42" s="62" t="s">
        <v>270</v>
      </c>
      <c r="U42" s="62" t="s">
        <v>271</v>
      </c>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row>
    <row r="43" spans="1:50">
      <c r="A43" s="57"/>
      <c r="B43" s="57"/>
      <c r="C43" s="57"/>
      <c r="D43" s="57"/>
      <c r="E43" s="57"/>
      <c r="F43" s="57"/>
      <c r="G43" s="57"/>
      <c r="H43" s="57"/>
      <c r="I43" s="57"/>
      <c r="J43" s="57"/>
      <c r="K43" s="57"/>
      <c r="L43" s="57"/>
      <c r="M43" s="57"/>
      <c r="N43" s="57"/>
      <c r="O43" s="57"/>
      <c r="P43" s="57"/>
      <c r="Q43" s="57"/>
      <c r="R43" s="57"/>
      <c r="S43" s="63"/>
      <c r="T43" s="62" t="s">
        <v>272</v>
      </c>
      <c r="U43" s="62" t="s">
        <v>273</v>
      </c>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row>
    <row r="44" spans="1:50">
      <c r="A44" s="57"/>
      <c r="B44" s="57"/>
      <c r="C44" s="57"/>
      <c r="D44" s="57"/>
      <c r="E44" s="57"/>
      <c r="F44" s="57"/>
      <c r="G44" s="57"/>
      <c r="H44" s="57"/>
      <c r="I44" s="57"/>
      <c r="J44" s="57"/>
      <c r="K44" s="57"/>
      <c r="L44" s="57"/>
      <c r="M44" s="57"/>
      <c r="N44" s="57"/>
      <c r="O44" s="57"/>
      <c r="P44" s="57"/>
      <c r="Q44" s="57"/>
      <c r="R44" s="57"/>
      <c r="S44" s="63"/>
      <c r="T44" s="62" t="s">
        <v>274</v>
      </c>
      <c r="U44" s="62" t="s">
        <v>275</v>
      </c>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row>
    <row r="45" spans="1:50">
      <c r="A45" s="57"/>
      <c r="B45" s="57"/>
      <c r="C45" s="57"/>
      <c r="D45" s="57"/>
      <c r="E45" s="57"/>
      <c r="F45" s="57"/>
      <c r="G45" s="57"/>
      <c r="H45" s="57"/>
      <c r="I45" s="57"/>
      <c r="J45" s="57"/>
      <c r="K45" s="57"/>
      <c r="L45" s="57"/>
      <c r="M45" s="57"/>
      <c r="N45" s="57"/>
      <c r="O45" s="57"/>
      <c r="P45" s="57"/>
      <c r="Q45" s="57"/>
      <c r="R45" s="57"/>
      <c r="S45" s="63"/>
      <c r="T45" s="62" t="s">
        <v>276</v>
      </c>
      <c r="U45" s="62" t="s">
        <v>277</v>
      </c>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row>
    <row r="46" spans="1:50">
      <c r="A46" s="57"/>
      <c r="B46" s="57"/>
      <c r="C46" s="57"/>
      <c r="D46" s="57"/>
      <c r="E46" s="57"/>
      <c r="F46" s="57"/>
      <c r="G46" s="57"/>
      <c r="H46" s="57"/>
      <c r="I46" s="57"/>
      <c r="J46" s="57"/>
      <c r="K46" s="57"/>
      <c r="L46" s="57"/>
      <c r="M46" s="57"/>
      <c r="N46" s="57"/>
      <c r="O46" s="57"/>
      <c r="P46" s="57"/>
      <c r="Q46" s="57"/>
      <c r="R46" s="57"/>
      <c r="S46" s="63"/>
      <c r="T46" s="62" t="s">
        <v>278</v>
      </c>
      <c r="U46" s="62" t="s">
        <v>279</v>
      </c>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row>
    <row r="47" spans="1:50">
      <c r="A47" s="57"/>
      <c r="B47" s="57"/>
      <c r="C47" s="57"/>
      <c r="D47" s="57"/>
      <c r="E47" s="57"/>
      <c r="F47" s="57"/>
      <c r="G47" s="57"/>
      <c r="H47" s="57"/>
      <c r="I47" s="57"/>
      <c r="J47" s="57"/>
      <c r="K47" s="57"/>
      <c r="L47" s="57"/>
      <c r="M47" s="57"/>
      <c r="N47" s="57"/>
      <c r="O47" s="57"/>
      <c r="P47" s="57"/>
      <c r="Q47" s="57"/>
      <c r="R47" s="57"/>
      <c r="S47" s="63"/>
      <c r="T47" s="62" t="s">
        <v>280</v>
      </c>
      <c r="U47" s="62" t="s">
        <v>281</v>
      </c>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row>
    <row r="48" spans="1:50">
      <c r="A48" s="57"/>
      <c r="B48" s="57"/>
      <c r="C48" s="57"/>
      <c r="D48" s="57"/>
      <c r="E48" s="57"/>
      <c r="F48" s="57"/>
      <c r="G48" s="57"/>
      <c r="H48" s="57"/>
      <c r="I48" s="57"/>
      <c r="J48" s="57"/>
      <c r="K48" s="57"/>
      <c r="L48" s="57"/>
      <c r="M48" s="57"/>
      <c r="N48" s="57"/>
      <c r="O48" s="63"/>
      <c r="P48" s="63"/>
      <c r="Q48" s="63"/>
      <c r="R48" s="63"/>
      <c r="S48" s="63"/>
      <c r="T48" s="62"/>
      <c r="U48" s="62" t="s">
        <v>282</v>
      </c>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57"/>
      <c r="AW48" s="57"/>
      <c r="AX48" s="57"/>
    </row>
    <row r="49" spans="1:50">
      <c r="A49" s="57"/>
      <c r="B49" s="57"/>
      <c r="C49" s="57"/>
      <c r="D49" s="57"/>
      <c r="E49" s="57"/>
      <c r="F49" s="57"/>
      <c r="G49" s="57"/>
      <c r="H49" s="57"/>
      <c r="I49" s="57"/>
      <c r="J49" s="57"/>
      <c r="K49" s="57"/>
      <c r="L49" s="57"/>
      <c r="M49" s="57"/>
      <c r="N49" s="57"/>
      <c r="O49" s="63"/>
      <c r="P49" s="63"/>
      <c r="Q49" s="63"/>
      <c r="R49" s="63"/>
      <c r="S49" s="63"/>
      <c r="T49" s="62"/>
      <c r="U49" s="62" t="s">
        <v>283</v>
      </c>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57"/>
      <c r="AW49" s="57"/>
      <c r="AX49" s="57"/>
    </row>
    <row r="50" spans="1:50">
      <c r="A50" s="57"/>
      <c r="B50" s="57"/>
      <c r="C50" s="57"/>
      <c r="D50" s="57"/>
      <c r="E50" s="57"/>
      <c r="F50" s="57"/>
      <c r="G50" s="57"/>
      <c r="H50" s="57"/>
      <c r="I50" s="57"/>
      <c r="J50" s="57"/>
      <c r="K50" s="57"/>
      <c r="L50" s="57"/>
      <c r="M50" s="57"/>
      <c r="N50" s="57"/>
      <c r="O50" s="63"/>
      <c r="P50" s="63"/>
      <c r="Q50" s="63"/>
      <c r="R50" s="63"/>
      <c r="S50" s="63"/>
      <c r="T50" s="62"/>
      <c r="U50" s="62" t="s">
        <v>284</v>
      </c>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57"/>
      <c r="AW50" s="57"/>
      <c r="AX50" s="57"/>
    </row>
    <row r="51" spans="1:50">
      <c r="S51"/>
      <c r="T51" s="42"/>
      <c r="U51" s="42" t="s">
        <v>285</v>
      </c>
    </row>
    <row r="52" spans="1:50">
      <c r="S52"/>
      <c r="T52" s="42"/>
      <c r="U52" s="42" t="s">
        <v>286</v>
      </c>
    </row>
    <row r="53" spans="1:50">
      <c r="S53"/>
      <c r="T53" s="42"/>
      <c r="U53" s="42" t="s">
        <v>287</v>
      </c>
    </row>
    <row r="54" spans="1:50">
      <c r="S54"/>
      <c r="T54" s="42"/>
      <c r="U54" s="42" t="s">
        <v>288</v>
      </c>
    </row>
    <row r="55" spans="1:50">
      <c r="S55"/>
      <c r="T55" s="42"/>
      <c r="U55" s="42" t="s">
        <v>289</v>
      </c>
    </row>
    <row r="56" spans="1:50">
      <c r="S56"/>
      <c r="T56" s="42"/>
      <c r="U56" s="42" t="s">
        <v>290</v>
      </c>
    </row>
    <row r="57" spans="1:50">
      <c r="S57"/>
      <c r="T57" s="42"/>
      <c r="U57" s="42" t="s">
        <v>291</v>
      </c>
    </row>
    <row r="58" spans="1:50">
      <c r="S58"/>
      <c r="T58" s="42"/>
      <c r="U58" s="42" t="s">
        <v>292</v>
      </c>
    </row>
    <row r="59" spans="1:50">
      <c r="S59" s="43"/>
      <c r="T59" s="42"/>
      <c r="U59" s="42" t="s">
        <v>293</v>
      </c>
    </row>
    <row r="60" spans="1:50">
      <c r="S60" s="43"/>
      <c r="T60" s="44"/>
      <c r="U60" s="42" t="s">
        <v>294</v>
      </c>
    </row>
    <row r="61" spans="1:50">
      <c r="S61"/>
      <c r="T61" s="44"/>
      <c r="U61" s="42" t="s">
        <v>295</v>
      </c>
    </row>
    <row r="62" spans="1:50">
      <c r="S62"/>
      <c r="T62" s="42"/>
      <c r="U62" s="42" t="s">
        <v>296</v>
      </c>
    </row>
    <row r="63" spans="1:50">
      <c r="S63"/>
      <c r="T63" s="42"/>
      <c r="U63" s="42" t="s">
        <v>297</v>
      </c>
    </row>
    <row r="64" spans="1:50">
      <c r="S64"/>
      <c r="T64" s="42"/>
      <c r="U64" s="42" t="s">
        <v>298</v>
      </c>
    </row>
    <row r="65" spans="19:21">
      <c r="S65"/>
      <c r="T65" s="42"/>
      <c r="U65" s="42" t="s">
        <v>299</v>
      </c>
    </row>
    <row r="66" spans="19:21">
      <c r="S66"/>
      <c r="T66" s="42"/>
      <c r="U66" s="42" t="s">
        <v>300</v>
      </c>
    </row>
  </sheetData>
  <sheetProtection algorithmName="SHA-512" hashValue="/QPA02daNMoX0tq2S7vHW2YHXoCB8K4WNENWN+M3OJqxz4Fp1OoRPJfK7QeHDrgn+OYoZp1EQFVNL5MX1YRv9A==" saltValue="HR6sGoNm3O55NBQ4C2Qt9w==" spinCount="100000" sheet="1" formatCells="0"/>
  <mergeCells count="41">
    <mergeCell ref="H8:H9"/>
    <mergeCell ref="I8:N8"/>
    <mergeCell ref="L24:M24"/>
    <mergeCell ref="A17:C18"/>
    <mergeCell ref="D17:E17"/>
    <mergeCell ref="I24:K24"/>
    <mergeCell ref="E21:N21"/>
    <mergeCell ref="H23:H24"/>
    <mergeCell ref="I23:K23"/>
    <mergeCell ref="L23:M23"/>
    <mergeCell ref="F17:N17"/>
    <mergeCell ref="D18:E18"/>
    <mergeCell ref="F18:N18"/>
    <mergeCell ref="A19:C25"/>
    <mergeCell ref="A16:C16"/>
    <mergeCell ref="D16:N16"/>
    <mergeCell ref="S34:U34"/>
    <mergeCell ref="I9:N9"/>
    <mergeCell ref="D14:N14"/>
    <mergeCell ref="K2:L2"/>
    <mergeCell ref="M2:N2"/>
    <mergeCell ref="A3:N3"/>
    <mergeCell ref="A7:C7"/>
    <mergeCell ref="I7:N7"/>
    <mergeCell ref="K5:L5"/>
    <mergeCell ref="A12:N12"/>
    <mergeCell ref="A14:C15"/>
    <mergeCell ref="D15:N15"/>
    <mergeCell ref="D25:F25"/>
    <mergeCell ref="I25:N25"/>
    <mergeCell ref="D23:F24"/>
    <mergeCell ref="G23:G24"/>
    <mergeCell ref="E19:N19"/>
    <mergeCell ref="E20:N20"/>
    <mergeCell ref="A31:N34"/>
    <mergeCell ref="A28:C28"/>
    <mergeCell ref="D28:E28"/>
    <mergeCell ref="I28:K28"/>
    <mergeCell ref="L28:M28"/>
    <mergeCell ref="M22:N22"/>
    <mergeCell ref="E22:I22"/>
  </mergeCells>
  <phoneticPr fontId="34"/>
  <conditionalFormatting sqref="G23:G24">
    <cfRule type="expression" dxfId="26" priority="3">
      <formula>AND($P$7=FALSE,$P$8=FALSE,$P$10=FALSE)</formula>
    </cfRule>
  </conditionalFormatting>
  <conditionalFormatting sqref="G25">
    <cfRule type="expression" dxfId="25" priority="1">
      <formula>AND($P$9=FALSE,$P$11=FALSE)</formula>
    </cfRule>
  </conditionalFormatting>
  <conditionalFormatting sqref="L23:M24">
    <cfRule type="expression" dxfId="24" priority="2">
      <formula>AND($P$7=FALSE,$P$8=FALSE,$P$10=FALSE)</formula>
    </cfRule>
  </conditionalFormatting>
  <dataValidations count="8">
    <dataValidation type="whole" operator="greaterThanOrEqual" allowBlank="1" showInputMessage="1" showErrorMessage="1" error="整数値（四捨五入）を入力してください。" sqref="G23:G24" xr:uid="{00000000-0002-0000-4400-000000000000}">
      <formula1>0</formula1>
    </dataValidation>
    <dataValidation type="whole" operator="greaterThanOrEqual" allowBlank="1" showInputMessage="1" showErrorMessage="1" sqref="L24:M24" xr:uid="{00000000-0002-0000-4400-000001000000}">
      <formula1>0</formula1>
    </dataValidation>
    <dataValidation type="list" allowBlank="1" showInputMessage="1" showErrorMessage="1" sqref="F18:N18" xr:uid="{00000000-0002-0000-4400-000002000000}">
      <formula1>INDIRECT($R$32)</formula1>
    </dataValidation>
    <dataValidation type="whole" operator="greaterThanOrEqual" allowBlank="1" showInputMessage="1" showErrorMessage="1" sqref="L23:M23" xr:uid="{00000000-0002-0000-4400-000003000000}">
      <formula1>1</formula1>
    </dataValidation>
    <dataValidation type="list" allowBlank="1" showInputMessage="1" showErrorMessage="1" sqref="F17:N17" xr:uid="{00000000-0002-0000-4400-000004000000}">
      <formula1>$S$11:$S$30</formula1>
    </dataValidation>
    <dataValidation type="list" allowBlank="1" showErrorMessage="1" sqref="M5" xr:uid="{00000000-0002-0000-4400-000005000000}">
      <formula1>$T$35:$T$47</formula1>
    </dataValidation>
    <dataValidation type="list" allowBlank="1" showInputMessage="1" showErrorMessage="1" sqref="N5" xr:uid="{00000000-0002-0000-4400-000006000000}">
      <formula1>$U$35:$U$66</formula1>
    </dataValidation>
    <dataValidation type="list" allowBlank="1" showInputMessage="1" showErrorMessage="1" sqref="K5:L5" xr:uid="{00000000-0002-0000-4400-000007000000}">
      <formula1>$S$35:$S$37</formula1>
    </dataValidation>
  </dataValidations>
  <printOptions horizontalCentered="1"/>
  <pageMargins left="0.59055118110236227" right="0.59055118110236227" top="0.39370078740157483" bottom="0.59055118110236227" header="0.31496062992125984" footer="0.23622047244094491"/>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8853" r:id="rId4" name="Check Box 5">
              <controlPr defaultSize="0" autoFill="0" autoLine="0" autoPict="0">
                <anchor moveWithCells="1">
                  <from>
                    <xdr:col>3</xdr:col>
                    <xdr:colOff>76200</xdr:colOff>
                    <xdr:row>18</xdr:row>
                    <xdr:rowOff>19050</xdr:rowOff>
                  </from>
                  <to>
                    <xdr:col>4</xdr:col>
                    <xdr:colOff>19050</xdr:colOff>
                    <xdr:row>18</xdr:row>
                    <xdr:rowOff>323850</xdr:rowOff>
                  </to>
                </anchor>
              </controlPr>
            </control>
          </mc:Choice>
        </mc:AlternateContent>
        <mc:AlternateContent xmlns:mc="http://schemas.openxmlformats.org/markup-compatibility/2006">
          <mc:Choice Requires="x14">
            <control shapeId="78854" r:id="rId5" name="Check Box 6">
              <controlPr defaultSize="0" autoFill="0" autoLine="0" autoPict="0">
                <anchor moveWithCells="1">
                  <from>
                    <xdr:col>3</xdr:col>
                    <xdr:colOff>76200</xdr:colOff>
                    <xdr:row>19</xdr:row>
                    <xdr:rowOff>28575</xdr:rowOff>
                  </from>
                  <to>
                    <xdr:col>4</xdr:col>
                    <xdr:colOff>0</xdr:colOff>
                    <xdr:row>19</xdr:row>
                    <xdr:rowOff>295275</xdr:rowOff>
                  </to>
                </anchor>
              </controlPr>
            </control>
          </mc:Choice>
        </mc:AlternateContent>
        <mc:AlternateContent xmlns:mc="http://schemas.openxmlformats.org/markup-compatibility/2006">
          <mc:Choice Requires="x14">
            <control shapeId="78855" r:id="rId6" name="Check Box 7">
              <controlPr defaultSize="0" autoFill="0" autoLine="0" autoPict="0">
                <anchor moveWithCells="1">
                  <from>
                    <xdr:col>3</xdr:col>
                    <xdr:colOff>76200</xdr:colOff>
                    <xdr:row>20</xdr:row>
                    <xdr:rowOff>66675</xdr:rowOff>
                  </from>
                  <to>
                    <xdr:col>4</xdr:col>
                    <xdr:colOff>19050</xdr:colOff>
                    <xdr:row>20</xdr:row>
                    <xdr:rowOff>295275</xdr:rowOff>
                  </to>
                </anchor>
              </controlPr>
            </control>
          </mc:Choice>
        </mc:AlternateContent>
        <mc:AlternateContent xmlns:mc="http://schemas.openxmlformats.org/markup-compatibility/2006">
          <mc:Choice Requires="x14">
            <control shapeId="78856" r:id="rId7" name="Check Box 8">
              <controlPr defaultSize="0" autoFill="0" autoLine="0" autoPict="0">
                <anchor moveWithCells="1">
                  <from>
                    <xdr:col>9</xdr:col>
                    <xdr:colOff>57150</xdr:colOff>
                    <xdr:row>21</xdr:row>
                    <xdr:rowOff>66675</xdr:rowOff>
                  </from>
                  <to>
                    <xdr:col>9</xdr:col>
                    <xdr:colOff>276225</xdr:colOff>
                    <xdr:row>21</xdr:row>
                    <xdr:rowOff>295275</xdr:rowOff>
                  </to>
                </anchor>
              </controlPr>
            </control>
          </mc:Choice>
        </mc:AlternateContent>
        <mc:AlternateContent xmlns:mc="http://schemas.openxmlformats.org/markup-compatibility/2006">
          <mc:Choice Requires="x14">
            <control shapeId="78857" r:id="rId8" name="Check Box 9">
              <controlPr defaultSize="0" autoFill="0" autoLine="0" autoPict="0">
                <anchor moveWithCells="1">
                  <from>
                    <xdr:col>11</xdr:col>
                    <xdr:colOff>104775</xdr:colOff>
                    <xdr:row>21</xdr:row>
                    <xdr:rowOff>47625</xdr:rowOff>
                  </from>
                  <to>
                    <xdr:col>12</xdr:col>
                    <xdr:colOff>0</xdr:colOff>
                    <xdr:row>21</xdr:row>
                    <xdr:rowOff>276225</xdr:rowOff>
                  </to>
                </anchor>
              </controlPr>
            </control>
          </mc:Choice>
        </mc:AlternateContent>
        <mc:AlternateContent xmlns:mc="http://schemas.openxmlformats.org/markup-compatibility/2006">
          <mc:Choice Requires="x14">
            <control shapeId="78859" r:id="rId9" name="Check Box 11">
              <controlPr defaultSize="0" autoFill="0" autoLine="0" autoPict="0">
                <anchor moveWithCells="1">
                  <from>
                    <xdr:col>3</xdr:col>
                    <xdr:colOff>76200</xdr:colOff>
                    <xdr:row>21</xdr:row>
                    <xdr:rowOff>66675</xdr:rowOff>
                  </from>
                  <to>
                    <xdr:col>4</xdr:col>
                    <xdr:colOff>19050</xdr:colOff>
                    <xdr:row>21</xdr:row>
                    <xdr:rowOff>295275</xdr:rowOff>
                  </to>
                </anchor>
              </controlPr>
            </control>
          </mc:Choice>
        </mc:AlternateContent>
      </controls>
    </mc:Choice>
  </mc:AlternateContent>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3">
    <tabColor theme="8"/>
  </sheetPr>
  <dimension ref="A1:W41"/>
  <sheetViews>
    <sheetView workbookViewId="0">
      <selection activeCell="E5" sqref="E5:O5"/>
    </sheetView>
  </sheetViews>
  <sheetFormatPr defaultColWidth="9" defaultRowHeight="13.5"/>
  <cols>
    <col min="1" max="1" width="4.75" style="6" customWidth="1"/>
    <col min="2" max="2" width="15.75" style="6" customWidth="1"/>
    <col min="3" max="3" width="2.25" style="6" customWidth="1"/>
    <col min="4" max="4" width="12.75" style="6" customWidth="1"/>
    <col min="5" max="5" width="6.75" style="6" customWidth="1"/>
    <col min="6" max="6" width="2.25" style="6" customWidth="1"/>
    <col min="7" max="9" width="6.75" style="6" customWidth="1"/>
    <col min="10" max="10" width="2.25" style="6" customWidth="1"/>
    <col min="11" max="13" width="6.75" style="6" customWidth="1"/>
    <col min="14" max="14" width="9" style="6" customWidth="1"/>
    <col min="15" max="16" width="7.625" style="6" customWidth="1"/>
    <col min="17" max="17" width="10.125" style="6" hidden="1" customWidth="1"/>
    <col min="18" max="18" width="9" style="779" hidden="1" customWidth="1"/>
    <col min="19" max="16384" width="9" style="779"/>
  </cols>
  <sheetData>
    <row r="1" spans="1:23" s="775" customFormat="1">
      <c r="A1" s="772" t="s">
        <v>317</v>
      </c>
      <c r="B1" s="773"/>
      <c r="C1" s="773"/>
      <c r="D1" s="773"/>
      <c r="E1" s="773"/>
      <c r="F1" s="773"/>
      <c r="G1" s="773"/>
      <c r="H1" s="773"/>
      <c r="I1" s="773"/>
      <c r="J1" s="773"/>
      <c r="K1" s="773"/>
      <c r="L1" s="773"/>
      <c r="M1" s="773"/>
      <c r="P1" s="1504"/>
      <c r="Q1" s="1712" t="s">
        <v>3473</v>
      </c>
      <c r="R1" s="1712" t="s">
        <v>3473</v>
      </c>
      <c r="S1" s="1504"/>
      <c r="T1" s="1504"/>
      <c r="U1" s="1559"/>
      <c r="V1" s="1559"/>
      <c r="W1" s="1559"/>
    </row>
    <row r="2" spans="1:23" s="775" customFormat="1" ht="18" customHeight="1">
      <c r="A2" s="1069" t="s">
        <v>119</v>
      </c>
      <c r="B2" s="1070"/>
      <c r="C2" s="1070"/>
      <c r="D2" s="1070"/>
      <c r="E2" s="1070"/>
      <c r="F2" s="1070"/>
      <c r="G2" s="1070"/>
      <c r="H2" s="1070"/>
      <c r="I2" s="1070"/>
      <c r="J2" s="1070"/>
      <c r="K2" s="1070"/>
      <c r="L2" s="773"/>
      <c r="M2" s="773"/>
      <c r="P2" s="1504"/>
      <c r="Q2" s="1504"/>
      <c r="R2" s="1504"/>
      <c r="S2" s="1504"/>
      <c r="T2" s="1504"/>
      <c r="U2" s="1559"/>
      <c r="V2" s="1559"/>
      <c r="W2" s="1559"/>
    </row>
    <row r="3" spans="1:23" s="775" customFormat="1">
      <c r="A3" s="22" t="s">
        <v>316</v>
      </c>
      <c r="P3" s="1504"/>
      <c r="Q3" s="774"/>
      <c r="R3" s="1504"/>
      <c r="S3" s="1504"/>
      <c r="T3" s="1504"/>
      <c r="U3" s="1559"/>
      <c r="V3" s="1559"/>
      <c r="W3" s="1559"/>
    </row>
    <row r="4" spans="1:23" ht="30" customHeight="1">
      <c r="A4" s="776"/>
      <c r="B4" s="3148" t="s">
        <v>201</v>
      </c>
      <c r="C4" s="3149"/>
      <c r="D4" s="777" t="s">
        <v>202</v>
      </c>
      <c r="E4" s="3153" t="str">
        <f>IF(報1!F31="","",報1!F31)</f>
        <v>　</v>
      </c>
      <c r="F4" s="3153"/>
      <c r="G4" s="3153"/>
      <c r="H4" s="3153"/>
      <c r="I4" s="3153"/>
      <c r="J4" s="3153"/>
      <c r="K4" s="3153"/>
      <c r="L4" s="3153"/>
      <c r="M4" s="3153"/>
      <c r="N4" s="3153"/>
      <c r="O4" s="3153"/>
      <c r="P4" s="1710"/>
      <c r="Q4" s="778" t="b">
        <f>IF(はじめに!B20="",FALSE,報1!$P$31)</f>
        <v>0</v>
      </c>
      <c r="R4" s="1556"/>
      <c r="S4" s="1556"/>
      <c r="T4" s="1556"/>
      <c r="U4" s="1559"/>
      <c r="V4" s="1559"/>
      <c r="W4" s="1559"/>
    </row>
    <row r="5" spans="1:23" ht="30" customHeight="1">
      <c r="A5" s="3150"/>
      <c r="B5" s="780"/>
      <c r="C5" s="781"/>
      <c r="D5" s="777" t="s">
        <v>129</v>
      </c>
      <c r="E5" s="3153" t="str">
        <f>IF(報1!F32="","",報1!F32)</f>
        <v>　</v>
      </c>
      <c r="F5" s="3153"/>
      <c r="G5" s="3153"/>
      <c r="H5" s="3153"/>
      <c r="I5" s="3153"/>
      <c r="J5" s="3153"/>
      <c r="K5" s="3153"/>
      <c r="L5" s="3153"/>
      <c r="M5" s="3153"/>
      <c r="N5" s="3153"/>
      <c r="O5" s="3153"/>
      <c r="P5" s="1710"/>
      <c r="Q5" s="778" t="b">
        <f>IF(はじめに!B20="",FALSE,報1!$P$32)</f>
        <v>0</v>
      </c>
      <c r="R5" s="1556"/>
      <c r="S5" s="1556"/>
      <c r="T5" s="1556"/>
      <c r="U5" s="1559"/>
      <c r="V5" s="1559"/>
      <c r="W5" s="1559"/>
    </row>
    <row r="6" spans="1:23" ht="30" customHeight="1">
      <c r="A6" s="3151"/>
      <c r="B6" s="773" t="s">
        <v>315</v>
      </c>
      <c r="C6" s="782"/>
      <c r="D6" s="777" t="s">
        <v>144</v>
      </c>
      <c r="E6" s="3153" t="str">
        <f>IF(報1!F33="","",報1!F33)</f>
        <v>　</v>
      </c>
      <c r="F6" s="3153"/>
      <c r="G6" s="3153"/>
      <c r="H6" s="3153"/>
      <c r="I6" s="3153"/>
      <c r="J6" s="3153"/>
      <c r="K6" s="3153"/>
      <c r="L6" s="3153"/>
      <c r="M6" s="3153"/>
      <c r="N6" s="3153"/>
      <c r="O6" s="3153"/>
      <c r="P6" s="1710"/>
      <c r="Q6" s="778"/>
      <c r="R6" s="1556"/>
      <c r="S6" s="1556"/>
      <c r="T6" s="1556"/>
      <c r="U6" s="1559"/>
      <c r="V6" s="1559"/>
      <c r="W6" s="1559"/>
    </row>
    <row r="7" spans="1:23" ht="30" customHeight="1">
      <c r="A7" s="3152"/>
      <c r="B7" s="783"/>
      <c r="C7" s="784"/>
      <c r="D7" s="777" t="s">
        <v>145</v>
      </c>
      <c r="E7" s="3153" t="str">
        <f>IF(報1!F34="","",報1!F34)</f>
        <v>　</v>
      </c>
      <c r="F7" s="3153"/>
      <c r="G7" s="3153"/>
      <c r="H7" s="3153"/>
      <c r="I7" s="3153"/>
      <c r="J7" s="3153"/>
      <c r="K7" s="3153"/>
      <c r="L7" s="3153"/>
      <c r="M7" s="3153"/>
      <c r="N7" s="3153"/>
      <c r="O7" s="3153"/>
      <c r="P7" s="1710"/>
      <c r="Q7" s="778"/>
      <c r="R7" s="1556"/>
      <c r="S7" s="1556"/>
      <c r="T7" s="1556"/>
      <c r="U7" s="1559"/>
      <c r="V7" s="1559"/>
      <c r="W7" s="1559"/>
    </row>
    <row r="8" spans="1:23" ht="30" customHeight="1">
      <c r="A8" s="776"/>
      <c r="B8" s="3148" t="s">
        <v>123</v>
      </c>
      <c r="C8" s="3149"/>
      <c r="D8" s="3153" t="str">
        <f>IF(報1!D35="","",報1!D35)</f>
        <v>　</v>
      </c>
      <c r="E8" s="3153"/>
      <c r="F8" s="3153"/>
      <c r="G8" s="3153"/>
      <c r="H8" s="3153"/>
      <c r="I8" s="3153"/>
      <c r="J8" s="3153"/>
      <c r="K8" s="3153"/>
      <c r="L8" s="3153"/>
      <c r="M8" s="3153"/>
      <c r="N8" s="3153"/>
      <c r="O8" s="3153"/>
      <c r="P8" s="1710"/>
      <c r="Q8" s="778" t="b">
        <f>IF(はじめに!B20="",FALSE,報1!$P$33)</f>
        <v>0</v>
      </c>
      <c r="R8" s="1556"/>
      <c r="S8" s="1556"/>
      <c r="T8" s="1556"/>
      <c r="U8" s="1559"/>
      <c r="V8" s="1559"/>
      <c r="W8" s="1559"/>
    </row>
    <row r="9" spans="1:23" s="824" customFormat="1" ht="15" customHeight="1">
      <c r="P9" s="1557"/>
      <c r="Q9" s="825"/>
      <c r="R9" s="1557"/>
      <c r="S9" s="1557"/>
      <c r="T9" s="1557"/>
      <c r="U9" s="1559"/>
      <c r="V9" s="1559"/>
      <c r="W9" s="1559"/>
    </row>
    <row r="10" spans="1:23" s="827" customFormat="1" ht="15" customHeight="1">
      <c r="A10" s="823" t="s">
        <v>3494</v>
      </c>
      <c r="B10" s="826"/>
      <c r="C10" s="826"/>
      <c r="D10" s="826"/>
      <c r="E10" s="826"/>
      <c r="F10" s="826"/>
      <c r="G10" s="826"/>
      <c r="H10" s="826"/>
      <c r="I10" s="826"/>
      <c r="P10" s="1394"/>
      <c r="Q10" s="828"/>
      <c r="R10" s="1394"/>
      <c r="S10" s="1394"/>
      <c r="T10" s="1394"/>
      <c r="U10" s="1559"/>
      <c r="V10" s="1559"/>
      <c r="W10" s="1559"/>
    </row>
    <row r="11" spans="1:23" s="827" customFormat="1" ht="21" customHeight="1">
      <c r="A11" s="823"/>
      <c r="B11" s="826"/>
      <c r="C11" s="2784" t="s">
        <v>341</v>
      </c>
      <c r="D11" s="2785"/>
      <c r="E11" s="2785"/>
      <c r="F11" s="2785"/>
      <c r="G11" s="2785"/>
      <c r="H11" s="2785"/>
      <c r="I11" s="2786"/>
      <c r="J11" s="2751" t="s">
        <v>3143</v>
      </c>
      <c r="K11" s="2752"/>
      <c r="L11" s="2752"/>
      <c r="M11" s="2755"/>
      <c r="N11" s="2757" t="s">
        <v>3221</v>
      </c>
      <c r="O11" s="2758"/>
      <c r="P11" s="1645"/>
      <c r="Q11" s="828"/>
      <c r="R11" s="1394"/>
      <c r="S11" s="1394"/>
      <c r="T11" s="1394"/>
      <c r="U11" s="1559"/>
      <c r="V11" s="1559"/>
      <c r="W11" s="1559"/>
    </row>
    <row r="12" spans="1:23" s="827" customFormat="1" ht="21" customHeight="1">
      <c r="A12" s="2754"/>
      <c r="B12" s="2756"/>
      <c r="C12" s="2784" t="s">
        <v>340</v>
      </c>
      <c r="D12" s="2785"/>
      <c r="E12" s="2786"/>
      <c r="F12" s="2784" t="s">
        <v>339</v>
      </c>
      <c r="G12" s="2785"/>
      <c r="H12" s="2785"/>
      <c r="I12" s="2786"/>
      <c r="J12" s="2753"/>
      <c r="K12" s="2754"/>
      <c r="L12" s="2754"/>
      <c r="M12" s="2756"/>
      <c r="N12" s="3154"/>
      <c r="O12" s="3155"/>
      <c r="P12" s="1645"/>
      <c r="Q12" s="828"/>
      <c r="R12" s="1394"/>
      <c r="S12" s="1394"/>
      <c r="T12" s="1394"/>
      <c r="U12" s="1559"/>
      <c r="V12" s="1559"/>
      <c r="W12" s="1559"/>
    </row>
    <row r="13" spans="1:23" s="827" customFormat="1" ht="21" customHeight="1">
      <c r="A13" s="2772" t="s">
        <v>122</v>
      </c>
      <c r="B13" s="3174"/>
      <c r="C13" s="3172">
        <f ca="1">参照元!BF15</f>
        <v>0</v>
      </c>
      <c r="D13" s="3173"/>
      <c r="E13" s="2755" t="s">
        <v>3165</v>
      </c>
      <c r="F13" s="3169">
        <f ca="1">参照元!BG15</f>
        <v>0</v>
      </c>
      <c r="G13" s="2014"/>
      <c r="H13" s="2014"/>
      <c r="I13" s="2755" t="s">
        <v>3165</v>
      </c>
      <c r="J13" s="3156" t="str">
        <f ca="1">IFERROR(VALUE(参照元!BJ15),"")</f>
        <v/>
      </c>
      <c r="K13" s="3096"/>
      <c r="L13" s="2792" t="s">
        <v>3142</v>
      </c>
      <c r="M13" s="3176" t="str">
        <f>参照元!BK15</f>
        <v>　</v>
      </c>
      <c r="N13" s="3175" t="str">
        <f ca="1">参照元!BM15</f>
        <v/>
      </c>
      <c r="O13" s="2755" t="s">
        <v>134</v>
      </c>
      <c r="P13" s="1645"/>
      <c r="Q13" s="828"/>
      <c r="R13" s="1394"/>
      <c r="S13" s="1394"/>
      <c r="T13" s="1394"/>
      <c r="U13" s="1559"/>
      <c r="V13" s="1559"/>
      <c r="W13" s="1559"/>
    </row>
    <row r="14" spans="1:23" s="832" customFormat="1" ht="21" customHeight="1">
      <c r="A14" s="2787">
        <f>IF(計1!$D$28="","",計1!$D$28-1)</f>
        <v>2025</v>
      </c>
      <c r="B14" s="2770"/>
      <c r="C14" s="3170">
        <f ca="1">参照元!BH15</f>
        <v>0</v>
      </c>
      <c r="D14" s="3171"/>
      <c r="E14" s="2756"/>
      <c r="F14" s="3170">
        <f ca="1">参照元!BI15</f>
        <v>0</v>
      </c>
      <c r="G14" s="3171"/>
      <c r="H14" s="3171"/>
      <c r="I14" s="2756"/>
      <c r="J14" s="3157"/>
      <c r="K14" s="3097"/>
      <c r="L14" s="3158"/>
      <c r="M14" s="3177"/>
      <c r="N14" s="2753"/>
      <c r="O14" s="2756"/>
      <c r="P14" s="1645"/>
      <c r="Q14" s="828"/>
      <c r="R14" s="1558"/>
      <c r="S14" s="1558"/>
      <c r="T14" s="1558"/>
      <c r="U14" s="1559"/>
      <c r="V14" s="1559"/>
      <c r="W14" s="1559"/>
    </row>
    <row r="15" spans="1:23" s="827" customFormat="1" ht="21" customHeight="1">
      <c r="A15" s="2775" t="s">
        <v>183</v>
      </c>
      <c r="B15" s="3159"/>
      <c r="C15" s="3160"/>
      <c r="D15" s="3161"/>
      <c r="E15" s="2755" t="s">
        <v>3165</v>
      </c>
      <c r="F15" s="3165"/>
      <c r="G15" s="3166"/>
      <c r="H15" s="3166"/>
      <c r="I15" s="2755" t="s">
        <v>3165</v>
      </c>
      <c r="J15" s="3181"/>
      <c r="K15" s="3186"/>
      <c r="L15" s="2792" t="s">
        <v>3142</v>
      </c>
      <c r="M15" s="3176" t="str">
        <f>M13</f>
        <v>　</v>
      </c>
      <c r="N15" s="3181"/>
      <c r="O15" s="2755" t="s">
        <v>134</v>
      </c>
      <c r="P15" s="1645"/>
      <c r="Q15" s="828"/>
      <c r="R15" s="1394"/>
      <c r="S15" s="1394"/>
      <c r="T15" s="1394"/>
      <c r="U15" s="1559"/>
      <c r="V15" s="1559"/>
      <c r="W15" s="1559"/>
    </row>
    <row r="16" spans="1:23" s="832" customFormat="1" ht="21" customHeight="1">
      <c r="A16" s="2787">
        <f>IF(計1!$D$28="","",計1!$G$28)</f>
        <v>2027</v>
      </c>
      <c r="B16" s="2788"/>
      <c r="C16" s="3162"/>
      <c r="D16" s="3163"/>
      <c r="E16" s="3164"/>
      <c r="F16" s="3167"/>
      <c r="G16" s="3168"/>
      <c r="H16" s="3168"/>
      <c r="I16" s="3164"/>
      <c r="J16" s="3182"/>
      <c r="K16" s="3187"/>
      <c r="L16" s="3188"/>
      <c r="M16" s="3189"/>
      <c r="N16" s="3182"/>
      <c r="O16" s="3164"/>
      <c r="P16" s="1645"/>
      <c r="Q16" s="828"/>
      <c r="R16" s="1558"/>
      <c r="S16" s="1558"/>
      <c r="T16" s="1558"/>
      <c r="U16" s="1559"/>
      <c r="V16" s="1559"/>
      <c r="W16" s="1559"/>
    </row>
    <row r="17" spans="1:23" s="832" customFormat="1" ht="21" customHeight="1">
      <c r="A17" s="833"/>
      <c r="B17" s="834" t="s">
        <v>2900</v>
      </c>
      <c r="C17" s="833"/>
      <c r="D17" s="835" t="str">
        <f ca="1">IF(OR(C13=0,C15=""),"",ROUND((C13-C15)/C13*100,1))</f>
        <v/>
      </c>
      <c r="E17" s="836" t="s">
        <v>306</v>
      </c>
      <c r="F17" s="837"/>
      <c r="G17" s="3184" t="str">
        <f ca="1">IF(OR(F13=0,F15=""),"",ROUND((F13-F15)/F13*100,1))</f>
        <v/>
      </c>
      <c r="H17" s="3185"/>
      <c r="I17" s="838" t="s">
        <v>306</v>
      </c>
      <c r="J17" s="837"/>
      <c r="K17" s="3184" t="str">
        <f>IF(AND(J15="",参照元!BL15=""),"",IF(OR(J13=0,J15=""),参照元!BL15,ROUND((J13-J15)/J13*100,1)))</f>
        <v/>
      </c>
      <c r="L17" s="3185"/>
      <c r="M17" s="838" t="s">
        <v>306</v>
      </c>
      <c r="N17" s="3183"/>
      <c r="O17" s="2756"/>
      <c r="P17" s="1624"/>
      <c r="Q17" s="828"/>
      <c r="R17" s="1558"/>
      <c r="S17" s="1558"/>
      <c r="T17" s="1558"/>
      <c r="U17" s="1559"/>
      <c r="V17" s="1559"/>
      <c r="W17" s="1559"/>
    </row>
    <row r="18" spans="1:23" s="832" customFormat="1" ht="14.25" customHeight="1">
      <c r="A18" s="840"/>
      <c r="B18" s="841"/>
      <c r="C18" s="840"/>
      <c r="D18" s="842"/>
      <c r="E18" s="843"/>
      <c r="F18" s="844"/>
      <c r="G18" s="845"/>
      <c r="H18" s="845"/>
      <c r="I18" s="846"/>
      <c r="J18" s="844"/>
      <c r="K18" s="845"/>
      <c r="L18" s="845"/>
      <c r="M18" s="846"/>
      <c r="N18" s="847"/>
      <c r="O18" s="847"/>
      <c r="P18" s="1624"/>
      <c r="Q18" s="828"/>
      <c r="R18" s="1558"/>
      <c r="S18" s="1558"/>
      <c r="T18" s="1558"/>
      <c r="U18" s="1559"/>
      <c r="V18" s="1559"/>
      <c r="W18" s="1559"/>
    </row>
    <row r="19" spans="1:23" s="827" customFormat="1" ht="22.5" customHeight="1">
      <c r="A19" s="3178" t="s">
        <v>3144</v>
      </c>
      <c r="B19" s="3178"/>
      <c r="C19" s="2824" t="s">
        <v>3145</v>
      </c>
      <c r="D19" s="2824"/>
      <c r="E19" s="2824"/>
      <c r="F19" s="848"/>
      <c r="G19" s="849"/>
      <c r="H19" s="849"/>
      <c r="I19" s="849"/>
      <c r="J19" s="849"/>
      <c r="K19" s="849"/>
      <c r="L19" s="849"/>
      <c r="M19" s="849"/>
      <c r="N19" s="849"/>
      <c r="O19" s="849"/>
      <c r="P19" s="1711"/>
      <c r="Q19" s="1698">
        <v>1</v>
      </c>
      <c r="R19" s="1424" t="str">
        <f>IF(Q19=1,"有",IF(Q19=2,"無",""))</f>
        <v>有</v>
      </c>
      <c r="S19" s="1394"/>
      <c r="T19" s="1394"/>
      <c r="U19" s="1559"/>
      <c r="V19" s="1559"/>
      <c r="W19" s="1559"/>
    </row>
    <row r="20" spans="1:23" s="827" customFormat="1" ht="22.5" customHeight="1">
      <c r="A20" s="2757" t="s">
        <v>3146</v>
      </c>
      <c r="B20" s="2758"/>
      <c r="C20" s="3145"/>
      <c r="D20" s="3146"/>
      <c r="E20" s="1760" t="s">
        <v>198</v>
      </c>
      <c r="F20" s="3147"/>
      <c r="G20" s="3146"/>
      <c r="H20" s="3146"/>
      <c r="I20" s="1761" t="s">
        <v>198</v>
      </c>
      <c r="J20" s="3145"/>
      <c r="K20" s="3146"/>
      <c r="L20" s="3146"/>
      <c r="M20" s="1761" t="s">
        <v>198</v>
      </c>
      <c r="N20" s="849"/>
      <c r="O20" s="849"/>
      <c r="P20" s="1711"/>
      <c r="Q20" s="828"/>
      <c r="R20" s="1394"/>
      <c r="S20" s="1394"/>
      <c r="T20" s="1394"/>
      <c r="U20" s="1559"/>
      <c r="V20" s="1559"/>
      <c r="W20" s="1559"/>
    </row>
    <row r="21" spans="1:23" s="827" customFormat="1" ht="22.5" customHeight="1">
      <c r="A21" s="3180"/>
      <c r="B21" s="2783"/>
      <c r="C21" s="3145"/>
      <c r="D21" s="3146"/>
      <c r="E21" s="1760" t="s">
        <v>3928</v>
      </c>
      <c r="F21" s="3147"/>
      <c r="G21" s="3146"/>
      <c r="H21" s="3146"/>
      <c r="I21" s="1761" t="s">
        <v>3928</v>
      </c>
      <c r="J21" s="3145"/>
      <c r="K21" s="3146"/>
      <c r="L21" s="3146"/>
      <c r="M21" s="1761" t="s">
        <v>3928</v>
      </c>
      <c r="N21" s="849"/>
      <c r="O21" s="849"/>
      <c r="P21" s="1711"/>
      <c r="Q21" s="828"/>
      <c r="R21" s="1394"/>
      <c r="S21" s="1394"/>
      <c r="T21" s="1394"/>
      <c r="U21" s="1559"/>
      <c r="V21" s="1559"/>
      <c r="W21" s="1559"/>
    </row>
    <row r="22" spans="1:23" s="827" customFormat="1" ht="22.5" customHeight="1">
      <c r="A22" s="3154"/>
      <c r="B22" s="3155"/>
      <c r="C22" s="3145"/>
      <c r="D22" s="3146"/>
      <c r="E22" s="1760" t="s">
        <v>3929</v>
      </c>
      <c r="F22" s="3147"/>
      <c r="G22" s="3146"/>
      <c r="H22" s="3146"/>
      <c r="I22" s="1761" t="s">
        <v>3929</v>
      </c>
      <c r="J22" s="3145"/>
      <c r="K22" s="3146"/>
      <c r="L22" s="3146"/>
      <c r="M22" s="1761" t="s">
        <v>3929</v>
      </c>
      <c r="N22" s="849"/>
      <c r="O22" s="849"/>
      <c r="P22" s="1711"/>
      <c r="Q22" s="828"/>
      <c r="R22" s="1394"/>
      <c r="S22" s="1394"/>
      <c r="T22" s="1394"/>
      <c r="U22" s="1559"/>
      <c r="V22" s="1559"/>
      <c r="W22" s="1559"/>
    </row>
    <row r="23" spans="1:23" s="827" customFormat="1" ht="24" customHeight="1">
      <c r="A23" s="3179"/>
      <c r="B23" s="3179"/>
      <c r="C23" s="3179"/>
      <c r="D23" s="3179"/>
      <c r="E23" s="3179"/>
      <c r="F23" s="3179"/>
      <c r="G23" s="3179"/>
      <c r="H23" s="3179"/>
      <c r="I23" s="3179"/>
      <c r="J23" s="3179"/>
      <c r="K23" s="3179"/>
      <c r="L23" s="3179"/>
      <c r="M23" s="3179"/>
      <c r="N23" s="850"/>
      <c r="P23" s="1394"/>
      <c r="Q23" s="828"/>
      <c r="R23" s="1394"/>
      <c r="S23" s="1394"/>
      <c r="T23" s="1394"/>
      <c r="U23" s="1559"/>
      <c r="V23" s="1559"/>
      <c r="W23" s="1559"/>
    </row>
    <row r="24" spans="1:23" s="827" customFormat="1" ht="19.5" customHeight="1">
      <c r="A24" s="823" t="s">
        <v>3495</v>
      </c>
      <c r="B24" s="826"/>
      <c r="C24" s="826"/>
      <c r="D24" s="826"/>
      <c r="E24" s="826"/>
      <c r="F24" s="826"/>
      <c r="G24" s="826"/>
      <c r="H24" s="826"/>
      <c r="I24" s="826"/>
      <c r="P24" s="1394"/>
      <c r="Q24" s="828"/>
      <c r="R24" s="1394"/>
      <c r="S24" s="1394"/>
      <c r="T24" s="1394"/>
      <c r="U24" s="1559"/>
      <c r="V24" s="1559"/>
      <c r="W24" s="1559"/>
    </row>
    <row r="25" spans="1:23" s="827" customFormat="1" ht="21" customHeight="1">
      <c r="A25" s="823"/>
      <c r="B25" s="826"/>
      <c r="C25" s="2784" t="s">
        <v>341</v>
      </c>
      <c r="D25" s="2785"/>
      <c r="E25" s="2785"/>
      <c r="F25" s="2785"/>
      <c r="G25" s="2785"/>
      <c r="H25" s="2785"/>
      <c r="I25" s="2786"/>
      <c r="J25" s="2751" t="s">
        <v>3143</v>
      </c>
      <c r="K25" s="2752"/>
      <c r="L25" s="2752"/>
      <c r="M25" s="2755"/>
      <c r="P25" s="1394"/>
      <c r="Q25" s="828"/>
      <c r="R25" s="1394"/>
      <c r="S25" s="1394"/>
      <c r="T25" s="1394"/>
      <c r="U25" s="1559"/>
      <c r="V25" s="1559"/>
      <c r="W25" s="1559"/>
    </row>
    <row r="26" spans="1:23" s="827" customFormat="1" ht="21" customHeight="1">
      <c r="A26" s="2754"/>
      <c r="B26" s="2756"/>
      <c r="C26" s="2784" t="s">
        <v>340</v>
      </c>
      <c r="D26" s="2785"/>
      <c r="E26" s="2786"/>
      <c r="F26" s="2751" t="s">
        <v>339</v>
      </c>
      <c r="G26" s="2752"/>
      <c r="H26" s="2752"/>
      <c r="I26" s="2755"/>
      <c r="J26" s="2753"/>
      <c r="K26" s="2754"/>
      <c r="L26" s="2754"/>
      <c r="M26" s="2756"/>
      <c r="P26" s="1394"/>
      <c r="Q26" s="828"/>
      <c r="R26" s="1394"/>
      <c r="S26" s="1394"/>
      <c r="T26" s="1394"/>
      <c r="U26" s="1559"/>
      <c r="V26" s="1559"/>
      <c r="W26" s="1559"/>
    </row>
    <row r="27" spans="1:23" s="827" customFormat="1" ht="21" customHeight="1">
      <c r="A27" s="2772" t="s">
        <v>122</v>
      </c>
      <c r="B27" s="3174"/>
      <c r="C27" s="3190">
        <f ca="1">参照元!DE15</f>
        <v>0</v>
      </c>
      <c r="D27" s="3173"/>
      <c r="E27" s="2755" t="s">
        <v>3165</v>
      </c>
      <c r="F27" s="3169">
        <f ca="1">参照元!DF15</f>
        <v>0</v>
      </c>
      <c r="G27" s="2014"/>
      <c r="H27" s="2014"/>
      <c r="I27" s="2755" t="s">
        <v>3165</v>
      </c>
      <c r="J27" s="3156" t="str">
        <f>IFERROR(VALUE(参照元!DI15),"")</f>
        <v/>
      </c>
      <c r="K27" s="3096"/>
      <c r="L27" s="2792" t="s">
        <v>3142</v>
      </c>
      <c r="M27" s="3176" t="str">
        <f>参照元!DJ15</f>
        <v>千km</v>
      </c>
      <c r="P27" s="1394"/>
      <c r="Q27" s="828"/>
      <c r="R27" s="1394"/>
      <c r="S27" s="1394"/>
      <c r="T27" s="1394"/>
      <c r="U27" s="1559"/>
      <c r="V27" s="1559"/>
      <c r="W27" s="1559"/>
    </row>
    <row r="28" spans="1:23" s="832" customFormat="1" ht="21" customHeight="1">
      <c r="A28" s="2769">
        <f>IF(計1!D28="","",計1!$D$28-1)</f>
        <v>2025</v>
      </c>
      <c r="B28" s="2770"/>
      <c r="C28" s="3170">
        <f ca="1">参照元!DG15</f>
        <v>0</v>
      </c>
      <c r="D28" s="3171"/>
      <c r="E28" s="2756"/>
      <c r="F28" s="3170">
        <f ca="1">参照元!DH15</f>
        <v>0</v>
      </c>
      <c r="G28" s="3171"/>
      <c r="H28" s="3171"/>
      <c r="I28" s="2756"/>
      <c r="J28" s="3157"/>
      <c r="K28" s="3097"/>
      <c r="L28" s="3158"/>
      <c r="M28" s="3177"/>
      <c r="N28" s="827"/>
      <c r="O28" s="827"/>
      <c r="P28" s="1394"/>
      <c r="Q28" s="828"/>
      <c r="R28" s="1558"/>
      <c r="S28" s="1558"/>
      <c r="T28" s="1558"/>
      <c r="U28" s="1559"/>
      <c r="V28" s="1559"/>
      <c r="W28" s="1559"/>
    </row>
    <row r="29" spans="1:23" s="827" customFormat="1" ht="21" customHeight="1">
      <c r="A29" s="2775" t="s">
        <v>183</v>
      </c>
      <c r="B29" s="3159"/>
      <c r="C29" s="3160"/>
      <c r="D29" s="3161"/>
      <c r="E29" s="2755" t="s">
        <v>3165</v>
      </c>
      <c r="F29" s="3165"/>
      <c r="G29" s="3166"/>
      <c r="H29" s="3166"/>
      <c r="I29" s="2755" t="s">
        <v>3165</v>
      </c>
      <c r="J29" s="3181"/>
      <c r="K29" s="3186"/>
      <c r="L29" s="2792" t="s">
        <v>3142</v>
      </c>
      <c r="M29" s="3176" t="str">
        <f>M27</f>
        <v>千km</v>
      </c>
      <c r="P29" s="1394"/>
      <c r="Q29" s="828"/>
      <c r="R29" s="1394"/>
      <c r="S29" s="1394"/>
      <c r="T29" s="1394"/>
      <c r="U29" s="1559"/>
      <c r="V29" s="1559"/>
      <c r="W29" s="1559"/>
    </row>
    <row r="30" spans="1:23" s="832" customFormat="1" ht="21" customHeight="1">
      <c r="A30" s="2787">
        <f>IF(計1!D28="","",計1!$G$28)</f>
        <v>2027</v>
      </c>
      <c r="B30" s="2788"/>
      <c r="C30" s="3162"/>
      <c r="D30" s="3163"/>
      <c r="E30" s="3164"/>
      <c r="F30" s="3167"/>
      <c r="G30" s="3168"/>
      <c r="H30" s="3168"/>
      <c r="I30" s="3164"/>
      <c r="J30" s="3182"/>
      <c r="K30" s="3187"/>
      <c r="L30" s="3188"/>
      <c r="M30" s="3189"/>
      <c r="N30" s="827"/>
      <c r="O30" s="827"/>
      <c r="P30" s="1394"/>
      <c r="Q30" s="828"/>
      <c r="R30" s="1558"/>
      <c r="S30" s="1558"/>
      <c r="T30" s="1558"/>
      <c r="U30" s="1559"/>
      <c r="V30" s="1559"/>
      <c r="W30" s="1559"/>
    </row>
    <row r="31" spans="1:23" s="832" customFormat="1" ht="21" customHeight="1">
      <c r="A31" s="833"/>
      <c r="B31" s="834" t="s">
        <v>2900</v>
      </c>
      <c r="C31" s="833"/>
      <c r="D31" s="835" t="str">
        <f ca="1">IF(OR(C27=0,C29=""),"",ROUND((C27-C29)/C27*100,1))</f>
        <v/>
      </c>
      <c r="E31" s="836" t="s">
        <v>306</v>
      </c>
      <c r="F31" s="837"/>
      <c r="G31" s="3184" t="str">
        <f ca="1">IF(OR(F27=0,F29=""),"",ROUND((F27-F29)/F27*100,1))</f>
        <v/>
      </c>
      <c r="H31" s="3185"/>
      <c r="I31" s="838" t="s">
        <v>306</v>
      </c>
      <c r="J31" s="837"/>
      <c r="K31" s="3184" t="str">
        <f>IF(OR(J27=0,J29=""),"",ROUND((J27-J29)/J27*100,1))</f>
        <v/>
      </c>
      <c r="L31" s="3185"/>
      <c r="M31" s="838" t="s">
        <v>306</v>
      </c>
      <c r="N31" s="827"/>
      <c r="O31" s="827"/>
      <c r="P31" s="1394"/>
      <c r="Q31" s="828"/>
      <c r="R31" s="1558"/>
      <c r="S31" s="1558"/>
      <c r="T31" s="1558"/>
      <c r="U31" s="1559"/>
      <c r="V31" s="1559"/>
      <c r="W31" s="1559"/>
    </row>
    <row r="32" spans="1:23" s="832" customFormat="1" ht="13.5" customHeight="1">
      <c r="A32" s="840"/>
      <c r="B32" s="841"/>
      <c r="C32" s="840"/>
      <c r="D32" s="842"/>
      <c r="E32" s="843"/>
      <c r="F32" s="851"/>
      <c r="G32" s="852"/>
      <c r="H32" s="852"/>
      <c r="I32" s="404"/>
      <c r="J32" s="851"/>
      <c r="K32" s="852"/>
      <c r="L32" s="852"/>
      <c r="M32" s="404"/>
      <c r="N32" s="827"/>
      <c r="O32" s="827"/>
      <c r="P32" s="1394"/>
      <c r="Q32" s="828"/>
      <c r="R32" s="1558"/>
      <c r="S32" s="1558"/>
      <c r="T32" s="1558"/>
      <c r="U32" s="1559"/>
      <c r="V32" s="1559"/>
      <c r="W32" s="1559"/>
    </row>
    <row r="33" spans="1:23" s="827" customFormat="1" ht="22.5" customHeight="1">
      <c r="A33" s="3178" t="s">
        <v>3144</v>
      </c>
      <c r="B33" s="3178"/>
      <c r="C33" s="2824" t="s">
        <v>3145</v>
      </c>
      <c r="D33" s="2824"/>
      <c r="E33" s="2824"/>
      <c r="F33" s="848"/>
      <c r="G33" s="849"/>
      <c r="H33" s="849"/>
      <c r="I33" s="849"/>
      <c r="J33" s="849"/>
      <c r="K33" s="849"/>
      <c r="L33" s="849"/>
      <c r="M33" s="849"/>
      <c r="N33" s="849"/>
      <c r="O33" s="849"/>
      <c r="P33" s="1711"/>
      <c r="Q33" s="1698">
        <v>1</v>
      </c>
      <c r="R33" s="1424" t="str">
        <f>IF(Q33=1,"有",IF(Q33=2,"無",""))</f>
        <v>有</v>
      </c>
      <c r="S33" s="1394"/>
      <c r="T33" s="1394"/>
      <c r="U33" s="1559"/>
      <c r="V33" s="1559"/>
      <c r="W33" s="1559"/>
    </row>
    <row r="34" spans="1:23" s="827" customFormat="1" ht="22.5" customHeight="1">
      <c r="A34" s="2757" t="s">
        <v>3146</v>
      </c>
      <c r="B34" s="2758"/>
      <c r="C34" s="3145"/>
      <c r="D34" s="3146"/>
      <c r="E34" s="1760" t="s">
        <v>198</v>
      </c>
      <c r="F34" s="3147"/>
      <c r="G34" s="3146"/>
      <c r="H34" s="3146"/>
      <c r="I34" s="1761" t="s">
        <v>198</v>
      </c>
      <c r="J34" s="3145"/>
      <c r="K34" s="3146"/>
      <c r="L34" s="3146"/>
      <c r="M34" s="1761" t="s">
        <v>198</v>
      </c>
      <c r="N34" s="849"/>
      <c r="O34" s="849"/>
      <c r="P34" s="1711"/>
      <c r="Q34" s="828"/>
      <c r="R34" s="1394"/>
      <c r="S34" s="1394"/>
      <c r="T34" s="1394"/>
      <c r="U34" s="1559"/>
      <c r="V34" s="1559"/>
      <c r="W34" s="1559"/>
    </row>
    <row r="35" spans="1:23" s="827" customFormat="1" ht="22.5" customHeight="1">
      <c r="A35" s="3180"/>
      <c r="B35" s="2783"/>
      <c r="C35" s="3145"/>
      <c r="D35" s="3146"/>
      <c r="E35" s="1760" t="s">
        <v>3928</v>
      </c>
      <c r="F35" s="3147"/>
      <c r="G35" s="3146"/>
      <c r="H35" s="3146"/>
      <c r="I35" s="1761" t="s">
        <v>3928</v>
      </c>
      <c r="J35" s="3145"/>
      <c r="K35" s="3146"/>
      <c r="L35" s="3146"/>
      <c r="M35" s="1761" t="s">
        <v>3928</v>
      </c>
      <c r="N35" s="849"/>
      <c r="O35" s="849"/>
      <c r="P35" s="1711"/>
      <c r="Q35" s="828"/>
      <c r="R35" s="1394"/>
      <c r="S35" s="1394"/>
      <c r="T35" s="1394"/>
      <c r="U35" s="1559"/>
      <c r="V35" s="1559"/>
      <c r="W35" s="1559"/>
    </row>
    <row r="36" spans="1:23" s="827" customFormat="1" ht="22.5" customHeight="1">
      <c r="A36" s="3154"/>
      <c r="B36" s="3155"/>
      <c r="C36" s="3145"/>
      <c r="D36" s="3146"/>
      <c r="E36" s="1760" t="s">
        <v>3929</v>
      </c>
      <c r="F36" s="3147"/>
      <c r="G36" s="3146"/>
      <c r="H36" s="3146"/>
      <c r="I36" s="1761" t="s">
        <v>3929</v>
      </c>
      <c r="J36" s="3145"/>
      <c r="K36" s="3146"/>
      <c r="L36" s="3146"/>
      <c r="M36" s="1761" t="s">
        <v>3929</v>
      </c>
      <c r="N36" s="849"/>
      <c r="O36" s="849"/>
      <c r="P36" s="1711"/>
      <c r="Q36" s="828"/>
      <c r="R36" s="1394"/>
      <c r="S36" s="1394"/>
      <c r="T36" s="1394"/>
      <c r="U36" s="1559"/>
      <c r="V36" s="1559"/>
      <c r="W36" s="1559"/>
    </row>
    <row r="37" spans="1:23" s="827" customFormat="1" ht="13.5" customHeight="1">
      <c r="A37" s="3179"/>
      <c r="B37" s="3179"/>
      <c r="C37" s="3179"/>
      <c r="D37" s="3179"/>
      <c r="E37" s="3179"/>
      <c r="F37" s="3179"/>
      <c r="G37" s="3179"/>
      <c r="H37" s="3179"/>
      <c r="I37" s="3179"/>
      <c r="J37" s="3179"/>
      <c r="K37" s="3179"/>
      <c r="L37" s="3179"/>
      <c r="M37" s="3179"/>
      <c r="N37" s="850"/>
      <c r="P37" s="1394"/>
      <c r="Q37" s="828"/>
      <c r="R37" s="1394"/>
      <c r="S37" s="1394"/>
      <c r="T37" s="1394"/>
      <c r="U37" s="1559"/>
      <c r="V37" s="1559"/>
      <c r="W37" s="1559"/>
    </row>
    <row r="38" spans="1:23" s="6" customFormat="1" ht="11.25" customHeight="1">
      <c r="A38" s="71"/>
      <c r="B38" s="65"/>
      <c r="C38" s="65"/>
      <c r="D38" s="65"/>
      <c r="E38" s="65"/>
      <c r="F38" s="65"/>
      <c r="G38" s="65"/>
      <c r="H38" s="65"/>
      <c r="I38" s="65"/>
      <c r="J38" s="65"/>
      <c r="K38" s="65"/>
      <c r="L38" s="3192"/>
      <c r="M38" s="3192"/>
      <c r="N38" s="65"/>
      <c r="O38" s="65"/>
      <c r="P38" s="1559"/>
      <c r="Q38" s="65"/>
      <c r="R38" s="1559"/>
      <c r="S38" s="1559"/>
      <c r="T38" s="1559"/>
      <c r="U38" s="1559"/>
      <c r="V38" s="1559"/>
      <c r="W38" s="1559"/>
    </row>
    <row r="39" spans="1:23" s="6" customFormat="1" ht="12">
      <c r="A39" s="65"/>
      <c r="B39" s="65"/>
      <c r="C39" s="65"/>
      <c r="D39" s="65"/>
      <c r="E39" s="65"/>
      <c r="F39" s="65"/>
      <c r="G39" s="65"/>
      <c r="H39" s="65"/>
      <c r="I39" s="65"/>
      <c r="J39" s="65"/>
      <c r="K39" s="65"/>
      <c r="L39" s="65"/>
      <c r="M39" s="65"/>
      <c r="N39" s="65"/>
      <c r="O39" s="65"/>
      <c r="P39" s="1559"/>
      <c r="Q39" s="65"/>
      <c r="R39" s="1559"/>
      <c r="S39" s="1559"/>
      <c r="T39" s="1559"/>
      <c r="U39" s="1559"/>
      <c r="V39" s="1559"/>
      <c r="W39" s="1559"/>
    </row>
    <row r="40" spans="1:23" s="6" customFormat="1" ht="12">
      <c r="A40" s="65"/>
      <c r="B40" s="65"/>
      <c r="C40" s="65"/>
      <c r="D40" s="65"/>
      <c r="E40" s="65"/>
      <c r="F40" s="65"/>
      <c r="G40" s="65"/>
      <c r="H40" s="65"/>
      <c r="I40" s="65"/>
      <c r="J40" s="65"/>
      <c r="K40" s="65"/>
      <c r="L40" s="65"/>
      <c r="M40" s="65"/>
      <c r="N40" s="65"/>
      <c r="O40" s="65"/>
      <c r="P40" s="65"/>
      <c r="Q40" s="65"/>
      <c r="R40" s="1559"/>
      <c r="S40" s="1559"/>
      <c r="T40" s="1559"/>
      <c r="U40" s="1559"/>
      <c r="V40" s="1559"/>
      <c r="W40" s="1559"/>
    </row>
    <row r="41" spans="1:23" s="6" customFormat="1" ht="12">
      <c r="A41" s="65"/>
      <c r="B41" s="65"/>
      <c r="C41" s="65"/>
      <c r="D41" s="65"/>
      <c r="E41" s="65"/>
      <c r="F41" s="65"/>
      <c r="G41" s="65"/>
      <c r="H41" s="65"/>
      <c r="I41" s="65"/>
      <c r="J41" s="65"/>
      <c r="K41" s="65"/>
      <c r="L41" s="3191"/>
      <c r="M41" s="3191"/>
      <c r="N41" s="65"/>
      <c r="O41" s="65"/>
      <c r="P41" s="65"/>
      <c r="Q41" s="65"/>
      <c r="R41" s="1559"/>
      <c r="S41" s="1559"/>
      <c r="T41" s="1559"/>
      <c r="U41" s="1559"/>
      <c r="V41" s="1559"/>
      <c r="W41" s="1559"/>
    </row>
  </sheetData>
  <sheetProtection algorithmName="SHA-512" hashValue="HCxRL7y0MnSn7BLUHgbV94zR3a0Bv+U1EBwKA4P+aXy1PNp+FXTJ9uTQFjkuocBVgryhfEavlrYe8N+JIVxymw==" saltValue="ew81aSFnX7S5Pi/iQyhWuQ==" spinCount="100000" sheet="1" formatCells="0"/>
  <mergeCells count="95">
    <mergeCell ref="L38:M38"/>
    <mergeCell ref="A33:B33"/>
    <mergeCell ref="C33:E33"/>
    <mergeCell ref="A34:B36"/>
    <mergeCell ref="C34:D34"/>
    <mergeCell ref="C35:D35"/>
    <mergeCell ref="C36:D36"/>
    <mergeCell ref="F34:H34"/>
    <mergeCell ref="F35:H35"/>
    <mergeCell ref="F36:H36"/>
    <mergeCell ref="J29:K30"/>
    <mergeCell ref="L29:L30"/>
    <mergeCell ref="M29:M30"/>
    <mergeCell ref="A30:B30"/>
    <mergeCell ref="L41:M41"/>
    <mergeCell ref="A29:B29"/>
    <mergeCell ref="C29:D30"/>
    <mergeCell ref="E29:E30"/>
    <mergeCell ref="F29:H30"/>
    <mergeCell ref="I29:I30"/>
    <mergeCell ref="G31:H31"/>
    <mergeCell ref="K31:L31"/>
    <mergeCell ref="A37:M37"/>
    <mergeCell ref="J34:L34"/>
    <mergeCell ref="J35:L35"/>
    <mergeCell ref="J36:L36"/>
    <mergeCell ref="M27:M28"/>
    <mergeCell ref="A28:B28"/>
    <mergeCell ref="F27:H27"/>
    <mergeCell ref="C27:D27"/>
    <mergeCell ref="C28:D28"/>
    <mergeCell ref="F28:H28"/>
    <mergeCell ref="A27:B27"/>
    <mergeCell ref="E27:E28"/>
    <mergeCell ref="I27:I28"/>
    <mergeCell ref="J27:K28"/>
    <mergeCell ref="L27:L28"/>
    <mergeCell ref="C25:I25"/>
    <mergeCell ref="J25:M26"/>
    <mergeCell ref="A26:B26"/>
    <mergeCell ref="C26:E26"/>
    <mergeCell ref="F26:I26"/>
    <mergeCell ref="N13:N14"/>
    <mergeCell ref="M13:M14"/>
    <mergeCell ref="O13:O14"/>
    <mergeCell ref="A19:B19"/>
    <mergeCell ref="A23:M23"/>
    <mergeCell ref="A20:B22"/>
    <mergeCell ref="C19:E19"/>
    <mergeCell ref="N15:N17"/>
    <mergeCell ref="O15:O17"/>
    <mergeCell ref="G17:H17"/>
    <mergeCell ref="K17:L17"/>
    <mergeCell ref="J15:K16"/>
    <mergeCell ref="L15:L16"/>
    <mergeCell ref="M15:M16"/>
    <mergeCell ref="A16:B16"/>
    <mergeCell ref="I13:I14"/>
    <mergeCell ref="J13:K14"/>
    <mergeCell ref="L13:L14"/>
    <mergeCell ref="A14:B14"/>
    <mergeCell ref="A15:B15"/>
    <mergeCell ref="C15:D16"/>
    <mergeCell ref="E15:E16"/>
    <mergeCell ref="F15:H16"/>
    <mergeCell ref="I15:I16"/>
    <mergeCell ref="F13:H13"/>
    <mergeCell ref="F14:H14"/>
    <mergeCell ref="C13:D13"/>
    <mergeCell ref="C14:D14"/>
    <mergeCell ref="A13:B13"/>
    <mergeCell ref="E13:E14"/>
    <mergeCell ref="B4:C4"/>
    <mergeCell ref="A5:A7"/>
    <mergeCell ref="B8:C8"/>
    <mergeCell ref="C11:I11"/>
    <mergeCell ref="J11:M12"/>
    <mergeCell ref="A12:B12"/>
    <mergeCell ref="C12:E12"/>
    <mergeCell ref="F12:I12"/>
    <mergeCell ref="E4:O4"/>
    <mergeCell ref="D8:O8"/>
    <mergeCell ref="N11:O12"/>
    <mergeCell ref="E7:O7"/>
    <mergeCell ref="E6:O6"/>
    <mergeCell ref="E5:O5"/>
    <mergeCell ref="J20:L20"/>
    <mergeCell ref="J21:L21"/>
    <mergeCell ref="J22:L22"/>
    <mergeCell ref="C20:D20"/>
    <mergeCell ref="C21:D21"/>
    <mergeCell ref="C22:D22"/>
    <mergeCell ref="F20:H20"/>
    <mergeCell ref="F21:H21"/>
    <mergeCell ref="F22:H22"/>
  </mergeCells>
  <phoneticPr fontId="34"/>
  <dataValidations disablePrompts="1" count="1">
    <dataValidation type="custom" allowBlank="1" showInputMessage="1" showErrorMessage="1" error="寄与度が設定されています。" sqref="M13 J27 J13 M27" xr:uid="{00000000-0002-0000-4500-000000000000}">
      <formula1>#REF!=""</formula1>
    </dataValidation>
  </dataValidations>
  <pageMargins left="0.7" right="0.7" top="0.75" bottom="0.75" header="0.3" footer="0.3"/>
  <pageSetup paperSize="9" scale="78" orientation="portrait" horizontalDpi="300" verticalDpi="300" r:id="rId1"/>
  <colBreaks count="1" manualBreakCount="1">
    <brk id="15" max="35" man="1"/>
  </colBreaks>
  <drawing r:id="rId2"/>
  <legacyDrawing r:id="rId3"/>
  <mc:AlternateContent xmlns:mc="http://schemas.openxmlformats.org/markup-compatibility/2006">
    <mc:Choice Requires="x14">
      <controls>
        <mc:AlternateContent xmlns:mc="http://schemas.openxmlformats.org/markup-compatibility/2006">
          <mc:Choice Requires="x14">
            <control shapeId="256001" r:id="rId4" name="Check Box 1">
              <controlPr defaultSize="0" autoFill="0" autoLine="0" autoPict="0">
                <anchor moveWithCells="1">
                  <from>
                    <xdr:col>0</xdr:col>
                    <xdr:colOff>85725</xdr:colOff>
                    <xdr:row>3</xdr:row>
                    <xdr:rowOff>57150</xdr:rowOff>
                  </from>
                  <to>
                    <xdr:col>0</xdr:col>
                    <xdr:colOff>352425</xdr:colOff>
                    <xdr:row>3</xdr:row>
                    <xdr:rowOff>314325</xdr:rowOff>
                  </to>
                </anchor>
              </controlPr>
            </control>
          </mc:Choice>
        </mc:AlternateContent>
        <mc:AlternateContent xmlns:mc="http://schemas.openxmlformats.org/markup-compatibility/2006">
          <mc:Choice Requires="x14">
            <control shapeId="256002" r:id="rId5" name="Check Box 2">
              <controlPr defaultSize="0" autoFill="0" autoLine="0" autoPict="0">
                <anchor moveWithCells="1">
                  <from>
                    <xdr:col>0</xdr:col>
                    <xdr:colOff>85725</xdr:colOff>
                    <xdr:row>5</xdr:row>
                    <xdr:rowOff>66675</xdr:rowOff>
                  </from>
                  <to>
                    <xdr:col>0</xdr:col>
                    <xdr:colOff>352425</xdr:colOff>
                    <xdr:row>5</xdr:row>
                    <xdr:rowOff>295275</xdr:rowOff>
                  </to>
                </anchor>
              </controlPr>
            </control>
          </mc:Choice>
        </mc:AlternateContent>
        <mc:AlternateContent xmlns:mc="http://schemas.openxmlformats.org/markup-compatibility/2006">
          <mc:Choice Requires="x14">
            <control shapeId="256003" r:id="rId6" name="Check Box 3">
              <controlPr defaultSize="0" autoFill="0" autoLine="0" autoPict="0">
                <anchor moveWithCells="1">
                  <from>
                    <xdr:col>0</xdr:col>
                    <xdr:colOff>85725</xdr:colOff>
                    <xdr:row>7</xdr:row>
                    <xdr:rowOff>57150</xdr:rowOff>
                  </from>
                  <to>
                    <xdr:col>1</xdr:col>
                    <xdr:colOff>0</xdr:colOff>
                    <xdr:row>7</xdr:row>
                    <xdr:rowOff>314325</xdr:rowOff>
                  </to>
                </anchor>
              </controlPr>
            </control>
          </mc:Choice>
        </mc:AlternateContent>
        <mc:AlternateContent xmlns:mc="http://schemas.openxmlformats.org/markup-compatibility/2006">
          <mc:Choice Requires="x14">
            <control shapeId="256011" r:id="rId7" name="Option Button 11">
              <controlPr defaultSize="0" autoFill="0" autoLine="0" autoPict="0">
                <anchor moveWithCells="1">
                  <from>
                    <xdr:col>3</xdr:col>
                    <xdr:colOff>9525</xdr:colOff>
                    <xdr:row>18</xdr:row>
                    <xdr:rowOff>19050</xdr:rowOff>
                  </from>
                  <to>
                    <xdr:col>3</xdr:col>
                    <xdr:colOff>219075</xdr:colOff>
                    <xdr:row>18</xdr:row>
                    <xdr:rowOff>238125</xdr:rowOff>
                  </to>
                </anchor>
              </controlPr>
            </control>
          </mc:Choice>
        </mc:AlternateContent>
        <mc:AlternateContent xmlns:mc="http://schemas.openxmlformats.org/markup-compatibility/2006">
          <mc:Choice Requires="x14">
            <control shapeId="256012" r:id="rId8" name="Option Button 12">
              <controlPr defaultSize="0" autoFill="0" autoLine="0" autoPict="0">
                <anchor moveWithCells="1">
                  <from>
                    <xdr:col>3</xdr:col>
                    <xdr:colOff>523875</xdr:colOff>
                    <xdr:row>18</xdr:row>
                    <xdr:rowOff>19050</xdr:rowOff>
                  </from>
                  <to>
                    <xdr:col>3</xdr:col>
                    <xdr:colOff>733425</xdr:colOff>
                    <xdr:row>18</xdr:row>
                    <xdr:rowOff>238125</xdr:rowOff>
                  </to>
                </anchor>
              </controlPr>
            </control>
          </mc:Choice>
        </mc:AlternateContent>
        <mc:AlternateContent xmlns:mc="http://schemas.openxmlformats.org/markup-compatibility/2006">
          <mc:Choice Requires="x14">
            <control shapeId="256013" r:id="rId9" name="Group Box 13">
              <controlPr defaultSize="0" autoFill="0" autoPict="0">
                <anchor moveWithCells="1">
                  <from>
                    <xdr:col>2</xdr:col>
                    <xdr:colOff>57150</xdr:colOff>
                    <xdr:row>17</xdr:row>
                    <xdr:rowOff>142875</xdr:rowOff>
                  </from>
                  <to>
                    <xdr:col>4</xdr:col>
                    <xdr:colOff>200025</xdr:colOff>
                    <xdr:row>19</xdr:row>
                    <xdr:rowOff>9525</xdr:rowOff>
                  </to>
                </anchor>
              </controlPr>
            </control>
          </mc:Choice>
        </mc:AlternateContent>
        <mc:AlternateContent xmlns:mc="http://schemas.openxmlformats.org/markup-compatibility/2006">
          <mc:Choice Requires="x14">
            <control shapeId="256014" r:id="rId10" name="Option Button 14">
              <controlPr defaultSize="0" autoFill="0" autoLine="0" autoPict="0">
                <anchor moveWithCells="1">
                  <from>
                    <xdr:col>2</xdr:col>
                    <xdr:colOff>161925</xdr:colOff>
                    <xdr:row>32</xdr:row>
                    <xdr:rowOff>28575</xdr:rowOff>
                  </from>
                  <to>
                    <xdr:col>3</xdr:col>
                    <xdr:colOff>200025</xdr:colOff>
                    <xdr:row>32</xdr:row>
                    <xdr:rowOff>247650</xdr:rowOff>
                  </to>
                </anchor>
              </controlPr>
            </control>
          </mc:Choice>
        </mc:AlternateContent>
        <mc:AlternateContent xmlns:mc="http://schemas.openxmlformats.org/markup-compatibility/2006">
          <mc:Choice Requires="x14">
            <control shapeId="256015" r:id="rId11" name="Option Button 15">
              <controlPr defaultSize="0" autoFill="0" autoLine="0" autoPict="0">
                <anchor moveWithCells="1">
                  <from>
                    <xdr:col>3</xdr:col>
                    <xdr:colOff>533400</xdr:colOff>
                    <xdr:row>32</xdr:row>
                    <xdr:rowOff>28575</xdr:rowOff>
                  </from>
                  <to>
                    <xdr:col>3</xdr:col>
                    <xdr:colOff>742950</xdr:colOff>
                    <xdr:row>32</xdr:row>
                    <xdr:rowOff>247650</xdr:rowOff>
                  </to>
                </anchor>
              </controlPr>
            </control>
          </mc:Choice>
        </mc:AlternateContent>
        <mc:AlternateContent xmlns:mc="http://schemas.openxmlformats.org/markup-compatibility/2006">
          <mc:Choice Requires="x14">
            <control shapeId="256016" r:id="rId12" name="Group Box 16">
              <controlPr defaultSize="0" autoFill="0" autoPict="0">
                <anchor moveWithCells="1">
                  <from>
                    <xdr:col>2</xdr:col>
                    <xdr:colOff>38100</xdr:colOff>
                    <xdr:row>31</xdr:row>
                    <xdr:rowOff>152400</xdr:rowOff>
                  </from>
                  <to>
                    <xdr:col>4</xdr:col>
                    <xdr:colOff>142875</xdr:colOff>
                    <xdr:row>32</xdr:row>
                    <xdr:rowOff>266700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1AC9092A-2D72-499A-9BAD-C8119F81020F}">
            <xm:f>AND(計1!$P$9=FALSE,計1!$P$11=FALSE)</xm:f>
            <x14:dxf>
              <fill>
                <patternFill>
                  <bgColor theme="0" tint="-0.24994659260841701"/>
                </patternFill>
              </fill>
            </x14:dxf>
          </x14:cfRule>
          <xm:sqref>A25:M36</xm:sqref>
        </x14:conditionalFormatting>
        <x14:conditionalFormatting xmlns:xm="http://schemas.microsoft.com/office/excel/2006/main">
          <x14:cfRule type="expression" priority="3" id="{9BCC6453-52D1-48C3-A24C-7DB5AE0227AB}">
            <xm:f>AND(計1!$P$7=FALSE,計1!$P$8=FALSE,計1!$P$10=FALSE)</xm:f>
            <x14:dxf>
              <fill>
                <patternFill>
                  <bgColor theme="0" tint="-0.24994659260841701"/>
                </patternFill>
              </fill>
            </x14:dxf>
          </x14:cfRule>
          <xm:sqref>A11:O22</xm:sqref>
        </x14:conditionalFormatting>
        <x14:conditionalFormatting xmlns:xm="http://schemas.microsoft.com/office/excel/2006/main">
          <x14:cfRule type="expression" priority="1" id="{AE2D9AF0-7C53-430A-ADAD-BA5CA94933EF}">
            <xm:f>'使用量_1,2'!$I$21=2</xm:f>
            <x14:dxf>
              <fill>
                <patternFill>
                  <bgColor theme="0" tint="-0.24994659260841701"/>
                </patternFill>
              </fill>
            </x14:dxf>
          </x14:cfRule>
          <xm:sqref>J15:K16</xm:sqref>
        </x14:conditionalFormatting>
      </x14:conditionalFormattings>
    </ext>
  </extLst>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5">
    <tabColor theme="8"/>
    <pageSetUpPr fitToPage="1"/>
  </sheetPr>
  <dimension ref="A1:AH43"/>
  <sheetViews>
    <sheetView workbookViewId="0">
      <selection activeCell="B7" sqref="B7:H7"/>
    </sheetView>
  </sheetViews>
  <sheetFormatPr defaultColWidth="9" defaultRowHeight="12"/>
  <cols>
    <col min="1" max="1" width="5.625" style="2" customWidth="1"/>
    <col min="2" max="2" width="4.625" style="2" customWidth="1"/>
    <col min="3" max="3" width="9.625" style="2" customWidth="1"/>
    <col min="4" max="5" width="4.625" style="2" customWidth="1"/>
    <col min="6" max="19" width="4.375" style="2" customWidth="1"/>
    <col min="20" max="20" width="1.875" style="2" customWidth="1"/>
    <col min="21" max="21" width="11.125" style="2" customWidth="1"/>
    <col min="22" max="22" width="6.5" style="2" customWidth="1"/>
    <col min="23" max="23" width="12.5" style="2" customWidth="1"/>
    <col min="24" max="24" width="3.375" style="2" customWidth="1"/>
    <col min="25" max="26" width="8.75" style="2" hidden="1" customWidth="1"/>
    <col min="27" max="27" width="33.625" style="2" hidden="1" customWidth="1"/>
    <col min="28" max="28" width="9.5" style="2" hidden="1" customWidth="1"/>
    <col min="29" max="30" width="9.625" style="2" hidden="1" customWidth="1"/>
    <col min="31" max="31" width="20" style="2" hidden="1" customWidth="1"/>
    <col min="32" max="35" width="9.625" style="2" customWidth="1"/>
    <col min="36" max="36" width="5.5" style="2" customWidth="1"/>
    <col min="37" max="40" width="5.875" style="2" customWidth="1"/>
    <col min="41" max="16384" width="9" style="2"/>
  </cols>
  <sheetData>
    <row r="1" spans="1:34">
      <c r="A1" s="1" t="s">
        <v>317</v>
      </c>
      <c r="B1" s="1"/>
      <c r="T1" s="66"/>
      <c r="U1" s="66"/>
      <c r="V1" s="66"/>
      <c r="W1" s="66"/>
      <c r="X1" s="66"/>
      <c r="Y1" s="1345" t="s">
        <v>3473</v>
      </c>
      <c r="Z1" s="1345" t="s">
        <v>3473</v>
      </c>
      <c r="AA1" s="1345" t="s">
        <v>3473</v>
      </c>
      <c r="AB1" s="1345" t="s">
        <v>3473</v>
      </c>
      <c r="AC1" s="1345" t="s">
        <v>3473</v>
      </c>
      <c r="AD1" s="1345" t="s">
        <v>3473</v>
      </c>
      <c r="AE1" s="1345" t="s">
        <v>3473</v>
      </c>
      <c r="AF1" s="66"/>
      <c r="AG1" s="1335"/>
      <c r="AH1" s="1335"/>
    </row>
    <row r="2" spans="1:34">
      <c r="A2" s="2" t="s">
        <v>119</v>
      </c>
      <c r="C2" s="4"/>
      <c r="D2" s="4"/>
      <c r="E2" s="4"/>
      <c r="F2" s="4"/>
      <c r="G2" s="4"/>
      <c r="H2" s="4"/>
      <c r="I2" s="4"/>
      <c r="J2" s="4"/>
      <c r="K2" s="4"/>
      <c r="T2" s="66"/>
      <c r="U2" s="1335"/>
      <c r="V2" s="1335"/>
      <c r="W2" s="1335"/>
      <c r="X2" s="1335"/>
      <c r="Y2" s="1335"/>
      <c r="Z2" s="1335"/>
      <c r="AA2" s="1335"/>
      <c r="AB2" s="1335"/>
      <c r="AC2" s="1335"/>
      <c r="AD2" s="1335"/>
      <c r="AE2" s="1335"/>
      <c r="AF2" s="66"/>
      <c r="AG2" s="1335"/>
      <c r="AH2" s="1335"/>
    </row>
    <row r="3" spans="1:34" ht="6" customHeight="1">
      <c r="C3" s="4"/>
      <c r="D3" s="4"/>
      <c r="E3" s="4"/>
      <c r="F3" s="4"/>
      <c r="G3" s="4"/>
      <c r="H3" s="4"/>
      <c r="I3" s="4"/>
      <c r="J3" s="4"/>
      <c r="K3" s="4"/>
      <c r="T3" s="66"/>
      <c r="U3" s="1335"/>
      <c r="V3" s="1335"/>
      <c r="W3" s="1335"/>
      <c r="X3" s="1335"/>
      <c r="Y3" s="1335"/>
      <c r="Z3" s="1335"/>
      <c r="AA3" s="1335"/>
      <c r="AB3" s="1369" t="s">
        <v>3697</v>
      </c>
      <c r="AC3" s="1335"/>
      <c r="AD3" s="1335"/>
      <c r="AE3" s="1335"/>
      <c r="AF3" s="66"/>
      <c r="AG3" s="1335"/>
      <c r="AH3" s="1335"/>
    </row>
    <row r="4" spans="1:34" ht="15.75" customHeight="1">
      <c r="A4" s="2857" t="s">
        <v>3705</v>
      </c>
      <c r="B4" s="2857"/>
      <c r="C4" s="2857"/>
      <c r="D4" s="2857"/>
      <c r="E4" s="2857"/>
      <c r="F4" s="2857"/>
      <c r="G4" s="2857"/>
      <c r="H4" s="2857"/>
      <c r="I4" s="2857"/>
      <c r="J4" s="2857"/>
      <c r="K4" s="2857"/>
      <c r="L4" s="2857"/>
      <c r="M4" s="2857"/>
      <c r="N4" s="2857"/>
      <c r="O4" s="2857"/>
      <c r="T4" s="66"/>
      <c r="U4" s="1335"/>
      <c r="V4" s="1335"/>
      <c r="W4" s="1335"/>
      <c r="X4" s="1335"/>
      <c r="Y4" s="1335"/>
      <c r="Z4" s="1335"/>
      <c r="AA4" s="1335"/>
      <c r="AB4" s="1369" t="s">
        <v>3698</v>
      </c>
      <c r="AC4" s="1335"/>
      <c r="AD4" s="1335"/>
      <c r="AE4" s="1335"/>
      <c r="AF4" s="66"/>
      <c r="AG4" s="1335"/>
      <c r="AH4" s="1335"/>
    </row>
    <row r="5" spans="1:34" ht="15.75" customHeight="1">
      <c r="A5" s="3253" t="s">
        <v>325</v>
      </c>
      <c r="B5" s="3253"/>
      <c r="C5" s="3253"/>
      <c r="D5" s="3254"/>
      <c r="E5" s="72"/>
      <c r="F5" s="73" t="s">
        <v>324</v>
      </c>
      <c r="G5" s="72"/>
      <c r="H5" s="74" t="s">
        <v>323</v>
      </c>
      <c r="I5" s="819"/>
      <c r="J5" s="819"/>
      <c r="K5" s="819"/>
      <c r="L5" s="819"/>
      <c r="M5" s="819"/>
      <c r="N5" s="819"/>
      <c r="O5" s="819"/>
      <c r="T5" s="66"/>
      <c r="U5" s="1335"/>
      <c r="V5" s="1335"/>
      <c r="W5" s="1335"/>
      <c r="X5" s="1335"/>
      <c r="Y5" s="1342">
        <v>1</v>
      </c>
      <c r="Z5" s="1424" t="str">
        <f>IF(Y5=1,"有",IF(Y5=2,"無",""))</f>
        <v>有</v>
      </c>
      <c r="AA5" s="66"/>
      <c r="AB5" s="1335">
        <f>SUMIF(W7:W11, "○", AD7:AD11)</f>
        <v>0</v>
      </c>
      <c r="AC5" s="1335"/>
      <c r="AD5" s="1335"/>
      <c r="AE5" s="1335"/>
      <c r="AF5" s="66"/>
      <c r="AG5" s="1335"/>
      <c r="AH5" s="1335"/>
    </row>
    <row r="6" spans="1:34" ht="30" customHeight="1">
      <c r="A6" s="34" t="s">
        <v>127</v>
      </c>
      <c r="B6" s="2858" t="s">
        <v>3175</v>
      </c>
      <c r="C6" s="2859"/>
      <c r="D6" s="2859"/>
      <c r="E6" s="2859"/>
      <c r="F6" s="2859"/>
      <c r="G6" s="2859"/>
      <c r="H6" s="2860"/>
      <c r="I6" s="3258" t="s">
        <v>3555</v>
      </c>
      <c r="J6" s="3258"/>
      <c r="K6" s="3258"/>
      <c r="L6" s="3258"/>
      <c r="M6" s="3259"/>
      <c r="N6" s="2668" t="s">
        <v>353</v>
      </c>
      <c r="O6" s="2688"/>
      <c r="P6" s="2688"/>
      <c r="Q6" s="2688"/>
      <c r="R6" s="2688"/>
      <c r="S6" s="2723"/>
      <c r="T6" s="66"/>
      <c r="U6" s="2829" t="s">
        <v>3498</v>
      </c>
      <c r="V6" s="3193"/>
      <c r="W6" s="1337" t="s">
        <v>3170</v>
      </c>
      <c r="X6" s="1335"/>
      <c r="Y6" s="1369"/>
      <c r="Z6" s="1369"/>
      <c r="AA6" s="1343" t="s">
        <v>245</v>
      </c>
      <c r="AB6" s="1344" t="s">
        <v>3694</v>
      </c>
      <c r="AC6" s="66"/>
      <c r="AD6" s="66" t="s">
        <v>3937</v>
      </c>
      <c r="AE6" s="1335"/>
      <c r="AF6" s="66"/>
      <c r="AG6" s="1335"/>
      <c r="AH6" s="1335"/>
    </row>
    <row r="7" spans="1:34" ht="23.1" customHeight="1">
      <c r="A7" s="48">
        <v>1</v>
      </c>
      <c r="B7" s="3255"/>
      <c r="C7" s="3256"/>
      <c r="D7" s="3256"/>
      <c r="E7" s="3256"/>
      <c r="F7" s="3256"/>
      <c r="G7" s="3256"/>
      <c r="H7" s="3257"/>
      <c r="I7" s="3260"/>
      <c r="J7" s="3260"/>
      <c r="K7" s="3260"/>
      <c r="L7" s="3260"/>
      <c r="M7" s="3261"/>
      <c r="N7" s="3255"/>
      <c r="O7" s="3256"/>
      <c r="P7" s="3256"/>
      <c r="Q7" s="3256"/>
      <c r="R7" s="3256"/>
      <c r="S7" s="3257"/>
      <c r="T7" s="66"/>
      <c r="U7" s="1713"/>
      <c r="V7" s="1764"/>
      <c r="W7" s="1338" t="str">
        <f>IF(B7="","",IF(VLOOKUP(B7,AA$7:AB$18,2,FALSE)=0,"",VLOOKUP(B7,AA$7:AB$18,2,FALSE)))</f>
        <v/>
      </c>
      <c r="X7" s="1335"/>
      <c r="Y7" s="1370"/>
      <c r="Z7" s="67" t="s">
        <v>211</v>
      </c>
      <c r="AA7" s="1343" t="s">
        <v>3524</v>
      </c>
      <c r="AB7" s="1345" t="s">
        <v>3308</v>
      </c>
      <c r="AC7" s="66">
        <v>1</v>
      </c>
      <c r="AD7" s="66" t="str">
        <f>IF(V7=$Z$7,U7,IF(V7=$Z$8,U7*1000,""))</f>
        <v/>
      </c>
      <c r="AE7" s="1335"/>
      <c r="AF7" s="66"/>
      <c r="AG7" s="1335"/>
      <c r="AH7" s="1335"/>
    </row>
    <row r="8" spans="1:34" ht="23.1" customHeight="1">
      <c r="A8" s="49">
        <v>2</v>
      </c>
      <c r="B8" s="3200"/>
      <c r="C8" s="3201"/>
      <c r="D8" s="3201"/>
      <c r="E8" s="3201"/>
      <c r="F8" s="3201"/>
      <c r="G8" s="3201"/>
      <c r="H8" s="3202"/>
      <c r="I8" s="3208"/>
      <c r="J8" s="3208"/>
      <c r="K8" s="3208"/>
      <c r="L8" s="3208"/>
      <c r="M8" s="3209"/>
      <c r="N8" s="3200"/>
      <c r="O8" s="3201"/>
      <c r="P8" s="3201"/>
      <c r="Q8" s="3201"/>
      <c r="R8" s="3201"/>
      <c r="S8" s="3202"/>
      <c r="T8" s="66"/>
      <c r="U8" s="1714"/>
      <c r="V8" s="1765"/>
      <c r="W8" s="1339" t="str">
        <f>IF(B8="","",IF(VLOOKUP(B8,AA$7:AB$18,2,FALSE)=0,"",VLOOKUP(B8,AA$7:AB$18,2,FALSE)))</f>
        <v/>
      </c>
      <c r="X8" s="1335"/>
      <c r="Y8" s="1370"/>
      <c r="Z8" s="67" t="s">
        <v>213</v>
      </c>
      <c r="AA8" s="1343" t="s">
        <v>3301</v>
      </c>
      <c r="AB8" s="1345"/>
      <c r="AC8" s="66">
        <v>2</v>
      </c>
      <c r="AD8" s="66" t="str">
        <f t="shared" ref="AD8:AD11" si="0">IF(V8=$Z$7,U8,IF(V8=$Z$8,U8*1000,""))</f>
        <v/>
      </c>
      <c r="AE8" s="1335"/>
      <c r="AF8" s="66"/>
      <c r="AG8" s="1335"/>
      <c r="AH8" s="1335"/>
    </row>
    <row r="9" spans="1:34" ht="23.1" customHeight="1">
      <c r="A9" s="49">
        <v>3</v>
      </c>
      <c r="B9" s="3200"/>
      <c r="C9" s="3201"/>
      <c r="D9" s="3201"/>
      <c r="E9" s="3201"/>
      <c r="F9" s="3201"/>
      <c r="G9" s="3201"/>
      <c r="H9" s="3202"/>
      <c r="I9" s="3208"/>
      <c r="J9" s="3208"/>
      <c r="K9" s="3208"/>
      <c r="L9" s="3208"/>
      <c r="M9" s="3209"/>
      <c r="N9" s="3200"/>
      <c r="O9" s="3201"/>
      <c r="P9" s="3201"/>
      <c r="Q9" s="3201"/>
      <c r="R9" s="3201"/>
      <c r="S9" s="3202"/>
      <c r="T9" s="66"/>
      <c r="U9" s="1714"/>
      <c r="V9" s="1765"/>
      <c r="W9" s="1339" t="str">
        <f t="shared" ref="W9:W11" si="1">IF(B9="","",IF(VLOOKUP(B9,AA$7:AB$18,2,FALSE)=0,"",VLOOKUP(B9,AA$7:AB$18,2,FALSE)))</f>
        <v/>
      </c>
      <c r="X9" s="1335"/>
      <c r="Y9" s="1370"/>
      <c r="Z9" s="1370"/>
      <c r="AA9" s="1343" t="s">
        <v>3302</v>
      </c>
      <c r="AB9" s="1345"/>
      <c r="AC9" s="66">
        <v>3</v>
      </c>
      <c r="AD9" s="66" t="str">
        <f t="shared" si="0"/>
        <v/>
      </c>
      <c r="AE9" s="1335"/>
      <c r="AF9" s="66"/>
      <c r="AG9" s="1335"/>
      <c r="AH9" s="1335"/>
    </row>
    <row r="10" spans="1:34" ht="23.1" customHeight="1">
      <c r="A10" s="49">
        <v>4</v>
      </c>
      <c r="B10" s="3200"/>
      <c r="C10" s="3201"/>
      <c r="D10" s="3201"/>
      <c r="E10" s="3201"/>
      <c r="F10" s="3201"/>
      <c r="G10" s="3201"/>
      <c r="H10" s="3202"/>
      <c r="I10" s="3208"/>
      <c r="J10" s="3208"/>
      <c r="K10" s="3208"/>
      <c r="L10" s="3208"/>
      <c r="M10" s="3209"/>
      <c r="N10" s="3200"/>
      <c r="O10" s="3201"/>
      <c r="P10" s="3201"/>
      <c r="Q10" s="3201"/>
      <c r="R10" s="3201"/>
      <c r="S10" s="3202"/>
      <c r="T10" s="66"/>
      <c r="U10" s="1714"/>
      <c r="V10" s="1765"/>
      <c r="W10" s="1339" t="str">
        <f t="shared" si="1"/>
        <v/>
      </c>
      <c r="X10" s="1335"/>
      <c r="Y10" s="1370"/>
      <c r="Z10" s="1370"/>
      <c r="AA10" s="1343" t="s">
        <v>3303</v>
      </c>
      <c r="AB10" s="1345" t="s">
        <v>3308</v>
      </c>
      <c r="AC10" s="66">
        <v>4</v>
      </c>
      <c r="AD10" s="66" t="str">
        <f t="shared" si="0"/>
        <v/>
      </c>
      <c r="AE10" s="1335"/>
      <c r="AF10" s="66"/>
      <c r="AG10" s="1335"/>
      <c r="AH10" s="1335"/>
    </row>
    <row r="11" spans="1:34" ht="23.1" customHeight="1">
      <c r="A11" s="50">
        <v>5</v>
      </c>
      <c r="B11" s="3203"/>
      <c r="C11" s="3204"/>
      <c r="D11" s="3204"/>
      <c r="E11" s="3204"/>
      <c r="F11" s="3204"/>
      <c r="G11" s="3204"/>
      <c r="H11" s="3205"/>
      <c r="I11" s="3206"/>
      <c r="J11" s="3206"/>
      <c r="K11" s="3206"/>
      <c r="L11" s="3206"/>
      <c r="M11" s="3207"/>
      <c r="N11" s="3203"/>
      <c r="O11" s="3204"/>
      <c r="P11" s="3204"/>
      <c r="Q11" s="3204"/>
      <c r="R11" s="3204"/>
      <c r="S11" s="3205"/>
      <c r="T11" s="66"/>
      <c r="U11" s="1715"/>
      <c r="V11" s="1766"/>
      <c r="W11" s="1340" t="str">
        <f t="shared" si="1"/>
        <v/>
      </c>
      <c r="X11" s="1335"/>
      <c r="Y11" s="1370"/>
      <c r="Z11" s="1370"/>
      <c r="AA11" s="1343" t="s">
        <v>3304</v>
      </c>
      <c r="AB11" s="1345"/>
      <c r="AC11" s="66">
        <v>5</v>
      </c>
      <c r="AD11" s="66" t="str">
        <f t="shared" si="0"/>
        <v/>
      </c>
      <c r="AE11" s="1335"/>
      <c r="AF11" s="66"/>
      <c r="AG11" s="1335"/>
      <c r="AH11" s="1335"/>
    </row>
    <row r="12" spans="1:34" ht="12" customHeight="1">
      <c r="T12" s="66"/>
      <c r="U12" s="1335"/>
      <c r="V12" s="1335"/>
      <c r="W12" s="1335"/>
      <c r="X12" s="1335"/>
      <c r="Y12" s="1335"/>
      <c r="Z12" s="1335"/>
      <c r="AA12" s="1343" t="s">
        <v>3528</v>
      </c>
      <c r="AB12" s="1345" t="s">
        <v>3308</v>
      </c>
      <c r="AC12" s="1335"/>
      <c r="AD12" s="1335"/>
      <c r="AE12" s="1335"/>
      <c r="AF12" s="66"/>
      <c r="AG12" s="1335"/>
      <c r="AH12" s="1335"/>
    </row>
    <row r="13" spans="1:34" ht="18" customHeight="1">
      <c r="A13" s="21" t="s">
        <v>328</v>
      </c>
      <c r="T13" s="66"/>
      <c r="U13" s="1335"/>
      <c r="V13" s="1335"/>
      <c r="W13" s="1335"/>
      <c r="X13" s="1335"/>
      <c r="Y13" s="1335"/>
      <c r="Z13" s="1335"/>
      <c r="AA13" s="1343" t="s">
        <v>3306</v>
      </c>
      <c r="AB13" s="1345" t="s">
        <v>3308</v>
      </c>
      <c r="AC13" s="1335"/>
      <c r="AD13" s="1335"/>
      <c r="AE13" s="1335"/>
      <c r="AF13" s="66"/>
      <c r="AG13" s="1335"/>
      <c r="AH13" s="1335"/>
    </row>
    <row r="14" spans="1:34" ht="20.100000000000001" customHeight="1">
      <c r="A14" s="3232" t="s">
        <v>3171</v>
      </c>
      <c r="B14" s="3233"/>
      <c r="C14" s="3241" t="s">
        <v>326</v>
      </c>
      <c r="D14" s="3242"/>
      <c r="E14" s="3242"/>
      <c r="F14" s="72"/>
      <c r="G14" s="73" t="s">
        <v>324</v>
      </c>
      <c r="H14" s="72"/>
      <c r="I14" s="74" t="s">
        <v>323</v>
      </c>
      <c r="J14" s="3243"/>
      <c r="K14" s="3244"/>
      <c r="L14" s="3244"/>
      <c r="M14" s="3244"/>
      <c r="N14" s="3244"/>
      <c r="O14" s="3244"/>
      <c r="P14" s="3244"/>
      <c r="Q14" s="3244"/>
      <c r="R14" s="3244"/>
      <c r="S14" s="3244"/>
      <c r="T14" s="66"/>
      <c r="U14" s="1335"/>
      <c r="V14" s="1335"/>
      <c r="W14" s="1335"/>
      <c r="X14" s="1335"/>
      <c r="Y14" s="1335"/>
      <c r="Z14" s="1371"/>
      <c r="AA14" s="1343" t="s">
        <v>3530</v>
      </c>
      <c r="AB14" s="1346"/>
      <c r="AC14" s="1341" t="s">
        <v>246</v>
      </c>
      <c r="AD14" s="1335"/>
      <c r="AE14" s="1335"/>
      <c r="AF14" s="66"/>
      <c r="AG14" s="1335"/>
      <c r="AH14" s="1335"/>
    </row>
    <row r="15" spans="1:34" ht="32.25" customHeight="1">
      <c r="A15" s="3234"/>
      <c r="B15" s="3235"/>
      <c r="C15" s="3220"/>
      <c r="D15" s="3221"/>
      <c r="E15" s="3222"/>
      <c r="F15" s="3229"/>
      <c r="G15" s="3230"/>
      <c r="H15" s="3230"/>
      <c r="I15" s="3230"/>
      <c r="J15" s="3230"/>
      <c r="K15" s="3230"/>
      <c r="L15" s="3230"/>
      <c r="M15" s="3230"/>
      <c r="N15" s="3230"/>
      <c r="O15" s="3230"/>
      <c r="P15" s="3230"/>
      <c r="Q15" s="3230"/>
      <c r="R15" s="3230"/>
      <c r="S15" s="3231"/>
      <c r="T15" s="66"/>
      <c r="U15" s="1335"/>
      <c r="V15" s="1335"/>
      <c r="W15" s="1335"/>
      <c r="X15" s="1335"/>
      <c r="Y15" s="1335"/>
      <c r="Z15" s="1371"/>
      <c r="AA15" s="1343" t="s">
        <v>3525</v>
      </c>
      <c r="AB15" s="1343"/>
      <c r="AC15" s="1341" t="s">
        <v>247</v>
      </c>
      <c r="AD15" s="1335"/>
      <c r="AE15" s="1335"/>
      <c r="AF15" s="66"/>
      <c r="AG15" s="1335"/>
      <c r="AH15" s="1335"/>
    </row>
    <row r="16" spans="1:34" ht="32.25" customHeight="1">
      <c r="A16" s="3234"/>
      <c r="B16" s="3235"/>
      <c r="C16" s="3223"/>
      <c r="D16" s="3224"/>
      <c r="E16" s="3225"/>
      <c r="F16" s="3238"/>
      <c r="G16" s="3239"/>
      <c r="H16" s="3239"/>
      <c r="I16" s="3239"/>
      <c r="J16" s="3239"/>
      <c r="K16" s="3239"/>
      <c r="L16" s="3239"/>
      <c r="M16" s="3239"/>
      <c r="N16" s="3239"/>
      <c r="O16" s="3239"/>
      <c r="P16" s="3239"/>
      <c r="Q16" s="3239"/>
      <c r="R16" s="3239"/>
      <c r="S16" s="3240"/>
      <c r="T16" s="66"/>
      <c r="U16" s="1335"/>
      <c r="V16" s="1335"/>
      <c r="W16" s="1335"/>
      <c r="X16" s="1335"/>
      <c r="Y16" s="1335"/>
      <c r="Z16" s="1371"/>
      <c r="AA16" s="1343" t="s">
        <v>3526</v>
      </c>
      <c r="AB16" s="1343"/>
      <c r="AC16" s="1341" t="s">
        <v>248</v>
      </c>
      <c r="AD16" s="1335"/>
      <c r="AE16" s="1335"/>
      <c r="AF16" s="66"/>
      <c r="AG16" s="1335"/>
      <c r="AH16" s="1335"/>
    </row>
    <row r="17" spans="1:34" ht="32.25" customHeight="1">
      <c r="A17" s="3236"/>
      <c r="B17" s="3237"/>
      <c r="C17" s="3226"/>
      <c r="D17" s="3227"/>
      <c r="E17" s="3228"/>
      <c r="F17" s="3250"/>
      <c r="G17" s="3251"/>
      <c r="H17" s="3251"/>
      <c r="I17" s="3251"/>
      <c r="J17" s="3251"/>
      <c r="K17" s="3251"/>
      <c r="L17" s="3251"/>
      <c r="M17" s="3251"/>
      <c r="N17" s="3251"/>
      <c r="O17" s="3251"/>
      <c r="P17" s="3251"/>
      <c r="Q17" s="3251"/>
      <c r="R17" s="3251"/>
      <c r="S17" s="3252"/>
      <c r="T17" s="66"/>
      <c r="U17" s="1335"/>
      <c r="V17" s="1335"/>
      <c r="W17" s="1335"/>
      <c r="X17" s="1335"/>
      <c r="Y17" s="1335"/>
      <c r="Z17" s="1371"/>
      <c r="AA17" s="1343" t="s">
        <v>3527</v>
      </c>
      <c r="AB17" s="1343"/>
      <c r="AC17" s="1341" t="s">
        <v>3936</v>
      </c>
      <c r="AD17" s="1335"/>
      <c r="AE17" s="1335"/>
      <c r="AF17" s="66"/>
      <c r="AG17" s="1335"/>
      <c r="AH17" s="1335"/>
    </row>
    <row r="18" spans="1:34" ht="20.100000000000001" customHeight="1">
      <c r="A18" s="3232" t="s">
        <v>327</v>
      </c>
      <c r="B18" s="3233"/>
      <c r="C18" s="3241" t="s">
        <v>326</v>
      </c>
      <c r="D18" s="3242"/>
      <c r="E18" s="3242"/>
      <c r="F18" s="72"/>
      <c r="G18" s="73" t="s">
        <v>324</v>
      </c>
      <c r="H18" s="72"/>
      <c r="I18" s="74" t="s">
        <v>323</v>
      </c>
      <c r="J18" s="3245"/>
      <c r="K18" s="3246"/>
      <c r="L18" s="3246"/>
      <c r="M18" s="3246"/>
      <c r="N18" s="3246"/>
      <c r="O18" s="3246"/>
      <c r="P18" s="3246"/>
      <c r="Q18" s="3246"/>
      <c r="R18" s="3246"/>
      <c r="S18" s="3246"/>
      <c r="T18" s="66"/>
      <c r="U18" s="1335"/>
      <c r="V18" s="1335"/>
      <c r="W18" s="1335"/>
      <c r="X18" s="1335"/>
      <c r="Y18" s="1335"/>
      <c r="Z18" s="1371"/>
      <c r="AA18" s="1343" t="s">
        <v>3529</v>
      </c>
      <c r="AB18" s="1343"/>
      <c r="AC18" s="1341" t="s">
        <v>250</v>
      </c>
      <c r="AD18" s="1335"/>
      <c r="AE18" s="1335"/>
      <c r="AF18" s="66"/>
      <c r="AG18" s="1335"/>
      <c r="AH18" s="1335"/>
    </row>
    <row r="19" spans="1:34" ht="48.75" customHeight="1">
      <c r="A19" s="3236"/>
      <c r="B19" s="3237"/>
      <c r="C19" s="3247"/>
      <c r="D19" s="3248"/>
      <c r="E19" s="3248"/>
      <c r="F19" s="3248"/>
      <c r="G19" s="3248"/>
      <c r="H19" s="3248"/>
      <c r="I19" s="3248"/>
      <c r="J19" s="3248"/>
      <c r="K19" s="3248"/>
      <c r="L19" s="3248"/>
      <c r="M19" s="3248"/>
      <c r="N19" s="3248"/>
      <c r="O19" s="3248"/>
      <c r="P19" s="3248"/>
      <c r="Q19" s="3248"/>
      <c r="R19" s="3248"/>
      <c r="S19" s="3249"/>
      <c r="T19" s="66"/>
      <c r="U19" s="1335"/>
      <c r="V19" s="1335"/>
      <c r="W19" s="1335"/>
      <c r="X19" s="1335"/>
      <c r="Y19" s="1342">
        <v>1</v>
      </c>
      <c r="Z19" s="1424" t="str">
        <f t="shared" ref="Z19:Z22" si="2">IF(Y19=1,"有",IF(Y19=2,"無",""))</f>
        <v>有</v>
      </c>
      <c r="AA19" s="1335"/>
      <c r="AB19" s="1335"/>
      <c r="AC19" s="1335" t="s">
        <v>251</v>
      </c>
      <c r="AD19" s="1335"/>
      <c r="AE19" s="1335"/>
      <c r="AF19" s="66"/>
      <c r="AG19" s="1335"/>
      <c r="AH19" s="1335"/>
    </row>
    <row r="20" spans="1:34" ht="12" customHeight="1">
      <c r="T20" s="66"/>
      <c r="U20" s="1335"/>
      <c r="V20" s="1335"/>
      <c r="W20" s="1335"/>
      <c r="X20" s="1335"/>
      <c r="Y20" s="1342">
        <v>1</v>
      </c>
      <c r="Z20" s="1424" t="str">
        <f t="shared" si="2"/>
        <v>有</v>
      </c>
      <c r="AA20" s="1335"/>
      <c r="AB20" s="1335"/>
      <c r="AC20" s="1335" t="s">
        <v>252</v>
      </c>
      <c r="AD20" s="1335"/>
      <c r="AE20" s="1335"/>
      <c r="AF20" s="66"/>
      <c r="AG20" s="1335"/>
      <c r="AH20" s="1335"/>
    </row>
    <row r="21" spans="1:34" ht="17.25" customHeight="1">
      <c r="A21" s="858" t="s">
        <v>3554</v>
      </c>
      <c r="T21" s="66"/>
      <c r="U21" s="1335"/>
      <c r="V21" s="1335"/>
      <c r="W21" s="1335"/>
      <c r="X21" s="1335"/>
      <c r="Y21" s="1335"/>
      <c r="Z21" s="1335"/>
      <c r="AA21" s="1335"/>
      <c r="AB21" s="1335"/>
      <c r="AC21" s="1335" t="s">
        <v>253</v>
      </c>
      <c r="AD21" s="1335"/>
      <c r="AE21" s="1335"/>
      <c r="AF21" s="66"/>
      <c r="AG21" s="1335"/>
      <c r="AH21" s="1335"/>
    </row>
    <row r="22" spans="1:34" ht="22.5" customHeight="1">
      <c r="A22" s="3194" t="s">
        <v>325</v>
      </c>
      <c r="B22" s="3195"/>
      <c r="C22" s="3195"/>
      <c r="D22" s="72"/>
      <c r="E22" s="73" t="s">
        <v>324</v>
      </c>
      <c r="F22" s="72"/>
      <c r="G22" s="73" t="s">
        <v>323</v>
      </c>
      <c r="H22" s="73"/>
      <c r="I22" s="74"/>
      <c r="J22" s="7"/>
      <c r="K22" s="3"/>
      <c r="L22" s="3"/>
      <c r="M22" s="7"/>
      <c r="N22" s="3"/>
      <c r="T22" s="66"/>
      <c r="U22" s="1335"/>
      <c r="V22" s="1335"/>
      <c r="W22" s="1335"/>
      <c r="X22" s="1335"/>
      <c r="Y22" s="1342">
        <v>1</v>
      </c>
      <c r="Z22" s="1424" t="str">
        <f t="shared" si="2"/>
        <v>有</v>
      </c>
      <c r="AA22" s="1335"/>
      <c r="AB22" s="1335"/>
      <c r="AC22" s="1335"/>
      <c r="AD22" s="1335"/>
      <c r="AE22" s="1335"/>
      <c r="AF22" s="66"/>
      <c r="AG22" s="1335"/>
      <c r="AH22" s="1335"/>
    </row>
    <row r="23" spans="1:34" ht="37.5" customHeight="1">
      <c r="A23" s="2629" t="s">
        <v>3174</v>
      </c>
      <c r="B23" s="2872"/>
      <c r="C23" s="2630"/>
      <c r="D23" s="2629" t="s">
        <v>216</v>
      </c>
      <c r="E23" s="2872"/>
      <c r="F23" s="2872"/>
      <c r="G23" s="3196" t="s">
        <v>3704</v>
      </c>
      <c r="H23" s="2885"/>
      <c r="I23" s="3197"/>
      <c r="J23" s="2872" t="s">
        <v>217</v>
      </c>
      <c r="K23" s="2872"/>
      <c r="L23" s="2872"/>
      <c r="M23" s="3198" t="s">
        <v>3226</v>
      </c>
      <c r="N23" s="3198"/>
      <c r="O23" s="3199"/>
      <c r="P23" s="2922" t="s">
        <v>125</v>
      </c>
      <c r="Q23" s="3198"/>
      <c r="R23" s="3288"/>
      <c r="S23" s="13"/>
      <c r="T23" s="66"/>
      <c r="U23" s="1335"/>
      <c r="V23" s="1335"/>
      <c r="W23" s="1335"/>
      <c r="X23" s="1335"/>
      <c r="Y23" s="1335"/>
      <c r="Z23" s="1335"/>
      <c r="AA23" s="1335"/>
      <c r="AB23" s="1335"/>
      <c r="AC23" s="1335"/>
      <c r="AD23" s="1335"/>
      <c r="AE23" s="1335"/>
      <c r="AF23" s="66"/>
      <c r="AG23" s="1335"/>
      <c r="AH23" s="1335"/>
    </row>
    <row r="24" spans="1:34" ht="29.25" customHeight="1">
      <c r="A24" s="3236" t="s">
        <v>3172</v>
      </c>
      <c r="B24" s="3282"/>
      <c r="C24" s="2712"/>
      <c r="D24" s="3270">
        <v>0</v>
      </c>
      <c r="E24" s="3271"/>
      <c r="F24" s="3271"/>
      <c r="G24" s="3272">
        <v>0</v>
      </c>
      <c r="H24" s="3272"/>
      <c r="I24" s="3272"/>
      <c r="J24" s="3262">
        <v>0</v>
      </c>
      <c r="K24" s="3262"/>
      <c r="L24" s="3263"/>
      <c r="M24" s="3268">
        <v>0</v>
      </c>
      <c r="N24" s="3268"/>
      <c r="O24" s="3269"/>
      <c r="P24" s="3289">
        <f>SUM(D24:O24)</f>
        <v>0</v>
      </c>
      <c r="Q24" s="3290"/>
      <c r="R24" s="3291"/>
      <c r="S24" s="13"/>
      <c r="T24" s="66"/>
      <c r="U24" s="1335"/>
      <c r="V24" s="1335"/>
      <c r="W24" s="1335"/>
      <c r="X24" s="1335"/>
      <c r="Y24" s="1335"/>
      <c r="Z24" s="1335"/>
      <c r="AA24" s="1335"/>
      <c r="AB24" s="1335"/>
      <c r="AC24" s="1335"/>
      <c r="AD24" s="1335"/>
      <c r="AE24" s="1335"/>
      <c r="AF24" s="66"/>
      <c r="AG24" s="1335"/>
      <c r="AH24" s="1335"/>
    </row>
    <row r="25" spans="1:34" ht="23.25" customHeight="1">
      <c r="A25" s="2892" t="s">
        <v>3173</v>
      </c>
      <c r="B25" s="2874" t="s">
        <v>3167</v>
      </c>
      <c r="C25" s="3283"/>
      <c r="D25" s="3275">
        <v>0</v>
      </c>
      <c r="E25" s="3276"/>
      <c r="F25" s="3276"/>
      <c r="G25" s="3277">
        <v>0</v>
      </c>
      <c r="H25" s="3277"/>
      <c r="I25" s="3277"/>
      <c r="J25" s="3278">
        <v>0</v>
      </c>
      <c r="K25" s="3278"/>
      <c r="L25" s="3279"/>
      <c r="M25" s="3280">
        <v>0</v>
      </c>
      <c r="N25" s="3280"/>
      <c r="O25" s="3281"/>
      <c r="P25" s="3292">
        <f t="shared" ref="P25:P27" si="3">SUM(D25:O25)</f>
        <v>0</v>
      </c>
      <c r="Q25" s="3293"/>
      <c r="R25" s="3294"/>
      <c r="S25" s="13"/>
      <c r="T25" s="66"/>
      <c r="U25" s="1335"/>
      <c r="V25" s="1335"/>
      <c r="W25" s="1335"/>
      <c r="X25" s="1335"/>
      <c r="Y25" s="1335"/>
      <c r="Z25" s="1335"/>
      <c r="AA25" s="1335"/>
      <c r="AB25" s="1335"/>
      <c r="AC25" s="1335"/>
      <c r="AD25" s="1335"/>
      <c r="AE25" s="1335"/>
      <c r="AF25" s="66"/>
      <c r="AG25" s="1335"/>
      <c r="AH25" s="1335"/>
    </row>
    <row r="26" spans="1:34" ht="27.95" customHeight="1">
      <c r="A26" s="3266"/>
      <c r="B26" s="2841" t="s">
        <v>3227</v>
      </c>
      <c r="C26" s="3264"/>
      <c r="D26" s="3210">
        <v>0</v>
      </c>
      <c r="E26" s="3211"/>
      <c r="F26" s="3211"/>
      <c r="G26" s="3212">
        <v>0</v>
      </c>
      <c r="H26" s="3213"/>
      <c r="I26" s="3213"/>
      <c r="J26" s="3214">
        <v>0</v>
      </c>
      <c r="K26" s="3211"/>
      <c r="L26" s="3215"/>
      <c r="M26" s="3216">
        <v>0</v>
      </c>
      <c r="N26" s="3216"/>
      <c r="O26" s="3217"/>
      <c r="P26" s="3295">
        <f t="shared" si="3"/>
        <v>0</v>
      </c>
      <c r="Q26" s="3296"/>
      <c r="R26" s="3297"/>
      <c r="S26" s="857"/>
      <c r="T26" s="66"/>
      <c r="U26" s="1335"/>
      <c r="V26" s="1335"/>
      <c r="W26" s="1335"/>
      <c r="X26" s="1335"/>
      <c r="Y26" s="1335"/>
      <c r="Z26" s="1335"/>
      <c r="AA26" s="1335"/>
      <c r="AB26" s="1335"/>
      <c r="AC26" s="1335"/>
      <c r="AD26" s="1335"/>
      <c r="AE26" s="1335"/>
      <c r="AF26" s="66"/>
      <c r="AG26" s="1335"/>
      <c r="AH26" s="1335"/>
    </row>
    <row r="27" spans="1:34" ht="27.95" customHeight="1">
      <c r="A27" s="3267"/>
      <c r="B27" s="2933" t="s">
        <v>3168</v>
      </c>
      <c r="C27" s="3265"/>
      <c r="D27" s="3218">
        <v>0</v>
      </c>
      <c r="E27" s="3219"/>
      <c r="F27" s="3219"/>
      <c r="G27" s="3284">
        <v>0</v>
      </c>
      <c r="H27" s="3285"/>
      <c r="I27" s="3285"/>
      <c r="J27" s="3286">
        <v>0</v>
      </c>
      <c r="K27" s="3219"/>
      <c r="L27" s="3287"/>
      <c r="M27" s="3273">
        <v>0</v>
      </c>
      <c r="N27" s="3273"/>
      <c r="O27" s="3274"/>
      <c r="P27" s="3298">
        <f t="shared" si="3"/>
        <v>0</v>
      </c>
      <c r="Q27" s="3299"/>
      <c r="R27" s="3300"/>
      <c r="S27" s="857"/>
      <c r="T27" s="66"/>
      <c r="U27" s="1335"/>
      <c r="V27" s="1335"/>
      <c r="W27" s="1335"/>
      <c r="X27" s="1335"/>
      <c r="Y27" s="1335"/>
      <c r="Z27" s="1335"/>
      <c r="AA27" s="1335"/>
      <c r="AB27" s="1335"/>
      <c r="AC27" s="1335"/>
      <c r="AD27" s="1335"/>
      <c r="AE27" s="1335"/>
      <c r="AF27" s="66"/>
      <c r="AG27" s="1335"/>
      <c r="AH27" s="1335"/>
    </row>
    <row r="28" spans="1:34" ht="20.25" customHeight="1">
      <c r="A28" s="1478"/>
      <c r="B28" s="5"/>
      <c r="C28" s="5"/>
      <c r="D28" s="1479"/>
      <c r="E28" s="1478"/>
      <c r="F28" s="1478"/>
      <c r="G28" s="1480"/>
      <c r="H28" s="1481"/>
      <c r="I28" s="1481"/>
      <c r="J28" s="1479"/>
      <c r="K28" s="1478"/>
      <c r="L28" s="1478"/>
      <c r="M28" s="1482"/>
      <c r="N28" s="1482"/>
      <c r="O28" s="1482"/>
      <c r="P28" s="857"/>
      <c r="Q28" s="857"/>
      <c r="R28" s="857"/>
      <c r="S28" s="857"/>
      <c r="T28" s="66"/>
      <c r="U28" s="1335"/>
      <c r="V28" s="1335"/>
      <c r="W28" s="1335"/>
      <c r="X28" s="1335"/>
      <c r="Y28" s="1335"/>
      <c r="Z28" s="1335"/>
      <c r="AA28" s="1335"/>
      <c r="AB28" s="1335"/>
      <c r="AC28" s="1335"/>
      <c r="AD28" s="1335"/>
      <c r="AE28" s="1335"/>
      <c r="AF28" s="66"/>
      <c r="AG28" s="1335"/>
      <c r="AH28" s="1335"/>
    </row>
    <row r="29" spans="1:34">
      <c r="A29" s="66"/>
      <c r="B29" s="66"/>
      <c r="C29" s="66"/>
      <c r="D29" s="66"/>
      <c r="E29" s="66"/>
      <c r="F29" s="66"/>
      <c r="G29" s="66"/>
      <c r="H29" s="66"/>
      <c r="I29" s="66"/>
      <c r="J29" s="66"/>
      <c r="K29" s="66"/>
      <c r="L29" s="66"/>
      <c r="M29" s="66"/>
      <c r="N29" s="3192"/>
      <c r="O29" s="3192"/>
      <c r="P29" s="64"/>
      <c r="Q29" s="65"/>
      <c r="R29" s="65"/>
      <c r="S29" s="64"/>
      <c r="T29" s="65"/>
      <c r="U29" s="1335"/>
      <c r="V29" s="1335"/>
      <c r="W29" s="1335"/>
      <c r="X29" s="1335"/>
      <c r="Y29" s="1335"/>
      <c r="Z29" s="1335"/>
      <c r="AA29" s="1335"/>
      <c r="AB29" s="1335"/>
      <c r="AC29" s="1335"/>
      <c r="AD29" s="1335"/>
      <c r="AE29" s="1335"/>
      <c r="AF29" s="1335"/>
      <c r="AG29" s="1335"/>
      <c r="AH29" s="1335"/>
    </row>
    <row r="30" spans="1:34">
      <c r="A30" s="66"/>
      <c r="B30" s="66"/>
      <c r="C30" s="66"/>
      <c r="D30" s="66"/>
      <c r="E30" s="66"/>
      <c r="F30" s="66"/>
      <c r="G30" s="66"/>
      <c r="H30" s="66"/>
      <c r="I30" s="66"/>
      <c r="J30" s="66"/>
      <c r="K30" s="66"/>
      <c r="L30" s="66"/>
      <c r="M30" s="66"/>
      <c r="N30" s="66"/>
      <c r="O30" s="66"/>
      <c r="P30" s="66"/>
      <c r="Q30" s="66"/>
      <c r="R30" s="66"/>
      <c r="S30" s="66"/>
      <c r="T30" s="66"/>
      <c r="U30" s="1335"/>
      <c r="V30" s="1335"/>
      <c r="W30" s="1335"/>
      <c r="X30" s="1335"/>
      <c r="Y30" s="1335"/>
      <c r="Z30" s="1335"/>
      <c r="AA30" s="1335"/>
      <c r="AB30" s="1335"/>
      <c r="AC30" s="1335"/>
      <c r="AD30" s="1335"/>
      <c r="AE30" s="1335"/>
      <c r="AF30" s="1335"/>
      <c r="AG30" s="1335"/>
      <c r="AH30" s="1335"/>
    </row>
    <row r="31" spans="1:34">
      <c r="A31" s="66"/>
      <c r="B31" s="66"/>
      <c r="C31" s="66"/>
      <c r="D31" s="66"/>
      <c r="E31" s="66"/>
      <c r="F31" s="66"/>
      <c r="G31" s="66"/>
      <c r="H31" s="66"/>
      <c r="I31" s="66"/>
      <c r="J31" s="66"/>
      <c r="K31" s="66"/>
      <c r="L31" s="66"/>
      <c r="M31" s="66"/>
      <c r="N31" s="66"/>
      <c r="O31" s="66"/>
      <c r="P31" s="66"/>
      <c r="Q31" s="66"/>
      <c r="R31" s="66"/>
      <c r="S31" s="66"/>
      <c r="T31" s="66"/>
      <c r="U31" s="1335"/>
      <c r="V31" s="1335"/>
      <c r="W31" s="1335"/>
      <c r="X31" s="1335"/>
      <c r="Y31" s="1335"/>
      <c r="Z31" s="1335"/>
      <c r="AA31" s="1335"/>
      <c r="AB31" s="1335"/>
      <c r="AC31" s="1335"/>
      <c r="AD31" s="1335"/>
      <c r="AE31" s="1335"/>
      <c r="AF31" s="1335"/>
      <c r="AG31" s="1335"/>
      <c r="AH31" s="1335"/>
    </row>
    <row r="32" spans="1:34">
      <c r="A32" s="66"/>
      <c r="B32" s="66"/>
      <c r="C32" s="66"/>
      <c r="D32" s="66"/>
      <c r="E32" s="66"/>
      <c r="F32" s="66"/>
      <c r="G32" s="66"/>
      <c r="H32" s="66"/>
      <c r="I32" s="66"/>
      <c r="J32" s="66"/>
      <c r="K32" s="66"/>
      <c r="L32" s="66"/>
      <c r="M32" s="66"/>
      <c r="N32" s="66"/>
      <c r="O32" s="66"/>
      <c r="P32" s="66"/>
      <c r="Q32" s="66"/>
      <c r="R32" s="66"/>
      <c r="S32" s="66"/>
      <c r="T32" s="66"/>
      <c r="U32" s="1335"/>
      <c r="V32" s="1335"/>
      <c r="W32" s="1335"/>
      <c r="X32" s="1335"/>
      <c r="Y32" s="1335"/>
      <c r="Z32" s="1335"/>
      <c r="AA32" s="1335"/>
      <c r="AB32" s="1335"/>
      <c r="AC32" s="1335"/>
      <c r="AD32" s="1335"/>
      <c r="AE32" s="1335"/>
      <c r="AF32" s="1335"/>
      <c r="AG32" s="1335"/>
      <c r="AH32" s="1335"/>
    </row>
    <row r="33" spans="1:34">
      <c r="A33" s="66"/>
      <c r="B33" s="66"/>
      <c r="C33" s="66"/>
      <c r="D33" s="66"/>
      <c r="E33" s="66"/>
      <c r="F33" s="66"/>
      <c r="G33" s="66"/>
      <c r="H33" s="66"/>
      <c r="I33" s="66"/>
      <c r="J33" s="66"/>
      <c r="K33" s="66"/>
      <c r="L33" s="66"/>
      <c r="M33" s="66"/>
      <c r="N33" s="66"/>
      <c r="O33" s="66"/>
      <c r="P33" s="66"/>
      <c r="Q33" s="66"/>
      <c r="R33" s="66"/>
      <c r="S33" s="66"/>
      <c r="T33" s="66"/>
      <c r="U33" s="1335"/>
      <c r="V33" s="1335"/>
      <c r="W33" s="1335"/>
      <c r="X33" s="1335"/>
      <c r="Y33" s="1335"/>
      <c r="Z33" s="1335"/>
      <c r="AA33" s="1335"/>
      <c r="AB33" s="1335"/>
      <c r="AC33" s="1335"/>
      <c r="AD33" s="1335"/>
      <c r="AE33" s="1335"/>
      <c r="AF33" s="1335"/>
      <c r="AG33" s="1335"/>
      <c r="AH33" s="1335"/>
    </row>
    <row r="34" spans="1:34">
      <c r="A34" s="66"/>
      <c r="B34" s="66"/>
      <c r="C34" s="66"/>
      <c r="D34" s="66"/>
      <c r="E34" s="66"/>
      <c r="F34" s="66"/>
      <c r="G34" s="66"/>
      <c r="H34" s="66"/>
      <c r="I34" s="66"/>
      <c r="J34" s="66"/>
      <c r="K34" s="66"/>
      <c r="L34" s="66"/>
      <c r="M34" s="66"/>
      <c r="N34" s="66"/>
      <c r="O34" s="66"/>
      <c r="P34" s="66"/>
      <c r="Q34" s="66"/>
      <c r="R34" s="66"/>
      <c r="S34" s="66"/>
      <c r="T34" s="66"/>
      <c r="U34" s="1335"/>
      <c r="V34" s="1335"/>
      <c r="W34" s="1335"/>
      <c r="X34" s="1335"/>
      <c r="Y34" s="1335"/>
      <c r="Z34" s="1335"/>
      <c r="AA34" s="1335"/>
      <c r="AB34" s="1335"/>
      <c r="AC34" s="1335"/>
      <c r="AD34" s="1335"/>
      <c r="AE34" s="1335"/>
      <c r="AF34" s="1335"/>
      <c r="AG34" s="1335"/>
      <c r="AH34" s="1335"/>
    </row>
    <row r="35" spans="1:34">
      <c r="A35" s="66"/>
      <c r="B35" s="66"/>
      <c r="C35" s="66"/>
      <c r="D35" s="66"/>
      <c r="E35" s="66"/>
      <c r="F35" s="66"/>
      <c r="G35" s="66"/>
      <c r="H35" s="66"/>
      <c r="I35" s="66"/>
      <c r="J35" s="66"/>
      <c r="K35" s="66"/>
      <c r="L35" s="66"/>
      <c r="M35" s="66"/>
      <c r="N35" s="66"/>
      <c r="O35" s="66"/>
      <c r="P35" s="66"/>
      <c r="Q35" s="66"/>
      <c r="R35" s="66"/>
      <c r="S35" s="66"/>
      <c r="T35" s="66"/>
      <c r="U35" s="1335"/>
      <c r="V35" s="1335"/>
      <c r="W35" s="1335"/>
      <c r="X35" s="1335"/>
      <c r="Y35" s="1335"/>
      <c r="Z35" s="1335"/>
      <c r="AA35" s="1335"/>
      <c r="AB35" s="1335"/>
      <c r="AC35" s="1335"/>
      <c r="AD35" s="1335"/>
      <c r="AE35" s="1335"/>
      <c r="AF35" s="1335"/>
      <c r="AG35" s="1335"/>
      <c r="AH35" s="1335"/>
    </row>
    <row r="36" spans="1:34">
      <c r="A36" s="66"/>
      <c r="B36" s="66"/>
      <c r="C36" s="66"/>
      <c r="D36" s="66"/>
      <c r="E36" s="66"/>
      <c r="F36" s="66"/>
      <c r="G36" s="66"/>
      <c r="H36" s="66"/>
      <c r="I36" s="66"/>
      <c r="J36" s="66"/>
      <c r="K36" s="66"/>
      <c r="L36" s="66"/>
      <c r="M36" s="66"/>
      <c r="N36" s="66"/>
      <c r="O36" s="66"/>
      <c r="P36" s="66"/>
      <c r="Q36" s="66"/>
      <c r="R36" s="66"/>
      <c r="S36" s="66"/>
      <c r="T36" s="66"/>
      <c r="U36" s="1335"/>
      <c r="V36" s="1335"/>
      <c r="W36" s="1335"/>
      <c r="X36" s="1335"/>
      <c r="Y36" s="1335"/>
      <c r="Z36" s="1335"/>
      <c r="AA36" s="1335"/>
      <c r="AB36" s="1335"/>
      <c r="AC36" s="1335"/>
      <c r="AD36" s="1335"/>
      <c r="AE36" s="1335"/>
      <c r="AF36" s="1335"/>
      <c r="AG36" s="1335"/>
      <c r="AH36" s="1335"/>
    </row>
    <row r="37" spans="1:34">
      <c r="A37" s="66"/>
      <c r="B37" s="66"/>
      <c r="C37" s="66"/>
      <c r="D37" s="66"/>
      <c r="E37" s="66"/>
      <c r="F37" s="66"/>
      <c r="G37" s="66"/>
      <c r="H37" s="66"/>
      <c r="I37" s="66"/>
      <c r="J37" s="66"/>
      <c r="K37" s="66"/>
      <c r="L37" s="66"/>
      <c r="M37" s="66"/>
      <c r="N37" s="66"/>
      <c r="O37" s="66"/>
      <c r="P37" s="66"/>
      <c r="Q37" s="66"/>
      <c r="R37" s="66"/>
      <c r="S37" s="66"/>
      <c r="T37" s="66"/>
      <c r="U37" s="1335"/>
      <c r="V37" s="1335"/>
      <c r="W37" s="1335"/>
      <c r="X37" s="1335"/>
      <c r="Y37" s="1335"/>
      <c r="Z37" s="1335"/>
      <c r="AA37" s="1335"/>
      <c r="AB37" s="1335"/>
      <c r="AC37" s="1335"/>
      <c r="AD37" s="1335"/>
      <c r="AE37" s="1335"/>
      <c r="AF37" s="1335"/>
      <c r="AG37" s="1335"/>
      <c r="AH37" s="1335"/>
    </row>
    <row r="38" spans="1:34">
      <c r="A38" s="66"/>
      <c r="B38" s="66"/>
      <c r="C38" s="66"/>
      <c r="D38" s="66"/>
      <c r="E38" s="66"/>
      <c r="F38" s="66"/>
      <c r="G38" s="66"/>
      <c r="H38" s="66"/>
      <c r="I38" s="66"/>
      <c r="J38" s="66"/>
      <c r="K38" s="66"/>
      <c r="L38" s="66"/>
      <c r="M38" s="66"/>
      <c r="N38" s="66"/>
      <c r="O38" s="66"/>
      <c r="P38" s="66"/>
      <c r="Q38" s="66"/>
      <c r="R38" s="66"/>
      <c r="S38" s="66"/>
      <c r="T38" s="66"/>
      <c r="U38" s="1335"/>
      <c r="V38" s="1335"/>
      <c r="W38" s="1335"/>
      <c r="X38" s="1335"/>
      <c r="Y38" s="1335"/>
      <c r="Z38" s="1335"/>
      <c r="AA38" s="1335"/>
      <c r="AB38" s="1335"/>
      <c r="AC38" s="1335"/>
      <c r="AD38" s="1335"/>
      <c r="AE38" s="1335"/>
      <c r="AF38" s="1335"/>
      <c r="AG38" s="1335"/>
      <c r="AH38" s="1335"/>
    </row>
    <row r="39" spans="1:34">
      <c r="A39" s="66"/>
      <c r="B39" s="66"/>
      <c r="C39" s="66"/>
      <c r="D39" s="66"/>
      <c r="E39" s="66"/>
      <c r="F39" s="66"/>
      <c r="G39" s="66"/>
      <c r="H39" s="66"/>
      <c r="I39" s="66"/>
      <c r="J39" s="66"/>
      <c r="K39" s="66"/>
      <c r="L39" s="66"/>
      <c r="M39" s="66"/>
      <c r="N39" s="66"/>
      <c r="O39" s="66"/>
      <c r="P39" s="66"/>
      <c r="Q39" s="66"/>
      <c r="R39" s="66"/>
      <c r="S39" s="66"/>
      <c r="T39" s="66"/>
      <c r="U39" s="1335"/>
      <c r="V39" s="1335"/>
      <c r="W39" s="1335"/>
      <c r="X39" s="1335"/>
      <c r="Y39" s="1335"/>
      <c r="Z39" s="1335"/>
      <c r="AA39" s="1335"/>
      <c r="AB39" s="1335"/>
      <c r="AC39" s="1335"/>
      <c r="AD39" s="1335"/>
      <c r="AE39" s="1335"/>
      <c r="AF39" s="1335"/>
      <c r="AG39" s="1335"/>
      <c r="AH39" s="1335"/>
    </row>
    <row r="40" spans="1:34">
      <c r="A40" s="66"/>
      <c r="B40" s="66"/>
      <c r="C40" s="66"/>
      <c r="D40" s="66"/>
      <c r="E40" s="66"/>
      <c r="F40" s="66"/>
      <c r="G40" s="66"/>
      <c r="H40" s="66"/>
      <c r="I40" s="66"/>
      <c r="J40" s="66"/>
      <c r="K40" s="66"/>
      <c r="L40" s="66"/>
      <c r="M40" s="66"/>
      <c r="N40" s="66"/>
      <c r="O40" s="66"/>
      <c r="P40" s="66"/>
      <c r="Q40" s="66"/>
      <c r="R40" s="66"/>
      <c r="S40" s="66"/>
      <c r="T40" s="66"/>
      <c r="U40" s="1335"/>
      <c r="V40" s="1335"/>
      <c r="W40" s="1335"/>
      <c r="X40" s="1335"/>
      <c r="Y40" s="1335"/>
      <c r="Z40" s="1335"/>
      <c r="AA40" s="1335"/>
      <c r="AB40" s="1335"/>
      <c r="AC40" s="1335"/>
      <c r="AD40" s="1335"/>
      <c r="AE40" s="1335"/>
      <c r="AF40" s="1335"/>
      <c r="AG40" s="1335"/>
      <c r="AH40" s="1335"/>
    </row>
    <row r="41" spans="1:34">
      <c r="A41" s="66"/>
      <c r="B41" s="66"/>
      <c r="C41" s="66"/>
      <c r="D41" s="66"/>
      <c r="E41" s="66"/>
      <c r="F41" s="66"/>
      <c r="G41" s="66"/>
      <c r="H41" s="66"/>
      <c r="I41" s="66"/>
      <c r="J41" s="66"/>
      <c r="K41" s="66"/>
      <c r="L41" s="66"/>
      <c r="M41" s="66"/>
      <c r="N41" s="66"/>
      <c r="O41" s="66"/>
      <c r="P41" s="66"/>
      <c r="Q41" s="66"/>
      <c r="R41" s="66"/>
      <c r="S41" s="66"/>
      <c r="T41" s="66"/>
      <c r="U41" s="1335"/>
      <c r="V41" s="1335"/>
      <c r="W41" s="1335"/>
      <c r="X41" s="1335"/>
      <c r="Y41" s="1335"/>
      <c r="Z41" s="1335"/>
      <c r="AA41" s="1335"/>
      <c r="AB41" s="1335"/>
      <c r="AC41" s="1335"/>
      <c r="AD41" s="1335"/>
      <c r="AE41" s="1335"/>
      <c r="AF41" s="1335"/>
      <c r="AG41" s="1335"/>
      <c r="AH41" s="1335"/>
    </row>
    <row r="42" spans="1:34">
      <c r="A42" s="66"/>
      <c r="B42" s="66"/>
      <c r="C42" s="66"/>
      <c r="D42" s="66"/>
      <c r="E42" s="66"/>
      <c r="F42" s="66"/>
      <c r="G42" s="66"/>
      <c r="H42" s="66"/>
      <c r="I42" s="66"/>
      <c r="J42" s="66"/>
      <c r="K42" s="66"/>
      <c r="L42" s="66"/>
      <c r="M42" s="66"/>
      <c r="N42" s="66"/>
      <c r="O42" s="66"/>
      <c r="P42" s="66"/>
      <c r="Q42" s="66"/>
      <c r="R42" s="66"/>
      <c r="S42" s="66"/>
      <c r="T42" s="66"/>
      <c r="U42" s="1335"/>
      <c r="V42" s="1335"/>
      <c r="W42" s="1335"/>
      <c r="X42" s="1335"/>
      <c r="Y42" s="1335"/>
      <c r="Z42" s="1335"/>
      <c r="AA42" s="1335"/>
      <c r="AB42" s="1335"/>
      <c r="AC42" s="1335"/>
      <c r="AD42" s="1335"/>
      <c r="AE42" s="1335"/>
      <c r="AF42" s="1335"/>
      <c r="AG42" s="1335"/>
      <c r="AH42" s="1335"/>
    </row>
    <row r="43" spans="1:34">
      <c r="A43" s="66"/>
      <c r="B43" s="66"/>
      <c r="C43" s="66"/>
      <c r="D43" s="66"/>
      <c r="E43" s="66"/>
      <c r="F43" s="66"/>
      <c r="G43" s="66"/>
      <c r="H43" s="66"/>
      <c r="I43" s="66"/>
      <c r="J43" s="66"/>
      <c r="K43" s="66"/>
      <c r="L43" s="66"/>
      <c r="M43" s="66"/>
      <c r="N43" s="66"/>
      <c r="O43" s="66"/>
      <c r="P43" s="66"/>
      <c r="Q43" s="66"/>
      <c r="R43" s="66"/>
      <c r="S43" s="66"/>
      <c r="T43" s="66"/>
      <c r="U43" s="1335"/>
      <c r="V43" s="1335"/>
      <c r="W43" s="1335"/>
      <c r="X43" s="1335"/>
      <c r="Y43" s="1335"/>
      <c r="Z43" s="1335"/>
      <c r="AA43" s="1335"/>
      <c r="AB43" s="1335"/>
      <c r="AC43" s="1335"/>
      <c r="AD43" s="1335"/>
      <c r="AE43" s="1335"/>
      <c r="AF43" s="1335"/>
      <c r="AG43" s="1335"/>
      <c r="AH43" s="1335"/>
    </row>
  </sheetData>
  <sheetProtection algorithmName="SHA-512" hashValue="tfIjT/mzENsE+8Mw9+V+N+XxC0a4AsYVQ4EgL5Nu2TLsu1y7qo58Zk2naoPf0WVcdShhnSCwD9h5sJoFSFCLEA==" saltValue="OYnEw6ahb9Mq87qxepx5Lg==" spinCount="100000" sheet="1" formatCells="0"/>
  <mergeCells count="67">
    <mergeCell ref="P23:R23"/>
    <mergeCell ref="P24:R24"/>
    <mergeCell ref="P25:R25"/>
    <mergeCell ref="P26:R26"/>
    <mergeCell ref="P27:R27"/>
    <mergeCell ref="J24:L24"/>
    <mergeCell ref="B26:C26"/>
    <mergeCell ref="B27:C27"/>
    <mergeCell ref="A25:A27"/>
    <mergeCell ref="M24:O24"/>
    <mergeCell ref="D24:F24"/>
    <mergeCell ref="G24:I24"/>
    <mergeCell ref="M27:O27"/>
    <mergeCell ref="D25:F25"/>
    <mergeCell ref="G25:I25"/>
    <mergeCell ref="J25:L25"/>
    <mergeCell ref="M25:O25"/>
    <mergeCell ref="A24:C24"/>
    <mergeCell ref="B25:C25"/>
    <mergeCell ref="G27:I27"/>
    <mergeCell ref="J27:L27"/>
    <mergeCell ref="A5:D5"/>
    <mergeCell ref="A4:O4"/>
    <mergeCell ref="N6:S6"/>
    <mergeCell ref="N7:S7"/>
    <mergeCell ref="N8:S8"/>
    <mergeCell ref="B6:H6"/>
    <mergeCell ref="B7:H7"/>
    <mergeCell ref="B8:H8"/>
    <mergeCell ref="I6:M6"/>
    <mergeCell ref="I7:M7"/>
    <mergeCell ref="I8:M8"/>
    <mergeCell ref="A18:B19"/>
    <mergeCell ref="C18:E18"/>
    <mergeCell ref="J18:S18"/>
    <mergeCell ref="C19:S19"/>
    <mergeCell ref="F17:S17"/>
    <mergeCell ref="C15:E15"/>
    <mergeCell ref="C16:E16"/>
    <mergeCell ref="C17:E17"/>
    <mergeCell ref="F15:S15"/>
    <mergeCell ref="A14:B17"/>
    <mergeCell ref="F16:S16"/>
    <mergeCell ref="C14:E14"/>
    <mergeCell ref="J14:S14"/>
    <mergeCell ref="N29:O29"/>
    <mergeCell ref="D26:F26"/>
    <mergeCell ref="G26:I26"/>
    <mergeCell ref="J26:L26"/>
    <mergeCell ref="M26:O26"/>
    <mergeCell ref="D27:F27"/>
    <mergeCell ref="U6:V6"/>
    <mergeCell ref="A22:C22"/>
    <mergeCell ref="A23:C23"/>
    <mergeCell ref="D23:F23"/>
    <mergeCell ref="G23:I23"/>
    <mergeCell ref="J23:L23"/>
    <mergeCell ref="M23:O23"/>
    <mergeCell ref="N9:S9"/>
    <mergeCell ref="N10:S10"/>
    <mergeCell ref="N11:S11"/>
    <mergeCell ref="I11:M11"/>
    <mergeCell ref="B9:H9"/>
    <mergeCell ref="B10:H10"/>
    <mergeCell ref="B11:H11"/>
    <mergeCell ref="I9:M9"/>
    <mergeCell ref="I10:M10"/>
  </mergeCells>
  <phoneticPr fontId="34"/>
  <dataValidations count="4">
    <dataValidation type="decimal" operator="greaterThanOrEqual" allowBlank="1" showInputMessage="1" showErrorMessage="1" error="t-CO2単位で数値のみをご記入ください。" sqref="I7:I11" xr:uid="{00000000-0002-0000-4600-000000000000}">
      <formula1>0</formula1>
    </dataValidation>
    <dataValidation type="list" allowBlank="1" showInputMessage="1" sqref="B7:H11" xr:uid="{00000000-0002-0000-4600-000002000000}">
      <formula1>$AA$7:$AA$19</formula1>
    </dataValidation>
    <dataValidation type="list" allowBlank="1" showInputMessage="1" sqref="C15:E17" xr:uid="{0ABB77C7-2977-4022-98A7-70111D76E55E}">
      <formula1>$AC$15:$AC$21</formula1>
    </dataValidation>
    <dataValidation type="list" allowBlank="1" showInputMessage="1" showErrorMessage="1" sqref="V7:V11" xr:uid="{1368A23B-A5B0-493C-889C-E367004C4E00}">
      <formula1>$Z$7:$Z$8</formula1>
    </dataValidation>
  </dataValidations>
  <printOptions horizontalCentered="1"/>
  <pageMargins left="0.59055118110236227" right="0.59055118110236227" top="0.39370078740157483" bottom="0.59055118110236227" header="0.31496062992125984" footer="0.23622047244094491"/>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9881" r:id="rId4" name="Group Box 9">
              <controlPr defaultSize="0" autoFill="0" autoPict="0">
                <anchor moveWithCells="1">
                  <from>
                    <xdr:col>4</xdr:col>
                    <xdr:colOff>142875</xdr:colOff>
                    <xdr:row>17</xdr:row>
                    <xdr:rowOff>0</xdr:rowOff>
                  </from>
                  <to>
                    <xdr:col>9</xdr:col>
                    <xdr:colOff>171450</xdr:colOff>
                    <xdr:row>18</xdr:row>
                    <xdr:rowOff>219075</xdr:rowOff>
                  </to>
                </anchor>
              </controlPr>
            </control>
          </mc:Choice>
        </mc:AlternateContent>
        <mc:AlternateContent xmlns:mc="http://schemas.openxmlformats.org/markup-compatibility/2006">
          <mc:Choice Requires="x14">
            <control shapeId="79882" r:id="rId5" name="Option Button 10">
              <controlPr defaultSize="0" autoFill="0" autoLine="0" autoPict="0">
                <anchor moveWithCells="1">
                  <from>
                    <xdr:col>3</xdr:col>
                    <xdr:colOff>123825</xdr:colOff>
                    <xdr:row>20</xdr:row>
                    <xdr:rowOff>190500</xdr:rowOff>
                  </from>
                  <to>
                    <xdr:col>4</xdr:col>
                    <xdr:colOff>28575</xdr:colOff>
                    <xdr:row>22</xdr:row>
                    <xdr:rowOff>47625</xdr:rowOff>
                  </to>
                </anchor>
              </controlPr>
            </control>
          </mc:Choice>
        </mc:AlternateContent>
        <mc:AlternateContent xmlns:mc="http://schemas.openxmlformats.org/markup-compatibility/2006">
          <mc:Choice Requires="x14">
            <control shapeId="79883" r:id="rId6" name="Option Button 11">
              <controlPr defaultSize="0" autoFill="0" autoLine="0" autoPict="0">
                <anchor moveWithCells="1">
                  <from>
                    <xdr:col>5</xdr:col>
                    <xdr:colOff>133350</xdr:colOff>
                    <xdr:row>20</xdr:row>
                    <xdr:rowOff>190500</xdr:rowOff>
                  </from>
                  <to>
                    <xdr:col>6</xdr:col>
                    <xdr:colOff>85725</xdr:colOff>
                    <xdr:row>22</xdr:row>
                    <xdr:rowOff>47625</xdr:rowOff>
                  </to>
                </anchor>
              </controlPr>
            </control>
          </mc:Choice>
        </mc:AlternateContent>
        <mc:AlternateContent xmlns:mc="http://schemas.openxmlformats.org/markup-compatibility/2006">
          <mc:Choice Requires="x14">
            <control shapeId="79884" r:id="rId7" name="Group Box 12">
              <controlPr defaultSize="0" autoFill="0" autoPict="0">
                <anchor moveWithCells="1">
                  <from>
                    <xdr:col>2</xdr:col>
                    <xdr:colOff>581025</xdr:colOff>
                    <xdr:row>20</xdr:row>
                    <xdr:rowOff>171450</xdr:rowOff>
                  </from>
                  <to>
                    <xdr:col>8</xdr:col>
                    <xdr:colOff>219075</xdr:colOff>
                    <xdr:row>22</xdr:row>
                    <xdr:rowOff>276225</xdr:rowOff>
                  </to>
                </anchor>
              </controlPr>
            </control>
          </mc:Choice>
        </mc:AlternateContent>
        <mc:AlternateContent xmlns:mc="http://schemas.openxmlformats.org/markup-compatibility/2006">
          <mc:Choice Requires="x14">
            <control shapeId="79890" r:id="rId8" name="Option Button 18">
              <controlPr defaultSize="0" autoFill="0" autoLine="0" autoPict="0">
                <anchor moveWithCells="1">
                  <from>
                    <xdr:col>4</xdr:col>
                    <xdr:colOff>95250</xdr:colOff>
                    <xdr:row>3</xdr:row>
                    <xdr:rowOff>161925</xdr:rowOff>
                  </from>
                  <to>
                    <xdr:col>4</xdr:col>
                    <xdr:colOff>342900</xdr:colOff>
                    <xdr:row>5</xdr:row>
                    <xdr:rowOff>57150</xdr:rowOff>
                  </to>
                </anchor>
              </controlPr>
            </control>
          </mc:Choice>
        </mc:AlternateContent>
        <mc:AlternateContent xmlns:mc="http://schemas.openxmlformats.org/markup-compatibility/2006">
          <mc:Choice Requires="x14">
            <control shapeId="79891" r:id="rId9" name="Option Button 19">
              <controlPr defaultSize="0" autoFill="0" autoLine="0" autoPict="0">
                <anchor moveWithCells="1">
                  <from>
                    <xdr:col>6</xdr:col>
                    <xdr:colOff>123825</xdr:colOff>
                    <xdr:row>3</xdr:row>
                    <xdr:rowOff>152400</xdr:rowOff>
                  </from>
                  <to>
                    <xdr:col>7</xdr:col>
                    <xdr:colOff>76200</xdr:colOff>
                    <xdr:row>5</xdr:row>
                    <xdr:rowOff>47625</xdr:rowOff>
                  </to>
                </anchor>
              </controlPr>
            </control>
          </mc:Choice>
        </mc:AlternateContent>
        <mc:AlternateContent xmlns:mc="http://schemas.openxmlformats.org/markup-compatibility/2006">
          <mc:Choice Requires="x14">
            <control shapeId="79892" r:id="rId10" name="Group Box 20">
              <controlPr defaultSize="0" autoFill="0" autoPict="0">
                <anchor moveWithCells="1">
                  <from>
                    <xdr:col>3</xdr:col>
                    <xdr:colOff>228600</xdr:colOff>
                    <xdr:row>3</xdr:row>
                    <xdr:rowOff>133350</xdr:rowOff>
                  </from>
                  <to>
                    <xdr:col>8</xdr:col>
                    <xdr:colOff>161925</xdr:colOff>
                    <xdr:row>5</xdr:row>
                    <xdr:rowOff>190500</xdr:rowOff>
                  </to>
                </anchor>
              </controlPr>
            </control>
          </mc:Choice>
        </mc:AlternateContent>
        <mc:AlternateContent xmlns:mc="http://schemas.openxmlformats.org/markup-compatibility/2006">
          <mc:Choice Requires="x14">
            <control shapeId="79873" r:id="rId11" name="Option Button 1">
              <controlPr defaultSize="0" autoFill="0" autoLine="0" autoPict="0">
                <anchor moveWithCells="1">
                  <from>
                    <xdr:col>5</xdr:col>
                    <xdr:colOff>95250</xdr:colOff>
                    <xdr:row>16</xdr:row>
                    <xdr:rowOff>381000</xdr:rowOff>
                  </from>
                  <to>
                    <xdr:col>6</xdr:col>
                    <xdr:colOff>9525</xdr:colOff>
                    <xdr:row>18</xdr:row>
                    <xdr:rowOff>19050</xdr:rowOff>
                  </to>
                </anchor>
              </controlPr>
            </control>
          </mc:Choice>
        </mc:AlternateContent>
        <mc:AlternateContent xmlns:mc="http://schemas.openxmlformats.org/markup-compatibility/2006">
          <mc:Choice Requires="x14">
            <control shapeId="79874" r:id="rId12" name="Option Button 2">
              <controlPr defaultSize="0" autoFill="0" autoLine="0" autoPict="0">
                <anchor moveWithCells="1">
                  <from>
                    <xdr:col>7</xdr:col>
                    <xdr:colOff>85725</xdr:colOff>
                    <xdr:row>16</xdr:row>
                    <xdr:rowOff>381000</xdr:rowOff>
                  </from>
                  <to>
                    <xdr:col>8</xdr:col>
                    <xdr:colOff>38100</xdr:colOff>
                    <xdr:row>18</xdr:row>
                    <xdr:rowOff>19050</xdr:rowOff>
                  </to>
                </anchor>
              </controlPr>
            </control>
          </mc:Choice>
        </mc:AlternateContent>
        <mc:AlternateContent xmlns:mc="http://schemas.openxmlformats.org/markup-compatibility/2006">
          <mc:Choice Requires="x14">
            <control shapeId="79875" r:id="rId13" name="Group Box 3">
              <controlPr defaultSize="0" autoFill="0" autoPict="0">
                <anchor moveWithCells="1">
                  <from>
                    <xdr:col>4</xdr:col>
                    <xdr:colOff>228600</xdr:colOff>
                    <xdr:row>12</xdr:row>
                    <xdr:rowOff>133350</xdr:rowOff>
                  </from>
                  <to>
                    <xdr:col>9</xdr:col>
                    <xdr:colOff>180975</xdr:colOff>
                    <xdr:row>14</xdr:row>
                    <xdr:rowOff>95250</xdr:rowOff>
                  </to>
                </anchor>
              </controlPr>
            </control>
          </mc:Choice>
        </mc:AlternateContent>
        <mc:AlternateContent xmlns:mc="http://schemas.openxmlformats.org/markup-compatibility/2006">
          <mc:Choice Requires="x14">
            <control shapeId="79900" r:id="rId14" name="Option Button 28">
              <controlPr defaultSize="0" autoFill="0" autoLine="0" autoPict="0">
                <anchor moveWithCells="1">
                  <from>
                    <xdr:col>5</xdr:col>
                    <xdr:colOff>95250</xdr:colOff>
                    <xdr:row>12</xdr:row>
                    <xdr:rowOff>209550</xdr:rowOff>
                  </from>
                  <to>
                    <xdr:col>6</xdr:col>
                    <xdr:colOff>9525</xdr:colOff>
                    <xdr:row>14</xdr:row>
                    <xdr:rowOff>28575</xdr:rowOff>
                  </to>
                </anchor>
              </controlPr>
            </control>
          </mc:Choice>
        </mc:AlternateContent>
        <mc:AlternateContent xmlns:mc="http://schemas.openxmlformats.org/markup-compatibility/2006">
          <mc:Choice Requires="x14">
            <control shapeId="79901" r:id="rId15" name="Option Button 29">
              <controlPr defaultSize="0" autoFill="0" autoLine="0" autoPict="0">
                <anchor moveWithCells="1">
                  <from>
                    <xdr:col>7</xdr:col>
                    <xdr:colOff>85725</xdr:colOff>
                    <xdr:row>12</xdr:row>
                    <xdr:rowOff>209550</xdr:rowOff>
                  </from>
                  <to>
                    <xdr:col>8</xdr:col>
                    <xdr:colOff>38100</xdr:colOff>
                    <xdr:row>14</xdr:row>
                    <xdr:rowOff>28575</xdr:rowOff>
                  </to>
                </anchor>
              </controlPr>
            </control>
          </mc:Choice>
        </mc:AlternateContent>
      </controls>
    </mc:Choice>
  </mc:AlternateContent>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7">
    <tabColor theme="8"/>
    <pageSetUpPr fitToPage="1"/>
  </sheetPr>
  <dimension ref="A1:AA66"/>
  <sheetViews>
    <sheetView zoomScaleNormal="100" workbookViewId="0">
      <selection activeCell="G4" sqref="G4:P5"/>
    </sheetView>
  </sheetViews>
  <sheetFormatPr defaultColWidth="9" defaultRowHeight="12"/>
  <cols>
    <col min="1" max="1" width="2.875" style="379" customWidth="1"/>
    <col min="2" max="2" width="23.75" style="861" customWidth="1"/>
    <col min="3" max="3" width="3.875" style="861" customWidth="1"/>
    <col min="4" max="4" width="3.625" style="861" customWidth="1"/>
    <col min="5" max="6" width="23.625" style="379" customWidth="1"/>
    <col min="7" max="7" width="3.625" style="1596" customWidth="1"/>
    <col min="8" max="8" width="9.625" style="379" customWidth="1"/>
    <col min="9" max="9" width="3.625" style="1596" customWidth="1"/>
    <col min="10" max="10" width="9.625" style="379" customWidth="1"/>
    <col min="11" max="11" width="3.625" style="1596" customWidth="1"/>
    <col min="12" max="12" width="9.625" style="379" customWidth="1"/>
    <col min="13" max="13" width="3.625" style="1596" customWidth="1"/>
    <col min="14" max="14" width="9.625" style="1596" customWidth="1"/>
    <col min="15" max="15" width="3.625" style="1596" customWidth="1"/>
    <col min="16" max="16" width="9.625" style="405" customWidth="1"/>
    <col min="17" max="17" width="1.875" style="1597" customWidth="1"/>
    <col min="18" max="19" width="9" style="379" hidden="1" customWidth="1"/>
    <col min="20" max="20" width="10.5" style="379" hidden="1" customWidth="1"/>
    <col min="21" max="21" width="4.25" style="379" hidden="1" customWidth="1"/>
    <col min="22" max="22" width="11.25" style="379" hidden="1" customWidth="1"/>
    <col min="23" max="24" width="6.625" style="379" hidden="1" customWidth="1"/>
    <col min="25" max="25" width="9" style="379" hidden="1" customWidth="1"/>
    <col min="26" max="16384" width="9" style="379"/>
  </cols>
  <sheetData>
    <row r="1" spans="1:27" ht="12" customHeight="1">
      <c r="A1" s="616" t="s">
        <v>329</v>
      </c>
      <c r="Q1" s="3010"/>
      <c r="R1" s="1598" t="s">
        <v>3473</v>
      </c>
      <c r="S1" s="1598" t="s">
        <v>3473</v>
      </c>
      <c r="T1" s="1598" t="s">
        <v>3473</v>
      </c>
      <c r="U1" s="1598" t="s">
        <v>3473</v>
      </c>
      <c r="V1" s="1598" t="s">
        <v>3473</v>
      </c>
      <c r="W1" s="1598" t="s">
        <v>3473</v>
      </c>
      <c r="X1" s="1598" t="s">
        <v>3473</v>
      </c>
      <c r="Y1" s="1598" t="s">
        <v>3473</v>
      </c>
      <c r="Z1" s="1599"/>
      <c r="AA1" s="1599"/>
    </row>
    <row r="2" spans="1:27" ht="12" customHeight="1">
      <c r="B2" s="619"/>
      <c r="C2" s="619"/>
      <c r="D2" s="619"/>
      <c r="E2" s="619"/>
      <c r="F2" s="619"/>
      <c r="H2" s="619"/>
      <c r="J2" s="619"/>
      <c r="L2" s="619"/>
      <c r="Q2" s="3010"/>
      <c r="R2" s="862"/>
      <c r="S2" s="862"/>
      <c r="T2" s="862"/>
      <c r="U2" s="862"/>
      <c r="V2" s="862"/>
      <c r="W2" s="862"/>
      <c r="X2" s="862"/>
      <c r="Y2" s="862"/>
      <c r="Z2" s="1599"/>
      <c r="AA2" s="1599"/>
    </row>
    <row r="3" spans="1:27" s="827" customFormat="1" ht="12.75" customHeight="1" thickBot="1">
      <c r="A3" s="823" t="s">
        <v>3835</v>
      </c>
      <c r="B3" s="1600"/>
      <c r="C3" s="1600"/>
      <c r="D3" s="1600"/>
      <c r="E3" s="839"/>
      <c r="F3" s="839"/>
      <c r="G3" s="1601"/>
      <c r="H3" s="839"/>
      <c r="I3" s="1601"/>
      <c r="J3" s="839"/>
      <c r="K3" s="1601"/>
      <c r="L3" s="839"/>
      <c r="M3" s="1601"/>
      <c r="N3" s="1602"/>
      <c r="O3" s="1601"/>
      <c r="P3" s="1603"/>
      <c r="Q3" s="3010"/>
      <c r="R3" s="828"/>
      <c r="S3" s="828"/>
      <c r="T3" s="828"/>
      <c r="U3" s="828"/>
      <c r="V3" s="828"/>
      <c r="W3" s="828"/>
      <c r="X3" s="828"/>
      <c r="Y3" s="828"/>
      <c r="Z3" s="1394"/>
      <c r="AA3" s="1394"/>
    </row>
    <row r="4" spans="1:27" s="827" customFormat="1" ht="12.75" customHeight="1">
      <c r="A4" s="3011" t="s">
        <v>3152</v>
      </c>
      <c r="B4" s="2963"/>
      <c r="C4" s="2963"/>
      <c r="D4" s="2963"/>
      <c r="E4" s="3037"/>
      <c r="F4" s="2966" t="s">
        <v>3161</v>
      </c>
      <c r="G4" s="2953" t="s">
        <v>3164</v>
      </c>
      <c r="H4" s="2954"/>
      <c r="I4" s="2954"/>
      <c r="J4" s="2954"/>
      <c r="K4" s="2954"/>
      <c r="L4" s="2954"/>
      <c r="M4" s="2954"/>
      <c r="N4" s="2954"/>
      <c r="O4" s="2954"/>
      <c r="P4" s="2955"/>
      <c r="Q4" s="3010"/>
      <c r="R4" s="1604"/>
      <c r="S4" s="1605"/>
      <c r="T4" s="1605"/>
      <c r="U4" s="1605"/>
      <c r="V4" s="1605"/>
      <c r="W4" s="1605"/>
      <c r="X4" s="1605"/>
      <c r="Y4" s="828"/>
      <c r="Z4" s="1394"/>
      <c r="AA4" s="1394"/>
    </row>
    <row r="5" spans="1:27" s="827" customFormat="1" ht="13.5" customHeight="1" thickBot="1">
      <c r="A5" s="3018"/>
      <c r="B5" s="2964"/>
      <c r="C5" s="2964"/>
      <c r="D5" s="2964"/>
      <c r="E5" s="3038"/>
      <c r="F5" s="2967"/>
      <c r="G5" s="2956"/>
      <c r="H5" s="2957"/>
      <c r="I5" s="2957"/>
      <c r="J5" s="2957"/>
      <c r="K5" s="2957"/>
      <c r="L5" s="2957"/>
      <c r="M5" s="2957"/>
      <c r="N5" s="2957"/>
      <c r="O5" s="2957"/>
      <c r="P5" s="2958"/>
      <c r="Q5" s="3010"/>
      <c r="R5" s="1606"/>
      <c r="S5" s="1606"/>
      <c r="T5" s="1606"/>
      <c r="U5" s="1606" t="s">
        <v>3787</v>
      </c>
      <c r="V5" s="1606"/>
      <c r="W5" s="1606"/>
      <c r="X5" s="1606"/>
      <c r="Y5" s="865"/>
      <c r="Z5" s="1394"/>
      <c r="AA5" s="1394"/>
    </row>
    <row r="6" spans="1:27" s="827" customFormat="1" ht="24" customHeight="1">
      <c r="A6" s="1607">
        <v>1</v>
      </c>
      <c r="B6" s="3019" t="s">
        <v>135</v>
      </c>
      <c r="C6" s="3020"/>
      <c r="D6" s="3020"/>
      <c r="E6" s="3024"/>
      <c r="F6" s="1608"/>
      <c r="G6" s="1609"/>
      <c r="H6" s="1610" t="s">
        <v>130</v>
      </c>
      <c r="I6" s="1611"/>
      <c r="J6" s="1612" t="s">
        <v>3163</v>
      </c>
      <c r="K6" s="1611"/>
      <c r="L6" s="1612" t="s">
        <v>3204</v>
      </c>
      <c r="M6" s="1611"/>
      <c r="N6" s="1610" t="s">
        <v>3205</v>
      </c>
      <c r="O6" s="1611"/>
      <c r="P6" s="943" t="s">
        <v>170</v>
      </c>
      <c r="Q6" s="1701"/>
      <c r="R6" s="1606"/>
      <c r="S6" s="1698">
        <v>0</v>
      </c>
      <c r="T6" s="864" t="e">
        <f>IF(S6="","",CHOOSE(S6,H6,J6,L6,N6,P6))</f>
        <v>#VALUE!</v>
      </c>
      <c r="U6" s="1379">
        <v>1</v>
      </c>
      <c r="V6" s="1379" t="s">
        <v>3782</v>
      </c>
      <c r="W6" s="1379">
        <f>COUNTIF(S$6:S$18,U6)</f>
        <v>0</v>
      </c>
      <c r="X6" s="831"/>
      <c r="Y6" s="865"/>
      <c r="Z6" s="1394"/>
      <c r="AA6" s="1394"/>
    </row>
    <row r="7" spans="1:27" s="827" customFormat="1" ht="24" customHeight="1">
      <c r="A7" s="1614">
        <v>2</v>
      </c>
      <c r="B7" s="2999" t="s">
        <v>221</v>
      </c>
      <c r="C7" s="3000"/>
      <c r="D7" s="3000"/>
      <c r="E7" s="3335"/>
      <c r="F7" s="1615"/>
      <c r="G7" s="1616"/>
      <c r="H7" s="1617" t="s">
        <v>130</v>
      </c>
      <c r="I7" s="1618"/>
      <c r="J7" s="1619" t="s">
        <v>3163</v>
      </c>
      <c r="K7" s="1618"/>
      <c r="L7" s="1619" t="s">
        <v>3204</v>
      </c>
      <c r="M7" s="1618"/>
      <c r="N7" s="1617" t="s">
        <v>3205</v>
      </c>
      <c r="O7" s="1618"/>
      <c r="P7" s="944" t="s">
        <v>170</v>
      </c>
      <c r="Q7" s="1701"/>
      <c r="R7" s="1606"/>
      <c r="S7" s="1698"/>
      <c r="T7" s="864" t="str">
        <f t="shared" ref="T7:T18" si="0">IF(S7="","",CHOOSE(S7,H7,J7,L7,N7,P7))</f>
        <v/>
      </c>
      <c r="U7" s="1379">
        <v>2</v>
      </c>
      <c r="V7" s="1379" t="s">
        <v>3783</v>
      </c>
      <c r="W7" s="1379">
        <f t="shared" ref="W7:W10" si="1">COUNTIF(S$6:S$18,U7)</f>
        <v>0</v>
      </c>
      <c r="X7" s="831"/>
      <c r="Y7" s="865"/>
      <c r="Z7" s="1394"/>
      <c r="AA7" s="1394"/>
    </row>
    <row r="8" spans="1:27" s="827" customFormat="1" ht="24" customHeight="1">
      <c r="A8" s="1614">
        <v>3</v>
      </c>
      <c r="B8" s="2999" t="s">
        <v>222</v>
      </c>
      <c r="C8" s="3000"/>
      <c r="D8" s="3000"/>
      <c r="E8" s="3335"/>
      <c r="F8" s="1620" t="s">
        <v>3186</v>
      </c>
      <c r="G8" s="1616"/>
      <c r="H8" s="1617" t="s">
        <v>130</v>
      </c>
      <c r="I8" s="1618"/>
      <c r="J8" s="1619" t="s">
        <v>3163</v>
      </c>
      <c r="K8" s="1618"/>
      <c r="L8" s="1619" t="s">
        <v>3204</v>
      </c>
      <c r="M8" s="1618"/>
      <c r="N8" s="1617" t="s">
        <v>3205</v>
      </c>
      <c r="O8" s="1618"/>
      <c r="P8" s="944" t="s">
        <v>170</v>
      </c>
      <c r="Q8" s="1701"/>
      <c r="R8" s="1606"/>
      <c r="S8" s="1698"/>
      <c r="T8" s="864" t="str">
        <f t="shared" si="0"/>
        <v/>
      </c>
      <c r="U8" s="1379">
        <v>3</v>
      </c>
      <c r="V8" s="1379" t="s">
        <v>3784</v>
      </c>
      <c r="W8" s="1379">
        <f t="shared" si="1"/>
        <v>0</v>
      </c>
      <c r="X8" s="831"/>
      <c r="Y8" s="865"/>
      <c r="Z8" s="1394"/>
      <c r="AA8" s="1394"/>
    </row>
    <row r="9" spans="1:27" s="827" customFormat="1" ht="24" customHeight="1">
      <c r="A9" s="1614">
        <v>4</v>
      </c>
      <c r="B9" s="2999" t="s">
        <v>223</v>
      </c>
      <c r="C9" s="3000"/>
      <c r="D9" s="3000"/>
      <c r="E9" s="3335"/>
      <c r="F9" s="1620" t="s">
        <v>3187</v>
      </c>
      <c r="G9" s="1616"/>
      <c r="H9" s="1617" t="s">
        <v>130</v>
      </c>
      <c r="I9" s="1618"/>
      <c r="J9" s="1619" t="s">
        <v>3163</v>
      </c>
      <c r="K9" s="1618"/>
      <c r="L9" s="1619" t="s">
        <v>3204</v>
      </c>
      <c r="M9" s="1618"/>
      <c r="N9" s="1617" t="s">
        <v>3205</v>
      </c>
      <c r="O9" s="1618"/>
      <c r="P9" s="944" t="s">
        <v>170</v>
      </c>
      <c r="Q9" s="1702"/>
      <c r="R9" s="1606"/>
      <c r="S9" s="1698"/>
      <c r="T9" s="864" t="str">
        <f t="shared" si="0"/>
        <v/>
      </c>
      <c r="U9" s="1379">
        <v>4</v>
      </c>
      <c r="V9" s="1379" t="s">
        <v>3785</v>
      </c>
      <c r="W9" s="1379">
        <f t="shared" si="1"/>
        <v>0</v>
      </c>
      <c r="X9" s="831"/>
      <c r="Y9" s="865"/>
      <c r="Z9" s="1394"/>
      <c r="AA9" s="1394"/>
    </row>
    <row r="10" spans="1:27" s="827" customFormat="1" ht="24" customHeight="1">
      <c r="A10" s="1614">
        <v>5</v>
      </c>
      <c r="B10" s="2999" t="s">
        <v>224</v>
      </c>
      <c r="C10" s="3000"/>
      <c r="D10" s="3000"/>
      <c r="E10" s="3335"/>
      <c r="F10" s="1620" t="s">
        <v>225</v>
      </c>
      <c r="G10" s="1616"/>
      <c r="H10" s="1617" t="s">
        <v>130</v>
      </c>
      <c r="I10" s="1618"/>
      <c r="J10" s="1619" t="s">
        <v>3163</v>
      </c>
      <c r="K10" s="1618"/>
      <c r="L10" s="1619" t="s">
        <v>3204</v>
      </c>
      <c r="M10" s="1618"/>
      <c r="N10" s="1617" t="s">
        <v>3205</v>
      </c>
      <c r="O10" s="1618"/>
      <c r="P10" s="944" t="s">
        <v>170</v>
      </c>
      <c r="Q10" s="1702"/>
      <c r="R10" s="1606"/>
      <c r="S10" s="1698"/>
      <c r="T10" s="864" t="str">
        <f t="shared" si="0"/>
        <v/>
      </c>
      <c r="U10" s="1379">
        <v>5</v>
      </c>
      <c r="V10" s="1379" t="s">
        <v>3786</v>
      </c>
      <c r="W10" s="1379">
        <f t="shared" si="1"/>
        <v>0</v>
      </c>
      <c r="X10" s="831"/>
      <c r="Y10" s="865"/>
      <c r="Z10" s="1394"/>
      <c r="AA10" s="1394"/>
    </row>
    <row r="11" spans="1:27" s="827" customFormat="1" ht="24" customHeight="1">
      <c r="A11" s="1614">
        <v>6</v>
      </c>
      <c r="B11" s="2999" t="s">
        <v>226</v>
      </c>
      <c r="C11" s="3000"/>
      <c r="D11" s="3000"/>
      <c r="E11" s="3335"/>
      <c r="F11" s="1620" t="s">
        <v>3188</v>
      </c>
      <c r="G11" s="1616"/>
      <c r="H11" s="1617" t="s">
        <v>130</v>
      </c>
      <c r="I11" s="1618"/>
      <c r="J11" s="1619" t="s">
        <v>3163</v>
      </c>
      <c r="K11" s="1618"/>
      <c r="L11" s="1619" t="s">
        <v>3204</v>
      </c>
      <c r="M11" s="1618"/>
      <c r="N11" s="1617" t="s">
        <v>3205</v>
      </c>
      <c r="O11" s="1618"/>
      <c r="P11" s="944" t="s">
        <v>170</v>
      </c>
      <c r="Q11" s="1702"/>
      <c r="R11" s="1606"/>
      <c r="S11" s="1698"/>
      <c r="T11" s="864" t="str">
        <f t="shared" si="0"/>
        <v/>
      </c>
      <c r="U11" s="1660" t="s">
        <v>3804</v>
      </c>
      <c r="V11" s="1661"/>
      <c r="W11" s="1424">
        <f>SUM(W6:W9)</f>
        <v>0</v>
      </c>
      <c r="X11" s="831"/>
      <c r="Y11" s="865"/>
      <c r="Z11" s="1394"/>
      <c r="AA11" s="1394"/>
    </row>
    <row r="12" spans="1:27" s="827" customFormat="1" ht="24" customHeight="1">
      <c r="A12" s="1614">
        <v>7</v>
      </c>
      <c r="B12" s="2999" t="s">
        <v>227</v>
      </c>
      <c r="C12" s="3000"/>
      <c r="D12" s="3000"/>
      <c r="E12" s="3335"/>
      <c r="F12" s="1620" t="s">
        <v>3189</v>
      </c>
      <c r="G12" s="1616"/>
      <c r="H12" s="1617" t="s">
        <v>130</v>
      </c>
      <c r="I12" s="1618"/>
      <c r="J12" s="1619" t="s">
        <v>3163</v>
      </c>
      <c r="K12" s="1618"/>
      <c r="L12" s="1619" t="s">
        <v>3204</v>
      </c>
      <c r="M12" s="1618"/>
      <c r="N12" s="1617" t="s">
        <v>3205</v>
      </c>
      <c r="O12" s="1618"/>
      <c r="P12" s="944" t="s">
        <v>170</v>
      </c>
      <c r="Q12" s="1702"/>
      <c r="R12" s="1606"/>
      <c r="S12" s="1698"/>
      <c r="T12" s="864" t="str">
        <f t="shared" si="0"/>
        <v/>
      </c>
      <c r="U12" s="1660" t="s">
        <v>3808</v>
      </c>
      <c r="V12" s="1661"/>
      <c r="W12" s="1424" t="str">
        <f>IF(W11=0,"－",ROUND(SUM(W6:W8)/W11*100,1))</f>
        <v>－</v>
      </c>
      <c r="X12" s="864"/>
      <c r="Y12" s="865"/>
      <c r="Z12" s="1394"/>
      <c r="AA12" s="1394"/>
    </row>
    <row r="13" spans="1:27" s="839" customFormat="1" ht="24" customHeight="1">
      <c r="A13" s="1614">
        <v>8</v>
      </c>
      <c r="B13" s="2994" t="s">
        <v>228</v>
      </c>
      <c r="C13" s="2995"/>
      <c r="D13" s="2995"/>
      <c r="E13" s="3333"/>
      <c r="F13" s="1623" t="s">
        <v>3190</v>
      </c>
      <c r="G13" s="1616"/>
      <c r="H13" s="1617" t="s">
        <v>130</v>
      </c>
      <c r="I13" s="1618"/>
      <c r="J13" s="1619" t="s">
        <v>3163</v>
      </c>
      <c r="K13" s="1618"/>
      <c r="L13" s="1619" t="s">
        <v>3204</v>
      </c>
      <c r="M13" s="1618"/>
      <c r="N13" s="1617" t="s">
        <v>3205</v>
      </c>
      <c r="O13" s="1618"/>
      <c r="P13" s="944" t="s">
        <v>170</v>
      </c>
      <c r="Q13" s="1703"/>
      <c r="R13" s="1606"/>
      <c r="S13" s="1698"/>
      <c r="T13" s="864" t="str">
        <f t="shared" si="0"/>
        <v/>
      </c>
      <c r="U13" s="831"/>
      <c r="V13" s="831"/>
      <c r="W13" s="831"/>
      <c r="X13" s="831"/>
      <c r="Y13" s="831"/>
      <c r="Z13" s="1624"/>
      <c r="AA13" s="1624"/>
    </row>
    <row r="14" spans="1:27" s="839" customFormat="1" ht="24" customHeight="1">
      <c r="A14" s="1614">
        <v>9</v>
      </c>
      <c r="B14" s="2999" t="s">
        <v>229</v>
      </c>
      <c r="C14" s="3000"/>
      <c r="D14" s="3000"/>
      <c r="E14" s="3335"/>
      <c r="F14" s="1620" t="s">
        <v>3191</v>
      </c>
      <c r="G14" s="1616"/>
      <c r="H14" s="1617" t="s">
        <v>130</v>
      </c>
      <c r="I14" s="1618"/>
      <c r="J14" s="1619" t="s">
        <v>3163</v>
      </c>
      <c r="K14" s="1618"/>
      <c r="L14" s="1619" t="s">
        <v>3204</v>
      </c>
      <c r="M14" s="1618"/>
      <c r="N14" s="1617" t="s">
        <v>3205</v>
      </c>
      <c r="O14" s="1618"/>
      <c r="P14" s="944" t="s">
        <v>170</v>
      </c>
      <c r="Q14" s="1703"/>
      <c r="R14" s="1606"/>
      <c r="S14" s="1698"/>
      <c r="T14" s="864" t="str">
        <f t="shared" si="0"/>
        <v/>
      </c>
      <c r="U14" s="831"/>
      <c r="V14" s="831"/>
      <c r="W14" s="831"/>
      <c r="X14" s="831"/>
      <c r="Y14" s="831"/>
      <c r="Z14" s="1624"/>
      <c r="AA14" s="1624"/>
    </row>
    <row r="15" spans="1:27" s="839" customFormat="1" ht="24" customHeight="1">
      <c r="A15" s="1614">
        <v>10</v>
      </c>
      <c r="B15" s="2999" t="s">
        <v>3212</v>
      </c>
      <c r="C15" s="3000"/>
      <c r="D15" s="3000"/>
      <c r="E15" s="3335"/>
      <c r="F15" s="1620" t="s">
        <v>230</v>
      </c>
      <c r="G15" s="1616"/>
      <c r="H15" s="1617" t="s">
        <v>130</v>
      </c>
      <c r="I15" s="1618"/>
      <c r="J15" s="1619" t="s">
        <v>3163</v>
      </c>
      <c r="K15" s="1618"/>
      <c r="L15" s="1619" t="s">
        <v>3204</v>
      </c>
      <c r="M15" s="1618"/>
      <c r="N15" s="1617" t="s">
        <v>3205</v>
      </c>
      <c r="O15" s="1618"/>
      <c r="P15" s="944" t="s">
        <v>170</v>
      </c>
      <c r="Q15" s="1703"/>
      <c r="R15" s="1606"/>
      <c r="S15" s="1698"/>
      <c r="T15" s="864" t="str">
        <f t="shared" si="0"/>
        <v/>
      </c>
      <c r="U15" s="831"/>
      <c r="V15" s="831"/>
      <c r="W15" s="831"/>
      <c r="X15" s="831"/>
      <c r="Y15" s="831"/>
      <c r="Z15" s="1624"/>
      <c r="AA15" s="1624"/>
    </row>
    <row r="16" spans="1:27" s="839" customFormat="1" ht="24" customHeight="1">
      <c r="A16" s="1614">
        <v>11</v>
      </c>
      <c r="B16" s="2999" t="s">
        <v>231</v>
      </c>
      <c r="C16" s="3000"/>
      <c r="D16" s="3000"/>
      <c r="E16" s="3335"/>
      <c r="F16" s="1620" t="s">
        <v>4156</v>
      </c>
      <c r="G16" s="1616"/>
      <c r="H16" s="1617" t="s">
        <v>130</v>
      </c>
      <c r="I16" s="1618"/>
      <c r="J16" s="1619" t="s">
        <v>3163</v>
      </c>
      <c r="K16" s="1618"/>
      <c r="L16" s="1619" t="s">
        <v>3204</v>
      </c>
      <c r="M16" s="1618"/>
      <c r="N16" s="1617" t="s">
        <v>3205</v>
      </c>
      <c r="O16" s="1618"/>
      <c r="P16" s="944" t="s">
        <v>170</v>
      </c>
      <c r="Q16" s="1703"/>
      <c r="R16" s="1606"/>
      <c r="S16" s="1698"/>
      <c r="T16" s="864" t="str">
        <f t="shared" si="0"/>
        <v/>
      </c>
      <c r="U16" s="831"/>
      <c r="V16" s="831"/>
      <c r="W16" s="831"/>
      <c r="X16" s="831"/>
      <c r="Y16" s="831"/>
      <c r="Z16" s="1624"/>
      <c r="AA16" s="1624"/>
    </row>
    <row r="17" spans="1:27" s="839" customFormat="1" ht="24" customHeight="1">
      <c r="A17" s="1614">
        <v>12</v>
      </c>
      <c r="B17" s="2999" t="s">
        <v>232</v>
      </c>
      <c r="C17" s="3000"/>
      <c r="D17" s="3000"/>
      <c r="E17" s="3335"/>
      <c r="F17" s="1620" t="s">
        <v>3192</v>
      </c>
      <c r="G17" s="1616"/>
      <c r="H17" s="1617" t="s">
        <v>130</v>
      </c>
      <c r="I17" s="1618"/>
      <c r="J17" s="1619" t="s">
        <v>3163</v>
      </c>
      <c r="K17" s="1618"/>
      <c r="L17" s="1619" t="s">
        <v>3204</v>
      </c>
      <c r="M17" s="1618"/>
      <c r="N17" s="1617" t="s">
        <v>3205</v>
      </c>
      <c r="O17" s="1618"/>
      <c r="P17" s="944" t="s">
        <v>170</v>
      </c>
      <c r="Q17" s="1702"/>
      <c r="R17" s="831"/>
      <c r="S17" s="1698"/>
      <c r="T17" s="864" t="str">
        <f t="shared" si="0"/>
        <v/>
      </c>
      <c r="U17" s="831"/>
      <c r="V17" s="831"/>
      <c r="W17" s="831"/>
      <c r="X17" s="831"/>
      <c r="Y17" s="831"/>
      <c r="Z17" s="1624"/>
      <c r="AA17" s="1624"/>
    </row>
    <row r="18" spans="1:27" s="839" customFormat="1" ht="48.75" thickBot="1">
      <c r="A18" s="1625">
        <v>13</v>
      </c>
      <c r="B18" s="3017" t="s">
        <v>3155</v>
      </c>
      <c r="C18" s="3336"/>
      <c r="D18" s="3336"/>
      <c r="E18" s="3337"/>
      <c r="F18" s="1626" t="s">
        <v>233</v>
      </c>
      <c r="G18" s="1627"/>
      <c r="H18" s="1628" t="s">
        <v>130</v>
      </c>
      <c r="I18" s="1629"/>
      <c r="J18" s="1630" t="s">
        <v>3163</v>
      </c>
      <c r="K18" s="1629"/>
      <c r="L18" s="1630" t="s">
        <v>3204</v>
      </c>
      <c r="M18" s="1629"/>
      <c r="N18" s="1628" t="s">
        <v>3205</v>
      </c>
      <c r="O18" s="1629"/>
      <c r="P18" s="945" t="s">
        <v>170</v>
      </c>
      <c r="Q18" s="1702"/>
      <c r="R18" s="831"/>
      <c r="S18" s="1698"/>
      <c r="T18" s="864" t="str">
        <f t="shared" si="0"/>
        <v/>
      </c>
      <c r="U18" s="831"/>
      <c r="V18" s="831"/>
      <c r="W18" s="831"/>
      <c r="X18" s="831"/>
      <c r="Y18" s="831"/>
      <c r="Z18" s="1624"/>
      <c r="AA18" s="1624"/>
    </row>
    <row r="19" spans="1:27" s="839" customFormat="1" ht="21.95" customHeight="1">
      <c r="A19" s="3014"/>
      <c r="B19" s="3014"/>
      <c r="C19" s="3014"/>
      <c r="D19" s="3014"/>
      <c r="E19" s="3014"/>
      <c r="F19" s="3014"/>
      <c r="G19" s="3014"/>
      <c r="H19" s="3014"/>
      <c r="I19" s="3014"/>
      <c r="J19" s="3014"/>
      <c r="K19" s="3014"/>
      <c r="L19" s="3014"/>
      <c r="M19" s="3015"/>
      <c r="N19" s="3015"/>
      <c r="O19" s="3015"/>
      <c r="P19" s="3015"/>
      <c r="Q19" s="1702"/>
      <c r="R19" s="831"/>
      <c r="S19" s="831"/>
      <c r="T19" s="831"/>
      <c r="U19" s="831"/>
      <c r="V19" s="831"/>
      <c r="W19" s="831"/>
      <c r="X19" s="831"/>
      <c r="Y19" s="831"/>
      <c r="Z19" s="1624"/>
      <c r="AA19" s="1624"/>
    </row>
    <row r="20" spans="1:27" s="827" customFormat="1" ht="12.75" customHeight="1" thickBot="1">
      <c r="A20" s="823" t="s">
        <v>3836</v>
      </c>
      <c r="B20" s="1600"/>
      <c r="C20" s="1600"/>
      <c r="D20" s="1600"/>
      <c r="E20" s="839"/>
      <c r="F20" s="839"/>
      <c r="G20" s="1602"/>
      <c r="H20" s="1602"/>
      <c r="I20" s="1603"/>
      <c r="J20" s="1631"/>
      <c r="N20" s="829"/>
      <c r="O20" s="829"/>
      <c r="P20" s="829"/>
      <c r="Q20" s="1645"/>
      <c r="R20" s="828"/>
      <c r="S20" s="828"/>
      <c r="T20" s="828"/>
      <c r="U20" s="828"/>
      <c r="V20" s="828"/>
      <c r="W20" s="828"/>
      <c r="X20" s="828"/>
      <c r="Y20" s="828"/>
      <c r="Z20" s="1394"/>
      <c r="AA20" s="1394"/>
    </row>
    <row r="21" spans="1:27" s="827" customFormat="1" ht="15.2" customHeight="1" thickBot="1">
      <c r="A21" s="3011" t="s">
        <v>175</v>
      </c>
      <c r="B21" s="2963"/>
      <c r="C21" s="2963"/>
      <c r="D21" s="2963"/>
      <c r="E21" s="2963"/>
      <c r="F21" s="2953" t="s">
        <v>3208</v>
      </c>
      <c r="G21" s="2954"/>
      <c r="H21" s="2954"/>
      <c r="I21" s="2954"/>
      <c r="J21" s="2955"/>
      <c r="K21" s="3338" t="s">
        <v>3207</v>
      </c>
      <c r="L21" s="3339"/>
      <c r="M21" s="3340"/>
      <c r="N21" s="3011" t="s">
        <v>141</v>
      </c>
      <c r="O21" s="2963"/>
      <c r="P21" s="3037"/>
      <c r="Q21" s="1645"/>
      <c r="R21" s="828"/>
      <c r="S21" s="828"/>
      <c r="T21" s="828"/>
      <c r="U21" s="828"/>
      <c r="V21" s="828"/>
      <c r="W21" s="828"/>
      <c r="X21" s="828"/>
      <c r="Y21" s="828"/>
      <c r="Z21" s="1394"/>
      <c r="AA21" s="1394"/>
    </row>
    <row r="22" spans="1:27" s="827" customFormat="1" ht="23.25" customHeight="1" thickBot="1">
      <c r="A22" s="3018"/>
      <c r="B22" s="2964"/>
      <c r="C22" s="2964"/>
      <c r="D22" s="2964"/>
      <c r="E22" s="2964"/>
      <c r="F22" s="2956"/>
      <c r="G22" s="2957"/>
      <c r="H22" s="2957"/>
      <c r="I22" s="2957"/>
      <c r="J22" s="2958"/>
      <c r="K22" s="3341"/>
      <c r="L22" s="3342"/>
      <c r="M22" s="3343"/>
      <c r="N22" s="3018"/>
      <c r="O22" s="2964"/>
      <c r="P22" s="3038"/>
      <c r="Q22" s="1645"/>
      <c r="R22" s="828"/>
      <c r="S22" s="1632" t="str">
        <f>IF(OR(S23=TRUE,S24=TRUE,S25=TRUE,S26=TRUE,S27=TRUE,S28=TRUE),1,IF(S29=TRUE,3,IF(S30=TRUE,4,"")))</f>
        <v/>
      </c>
      <c r="T22" s="828"/>
      <c r="U22" s="1606" t="s">
        <v>3787</v>
      </c>
      <c r="V22" s="1606"/>
      <c r="W22" s="1606"/>
      <c r="X22" s="1606"/>
      <c r="Y22" s="828"/>
      <c r="Z22" s="1394"/>
      <c r="AA22" s="1394"/>
    </row>
    <row r="23" spans="1:27" s="827" customFormat="1" ht="22.5" customHeight="1">
      <c r="A23" s="3334">
        <v>1</v>
      </c>
      <c r="B23" s="3001" t="s">
        <v>3542</v>
      </c>
      <c r="C23" s="3002"/>
      <c r="D23" s="3002"/>
      <c r="E23" s="3003"/>
      <c r="F23" s="3318" t="s">
        <v>3550</v>
      </c>
      <c r="G23" s="3319"/>
      <c r="H23" s="3319"/>
      <c r="I23" s="3319"/>
      <c r="J23" s="3320"/>
      <c r="K23" s="1662"/>
      <c r="L23" s="3321" t="s">
        <v>3196</v>
      </c>
      <c r="M23" s="3322"/>
      <c r="N23" s="3313"/>
      <c r="O23" s="3314"/>
      <c r="P23" s="3315"/>
      <c r="Q23" s="1645"/>
      <c r="R23" s="828"/>
      <c r="S23" s="1697" t="b">
        <v>0</v>
      </c>
      <c r="T23" s="831"/>
      <c r="U23" s="1379">
        <v>1</v>
      </c>
      <c r="V23" s="1379" t="s">
        <v>3782</v>
      </c>
      <c r="W23" s="1379">
        <f>COUNTIF(S$22,U23)+COUNTIF(S$31,U23)+COUNTIF(S$35,U23)+COUNTIF(S$39,U23)+COUNTIF(S$43,U23)+COUNTIF(S$47,U23)+COUNTIF(S$51,U23)+COUNTIF(S$55,U23)</f>
        <v>0</v>
      </c>
      <c r="X23" s="831"/>
      <c r="Y23" s="828"/>
      <c r="Z23" s="1394"/>
      <c r="AA23" s="1394"/>
    </row>
    <row r="24" spans="1:27" s="827" customFormat="1" ht="22.5" customHeight="1">
      <c r="A24" s="2970"/>
      <c r="B24" s="3004"/>
      <c r="C24" s="3005"/>
      <c r="D24" s="3005"/>
      <c r="E24" s="3006"/>
      <c r="F24" s="2937"/>
      <c r="G24" s="2938"/>
      <c r="H24" s="2938"/>
      <c r="I24" s="2938"/>
      <c r="J24" s="2939"/>
      <c r="K24" s="1663"/>
      <c r="L24" s="2951" t="s">
        <v>3181</v>
      </c>
      <c r="M24" s="3026" t="s">
        <v>3181</v>
      </c>
      <c r="N24" s="3304"/>
      <c r="O24" s="3305"/>
      <c r="P24" s="3306"/>
      <c r="Q24" s="1645"/>
      <c r="R24" s="828"/>
      <c r="S24" s="1698" t="b">
        <v>0</v>
      </c>
      <c r="T24" s="831"/>
      <c r="U24" s="1379">
        <v>2</v>
      </c>
      <c r="V24" s="1379" t="s">
        <v>3783</v>
      </c>
      <c r="W24" s="1379">
        <f t="shared" ref="W24:W26" si="2">COUNTIF(S$22,U24)+COUNTIF(S$31,U24)+COUNTIF(S$35,U24)+COUNTIF(S$39,U24)+COUNTIF(S$43,U24)+COUNTIF(S$47,U24)+COUNTIF(S$51,U24)+COUNTIF(S$55,U24)</f>
        <v>0</v>
      </c>
      <c r="X24" s="831"/>
      <c r="Y24" s="828"/>
      <c r="Z24" s="1394"/>
      <c r="AA24" s="1394"/>
    </row>
    <row r="25" spans="1:27" s="827" customFormat="1" ht="22.5" customHeight="1">
      <c r="A25" s="2970"/>
      <c r="B25" s="3004"/>
      <c r="C25" s="3005"/>
      <c r="D25" s="3005"/>
      <c r="E25" s="3006"/>
      <c r="F25" s="2937"/>
      <c r="G25" s="2938"/>
      <c r="H25" s="2938"/>
      <c r="I25" s="2938"/>
      <c r="J25" s="2939"/>
      <c r="K25" s="1663"/>
      <c r="L25" s="2951" t="s">
        <v>3182</v>
      </c>
      <c r="M25" s="3026" t="s">
        <v>3182</v>
      </c>
      <c r="N25" s="3304"/>
      <c r="O25" s="3305"/>
      <c r="P25" s="3306"/>
      <c r="Q25" s="1645"/>
      <c r="R25" s="828"/>
      <c r="S25" s="1698" t="b">
        <v>0</v>
      </c>
      <c r="T25" s="831"/>
      <c r="U25" s="1379">
        <v>3</v>
      </c>
      <c r="V25" s="1379" t="s">
        <v>3784</v>
      </c>
      <c r="W25" s="1379">
        <f t="shared" si="2"/>
        <v>0</v>
      </c>
      <c r="X25" s="831"/>
      <c r="Y25" s="828"/>
      <c r="Z25" s="1394"/>
      <c r="AA25" s="1394"/>
    </row>
    <row r="26" spans="1:27" s="827" customFormat="1" ht="22.5" customHeight="1">
      <c r="A26" s="2970"/>
      <c r="B26" s="3004"/>
      <c r="C26" s="3005"/>
      <c r="D26" s="3005"/>
      <c r="E26" s="3006"/>
      <c r="F26" s="2937"/>
      <c r="G26" s="2938"/>
      <c r="H26" s="2938"/>
      <c r="I26" s="2938"/>
      <c r="J26" s="2939"/>
      <c r="K26" s="1663"/>
      <c r="L26" s="2951" t="s">
        <v>3183</v>
      </c>
      <c r="M26" s="3026" t="s">
        <v>3183</v>
      </c>
      <c r="N26" s="3304"/>
      <c r="O26" s="3305"/>
      <c r="P26" s="3306"/>
      <c r="Q26" s="1645"/>
      <c r="R26" s="828"/>
      <c r="S26" s="1698" t="b">
        <v>0</v>
      </c>
      <c r="T26" s="831"/>
      <c r="U26" s="1379">
        <v>4</v>
      </c>
      <c r="V26" s="1379" t="s">
        <v>3785</v>
      </c>
      <c r="W26" s="1379">
        <f t="shared" si="2"/>
        <v>0</v>
      </c>
      <c r="X26" s="831"/>
      <c r="Y26" s="828"/>
      <c r="Z26" s="1394"/>
      <c r="AA26" s="1394"/>
    </row>
    <row r="27" spans="1:27" s="827" customFormat="1" ht="22.5" customHeight="1">
      <c r="A27" s="2970"/>
      <c r="B27" s="3004"/>
      <c r="C27" s="3005"/>
      <c r="D27" s="3005"/>
      <c r="E27" s="3006"/>
      <c r="F27" s="2937"/>
      <c r="G27" s="2938"/>
      <c r="H27" s="2938"/>
      <c r="I27" s="2938"/>
      <c r="J27" s="2939"/>
      <c r="K27" s="1663"/>
      <c r="L27" s="2965" t="s">
        <v>3184</v>
      </c>
      <c r="M27" s="3323" t="s">
        <v>3184</v>
      </c>
      <c r="N27" s="3304"/>
      <c r="O27" s="3305"/>
      <c r="P27" s="3306"/>
      <c r="Q27" s="1645"/>
      <c r="R27" s="828"/>
      <c r="S27" s="1698" t="b">
        <v>0</v>
      </c>
      <c r="T27" s="831"/>
      <c r="U27" s="1394"/>
      <c r="V27" s="1394"/>
      <c r="W27" s="1394"/>
      <c r="X27" s="1394"/>
      <c r="Y27" s="828"/>
      <c r="Z27" s="1394"/>
      <c r="AA27" s="1394"/>
    </row>
    <row r="28" spans="1:27" s="839" customFormat="1" ht="22.5" customHeight="1">
      <c r="A28" s="2970"/>
      <c r="B28" s="3004"/>
      <c r="C28" s="3005"/>
      <c r="D28" s="3005"/>
      <c r="E28" s="3006"/>
      <c r="F28" s="2937"/>
      <c r="G28" s="2938"/>
      <c r="H28" s="2938"/>
      <c r="I28" s="2938"/>
      <c r="J28" s="2939"/>
      <c r="K28" s="1663"/>
      <c r="L28" s="2951" t="s">
        <v>123</v>
      </c>
      <c r="M28" s="3026" t="s">
        <v>123</v>
      </c>
      <c r="N28" s="3304"/>
      <c r="O28" s="3305"/>
      <c r="P28" s="3306"/>
      <c r="Q28" s="1645" t="str">
        <f>IFERROR(CHOOSE(O28,H23,H24,H25,H28),"")</f>
        <v/>
      </c>
      <c r="R28" s="831"/>
      <c r="S28" s="1698" t="b">
        <v>0</v>
      </c>
      <c r="T28" s="831"/>
      <c r="U28" s="831"/>
      <c r="V28" s="831"/>
      <c r="W28" s="831"/>
      <c r="X28" s="831"/>
      <c r="Y28" s="831"/>
      <c r="Z28" s="1624"/>
      <c r="AA28" s="1624"/>
    </row>
    <row r="29" spans="1:27" s="839" customFormat="1" ht="22.5" customHeight="1">
      <c r="A29" s="2970"/>
      <c r="B29" s="3004"/>
      <c r="C29" s="3005"/>
      <c r="D29" s="3005"/>
      <c r="E29" s="3006"/>
      <c r="F29" s="2937"/>
      <c r="G29" s="2938"/>
      <c r="H29" s="2938"/>
      <c r="I29" s="2938"/>
      <c r="J29" s="2939"/>
      <c r="K29" s="1663"/>
      <c r="L29" s="2951" t="s">
        <v>3214</v>
      </c>
      <c r="M29" s="3026"/>
      <c r="N29" s="3304"/>
      <c r="O29" s="3305"/>
      <c r="P29" s="3306"/>
      <c r="Q29" s="1645"/>
      <c r="R29" s="831"/>
      <c r="S29" s="1698" t="b">
        <v>0</v>
      </c>
      <c r="T29" s="831"/>
      <c r="U29" s="1636" t="s">
        <v>3788</v>
      </c>
      <c r="V29" s="1613"/>
      <c r="W29" s="1379">
        <f>SUM(W23:W25)</f>
        <v>0</v>
      </c>
      <c r="X29" s="831"/>
      <c r="Y29" s="831"/>
      <c r="Z29" s="1624"/>
      <c r="AA29" s="1624"/>
    </row>
    <row r="30" spans="1:27" s="839" customFormat="1" ht="22.5" customHeight="1" thickBot="1">
      <c r="A30" s="2971"/>
      <c r="B30" s="3007"/>
      <c r="C30" s="3008"/>
      <c r="D30" s="3008"/>
      <c r="E30" s="3009"/>
      <c r="F30" s="2940"/>
      <c r="G30" s="2941"/>
      <c r="H30" s="2941"/>
      <c r="I30" s="2941"/>
      <c r="J30" s="2942"/>
      <c r="K30" s="1664"/>
      <c r="L30" s="2952" t="s">
        <v>3215</v>
      </c>
      <c r="M30" s="3031" t="s">
        <v>169</v>
      </c>
      <c r="N30" s="3307"/>
      <c r="O30" s="3308"/>
      <c r="P30" s="3309"/>
      <c r="Q30" s="1645"/>
      <c r="R30" s="831"/>
      <c r="S30" s="1699" t="b">
        <v>0</v>
      </c>
      <c r="T30" s="831"/>
      <c r="U30" s="831"/>
      <c r="V30" s="831"/>
      <c r="W30" s="831"/>
      <c r="X30" s="831"/>
      <c r="Y30" s="831"/>
      <c r="Z30" s="1624"/>
      <c r="AA30" s="1624"/>
    </row>
    <row r="31" spans="1:27" s="839" customFormat="1" ht="22.5" customHeight="1" thickBot="1">
      <c r="A31" s="2969">
        <v>2</v>
      </c>
      <c r="B31" s="2982" t="s">
        <v>3543</v>
      </c>
      <c r="C31" s="2983"/>
      <c r="D31" s="2983"/>
      <c r="E31" s="2984"/>
      <c r="F31" s="2943" t="s">
        <v>3217</v>
      </c>
      <c r="G31" s="2944"/>
      <c r="H31" s="2944"/>
      <c r="I31" s="2944"/>
      <c r="J31" s="2945"/>
      <c r="K31" s="1637"/>
      <c r="L31" s="2950" t="s">
        <v>3209</v>
      </c>
      <c r="M31" s="3317"/>
      <c r="N31" s="3301"/>
      <c r="O31" s="3302"/>
      <c r="P31" s="3303"/>
      <c r="Q31" s="1645"/>
      <c r="R31" s="831"/>
      <c r="S31" s="1696"/>
      <c r="T31" s="1658" t="str">
        <f>IF(S31="","",CHOOSE(S31,L31,L32,L33,L34))</f>
        <v/>
      </c>
      <c r="U31" s="831"/>
      <c r="V31" s="831"/>
      <c r="W31" s="831"/>
      <c r="X31" s="831"/>
      <c r="Y31" s="831"/>
      <c r="Z31" s="1624"/>
      <c r="AA31" s="1624"/>
    </row>
    <row r="32" spans="1:27" s="839" customFormat="1" ht="22.5" customHeight="1">
      <c r="A32" s="2970"/>
      <c r="B32" s="2985"/>
      <c r="C32" s="2986"/>
      <c r="D32" s="2986"/>
      <c r="E32" s="2987"/>
      <c r="F32" s="2937"/>
      <c r="G32" s="2938"/>
      <c r="H32" s="2938"/>
      <c r="I32" s="2938"/>
      <c r="J32" s="2939"/>
      <c r="K32" s="1663"/>
      <c r="L32" s="2951" t="s">
        <v>220</v>
      </c>
      <c r="M32" s="3026"/>
      <c r="N32" s="3304"/>
      <c r="O32" s="3305"/>
      <c r="P32" s="3306"/>
      <c r="Q32" s="1645"/>
      <c r="R32" s="831"/>
      <c r="S32" s="831"/>
      <c r="T32" s="831"/>
      <c r="U32" s="831"/>
      <c r="V32" s="831"/>
      <c r="W32" s="831"/>
      <c r="X32" s="831"/>
      <c r="Y32" s="831"/>
      <c r="Z32" s="1624"/>
      <c r="AA32" s="1624"/>
    </row>
    <row r="33" spans="1:27" s="839" customFormat="1" ht="22.5" customHeight="1">
      <c r="A33" s="2970"/>
      <c r="B33" s="2985"/>
      <c r="C33" s="2986"/>
      <c r="D33" s="2986"/>
      <c r="E33" s="2987"/>
      <c r="F33" s="2937"/>
      <c r="G33" s="2938"/>
      <c r="H33" s="2938"/>
      <c r="I33" s="2938"/>
      <c r="J33" s="2939"/>
      <c r="K33" s="1663"/>
      <c r="L33" s="2951" t="s">
        <v>3204</v>
      </c>
      <c r="M33" s="3026"/>
      <c r="N33" s="3304"/>
      <c r="O33" s="3305"/>
      <c r="P33" s="3306"/>
      <c r="Q33" s="1645"/>
      <c r="R33" s="831"/>
      <c r="S33" s="831"/>
      <c r="T33" s="831"/>
      <c r="U33" s="831"/>
      <c r="V33" s="831"/>
      <c r="W33" s="831"/>
      <c r="X33" s="831"/>
      <c r="Y33" s="831"/>
      <c r="Z33" s="1624"/>
      <c r="AA33" s="1624"/>
    </row>
    <row r="34" spans="1:27" s="839" customFormat="1" ht="22.5" customHeight="1" thickBot="1">
      <c r="A34" s="2971"/>
      <c r="B34" s="2996"/>
      <c r="C34" s="2997"/>
      <c r="D34" s="2997"/>
      <c r="E34" s="2998"/>
      <c r="F34" s="2940"/>
      <c r="G34" s="2941"/>
      <c r="H34" s="2941"/>
      <c r="I34" s="2941"/>
      <c r="J34" s="2942"/>
      <c r="K34" s="1664"/>
      <c r="L34" s="2952" t="s">
        <v>3205</v>
      </c>
      <c r="M34" s="3031"/>
      <c r="N34" s="3307"/>
      <c r="O34" s="3308"/>
      <c r="P34" s="3309"/>
      <c r="Q34" s="1645"/>
      <c r="R34" s="831"/>
      <c r="S34" s="831"/>
      <c r="T34" s="831"/>
      <c r="U34" s="831"/>
      <c r="V34" s="831"/>
      <c r="W34" s="831"/>
      <c r="X34" s="831"/>
      <c r="Y34" s="831"/>
      <c r="Z34" s="1624"/>
      <c r="AA34" s="1624"/>
    </row>
    <row r="35" spans="1:27" s="839" customFormat="1" ht="22.5" customHeight="1" thickBot="1">
      <c r="A35" s="2970">
        <v>3</v>
      </c>
      <c r="B35" s="2996" t="s">
        <v>3544</v>
      </c>
      <c r="C35" s="2997"/>
      <c r="D35" s="2997"/>
      <c r="E35" s="2998"/>
      <c r="F35" s="2943" t="s">
        <v>3218</v>
      </c>
      <c r="G35" s="2944"/>
      <c r="H35" s="2944"/>
      <c r="I35" s="2944"/>
      <c r="J35" s="2945"/>
      <c r="K35" s="1637"/>
      <c r="L35" s="2950" t="s">
        <v>3209</v>
      </c>
      <c r="M35" s="3317"/>
      <c r="N35" s="3301"/>
      <c r="O35" s="3302"/>
      <c r="P35" s="3303"/>
      <c r="Q35" s="1645"/>
      <c r="R35" s="831"/>
      <c r="S35" s="1696"/>
      <c r="T35" s="1658" t="str">
        <f>IF(S35="","",CHOOSE(S35,L35,L36,L37,L38))</f>
        <v/>
      </c>
      <c r="U35" s="831"/>
      <c r="V35" s="831"/>
      <c r="W35" s="831"/>
      <c r="X35" s="831"/>
      <c r="Y35" s="831"/>
      <c r="Z35" s="1624"/>
      <c r="AA35" s="1624"/>
    </row>
    <row r="36" spans="1:27" s="839" customFormat="1" ht="22.5" customHeight="1">
      <c r="A36" s="2970"/>
      <c r="B36" s="3324"/>
      <c r="C36" s="3325"/>
      <c r="D36" s="3325"/>
      <c r="E36" s="3326"/>
      <c r="F36" s="2937"/>
      <c r="G36" s="2938"/>
      <c r="H36" s="2938"/>
      <c r="I36" s="2938"/>
      <c r="J36" s="2939"/>
      <c r="K36" s="1663"/>
      <c r="L36" s="2951" t="s">
        <v>220</v>
      </c>
      <c r="M36" s="3026"/>
      <c r="N36" s="3304"/>
      <c r="O36" s="3305"/>
      <c r="P36" s="3306"/>
      <c r="Q36" s="1645"/>
      <c r="R36" s="831"/>
      <c r="S36" s="831"/>
      <c r="T36" s="831"/>
      <c r="U36" s="831"/>
      <c r="V36" s="831"/>
      <c r="W36" s="831"/>
      <c r="X36" s="831"/>
      <c r="Y36" s="831"/>
      <c r="Z36" s="1624"/>
      <c r="AA36" s="1624"/>
    </row>
    <row r="37" spans="1:27" s="839" customFormat="1" ht="22.5" customHeight="1">
      <c r="A37" s="2970"/>
      <c r="B37" s="3324"/>
      <c r="C37" s="3325"/>
      <c r="D37" s="3325"/>
      <c r="E37" s="3326"/>
      <c r="F37" s="2937"/>
      <c r="G37" s="2938"/>
      <c r="H37" s="2938"/>
      <c r="I37" s="2938"/>
      <c r="J37" s="2939"/>
      <c r="K37" s="1663"/>
      <c r="L37" s="2951" t="s">
        <v>3204</v>
      </c>
      <c r="M37" s="3026"/>
      <c r="N37" s="3304"/>
      <c r="O37" s="3305"/>
      <c r="P37" s="3306"/>
      <c r="Q37" s="1645"/>
      <c r="R37" s="831"/>
      <c r="S37" s="831"/>
      <c r="T37" s="831"/>
      <c r="U37" s="831"/>
      <c r="V37" s="831"/>
      <c r="W37" s="831"/>
      <c r="X37" s="831"/>
      <c r="Y37" s="831"/>
      <c r="Z37" s="1624"/>
      <c r="AA37" s="1624"/>
    </row>
    <row r="38" spans="1:27" s="839" customFormat="1" ht="22.5" customHeight="1" thickBot="1">
      <c r="A38" s="2970"/>
      <c r="B38" s="3324"/>
      <c r="C38" s="3325"/>
      <c r="D38" s="3325"/>
      <c r="E38" s="3326"/>
      <c r="F38" s="2940"/>
      <c r="G38" s="2941"/>
      <c r="H38" s="2941"/>
      <c r="I38" s="2941"/>
      <c r="J38" s="2942"/>
      <c r="K38" s="1664"/>
      <c r="L38" s="2952" t="s">
        <v>3205</v>
      </c>
      <c r="M38" s="3031"/>
      <c r="N38" s="3307"/>
      <c r="O38" s="3308"/>
      <c r="P38" s="3309"/>
      <c r="Q38" s="1645"/>
      <c r="R38" s="831"/>
      <c r="S38" s="831"/>
      <c r="T38" s="831"/>
      <c r="U38" s="831"/>
      <c r="V38" s="831"/>
      <c r="W38" s="831"/>
      <c r="X38" s="831"/>
      <c r="Y38" s="831"/>
      <c r="Z38" s="1624"/>
      <c r="AA38" s="1624"/>
    </row>
    <row r="39" spans="1:27" s="839" customFormat="1" ht="22.5" customHeight="1" thickBot="1">
      <c r="A39" s="2969">
        <v>4</v>
      </c>
      <c r="B39" s="3324" t="s">
        <v>3545</v>
      </c>
      <c r="C39" s="3325"/>
      <c r="D39" s="3325"/>
      <c r="E39" s="3326"/>
      <c r="F39" s="2943" t="s">
        <v>3176</v>
      </c>
      <c r="G39" s="2944"/>
      <c r="H39" s="2944"/>
      <c r="I39" s="2944"/>
      <c r="J39" s="2945"/>
      <c r="K39" s="1663"/>
      <c r="L39" s="2950" t="s">
        <v>3209</v>
      </c>
      <c r="M39" s="3317"/>
      <c r="N39" s="3301"/>
      <c r="O39" s="3302"/>
      <c r="P39" s="3303"/>
      <c r="Q39" s="1645"/>
      <c r="R39" s="831"/>
      <c r="S39" s="1696"/>
      <c r="T39" s="1658" t="str">
        <f>IF(S39="","",CHOOSE(S39,L39,L40,L41,L42))</f>
        <v/>
      </c>
      <c r="U39" s="831"/>
      <c r="V39" s="831"/>
      <c r="W39" s="831"/>
      <c r="X39" s="831"/>
      <c r="Y39" s="831"/>
      <c r="Z39" s="1624"/>
      <c r="AA39" s="1624"/>
    </row>
    <row r="40" spans="1:27" s="839" customFormat="1" ht="22.5" customHeight="1">
      <c r="A40" s="2970"/>
      <c r="B40" s="3324"/>
      <c r="C40" s="3325"/>
      <c r="D40" s="3325"/>
      <c r="E40" s="3326"/>
      <c r="F40" s="2937"/>
      <c r="G40" s="2938"/>
      <c r="H40" s="2938"/>
      <c r="I40" s="2938"/>
      <c r="J40" s="2939"/>
      <c r="K40" s="1663"/>
      <c r="L40" s="2951" t="s">
        <v>220</v>
      </c>
      <c r="M40" s="3026"/>
      <c r="N40" s="3304"/>
      <c r="O40" s="3305"/>
      <c r="P40" s="3306"/>
      <c r="Q40" s="1645"/>
      <c r="R40" s="831"/>
      <c r="S40" s="831"/>
      <c r="T40" s="831"/>
      <c r="U40" s="831"/>
      <c r="V40" s="831"/>
      <c r="W40" s="831"/>
      <c r="X40" s="831"/>
      <c r="Y40" s="831"/>
      <c r="Z40" s="1624"/>
      <c r="AA40" s="1624"/>
    </row>
    <row r="41" spans="1:27" s="839" customFormat="1" ht="22.5" customHeight="1">
      <c r="A41" s="2970"/>
      <c r="B41" s="3324"/>
      <c r="C41" s="3325"/>
      <c r="D41" s="3325"/>
      <c r="E41" s="3326"/>
      <c r="F41" s="2937"/>
      <c r="G41" s="2938"/>
      <c r="H41" s="2938"/>
      <c r="I41" s="2938"/>
      <c r="J41" s="2939"/>
      <c r="K41" s="1663"/>
      <c r="L41" s="2951" t="s">
        <v>3204</v>
      </c>
      <c r="M41" s="3026"/>
      <c r="N41" s="3304"/>
      <c r="O41" s="3305"/>
      <c r="P41" s="3306"/>
      <c r="Q41" s="1645"/>
      <c r="R41" s="831"/>
      <c r="S41" s="831"/>
      <c r="T41" s="831"/>
      <c r="U41" s="831"/>
      <c r="V41" s="831"/>
      <c r="W41" s="831"/>
      <c r="X41" s="831"/>
      <c r="Y41" s="831"/>
      <c r="Z41" s="1624"/>
      <c r="AA41" s="1624"/>
    </row>
    <row r="42" spans="1:27" s="839" customFormat="1" ht="22.5" customHeight="1" thickBot="1">
      <c r="A42" s="2970"/>
      <c r="B42" s="2982"/>
      <c r="C42" s="2983"/>
      <c r="D42" s="2983"/>
      <c r="E42" s="2984"/>
      <c r="F42" s="2937"/>
      <c r="G42" s="2938"/>
      <c r="H42" s="2938"/>
      <c r="I42" s="2938"/>
      <c r="J42" s="2939"/>
      <c r="K42" s="1663"/>
      <c r="L42" s="2951" t="s">
        <v>3205</v>
      </c>
      <c r="M42" s="3026"/>
      <c r="N42" s="3307"/>
      <c r="O42" s="3308"/>
      <c r="P42" s="3309"/>
      <c r="Q42" s="1645"/>
      <c r="R42" s="831"/>
      <c r="S42" s="831"/>
      <c r="T42" s="831"/>
      <c r="U42" s="831"/>
      <c r="V42" s="831"/>
      <c r="W42" s="831"/>
      <c r="X42" s="831"/>
      <c r="Y42" s="831"/>
      <c r="Z42" s="1624"/>
      <c r="AA42" s="1624"/>
    </row>
    <row r="43" spans="1:27" s="839" customFormat="1" ht="22.5" customHeight="1" thickBot="1">
      <c r="A43" s="2969">
        <v>5</v>
      </c>
      <c r="B43" s="3324" t="s">
        <v>3546</v>
      </c>
      <c r="C43" s="3325"/>
      <c r="D43" s="3325"/>
      <c r="E43" s="3326"/>
      <c r="F43" s="2943" t="s">
        <v>3497</v>
      </c>
      <c r="G43" s="2944"/>
      <c r="H43" s="2944"/>
      <c r="I43" s="2944"/>
      <c r="J43" s="2945"/>
      <c r="K43" s="1637"/>
      <c r="L43" s="2950" t="s">
        <v>3209</v>
      </c>
      <c r="M43" s="3317"/>
      <c r="N43" s="3301"/>
      <c r="O43" s="3302"/>
      <c r="P43" s="3303"/>
      <c r="Q43" s="1645"/>
      <c r="R43" s="831"/>
      <c r="S43" s="1696"/>
      <c r="T43" s="1658" t="str">
        <f>IF(S43="","",CHOOSE(S43,L43,L44,L45,L46))</f>
        <v/>
      </c>
      <c r="U43" s="831"/>
      <c r="V43" s="831"/>
      <c r="W43" s="831"/>
      <c r="X43" s="831"/>
      <c r="Y43" s="831"/>
      <c r="Z43" s="1624"/>
      <c r="AA43" s="1624"/>
    </row>
    <row r="44" spans="1:27" s="839" customFormat="1" ht="22.5" customHeight="1">
      <c r="A44" s="2970"/>
      <c r="B44" s="3324"/>
      <c r="C44" s="3325"/>
      <c r="D44" s="3325"/>
      <c r="E44" s="3326"/>
      <c r="F44" s="2937"/>
      <c r="G44" s="2938"/>
      <c r="H44" s="2938"/>
      <c r="I44" s="2938"/>
      <c r="J44" s="2939"/>
      <c r="K44" s="1663"/>
      <c r="L44" s="2951" t="s">
        <v>220</v>
      </c>
      <c r="M44" s="3026"/>
      <c r="N44" s="3304"/>
      <c r="O44" s="3305"/>
      <c r="P44" s="3306"/>
      <c r="Q44" s="1645"/>
      <c r="R44" s="831"/>
      <c r="S44" s="831"/>
      <c r="T44" s="831"/>
      <c r="U44" s="831"/>
      <c r="V44" s="831"/>
      <c r="W44" s="831"/>
      <c r="X44" s="831"/>
      <c r="Y44" s="831"/>
      <c r="Z44" s="1624"/>
      <c r="AA44" s="1624"/>
    </row>
    <row r="45" spans="1:27" s="839" customFormat="1" ht="22.5" customHeight="1">
      <c r="A45" s="2970"/>
      <c r="B45" s="3324"/>
      <c r="C45" s="3325"/>
      <c r="D45" s="3325"/>
      <c r="E45" s="3326"/>
      <c r="F45" s="2937"/>
      <c r="G45" s="2938"/>
      <c r="H45" s="2938"/>
      <c r="I45" s="2938"/>
      <c r="J45" s="2939"/>
      <c r="K45" s="1663"/>
      <c r="L45" s="2951" t="s">
        <v>3204</v>
      </c>
      <c r="M45" s="3026"/>
      <c r="N45" s="3304"/>
      <c r="O45" s="3305"/>
      <c r="P45" s="3306"/>
      <c r="Q45" s="1645"/>
      <c r="R45" s="831"/>
      <c r="S45" s="831"/>
      <c r="T45" s="831"/>
      <c r="U45" s="831"/>
      <c r="V45" s="831"/>
      <c r="W45" s="831"/>
      <c r="X45" s="831"/>
      <c r="Y45" s="831"/>
      <c r="Z45" s="1624"/>
      <c r="AA45" s="1624"/>
    </row>
    <row r="46" spans="1:27" s="839" customFormat="1" ht="22.5" customHeight="1" thickBot="1">
      <c r="A46" s="2971"/>
      <c r="B46" s="3324"/>
      <c r="C46" s="3325"/>
      <c r="D46" s="3325"/>
      <c r="E46" s="3326"/>
      <c r="F46" s="2940"/>
      <c r="G46" s="2941"/>
      <c r="H46" s="2941"/>
      <c r="I46" s="2941"/>
      <c r="J46" s="2942"/>
      <c r="K46" s="1664"/>
      <c r="L46" s="2952" t="s">
        <v>3205</v>
      </c>
      <c r="M46" s="3031"/>
      <c r="N46" s="3307"/>
      <c r="O46" s="3308"/>
      <c r="P46" s="3309"/>
      <c r="Q46" s="1645"/>
      <c r="R46" s="831"/>
      <c r="S46" s="831"/>
      <c r="T46" s="831"/>
      <c r="U46" s="831"/>
      <c r="V46" s="831"/>
      <c r="W46" s="831"/>
      <c r="X46" s="831"/>
      <c r="Y46" s="831"/>
      <c r="Z46" s="1624"/>
      <c r="AA46" s="1624"/>
    </row>
    <row r="47" spans="1:27" s="839" customFormat="1" ht="22.5" customHeight="1" thickBot="1">
      <c r="A47" s="2969">
        <v>6</v>
      </c>
      <c r="B47" s="3330" t="s">
        <v>3547</v>
      </c>
      <c r="C47" s="3331"/>
      <c r="D47" s="3331"/>
      <c r="E47" s="3332"/>
      <c r="F47" s="2943" t="s">
        <v>3758</v>
      </c>
      <c r="G47" s="2944"/>
      <c r="H47" s="2944"/>
      <c r="I47" s="2944"/>
      <c r="J47" s="2945"/>
      <c r="K47" s="1637"/>
      <c r="L47" s="2950" t="s">
        <v>3209</v>
      </c>
      <c r="M47" s="3317"/>
      <c r="N47" s="3301"/>
      <c r="O47" s="3302"/>
      <c r="P47" s="3303"/>
      <c r="Q47" s="1645"/>
      <c r="R47" s="831"/>
      <c r="S47" s="1696"/>
      <c r="T47" s="1658" t="str">
        <f>IF(S47="","",CHOOSE(S47,L47,L48,L49,L50))</f>
        <v/>
      </c>
      <c r="U47" s="831"/>
      <c r="V47" s="831"/>
      <c r="W47" s="831"/>
      <c r="X47" s="831"/>
      <c r="Y47" s="831"/>
      <c r="Z47" s="1624"/>
      <c r="AA47" s="1624"/>
    </row>
    <row r="48" spans="1:27" s="839" customFormat="1" ht="22.5" customHeight="1">
      <c r="A48" s="2970"/>
      <c r="B48" s="3330"/>
      <c r="C48" s="3331"/>
      <c r="D48" s="3331"/>
      <c r="E48" s="3332"/>
      <c r="F48" s="2937"/>
      <c r="G48" s="2938"/>
      <c r="H48" s="2938"/>
      <c r="I48" s="2938"/>
      <c r="J48" s="2939"/>
      <c r="K48" s="1663"/>
      <c r="L48" s="2951" t="s">
        <v>220</v>
      </c>
      <c r="M48" s="3026"/>
      <c r="N48" s="3304"/>
      <c r="O48" s="3305"/>
      <c r="P48" s="3306"/>
      <c r="Q48" s="1645"/>
      <c r="R48" s="831"/>
      <c r="S48" s="831"/>
      <c r="T48" s="831"/>
      <c r="U48" s="831"/>
      <c r="V48" s="831"/>
      <c r="W48" s="831"/>
      <c r="X48" s="831"/>
      <c r="Y48" s="831"/>
      <c r="Z48" s="1624"/>
      <c r="AA48" s="1624"/>
    </row>
    <row r="49" spans="1:27" s="839" customFormat="1" ht="22.5" customHeight="1">
      <c r="A49" s="2970"/>
      <c r="B49" s="3330"/>
      <c r="C49" s="3331"/>
      <c r="D49" s="3331"/>
      <c r="E49" s="3332"/>
      <c r="F49" s="2937"/>
      <c r="G49" s="2938"/>
      <c r="H49" s="2938"/>
      <c r="I49" s="2938"/>
      <c r="J49" s="2939"/>
      <c r="K49" s="1663"/>
      <c r="L49" s="2951" t="s">
        <v>3204</v>
      </c>
      <c r="M49" s="3026"/>
      <c r="N49" s="3304"/>
      <c r="O49" s="3305"/>
      <c r="P49" s="3306"/>
      <c r="Q49" s="1645"/>
      <c r="R49" s="831"/>
      <c r="S49" s="831"/>
      <c r="T49" s="831"/>
      <c r="U49" s="831"/>
      <c r="V49" s="831"/>
      <c r="W49" s="831"/>
      <c r="X49" s="831"/>
      <c r="Y49" s="831"/>
      <c r="Z49" s="1624"/>
      <c r="AA49" s="1624"/>
    </row>
    <row r="50" spans="1:27" s="839" customFormat="1" ht="22.5" customHeight="1" thickBot="1">
      <c r="A50" s="2971"/>
      <c r="B50" s="3330"/>
      <c r="C50" s="3331"/>
      <c r="D50" s="3331"/>
      <c r="E50" s="3332"/>
      <c r="F50" s="2940"/>
      <c r="G50" s="2941"/>
      <c r="H50" s="2941"/>
      <c r="I50" s="2941"/>
      <c r="J50" s="2942"/>
      <c r="K50" s="1664"/>
      <c r="L50" s="2952" t="s">
        <v>3205</v>
      </c>
      <c r="M50" s="3031"/>
      <c r="N50" s="3307"/>
      <c r="O50" s="3308"/>
      <c r="P50" s="3309"/>
      <c r="Q50" s="1645"/>
      <c r="R50" s="831"/>
      <c r="S50" s="831"/>
      <c r="T50" s="831"/>
      <c r="U50" s="831"/>
      <c r="V50" s="831"/>
      <c r="W50" s="831"/>
      <c r="X50" s="831"/>
      <c r="Y50" s="831"/>
      <c r="Z50" s="1624"/>
      <c r="AA50" s="1624"/>
    </row>
    <row r="51" spans="1:27" s="839" customFormat="1" ht="22.5" customHeight="1" thickBot="1">
      <c r="A51" s="2969">
        <v>7</v>
      </c>
      <c r="B51" s="2994" t="s">
        <v>3548</v>
      </c>
      <c r="C51" s="2995"/>
      <c r="D51" s="2995"/>
      <c r="E51" s="3333"/>
      <c r="F51" s="2943" t="s">
        <v>3219</v>
      </c>
      <c r="G51" s="2944"/>
      <c r="H51" s="2944"/>
      <c r="I51" s="2944"/>
      <c r="J51" s="2945"/>
      <c r="K51" s="1637"/>
      <c r="L51" s="2950" t="s">
        <v>3209</v>
      </c>
      <c r="M51" s="3317"/>
      <c r="N51" s="3301"/>
      <c r="O51" s="3302"/>
      <c r="P51" s="3303"/>
      <c r="Q51" s="1645"/>
      <c r="R51" s="831"/>
      <c r="S51" s="1696"/>
      <c r="T51" s="1658" t="str">
        <f>IF(S51="","",CHOOSE(S51,L51,L52,L53,L54))</f>
        <v/>
      </c>
      <c r="U51" s="831"/>
      <c r="V51" s="831"/>
      <c r="W51" s="831"/>
      <c r="X51" s="831"/>
      <c r="Y51" s="831"/>
      <c r="Z51" s="1624"/>
      <c r="AA51" s="1624"/>
    </row>
    <row r="52" spans="1:27" s="839" customFormat="1" ht="22.5" customHeight="1">
      <c r="A52" s="2970"/>
      <c r="B52" s="2994"/>
      <c r="C52" s="2995"/>
      <c r="D52" s="2995"/>
      <c r="E52" s="3333"/>
      <c r="F52" s="2937"/>
      <c r="G52" s="2938"/>
      <c r="H52" s="2938"/>
      <c r="I52" s="2938"/>
      <c r="J52" s="2939"/>
      <c r="K52" s="1663"/>
      <c r="L52" s="2951" t="s">
        <v>220</v>
      </c>
      <c r="M52" s="3026"/>
      <c r="N52" s="3304"/>
      <c r="O52" s="3305"/>
      <c r="P52" s="3306"/>
      <c r="Q52" s="1645"/>
      <c r="R52" s="831"/>
      <c r="S52" s="831"/>
      <c r="T52" s="831"/>
      <c r="U52" s="831"/>
      <c r="V52" s="831"/>
      <c r="W52" s="831"/>
      <c r="X52" s="831"/>
      <c r="Y52" s="831"/>
      <c r="Z52" s="1624"/>
      <c r="AA52" s="1624"/>
    </row>
    <row r="53" spans="1:27" s="839" customFormat="1" ht="22.5" customHeight="1">
      <c r="A53" s="2970"/>
      <c r="B53" s="2972"/>
      <c r="C53" s="2973"/>
      <c r="D53" s="2973"/>
      <c r="E53" s="2974"/>
      <c r="F53" s="2937"/>
      <c r="G53" s="2938"/>
      <c r="H53" s="2938"/>
      <c r="I53" s="2938"/>
      <c r="J53" s="2939"/>
      <c r="K53" s="1663"/>
      <c r="L53" s="2951" t="s">
        <v>3204</v>
      </c>
      <c r="M53" s="3026"/>
      <c r="N53" s="3304"/>
      <c r="O53" s="3305"/>
      <c r="P53" s="3306"/>
      <c r="Q53" s="1645"/>
      <c r="R53" s="831"/>
      <c r="S53" s="831"/>
      <c r="T53" s="831"/>
      <c r="U53" s="831"/>
      <c r="V53" s="831"/>
      <c r="W53" s="831"/>
      <c r="X53" s="831"/>
      <c r="Y53" s="831"/>
      <c r="Z53" s="1624"/>
      <c r="AA53" s="1624"/>
    </row>
    <row r="54" spans="1:27" s="839" customFormat="1" ht="22.5" customHeight="1" thickBot="1">
      <c r="A54" s="2971"/>
      <c r="B54" s="2994"/>
      <c r="C54" s="2995"/>
      <c r="D54" s="2995"/>
      <c r="E54" s="3333"/>
      <c r="F54" s="2940"/>
      <c r="G54" s="2941"/>
      <c r="H54" s="2941"/>
      <c r="I54" s="2941"/>
      <c r="J54" s="2942"/>
      <c r="K54" s="1664"/>
      <c r="L54" s="2952" t="s">
        <v>3205</v>
      </c>
      <c r="M54" s="3031"/>
      <c r="N54" s="3307"/>
      <c r="O54" s="3308"/>
      <c r="P54" s="3309"/>
      <c r="Q54" s="1645"/>
      <c r="R54" s="831"/>
      <c r="S54" s="831"/>
      <c r="T54" s="831"/>
      <c r="U54" s="831"/>
      <c r="V54" s="831"/>
      <c r="W54" s="831"/>
      <c r="X54" s="831"/>
      <c r="Y54" s="831"/>
      <c r="Z54" s="1624"/>
      <c r="AA54" s="1624"/>
    </row>
    <row r="55" spans="1:27" s="839" customFormat="1" ht="22.5" customHeight="1" thickBot="1">
      <c r="A55" s="2969">
        <v>8</v>
      </c>
      <c r="B55" s="3324" t="s">
        <v>3549</v>
      </c>
      <c r="C55" s="3325"/>
      <c r="D55" s="3325"/>
      <c r="E55" s="3326"/>
      <c r="F55" s="2943" t="s">
        <v>3220</v>
      </c>
      <c r="G55" s="2944"/>
      <c r="H55" s="2944"/>
      <c r="I55" s="2944"/>
      <c r="J55" s="2945"/>
      <c r="K55" s="1637"/>
      <c r="L55" s="2950" t="s">
        <v>3209</v>
      </c>
      <c r="M55" s="3317"/>
      <c r="N55" s="3301"/>
      <c r="O55" s="3302"/>
      <c r="P55" s="3303"/>
      <c r="Q55" s="1645"/>
      <c r="R55" s="831"/>
      <c r="S55" s="1696"/>
      <c r="T55" s="1658" t="str">
        <f>IF(S55="","",CHOOSE(S55,L55,L56,L57,L58))</f>
        <v/>
      </c>
      <c r="U55" s="831"/>
      <c r="V55" s="831"/>
      <c r="W55" s="831"/>
      <c r="X55" s="831"/>
      <c r="Y55" s="831"/>
      <c r="Z55" s="1624"/>
      <c r="AA55" s="1624"/>
    </row>
    <row r="56" spans="1:27" s="839" customFormat="1" ht="22.5" customHeight="1">
      <c r="A56" s="2970"/>
      <c r="B56" s="3324"/>
      <c r="C56" s="3325"/>
      <c r="D56" s="3325"/>
      <c r="E56" s="3326"/>
      <c r="F56" s="2937"/>
      <c r="G56" s="2938"/>
      <c r="H56" s="2938"/>
      <c r="I56" s="2938"/>
      <c r="J56" s="2939"/>
      <c r="K56" s="1663"/>
      <c r="L56" s="2951" t="s">
        <v>220</v>
      </c>
      <c r="M56" s="3026"/>
      <c r="N56" s="3304"/>
      <c r="O56" s="3305"/>
      <c r="P56" s="3306"/>
      <c r="Q56" s="1645"/>
      <c r="R56" s="831"/>
      <c r="S56" s="831"/>
      <c r="T56" s="831"/>
      <c r="U56" s="831"/>
      <c r="V56" s="831"/>
      <c r="W56" s="831"/>
      <c r="X56" s="831"/>
      <c r="Y56" s="831"/>
      <c r="Z56" s="1624"/>
      <c r="AA56" s="1624"/>
    </row>
    <row r="57" spans="1:27" s="839" customFormat="1" ht="22.5" customHeight="1">
      <c r="A57" s="2970"/>
      <c r="B57" s="3324"/>
      <c r="C57" s="3325"/>
      <c r="D57" s="3325"/>
      <c r="E57" s="3326"/>
      <c r="F57" s="2937"/>
      <c r="G57" s="2938"/>
      <c r="H57" s="2938"/>
      <c r="I57" s="2938"/>
      <c r="J57" s="2939"/>
      <c r="K57" s="1663"/>
      <c r="L57" s="2951" t="s">
        <v>3204</v>
      </c>
      <c r="M57" s="3026"/>
      <c r="N57" s="3304"/>
      <c r="O57" s="3305"/>
      <c r="P57" s="3306"/>
      <c r="Q57" s="1645"/>
      <c r="R57" s="831"/>
      <c r="S57" s="831"/>
      <c r="T57" s="831"/>
      <c r="U57" s="831"/>
      <c r="V57" s="831"/>
      <c r="W57" s="831"/>
      <c r="X57" s="831"/>
      <c r="Y57" s="831"/>
      <c r="Z57" s="1624"/>
      <c r="AA57" s="1624"/>
    </row>
    <row r="58" spans="1:27" s="839" customFormat="1" ht="22.5" customHeight="1" thickBot="1">
      <c r="A58" s="2981"/>
      <c r="B58" s="3327"/>
      <c r="C58" s="3328"/>
      <c r="D58" s="3328"/>
      <c r="E58" s="3329"/>
      <c r="F58" s="2946"/>
      <c r="G58" s="2947"/>
      <c r="H58" s="2947"/>
      <c r="I58" s="2947"/>
      <c r="J58" s="2948"/>
      <c r="K58" s="1665"/>
      <c r="L58" s="2949" t="s">
        <v>3205</v>
      </c>
      <c r="M58" s="3316"/>
      <c r="N58" s="3310"/>
      <c r="O58" s="3311"/>
      <c r="P58" s="3312"/>
      <c r="Q58" s="1645"/>
      <c r="R58" s="831"/>
      <c r="S58" s="831"/>
      <c r="T58" s="831"/>
      <c r="U58" s="831"/>
      <c r="V58" s="831"/>
      <c r="W58" s="831"/>
      <c r="X58" s="831"/>
      <c r="Y58" s="831"/>
      <c r="Z58" s="1624"/>
      <c r="AA58" s="1624"/>
    </row>
    <row r="59" spans="1:27" s="839" customFormat="1">
      <c r="A59" s="1716"/>
      <c r="B59" s="1717"/>
      <c r="C59" s="1718"/>
      <c r="D59" s="1718"/>
      <c r="E59" s="1718"/>
      <c r="F59" s="1718"/>
      <c r="G59" s="1719"/>
      <c r="H59" s="1720"/>
      <c r="I59" s="1719"/>
      <c r="J59" s="1720"/>
      <c r="K59" s="1719"/>
      <c r="L59" s="1720"/>
      <c r="M59" s="1719"/>
      <c r="N59" s="1719"/>
      <c r="O59" s="1719"/>
      <c r="P59" s="1721"/>
      <c r="Q59" s="1702"/>
      <c r="R59" s="1624"/>
      <c r="S59" s="1624"/>
      <c r="T59" s="1624"/>
      <c r="U59" s="1624"/>
      <c r="V59" s="1624"/>
      <c r="W59" s="1624"/>
      <c r="X59" s="1624"/>
      <c r="Y59" s="1624"/>
      <c r="Z59" s="1624"/>
      <c r="AA59" s="1624"/>
    </row>
    <row r="60" spans="1:27" s="1597" customFormat="1">
      <c r="A60" s="1599"/>
      <c r="B60" s="1704"/>
      <c r="C60" s="1704"/>
      <c r="D60" s="1704"/>
      <c r="E60" s="1599"/>
      <c r="F60" s="1599"/>
      <c r="G60" s="1705"/>
      <c r="H60" s="1599"/>
      <c r="I60" s="1705"/>
      <c r="J60" s="1599"/>
      <c r="K60" s="1705"/>
      <c r="L60" s="1599"/>
      <c r="M60" s="1705"/>
      <c r="N60" s="1705"/>
      <c r="O60" s="1705"/>
      <c r="P60" s="1374"/>
      <c r="Q60" s="1701"/>
      <c r="R60" s="1599"/>
      <c r="S60" s="1599"/>
      <c r="T60" s="1599"/>
      <c r="U60" s="1599"/>
      <c r="V60" s="1599"/>
      <c r="W60" s="1599"/>
      <c r="X60" s="1599"/>
      <c r="Y60" s="1599"/>
      <c r="Z60" s="1701"/>
      <c r="AA60" s="1701"/>
    </row>
    <row r="61" spans="1:27" s="1597" customFormat="1">
      <c r="A61" s="1599"/>
      <c r="B61" s="1704"/>
      <c r="C61" s="1704"/>
      <c r="D61" s="1704"/>
      <c r="E61" s="1599"/>
      <c r="F61" s="1599"/>
      <c r="G61" s="1705"/>
      <c r="H61" s="1599"/>
      <c r="I61" s="1705"/>
      <c r="J61" s="1599"/>
      <c r="K61" s="1705"/>
      <c r="L61" s="1599"/>
      <c r="M61" s="1705"/>
      <c r="N61" s="1705"/>
      <c r="O61" s="1705"/>
      <c r="P61" s="1374"/>
      <c r="Q61" s="1701"/>
      <c r="R61" s="1599"/>
      <c r="S61" s="1599"/>
      <c r="T61" s="1599"/>
      <c r="U61" s="1599"/>
      <c r="V61" s="1599"/>
      <c r="W61" s="1599"/>
      <c r="X61" s="1599"/>
      <c r="Y61" s="1599"/>
      <c r="Z61" s="1701"/>
      <c r="AA61" s="1701"/>
    </row>
    <row r="62" spans="1:27" s="1597" customFormat="1">
      <c r="A62" s="1599"/>
      <c r="B62" s="1704"/>
      <c r="C62" s="1704"/>
      <c r="D62" s="1704"/>
      <c r="E62" s="1599"/>
      <c r="F62" s="1599"/>
      <c r="G62" s="1705"/>
      <c r="H62" s="1599"/>
      <c r="I62" s="1705"/>
      <c r="J62" s="1599"/>
      <c r="K62" s="1705"/>
      <c r="L62" s="1599"/>
      <c r="M62" s="1705"/>
      <c r="N62" s="1705"/>
      <c r="O62" s="1705"/>
      <c r="P62" s="1374"/>
      <c r="Q62" s="1701"/>
      <c r="R62" s="1599"/>
      <c r="S62" s="1599"/>
      <c r="T62" s="1599"/>
      <c r="U62" s="1599"/>
      <c r="V62" s="1599"/>
      <c r="W62" s="1599"/>
      <c r="X62" s="1599"/>
      <c r="Y62" s="1599"/>
      <c r="Z62" s="1701"/>
      <c r="AA62" s="1701"/>
    </row>
    <row r="63" spans="1:27" s="1597" customFormat="1">
      <c r="A63" s="379"/>
      <c r="B63" s="861"/>
      <c r="C63" s="861"/>
      <c r="D63" s="861"/>
      <c r="E63" s="379"/>
      <c r="F63" s="379"/>
      <c r="G63" s="1596"/>
      <c r="H63" s="379"/>
      <c r="I63" s="1596"/>
      <c r="J63" s="379"/>
      <c r="K63" s="1596"/>
      <c r="L63" s="379"/>
      <c r="M63" s="1596"/>
      <c r="N63" s="1596"/>
      <c r="O63" s="1596"/>
      <c r="P63" s="405"/>
      <c r="R63" s="379"/>
      <c r="S63" s="379"/>
      <c r="T63" s="379"/>
      <c r="U63" s="379"/>
      <c r="V63" s="379"/>
      <c r="W63" s="379"/>
      <c r="X63" s="379"/>
      <c r="Y63" s="379"/>
    </row>
    <row r="64" spans="1:27" s="1597" customFormat="1">
      <c r="A64" s="379"/>
      <c r="B64" s="861"/>
      <c r="C64" s="861"/>
      <c r="D64" s="861"/>
      <c r="E64" s="379"/>
      <c r="F64" s="379"/>
      <c r="G64" s="1596"/>
      <c r="H64" s="379"/>
      <c r="I64" s="1596"/>
      <c r="J64" s="379"/>
      <c r="K64" s="1596"/>
      <c r="L64" s="379"/>
      <c r="M64" s="1596"/>
      <c r="N64" s="1596"/>
      <c r="O64" s="1596"/>
      <c r="P64" s="405"/>
      <c r="R64" s="379"/>
      <c r="S64" s="379"/>
      <c r="T64" s="379"/>
      <c r="U64" s="379"/>
      <c r="V64" s="379"/>
      <c r="W64" s="379"/>
      <c r="X64" s="379"/>
      <c r="Y64" s="379"/>
    </row>
    <row r="65" spans="1:25" s="1597" customFormat="1">
      <c r="A65" s="379"/>
      <c r="B65" s="861"/>
      <c r="C65" s="861"/>
      <c r="D65" s="861"/>
      <c r="E65" s="379"/>
      <c r="F65" s="379"/>
      <c r="G65" s="1596"/>
      <c r="H65" s="379"/>
      <c r="I65" s="1596"/>
      <c r="J65" s="379"/>
      <c r="K65" s="1596"/>
      <c r="L65" s="379"/>
      <c r="M65" s="1596"/>
      <c r="N65" s="1596"/>
      <c r="O65" s="1596"/>
      <c r="P65" s="405"/>
      <c r="R65" s="379"/>
      <c r="S65" s="379"/>
      <c r="T65" s="379"/>
      <c r="U65" s="379"/>
      <c r="V65" s="379"/>
      <c r="W65" s="379"/>
      <c r="X65" s="379"/>
      <c r="Y65" s="379"/>
    </row>
    <row r="66" spans="1:25" s="1597" customFormat="1">
      <c r="A66" s="379"/>
      <c r="B66" s="861"/>
      <c r="C66" s="861"/>
      <c r="D66" s="861"/>
      <c r="E66" s="379"/>
      <c r="F66" s="379"/>
      <c r="G66" s="1596"/>
      <c r="H66" s="379"/>
      <c r="I66" s="1596"/>
      <c r="J66" s="379"/>
      <c r="K66" s="1596"/>
      <c r="L66" s="379"/>
      <c r="M66" s="1596"/>
      <c r="N66" s="1596"/>
      <c r="O66" s="1596"/>
      <c r="P66" s="405"/>
      <c r="R66" s="379"/>
      <c r="S66" s="379"/>
      <c r="T66" s="379"/>
      <c r="U66" s="379"/>
      <c r="V66" s="379"/>
      <c r="W66" s="379"/>
      <c r="X66" s="379"/>
      <c r="Y66" s="379"/>
    </row>
  </sheetData>
  <sheetProtection algorithmName="SHA-512" hashValue="2RbKVM+HIzbN16vSLA5DrPcvDMwX+kVWo3rzU2mDh85LGyPWse60I6NqJwUxYnGFWnbs7sLIOZxsmRdRMv8BlQ==" saltValue="UttlCtc04UyaWUHx+OiXPw==" spinCount="100000" sheet="1" formatCells="0"/>
  <mergeCells count="90">
    <mergeCell ref="A19:P19"/>
    <mergeCell ref="A21:E22"/>
    <mergeCell ref="B14:E14"/>
    <mergeCell ref="B15:E15"/>
    <mergeCell ref="B16:E16"/>
    <mergeCell ref="B17:E17"/>
    <mergeCell ref="B18:E18"/>
    <mergeCell ref="N21:P22"/>
    <mergeCell ref="K21:M22"/>
    <mergeCell ref="B13:E13"/>
    <mergeCell ref="Q1:Q5"/>
    <mergeCell ref="A4:E5"/>
    <mergeCell ref="F4:F5"/>
    <mergeCell ref="G4:P5"/>
    <mergeCell ref="B6:E6"/>
    <mergeCell ref="B7:E7"/>
    <mergeCell ref="B8:E8"/>
    <mergeCell ref="B9:E9"/>
    <mergeCell ref="B10:E10"/>
    <mergeCell ref="B11:E11"/>
    <mergeCell ref="B12:E12"/>
    <mergeCell ref="A23:A30"/>
    <mergeCell ref="B23:E30"/>
    <mergeCell ref="A31:A34"/>
    <mergeCell ref="B31:E34"/>
    <mergeCell ref="F31:J34"/>
    <mergeCell ref="A35:A38"/>
    <mergeCell ref="B35:E38"/>
    <mergeCell ref="A39:A42"/>
    <mergeCell ref="B39:E42"/>
    <mergeCell ref="F39:J42"/>
    <mergeCell ref="A43:A46"/>
    <mergeCell ref="B43:E46"/>
    <mergeCell ref="A55:A58"/>
    <mergeCell ref="B55:E58"/>
    <mergeCell ref="F55:J58"/>
    <mergeCell ref="A47:A50"/>
    <mergeCell ref="B47:E50"/>
    <mergeCell ref="A51:A54"/>
    <mergeCell ref="B51:E54"/>
    <mergeCell ref="F51:J54"/>
    <mergeCell ref="F47:J50"/>
    <mergeCell ref="L28:M28"/>
    <mergeCell ref="L30:M30"/>
    <mergeCell ref="F21:J22"/>
    <mergeCell ref="F23:J30"/>
    <mergeCell ref="L31:M31"/>
    <mergeCell ref="L23:M23"/>
    <mergeCell ref="L24:M24"/>
    <mergeCell ref="L25:M25"/>
    <mergeCell ref="L26:M26"/>
    <mergeCell ref="L27:M27"/>
    <mergeCell ref="L29:M29"/>
    <mergeCell ref="L32:M32"/>
    <mergeCell ref="L33:M33"/>
    <mergeCell ref="L34:M34"/>
    <mergeCell ref="F35:J38"/>
    <mergeCell ref="L35:M35"/>
    <mergeCell ref="L36:M36"/>
    <mergeCell ref="L37:M37"/>
    <mergeCell ref="L38:M38"/>
    <mergeCell ref="L39:M39"/>
    <mergeCell ref="L40:M40"/>
    <mergeCell ref="L41:M41"/>
    <mergeCell ref="L42:M42"/>
    <mergeCell ref="F43:J46"/>
    <mergeCell ref="L43:M43"/>
    <mergeCell ref="L44:M44"/>
    <mergeCell ref="L45:M45"/>
    <mergeCell ref="L46:M46"/>
    <mergeCell ref="L57:M57"/>
    <mergeCell ref="L58:M58"/>
    <mergeCell ref="L47:M47"/>
    <mergeCell ref="L48:M48"/>
    <mergeCell ref="L49:M49"/>
    <mergeCell ref="L50:M50"/>
    <mergeCell ref="L51:M51"/>
    <mergeCell ref="L52:M52"/>
    <mergeCell ref="L53:M53"/>
    <mergeCell ref="L54:M54"/>
    <mergeCell ref="L55:M55"/>
    <mergeCell ref="L56:M56"/>
    <mergeCell ref="N47:P50"/>
    <mergeCell ref="N51:P54"/>
    <mergeCell ref="N55:P58"/>
    <mergeCell ref="N23:P30"/>
    <mergeCell ref="N31:P34"/>
    <mergeCell ref="N35:P38"/>
    <mergeCell ref="N39:P42"/>
    <mergeCell ref="N43:P46"/>
  </mergeCells>
  <phoneticPr fontId="34"/>
  <printOptions horizontalCentered="1"/>
  <pageMargins left="0.59055118110236227" right="0.59055118110236227" top="0.39370078740157483" bottom="0.59055118110236227" header="0.31496062992125984" footer="0.23622047244094491"/>
  <pageSetup paperSize="9" scale="44" orientation="landscape" cellComments="asDisplayed" r:id="rId1"/>
  <headerFooter>
    <oddFooter>&amp;R&amp;"ＭＳ 明朝,標準"
（Ａ４）</oddFooter>
  </headerFooter>
  <rowBreaks count="1" manualBreakCount="1">
    <brk id="29"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258049" r:id="rId4" name="Option Button 1">
              <controlPr defaultSize="0" autoFill="0" autoLine="0" autoPict="0">
                <anchor moveWithCells="1">
                  <from>
                    <xdr:col>6</xdr:col>
                    <xdr:colOff>28575</xdr:colOff>
                    <xdr:row>5</xdr:row>
                    <xdr:rowOff>28575</xdr:rowOff>
                  </from>
                  <to>
                    <xdr:col>7</xdr:col>
                    <xdr:colOff>57150</xdr:colOff>
                    <xdr:row>5</xdr:row>
                    <xdr:rowOff>266700</xdr:rowOff>
                  </to>
                </anchor>
              </controlPr>
            </control>
          </mc:Choice>
        </mc:AlternateContent>
        <mc:AlternateContent xmlns:mc="http://schemas.openxmlformats.org/markup-compatibility/2006">
          <mc:Choice Requires="x14">
            <control shapeId="258050" r:id="rId5" name="Option Button 2">
              <controlPr defaultSize="0" autoFill="0" autoLine="0" autoPict="0">
                <anchor moveWithCells="1">
                  <from>
                    <xdr:col>8</xdr:col>
                    <xdr:colOff>28575</xdr:colOff>
                    <xdr:row>5</xdr:row>
                    <xdr:rowOff>28575</xdr:rowOff>
                  </from>
                  <to>
                    <xdr:col>9</xdr:col>
                    <xdr:colOff>57150</xdr:colOff>
                    <xdr:row>5</xdr:row>
                    <xdr:rowOff>266700</xdr:rowOff>
                  </to>
                </anchor>
              </controlPr>
            </control>
          </mc:Choice>
        </mc:AlternateContent>
        <mc:AlternateContent xmlns:mc="http://schemas.openxmlformats.org/markup-compatibility/2006">
          <mc:Choice Requires="x14">
            <control shapeId="258051" r:id="rId6" name="Option Button 3">
              <controlPr defaultSize="0" autoFill="0" autoLine="0" autoPict="0">
                <anchor moveWithCells="1">
                  <from>
                    <xdr:col>10</xdr:col>
                    <xdr:colOff>28575</xdr:colOff>
                    <xdr:row>5</xdr:row>
                    <xdr:rowOff>28575</xdr:rowOff>
                  </from>
                  <to>
                    <xdr:col>11</xdr:col>
                    <xdr:colOff>57150</xdr:colOff>
                    <xdr:row>5</xdr:row>
                    <xdr:rowOff>266700</xdr:rowOff>
                  </to>
                </anchor>
              </controlPr>
            </control>
          </mc:Choice>
        </mc:AlternateContent>
        <mc:AlternateContent xmlns:mc="http://schemas.openxmlformats.org/markup-compatibility/2006">
          <mc:Choice Requires="x14">
            <control shapeId="258052" r:id="rId7" name="Option Button 4">
              <controlPr defaultSize="0" autoFill="0" autoLine="0" autoPict="0">
                <anchor moveWithCells="1">
                  <from>
                    <xdr:col>12</xdr:col>
                    <xdr:colOff>38100</xdr:colOff>
                    <xdr:row>5</xdr:row>
                    <xdr:rowOff>28575</xdr:rowOff>
                  </from>
                  <to>
                    <xdr:col>13</xdr:col>
                    <xdr:colOff>66675</xdr:colOff>
                    <xdr:row>5</xdr:row>
                    <xdr:rowOff>266700</xdr:rowOff>
                  </to>
                </anchor>
              </controlPr>
            </control>
          </mc:Choice>
        </mc:AlternateContent>
        <mc:AlternateContent xmlns:mc="http://schemas.openxmlformats.org/markup-compatibility/2006">
          <mc:Choice Requires="x14">
            <control shapeId="258053" r:id="rId8" name="Option Button 5">
              <controlPr defaultSize="0" autoFill="0" autoLine="0" autoPict="0">
                <anchor moveWithCells="1">
                  <from>
                    <xdr:col>14</xdr:col>
                    <xdr:colOff>28575</xdr:colOff>
                    <xdr:row>5</xdr:row>
                    <xdr:rowOff>28575</xdr:rowOff>
                  </from>
                  <to>
                    <xdr:col>15</xdr:col>
                    <xdr:colOff>57150</xdr:colOff>
                    <xdr:row>5</xdr:row>
                    <xdr:rowOff>266700</xdr:rowOff>
                  </to>
                </anchor>
              </controlPr>
            </control>
          </mc:Choice>
        </mc:AlternateContent>
        <mc:AlternateContent xmlns:mc="http://schemas.openxmlformats.org/markup-compatibility/2006">
          <mc:Choice Requires="x14">
            <control shapeId="258054" r:id="rId9" name="Group Box 6">
              <controlPr defaultSize="0" autoFill="0" autoPict="0">
                <anchor moveWithCells="1">
                  <from>
                    <xdr:col>6</xdr:col>
                    <xdr:colOff>28575</xdr:colOff>
                    <xdr:row>4</xdr:row>
                    <xdr:rowOff>123825</xdr:rowOff>
                  </from>
                  <to>
                    <xdr:col>15</xdr:col>
                    <xdr:colOff>628650</xdr:colOff>
                    <xdr:row>6</xdr:row>
                    <xdr:rowOff>19050</xdr:rowOff>
                  </to>
                </anchor>
              </controlPr>
            </control>
          </mc:Choice>
        </mc:AlternateContent>
        <mc:AlternateContent xmlns:mc="http://schemas.openxmlformats.org/markup-compatibility/2006">
          <mc:Choice Requires="x14">
            <control shapeId="258061" r:id="rId10" name="Option Button 13">
              <controlPr defaultSize="0" autoFill="0" autoLine="0" autoPict="0">
                <anchor moveWithCells="1">
                  <from>
                    <xdr:col>6</xdr:col>
                    <xdr:colOff>28575</xdr:colOff>
                    <xdr:row>7</xdr:row>
                    <xdr:rowOff>76200</xdr:rowOff>
                  </from>
                  <to>
                    <xdr:col>7</xdr:col>
                    <xdr:colOff>57150</xdr:colOff>
                    <xdr:row>8</xdr:row>
                    <xdr:rowOff>0</xdr:rowOff>
                  </to>
                </anchor>
              </controlPr>
            </control>
          </mc:Choice>
        </mc:AlternateContent>
        <mc:AlternateContent xmlns:mc="http://schemas.openxmlformats.org/markup-compatibility/2006">
          <mc:Choice Requires="x14">
            <control shapeId="258062" r:id="rId11" name="Option Button 14">
              <controlPr defaultSize="0" autoFill="0" autoLine="0" autoPict="0">
                <anchor moveWithCells="1">
                  <from>
                    <xdr:col>8</xdr:col>
                    <xdr:colOff>28575</xdr:colOff>
                    <xdr:row>7</xdr:row>
                    <xdr:rowOff>76200</xdr:rowOff>
                  </from>
                  <to>
                    <xdr:col>9</xdr:col>
                    <xdr:colOff>57150</xdr:colOff>
                    <xdr:row>8</xdr:row>
                    <xdr:rowOff>0</xdr:rowOff>
                  </to>
                </anchor>
              </controlPr>
            </control>
          </mc:Choice>
        </mc:AlternateContent>
        <mc:AlternateContent xmlns:mc="http://schemas.openxmlformats.org/markup-compatibility/2006">
          <mc:Choice Requires="x14">
            <control shapeId="258063" r:id="rId12" name="Option Button 15">
              <controlPr defaultSize="0" autoFill="0" autoLine="0" autoPict="0">
                <anchor moveWithCells="1">
                  <from>
                    <xdr:col>10</xdr:col>
                    <xdr:colOff>28575</xdr:colOff>
                    <xdr:row>7</xdr:row>
                    <xdr:rowOff>76200</xdr:rowOff>
                  </from>
                  <to>
                    <xdr:col>11</xdr:col>
                    <xdr:colOff>57150</xdr:colOff>
                    <xdr:row>8</xdr:row>
                    <xdr:rowOff>0</xdr:rowOff>
                  </to>
                </anchor>
              </controlPr>
            </control>
          </mc:Choice>
        </mc:AlternateContent>
        <mc:AlternateContent xmlns:mc="http://schemas.openxmlformats.org/markup-compatibility/2006">
          <mc:Choice Requires="x14">
            <control shapeId="258064" r:id="rId13" name="Option Button 16">
              <controlPr defaultSize="0" autoFill="0" autoLine="0" autoPict="0">
                <anchor moveWithCells="1">
                  <from>
                    <xdr:col>12</xdr:col>
                    <xdr:colOff>38100</xdr:colOff>
                    <xdr:row>7</xdr:row>
                    <xdr:rowOff>76200</xdr:rowOff>
                  </from>
                  <to>
                    <xdr:col>13</xdr:col>
                    <xdr:colOff>66675</xdr:colOff>
                    <xdr:row>8</xdr:row>
                    <xdr:rowOff>0</xdr:rowOff>
                  </to>
                </anchor>
              </controlPr>
            </control>
          </mc:Choice>
        </mc:AlternateContent>
        <mc:AlternateContent xmlns:mc="http://schemas.openxmlformats.org/markup-compatibility/2006">
          <mc:Choice Requires="x14">
            <control shapeId="258065" r:id="rId14" name="Option Button 17">
              <controlPr defaultSize="0" autoFill="0" autoLine="0" autoPict="0">
                <anchor moveWithCells="1">
                  <from>
                    <xdr:col>14</xdr:col>
                    <xdr:colOff>28575</xdr:colOff>
                    <xdr:row>7</xdr:row>
                    <xdr:rowOff>76200</xdr:rowOff>
                  </from>
                  <to>
                    <xdr:col>15</xdr:col>
                    <xdr:colOff>57150</xdr:colOff>
                    <xdr:row>8</xdr:row>
                    <xdr:rowOff>0</xdr:rowOff>
                  </to>
                </anchor>
              </controlPr>
            </control>
          </mc:Choice>
        </mc:AlternateContent>
        <mc:AlternateContent xmlns:mc="http://schemas.openxmlformats.org/markup-compatibility/2006">
          <mc:Choice Requires="x14">
            <control shapeId="258066" r:id="rId15" name="Group Box 18">
              <controlPr defaultSize="0" autoFill="0" autoPict="0">
                <anchor moveWithCells="1">
                  <from>
                    <xdr:col>6</xdr:col>
                    <xdr:colOff>28575</xdr:colOff>
                    <xdr:row>7</xdr:row>
                    <xdr:rowOff>0</xdr:rowOff>
                  </from>
                  <to>
                    <xdr:col>15</xdr:col>
                    <xdr:colOff>628650</xdr:colOff>
                    <xdr:row>8</xdr:row>
                    <xdr:rowOff>57150</xdr:rowOff>
                  </to>
                </anchor>
              </controlPr>
            </control>
          </mc:Choice>
        </mc:AlternateContent>
        <mc:AlternateContent xmlns:mc="http://schemas.openxmlformats.org/markup-compatibility/2006">
          <mc:Choice Requires="x14">
            <control shapeId="258067" r:id="rId16" name="Option Button 19">
              <controlPr defaultSize="0" autoFill="0" autoLine="0" autoPict="0">
                <anchor moveWithCells="1">
                  <from>
                    <xdr:col>6</xdr:col>
                    <xdr:colOff>28575</xdr:colOff>
                    <xdr:row>8</xdr:row>
                    <xdr:rowOff>47625</xdr:rowOff>
                  </from>
                  <to>
                    <xdr:col>7</xdr:col>
                    <xdr:colOff>57150</xdr:colOff>
                    <xdr:row>8</xdr:row>
                    <xdr:rowOff>276225</xdr:rowOff>
                  </to>
                </anchor>
              </controlPr>
            </control>
          </mc:Choice>
        </mc:AlternateContent>
        <mc:AlternateContent xmlns:mc="http://schemas.openxmlformats.org/markup-compatibility/2006">
          <mc:Choice Requires="x14">
            <control shapeId="258068" r:id="rId17" name="Option Button 20">
              <controlPr defaultSize="0" autoFill="0" autoLine="0" autoPict="0">
                <anchor moveWithCells="1">
                  <from>
                    <xdr:col>8</xdr:col>
                    <xdr:colOff>28575</xdr:colOff>
                    <xdr:row>8</xdr:row>
                    <xdr:rowOff>47625</xdr:rowOff>
                  </from>
                  <to>
                    <xdr:col>9</xdr:col>
                    <xdr:colOff>57150</xdr:colOff>
                    <xdr:row>8</xdr:row>
                    <xdr:rowOff>276225</xdr:rowOff>
                  </to>
                </anchor>
              </controlPr>
            </control>
          </mc:Choice>
        </mc:AlternateContent>
        <mc:AlternateContent xmlns:mc="http://schemas.openxmlformats.org/markup-compatibility/2006">
          <mc:Choice Requires="x14">
            <control shapeId="258069" r:id="rId18" name="Option Button 21">
              <controlPr defaultSize="0" autoFill="0" autoLine="0" autoPict="0">
                <anchor moveWithCells="1">
                  <from>
                    <xdr:col>10</xdr:col>
                    <xdr:colOff>28575</xdr:colOff>
                    <xdr:row>8</xdr:row>
                    <xdr:rowOff>47625</xdr:rowOff>
                  </from>
                  <to>
                    <xdr:col>11</xdr:col>
                    <xdr:colOff>57150</xdr:colOff>
                    <xdr:row>8</xdr:row>
                    <xdr:rowOff>276225</xdr:rowOff>
                  </to>
                </anchor>
              </controlPr>
            </control>
          </mc:Choice>
        </mc:AlternateContent>
        <mc:AlternateContent xmlns:mc="http://schemas.openxmlformats.org/markup-compatibility/2006">
          <mc:Choice Requires="x14">
            <control shapeId="258070" r:id="rId19" name="Option Button 22">
              <controlPr defaultSize="0" autoFill="0" autoLine="0" autoPict="0">
                <anchor moveWithCells="1">
                  <from>
                    <xdr:col>12</xdr:col>
                    <xdr:colOff>38100</xdr:colOff>
                    <xdr:row>8</xdr:row>
                    <xdr:rowOff>47625</xdr:rowOff>
                  </from>
                  <to>
                    <xdr:col>13</xdr:col>
                    <xdr:colOff>66675</xdr:colOff>
                    <xdr:row>8</xdr:row>
                    <xdr:rowOff>276225</xdr:rowOff>
                  </to>
                </anchor>
              </controlPr>
            </control>
          </mc:Choice>
        </mc:AlternateContent>
        <mc:AlternateContent xmlns:mc="http://schemas.openxmlformats.org/markup-compatibility/2006">
          <mc:Choice Requires="x14">
            <control shapeId="258071" r:id="rId20" name="Option Button 23">
              <controlPr defaultSize="0" autoFill="0" autoLine="0" autoPict="0">
                <anchor moveWithCells="1">
                  <from>
                    <xdr:col>14</xdr:col>
                    <xdr:colOff>28575</xdr:colOff>
                    <xdr:row>8</xdr:row>
                    <xdr:rowOff>47625</xdr:rowOff>
                  </from>
                  <to>
                    <xdr:col>15</xdr:col>
                    <xdr:colOff>57150</xdr:colOff>
                    <xdr:row>8</xdr:row>
                    <xdr:rowOff>276225</xdr:rowOff>
                  </to>
                </anchor>
              </controlPr>
            </control>
          </mc:Choice>
        </mc:AlternateContent>
        <mc:AlternateContent xmlns:mc="http://schemas.openxmlformats.org/markup-compatibility/2006">
          <mc:Choice Requires="x14">
            <control shapeId="258072" r:id="rId21" name="Group Box 24">
              <controlPr defaultSize="0" autoFill="0" autoPict="0">
                <anchor moveWithCells="1">
                  <from>
                    <xdr:col>6</xdr:col>
                    <xdr:colOff>28575</xdr:colOff>
                    <xdr:row>8</xdr:row>
                    <xdr:rowOff>9525</xdr:rowOff>
                  </from>
                  <to>
                    <xdr:col>15</xdr:col>
                    <xdr:colOff>628650</xdr:colOff>
                    <xdr:row>9</xdr:row>
                    <xdr:rowOff>66675</xdr:rowOff>
                  </to>
                </anchor>
              </controlPr>
            </control>
          </mc:Choice>
        </mc:AlternateContent>
        <mc:AlternateContent xmlns:mc="http://schemas.openxmlformats.org/markup-compatibility/2006">
          <mc:Choice Requires="x14">
            <control shapeId="258073" r:id="rId22" name="Option Button 25">
              <controlPr defaultSize="0" autoFill="0" autoLine="0" autoPict="0">
                <anchor moveWithCells="1">
                  <from>
                    <xdr:col>6</xdr:col>
                    <xdr:colOff>28575</xdr:colOff>
                    <xdr:row>9</xdr:row>
                    <xdr:rowOff>57150</xdr:rowOff>
                  </from>
                  <to>
                    <xdr:col>7</xdr:col>
                    <xdr:colOff>57150</xdr:colOff>
                    <xdr:row>9</xdr:row>
                    <xdr:rowOff>285750</xdr:rowOff>
                  </to>
                </anchor>
              </controlPr>
            </control>
          </mc:Choice>
        </mc:AlternateContent>
        <mc:AlternateContent xmlns:mc="http://schemas.openxmlformats.org/markup-compatibility/2006">
          <mc:Choice Requires="x14">
            <control shapeId="258074" r:id="rId23" name="Option Button 26">
              <controlPr defaultSize="0" autoFill="0" autoLine="0" autoPict="0">
                <anchor moveWithCells="1">
                  <from>
                    <xdr:col>8</xdr:col>
                    <xdr:colOff>28575</xdr:colOff>
                    <xdr:row>9</xdr:row>
                    <xdr:rowOff>57150</xdr:rowOff>
                  </from>
                  <to>
                    <xdr:col>9</xdr:col>
                    <xdr:colOff>57150</xdr:colOff>
                    <xdr:row>9</xdr:row>
                    <xdr:rowOff>285750</xdr:rowOff>
                  </to>
                </anchor>
              </controlPr>
            </control>
          </mc:Choice>
        </mc:AlternateContent>
        <mc:AlternateContent xmlns:mc="http://schemas.openxmlformats.org/markup-compatibility/2006">
          <mc:Choice Requires="x14">
            <control shapeId="258075" r:id="rId24" name="Option Button 27">
              <controlPr defaultSize="0" autoFill="0" autoLine="0" autoPict="0">
                <anchor moveWithCells="1">
                  <from>
                    <xdr:col>10</xdr:col>
                    <xdr:colOff>28575</xdr:colOff>
                    <xdr:row>9</xdr:row>
                    <xdr:rowOff>57150</xdr:rowOff>
                  </from>
                  <to>
                    <xdr:col>11</xdr:col>
                    <xdr:colOff>57150</xdr:colOff>
                    <xdr:row>9</xdr:row>
                    <xdr:rowOff>285750</xdr:rowOff>
                  </to>
                </anchor>
              </controlPr>
            </control>
          </mc:Choice>
        </mc:AlternateContent>
        <mc:AlternateContent xmlns:mc="http://schemas.openxmlformats.org/markup-compatibility/2006">
          <mc:Choice Requires="x14">
            <control shapeId="258076" r:id="rId25" name="Option Button 28">
              <controlPr defaultSize="0" autoFill="0" autoLine="0" autoPict="0">
                <anchor moveWithCells="1">
                  <from>
                    <xdr:col>12</xdr:col>
                    <xdr:colOff>38100</xdr:colOff>
                    <xdr:row>9</xdr:row>
                    <xdr:rowOff>57150</xdr:rowOff>
                  </from>
                  <to>
                    <xdr:col>13</xdr:col>
                    <xdr:colOff>66675</xdr:colOff>
                    <xdr:row>9</xdr:row>
                    <xdr:rowOff>285750</xdr:rowOff>
                  </to>
                </anchor>
              </controlPr>
            </control>
          </mc:Choice>
        </mc:AlternateContent>
        <mc:AlternateContent xmlns:mc="http://schemas.openxmlformats.org/markup-compatibility/2006">
          <mc:Choice Requires="x14">
            <control shapeId="258077" r:id="rId26" name="Option Button 29">
              <controlPr defaultSize="0" autoFill="0" autoLine="0" autoPict="0">
                <anchor moveWithCells="1">
                  <from>
                    <xdr:col>14</xdr:col>
                    <xdr:colOff>28575</xdr:colOff>
                    <xdr:row>9</xdr:row>
                    <xdr:rowOff>57150</xdr:rowOff>
                  </from>
                  <to>
                    <xdr:col>15</xdr:col>
                    <xdr:colOff>57150</xdr:colOff>
                    <xdr:row>9</xdr:row>
                    <xdr:rowOff>285750</xdr:rowOff>
                  </to>
                </anchor>
              </controlPr>
            </control>
          </mc:Choice>
        </mc:AlternateContent>
        <mc:AlternateContent xmlns:mc="http://schemas.openxmlformats.org/markup-compatibility/2006">
          <mc:Choice Requires="x14">
            <control shapeId="258078" r:id="rId27" name="Group Box 30">
              <controlPr defaultSize="0" autoFill="0" autoPict="0">
                <anchor moveWithCells="1">
                  <from>
                    <xdr:col>6</xdr:col>
                    <xdr:colOff>28575</xdr:colOff>
                    <xdr:row>8</xdr:row>
                    <xdr:rowOff>285750</xdr:rowOff>
                  </from>
                  <to>
                    <xdr:col>15</xdr:col>
                    <xdr:colOff>628650</xdr:colOff>
                    <xdr:row>10</xdr:row>
                    <xdr:rowOff>38100</xdr:rowOff>
                  </to>
                </anchor>
              </controlPr>
            </control>
          </mc:Choice>
        </mc:AlternateContent>
        <mc:AlternateContent xmlns:mc="http://schemas.openxmlformats.org/markup-compatibility/2006">
          <mc:Choice Requires="x14">
            <control shapeId="258079" r:id="rId28" name="Option Button 31">
              <controlPr defaultSize="0" autoFill="0" autoLine="0" autoPict="0">
                <anchor moveWithCells="1">
                  <from>
                    <xdr:col>6</xdr:col>
                    <xdr:colOff>28575</xdr:colOff>
                    <xdr:row>10</xdr:row>
                    <xdr:rowOff>47625</xdr:rowOff>
                  </from>
                  <to>
                    <xdr:col>7</xdr:col>
                    <xdr:colOff>57150</xdr:colOff>
                    <xdr:row>10</xdr:row>
                    <xdr:rowOff>276225</xdr:rowOff>
                  </to>
                </anchor>
              </controlPr>
            </control>
          </mc:Choice>
        </mc:AlternateContent>
        <mc:AlternateContent xmlns:mc="http://schemas.openxmlformats.org/markup-compatibility/2006">
          <mc:Choice Requires="x14">
            <control shapeId="258080" r:id="rId29" name="Option Button 32">
              <controlPr defaultSize="0" autoFill="0" autoLine="0" autoPict="0">
                <anchor moveWithCells="1">
                  <from>
                    <xdr:col>8</xdr:col>
                    <xdr:colOff>28575</xdr:colOff>
                    <xdr:row>10</xdr:row>
                    <xdr:rowOff>47625</xdr:rowOff>
                  </from>
                  <to>
                    <xdr:col>9</xdr:col>
                    <xdr:colOff>57150</xdr:colOff>
                    <xdr:row>10</xdr:row>
                    <xdr:rowOff>276225</xdr:rowOff>
                  </to>
                </anchor>
              </controlPr>
            </control>
          </mc:Choice>
        </mc:AlternateContent>
        <mc:AlternateContent xmlns:mc="http://schemas.openxmlformats.org/markup-compatibility/2006">
          <mc:Choice Requires="x14">
            <control shapeId="258081" r:id="rId30" name="Option Button 33">
              <controlPr defaultSize="0" autoFill="0" autoLine="0" autoPict="0">
                <anchor moveWithCells="1">
                  <from>
                    <xdr:col>10</xdr:col>
                    <xdr:colOff>28575</xdr:colOff>
                    <xdr:row>10</xdr:row>
                    <xdr:rowOff>47625</xdr:rowOff>
                  </from>
                  <to>
                    <xdr:col>11</xdr:col>
                    <xdr:colOff>57150</xdr:colOff>
                    <xdr:row>10</xdr:row>
                    <xdr:rowOff>276225</xdr:rowOff>
                  </to>
                </anchor>
              </controlPr>
            </control>
          </mc:Choice>
        </mc:AlternateContent>
        <mc:AlternateContent xmlns:mc="http://schemas.openxmlformats.org/markup-compatibility/2006">
          <mc:Choice Requires="x14">
            <control shapeId="258082" r:id="rId31" name="Option Button 34">
              <controlPr defaultSize="0" autoFill="0" autoLine="0" autoPict="0">
                <anchor moveWithCells="1">
                  <from>
                    <xdr:col>12</xdr:col>
                    <xdr:colOff>38100</xdr:colOff>
                    <xdr:row>10</xdr:row>
                    <xdr:rowOff>47625</xdr:rowOff>
                  </from>
                  <to>
                    <xdr:col>13</xdr:col>
                    <xdr:colOff>66675</xdr:colOff>
                    <xdr:row>10</xdr:row>
                    <xdr:rowOff>276225</xdr:rowOff>
                  </to>
                </anchor>
              </controlPr>
            </control>
          </mc:Choice>
        </mc:AlternateContent>
        <mc:AlternateContent xmlns:mc="http://schemas.openxmlformats.org/markup-compatibility/2006">
          <mc:Choice Requires="x14">
            <control shapeId="258083" r:id="rId32" name="Option Button 35">
              <controlPr defaultSize="0" autoFill="0" autoLine="0" autoPict="0">
                <anchor moveWithCells="1">
                  <from>
                    <xdr:col>14</xdr:col>
                    <xdr:colOff>28575</xdr:colOff>
                    <xdr:row>10</xdr:row>
                    <xdr:rowOff>47625</xdr:rowOff>
                  </from>
                  <to>
                    <xdr:col>15</xdr:col>
                    <xdr:colOff>57150</xdr:colOff>
                    <xdr:row>10</xdr:row>
                    <xdr:rowOff>276225</xdr:rowOff>
                  </to>
                </anchor>
              </controlPr>
            </control>
          </mc:Choice>
        </mc:AlternateContent>
        <mc:AlternateContent xmlns:mc="http://schemas.openxmlformats.org/markup-compatibility/2006">
          <mc:Choice Requires="x14">
            <control shapeId="258084" r:id="rId33" name="Group Box 36">
              <controlPr defaultSize="0" autoFill="0" autoPict="0">
                <anchor moveWithCells="1">
                  <from>
                    <xdr:col>6</xdr:col>
                    <xdr:colOff>28575</xdr:colOff>
                    <xdr:row>9</xdr:row>
                    <xdr:rowOff>276225</xdr:rowOff>
                  </from>
                  <to>
                    <xdr:col>15</xdr:col>
                    <xdr:colOff>628650</xdr:colOff>
                    <xdr:row>11</xdr:row>
                    <xdr:rowOff>28575</xdr:rowOff>
                  </to>
                </anchor>
              </controlPr>
            </control>
          </mc:Choice>
        </mc:AlternateContent>
        <mc:AlternateContent xmlns:mc="http://schemas.openxmlformats.org/markup-compatibility/2006">
          <mc:Choice Requires="x14">
            <control shapeId="258085" r:id="rId34" name="Option Button 37">
              <controlPr defaultSize="0" autoFill="0" autoLine="0" autoPict="0">
                <anchor moveWithCells="1">
                  <from>
                    <xdr:col>6</xdr:col>
                    <xdr:colOff>28575</xdr:colOff>
                    <xdr:row>11</xdr:row>
                    <xdr:rowOff>28575</xdr:rowOff>
                  </from>
                  <to>
                    <xdr:col>7</xdr:col>
                    <xdr:colOff>57150</xdr:colOff>
                    <xdr:row>11</xdr:row>
                    <xdr:rowOff>257175</xdr:rowOff>
                  </to>
                </anchor>
              </controlPr>
            </control>
          </mc:Choice>
        </mc:AlternateContent>
        <mc:AlternateContent xmlns:mc="http://schemas.openxmlformats.org/markup-compatibility/2006">
          <mc:Choice Requires="x14">
            <control shapeId="258086" r:id="rId35" name="Option Button 38">
              <controlPr defaultSize="0" autoFill="0" autoLine="0" autoPict="0">
                <anchor moveWithCells="1">
                  <from>
                    <xdr:col>8</xdr:col>
                    <xdr:colOff>28575</xdr:colOff>
                    <xdr:row>11</xdr:row>
                    <xdr:rowOff>28575</xdr:rowOff>
                  </from>
                  <to>
                    <xdr:col>9</xdr:col>
                    <xdr:colOff>57150</xdr:colOff>
                    <xdr:row>11</xdr:row>
                    <xdr:rowOff>257175</xdr:rowOff>
                  </to>
                </anchor>
              </controlPr>
            </control>
          </mc:Choice>
        </mc:AlternateContent>
        <mc:AlternateContent xmlns:mc="http://schemas.openxmlformats.org/markup-compatibility/2006">
          <mc:Choice Requires="x14">
            <control shapeId="258087" r:id="rId36" name="Option Button 39">
              <controlPr defaultSize="0" autoFill="0" autoLine="0" autoPict="0">
                <anchor moveWithCells="1">
                  <from>
                    <xdr:col>10</xdr:col>
                    <xdr:colOff>28575</xdr:colOff>
                    <xdr:row>11</xdr:row>
                    <xdr:rowOff>28575</xdr:rowOff>
                  </from>
                  <to>
                    <xdr:col>11</xdr:col>
                    <xdr:colOff>57150</xdr:colOff>
                    <xdr:row>11</xdr:row>
                    <xdr:rowOff>257175</xdr:rowOff>
                  </to>
                </anchor>
              </controlPr>
            </control>
          </mc:Choice>
        </mc:AlternateContent>
        <mc:AlternateContent xmlns:mc="http://schemas.openxmlformats.org/markup-compatibility/2006">
          <mc:Choice Requires="x14">
            <control shapeId="258088" r:id="rId37" name="Option Button 40">
              <controlPr defaultSize="0" autoFill="0" autoLine="0" autoPict="0">
                <anchor moveWithCells="1">
                  <from>
                    <xdr:col>12</xdr:col>
                    <xdr:colOff>38100</xdr:colOff>
                    <xdr:row>11</xdr:row>
                    <xdr:rowOff>28575</xdr:rowOff>
                  </from>
                  <to>
                    <xdr:col>13</xdr:col>
                    <xdr:colOff>66675</xdr:colOff>
                    <xdr:row>11</xdr:row>
                    <xdr:rowOff>257175</xdr:rowOff>
                  </to>
                </anchor>
              </controlPr>
            </control>
          </mc:Choice>
        </mc:AlternateContent>
        <mc:AlternateContent xmlns:mc="http://schemas.openxmlformats.org/markup-compatibility/2006">
          <mc:Choice Requires="x14">
            <control shapeId="258089" r:id="rId38" name="Option Button 41">
              <controlPr defaultSize="0" autoFill="0" autoLine="0" autoPict="0">
                <anchor moveWithCells="1">
                  <from>
                    <xdr:col>14</xdr:col>
                    <xdr:colOff>28575</xdr:colOff>
                    <xdr:row>11</xdr:row>
                    <xdr:rowOff>28575</xdr:rowOff>
                  </from>
                  <to>
                    <xdr:col>15</xdr:col>
                    <xdr:colOff>57150</xdr:colOff>
                    <xdr:row>11</xdr:row>
                    <xdr:rowOff>257175</xdr:rowOff>
                  </to>
                </anchor>
              </controlPr>
            </control>
          </mc:Choice>
        </mc:AlternateContent>
        <mc:AlternateContent xmlns:mc="http://schemas.openxmlformats.org/markup-compatibility/2006">
          <mc:Choice Requires="x14">
            <control shapeId="258090" r:id="rId39" name="Group Box 42">
              <controlPr defaultSize="0" autoFill="0" autoPict="0">
                <anchor moveWithCells="1">
                  <from>
                    <xdr:col>6</xdr:col>
                    <xdr:colOff>28575</xdr:colOff>
                    <xdr:row>10</xdr:row>
                    <xdr:rowOff>257175</xdr:rowOff>
                  </from>
                  <to>
                    <xdr:col>15</xdr:col>
                    <xdr:colOff>628650</xdr:colOff>
                    <xdr:row>12</xdr:row>
                    <xdr:rowOff>9525</xdr:rowOff>
                  </to>
                </anchor>
              </controlPr>
            </control>
          </mc:Choice>
        </mc:AlternateContent>
        <mc:AlternateContent xmlns:mc="http://schemas.openxmlformats.org/markup-compatibility/2006">
          <mc:Choice Requires="x14">
            <control shapeId="258091" r:id="rId40" name="Option Button 43">
              <controlPr defaultSize="0" autoFill="0" autoLine="0" autoPict="0">
                <anchor moveWithCells="1">
                  <from>
                    <xdr:col>6</xdr:col>
                    <xdr:colOff>28575</xdr:colOff>
                    <xdr:row>12</xdr:row>
                    <xdr:rowOff>28575</xdr:rowOff>
                  </from>
                  <to>
                    <xdr:col>7</xdr:col>
                    <xdr:colOff>57150</xdr:colOff>
                    <xdr:row>12</xdr:row>
                    <xdr:rowOff>257175</xdr:rowOff>
                  </to>
                </anchor>
              </controlPr>
            </control>
          </mc:Choice>
        </mc:AlternateContent>
        <mc:AlternateContent xmlns:mc="http://schemas.openxmlformats.org/markup-compatibility/2006">
          <mc:Choice Requires="x14">
            <control shapeId="258092" r:id="rId41" name="Option Button 44">
              <controlPr defaultSize="0" autoFill="0" autoLine="0" autoPict="0">
                <anchor moveWithCells="1">
                  <from>
                    <xdr:col>8</xdr:col>
                    <xdr:colOff>28575</xdr:colOff>
                    <xdr:row>12</xdr:row>
                    <xdr:rowOff>28575</xdr:rowOff>
                  </from>
                  <to>
                    <xdr:col>9</xdr:col>
                    <xdr:colOff>57150</xdr:colOff>
                    <xdr:row>12</xdr:row>
                    <xdr:rowOff>257175</xdr:rowOff>
                  </to>
                </anchor>
              </controlPr>
            </control>
          </mc:Choice>
        </mc:AlternateContent>
        <mc:AlternateContent xmlns:mc="http://schemas.openxmlformats.org/markup-compatibility/2006">
          <mc:Choice Requires="x14">
            <control shapeId="258093" r:id="rId42" name="Option Button 45">
              <controlPr defaultSize="0" autoFill="0" autoLine="0" autoPict="0">
                <anchor moveWithCells="1">
                  <from>
                    <xdr:col>10</xdr:col>
                    <xdr:colOff>28575</xdr:colOff>
                    <xdr:row>12</xdr:row>
                    <xdr:rowOff>28575</xdr:rowOff>
                  </from>
                  <to>
                    <xdr:col>11</xdr:col>
                    <xdr:colOff>57150</xdr:colOff>
                    <xdr:row>12</xdr:row>
                    <xdr:rowOff>257175</xdr:rowOff>
                  </to>
                </anchor>
              </controlPr>
            </control>
          </mc:Choice>
        </mc:AlternateContent>
        <mc:AlternateContent xmlns:mc="http://schemas.openxmlformats.org/markup-compatibility/2006">
          <mc:Choice Requires="x14">
            <control shapeId="258094" r:id="rId43" name="Option Button 46">
              <controlPr defaultSize="0" autoFill="0" autoLine="0" autoPict="0">
                <anchor moveWithCells="1">
                  <from>
                    <xdr:col>12</xdr:col>
                    <xdr:colOff>38100</xdr:colOff>
                    <xdr:row>12</xdr:row>
                    <xdr:rowOff>28575</xdr:rowOff>
                  </from>
                  <to>
                    <xdr:col>13</xdr:col>
                    <xdr:colOff>66675</xdr:colOff>
                    <xdr:row>12</xdr:row>
                    <xdr:rowOff>257175</xdr:rowOff>
                  </to>
                </anchor>
              </controlPr>
            </control>
          </mc:Choice>
        </mc:AlternateContent>
        <mc:AlternateContent xmlns:mc="http://schemas.openxmlformats.org/markup-compatibility/2006">
          <mc:Choice Requires="x14">
            <control shapeId="258095" r:id="rId44" name="Option Button 47">
              <controlPr defaultSize="0" autoFill="0" autoLine="0" autoPict="0">
                <anchor moveWithCells="1">
                  <from>
                    <xdr:col>14</xdr:col>
                    <xdr:colOff>28575</xdr:colOff>
                    <xdr:row>12</xdr:row>
                    <xdr:rowOff>28575</xdr:rowOff>
                  </from>
                  <to>
                    <xdr:col>15</xdr:col>
                    <xdr:colOff>57150</xdr:colOff>
                    <xdr:row>12</xdr:row>
                    <xdr:rowOff>257175</xdr:rowOff>
                  </to>
                </anchor>
              </controlPr>
            </control>
          </mc:Choice>
        </mc:AlternateContent>
        <mc:AlternateContent xmlns:mc="http://schemas.openxmlformats.org/markup-compatibility/2006">
          <mc:Choice Requires="x14">
            <control shapeId="258096" r:id="rId45" name="Group Box 48">
              <controlPr defaultSize="0" autoFill="0" autoPict="0">
                <anchor moveWithCells="1">
                  <from>
                    <xdr:col>6</xdr:col>
                    <xdr:colOff>28575</xdr:colOff>
                    <xdr:row>11</xdr:row>
                    <xdr:rowOff>257175</xdr:rowOff>
                  </from>
                  <to>
                    <xdr:col>15</xdr:col>
                    <xdr:colOff>628650</xdr:colOff>
                    <xdr:row>13</xdr:row>
                    <xdr:rowOff>9525</xdr:rowOff>
                  </to>
                </anchor>
              </controlPr>
            </control>
          </mc:Choice>
        </mc:AlternateContent>
        <mc:AlternateContent xmlns:mc="http://schemas.openxmlformats.org/markup-compatibility/2006">
          <mc:Choice Requires="x14">
            <control shapeId="258097" r:id="rId46" name="Option Button 49">
              <controlPr defaultSize="0" autoFill="0" autoLine="0" autoPict="0">
                <anchor moveWithCells="1">
                  <from>
                    <xdr:col>6</xdr:col>
                    <xdr:colOff>28575</xdr:colOff>
                    <xdr:row>13</xdr:row>
                    <xdr:rowOff>19050</xdr:rowOff>
                  </from>
                  <to>
                    <xdr:col>7</xdr:col>
                    <xdr:colOff>57150</xdr:colOff>
                    <xdr:row>13</xdr:row>
                    <xdr:rowOff>247650</xdr:rowOff>
                  </to>
                </anchor>
              </controlPr>
            </control>
          </mc:Choice>
        </mc:AlternateContent>
        <mc:AlternateContent xmlns:mc="http://schemas.openxmlformats.org/markup-compatibility/2006">
          <mc:Choice Requires="x14">
            <control shapeId="258098" r:id="rId47" name="Option Button 50">
              <controlPr defaultSize="0" autoFill="0" autoLine="0" autoPict="0">
                <anchor moveWithCells="1">
                  <from>
                    <xdr:col>8</xdr:col>
                    <xdr:colOff>28575</xdr:colOff>
                    <xdr:row>13</xdr:row>
                    <xdr:rowOff>19050</xdr:rowOff>
                  </from>
                  <to>
                    <xdr:col>9</xdr:col>
                    <xdr:colOff>57150</xdr:colOff>
                    <xdr:row>13</xdr:row>
                    <xdr:rowOff>247650</xdr:rowOff>
                  </to>
                </anchor>
              </controlPr>
            </control>
          </mc:Choice>
        </mc:AlternateContent>
        <mc:AlternateContent xmlns:mc="http://schemas.openxmlformats.org/markup-compatibility/2006">
          <mc:Choice Requires="x14">
            <control shapeId="258099" r:id="rId48" name="Option Button 51">
              <controlPr defaultSize="0" autoFill="0" autoLine="0" autoPict="0">
                <anchor moveWithCells="1">
                  <from>
                    <xdr:col>10</xdr:col>
                    <xdr:colOff>28575</xdr:colOff>
                    <xdr:row>13</xdr:row>
                    <xdr:rowOff>19050</xdr:rowOff>
                  </from>
                  <to>
                    <xdr:col>11</xdr:col>
                    <xdr:colOff>57150</xdr:colOff>
                    <xdr:row>13</xdr:row>
                    <xdr:rowOff>247650</xdr:rowOff>
                  </to>
                </anchor>
              </controlPr>
            </control>
          </mc:Choice>
        </mc:AlternateContent>
        <mc:AlternateContent xmlns:mc="http://schemas.openxmlformats.org/markup-compatibility/2006">
          <mc:Choice Requires="x14">
            <control shapeId="258100" r:id="rId49" name="Option Button 52">
              <controlPr defaultSize="0" autoFill="0" autoLine="0" autoPict="0">
                <anchor moveWithCells="1">
                  <from>
                    <xdr:col>12</xdr:col>
                    <xdr:colOff>38100</xdr:colOff>
                    <xdr:row>13</xdr:row>
                    <xdr:rowOff>19050</xdr:rowOff>
                  </from>
                  <to>
                    <xdr:col>13</xdr:col>
                    <xdr:colOff>66675</xdr:colOff>
                    <xdr:row>13</xdr:row>
                    <xdr:rowOff>247650</xdr:rowOff>
                  </to>
                </anchor>
              </controlPr>
            </control>
          </mc:Choice>
        </mc:AlternateContent>
        <mc:AlternateContent xmlns:mc="http://schemas.openxmlformats.org/markup-compatibility/2006">
          <mc:Choice Requires="x14">
            <control shapeId="258101" r:id="rId50" name="Option Button 53">
              <controlPr defaultSize="0" autoFill="0" autoLine="0" autoPict="0">
                <anchor moveWithCells="1">
                  <from>
                    <xdr:col>14</xdr:col>
                    <xdr:colOff>28575</xdr:colOff>
                    <xdr:row>13</xdr:row>
                    <xdr:rowOff>19050</xdr:rowOff>
                  </from>
                  <to>
                    <xdr:col>15</xdr:col>
                    <xdr:colOff>57150</xdr:colOff>
                    <xdr:row>13</xdr:row>
                    <xdr:rowOff>247650</xdr:rowOff>
                  </to>
                </anchor>
              </controlPr>
            </control>
          </mc:Choice>
        </mc:AlternateContent>
        <mc:AlternateContent xmlns:mc="http://schemas.openxmlformats.org/markup-compatibility/2006">
          <mc:Choice Requires="x14">
            <control shapeId="258102" r:id="rId51" name="Group Box 54">
              <controlPr defaultSize="0" autoFill="0" autoPict="0">
                <anchor moveWithCells="1">
                  <from>
                    <xdr:col>6</xdr:col>
                    <xdr:colOff>28575</xdr:colOff>
                    <xdr:row>12</xdr:row>
                    <xdr:rowOff>247650</xdr:rowOff>
                  </from>
                  <to>
                    <xdr:col>15</xdr:col>
                    <xdr:colOff>628650</xdr:colOff>
                    <xdr:row>14</xdr:row>
                    <xdr:rowOff>0</xdr:rowOff>
                  </to>
                </anchor>
              </controlPr>
            </control>
          </mc:Choice>
        </mc:AlternateContent>
        <mc:AlternateContent xmlns:mc="http://schemas.openxmlformats.org/markup-compatibility/2006">
          <mc:Choice Requires="x14">
            <control shapeId="258103" r:id="rId52" name="Option Button 55">
              <controlPr defaultSize="0" autoFill="0" autoLine="0" autoPict="0">
                <anchor moveWithCells="1">
                  <from>
                    <xdr:col>6</xdr:col>
                    <xdr:colOff>28575</xdr:colOff>
                    <xdr:row>14</xdr:row>
                    <xdr:rowOff>47625</xdr:rowOff>
                  </from>
                  <to>
                    <xdr:col>7</xdr:col>
                    <xdr:colOff>57150</xdr:colOff>
                    <xdr:row>14</xdr:row>
                    <xdr:rowOff>276225</xdr:rowOff>
                  </to>
                </anchor>
              </controlPr>
            </control>
          </mc:Choice>
        </mc:AlternateContent>
        <mc:AlternateContent xmlns:mc="http://schemas.openxmlformats.org/markup-compatibility/2006">
          <mc:Choice Requires="x14">
            <control shapeId="258104" r:id="rId53" name="Option Button 56">
              <controlPr defaultSize="0" autoFill="0" autoLine="0" autoPict="0">
                <anchor moveWithCells="1">
                  <from>
                    <xdr:col>8</xdr:col>
                    <xdr:colOff>28575</xdr:colOff>
                    <xdr:row>14</xdr:row>
                    <xdr:rowOff>47625</xdr:rowOff>
                  </from>
                  <to>
                    <xdr:col>9</xdr:col>
                    <xdr:colOff>57150</xdr:colOff>
                    <xdr:row>14</xdr:row>
                    <xdr:rowOff>276225</xdr:rowOff>
                  </to>
                </anchor>
              </controlPr>
            </control>
          </mc:Choice>
        </mc:AlternateContent>
        <mc:AlternateContent xmlns:mc="http://schemas.openxmlformats.org/markup-compatibility/2006">
          <mc:Choice Requires="x14">
            <control shapeId="258105" r:id="rId54" name="Option Button 57">
              <controlPr defaultSize="0" autoFill="0" autoLine="0" autoPict="0">
                <anchor moveWithCells="1">
                  <from>
                    <xdr:col>10</xdr:col>
                    <xdr:colOff>28575</xdr:colOff>
                    <xdr:row>14</xdr:row>
                    <xdr:rowOff>47625</xdr:rowOff>
                  </from>
                  <to>
                    <xdr:col>11</xdr:col>
                    <xdr:colOff>57150</xdr:colOff>
                    <xdr:row>14</xdr:row>
                    <xdr:rowOff>276225</xdr:rowOff>
                  </to>
                </anchor>
              </controlPr>
            </control>
          </mc:Choice>
        </mc:AlternateContent>
        <mc:AlternateContent xmlns:mc="http://schemas.openxmlformats.org/markup-compatibility/2006">
          <mc:Choice Requires="x14">
            <control shapeId="258106" r:id="rId55" name="Option Button 58">
              <controlPr defaultSize="0" autoFill="0" autoLine="0" autoPict="0">
                <anchor moveWithCells="1">
                  <from>
                    <xdr:col>12</xdr:col>
                    <xdr:colOff>38100</xdr:colOff>
                    <xdr:row>14</xdr:row>
                    <xdr:rowOff>47625</xdr:rowOff>
                  </from>
                  <to>
                    <xdr:col>13</xdr:col>
                    <xdr:colOff>66675</xdr:colOff>
                    <xdr:row>14</xdr:row>
                    <xdr:rowOff>276225</xdr:rowOff>
                  </to>
                </anchor>
              </controlPr>
            </control>
          </mc:Choice>
        </mc:AlternateContent>
        <mc:AlternateContent xmlns:mc="http://schemas.openxmlformats.org/markup-compatibility/2006">
          <mc:Choice Requires="x14">
            <control shapeId="258107" r:id="rId56" name="Option Button 59">
              <controlPr defaultSize="0" autoFill="0" autoLine="0" autoPict="0">
                <anchor moveWithCells="1">
                  <from>
                    <xdr:col>14</xdr:col>
                    <xdr:colOff>28575</xdr:colOff>
                    <xdr:row>14</xdr:row>
                    <xdr:rowOff>47625</xdr:rowOff>
                  </from>
                  <to>
                    <xdr:col>15</xdr:col>
                    <xdr:colOff>57150</xdr:colOff>
                    <xdr:row>14</xdr:row>
                    <xdr:rowOff>276225</xdr:rowOff>
                  </to>
                </anchor>
              </controlPr>
            </control>
          </mc:Choice>
        </mc:AlternateContent>
        <mc:AlternateContent xmlns:mc="http://schemas.openxmlformats.org/markup-compatibility/2006">
          <mc:Choice Requires="x14">
            <control shapeId="258108" r:id="rId57" name="Group Box 60">
              <controlPr defaultSize="0" autoFill="0" autoPict="0">
                <anchor moveWithCells="1">
                  <from>
                    <xdr:col>6</xdr:col>
                    <xdr:colOff>28575</xdr:colOff>
                    <xdr:row>13</xdr:row>
                    <xdr:rowOff>276225</xdr:rowOff>
                  </from>
                  <to>
                    <xdr:col>15</xdr:col>
                    <xdr:colOff>628650</xdr:colOff>
                    <xdr:row>15</xdr:row>
                    <xdr:rowOff>28575</xdr:rowOff>
                  </to>
                </anchor>
              </controlPr>
            </control>
          </mc:Choice>
        </mc:AlternateContent>
        <mc:AlternateContent xmlns:mc="http://schemas.openxmlformats.org/markup-compatibility/2006">
          <mc:Choice Requires="x14">
            <control shapeId="258109" r:id="rId58" name="Option Button 61">
              <controlPr defaultSize="0" autoFill="0" autoLine="0" autoPict="0">
                <anchor moveWithCells="1">
                  <from>
                    <xdr:col>6</xdr:col>
                    <xdr:colOff>28575</xdr:colOff>
                    <xdr:row>15</xdr:row>
                    <xdr:rowOff>38100</xdr:rowOff>
                  </from>
                  <to>
                    <xdr:col>7</xdr:col>
                    <xdr:colOff>57150</xdr:colOff>
                    <xdr:row>15</xdr:row>
                    <xdr:rowOff>266700</xdr:rowOff>
                  </to>
                </anchor>
              </controlPr>
            </control>
          </mc:Choice>
        </mc:AlternateContent>
        <mc:AlternateContent xmlns:mc="http://schemas.openxmlformats.org/markup-compatibility/2006">
          <mc:Choice Requires="x14">
            <control shapeId="258110" r:id="rId59" name="Option Button 62">
              <controlPr defaultSize="0" autoFill="0" autoLine="0" autoPict="0">
                <anchor moveWithCells="1">
                  <from>
                    <xdr:col>8</xdr:col>
                    <xdr:colOff>28575</xdr:colOff>
                    <xdr:row>15</xdr:row>
                    <xdr:rowOff>38100</xdr:rowOff>
                  </from>
                  <to>
                    <xdr:col>9</xdr:col>
                    <xdr:colOff>57150</xdr:colOff>
                    <xdr:row>15</xdr:row>
                    <xdr:rowOff>266700</xdr:rowOff>
                  </to>
                </anchor>
              </controlPr>
            </control>
          </mc:Choice>
        </mc:AlternateContent>
        <mc:AlternateContent xmlns:mc="http://schemas.openxmlformats.org/markup-compatibility/2006">
          <mc:Choice Requires="x14">
            <control shapeId="258111" r:id="rId60" name="Option Button 63">
              <controlPr defaultSize="0" autoFill="0" autoLine="0" autoPict="0">
                <anchor moveWithCells="1">
                  <from>
                    <xdr:col>10</xdr:col>
                    <xdr:colOff>28575</xdr:colOff>
                    <xdr:row>15</xdr:row>
                    <xdr:rowOff>38100</xdr:rowOff>
                  </from>
                  <to>
                    <xdr:col>11</xdr:col>
                    <xdr:colOff>57150</xdr:colOff>
                    <xdr:row>15</xdr:row>
                    <xdr:rowOff>266700</xdr:rowOff>
                  </to>
                </anchor>
              </controlPr>
            </control>
          </mc:Choice>
        </mc:AlternateContent>
        <mc:AlternateContent xmlns:mc="http://schemas.openxmlformats.org/markup-compatibility/2006">
          <mc:Choice Requires="x14">
            <control shapeId="258112" r:id="rId61" name="Option Button 64">
              <controlPr defaultSize="0" autoFill="0" autoLine="0" autoPict="0">
                <anchor moveWithCells="1">
                  <from>
                    <xdr:col>12</xdr:col>
                    <xdr:colOff>38100</xdr:colOff>
                    <xdr:row>15</xdr:row>
                    <xdr:rowOff>38100</xdr:rowOff>
                  </from>
                  <to>
                    <xdr:col>13</xdr:col>
                    <xdr:colOff>66675</xdr:colOff>
                    <xdr:row>15</xdr:row>
                    <xdr:rowOff>266700</xdr:rowOff>
                  </to>
                </anchor>
              </controlPr>
            </control>
          </mc:Choice>
        </mc:AlternateContent>
        <mc:AlternateContent xmlns:mc="http://schemas.openxmlformats.org/markup-compatibility/2006">
          <mc:Choice Requires="x14">
            <control shapeId="258113" r:id="rId62" name="Option Button 65">
              <controlPr defaultSize="0" autoFill="0" autoLine="0" autoPict="0">
                <anchor moveWithCells="1">
                  <from>
                    <xdr:col>14</xdr:col>
                    <xdr:colOff>28575</xdr:colOff>
                    <xdr:row>15</xdr:row>
                    <xdr:rowOff>38100</xdr:rowOff>
                  </from>
                  <to>
                    <xdr:col>15</xdr:col>
                    <xdr:colOff>57150</xdr:colOff>
                    <xdr:row>15</xdr:row>
                    <xdr:rowOff>266700</xdr:rowOff>
                  </to>
                </anchor>
              </controlPr>
            </control>
          </mc:Choice>
        </mc:AlternateContent>
        <mc:AlternateContent xmlns:mc="http://schemas.openxmlformats.org/markup-compatibility/2006">
          <mc:Choice Requires="x14">
            <control shapeId="258114" r:id="rId63" name="Group Box 66">
              <controlPr defaultSize="0" autoFill="0" autoPict="0">
                <anchor moveWithCells="1">
                  <from>
                    <xdr:col>6</xdr:col>
                    <xdr:colOff>28575</xdr:colOff>
                    <xdr:row>14</xdr:row>
                    <xdr:rowOff>276225</xdr:rowOff>
                  </from>
                  <to>
                    <xdr:col>15</xdr:col>
                    <xdr:colOff>628650</xdr:colOff>
                    <xdr:row>16</xdr:row>
                    <xdr:rowOff>28575</xdr:rowOff>
                  </to>
                </anchor>
              </controlPr>
            </control>
          </mc:Choice>
        </mc:AlternateContent>
        <mc:AlternateContent xmlns:mc="http://schemas.openxmlformats.org/markup-compatibility/2006">
          <mc:Choice Requires="x14">
            <control shapeId="258115" r:id="rId64" name="Option Button 67">
              <controlPr defaultSize="0" autoFill="0" autoLine="0" autoPict="0">
                <anchor moveWithCells="1">
                  <from>
                    <xdr:col>6</xdr:col>
                    <xdr:colOff>28575</xdr:colOff>
                    <xdr:row>16</xdr:row>
                    <xdr:rowOff>38100</xdr:rowOff>
                  </from>
                  <to>
                    <xdr:col>7</xdr:col>
                    <xdr:colOff>57150</xdr:colOff>
                    <xdr:row>16</xdr:row>
                    <xdr:rowOff>266700</xdr:rowOff>
                  </to>
                </anchor>
              </controlPr>
            </control>
          </mc:Choice>
        </mc:AlternateContent>
        <mc:AlternateContent xmlns:mc="http://schemas.openxmlformats.org/markup-compatibility/2006">
          <mc:Choice Requires="x14">
            <control shapeId="258116" r:id="rId65" name="Option Button 68">
              <controlPr defaultSize="0" autoFill="0" autoLine="0" autoPict="0">
                <anchor moveWithCells="1">
                  <from>
                    <xdr:col>8</xdr:col>
                    <xdr:colOff>28575</xdr:colOff>
                    <xdr:row>16</xdr:row>
                    <xdr:rowOff>38100</xdr:rowOff>
                  </from>
                  <to>
                    <xdr:col>9</xdr:col>
                    <xdr:colOff>57150</xdr:colOff>
                    <xdr:row>16</xdr:row>
                    <xdr:rowOff>266700</xdr:rowOff>
                  </to>
                </anchor>
              </controlPr>
            </control>
          </mc:Choice>
        </mc:AlternateContent>
        <mc:AlternateContent xmlns:mc="http://schemas.openxmlformats.org/markup-compatibility/2006">
          <mc:Choice Requires="x14">
            <control shapeId="258117" r:id="rId66" name="Option Button 69">
              <controlPr defaultSize="0" autoFill="0" autoLine="0" autoPict="0">
                <anchor moveWithCells="1">
                  <from>
                    <xdr:col>10</xdr:col>
                    <xdr:colOff>28575</xdr:colOff>
                    <xdr:row>16</xdr:row>
                    <xdr:rowOff>38100</xdr:rowOff>
                  </from>
                  <to>
                    <xdr:col>11</xdr:col>
                    <xdr:colOff>57150</xdr:colOff>
                    <xdr:row>16</xdr:row>
                    <xdr:rowOff>266700</xdr:rowOff>
                  </to>
                </anchor>
              </controlPr>
            </control>
          </mc:Choice>
        </mc:AlternateContent>
        <mc:AlternateContent xmlns:mc="http://schemas.openxmlformats.org/markup-compatibility/2006">
          <mc:Choice Requires="x14">
            <control shapeId="258118" r:id="rId67" name="Option Button 70">
              <controlPr defaultSize="0" autoFill="0" autoLine="0" autoPict="0">
                <anchor moveWithCells="1">
                  <from>
                    <xdr:col>12</xdr:col>
                    <xdr:colOff>38100</xdr:colOff>
                    <xdr:row>16</xdr:row>
                    <xdr:rowOff>38100</xdr:rowOff>
                  </from>
                  <to>
                    <xdr:col>13</xdr:col>
                    <xdr:colOff>66675</xdr:colOff>
                    <xdr:row>16</xdr:row>
                    <xdr:rowOff>266700</xdr:rowOff>
                  </to>
                </anchor>
              </controlPr>
            </control>
          </mc:Choice>
        </mc:AlternateContent>
        <mc:AlternateContent xmlns:mc="http://schemas.openxmlformats.org/markup-compatibility/2006">
          <mc:Choice Requires="x14">
            <control shapeId="258119" r:id="rId68" name="Option Button 71">
              <controlPr defaultSize="0" autoFill="0" autoLine="0" autoPict="0">
                <anchor moveWithCells="1">
                  <from>
                    <xdr:col>14</xdr:col>
                    <xdr:colOff>28575</xdr:colOff>
                    <xdr:row>16</xdr:row>
                    <xdr:rowOff>38100</xdr:rowOff>
                  </from>
                  <to>
                    <xdr:col>15</xdr:col>
                    <xdr:colOff>57150</xdr:colOff>
                    <xdr:row>16</xdr:row>
                    <xdr:rowOff>266700</xdr:rowOff>
                  </to>
                </anchor>
              </controlPr>
            </control>
          </mc:Choice>
        </mc:AlternateContent>
        <mc:AlternateContent xmlns:mc="http://schemas.openxmlformats.org/markup-compatibility/2006">
          <mc:Choice Requires="x14">
            <control shapeId="258120" r:id="rId69" name="Group Box 72">
              <controlPr defaultSize="0" autoFill="0" autoPict="0">
                <anchor moveWithCells="1">
                  <from>
                    <xdr:col>6</xdr:col>
                    <xdr:colOff>28575</xdr:colOff>
                    <xdr:row>15</xdr:row>
                    <xdr:rowOff>266700</xdr:rowOff>
                  </from>
                  <to>
                    <xdr:col>15</xdr:col>
                    <xdr:colOff>628650</xdr:colOff>
                    <xdr:row>17</xdr:row>
                    <xdr:rowOff>19050</xdr:rowOff>
                  </to>
                </anchor>
              </controlPr>
            </control>
          </mc:Choice>
        </mc:AlternateContent>
        <mc:AlternateContent xmlns:mc="http://schemas.openxmlformats.org/markup-compatibility/2006">
          <mc:Choice Requires="x14">
            <control shapeId="258121" r:id="rId70" name="Option Button 73">
              <controlPr defaultSize="0" autoFill="0" autoLine="0" autoPict="0">
                <anchor moveWithCells="1">
                  <from>
                    <xdr:col>6</xdr:col>
                    <xdr:colOff>28575</xdr:colOff>
                    <xdr:row>17</xdr:row>
                    <xdr:rowOff>200025</xdr:rowOff>
                  </from>
                  <to>
                    <xdr:col>7</xdr:col>
                    <xdr:colOff>57150</xdr:colOff>
                    <xdr:row>17</xdr:row>
                    <xdr:rowOff>428625</xdr:rowOff>
                  </to>
                </anchor>
              </controlPr>
            </control>
          </mc:Choice>
        </mc:AlternateContent>
        <mc:AlternateContent xmlns:mc="http://schemas.openxmlformats.org/markup-compatibility/2006">
          <mc:Choice Requires="x14">
            <control shapeId="258122" r:id="rId71" name="Option Button 74">
              <controlPr defaultSize="0" autoFill="0" autoLine="0" autoPict="0">
                <anchor moveWithCells="1">
                  <from>
                    <xdr:col>8</xdr:col>
                    <xdr:colOff>28575</xdr:colOff>
                    <xdr:row>17</xdr:row>
                    <xdr:rowOff>200025</xdr:rowOff>
                  </from>
                  <to>
                    <xdr:col>9</xdr:col>
                    <xdr:colOff>57150</xdr:colOff>
                    <xdr:row>17</xdr:row>
                    <xdr:rowOff>428625</xdr:rowOff>
                  </to>
                </anchor>
              </controlPr>
            </control>
          </mc:Choice>
        </mc:AlternateContent>
        <mc:AlternateContent xmlns:mc="http://schemas.openxmlformats.org/markup-compatibility/2006">
          <mc:Choice Requires="x14">
            <control shapeId="258123" r:id="rId72" name="Option Button 75">
              <controlPr defaultSize="0" autoFill="0" autoLine="0" autoPict="0">
                <anchor moveWithCells="1">
                  <from>
                    <xdr:col>10</xdr:col>
                    <xdr:colOff>28575</xdr:colOff>
                    <xdr:row>17</xdr:row>
                    <xdr:rowOff>200025</xdr:rowOff>
                  </from>
                  <to>
                    <xdr:col>11</xdr:col>
                    <xdr:colOff>57150</xdr:colOff>
                    <xdr:row>17</xdr:row>
                    <xdr:rowOff>428625</xdr:rowOff>
                  </to>
                </anchor>
              </controlPr>
            </control>
          </mc:Choice>
        </mc:AlternateContent>
        <mc:AlternateContent xmlns:mc="http://schemas.openxmlformats.org/markup-compatibility/2006">
          <mc:Choice Requires="x14">
            <control shapeId="258124" r:id="rId73" name="Option Button 76">
              <controlPr defaultSize="0" autoFill="0" autoLine="0" autoPict="0">
                <anchor moveWithCells="1">
                  <from>
                    <xdr:col>12</xdr:col>
                    <xdr:colOff>38100</xdr:colOff>
                    <xdr:row>17</xdr:row>
                    <xdr:rowOff>200025</xdr:rowOff>
                  </from>
                  <to>
                    <xdr:col>13</xdr:col>
                    <xdr:colOff>66675</xdr:colOff>
                    <xdr:row>17</xdr:row>
                    <xdr:rowOff>428625</xdr:rowOff>
                  </to>
                </anchor>
              </controlPr>
            </control>
          </mc:Choice>
        </mc:AlternateContent>
        <mc:AlternateContent xmlns:mc="http://schemas.openxmlformats.org/markup-compatibility/2006">
          <mc:Choice Requires="x14">
            <control shapeId="258125" r:id="rId74" name="Option Button 77">
              <controlPr defaultSize="0" autoFill="0" autoLine="0" autoPict="0">
                <anchor moveWithCells="1">
                  <from>
                    <xdr:col>14</xdr:col>
                    <xdr:colOff>28575</xdr:colOff>
                    <xdr:row>17</xdr:row>
                    <xdr:rowOff>200025</xdr:rowOff>
                  </from>
                  <to>
                    <xdr:col>15</xdr:col>
                    <xdr:colOff>57150</xdr:colOff>
                    <xdr:row>17</xdr:row>
                    <xdr:rowOff>428625</xdr:rowOff>
                  </to>
                </anchor>
              </controlPr>
            </control>
          </mc:Choice>
        </mc:AlternateContent>
        <mc:AlternateContent xmlns:mc="http://schemas.openxmlformats.org/markup-compatibility/2006">
          <mc:Choice Requires="x14">
            <control shapeId="258126" r:id="rId75" name="Group Box 78">
              <controlPr defaultSize="0" autoFill="0" autoPict="0">
                <anchor moveWithCells="1">
                  <from>
                    <xdr:col>6</xdr:col>
                    <xdr:colOff>28575</xdr:colOff>
                    <xdr:row>17</xdr:row>
                    <xdr:rowOff>133350</xdr:rowOff>
                  </from>
                  <to>
                    <xdr:col>15</xdr:col>
                    <xdr:colOff>628650</xdr:colOff>
                    <xdr:row>17</xdr:row>
                    <xdr:rowOff>495300</xdr:rowOff>
                  </to>
                </anchor>
              </controlPr>
            </control>
          </mc:Choice>
        </mc:AlternateContent>
        <mc:AlternateContent xmlns:mc="http://schemas.openxmlformats.org/markup-compatibility/2006">
          <mc:Choice Requires="x14">
            <control shapeId="258127" r:id="rId76" name="Check Box 79">
              <controlPr defaultSize="0" autoFill="0" autoLine="0" autoPict="0">
                <anchor moveWithCells="1">
                  <from>
                    <xdr:col>10</xdr:col>
                    <xdr:colOff>28575</xdr:colOff>
                    <xdr:row>22</xdr:row>
                    <xdr:rowOff>28575</xdr:rowOff>
                  </from>
                  <to>
                    <xdr:col>10</xdr:col>
                    <xdr:colOff>266700</xdr:colOff>
                    <xdr:row>22</xdr:row>
                    <xdr:rowOff>276225</xdr:rowOff>
                  </to>
                </anchor>
              </controlPr>
            </control>
          </mc:Choice>
        </mc:AlternateContent>
        <mc:AlternateContent xmlns:mc="http://schemas.openxmlformats.org/markup-compatibility/2006">
          <mc:Choice Requires="x14">
            <control shapeId="258128" r:id="rId77" name="Check Box 80">
              <controlPr defaultSize="0" autoFill="0" autoLine="0" autoPict="0">
                <anchor moveWithCells="1">
                  <from>
                    <xdr:col>10</xdr:col>
                    <xdr:colOff>28575</xdr:colOff>
                    <xdr:row>23</xdr:row>
                    <xdr:rowOff>19050</xdr:rowOff>
                  </from>
                  <to>
                    <xdr:col>10</xdr:col>
                    <xdr:colOff>266700</xdr:colOff>
                    <xdr:row>23</xdr:row>
                    <xdr:rowOff>266700</xdr:rowOff>
                  </to>
                </anchor>
              </controlPr>
            </control>
          </mc:Choice>
        </mc:AlternateContent>
        <mc:AlternateContent xmlns:mc="http://schemas.openxmlformats.org/markup-compatibility/2006">
          <mc:Choice Requires="x14">
            <control shapeId="258129" r:id="rId78" name="Check Box 81">
              <controlPr defaultSize="0" autoFill="0" autoLine="0" autoPict="0">
                <anchor moveWithCells="1">
                  <from>
                    <xdr:col>10</xdr:col>
                    <xdr:colOff>28575</xdr:colOff>
                    <xdr:row>24</xdr:row>
                    <xdr:rowOff>28575</xdr:rowOff>
                  </from>
                  <to>
                    <xdr:col>10</xdr:col>
                    <xdr:colOff>266700</xdr:colOff>
                    <xdr:row>24</xdr:row>
                    <xdr:rowOff>276225</xdr:rowOff>
                  </to>
                </anchor>
              </controlPr>
            </control>
          </mc:Choice>
        </mc:AlternateContent>
        <mc:AlternateContent xmlns:mc="http://schemas.openxmlformats.org/markup-compatibility/2006">
          <mc:Choice Requires="x14">
            <control shapeId="258130" r:id="rId79" name="Check Box 82">
              <controlPr defaultSize="0" autoFill="0" autoLine="0" autoPict="0">
                <anchor moveWithCells="1">
                  <from>
                    <xdr:col>10</xdr:col>
                    <xdr:colOff>28575</xdr:colOff>
                    <xdr:row>25</xdr:row>
                    <xdr:rowOff>28575</xdr:rowOff>
                  </from>
                  <to>
                    <xdr:col>10</xdr:col>
                    <xdr:colOff>266700</xdr:colOff>
                    <xdr:row>25</xdr:row>
                    <xdr:rowOff>276225</xdr:rowOff>
                  </to>
                </anchor>
              </controlPr>
            </control>
          </mc:Choice>
        </mc:AlternateContent>
        <mc:AlternateContent xmlns:mc="http://schemas.openxmlformats.org/markup-compatibility/2006">
          <mc:Choice Requires="x14">
            <control shapeId="258131" r:id="rId80" name="Check Box 83">
              <controlPr defaultSize="0" autoFill="0" autoLine="0" autoPict="0">
                <anchor moveWithCells="1">
                  <from>
                    <xdr:col>10</xdr:col>
                    <xdr:colOff>28575</xdr:colOff>
                    <xdr:row>26</xdr:row>
                    <xdr:rowOff>28575</xdr:rowOff>
                  </from>
                  <to>
                    <xdr:col>10</xdr:col>
                    <xdr:colOff>266700</xdr:colOff>
                    <xdr:row>26</xdr:row>
                    <xdr:rowOff>276225</xdr:rowOff>
                  </to>
                </anchor>
              </controlPr>
            </control>
          </mc:Choice>
        </mc:AlternateContent>
        <mc:AlternateContent xmlns:mc="http://schemas.openxmlformats.org/markup-compatibility/2006">
          <mc:Choice Requires="x14">
            <control shapeId="258132" r:id="rId81" name="Check Box 84">
              <controlPr defaultSize="0" autoFill="0" autoLine="0" autoPict="0">
                <anchor moveWithCells="1">
                  <from>
                    <xdr:col>10</xdr:col>
                    <xdr:colOff>28575</xdr:colOff>
                    <xdr:row>27</xdr:row>
                    <xdr:rowOff>19050</xdr:rowOff>
                  </from>
                  <to>
                    <xdr:col>10</xdr:col>
                    <xdr:colOff>266700</xdr:colOff>
                    <xdr:row>27</xdr:row>
                    <xdr:rowOff>266700</xdr:rowOff>
                  </to>
                </anchor>
              </controlPr>
            </control>
          </mc:Choice>
        </mc:AlternateContent>
        <mc:AlternateContent xmlns:mc="http://schemas.openxmlformats.org/markup-compatibility/2006">
          <mc:Choice Requires="x14">
            <control shapeId="258133" r:id="rId82" name="Check Box 85">
              <controlPr defaultSize="0" autoFill="0" autoLine="0" autoPict="0">
                <anchor moveWithCells="1">
                  <from>
                    <xdr:col>10</xdr:col>
                    <xdr:colOff>28575</xdr:colOff>
                    <xdr:row>28</xdr:row>
                    <xdr:rowOff>19050</xdr:rowOff>
                  </from>
                  <to>
                    <xdr:col>10</xdr:col>
                    <xdr:colOff>266700</xdr:colOff>
                    <xdr:row>28</xdr:row>
                    <xdr:rowOff>266700</xdr:rowOff>
                  </to>
                </anchor>
              </controlPr>
            </control>
          </mc:Choice>
        </mc:AlternateContent>
        <mc:AlternateContent xmlns:mc="http://schemas.openxmlformats.org/markup-compatibility/2006">
          <mc:Choice Requires="x14">
            <control shapeId="258134" r:id="rId83" name="Check Box 86">
              <controlPr defaultSize="0" autoFill="0" autoLine="0" autoPict="0">
                <anchor moveWithCells="1">
                  <from>
                    <xdr:col>10</xdr:col>
                    <xdr:colOff>28575</xdr:colOff>
                    <xdr:row>29</xdr:row>
                    <xdr:rowOff>28575</xdr:rowOff>
                  </from>
                  <to>
                    <xdr:col>10</xdr:col>
                    <xdr:colOff>266700</xdr:colOff>
                    <xdr:row>29</xdr:row>
                    <xdr:rowOff>276225</xdr:rowOff>
                  </to>
                </anchor>
              </controlPr>
            </control>
          </mc:Choice>
        </mc:AlternateContent>
        <mc:AlternateContent xmlns:mc="http://schemas.openxmlformats.org/markup-compatibility/2006">
          <mc:Choice Requires="x14">
            <control shapeId="258136" r:id="rId84" name="Option Button 88">
              <controlPr defaultSize="0" autoFill="0" autoLine="0" autoPict="0">
                <anchor moveWithCells="1">
                  <from>
                    <xdr:col>10</xdr:col>
                    <xdr:colOff>38100</xdr:colOff>
                    <xdr:row>30</xdr:row>
                    <xdr:rowOff>19050</xdr:rowOff>
                  </from>
                  <to>
                    <xdr:col>11</xdr:col>
                    <xdr:colOff>19050</xdr:colOff>
                    <xdr:row>30</xdr:row>
                    <xdr:rowOff>266700</xdr:rowOff>
                  </to>
                </anchor>
              </controlPr>
            </control>
          </mc:Choice>
        </mc:AlternateContent>
        <mc:AlternateContent xmlns:mc="http://schemas.openxmlformats.org/markup-compatibility/2006">
          <mc:Choice Requires="x14">
            <control shapeId="258137" r:id="rId85" name="Option Button 89">
              <controlPr defaultSize="0" autoFill="0" autoLine="0" autoPict="0">
                <anchor moveWithCells="1">
                  <from>
                    <xdr:col>10</xdr:col>
                    <xdr:colOff>38100</xdr:colOff>
                    <xdr:row>31</xdr:row>
                    <xdr:rowOff>19050</xdr:rowOff>
                  </from>
                  <to>
                    <xdr:col>11</xdr:col>
                    <xdr:colOff>19050</xdr:colOff>
                    <xdr:row>31</xdr:row>
                    <xdr:rowOff>266700</xdr:rowOff>
                  </to>
                </anchor>
              </controlPr>
            </control>
          </mc:Choice>
        </mc:AlternateContent>
        <mc:AlternateContent xmlns:mc="http://schemas.openxmlformats.org/markup-compatibility/2006">
          <mc:Choice Requires="x14">
            <control shapeId="258138" r:id="rId86" name="Option Button 90">
              <controlPr defaultSize="0" autoFill="0" autoLine="0" autoPict="0">
                <anchor moveWithCells="1">
                  <from>
                    <xdr:col>10</xdr:col>
                    <xdr:colOff>38100</xdr:colOff>
                    <xdr:row>32</xdr:row>
                    <xdr:rowOff>19050</xdr:rowOff>
                  </from>
                  <to>
                    <xdr:col>11</xdr:col>
                    <xdr:colOff>19050</xdr:colOff>
                    <xdr:row>32</xdr:row>
                    <xdr:rowOff>266700</xdr:rowOff>
                  </to>
                </anchor>
              </controlPr>
            </control>
          </mc:Choice>
        </mc:AlternateContent>
        <mc:AlternateContent xmlns:mc="http://schemas.openxmlformats.org/markup-compatibility/2006">
          <mc:Choice Requires="x14">
            <control shapeId="258140" r:id="rId87" name="Option Button 92">
              <controlPr defaultSize="0" autoFill="0" autoLine="0" autoPict="0">
                <anchor moveWithCells="1">
                  <from>
                    <xdr:col>10</xdr:col>
                    <xdr:colOff>38100</xdr:colOff>
                    <xdr:row>33</xdr:row>
                    <xdr:rowOff>19050</xdr:rowOff>
                  </from>
                  <to>
                    <xdr:col>11</xdr:col>
                    <xdr:colOff>19050</xdr:colOff>
                    <xdr:row>33</xdr:row>
                    <xdr:rowOff>266700</xdr:rowOff>
                  </to>
                </anchor>
              </controlPr>
            </control>
          </mc:Choice>
        </mc:AlternateContent>
        <mc:AlternateContent xmlns:mc="http://schemas.openxmlformats.org/markup-compatibility/2006">
          <mc:Choice Requires="x14">
            <control shapeId="258141" r:id="rId88" name="Group Box 93">
              <controlPr defaultSize="0" autoFill="0" autoPict="0">
                <anchor moveWithCells="1">
                  <from>
                    <xdr:col>10</xdr:col>
                    <xdr:colOff>9525</xdr:colOff>
                    <xdr:row>29</xdr:row>
                    <xdr:rowOff>276225</xdr:rowOff>
                  </from>
                  <to>
                    <xdr:col>11</xdr:col>
                    <xdr:colOff>38100</xdr:colOff>
                    <xdr:row>33</xdr:row>
                    <xdr:rowOff>276225</xdr:rowOff>
                  </to>
                </anchor>
              </controlPr>
            </control>
          </mc:Choice>
        </mc:AlternateContent>
        <mc:AlternateContent xmlns:mc="http://schemas.openxmlformats.org/markup-compatibility/2006">
          <mc:Choice Requires="x14">
            <control shapeId="258142" r:id="rId89" name="Option Button 94">
              <controlPr defaultSize="0" autoFill="0" autoLine="0" autoPict="0">
                <anchor moveWithCells="1">
                  <from>
                    <xdr:col>10</xdr:col>
                    <xdr:colOff>38100</xdr:colOff>
                    <xdr:row>34</xdr:row>
                    <xdr:rowOff>9525</xdr:rowOff>
                  </from>
                  <to>
                    <xdr:col>11</xdr:col>
                    <xdr:colOff>19050</xdr:colOff>
                    <xdr:row>34</xdr:row>
                    <xdr:rowOff>257175</xdr:rowOff>
                  </to>
                </anchor>
              </controlPr>
            </control>
          </mc:Choice>
        </mc:AlternateContent>
        <mc:AlternateContent xmlns:mc="http://schemas.openxmlformats.org/markup-compatibility/2006">
          <mc:Choice Requires="x14">
            <control shapeId="258143" r:id="rId90" name="Option Button 95">
              <controlPr defaultSize="0" autoFill="0" autoLine="0" autoPict="0">
                <anchor moveWithCells="1">
                  <from>
                    <xdr:col>10</xdr:col>
                    <xdr:colOff>38100</xdr:colOff>
                    <xdr:row>35</xdr:row>
                    <xdr:rowOff>9525</xdr:rowOff>
                  </from>
                  <to>
                    <xdr:col>11</xdr:col>
                    <xdr:colOff>19050</xdr:colOff>
                    <xdr:row>35</xdr:row>
                    <xdr:rowOff>257175</xdr:rowOff>
                  </to>
                </anchor>
              </controlPr>
            </control>
          </mc:Choice>
        </mc:AlternateContent>
        <mc:AlternateContent xmlns:mc="http://schemas.openxmlformats.org/markup-compatibility/2006">
          <mc:Choice Requires="x14">
            <control shapeId="258144" r:id="rId91" name="Option Button 96">
              <controlPr defaultSize="0" autoFill="0" autoLine="0" autoPict="0">
                <anchor moveWithCells="1">
                  <from>
                    <xdr:col>10</xdr:col>
                    <xdr:colOff>38100</xdr:colOff>
                    <xdr:row>36</xdr:row>
                    <xdr:rowOff>9525</xdr:rowOff>
                  </from>
                  <to>
                    <xdr:col>11</xdr:col>
                    <xdr:colOff>19050</xdr:colOff>
                    <xdr:row>36</xdr:row>
                    <xdr:rowOff>257175</xdr:rowOff>
                  </to>
                </anchor>
              </controlPr>
            </control>
          </mc:Choice>
        </mc:AlternateContent>
        <mc:AlternateContent xmlns:mc="http://schemas.openxmlformats.org/markup-compatibility/2006">
          <mc:Choice Requires="x14">
            <control shapeId="258145" r:id="rId92" name="Option Button 97">
              <controlPr defaultSize="0" autoFill="0" autoLine="0" autoPict="0">
                <anchor moveWithCells="1">
                  <from>
                    <xdr:col>10</xdr:col>
                    <xdr:colOff>38100</xdr:colOff>
                    <xdr:row>37</xdr:row>
                    <xdr:rowOff>9525</xdr:rowOff>
                  </from>
                  <to>
                    <xdr:col>11</xdr:col>
                    <xdr:colOff>19050</xdr:colOff>
                    <xdr:row>37</xdr:row>
                    <xdr:rowOff>257175</xdr:rowOff>
                  </to>
                </anchor>
              </controlPr>
            </control>
          </mc:Choice>
        </mc:AlternateContent>
        <mc:AlternateContent xmlns:mc="http://schemas.openxmlformats.org/markup-compatibility/2006">
          <mc:Choice Requires="x14">
            <control shapeId="258146" r:id="rId93" name="Group Box 98">
              <controlPr defaultSize="0" autoFill="0" autoPict="0">
                <anchor moveWithCells="1">
                  <from>
                    <xdr:col>10</xdr:col>
                    <xdr:colOff>9525</xdr:colOff>
                    <xdr:row>33</xdr:row>
                    <xdr:rowOff>266700</xdr:rowOff>
                  </from>
                  <to>
                    <xdr:col>11</xdr:col>
                    <xdr:colOff>38100</xdr:colOff>
                    <xdr:row>37</xdr:row>
                    <xdr:rowOff>266700</xdr:rowOff>
                  </to>
                </anchor>
              </controlPr>
            </control>
          </mc:Choice>
        </mc:AlternateContent>
        <mc:AlternateContent xmlns:mc="http://schemas.openxmlformats.org/markup-compatibility/2006">
          <mc:Choice Requires="x14">
            <control shapeId="258147" r:id="rId94" name="Option Button 99">
              <controlPr defaultSize="0" autoFill="0" autoLine="0" autoPict="0">
                <anchor moveWithCells="1">
                  <from>
                    <xdr:col>10</xdr:col>
                    <xdr:colOff>38100</xdr:colOff>
                    <xdr:row>38</xdr:row>
                    <xdr:rowOff>9525</xdr:rowOff>
                  </from>
                  <to>
                    <xdr:col>11</xdr:col>
                    <xdr:colOff>19050</xdr:colOff>
                    <xdr:row>38</xdr:row>
                    <xdr:rowOff>257175</xdr:rowOff>
                  </to>
                </anchor>
              </controlPr>
            </control>
          </mc:Choice>
        </mc:AlternateContent>
        <mc:AlternateContent xmlns:mc="http://schemas.openxmlformats.org/markup-compatibility/2006">
          <mc:Choice Requires="x14">
            <control shapeId="258148" r:id="rId95" name="Option Button 100">
              <controlPr defaultSize="0" autoFill="0" autoLine="0" autoPict="0">
                <anchor moveWithCells="1">
                  <from>
                    <xdr:col>10</xdr:col>
                    <xdr:colOff>38100</xdr:colOff>
                    <xdr:row>39</xdr:row>
                    <xdr:rowOff>9525</xdr:rowOff>
                  </from>
                  <to>
                    <xdr:col>11</xdr:col>
                    <xdr:colOff>19050</xdr:colOff>
                    <xdr:row>39</xdr:row>
                    <xdr:rowOff>257175</xdr:rowOff>
                  </to>
                </anchor>
              </controlPr>
            </control>
          </mc:Choice>
        </mc:AlternateContent>
        <mc:AlternateContent xmlns:mc="http://schemas.openxmlformats.org/markup-compatibility/2006">
          <mc:Choice Requires="x14">
            <control shapeId="258149" r:id="rId96" name="Option Button 101">
              <controlPr defaultSize="0" autoFill="0" autoLine="0" autoPict="0">
                <anchor moveWithCells="1">
                  <from>
                    <xdr:col>10</xdr:col>
                    <xdr:colOff>38100</xdr:colOff>
                    <xdr:row>40</xdr:row>
                    <xdr:rowOff>9525</xdr:rowOff>
                  </from>
                  <to>
                    <xdr:col>11</xdr:col>
                    <xdr:colOff>19050</xdr:colOff>
                    <xdr:row>40</xdr:row>
                    <xdr:rowOff>257175</xdr:rowOff>
                  </to>
                </anchor>
              </controlPr>
            </control>
          </mc:Choice>
        </mc:AlternateContent>
        <mc:AlternateContent xmlns:mc="http://schemas.openxmlformats.org/markup-compatibility/2006">
          <mc:Choice Requires="x14">
            <control shapeId="258150" r:id="rId97" name="Option Button 102">
              <controlPr defaultSize="0" autoFill="0" autoLine="0" autoPict="0">
                <anchor moveWithCells="1">
                  <from>
                    <xdr:col>10</xdr:col>
                    <xdr:colOff>38100</xdr:colOff>
                    <xdr:row>41</xdr:row>
                    <xdr:rowOff>9525</xdr:rowOff>
                  </from>
                  <to>
                    <xdr:col>11</xdr:col>
                    <xdr:colOff>19050</xdr:colOff>
                    <xdr:row>41</xdr:row>
                    <xdr:rowOff>257175</xdr:rowOff>
                  </to>
                </anchor>
              </controlPr>
            </control>
          </mc:Choice>
        </mc:AlternateContent>
        <mc:AlternateContent xmlns:mc="http://schemas.openxmlformats.org/markup-compatibility/2006">
          <mc:Choice Requires="x14">
            <control shapeId="258151" r:id="rId98" name="Group Box 103">
              <controlPr defaultSize="0" autoFill="0" autoPict="0">
                <anchor moveWithCells="1">
                  <from>
                    <xdr:col>10</xdr:col>
                    <xdr:colOff>9525</xdr:colOff>
                    <xdr:row>37</xdr:row>
                    <xdr:rowOff>266700</xdr:rowOff>
                  </from>
                  <to>
                    <xdr:col>11</xdr:col>
                    <xdr:colOff>38100</xdr:colOff>
                    <xdr:row>41</xdr:row>
                    <xdr:rowOff>266700</xdr:rowOff>
                  </to>
                </anchor>
              </controlPr>
            </control>
          </mc:Choice>
        </mc:AlternateContent>
        <mc:AlternateContent xmlns:mc="http://schemas.openxmlformats.org/markup-compatibility/2006">
          <mc:Choice Requires="x14">
            <control shapeId="258152" r:id="rId99" name="Option Button 104">
              <controlPr defaultSize="0" autoFill="0" autoLine="0" autoPict="0">
                <anchor moveWithCells="1">
                  <from>
                    <xdr:col>10</xdr:col>
                    <xdr:colOff>38100</xdr:colOff>
                    <xdr:row>42</xdr:row>
                    <xdr:rowOff>19050</xdr:rowOff>
                  </from>
                  <to>
                    <xdr:col>11</xdr:col>
                    <xdr:colOff>19050</xdr:colOff>
                    <xdr:row>42</xdr:row>
                    <xdr:rowOff>266700</xdr:rowOff>
                  </to>
                </anchor>
              </controlPr>
            </control>
          </mc:Choice>
        </mc:AlternateContent>
        <mc:AlternateContent xmlns:mc="http://schemas.openxmlformats.org/markup-compatibility/2006">
          <mc:Choice Requires="x14">
            <control shapeId="258153" r:id="rId100" name="Option Button 105">
              <controlPr defaultSize="0" autoFill="0" autoLine="0" autoPict="0">
                <anchor moveWithCells="1">
                  <from>
                    <xdr:col>10</xdr:col>
                    <xdr:colOff>38100</xdr:colOff>
                    <xdr:row>43</xdr:row>
                    <xdr:rowOff>19050</xdr:rowOff>
                  </from>
                  <to>
                    <xdr:col>11</xdr:col>
                    <xdr:colOff>19050</xdr:colOff>
                    <xdr:row>43</xdr:row>
                    <xdr:rowOff>266700</xdr:rowOff>
                  </to>
                </anchor>
              </controlPr>
            </control>
          </mc:Choice>
        </mc:AlternateContent>
        <mc:AlternateContent xmlns:mc="http://schemas.openxmlformats.org/markup-compatibility/2006">
          <mc:Choice Requires="x14">
            <control shapeId="258154" r:id="rId101" name="Option Button 106">
              <controlPr defaultSize="0" autoFill="0" autoLine="0" autoPict="0">
                <anchor moveWithCells="1">
                  <from>
                    <xdr:col>10</xdr:col>
                    <xdr:colOff>38100</xdr:colOff>
                    <xdr:row>44</xdr:row>
                    <xdr:rowOff>19050</xdr:rowOff>
                  </from>
                  <to>
                    <xdr:col>11</xdr:col>
                    <xdr:colOff>19050</xdr:colOff>
                    <xdr:row>44</xdr:row>
                    <xdr:rowOff>266700</xdr:rowOff>
                  </to>
                </anchor>
              </controlPr>
            </control>
          </mc:Choice>
        </mc:AlternateContent>
        <mc:AlternateContent xmlns:mc="http://schemas.openxmlformats.org/markup-compatibility/2006">
          <mc:Choice Requires="x14">
            <control shapeId="258155" r:id="rId102" name="Option Button 107">
              <controlPr defaultSize="0" autoFill="0" autoLine="0" autoPict="0">
                <anchor moveWithCells="1">
                  <from>
                    <xdr:col>10</xdr:col>
                    <xdr:colOff>38100</xdr:colOff>
                    <xdr:row>45</xdr:row>
                    <xdr:rowOff>19050</xdr:rowOff>
                  </from>
                  <to>
                    <xdr:col>11</xdr:col>
                    <xdr:colOff>19050</xdr:colOff>
                    <xdr:row>45</xdr:row>
                    <xdr:rowOff>266700</xdr:rowOff>
                  </to>
                </anchor>
              </controlPr>
            </control>
          </mc:Choice>
        </mc:AlternateContent>
        <mc:AlternateContent xmlns:mc="http://schemas.openxmlformats.org/markup-compatibility/2006">
          <mc:Choice Requires="x14">
            <control shapeId="258156" r:id="rId103" name="Group Box 108">
              <controlPr defaultSize="0" autoFill="0" autoPict="0">
                <anchor moveWithCells="1">
                  <from>
                    <xdr:col>10</xdr:col>
                    <xdr:colOff>9525</xdr:colOff>
                    <xdr:row>41</xdr:row>
                    <xdr:rowOff>276225</xdr:rowOff>
                  </from>
                  <to>
                    <xdr:col>11</xdr:col>
                    <xdr:colOff>38100</xdr:colOff>
                    <xdr:row>45</xdr:row>
                    <xdr:rowOff>276225</xdr:rowOff>
                  </to>
                </anchor>
              </controlPr>
            </control>
          </mc:Choice>
        </mc:AlternateContent>
        <mc:AlternateContent xmlns:mc="http://schemas.openxmlformats.org/markup-compatibility/2006">
          <mc:Choice Requires="x14">
            <control shapeId="258157" r:id="rId104" name="Option Button 109">
              <controlPr defaultSize="0" autoFill="0" autoLine="0" autoPict="0">
                <anchor moveWithCells="1">
                  <from>
                    <xdr:col>10</xdr:col>
                    <xdr:colOff>38100</xdr:colOff>
                    <xdr:row>46</xdr:row>
                    <xdr:rowOff>19050</xdr:rowOff>
                  </from>
                  <to>
                    <xdr:col>11</xdr:col>
                    <xdr:colOff>19050</xdr:colOff>
                    <xdr:row>46</xdr:row>
                    <xdr:rowOff>266700</xdr:rowOff>
                  </to>
                </anchor>
              </controlPr>
            </control>
          </mc:Choice>
        </mc:AlternateContent>
        <mc:AlternateContent xmlns:mc="http://schemas.openxmlformats.org/markup-compatibility/2006">
          <mc:Choice Requires="x14">
            <control shapeId="258158" r:id="rId105" name="Option Button 110">
              <controlPr defaultSize="0" autoFill="0" autoLine="0" autoPict="0">
                <anchor moveWithCells="1">
                  <from>
                    <xdr:col>10</xdr:col>
                    <xdr:colOff>38100</xdr:colOff>
                    <xdr:row>47</xdr:row>
                    <xdr:rowOff>19050</xdr:rowOff>
                  </from>
                  <to>
                    <xdr:col>11</xdr:col>
                    <xdr:colOff>19050</xdr:colOff>
                    <xdr:row>47</xdr:row>
                    <xdr:rowOff>266700</xdr:rowOff>
                  </to>
                </anchor>
              </controlPr>
            </control>
          </mc:Choice>
        </mc:AlternateContent>
        <mc:AlternateContent xmlns:mc="http://schemas.openxmlformats.org/markup-compatibility/2006">
          <mc:Choice Requires="x14">
            <control shapeId="258159" r:id="rId106" name="Option Button 111">
              <controlPr defaultSize="0" autoFill="0" autoLine="0" autoPict="0">
                <anchor moveWithCells="1">
                  <from>
                    <xdr:col>10</xdr:col>
                    <xdr:colOff>38100</xdr:colOff>
                    <xdr:row>48</xdr:row>
                    <xdr:rowOff>19050</xdr:rowOff>
                  </from>
                  <to>
                    <xdr:col>11</xdr:col>
                    <xdr:colOff>19050</xdr:colOff>
                    <xdr:row>48</xdr:row>
                    <xdr:rowOff>266700</xdr:rowOff>
                  </to>
                </anchor>
              </controlPr>
            </control>
          </mc:Choice>
        </mc:AlternateContent>
        <mc:AlternateContent xmlns:mc="http://schemas.openxmlformats.org/markup-compatibility/2006">
          <mc:Choice Requires="x14">
            <control shapeId="258160" r:id="rId107" name="Option Button 112">
              <controlPr defaultSize="0" autoFill="0" autoLine="0" autoPict="0">
                <anchor moveWithCells="1">
                  <from>
                    <xdr:col>10</xdr:col>
                    <xdr:colOff>38100</xdr:colOff>
                    <xdr:row>49</xdr:row>
                    <xdr:rowOff>19050</xdr:rowOff>
                  </from>
                  <to>
                    <xdr:col>11</xdr:col>
                    <xdr:colOff>19050</xdr:colOff>
                    <xdr:row>49</xdr:row>
                    <xdr:rowOff>266700</xdr:rowOff>
                  </to>
                </anchor>
              </controlPr>
            </control>
          </mc:Choice>
        </mc:AlternateContent>
        <mc:AlternateContent xmlns:mc="http://schemas.openxmlformats.org/markup-compatibility/2006">
          <mc:Choice Requires="x14">
            <control shapeId="258161" r:id="rId108" name="Group Box 113">
              <controlPr defaultSize="0" autoFill="0" autoPict="0">
                <anchor moveWithCells="1">
                  <from>
                    <xdr:col>10</xdr:col>
                    <xdr:colOff>9525</xdr:colOff>
                    <xdr:row>45</xdr:row>
                    <xdr:rowOff>276225</xdr:rowOff>
                  </from>
                  <to>
                    <xdr:col>11</xdr:col>
                    <xdr:colOff>38100</xdr:colOff>
                    <xdr:row>49</xdr:row>
                    <xdr:rowOff>276225</xdr:rowOff>
                  </to>
                </anchor>
              </controlPr>
            </control>
          </mc:Choice>
        </mc:AlternateContent>
        <mc:AlternateContent xmlns:mc="http://schemas.openxmlformats.org/markup-compatibility/2006">
          <mc:Choice Requires="x14">
            <control shapeId="258162" r:id="rId109" name="Option Button 114">
              <controlPr defaultSize="0" autoFill="0" autoLine="0" autoPict="0">
                <anchor moveWithCells="1">
                  <from>
                    <xdr:col>10</xdr:col>
                    <xdr:colOff>38100</xdr:colOff>
                    <xdr:row>50</xdr:row>
                    <xdr:rowOff>28575</xdr:rowOff>
                  </from>
                  <to>
                    <xdr:col>11</xdr:col>
                    <xdr:colOff>19050</xdr:colOff>
                    <xdr:row>50</xdr:row>
                    <xdr:rowOff>276225</xdr:rowOff>
                  </to>
                </anchor>
              </controlPr>
            </control>
          </mc:Choice>
        </mc:AlternateContent>
        <mc:AlternateContent xmlns:mc="http://schemas.openxmlformats.org/markup-compatibility/2006">
          <mc:Choice Requires="x14">
            <control shapeId="258163" r:id="rId110" name="Option Button 115">
              <controlPr defaultSize="0" autoFill="0" autoLine="0" autoPict="0">
                <anchor moveWithCells="1">
                  <from>
                    <xdr:col>10</xdr:col>
                    <xdr:colOff>38100</xdr:colOff>
                    <xdr:row>51</xdr:row>
                    <xdr:rowOff>28575</xdr:rowOff>
                  </from>
                  <to>
                    <xdr:col>11</xdr:col>
                    <xdr:colOff>19050</xdr:colOff>
                    <xdr:row>51</xdr:row>
                    <xdr:rowOff>276225</xdr:rowOff>
                  </to>
                </anchor>
              </controlPr>
            </control>
          </mc:Choice>
        </mc:AlternateContent>
        <mc:AlternateContent xmlns:mc="http://schemas.openxmlformats.org/markup-compatibility/2006">
          <mc:Choice Requires="x14">
            <control shapeId="258164" r:id="rId111" name="Option Button 116">
              <controlPr defaultSize="0" autoFill="0" autoLine="0" autoPict="0">
                <anchor moveWithCells="1">
                  <from>
                    <xdr:col>10</xdr:col>
                    <xdr:colOff>38100</xdr:colOff>
                    <xdr:row>52</xdr:row>
                    <xdr:rowOff>28575</xdr:rowOff>
                  </from>
                  <to>
                    <xdr:col>11</xdr:col>
                    <xdr:colOff>19050</xdr:colOff>
                    <xdr:row>52</xdr:row>
                    <xdr:rowOff>276225</xdr:rowOff>
                  </to>
                </anchor>
              </controlPr>
            </control>
          </mc:Choice>
        </mc:AlternateContent>
        <mc:AlternateContent xmlns:mc="http://schemas.openxmlformats.org/markup-compatibility/2006">
          <mc:Choice Requires="x14">
            <control shapeId="258165" r:id="rId112" name="Option Button 117">
              <controlPr defaultSize="0" autoFill="0" autoLine="0" autoPict="0">
                <anchor moveWithCells="1">
                  <from>
                    <xdr:col>10</xdr:col>
                    <xdr:colOff>38100</xdr:colOff>
                    <xdr:row>53</xdr:row>
                    <xdr:rowOff>28575</xdr:rowOff>
                  </from>
                  <to>
                    <xdr:col>11</xdr:col>
                    <xdr:colOff>19050</xdr:colOff>
                    <xdr:row>53</xdr:row>
                    <xdr:rowOff>276225</xdr:rowOff>
                  </to>
                </anchor>
              </controlPr>
            </control>
          </mc:Choice>
        </mc:AlternateContent>
        <mc:AlternateContent xmlns:mc="http://schemas.openxmlformats.org/markup-compatibility/2006">
          <mc:Choice Requires="x14">
            <control shapeId="258166" r:id="rId113" name="Group Box 118">
              <controlPr defaultSize="0" autoFill="0" autoPict="0">
                <anchor moveWithCells="1">
                  <from>
                    <xdr:col>10</xdr:col>
                    <xdr:colOff>9525</xdr:colOff>
                    <xdr:row>50</xdr:row>
                    <xdr:rowOff>0</xdr:rowOff>
                  </from>
                  <to>
                    <xdr:col>11</xdr:col>
                    <xdr:colOff>38100</xdr:colOff>
                    <xdr:row>54</xdr:row>
                    <xdr:rowOff>0</xdr:rowOff>
                  </to>
                </anchor>
              </controlPr>
            </control>
          </mc:Choice>
        </mc:AlternateContent>
        <mc:AlternateContent xmlns:mc="http://schemas.openxmlformats.org/markup-compatibility/2006">
          <mc:Choice Requires="x14">
            <control shapeId="258167" r:id="rId114" name="Option Button 119">
              <controlPr defaultSize="0" autoFill="0" autoLine="0" autoPict="0">
                <anchor moveWithCells="1">
                  <from>
                    <xdr:col>10</xdr:col>
                    <xdr:colOff>38100</xdr:colOff>
                    <xdr:row>54</xdr:row>
                    <xdr:rowOff>19050</xdr:rowOff>
                  </from>
                  <to>
                    <xdr:col>11</xdr:col>
                    <xdr:colOff>19050</xdr:colOff>
                    <xdr:row>54</xdr:row>
                    <xdr:rowOff>266700</xdr:rowOff>
                  </to>
                </anchor>
              </controlPr>
            </control>
          </mc:Choice>
        </mc:AlternateContent>
        <mc:AlternateContent xmlns:mc="http://schemas.openxmlformats.org/markup-compatibility/2006">
          <mc:Choice Requires="x14">
            <control shapeId="258168" r:id="rId115" name="Option Button 120">
              <controlPr defaultSize="0" autoFill="0" autoLine="0" autoPict="0">
                <anchor moveWithCells="1">
                  <from>
                    <xdr:col>10</xdr:col>
                    <xdr:colOff>38100</xdr:colOff>
                    <xdr:row>55</xdr:row>
                    <xdr:rowOff>19050</xdr:rowOff>
                  </from>
                  <to>
                    <xdr:col>11</xdr:col>
                    <xdr:colOff>19050</xdr:colOff>
                    <xdr:row>55</xdr:row>
                    <xdr:rowOff>266700</xdr:rowOff>
                  </to>
                </anchor>
              </controlPr>
            </control>
          </mc:Choice>
        </mc:AlternateContent>
        <mc:AlternateContent xmlns:mc="http://schemas.openxmlformats.org/markup-compatibility/2006">
          <mc:Choice Requires="x14">
            <control shapeId="258169" r:id="rId116" name="Option Button 121">
              <controlPr defaultSize="0" autoFill="0" autoLine="0" autoPict="0">
                <anchor moveWithCells="1">
                  <from>
                    <xdr:col>10</xdr:col>
                    <xdr:colOff>38100</xdr:colOff>
                    <xdr:row>56</xdr:row>
                    <xdr:rowOff>19050</xdr:rowOff>
                  </from>
                  <to>
                    <xdr:col>11</xdr:col>
                    <xdr:colOff>19050</xdr:colOff>
                    <xdr:row>56</xdr:row>
                    <xdr:rowOff>266700</xdr:rowOff>
                  </to>
                </anchor>
              </controlPr>
            </control>
          </mc:Choice>
        </mc:AlternateContent>
        <mc:AlternateContent xmlns:mc="http://schemas.openxmlformats.org/markup-compatibility/2006">
          <mc:Choice Requires="x14">
            <control shapeId="258170" r:id="rId117" name="Option Button 122">
              <controlPr defaultSize="0" autoFill="0" autoLine="0" autoPict="0">
                <anchor moveWithCells="1">
                  <from>
                    <xdr:col>10</xdr:col>
                    <xdr:colOff>38100</xdr:colOff>
                    <xdr:row>57</xdr:row>
                    <xdr:rowOff>19050</xdr:rowOff>
                  </from>
                  <to>
                    <xdr:col>11</xdr:col>
                    <xdr:colOff>19050</xdr:colOff>
                    <xdr:row>57</xdr:row>
                    <xdr:rowOff>266700</xdr:rowOff>
                  </to>
                </anchor>
              </controlPr>
            </control>
          </mc:Choice>
        </mc:AlternateContent>
        <mc:AlternateContent xmlns:mc="http://schemas.openxmlformats.org/markup-compatibility/2006">
          <mc:Choice Requires="x14">
            <control shapeId="258171" r:id="rId118" name="Group Box 123">
              <controlPr defaultSize="0" autoFill="0" autoPict="0">
                <anchor moveWithCells="1">
                  <from>
                    <xdr:col>10</xdr:col>
                    <xdr:colOff>9525</xdr:colOff>
                    <xdr:row>53</xdr:row>
                    <xdr:rowOff>276225</xdr:rowOff>
                  </from>
                  <to>
                    <xdr:col>11</xdr:col>
                    <xdr:colOff>38100</xdr:colOff>
                    <xdr:row>57</xdr:row>
                    <xdr:rowOff>276225</xdr:rowOff>
                  </to>
                </anchor>
              </controlPr>
            </control>
          </mc:Choice>
        </mc:AlternateContent>
        <mc:AlternateContent xmlns:mc="http://schemas.openxmlformats.org/markup-compatibility/2006">
          <mc:Choice Requires="x14">
            <control shapeId="258173" r:id="rId119" name="Option Button 125">
              <controlPr defaultSize="0" autoFill="0" autoLine="0" autoPict="0">
                <anchor moveWithCells="1">
                  <from>
                    <xdr:col>6</xdr:col>
                    <xdr:colOff>28575</xdr:colOff>
                    <xdr:row>6</xdr:row>
                    <xdr:rowOff>28575</xdr:rowOff>
                  </from>
                  <to>
                    <xdr:col>7</xdr:col>
                    <xdr:colOff>57150</xdr:colOff>
                    <xdr:row>6</xdr:row>
                    <xdr:rowOff>266700</xdr:rowOff>
                  </to>
                </anchor>
              </controlPr>
            </control>
          </mc:Choice>
        </mc:AlternateContent>
        <mc:AlternateContent xmlns:mc="http://schemas.openxmlformats.org/markup-compatibility/2006">
          <mc:Choice Requires="x14">
            <control shapeId="258174" r:id="rId120" name="Option Button 126">
              <controlPr defaultSize="0" autoFill="0" autoLine="0" autoPict="0">
                <anchor moveWithCells="1">
                  <from>
                    <xdr:col>8</xdr:col>
                    <xdr:colOff>28575</xdr:colOff>
                    <xdr:row>6</xdr:row>
                    <xdr:rowOff>28575</xdr:rowOff>
                  </from>
                  <to>
                    <xdr:col>9</xdr:col>
                    <xdr:colOff>57150</xdr:colOff>
                    <xdr:row>6</xdr:row>
                    <xdr:rowOff>266700</xdr:rowOff>
                  </to>
                </anchor>
              </controlPr>
            </control>
          </mc:Choice>
        </mc:AlternateContent>
        <mc:AlternateContent xmlns:mc="http://schemas.openxmlformats.org/markup-compatibility/2006">
          <mc:Choice Requires="x14">
            <control shapeId="258175" r:id="rId121" name="Option Button 127">
              <controlPr defaultSize="0" autoFill="0" autoLine="0" autoPict="0">
                <anchor moveWithCells="1">
                  <from>
                    <xdr:col>10</xdr:col>
                    <xdr:colOff>28575</xdr:colOff>
                    <xdr:row>6</xdr:row>
                    <xdr:rowOff>28575</xdr:rowOff>
                  </from>
                  <to>
                    <xdr:col>11</xdr:col>
                    <xdr:colOff>57150</xdr:colOff>
                    <xdr:row>6</xdr:row>
                    <xdr:rowOff>266700</xdr:rowOff>
                  </to>
                </anchor>
              </controlPr>
            </control>
          </mc:Choice>
        </mc:AlternateContent>
        <mc:AlternateContent xmlns:mc="http://schemas.openxmlformats.org/markup-compatibility/2006">
          <mc:Choice Requires="x14">
            <control shapeId="258176" r:id="rId122" name="Option Button 128">
              <controlPr defaultSize="0" autoFill="0" autoLine="0" autoPict="0">
                <anchor moveWithCells="1">
                  <from>
                    <xdr:col>12</xdr:col>
                    <xdr:colOff>38100</xdr:colOff>
                    <xdr:row>6</xdr:row>
                    <xdr:rowOff>28575</xdr:rowOff>
                  </from>
                  <to>
                    <xdr:col>13</xdr:col>
                    <xdr:colOff>66675</xdr:colOff>
                    <xdr:row>6</xdr:row>
                    <xdr:rowOff>266700</xdr:rowOff>
                  </to>
                </anchor>
              </controlPr>
            </control>
          </mc:Choice>
        </mc:AlternateContent>
        <mc:AlternateContent xmlns:mc="http://schemas.openxmlformats.org/markup-compatibility/2006">
          <mc:Choice Requires="x14">
            <control shapeId="258177" r:id="rId123" name="Option Button 129">
              <controlPr defaultSize="0" autoFill="0" autoLine="0" autoPict="0">
                <anchor moveWithCells="1">
                  <from>
                    <xdr:col>14</xdr:col>
                    <xdr:colOff>28575</xdr:colOff>
                    <xdr:row>6</xdr:row>
                    <xdr:rowOff>28575</xdr:rowOff>
                  </from>
                  <to>
                    <xdr:col>15</xdr:col>
                    <xdr:colOff>57150</xdr:colOff>
                    <xdr:row>6</xdr:row>
                    <xdr:rowOff>266700</xdr:rowOff>
                  </to>
                </anchor>
              </controlPr>
            </control>
          </mc:Choice>
        </mc:AlternateContent>
        <mc:AlternateContent xmlns:mc="http://schemas.openxmlformats.org/markup-compatibility/2006">
          <mc:Choice Requires="x14">
            <control shapeId="258178" r:id="rId124" name="Group Box 130">
              <controlPr defaultSize="0" autoFill="0" autoPict="0">
                <anchor moveWithCells="1">
                  <from>
                    <xdr:col>6</xdr:col>
                    <xdr:colOff>28575</xdr:colOff>
                    <xdr:row>5</xdr:row>
                    <xdr:rowOff>257175</xdr:rowOff>
                  </from>
                  <to>
                    <xdr:col>15</xdr:col>
                    <xdr:colOff>628650</xdr:colOff>
                    <xdr:row>7</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65990723-38DE-4D2B-95D1-B376FA486007}">
            <xm:f>AND(計1!$P$7=FALSE,計1!$P$8=FALSE,計1!$P$10=FALSE)</xm:f>
            <x14:dxf>
              <fill>
                <patternFill>
                  <bgColor theme="0" tint="-0.24994659260841701"/>
                </patternFill>
              </fill>
            </x14:dxf>
          </x14:cfRule>
          <xm:sqref>A4:P18</xm:sqref>
        </x14:conditionalFormatting>
        <x14:conditionalFormatting xmlns:xm="http://schemas.microsoft.com/office/excel/2006/main">
          <x14:cfRule type="expression" priority="2" id="{FBB41764-7482-4C1B-9369-12629B0B7C22}">
            <xm:f>AND(計1!$P$7=FALSE,計1!$P$8=FALSE,計1!$P$10=FALSE)</xm:f>
            <x14:dxf>
              <fill>
                <patternFill>
                  <bgColor theme="0" tint="-0.24994659260841701"/>
                </patternFill>
              </fill>
            </x14:dxf>
          </x14:cfRule>
          <xm:sqref>A21:P58</xm:sqref>
        </x14:conditionalFormatting>
      </x14:conditionalFormattings>
    </ext>
  </extLst>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8">
    <tabColor theme="8"/>
    <pageSetUpPr fitToPage="1"/>
  </sheetPr>
  <dimension ref="A1:AA107"/>
  <sheetViews>
    <sheetView workbookViewId="0">
      <selection activeCell="G4" sqref="G4:P5"/>
    </sheetView>
  </sheetViews>
  <sheetFormatPr defaultColWidth="9" defaultRowHeight="12"/>
  <cols>
    <col min="1" max="1" width="2.875" style="379" customWidth="1"/>
    <col min="2" max="2" width="23.75" style="861" customWidth="1"/>
    <col min="3" max="3" width="3.875" style="861" customWidth="1"/>
    <col min="4" max="4" width="3.625" style="861" customWidth="1"/>
    <col min="5" max="5" width="23.625" style="379" customWidth="1"/>
    <col min="6" max="6" width="32.625" style="379" customWidth="1"/>
    <col min="7" max="7" width="3.625" style="1596" customWidth="1"/>
    <col min="8" max="8" width="9.625" style="1596" customWidth="1"/>
    <col min="9" max="9" width="3.625" style="405" customWidth="1"/>
    <col min="10" max="10" width="9.625" style="379" customWidth="1"/>
    <col min="11" max="11" width="3.625" style="379" customWidth="1"/>
    <col min="12" max="12" width="9.625" style="379" customWidth="1"/>
    <col min="13" max="13" width="3.625" style="379" customWidth="1"/>
    <col min="14" max="14" width="9.625" style="405" customWidth="1"/>
    <col min="15" max="15" width="3.625" style="405" customWidth="1"/>
    <col min="16" max="16" width="9.625" style="405" customWidth="1"/>
    <col min="17" max="17" width="1.875" style="405" customWidth="1"/>
    <col min="18" max="19" width="9" style="379" hidden="1" customWidth="1"/>
    <col min="20" max="20" width="10.5" style="379" hidden="1" customWidth="1"/>
    <col min="21" max="21" width="4.25" style="379" hidden="1" customWidth="1"/>
    <col min="22" max="22" width="11.25" style="379" hidden="1" customWidth="1"/>
    <col min="23" max="24" width="6.625" style="379" hidden="1" customWidth="1"/>
    <col min="25" max="25" width="9" style="379" hidden="1" customWidth="1"/>
    <col min="26" max="16384" width="9" style="379"/>
  </cols>
  <sheetData>
    <row r="1" spans="1:27" ht="12" customHeight="1">
      <c r="A1" s="616" t="s">
        <v>329</v>
      </c>
      <c r="Q1" s="1374"/>
      <c r="R1" s="1598" t="s">
        <v>3473</v>
      </c>
      <c r="S1" s="1598" t="s">
        <v>3473</v>
      </c>
      <c r="T1" s="1598" t="s">
        <v>3473</v>
      </c>
      <c r="U1" s="1598" t="s">
        <v>3473</v>
      </c>
      <c r="V1" s="1598" t="s">
        <v>3473</v>
      </c>
      <c r="W1" s="1598" t="s">
        <v>3473</v>
      </c>
      <c r="X1" s="1598" t="s">
        <v>3473</v>
      </c>
      <c r="Y1" s="1598" t="s">
        <v>3473</v>
      </c>
      <c r="Z1" s="1599"/>
      <c r="AA1" s="1599"/>
    </row>
    <row r="2" spans="1:27" ht="12" customHeight="1">
      <c r="A2" s="379" t="s">
        <v>119</v>
      </c>
      <c r="B2" s="619"/>
      <c r="C2" s="619"/>
      <c r="D2" s="619"/>
      <c r="E2" s="619"/>
      <c r="F2" s="619"/>
      <c r="J2" s="619"/>
      <c r="Q2" s="1374"/>
      <c r="R2" s="862"/>
      <c r="S2" s="862"/>
      <c r="T2" s="862"/>
      <c r="U2" s="862"/>
      <c r="V2" s="862"/>
      <c r="W2" s="862"/>
      <c r="X2" s="862"/>
      <c r="Y2" s="862"/>
      <c r="Z2" s="1599"/>
      <c r="AA2" s="1599"/>
    </row>
    <row r="3" spans="1:27" s="839" customFormat="1" ht="18.75" customHeight="1" thickBot="1">
      <c r="A3" s="1643" t="s">
        <v>3833</v>
      </c>
      <c r="B3" s="861"/>
      <c r="C3" s="861"/>
      <c r="D3" s="861"/>
      <c r="E3" s="1644"/>
      <c r="F3" s="379"/>
      <c r="G3" s="1596"/>
      <c r="H3" s="379"/>
      <c r="I3" s="1596"/>
      <c r="K3" s="1596"/>
      <c r="L3" s="379"/>
      <c r="M3" s="1596"/>
      <c r="N3" s="1596"/>
      <c r="O3" s="1596"/>
      <c r="P3" s="405"/>
      <c r="Q3" s="1702"/>
      <c r="R3" s="831"/>
      <c r="S3" s="831"/>
      <c r="T3" s="831"/>
      <c r="U3" s="831"/>
      <c r="V3" s="831"/>
      <c r="W3" s="831"/>
      <c r="X3" s="831"/>
      <c r="Y3" s="831"/>
      <c r="Z3" s="1624"/>
      <c r="AA3" s="1624"/>
    </row>
    <row r="4" spans="1:27" s="839" customFormat="1" ht="12.75" customHeight="1">
      <c r="A4" s="3011" t="s">
        <v>3152</v>
      </c>
      <c r="B4" s="2963"/>
      <c r="C4" s="2963"/>
      <c r="D4" s="2963"/>
      <c r="E4" s="2963"/>
      <c r="F4" s="3037"/>
      <c r="G4" s="3366" t="s">
        <v>3210</v>
      </c>
      <c r="H4" s="3367"/>
      <c r="I4" s="3367"/>
      <c r="J4" s="3367"/>
      <c r="K4" s="3367"/>
      <c r="L4" s="3367"/>
      <c r="M4" s="3367"/>
      <c r="N4" s="3367"/>
      <c r="O4" s="3367"/>
      <c r="P4" s="3368"/>
      <c r="Q4" s="1702"/>
      <c r="R4" s="831"/>
      <c r="S4" s="831"/>
      <c r="T4" s="831"/>
      <c r="U4" s="831"/>
      <c r="V4" s="831"/>
      <c r="W4" s="831"/>
      <c r="X4" s="831"/>
      <c r="Y4" s="831"/>
      <c r="Z4" s="1624"/>
      <c r="AA4" s="1624"/>
    </row>
    <row r="5" spans="1:27" s="839" customFormat="1" ht="13.5" customHeight="1" thickBot="1">
      <c r="A5" s="3018"/>
      <c r="B5" s="2964"/>
      <c r="C5" s="2964"/>
      <c r="D5" s="2964"/>
      <c r="E5" s="2964"/>
      <c r="F5" s="3038"/>
      <c r="G5" s="3369"/>
      <c r="H5" s="3370"/>
      <c r="I5" s="3370"/>
      <c r="J5" s="3370"/>
      <c r="K5" s="3370"/>
      <c r="L5" s="3370"/>
      <c r="M5" s="3370"/>
      <c r="N5" s="3370"/>
      <c r="O5" s="3370"/>
      <c r="P5" s="3371"/>
      <c r="Q5" s="1702"/>
      <c r="R5" s="831"/>
      <c r="S5" s="831"/>
      <c r="T5" s="831"/>
      <c r="U5" s="1606" t="s">
        <v>3787</v>
      </c>
      <c r="V5" s="1606"/>
      <c r="W5" s="1606"/>
      <c r="X5" s="1606"/>
      <c r="Y5" s="831"/>
      <c r="Z5" s="1624"/>
      <c r="AA5" s="1624"/>
    </row>
    <row r="6" spans="1:27" s="839" customFormat="1" ht="24" customHeight="1">
      <c r="A6" s="1607">
        <v>1</v>
      </c>
      <c r="B6" s="3019" t="s">
        <v>135</v>
      </c>
      <c r="C6" s="3020"/>
      <c r="D6" s="3020"/>
      <c r="E6" s="3020"/>
      <c r="F6" s="3024"/>
      <c r="G6" s="1646"/>
      <c r="H6" s="1610" t="s">
        <v>130</v>
      </c>
      <c r="I6" s="1611"/>
      <c r="J6" s="1612" t="s">
        <v>3163</v>
      </c>
      <c r="K6" s="1611"/>
      <c r="L6" s="1612" t="s">
        <v>3206</v>
      </c>
      <c r="M6" s="1611"/>
      <c r="N6" s="1610" t="s">
        <v>3205</v>
      </c>
      <c r="O6" s="1611"/>
      <c r="P6" s="943" t="s">
        <v>170</v>
      </c>
      <c r="Q6" s="1702"/>
      <c r="R6" s="831"/>
      <c r="S6" s="1698"/>
      <c r="T6" s="864" t="str">
        <f>IF(S6="","",CHOOSE(S6,H6,J6,L6,N6,P6))</f>
        <v/>
      </c>
      <c r="U6" s="1379">
        <v>1</v>
      </c>
      <c r="V6" s="1379" t="s">
        <v>3782</v>
      </c>
      <c r="W6" s="1379">
        <f>COUNTIF(S$6:S$10,U6)</f>
        <v>0</v>
      </c>
      <c r="X6" s="831"/>
      <c r="Y6" s="831"/>
      <c r="Z6" s="1624"/>
      <c r="AA6" s="1624"/>
    </row>
    <row r="7" spans="1:27" s="839" customFormat="1" ht="24" customHeight="1">
      <c r="A7" s="1614">
        <v>2</v>
      </c>
      <c r="B7" s="3027" t="s">
        <v>3156</v>
      </c>
      <c r="C7" s="3028"/>
      <c r="D7" s="3028"/>
      <c r="E7" s="3028"/>
      <c r="F7" s="3029"/>
      <c r="G7" s="1648"/>
      <c r="H7" s="1617" t="s">
        <v>130</v>
      </c>
      <c r="I7" s="1618"/>
      <c r="J7" s="1619" t="s">
        <v>3163</v>
      </c>
      <c r="K7" s="1618"/>
      <c r="L7" s="1619" t="s">
        <v>3206</v>
      </c>
      <c r="M7" s="1618"/>
      <c r="N7" s="1617" t="s">
        <v>3205</v>
      </c>
      <c r="O7" s="1618"/>
      <c r="P7" s="944" t="s">
        <v>170</v>
      </c>
      <c r="Q7" s="1702"/>
      <c r="R7" s="831"/>
      <c r="S7" s="1698"/>
      <c r="T7" s="864" t="str">
        <f t="shared" ref="T7:T10" si="0">IF(S7="","",CHOOSE(S7,H7,J7,L7,N7,P7))</f>
        <v/>
      </c>
      <c r="U7" s="1379">
        <v>2</v>
      </c>
      <c r="V7" s="1379" t="s">
        <v>3783</v>
      </c>
      <c r="W7" s="1379">
        <f t="shared" ref="W7:W10" si="1">COUNTIF(S$6:S$10,U7)</f>
        <v>0</v>
      </c>
      <c r="X7" s="831"/>
      <c r="Y7" s="831"/>
      <c r="Z7" s="1624"/>
      <c r="AA7" s="1624"/>
    </row>
    <row r="8" spans="1:27" s="839" customFormat="1" ht="24" customHeight="1">
      <c r="A8" s="1614">
        <v>3</v>
      </c>
      <c r="B8" s="3027" t="s">
        <v>3157</v>
      </c>
      <c r="C8" s="3028"/>
      <c r="D8" s="3028"/>
      <c r="E8" s="3028"/>
      <c r="F8" s="3029"/>
      <c r="G8" s="1648"/>
      <c r="H8" s="1617" t="s">
        <v>130</v>
      </c>
      <c r="I8" s="1618"/>
      <c r="J8" s="1619" t="s">
        <v>3163</v>
      </c>
      <c r="K8" s="1618"/>
      <c r="L8" s="1619" t="s">
        <v>3206</v>
      </c>
      <c r="M8" s="1618"/>
      <c r="N8" s="1617" t="s">
        <v>3205</v>
      </c>
      <c r="O8" s="1618"/>
      <c r="P8" s="944" t="s">
        <v>170</v>
      </c>
      <c r="Q8" s="1702"/>
      <c r="R8" s="831"/>
      <c r="S8" s="1698"/>
      <c r="T8" s="864" t="str">
        <f t="shared" si="0"/>
        <v/>
      </c>
      <c r="U8" s="1379">
        <v>3</v>
      </c>
      <c r="V8" s="1379" t="s">
        <v>3784</v>
      </c>
      <c r="W8" s="1379">
        <f t="shared" si="1"/>
        <v>0</v>
      </c>
      <c r="X8" s="831"/>
      <c r="Y8" s="831"/>
      <c r="Z8" s="1624"/>
      <c r="AA8" s="1624"/>
    </row>
    <row r="9" spans="1:27" s="839" customFormat="1" ht="24" customHeight="1">
      <c r="A9" s="1614">
        <v>4</v>
      </c>
      <c r="B9" s="3027" t="s">
        <v>3158</v>
      </c>
      <c r="C9" s="3028"/>
      <c r="D9" s="3028"/>
      <c r="E9" s="3028"/>
      <c r="F9" s="3029"/>
      <c r="G9" s="1648"/>
      <c r="H9" s="1617" t="s">
        <v>130</v>
      </c>
      <c r="I9" s="1618"/>
      <c r="J9" s="1619" t="s">
        <v>3163</v>
      </c>
      <c r="K9" s="1618"/>
      <c r="L9" s="1619" t="s">
        <v>3206</v>
      </c>
      <c r="M9" s="1618"/>
      <c r="N9" s="1617" t="s">
        <v>3205</v>
      </c>
      <c r="O9" s="1618"/>
      <c r="P9" s="944" t="s">
        <v>170</v>
      </c>
      <c r="Q9" s="1702"/>
      <c r="R9" s="831"/>
      <c r="S9" s="1698"/>
      <c r="T9" s="864" t="str">
        <f>IF(S9="","",CHOOSE(S9,H9,J9,L9,N9,P9))</f>
        <v/>
      </c>
      <c r="U9" s="1379">
        <v>4</v>
      </c>
      <c r="V9" s="1379" t="s">
        <v>3785</v>
      </c>
      <c r="W9" s="1379">
        <f t="shared" si="1"/>
        <v>0</v>
      </c>
      <c r="X9" s="831"/>
      <c r="Y9" s="831"/>
      <c r="Z9" s="1624"/>
      <c r="AA9" s="1624"/>
    </row>
    <row r="10" spans="1:27" s="839" customFormat="1" ht="24" customHeight="1" thickBot="1">
      <c r="A10" s="1666">
        <v>5</v>
      </c>
      <c r="B10" s="3346" t="s">
        <v>3159</v>
      </c>
      <c r="C10" s="3347"/>
      <c r="D10" s="3347"/>
      <c r="E10" s="3347"/>
      <c r="F10" s="3365"/>
      <c r="G10" s="1649"/>
      <c r="H10" s="1628" t="s">
        <v>130</v>
      </c>
      <c r="I10" s="1629"/>
      <c r="J10" s="1667" t="s">
        <v>3163</v>
      </c>
      <c r="K10" s="1629"/>
      <c r="L10" s="1630" t="s">
        <v>3206</v>
      </c>
      <c r="M10" s="1629"/>
      <c r="N10" s="1628" t="s">
        <v>3205</v>
      </c>
      <c r="O10" s="1629"/>
      <c r="P10" s="945" t="s">
        <v>170</v>
      </c>
      <c r="Q10" s="1702"/>
      <c r="R10" s="831"/>
      <c r="S10" s="1698"/>
      <c r="T10" s="864" t="str">
        <f t="shared" si="0"/>
        <v/>
      </c>
      <c r="U10" s="1379">
        <v>5</v>
      </c>
      <c r="V10" s="1379" t="s">
        <v>3786</v>
      </c>
      <c r="W10" s="1379">
        <f t="shared" si="1"/>
        <v>0</v>
      </c>
      <c r="X10" s="831"/>
      <c r="Y10" s="831"/>
      <c r="Z10" s="1624"/>
      <c r="AA10" s="1624"/>
    </row>
    <row r="11" spans="1:27" s="839" customFormat="1" ht="21.95" customHeight="1">
      <c r="A11" s="861"/>
      <c r="B11" s="1600"/>
      <c r="C11" s="1600"/>
      <c r="D11" s="1600"/>
      <c r="E11" s="1600"/>
      <c r="F11" s="1600"/>
      <c r="G11" s="1668"/>
      <c r="H11" s="1634"/>
      <c r="I11" s="1669"/>
      <c r="J11" s="1670"/>
      <c r="K11" s="1669"/>
      <c r="L11" s="1671"/>
      <c r="M11" s="1669"/>
      <c r="N11" s="1672"/>
      <c r="O11" s="1669"/>
      <c r="P11" s="870"/>
      <c r="Q11" s="1702"/>
      <c r="R11" s="831"/>
      <c r="S11" s="831"/>
      <c r="T11" s="831"/>
      <c r="U11" s="1636" t="s">
        <v>3804</v>
      </c>
      <c r="V11" s="1613"/>
      <c r="W11" s="1379">
        <f>SUM(W6:W9)</f>
        <v>0</v>
      </c>
      <c r="X11" s="831"/>
      <c r="Y11" s="831"/>
      <c r="Z11" s="1624"/>
      <c r="AA11" s="1624"/>
    </row>
    <row r="12" spans="1:27" s="827" customFormat="1" ht="12.75" customHeight="1" thickBot="1">
      <c r="A12" s="823" t="s">
        <v>3834</v>
      </c>
      <c r="B12" s="1600"/>
      <c r="C12" s="1600"/>
      <c r="D12" s="1600"/>
      <c r="E12" s="839"/>
      <c r="F12" s="839"/>
      <c r="G12" s="1602"/>
      <c r="H12" s="1602"/>
      <c r="I12" s="1603"/>
      <c r="J12" s="1621"/>
      <c r="N12" s="829"/>
      <c r="O12" s="829"/>
      <c r="P12" s="829"/>
      <c r="Q12" s="1645"/>
      <c r="R12" s="828"/>
      <c r="S12" s="828"/>
      <c r="T12" s="828"/>
      <c r="U12" s="1636" t="s">
        <v>3808</v>
      </c>
      <c r="V12" s="1613"/>
      <c r="W12" s="1424" t="str">
        <f>IF(W11=0,"－",ROUND(SUM(W6:W8)/W11*100,1))</f>
        <v>－</v>
      </c>
      <c r="X12" s="831"/>
      <c r="Y12" s="828"/>
      <c r="Z12" s="1394"/>
      <c r="AA12" s="1394"/>
    </row>
    <row r="13" spans="1:27" s="827" customFormat="1" ht="15.2" customHeight="1" thickBot="1">
      <c r="A13" s="3011" t="s">
        <v>175</v>
      </c>
      <c r="B13" s="2963"/>
      <c r="C13" s="2963"/>
      <c r="D13" s="2963"/>
      <c r="E13" s="3359"/>
      <c r="F13" s="3363" t="s">
        <v>219</v>
      </c>
      <c r="G13" s="2954"/>
      <c r="H13" s="2954"/>
      <c r="I13" s="2954"/>
      <c r="J13" s="2954"/>
      <c r="K13" s="3338" t="s">
        <v>3207</v>
      </c>
      <c r="L13" s="3339"/>
      <c r="M13" s="3340"/>
      <c r="N13" s="3011" t="s">
        <v>3211</v>
      </c>
      <c r="O13" s="2963"/>
      <c r="P13" s="3037"/>
      <c r="Q13" s="1645"/>
      <c r="R13" s="828"/>
      <c r="S13" s="828"/>
      <c r="T13" s="828"/>
      <c r="U13" s="828"/>
      <c r="V13" s="828"/>
      <c r="W13" s="828"/>
      <c r="X13" s="828"/>
      <c r="Y13" s="828"/>
      <c r="Z13" s="1394"/>
      <c r="AA13" s="1394"/>
    </row>
    <row r="14" spans="1:27" s="827" customFormat="1" ht="23.25" customHeight="1" thickBot="1">
      <c r="A14" s="3018"/>
      <c r="B14" s="2964"/>
      <c r="C14" s="2964"/>
      <c r="D14" s="2964"/>
      <c r="E14" s="3360"/>
      <c r="F14" s="3364"/>
      <c r="G14" s="2957"/>
      <c r="H14" s="2957"/>
      <c r="I14" s="2957"/>
      <c r="J14" s="2957"/>
      <c r="K14" s="3341"/>
      <c r="L14" s="3342"/>
      <c r="M14" s="3343"/>
      <c r="N14" s="3018"/>
      <c r="O14" s="2964"/>
      <c r="P14" s="3038"/>
      <c r="Q14" s="1645"/>
      <c r="R14" s="828"/>
      <c r="S14" s="1632" t="str">
        <f>IF(OR(S15=TRUE,S16=TRUE,S17=TRUE,S18=TRUE,S19=TRUE,S20=TRUE),1,IF(S21=TRUE,3,IF(S22=TRUE,4,"")))</f>
        <v/>
      </c>
      <c r="T14" s="828"/>
      <c r="U14" s="1606" t="s">
        <v>3787</v>
      </c>
      <c r="V14" s="1606"/>
      <c r="W14" s="1606"/>
      <c r="X14" s="1606"/>
      <c r="Y14" s="828"/>
      <c r="Z14" s="1394"/>
      <c r="AA14" s="1394"/>
    </row>
    <row r="15" spans="1:27" s="839" customFormat="1" ht="23.25" customHeight="1">
      <c r="A15" s="3334">
        <v>1</v>
      </c>
      <c r="B15" s="3001" t="s">
        <v>3542</v>
      </c>
      <c r="C15" s="3002"/>
      <c r="D15" s="3002"/>
      <c r="E15" s="3361"/>
      <c r="F15" s="3350" t="s">
        <v>3550</v>
      </c>
      <c r="G15" s="2938"/>
      <c r="H15" s="2938"/>
      <c r="I15" s="2938"/>
      <c r="J15" s="2938"/>
      <c r="K15" s="1662"/>
      <c r="L15" s="3321" t="s">
        <v>3180</v>
      </c>
      <c r="M15" s="3321"/>
      <c r="N15" s="3313"/>
      <c r="O15" s="3314"/>
      <c r="P15" s="3315"/>
      <c r="Q15" s="1624"/>
      <c r="R15" s="831"/>
      <c r="S15" s="1697" t="b">
        <v>0</v>
      </c>
      <c r="T15" s="831"/>
      <c r="U15" s="1379">
        <v>1</v>
      </c>
      <c r="V15" s="1379" t="s">
        <v>3782</v>
      </c>
      <c r="W15" s="1379">
        <f>COUNTIF(S$14,U15)+COUNTIF(S$23,U15)+COUNTIF(S$27,U15)+COUNTIF(S$31,U15)+COUNTIF(S$35,U15)+COUNTIF(S$39,U15)+COUNTIF(S$43,U15)</f>
        <v>0</v>
      </c>
      <c r="X15" s="831"/>
      <c r="Y15" s="831"/>
      <c r="Z15" s="1624"/>
      <c r="AA15" s="1624"/>
    </row>
    <row r="16" spans="1:27" s="839" customFormat="1" ht="21.95" customHeight="1">
      <c r="A16" s="2970"/>
      <c r="B16" s="3004"/>
      <c r="C16" s="3005"/>
      <c r="D16" s="3005"/>
      <c r="E16" s="3362"/>
      <c r="F16" s="3350"/>
      <c r="G16" s="2938"/>
      <c r="H16" s="2938"/>
      <c r="I16" s="2938"/>
      <c r="J16" s="2938"/>
      <c r="K16" s="1663"/>
      <c r="L16" s="2951" t="s">
        <v>3181</v>
      </c>
      <c r="M16" s="2951"/>
      <c r="N16" s="3304"/>
      <c r="O16" s="3305"/>
      <c r="P16" s="3306"/>
      <c r="Q16" s="1624"/>
      <c r="R16" s="831"/>
      <c r="S16" s="1698" t="b">
        <v>0</v>
      </c>
      <c r="T16" s="831"/>
      <c r="U16" s="1379">
        <v>2</v>
      </c>
      <c r="V16" s="1379" t="s">
        <v>3783</v>
      </c>
      <c r="W16" s="1379">
        <f>COUNTIF(S$14,U16)+COUNTIF(S$23,U16)+COUNTIF(S$27,U16)+COUNTIF(S$31,U16)+COUNTIF(S$35,U16)+COUNTIF(S$39,U16)+COUNTIF(S$43,U16)</f>
        <v>0</v>
      </c>
      <c r="X16" s="831"/>
      <c r="Y16" s="831"/>
      <c r="Z16" s="1624"/>
      <c r="AA16" s="1624"/>
    </row>
    <row r="17" spans="1:27" s="839" customFormat="1" ht="21.95" customHeight="1">
      <c r="A17" s="2970"/>
      <c r="B17" s="3004"/>
      <c r="C17" s="3005"/>
      <c r="D17" s="3005"/>
      <c r="E17" s="3362"/>
      <c r="F17" s="3350"/>
      <c r="G17" s="2938"/>
      <c r="H17" s="2938"/>
      <c r="I17" s="2938"/>
      <c r="J17" s="2938"/>
      <c r="K17" s="1663"/>
      <c r="L17" s="2951" t="s">
        <v>3182</v>
      </c>
      <c r="M17" s="2951"/>
      <c r="N17" s="3304"/>
      <c r="O17" s="3305"/>
      <c r="P17" s="3306"/>
      <c r="Q17" s="1624"/>
      <c r="R17" s="828"/>
      <c r="S17" s="1698" t="b">
        <v>0</v>
      </c>
      <c r="T17" s="831"/>
      <c r="U17" s="1379">
        <v>3</v>
      </c>
      <c r="V17" s="1379" t="s">
        <v>3784</v>
      </c>
      <c r="W17" s="1379">
        <f t="shared" ref="W17" si="2">COUNTIF(S$14,U17)+COUNTIF(S$23,U17)+COUNTIF(S$27,U17)+COUNTIF(S$31,U17)+COUNTIF(S$35,U17)+COUNTIF(S$39,U17)+COUNTIF(S$43,U17)</f>
        <v>0</v>
      </c>
      <c r="X17" s="831"/>
      <c r="Y17" s="828"/>
      <c r="Z17" s="1624"/>
      <c r="AA17" s="1624"/>
    </row>
    <row r="18" spans="1:27" s="839" customFormat="1" ht="21.95" customHeight="1">
      <c r="A18" s="2970"/>
      <c r="B18" s="3004"/>
      <c r="C18" s="3005"/>
      <c r="D18" s="3005"/>
      <c r="E18" s="3362"/>
      <c r="F18" s="3350"/>
      <c r="G18" s="2938"/>
      <c r="H18" s="2938"/>
      <c r="I18" s="2938"/>
      <c r="J18" s="2938"/>
      <c r="K18" s="1663"/>
      <c r="L18" s="2951" t="s">
        <v>3183</v>
      </c>
      <c r="M18" s="2951"/>
      <c r="N18" s="3304"/>
      <c r="O18" s="3305"/>
      <c r="P18" s="3306"/>
      <c r="Q18" s="1624"/>
      <c r="R18" s="828"/>
      <c r="S18" s="1698" t="b">
        <v>0</v>
      </c>
      <c r="T18" s="831"/>
      <c r="U18" s="1379">
        <v>4</v>
      </c>
      <c r="V18" s="1379" t="s">
        <v>3785</v>
      </c>
      <c r="W18" s="1379">
        <f>COUNTIF(S$14,U18)+COUNTIF(S$23,U18)+COUNTIF(S$27,U18)+COUNTIF(S$31,U18)+COUNTIF(S$35,U18)+COUNTIF(S$39,U18)+COUNTIF(S$43,U18)</f>
        <v>0</v>
      </c>
      <c r="X18" s="831"/>
      <c r="Y18" s="828"/>
      <c r="Z18" s="1624"/>
      <c r="AA18" s="1624"/>
    </row>
    <row r="19" spans="1:27" s="839" customFormat="1" ht="21.95" customHeight="1">
      <c r="A19" s="2970"/>
      <c r="B19" s="3004"/>
      <c r="C19" s="3005"/>
      <c r="D19" s="3005"/>
      <c r="E19" s="3362"/>
      <c r="F19" s="3350"/>
      <c r="G19" s="2938"/>
      <c r="H19" s="2938"/>
      <c r="I19" s="2938"/>
      <c r="J19" s="2938"/>
      <c r="K19" s="1663"/>
      <c r="L19" s="2965" t="s">
        <v>3184</v>
      </c>
      <c r="M19" s="2965"/>
      <c r="N19" s="3304"/>
      <c r="O19" s="3305"/>
      <c r="P19" s="3306"/>
      <c r="Q19" s="1624"/>
      <c r="R19" s="828"/>
      <c r="S19" s="1698" t="b">
        <v>0</v>
      </c>
      <c r="T19" s="831"/>
      <c r="U19" s="1394"/>
      <c r="V19" s="1394"/>
      <c r="W19" s="1394"/>
      <c r="X19" s="1394"/>
      <c r="Y19" s="828"/>
      <c r="Z19" s="1624"/>
      <c r="AA19" s="1624"/>
    </row>
    <row r="20" spans="1:27" s="839" customFormat="1" ht="21.95" customHeight="1">
      <c r="A20" s="2970"/>
      <c r="B20" s="3004"/>
      <c r="C20" s="3005"/>
      <c r="D20" s="3005"/>
      <c r="E20" s="3362"/>
      <c r="F20" s="3350"/>
      <c r="G20" s="2938"/>
      <c r="H20" s="2938"/>
      <c r="I20" s="2938"/>
      <c r="J20" s="2938"/>
      <c r="K20" s="1663"/>
      <c r="L20" s="2951" t="s">
        <v>123</v>
      </c>
      <c r="M20" s="2951"/>
      <c r="N20" s="3304"/>
      <c r="O20" s="3305"/>
      <c r="P20" s="3306"/>
      <c r="Q20" s="1624"/>
      <c r="R20" s="831"/>
      <c r="S20" s="1698" t="b">
        <v>0</v>
      </c>
      <c r="T20" s="831"/>
      <c r="U20" s="831"/>
      <c r="V20" s="831"/>
      <c r="W20" s="831"/>
      <c r="X20" s="831"/>
      <c r="Y20" s="831"/>
      <c r="Z20" s="1624"/>
      <c r="AA20" s="1624"/>
    </row>
    <row r="21" spans="1:27" s="839" customFormat="1" ht="21.95" customHeight="1">
      <c r="A21" s="2970"/>
      <c r="B21" s="3004"/>
      <c r="C21" s="3005"/>
      <c r="D21" s="3005"/>
      <c r="E21" s="3362"/>
      <c r="F21" s="3350"/>
      <c r="G21" s="2938"/>
      <c r="H21" s="2938"/>
      <c r="I21" s="2938"/>
      <c r="J21" s="2938"/>
      <c r="K21" s="1663"/>
      <c r="L21" s="2951" t="s">
        <v>3214</v>
      </c>
      <c r="M21" s="3026"/>
      <c r="N21" s="3304"/>
      <c r="O21" s="3305"/>
      <c r="P21" s="3306"/>
      <c r="Q21" s="1624"/>
      <c r="R21" s="831"/>
      <c r="S21" s="1698" t="b">
        <v>0</v>
      </c>
      <c r="T21" s="831"/>
      <c r="U21" s="1636" t="s">
        <v>3788</v>
      </c>
      <c r="V21" s="1613"/>
      <c r="W21" s="1379">
        <f>SUM(W15:W17)</f>
        <v>0</v>
      </c>
      <c r="X21" s="831"/>
      <c r="Y21" s="831"/>
      <c r="Z21" s="1624"/>
      <c r="AA21" s="1624"/>
    </row>
    <row r="22" spans="1:27" s="839" customFormat="1" ht="21.95" customHeight="1" thickBot="1">
      <c r="A22" s="2970"/>
      <c r="B22" s="3004"/>
      <c r="C22" s="3005"/>
      <c r="D22" s="3005"/>
      <c r="E22" s="3362"/>
      <c r="F22" s="3350"/>
      <c r="G22" s="2938"/>
      <c r="H22" s="2938"/>
      <c r="I22" s="2938"/>
      <c r="J22" s="2938"/>
      <c r="K22" s="1663"/>
      <c r="L22" s="2951" t="s">
        <v>3215</v>
      </c>
      <c r="M22" s="2951"/>
      <c r="N22" s="3307"/>
      <c r="O22" s="3308"/>
      <c r="P22" s="3309"/>
      <c r="Q22" s="1624"/>
      <c r="R22" s="828"/>
      <c r="S22" s="1699" t="b">
        <v>0</v>
      </c>
      <c r="T22" s="831"/>
      <c r="U22" s="831"/>
      <c r="V22" s="831"/>
      <c r="W22" s="831"/>
      <c r="X22" s="831"/>
      <c r="Y22" s="828"/>
      <c r="Z22" s="1624"/>
      <c r="AA22" s="1624"/>
    </row>
    <row r="23" spans="1:27" s="839" customFormat="1" ht="21.95" customHeight="1" thickBot="1">
      <c r="A23" s="2969">
        <v>2</v>
      </c>
      <c r="B23" s="2982" t="s">
        <v>3543</v>
      </c>
      <c r="C23" s="2983"/>
      <c r="D23" s="2983"/>
      <c r="E23" s="3356"/>
      <c r="F23" s="3349" t="s">
        <v>3217</v>
      </c>
      <c r="G23" s="2944"/>
      <c r="H23" s="2944"/>
      <c r="I23" s="2944"/>
      <c r="J23" s="2945"/>
      <c r="K23" s="1637"/>
      <c r="L23" s="2950" t="s">
        <v>3209</v>
      </c>
      <c r="M23" s="2950"/>
      <c r="N23" s="3301"/>
      <c r="O23" s="3302"/>
      <c r="P23" s="3303"/>
      <c r="Q23" s="1624"/>
      <c r="R23" s="828"/>
      <c r="S23" s="1696"/>
      <c r="T23" s="1658" t="str">
        <f>IF(S23="","",CHOOSE(S23,L23,L24,L25,L26))</f>
        <v/>
      </c>
      <c r="U23" s="831"/>
      <c r="V23" s="831"/>
      <c r="W23" s="831"/>
      <c r="X23" s="831"/>
      <c r="Y23" s="828"/>
      <c r="Z23" s="1624"/>
      <c r="AA23" s="1624"/>
    </row>
    <row r="24" spans="1:27" s="839" customFormat="1" ht="21.95" customHeight="1">
      <c r="A24" s="2970"/>
      <c r="B24" s="2985"/>
      <c r="C24" s="2986"/>
      <c r="D24" s="2986"/>
      <c r="E24" s="3357"/>
      <c r="F24" s="3350"/>
      <c r="G24" s="2938"/>
      <c r="H24" s="2938"/>
      <c r="I24" s="2938"/>
      <c r="J24" s="2939"/>
      <c r="K24" s="1663"/>
      <c r="L24" s="2951" t="s">
        <v>220</v>
      </c>
      <c r="M24" s="3026"/>
      <c r="N24" s="3304"/>
      <c r="O24" s="3305"/>
      <c r="P24" s="3306"/>
      <c r="Q24" s="1624"/>
      <c r="R24" s="828"/>
      <c r="S24" s="831"/>
      <c r="T24" s="831"/>
      <c r="U24" s="831"/>
      <c r="V24" s="831"/>
      <c r="W24" s="831"/>
      <c r="X24" s="831"/>
      <c r="Y24" s="828"/>
      <c r="Z24" s="1624"/>
      <c r="AA24" s="1624"/>
    </row>
    <row r="25" spans="1:27" s="839" customFormat="1" ht="21.95" customHeight="1">
      <c r="A25" s="2970"/>
      <c r="B25" s="2985"/>
      <c r="C25" s="2986"/>
      <c r="D25" s="2986"/>
      <c r="E25" s="3357"/>
      <c r="F25" s="3350"/>
      <c r="G25" s="2938"/>
      <c r="H25" s="2938"/>
      <c r="I25" s="2938"/>
      <c r="J25" s="2939"/>
      <c r="K25" s="1663"/>
      <c r="L25" s="2951" t="s">
        <v>3204</v>
      </c>
      <c r="M25" s="3026"/>
      <c r="N25" s="3304"/>
      <c r="O25" s="3305"/>
      <c r="P25" s="3306"/>
      <c r="Q25" s="1624"/>
      <c r="R25" s="831"/>
      <c r="S25" s="831"/>
      <c r="T25" s="831"/>
      <c r="U25" s="831"/>
      <c r="V25" s="831"/>
      <c r="W25" s="831"/>
      <c r="X25" s="831"/>
      <c r="Y25" s="831"/>
      <c r="Z25" s="1624"/>
      <c r="AA25" s="1624"/>
    </row>
    <row r="26" spans="1:27" s="839" customFormat="1" ht="21.95" customHeight="1" thickBot="1">
      <c r="A26" s="2971"/>
      <c r="B26" s="2996"/>
      <c r="C26" s="2997"/>
      <c r="D26" s="2997"/>
      <c r="E26" s="3358"/>
      <c r="F26" s="3354"/>
      <c r="G26" s="2941"/>
      <c r="H26" s="2941"/>
      <c r="I26" s="2941"/>
      <c r="J26" s="2942"/>
      <c r="K26" s="1664"/>
      <c r="L26" s="2952" t="s">
        <v>3205</v>
      </c>
      <c r="M26" s="3031"/>
      <c r="N26" s="3307"/>
      <c r="O26" s="3308"/>
      <c r="P26" s="3309"/>
      <c r="Q26" s="1624"/>
      <c r="R26" s="831"/>
      <c r="S26" s="831"/>
      <c r="T26" s="831"/>
      <c r="U26" s="831"/>
      <c r="V26" s="831"/>
      <c r="W26" s="831"/>
      <c r="X26" s="831"/>
      <c r="Y26" s="831"/>
      <c r="Z26" s="1624"/>
      <c r="AA26" s="1624"/>
    </row>
    <row r="27" spans="1:27" s="839" customFormat="1" ht="21.95" customHeight="1" thickBot="1">
      <c r="A27" s="2970">
        <v>3</v>
      </c>
      <c r="B27" s="2996" t="s">
        <v>3544</v>
      </c>
      <c r="C27" s="2997"/>
      <c r="D27" s="2997"/>
      <c r="E27" s="2997"/>
      <c r="F27" s="3350" t="s">
        <v>3218</v>
      </c>
      <c r="G27" s="2938"/>
      <c r="H27" s="2938"/>
      <c r="I27" s="2938"/>
      <c r="J27" s="2938"/>
      <c r="K27" s="1663"/>
      <c r="L27" s="2951" t="s">
        <v>3209</v>
      </c>
      <c r="M27" s="3026"/>
      <c r="N27" s="3301"/>
      <c r="O27" s="3302"/>
      <c r="P27" s="3303"/>
      <c r="Q27" s="1624"/>
      <c r="R27" s="828"/>
      <c r="S27" s="1696"/>
      <c r="T27" s="1658" t="str">
        <f>IF(S27="","",CHOOSE(S27,L27,L28,L29,L30))</f>
        <v/>
      </c>
      <c r="U27" s="831"/>
      <c r="V27" s="831"/>
      <c r="W27" s="831"/>
      <c r="X27" s="831"/>
      <c r="Y27" s="828"/>
      <c r="Z27" s="1624"/>
      <c r="AA27" s="1624"/>
    </row>
    <row r="28" spans="1:27" s="839" customFormat="1" ht="21.95" customHeight="1">
      <c r="A28" s="2970"/>
      <c r="B28" s="3324"/>
      <c r="C28" s="3325"/>
      <c r="D28" s="3325"/>
      <c r="E28" s="3325"/>
      <c r="F28" s="3350"/>
      <c r="G28" s="2938"/>
      <c r="H28" s="2938"/>
      <c r="I28" s="2938"/>
      <c r="J28" s="2938"/>
      <c r="K28" s="1663"/>
      <c r="L28" s="2951" t="s">
        <v>220</v>
      </c>
      <c r="M28" s="3026"/>
      <c r="N28" s="3304"/>
      <c r="O28" s="3305"/>
      <c r="P28" s="3306"/>
      <c r="Q28" s="1624"/>
      <c r="R28" s="828"/>
      <c r="S28" s="831"/>
      <c r="T28" s="831"/>
      <c r="U28" s="831"/>
      <c r="V28" s="831"/>
      <c r="W28" s="831"/>
      <c r="X28" s="831"/>
      <c r="Y28" s="828"/>
      <c r="Z28" s="1624"/>
      <c r="AA28" s="1624"/>
    </row>
    <row r="29" spans="1:27" s="839" customFormat="1" ht="21.95" customHeight="1">
      <c r="A29" s="2970"/>
      <c r="B29" s="3324"/>
      <c r="C29" s="3325"/>
      <c r="D29" s="3325"/>
      <c r="E29" s="3325"/>
      <c r="F29" s="3350"/>
      <c r="G29" s="2938"/>
      <c r="H29" s="2938"/>
      <c r="I29" s="2938"/>
      <c r="J29" s="2938"/>
      <c r="K29" s="1663"/>
      <c r="L29" s="2951" t="s">
        <v>3204</v>
      </c>
      <c r="M29" s="3026"/>
      <c r="N29" s="3304"/>
      <c r="O29" s="3305"/>
      <c r="P29" s="3306"/>
      <c r="Q29" s="1624"/>
      <c r="R29" s="828"/>
      <c r="S29" s="831"/>
      <c r="T29" s="831"/>
      <c r="U29" s="831"/>
      <c r="V29" s="831"/>
      <c r="W29" s="831"/>
      <c r="X29" s="831"/>
      <c r="Y29" s="828"/>
      <c r="Z29" s="1624"/>
      <c r="AA29" s="1624"/>
    </row>
    <row r="30" spans="1:27" s="839" customFormat="1" ht="21.95" customHeight="1" thickBot="1">
      <c r="A30" s="2970"/>
      <c r="B30" s="2982"/>
      <c r="C30" s="2983"/>
      <c r="D30" s="2983"/>
      <c r="E30" s="2983"/>
      <c r="F30" s="3350"/>
      <c r="G30" s="2938"/>
      <c r="H30" s="2938"/>
      <c r="I30" s="2938"/>
      <c r="J30" s="2938"/>
      <c r="K30" s="1663"/>
      <c r="L30" s="2951" t="s">
        <v>3205</v>
      </c>
      <c r="M30" s="3026"/>
      <c r="N30" s="3307"/>
      <c r="O30" s="3308"/>
      <c r="P30" s="3309"/>
      <c r="Q30" s="1624"/>
      <c r="R30" s="831"/>
      <c r="S30" s="831"/>
      <c r="T30" s="831"/>
      <c r="U30" s="831"/>
      <c r="V30" s="831"/>
      <c r="W30" s="831"/>
      <c r="X30" s="831"/>
      <c r="Y30" s="831"/>
      <c r="Z30" s="1624"/>
      <c r="AA30" s="1624"/>
    </row>
    <row r="31" spans="1:27" s="839" customFormat="1" ht="21.95" customHeight="1" thickBot="1">
      <c r="A31" s="2969">
        <v>4</v>
      </c>
      <c r="B31" s="3324" t="s">
        <v>3545</v>
      </c>
      <c r="C31" s="3325"/>
      <c r="D31" s="3325"/>
      <c r="E31" s="3325"/>
      <c r="F31" s="3349" t="s">
        <v>3176</v>
      </c>
      <c r="G31" s="2944"/>
      <c r="H31" s="2944"/>
      <c r="I31" s="2944"/>
      <c r="J31" s="2944"/>
      <c r="K31" s="1637"/>
      <c r="L31" s="2950" t="s">
        <v>3209</v>
      </c>
      <c r="M31" s="3317"/>
      <c r="N31" s="3301"/>
      <c r="O31" s="3302"/>
      <c r="P31" s="3303"/>
      <c r="Q31" s="1624"/>
      <c r="R31" s="831"/>
      <c r="S31" s="1696"/>
      <c r="T31" s="1658" t="str">
        <f>IF(S31="","",CHOOSE(S31,L31,L32,L33,L34))</f>
        <v/>
      </c>
      <c r="U31" s="831"/>
      <c r="V31" s="831"/>
      <c r="W31" s="831"/>
      <c r="X31" s="831"/>
      <c r="Y31" s="831"/>
      <c r="Z31" s="1624"/>
      <c r="AA31" s="1624"/>
    </row>
    <row r="32" spans="1:27" s="839" customFormat="1" ht="21.95" customHeight="1">
      <c r="A32" s="2970"/>
      <c r="B32" s="3324"/>
      <c r="C32" s="3325"/>
      <c r="D32" s="3325"/>
      <c r="E32" s="3325"/>
      <c r="F32" s="3350"/>
      <c r="G32" s="2938"/>
      <c r="H32" s="2938"/>
      <c r="I32" s="2938"/>
      <c r="J32" s="2938"/>
      <c r="K32" s="1663"/>
      <c r="L32" s="2951" t="s">
        <v>220</v>
      </c>
      <c r="M32" s="3026"/>
      <c r="N32" s="3304"/>
      <c r="O32" s="3305"/>
      <c r="P32" s="3306"/>
      <c r="Q32" s="1624"/>
      <c r="R32" s="828"/>
      <c r="S32" s="831"/>
      <c r="T32" s="831"/>
      <c r="U32" s="831"/>
      <c r="V32" s="831"/>
      <c r="W32" s="831"/>
      <c r="X32" s="831"/>
      <c r="Y32" s="828"/>
      <c r="Z32" s="1624"/>
      <c r="AA32" s="1624"/>
    </row>
    <row r="33" spans="1:27" s="839" customFormat="1" ht="21.95" customHeight="1">
      <c r="A33" s="2970"/>
      <c r="B33" s="3324"/>
      <c r="C33" s="3325"/>
      <c r="D33" s="3325"/>
      <c r="E33" s="3325"/>
      <c r="F33" s="3350"/>
      <c r="G33" s="2938"/>
      <c r="H33" s="2938"/>
      <c r="I33" s="2938"/>
      <c r="J33" s="2938"/>
      <c r="K33" s="1663"/>
      <c r="L33" s="2951" t="s">
        <v>3204</v>
      </c>
      <c r="M33" s="3026"/>
      <c r="N33" s="3304"/>
      <c r="O33" s="3305"/>
      <c r="P33" s="3306"/>
      <c r="Q33" s="1624"/>
      <c r="R33" s="828"/>
      <c r="S33" s="831"/>
      <c r="T33" s="831"/>
      <c r="U33" s="831"/>
      <c r="V33" s="831"/>
      <c r="W33" s="831"/>
      <c r="X33" s="831"/>
      <c r="Y33" s="828"/>
      <c r="Z33" s="1624"/>
      <c r="AA33" s="1624"/>
    </row>
    <row r="34" spans="1:27" s="839" customFormat="1" ht="21.95" customHeight="1" thickBot="1">
      <c r="A34" s="2970"/>
      <c r="B34" s="3324"/>
      <c r="C34" s="3325"/>
      <c r="D34" s="3325"/>
      <c r="E34" s="3325"/>
      <c r="F34" s="3354"/>
      <c r="G34" s="2941"/>
      <c r="H34" s="2941"/>
      <c r="I34" s="2941"/>
      <c r="J34" s="2941"/>
      <c r="K34" s="1664"/>
      <c r="L34" s="2952" t="s">
        <v>3205</v>
      </c>
      <c r="M34" s="3031"/>
      <c r="N34" s="3307"/>
      <c r="O34" s="3308"/>
      <c r="P34" s="3309"/>
      <c r="Q34" s="1624"/>
      <c r="R34" s="828"/>
      <c r="S34" s="831"/>
      <c r="T34" s="831"/>
      <c r="U34" s="831"/>
      <c r="V34" s="831"/>
      <c r="W34" s="831"/>
      <c r="X34" s="831"/>
      <c r="Y34" s="828"/>
      <c r="Z34" s="1624"/>
      <c r="AA34" s="1624"/>
    </row>
    <row r="35" spans="1:27" s="839" customFormat="1" ht="21.95" customHeight="1" thickBot="1">
      <c r="A35" s="2969">
        <v>5</v>
      </c>
      <c r="B35" s="3324" t="s">
        <v>3546</v>
      </c>
      <c r="C35" s="3325"/>
      <c r="D35" s="3325"/>
      <c r="E35" s="3355"/>
      <c r="F35" s="3349" t="s">
        <v>3497</v>
      </c>
      <c r="G35" s="2944"/>
      <c r="H35" s="2944"/>
      <c r="I35" s="2944"/>
      <c r="J35" s="2945"/>
      <c r="K35" s="1663"/>
      <c r="L35" s="2951" t="s">
        <v>3202</v>
      </c>
      <c r="M35" s="3026"/>
      <c r="N35" s="3301"/>
      <c r="O35" s="3302"/>
      <c r="P35" s="3303"/>
      <c r="Q35" s="1624"/>
      <c r="R35" s="831"/>
      <c r="S35" s="1696"/>
      <c r="T35" s="1658" t="str">
        <f>IF(S35="","",CHOOSE(S35,L35,L36,L37,L38))</f>
        <v/>
      </c>
      <c r="U35" s="831"/>
      <c r="V35" s="831"/>
      <c r="W35" s="831"/>
      <c r="X35" s="831"/>
      <c r="Y35" s="831"/>
      <c r="Z35" s="1624"/>
      <c r="AA35" s="1624"/>
    </row>
    <row r="36" spans="1:27" s="839" customFormat="1" ht="21.95" customHeight="1">
      <c r="A36" s="2970"/>
      <c r="B36" s="3324"/>
      <c r="C36" s="3325"/>
      <c r="D36" s="3325"/>
      <c r="E36" s="3355"/>
      <c r="F36" s="3350"/>
      <c r="G36" s="2938"/>
      <c r="H36" s="2938"/>
      <c r="I36" s="2938"/>
      <c r="J36" s="2939"/>
      <c r="K36" s="1663"/>
      <c r="L36" s="2951" t="s">
        <v>220</v>
      </c>
      <c r="M36" s="3026"/>
      <c r="N36" s="3304"/>
      <c r="O36" s="3305"/>
      <c r="P36" s="3306"/>
      <c r="Q36" s="1624"/>
      <c r="R36" s="831"/>
      <c r="S36" s="831"/>
      <c r="T36" s="831"/>
      <c r="U36" s="831"/>
      <c r="V36" s="831"/>
      <c r="W36" s="831"/>
      <c r="X36" s="831"/>
      <c r="Y36" s="831"/>
      <c r="Z36" s="1624"/>
      <c r="AA36" s="1624"/>
    </row>
    <row r="37" spans="1:27" s="839" customFormat="1" ht="21.95" customHeight="1">
      <c r="A37" s="2970"/>
      <c r="B37" s="3324"/>
      <c r="C37" s="3325"/>
      <c r="D37" s="3325"/>
      <c r="E37" s="3355"/>
      <c r="F37" s="3350"/>
      <c r="G37" s="2938"/>
      <c r="H37" s="2938"/>
      <c r="I37" s="2938"/>
      <c r="J37" s="2939"/>
      <c r="K37" s="1663"/>
      <c r="L37" s="2951" t="s">
        <v>3204</v>
      </c>
      <c r="M37" s="3026"/>
      <c r="N37" s="3304"/>
      <c r="O37" s="3305"/>
      <c r="P37" s="3306"/>
      <c r="Q37" s="1624"/>
      <c r="R37" s="828"/>
      <c r="S37" s="831"/>
      <c r="T37" s="831"/>
      <c r="U37" s="831"/>
      <c r="V37" s="831"/>
      <c r="W37" s="831"/>
      <c r="X37" s="831"/>
      <c r="Y37" s="828"/>
      <c r="Z37" s="1624"/>
      <c r="AA37" s="1624"/>
    </row>
    <row r="38" spans="1:27" s="839" customFormat="1" ht="21.95" customHeight="1" thickBot="1">
      <c r="A38" s="2971"/>
      <c r="B38" s="3324"/>
      <c r="C38" s="3325"/>
      <c r="D38" s="3325"/>
      <c r="E38" s="3355"/>
      <c r="F38" s="3354"/>
      <c r="G38" s="2941"/>
      <c r="H38" s="2941"/>
      <c r="I38" s="2941"/>
      <c r="J38" s="2942"/>
      <c r="K38" s="1664"/>
      <c r="L38" s="2952" t="s">
        <v>3205</v>
      </c>
      <c r="M38" s="3031"/>
      <c r="N38" s="3307"/>
      <c r="O38" s="3308"/>
      <c r="P38" s="3309"/>
      <c r="Q38" s="1624"/>
      <c r="R38" s="828"/>
      <c r="S38" s="831"/>
      <c r="T38" s="831"/>
      <c r="U38" s="831"/>
      <c r="V38" s="831"/>
      <c r="W38" s="831"/>
      <c r="X38" s="831"/>
      <c r="Y38" s="828"/>
      <c r="Z38" s="1624"/>
      <c r="AA38" s="1624"/>
    </row>
    <row r="39" spans="1:27" s="839" customFormat="1" ht="21.95" customHeight="1" thickBot="1">
      <c r="A39" s="2969">
        <v>6</v>
      </c>
      <c r="B39" s="3352" t="s">
        <v>3547</v>
      </c>
      <c r="C39" s="3353"/>
      <c r="D39" s="3353"/>
      <c r="E39" s="3353"/>
      <c r="F39" s="3350" t="s">
        <v>3758</v>
      </c>
      <c r="G39" s="2938"/>
      <c r="H39" s="2938"/>
      <c r="I39" s="2938"/>
      <c r="J39" s="2938"/>
      <c r="K39" s="1663"/>
      <c r="L39" s="2951" t="s">
        <v>3209</v>
      </c>
      <c r="M39" s="3026"/>
      <c r="N39" s="3301"/>
      <c r="O39" s="3302"/>
      <c r="P39" s="3303"/>
      <c r="Q39" s="1624"/>
      <c r="R39" s="828"/>
      <c r="S39" s="1696"/>
      <c r="T39" s="1658" t="str">
        <f>IF(S39="","",CHOOSE(S39,L39,L40,L41,L42))</f>
        <v/>
      </c>
      <c r="U39" s="831"/>
      <c r="V39" s="831"/>
      <c r="W39" s="831"/>
      <c r="X39" s="831"/>
      <c r="Y39" s="828"/>
      <c r="Z39" s="1624"/>
      <c r="AA39" s="1624"/>
    </row>
    <row r="40" spans="1:27" s="839" customFormat="1" ht="21.95" customHeight="1">
      <c r="A40" s="2970"/>
      <c r="B40" s="3330"/>
      <c r="C40" s="3331"/>
      <c r="D40" s="3331"/>
      <c r="E40" s="3331"/>
      <c r="F40" s="3350"/>
      <c r="G40" s="2938"/>
      <c r="H40" s="2938"/>
      <c r="I40" s="2938"/>
      <c r="J40" s="2938"/>
      <c r="K40" s="1663"/>
      <c r="L40" s="2951" t="s">
        <v>220</v>
      </c>
      <c r="M40" s="3026"/>
      <c r="N40" s="3304"/>
      <c r="O40" s="3305"/>
      <c r="P40" s="3306"/>
      <c r="Q40" s="1624"/>
      <c r="R40" s="831"/>
      <c r="S40" s="831"/>
      <c r="T40" s="831"/>
      <c r="U40" s="831"/>
      <c r="V40" s="831"/>
      <c r="W40" s="831"/>
      <c r="X40" s="831"/>
      <c r="Y40" s="831"/>
      <c r="Z40" s="1624"/>
      <c r="AA40" s="1624"/>
    </row>
    <row r="41" spans="1:27" s="839" customFormat="1" ht="21.95" customHeight="1">
      <c r="A41" s="2970"/>
      <c r="B41" s="3330"/>
      <c r="C41" s="3331"/>
      <c r="D41" s="3331"/>
      <c r="E41" s="3331"/>
      <c r="F41" s="3350"/>
      <c r="G41" s="2938"/>
      <c r="H41" s="2938"/>
      <c r="I41" s="2938"/>
      <c r="J41" s="2938"/>
      <c r="K41" s="1663"/>
      <c r="L41" s="2951" t="s">
        <v>3204</v>
      </c>
      <c r="M41" s="3026"/>
      <c r="N41" s="3304"/>
      <c r="O41" s="3305"/>
      <c r="P41" s="3306"/>
      <c r="Q41" s="1624"/>
      <c r="R41" s="831"/>
      <c r="S41" s="831"/>
      <c r="T41" s="831"/>
      <c r="U41" s="831"/>
      <c r="V41" s="831"/>
      <c r="W41" s="831"/>
      <c r="X41" s="831"/>
      <c r="Y41" s="831"/>
      <c r="Z41" s="1624"/>
      <c r="AA41" s="1624"/>
    </row>
    <row r="42" spans="1:27" s="839" customFormat="1" ht="21.95" customHeight="1" thickBot="1">
      <c r="A42" s="2971"/>
      <c r="B42" s="3330"/>
      <c r="C42" s="3331"/>
      <c r="D42" s="3331"/>
      <c r="E42" s="3331"/>
      <c r="F42" s="3354"/>
      <c r="G42" s="2941"/>
      <c r="H42" s="2941"/>
      <c r="I42" s="2941"/>
      <c r="J42" s="2941"/>
      <c r="K42" s="1664"/>
      <c r="L42" s="2952" t="s">
        <v>3205</v>
      </c>
      <c r="M42" s="3031"/>
      <c r="N42" s="3307"/>
      <c r="O42" s="3308"/>
      <c r="P42" s="3309"/>
      <c r="Q42" s="1624"/>
      <c r="R42" s="828"/>
      <c r="S42" s="831"/>
      <c r="T42" s="831"/>
      <c r="U42" s="831"/>
      <c r="V42" s="831"/>
      <c r="W42" s="831"/>
      <c r="X42" s="831"/>
      <c r="Y42" s="828"/>
      <c r="Z42" s="1624"/>
      <c r="AA42" s="1624"/>
    </row>
    <row r="43" spans="1:27" s="839" customFormat="1" ht="21.95" customHeight="1" thickBot="1">
      <c r="A43" s="2969">
        <v>7</v>
      </c>
      <c r="B43" s="2994" t="s">
        <v>3548</v>
      </c>
      <c r="C43" s="2995"/>
      <c r="D43" s="2995"/>
      <c r="E43" s="3344"/>
      <c r="F43" s="3349" t="s">
        <v>3219</v>
      </c>
      <c r="G43" s="2944"/>
      <c r="H43" s="2944"/>
      <c r="I43" s="2944"/>
      <c r="J43" s="2944"/>
      <c r="K43" s="1637"/>
      <c r="L43" s="2950" t="s">
        <v>3209</v>
      </c>
      <c r="M43" s="3317"/>
      <c r="N43" s="3301"/>
      <c r="O43" s="3302"/>
      <c r="P43" s="3303"/>
      <c r="Q43" s="1645"/>
      <c r="R43" s="828"/>
      <c r="S43" s="1696"/>
      <c r="T43" s="1658" t="str">
        <f>IF(S43="","",CHOOSE(S43,L43,L44,L45,L46))</f>
        <v/>
      </c>
      <c r="U43" s="831"/>
      <c r="V43" s="831"/>
      <c r="W43" s="831"/>
      <c r="X43" s="831"/>
      <c r="Y43" s="828"/>
      <c r="Z43" s="1624"/>
      <c r="AA43" s="1624"/>
    </row>
    <row r="44" spans="1:27" s="839" customFormat="1" ht="21.95" customHeight="1">
      <c r="A44" s="2970"/>
      <c r="B44" s="2994"/>
      <c r="C44" s="2995"/>
      <c r="D44" s="2995"/>
      <c r="E44" s="3344"/>
      <c r="F44" s="3350"/>
      <c r="G44" s="2938"/>
      <c r="H44" s="2938"/>
      <c r="I44" s="2938"/>
      <c r="J44" s="2938"/>
      <c r="K44" s="1663"/>
      <c r="L44" s="2951" t="s">
        <v>220</v>
      </c>
      <c r="M44" s="3026"/>
      <c r="N44" s="3304"/>
      <c r="O44" s="3305"/>
      <c r="P44" s="3306"/>
      <c r="Q44" s="1645"/>
      <c r="R44" s="828"/>
      <c r="S44" s="831"/>
      <c r="T44" s="831"/>
      <c r="U44" s="831"/>
      <c r="V44" s="831"/>
      <c r="W44" s="831"/>
      <c r="X44" s="831"/>
      <c r="Y44" s="828"/>
      <c r="Z44" s="1624"/>
      <c r="AA44" s="1624"/>
    </row>
    <row r="45" spans="1:27" s="839" customFormat="1" ht="21.95" customHeight="1">
      <c r="A45" s="2970"/>
      <c r="B45" s="2972"/>
      <c r="C45" s="2973"/>
      <c r="D45" s="2973"/>
      <c r="E45" s="3345"/>
      <c r="F45" s="3350"/>
      <c r="G45" s="2938"/>
      <c r="H45" s="2938"/>
      <c r="I45" s="2938"/>
      <c r="J45" s="2938"/>
      <c r="K45" s="1663"/>
      <c r="L45" s="2951" t="s">
        <v>3204</v>
      </c>
      <c r="M45" s="3026"/>
      <c r="N45" s="3304"/>
      <c r="O45" s="3305"/>
      <c r="P45" s="3306"/>
      <c r="Q45" s="1645"/>
      <c r="R45" s="831"/>
      <c r="S45" s="831"/>
      <c r="T45" s="831"/>
      <c r="U45" s="831"/>
      <c r="V45" s="831"/>
      <c r="W45" s="831"/>
      <c r="X45" s="831"/>
      <c r="Y45" s="831"/>
      <c r="Z45" s="1624"/>
      <c r="AA45" s="1624"/>
    </row>
    <row r="46" spans="1:27" s="827" customFormat="1" ht="21.95" customHeight="1" thickBot="1">
      <c r="A46" s="2981"/>
      <c r="B46" s="3346"/>
      <c r="C46" s="3347"/>
      <c r="D46" s="3347"/>
      <c r="E46" s="3348"/>
      <c r="F46" s="3351"/>
      <c r="G46" s="2947"/>
      <c r="H46" s="2947"/>
      <c r="I46" s="2947"/>
      <c r="J46" s="2947"/>
      <c r="K46" s="1665"/>
      <c r="L46" s="2949" t="s">
        <v>3205</v>
      </c>
      <c r="M46" s="3316"/>
      <c r="N46" s="3310"/>
      <c r="O46" s="3311"/>
      <c r="P46" s="3312"/>
      <c r="Q46" s="1645"/>
      <c r="R46" s="831"/>
      <c r="S46" s="831"/>
      <c r="T46" s="831"/>
      <c r="U46" s="831"/>
      <c r="V46" s="831"/>
      <c r="W46" s="831"/>
      <c r="X46" s="831"/>
      <c r="Y46" s="831"/>
      <c r="Z46" s="1394"/>
      <c r="AA46" s="1394"/>
    </row>
    <row r="47" spans="1:27" s="827" customFormat="1">
      <c r="A47" s="1599"/>
      <c r="B47" s="1599"/>
      <c r="C47" s="1704"/>
      <c r="D47" s="1704"/>
      <c r="E47" s="1599"/>
      <c r="F47" s="1599"/>
      <c r="G47" s="1705"/>
      <c r="H47" s="1705"/>
      <c r="I47" s="1374"/>
      <c r="J47" s="1599"/>
      <c r="K47" s="1624"/>
      <c r="L47" s="1624"/>
      <c r="M47" s="1624"/>
      <c r="N47" s="1645"/>
      <c r="O47" s="1645"/>
      <c r="P47" s="1645"/>
      <c r="Q47" s="1645"/>
      <c r="R47" s="1394"/>
      <c r="S47" s="1394"/>
      <c r="T47" s="1394"/>
      <c r="U47" s="1394"/>
      <c r="V47" s="1394"/>
      <c r="W47" s="1394"/>
      <c r="X47" s="1394"/>
      <c r="Y47" s="1394"/>
      <c r="Z47" s="1394"/>
      <c r="AA47" s="1394"/>
    </row>
    <row r="48" spans="1:27" s="827" customFormat="1">
      <c r="A48" s="1599"/>
      <c r="B48" s="1599"/>
      <c r="C48" s="1704"/>
      <c r="D48" s="1704"/>
      <c r="E48" s="1599"/>
      <c r="F48" s="1599"/>
      <c r="G48" s="1705"/>
      <c r="H48" s="1705"/>
      <c r="I48" s="1374"/>
      <c r="J48" s="1599"/>
      <c r="K48" s="1624"/>
      <c r="L48" s="1624"/>
      <c r="M48" s="1624"/>
      <c r="N48" s="1645"/>
      <c r="O48" s="1645"/>
      <c r="P48" s="1645"/>
      <c r="Q48" s="1645"/>
      <c r="R48" s="1394"/>
      <c r="S48" s="1394"/>
      <c r="T48" s="1394"/>
      <c r="U48" s="1394"/>
      <c r="V48" s="1394"/>
      <c r="W48" s="1394"/>
      <c r="X48" s="1394"/>
      <c r="Y48" s="1394"/>
      <c r="Z48" s="1394"/>
      <c r="AA48" s="1394"/>
    </row>
    <row r="49" spans="1:27" s="827" customFormat="1">
      <c r="A49" s="1599"/>
      <c r="B49" s="1599"/>
      <c r="C49" s="1704"/>
      <c r="D49" s="1704"/>
      <c r="E49" s="1599"/>
      <c r="F49" s="1599"/>
      <c r="G49" s="1705"/>
      <c r="H49" s="1705"/>
      <c r="I49" s="1374"/>
      <c r="J49" s="1599"/>
      <c r="K49" s="1624"/>
      <c r="L49" s="1624"/>
      <c r="M49" s="1624"/>
      <c r="N49" s="1645"/>
      <c r="O49" s="1645"/>
      <c r="P49" s="1645"/>
      <c r="Q49" s="1645"/>
      <c r="R49" s="1394"/>
      <c r="S49" s="1394"/>
      <c r="T49" s="1394"/>
      <c r="U49" s="1394"/>
      <c r="V49" s="1394"/>
      <c r="W49" s="1394"/>
      <c r="X49" s="1394"/>
      <c r="Y49" s="1394"/>
      <c r="Z49" s="1394"/>
      <c r="AA49" s="1394"/>
    </row>
    <row r="50" spans="1:27" s="827" customFormat="1">
      <c r="A50" s="1599"/>
      <c r="B50" s="1599"/>
      <c r="C50" s="1704"/>
      <c r="D50" s="1704"/>
      <c r="E50" s="1599"/>
      <c r="F50" s="1599"/>
      <c r="G50" s="1705"/>
      <c r="H50" s="1705"/>
      <c r="I50" s="1374"/>
      <c r="J50" s="1599"/>
      <c r="K50" s="1624"/>
      <c r="L50" s="1624"/>
      <c r="M50" s="1624"/>
      <c r="N50" s="1645"/>
      <c r="O50" s="1645"/>
      <c r="P50" s="1645"/>
      <c r="Q50" s="1645"/>
      <c r="R50" s="1394"/>
      <c r="S50" s="1394"/>
      <c r="T50" s="1394"/>
      <c r="U50" s="1394"/>
      <c r="V50" s="1394"/>
      <c r="W50" s="1394"/>
      <c r="X50" s="1394"/>
      <c r="Y50" s="1394"/>
      <c r="Z50" s="1394"/>
      <c r="AA50" s="1394"/>
    </row>
    <row r="51" spans="1:27" s="827" customFormat="1">
      <c r="A51" s="379"/>
      <c r="B51" s="379"/>
      <c r="C51" s="861"/>
      <c r="D51" s="861"/>
      <c r="E51" s="379"/>
      <c r="F51" s="379"/>
      <c r="G51" s="1596"/>
      <c r="H51" s="1596"/>
      <c r="I51" s="405"/>
      <c r="J51" s="379"/>
      <c r="K51" s="839"/>
      <c r="L51" s="839"/>
      <c r="M51" s="839"/>
      <c r="N51" s="829"/>
      <c r="O51" s="829"/>
      <c r="P51" s="829"/>
      <c r="Q51" s="829"/>
    </row>
    <row r="52" spans="1:27" s="827" customFormat="1">
      <c r="A52" s="379"/>
      <c r="B52" s="379"/>
      <c r="C52" s="861"/>
      <c r="D52" s="861"/>
      <c r="E52" s="379"/>
      <c r="F52" s="379"/>
      <c r="G52" s="1596"/>
      <c r="H52" s="1596"/>
      <c r="I52" s="405"/>
      <c r="J52" s="379"/>
      <c r="K52" s="839"/>
      <c r="L52" s="839"/>
      <c r="M52" s="839"/>
      <c r="N52" s="829"/>
      <c r="O52" s="829"/>
      <c r="P52" s="829"/>
      <c r="Q52" s="829"/>
    </row>
    <row r="53" spans="1:27" s="827" customFormat="1">
      <c r="A53" s="379"/>
      <c r="B53" s="379"/>
      <c r="C53" s="861"/>
      <c r="D53" s="861"/>
      <c r="E53" s="379"/>
      <c r="F53" s="379"/>
      <c r="G53" s="1596"/>
      <c r="H53" s="1596"/>
      <c r="I53" s="405"/>
      <c r="J53" s="379"/>
      <c r="K53" s="839"/>
      <c r="L53" s="839"/>
      <c r="M53" s="839"/>
      <c r="N53" s="829"/>
      <c r="O53" s="829"/>
      <c r="P53" s="829"/>
      <c r="Q53" s="829"/>
    </row>
    <row r="54" spans="1:27" s="827" customFormat="1">
      <c r="A54" s="379"/>
      <c r="B54" s="379"/>
      <c r="C54" s="861"/>
      <c r="D54" s="861"/>
      <c r="E54" s="379"/>
      <c r="F54" s="379"/>
      <c r="G54" s="1596"/>
      <c r="H54" s="1596"/>
      <c r="I54" s="405"/>
      <c r="J54" s="379"/>
      <c r="K54" s="839"/>
      <c r="L54" s="839"/>
      <c r="M54" s="839"/>
      <c r="N54" s="829"/>
      <c r="O54" s="829"/>
      <c r="P54" s="829"/>
      <c r="Q54" s="829"/>
    </row>
    <row r="56" spans="1:27" s="827" customFormat="1">
      <c r="A56" s="379"/>
      <c r="B56" s="861"/>
      <c r="C56" s="861"/>
      <c r="D56" s="861"/>
      <c r="E56" s="379"/>
      <c r="F56" s="379"/>
      <c r="G56" s="1596"/>
      <c r="H56" s="1596"/>
      <c r="I56" s="405"/>
      <c r="J56" s="379"/>
      <c r="N56" s="829"/>
      <c r="O56" s="829"/>
      <c r="P56" s="829"/>
      <c r="Q56" s="829"/>
    </row>
    <row r="57" spans="1:27" s="827" customFormat="1">
      <c r="A57" s="379"/>
      <c r="B57" s="861"/>
      <c r="C57" s="861"/>
      <c r="D57" s="861"/>
      <c r="E57" s="379"/>
      <c r="F57" s="379"/>
      <c r="G57" s="1596"/>
      <c r="H57" s="1596"/>
      <c r="I57" s="405"/>
      <c r="J57" s="379"/>
      <c r="K57" s="829"/>
      <c r="L57" s="829"/>
      <c r="M57" s="1535"/>
      <c r="N57" s="829"/>
      <c r="O57" s="829"/>
      <c r="P57" s="829"/>
      <c r="Q57" s="829"/>
    </row>
    <row r="58" spans="1:27" s="839" customFormat="1">
      <c r="A58" s="379"/>
      <c r="B58" s="861"/>
      <c r="C58" s="861"/>
      <c r="D58" s="861"/>
      <c r="E58" s="379"/>
      <c r="F58" s="379"/>
      <c r="G58" s="1596"/>
      <c r="H58" s="1596"/>
      <c r="I58" s="405"/>
      <c r="J58" s="379"/>
      <c r="N58" s="829"/>
      <c r="O58" s="829"/>
      <c r="P58" s="829"/>
      <c r="Q58" s="829"/>
    </row>
    <row r="59" spans="1:27" s="827" customFormat="1">
      <c r="A59" s="379"/>
      <c r="B59" s="861"/>
      <c r="C59" s="861"/>
      <c r="D59" s="861"/>
      <c r="E59" s="379"/>
      <c r="F59" s="379"/>
      <c r="G59" s="1596"/>
      <c r="H59" s="1596"/>
      <c r="I59" s="405"/>
      <c r="J59" s="379"/>
      <c r="K59" s="839"/>
      <c r="L59" s="839"/>
      <c r="M59" s="839"/>
      <c r="N59" s="829"/>
      <c r="O59" s="829"/>
      <c r="P59" s="829"/>
      <c r="Q59" s="829"/>
    </row>
    <row r="60" spans="1:27" s="827" customFormat="1">
      <c r="A60" s="379"/>
      <c r="B60" s="861"/>
      <c r="C60" s="861"/>
      <c r="D60" s="861"/>
      <c r="E60" s="379"/>
      <c r="F60" s="379"/>
      <c r="G60" s="1596"/>
      <c r="H60" s="1596"/>
      <c r="I60" s="405"/>
      <c r="J60" s="379"/>
      <c r="K60" s="839"/>
      <c r="L60" s="839"/>
      <c r="M60" s="839"/>
      <c r="N60" s="829"/>
      <c r="O60" s="829"/>
      <c r="P60" s="829"/>
      <c r="Q60" s="829"/>
    </row>
    <row r="61" spans="1:27" s="827" customFormat="1">
      <c r="A61" s="379"/>
      <c r="B61" s="861"/>
      <c r="C61" s="861"/>
      <c r="D61" s="861"/>
      <c r="E61" s="379"/>
      <c r="F61" s="379"/>
      <c r="G61" s="1596"/>
      <c r="H61" s="1596"/>
      <c r="I61" s="405"/>
      <c r="J61" s="379"/>
      <c r="K61" s="839"/>
      <c r="L61" s="839"/>
      <c r="M61" s="839"/>
      <c r="N61" s="829"/>
      <c r="O61" s="829"/>
      <c r="P61" s="829"/>
      <c r="Q61" s="829"/>
    </row>
    <row r="68" spans="2:9">
      <c r="B68" s="379"/>
      <c r="C68" s="379"/>
      <c r="D68" s="379"/>
    </row>
    <row r="69" spans="2:9">
      <c r="B69" s="379"/>
      <c r="C69" s="379"/>
      <c r="D69" s="379"/>
    </row>
    <row r="70" spans="2:9">
      <c r="B70" s="379"/>
      <c r="C70" s="379"/>
      <c r="D70" s="379"/>
    </row>
    <row r="71" spans="2:9">
      <c r="B71" s="379"/>
      <c r="C71" s="379"/>
      <c r="D71" s="379"/>
    </row>
    <row r="72" spans="2:9">
      <c r="B72" s="379"/>
      <c r="C72" s="379"/>
      <c r="D72" s="379"/>
      <c r="I72" s="866"/>
    </row>
    <row r="73" spans="2:9">
      <c r="B73" s="379"/>
      <c r="C73" s="379"/>
      <c r="D73" s="379"/>
    </row>
    <row r="74" spans="2:9">
      <c r="B74" s="379"/>
      <c r="C74" s="379"/>
      <c r="D74" s="379"/>
    </row>
    <row r="75" spans="2:9">
      <c r="B75" s="379"/>
      <c r="C75" s="379"/>
      <c r="D75" s="379"/>
      <c r="I75" s="866"/>
    </row>
    <row r="76" spans="2:9">
      <c r="B76" s="379"/>
      <c r="C76" s="379"/>
      <c r="D76" s="379"/>
    </row>
    <row r="77" spans="2:9">
      <c r="B77" s="379"/>
      <c r="C77" s="379"/>
      <c r="D77" s="379"/>
    </row>
    <row r="78" spans="2:9">
      <c r="B78" s="379"/>
      <c r="C78" s="379"/>
      <c r="D78" s="379"/>
    </row>
    <row r="79" spans="2:9">
      <c r="B79" s="379"/>
      <c r="C79" s="379"/>
      <c r="D79" s="379"/>
    </row>
    <row r="80" spans="2:9">
      <c r="B80" s="379"/>
      <c r="C80" s="379"/>
      <c r="D80" s="379"/>
    </row>
    <row r="81" spans="2:9">
      <c r="B81" s="379"/>
      <c r="C81" s="379"/>
      <c r="D81" s="379"/>
    </row>
    <row r="82" spans="2:9">
      <c r="B82" s="379"/>
      <c r="C82" s="379"/>
      <c r="D82" s="379"/>
    </row>
    <row r="83" spans="2:9">
      <c r="B83" s="379"/>
      <c r="C83" s="379"/>
      <c r="D83" s="379"/>
    </row>
    <row r="84" spans="2:9">
      <c r="B84" s="379"/>
      <c r="C84" s="379"/>
      <c r="D84" s="379"/>
      <c r="G84" s="1673"/>
      <c r="H84" s="1673"/>
      <c r="I84" s="379"/>
    </row>
    <row r="85" spans="2:9">
      <c r="B85" s="379"/>
      <c r="C85" s="379"/>
      <c r="D85" s="379"/>
      <c r="G85" s="1673"/>
      <c r="H85" s="1673"/>
      <c r="I85" s="379"/>
    </row>
    <row r="86" spans="2:9">
      <c r="B86" s="379"/>
      <c r="C86" s="379"/>
      <c r="D86" s="379"/>
      <c r="G86" s="1673"/>
      <c r="H86" s="1673"/>
      <c r="I86" s="379"/>
    </row>
    <row r="87" spans="2:9">
      <c r="B87" s="379"/>
      <c r="C87" s="379"/>
      <c r="D87" s="379"/>
      <c r="G87" s="1673"/>
      <c r="H87" s="1673"/>
      <c r="I87" s="379"/>
    </row>
    <row r="88" spans="2:9">
      <c r="B88" s="379"/>
      <c r="C88" s="379"/>
      <c r="D88" s="379"/>
      <c r="G88" s="1673"/>
      <c r="H88" s="1673"/>
      <c r="I88" s="379"/>
    </row>
    <row r="89" spans="2:9">
      <c r="B89" s="379"/>
      <c r="C89" s="379"/>
      <c r="D89" s="379"/>
      <c r="G89" s="1673"/>
      <c r="H89" s="1673"/>
      <c r="I89" s="379"/>
    </row>
    <row r="90" spans="2:9">
      <c r="B90" s="379"/>
      <c r="C90" s="379"/>
      <c r="D90" s="379"/>
      <c r="G90" s="1673"/>
      <c r="H90" s="1673"/>
      <c r="I90" s="379"/>
    </row>
    <row r="91" spans="2:9">
      <c r="B91" s="379"/>
      <c r="C91" s="379"/>
      <c r="D91" s="379"/>
      <c r="G91" s="1673"/>
      <c r="H91" s="1673"/>
      <c r="I91" s="379"/>
    </row>
    <row r="92" spans="2:9">
      <c r="B92" s="379"/>
      <c r="C92" s="379"/>
      <c r="D92" s="379"/>
      <c r="G92" s="1673"/>
      <c r="H92" s="1673"/>
      <c r="I92" s="379"/>
    </row>
    <row r="93" spans="2:9">
      <c r="B93" s="379"/>
      <c r="C93" s="379"/>
      <c r="D93" s="379"/>
      <c r="G93" s="1673"/>
      <c r="H93" s="1673"/>
      <c r="I93" s="379"/>
    </row>
    <row r="94" spans="2:9">
      <c r="B94" s="379"/>
      <c r="C94" s="379"/>
      <c r="D94" s="379"/>
      <c r="G94" s="1673"/>
      <c r="H94" s="1673"/>
      <c r="I94" s="379"/>
    </row>
    <row r="95" spans="2:9">
      <c r="B95" s="379"/>
      <c r="C95" s="379"/>
      <c r="D95" s="379"/>
      <c r="G95" s="1673"/>
      <c r="H95" s="1673"/>
      <c r="I95" s="379"/>
    </row>
    <row r="96" spans="2:9">
      <c r="B96" s="379"/>
      <c r="C96" s="379"/>
      <c r="D96" s="379"/>
      <c r="G96" s="1673"/>
      <c r="H96" s="1673"/>
      <c r="I96" s="379"/>
    </row>
    <row r="97" spans="2:9">
      <c r="B97" s="379"/>
      <c r="C97" s="379"/>
      <c r="D97" s="379"/>
      <c r="G97" s="1673"/>
      <c r="H97" s="1673"/>
      <c r="I97" s="379"/>
    </row>
    <row r="98" spans="2:9">
      <c r="B98" s="379"/>
      <c r="C98" s="379"/>
      <c r="D98" s="379"/>
      <c r="G98" s="1673"/>
      <c r="H98" s="1673"/>
      <c r="I98" s="379"/>
    </row>
    <row r="99" spans="2:9">
      <c r="B99" s="379"/>
      <c r="C99" s="379"/>
      <c r="D99" s="379"/>
      <c r="G99" s="1673"/>
      <c r="H99" s="1673"/>
      <c r="I99" s="379"/>
    </row>
    <row r="100" spans="2:9">
      <c r="B100" s="379"/>
      <c r="C100" s="379"/>
      <c r="D100" s="379"/>
      <c r="G100" s="1673"/>
      <c r="H100" s="1673"/>
      <c r="I100" s="379"/>
    </row>
    <row r="101" spans="2:9">
      <c r="B101" s="379"/>
      <c r="C101" s="379"/>
      <c r="D101" s="379"/>
      <c r="G101" s="1673"/>
      <c r="H101" s="1673"/>
      <c r="I101" s="379"/>
    </row>
    <row r="102" spans="2:9">
      <c r="B102" s="379"/>
      <c r="C102" s="379"/>
      <c r="D102" s="379"/>
      <c r="G102" s="1673"/>
      <c r="H102" s="1673"/>
      <c r="I102" s="379"/>
    </row>
    <row r="103" spans="2:9">
      <c r="B103" s="379"/>
      <c r="C103" s="379"/>
      <c r="D103" s="379"/>
      <c r="G103" s="1673"/>
      <c r="H103" s="1673"/>
      <c r="I103" s="379"/>
    </row>
    <row r="104" spans="2:9">
      <c r="B104" s="379"/>
      <c r="C104" s="379"/>
      <c r="D104" s="379"/>
      <c r="G104" s="1673"/>
      <c r="H104" s="1673"/>
      <c r="I104" s="379"/>
    </row>
    <row r="105" spans="2:9">
      <c r="B105" s="379"/>
      <c r="C105" s="379"/>
      <c r="D105" s="379"/>
      <c r="G105" s="1673"/>
      <c r="H105" s="1673"/>
      <c r="I105" s="379"/>
    </row>
    <row r="106" spans="2:9">
      <c r="B106" s="379"/>
      <c r="C106" s="379"/>
      <c r="D106" s="379"/>
      <c r="G106" s="1673"/>
      <c r="H106" s="1673"/>
      <c r="I106" s="379"/>
    </row>
    <row r="107" spans="2:9">
      <c r="B107" s="379"/>
      <c r="C107" s="379"/>
      <c r="D107" s="379"/>
      <c r="G107" s="1673"/>
      <c r="H107" s="1673"/>
      <c r="I107" s="379"/>
    </row>
  </sheetData>
  <sheetProtection algorithmName="SHA-512" hashValue="JXXFnTjdqnGWnS5IRDaQyoMCyLxz/mwVBUBXIlq+hdM8103d2YUdgdw+gj2aq/oSqRbHUK7T23KJT8SWkMEIpg==" saltValue="z4OBckr2Wr/UDkd5WVAJMQ==" spinCount="100000" sheet="1" formatCells="0"/>
  <mergeCells count="71">
    <mergeCell ref="B10:F10"/>
    <mergeCell ref="G4:P5"/>
    <mergeCell ref="A4:F5"/>
    <mergeCell ref="B6:F6"/>
    <mergeCell ref="B7:F7"/>
    <mergeCell ref="B8:F8"/>
    <mergeCell ref="B9:F9"/>
    <mergeCell ref="A13:E14"/>
    <mergeCell ref="A15:A22"/>
    <mergeCell ref="B15:E22"/>
    <mergeCell ref="F13:J14"/>
    <mergeCell ref="F15:J22"/>
    <mergeCell ref="A23:A26"/>
    <mergeCell ref="B23:E26"/>
    <mergeCell ref="A27:A30"/>
    <mergeCell ref="B27:E30"/>
    <mergeCell ref="F23:J26"/>
    <mergeCell ref="F27:J30"/>
    <mergeCell ref="A31:A34"/>
    <mergeCell ref="B31:E34"/>
    <mergeCell ref="A39:A42"/>
    <mergeCell ref="B39:E42"/>
    <mergeCell ref="F31:J34"/>
    <mergeCell ref="F39:J42"/>
    <mergeCell ref="A35:A38"/>
    <mergeCell ref="B35:E38"/>
    <mergeCell ref="F35:J38"/>
    <mergeCell ref="A43:A46"/>
    <mergeCell ref="B43:E46"/>
    <mergeCell ref="F43:J46"/>
    <mergeCell ref="N13:P14"/>
    <mergeCell ref="K13:M14"/>
    <mergeCell ref="L15:M15"/>
    <mergeCell ref="L16:M16"/>
    <mergeCell ref="L17:M17"/>
    <mergeCell ref="L18:M18"/>
    <mergeCell ref="L19:M19"/>
    <mergeCell ref="L20:M20"/>
    <mergeCell ref="L22:M22"/>
    <mergeCell ref="L23:M23"/>
    <mergeCell ref="L21:M21"/>
    <mergeCell ref="L39:M39"/>
    <mergeCell ref="L40:M40"/>
    <mergeCell ref="L24:M24"/>
    <mergeCell ref="L26:M26"/>
    <mergeCell ref="L27:M27"/>
    <mergeCell ref="L28:M28"/>
    <mergeCell ref="L30:M30"/>
    <mergeCell ref="L46:M46"/>
    <mergeCell ref="L25:M25"/>
    <mergeCell ref="L29:M29"/>
    <mergeCell ref="L33:M33"/>
    <mergeCell ref="L41:M41"/>
    <mergeCell ref="L45:M45"/>
    <mergeCell ref="L42:M42"/>
    <mergeCell ref="L43:M43"/>
    <mergeCell ref="L31:M31"/>
    <mergeCell ref="L32:M32"/>
    <mergeCell ref="L34:M34"/>
    <mergeCell ref="L35:M35"/>
    <mergeCell ref="L36:M36"/>
    <mergeCell ref="L37:M37"/>
    <mergeCell ref="L38:M38"/>
    <mergeCell ref="L44:M44"/>
    <mergeCell ref="N39:P42"/>
    <mergeCell ref="N43:P46"/>
    <mergeCell ref="N15:P22"/>
    <mergeCell ref="N23:P26"/>
    <mergeCell ref="N27:P30"/>
    <mergeCell ref="N31:P34"/>
    <mergeCell ref="N35:P38"/>
  </mergeCells>
  <phoneticPr fontId="34"/>
  <printOptions horizontalCentered="1"/>
  <pageMargins left="0.59055118110236227" right="0.59055118110236227" top="0.39370078740157483" bottom="0.59055118110236227" header="0.31496062992125984" footer="0.23622047244094491"/>
  <pageSetup paperSize="9" scale="58" orientation="portrait" cellComments="asDisplayed" r:id="rId1"/>
  <headerFooter>
    <oddFooter>&amp;R&amp;"ＭＳ 明朝,標準"
（Ａ４）</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9073" r:id="rId4" name="Option Button 1">
              <controlPr defaultSize="0" autoFill="0" autoLine="0" autoPict="0">
                <anchor moveWithCells="1">
                  <from>
                    <xdr:col>6</xdr:col>
                    <xdr:colOff>38100</xdr:colOff>
                    <xdr:row>5</xdr:row>
                    <xdr:rowOff>28575</xdr:rowOff>
                  </from>
                  <to>
                    <xdr:col>7</xdr:col>
                    <xdr:colOff>0</xdr:colOff>
                    <xdr:row>5</xdr:row>
                    <xdr:rowOff>276225</xdr:rowOff>
                  </to>
                </anchor>
              </controlPr>
            </control>
          </mc:Choice>
        </mc:AlternateContent>
        <mc:AlternateContent xmlns:mc="http://schemas.openxmlformats.org/markup-compatibility/2006">
          <mc:Choice Requires="x14">
            <control shapeId="259074" r:id="rId5" name="Option Button 2">
              <controlPr defaultSize="0" autoFill="0" autoLine="0" autoPict="0">
                <anchor moveWithCells="1">
                  <from>
                    <xdr:col>8</xdr:col>
                    <xdr:colOff>19050</xdr:colOff>
                    <xdr:row>5</xdr:row>
                    <xdr:rowOff>28575</xdr:rowOff>
                  </from>
                  <to>
                    <xdr:col>8</xdr:col>
                    <xdr:colOff>257175</xdr:colOff>
                    <xdr:row>5</xdr:row>
                    <xdr:rowOff>276225</xdr:rowOff>
                  </to>
                </anchor>
              </controlPr>
            </control>
          </mc:Choice>
        </mc:AlternateContent>
        <mc:AlternateContent xmlns:mc="http://schemas.openxmlformats.org/markup-compatibility/2006">
          <mc:Choice Requires="x14">
            <control shapeId="259075" r:id="rId6" name="Option Button 3">
              <controlPr defaultSize="0" autoFill="0" autoLine="0" autoPict="0">
                <anchor moveWithCells="1">
                  <from>
                    <xdr:col>10</xdr:col>
                    <xdr:colOff>28575</xdr:colOff>
                    <xdr:row>5</xdr:row>
                    <xdr:rowOff>28575</xdr:rowOff>
                  </from>
                  <to>
                    <xdr:col>10</xdr:col>
                    <xdr:colOff>266700</xdr:colOff>
                    <xdr:row>5</xdr:row>
                    <xdr:rowOff>276225</xdr:rowOff>
                  </to>
                </anchor>
              </controlPr>
            </control>
          </mc:Choice>
        </mc:AlternateContent>
        <mc:AlternateContent xmlns:mc="http://schemas.openxmlformats.org/markup-compatibility/2006">
          <mc:Choice Requires="x14">
            <control shapeId="259076" r:id="rId7" name="Option Button 4">
              <controlPr defaultSize="0" autoFill="0" autoLine="0" autoPict="0">
                <anchor moveWithCells="1">
                  <from>
                    <xdr:col>12</xdr:col>
                    <xdr:colOff>19050</xdr:colOff>
                    <xdr:row>5</xdr:row>
                    <xdr:rowOff>28575</xdr:rowOff>
                  </from>
                  <to>
                    <xdr:col>12</xdr:col>
                    <xdr:colOff>257175</xdr:colOff>
                    <xdr:row>5</xdr:row>
                    <xdr:rowOff>276225</xdr:rowOff>
                  </to>
                </anchor>
              </controlPr>
            </control>
          </mc:Choice>
        </mc:AlternateContent>
        <mc:AlternateContent xmlns:mc="http://schemas.openxmlformats.org/markup-compatibility/2006">
          <mc:Choice Requires="x14">
            <control shapeId="259077" r:id="rId8" name="Option Button 5">
              <controlPr defaultSize="0" autoFill="0" autoLine="0" autoPict="0">
                <anchor moveWithCells="1">
                  <from>
                    <xdr:col>14</xdr:col>
                    <xdr:colOff>19050</xdr:colOff>
                    <xdr:row>5</xdr:row>
                    <xdr:rowOff>28575</xdr:rowOff>
                  </from>
                  <to>
                    <xdr:col>14</xdr:col>
                    <xdr:colOff>257175</xdr:colOff>
                    <xdr:row>5</xdr:row>
                    <xdr:rowOff>276225</xdr:rowOff>
                  </to>
                </anchor>
              </controlPr>
            </control>
          </mc:Choice>
        </mc:AlternateContent>
        <mc:AlternateContent xmlns:mc="http://schemas.openxmlformats.org/markup-compatibility/2006">
          <mc:Choice Requires="x14">
            <control shapeId="259078" r:id="rId9" name="Group Box 6">
              <controlPr defaultSize="0" autoFill="0" autoPict="0">
                <anchor moveWithCells="1">
                  <from>
                    <xdr:col>5</xdr:col>
                    <xdr:colOff>2466975</xdr:colOff>
                    <xdr:row>5</xdr:row>
                    <xdr:rowOff>9525</xdr:rowOff>
                  </from>
                  <to>
                    <xdr:col>15</xdr:col>
                    <xdr:colOff>542925</xdr:colOff>
                    <xdr:row>5</xdr:row>
                    <xdr:rowOff>295275</xdr:rowOff>
                  </to>
                </anchor>
              </controlPr>
            </control>
          </mc:Choice>
        </mc:AlternateContent>
        <mc:AlternateContent xmlns:mc="http://schemas.openxmlformats.org/markup-compatibility/2006">
          <mc:Choice Requires="x14">
            <control shapeId="259079" r:id="rId10" name="Option Button 7">
              <controlPr defaultSize="0" autoFill="0" autoLine="0" autoPict="0">
                <anchor moveWithCells="1">
                  <from>
                    <xdr:col>6</xdr:col>
                    <xdr:colOff>38100</xdr:colOff>
                    <xdr:row>6</xdr:row>
                    <xdr:rowOff>28575</xdr:rowOff>
                  </from>
                  <to>
                    <xdr:col>7</xdr:col>
                    <xdr:colOff>0</xdr:colOff>
                    <xdr:row>6</xdr:row>
                    <xdr:rowOff>276225</xdr:rowOff>
                  </to>
                </anchor>
              </controlPr>
            </control>
          </mc:Choice>
        </mc:AlternateContent>
        <mc:AlternateContent xmlns:mc="http://schemas.openxmlformats.org/markup-compatibility/2006">
          <mc:Choice Requires="x14">
            <control shapeId="259080" r:id="rId11" name="Option Button 8">
              <controlPr defaultSize="0" autoFill="0" autoLine="0" autoPict="0">
                <anchor moveWithCells="1">
                  <from>
                    <xdr:col>8</xdr:col>
                    <xdr:colOff>19050</xdr:colOff>
                    <xdr:row>6</xdr:row>
                    <xdr:rowOff>28575</xdr:rowOff>
                  </from>
                  <to>
                    <xdr:col>8</xdr:col>
                    <xdr:colOff>257175</xdr:colOff>
                    <xdr:row>6</xdr:row>
                    <xdr:rowOff>276225</xdr:rowOff>
                  </to>
                </anchor>
              </controlPr>
            </control>
          </mc:Choice>
        </mc:AlternateContent>
        <mc:AlternateContent xmlns:mc="http://schemas.openxmlformats.org/markup-compatibility/2006">
          <mc:Choice Requires="x14">
            <control shapeId="259081" r:id="rId12" name="Option Button 9">
              <controlPr defaultSize="0" autoFill="0" autoLine="0" autoPict="0">
                <anchor moveWithCells="1">
                  <from>
                    <xdr:col>10</xdr:col>
                    <xdr:colOff>28575</xdr:colOff>
                    <xdr:row>6</xdr:row>
                    <xdr:rowOff>28575</xdr:rowOff>
                  </from>
                  <to>
                    <xdr:col>10</xdr:col>
                    <xdr:colOff>266700</xdr:colOff>
                    <xdr:row>6</xdr:row>
                    <xdr:rowOff>276225</xdr:rowOff>
                  </to>
                </anchor>
              </controlPr>
            </control>
          </mc:Choice>
        </mc:AlternateContent>
        <mc:AlternateContent xmlns:mc="http://schemas.openxmlformats.org/markup-compatibility/2006">
          <mc:Choice Requires="x14">
            <control shapeId="259082" r:id="rId13" name="Option Button 10">
              <controlPr defaultSize="0" autoFill="0" autoLine="0" autoPict="0">
                <anchor moveWithCells="1">
                  <from>
                    <xdr:col>12</xdr:col>
                    <xdr:colOff>19050</xdr:colOff>
                    <xdr:row>6</xdr:row>
                    <xdr:rowOff>28575</xdr:rowOff>
                  </from>
                  <to>
                    <xdr:col>12</xdr:col>
                    <xdr:colOff>257175</xdr:colOff>
                    <xdr:row>6</xdr:row>
                    <xdr:rowOff>276225</xdr:rowOff>
                  </to>
                </anchor>
              </controlPr>
            </control>
          </mc:Choice>
        </mc:AlternateContent>
        <mc:AlternateContent xmlns:mc="http://schemas.openxmlformats.org/markup-compatibility/2006">
          <mc:Choice Requires="x14">
            <control shapeId="259083" r:id="rId14" name="Option Button 11">
              <controlPr defaultSize="0" autoFill="0" autoLine="0" autoPict="0">
                <anchor moveWithCells="1">
                  <from>
                    <xdr:col>14</xdr:col>
                    <xdr:colOff>19050</xdr:colOff>
                    <xdr:row>6</xdr:row>
                    <xdr:rowOff>28575</xdr:rowOff>
                  </from>
                  <to>
                    <xdr:col>14</xdr:col>
                    <xdr:colOff>257175</xdr:colOff>
                    <xdr:row>6</xdr:row>
                    <xdr:rowOff>276225</xdr:rowOff>
                  </to>
                </anchor>
              </controlPr>
            </control>
          </mc:Choice>
        </mc:AlternateContent>
        <mc:AlternateContent xmlns:mc="http://schemas.openxmlformats.org/markup-compatibility/2006">
          <mc:Choice Requires="x14">
            <control shapeId="259084" r:id="rId15" name="Group Box 12">
              <controlPr defaultSize="0" autoFill="0" autoPict="0">
                <anchor moveWithCells="1">
                  <from>
                    <xdr:col>5</xdr:col>
                    <xdr:colOff>2466975</xdr:colOff>
                    <xdr:row>6</xdr:row>
                    <xdr:rowOff>9525</xdr:rowOff>
                  </from>
                  <to>
                    <xdr:col>15</xdr:col>
                    <xdr:colOff>542925</xdr:colOff>
                    <xdr:row>6</xdr:row>
                    <xdr:rowOff>295275</xdr:rowOff>
                  </to>
                </anchor>
              </controlPr>
            </control>
          </mc:Choice>
        </mc:AlternateContent>
        <mc:AlternateContent xmlns:mc="http://schemas.openxmlformats.org/markup-compatibility/2006">
          <mc:Choice Requires="x14">
            <control shapeId="259085" r:id="rId16" name="Option Button 13">
              <controlPr defaultSize="0" autoFill="0" autoLine="0" autoPict="0">
                <anchor moveWithCells="1">
                  <from>
                    <xdr:col>6</xdr:col>
                    <xdr:colOff>38100</xdr:colOff>
                    <xdr:row>7</xdr:row>
                    <xdr:rowOff>9525</xdr:rowOff>
                  </from>
                  <to>
                    <xdr:col>7</xdr:col>
                    <xdr:colOff>0</xdr:colOff>
                    <xdr:row>7</xdr:row>
                    <xdr:rowOff>257175</xdr:rowOff>
                  </to>
                </anchor>
              </controlPr>
            </control>
          </mc:Choice>
        </mc:AlternateContent>
        <mc:AlternateContent xmlns:mc="http://schemas.openxmlformats.org/markup-compatibility/2006">
          <mc:Choice Requires="x14">
            <control shapeId="259086" r:id="rId17" name="Option Button 14">
              <controlPr defaultSize="0" autoFill="0" autoLine="0" autoPict="0">
                <anchor moveWithCells="1">
                  <from>
                    <xdr:col>8</xdr:col>
                    <xdr:colOff>19050</xdr:colOff>
                    <xdr:row>7</xdr:row>
                    <xdr:rowOff>9525</xdr:rowOff>
                  </from>
                  <to>
                    <xdr:col>8</xdr:col>
                    <xdr:colOff>257175</xdr:colOff>
                    <xdr:row>7</xdr:row>
                    <xdr:rowOff>257175</xdr:rowOff>
                  </to>
                </anchor>
              </controlPr>
            </control>
          </mc:Choice>
        </mc:AlternateContent>
        <mc:AlternateContent xmlns:mc="http://schemas.openxmlformats.org/markup-compatibility/2006">
          <mc:Choice Requires="x14">
            <control shapeId="259087" r:id="rId18" name="Option Button 15">
              <controlPr defaultSize="0" autoFill="0" autoLine="0" autoPict="0">
                <anchor moveWithCells="1">
                  <from>
                    <xdr:col>10</xdr:col>
                    <xdr:colOff>28575</xdr:colOff>
                    <xdr:row>7</xdr:row>
                    <xdr:rowOff>9525</xdr:rowOff>
                  </from>
                  <to>
                    <xdr:col>10</xdr:col>
                    <xdr:colOff>266700</xdr:colOff>
                    <xdr:row>7</xdr:row>
                    <xdr:rowOff>257175</xdr:rowOff>
                  </to>
                </anchor>
              </controlPr>
            </control>
          </mc:Choice>
        </mc:AlternateContent>
        <mc:AlternateContent xmlns:mc="http://schemas.openxmlformats.org/markup-compatibility/2006">
          <mc:Choice Requires="x14">
            <control shapeId="259088" r:id="rId19" name="Option Button 16">
              <controlPr defaultSize="0" autoFill="0" autoLine="0" autoPict="0">
                <anchor moveWithCells="1">
                  <from>
                    <xdr:col>12</xdr:col>
                    <xdr:colOff>19050</xdr:colOff>
                    <xdr:row>7</xdr:row>
                    <xdr:rowOff>9525</xdr:rowOff>
                  </from>
                  <to>
                    <xdr:col>12</xdr:col>
                    <xdr:colOff>257175</xdr:colOff>
                    <xdr:row>7</xdr:row>
                    <xdr:rowOff>257175</xdr:rowOff>
                  </to>
                </anchor>
              </controlPr>
            </control>
          </mc:Choice>
        </mc:AlternateContent>
        <mc:AlternateContent xmlns:mc="http://schemas.openxmlformats.org/markup-compatibility/2006">
          <mc:Choice Requires="x14">
            <control shapeId="259089" r:id="rId20" name="Option Button 17">
              <controlPr defaultSize="0" autoFill="0" autoLine="0" autoPict="0">
                <anchor moveWithCells="1">
                  <from>
                    <xdr:col>14</xdr:col>
                    <xdr:colOff>19050</xdr:colOff>
                    <xdr:row>7</xdr:row>
                    <xdr:rowOff>9525</xdr:rowOff>
                  </from>
                  <to>
                    <xdr:col>14</xdr:col>
                    <xdr:colOff>257175</xdr:colOff>
                    <xdr:row>7</xdr:row>
                    <xdr:rowOff>257175</xdr:rowOff>
                  </to>
                </anchor>
              </controlPr>
            </control>
          </mc:Choice>
        </mc:AlternateContent>
        <mc:AlternateContent xmlns:mc="http://schemas.openxmlformats.org/markup-compatibility/2006">
          <mc:Choice Requires="x14">
            <control shapeId="259090" r:id="rId21" name="Group Box 18">
              <controlPr defaultSize="0" autoFill="0" autoPict="0">
                <anchor moveWithCells="1">
                  <from>
                    <xdr:col>5</xdr:col>
                    <xdr:colOff>2466975</xdr:colOff>
                    <xdr:row>6</xdr:row>
                    <xdr:rowOff>295275</xdr:rowOff>
                  </from>
                  <to>
                    <xdr:col>15</xdr:col>
                    <xdr:colOff>542925</xdr:colOff>
                    <xdr:row>7</xdr:row>
                    <xdr:rowOff>276225</xdr:rowOff>
                  </to>
                </anchor>
              </controlPr>
            </control>
          </mc:Choice>
        </mc:AlternateContent>
        <mc:AlternateContent xmlns:mc="http://schemas.openxmlformats.org/markup-compatibility/2006">
          <mc:Choice Requires="x14">
            <control shapeId="259091" r:id="rId22" name="Option Button 19">
              <controlPr defaultSize="0" autoFill="0" autoLine="0" autoPict="0">
                <anchor moveWithCells="1">
                  <from>
                    <xdr:col>6</xdr:col>
                    <xdr:colOff>38100</xdr:colOff>
                    <xdr:row>8</xdr:row>
                    <xdr:rowOff>38100</xdr:rowOff>
                  </from>
                  <to>
                    <xdr:col>7</xdr:col>
                    <xdr:colOff>0</xdr:colOff>
                    <xdr:row>8</xdr:row>
                    <xdr:rowOff>285750</xdr:rowOff>
                  </to>
                </anchor>
              </controlPr>
            </control>
          </mc:Choice>
        </mc:AlternateContent>
        <mc:AlternateContent xmlns:mc="http://schemas.openxmlformats.org/markup-compatibility/2006">
          <mc:Choice Requires="x14">
            <control shapeId="259092" r:id="rId23" name="Option Button 20">
              <controlPr defaultSize="0" autoFill="0" autoLine="0" autoPict="0">
                <anchor moveWithCells="1">
                  <from>
                    <xdr:col>8</xdr:col>
                    <xdr:colOff>19050</xdr:colOff>
                    <xdr:row>8</xdr:row>
                    <xdr:rowOff>38100</xdr:rowOff>
                  </from>
                  <to>
                    <xdr:col>8</xdr:col>
                    <xdr:colOff>257175</xdr:colOff>
                    <xdr:row>8</xdr:row>
                    <xdr:rowOff>285750</xdr:rowOff>
                  </to>
                </anchor>
              </controlPr>
            </control>
          </mc:Choice>
        </mc:AlternateContent>
        <mc:AlternateContent xmlns:mc="http://schemas.openxmlformats.org/markup-compatibility/2006">
          <mc:Choice Requires="x14">
            <control shapeId="259093" r:id="rId24" name="Option Button 21">
              <controlPr defaultSize="0" autoFill="0" autoLine="0" autoPict="0">
                <anchor moveWithCells="1">
                  <from>
                    <xdr:col>10</xdr:col>
                    <xdr:colOff>28575</xdr:colOff>
                    <xdr:row>8</xdr:row>
                    <xdr:rowOff>38100</xdr:rowOff>
                  </from>
                  <to>
                    <xdr:col>10</xdr:col>
                    <xdr:colOff>266700</xdr:colOff>
                    <xdr:row>8</xdr:row>
                    <xdr:rowOff>285750</xdr:rowOff>
                  </to>
                </anchor>
              </controlPr>
            </control>
          </mc:Choice>
        </mc:AlternateContent>
        <mc:AlternateContent xmlns:mc="http://schemas.openxmlformats.org/markup-compatibility/2006">
          <mc:Choice Requires="x14">
            <control shapeId="259094" r:id="rId25" name="Option Button 22">
              <controlPr defaultSize="0" autoFill="0" autoLine="0" autoPict="0">
                <anchor moveWithCells="1">
                  <from>
                    <xdr:col>12</xdr:col>
                    <xdr:colOff>19050</xdr:colOff>
                    <xdr:row>8</xdr:row>
                    <xdr:rowOff>38100</xdr:rowOff>
                  </from>
                  <to>
                    <xdr:col>12</xdr:col>
                    <xdr:colOff>257175</xdr:colOff>
                    <xdr:row>8</xdr:row>
                    <xdr:rowOff>285750</xdr:rowOff>
                  </to>
                </anchor>
              </controlPr>
            </control>
          </mc:Choice>
        </mc:AlternateContent>
        <mc:AlternateContent xmlns:mc="http://schemas.openxmlformats.org/markup-compatibility/2006">
          <mc:Choice Requires="x14">
            <control shapeId="259095" r:id="rId26" name="Option Button 23">
              <controlPr defaultSize="0" autoFill="0" autoLine="0" autoPict="0">
                <anchor moveWithCells="1">
                  <from>
                    <xdr:col>14</xdr:col>
                    <xdr:colOff>19050</xdr:colOff>
                    <xdr:row>8</xdr:row>
                    <xdr:rowOff>38100</xdr:rowOff>
                  </from>
                  <to>
                    <xdr:col>14</xdr:col>
                    <xdr:colOff>257175</xdr:colOff>
                    <xdr:row>8</xdr:row>
                    <xdr:rowOff>285750</xdr:rowOff>
                  </to>
                </anchor>
              </controlPr>
            </control>
          </mc:Choice>
        </mc:AlternateContent>
        <mc:AlternateContent xmlns:mc="http://schemas.openxmlformats.org/markup-compatibility/2006">
          <mc:Choice Requires="x14">
            <control shapeId="259096" r:id="rId27" name="Group Box 24">
              <controlPr defaultSize="0" autoFill="0" autoPict="0">
                <anchor moveWithCells="1">
                  <from>
                    <xdr:col>5</xdr:col>
                    <xdr:colOff>2466975</xdr:colOff>
                    <xdr:row>8</xdr:row>
                    <xdr:rowOff>19050</xdr:rowOff>
                  </from>
                  <to>
                    <xdr:col>15</xdr:col>
                    <xdr:colOff>542925</xdr:colOff>
                    <xdr:row>9</xdr:row>
                    <xdr:rowOff>0</xdr:rowOff>
                  </to>
                </anchor>
              </controlPr>
            </control>
          </mc:Choice>
        </mc:AlternateContent>
        <mc:AlternateContent xmlns:mc="http://schemas.openxmlformats.org/markup-compatibility/2006">
          <mc:Choice Requires="x14">
            <control shapeId="259097" r:id="rId28" name="Option Button 25">
              <controlPr defaultSize="0" autoFill="0" autoLine="0" autoPict="0">
                <anchor moveWithCells="1">
                  <from>
                    <xdr:col>6</xdr:col>
                    <xdr:colOff>38100</xdr:colOff>
                    <xdr:row>9</xdr:row>
                    <xdr:rowOff>28575</xdr:rowOff>
                  </from>
                  <to>
                    <xdr:col>7</xdr:col>
                    <xdr:colOff>0</xdr:colOff>
                    <xdr:row>9</xdr:row>
                    <xdr:rowOff>276225</xdr:rowOff>
                  </to>
                </anchor>
              </controlPr>
            </control>
          </mc:Choice>
        </mc:AlternateContent>
        <mc:AlternateContent xmlns:mc="http://schemas.openxmlformats.org/markup-compatibility/2006">
          <mc:Choice Requires="x14">
            <control shapeId="259098" r:id="rId29" name="Option Button 26">
              <controlPr defaultSize="0" autoFill="0" autoLine="0" autoPict="0">
                <anchor moveWithCells="1">
                  <from>
                    <xdr:col>8</xdr:col>
                    <xdr:colOff>19050</xdr:colOff>
                    <xdr:row>9</xdr:row>
                    <xdr:rowOff>28575</xdr:rowOff>
                  </from>
                  <to>
                    <xdr:col>8</xdr:col>
                    <xdr:colOff>257175</xdr:colOff>
                    <xdr:row>9</xdr:row>
                    <xdr:rowOff>276225</xdr:rowOff>
                  </to>
                </anchor>
              </controlPr>
            </control>
          </mc:Choice>
        </mc:AlternateContent>
        <mc:AlternateContent xmlns:mc="http://schemas.openxmlformats.org/markup-compatibility/2006">
          <mc:Choice Requires="x14">
            <control shapeId="259099" r:id="rId30" name="Option Button 27">
              <controlPr defaultSize="0" autoFill="0" autoLine="0" autoPict="0">
                <anchor moveWithCells="1">
                  <from>
                    <xdr:col>10</xdr:col>
                    <xdr:colOff>28575</xdr:colOff>
                    <xdr:row>9</xdr:row>
                    <xdr:rowOff>28575</xdr:rowOff>
                  </from>
                  <to>
                    <xdr:col>10</xdr:col>
                    <xdr:colOff>266700</xdr:colOff>
                    <xdr:row>9</xdr:row>
                    <xdr:rowOff>276225</xdr:rowOff>
                  </to>
                </anchor>
              </controlPr>
            </control>
          </mc:Choice>
        </mc:AlternateContent>
        <mc:AlternateContent xmlns:mc="http://schemas.openxmlformats.org/markup-compatibility/2006">
          <mc:Choice Requires="x14">
            <control shapeId="259100" r:id="rId31" name="Option Button 28">
              <controlPr defaultSize="0" autoFill="0" autoLine="0" autoPict="0">
                <anchor moveWithCells="1">
                  <from>
                    <xdr:col>12</xdr:col>
                    <xdr:colOff>19050</xdr:colOff>
                    <xdr:row>9</xdr:row>
                    <xdr:rowOff>28575</xdr:rowOff>
                  </from>
                  <to>
                    <xdr:col>12</xdr:col>
                    <xdr:colOff>257175</xdr:colOff>
                    <xdr:row>9</xdr:row>
                    <xdr:rowOff>276225</xdr:rowOff>
                  </to>
                </anchor>
              </controlPr>
            </control>
          </mc:Choice>
        </mc:AlternateContent>
        <mc:AlternateContent xmlns:mc="http://schemas.openxmlformats.org/markup-compatibility/2006">
          <mc:Choice Requires="x14">
            <control shapeId="259101" r:id="rId32" name="Option Button 29">
              <controlPr defaultSize="0" autoFill="0" autoLine="0" autoPict="0">
                <anchor moveWithCells="1">
                  <from>
                    <xdr:col>14</xdr:col>
                    <xdr:colOff>19050</xdr:colOff>
                    <xdr:row>9</xdr:row>
                    <xdr:rowOff>28575</xdr:rowOff>
                  </from>
                  <to>
                    <xdr:col>14</xdr:col>
                    <xdr:colOff>257175</xdr:colOff>
                    <xdr:row>9</xdr:row>
                    <xdr:rowOff>276225</xdr:rowOff>
                  </to>
                </anchor>
              </controlPr>
            </control>
          </mc:Choice>
        </mc:AlternateContent>
        <mc:AlternateContent xmlns:mc="http://schemas.openxmlformats.org/markup-compatibility/2006">
          <mc:Choice Requires="x14">
            <control shapeId="259102" r:id="rId33" name="Group Box 30">
              <controlPr defaultSize="0" autoFill="0" autoPict="0">
                <anchor moveWithCells="1">
                  <from>
                    <xdr:col>5</xdr:col>
                    <xdr:colOff>2466975</xdr:colOff>
                    <xdr:row>9</xdr:row>
                    <xdr:rowOff>9525</xdr:rowOff>
                  </from>
                  <to>
                    <xdr:col>15</xdr:col>
                    <xdr:colOff>542925</xdr:colOff>
                    <xdr:row>9</xdr:row>
                    <xdr:rowOff>295275</xdr:rowOff>
                  </to>
                </anchor>
              </controlPr>
            </control>
          </mc:Choice>
        </mc:AlternateContent>
        <mc:AlternateContent xmlns:mc="http://schemas.openxmlformats.org/markup-compatibility/2006">
          <mc:Choice Requires="x14">
            <control shapeId="259103" r:id="rId34" name="Check Box 31">
              <controlPr defaultSize="0" autoFill="0" autoLine="0" autoPict="0">
                <anchor moveWithCells="1">
                  <from>
                    <xdr:col>10</xdr:col>
                    <xdr:colOff>38100</xdr:colOff>
                    <xdr:row>14</xdr:row>
                    <xdr:rowOff>47625</xdr:rowOff>
                  </from>
                  <to>
                    <xdr:col>11</xdr:col>
                    <xdr:colOff>0</xdr:colOff>
                    <xdr:row>14</xdr:row>
                    <xdr:rowOff>276225</xdr:rowOff>
                  </to>
                </anchor>
              </controlPr>
            </control>
          </mc:Choice>
        </mc:AlternateContent>
        <mc:AlternateContent xmlns:mc="http://schemas.openxmlformats.org/markup-compatibility/2006">
          <mc:Choice Requires="x14">
            <control shapeId="259104" r:id="rId35" name="Check Box 32">
              <controlPr defaultSize="0" autoFill="0" autoLine="0" autoPict="0">
                <anchor moveWithCells="1">
                  <from>
                    <xdr:col>10</xdr:col>
                    <xdr:colOff>38100</xdr:colOff>
                    <xdr:row>15</xdr:row>
                    <xdr:rowOff>28575</xdr:rowOff>
                  </from>
                  <to>
                    <xdr:col>11</xdr:col>
                    <xdr:colOff>0</xdr:colOff>
                    <xdr:row>15</xdr:row>
                    <xdr:rowOff>257175</xdr:rowOff>
                  </to>
                </anchor>
              </controlPr>
            </control>
          </mc:Choice>
        </mc:AlternateContent>
        <mc:AlternateContent xmlns:mc="http://schemas.openxmlformats.org/markup-compatibility/2006">
          <mc:Choice Requires="x14">
            <control shapeId="259105" r:id="rId36" name="Check Box 33">
              <controlPr defaultSize="0" autoFill="0" autoLine="0" autoPict="0">
                <anchor moveWithCells="1">
                  <from>
                    <xdr:col>10</xdr:col>
                    <xdr:colOff>38100</xdr:colOff>
                    <xdr:row>16</xdr:row>
                    <xdr:rowOff>28575</xdr:rowOff>
                  </from>
                  <to>
                    <xdr:col>11</xdr:col>
                    <xdr:colOff>0</xdr:colOff>
                    <xdr:row>16</xdr:row>
                    <xdr:rowOff>257175</xdr:rowOff>
                  </to>
                </anchor>
              </controlPr>
            </control>
          </mc:Choice>
        </mc:AlternateContent>
        <mc:AlternateContent xmlns:mc="http://schemas.openxmlformats.org/markup-compatibility/2006">
          <mc:Choice Requires="x14">
            <control shapeId="259106" r:id="rId37" name="Check Box 34">
              <controlPr defaultSize="0" autoFill="0" autoLine="0" autoPict="0">
                <anchor moveWithCells="1">
                  <from>
                    <xdr:col>10</xdr:col>
                    <xdr:colOff>38100</xdr:colOff>
                    <xdr:row>17</xdr:row>
                    <xdr:rowOff>28575</xdr:rowOff>
                  </from>
                  <to>
                    <xdr:col>11</xdr:col>
                    <xdr:colOff>0</xdr:colOff>
                    <xdr:row>17</xdr:row>
                    <xdr:rowOff>257175</xdr:rowOff>
                  </to>
                </anchor>
              </controlPr>
            </control>
          </mc:Choice>
        </mc:AlternateContent>
        <mc:AlternateContent xmlns:mc="http://schemas.openxmlformats.org/markup-compatibility/2006">
          <mc:Choice Requires="x14">
            <control shapeId="259107" r:id="rId38" name="Check Box 35">
              <controlPr defaultSize="0" autoFill="0" autoLine="0" autoPict="0">
                <anchor moveWithCells="1">
                  <from>
                    <xdr:col>10</xdr:col>
                    <xdr:colOff>38100</xdr:colOff>
                    <xdr:row>18</xdr:row>
                    <xdr:rowOff>28575</xdr:rowOff>
                  </from>
                  <to>
                    <xdr:col>11</xdr:col>
                    <xdr:colOff>0</xdr:colOff>
                    <xdr:row>18</xdr:row>
                    <xdr:rowOff>257175</xdr:rowOff>
                  </to>
                </anchor>
              </controlPr>
            </control>
          </mc:Choice>
        </mc:AlternateContent>
        <mc:AlternateContent xmlns:mc="http://schemas.openxmlformats.org/markup-compatibility/2006">
          <mc:Choice Requires="x14">
            <control shapeId="259108" r:id="rId39" name="Check Box 36">
              <controlPr defaultSize="0" autoFill="0" autoLine="0" autoPict="0">
                <anchor moveWithCells="1">
                  <from>
                    <xdr:col>10</xdr:col>
                    <xdr:colOff>38100</xdr:colOff>
                    <xdr:row>19</xdr:row>
                    <xdr:rowOff>28575</xdr:rowOff>
                  </from>
                  <to>
                    <xdr:col>11</xdr:col>
                    <xdr:colOff>0</xdr:colOff>
                    <xdr:row>19</xdr:row>
                    <xdr:rowOff>257175</xdr:rowOff>
                  </to>
                </anchor>
              </controlPr>
            </control>
          </mc:Choice>
        </mc:AlternateContent>
        <mc:AlternateContent xmlns:mc="http://schemas.openxmlformats.org/markup-compatibility/2006">
          <mc:Choice Requires="x14">
            <control shapeId="259109" r:id="rId40" name="Check Box 37">
              <controlPr defaultSize="0" autoFill="0" autoLine="0" autoPict="0">
                <anchor moveWithCells="1">
                  <from>
                    <xdr:col>10</xdr:col>
                    <xdr:colOff>38100</xdr:colOff>
                    <xdr:row>20</xdr:row>
                    <xdr:rowOff>28575</xdr:rowOff>
                  </from>
                  <to>
                    <xdr:col>11</xdr:col>
                    <xdr:colOff>0</xdr:colOff>
                    <xdr:row>20</xdr:row>
                    <xdr:rowOff>257175</xdr:rowOff>
                  </to>
                </anchor>
              </controlPr>
            </control>
          </mc:Choice>
        </mc:AlternateContent>
        <mc:AlternateContent xmlns:mc="http://schemas.openxmlformats.org/markup-compatibility/2006">
          <mc:Choice Requires="x14">
            <control shapeId="259110" r:id="rId41" name="Check Box 38">
              <controlPr defaultSize="0" autoFill="0" autoLine="0" autoPict="0">
                <anchor moveWithCells="1">
                  <from>
                    <xdr:col>10</xdr:col>
                    <xdr:colOff>38100</xdr:colOff>
                    <xdr:row>21</xdr:row>
                    <xdr:rowOff>28575</xdr:rowOff>
                  </from>
                  <to>
                    <xdr:col>11</xdr:col>
                    <xdr:colOff>0</xdr:colOff>
                    <xdr:row>21</xdr:row>
                    <xdr:rowOff>257175</xdr:rowOff>
                  </to>
                </anchor>
              </controlPr>
            </control>
          </mc:Choice>
        </mc:AlternateContent>
        <mc:AlternateContent xmlns:mc="http://schemas.openxmlformats.org/markup-compatibility/2006">
          <mc:Choice Requires="x14">
            <control shapeId="259111" r:id="rId42" name="Option Button 39">
              <controlPr defaultSize="0" autoFill="0" autoLine="0" autoPict="0">
                <anchor moveWithCells="1">
                  <from>
                    <xdr:col>10</xdr:col>
                    <xdr:colOff>28575</xdr:colOff>
                    <xdr:row>22</xdr:row>
                    <xdr:rowOff>38100</xdr:rowOff>
                  </from>
                  <to>
                    <xdr:col>10</xdr:col>
                    <xdr:colOff>247650</xdr:colOff>
                    <xdr:row>22</xdr:row>
                    <xdr:rowOff>257175</xdr:rowOff>
                  </to>
                </anchor>
              </controlPr>
            </control>
          </mc:Choice>
        </mc:AlternateContent>
        <mc:AlternateContent xmlns:mc="http://schemas.openxmlformats.org/markup-compatibility/2006">
          <mc:Choice Requires="x14">
            <control shapeId="259112" r:id="rId43" name="Option Button 40">
              <controlPr defaultSize="0" autoFill="0" autoLine="0" autoPict="0">
                <anchor moveWithCells="1">
                  <from>
                    <xdr:col>10</xdr:col>
                    <xdr:colOff>28575</xdr:colOff>
                    <xdr:row>23</xdr:row>
                    <xdr:rowOff>19050</xdr:rowOff>
                  </from>
                  <to>
                    <xdr:col>10</xdr:col>
                    <xdr:colOff>247650</xdr:colOff>
                    <xdr:row>23</xdr:row>
                    <xdr:rowOff>238125</xdr:rowOff>
                  </to>
                </anchor>
              </controlPr>
            </control>
          </mc:Choice>
        </mc:AlternateContent>
        <mc:AlternateContent xmlns:mc="http://schemas.openxmlformats.org/markup-compatibility/2006">
          <mc:Choice Requires="x14">
            <control shapeId="259113" r:id="rId44" name="Option Button 41">
              <controlPr defaultSize="0" autoFill="0" autoLine="0" autoPict="0">
                <anchor moveWithCells="1">
                  <from>
                    <xdr:col>10</xdr:col>
                    <xdr:colOff>28575</xdr:colOff>
                    <xdr:row>24</xdr:row>
                    <xdr:rowOff>28575</xdr:rowOff>
                  </from>
                  <to>
                    <xdr:col>10</xdr:col>
                    <xdr:colOff>247650</xdr:colOff>
                    <xdr:row>24</xdr:row>
                    <xdr:rowOff>247650</xdr:rowOff>
                  </to>
                </anchor>
              </controlPr>
            </control>
          </mc:Choice>
        </mc:AlternateContent>
        <mc:AlternateContent xmlns:mc="http://schemas.openxmlformats.org/markup-compatibility/2006">
          <mc:Choice Requires="x14">
            <control shapeId="259114" r:id="rId45" name="Option Button 42">
              <controlPr defaultSize="0" autoFill="0" autoLine="0" autoPict="0">
                <anchor moveWithCells="1">
                  <from>
                    <xdr:col>10</xdr:col>
                    <xdr:colOff>28575</xdr:colOff>
                    <xdr:row>25</xdr:row>
                    <xdr:rowOff>28575</xdr:rowOff>
                  </from>
                  <to>
                    <xdr:col>10</xdr:col>
                    <xdr:colOff>247650</xdr:colOff>
                    <xdr:row>25</xdr:row>
                    <xdr:rowOff>247650</xdr:rowOff>
                  </to>
                </anchor>
              </controlPr>
            </control>
          </mc:Choice>
        </mc:AlternateContent>
        <mc:AlternateContent xmlns:mc="http://schemas.openxmlformats.org/markup-compatibility/2006">
          <mc:Choice Requires="x14">
            <control shapeId="259115" r:id="rId46" name="Group Box 43">
              <controlPr defaultSize="0" autoFill="0" autoPict="0">
                <anchor moveWithCells="1">
                  <from>
                    <xdr:col>10</xdr:col>
                    <xdr:colOff>9525</xdr:colOff>
                    <xdr:row>22</xdr:row>
                    <xdr:rowOff>19050</xdr:rowOff>
                  </from>
                  <to>
                    <xdr:col>11</xdr:col>
                    <xdr:colOff>0</xdr:colOff>
                    <xdr:row>25</xdr:row>
                    <xdr:rowOff>266700</xdr:rowOff>
                  </to>
                </anchor>
              </controlPr>
            </control>
          </mc:Choice>
        </mc:AlternateContent>
        <mc:AlternateContent xmlns:mc="http://schemas.openxmlformats.org/markup-compatibility/2006">
          <mc:Choice Requires="x14">
            <control shapeId="259116" r:id="rId47" name="Option Button 44">
              <controlPr defaultSize="0" autoFill="0" autoLine="0" autoPict="0">
                <anchor moveWithCells="1">
                  <from>
                    <xdr:col>10</xdr:col>
                    <xdr:colOff>28575</xdr:colOff>
                    <xdr:row>26</xdr:row>
                    <xdr:rowOff>38100</xdr:rowOff>
                  </from>
                  <to>
                    <xdr:col>10</xdr:col>
                    <xdr:colOff>247650</xdr:colOff>
                    <xdr:row>26</xdr:row>
                    <xdr:rowOff>257175</xdr:rowOff>
                  </to>
                </anchor>
              </controlPr>
            </control>
          </mc:Choice>
        </mc:AlternateContent>
        <mc:AlternateContent xmlns:mc="http://schemas.openxmlformats.org/markup-compatibility/2006">
          <mc:Choice Requires="x14">
            <control shapeId="259117" r:id="rId48" name="Option Button 45">
              <controlPr defaultSize="0" autoFill="0" autoLine="0" autoPict="0">
                <anchor moveWithCells="1">
                  <from>
                    <xdr:col>10</xdr:col>
                    <xdr:colOff>28575</xdr:colOff>
                    <xdr:row>27</xdr:row>
                    <xdr:rowOff>28575</xdr:rowOff>
                  </from>
                  <to>
                    <xdr:col>10</xdr:col>
                    <xdr:colOff>247650</xdr:colOff>
                    <xdr:row>27</xdr:row>
                    <xdr:rowOff>247650</xdr:rowOff>
                  </to>
                </anchor>
              </controlPr>
            </control>
          </mc:Choice>
        </mc:AlternateContent>
        <mc:AlternateContent xmlns:mc="http://schemas.openxmlformats.org/markup-compatibility/2006">
          <mc:Choice Requires="x14">
            <control shapeId="259118" r:id="rId49" name="Option Button 46">
              <controlPr defaultSize="0" autoFill="0" autoLine="0" autoPict="0">
                <anchor moveWithCells="1">
                  <from>
                    <xdr:col>10</xdr:col>
                    <xdr:colOff>28575</xdr:colOff>
                    <xdr:row>28</xdr:row>
                    <xdr:rowOff>28575</xdr:rowOff>
                  </from>
                  <to>
                    <xdr:col>10</xdr:col>
                    <xdr:colOff>247650</xdr:colOff>
                    <xdr:row>28</xdr:row>
                    <xdr:rowOff>247650</xdr:rowOff>
                  </to>
                </anchor>
              </controlPr>
            </control>
          </mc:Choice>
        </mc:AlternateContent>
        <mc:AlternateContent xmlns:mc="http://schemas.openxmlformats.org/markup-compatibility/2006">
          <mc:Choice Requires="x14">
            <control shapeId="259119" r:id="rId50" name="Option Button 47">
              <controlPr defaultSize="0" autoFill="0" autoLine="0" autoPict="0">
                <anchor moveWithCells="1">
                  <from>
                    <xdr:col>10</xdr:col>
                    <xdr:colOff>28575</xdr:colOff>
                    <xdr:row>29</xdr:row>
                    <xdr:rowOff>28575</xdr:rowOff>
                  </from>
                  <to>
                    <xdr:col>10</xdr:col>
                    <xdr:colOff>247650</xdr:colOff>
                    <xdr:row>29</xdr:row>
                    <xdr:rowOff>247650</xdr:rowOff>
                  </to>
                </anchor>
              </controlPr>
            </control>
          </mc:Choice>
        </mc:AlternateContent>
        <mc:AlternateContent xmlns:mc="http://schemas.openxmlformats.org/markup-compatibility/2006">
          <mc:Choice Requires="x14">
            <control shapeId="259120" r:id="rId51" name="Group Box 48">
              <controlPr defaultSize="0" autoFill="0" autoPict="0">
                <anchor moveWithCells="1">
                  <from>
                    <xdr:col>10</xdr:col>
                    <xdr:colOff>9525</xdr:colOff>
                    <xdr:row>26</xdr:row>
                    <xdr:rowOff>19050</xdr:rowOff>
                  </from>
                  <to>
                    <xdr:col>11</xdr:col>
                    <xdr:colOff>0</xdr:colOff>
                    <xdr:row>29</xdr:row>
                    <xdr:rowOff>266700</xdr:rowOff>
                  </to>
                </anchor>
              </controlPr>
            </control>
          </mc:Choice>
        </mc:AlternateContent>
        <mc:AlternateContent xmlns:mc="http://schemas.openxmlformats.org/markup-compatibility/2006">
          <mc:Choice Requires="x14">
            <control shapeId="259121" r:id="rId52" name="Option Button 49">
              <controlPr defaultSize="0" autoFill="0" autoLine="0" autoPict="0">
                <anchor moveWithCells="1">
                  <from>
                    <xdr:col>10</xdr:col>
                    <xdr:colOff>28575</xdr:colOff>
                    <xdr:row>30</xdr:row>
                    <xdr:rowOff>38100</xdr:rowOff>
                  </from>
                  <to>
                    <xdr:col>10</xdr:col>
                    <xdr:colOff>247650</xdr:colOff>
                    <xdr:row>30</xdr:row>
                    <xdr:rowOff>257175</xdr:rowOff>
                  </to>
                </anchor>
              </controlPr>
            </control>
          </mc:Choice>
        </mc:AlternateContent>
        <mc:AlternateContent xmlns:mc="http://schemas.openxmlformats.org/markup-compatibility/2006">
          <mc:Choice Requires="x14">
            <control shapeId="259122" r:id="rId53" name="Option Button 50">
              <controlPr defaultSize="0" autoFill="0" autoLine="0" autoPict="0">
                <anchor moveWithCells="1">
                  <from>
                    <xdr:col>10</xdr:col>
                    <xdr:colOff>28575</xdr:colOff>
                    <xdr:row>31</xdr:row>
                    <xdr:rowOff>28575</xdr:rowOff>
                  </from>
                  <to>
                    <xdr:col>10</xdr:col>
                    <xdr:colOff>247650</xdr:colOff>
                    <xdr:row>31</xdr:row>
                    <xdr:rowOff>247650</xdr:rowOff>
                  </to>
                </anchor>
              </controlPr>
            </control>
          </mc:Choice>
        </mc:AlternateContent>
        <mc:AlternateContent xmlns:mc="http://schemas.openxmlformats.org/markup-compatibility/2006">
          <mc:Choice Requires="x14">
            <control shapeId="259123" r:id="rId54" name="Option Button 51">
              <controlPr defaultSize="0" autoFill="0" autoLine="0" autoPict="0">
                <anchor moveWithCells="1">
                  <from>
                    <xdr:col>10</xdr:col>
                    <xdr:colOff>28575</xdr:colOff>
                    <xdr:row>32</xdr:row>
                    <xdr:rowOff>28575</xdr:rowOff>
                  </from>
                  <to>
                    <xdr:col>10</xdr:col>
                    <xdr:colOff>247650</xdr:colOff>
                    <xdr:row>32</xdr:row>
                    <xdr:rowOff>247650</xdr:rowOff>
                  </to>
                </anchor>
              </controlPr>
            </control>
          </mc:Choice>
        </mc:AlternateContent>
        <mc:AlternateContent xmlns:mc="http://schemas.openxmlformats.org/markup-compatibility/2006">
          <mc:Choice Requires="x14">
            <control shapeId="259124" r:id="rId55" name="Option Button 52">
              <controlPr defaultSize="0" autoFill="0" autoLine="0" autoPict="0">
                <anchor moveWithCells="1">
                  <from>
                    <xdr:col>10</xdr:col>
                    <xdr:colOff>28575</xdr:colOff>
                    <xdr:row>33</xdr:row>
                    <xdr:rowOff>28575</xdr:rowOff>
                  </from>
                  <to>
                    <xdr:col>10</xdr:col>
                    <xdr:colOff>247650</xdr:colOff>
                    <xdr:row>33</xdr:row>
                    <xdr:rowOff>247650</xdr:rowOff>
                  </to>
                </anchor>
              </controlPr>
            </control>
          </mc:Choice>
        </mc:AlternateContent>
        <mc:AlternateContent xmlns:mc="http://schemas.openxmlformats.org/markup-compatibility/2006">
          <mc:Choice Requires="x14">
            <control shapeId="259125" r:id="rId56" name="Group Box 53">
              <controlPr defaultSize="0" autoFill="0" autoPict="0">
                <anchor moveWithCells="1">
                  <from>
                    <xdr:col>10</xdr:col>
                    <xdr:colOff>9525</xdr:colOff>
                    <xdr:row>30</xdr:row>
                    <xdr:rowOff>19050</xdr:rowOff>
                  </from>
                  <to>
                    <xdr:col>11</xdr:col>
                    <xdr:colOff>0</xdr:colOff>
                    <xdr:row>33</xdr:row>
                    <xdr:rowOff>266700</xdr:rowOff>
                  </to>
                </anchor>
              </controlPr>
            </control>
          </mc:Choice>
        </mc:AlternateContent>
        <mc:AlternateContent xmlns:mc="http://schemas.openxmlformats.org/markup-compatibility/2006">
          <mc:Choice Requires="x14">
            <control shapeId="259126" r:id="rId57" name="Option Button 54">
              <controlPr defaultSize="0" autoFill="0" autoLine="0" autoPict="0">
                <anchor moveWithCells="1">
                  <from>
                    <xdr:col>10</xdr:col>
                    <xdr:colOff>28575</xdr:colOff>
                    <xdr:row>34</xdr:row>
                    <xdr:rowOff>38100</xdr:rowOff>
                  </from>
                  <to>
                    <xdr:col>10</xdr:col>
                    <xdr:colOff>247650</xdr:colOff>
                    <xdr:row>34</xdr:row>
                    <xdr:rowOff>257175</xdr:rowOff>
                  </to>
                </anchor>
              </controlPr>
            </control>
          </mc:Choice>
        </mc:AlternateContent>
        <mc:AlternateContent xmlns:mc="http://schemas.openxmlformats.org/markup-compatibility/2006">
          <mc:Choice Requires="x14">
            <control shapeId="259127" r:id="rId58" name="Option Button 55">
              <controlPr defaultSize="0" autoFill="0" autoLine="0" autoPict="0">
                <anchor moveWithCells="1">
                  <from>
                    <xdr:col>10</xdr:col>
                    <xdr:colOff>28575</xdr:colOff>
                    <xdr:row>35</xdr:row>
                    <xdr:rowOff>28575</xdr:rowOff>
                  </from>
                  <to>
                    <xdr:col>10</xdr:col>
                    <xdr:colOff>247650</xdr:colOff>
                    <xdr:row>35</xdr:row>
                    <xdr:rowOff>247650</xdr:rowOff>
                  </to>
                </anchor>
              </controlPr>
            </control>
          </mc:Choice>
        </mc:AlternateContent>
        <mc:AlternateContent xmlns:mc="http://schemas.openxmlformats.org/markup-compatibility/2006">
          <mc:Choice Requires="x14">
            <control shapeId="259128" r:id="rId59" name="Option Button 56">
              <controlPr defaultSize="0" autoFill="0" autoLine="0" autoPict="0">
                <anchor moveWithCells="1">
                  <from>
                    <xdr:col>10</xdr:col>
                    <xdr:colOff>28575</xdr:colOff>
                    <xdr:row>36</xdr:row>
                    <xdr:rowOff>28575</xdr:rowOff>
                  </from>
                  <to>
                    <xdr:col>10</xdr:col>
                    <xdr:colOff>247650</xdr:colOff>
                    <xdr:row>36</xdr:row>
                    <xdr:rowOff>247650</xdr:rowOff>
                  </to>
                </anchor>
              </controlPr>
            </control>
          </mc:Choice>
        </mc:AlternateContent>
        <mc:AlternateContent xmlns:mc="http://schemas.openxmlformats.org/markup-compatibility/2006">
          <mc:Choice Requires="x14">
            <control shapeId="259129" r:id="rId60" name="Option Button 57">
              <controlPr defaultSize="0" autoFill="0" autoLine="0" autoPict="0">
                <anchor moveWithCells="1">
                  <from>
                    <xdr:col>10</xdr:col>
                    <xdr:colOff>28575</xdr:colOff>
                    <xdr:row>37</xdr:row>
                    <xdr:rowOff>28575</xdr:rowOff>
                  </from>
                  <to>
                    <xdr:col>10</xdr:col>
                    <xdr:colOff>247650</xdr:colOff>
                    <xdr:row>37</xdr:row>
                    <xdr:rowOff>247650</xdr:rowOff>
                  </to>
                </anchor>
              </controlPr>
            </control>
          </mc:Choice>
        </mc:AlternateContent>
        <mc:AlternateContent xmlns:mc="http://schemas.openxmlformats.org/markup-compatibility/2006">
          <mc:Choice Requires="x14">
            <control shapeId="259130" r:id="rId61" name="Group Box 58">
              <controlPr defaultSize="0" autoFill="0" autoPict="0">
                <anchor moveWithCells="1">
                  <from>
                    <xdr:col>10</xdr:col>
                    <xdr:colOff>9525</xdr:colOff>
                    <xdr:row>34</xdr:row>
                    <xdr:rowOff>19050</xdr:rowOff>
                  </from>
                  <to>
                    <xdr:col>11</xdr:col>
                    <xdr:colOff>0</xdr:colOff>
                    <xdr:row>37</xdr:row>
                    <xdr:rowOff>266700</xdr:rowOff>
                  </to>
                </anchor>
              </controlPr>
            </control>
          </mc:Choice>
        </mc:AlternateContent>
        <mc:AlternateContent xmlns:mc="http://schemas.openxmlformats.org/markup-compatibility/2006">
          <mc:Choice Requires="x14">
            <control shapeId="259131" r:id="rId62" name="Option Button 59">
              <controlPr defaultSize="0" autoFill="0" autoLine="0" autoPict="0">
                <anchor moveWithCells="1">
                  <from>
                    <xdr:col>10</xdr:col>
                    <xdr:colOff>28575</xdr:colOff>
                    <xdr:row>38</xdr:row>
                    <xdr:rowOff>38100</xdr:rowOff>
                  </from>
                  <to>
                    <xdr:col>10</xdr:col>
                    <xdr:colOff>247650</xdr:colOff>
                    <xdr:row>38</xdr:row>
                    <xdr:rowOff>257175</xdr:rowOff>
                  </to>
                </anchor>
              </controlPr>
            </control>
          </mc:Choice>
        </mc:AlternateContent>
        <mc:AlternateContent xmlns:mc="http://schemas.openxmlformats.org/markup-compatibility/2006">
          <mc:Choice Requires="x14">
            <control shapeId="259132" r:id="rId63" name="Option Button 60">
              <controlPr defaultSize="0" autoFill="0" autoLine="0" autoPict="0">
                <anchor moveWithCells="1">
                  <from>
                    <xdr:col>10</xdr:col>
                    <xdr:colOff>28575</xdr:colOff>
                    <xdr:row>39</xdr:row>
                    <xdr:rowOff>28575</xdr:rowOff>
                  </from>
                  <to>
                    <xdr:col>10</xdr:col>
                    <xdr:colOff>247650</xdr:colOff>
                    <xdr:row>39</xdr:row>
                    <xdr:rowOff>247650</xdr:rowOff>
                  </to>
                </anchor>
              </controlPr>
            </control>
          </mc:Choice>
        </mc:AlternateContent>
        <mc:AlternateContent xmlns:mc="http://schemas.openxmlformats.org/markup-compatibility/2006">
          <mc:Choice Requires="x14">
            <control shapeId="259133" r:id="rId64" name="Option Button 61">
              <controlPr defaultSize="0" autoFill="0" autoLine="0" autoPict="0">
                <anchor moveWithCells="1">
                  <from>
                    <xdr:col>10</xdr:col>
                    <xdr:colOff>28575</xdr:colOff>
                    <xdr:row>40</xdr:row>
                    <xdr:rowOff>28575</xdr:rowOff>
                  </from>
                  <to>
                    <xdr:col>10</xdr:col>
                    <xdr:colOff>247650</xdr:colOff>
                    <xdr:row>40</xdr:row>
                    <xdr:rowOff>247650</xdr:rowOff>
                  </to>
                </anchor>
              </controlPr>
            </control>
          </mc:Choice>
        </mc:AlternateContent>
        <mc:AlternateContent xmlns:mc="http://schemas.openxmlformats.org/markup-compatibility/2006">
          <mc:Choice Requires="x14">
            <control shapeId="259134" r:id="rId65" name="Option Button 62">
              <controlPr defaultSize="0" autoFill="0" autoLine="0" autoPict="0">
                <anchor moveWithCells="1">
                  <from>
                    <xdr:col>10</xdr:col>
                    <xdr:colOff>28575</xdr:colOff>
                    <xdr:row>41</xdr:row>
                    <xdr:rowOff>28575</xdr:rowOff>
                  </from>
                  <to>
                    <xdr:col>10</xdr:col>
                    <xdr:colOff>247650</xdr:colOff>
                    <xdr:row>41</xdr:row>
                    <xdr:rowOff>247650</xdr:rowOff>
                  </to>
                </anchor>
              </controlPr>
            </control>
          </mc:Choice>
        </mc:AlternateContent>
        <mc:AlternateContent xmlns:mc="http://schemas.openxmlformats.org/markup-compatibility/2006">
          <mc:Choice Requires="x14">
            <control shapeId="259135" r:id="rId66" name="Group Box 63">
              <controlPr defaultSize="0" autoFill="0" autoPict="0">
                <anchor moveWithCells="1">
                  <from>
                    <xdr:col>10</xdr:col>
                    <xdr:colOff>9525</xdr:colOff>
                    <xdr:row>38</xdr:row>
                    <xdr:rowOff>19050</xdr:rowOff>
                  </from>
                  <to>
                    <xdr:col>11</xdr:col>
                    <xdr:colOff>0</xdr:colOff>
                    <xdr:row>41</xdr:row>
                    <xdr:rowOff>266700</xdr:rowOff>
                  </to>
                </anchor>
              </controlPr>
            </control>
          </mc:Choice>
        </mc:AlternateContent>
        <mc:AlternateContent xmlns:mc="http://schemas.openxmlformats.org/markup-compatibility/2006">
          <mc:Choice Requires="x14">
            <control shapeId="259136" r:id="rId67" name="Option Button 64">
              <controlPr defaultSize="0" autoFill="0" autoLine="0" autoPict="0">
                <anchor moveWithCells="1">
                  <from>
                    <xdr:col>10</xdr:col>
                    <xdr:colOff>28575</xdr:colOff>
                    <xdr:row>42</xdr:row>
                    <xdr:rowOff>28575</xdr:rowOff>
                  </from>
                  <to>
                    <xdr:col>10</xdr:col>
                    <xdr:colOff>247650</xdr:colOff>
                    <xdr:row>42</xdr:row>
                    <xdr:rowOff>247650</xdr:rowOff>
                  </to>
                </anchor>
              </controlPr>
            </control>
          </mc:Choice>
        </mc:AlternateContent>
        <mc:AlternateContent xmlns:mc="http://schemas.openxmlformats.org/markup-compatibility/2006">
          <mc:Choice Requires="x14">
            <control shapeId="259137" r:id="rId68" name="Option Button 65">
              <controlPr defaultSize="0" autoFill="0" autoLine="0" autoPict="0">
                <anchor moveWithCells="1">
                  <from>
                    <xdr:col>10</xdr:col>
                    <xdr:colOff>28575</xdr:colOff>
                    <xdr:row>43</xdr:row>
                    <xdr:rowOff>19050</xdr:rowOff>
                  </from>
                  <to>
                    <xdr:col>10</xdr:col>
                    <xdr:colOff>247650</xdr:colOff>
                    <xdr:row>43</xdr:row>
                    <xdr:rowOff>238125</xdr:rowOff>
                  </to>
                </anchor>
              </controlPr>
            </control>
          </mc:Choice>
        </mc:AlternateContent>
        <mc:AlternateContent xmlns:mc="http://schemas.openxmlformats.org/markup-compatibility/2006">
          <mc:Choice Requires="x14">
            <control shapeId="259138" r:id="rId69" name="Option Button 66">
              <controlPr defaultSize="0" autoFill="0" autoLine="0" autoPict="0">
                <anchor moveWithCells="1">
                  <from>
                    <xdr:col>10</xdr:col>
                    <xdr:colOff>28575</xdr:colOff>
                    <xdr:row>44</xdr:row>
                    <xdr:rowOff>19050</xdr:rowOff>
                  </from>
                  <to>
                    <xdr:col>10</xdr:col>
                    <xdr:colOff>247650</xdr:colOff>
                    <xdr:row>44</xdr:row>
                    <xdr:rowOff>238125</xdr:rowOff>
                  </to>
                </anchor>
              </controlPr>
            </control>
          </mc:Choice>
        </mc:AlternateContent>
        <mc:AlternateContent xmlns:mc="http://schemas.openxmlformats.org/markup-compatibility/2006">
          <mc:Choice Requires="x14">
            <control shapeId="259139" r:id="rId70" name="Option Button 67">
              <controlPr defaultSize="0" autoFill="0" autoLine="0" autoPict="0">
                <anchor moveWithCells="1">
                  <from>
                    <xdr:col>10</xdr:col>
                    <xdr:colOff>28575</xdr:colOff>
                    <xdr:row>45</xdr:row>
                    <xdr:rowOff>19050</xdr:rowOff>
                  </from>
                  <to>
                    <xdr:col>10</xdr:col>
                    <xdr:colOff>247650</xdr:colOff>
                    <xdr:row>45</xdr:row>
                    <xdr:rowOff>238125</xdr:rowOff>
                  </to>
                </anchor>
              </controlPr>
            </control>
          </mc:Choice>
        </mc:AlternateContent>
        <mc:AlternateContent xmlns:mc="http://schemas.openxmlformats.org/markup-compatibility/2006">
          <mc:Choice Requires="x14">
            <control shapeId="259140" r:id="rId71" name="Group Box 68">
              <controlPr defaultSize="0" autoFill="0" autoPict="0">
                <anchor moveWithCells="1">
                  <from>
                    <xdr:col>10</xdr:col>
                    <xdr:colOff>9525</xdr:colOff>
                    <xdr:row>42</xdr:row>
                    <xdr:rowOff>9525</xdr:rowOff>
                  </from>
                  <to>
                    <xdr:col>11</xdr:col>
                    <xdr:colOff>0</xdr:colOff>
                    <xdr:row>45</xdr:row>
                    <xdr:rowOff>257175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3CBBCC3C-C642-4C90-BE0C-478E1EC1E024}">
            <xm:f>AND(計1!$P$9=FALSE,計1!$P$11=FALSE)</xm:f>
            <x14:dxf>
              <fill>
                <patternFill>
                  <bgColor theme="0" tint="-0.24994659260841701"/>
                </patternFill>
              </fill>
            </x14:dxf>
          </x14:cfRule>
          <xm:sqref>A4:P10</xm:sqref>
        </x14:conditionalFormatting>
        <x14:conditionalFormatting xmlns:xm="http://schemas.microsoft.com/office/excel/2006/main">
          <x14:cfRule type="expression" priority="2" id="{4316AED0-136C-4E52-B738-3373F25799E0}">
            <xm:f>AND(計1!$P$9=FALSE,計1!$P$11=FALSE)</xm:f>
            <x14:dxf>
              <fill>
                <patternFill>
                  <bgColor theme="0" tint="-0.24994659260841701"/>
                </patternFill>
              </fill>
            </x14:dxf>
          </x14:cfRule>
          <xm:sqref>A13:P46</xm:sqref>
        </x14:conditionalFormatting>
      </x14:conditionalFormattings>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8">
    <tabColor theme="8"/>
    <pageSetUpPr fitToPage="1"/>
  </sheetPr>
  <dimension ref="A1:AH760"/>
  <sheetViews>
    <sheetView zoomScaleNormal="100" zoomScaleSheetLayoutView="90" workbookViewId="0">
      <selection activeCell="D6" sqref="D6:S6"/>
    </sheetView>
  </sheetViews>
  <sheetFormatPr defaultColWidth="9" defaultRowHeight="13.5"/>
  <cols>
    <col min="1" max="19" width="5.625" customWidth="1"/>
    <col min="20" max="20" width="9" customWidth="1"/>
    <col min="21" max="22" width="4.5" hidden="1" customWidth="1"/>
    <col min="23" max="26" width="11.25" hidden="1" customWidth="1"/>
    <col min="27" max="27" width="8.625" customWidth="1"/>
  </cols>
  <sheetData>
    <row r="1" spans="1:34">
      <c r="A1" s="616" t="s">
        <v>317</v>
      </c>
      <c r="B1" s="379"/>
      <c r="C1" s="379"/>
      <c r="D1" s="379"/>
      <c r="E1" s="379"/>
      <c r="F1" s="379"/>
      <c r="G1" s="379"/>
      <c r="H1" s="379"/>
      <c r="I1" s="379"/>
      <c r="J1" s="379"/>
      <c r="K1" s="379"/>
      <c r="L1" s="379"/>
      <c r="M1" s="379"/>
      <c r="N1" s="379"/>
      <c r="O1" s="379"/>
      <c r="T1" s="1390" t="str">
        <f>"個別票"&amp;U1</f>
        <v>個別票1</v>
      </c>
      <c r="U1" s="871">
        <v>1</v>
      </c>
      <c r="V1" s="871"/>
      <c r="W1" s="871"/>
      <c r="X1" s="871"/>
      <c r="Y1" s="871"/>
      <c r="Z1" s="871"/>
      <c r="AA1" s="63"/>
      <c r="AB1" s="63"/>
      <c r="AC1" s="63"/>
      <c r="AD1" s="63"/>
      <c r="AE1" s="63"/>
      <c r="AF1" s="63"/>
      <c r="AG1" s="63"/>
      <c r="AH1" s="63"/>
    </row>
    <row r="2" spans="1:34">
      <c r="A2" s="379" t="s">
        <v>336</v>
      </c>
      <c r="B2" s="619"/>
      <c r="C2" s="619"/>
      <c r="D2" s="619"/>
      <c r="E2" s="619"/>
      <c r="F2" s="619"/>
      <c r="G2" s="619"/>
      <c r="H2" s="619"/>
      <c r="I2" s="619"/>
      <c r="J2" s="619"/>
      <c r="K2" s="619"/>
      <c r="L2" s="619"/>
      <c r="M2" s="619"/>
      <c r="N2" s="379"/>
      <c r="O2" s="379"/>
      <c r="T2" s="1390"/>
      <c r="U2" s="871"/>
      <c r="V2" s="871"/>
      <c r="W2" s="1386" t="s">
        <v>2908</v>
      </c>
      <c r="X2" s="1386" t="s">
        <v>3769</v>
      </c>
      <c r="Y2" s="1386" t="s">
        <v>3768</v>
      </c>
      <c r="Z2" s="871"/>
      <c r="AA2" s="63"/>
      <c r="AB2" s="63"/>
      <c r="AC2" s="63"/>
      <c r="AD2" s="63"/>
      <c r="AE2" s="63"/>
      <c r="AF2" s="63"/>
      <c r="AG2" s="63"/>
      <c r="AH2" s="63"/>
    </row>
    <row r="3" spans="1:34" ht="22.5" customHeight="1">
      <c r="A3" s="3403" t="s">
        <v>335</v>
      </c>
      <c r="B3" s="3403"/>
      <c r="C3" s="3403"/>
      <c r="D3" s="3403"/>
      <c r="E3" s="3403"/>
      <c r="F3" s="3403"/>
      <c r="G3" s="3403"/>
      <c r="H3" s="3403"/>
      <c r="I3" s="3403"/>
      <c r="J3" s="3403"/>
      <c r="K3" s="3403"/>
      <c r="L3" s="3403"/>
      <c r="M3" s="3403"/>
      <c r="N3" s="3403"/>
      <c r="O3" s="3403"/>
      <c r="P3" s="3403"/>
      <c r="Q3" s="3403"/>
      <c r="R3" s="3403"/>
      <c r="S3" s="3403"/>
      <c r="T3" s="1390"/>
      <c r="U3" s="871"/>
      <c r="V3" s="871"/>
      <c r="W3" s="1384" t="s">
        <v>151</v>
      </c>
      <c r="X3" s="1384" t="s">
        <v>152</v>
      </c>
      <c r="Y3" s="1383" t="s">
        <v>157</v>
      </c>
      <c r="Z3" s="1385" t="s">
        <v>3068</v>
      </c>
      <c r="AA3" s="63"/>
      <c r="AB3" s="63"/>
      <c r="AC3" s="63"/>
      <c r="AD3" s="63"/>
      <c r="AE3" s="63"/>
      <c r="AF3" s="63"/>
      <c r="AG3" s="63"/>
      <c r="AH3" s="63"/>
    </row>
    <row r="4" spans="1:34" ht="18" customHeight="1">
      <c r="A4" s="858" t="s">
        <v>147</v>
      </c>
      <c r="B4" s="619"/>
      <c r="C4" s="619"/>
      <c r="D4" s="619"/>
      <c r="E4" s="619"/>
      <c r="F4" s="619"/>
      <c r="G4" s="619"/>
      <c r="H4" s="619"/>
      <c r="I4" s="619"/>
      <c r="J4" s="619"/>
      <c r="K4" s="619"/>
      <c r="L4" s="619"/>
      <c r="M4" s="619"/>
      <c r="N4" s="379"/>
      <c r="O4" s="379"/>
      <c r="T4" s="1390"/>
      <c r="U4" s="871"/>
      <c r="V4" s="871"/>
      <c r="W4" s="1384" t="s">
        <v>154</v>
      </c>
      <c r="X4" s="1384" t="s">
        <v>155</v>
      </c>
      <c r="Y4" s="1383" t="s">
        <v>158</v>
      </c>
      <c r="Z4" s="1385" t="s">
        <v>3067</v>
      </c>
      <c r="AA4" s="63"/>
      <c r="AB4" s="63"/>
      <c r="AC4" s="63"/>
      <c r="AD4" s="63"/>
      <c r="AE4" s="63"/>
      <c r="AF4" s="63"/>
      <c r="AG4" s="63"/>
      <c r="AH4" s="63"/>
    </row>
    <row r="5" spans="1:34" ht="39.950000000000003" customHeight="1">
      <c r="A5" s="3404" t="s">
        <v>148</v>
      </c>
      <c r="B5" s="3405"/>
      <c r="C5" s="3406"/>
      <c r="D5" s="3407" t="str">
        <f>報6!D6</f>
        <v>事業所名を入力1</v>
      </c>
      <c r="E5" s="3408"/>
      <c r="F5" s="3408"/>
      <c r="G5" s="3408"/>
      <c r="H5" s="3408"/>
      <c r="I5" s="3408"/>
      <c r="J5" s="3408"/>
      <c r="K5" s="3408"/>
      <c r="L5" s="3408"/>
      <c r="M5" s="3408"/>
      <c r="N5" s="3408"/>
      <c r="O5" s="3408"/>
      <c r="P5" s="3408"/>
      <c r="Q5" s="3408"/>
      <c r="R5" s="3408"/>
      <c r="S5" s="3409"/>
      <c r="T5" s="1391"/>
      <c r="U5" s="1395"/>
      <c r="V5" s="871"/>
      <c r="W5" s="1384" t="s">
        <v>123</v>
      </c>
      <c r="X5" s="1384" t="s">
        <v>156</v>
      </c>
      <c r="Y5" s="1383" t="s">
        <v>174</v>
      </c>
      <c r="Z5" s="1385" t="s">
        <v>3067</v>
      </c>
      <c r="AA5" s="63"/>
      <c r="AB5" s="63"/>
      <c r="AC5" s="63"/>
      <c r="AD5" s="63"/>
      <c r="AE5" s="63"/>
      <c r="AF5" s="63"/>
      <c r="AG5" s="63"/>
      <c r="AH5" s="63"/>
    </row>
    <row r="6" spans="1:34" ht="39.950000000000003" customHeight="1">
      <c r="A6" s="3072" t="s">
        <v>149</v>
      </c>
      <c r="B6" s="3410"/>
      <c r="C6" s="3411"/>
      <c r="D6" s="2820"/>
      <c r="E6" s="2821"/>
      <c r="F6" s="2821"/>
      <c r="G6" s="2821"/>
      <c r="H6" s="2821"/>
      <c r="I6" s="2821"/>
      <c r="J6" s="2821"/>
      <c r="K6" s="2821"/>
      <c r="L6" s="2821"/>
      <c r="M6" s="2821"/>
      <c r="N6" s="2821"/>
      <c r="O6" s="2821"/>
      <c r="P6" s="2821"/>
      <c r="Q6" s="2821"/>
      <c r="R6" s="2821"/>
      <c r="S6" s="2822"/>
      <c r="T6" s="1391"/>
      <c r="U6" s="1395"/>
      <c r="V6" s="871"/>
      <c r="W6" s="871"/>
      <c r="X6" s="871"/>
      <c r="Y6" s="1383" t="s">
        <v>3767</v>
      </c>
      <c r="Z6" s="1385" t="s">
        <v>3068</v>
      </c>
      <c r="AA6" s="63"/>
      <c r="AB6" s="63"/>
      <c r="AC6" s="63"/>
      <c r="AD6" s="63"/>
      <c r="AE6" s="63"/>
      <c r="AF6" s="63"/>
      <c r="AG6" s="63"/>
      <c r="AH6" s="63"/>
    </row>
    <row r="7" spans="1:34" ht="27" customHeight="1">
      <c r="A7" s="3052" t="s">
        <v>150</v>
      </c>
      <c r="B7" s="3053"/>
      <c r="C7" s="3054"/>
      <c r="D7" s="3412"/>
      <c r="E7" s="3413"/>
      <c r="F7" s="3413"/>
      <c r="G7" s="877" t="s">
        <v>171</v>
      </c>
      <c r="H7" s="2808" t="s">
        <v>241</v>
      </c>
      <c r="I7" s="2809"/>
      <c r="J7" s="3414" t="str">
        <f ca="1">報6!H8</f>
        <v/>
      </c>
      <c r="K7" s="3415"/>
      <c r="L7" s="3415"/>
      <c r="M7" s="877" t="s">
        <v>167</v>
      </c>
      <c r="N7" s="2808" t="s">
        <v>242</v>
      </c>
      <c r="O7" s="2885"/>
      <c r="P7" s="2809"/>
      <c r="Q7" s="3416"/>
      <c r="R7" s="3070"/>
      <c r="S7" s="3071"/>
      <c r="T7" s="1392"/>
      <c r="U7" s="1395"/>
      <c r="V7" s="871"/>
      <c r="W7" s="871"/>
      <c r="X7" s="871"/>
      <c r="Y7" s="1383" t="s">
        <v>3766</v>
      </c>
      <c r="Z7" s="1385" t="s">
        <v>3068</v>
      </c>
      <c r="AA7" s="63"/>
      <c r="AB7" s="63"/>
      <c r="AC7" s="63"/>
      <c r="AD7" s="63"/>
      <c r="AE7" s="63"/>
      <c r="AF7" s="63"/>
      <c r="AG7" s="63"/>
      <c r="AH7" s="63"/>
    </row>
    <row r="8" spans="1:34" ht="30" customHeight="1">
      <c r="A8" s="3417" t="s">
        <v>3147</v>
      </c>
      <c r="B8" s="3418"/>
      <c r="C8" s="3419"/>
      <c r="D8" s="3380"/>
      <c r="E8" s="3381"/>
      <c r="F8" s="3381"/>
      <c r="G8" s="3382"/>
      <c r="H8" s="2808" t="s">
        <v>153</v>
      </c>
      <c r="I8" s="2809"/>
      <c r="J8" s="3380"/>
      <c r="K8" s="3381"/>
      <c r="L8" s="3381"/>
      <c r="M8" s="3382"/>
      <c r="T8" s="1390"/>
      <c r="U8" s="871"/>
      <c r="V8" s="871"/>
      <c r="W8" s="871"/>
      <c r="X8" s="871"/>
      <c r="Y8" s="1383" t="s">
        <v>159</v>
      </c>
      <c r="Z8" s="1385" t="s">
        <v>3069</v>
      </c>
      <c r="AA8" s="63"/>
      <c r="AB8" s="63"/>
      <c r="AC8" s="63"/>
      <c r="AD8" s="63"/>
      <c r="AE8" s="63"/>
      <c r="AF8" s="63"/>
      <c r="AG8" s="63"/>
      <c r="AH8" s="63"/>
    </row>
    <row r="9" spans="1:34" ht="18" customHeight="1">
      <c r="A9" s="403"/>
      <c r="B9" s="403"/>
      <c r="C9" s="403"/>
      <c r="D9" s="893"/>
      <c r="E9" s="893"/>
      <c r="F9" s="893"/>
      <c r="G9" s="893"/>
      <c r="H9" s="404"/>
      <c r="I9" s="404"/>
      <c r="J9" s="893"/>
      <c r="K9" s="893"/>
      <c r="L9" s="893"/>
      <c r="T9" s="1390"/>
      <c r="U9" s="871"/>
      <c r="V9" s="871"/>
      <c r="W9" s="871"/>
      <c r="X9" s="871"/>
      <c r="Y9" s="1383" t="s">
        <v>160</v>
      </c>
      <c r="Z9" s="1385" t="s">
        <v>3069</v>
      </c>
      <c r="AA9" s="63"/>
      <c r="AB9" s="63"/>
      <c r="AC9" s="63"/>
      <c r="AD9" s="63"/>
      <c r="AE9" s="63"/>
      <c r="AF9" s="63"/>
      <c r="AG9" s="63"/>
      <c r="AH9" s="63"/>
    </row>
    <row r="10" spans="1:34" s="141" customFormat="1" ht="19.5" customHeight="1">
      <c r="A10" s="3383" t="s">
        <v>334</v>
      </c>
      <c r="B10" s="3383"/>
      <c r="C10" s="3383"/>
      <c r="D10" s="3383"/>
      <c r="E10" s="3383"/>
      <c r="F10" s="3383"/>
      <c r="G10" s="3383"/>
      <c r="H10" s="3383"/>
      <c r="I10" s="3383"/>
      <c r="J10" s="3383"/>
      <c r="K10" s="3383"/>
      <c r="L10" s="3383"/>
      <c r="M10" s="3383"/>
      <c r="N10" s="3383"/>
      <c r="O10" s="3383"/>
      <c r="P10" s="3383"/>
      <c r="Q10" s="3383"/>
      <c r="R10" s="3383"/>
      <c r="S10" s="3383"/>
      <c r="T10" s="1393"/>
      <c r="U10" s="894"/>
      <c r="V10" s="871"/>
      <c r="W10" s="871"/>
      <c r="X10" s="894"/>
      <c r="Y10" s="1383" t="s">
        <v>161</v>
      </c>
      <c r="Z10" s="1385"/>
      <c r="AA10" s="895"/>
      <c r="AB10" s="63"/>
      <c r="AC10" s="63"/>
      <c r="AD10" s="63"/>
      <c r="AE10" s="63"/>
      <c r="AF10" s="63"/>
      <c r="AG10" s="63"/>
      <c r="AH10" s="63"/>
    </row>
    <row r="11" spans="1:34" ht="14.25" customHeight="1">
      <c r="A11" s="823"/>
      <c r="B11" s="826"/>
      <c r="C11" s="826"/>
      <c r="D11" s="826"/>
      <c r="E11" s="826"/>
      <c r="F11" s="826"/>
      <c r="G11" s="826"/>
      <c r="H11" s="826"/>
      <c r="I11" s="826"/>
      <c r="J11" s="826"/>
      <c r="K11" s="826"/>
      <c r="L11" s="827"/>
      <c r="M11" s="827"/>
      <c r="N11" s="827"/>
      <c r="O11" s="827"/>
      <c r="T11" s="1390"/>
      <c r="U11" s="871"/>
      <c r="V11" s="871"/>
      <c r="W11" s="871"/>
      <c r="X11" s="871"/>
      <c r="Y11" s="1383" t="s">
        <v>162</v>
      </c>
      <c r="Z11" s="1385" t="s">
        <v>3069</v>
      </c>
      <c r="AA11" s="63"/>
      <c r="AB11" s="63"/>
      <c r="AC11" s="63"/>
      <c r="AD11" s="63"/>
      <c r="AE11" s="63"/>
      <c r="AF11" s="63"/>
      <c r="AG11" s="63"/>
      <c r="AH11" s="63"/>
    </row>
    <row r="12" spans="1:34">
      <c r="A12" s="823" t="s">
        <v>3552</v>
      </c>
      <c r="B12" s="826"/>
      <c r="C12" s="826"/>
      <c r="D12" s="826"/>
      <c r="E12" s="826"/>
      <c r="F12" s="826"/>
      <c r="G12" s="826"/>
      <c r="H12" s="826"/>
      <c r="I12" s="826"/>
      <c r="J12" s="826"/>
      <c r="K12" s="826"/>
      <c r="L12" s="827"/>
      <c r="M12" s="827"/>
      <c r="N12" s="827"/>
      <c r="O12" s="827"/>
      <c r="P12" t="str">
        <f>IFERROR(VLOOKUP(M6,#REF!,2,0),"")</f>
        <v/>
      </c>
      <c r="T12" s="1390"/>
      <c r="U12" s="871"/>
      <c r="V12" s="871"/>
      <c r="W12" s="871"/>
      <c r="X12" s="871"/>
      <c r="Y12" s="1383" t="s">
        <v>163</v>
      </c>
      <c r="Z12" s="1385" t="s">
        <v>3069</v>
      </c>
      <c r="AA12" s="63"/>
      <c r="AB12" s="63"/>
      <c r="AC12" s="63"/>
      <c r="AD12" s="63"/>
      <c r="AE12" s="63"/>
      <c r="AF12" s="63"/>
      <c r="AG12" s="63"/>
      <c r="AH12" s="63"/>
    </row>
    <row r="13" spans="1:34" ht="20.25" customHeight="1">
      <c r="A13" s="2754"/>
      <c r="B13" s="2756"/>
      <c r="C13" s="2784" t="s">
        <v>337</v>
      </c>
      <c r="D13" s="2785"/>
      <c r="E13" s="2785"/>
      <c r="F13" s="2785"/>
      <c r="G13" s="2785"/>
      <c r="H13" s="2786"/>
      <c r="I13" s="2784" t="s">
        <v>3143</v>
      </c>
      <c r="J13" s="2785"/>
      <c r="K13" s="2785"/>
      <c r="L13" s="2785"/>
      <c r="M13" s="2786"/>
      <c r="T13" s="1390"/>
      <c r="U13" s="871"/>
      <c r="V13" s="871"/>
      <c r="W13" s="871"/>
      <c r="X13" s="871"/>
      <c r="Y13" s="1383" t="s">
        <v>164</v>
      </c>
      <c r="Z13" s="1385" t="s">
        <v>3069</v>
      </c>
      <c r="AA13" s="63"/>
      <c r="AB13" s="63"/>
      <c r="AC13" s="63"/>
      <c r="AD13" s="63"/>
      <c r="AE13" s="63"/>
      <c r="AF13" s="63"/>
      <c r="AG13" s="63"/>
      <c r="AH13" s="63"/>
    </row>
    <row r="14" spans="1:34" ht="20.100000000000001" customHeight="1">
      <c r="A14" s="3390" t="s">
        <v>122</v>
      </c>
      <c r="B14" s="3391"/>
      <c r="C14" s="3392" t="str">
        <f ca="1">IF(計1!$L$23=1,"",参照元個別!D5)</f>
        <v/>
      </c>
      <c r="D14" s="3393"/>
      <c r="E14" s="3393"/>
      <c r="F14" s="3393"/>
      <c r="G14" s="2792" t="s">
        <v>3165</v>
      </c>
      <c r="H14" s="3090"/>
      <c r="I14" s="3156" t="str">
        <f ca="1">IF(計1!$L$23=1,"",参照元個別!F5)</f>
        <v/>
      </c>
      <c r="J14" s="3096"/>
      <c r="K14" s="3096"/>
      <c r="L14" s="2792" t="s">
        <v>3142</v>
      </c>
      <c r="M14" s="2015" t="str">
        <f>IF(計1!$L$23=1,"",参照元個別!G5)</f>
        <v>　</v>
      </c>
      <c r="T14" s="1390"/>
      <c r="U14" s="871"/>
      <c r="V14" s="871"/>
      <c r="W14" s="871"/>
      <c r="X14" s="871"/>
      <c r="Y14" s="1383" t="s">
        <v>333</v>
      </c>
      <c r="Z14" s="1385" t="s">
        <v>3069</v>
      </c>
      <c r="AA14" s="63"/>
      <c r="AB14" s="63"/>
      <c r="AC14" s="63"/>
      <c r="AD14" s="63"/>
      <c r="AE14" s="63"/>
      <c r="AF14" s="63"/>
      <c r="AG14" s="63"/>
      <c r="AH14" s="63"/>
    </row>
    <row r="15" spans="1:34" ht="22.15" customHeight="1">
      <c r="A15" s="2753">
        <f>IF(計1!$D$28="","",計1!$D$28-1)</f>
        <v>2025</v>
      </c>
      <c r="B15" s="2756"/>
      <c r="C15" s="3394"/>
      <c r="D15" s="3395"/>
      <c r="E15" s="3395"/>
      <c r="F15" s="3395"/>
      <c r="G15" s="3158"/>
      <c r="H15" s="3396"/>
      <c r="I15" s="3157"/>
      <c r="J15" s="3097"/>
      <c r="K15" s="3097"/>
      <c r="L15" s="3158"/>
      <c r="M15" s="2020"/>
      <c r="N15" s="827"/>
      <c r="O15" s="827"/>
      <c r="P15" s="827"/>
      <c r="Q15" s="827"/>
      <c r="R15" s="827"/>
      <c r="S15" s="827"/>
      <c r="T15" s="1394"/>
      <c r="U15" s="889"/>
      <c r="V15" s="871"/>
      <c r="W15" s="871"/>
      <c r="X15" s="871"/>
      <c r="Y15" s="1383" t="s">
        <v>332</v>
      </c>
      <c r="Z15" s="1385" t="s">
        <v>3069</v>
      </c>
      <c r="AA15" s="63"/>
      <c r="AB15" s="63"/>
      <c r="AC15" s="63"/>
      <c r="AD15" s="63"/>
      <c r="AE15" s="63"/>
      <c r="AF15" s="63"/>
      <c r="AG15" s="63"/>
      <c r="AH15" s="63"/>
    </row>
    <row r="16" spans="1:34" ht="22.15" customHeight="1">
      <c r="A16" s="2772" t="s">
        <v>4155</v>
      </c>
      <c r="B16" s="3397"/>
      <c r="C16" s="3398"/>
      <c r="D16" s="3399"/>
      <c r="E16" s="3399"/>
      <c r="F16" s="3399"/>
      <c r="G16" s="2792" t="s">
        <v>3165</v>
      </c>
      <c r="H16" s="3090"/>
      <c r="I16" s="3372"/>
      <c r="J16" s="3373"/>
      <c r="K16" s="3373"/>
      <c r="L16" s="2792" t="s">
        <v>3142</v>
      </c>
      <c r="M16" s="2015" t="str">
        <f>IF(OR(I16=0,I16=""),"",M14)</f>
        <v/>
      </c>
      <c r="N16" s="827"/>
      <c r="O16" s="827"/>
      <c r="P16" s="827"/>
      <c r="Q16" s="827"/>
      <c r="R16" s="827"/>
      <c r="S16" s="827"/>
      <c r="T16" s="1394"/>
      <c r="U16" s="889"/>
      <c r="V16" s="871"/>
      <c r="W16" s="871"/>
      <c r="X16" s="871"/>
      <c r="Y16" s="1383" t="s">
        <v>331</v>
      </c>
      <c r="Z16" s="1385" t="s">
        <v>3069</v>
      </c>
      <c r="AA16" s="63"/>
      <c r="AB16" s="63"/>
      <c r="AC16" s="63"/>
      <c r="AD16" s="63"/>
      <c r="AE16" s="63"/>
      <c r="AF16" s="63"/>
      <c r="AG16" s="63"/>
      <c r="AH16" s="63"/>
    </row>
    <row r="17" spans="1:34" ht="22.15" customHeight="1">
      <c r="A17" s="3377">
        <f>IF(計1!$D$28="","",計1!$G$28)</f>
        <v>2027</v>
      </c>
      <c r="B17" s="3164"/>
      <c r="C17" s="3400"/>
      <c r="D17" s="3401"/>
      <c r="E17" s="3401"/>
      <c r="F17" s="3401"/>
      <c r="G17" s="3376"/>
      <c r="H17" s="3402"/>
      <c r="I17" s="3374"/>
      <c r="J17" s="3375"/>
      <c r="K17" s="3375"/>
      <c r="L17" s="3376"/>
      <c r="M17" s="2789"/>
      <c r="T17" s="1390"/>
      <c r="U17" s="871"/>
      <c r="V17" s="871"/>
      <c r="W17" s="871"/>
      <c r="X17" s="871"/>
      <c r="Y17" s="1383" t="s">
        <v>330</v>
      </c>
      <c r="Z17" s="1385" t="s">
        <v>3069</v>
      </c>
      <c r="AA17" s="63"/>
      <c r="AB17" s="63"/>
      <c r="AC17" s="63"/>
      <c r="AD17" s="63"/>
      <c r="AE17" s="63"/>
      <c r="AF17" s="63"/>
      <c r="AG17" s="63"/>
      <c r="AH17" s="63"/>
    </row>
    <row r="18" spans="1:34" ht="22.15" customHeight="1">
      <c r="A18" s="897"/>
      <c r="B18" s="898" t="s">
        <v>348</v>
      </c>
      <c r="C18" s="899"/>
      <c r="D18" s="3378" t="str">
        <f ca="1">IF(OR(C14=0,C16=""),"",INT((C14-C16)/C14*10000)/100)</f>
        <v/>
      </c>
      <c r="E18" s="3379"/>
      <c r="F18" s="3379"/>
      <c r="G18" s="3385" t="s">
        <v>338</v>
      </c>
      <c r="H18" s="3386"/>
      <c r="I18" s="3387" t="str">
        <f ca="1">IF(OR(I14=0,I16=""),"",INT((I14-I16)/I14*10000)/100)</f>
        <v/>
      </c>
      <c r="J18" s="3388"/>
      <c r="K18" s="3388"/>
      <c r="L18" s="3379" t="s">
        <v>306</v>
      </c>
      <c r="M18" s="3389"/>
      <c r="T18" s="1390"/>
      <c r="U18" s="871"/>
      <c r="V18" s="871"/>
      <c r="W18" s="871"/>
      <c r="X18" s="871"/>
      <c r="Y18" s="1383" t="s">
        <v>123</v>
      </c>
      <c r="Z18" s="1385" t="s">
        <v>3069</v>
      </c>
      <c r="AA18" s="63"/>
      <c r="AB18" s="63"/>
      <c r="AC18" s="63"/>
      <c r="AD18" s="63"/>
      <c r="AE18" s="63"/>
      <c r="AF18" s="63"/>
      <c r="AG18" s="63"/>
      <c r="AH18" s="63"/>
    </row>
    <row r="19" spans="1:34" ht="30" customHeight="1">
      <c r="A19" s="1795"/>
      <c r="B19" s="1387"/>
      <c r="C19" s="1388"/>
      <c r="D19" s="1388"/>
      <c r="E19" s="1388"/>
      <c r="F19" s="1388"/>
      <c r="G19" s="1388"/>
      <c r="H19" s="1388"/>
      <c r="I19" s="1388"/>
      <c r="J19" s="1388"/>
      <c r="K19" s="1388"/>
      <c r="L19" s="1388"/>
      <c r="M19" s="1388"/>
      <c r="N19" s="3384"/>
      <c r="O19" s="3384"/>
      <c r="P19" s="1389"/>
      <c r="Q19" s="1390"/>
      <c r="R19" s="1390"/>
      <c r="S19" s="1390"/>
      <c r="T19" s="1390"/>
      <c r="U19" s="871"/>
      <c r="V19" s="871"/>
      <c r="W19" s="871"/>
      <c r="X19" s="871"/>
      <c r="Y19" s="871"/>
      <c r="Z19" s="871"/>
      <c r="AA19" s="63"/>
      <c r="AB19" s="63"/>
      <c r="AC19" s="63"/>
      <c r="AD19" s="63"/>
      <c r="AE19" s="63"/>
      <c r="AF19" s="63"/>
      <c r="AG19" s="63"/>
      <c r="AH19" s="63"/>
    </row>
    <row r="20" spans="1:34">
      <c r="A20" s="616" t="s">
        <v>317</v>
      </c>
      <c r="B20" s="379"/>
      <c r="C20" s="379"/>
      <c r="D20" s="379"/>
      <c r="E20" s="379"/>
      <c r="F20" s="379"/>
      <c r="G20" s="379"/>
      <c r="H20" s="379"/>
      <c r="I20" s="379"/>
      <c r="J20" s="379"/>
      <c r="K20" s="379"/>
      <c r="L20" s="379"/>
      <c r="M20" s="379"/>
      <c r="N20" s="379"/>
      <c r="O20" s="379"/>
      <c r="T20" s="1390" t="str">
        <f>"個別票"&amp;U20</f>
        <v>個別票2</v>
      </c>
      <c r="U20" s="871">
        <f>U1+1</f>
        <v>2</v>
      </c>
      <c r="V20" s="871"/>
      <c r="W20" s="871"/>
      <c r="X20" s="871"/>
      <c r="Y20" s="871"/>
      <c r="Z20" s="871"/>
      <c r="AA20" s="63"/>
      <c r="AB20" s="63"/>
      <c r="AC20" s="63"/>
      <c r="AD20" s="63"/>
      <c r="AE20" s="63"/>
      <c r="AF20" s="63"/>
      <c r="AG20" s="63"/>
      <c r="AH20" s="63"/>
    </row>
    <row r="21" spans="1:34">
      <c r="A21" s="379" t="s">
        <v>336</v>
      </c>
      <c r="B21" s="619"/>
      <c r="C21" s="619"/>
      <c r="D21" s="619"/>
      <c r="E21" s="619"/>
      <c r="F21" s="619"/>
      <c r="G21" s="619"/>
      <c r="H21" s="619"/>
      <c r="I21" s="619"/>
      <c r="J21" s="619"/>
      <c r="K21" s="619"/>
      <c r="L21" s="619"/>
      <c r="M21" s="619"/>
      <c r="N21" s="379"/>
      <c r="O21" s="379"/>
      <c r="T21" s="1390"/>
      <c r="U21" s="871"/>
      <c r="V21" s="871"/>
      <c r="W21" s="871"/>
      <c r="X21" s="871"/>
      <c r="Y21" s="871"/>
      <c r="Z21" s="871"/>
      <c r="AA21" s="63"/>
      <c r="AB21" s="63"/>
      <c r="AC21" s="63"/>
      <c r="AD21" s="63"/>
      <c r="AE21" s="63"/>
      <c r="AF21" s="63"/>
      <c r="AG21" s="63"/>
      <c r="AH21" s="63"/>
    </row>
    <row r="22" spans="1:34" ht="22.5" customHeight="1">
      <c r="A22" s="3403" t="s">
        <v>335</v>
      </c>
      <c r="B22" s="3403"/>
      <c r="C22" s="3403"/>
      <c r="D22" s="3403"/>
      <c r="E22" s="3403"/>
      <c r="F22" s="3403"/>
      <c r="G22" s="3403"/>
      <c r="H22" s="3403"/>
      <c r="I22" s="3403"/>
      <c r="J22" s="3403"/>
      <c r="K22" s="3403"/>
      <c r="L22" s="3403"/>
      <c r="M22" s="3403"/>
      <c r="N22" s="3403"/>
      <c r="O22" s="3403"/>
      <c r="P22" s="3403"/>
      <c r="Q22" s="3403"/>
      <c r="R22" s="3403"/>
      <c r="S22" s="3403"/>
      <c r="T22" s="1390"/>
      <c r="U22" s="871"/>
      <c r="V22" s="871"/>
      <c r="W22" s="871"/>
      <c r="X22" s="871"/>
      <c r="Y22" s="871"/>
      <c r="Z22" s="1385"/>
      <c r="AA22" s="63"/>
      <c r="AB22" s="63"/>
      <c r="AC22" s="63"/>
      <c r="AD22" s="63"/>
      <c r="AE22" s="63"/>
      <c r="AF22" s="63"/>
      <c r="AG22" s="63"/>
      <c r="AH22" s="63"/>
    </row>
    <row r="23" spans="1:34" ht="18" customHeight="1">
      <c r="A23" s="858" t="s">
        <v>147</v>
      </c>
      <c r="B23" s="619"/>
      <c r="C23" s="619"/>
      <c r="D23" s="619"/>
      <c r="E23" s="619"/>
      <c r="F23" s="619"/>
      <c r="G23" s="619"/>
      <c r="H23" s="619"/>
      <c r="I23" s="619"/>
      <c r="J23" s="619"/>
      <c r="K23" s="619"/>
      <c r="L23" s="619"/>
      <c r="M23" s="619"/>
      <c r="N23" s="379"/>
      <c r="O23" s="379"/>
      <c r="T23" s="1390"/>
      <c r="U23" s="871"/>
      <c r="V23" s="871"/>
      <c r="W23" s="871"/>
      <c r="X23" s="871"/>
      <c r="Y23" s="871"/>
      <c r="Z23" s="1385"/>
      <c r="AA23" s="63"/>
      <c r="AB23" s="63"/>
      <c r="AC23" s="63"/>
      <c r="AD23" s="63"/>
      <c r="AE23" s="63"/>
      <c r="AF23" s="63"/>
      <c r="AG23" s="63"/>
      <c r="AH23" s="63"/>
    </row>
    <row r="24" spans="1:34" ht="39.950000000000003" customHeight="1">
      <c r="A24" s="3404" t="s">
        <v>148</v>
      </c>
      <c r="B24" s="3405"/>
      <c r="C24" s="3406"/>
      <c r="D24" s="3407" t="str">
        <f>報6!D25</f>
        <v>事業所名を入力2</v>
      </c>
      <c r="E24" s="3408"/>
      <c r="F24" s="3408"/>
      <c r="G24" s="3408"/>
      <c r="H24" s="3408"/>
      <c r="I24" s="3408"/>
      <c r="J24" s="3408"/>
      <c r="K24" s="3408"/>
      <c r="L24" s="3408"/>
      <c r="M24" s="3408"/>
      <c r="N24" s="3408"/>
      <c r="O24" s="3408"/>
      <c r="P24" s="3408"/>
      <c r="Q24" s="3408"/>
      <c r="R24" s="3408"/>
      <c r="S24" s="3409"/>
      <c r="T24" s="1391"/>
      <c r="U24" s="1395"/>
      <c r="V24" s="871"/>
      <c r="W24" s="871"/>
      <c r="X24" s="871"/>
      <c r="Y24" s="871"/>
      <c r="Z24" s="1385"/>
      <c r="AA24" s="63"/>
      <c r="AB24" s="63"/>
      <c r="AC24" s="63"/>
      <c r="AD24" s="63"/>
      <c r="AE24" s="63"/>
      <c r="AF24" s="63"/>
      <c r="AG24" s="63"/>
      <c r="AH24" s="63"/>
    </row>
    <row r="25" spans="1:34" ht="39.950000000000003" customHeight="1">
      <c r="A25" s="3072" t="s">
        <v>149</v>
      </c>
      <c r="B25" s="3410"/>
      <c r="C25" s="3411"/>
      <c r="D25" s="2820"/>
      <c r="E25" s="2821"/>
      <c r="F25" s="2821"/>
      <c r="G25" s="2821"/>
      <c r="H25" s="2821"/>
      <c r="I25" s="2821"/>
      <c r="J25" s="2821"/>
      <c r="K25" s="2821"/>
      <c r="L25" s="2821"/>
      <c r="M25" s="2821"/>
      <c r="N25" s="2821"/>
      <c r="O25" s="2821"/>
      <c r="P25" s="2821"/>
      <c r="Q25" s="2821"/>
      <c r="R25" s="2821"/>
      <c r="S25" s="2822"/>
      <c r="T25" s="1391"/>
      <c r="U25" s="1395"/>
      <c r="V25" s="871"/>
      <c r="W25" s="871"/>
      <c r="X25" s="871"/>
      <c r="Y25" s="871"/>
      <c r="Z25" s="1385"/>
      <c r="AA25" s="63"/>
      <c r="AB25" s="63"/>
      <c r="AC25" s="63"/>
      <c r="AD25" s="63"/>
      <c r="AE25" s="63"/>
      <c r="AF25" s="63"/>
      <c r="AG25" s="63"/>
      <c r="AH25" s="63"/>
    </row>
    <row r="26" spans="1:34" ht="27" customHeight="1">
      <c r="A26" s="3052" t="s">
        <v>150</v>
      </c>
      <c r="B26" s="3053"/>
      <c r="C26" s="3054"/>
      <c r="D26" s="3412"/>
      <c r="E26" s="3413"/>
      <c r="F26" s="3413"/>
      <c r="G26" s="877" t="s">
        <v>171</v>
      </c>
      <c r="H26" s="2808" t="s">
        <v>241</v>
      </c>
      <c r="I26" s="2809"/>
      <c r="J26" s="3414" t="str">
        <f ca="1">報6!H27</f>
        <v/>
      </c>
      <c r="K26" s="3415"/>
      <c r="L26" s="3415"/>
      <c r="M26" s="877" t="s">
        <v>167</v>
      </c>
      <c r="N26" s="2808" t="s">
        <v>242</v>
      </c>
      <c r="O26" s="2885"/>
      <c r="P26" s="2809"/>
      <c r="Q26" s="3416"/>
      <c r="R26" s="3070"/>
      <c r="S26" s="3071"/>
      <c r="T26" s="1392"/>
      <c r="U26" s="1395"/>
      <c r="V26" s="871"/>
      <c r="W26" s="871"/>
      <c r="X26" s="871"/>
      <c r="Y26" s="871"/>
      <c r="Z26" s="1385"/>
      <c r="AA26" s="63"/>
      <c r="AB26" s="63"/>
      <c r="AC26" s="63"/>
      <c r="AD26" s="63"/>
      <c r="AE26" s="63"/>
      <c r="AF26" s="63"/>
      <c r="AG26" s="63"/>
      <c r="AH26" s="63"/>
    </row>
    <row r="27" spans="1:34" ht="30" customHeight="1">
      <c r="A27" s="3417" t="s">
        <v>3147</v>
      </c>
      <c r="B27" s="3418"/>
      <c r="C27" s="3419"/>
      <c r="D27" s="3380"/>
      <c r="E27" s="3381"/>
      <c r="F27" s="3381"/>
      <c r="G27" s="3382"/>
      <c r="H27" s="2808" t="s">
        <v>153</v>
      </c>
      <c r="I27" s="2809"/>
      <c r="J27" s="3380"/>
      <c r="K27" s="3381"/>
      <c r="L27" s="3381"/>
      <c r="M27" s="3382"/>
      <c r="T27" s="1390"/>
      <c r="U27" s="871"/>
      <c r="V27" s="871"/>
      <c r="W27" s="871"/>
      <c r="X27" s="871"/>
      <c r="Y27" s="871"/>
      <c r="Z27" s="1385"/>
      <c r="AA27" s="63"/>
      <c r="AB27" s="63"/>
      <c r="AC27" s="63"/>
      <c r="AD27" s="63"/>
      <c r="AE27" s="63"/>
      <c r="AF27" s="63"/>
      <c r="AG27" s="63"/>
      <c r="AH27" s="63"/>
    </row>
    <row r="28" spans="1:34" ht="18" customHeight="1">
      <c r="A28" s="403"/>
      <c r="B28" s="403"/>
      <c r="C28" s="403"/>
      <c r="D28" s="893"/>
      <c r="E28" s="893"/>
      <c r="F28" s="893"/>
      <c r="G28" s="893"/>
      <c r="H28" s="404"/>
      <c r="I28" s="404"/>
      <c r="J28" s="893"/>
      <c r="K28" s="893"/>
      <c r="L28" s="893"/>
      <c r="T28" s="1390"/>
      <c r="U28" s="871"/>
      <c r="V28" s="871"/>
      <c r="W28" s="871"/>
      <c r="X28" s="871"/>
      <c r="Y28" s="871"/>
      <c r="Z28" s="1385"/>
      <c r="AA28" s="63"/>
      <c r="AB28" s="63"/>
      <c r="AC28" s="63"/>
      <c r="AD28" s="63"/>
      <c r="AE28" s="63"/>
      <c r="AF28" s="63"/>
      <c r="AG28" s="63"/>
      <c r="AH28" s="63"/>
    </row>
    <row r="29" spans="1:34" s="141" customFormat="1" ht="19.5" customHeight="1">
      <c r="A29" s="3383" t="s">
        <v>334</v>
      </c>
      <c r="B29" s="3383"/>
      <c r="C29" s="3383"/>
      <c r="D29" s="3383"/>
      <c r="E29" s="3383"/>
      <c r="F29" s="3383"/>
      <c r="G29" s="3383"/>
      <c r="H29" s="3383"/>
      <c r="I29" s="3383"/>
      <c r="J29" s="3383"/>
      <c r="K29" s="3383"/>
      <c r="L29" s="3383"/>
      <c r="M29" s="3383"/>
      <c r="N29" s="3383"/>
      <c r="O29" s="3383"/>
      <c r="P29" s="3383"/>
      <c r="Q29" s="3383"/>
      <c r="R29" s="3383"/>
      <c r="S29" s="3383"/>
      <c r="T29" s="1393"/>
      <c r="U29" s="894"/>
      <c r="V29" s="871"/>
      <c r="W29" s="871"/>
      <c r="X29" s="871"/>
      <c r="Y29" s="871"/>
      <c r="Z29" s="1385"/>
      <c r="AA29" s="895"/>
      <c r="AB29" s="63"/>
      <c r="AC29" s="63"/>
      <c r="AD29" s="63"/>
      <c r="AE29" s="63"/>
      <c r="AF29" s="63"/>
      <c r="AG29" s="63"/>
      <c r="AH29" s="63"/>
    </row>
    <row r="30" spans="1:34" ht="14.25" customHeight="1">
      <c r="A30" s="823"/>
      <c r="B30" s="826"/>
      <c r="C30" s="826"/>
      <c r="D30" s="826"/>
      <c r="E30" s="826"/>
      <c r="F30" s="826"/>
      <c r="G30" s="826"/>
      <c r="H30" s="826"/>
      <c r="I30" s="826"/>
      <c r="J30" s="826"/>
      <c r="K30" s="826"/>
      <c r="L30" s="827"/>
      <c r="M30" s="827"/>
      <c r="N30" s="827"/>
      <c r="O30" s="827"/>
      <c r="T30" s="1390"/>
      <c r="U30" s="871"/>
      <c r="V30" s="871"/>
      <c r="W30" s="871"/>
      <c r="X30" s="871"/>
      <c r="Y30" s="871"/>
      <c r="Z30" s="1385"/>
      <c r="AA30" s="63"/>
      <c r="AB30" s="63"/>
      <c r="AC30" s="63"/>
      <c r="AD30" s="63"/>
      <c r="AE30" s="63"/>
      <c r="AF30" s="63"/>
      <c r="AG30" s="63"/>
      <c r="AH30" s="63"/>
    </row>
    <row r="31" spans="1:34">
      <c r="A31" s="823" t="s">
        <v>3552</v>
      </c>
      <c r="B31" s="826"/>
      <c r="C31" s="826"/>
      <c r="D31" s="826"/>
      <c r="E31" s="826"/>
      <c r="F31" s="826"/>
      <c r="G31" s="826"/>
      <c r="H31" s="826"/>
      <c r="I31" s="826"/>
      <c r="J31" s="826"/>
      <c r="K31" s="826"/>
      <c r="L31" s="827"/>
      <c r="M31" s="827"/>
      <c r="N31" s="827"/>
      <c r="O31" s="827"/>
      <c r="P31" t="str">
        <f>IFERROR(VLOOKUP(M25,#REF!,2,0),"")</f>
        <v/>
      </c>
      <c r="T31" s="1390"/>
      <c r="U31" s="871"/>
      <c r="V31" s="871"/>
      <c r="W31" s="871"/>
      <c r="X31" s="871"/>
      <c r="Y31" s="871"/>
      <c r="Z31" s="1385"/>
      <c r="AA31" s="63"/>
      <c r="AB31" s="63"/>
      <c r="AC31" s="63"/>
      <c r="AD31" s="63"/>
      <c r="AE31" s="63"/>
      <c r="AF31" s="63"/>
      <c r="AG31" s="63"/>
      <c r="AH31" s="63"/>
    </row>
    <row r="32" spans="1:34" ht="20.25" customHeight="1">
      <c r="A32" s="2754"/>
      <c r="B32" s="2756"/>
      <c r="C32" s="2784" t="s">
        <v>337</v>
      </c>
      <c r="D32" s="2785"/>
      <c r="E32" s="2785"/>
      <c r="F32" s="2785"/>
      <c r="G32" s="2785"/>
      <c r="H32" s="2786"/>
      <c r="I32" s="2784" t="s">
        <v>3143</v>
      </c>
      <c r="J32" s="2785"/>
      <c r="K32" s="2785"/>
      <c r="L32" s="2785"/>
      <c r="M32" s="2786"/>
      <c r="T32" s="1390"/>
      <c r="U32" s="871"/>
      <c r="V32" s="871"/>
      <c r="W32" s="871"/>
      <c r="X32" s="871"/>
      <c r="Y32" s="871"/>
      <c r="Z32" s="1385"/>
      <c r="AA32" s="63"/>
      <c r="AB32" s="63"/>
      <c r="AC32" s="63"/>
      <c r="AD32" s="63"/>
      <c r="AE32" s="63"/>
      <c r="AF32" s="63"/>
      <c r="AG32" s="63"/>
      <c r="AH32" s="63"/>
    </row>
    <row r="33" spans="1:34" ht="20.100000000000001" customHeight="1">
      <c r="A33" s="3390" t="s">
        <v>122</v>
      </c>
      <c r="B33" s="3391"/>
      <c r="C33" s="3392" t="str">
        <f ca="1">報6!C33</f>
        <v/>
      </c>
      <c r="D33" s="3393"/>
      <c r="E33" s="3393"/>
      <c r="F33" s="3393"/>
      <c r="G33" s="2792" t="s">
        <v>3165</v>
      </c>
      <c r="H33" s="3090"/>
      <c r="I33" s="3156" t="str">
        <f ca="1">報6!I33</f>
        <v/>
      </c>
      <c r="J33" s="3096"/>
      <c r="K33" s="3096"/>
      <c r="L33" s="2792" t="s">
        <v>3142</v>
      </c>
      <c r="M33" s="2015" t="str">
        <f>報6!N33</f>
        <v>　</v>
      </c>
      <c r="T33" s="1390"/>
      <c r="U33" s="871"/>
      <c r="V33" s="871"/>
      <c r="W33" s="871"/>
      <c r="X33" s="871"/>
      <c r="Y33" s="871"/>
      <c r="Z33" s="1385"/>
      <c r="AA33" s="63"/>
      <c r="AB33" s="63"/>
      <c r="AC33" s="63"/>
      <c r="AD33" s="63"/>
      <c r="AE33" s="63"/>
      <c r="AF33" s="63"/>
      <c r="AG33" s="63"/>
      <c r="AH33" s="63"/>
    </row>
    <row r="34" spans="1:34" ht="22.15" customHeight="1">
      <c r="A34" s="2753">
        <f>IF(計1!$D$28="","",計1!$D$28-1)</f>
        <v>2025</v>
      </c>
      <c r="B34" s="2756"/>
      <c r="C34" s="3394"/>
      <c r="D34" s="3395"/>
      <c r="E34" s="3395"/>
      <c r="F34" s="3395"/>
      <c r="G34" s="3158"/>
      <c r="H34" s="3396"/>
      <c r="I34" s="3157"/>
      <c r="J34" s="3097"/>
      <c r="K34" s="3097"/>
      <c r="L34" s="3158"/>
      <c r="M34" s="2020"/>
      <c r="N34" s="827"/>
      <c r="O34" s="827"/>
      <c r="P34" s="827"/>
      <c r="Q34" s="827"/>
      <c r="R34" s="827"/>
      <c r="S34" s="827"/>
      <c r="T34" s="1394"/>
      <c r="U34" s="889"/>
      <c r="V34" s="871"/>
      <c r="W34" s="871"/>
      <c r="X34" s="871"/>
      <c r="Y34" s="871"/>
      <c r="Z34" s="1385"/>
      <c r="AA34" s="63"/>
      <c r="AB34" s="63"/>
      <c r="AC34" s="63"/>
      <c r="AD34" s="63"/>
      <c r="AE34" s="63"/>
      <c r="AF34" s="63"/>
      <c r="AG34" s="63"/>
      <c r="AH34" s="63"/>
    </row>
    <row r="35" spans="1:34" ht="22.15" customHeight="1">
      <c r="A35" s="2772" t="s">
        <v>4155</v>
      </c>
      <c r="B35" s="3397"/>
      <c r="C35" s="3398"/>
      <c r="D35" s="3399"/>
      <c r="E35" s="3399"/>
      <c r="F35" s="3399"/>
      <c r="G35" s="2792" t="s">
        <v>3165</v>
      </c>
      <c r="H35" s="3090"/>
      <c r="I35" s="3372"/>
      <c r="J35" s="3373"/>
      <c r="K35" s="3373"/>
      <c r="L35" s="2792" t="s">
        <v>3142</v>
      </c>
      <c r="M35" s="2015" t="str">
        <f>IF(OR(I35=0,I35=""),"",M33)</f>
        <v/>
      </c>
      <c r="N35" s="827"/>
      <c r="O35" s="827"/>
      <c r="P35" s="827"/>
      <c r="Q35" s="827"/>
      <c r="R35" s="827"/>
      <c r="S35" s="827"/>
      <c r="T35" s="1394"/>
      <c r="U35" s="889"/>
      <c r="V35" s="871"/>
      <c r="W35" s="871"/>
      <c r="X35" s="871"/>
      <c r="Y35" s="871"/>
      <c r="Z35" s="1385"/>
      <c r="AA35" s="63"/>
      <c r="AB35" s="63"/>
      <c r="AC35" s="63"/>
      <c r="AD35" s="63"/>
      <c r="AE35" s="63"/>
      <c r="AF35" s="63"/>
      <c r="AG35" s="63"/>
      <c r="AH35" s="63"/>
    </row>
    <row r="36" spans="1:34" ht="22.15" customHeight="1">
      <c r="A36" s="3377">
        <f>IF(計1!$D$28="","",計1!$G$28)</f>
        <v>2027</v>
      </c>
      <c r="B36" s="3164"/>
      <c r="C36" s="3400"/>
      <c r="D36" s="3401"/>
      <c r="E36" s="3401"/>
      <c r="F36" s="3401"/>
      <c r="G36" s="3376"/>
      <c r="H36" s="3402"/>
      <c r="I36" s="3374"/>
      <c r="J36" s="3375"/>
      <c r="K36" s="3375"/>
      <c r="L36" s="3376"/>
      <c r="M36" s="2789"/>
      <c r="T36" s="1390"/>
      <c r="U36" s="871"/>
      <c r="V36" s="871"/>
      <c r="W36" s="871"/>
      <c r="X36" s="871"/>
      <c r="Y36" s="871"/>
      <c r="Z36" s="1385"/>
      <c r="AA36" s="63"/>
      <c r="AB36" s="63"/>
      <c r="AC36" s="63"/>
      <c r="AD36" s="63"/>
      <c r="AE36" s="63"/>
      <c r="AF36" s="63"/>
      <c r="AG36" s="63"/>
      <c r="AH36" s="63"/>
    </row>
    <row r="37" spans="1:34" ht="22.15" customHeight="1">
      <c r="A37" s="897"/>
      <c r="B37" s="898" t="s">
        <v>348</v>
      </c>
      <c r="C37" s="899"/>
      <c r="D37" s="3378" t="str">
        <f ca="1">IF(OR(C33=0,C35=""),"",INT((C33-C35)/C33*10000)/100)</f>
        <v/>
      </c>
      <c r="E37" s="3379"/>
      <c r="F37" s="3379"/>
      <c r="G37" s="3385" t="s">
        <v>134</v>
      </c>
      <c r="H37" s="3386"/>
      <c r="I37" s="3387" t="str">
        <f ca="1">IF(OR(I33=0,I35=""),"",INT((I33-I35)/I33*10000)/100)</f>
        <v/>
      </c>
      <c r="J37" s="3388"/>
      <c r="K37" s="3388"/>
      <c r="L37" s="3379" t="s">
        <v>306</v>
      </c>
      <c r="M37" s="3389"/>
      <c r="T37" s="1390"/>
      <c r="U37" s="871"/>
      <c r="V37" s="871"/>
      <c r="W37" s="871"/>
      <c r="X37" s="871"/>
      <c r="Y37" s="871"/>
      <c r="Z37" s="1385"/>
      <c r="AA37" s="63"/>
      <c r="AB37" s="63"/>
      <c r="AC37" s="63"/>
      <c r="AD37" s="63"/>
      <c r="AE37" s="63"/>
      <c r="AF37" s="63"/>
      <c r="AG37" s="63"/>
      <c r="AH37" s="63"/>
    </row>
    <row r="38" spans="1:34" ht="30" customHeight="1">
      <c r="A38" s="1387"/>
      <c r="B38" s="1387"/>
      <c r="C38" s="1388"/>
      <c r="D38" s="1388"/>
      <c r="E38" s="1388"/>
      <c r="F38" s="1388"/>
      <c r="G38" s="1388"/>
      <c r="H38" s="1388"/>
      <c r="I38" s="1388"/>
      <c r="J38" s="1388"/>
      <c r="K38" s="1388"/>
      <c r="L38" s="1388"/>
      <c r="M38" s="1388"/>
      <c r="N38" s="3384"/>
      <c r="O38" s="3384"/>
      <c r="P38" s="1389"/>
      <c r="Q38" s="1390"/>
      <c r="R38" s="1390"/>
      <c r="S38" s="1390"/>
      <c r="T38" s="1390"/>
      <c r="U38" s="871"/>
      <c r="V38" s="871"/>
      <c r="W38" s="871"/>
      <c r="X38" s="871"/>
      <c r="Y38" s="871"/>
      <c r="Z38" s="871"/>
      <c r="AA38" s="63"/>
      <c r="AB38" s="63"/>
      <c r="AC38" s="63"/>
      <c r="AD38" s="63"/>
      <c r="AE38" s="63"/>
      <c r="AF38" s="63"/>
      <c r="AG38" s="63"/>
      <c r="AH38" s="63"/>
    </row>
    <row r="39" spans="1:34">
      <c r="A39" s="616" t="s">
        <v>317</v>
      </c>
      <c r="B39" s="379"/>
      <c r="C39" s="379"/>
      <c r="D39" s="379"/>
      <c r="E39" s="379"/>
      <c r="F39" s="379"/>
      <c r="G39" s="379"/>
      <c r="H39" s="379"/>
      <c r="I39" s="379"/>
      <c r="J39" s="379"/>
      <c r="K39" s="379"/>
      <c r="L39" s="379"/>
      <c r="M39" s="379"/>
      <c r="N39" s="379"/>
      <c r="O39" s="379"/>
      <c r="T39" s="1390" t="str">
        <f>"個別票"&amp;U39</f>
        <v>個別票3</v>
      </c>
      <c r="U39" s="871">
        <f>U20+1</f>
        <v>3</v>
      </c>
      <c r="V39" s="871"/>
      <c r="W39" s="871"/>
      <c r="X39" s="871"/>
      <c r="Y39" s="871"/>
      <c r="Z39" s="871"/>
      <c r="AA39" s="63"/>
      <c r="AB39" s="63"/>
      <c r="AC39" s="63"/>
      <c r="AD39" s="63"/>
      <c r="AE39" s="63"/>
      <c r="AF39" s="63"/>
      <c r="AG39" s="63"/>
      <c r="AH39" s="63"/>
    </row>
    <row r="40" spans="1:34">
      <c r="A40" s="379" t="s">
        <v>336</v>
      </c>
      <c r="B40" s="619"/>
      <c r="C40" s="619"/>
      <c r="D40" s="619"/>
      <c r="E40" s="619"/>
      <c r="F40" s="619"/>
      <c r="G40" s="619"/>
      <c r="H40" s="619"/>
      <c r="I40" s="619"/>
      <c r="J40" s="619"/>
      <c r="K40" s="619"/>
      <c r="L40" s="619"/>
      <c r="M40" s="619"/>
      <c r="N40" s="379"/>
      <c r="O40" s="379"/>
      <c r="T40" s="1390"/>
      <c r="U40" s="871"/>
      <c r="V40" s="871"/>
      <c r="W40" s="871"/>
      <c r="X40" s="871"/>
      <c r="Y40" s="871"/>
      <c r="Z40" s="871"/>
      <c r="AA40" s="63"/>
      <c r="AB40" s="63"/>
      <c r="AC40" s="63"/>
      <c r="AD40" s="63"/>
      <c r="AE40" s="63"/>
      <c r="AF40" s="63"/>
      <c r="AG40" s="63"/>
      <c r="AH40" s="63"/>
    </row>
    <row r="41" spans="1:34" ht="22.5" customHeight="1">
      <c r="A41" s="3403" t="s">
        <v>335</v>
      </c>
      <c r="B41" s="3403"/>
      <c r="C41" s="3403"/>
      <c r="D41" s="3403"/>
      <c r="E41" s="3403"/>
      <c r="F41" s="3403"/>
      <c r="G41" s="3403"/>
      <c r="H41" s="3403"/>
      <c r="I41" s="3403"/>
      <c r="J41" s="3403"/>
      <c r="K41" s="3403"/>
      <c r="L41" s="3403"/>
      <c r="M41" s="3403"/>
      <c r="N41" s="3403"/>
      <c r="O41" s="3403"/>
      <c r="P41" s="3403"/>
      <c r="Q41" s="3403"/>
      <c r="R41" s="3403"/>
      <c r="S41" s="3403"/>
      <c r="T41" s="1390"/>
      <c r="U41" s="871"/>
      <c r="V41" s="871"/>
      <c r="W41" s="871"/>
      <c r="X41" s="871"/>
      <c r="Y41" s="871"/>
      <c r="Z41" s="1385"/>
      <c r="AA41" s="63"/>
      <c r="AB41" s="63"/>
      <c r="AC41" s="63"/>
      <c r="AD41" s="63"/>
      <c r="AE41" s="63"/>
      <c r="AF41" s="63"/>
      <c r="AG41" s="63"/>
      <c r="AH41" s="63"/>
    </row>
    <row r="42" spans="1:34" ht="18" customHeight="1">
      <c r="A42" s="858" t="s">
        <v>147</v>
      </c>
      <c r="B42" s="619"/>
      <c r="C42" s="619"/>
      <c r="D42" s="619"/>
      <c r="E42" s="619"/>
      <c r="F42" s="619"/>
      <c r="G42" s="619"/>
      <c r="H42" s="619"/>
      <c r="I42" s="619"/>
      <c r="J42" s="619"/>
      <c r="K42" s="619"/>
      <c r="L42" s="619"/>
      <c r="M42" s="619"/>
      <c r="N42" s="379"/>
      <c r="O42" s="379"/>
      <c r="T42" s="1390"/>
      <c r="U42" s="871"/>
      <c r="V42" s="871"/>
      <c r="W42" s="871"/>
      <c r="X42" s="871"/>
      <c r="Y42" s="871"/>
      <c r="Z42" s="1385"/>
      <c r="AA42" s="63"/>
      <c r="AB42" s="63"/>
      <c r="AC42" s="63"/>
      <c r="AD42" s="63"/>
      <c r="AE42" s="63"/>
      <c r="AF42" s="63"/>
      <c r="AG42" s="63"/>
      <c r="AH42" s="63"/>
    </row>
    <row r="43" spans="1:34" ht="39.950000000000003" customHeight="1">
      <c r="A43" s="3404" t="s">
        <v>148</v>
      </c>
      <c r="B43" s="3405"/>
      <c r="C43" s="3406"/>
      <c r="D43" s="3407" t="str">
        <f>報6!D44</f>
        <v>事業所名を入力3</v>
      </c>
      <c r="E43" s="3408"/>
      <c r="F43" s="3408"/>
      <c r="G43" s="3408"/>
      <c r="H43" s="3408"/>
      <c r="I43" s="3408"/>
      <c r="J43" s="3408"/>
      <c r="K43" s="3408"/>
      <c r="L43" s="3408"/>
      <c r="M43" s="3408"/>
      <c r="N43" s="3408"/>
      <c r="O43" s="3408"/>
      <c r="P43" s="3408"/>
      <c r="Q43" s="3408"/>
      <c r="R43" s="3408"/>
      <c r="S43" s="3409"/>
      <c r="T43" s="1391"/>
      <c r="U43" s="1395"/>
      <c r="V43" s="871"/>
      <c r="W43" s="871"/>
      <c r="X43" s="871"/>
      <c r="Y43" s="871"/>
      <c r="Z43" s="1385"/>
      <c r="AA43" s="63"/>
      <c r="AB43" s="63"/>
      <c r="AC43" s="63"/>
      <c r="AD43" s="63"/>
      <c r="AE43" s="63"/>
      <c r="AF43" s="63"/>
      <c r="AG43" s="63"/>
      <c r="AH43" s="63"/>
    </row>
    <row r="44" spans="1:34" ht="39.950000000000003" customHeight="1">
      <c r="A44" s="3072" t="s">
        <v>149</v>
      </c>
      <c r="B44" s="3410"/>
      <c r="C44" s="3411"/>
      <c r="D44" s="2820"/>
      <c r="E44" s="2821"/>
      <c r="F44" s="2821"/>
      <c r="G44" s="2821"/>
      <c r="H44" s="2821"/>
      <c r="I44" s="2821"/>
      <c r="J44" s="2821"/>
      <c r="K44" s="2821"/>
      <c r="L44" s="2821"/>
      <c r="M44" s="2821"/>
      <c r="N44" s="2821"/>
      <c r="O44" s="2821"/>
      <c r="P44" s="2821"/>
      <c r="Q44" s="2821"/>
      <c r="R44" s="2821"/>
      <c r="S44" s="2822"/>
      <c r="T44" s="1391"/>
      <c r="U44" s="1395"/>
      <c r="V44" s="871"/>
      <c r="W44" s="871"/>
      <c r="X44" s="871"/>
      <c r="Y44" s="871"/>
      <c r="Z44" s="1385"/>
      <c r="AA44" s="63"/>
      <c r="AB44" s="63"/>
      <c r="AC44" s="63"/>
      <c r="AD44" s="63"/>
      <c r="AE44" s="63"/>
      <c r="AF44" s="63"/>
      <c r="AG44" s="63"/>
      <c r="AH44" s="63"/>
    </row>
    <row r="45" spans="1:34" ht="27" customHeight="1">
      <c r="A45" s="3052" t="s">
        <v>150</v>
      </c>
      <c r="B45" s="3053"/>
      <c r="C45" s="3054"/>
      <c r="D45" s="3412"/>
      <c r="E45" s="3413"/>
      <c r="F45" s="3413"/>
      <c r="G45" s="877" t="s">
        <v>171</v>
      </c>
      <c r="H45" s="2808" t="s">
        <v>241</v>
      </c>
      <c r="I45" s="2809"/>
      <c r="J45" s="3414" t="str">
        <f ca="1">報6!H46</f>
        <v/>
      </c>
      <c r="K45" s="3415"/>
      <c r="L45" s="3415"/>
      <c r="M45" s="877" t="s">
        <v>167</v>
      </c>
      <c r="N45" s="2808" t="s">
        <v>242</v>
      </c>
      <c r="O45" s="2885"/>
      <c r="P45" s="2809"/>
      <c r="Q45" s="3416"/>
      <c r="R45" s="3070"/>
      <c r="S45" s="3071"/>
      <c r="T45" s="1392"/>
      <c r="U45" s="1395"/>
      <c r="V45" s="871"/>
      <c r="W45" s="871"/>
      <c r="X45" s="871"/>
      <c r="Y45" s="871"/>
      <c r="Z45" s="1385"/>
      <c r="AA45" s="63"/>
      <c r="AB45" s="63"/>
      <c r="AC45" s="63"/>
      <c r="AD45" s="63"/>
      <c r="AE45" s="63"/>
      <c r="AF45" s="63"/>
      <c r="AG45" s="63"/>
      <c r="AH45" s="63"/>
    </row>
    <row r="46" spans="1:34" ht="30" customHeight="1">
      <c r="A46" s="3417" t="s">
        <v>3147</v>
      </c>
      <c r="B46" s="3418"/>
      <c r="C46" s="3419"/>
      <c r="D46" s="3380"/>
      <c r="E46" s="3381"/>
      <c r="F46" s="3381"/>
      <c r="G46" s="3382"/>
      <c r="H46" s="2808" t="s">
        <v>153</v>
      </c>
      <c r="I46" s="2809"/>
      <c r="J46" s="3380"/>
      <c r="K46" s="3381"/>
      <c r="L46" s="3381"/>
      <c r="M46" s="3382"/>
      <c r="T46" s="1390"/>
      <c r="U46" s="871"/>
      <c r="V46" s="871"/>
      <c r="W46" s="871"/>
      <c r="X46" s="871"/>
      <c r="Y46" s="871"/>
      <c r="Z46" s="1385"/>
      <c r="AA46" s="63"/>
      <c r="AB46" s="63"/>
      <c r="AC46" s="63"/>
      <c r="AD46" s="63"/>
      <c r="AE46" s="63"/>
      <c r="AF46" s="63"/>
      <c r="AG46" s="63"/>
      <c r="AH46" s="63"/>
    </row>
    <row r="47" spans="1:34" ht="18" customHeight="1">
      <c r="A47" s="403"/>
      <c r="B47" s="403"/>
      <c r="C47" s="403"/>
      <c r="D47" s="893"/>
      <c r="E47" s="893"/>
      <c r="F47" s="893"/>
      <c r="G47" s="893"/>
      <c r="H47" s="404"/>
      <c r="I47" s="404"/>
      <c r="J47" s="893"/>
      <c r="K47" s="893"/>
      <c r="L47" s="893"/>
      <c r="T47" s="1390"/>
      <c r="U47" s="871"/>
      <c r="V47" s="871"/>
      <c r="W47" s="871"/>
      <c r="X47" s="871"/>
      <c r="Y47" s="871"/>
      <c r="Z47" s="1385"/>
      <c r="AA47" s="63"/>
      <c r="AB47" s="63"/>
      <c r="AC47" s="63"/>
      <c r="AD47" s="63"/>
      <c r="AE47" s="63"/>
      <c r="AF47" s="63"/>
      <c r="AG47" s="63"/>
      <c r="AH47" s="63"/>
    </row>
    <row r="48" spans="1:34" s="141" customFormat="1" ht="19.5" customHeight="1">
      <c r="A48" s="3383" t="s">
        <v>334</v>
      </c>
      <c r="B48" s="3383"/>
      <c r="C48" s="3383"/>
      <c r="D48" s="3383"/>
      <c r="E48" s="3383"/>
      <c r="F48" s="3383"/>
      <c r="G48" s="3383"/>
      <c r="H48" s="3383"/>
      <c r="I48" s="3383"/>
      <c r="J48" s="3383"/>
      <c r="K48" s="3383"/>
      <c r="L48" s="3383"/>
      <c r="M48" s="3383"/>
      <c r="N48" s="3383"/>
      <c r="O48" s="3383"/>
      <c r="P48" s="3383"/>
      <c r="Q48" s="3383"/>
      <c r="R48" s="3383"/>
      <c r="S48" s="3383"/>
      <c r="T48" s="1393"/>
      <c r="U48" s="894"/>
      <c r="V48" s="871"/>
      <c r="W48" s="871"/>
      <c r="X48" s="871"/>
      <c r="Y48" s="871"/>
      <c r="Z48" s="1385"/>
      <c r="AA48" s="895"/>
      <c r="AB48" s="63"/>
      <c r="AC48" s="63"/>
      <c r="AD48" s="63"/>
      <c r="AE48" s="63"/>
      <c r="AF48" s="63"/>
      <c r="AG48" s="63"/>
      <c r="AH48" s="63"/>
    </row>
    <row r="49" spans="1:34" ht="14.25" customHeight="1">
      <c r="A49" s="823"/>
      <c r="B49" s="826"/>
      <c r="C49" s="826"/>
      <c r="D49" s="826"/>
      <c r="E49" s="826"/>
      <c r="F49" s="826"/>
      <c r="G49" s="826"/>
      <c r="H49" s="826"/>
      <c r="I49" s="826"/>
      <c r="J49" s="826"/>
      <c r="K49" s="826"/>
      <c r="L49" s="827"/>
      <c r="M49" s="827"/>
      <c r="N49" s="827"/>
      <c r="O49" s="827"/>
      <c r="T49" s="1390"/>
      <c r="U49" s="871"/>
      <c r="V49" s="871"/>
      <c r="W49" s="871"/>
      <c r="X49" s="871"/>
      <c r="Y49" s="871"/>
      <c r="Z49" s="1385"/>
      <c r="AA49" s="63"/>
      <c r="AB49" s="63"/>
      <c r="AC49" s="63"/>
      <c r="AD49" s="63"/>
      <c r="AE49" s="63"/>
      <c r="AF49" s="63"/>
      <c r="AG49" s="63"/>
      <c r="AH49" s="63"/>
    </row>
    <row r="50" spans="1:34">
      <c r="A50" s="823" t="s">
        <v>3552</v>
      </c>
      <c r="B50" s="826"/>
      <c r="C50" s="826"/>
      <c r="D50" s="826"/>
      <c r="E50" s="826"/>
      <c r="F50" s="826"/>
      <c r="G50" s="826"/>
      <c r="H50" s="826"/>
      <c r="I50" s="826"/>
      <c r="J50" s="826"/>
      <c r="K50" s="826"/>
      <c r="L50" s="827"/>
      <c r="M50" s="827"/>
      <c r="N50" s="827"/>
      <c r="O50" s="827"/>
      <c r="P50" t="str">
        <f>IFERROR(VLOOKUP(M44,#REF!,2,0),"")</f>
        <v/>
      </c>
      <c r="T50" s="1390"/>
      <c r="U50" s="871"/>
      <c r="V50" s="871"/>
      <c r="W50" s="871"/>
      <c r="X50" s="871"/>
      <c r="Y50" s="871"/>
      <c r="Z50" s="1385"/>
      <c r="AA50" s="63"/>
      <c r="AB50" s="63"/>
      <c r="AC50" s="63"/>
      <c r="AD50" s="63"/>
      <c r="AE50" s="63"/>
      <c r="AF50" s="63"/>
      <c r="AG50" s="63"/>
      <c r="AH50" s="63"/>
    </row>
    <row r="51" spans="1:34" ht="20.25" customHeight="1">
      <c r="A51" s="2754"/>
      <c r="B51" s="2756"/>
      <c r="C51" s="2784" t="s">
        <v>337</v>
      </c>
      <c r="D51" s="2785"/>
      <c r="E51" s="2785"/>
      <c r="F51" s="2785"/>
      <c r="G51" s="2785"/>
      <c r="H51" s="2786"/>
      <c r="I51" s="2784" t="s">
        <v>3143</v>
      </c>
      <c r="J51" s="2785"/>
      <c r="K51" s="2785"/>
      <c r="L51" s="2785"/>
      <c r="M51" s="2786"/>
      <c r="T51" s="1390"/>
      <c r="U51" s="871"/>
      <c r="V51" s="871"/>
      <c r="W51" s="871"/>
      <c r="X51" s="871"/>
      <c r="Y51" s="871"/>
      <c r="Z51" s="1385"/>
      <c r="AA51" s="63"/>
      <c r="AB51" s="63"/>
      <c r="AC51" s="63"/>
      <c r="AD51" s="63"/>
      <c r="AE51" s="63"/>
      <c r="AF51" s="63"/>
      <c r="AG51" s="63"/>
      <c r="AH51" s="63"/>
    </row>
    <row r="52" spans="1:34" ht="20.100000000000001" customHeight="1">
      <c r="A52" s="3390" t="s">
        <v>122</v>
      </c>
      <c r="B52" s="3391"/>
      <c r="C52" s="3392" t="str">
        <f ca="1">報6!C52</f>
        <v/>
      </c>
      <c r="D52" s="3393"/>
      <c r="E52" s="3393"/>
      <c r="F52" s="3393"/>
      <c r="G52" s="2792" t="s">
        <v>3165</v>
      </c>
      <c r="H52" s="3090"/>
      <c r="I52" s="3156" t="str">
        <f ca="1">報6!I52</f>
        <v/>
      </c>
      <c r="J52" s="3096"/>
      <c r="K52" s="3096"/>
      <c r="L52" s="2792" t="s">
        <v>3142</v>
      </c>
      <c r="M52" s="2015" t="str">
        <f>報6!N52</f>
        <v>　</v>
      </c>
      <c r="T52" s="1390"/>
      <c r="U52" s="871"/>
      <c r="V52" s="871"/>
      <c r="W52" s="871"/>
      <c r="X52" s="871"/>
      <c r="Y52" s="871"/>
      <c r="Z52" s="1385"/>
      <c r="AA52" s="63"/>
      <c r="AB52" s="63"/>
      <c r="AC52" s="63"/>
      <c r="AD52" s="63"/>
      <c r="AE52" s="63"/>
      <c r="AF52" s="63"/>
      <c r="AG52" s="63"/>
      <c r="AH52" s="63"/>
    </row>
    <row r="53" spans="1:34" ht="22.15" customHeight="1">
      <c r="A53" s="2753">
        <f>IF(計1!$D$28="","",計1!$D$28-1)</f>
        <v>2025</v>
      </c>
      <c r="B53" s="2756"/>
      <c r="C53" s="3394"/>
      <c r="D53" s="3395"/>
      <c r="E53" s="3395"/>
      <c r="F53" s="3395"/>
      <c r="G53" s="3158"/>
      <c r="H53" s="3396"/>
      <c r="I53" s="3157"/>
      <c r="J53" s="3097"/>
      <c r="K53" s="3097"/>
      <c r="L53" s="3158"/>
      <c r="M53" s="2020"/>
      <c r="N53" s="827"/>
      <c r="O53" s="827"/>
      <c r="P53" s="827"/>
      <c r="Q53" s="827"/>
      <c r="R53" s="827"/>
      <c r="S53" s="827"/>
      <c r="T53" s="1394"/>
      <c r="U53" s="889"/>
      <c r="V53" s="871"/>
      <c r="W53" s="871"/>
      <c r="X53" s="871"/>
      <c r="Y53" s="871"/>
      <c r="Z53" s="1385"/>
      <c r="AA53" s="63"/>
      <c r="AB53" s="63"/>
      <c r="AC53" s="63"/>
      <c r="AD53" s="63"/>
      <c r="AE53" s="63"/>
      <c r="AF53" s="63"/>
      <c r="AG53" s="63"/>
      <c r="AH53" s="63"/>
    </row>
    <row r="54" spans="1:34" ht="22.15" customHeight="1">
      <c r="A54" s="2772" t="s">
        <v>4155</v>
      </c>
      <c r="B54" s="3397"/>
      <c r="C54" s="3398"/>
      <c r="D54" s="3399"/>
      <c r="E54" s="3399"/>
      <c r="F54" s="3399"/>
      <c r="G54" s="2792" t="s">
        <v>3165</v>
      </c>
      <c r="H54" s="3090"/>
      <c r="I54" s="3372"/>
      <c r="J54" s="3373"/>
      <c r="K54" s="3373"/>
      <c r="L54" s="2792" t="s">
        <v>3142</v>
      </c>
      <c r="M54" s="2015" t="str">
        <f>IF(OR(I54=0,I54=""),"",M52)</f>
        <v/>
      </c>
      <c r="N54" s="827"/>
      <c r="O54" s="827"/>
      <c r="P54" s="827"/>
      <c r="Q54" s="827"/>
      <c r="R54" s="827"/>
      <c r="S54" s="827"/>
      <c r="T54" s="1394"/>
      <c r="U54" s="889"/>
      <c r="V54" s="871"/>
      <c r="W54" s="871"/>
      <c r="X54" s="871"/>
      <c r="Y54" s="871"/>
      <c r="Z54" s="1385"/>
      <c r="AA54" s="63"/>
      <c r="AB54" s="63"/>
      <c r="AC54" s="63"/>
      <c r="AD54" s="63"/>
      <c r="AE54" s="63"/>
      <c r="AF54" s="63"/>
      <c r="AG54" s="63"/>
      <c r="AH54" s="63"/>
    </row>
    <row r="55" spans="1:34" ht="22.15" customHeight="1">
      <c r="A55" s="3377">
        <f>IF(計1!$D$28="","",計1!$G$28)</f>
        <v>2027</v>
      </c>
      <c r="B55" s="3164"/>
      <c r="C55" s="3400"/>
      <c r="D55" s="3401"/>
      <c r="E55" s="3401"/>
      <c r="F55" s="3401"/>
      <c r="G55" s="3376"/>
      <c r="H55" s="3402"/>
      <c r="I55" s="3374"/>
      <c r="J55" s="3375"/>
      <c r="K55" s="3375"/>
      <c r="L55" s="3376"/>
      <c r="M55" s="2789"/>
      <c r="T55" s="1390"/>
      <c r="U55" s="871"/>
      <c r="V55" s="871"/>
      <c r="W55" s="871"/>
      <c r="X55" s="871"/>
      <c r="Y55" s="871"/>
      <c r="Z55" s="1385"/>
      <c r="AA55" s="63"/>
      <c r="AB55" s="63"/>
      <c r="AC55" s="63"/>
      <c r="AD55" s="63"/>
      <c r="AE55" s="63"/>
      <c r="AF55" s="63"/>
      <c r="AG55" s="63"/>
      <c r="AH55" s="63"/>
    </row>
    <row r="56" spans="1:34" ht="22.15" customHeight="1">
      <c r="A56" s="897"/>
      <c r="B56" s="898" t="s">
        <v>348</v>
      </c>
      <c r="C56" s="899"/>
      <c r="D56" s="3378" t="str">
        <f ca="1">IF(OR(C52=0,C54=""),"",INT((C52-C54)/C52*10000)/100)</f>
        <v/>
      </c>
      <c r="E56" s="3379"/>
      <c r="F56" s="3379"/>
      <c r="G56" s="3385" t="s">
        <v>134</v>
      </c>
      <c r="H56" s="3386"/>
      <c r="I56" s="3387" t="str">
        <f ca="1">IF(OR(I52=0,I54=""),"",INT((I52-I54)/I52*10000)/100)</f>
        <v/>
      </c>
      <c r="J56" s="3388"/>
      <c r="K56" s="3388"/>
      <c r="L56" s="3379" t="s">
        <v>306</v>
      </c>
      <c r="M56" s="3389"/>
      <c r="T56" s="1390"/>
      <c r="U56" s="871"/>
      <c r="V56" s="871"/>
      <c r="W56" s="871"/>
      <c r="X56" s="871"/>
      <c r="Y56" s="871"/>
      <c r="Z56" s="1385"/>
      <c r="AA56" s="63"/>
      <c r="AB56" s="63"/>
      <c r="AC56" s="63"/>
      <c r="AD56" s="63"/>
      <c r="AE56" s="63"/>
      <c r="AF56" s="63"/>
      <c r="AG56" s="63"/>
      <c r="AH56" s="63"/>
    </row>
    <row r="57" spans="1:34" ht="30" customHeight="1">
      <c r="A57" s="1387"/>
      <c r="B57" s="1387"/>
      <c r="C57" s="1388"/>
      <c r="D57" s="1388"/>
      <c r="E57" s="1388"/>
      <c r="F57" s="1388"/>
      <c r="G57" s="1388"/>
      <c r="H57" s="1388"/>
      <c r="I57" s="1388"/>
      <c r="J57" s="1388"/>
      <c r="K57" s="1388"/>
      <c r="L57" s="1388"/>
      <c r="M57" s="1388"/>
      <c r="N57" s="3384"/>
      <c r="O57" s="3384"/>
      <c r="P57" s="1389"/>
      <c r="Q57" s="1390"/>
      <c r="R57" s="1390"/>
      <c r="S57" s="1390"/>
      <c r="T57" s="1390"/>
      <c r="U57" s="871"/>
      <c r="V57" s="871"/>
      <c r="W57" s="871"/>
      <c r="X57" s="871"/>
      <c r="Y57" s="871"/>
      <c r="Z57" s="871"/>
      <c r="AA57" s="63"/>
      <c r="AB57" s="63"/>
      <c r="AC57" s="63"/>
      <c r="AD57" s="63"/>
      <c r="AE57" s="63"/>
      <c r="AF57" s="63"/>
      <c r="AG57" s="63"/>
      <c r="AH57" s="63"/>
    </row>
    <row r="58" spans="1:34">
      <c r="A58" s="616" t="s">
        <v>317</v>
      </c>
      <c r="B58" s="379"/>
      <c r="C58" s="379"/>
      <c r="D58" s="379"/>
      <c r="E58" s="379"/>
      <c r="F58" s="379"/>
      <c r="G58" s="379"/>
      <c r="H58" s="379"/>
      <c r="I58" s="379"/>
      <c r="J58" s="379"/>
      <c r="K58" s="379"/>
      <c r="L58" s="379"/>
      <c r="M58" s="379"/>
      <c r="N58" s="379"/>
      <c r="O58" s="379"/>
      <c r="T58" s="1390" t="str">
        <f>"個別票"&amp;U58</f>
        <v>個別票4</v>
      </c>
      <c r="U58" s="871">
        <f>U39+1</f>
        <v>4</v>
      </c>
      <c r="V58" s="871"/>
      <c r="W58" s="871"/>
      <c r="X58" s="871"/>
      <c r="Y58" s="871"/>
      <c r="Z58" s="871"/>
      <c r="AA58" s="63"/>
      <c r="AB58" s="63"/>
      <c r="AC58" s="63"/>
      <c r="AD58" s="63"/>
      <c r="AE58" s="63"/>
      <c r="AF58" s="63"/>
      <c r="AG58" s="63"/>
      <c r="AH58" s="63"/>
    </row>
    <row r="59" spans="1:34">
      <c r="A59" s="379" t="s">
        <v>336</v>
      </c>
      <c r="B59" s="619"/>
      <c r="C59" s="619"/>
      <c r="D59" s="619"/>
      <c r="E59" s="619"/>
      <c r="F59" s="619"/>
      <c r="G59" s="619"/>
      <c r="H59" s="619"/>
      <c r="I59" s="619"/>
      <c r="J59" s="619"/>
      <c r="K59" s="619"/>
      <c r="L59" s="619"/>
      <c r="M59" s="619"/>
      <c r="N59" s="379"/>
      <c r="O59" s="379"/>
      <c r="T59" s="1390"/>
      <c r="U59" s="871"/>
      <c r="V59" s="871"/>
      <c r="W59" s="871"/>
      <c r="X59" s="871"/>
      <c r="Y59" s="871"/>
      <c r="Z59" s="871"/>
      <c r="AA59" s="63"/>
      <c r="AB59" s="63"/>
      <c r="AC59" s="63"/>
      <c r="AD59" s="63"/>
      <c r="AE59" s="63"/>
      <c r="AF59" s="63"/>
      <c r="AG59" s="63"/>
      <c r="AH59" s="63"/>
    </row>
    <row r="60" spans="1:34" ht="22.5" customHeight="1">
      <c r="A60" s="3403" t="s">
        <v>335</v>
      </c>
      <c r="B60" s="3403"/>
      <c r="C60" s="3403"/>
      <c r="D60" s="3403"/>
      <c r="E60" s="3403"/>
      <c r="F60" s="3403"/>
      <c r="G60" s="3403"/>
      <c r="H60" s="3403"/>
      <c r="I60" s="3403"/>
      <c r="J60" s="3403"/>
      <c r="K60" s="3403"/>
      <c r="L60" s="3403"/>
      <c r="M60" s="3403"/>
      <c r="N60" s="3403"/>
      <c r="O60" s="3403"/>
      <c r="P60" s="3403"/>
      <c r="Q60" s="3403"/>
      <c r="R60" s="3403"/>
      <c r="S60" s="3403"/>
      <c r="T60" s="1390"/>
      <c r="U60" s="871"/>
      <c r="V60" s="871"/>
      <c r="W60" s="871"/>
      <c r="X60" s="871"/>
      <c r="Y60" s="871"/>
      <c r="Z60" s="1385"/>
      <c r="AA60" s="63"/>
      <c r="AB60" s="63"/>
      <c r="AC60" s="63"/>
      <c r="AD60" s="63"/>
      <c r="AE60" s="63"/>
      <c r="AF60" s="63"/>
      <c r="AG60" s="63"/>
      <c r="AH60" s="63"/>
    </row>
    <row r="61" spans="1:34" ht="18" customHeight="1">
      <c r="A61" s="858" t="s">
        <v>147</v>
      </c>
      <c r="B61" s="619"/>
      <c r="C61" s="619"/>
      <c r="D61" s="619"/>
      <c r="E61" s="619"/>
      <c r="F61" s="619"/>
      <c r="G61" s="619"/>
      <c r="H61" s="619"/>
      <c r="I61" s="619"/>
      <c r="J61" s="619"/>
      <c r="K61" s="619"/>
      <c r="L61" s="619"/>
      <c r="M61" s="619"/>
      <c r="N61" s="379"/>
      <c r="O61" s="379"/>
      <c r="T61" s="1390"/>
      <c r="U61" s="871"/>
      <c r="V61" s="871"/>
      <c r="W61" s="871"/>
      <c r="X61" s="871"/>
      <c r="Y61" s="871"/>
      <c r="Z61" s="1385"/>
      <c r="AA61" s="63"/>
      <c r="AB61" s="63"/>
      <c r="AC61" s="63"/>
      <c r="AD61" s="63"/>
      <c r="AE61" s="63"/>
      <c r="AF61" s="63"/>
      <c r="AG61" s="63"/>
      <c r="AH61" s="63"/>
    </row>
    <row r="62" spans="1:34" ht="39.950000000000003" customHeight="1">
      <c r="A62" s="3404" t="s">
        <v>148</v>
      </c>
      <c r="B62" s="3405"/>
      <c r="C62" s="3406"/>
      <c r="D62" s="3407" t="str">
        <f>報6!D63</f>
        <v>事業所名を入力4</v>
      </c>
      <c r="E62" s="3408"/>
      <c r="F62" s="3408"/>
      <c r="G62" s="3408"/>
      <c r="H62" s="3408"/>
      <c r="I62" s="3408"/>
      <c r="J62" s="3408"/>
      <c r="K62" s="3408"/>
      <c r="L62" s="3408"/>
      <c r="M62" s="3408"/>
      <c r="N62" s="3408"/>
      <c r="O62" s="3408"/>
      <c r="P62" s="3408"/>
      <c r="Q62" s="3408"/>
      <c r="R62" s="3408"/>
      <c r="S62" s="3409"/>
      <c r="T62" s="1391"/>
      <c r="U62" s="1395"/>
      <c r="V62" s="871"/>
      <c r="W62" s="871"/>
      <c r="X62" s="871"/>
      <c r="Y62" s="871"/>
      <c r="Z62" s="1385"/>
      <c r="AA62" s="63"/>
      <c r="AB62" s="63"/>
      <c r="AC62" s="63"/>
      <c r="AD62" s="63"/>
      <c r="AE62" s="63"/>
      <c r="AF62" s="63"/>
      <c r="AG62" s="63"/>
      <c r="AH62" s="63"/>
    </row>
    <row r="63" spans="1:34" ht="39.950000000000003" customHeight="1">
      <c r="A63" s="3072" t="s">
        <v>149</v>
      </c>
      <c r="B63" s="3410"/>
      <c r="C63" s="3411"/>
      <c r="D63" s="2820"/>
      <c r="E63" s="2821"/>
      <c r="F63" s="2821"/>
      <c r="G63" s="2821"/>
      <c r="H63" s="2821"/>
      <c r="I63" s="2821"/>
      <c r="J63" s="2821"/>
      <c r="K63" s="2821"/>
      <c r="L63" s="2821"/>
      <c r="M63" s="2821"/>
      <c r="N63" s="2821"/>
      <c r="O63" s="2821"/>
      <c r="P63" s="2821"/>
      <c r="Q63" s="2821"/>
      <c r="R63" s="2821"/>
      <c r="S63" s="2822"/>
      <c r="T63" s="1391"/>
      <c r="U63" s="1395"/>
      <c r="V63" s="871"/>
      <c r="W63" s="871"/>
      <c r="X63" s="871"/>
      <c r="Y63" s="871"/>
      <c r="Z63" s="1385"/>
      <c r="AA63" s="63"/>
      <c r="AB63" s="63"/>
      <c r="AC63" s="63"/>
      <c r="AD63" s="63"/>
      <c r="AE63" s="63"/>
      <c r="AF63" s="63"/>
      <c r="AG63" s="63"/>
      <c r="AH63" s="63"/>
    </row>
    <row r="64" spans="1:34" ht="27" customHeight="1">
      <c r="A64" s="3052" t="s">
        <v>150</v>
      </c>
      <c r="B64" s="3053"/>
      <c r="C64" s="3054"/>
      <c r="D64" s="3412"/>
      <c r="E64" s="3413"/>
      <c r="F64" s="3413"/>
      <c r="G64" s="877" t="s">
        <v>171</v>
      </c>
      <c r="H64" s="2808" t="s">
        <v>241</v>
      </c>
      <c r="I64" s="2809"/>
      <c r="J64" s="3414" t="str">
        <f ca="1">報6!H65</f>
        <v/>
      </c>
      <c r="K64" s="3415"/>
      <c r="L64" s="3415"/>
      <c r="M64" s="877" t="s">
        <v>167</v>
      </c>
      <c r="N64" s="2808" t="s">
        <v>242</v>
      </c>
      <c r="O64" s="2885"/>
      <c r="P64" s="2809"/>
      <c r="Q64" s="3416"/>
      <c r="R64" s="3070"/>
      <c r="S64" s="3071"/>
      <c r="T64" s="1392"/>
      <c r="U64" s="1395"/>
      <c r="V64" s="871"/>
      <c r="W64" s="871"/>
      <c r="X64" s="871"/>
      <c r="Y64" s="871"/>
      <c r="Z64" s="1385"/>
      <c r="AA64" s="63"/>
      <c r="AB64" s="63"/>
      <c r="AC64" s="63"/>
      <c r="AD64" s="63"/>
      <c r="AE64" s="63"/>
      <c r="AF64" s="63"/>
      <c r="AG64" s="63"/>
      <c r="AH64" s="63"/>
    </row>
    <row r="65" spans="1:34" ht="30" customHeight="1">
      <c r="A65" s="3417" t="s">
        <v>3147</v>
      </c>
      <c r="B65" s="3418"/>
      <c r="C65" s="3419"/>
      <c r="D65" s="3380"/>
      <c r="E65" s="3381"/>
      <c r="F65" s="3381"/>
      <c r="G65" s="3382"/>
      <c r="H65" s="2808" t="s">
        <v>153</v>
      </c>
      <c r="I65" s="2809"/>
      <c r="J65" s="3380"/>
      <c r="K65" s="3381"/>
      <c r="L65" s="3381"/>
      <c r="M65" s="3382"/>
      <c r="T65" s="1390"/>
      <c r="U65" s="871"/>
      <c r="V65" s="871"/>
      <c r="W65" s="871"/>
      <c r="X65" s="871"/>
      <c r="Y65" s="871"/>
      <c r="Z65" s="1385"/>
      <c r="AA65" s="63"/>
      <c r="AB65" s="63"/>
      <c r="AC65" s="63"/>
      <c r="AD65" s="63"/>
      <c r="AE65" s="63"/>
      <c r="AF65" s="63"/>
      <c r="AG65" s="63"/>
      <c r="AH65" s="63"/>
    </row>
    <row r="66" spans="1:34" ht="18" customHeight="1">
      <c r="A66" s="403"/>
      <c r="B66" s="403"/>
      <c r="C66" s="403"/>
      <c r="D66" s="893"/>
      <c r="E66" s="893"/>
      <c r="F66" s="893"/>
      <c r="G66" s="893"/>
      <c r="H66" s="404"/>
      <c r="I66" s="404"/>
      <c r="J66" s="893"/>
      <c r="K66" s="893"/>
      <c r="L66" s="893"/>
      <c r="T66" s="1390"/>
      <c r="U66" s="871"/>
      <c r="V66" s="871"/>
      <c r="W66" s="871"/>
      <c r="X66" s="871"/>
      <c r="Y66" s="871"/>
      <c r="Z66" s="1385"/>
      <c r="AA66" s="63"/>
      <c r="AB66" s="63"/>
      <c r="AC66" s="63"/>
      <c r="AD66" s="63"/>
      <c r="AE66" s="63"/>
      <c r="AF66" s="63"/>
      <c r="AG66" s="63"/>
      <c r="AH66" s="63"/>
    </row>
    <row r="67" spans="1:34" s="141" customFormat="1" ht="19.5" customHeight="1">
      <c r="A67" s="3383" t="s">
        <v>334</v>
      </c>
      <c r="B67" s="3383"/>
      <c r="C67" s="3383"/>
      <c r="D67" s="3383"/>
      <c r="E67" s="3383"/>
      <c r="F67" s="3383"/>
      <c r="G67" s="3383"/>
      <c r="H67" s="3383"/>
      <c r="I67" s="3383"/>
      <c r="J67" s="3383"/>
      <c r="K67" s="3383"/>
      <c r="L67" s="3383"/>
      <c r="M67" s="3383"/>
      <c r="N67" s="3383"/>
      <c r="O67" s="3383"/>
      <c r="P67" s="3383"/>
      <c r="Q67" s="3383"/>
      <c r="R67" s="3383"/>
      <c r="S67" s="3383"/>
      <c r="T67" s="1393"/>
      <c r="U67" s="894"/>
      <c r="V67" s="871"/>
      <c r="W67" s="871"/>
      <c r="X67" s="871"/>
      <c r="Y67" s="871"/>
      <c r="Z67" s="1385"/>
      <c r="AA67" s="895"/>
      <c r="AB67" s="63"/>
      <c r="AC67" s="63"/>
      <c r="AD67" s="63"/>
      <c r="AE67" s="63"/>
      <c r="AF67" s="63"/>
      <c r="AG67" s="63"/>
      <c r="AH67" s="63"/>
    </row>
    <row r="68" spans="1:34" ht="14.25" customHeight="1">
      <c r="A68" s="823"/>
      <c r="B68" s="826"/>
      <c r="C68" s="826"/>
      <c r="D68" s="826"/>
      <c r="E68" s="826"/>
      <c r="F68" s="826"/>
      <c r="G68" s="826"/>
      <c r="H68" s="826"/>
      <c r="I68" s="826"/>
      <c r="J68" s="826"/>
      <c r="K68" s="826"/>
      <c r="L68" s="827"/>
      <c r="M68" s="827"/>
      <c r="N68" s="827"/>
      <c r="O68" s="827"/>
      <c r="T68" s="1390"/>
      <c r="U68" s="871"/>
      <c r="V68" s="871"/>
      <c r="W68" s="871"/>
      <c r="X68" s="871"/>
      <c r="Y68" s="871"/>
      <c r="Z68" s="1385"/>
      <c r="AA68" s="63"/>
      <c r="AB68" s="63"/>
      <c r="AC68" s="63"/>
      <c r="AD68" s="63"/>
      <c r="AE68" s="63"/>
      <c r="AF68" s="63"/>
      <c r="AG68" s="63"/>
      <c r="AH68" s="63"/>
    </row>
    <row r="69" spans="1:34">
      <c r="A69" s="823" t="s">
        <v>3552</v>
      </c>
      <c r="B69" s="826"/>
      <c r="C69" s="826"/>
      <c r="D69" s="826"/>
      <c r="E69" s="826"/>
      <c r="F69" s="826"/>
      <c r="G69" s="826"/>
      <c r="H69" s="826"/>
      <c r="I69" s="826"/>
      <c r="J69" s="826"/>
      <c r="K69" s="826"/>
      <c r="L69" s="827"/>
      <c r="M69" s="827"/>
      <c r="N69" s="827"/>
      <c r="O69" s="827"/>
      <c r="P69" t="str">
        <f>IFERROR(VLOOKUP(M63,#REF!,2,0),"")</f>
        <v/>
      </c>
      <c r="T69" s="1390"/>
      <c r="U69" s="871"/>
      <c r="V69" s="871"/>
      <c r="W69" s="871"/>
      <c r="X69" s="871"/>
      <c r="Y69" s="871"/>
      <c r="Z69" s="1385"/>
      <c r="AA69" s="63"/>
      <c r="AB69" s="63"/>
      <c r="AC69" s="63"/>
      <c r="AD69" s="63"/>
      <c r="AE69" s="63"/>
      <c r="AF69" s="63"/>
      <c r="AG69" s="63"/>
      <c r="AH69" s="63"/>
    </row>
    <row r="70" spans="1:34" ht="20.25" customHeight="1">
      <c r="A70" s="2754"/>
      <c r="B70" s="2756"/>
      <c r="C70" s="2784" t="s">
        <v>337</v>
      </c>
      <c r="D70" s="2785"/>
      <c r="E70" s="2785"/>
      <c r="F70" s="2785"/>
      <c r="G70" s="2785"/>
      <c r="H70" s="2786"/>
      <c r="I70" s="2784" t="s">
        <v>3143</v>
      </c>
      <c r="J70" s="2785"/>
      <c r="K70" s="2785"/>
      <c r="L70" s="2785"/>
      <c r="M70" s="2786"/>
      <c r="T70" s="1390"/>
      <c r="U70" s="871"/>
      <c r="V70" s="871"/>
      <c r="W70" s="871"/>
      <c r="X70" s="871"/>
      <c r="Y70" s="871"/>
      <c r="Z70" s="1385"/>
      <c r="AA70" s="63"/>
      <c r="AB70" s="63"/>
      <c r="AC70" s="63"/>
      <c r="AD70" s="63"/>
      <c r="AE70" s="63"/>
      <c r="AF70" s="63"/>
      <c r="AG70" s="63"/>
      <c r="AH70" s="63"/>
    </row>
    <row r="71" spans="1:34" ht="20.100000000000001" customHeight="1">
      <c r="A71" s="3390" t="s">
        <v>122</v>
      </c>
      <c r="B71" s="3391"/>
      <c r="C71" s="3392" t="str">
        <f ca="1">報6!C71</f>
        <v/>
      </c>
      <c r="D71" s="3393"/>
      <c r="E71" s="3393"/>
      <c r="F71" s="3393"/>
      <c r="G71" s="2792" t="s">
        <v>3165</v>
      </c>
      <c r="H71" s="3090"/>
      <c r="I71" s="3156" t="str">
        <f ca="1">報6!I71</f>
        <v/>
      </c>
      <c r="J71" s="3096"/>
      <c r="K71" s="3096"/>
      <c r="L71" s="2792" t="s">
        <v>3142</v>
      </c>
      <c r="M71" s="2015" t="str">
        <f>報6!N71</f>
        <v>　</v>
      </c>
      <c r="T71" s="1390"/>
      <c r="U71" s="871"/>
      <c r="V71" s="871"/>
      <c r="W71" s="871"/>
      <c r="X71" s="871"/>
      <c r="Y71" s="871"/>
      <c r="Z71" s="1385"/>
      <c r="AA71" s="63"/>
      <c r="AB71" s="63"/>
      <c r="AC71" s="63"/>
      <c r="AD71" s="63"/>
      <c r="AE71" s="63"/>
      <c r="AF71" s="63"/>
      <c r="AG71" s="63"/>
      <c r="AH71" s="63"/>
    </row>
    <row r="72" spans="1:34" ht="22.15" customHeight="1">
      <c r="A72" s="2753">
        <f>IF(計1!$D$28="","",計1!$D$28-1)</f>
        <v>2025</v>
      </c>
      <c r="B72" s="2756"/>
      <c r="C72" s="3394"/>
      <c r="D72" s="3395"/>
      <c r="E72" s="3395"/>
      <c r="F72" s="3395"/>
      <c r="G72" s="3158"/>
      <c r="H72" s="3396"/>
      <c r="I72" s="3157"/>
      <c r="J72" s="3097"/>
      <c r="K72" s="3097"/>
      <c r="L72" s="3158"/>
      <c r="M72" s="2020"/>
      <c r="N72" s="827"/>
      <c r="O72" s="827"/>
      <c r="P72" s="827"/>
      <c r="Q72" s="827"/>
      <c r="R72" s="827"/>
      <c r="S72" s="827"/>
      <c r="T72" s="1394"/>
      <c r="U72" s="889"/>
      <c r="V72" s="871"/>
      <c r="W72" s="871"/>
      <c r="X72" s="871"/>
      <c r="Y72" s="871"/>
      <c r="Z72" s="1385"/>
      <c r="AA72" s="63"/>
      <c r="AB72" s="63"/>
      <c r="AC72" s="63"/>
      <c r="AD72" s="63"/>
      <c r="AE72" s="63"/>
      <c r="AF72" s="63"/>
      <c r="AG72" s="63"/>
      <c r="AH72" s="63"/>
    </row>
    <row r="73" spans="1:34" ht="22.15" customHeight="1">
      <c r="A73" s="2772" t="s">
        <v>4155</v>
      </c>
      <c r="B73" s="3397"/>
      <c r="C73" s="3398"/>
      <c r="D73" s="3399"/>
      <c r="E73" s="3399"/>
      <c r="F73" s="3399"/>
      <c r="G73" s="2792" t="s">
        <v>3165</v>
      </c>
      <c r="H73" s="3090"/>
      <c r="I73" s="3372"/>
      <c r="J73" s="3373"/>
      <c r="K73" s="3373"/>
      <c r="L73" s="2792" t="s">
        <v>3142</v>
      </c>
      <c r="M73" s="2015" t="str">
        <f>IF(OR(I73=0,I73=""),"",M71)</f>
        <v/>
      </c>
      <c r="N73" s="827"/>
      <c r="O73" s="827"/>
      <c r="P73" s="827"/>
      <c r="Q73" s="827"/>
      <c r="R73" s="827"/>
      <c r="S73" s="827"/>
      <c r="T73" s="1394"/>
      <c r="U73" s="889"/>
      <c r="V73" s="871"/>
      <c r="W73" s="871"/>
      <c r="X73" s="871"/>
      <c r="Y73" s="871"/>
      <c r="Z73" s="1385"/>
      <c r="AA73" s="63"/>
      <c r="AB73" s="63"/>
      <c r="AC73" s="63"/>
      <c r="AD73" s="63"/>
      <c r="AE73" s="63"/>
      <c r="AF73" s="63"/>
      <c r="AG73" s="63"/>
      <c r="AH73" s="63"/>
    </row>
    <row r="74" spans="1:34" ht="22.15" customHeight="1">
      <c r="A74" s="3377">
        <f>IF(計1!$D$28="","",計1!$G$28)</f>
        <v>2027</v>
      </c>
      <c r="B74" s="3164"/>
      <c r="C74" s="3400"/>
      <c r="D74" s="3401"/>
      <c r="E74" s="3401"/>
      <c r="F74" s="3401"/>
      <c r="G74" s="3376"/>
      <c r="H74" s="3402"/>
      <c r="I74" s="3374"/>
      <c r="J74" s="3375"/>
      <c r="K74" s="3375"/>
      <c r="L74" s="3376"/>
      <c r="M74" s="2789"/>
      <c r="T74" s="1390"/>
      <c r="U74" s="871"/>
      <c r="V74" s="871"/>
      <c r="W74" s="871"/>
      <c r="X74" s="871"/>
      <c r="Y74" s="871"/>
      <c r="Z74" s="1385"/>
      <c r="AA74" s="63"/>
      <c r="AB74" s="63"/>
      <c r="AC74" s="63"/>
      <c r="AD74" s="63"/>
      <c r="AE74" s="63"/>
      <c r="AF74" s="63"/>
      <c r="AG74" s="63"/>
      <c r="AH74" s="63"/>
    </row>
    <row r="75" spans="1:34" ht="22.15" customHeight="1">
      <c r="A75" s="897"/>
      <c r="B75" s="898" t="s">
        <v>348</v>
      </c>
      <c r="C75" s="899"/>
      <c r="D75" s="3378" t="str">
        <f ca="1">IF(OR(C71=0,C73=""),"",INT((C71-C73)/C71*10000)/100)</f>
        <v/>
      </c>
      <c r="E75" s="3379"/>
      <c r="F75" s="3379"/>
      <c r="G75" s="3385" t="s">
        <v>134</v>
      </c>
      <c r="H75" s="3386"/>
      <c r="I75" s="3387" t="str">
        <f ca="1">IF(OR(I71=0,I73=""),"",INT((I71-I73)/I71*10000)/100)</f>
        <v/>
      </c>
      <c r="J75" s="3388"/>
      <c r="K75" s="3388"/>
      <c r="L75" s="3379" t="s">
        <v>306</v>
      </c>
      <c r="M75" s="3389"/>
      <c r="T75" s="1390"/>
      <c r="U75" s="871"/>
      <c r="V75" s="871"/>
      <c r="W75" s="871"/>
      <c r="X75" s="871"/>
      <c r="Y75" s="871"/>
      <c r="Z75" s="1385"/>
      <c r="AA75" s="63"/>
      <c r="AB75" s="63"/>
      <c r="AC75" s="63"/>
      <c r="AD75" s="63"/>
      <c r="AE75" s="63"/>
      <c r="AF75" s="63"/>
      <c r="AG75" s="63"/>
      <c r="AH75" s="63"/>
    </row>
    <row r="76" spans="1:34" ht="30" customHeight="1">
      <c r="A76" s="1387"/>
      <c r="B76" s="1387"/>
      <c r="C76" s="1388"/>
      <c r="D76" s="1388"/>
      <c r="E76" s="1388"/>
      <c r="F76" s="1388"/>
      <c r="G76" s="1388"/>
      <c r="H76" s="1388"/>
      <c r="I76" s="1388"/>
      <c r="J76" s="1388"/>
      <c r="K76" s="1388"/>
      <c r="L76" s="1388"/>
      <c r="M76" s="1388"/>
      <c r="N76" s="3384"/>
      <c r="O76" s="3384"/>
      <c r="P76" s="1389"/>
      <c r="Q76" s="1390"/>
      <c r="R76" s="1390"/>
      <c r="S76" s="1390"/>
      <c r="T76" s="1390"/>
      <c r="U76" s="871"/>
      <c r="V76" s="871"/>
      <c r="W76" s="871"/>
      <c r="X76" s="871"/>
      <c r="Y76" s="871"/>
      <c r="Z76" s="871"/>
      <c r="AA76" s="63"/>
      <c r="AB76" s="63"/>
      <c r="AC76" s="63"/>
      <c r="AD76" s="63"/>
      <c r="AE76" s="63"/>
      <c r="AF76" s="63"/>
      <c r="AG76" s="63"/>
      <c r="AH76" s="63"/>
    </row>
    <row r="77" spans="1:34">
      <c r="A77" s="616" t="s">
        <v>317</v>
      </c>
      <c r="B77" s="379"/>
      <c r="C77" s="379"/>
      <c r="D77" s="379"/>
      <c r="E77" s="379"/>
      <c r="F77" s="379"/>
      <c r="G77" s="379"/>
      <c r="H77" s="379"/>
      <c r="I77" s="379"/>
      <c r="J77" s="379"/>
      <c r="K77" s="379"/>
      <c r="L77" s="379"/>
      <c r="M77" s="379"/>
      <c r="N77" s="379"/>
      <c r="O77" s="379"/>
      <c r="T77" s="1390" t="str">
        <f>"個別票"&amp;U77</f>
        <v>個別票5</v>
      </c>
      <c r="U77" s="871">
        <f>U58+1</f>
        <v>5</v>
      </c>
      <c r="V77" s="871"/>
      <c r="W77" s="871"/>
      <c r="X77" s="871"/>
      <c r="Y77" s="871"/>
      <c r="Z77" s="871"/>
      <c r="AA77" s="63"/>
      <c r="AB77" s="63"/>
      <c r="AC77" s="63"/>
      <c r="AD77" s="63"/>
      <c r="AE77" s="63"/>
      <c r="AF77" s="63"/>
      <c r="AG77" s="63"/>
      <c r="AH77" s="63"/>
    </row>
    <row r="78" spans="1:34">
      <c r="A78" s="379" t="s">
        <v>336</v>
      </c>
      <c r="B78" s="619"/>
      <c r="C78" s="619"/>
      <c r="D78" s="619"/>
      <c r="E78" s="619"/>
      <c r="F78" s="619"/>
      <c r="G78" s="619"/>
      <c r="H78" s="619"/>
      <c r="I78" s="619"/>
      <c r="J78" s="619"/>
      <c r="K78" s="619"/>
      <c r="L78" s="619"/>
      <c r="M78" s="619"/>
      <c r="N78" s="379"/>
      <c r="O78" s="379"/>
      <c r="T78" s="1390"/>
      <c r="U78" s="871"/>
      <c r="V78" s="871"/>
      <c r="W78" s="871"/>
      <c r="X78" s="871"/>
      <c r="Y78" s="871"/>
      <c r="Z78" s="871"/>
      <c r="AA78" s="63"/>
      <c r="AB78" s="63"/>
      <c r="AC78" s="63"/>
      <c r="AD78" s="63"/>
      <c r="AE78" s="63"/>
      <c r="AF78" s="63"/>
      <c r="AG78" s="63"/>
      <c r="AH78" s="63"/>
    </row>
    <row r="79" spans="1:34" ht="22.5" customHeight="1">
      <c r="A79" s="3403" t="s">
        <v>335</v>
      </c>
      <c r="B79" s="3403"/>
      <c r="C79" s="3403"/>
      <c r="D79" s="3403"/>
      <c r="E79" s="3403"/>
      <c r="F79" s="3403"/>
      <c r="G79" s="3403"/>
      <c r="H79" s="3403"/>
      <c r="I79" s="3403"/>
      <c r="J79" s="3403"/>
      <c r="K79" s="3403"/>
      <c r="L79" s="3403"/>
      <c r="M79" s="3403"/>
      <c r="N79" s="3403"/>
      <c r="O79" s="3403"/>
      <c r="P79" s="3403"/>
      <c r="Q79" s="3403"/>
      <c r="R79" s="3403"/>
      <c r="S79" s="3403"/>
      <c r="T79" s="1390"/>
      <c r="U79" s="871"/>
      <c r="V79" s="871"/>
      <c r="W79" s="871"/>
      <c r="X79" s="871"/>
      <c r="Y79" s="871"/>
      <c r="Z79" s="1385"/>
      <c r="AA79" s="63"/>
      <c r="AB79" s="63"/>
      <c r="AC79" s="63"/>
      <c r="AD79" s="63"/>
      <c r="AE79" s="63"/>
      <c r="AF79" s="63"/>
      <c r="AG79" s="63"/>
      <c r="AH79" s="63"/>
    </row>
    <row r="80" spans="1:34" ht="18" customHeight="1">
      <c r="A80" s="858" t="s">
        <v>147</v>
      </c>
      <c r="B80" s="619"/>
      <c r="C80" s="619"/>
      <c r="D80" s="619"/>
      <c r="E80" s="619"/>
      <c r="F80" s="619"/>
      <c r="G80" s="619"/>
      <c r="H80" s="619"/>
      <c r="I80" s="619"/>
      <c r="J80" s="619"/>
      <c r="K80" s="619"/>
      <c r="L80" s="619"/>
      <c r="M80" s="619"/>
      <c r="N80" s="379"/>
      <c r="O80" s="379"/>
      <c r="T80" s="1390"/>
      <c r="U80" s="871"/>
      <c r="V80" s="871"/>
      <c r="W80" s="871"/>
      <c r="X80" s="871"/>
      <c r="Y80" s="871"/>
      <c r="Z80" s="1385"/>
      <c r="AA80" s="63"/>
      <c r="AB80" s="63"/>
      <c r="AC80" s="63"/>
      <c r="AD80" s="63"/>
      <c r="AE80" s="63"/>
      <c r="AF80" s="63"/>
      <c r="AG80" s="63"/>
      <c r="AH80" s="63"/>
    </row>
    <row r="81" spans="1:34" ht="39.950000000000003" customHeight="1">
      <c r="A81" s="3404" t="s">
        <v>148</v>
      </c>
      <c r="B81" s="3405"/>
      <c r="C81" s="3406"/>
      <c r="D81" s="3407" t="str">
        <f>報6!D82</f>
        <v>事業所名を入力5</v>
      </c>
      <c r="E81" s="3408"/>
      <c r="F81" s="3408"/>
      <c r="G81" s="3408"/>
      <c r="H81" s="3408"/>
      <c r="I81" s="3408"/>
      <c r="J81" s="3408"/>
      <c r="K81" s="3408"/>
      <c r="L81" s="3408"/>
      <c r="M81" s="3408"/>
      <c r="N81" s="3408"/>
      <c r="O81" s="3408"/>
      <c r="P81" s="3408"/>
      <c r="Q81" s="3408"/>
      <c r="R81" s="3408"/>
      <c r="S81" s="3409"/>
      <c r="T81" s="1391"/>
      <c r="U81" s="1395"/>
      <c r="V81" s="871"/>
      <c r="W81" s="871"/>
      <c r="X81" s="871"/>
      <c r="Y81" s="871"/>
      <c r="Z81" s="1385"/>
      <c r="AA81" s="63"/>
      <c r="AB81" s="63"/>
      <c r="AC81" s="63"/>
      <c r="AD81" s="63"/>
      <c r="AE81" s="63"/>
      <c r="AF81" s="63"/>
      <c r="AG81" s="63"/>
      <c r="AH81" s="63"/>
    </row>
    <row r="82" spans="1:34" ht="39.950000000000003" customHeight="1">
      <c r="A82" s="3072" t="s">
        <v>149</v>
      </c>
      <c r="B82" s="3410"/>
      <c r="C82" s="3411"/>
      <c r="D82" s="2820"/>
      <c r="E82" s="2821"/>
      <c r="F82" s="2821"/>
      <c r="G82" s="2821"/>
      <c r="H82" s="2821"/>
      <c r="I82" s="2821"/>
      <c r="J82" s="2821"/>
      <c r="K82" s="2821"/>
      <c r="L82" s="2821"/>
      <c r="M82" s="2821"/>
      <c r="N82" s="2821"/>
      <c r="O82" s="2821"/>
      <c r="P82" s="2821"/>
      <c r="Q82" s="2821"/>
      <c r="R82" s="2821"/>
      <c r="S82" s="2822"/>
      <c r="T82" s="1391"/>
      <c r="U82" s="1395"/>
      <c r="V82" s="871"/>
      <c r="W82" s="871"/>
      <c r="X82" s="871"/>
      <c r="Y82" s="871"/>
      <c r="Z82" s="1385"/>
      <c r="AA82" s="63"/>
      <c r="AB82" s="63"/>
      <c r="AC82" s="63"/>
      <c r="AD82" s="63"/>
      <c r="AE82" s="63"/>
      <c r="AF82" s="63"/>
      <c r="AG82" s="63"/>
      <c r="AH82" s="63"/>
    </row>
    <row r="83" spans="1:34" ht="27" customHeight="1">
      <c r="A83" s="3052" t="s">
        <v>150</v>
      </c>
      <c r="B83" s="3053"/>
      <c r="C83" s="3054"/>
      <c r="D83" s="3412"/>
      <c r="E83" s="3413"/>
      <c r="F83" s="3413"/>
      <c r="G83" s="877" t="s">
        <v>171</v>
      </c>
      <c r="H83" s="2808" t="s">
        <v>241</v>
      </c>
      <c r="I83" s="2809"/>
      <c r="J83" s="3414" t="str">
        <f ca="1">報6!H84</f>
        <v/>
      </c>
      <c r="K83" s="3415"/>
      <c r="L83" s="3415"/>
      <c r="M83" s="877" t="s">
        <v>167</v>
      </c>
      <c r="N83" s="2808" t="s">
        <v>242</v>
      </c>
      <c r="O83" s="2885"/>
      <c r="P83" s="2809"/>
      <c r="Q83" s="3416"/>
      <c r="R83" s="3070"/>
      <c r="S83" s="3071"/>
      <c r="T83" s="1392"/>
      <c r="U83" s="1395"/>
      <c r="V83" s="871"/>
      <c r="W83" s="871"/>
      <c r="X83" s="871"/>
      <c r="Y83" s="871"/>
      <c r="Z83" s="1385"/>
      <c r="AA83" s="63"/>
      <c r="AB83" s="63"/>
      <c r="AC83" s="63"/>
      <c r="AD83" s="63"/>
      <c r="AE83" s="63"/>
      <c r="AF83" s="63"/>
      <c r="AG83" s="63"/>
      <c r="AH83" s="63"/>
    </row>
    <row r="84" spans="1:34" ht="30" customHeight="1">
      <c r="A84" s="3417" t="s">
        <v>3147</v>
      </c>
      <c r="B84" s="3418"/>
      <c r="C84" s="3419"/>
      <c r="D84" s="3380"/>
      <c r="E84" s="3381"/>
      <c r="F84" s="3381"/>
      <c r="G84" s="3382"/>
      <c r="H84" s="2808" t="s">
        <v>153</v>
      </c>
      <c r="I84" s="2809"/>
      <c r="J84" s="3380"/>
      <c r="K84" s="3381"/>
      <c r="L84" s="3381"/>
      <c r="M84" s="3382"/>
      <c r="T84" s="1390"/>
      <c r="U84" s="871"/>
      <c r="V84" s="871"/>
      <c r="W84" s="871"/>
      <c r="X84" s="871"/>
      <c r="Y84" s="871"/>
      <c r="Z84" s="1385"/>
      <c r="AA84" s="63"/>
      <c r="AB84" s="63"/>
      <c r="AC84" s="63"/>
      <c r="AD84" s="63"/>
      <c r="AE84" s="63"/>
      <c r="AF84" s="63"/>
      <c r="AG84" s="63"/>
      <c r="AH84" s="63"/>
    </row>
    <row r="85" spans="1:34" ht="18" customHeight="1">
      <c r="A85" s="403"/>
      <c r="B85" s="403"/>
      <c r="C85" s="403"/>
      <c r="D85" s="893"/>
      <c r="E85" s="893"/>
      <c r="F85" s="893"/>
      <c r="G85" s="893"/>
      <c r="H85" s="404"/>
      <c r="I85" s="404"/>
      <c r="J85" s="893"/>
      <c r="K85" s="893"/>
      <c r="L85" s="893"/>
      <c r="T85" s="1390"/>
      <c r="U85" s="871"/>
      <c r="V85" s="871"/>
      <c r="W85" s="871"/>
      <c r="X85" s="871"/>
      <c r="Y85" s="871"/>
      <c r="Z85" s="1385"/>
      <c r="AA85" s="63"/>
      <c r="AB85" s="63"/>
      <c r="AC85" s="63"/>
      <c r="AD85" s="63"/>
      <c r="AE85" s="63"/>
      <c r="AF85" s="63"/>
      <c r="AG85" s="63"/>
      <c r="AH85" s="63"/>
    </row>
    <row r="86" spans="1:34" s="141" customFormat="1" ht="19.5" customHeight="1">
      <c r="A86" s="3383" t="s">
        <v>334</v>
      </c>
      <c r="B86" s="3383"/>
      <c r="C86" s="3383"/>
      <c r="D86" s="3383"/>
      <c r="E86" s="3383"/>
      <c r="F86" s="3383"/>
      <c r="G86" s="3383"/>
      <c r="H86" s="3383"/>
      <c r="I86" s="3383"/>
      <c r="J86" s="3383"/>
      <c r="K86" s="3383"/>
      <c r="L86" s="3383"/>
      <c r="M86" s="3383"/>
      <c r="N86" s="3383"/>
      <c r="O86" s="3383"/>
      <c r="P86" s="3383"/>
      <c r="Q86" s="3383"/>
      <c r="R86" s="3383"/>
      <c r="S86" s="3383"/>
      <c r="T86" s="1393"/>
      <c r="U86" s="894"/>
      <c r="V86" s="871"/>
      <c r="W86" s="871"/>
      <c r="X86" s="871"/>
      <c r="Y86" s="871"/>
      <c r="Z86" s="1385"/>
      <c r="AA86" s="895"/>
      <c r="AB86" s="63"/>
      <c r="AC86" s="63"/>
      <c r="AD86" s="63"/>
      <c r="AE86" s="63"/>
      <c r="AF86" s="63"/>
      <c r="AG86" s="63"/>
      <c r="AH86" s="63"/>
    </row>
    <row r="87" spans="1:34" ht="14.25" customHeight="1">
      <c r="A87" s="823"/>
      <c r="B87" s="826"/>
      <c r="C87" s="826"/>
      <c r="D87" s="826"/>
      <c r="E87" s="826"/>
      <c r="F87" s="826"/>
      <c r="G87" s="826"/>
      <c r="H87" s="826"/>
      <c r="I87" s="826"/>
      <c r="J87" s="826"/>
      <c r="K87" s="826"/>
      <c r="L87" s="827"/>
      <c r="M87" s="827"/>
      <c r="N87" s="827"/>
      <c r="O87" s="827"/>
      <c r="T87" s="1390"/>
      <c r="U87" s="871"/>
      <c r="V87" s="871"/>
      <c r="W87" s="871"/>
      <c r="X87" s="871"/>
      <c r="Y87" s="871"/>
      <c r="Z87" s="1385"/>
      <c r="AA87" s="63"/>
      <c r="AB87" s="63"/>
      <c r="AC87" s="63"/>
      <c r="AD87" s="63"/>
      <c r="AE87" s="63"/>
      <c r="AF87" s="63"/>
      <c r="AG87" s="63"/>
      <c r="AH87" s="63"/>
    </row>
    <row r="88" spans="1:34">
      <c r="A88" s="823" t="s">
        <v>3552</v>
      </c>
      <c r="B88" s="826"/>
      <c r="C88" s="826"/>
      <c r="D88" s="826"/>
      <c r="E88" s="826"/>
      <c r="F88" s="826"/>
      <c r="G88" s="826"/>
      <c r="H88" s="826"/>
      <c r="I88" s="826"/>
      <c r="J88" s="826"/>
      <c r="K88" s="826"/>
      <c r="L88" s="827"/>
      <c r="M88" s="827"/>
      <c r="N88" s="827"/>
      <c r="O88" s="827"/>
      <c r="P88" t="str">
        <f>IFERROR(VLOOKUP(M82,#REF!,2,0),"")</f>
        <v/>
      </c>
      <c r="T88" s="1390"/>
      <c r="U88" s="871"/>
      <c r="V88" s="871"/>
      <c r="W88" s="871"/>
      <c r="X88" s="871"/>
      <c r="Y88" s="871"/>
      <c r="Z88" s="1385"/>
      <c r="AA88" s="63"/>
      <c r="AB88" s="63"/>
      <c r="AC88" s="63"/>
      <c r="AD88" s="63"/>
      <c r="AE88" s="63"/>
      <c r="AF88" s="63"/>
      <c r="AG88" s="63"/>
      <c r="AH88" s="63"/>
    </row>
    <row r="89" spans="1:34" ht="20.25" customHeight="1">
      <c r="A89" s="2754"/>
      <c r="B89" s="2756"/>
      <c r="C89" s="2784" t="s">
        <v>337</v>
      </c>
      <c r="D89" s="2785"/>
      <c r="E89" s="2785"/>
      <c r="F89" s="2785"/>
      <c r="G89" s="2785"/>
      <c r="H89" s="2786"/>
      <c r="I89" s="2784" t="s">
        <v>3143</v>
      </c>
      <c r="J89" s="2785"/>
      <c r="K89" s="2785"/>
      <c r="L89" s="2785"/>
      <c r="M89" s="2786"/>
      <c r="T89" s="1390"/>
      <c r="U89" s="871"/>
      <c r="V89" s="871"/>
      <c r="W89" s="871"/>
      <c r="X89" s="871"/>
      <c r="Y89" s="871"/>
      <c r="Z89" s="1385"/>
      <c r="AA89" s="63"/>
      <c r="AB89" s="63"/>
      <c r="AC89" s="63"/>
      <c r="AD89" s="63"/>
      <c r="AE89" s="63"/>
      <c r="AF89" s="63"/>
      <c r="AG89" s="63"/>
      <c r="AH89" s="63"/>
    </row>
    <row r="90" spans="1:34" ht="20.100000000000001" customHeight="1">
      <c r="A90" s="3390" t="s">
        <v>122</v>
      </c>
      <c r="B90" s="3391"/>
      <c r="C90" s="3392" t="str">
        <f ca="1">報6!C90</f>
        <v/>
      </c>
      <c r="D90" s="3393"/>
      <c r="E90" s="3393"/>
      <c r="F90" s="3393"/>
      <c r="G90" s="2792" t="s">
        <v>3165</v>
      </c>
      <c r="H90" s="3090"/>
      <c r="I90" s="3156" t="str">
        <f ca="1">報6!I90</f>
        <v/>
      </c>
      <c r="J90" s="3096"/>
      <c r="K90" s="3096"/>
      <c r="L90" s="2792" t="s">
        <v>3142</v>
      </c>
      <c r="M90" s="2015" t="str">
        <f>報6!N90</f>
        <v>　</v>
      </c>
      <c r="T90" s="1390"/>
      <c r="U90" s="871"/>
      <c r="V90" s="871"/>
      <c r="W90" s="871"/>
      <c r="X90" s="871"/>
      <c r="Y90" s="871"/>
      <c r="Z90" s="1385"/>
      <c r="AA90" s="63"/>
      <c r="AB90" s="63"/>
      <c r="AC90" s="63"/>
      <c r="AD90" s="63"/>
      <c r="AE90" s="63"/>
      <c r="AF90" s="63"/>
      <c r="AG90" s="63"/>
      <c r="AH90" s="63"/>
    </row>
    <row r="91" spans="1:34" ht="22.15" customHeight="1">
      <c r="A91" s="2753">
        <f>IF(計1!$D$28="","",計1!$D$28-1)</f>
        <v>2025</v>
      </c>
      <c r="B91" s="2756"/>
      <c r="C91" s="3394"/>
      <c r="D91" s="3395"/>
      <c r="E91" s="3395"/>
      <c r="F91" s="3395"/>
      <c r="G91" s="3158"/>
      <c r="H91" s="3396"/>
      <c r="I91" s="3157"/>
      <c r="J91" s="3097"/>
      <c r="K91" s="3097"/>
      <c r="L91" s="3158"/>
      <c r="M91" s="2020"/>
      <c r="N91" s="827"/>
      <c r="O91" s="827"/>
      <c r="P91" s="827"/>
      <c r="Q91" s="827"/>
      <c r="R91" s="827"/>
      <c r="S91" s="827"/>
      <c r="T91" s="1394"/>
      <c r="U91" s="889"/>
      <c r="V91" s="871"/>
      <c r="W91" s="871"/>
      <c r="X91" s="871"/>
      <c r="Y91" s="871"/>
      <c r="Z91" s="1385"/>
      <c r="AA91" s="63"/>
      <c r="AB91" s="63"/>
      <c r="AC91" s="63"/>
      <c r="AD91" s="63"/>
      <c r="AE91" s="63"/>
      <c r="AF91" s="63"/>
      <c r="AG91" s="63"/>
      <c r="AH91" s="63"/>
    </row>
    <row r="92" spans="1:34" ht="22.15" customHeight="1">
      <c r="A92" s="2772" t="s">
        <v>4155</v>
      </c>
      <c r="B92" s="3397"/>
      <c r="C92" s="3398"/>
      <c r="D92" s="3399"/>
      <c r="E92" s="3399"/>
      <c r="F92" s="3399"/>
      <c r="G92" s="2792" t="s">
        <v>3165</v>
      </c>
      <c r="H92" s="3090"/>
      <c r="I92" s="3372"/>
      <c r="J92" s="3373"/>
      <c r="K92" s="3373"/>
      <c r="L92" s="2792" t="s">
        <v>3142</v>
      </c>
      <c r="M92" s="2015" t="str">
        <f>IF(OR(I92=0,I92=""),"",M90)</f>
        <v/>
      </c>
      <c r="N92" s="827"/>
      <c r="O92" s="827"/>
      <c r="P92" s="827"/>
      <c r="Q92" s="827"/>
      <c r="R92" s="827"/>
      <c r="S92" s="827"/>
      <c r="T92" s="1394"/>
      <c r="U92" s="889"/>
      <c r="V92" s="871"/>
      <c r="W92" s="871"/>
      <c r="X92" s="871"/>
      <c r="Y92" s="871"/>
      <c r="Z92" s="1385"/>
      <c r="AA92" s="63"/>
      <c r="AB92" s="63"/>
      <c r="AC92" s="63"/>
      <c r="AD92" s="63"/>
      <c r="AE92" s="63"/>
      <c r="AF92" s="63"/>
      <c r="AG92" s="63"/>
      <c r="AH92" s="63"/>
    </row>
    <row r="93" spans="1:34" ht="22.15" customHeight="1">
      <c r="A93" s="3377">
        <f>IF(計1!$D$28="","",計1!$G$28)</f>
        <v>2027</v>
      </c>
      <c r="B93" s="3164"/>
      <c r="C93" s="3400"/>
      <c r="D93" s="3401"/>
      <c r="E93" s="3401"/>
      <c r="F93" s="3401"/>
      <c r="G93" s="3376"/>
      <c r="H93" s="3402"/>
      <c r="I93" s="3374"/>
      <c r="J93" s="3375"/>
      <c r="K93" s="3375"/>
      <c r="L93" s="3376"/>
      <c r="M93" s="2789"/>
      <c r="T93" s="1390"/>
      <c r="U93" s="871"/>
      <c r="V93" s="871"/>
      <c r="W93" s="871"/>
      <c r="X93" s="871"/>
      <c r="Y93" s="871"/>
      <c r="Z93" s="1385"/>
      <c r="AA93" s="63"/>
      <c r="AB93" s="63"/>
      <c r="AC93" s="63"/>
      <c r="AD93" s="63"/>
      <c r="AE93" s="63"/>
      <c r="AF93" s="63"/>
      <c r="AG93" s="63"/>
      <c r="AH93" s="63"/>
    </row>
    <row r="94" spans="1:34" ht="22.15" customHeight="1">
      <c r="A94" s="897"/>
      <c r="B94" s="898" t="s">
        <v>348</v>
      </c>
      <c r="C94" s="899"/>
      <c r="D94" s="3378" t="str">
        <f ca="1">IF(OR(C90=0,C92=""),"",INT((C90-C92)/C90*10000)/100)</f>
        <v/>
      </c>
      <c r="E94" s="3379"/>
      <c r="F94" s="3379"/>
      <c r="G94" s="3385" t="s">
        <v>134</v>
      </c>
      <c r="H94" s="3386"/>
      <c r="I94" s="3387" t="str">
        <f ca="1">IF(OR(I90=0,I92=""),"",INT((I90-I92)/I90*10000)/100)</f>
        <v/>
      </c>
      <c r="J94" s="3388"/>
      <c r="K94" s="3388"/>
      <c r="L94" s="3379" t="s">
        <v>306</v>
      </c>
      <c r="M94" s="3389"/>
      <c r="T94" s="1390"/>
      <c r="U94" s="871"/>
      <c r="V94" s="871"/>
      <c r="W94" s="871"/>
      <c r="X94" s="871"/>
      <c r="Y94" s="871"/>
      <c r="Z94" s="1385"/>
      <c r="AA94" s="63"/>
      <c r="AB94" s="63"/>
      <c r="AC94" s="63"/>
      <c r="AD94" s="63"/>
      <c r="AE94" s="63"/>
      <c r="AF94" s="63"/>
      <c r="AG94" s="63"/>
      <c r="AH94" s="63"/>
    </row>
    <row r="95" spans="1:34" ht="30" customHeight="1">
      <c r="A95" s="1387"/>
      <c r="B95" s="1387"/>
      <c r="C95" s="1388"/>
      <c r="D95" s="1388"/>
      <c r="E95" s="1388"/>
      <c r="F95" s="1388"/>
      <c r="G95" s="1388"/>
      <c r="H95" s="1388"/>
      <c r="I95" s="1388"/>
      <c r="J95" s="1388"/>
      <c r="K95" s="1388"/>
      <c r="L95" s="1388"/>
      <c r="M95" s="1388"/>
      <c r="N95" s="3384"/>
      <c r="O95" s="3384"/>
      <c r="P95" s="1389"/>
      <c r="Q95" s="1390"/>
      <c r="R95" s="1390"/>
      <c r="S95" s="1390"/>
      <c r="T95" s="1390"/>
      <c r="U95" s="871"/>
      <c r="V95" s="871"/>
      <c r="W95" s="871"/>
      <c r="X95" s="871"/>
      <c r="Y95" s="871"/>
      <c r="Z95" s="871"/>
      <c r="AA95" s="63"/>
      <c r="AB95" s="63"/>
      <c r="AC95" s="63"/>
      <c r="AD95" s="63"/>
      <c r="AE95" s="63"/>
      <c r="AF95" s="63"/>
      <c r="AG95" s="63"/>
      <c r="AH95" s="63"/>
    </row>
    <row r="96" spans="1:34">
      <c r="A96" s="616" t="s">
        <v>317</v>
      </c>
      <c r="B96" s="379"/>
      <c r="C96" s="379"/>
      <c r="D96" s="379"/>
      <c r="E96" s="379"/>
      <c r="F96" s="379"/>
      <c r="G96" s="379"/>
      <c r="H96" s="379"/>
      <c r="I96" s="379"/>
      <c r="J96" s="379"/>
      <c r="K96" s="379"/>
      <c r="L96" s="379"/>
      <c r="M96" s="379"/>
      <c r="N96" s="379"/>
      <c r="O96" s="379"/>
      <c r="T96" s="1390" t="str">
        <f>"個別票"&amp;U96</f>
        <v>個別票6</v>
      </c>
      <c r="U96" s="871">
        <f>U77+1</f>
        <v>6</v>
      </c>
      <c r="V96" s="871"/>
      <c r="W96" s="871"/>
      <c r="X96" s="871"/>
      <c r="Y96" s="871"/>
      <c r="Z96" s="871"/>
      <c r="AA96" s="63"/>
      <c r="AB96" s="63"/>
      <c r="AC96" s="63"/>
      <c r="AD96" s="63"/>
      <c r="AE96" s="63"/>
      <c r="AF96" s="63"/>
      <c r="AG96" s="63"/>
      <c r="AH96" s="63"/>
    </row>
    <row r="97" spans="1:34">
      <c r="A97" s="379" t="s">
        <v>336</v>
      </c>
      <c r="B97" s="619"/>
      <c r="C97" s="619"/>
      <c r="D97" s="619"/>
      <c r="E97" s="619"/>
      <c r="F97" s="619"/>
      <c r="G97" s="619"/>
      <c r="H97" s="619"/>
      <c r="I97" s="619"/>
      <c r="J97" s="619"/>
      <c r="K97" s="619"/>
      <c r="L97" s="619"/>
      <c r="M97" s="619"/>
      <c r="N97" s="379"/>
      <c r="O97" s="379"/>
      <c r="T97" s="1390"/>
      <c r="U97" s="871"/>
      <c r="V97" s="871"/>
      <c r="W97" s="871"/>
      <c r="X97" s="871"/>
      <c r="Y97" s="871"/>
      <c r="Z97" s="871"/>
      <c r="AA97" s="63"/>
      <c r="AB97" s="63"/>
      <c r="AC97" s="63"/>
      <c r="AD97" s="63"/>
      <c r="AE97" s="63"/>
      <c r="AF97" s="63"/>
      <c r="AG97" s="63"/>
      <c r="AH97" s="63"/>
    </row>
    <row r="98" spans="1:34" ht="22.5" customHeight="1">
      <c r="A98" s="3403" t="s">
        <v>335</v>
      </c>
      <c r="B98" s="3403"/>
      <c r="C98" s="3403"/>
      <c r="D98" s="3403"/>
      <c r="E98" s="3403"/>
      <c r="F98" s="3403"/>
      <c r="G98" s="3403"/>
      <c r="H98" s="3403"/>
      <c r="I98" s="3403"/>
      <c r="J98" s="3403"/>
      <c r="K98" s="3403"/>
      <c r="L98" s="3403"/>
      <c r="M98" s="3403"/>
      <c r="N98" s="3403"/>
      <c r="O98" s="3403"/>
      <c r="P98" s="3403"/>
      <c r="Q98" s="3403"/>
      <c r="R98" s="3403"/>
      <c r="S98" s="3403"/>
      <c r="T98" s="1390"/>
      <c r="U98" s="871"/>
      <c r="V98" s="871"/>
      <c r="W98" s="871"/>
      <c r="X98" s="871"/>
      <c r="Y98" s="871"/>
      <c r="Z98" s="1385"/>
      <c r="AA98" s="63"/>
      <c r="AB98" s="63"/>
      <c r="AC98" s="63"/>
      <c r="AD98" s="63"/>
      <c r="AE98" s="63"/>
      <c r="AF98" s="63"/>
      <c r="AG98" s="63"/>
      <c r="AH98" s="63"/>
    </row>
    <row r="99" spans="1:34" ht="18" customHeight="1">
      <c r="A99" s="858" t="s">
        <v>147</v>
      </c>
      <c r="B99" s="619"/>
      <c r="C99" s="619"/>
      <c r="D99" s="619"/>
      <c r="E99" s="619"/>
      <c r="F99" s="619"/>
      <c r="G99" s="619"/>
      <c r="H99" s="619"/>
      <c r="I99" s="619"/>
      <c r="J99" s="619"/>
      <c r="K99" s="619"/>
      <c r="L99" s="619"/>
      <c r="M99" s="619"/>
      <c r="N99" s="379"/>
      <c r="O99" s="379"/>
      <c r="T99" s="1390"/>
      <c r="U99" s="871"/>
      <c r="V99" s="871"/>
      <c r="W99" s="871"/>
      <c r="X99" s="871"/>
      <c r="Y99" s="871"/>
      <c r="Z99" s="1385"/>
      <c r="AA99" s="63"/>
      <c r="AB99" s="63"/>
      <c r="AC99" s="63"/>
      <c r="AD99" s="63"/>
      <c r="AE99" s="63"/>
      <c r="AF99" s="63"/>
      <c r="AG99" s="63"/>
      <c r="AH99" s="63"/>
    </row>
    <row r="100" spans="1:34" ht="39.950000000000003" customHeight="1">
      <c r="A100" s="3404" t="s">
        <v>148</v>
      </c>
      <c r="B100" s="3405"/>
      <c r="C100" s="3406"/>
      <c r="D100" s="3407" t="str">
        <f>報6!D101</f>
        <v>事業所名を入力6</v>
      </c>
      <c r="E100" s="3408"/>
      <c r="F100" s="3408"/>
      <c r="G100" s="3408"/>
      <c r="H100" s="3408"/>
      <c r="I100" s="3408"/>
      <c r="J100" s="3408"/>
      <c r="K100" s="3408"/>
      <c r="L100" s="3408"/>
      <c r="M100" s="3408"/>
      <c r="N100" s="3408"/>
      <c r="O100" s="3408"/>
      <c r="P100" s="3408"/>
      <c r="Q100" s="3408"/>
      <c r="R100" s="3408"/>
      <c r="S100" s="3409"/>
      <c r="T100" s="1391"/>
      <c r="U100" s="1395"/>
      <c r="V100" s="871"/>
      <c r="W100" s="871"/>
      <c r="X100" s="871"/>
      <c r="Y100" s="871"/>
      <c r="Z100" s="1385"/>
      <c r="AA100" s="63"/>
      <c r="AB100" s="63"/>
      <c r="AC100" s="63"/>
      <c r="AD100" s="63"/>
      <c r="AE100" s="63"/>
      <c r="AF100" s="63"/>
      <c r="AG100" s="63"/>
      <c r="AH100" s="63"/>
    </row>
    <row r="101" spans="1:34" ht="39.950000000000003" customHeight="1">
      <c r="A101" s="3072" t="s">
        <v>149</v>
      </c>
      <c r="B101" s="3410"/>
      <c r="C101" s="3411"/>
      <c r="D101" s="2820"/>
      <c r="E101" s="2821"/>
      <c r="F101" s="2821"/>
      <c r="G101" s="2821"/>
      <c r="H101" s="2821"/>
      <c r="I101" s="2821"/>
      <c r="J101" s="2821"/>
      <c r="K101" s="2821"/>
      <c r="L101" s="2821"/>
      <c r="M101" s="2821"/>
      <c r="N101" s="2821"/>
      <c r="O101" s="2821"/>
      <c r="P101" s="2821"/>
      <c r="Q101" s="2821"/>
      <c r="R101" s="2821"/>
      <c r="S101" s="2822"/>
      <c r="T101" s="1391"/>
      <c r="U101" s="1395"/>
      <c r="V101" s="871"/>
      <c r="W101" s="871"/>
      <c r="X101" s="871"/>
      <c r="Y101" s="871"/>
      <c r="Z101" s="1385"/>
      <c r="AA101" s="63"/>
      <c r="AB101" s="63"/>
      <c r="AC101" s="63"/>
      <c r="AD101" s="63"/>
      <c r="AE101" s="63"/>
      <c r="AF101" s="63"/>
      <c r="AG101" s="63"/>
      <c r="AH101" s="63"/>
    </row>
    <row r="102" spans="1:34" ht="27" customHeight="1">
      <c r="A102" s="3052" t="s">
        <v>150</v>
      </c>
      <c r="B102" s="3053"/>
      <c r="C102" s="3054"/>
      <c r="D102" s="3412"/>
      <c r="E102" s="3413"/>
      <c r="F102" s="3413"/>
      <c r="G102" s="1794" t="s">
        <v>171</v>
      </c>
      <c r="H102" s="2808" t="s">
        <v>241</v>
      </c>
      <c r="I102" s="2809"/>
      <c r="J102" s="3414" t="str">
        <f ca="1">報6!H103</f>
        <v/>
      </c>
      <c r="K102" s="3415"/>
      <c r="L102" s="3415"/>
      <c r="M102" s="877" t="s">
        <v>167</v>
      </c>
      <c r="N102" s="2808" t="s">
        <v>242</v>
      </c>
      <c r="O102" s="2885"/>
      <c r="P102" s="2809"/>
      <c r="Q102" s="3416"/>
      <c r="R102" s="3070"/>
      <c r="S102" s="3071"/>
      <c r="T102" s="1392"/>
      <c r="U102" s="1395"/>
      <c r="V102" s="871"/>
      <c r="W102" s="871"/>
      <c r="X102" s="871"/>
      <c r="Y102" s="871"/>
      <c r="Z102" s="1385"/>
      <c r="AA102" s="63"/>
      <c r="AB102" s="63"/>
      <c r="AC102" s="63"/>
      <c r="AD102" s="63"/>
      <c r="AE102" s="63"/>
      <c r="AF102" s="63"/>
      <c r="AG102" s="63"/>
      <c r="AH102" s="63"/>
    </row>
    <row r="103" spans="1:34" ht="30" customHeight="1">
      <c r="A103" s="3417" t="s">
        <v>3147</v>
      </c>
      <c r="B103" s="3418"/>
      <c r="C103" s="3419"/>
      <c r="D103" s="3380"/>
      <c r="E103" s="3381"/>
      <c r="F103" s="3381"/>
      <c r="G103" s="3382"/>
      <c r="H103" s="2808" t="s">
        <v>153</v>
      </c>
      <c r="I103" s="2809"/>
      <c r="J103" s="3380"/>
      <c r="K103" s="3381"/>
      <c r="L103" s="3381"/>
      <c r="M103" s="3382"/>
      <c r="T103" s="1390"/>
      <c r="U103" s="871"/>
      <c r="V103" s="871"/>
      <c r="W103" s="871"/>
      <c r="X103" s="871"/>
      <c r="Y103" s="871"/>
      <c r="Z103" s="1385"/>
      <c r="AA103" s="63"/>
      <c r="AB103" s="63"/>
      <c r="AC103" s="63"/>
      <c r="AD103" s="63"/>
      <c r="AE103" s="63"/>
      <c r="AF103" s="63"/>
      <c r="AG103" s="63"/>
      <c r="AH103" s="63"/>
    </row>
    <row r="104" spans="1:34" ht="18" customHeight="1">
      <c r="A104" s="403"/>
      <c r="B104" s="403"/>
      <c r="C104" s="403"/>
      <c r="D104" s="893"/>
      <c r="E104" s="893"/>
      <c r="F104" s="893"/>
      <c r="G104" s="893"/>
      <c r="H104" s="404"/>
      <c r="I104" s="404"/>
      <c r="J104" s="893"/>
      <c r="K104" s="893"/>
      <c r="L104" s="893"/>
      <c r="T104" s="1390"/>
      <c r="U104" s="871"/>
      <c r="V104" s="871"/>
      <c r="W104" s="871"/>
      <c r="X104" s="871"/>
      <c r="Y104" s="871"/>
      <c r="Z104" s="1385"/>
      <c r="AA104" s="63"/>
      <c r="AB104" s="63"/>
      <c r="AC104" s="63"/>
      <c r="AD104" s="63"/>
      <c r="AE104" s="63"/>
      <c r="AF104" s="63"/>
      <c r="AG104" s="63"/>
      <c r="AH104" s="63"/>
    </row>
    <row r="105" spans="1:34" s="141" customFormat="1" ht="19.5" customHeight="1">
      <c r="A105" s="3383" t="s">
        <v>334</v>
      </c>
      <c r="B105" s="3383"/>
      <c r="C105" s="3383"/>
      <c r="D105" s="3383"/>
      <c r="E105" s="3383"/>
      <c r="F105" s="3383"/>
      <c r="G105" s="3383"/>
      <c r="H105" s="3383"/>
      <c r="I105" s="3383"/>
      <c r="J105" s="3383"/>
      <c r="K105" s="3383"/>
      <c r="L105" s="3383"/>
      <c r="M105" s="3383"/>
      <c r="N105" s="3383"/>
      <c r="O105" s="3383"/>
      <c r="P105" s="3383"/>
      <c r="Q105" s="3383"/>
      <c r="R105" s="3383"/>
      <c r="S105" s="3383"/>
      <c r="T105" s="1393"/>
      <c r="U105" s="894"/>
      <c r="V105" s="871"/>
      <c r="W105" s="871"/>
      <c r="X105" s="871"/>
      <c r="Y105" s="871"/>
      <c r="Z105" s="1385"/>
      <c r="AA105" s="895"/>
      <c r="AB105" s="63"/>
      <c r="AC105" s="63"/>
      <c r="AD105" s="63"/>
      <c r="AE105" s="63"/>
      <c r="AF105" s="63"/>
      <c r="AG105" s="63"/>
      <c r="AH105" s="63"/>
    </row>
    <row r="106" spans="1:34" ht="14.25" customHeight="1">
      <c r="A106" s="823"/>
      <c r="B106" s="826"/>
      <c r="C106" s="826"/>
      <c r="D106" s="826"/>
      <c r="E106" s="826"/>
      <c r="F106" s="826"/>
      <c r="G106" s="826"/>
      <c r="H106" s="826"/>
      <c r="I106" s="826"/>
      <c r="J106" s="826"/>
      <c r="K106" s="826"/>
      <c r="L106" s="827"/>
      <c r="M106" s="827"/>
      <c r="N106" s="827"/>
      <c r="O106" s="827"/>
      <c r="T106" s="1390"/>
      <c r="U106" s="871"/>
      <c r="V106" s="871"/>
      <c r="W106" s="871"/>
      <c r="X106" s="871"/>
      <c r="Y106" s="871"/>
      <c r="Z106" s="1385"/>
      <c r="AA106" s="63"/>
      <c r="AB106" s="63"/>
      <c r="AC106" s="63"/>
      <c r="AD106" s="63"/>
      <c r="AE106" s="63"/>
      <c r="AF106" s="63"/>
      <c r="AG106" s="63"/>
      <c r="AH106" s="63"/>
    </row>
    <row r="107" spans="1:34">
      <c r="A107" s="823" t="s">
        <v>3552</v>
      </c>
      <c r="B107" s="826"/>
      <c r="C107" s="826"/>
      <c r="D107" s="826"/>
      <c r="E107" s="826"/>
      <c r="F107" s="826"/>
      <c r="G107" s="826"/>
      <c r="H107" s="826"/>
      <c r="I107" s="826"/>
      <c r="J107" s="826"/>
      <c r="K107" s="826"/>
      <c r="L107" s="827"/>
      <c r="M107" s="827"/>
      <c r="N107" s="827"/>
      <c r="O107" s="827"/>
      <c r="P107" t="str">
        <f>IFERROR(VLOOKUP(M101,#REF!,2,0),"")</f>
        <v/>
      </c>
      <c r="T107" s="1390"/>
      <c r="U107" s="871"/>
      <c r="V107" s="871"/>
      <c r="W107" s="871"/>
      <c r="X107" s="871"/>
      <c r="Y107" s="871"/>
      <c r="Z107" s="1385"/>
      <c r="AA107" s="63"/>
      <c r="AB107" s="63"/>
      <c r="AC107" s="63"/>
      <c r="AD107" s="63"/>
      <c r="AE107" s="63"/>
      <c r="AF107" s="63"/>
      <c r="AG107" s="63"/>
      <c r="AH107" s="63"/>
    </row>
    <row r="108" spans="1:34" ht="20.25" customHeight="1">
      <c r="A108" s="2754"/>
      <c r="B108" s="2756"/>
      <c r="C108" s="2784" t="s">
        <v>337</v>
      </c>
      <c r="D108" s="2785"/>
      <c r="E108" s="2785"/>
      <c r="F108" s="2785"/>
      <c r="G108" s="2785"/>
      <c r="H108" s="2786"/>
      <c r="I108" s="2784" t="s">
        <v>3143</v>
      </c>
      <c r="J108" s="2785"/>
      <c r="K108" s="2785"/>
      <c r="L108" s="2785"/>
      <c r="M108" s="2786"/>
      <c r="T108" s="1390"/>
      <c r="U108" s="871"/>
      <c r="V108" s="871"/>
      <c r="W108" s="871"/>
      <c r="X108" s="871"/>
      <c r="Y108" s="871"/>
      <c r="Z108" s="1385"/>
      <c r="AA108" s="63"/>
      <c r="AB108" s="63"/>
      <c r="AC108" s="63"/>
      <c r="AD108" s="63"/>
      <c r="AE108" s="63"/>
      <c r="AF108" s="63"/>
      <c r="AG108" s="63"/>
      <c r="AH108" s="63"/>
    </row>
    <row r="109" spans="1:34" ht="20.100000000000001" customHeight="1">
      <c r="A109" s="3390" t="s">
        <v>122</v>
      </c>
      <c r="B109" s="3391"/>
      <c r="C109" s="3392" t="str">
        <f ca="1">報6!C109</f>
        <v/>
      </c>
      <c r="D109" s="3393"/>
      <c r="E109" s="3393"/>
      <c r="F109" s="3393"/>
      <c r="G109" s="2792" t="s">
        <v>3165</v>
      </c>
      <c r="H109" s="3090"/>
      <c r="I109" s="3156" t="str">
        <f ca="1">報6!I109</f>
        <v/>
      </c>
      <c r="J109" s="3096"/>
      <c r="K109" s="3096"/>
      <c r="L109" s="2792" t="s">
        <v>3142</v>
      </c>
      <c r="M109" s="2015" t="str">
        <f>報6!N109</f>
        <v>　</v>
      </c>
      <c r="T109" s="1390"/>
      <c r="U109" s="871"/>
      <c r="V109" s="871"/>
      <c r="W109" s="871"/>
      <c r="X109" s="871"/>
      <c r="Y109" s="871"/>
      <c r="Z109" s="1385"/>
      <c r="AA109" s="63"/>
      <c r="AB109" s="63"/>
      <c r="AC109" s="63"/>
      <c r="AD109" s="63"/>
      <c r="AE109" s="63"/>
      <c r="AF109" s="63"/>
      <c r="AG109" s="63"/>
      <c r="AH109" s="63"/>
    </row>
    <row r="110" spans="1:34" ht="22.15" customHeight="1">
      <c r="A110" s="2753">
        <f>IF(計1!$D$28="","",計1!$D$28-1)</f>
        <v>2025</v>
      </c>
      <c r="B110" s="2756"/>
      <c r="C110" s="3394"/>
      <c r="D110" s="3395"/>
      <c r="E110" s="3395"/>
      <c r="F110" s="3395"/>
      <c r="G110" s="3158"/>
      <c r="H110" s="3396"/>
      <c r="I110" s="3157"/>
      <c r="J110" s="3097"/>
      <c r="K110" s="3097"/>
      <c r="L110" s="3158"/>
      <c r="M110" s="2020"/>
      <c r="N110" s="827"/>
      <c r="O110" s="827"/>
      <c r="P110" s="827"/>
      <c r="Q110" s="827"/>
      <c r="R110" s="827"/>
      <c r="S110" s="827"/>
      <c r="T110" s="1394"/>
      <c r="U110" s="889"/>
      <c r="V110" s="871"/>
      <c r="W110" s="871"/>
      <c r="X110" s="871"/>
      <c r="Y110" s="871"/>
      <c r="Z110" s="1385"/>
      <c r="AA110" s="63"/>
      <c r="AB110" s="63"/>
      <c r="AC110" s="63"/>
      <c r="AD110" s="63"/>
      <c r="AE110" s="63"/>
      <c r="AF110" s="63"/>
      <c r="AG110" s="63"/>
      <c r="AH110" s="63"/>
    </row>
    <row r="111" spans="1:34" ht="22.15" customHeight="1">
      <c r="A111" s="2772" t="s">
        <v>4155</v>
      </c>
      <c r="B111" s="3397"/>
      <c r="C111" s="3398"/>
      <c r="D111" s="3399"/>
      <c r="E111" s="3399"/>
      <c r="F111" s="3399"/>
      <c r="G111" s="2792" t="s">
        <v>3165</v>
      </c>
      <c r="H111" s="3090"/>
      <c r="I111" s="3372"/>
      <c r="J111" s="3373"/>
      <c r="K111" s="3373"/>
      <c r="L111" s="2792" t="s">
        <v>3142</v>
      </c>
      <c r="M111" s="2015" t="str">
        <f>IF(OR(I111=0,I111=""),"",M109)</f>
        <v/>
      </c>
      <c r="N111" s="827"/>
      <c r="O111" s="827"/>
      <c r="P111" s="827"/>
      <c r="Q111" s="827"/>
      <c r="R111" s="827"/>
      <c r="S111" s="827"/>
      <c r="T111" s="1394"/>
      <c r="U111" s="889"/>
      <c r="V111" s="871"/>
      <c r="W111" s="871"/>
      <c r="X111" s="871"/>
      <c r="Y111" s="871"/>
      <c r="Z111" s="1385"/>
      <c r="AA111" s="63"/>
      <c r="AB111" s="63"/>
      <c r="AC111" s="63"/>
      <c r="AD111" s="63"/>
      <c r="AE111" s="63"/>
      <c r="AF111" s="63"/>
      <c r="AG111" s="63"/>
      <c r="AH111" s="63"/>
    </row>
    <row r="112" spans="1:34" ht="22.15" customHeight="1">
      <c r="A112" s="3377">
        <f>IF(計1!$D$28="","",計1!$G$28)</f>
        <v>2027</v>
      </c>
      <c r="B112" s="3164"/>
      <c r="C112" s="3400"/>
      <c r="D112" s="3401"/>
      <c r="E112" s="3401"/>
      <c r="F112" s="3401"/>
      <c r="G112" s="3376"/>
      <c r="H112" s="3402"/>
      <c r="I112" s="3374"/>
      <c r="J112" s="3375"/>
      <c r="K112" s="3375"/>
      <c r="L112" s="3376"/>
      <c r="M112" s="2789"/>
      <c r="T112" s="1390"/>
      <c r="U112" s="871"/>
      <c r="V112" s="871"/>
      <c r="W112" s="871"/>
      <c r="X112" s="871"/>
      <c r="Y112" s="871"/>
      <c r="Z112" s="1385"/>
      <c r="AA112" s="63"/>
      <c r="AB112" s="63"/>
      <c r="AC112" s="63"/>
      <c r="AD112" s="63"/>
      <c r="AE112" s="63"/>
      <c r="AF112" s="63"/>
      <c r="AG112" s="63"/>
      <c r="AH112" s="63"/>
    </row>
    <row r="113" spans="1:34" ht="22.15" customHeight="1">
      <c r="A113" s="897"/>
      <c r="B113" s="898" t="s">
        <v>348</v>
      </c>
      <c r="C113" s="899"/>
      <c r="D113" s="3378" t="str">
        <f ca="1">IF(OR(C109=0,C111=""),"",INT((C109-C111)/C109*10000)/100)</f>
        <v/>
      </c>
      <c r="E113" s="3379"/>
      <c r="F113" s="3379"/>
      <c r="G113" s="3385" t="s">
        <v>134</v>
      </c>
      <c r="H113" s="3386"/>
      <c r="I113" s="3387" t="str">
        <f ca="1">IF(OR(I109=0,I111=""),"",INT((I109-I111)/I109*10000)/100)</f>
        <v/>
      </c>
      <c r="J113" s="3388"/>
      <c r="K113" s="3388"/>
      <c r="L113" s="3379" t="s">
        <v>306</v>
      </c>
      <c r="M113" s="3389"/>
      <c r="T113" s="1390"/>
      <c r="U113" s="871"/>
      <c r="V113" s="871"/>
      <c r="W113" s="871"/>
      <c r="X113" s="871"/>
      <c r="Y113" s="871"/>
      <c r="Z113" s="1385"/>
      <c r="AA113" s="63"/>
      <c r="AB113" s="63"/>
      <c r="AC113" s="63"/>
      <c r="AD113" s="63"/>
      <c r="AE113" s="63"/>
      <c r="AF113" s="63"/>
      <c r="AG113" s="63"/>
      <c r="AH113" s="63"/>
    </row>
    <row r="114" spans="1:34" ht="30" customHeight="1">
      <c r="A114" s="1387"/>
      <c r="B114" s="1387"/>
      <c r="C114" s="1388"/>
      <c r="D114" s="1388"/>
      <c r="E114" s="1388"/>
      <c r="F114" s="1388"/>
      <c r="G114" s="1388"/>
      <c r="H114" s="1388"/>
      <c r="I114" s="1388"/>
      <c r="J114" s="1388"/>
      <c r="K114" s="1388"/>
      <c r="L114" s="1388"/>
      <c r="M114" s="1388"/>
      <c r="N114" s="3384"/>
      <c r="O114" s="3384"/>
      <c r="P114" s="1389"/>
      <c r="Q114" s="1390"/>
      <c r="R114" s="1390"/>
      <c r="S114" s="1390"/>
      <c r="T114" s="1390"/>
      <c r="U114" s="871"/>
      <c r="V114" s="871"/>
      <c r="W114" s="871"/>
      <c r="X114" s="871"/>
      <c r="Y114" s="871"/>
      <c r="Z114" s="871"/>
      <c r="AA114" s="63"/>
      <c r="AB114" s="63"/>
      <c r="AC114" s="63"/>
      <c r="AD114" s="63"/>
      <c r="AE114" s="63"/>
      <c r="AF114" s="63"/>
      <c r="AG114" s="63"/>
      <c r="AH114" s="63"/>
    </row>
    <row r="115" spans="1:34">
      <c r="A115" s="616" t="s">
        <v>317</v>
      </c>
      <c r="B115" s="379"/>
      <c r="C115" s="379"/>
      <c r="D115" s="379"/>
      <c r="E115" s="379"/>
      <c r="F115" s="379"/>
      <c r="G115" s="379"/>
      <c r="H115" s="379"/>
      <c r="I115" s="379"/>
      <c r="J115" s="379"/>
      <c r="K115" s="379"/>
      <c r="L115" s="379"/>
      <c r="M115" s="379"/>
      <c r="N115" s="379"/>
      <c r="O115" s="379"/>
      <c r="T115" s="1390" t="str">
        <f>"個別票"&amp;U115</f>
        <v>個別票7</v>
      </c>
      <c r="U115" s="871">
        <f>U96+1</f>
        <v>7</v>
      </c>
      <c r="V115" s="871"/>
      <c r="W115" s="871"/>
      <c r="X115" s="871"/>
      <c r="Y115" s="871"/>
      <c r="Z115" s="871"/>
      <c r="AA115" s="63"/>
      <c r="AB115" s="63"/>
      <c r="AC115" s="63"/>
      <c r="AD115" s="63"/>
      <c r="AE115" s="63"/>
      <c r="AF115" s="63"/>
      <c r="AG115" s="63"/>
      <c r="AH115" s="63"/>
    </row>
    <row r="116" spans="1:34">
      <c r="A116" s="379" t="s">
        <v>336</v>
      </c>
      <c r="B116" s="619"/>
      <c r="C116" s="619"/>
      <c r="D116" s="619"/>
      <c r="E116" s="619"/>
      <c r="F116" s="619"/>
      <c r="G116" s="619"/>
      <c r="H116" s="619"/>
      <c r="I116" s="619"/>
      <c r="J116" s="619"/>
      <c r="K116" s="619"/>
      <c r="L116" s="619"/>
      <c r="M116" s="619"/>
      <c r="N116" s="379"/>
      <c r="O116" s="379"/>
      <c r="T116" s="1390"/>
      <c r="U116" s="871"/>
      <c r="V116" s="871"/>
      <c r="W116" s="871"/>
      <c r="X116" s="871"/>
      <c r="Y116" s="871"/>
      <c r="Z116" s="871"/>
      <c r="AA116" s="63"/>
      <c r="AB116" s="63"/>
      <c r="AC116" s="63"/>
      <c r="AD116" s="63"/>
      <c r="AE116" s="63"/>
      <c r="AF116" s="63"/>
      <c r="AG116" s="63"/>
      <c r="AH116" s="63"/>
    </row>
    <row r="117" spans="1:34" ht="22.5" customHeight="1">
      <c r="A117" s="3403" t="s">
        <v>335</v>
      </c>
      <c r="B117" s="3403"/>
      <c r="C117" s="3403"/>
      <c r="D117" s="3403"/>
      <c r="E117" s="3403"/>
      <c r="F117" s="3403"/>
      <c r="G117" s="3403"/>
      <c r="H117" s="3403"/>
      <c r="I117" s="3403"/>
      <c r="J117" s="3403"/>
      <c r="K117" s="3403"/>
      <c r="L117" s="3403"/>
      <c r="M117" s="3403"/>
      <c r="N117" s="3403"/>
      <c r="O117" s="3403"/>
      <c r="P117" s="3403"/>
      <c r="Q117" s="3403"/>
      <c r="R117" s="3403"/>
      <c r="S117" s="3403"/>
      <c r="T117" s="1390"/>
      <c r="U117" s="871"/>
      <c r="V117" s="871"/>
      <c r="W117" s="871"/>
      <c r="X117" s="871"/>
      <c r="Y117" s="871"/>
      <c r="Z117" s="1385"/>
      <c r="AA117" s="63"/>
      <c r="AB117" s="63"/>
      <c r="AC117" s="63"/>
      <c r="AD117" s="63"/>
      <c r="AE117" s="63"/>
      <c r="AF117" s="63"/>
      <c r="AG117" s="63"/>
      <c r="AH117" s="63"/>
    </row>
    <row r="118" spans="1:34" ht="18" customHeight="1">
      <c r="A118" s="858" t="s">
        <v>147</v>
      </c>
      <c r="B118" s="619"/>
      <c r="C118" s="619"/>
      <c r="D118" s="619"/>
      <c r="E118" s="619"/>
      <c r="F118" s="619"/>
      <c r="G118" s="619"/>
      <c r="H118" s="619"/>
      <c r="I118" s="619"/>
      <c r="J118" s="619"/>
      <c r="K118" s="619"/>
      <c r="L118" s="619"/>
      <c r="M118" s="619"/>
      <c r="N118" s="379"/>
      <c r="O118" s="379"/>
      <c r="T118" s="1390"/>
      <c r="U118" s="871"/>
      <c r="V118" s="871"/>
      <c r="W118" s="871"/>
      <c r="X118" s="871"/>
      <c r="Y118" s="871"/>
      <c r="Z118" s="1385"/>
      <c r="AA118" s="63"/>
      <c r="AB118" s="63"/>
      <c r="AC118" s="63"/>
      <c r="AD118" s="63"/>
      <c r="AE118" s="63"/>
      <c r="AF118" s="63"/>
      <c r="AG118" s="63"/>
      <c r="AH118" s="63"/>
    </row>
    <row r="119" spans="1:34" ht="39.950000000000003" customHeight="1">
      <c r="A119" s="3404" t="s">
        <v>148</v>
      </c>
      <c r="B119" s="3405"/>
      <c r="C119" s="3406"/>
      <c r="D119" s="3407" t="str">
        <f>報6!D120</f>
        <v>事業所名を入力7</v>
      </c>
      <c r="E119" s="3408"/>
      <c r="F119" s="3408"/>
      <c r="G119" s="3408"/>
      <c r="H119" s="3408"/>
      <c r="I119" s="3408"/>
      <c r="J119" s="3408"/>
      <c r="K119" s="3408"/>
      <c r="L119" s="3408"/>
      <c r="M119" s="3408"/>
      <c r="N119" s="3408"/>
      <c r="O119" s="3408"/>
      <c r="P119" s="3408"/>
      <c r="Q119" s="3408"/>
      <c r="R119" s="3408"/>
      <c r="S119" s="3409"/>
      <c r="T119" s="1391"/>
      <c r="U119" s="1395"/>
      <c r="V119" s="871"/>
      <c r="W119" s="871"/>
      <c r="X119" s="871"/>
      <c r="Y119" s="871"/>
      <c r="Z119" s="1385"/>
      <c r="AA119" s="63"/>
      <c r="AB119" s="63"/>
      <c r="AC119" s="63"/>
      <c r="AD119" s="63"/>
      <c r="AE119" s="63"/>
      <c r="AF119" s="63"/>
      <c r="AG119" s="63"/>
      <c r="AH119" s="63"/>
    </row>
    <row r="120" spans="1:34" ht="39.950000000000003" customHeight="1">
      <c r="A120" s="3072" t="s">
        <v>149</v>
      </c>
      <c r="B120" s="3410"/>
      <c r="C120" s="3411"/>
      <c r="D120" s="2820"/>
      <c r="E120" s="2821"/>
      <c r="F120" s="2821"/>
      <c r="G120" s="2821"/>
      <c r="H120" s="2821"/>
      <c r="I120" s="2821"/>
      <c r="J120" s="2821"/>
      <c r="K120" s="2821"/>
      <c r="L120" s="2821"/>
      <c r="M120" s="2821"/>
      <c r="N120" s="2821"/>
      <c r="O120" s="2821"/>
      <c r="P120" s="2821"/>
      <c r="Q120" s="2821"/>
      <c r="R120" s="2821"/>
      <c r="S120" s="2822"/>
      <c r="T120" s="1391"/>
      <c r="U120" s="1395"/>
      <c r="V120" s="871"/>
      <c r="W120" s="871"/>
      <c r="X120" s="871"/>
      <c r="Y120" s="871"/>
      <c r="Z120" s="1385"/>
      <c r="AA120" s="63"/>
      <c r="AB120" s="63"/>
      <c r="AC120" s="63"/>
      <c r="AD120" s="63"/>
      <c r="AE120" s="63"/>
      <c r="AF120" s="63"/>
      <c r="AG120" s="63"/>
      <c r="AH120" s="63"/>
    </row>
    <row r="121" spans="1:34" ht="27" customHeight="1">
      <c r="A121" s="3052" t="s">
        <v>150</v>
      </c>
      <c r="B121" s="3053"/>
      <c r="C121" s="3054"/>
      <c r="D121" s="3412"/>
      <c r="E121" s="3413"/>
      <c r="F121" s="3413"/>
      <c r="G121" s="877" t="s">
        <v>171</v>
      </c>
      <c r="H121" s="2808" t="s">
        <v>241</v>
      </c>
      <c r="I121" s="2809"/>
      <c r="J121" s="3414" t="str">
        <f ca="1">報6!H122</f>
        <v/>
      </c>
      <c r="K121" s="3415"/>
      <c r="L121" s="3415"/>
      <c r="M121" s="877" t="s">
        <v>167</v>
      </c>
      <c r="N121" s="2808" t="s">
        <v>242</v>
      </c>
      <c r="O121" s="2885"/>
      <c r="P121" s="2809"/>
      <c r="Q121" s="3416"/>
      <c r="R121" s="3070"/>
      <c r="S121" s="3071"/>
      <c r="T121" s="1392"/>
      <c r="U121" s="1395"/>
      <c r="V121" s="871"/>
      <c r="W121" s="871"/>
      <c r="X121" s="871"/>
      <c r="Y121" s="871"/>
      <c r="Z121" s="1385"/>
      <c r="AA121" s="63"/>
      <c r="AB121" s="63"/>
      <c r="AC121" s="63"/>
      <c r="AD121" s="63"/>
      <c r="AE121" s="63"/>
      <c r="AF121" s="63"/>
      <c r="AG121" s="63"/>
      <c r="AH121" s="63"/>
    </row>
    <row r="122" spans="1:34" ht="30" customHeight="1">
      <c r="A122" s="3417" t="s">
        <v>3147</v>
      </c>
      <c r="B122" s="3418"/>
      <c r="C122" s="3419"/>
      <c r="D122" s="3380"/>
      <c r="E122" s="3381"/>
      <c r="F122" s="3381"/>
      <c r="G122" s="3382"/>
      <c r="H122" s="2808" t="s">
        <v>153</v>
      </c>
      <c r="I122" s="2809"/>
      <c r="J122" s="3380"/>
      <c r="K122" s="3381"/>
      <c r="L122" s="3381"/>
      <c r="M122" s="3382"/>
      <c r="T122" s="1390"/>
      <c r="U122" s="871"/>
      <c r="V122" s="871"/>
      <c r="W122" s="871"/>
      <c r="X122" s="871"/>
      <c r="Y122" s="871"/>
      <c r="Z122" s="1385"/>
      <c r="AA122" s="63"/>
      <c r="AB122" s="63"/>
      <c r="AC122" s="63"/>
      <c r="AD122" s="63"/>
      <c r="AE122" s="63"/>
      <c r="AF122" s="63"/>
      <c r="AG122" s="63"/>
      <c r="AH122" s="63"/>
    </row>
    <row r="123" spans="1:34" ht="18" customHeight="1">
      <c r="A123" s="403"/>
      <c r="B123" s="403"/>
      <c r="C123" s="403"/>
      <c r="D123" s="893"/>
      <c r="E123" s="893"/>
      <c r="F123" s="893"/>
      <c r="G123" s="893"/>
      <c r="H123" s="404"/>
      <c r="I123" s="404"/>
      <c r="J123" s="893"/>
      <c r="K123" s="893"/>
      <c r="L123" s="893"/>
      <c r="T123" s="1390"/>
      <c r="U123" s="871"/>
      <c r="V123" s="871"/>
      <c r="W123" s="871"/>
      <c r="X123" s="871"/>
      <c r="Y123" s="871"/>
      <c r="Z123" s="1385"/>
      <c r="AA123" s="63"/>
      <c r="AB123" s="63"/>
      <c r="AC123" s="63"/>
      <c r="AD123" s="63"/>
      <c r="AE123" s="63"/>
      <c r="AF123" s="63"/>
      <c r="AG123" s="63"/>
      <c r="AH123" s="63"/>
    </row>
    <row r="124" spans="1:34" s="141" customFormat="1" ht="19.5" customHeight="1">
      <c r="A124" s="3383" t="s">
        <v>334</v>
      </c>
      <c r="B124" s="3383"/>
      <c r="C124" s="3383"/>
      <c r="D124" s="3383"/>
      <c r="E124" s="3383"/>
      <c r="F124" s="3383"/>
      <c r="G124" s="3383"/>
      <c r="H124" s="3383"/>
      <c r="I124" s="3383"/>
      <c r="J124" s="3383"/>
      <c r="K124" s="3383"/>
      <c r="L124" s="3383"/>
      <c r="M124" s="3383"/>
      <c r="N124" s="3383"/>
      <c r="O124" s="3383"/>
      <c r="P124" s="3383"/>
      <c r="Q124" s="3383"/>
      <c r="R124" s="3383"/>
      <c r="S124" s="3383"/>
      <c r="T124" s="1393"/>
      <c r="U124" s="894"/>
      <c r="V124" s="871"/>
      <c r="W124" s="871"/>
      <c r="X124" s="871"/>
      <c r="Y124" s="871"/>
      <c r="Z124" s="1385"/>
      <c r="AA124" s="895"/>
      <c r="AB124" s="63"/>
      <c r="AC124" s="63"/>
      <c r="AD124" s="63"/>
      <c r="AE124" s="63"/>
      <c r="AF124" s="63"/>
      <c r="AG124" s="63"/>
      <c r="AH124" s="63"/>
    </row>
    <row r="125" spans="1:34" ht="14.25" customHeight="1">
      <c r="A125" s="823"/>
      <c r="B125" s="826"/>
      <c r="C125" s="826"/>
      <c r="D125" s="826"/>
      <c r="E125" s="826"/>
      <c r="F125" s="826"/>
      <c r="G125" s="826"/>
      <c r="H125" s="826"/>
      <c r="I125" s="826"/>
      <c r="J125" s="826"/>
      <c r="K125" s="826"/>
      <c r="L125" s="827"/>
      <c r="M125" s="827"/>
      <c r="N125" s="827"/>
      <c r="O125" s="827"/>
      <c r="T125" s="1390"/>
      <c r="U125" s="871"/>
      <c r="V125" s="871"/>
      <c r="W125" s="871"/>
      <c r="X125" s="871"/>
      <c r="Y125" s="871"/>
      <c r="Z125" s="1385"/>
      <c r="AA125" s="63"/>
      <c r="AB125" s="63"/>
      <c r="AC125" s="63"/>
      <c r="AD125" s="63"/>
      <c r="AE125" s="63"/>
      <c r="AF125" s="63"/>
      <c r="AG125" s="63"/>
      <c r="AH125" s="63"/>
    </row>
    <row r="126" spans="1:34">
      <c r="A126" s="823" t="s">
        <v>3552</v>
      </c>
      <c r="B126" s="826"/>
      <c r="C126" s="826"/>
      <c r="D126" s="826"/>
      <c r="E126" s="826"/>
      <c r="F126" s="826"/>
      <c r="G126" s="826"/>
      <c r="H126" s="826"/>
      <c r="I126" s="826"/>
      <c r="J126" s="826"/>
      <c r="K126" s="826"/>
      <c r="L126" s="827"/>
      <c r="M126" s="827"/>
      <c r="N126" s="827"/>
      <c r="O126" s="827"/>
      <c r="P126" t="str">
        <f>IFERROR(VLOOKUP(M120,#REF!,2,0),"")</f>
        <v/>
      </c>
      <c r="T126" s="1390"/>
      <c r="U126" s="871"/>
      <c r="V126" s="871"/>
      <c r="W126" s="871"/>
      <c r="X126" s="871"/>
      <c r="Y126" s="871"/>
      <c r="Z126" s="1385"/>
      <c r="AA126" s="63"/>
      <c r="AB126" s="63"/>
      <c r="AC126" s="63"/>
      <c r="AD126" s="63"/>
      <c r="AE126" s="63"/>
      <c r="AF126" s="63"/>
      <c r="AG126" s="63"/>
      <c r="AH126" s="63"/>
    </row>
    <row r="127" spans="1:34" ht="20.25" customHeight="1">
      <c r="A127" s="2754"/>
      <c r="B127" s="2756"/>
      <c r="C127" s="2784" t="s">
        <v>337</v>
      </c>
      <c r="D127" s="2785"/>
      <c r="E127" s="2785"/>
      <c r="F127" s="2785"/>
      <c r="G127" s="2785"/>
      <c r="H127" s="2786"/>
      <c r="I127" s="2784" t="s">
        <v>3143</v>
      </c>
      <c r="J127" s="2785"/>
      <c r="K127" s="2785"/>
      <c r="L127" s="2785"/>
      <c r="M127" s="2786"/>
      <c r="T127" s="1390"/>
      <c r="U127" s="871"/>
      <c r="V127" s="871"/>
      <c r="W127" s="871"/>
      <c r="X127" s="871"/>
      <c r="Y127" s="871"/>
      <c r="Z127" s="1385"/>
      <c r="AA127" s="63"/>
      <c r="AB127" s="63"/>
      <c r="AC127" s="63"/>
      <c r="AD127" s="63"/>
      <c r="AE127" s="63"/>
      <c r="AF127" s="63"/>
      <c r="AG127" s="63"/>
      <c r="AH127" s="63"/>
    </row>
    <row r="128" spans="1:34" ht="20.100000000000001" customHeight="1">
      <c r="A128" s="3390" t="s">
        <v>122</v>
      </c>
      <c r="B128" s="3391"/>
      <c r="C128" s="3392" t="str">
        <f ca="1">報6!C128</f>
        <v/>
      </c>
      <c r="D128" s="3393"/>
      <c r="E128" s="3393"/>
      <c r="F128" s="3393"/>
      <c r="G128" s="2792" t="s">
        <v>3165</v>
      </c>
      <c r="H128" s="3090"/>
      <c r="I128" s="3156" t="str">
        <f ca="1">報6!I128</f>
        <v/>
      </c>
      <c r="J128" s="3096"/>
      <c r="K128" s="3096"/>
      <c r="L128" s="2792" t="s">
        <v>3142</v>
      </c>
      <c r="M128" s="2015" t="str">
        <f>報6!N128</f>
        <v>　</v>
      </c>
      <c r="T128" s="1390"/>
      <c r="U128" s="871"/>
      <c r="V128" s="871"/>
      <c r="W128" s="871"/>
      <c r="X128" s="871"/>
      <c r="Y128" s="871"/>
      <c r="Z128" s="1385"/>
      <c r="AA128" s="63"/>
      <c r="AB128" s="63"/>
      <c r="AC128" s="63"/>
      <c r="AD128" s="63"/>
      <c r="AE128" s="63"/>
      <c r="AF128" s="63"/>
      <c r="AG128" s="63"/>
      <c r="AH128" s="63"/>
    </row>
    <row r="129" spans="1:34" ht="22.15" customHeight="1">
      <c r="A129" s="2753">
        <f>IF(計1!$D$28="","",計1!$D$28-1)</f>
        <v>2025</v>
      </c>
      <c r="B129" s="2756"/>
      <c r="C129" s="3394"/>
      <c r="D129" s="3395"/>
      <c r="E129" s="3395"/>
      <c r="F129" s="3395"/>
      <c r="G129" s="3158"/>
      <c r="H129" s="3396"/>
      <c r="I129" s="3157"/>
      <c r="J129" s="3097"/>
      <c r="K129" s="3097"/>
      <c r="L129" s="3158"/>
      <c r="M129" s="2020"/>
      <c r="N129" s="827"/>
      <c r="O129" s="827"/>
      <c r="P129" s="827"/>
      <c r="Q129" s="827"/>
      <c r="R129" s="827"/>
      <c r="S129" s="827"/>
      <c r="T129" s="1394"/>
      <c r="U129" s="889"/>
      <c r="V129" s="871"/>
      <c r="W129" s="871"/>
      <c r="X129" s="871"/>
      <c r="Y129" s="871"/>
      <c r="Z129" s="1385"/>
      <c r="AA129" s="63"/>
      <c r="AB129" s="63"/>
      <c r="AC129" s="63"/>
      <c r="AD129" s="63"/>
      <c r="AE129" s="63"/>
      <c r="AF129" s="63"/>
      <c r="AG129" s="63"/>
      <c r="AH129" s="63"/>
    </row>
    <row r="130" spans="1:34" ht="22.15" customHeight="1">
      <c r="A130" s="2772" t="s">
        <v>4155</v>
      </c>
      <c r="B130" s="3397"/>
      <c r="C130" s="3398"/>
      <c r="D130" s="3399"/>
      <c r="E130" s="3399"/>
      <c r="F130" s="3399"/>
      <c r="G130" s="2792" t="s">
        <v>3165</v>
      </c>
      <c r="H130" s="3090"/>
      <c r="I130" s="3372"/>
      <c r="J130" s="3373"/>
      <c r="K130" s="3373"/>
      <c r="L130" s="2792" t="s">
        <v>3142</v>
      </c>
      <c r="M130" s="2015" t="str">
        <f>IF(OR(I130=0,I130=""),"",M128)</f>
        <v/>
      </c>
      <c r="N130" s="827"/>
      <c r="O130" s="827"/>
      <c r="P130" s="827"/>
      <c r="Q130" s="827"/>
      <c r="R130" s="827"/>
      <c r="S130" s="827"/>
      <c r="T130" s="1394"/>
      <c r="U130" s="889"/>
      <c r="V130" s="871"/>
      <c r="W130" s="871"/>
      <c r="X130" s="871"/>
      <c r="Y130" s="871"/>
      <c r="Z130" s="1385"/>
      <c r="AA130" s="63"/>
      <c r="AB130" s="63"/>
      <c r="AC130" s="63"/>
      <c r="AD130" s="63"/>
      <c r="AE130" s="63"/>
      <c r="AF130" s="63"/>
      <c r="AG130" s="63"/>
      <c r="AH130" s="63"/>
    </row>
    <row r="131" spans="1:34" ht="22.15" customHeight="1">
      <c r="A131" s="3377">
        <f>IF(計1!$D$28="","",計1!$G$28)</f>
        <v>2027</v>
      </c>
      <c r="B131" s="3164"/>
      <c r="C131" s="3400"/>
      <c r="D131" s="3401"/>
      <c r="E131" s="3401"/>
      <c r="F131" s="3401"/>
      <c r="G131" s="3376"/>
      <c r="H131" s="3402"/>
      <c r="I131" s="3374"/>
      <c r="J131" s="3375"/>
      <c r="K131" s="3375"/>
      <c r="L131" s="3376"/>
      <c r="M131" s="2789"/>
      <c r="T131" s="1390"/>
      <c r="U131" s="871"/>
      <c r="V131" s="871"/>
      <c r="W131" s="871"/>
      <c r="X131" s="871"/>
      <c r="Y131" s="871"/>
      <c r="Z131" s="1385"/>
      <c r="AA131" s="63"/>
      <c r="AB131" s="63"/>
      <c r="AC131" s="63"/>
      <c r="AD131" s="63"/>
      <c r="AE131" s="63"/>
      <c r="AF131" s="63"/>
      <c r="AG131" s="63"/>
      <c r="AH131" s="63"/>
    </row>
    <row r="132" spans="1:34" ht="22.15" customHeight="1">
      <c r="A132" s="897"/>
      <c r="B132" s="898" t="s">
        <v>348</v>
      </c>
      <c r="C132" s="899"/>
      <c r="D132" s="3378" t="str">
        <f ca="1">IF(OR(C128=0,C130=""),"",INT((C128-C130)/C128*10000)/100)</f>
        <v/>
      </c>
      <c r="E132" s="3379"/>
      <c r="F132" s="3379"/>
      <c r="G132" s="3385" t="s">
        <v>134</v>
      </c>
      <c r="H132" s="3386"/>
      <c r="I132" s="3387" t="str">
        <f ca="1">IF(OR(I128=0,I130=""),"",INT((I128-I130)/I128*10000)/100)</f>
        <v/>
      </c>
      <c r="J132" s="3388"/>
      <c r="K132" s="3388"/>
      <c r="L132" s="3379" t="s">
        <v>306</v>
      </c>
      <c r="M132" s="3389"/>
      <c r="T132" s="1390"/>
      <c r="U132" s="871"/>
      <c r="V132" s="871"/>
      <c r="W132" s="871"/>
      <c r="X132" s="871"/>
      <c r="Y132" s="871"/>
      <c r="Z132" s="1385"/>
      <c r="AA132" s="63"/>
      <c r="AB132" s="63"/>
      <c r="AC132" s="63"/>
      <c r="AD132" s="63"/>
      <c r="AE132" s="63"/>
      <c r="AF132" s="63"/>
      <c r="AG132" s="63"/>
      <c r="AH132" s="63"/>
    </row>
    <row r="133" spans="1:34" ht="30" customHeight="1">
      <c r="A133" s="1387"/>
      <c r="B133" s="1387"/>
      <c r="C133" s="1388"/>
      <c r="D133" s="1388"/>
      <c r="E133" s="1388"/>
      <c r="F133" s="1388"/>
      <c r="G133" s="1388"/>
      <c r="H133" s="1388"/>
      <c r="I133" s="1388"/>
      <c r="J133" s="1388"/>
      <c r="K133" s="1388"/>
      <c r="L133" s="1388"/>
      <c r="M133" s="1388"/>
      <c r="N133" s="3384"/>
      <c r="O133" s="3384"/>
      <c r="P133" s="1389"/>
      <c r="Q133" s="1390"/>
      <c r="R133" s="1390"/>
      <c r="S133" s="1390"/>
      <c r="T133" s="1390"/>
      <c r="U133" s="871"/>
      <c r="V133" s="871"/>
      <c r="W133" s="871"/>
      <c r="X133" s="871"/>
      <c r="Y133" s="871"/>
      <c r="Z133" s="871"/>
      <c r="AA133" s="63"/>
      <c r="AB133" s="63"/>
      <c r="AC133" s="63"/>
      <c r="AD133" s="63"/>
      <c r="AE133" s="63"/>
      <c r="AF133" s="63"/>
      <c r="AG133" s="63"/>
      <c r="AH133" s="63"/>
    </row>
    <row r="134" spans="1:34">
      <c r="A134" s="616" t="s">
        <v>317</v>
      </c>
      <c r="B134" s="379"/>
      <c r="C134" s="379"/>
      <c r="D134" s="379"/>
      <c r="E134" s="379"/>
      <c r="F134" s="379"/>
      <c r="G134" s="379"/>
      <c r="H134" s="379"/>
      <c r="I134" s="379"/>
      <c r="J134" s="379"/>
      <c r="K134" s="379"/>
      <c r="L134" s="379"/>
      <c r="M134" s="379"/>
      <c r="N134" s="379"/>
      <c r="O134" s="379"/>
      <c r="T134" s="1390" t="str">
        <f>"個別票"&amp;U134</f>
        <v>個別票8</v>
      </c>
      <c r="U134" s="871">
        <f>U115+1</f>
        <v>8</v>
      </c>
      <c r="V134" s="871"/>
      <c r="W134" s="871"/>
      <c r="X134" s="871"/>
      <c r="Y134" s="871"/>
      <c r="Z134" s="871"/>
      <c r="AA134" s="63"/>
      <c r="AB134" s="63"/>
      <c r="AC134" s="63"/>
      <c r="AD134" s="63"/>
      <c r="AE134" s="63"/>
      <c r="AF134" s="63"/>
      <c r="AG134" s="63"/>
      <c r="AH134" s="63"/>
    </row>
    <row r="135" spans="1:34">
      <c r="A135" s="379" t="s">
        <v>336</v>
      </c>
      <c r="B135" s="619"/>
      <c r="C135" s="619"/>
      <c r="D135" s="619"/>
      <c r="E135" s="619"/>
      <c r="F135" s="619"/>
      <c r="G135" s="619"/>
      <c r="H135" s="619"/>
      <c r="I135" s="619"/>
      <c r="J135" s="619"/>
      <c r="K135" s="619"/>
      <c r="L135" s="619"/>
      <c r="M135" s="619"/>
      <c r="N135" s="379"/>
      <c r="O135" s="379"/>
      <c r="T135" s="1390"/>
      <c r="U135" s="871"/>
      <c r="V135" s="871"/>
      <c r="W135" s="871"/>
      <c r="X135" s="871"/>
      <c r="Y135" s="871"/>
      <c r="Z135" s="871"/>
      <c r="AA135" s="63"/>
      <c r="AB135" s="63"/>
      <c r="AC135" s="63"/>
      <c r="AD135" s="63"/>
      <c r="AE135" s="63"/>
      <c r="AF135" s="63"/>
      <c r="AG135" s="63"/>
      <c r="AH135" s="63"/>
    </row>
    <row r="136" spans="1:34" ht="22.5" customHeight="1">
      <c r="A136" s="3403" t="s">
        <v>335</v>
      </c>
      <c r="B136" s="3403"/>
      <c r="C136" s="3403"/>
      <c r="D136" s="3403"/>
      <c r="E136" s="3403"/>
      <c r="F136" s="3403"/>
      <c r="G136" s="3403"/>
      <c r="H136" s="3403"/>
      <c r="I136" s="3403"/>
      <c r="J136" s="3403"/>
      <c r="K136" s="3403"/>
      <c r="L136" s="3403"/>
      <c r="M136" s="3403"/>
      <c r="N136" s="3403"/>
      <c r="O136" s="3403"/>
      <c r="P136" s="3403"/>
      <c r="Q136" s="3403"/>
      <c r="R136" s="3403"/>
      <c r="S136" s="3403"/>
      <c r="T136" s="1390"/>
      <c r="U136" s="871"/>
      <c r="V136" s="871"/>
      <c r="W136" s="871"/>
      <c r="X136" s="871"/>
      <c r="Y136" s="871"/>
      <c r="Z136" s="1385"/>
      <c r="AA136" s="63"/>
      <c r="AB136" s="63"/>
      <c r="AC136" s="63"/>
      <c r="AD136" s="63"/>
      <c r="AE136" s="63"/>
      <c r="AF136" s="63"/>
      <c r="AG136" s="63"/>
      <c r="AH136" s="63"/>
    </row>
    <row r="137" spans="1:34" ht="18" customHeight="1">
      <c r="A137" s="858" t="s">
        <v>147</v>
      </c>
      <c r="B137" s="619"/>
      <c r="C137" s="619"/>
      <c r="D137" s="619"/>
      <c r="E137" s="619"/>
      <c r="F137" s="619"/>
      <c r="G137" s="619"/>
      <c r="H137" s="619"/>
      <c r="I137" s="619"/>
      <c r="J137" s="619"/>
      <c r="K137" s="619"/>
      <c r="L137" s="619"/>
      <c r="M137" s="619"/>
      <c r="N137" s="379"/>
      <c r="O137" s="379"/>
      <c r="T137" s="1390"/>
      <c r="U137" s="871"/>
      <c r="V137" s="871"/>
      <c r="W137" s="871"/>
      <c r="X137" s="871"/>
      <c r="Y137" s="871"/>
      <c r="Z137" s="1385"/>
      <c r="AA137" s="63"/>
      <c r="AB137" s="63"/>
      <c r="AC137" s="63"/>
      <c r="AD137" s="63"/>
      <c r="AE137" s="63"/>
      <c r="AF137" s="63"/>
      <c r="AG137" s="63"/>
      <c r="AH137" s="63"/>
    </row>
    <row r="138" spans="1:34" ht="39.950000000000003" customHeight="1">
      <c r="A138" s="3404" t="s">
        <v>148</v>
      </c>
      <c r="B138" s="3405"/>
      <c r="C138" s="3406"/>
      <c r="D138" s="3407" t="str">
        <f>報6!D139</f>
        <v>事業所名を入力8</v>
      </c>
      <c r="E138" s="3408"/>
      <c r="F138" s="3408"/>
      <c r="G138" s="3408"/>
      <c r="H138" s="3408"/>
      <c r="I138" s="3408"/>
      <c r="J138" s="3408"/>
      <c r="K138" s="3408"/>
      <c r="L138" s="3408"/>
      <c r="M138" s="3408"/>
      <c r="N138" s="3408"/>
      <c r="O138" s="3408"/>
      <c r="P138" s="3408"/>
      <c r="Q138" s="3408"/>
      <c r="R138" s="3408"/>
      <c r="S138" s="3409"/>
      <c r="T138" s="1391"/>
      <c r="U138" s="1395"/>
      <c r="V138" s="871"/>
      <c r="W138" s="871"/>
      <c r="X138" s="871"/>
      <c r="Y138" s="871"/>
      <c r="Z138" s="1385"/>
      <c r="AA138" s="63"/>
      <c r="AB138" s="63"/>
      <c r="AC138" s="63"/>
      <c r="AD138" s="63"/>
      <c r="AE138" s="63"/>
      <c r="AF138" s="63"/>
      <c r="AG138" s="63"/>
      <c r="AH138" s="63"/>
    </row>
    <row r="139" spans="1:34" ht="39.950000000000003" customHeight="1">
      <c r="A139" s="3072" t="s">
        <v>149</v>
      </c>
      <c r="B139" s="3410"/>
      <c r="C139" s="3411"/>
      <c r="D139" s="2820"/>
      <c r="E139" s="2821"/>
      <c r="F139" s="2821"/>
      <c r="G139" s="2821"/>
      <c r="H139" s="2821"/>
      <c r="I139" s="2821"/>
      <c r="J139" s="2821"/>
      <c r="K139" s="2821"/>
      <c r="L139" s="2821"/>
      <c r="M139" s="2821"/>
      <c r="N139" s="2821"/>
      <c r="O139" s="2821"/>
      <c r="P139" s="2821"/>
      <c r="Q139" s="2821"/>
      <c r="R139" s="2821"/>
      <c r="S139" s="2822"/>
      <c r="T139" s="1391"/>
      <c r="U139" s="1395"/>
      <c r="V139" s="871"/>
      <c r="W139" s="871"/>
      <c r="X139" s="871"/>
      <c r="Y139" s="871"/>
      <c r="Z139" s="1385"/>
      <c r="AA139" s="63"/>
      <c r="AB139" s="63"/>
      <c r="AC139" s="63"/>
      <c r="AD139" s="63"/>
      <c r="AE139" s="63"/>
      <c r="AF139" s="63"/>
      <c r="AG139" s="63"/>
      <c r="AH139" s="63"/>
    </row>
    <row r="140" spans="1:34" ht="27" customHeight="1">
      <c r="A140" s="3052" t="s">
        <v>150</v>
      </c>
      <c r="B140" s="3053"/>
      <c r="C140" s="3054"/>
      <c r="D140" s="3412"/>
      <c r="E140" s="3413"/>
      <c r="F140" s="3413"/>
      <c r="G140" s="877" t="s">
        <v>171</v>
      </c>
      <c r="H140" s="2808" t="s">
        <v>241</v>
      </c>
      <c r="I140" s="2809"/>
      <c r="J140" s="3414" t="str">
        <f ca="1">報6!H141</f>
        <v/>
      </c>
      <c r="K140" s="3415"/>
      <c r="L140" s="3415"/>
      <c r="M140" s="877" t="s">
        <v>167</v>
      </c>
      <c r="N140" s="2808" t="s">
        <v>242</v>
      </c>
      <c r="O140" s="2885"/>
      <c r="P140" s="2809"/>
      <c r="Q140" s="3416"/>
      <c r="R140" s="3070"/>
      <c r="S140" s="3071"/>
      <c r="T140" s="1392"/>
      <c r="U140" s="1395"/>
      <c r="V140" s="871"/>
      <c r="W140" s="871"/>
      <c r="X140" s="871"/>
      <c r="Y140" s="871"/>
      <c r="Z140" s="1385"/>
      <c r="AA140" s="63"/>
      <c r="AB140" s="63"/>
      <c r="AC140" s="63"/>
      <c r="AD140" s="63"/>
      <c r="AE140" s="63"/>
      <c r="AF140" s="63"/>
      <c r="AG140" s="63"/>
      <c r="AH140" s="63"/>
    </row>
    <row r="141" spans="1:34" ht="30" customHeight="1">
      <c r="A141" s="3417" t="s">
        <v>3147</v>
      </c>
      <c r="B141" s="3418"/>
      <c r="C141" s="3419"/>
      <c r="D141" s="3380"/>
      <c r="E141" s="3381"/>
      <c r="F141" s="3381"/>
      <c r="G141" s="3382"/>
      <c r="H141" s="2808" t="s">
        <v>153</v>
      </c>
      <c r="I141" s="2809"/>
      <c r="J141" s="3380"/>
      <c r="K141" s="3381"/>
      <c r="L141" s="3381"/>
      <c r="M141" s="3382"/>
      <c r="T141" s="1390"/>
      <c r="U141" s="871"/>
      <c r="V141" s="871"/>
      <c r="W141" s="871"/>
      <c r="X141" s="871"/>
      <c r="Y141" s="871"/>
      <c r="Z141" s="1385"/>
      <c r="AA141" s="63"/>
      <c r="AB141" s="63"/>
      <c r="AC141" s="63"/>
      <c r="AD141" s="63"/>
      <c r="AE141" s="63"/>
      <c r="AF141" s="63"/>
      <c r="AG141" s="63"/>
      <c r="AH141" s="63"/>
    </row>
    <row r="142" spans="1:34" ht="18" customHeight="1">
      <c r="A142" s="403"/>
      <c r="B142" s="403"/>
      <c r="C142" s="403"/>
      <c r="D142" s="893"/>
      <c r="E142" s="893"/>
      <c r="F142" s="893"/>
      <c r="G142" s="893"/>
      <c r="H142" s="404"/>
      <c r="I142" s="404"/>
      <c r="J142" s="893"/>
      <c r="K142" s="893"/>
      <c r="L142" s="893"/>
      <c r="T142" s="1390"/>
      <c r="U142" s="871"/>
      <c r="V142" s="871"/>
      <c r="W142" s="871"/>
      <c r="X142" s="871"/>
      <c r="Y142" s="871"/>
      <c r="Z142" s="1385"/>
      <c r="AA142" s="63"/>
      <c r="AB142" s="63"/>
      <c r="AC142" s="63"/>
      <c r="AD142" s="63"/>
      <c r="AE142" s="63"/>
      <c r="AF142" s="63"/>
      <c r="AG142" s="63"/>
      <c r="AH142" s="63"/>
    </row>
    <row r="143" spans="1:34" s="141" customFormat="1" ht="19.5" customHeight="1">
      <c r="A143" s="3383" t="s">
        <v>334</v>
      </c>
      <c r="B143" s="3383"/>
      <c r="C143" s="3383"/>
      <c r="D143" s="3383"/>
      <c r="E143" s="3383"/>
      <c r="F143" s="3383"/>
      <c r="G143" s="3383"/>
      <c r="H143" s="3383"/>
      <c r="I143" s="3383"/>
      <c r="J143" s="3383"/>
      <c r="K143" s="3383"/>
      <c r="L143" s="3383"/>
      <c r="M143" s="3383"/>
      <c r="N143" s="3383"/>
      <c r="O143" s="3383"/>
      <c r="P143" s="3383"/>
      <c r="Q143" s="3383"/>
      <c r="R143" s="3383"/>
      <c r="S143" s="3383"/>
      <c r="T143" s="1393"/>
      <c r="U143" s="894"/>
      <c r="V143" s="871"/>
      <c r="W143" s="871"/>
      <c r="X143" s="871"/>
      <c r="Y143" s="871"/>
      <c r="Z143" s="1385"/>
      <c r="AA143" s="895"/>
      <c r="AB143" s="63"/>
      <c r="AC143" s="63"/>
      <c r="AD143" s="63"/>
      <c r="AE143" s="63"/>
      <c r="AF143" s="63"/>
      <c r="AG143" s="63"/>
      <c r="AH143" s="63"/>
    </row>
    <row r="144" spans="1:34" ht="14.25" customHeight="1">
      <c r="A144" s="823"/>
      <c r="B144" s="826"/>
      <c r="C144" s="826"/>
      <c r="D144" s="826"/>
      <c r="E144" s="826"/>
      <c r="F144" s="826"/>
      <c r="G144" s="826"/>
      <c r="H144" s="826"/>
      <c r="I144" s="826"/>
      <c r="J144" s="826"/>
      <c r="K144" s="826"/>
      <c r="L144" s="827"/>
      <c r="M144" s="827"/>
      <c r="N144" s="827"/>
      <c r="O144" s="827"/>
      <c r="T144" s="1390"/>
      <c r="U144" s="871"/>
      <c r="V144" s="871"/>
      <c r="W144" s="871"/>
      <c r="X144" s="871"/>
      <c r="Y144" s="871"/>
      <c r="Z144" s="1385"/>
      <c r="AA144" s="63"/>
      <c r="AB144" s="63"/>
      <c r="AC144" s="63"/>
      <c r="AD144" s="63"/>
      <c r="AE144" s="63"/>
      <c r="AF144" s="63"/>
      <c r="AG144" s="63"/>
      <c r="AH144" s="63"/>
    </row>
    <row r="145" spans="1:34">
      <c r="A145" s="823" t="s">
        <v>3552</v>
      </c>
      <c r="B145" s="826"/>
      <c r="C145" s="826"/>
      <c r="D145" s="826"/>
      <c r="E145" s="826"/>
      <c r="F145" s="826"/>
      <c r="G145" s="826"/>
      <c r="H145" s="826"/>
      <c r="I145" s="826"/>
      <c r="J145" s="826"/>
      <c r="K145" s="826"/>
      <c r="L145" s="827"/>
      <c r="M145" s="827"/>
      <c r="N145" s="827"/>
      <c r="O145" s="827"/>
      <c r="P145" t="str">
        <f>IFERROR(VLOOKUP(M139,#REF!,2,0),"")</f>
        <v/>
      </c>
      <c r="T145" s="1390"/>
      <c r="U145" s="871"/>
      <c r="V145" s="871"/>
      <c r="W145" s="871"/>
      <c r="X145" s="871"/>
      <c r="Y145" s="871"/>
      <c r="Z145" s="1385"/>
      <c r="AA145" s="63"/>
      <c r="AB145" s="63"/>
      <c r="AC145" s="63"/>
      <c r="AD145" s="63"/>
      <c r="AE145" s="63"/>
      <c r="AF145" s="63"/>
      <c r="AG145" s="63"/>
      <c r="AH145" s="63"/>
    </row>
    <row r="146" spans="1:34" ht="20.25" customHeight="1">
      <c r="A146" s="2754"/>
      <c r="B146" s="2756"/>
      <c r="C146" s="2784" t="s">
        <v>337</v>
      </c>
      <c r="D146" s="2785"/>
      <c r="E146" s="2785"/>
      <c r="F146" s="2785"/>
      <c r="G146" s="2785"/>
      <c r="H146" s="2786"/>
      <c r="I146" s="2784" t="s">
        <v>3143</v>
      </c>
      <c r="J146" s="2785"/>
      <c r="K146" s="2785"/>
      <c r="L146" s="2785"/>
      <c r="M146" s="2786"/>
      <c r="T146" s="1390"/>
      <c r="U146" s="871"/>
      <c r="V146" s="871"/>
      <c r="W146" s="871"/>
      <c r="X146" s="871"/>
      <c r="Y146" s="871"/>
      <c r="Z146" s="1385"/>
      <c r="AA146" s="63"/>
      <c r="AB146" s="63"/>
      <c r="AC146" s="63"/>
      <c r="AD146" s="63"/>
      <c r="AE146" s="63"/>
      <c r="AF146" s="63"/>
      <c r="AG146" s="63"/>
      <c r="AH146" s="63"/>
    </row>
    <row r="147" spans="1:34" ht="20.100000000000001" customHeight="1">
      <c r="A147" s="3390" t="s">
        <v>122</v>
      </c>
      <c r="B147" s="3391"/>
      <c r="C147" s="3392" t="str">
        <f ca="1">報6!C147</f>
        <v/>
      </c>
      <c r="D147" s="3393"/>
      <c r="E147" s="3393"/>
      <c r="F147" s="3393"/>
      <c r="G147" s="2792" t="s">
        <v>3165</v>
      </c>
      <c r="H147" s="3090"/>
      <c r="I147" s="3156" t="str">
        <f ca="1">報6!I147</f>
        <v/>
      </c>
      <c r="J147" s="3096"/>
      <c r="K147" s="3096"/>
      <c r="L147" s="2792" t="s">
        <v>3142</v>
      </c>
      <c r="M147" s="2015" t="str">
        <f>報6!N147</f>
        <v>　</v>
      </c>
      <c r="T147" s="1390"/>
      <c r="U147" s="871"/>
      <c r="V147" s="871"/>
      <c r="W147" s="871"/>
      <c r="X147" s="871"/>
      <c r="Y147" s="871"/>
      <c r="Z147" s="1385"/>
      <c r="AA147" s="63"/>
      <c r="AB147" s="63"/>
      <c r="AC147" s="63"/>
      <c r="AD147" s="63"/>
      <c r="AE147" s="63"/>
      <c r="AF147" s="63"/>
      <c r="AG147" s="63"/>
      <c r="AH147" s="63"/>
    </row>
    <row r="148" spans="1:34" ht="22.15" customHeight="1">
      <c r="A148" s="2753">
        <f>IF(計1!$D$28="","",計1!$D$28-1)</f>
        <v>2025</v>
      </c>
      <c r="B148" s="2756"/>
      <c r="C148" s="3394"/>
      <c r="D148" s="3395"/>
      <c r="E148" s="3395"/>
      <c r="F148" s="3395"/>
      <c r="G148" s="3158"/>
      <c r="H148" s="3396"/>
      <c r="I148" s="3157"/>
      <c r="J148" s="3097"/>
      <c r="K148" s="3097"/>
      <c r="L148" s="3158"/>
      <c r="M148" s="2020"/>
      <c r="N148" s="827"/>
      <c r="O148" s="827"/>
      <c r="P148" s="827"/>
      <c r="Q148" s="827"/>
      <c r="R148" s="827"/>
      <c r="S148" s="827"/>
      <c r="T148" s="1394"/>
      <c r="U148" s="889"/>
      <c r="V148" s="871"/>
      <c r="W148" s="871"/>
      <c r="X148" s="871"/>
      <c r="Y148" s="871"/>
      <c r="Z148" s="1385"/>
      <c r="AA148" s="63"/>
      <c r="AB148" s="63"/>
      <c r="AC148" s="63"/>
      <c r="AD148" s="63"/>
      <c r="AE148" s="63"/>
      <c r="AF148" s="63"/>
      <c r="AG148" s="63"/>
      <c r="AH148" s="63"/>
    </row>
    <row r="149" spans="1:34" ht="22.15" customHeight="1">
      <c r="A149" s="2772" t="s">
        <v>4155</v>
      </c>
      <c r="B149" s="3397"/>
      <c r="C149" s="3398"/>
      <c r="D149" s="3399"/>
      <c r="E149" s="3399"/>
      <c r="F149" s="3399"/>
      <c r="G149" s="2792" t="s">
        <v>3165</v>
      </c>
      <c r="H149" s="3090"/>
      <c r="I149" s="3372"/>
      <c r="J149" s="3373"/>
      <c r="K149" s="3373"/>
      <c r="L149" s="2792" t="s">
        <v>3142</v>
      </c>
      <c r="M149" s="2015" t="str">
        <f>IF(OR(I149=0,I149=""),"",M147)</f>
        <v/>
      </c>
      <c r="N149" s="827"/>
      <c r="O149" s="827"/>
      <c r="P149" s="827"/>
      <c r="Q149" s="827"/>
      <c r="R149" s="827"/>
      <c r="S149" s="827"/>
      <c r="T149" s="1394"/>
      <c r="U149" s="889"/>
      <c r="V149" s="871"/>
      <c r="W149" s="871"/>
      <c r="X149" s="871"/>
      <c r="Y149" s="871"/>
      <c r="Z149" s="1385"/>
      <c r="AA149" s="63"/>
      <c r="AB149" s="63"/>
      <c r="AC149" s="63"/>
      <c r="AD149" s="63"/>
      <c r="AE149" s="63"/>
      <c r="AF149" s="63"/>
      <c r="AG149" s="63"/>
      <c r="AH149" s="63"/>
    </row>
    <row r="150" spans="1:34" ht="22.15" customHeight="1">
      <c r="A150" s="3377">
        <f>IF(計1!$D$28="","",計1!$G$28)</f>
        <v>2027</v>
      </c>
      <c r="B150" s="3164"/>
      <c r="C150" s="3400"/>
      <c r="D150" s="3401"/>
      <c r="E150" s="3401"/>
      <c r="F150" s="3401"/>
      <c r="G150" s="3376"/>
      <c r="H150" s="3402"/>
      <c r="I150" s="3374"/>
      <c r="J150" s="3375"/>
      <c r="K150" s="3375"/>
      <c r="L150" s="3376"/>
      <c r="M150" s="2789"/>
      <c r="T150" s="1390"/>
      <c r="U150" s="871"/>
      <c r="V150" s="871"/>
      <c r="W150" s="871"/>
      <c r="X150" s="871"/>
      <c r="Y150" s="871"/>
      <c r="Z150" s="1385"/>
      <c r="AA150" s="63"/>
      <c r="AB150" s="63"/>
      <c r="AC150" s="63"/>
      <c r="AD150" s="63"/>
      <c r="AE150" s="63"/>
      <c r="AF150" s="63"/>
      <c r="AG150" s="63"/>
      <c r="AH150" s="63"/>
    </row>
    <row r="151" spans="1:34" ht="22.15" customHeight="1">
      <c r="A151" s="897"/>
      <c r="B151" s="898" t="s">
        <v>348</v>
      </c>
      <c r="C151" s="899"/>
      <c r="D151" s="3378" t="str">
        <f ca="1">IF(OR(C147=0,C149=""),"",INT((C147-C149)/C147*10000)/100)</f>
        <v/>
      </c>
      <c r="E151" s="3379"/>
      <c r="F151" s="3379"/>
      <c r="G151" s="3385" t="s">
        <v>134</v>
      </c>
      <c r="H151" s="3386"/>
      <c r="I151" s="3387" t="str">
        <f ca="1">IF(OR(I147=0,I149=""),"",INT((I147-I149)/I147*10000)/100)</f>
        <v/>
      </c>
      <c r="J151" s="3388"/>
      <c r="K151" s="3388"/>
      <c r="L151" s="3379" t="s">
        <v>306</v>
      </c>
      <c r="M151" s="3389"/>
      <c r="T151" s="1390"/>
      <c r="U151" s="871"/>
      <c r="V151" s="871"/>
      <c r="W151" s="871"/>
      <c r="X151" s="871"/>
      <c r="Y151" s="871"/>
      <c r="Z151" s="1385"/>
      <c r="AA151" s="63"/>
      <c r="AB151" s="63"/>
      <c r="AC151" s="63"/>
      <c r="AD151" s="63"/>
      <c r="AE151" s="63"/>
      <c r="AF151" s="63"/>
      <c r="AG151" s="63"/>
      <c r="AH151" s="63"/>
    </row>
    <row r="152" spans="1:34" ht="30" customHeight="1">
      <c r="A152" s="1387"/>
      <c r="B152" s="1387"/>
      <c r="C152" s="1388"/>
      <c r="D152" s="1388"/>
      <c r="E152" s="1388"/>
      <c r="F152" s="1388"/>
      <c r="G152" s="1388"/>
      <c r="H152" s="1388"/>
      <c r="I152" s="1388"/>
      <c r="J152" s="1388"/>
      <c r="K152" s="1388"/>
      <c r="L152" s="1388"/>
      <c r="M152" s="1388"/>
      <c r="N152" s="3384"/>
      <c r="O152" s="3384"/>
      <c r="P152" s="1389"/>
      <c r="Q152" s="1390"/>
      <c r="R152" s="1390"/>
      <c r="S152" s="1390"/>
      <c r="T152" s="1390"/>
      <c r="U152" s="871"/>
      <c r="V152" s="871"/>
      <c r="W152" s="871"/>
      <c r="X152" s="871"/>
      <c r="Y152" s="871"/>
      <c r="Z152" s="871"/>
      <c r="AA152" s="63"/>
      <c r="AB152" s="63"/>
      <c r="AC152" s="63"/>
      <c r="AD152" s="63"/>
      <c r="AE152" s="63"/>
      <c r="AF152" s="63"/>
      <c r="AG152" s="63"/>
      <c r="AH152" s="63"/>
    </row>
    <row r="153" spans="1:34">
      <c r="A153" s="616" t="s">
        <v>317</v>
      </c>
      <c r="B153" s="379"/>
      <c r="C153" s="379"/>
      <c r="D153" s="379"/>
      <c r="E153" s="379"/>
      <c r="F153" s="379"/>
      <c r="G153" s="379"/>
      <c r="H153" s="379"/>
      <c r="I153" s="379"/>
      <c r="J153" s="379"/>
      <c r="K153" s="379"/>
      <c r="L153" s="379"/>
      <c r="M153" s="379"/>
      <c r="N153" s="379"/>
      <c r="O153" s="379"/>
      <c r="T153" s="1390" t="str">
        <f>"個別票"&amp;U153</f>
        <v>個別票9</v>
      </c>
      <c r="U153" s="871">
        <f>U134+1</f>
        <v>9</v>
      </c>
      <c r="V153" s="871"/>
      <c r="W153" s="871"/>
      <c r="X153" s="871"/>
      <c r="Y153" s="871"/>
      <c r="Z153" s="871"/>
      <c r="AA153" s="63"/>
      <c r="AB153" s="63"/>
      <c r="AC153" s="63"/>
      <c r="AD153" s="63"/>
      <c r="AE153" s="63"/>
      <c r="AF153" s="63"/>
      <c r="AG153" s="63"/>
      <c r="AH153" s="63"/>
    </row>
    <row r="154" spans="1:34">
      <c r="A154" s="379" t="s">
        <v>336</v>
      </c>
      <c r="B154" s="619"/>
      <c r="C154" s="619"/>
      <c r="D154" s="619"/>
      <c r="E154" s="619"/>
      <c r="F154" s="619"/>
      <c r="G154" s="619"/>
      <c r="H154" s="619"/>
      <c r="I154" s="619"/>
      <c r="J154" s="619"/>
      <c r="K154" s="619"/>
      <c r="L154" s="619"/>
      <c r="M154" s="619"/>
      <c r="N154" s="379"/>
      <c r="O154" s="379"/>
      <c r="T154" s="1390"/>
      <c r="U154" s="871"/>
      <c r="V154" s="871"/>
      <c r="W154" s="871"/>
      <c r="X154" s="871"/>
      <c r="Y154" s="871"/>
      <c r="Z154" s="871"/>
      <c r="AA154" s="63"/>
      <c r="AB154" s="63"/>
      <c r="AC154" s="63"/>
      <c r="AD154" s="63"/>
      <c r="AE154" s="63"/>
      <c r="AF154" s="63"/>
      <c r="AG154" s="63"/>
      <c r="AH154" s="63"/>
    </row>
    <row r="155" spans="1:34" ht="22.5" customHeight="1">
      <c r="A155" s="3403" t="s">
        <v>335</v>
      </c>
      <c r="B155" s="3403"/>
      <c r="C155" s="3403"/>
      <c r="D155" s="3403"/>
      <c r="E155" s="3403"/>
      <c r="F155" s="3403"/>
      <c r="G155" s="3403"/>
      <c r="H155" s="3403"/>
      <c r="I155" s="3403"/>
      <c r="J155" s="3403"/>
      <c r="K155" s="3403"/>
      <c r="L155" s="3403"/>
      <c r="M155" s="3403"/>
      <c r="N155" s="3403"/>
      <c r="O155" s="3403"/>
      <c r="P155" s="3403"/>
      <c r="Q155" s="3403"/>
      <c r="R155" s="3403"/>
      <c r="S155" s="3403"/>
      <c r="T155" s="1390"/>
      <c r="U155" s="871"/>
      <c r="V155" s="871"/>
      <c r="W155" s="871"/>
      <c r="X155" s="871"/>
      <c r="Y155" s="871"/>
      <c r="Z155" s="1385"/>
      <c r="AA155" s="63"/>
      <c r="AB155" s="63"/>
      <c r="AC155" s="63"/>
      <c r="AD155" s="63"/>
      <c r="AE155" s="63"/>
      <c r="AF155" s="63"/>
      <c r="AG155" s="63"/>
      <c r="AH155" s="63"/>
    </row>
    <row r="156" spans="1:34" ht="18" customHeight="1">
      <c r="A156" s="858" t="s">
        <v>147</v>
      </c>
      <c r="B156" s="619"/>
      <c r="C156" s="619"/>
      <c r="D156" s="619"/>
      <c r="E156" s="619"/>
      <c r="F156" s="619"/>
      <c r="G156" s="619"/>
      <c r="H156" s="619"/>
      <c r="I156" s="619"/>
      <c r="J156" s="619"/>
      <c r="K156" s="619"/>
      <c r="L156" s="619"/>
      <c r="M156" s="619"/>
      <c r="N156" s="379"/>
      <c r="O156" s="379"/>
      <c r="T156" s="1390"/>
      <c r="U156" s="871"/>
      <c r="V156" s="871"/>
      <c r="W156" s="871"/>
      <c r="X156" s="871"/>
      <c r="Y156" s="871"/>
      <c r="Z156" s="1385"/>
      <c r="AA156" s="63"/>
      <c r="AB156" s="63"/>
      <c r="AC156" s="63"/>
      <c r="AD156" s="63"/>
      <c r="AE156" s="63"/>
      <c r="AF156" s="63"/>
      <c r="AG156" s="63"/>
      <c r="AH156" s="63"/>
    </row>
    <row r="157" spans="1:34" ht="39.950000000000003" customHeight="1">
      <c r="A157" s="3404" t="s">
        <v>148</v>
      </c>
      <c r="B157" s="3405"/>
      <c r="C157" s="3406"/>
      <c r="D157" s="3407" t="str">
        <f>報6!D158</f>
        <v>事業所名を入力9</v>
      </c>
      <c r="E157" s="3408"/>
      <c r="F157" s="3408"/>
      <c r="G157" s="3408"/>
      <c r="H157" s="3408"/>
      <c r="I157" s="3408"/>
      <c r="J157" s="3408"/>
      <c r="K157" s="3408"/>
      <c r="L157" s="3408"/>
      <c r="M157" s="3408"/>
      <c r="N157" s="3408"/>
      <c r="O157" s="3408"/>
      <c r="P157" s="3408"/>
      <c r="Q157" s="3408"/>
      <c r="R157" s="3408"/>
      <c r="S157" s="3409"/>
      <c r="T157" s="1391"/>
      <c r="U157" s="1395"/>
      <c r="V157" s="871"/>
      <c r="W157" s="871"/>
      <c r="X157" s="871"/>
      <c r="Y157" s="871"/>
      <c r="Z157" s="1385"/>
      <c r="AA157" s="63"/>
      <c r="AB157" s="63"/>
      <c r="AC157" s="63"/>
      <c r="AD157" s="63"/>
      <c r="AE157" s="63"/>
      <c r="AF157" s="63"/>
      <c r="AG157" s="63"/>
      <c r="AH157" s="63"/>
    </row>
    <row r="158" spans="1:34" ht="39.950000000000003" customHeight="1">
      <c r="A158" s="3072" t="s">
        <v>149</v>
      </c>
      <c r="B158" s="3410"/>
      <c r="C158" s="3411"/>
      <c r="D158" s="2820"/>
      <c r="E158" s="2821"/>
      <c r="F158" s="2821"/>
      <c r="G158" s="2821"/>
      <c r="H158" s="2821"/>
      <c r="I158" s="2821"/>
      <c r="J158" s="2821"/>
      <c r="K158" s="2821"/>
      <c r="L158" s="2821"/>
      <c r="M158" s="2821"/>
      <c r="N158" s="2821"/>
      <c r="O158" s="2821"/>
      <c r="P158" s="2821"/>
      <c r="Q158" s="2821"/>
      <c r="R158" s="2821"/>
      <c r="S158" s="2822"/>
      <c r="T158" s="1391"/>
      <c r="U158" s="1395"/>
      <c r="V158" s="871"/>
      <c r="W158" s="871"/>
      <c r="X158" s="871"/>
      <c r="Y158" s="871"/>
      <c r="Z158" s="1385"/>
      <c r="AA158" s="63"/>
      <c r="AB158" s="63"/>
      <c r="AC158" s="63"/>
      <c r="AD158" s="63"/>
      <c r="AE158" s="63"/>
      <c r="AF158" s="63"/>
      <c r="AG158" s="63"/>
      <c r="AH158" s="63"/>
    </row>
    <row r="159" spans="1:34" ht="27" customHeight="1">
      <c r="A159" s="3052" t="s">
        <v>150</v>
      </c>
      <c r="B159" s="3053"/>
      <c r="C159" s="3054"/>
      <c r="D159" s="3412"/>
      <c r="E159" s="3413"/>
      <c r="F159" s="3413"/>
      <c r="G159" s="877" t="s">
        <v>171</v>
      </c>
      <c r="H159" s="2808" t="s">
        <v>241</v>
      </c>
      <c r="I159" s="2809"/>
      <c r="J159" s="3414" t="str">
        <f ca="1">報6!H160</f>
        <v/>
      </c>
      <c r="K159" s="3415"/>
      <c r="L159" s="3415"/>
      <c r="M159" s="877" t="s">
        <v>167</v>
      </c>
      <c r="N159" s="2808" t="s">
        <v>242</v>
      </c>
      <c r="O159" s="2885"/>
      <c r="P159" s="2809"/>
      <c r="Q159" s="3416"/>
      <c r="R159" s="3070"/>
      <c r="S159" s="3071"/>
      <c r="T159" s="1392"/>
      <c r="U159" s="1395"/>
      <c r="V159" s="871"/>
      <c r="W159" s="871"/>
      <c r="X159" s="871"/>
      <c r="Y159" s="871"/>
      <c r="Z159" s="1385"/>
      <c r="AA159" s="63"/>
      <c r="AB159" s="63"/>
      <c r="AC159" s="63"/>
      <c r="AD159" s="63"/>
      <c r="AE159" s="63"/>
      <c r="AF159" s="63"/>
      <c r="AG159" s="63"/>
      <c r="AH159" s="63"/>
    </row>
    <row r="160" spans="1:34" ht="30" customHeight="1">
      <c r="A160" s="3417" t="s">
        <v>3147</v>
      </c>
      <c r="B160" s="3418"/>
      <c r="C160" s="3419"/>
      <c r="D160" s="3380"/>
      <c r="E160" s="3381"/>
      <c r="F160" s="3381"/>
      <c r="G160" s="3382"/>
      <c r="H160" s="2808" t="s">
        <v>153</v>
      </c>
      <c r="I160" s="2809"/>
      <c r="J160" s="3380"/>
      <c r="K160" s="3381"/>
      <c r="L160" s="3381"/>
      <c r="M160" s="3382"/>
      <c r="T160" s="1390"/>
      <c r="U160" s="871"/>
      <c r="V160" s="871"/>
      <c r="W160" s="871"/>
      <c r="X160" s="871"/>
      <c r="Y160" s="871"/>
      <c r="Z160" s="1385"/>
      <c r="AA160" s="63"/>
      <c r="AB160" s="63"/>
      <c r="AC160" s="63"/>
      <c r="AD160" s="63"/>
      <c r="AE160" s="63"/>
      <c r="AF160" s="63"/>
      <c r="AG160" s="63"/>
      <c r="AH160" s="63"/>
    </row>
    <row r="161" spans="1:34" ht="18" customHeight="1">
      <c r="A161" s="403"/>
      <c r="B161" s="403"/>
      <c r="C161" s="403"/>
      <c r="D161" s="893"/>
      <c r="E161" s="893"/>
      <c r="F161" s="893"/>
      <c r="G161" s="893"/>
      <c r="H161" s="404"/>
      <c r="I161" s="404"/>
      <c r="J161" s="893"/>
      <c r="K161" s="893"/>
      <c r="L161" s="893"/>
      <c r="T161" s="1390"/>
      <c r="U161" s="871"/>
      <c r="V161" s="871"/>
      <c r="W161" s="871"/>
      <c r="X161" s="871"/>
      <c r="Y161" s="871"/>
      <c r="Z161" s="1385"/>
      <c r="AA161" s="63"/>
      <c r="AB161" s="63"/>
      <c r="AC161" s="63"/>
      <c r="AD161" s="63"/>
      <c r="AE161" s="63"/>
      <c r="AF161" s="63"/>
      <c r="AG161" s="63"/>
      <c r="AH161" s="63"/>
    </row>
    <row r="162" spans="1:34" s="141" customFormat="1" ht="19.5" customHeight="1">
      <c r="A162" s="3383" t="s">
        <v>334</v>
      </c>
      <c r="B162" s="3383"/>
      <c r="C162" s="3383"/>
      <c r="D162" s="3383"/>
      <c r="E162" s="3383"/>
      <c r="F162" s="3383"/>
      <c r="G162" s="3383"/>
      <c r="H162" s="3383"/>
      <c r="I162" s="3383"/>
      <c r="J162" s="3383"/>
      <c r="K162" s="3383"/>
      <c r="L162" s="3383"/>
      <c r="M162" s="3383"/>
      <c r="N162" s="3383"/>
      <c r="O162" s="3383"/>
      <c r="P162" s="3383"/>
      <c r="Q162" s="3383"/>
      <c r="R162" s="3383"/>
      <c r="S162" s="3383"/>
      <c r="T162" s="1393"/>
      <c r="U162" s="894"/>
      <c r="V162" s="871"/>
      <c r="W162" s="871"/>
      <c r="X162" s="871"/>
      <c r="Y162" s="871"/>
      <c r="Z162" s="1385"/>
      <c r="AA162" s="895"/>
      <c r="AB162" s="63"/>
      <c r="AC162" s="63"/>
      <c r="AD162" s="63"/>
      <c r="AE162" s="63"/>
      <c r="AF162" s="63"/>
      <c r="AG162" s="63"/>
      <c r="AH162" s="63"/>
    </row>
    <row r="163" spans="1:34" ht="14.25" customHeight="1">
      <c r="A163" s="823"/>
      <c r="B163" s="826"/>
      <c r="C163" s="826"/>
      <c r="D163" s="826"/>
      <c r="E163" s="826"/>
      <c r="F163" s="826"/>
      <c r="G163" s="826"/>
      <c r="H163" s="826"/>
      <c r="I163" s="826"/>
      <c r="J163" s="826"/>
      <c r="K163" s="826"/>
      <c r="L163" s="827"/>
      <c r="M163" s="827"/>
      <c r="N163" s="827"/>
      <c r="O163" s="827"/>
      <c r="T163" s="1390"/>
      <c r="U163" s="871"/>
      <c r="V163" s="871"/>
      <c r="W163" s="871"/>
      <c r="X163" s="871"/>
      <c r="Y163" s="871"/>
      <c r="Z163" s="1385"/>
      <c r="AA163" s="63"/>
      <c r="AB163" s="63"/>
      <c r="AC163" s="63"/>
      <c r="AD163" s="63"/>
      <c r="AE163" s="63"/>
      <c r="AF163" s="63"/>
      <c r="AG163" s="63"/>
      <c r="AH163" s="63"/>
    </row>
    <row r="164" spans="1:34">
      <c r="A164" s="823" t="s">
        <v>3552</v>
      </c>
      <c r="B164" s="826"/>
      <c r="C164" s="826"/>
      <c r="D164" s="826"/>
      <c r="E164" s="826"/>
      <c r="F164" s="826"/>
      <c r="G164" s="826"/>
      <c r="H164" s="826"/>
      <c r="I164" s="826"/>
      <c r="J164" s="826"/>
      <c r="K164" s="826"/>
      <c r="L164" s="827"/>
      <c r="M164" s="827"/>
      <c r="N164" s="827"/>
      <c r="O164" s="827"/>
      <c r="P164" t="str">
        <f>IFERROR(VLOOKUP(M158,#REF!,2,0),"")</f>
        <v/>
      </c>
      <c r="T164" s="1390"/>
      <c r="U164" s="871"/>
      <c r="V164" s="871"/>
      <c r="W164" s="871"/>
      <c r="X164" s="871"/>
      <c r="Y164" s="871"/>
      <c r="Z164" s="1385"/>
      <c r="AA164" s="63"/>
      <c r="AB164" s="63"/>
      <c r="AC164" s="63"/>
      <c r="AD164" s="63"/>
      <c r="AE164" s="63"/>
      <c r="AF164" s="63"/>
      <c r="AG164" s="63"/>
      <c r="AH164" s="63"/>
    </row>
    <row r="165" spans="1:34" ht="20.25" customHeight="1">
      <c r="A165" s="2754"/>
      <c r="B165" s="2756"/>
      <c r="C165" s="2784" t="s">
        <v>337</v>
      </c>
      <c r="D165" s="2785"/>
      <c r="E165" s="2785"/>
      <c r="F165" s="2785"/>
      <c r="G165" s="2785"/>
      <c r="H165" s="2786"/>
      <c r="I165" s="2784" t="s">
        <v>3143</v>
      </c>
      <c r="J165" s="2785"/>
      <c r="K165" s="2785"/>
      <c r="L165" s="2785"/>
      <c r="M165" s="2786"/>
      <c r="T165" s="1390"/>
      <c r="U165" s="871"/>
      <c r="V165" s="871"/>
      <c r="W165" s="871"/>
      <c r="X165" s="871"/>
      <c r="Y165" s="871"/>
      <c r="Z165" s="1385"/>
      <c r="AA165" s="63"/>
      <c r="AB165" s="63"/>
      <c r="AC165" s="63"/>
      <c r="AD165" s="63"/>
      <c r="AE165" s="63"/>
      <c r="AF165" s="63"/>
      <c r="AG165" s="63"/>
      <c r="AH165" s="63"/>
    </row>
    <row r="166" spans="1:34" ht="20.100000000000001" customHeight="1">
      <c r="A166" s="3390" t="s">
        <v>122</v>
      </c>
      <c r="B166" s="3391"/>
      <c r="C166" s="3392" t="str">
        <f ca="1">報6!C166</f>
        <v/>
      </c>
      <c r="D166" s="3393"/>
      <c r="E166" s="3393"/>
      <c r="F166" s="3393"/>
      <c r="G166" s="2792" t="s">
        <v>3165</v>
      </c>
      <c r="H166" s="3090"/>
      <c r="I166" s="3156" t="str">
        <f ca="1">報6!I166</f>
        <v/>
      </c>
      <c r="J166" s="3096"/>
      <c r="K166" s="3096"/>
      <c r="L166" s="2792" t="s">
        <v>3142</v>
      </c>
      <c r="M166" s="2015" t="str">
        <f>報6!N166</f>
        <v>　</v>
      </c>
      <c r="T166" s="1390"/>
      <c r="U166" s="871"/>
      <c r="V166" s="871"/>
      <c r="W166" s="871"/>
      <c r="X166" s="871"/>
      <c r="Y166" s="871"/>
      <c r="Z166" s="1385"/>
      <c r="AA166" s="63"/>
      <c r="AB166" s="63"/>
      <c r="AC166" s="63"/>
      <c r="AD166" s="63"/>
      <c r="AE166" s="63"/>
      <c r="AF166" s="63"/>
      <c r="AG166" s="63"/>
      <c r="AH166" s="63"/>
    </row>
    <row r="167" spans="1:34" ht="22.15" customHeight="1">
      <c r="A167" s="2753">
        <f>IF(計1!$D$28="","",計1!$D$28-1)</f>
        <v>2025</v>
      </c>
      <c r="B167" s="2756"/>
      <c r="C167" s="3394"/>
      <c r="D167" s="3395"/>
      <c r="E167" s="3395"/>
      <c r="F167" s="3395"/>
      <c r="G167" s="3158"/>
      <c r="H167" s="3396"/>
      <c r="I167" s="3157"/>
      <c r="J167" s="3097"/>
      <c r="K167" s="3097"/>
      <c r="L167" s="3158"/>
      <c r="M167" s="2020"/>
      <c r="N167" s="827"/>
      <c r="O167" s="827"/>
      <c r="P167" s="827"/>
      <c r="Q167" s="827"/>
      <c r="R167" s="827"/>
      <c r="S167" s="827"/>
      <c r="T167" s="1394"/>
      <c r="U167" s="889"/>
      <c r="V167" s="871"/>
      <c r="W167" s="871"/>
      <c r="X167" s="871"/>
      <c r="Y167" s="871"/>
      <c r="Z167" s="1385"/>
      <c r="AA167" s="63"/>
      <c r="AB167" s="63"/>
      <c r="AC167" s="63"/>
      <c r="AD167" s="63"/>
      <c r="AE167" s="63"/>
      <c r="AF167" s="63"/>
      <c r="AG167" s="63"/>
      <c r="AH167" s="63"/>
    </row>
    <row r="168" spans="1:34" ht="22.15" customHeight="1">
      <c r="A168" s="2772" t="s">
        <v>4155</v>
      </c>
      <c r="B168" s="3397"/>
      <c r="C168" s="3398"/>
      <c r="D168" s="3399"/>
      <c r="E168" s="3399"/>
      <c r="F168" s="3399"/>
      <c r="G168" s="2792" t="s">
        <v>3165</v>
      </c>
      <c r="H168" s="3090"/>
      <c r="I168" s="3372"/>
      <c r="J168" s="3373"/>
      <c r="K168" s="3373"/>
      <c r="L168" s="2792" t="s">
        <v>3142</v>
      </c>
      <c r="M168" s="2015" t="str">
        <f>IF(OR(I168=0,I168=""),"",M166)</f>
        <v/>
      </c>
      <c r="N168" s="827"/>
      <c r="O168" s="827"/>
      <c r="P168" s="827"/>
      <c r="Q168" s="827"/>
      <c r="R168" s="827"/>
      <c r="S168" s="827"/>
      <c r="T168" s="1394"/>
      <c r="U168" s="889"/>
      <c r="V168" s="871"/>
      <c r="W168" s="871"/>
      <c r="X168" s="871"/>
      <c r="Y168" s="871"/>
      <c r="Z168" s="1385"/>
      <c r="AA168" s="63"/>
      <c r="AB168" s="63"/>
      <c r="AC168" s="63"/>
      <c r="AD168" s="63"/>
      <c r="AE168" s="63"/>
      <c r="AF168" s="63"/>
      <c r="AG168" s="63"/>
      <c r="AH168" s="63"/>
    </row>
    <row r="169" spans="1:34" ht="22.15" customHeight="1">
      <c r="A169" s="3377">
        <f>IF(計1!$D$28="","",計1!$G$28)</f>
        <v>2027</v>
      </c>
      <c r="B169" s="3164"/>
      <c r="C169" s="3400"/>
      <c r="D169" s="3401"/>
      <c r="E169" s="3401"/>
      <c r="F169" s="3401"/>
      <c r="G169" s="3376"/>
      <c r="H169" s="3402"/>
      <c r="I169" s="3374"/>
      <c r="J169" s="3375"/>
      <c r="K169" s="3375"/>
      <c r="L169" s="3376"/>
      <c r="M169" s="2789"/>
      <c r="T169" s="1390"/>
      <c r="U169" s="871"/>
      <c r="V169" s="871"/>
      <c r="W169" s="871"/>
      <c r="X169" s="871"/>
      <c r="Y169" s="871"/>
      <c r="Z169" s="1385"/>
      <c r="AA169" s="63"/>
      <c r="AB169" s="63"/>
      <c r="AC169" s="63"/>
      <c r="AD169" s="63"/>
      <c r="AE169" s="63"/>
      <c r="AF169" s="63"/>
      <c r="AG169" s="63"/>
      <c r="AH169" s="63"/>
    </row>
    <row r="170" spans="1:34" ht="22.15" customHeight="1">
      <c r="A170" s="897"/>
      <c r="B170" s="898" t="s">
        <v>348</v>
      </c>
      <c r="C170" s="899"/>
      <c r="D170" s="3378" t="str">
        <f ca="1">IF(OR(C166=0,C168=""),"",INT((C166-C168)/C166*10000)/100)</f>
        <v/>
      </c>
      <c r="E170" s="3379"/>
      <c r="F170" s="3379"/>
      <c r="G170" s="3385" t="s">
        <v>134</v>
      </c>
      <c r="H170" s="3386"/>
      <c r="I170" s="3387" t="str">
        <f ca="1">IF(OR(I166=0,I168=""),"",INT((I166-I168)/I166*10000)/100)</f>
        <v/>
      </c>
      <c r="J170" s="3388"/>
      <c r="K170" s="3388"/>
      <c r="L170" s="3379" t="s">
        <v>306</v>
      </c>
      <c r="M170" s="3389"/>
      <c r="T170" s="1390"/>
      <c r="U170" s="871"/>
      <c r="V170" s="871"/>
      <c r="W170" s="871"/>
      <c r="X170" s="871"/>
      <c r="Y170" s="871"/>
      <c r="Z170" s="1385"/>
      <c r="AA170" s="63"/>
      <c r="AB170" s="63"/>
      <c r="AC170" s="63"/>
      <c r="AD170" s="63"/>
      <c r="AE170" s="63"/>
      <c r="AF170" s="63"/>
      <c r="AG170" s="63"/>
      <c r="AH170" s="63"/>
    </row>
    <row r="171" spans="1:34" ht="30" customHeight="1">
      <c r="A171" s="1387"/>
      <c r="B171" s="1387"/>
      <c r="C171" s="1388"/>
      <c r="D171" s="1388"/>
      <c r="E171" s="1388"/>
      <c r="F171" s="1388"/>
      <c r="G171" s="1388"/>
      <c r="H171" s="1388"/>
      <c r="I171" s="1388"/>
      <c r="J171" s="1388"/>
      <c r="K171" s="1388"/>
      <c r="L171" s="1388"/>
      <c r="M171" s="1388"/>
      <c r="N171" s="3384"/>
      <c r="O171" s="3384"/>
      <c r="P171" s="1389"/>
      <c r="Q171" s="1390"/>
      <c r="R171" s="1390"/>
      <c r="S171" s="1390"/>
      <c r="T171" s="1390"/>
      <c r="U171" s="871"/>
      <c r="V171" s="871"/>
      <c r="W171" s="871"/>
      <c r="X171" s="871"/>
      <c r="Y171" s="871"/>
      <c r="Z171" s="871"/>
      <c r="AA171" s="63"/>
      <c r="AB171" s="63"/>
      <c r="AC171" s="63"/>
      <c r="AD171" s="63"/>
      <c r="AE171" s="63"/>
      <c r="AF171" s="63"/>
      <c r="AG171" s="63"/>
      <c r="AH171" s="63"/>
    </row>
    <row r="172" spans="1:34">
      <c r="A172" s="616" t="s">
        <v>317</v>
      </c>
      <c r="B172" s="379"/>
      <c r="C172" s="379"/>
      <c r="D172" s="379"/>
      <c r="E172" s="379"/>
      <c r="F172" s="379"/>
      <c r="G172" s="379"/>
      <c r="H172" s="379"/>
      <c r="I172" s="379"/>
      <c r="J172" s="379"/>
      <c r="K172" s="379"/>
      <c r="L172" s="379"/>
      <c r="M172" s="379"/>
      <c r="N172" s="379"/>
      <c r="O172" s="379"/>
      <c r="T172" s="1390" t="str">
        <f>"個別票"&amp;U172</f>
        <v>個別票10</v>
      </c>
      <c r="U172" s="871">
        <f>U153+1</f>
        <v>10</v>
      </c>
      <c r="V172" s="871"/>
      <c r="W172" s="871"/>
      <c r="X172" s="871"/>
      <c r="Y172" s="871"/>
      <c r="Z172" s="871"/>
      <c r="AA172" s="63"/>
      <c r="AB172" s="63"/>
      <c r="AC172" s="63"/>
      <c r="AD172" s="63"/>
      <c r="AE172" s="63"/>
      <c r="AF172" s="63"/>
      <c r="AG172" s="63"/>
      <c r="AH172" s="63"/>
    </row>
    <row r="173" spans="1:34">
      <c r="A173" s="379" t="s">
        <v>336</v>
      </c>
      <c r="B173" s="619"/>
      <c r="C173" s="619"/>
      <c r="D173" s="619"/>
      <c r="E173" s="619"/>
      <c r="F173" s="619"/>
      <c r="G173" s="619"/>
      <c r="H173" s="619"/>
      <c r="I173" s="619"/>
      <c r="J173" s="619"/>
      <c r="K173" s="619"/>
      <c r="L173" s="619"/>
      <c r="M173" s="619"/>
      <c r="N173" s="379"/>
      <c r="O173" s="379"/>
      <c r="T173" s="1390"/>
      <c r="U173" s="871"/>
      <c r="V173" s="871"/>
      <c r="W173" s="871"/>
      <c r="X173" s="871"/>
      <c r="Y173" s="871"/>
      <c r="Z173" s="871"/>
      <c r="AA173" s="63"/>
      <c r="AB173" s="63"/>
      <c r="AC173" s="63"/>
      <c r="AD173" s="63"/>
      <c r="AE173" s="63"/>
      <c r="AF173" s="63"/>
      <c r="AG173" s="63"/>
      <c r="AH173" s="63"/>
    </row>
    <row r="174" spans="1:34" ht="22.5" customHeight="1">
      <c r="A174" s="3403" t="s">
        <v>335</v>
      </c>
      <c r="B174" s="3403"/>
      <c r="C174" s="3403"/>
      <c r="D174" s="3403"/>
      <c r="E174" s="3403"/>
      <c r="F174" s="3403"/>
      <c r="G174" s="3403"/>
      <c r="H174" s="3403"/>
      <c r="I174" s="3403"/>
      <c r="J174" s="3403"/>
      <c r="K174" s="3403"/>
      <c r="L174" s="3403"/>
      <c r="M174" s="3403"/>
      <c r="N174" s="3403"/>
      <c r="O174" s="3403"/>
      <c r="P174" s="3403"/>
      <c r="Q174" s="3403"/>
      <c r="R174" s="3403"/>
      <c r="S174" s="3403"/>
      <c r="T174" s="1390"/>
      <c r="U174" s="871"/>
      <c r="V174" s="871"/>
      <c r="W174" s="871"/>
      <c r="X174" s="871"/>
      <c r="Y174" s="871"/>
      <c r="Z174" s="1385"/>
      <c r="AA174" s="63"/>
      <c r="AB174" s="63"/>
      <c r="AC174" s="63"/>
      <c r="AD174" s="63"/>
      <c r="AE174" s="63"/>
      <c r="AF174" s="63"/>
      <c r="AG174" s="63"/>
      <c r="AH174" s="63"/>
    </row>
    <row r="175" spans="1:34" ht="18" customHeight="1">
      <c r="A175" s="858" t="s">
        <v>147</v>
      </c>
      <c r="B175" s="619"/>
      <c r="C175" s="619"/>
      <c r="D175" s="619"/>
      <c r="E175" s="619"/>
      <c r="F175" s="619"/>
      <c r="G175" s="619"/>
      <c r="H175" s="619"/>
      <c r="I175" s="619"/>
      <c r="J175" s="619"/>
      <c r="K175" s="619"/>
      <c r="L175" s="619"/>
      <c r="M175" s="619"/>
      <c r="N175" s="379"/>
      <c r="O175" s="379"/>
      <c r="T175" s="1390"/>
      <c r="U175" s="871"/>
      <c r="V175" s="871"/>
      <c r="W175" s="871"/>
      <c r="X175" s="871"/>
      <c r="Y175" s="871"/>
      <c r="Z175" s="1385"/>
      <c r="AA175" s="63"/>
      <c r="AB175" s="63"/>
      <c r="AC175" s="63"/>
      <c r="AD175" s="63"/>
      <c r="AE175" s="63"/>
      <c r="AF175" s="63"/>
      <c r="AG175" s="63"/>
      <c r="AH175" s="63"/>
    </row>
    <row r="176" spans="1:34" ht="39.950000000000003" customHeight="1">
      <c r="A176" s="3404" t="s">
        <v>148</v>
      </c>
      <c r="B176" s="3405"/>
      <c r="C176" s="3406"/>
      <c r="D176" s="3407" t="str">
        <f>報6!D177</f>
        <v>事業所名を入力10</v>
      </c>
      <c r="E176" s="3408"/>
      <c r="F176" s="3408"/>
      <c r="G176" s="3408"/>
      <c r="H176" s="3408"/>
      <c r="I176" s="3408"/>
      <c r="J176" s="3408"/>
      <c r="K176" s="3408"/>
      <c r="L176" s="3408"/>
      <c r="M176" s="3408"/>
      <c r="N176" s="3408"/>
      <c r="O176" s="3408"/>
      <c r="P176" s="3408"/>
      <c r="Q176" s="3408"/>
      <c r="R176" s="3408"/>
      <c r="S176" s="3409"/>
      <c r="T176" s="1391"/>
      <c r="U176" s="1395"/>
      <c r="V176" s="871"/>
      <c r="W176" s="871"/>
      <c r="X176" s="871"/>
      <c r="Y176" s="871"/>
      <c r="Z176" s="1385"/>
      <c r="AA176" s="63"/>
      <c r="AB176" s="63"/>
      <c r="AC176" s="63"/>
      <c r="AD176" s="63"/>
      <c r="AE176" s="63"/>
      <c r="AF176" s="63"/>
      <c r="AG176" s="63"/>
      <c r="AH176" s="63"/>
    </row>
    <row r="177" spans="1:34" ht="39.950000000000003" customHeight="1">
      <c r="A177" s="3072" t="s">
        <v>149</v>
      </c>
      <c r="B177" s="3410"/>
      <c r="C177" s="3411"/>
      <c r="D177" s="2820"/>
      <c r="E177" s="2821"/>
      <c r="F177" s="2821"/>
      <c r="G177" s="2821"/>
      <c r="H177" s="2821"/>
      <c r="I177" s="2821"/>
      <c r="J177" s="2821"/>
      <c r="K177" s="2821"/>
      <c r="L177" s="2821"/>
      <c r="M177" s="2821"/>
      <c r="N177" s="2821"/>
      <c r="O177" s="2821"/>
      <c r="P177" s="2821"/>
      <c r="Q177" s="2821"/>
      <c r="R177" s="2821"/>
      <c r="S177" s="2822"/>
      <c r="T177" s="1391"/>
      <c r="U177" s="1395"/>
      <c r="V177" s="871"/>
      <c r="W177" s="871"/>
      <c r="X177" s="871"/>
      <c r="Y177" s="871"/>
      <c r="Z177" s="1385"/>
      <c r="AA177" s="63"/>
      <c r="AB177" s="63"/>
      <c r="AC177" s="63"/>
      <c r="AD177" s="63"/>
      <c r="AE177" s="63"/>
      <c r="AF177" s="63"/>
      <c r="AG177" s="63"/>
      <c r="AH177" s="63"/>
    </row>
    <row r="178" spans="1:34" ht="27" customHeight="1">
      <c r="A178" s="3052" t="s">
        <v>150</v>
      </c>
      <c r="B178" s="3053"/>
      <c r="C178" s="3054"/>
      <c r="D178" s="3412"/>
      <c r="E178" s="3413"/>
      <c r="F178" s="3413"/>
      <c r="G178" s="877" t="s">
        <v>171</v>
      </c>
      <c r="H178" s="2808" t="s">
        <v>241</v>
      </c>
      <c r="I178" s="2809"/>
      <c r="J178" s="3414" t="str">
        <f ca="1">報6!H179</f>
        <v/>
      </c>
      <c r="K178" s="3415"/>
      <c r="L178" s="3415"/>
      <c r="M178" s="877" t="s">
        <v>167</v>
      </c>
      <c r="N178" s="2808" t="s">
        <v>242</v>
      </c>
      <c r="O178" s="2885"/>
      <c r="P178" s="2809"/>
      <c r="Q178" s="3416"/>
      <c r="R178" s="3070"/>
      <c r="S178" s="3071"/>
      <c r="T178" s="1392"/>
      <c r="U178" s="1395"/>
      <c r="V178" s="871"/>
      <c r="W178" s="871"/>
      <c r="X178" s="871"/>
      <c r="Y178" s="871"/>
      <c r="Z178" s="1385"/>
      <c r="AA178" s="63"/>
      <c r="AB178" s="63"/>
      <c r="AC178" s="63"/>
      <c r="AD178" s="63"/>
      <c r="AE178" s="63"/>
      <c r="AF178" s="63"/>
      <c r="AG178" s="63"/>
      <c r="AH178" s="63"/>
    </row>
    <row r="179" spans="1:34" ht="30" customHeight="1">
      <c r="A179" s="3417" t="s">
        <v>3147</v>
      </c>
      <c r="B179" s="3418"/>
      <c r="C179" s="3419"/>
      <c r="D179" s="3380"/>
      <c r="E179" s="3381"/>
      <c r="F179" s="3381"/>
      <c r="G179" s="3382"/>
      <c r="H179" s="2808" t="s">
        <v>153</v>
      </c>
      <c r="I179" s="2809"/>
      <c r="J179" s="3380"/>
      <c r="K179" s="3381"/>
      <c r="L179" s="3381"/>
      <c r="M179" s="3382"/>
      <c r="T179" s="1390"/>
      <c r="U179" s="871"/>
      <c r="V179" s="871"/>
      <c r="W179" s="871"/>
      <c r="X179" s="871"/>
      <c r="Y179" s="871"/>
      <c r="Z179" s="1385"/>
      <c r="AA179" s="63"/>
      <c r="AB179" s="63"/>
      <c r="AC179" s="63"/>
      <c r="AD179" s="63"/>
      <c r="AE179" s="63"/>
      <c r="AF179" s="63"/>
      <c r="AG179" s="63"/>
      <c r="AH179" s="63"/>
    </row>
    <row r="180" spans="1:34" ht="18" customHeight="1">
      <c r="A180" s="403"/>
      <c r="B180" s="403"/>
      <c r="C180" s="403"/>
      <c r="D180" s="893"/>
      <c r="E180" s="893"/>
      <c r="F180" s="893"/>
      <c r="G180" s="893"/>
      <c r="H180" s="404"/>
      <c r="I180" s="404"/>
      <c r="J180" s="893"/>
      <c r="K180" s="893"/>
      <c r="L180" s="893"/>
      <c r="T180" s="1390"/>
      <c r="U180" s="871"/>
      <c r="V180" s="871"/>
      <c r="W180" s="871"/>
      <c r="X180" s="871"/>
      <c r="Y180" s="871"/>
      <c r="Z180" s="1385"/>
      <c r="AA180" s="63"/>
      <c r="AB180" s="63"/>
      <c r="AC180" s="63"/>
      <c r="AD180" s="63"/>
      <c r="AE180" s="63"/>
      <c r="AF180" s="63"/>
      <c r="AG180" s="63"/>
      <c r="AH180" s="63"/>
    </row>
    <row r="181" spans="1:34" s="141" customFormat="1" ht="19.5" customHeight="1">
      <c r="A181" s="3383" t="s">
        <v>334</v>
      </c>
      <c r="B181" s="3383"/>
      <c r="C181" s="3383"/>
      <c r="D181" s="3383"/>
      <c r="E181" s="3383"/>
      <c r="F181" s="3383"/>
      <c r="G181" s="3383"/>
      <c r="H181" s="3383"/>
      <c r="I181" s="3383"/>
      <c r="J181" s="3383"/>
      <c r="K181" s="3383"/>
      <c r="L181" s="3383"/>
      <c r="M181" s="3383"/>
      <c r="N181" s="3383"/>
      <c r="O181" s="3383"/>
      <c r="P181" s="3383"/>
      <c r="Q181" s="3383"/>
      <c r="R181" s="3383"/>
      <c r="S181" s="3383"/>
      <c r="T181" s="1393"/>
      <c r="U181" s="894"/>
      <c r="V181" s="871"/>
      <c r="W181" s="871"/>
      <c r="X181" s="871"/>
      <c r="Y181" s="871"/>
      <c r="Z181" s="1385"/>
      <c r="AA181" s="895"/>
      <c r="AB181" s="63"/>
      <c r="AC181" s="63"/>
      <c r="AD181" s="63"/>
      <c r="AE181" s="63"/>
      <c r="AF181" s="63"/>
      <c r="AG181" s="63"/>
      <c r="AH181" s="63"/>
    </row>
    <row r="182" spans="1:34" ht="14.25" customHeight="1">
      <c r="A182" s="823"/>
      <c r="B182" s="826"/>
      <c r="C182" s="826"/>
      <c r="D182" s="826"/>
      <c r="E182" s="826"/>
      <c r="F182" s="826"/>
      <c r="G182" s="826"/>
      <c r="H182" s="826"/>
      <c r="I182" s="826"/>
      <c r="J182" s="826"/>
      <c r="K182" s="826"/>
      <c r="L182" s="827"/>
      <c r="M182" s="827"/>
      <c r="N182" s="827"/>
      <c r="O182" s="827"/>
      <c r="T182" s="1390"/>
      <c r="U182" s="871"/>
      <c r="V182" s="871"/>
      <c r="W182" s="871"/>
      <c r="X182" s="871"/>
      <c r="Y182" s="871"/>
      <c r="Z182" s="1385"/>
      <c r="AA182" s="63"/>
      <c r="AB182" s="63"/>
      <c r="AC182" s="63"/>
      <c r="AD182" s="63"/>
      <c r="AE182" s="63"/>
      <c r="AF182" s="63"/>
      <c r="AG182" s="63"/>
      <c r="AH182" s="63"/>
    </row>
    <row r="183" spans="1:34">
      <c r="A183" s="823" t="s">
        <v>3552</v>
      </c>
      <c r="B183" s="826"/>
      <c r="C183" s="826"/>
      <c r="D183" s="826"/>
      <c r="E183" s="826"/>
      <c r="F183" s="826"/>
      <c r="G183" s="826"/>
      <c r="H183" s="826"/>
      <c r="I183" s="826"/>
      <c r="J183" s="826"/>
      <c r="K183" s="826"/>
      <c r="L183" s="827"/>
      <c r="M183" s="827"/>
      <c r="N183" s="827"/>
      <c r="O183" s="827"/>
      <c r="P183" t="str">
        <f>IFERROR(VLOOKUP(M177,#REF!,2,0),"")</f>
        <v/>
      </c>
      <c r="T183" s="1390"/>
      <c r="U183" s="871"/>
      <c r="V183" s="871"/>
      <c r="W183" s="871"/>
      <c r="X183" s="871"/>
      <c r="Y183" s="871"/>
      <c r="Z183" s="1385"/>
      <c r="AA183" s="63"/>
      <c r="AB183" s="63"/>
      <c r="AC183" s="63"/>
      <c r="AD183" s="63"/>
      <c r="AE183" s="63"/>
      <c r="AF183" s="63"/>
      <c r="AG183" s="63"/>
      <c r="AH183" s="63"/>
    </row>
    <row r="184" spans="1:34" ht="20.25" customHeight="1">
      <c r="A184" s="2754"/>
      <c r="B184" s="2756"/>
      <c r="C184" s="2784" t="s">
        <v>337</v>
      </c>
      <c r="D184" s="2785"/>
      <c r="E184" s="2785"/>
      <c r="F184" s="2785"/>
      <c r="G184" s="2785"/>
      <c r="H184" s="2786"/>
      <c r="I184" s="2784" t="s">
        <v>3143</v>
      </c>
      <c r="J184" s="2785"/>
      <c r="K184" s="2785"/>
      <c r="L184" s="2785"/>
      <c r="M184" s="2786"/>
      <c r="T184" s="1390"/>
      <c r="U184" s="871"/>
      <c r="V184" s="871"/>
      <c r="W184" s="871"/>
      <c r="X184" s="871"/>
      <c r="Y184" s="871"/>
      <c r="Z184" s="1385"/>
      <c r="AA184" s="63"/>
      <c r="AB184" s="63"/>
      <c r="AC184" s="63"/>
      <c r="AD184" s="63"/>
      <c r="AE184" s="63"/>
      <c r="AF184" s="63"/>
      <c r="AG184" s="63"/>
      <c r="AH184" s="63"/>
    </row>
    <row r="185" spans="1:34" ht="20.100000000000001" customHeight="1">
      <c r="A185" s="3390" t="s">
        <v>122</v>
      </c>
      <c r="B185" s="3391"/>
      <c r="C185" s="3392" t="str">
        <f ca="1">報6!C185</f>
        <v/>
      </c>
      <c r="D185" s="3393"/>
      <c r="E185" s="3393"/>
      <c r="F185" s="3393"/>
      <c r="G185" s="2792" t="s">
        <v>3165</v>
      </c>
      <c r="H185" s="3090"/>
      <c r="I185" s="3156" t="str">
        <f ca="1">報6!I185</f>
        <v/>
      </c>
      <c r="J185" s="3096"/>
      <c r="K185" s="3096"/>
      <c r="L185" s="2792" t="s">
        <v>3142</v>
      </c>
      <c r="M185" s="2015" t="str">
        <f>報6!N185</f>
        <v>　</v>
      </c>
      <c r="T185" s="1390"/>
      <c r="U185" s="871"/>
      <c r="V185" s="871"/>
      <c r="W185" s="871"/>
      <c r="X185" s="871"/>
      <c r="Y185" s="871"/>
      <c r="Z185" s="1385"/>
      <c r="AA185" s="63"/>
      <c r="AB185" s="63"/>
      <c r="AC185" s="63"/>
      <c r="AD185" s="63"/>
      <c r="AE185" s="63"/>
      <c r="AF185" s="63"/>
      <c r="AG185" s="63"/>
      <c r="AH185" s="63"/>
    </row>
    <row r="186" spans="1:34" ht="22.15" customHeight="1">
      <c r="A186" s="2753">
        <f>IF(計1!$D$28="","",計1!$D$28-1)</f>
        <v>2025</v>
      </c>
      <c r="B186" s="2756"/>
      <c r="C186" s="3394"/>
      <c r="D186" s="3395"/>
      <c r="E186" s="3395"/>
      <c r="F186" s="3395"/>
      <c r="G186" s="3158"/>
      <c r="H186" s="3396"/>
      <c r="I186" s="3157"/>
      <c r="J186" s="3097"/>
      <c r="K186" s="3097"/>
      <c r="L186" s="3158"/>
      <c r="M186" s="2020"/>
      <c r="N186" s="827"/>
      <c r="O186" s="827"/>
      <c r="P186" s="827"/>
      <c r="Q186" s="827"/>
      <c r="R186" s="827"/>
      <c r="S186" s="827"/>
      <c r="T186" s="1394"/>
      <c r="U186" s="889"/>
      <c r="V186" s="871"/>
      <c r="W186" s="871"/>
      <c r="X186" s="871"/>
      <c r="Y186" s="871"/>
      <c r="Z186" s="1385"/>
      <c r="AA186" s="63"/>
      <c r="AB186" s="63"/>
      <c r="AC186" s="63"/>
      <c r="AD186" s="63"/>
      <c r="AE186" s="63"/>
      <c r="AF186" s="63"/>
      <c r="AG186" s="63"/>
      <c r="AH186" s="63"/>
    </row>
    <row r="187" spans="1:34" ht="22.15" customHeight="1">
      <c r="A187" s="2772" t="s">
        <v>4155</v>
      </c>
      <c r="B187" s="3397"/>
      <c r="C187" s="3398"/>
      <c r="D187" s="3399"/>
      <c r="E187" s="3399"/>
      <c r="F187" s="3399"/>
      <c r="G187" s="2792" t="s">
        <v>3165</v>
      </c>
      <c r="H187" s="3090"/>
      <c r="I187" s="3372"/>
      <c r="J187" s="3373"/>
      <c r="K187" s="3373"/>
      <c r="L187" s="2792" t="s">
        <v>3142</v>
      </c>
      <c r="M187" s="2015" t="str">
        <f>IF(OR(I187=0,I187=""),"",M185)</f>
        <v/>
      </c>
      <c r="N187" s="827"/>
      <c r="O187" s="827"/>
      <c r="P187" s="827"/>
      <c r="Q187" s="827"/>
      <c r="R187" s="827"/>
      <c r="S187" s="827"/>
      <c r="T187" s="1394"/>
      <c r="U187" s="889"/>
      <c r="V187" s="871"/>
      <c r="W187" s="871"/>
      <c r="X187" s="871"/>
      <c r="Y187" s="871"/>
      <c r="Z187" s="1385"/>
      <c r="AA187" s="63"/>
      <c r="AB187" s="63"/>
      <c r="AC187" s="63"/>
      <c r="AD187" s="63"/>
      <c r="AE187" s="63"/>
      <c r="AF187" s="63"/>
      <c r="AG187" s="63"/>
      <c r="AH187" s="63"/>
    </row>
    <row r="188" spans="1:34" ht="22.15" customHeight="1">
      <c r="A188" s="3377">
        <f>IF(計1!$D$28="","",計1!$G$28)</f>
        <v>2027</v>
      </c>
      <c r="B188" s="3164"/>
      <c r="C188" s="3400"/>
      <c r="D188" s="3401"/>
      <c r="E188" s="3401"/>
      <c r="F188" s="3401"/>
      <c r="G188" s="3376"/>
      <c r="H188" s="3402"/>
      <c r="I188" s="3374"/>
      <c r="J188" s="3375"/>
      <c r="K188" s="3375"/>
      <c r="L188" s="3376"/>
      <c r="M188" s="2789"/>
      <c r="T188" s="1390"/>
      <c r="U188" s="871"/>
      <c r="V188" s="871"/>
      <c r="W188" s="871"/>
      <c r="X188" s="871"/>
      <c r="Y188" s="871"/>
      <c r="Z188" s="1385"/>
      <c r="AA188" s="63"/>
      <c r="AB188" s="63"/>
      <c r="AC188" s="63"/>
      <c r="AD188" s="63"/>
      <c r="AE188" s="63"/>
      <c r="AF188" s="63"/>
      <c r="AG188" s="63"/>
      <c r="AH188" s="63"/>
    </row>
    <row r="189" spans="1:34" ht="22.15" customHeight="1">
      <c r="A189" s="897"/>
      <c r="B189" s="898" t="s">
        <v>348</v>
      </c>
      <c r="C189" s="899"/>
      <c r="D189" s="3378" t="str">
        <f ca="1">IF(OR(C185=0,C187=""),"",INT((C185-C187)/C185*10000)/100)</f>
        <v/>
      </c>
      <c r="E189" s="3379"/>
      <c r="F189" s="3379"/>
      <c r="G189" s="3385" t="s">
        <v>134</v>
      </c>
      <c r="H189" s="3386"/>
      <c r="I189" s="3387" t="str">
        <f ca="1">IF(OR(I185=0,I187=""),"",INT((I185-I187)/I185*10000)/100)</f>
        <v/>
      </c>
      <c r="J189" s="3388"/>
      <c r="K189" s="3388"/>
      <c r="L189" s="3379" t="s">
        <v>306</v>
      </c>
      <c r="M189" s="3389"/>
      <c r="T189" s="1390"/>
      <c r="U189" s="871"/>
      <c r="V189" s="871"/>
      <c r="W189" s="871"/>
      <c r="X189" s="871"/>
      <c r="Y189" s="871"/>
      <c r="Z189" s="1385"/>
      <c r="AA189" s="63"/>
      <c r="AB189" s="63"/>
      <c r="AC189" s="63"/>
      <c r="AD189" s="63"/>
      <c r="AE189" s="63"/>
      <c r="AF189" s="63"/>
      <c r="AG189" s="63"/>
      <c r="AH189" s="63"/>
    </row>
    <row r="190" spans="1:34" ht="30" customHeight="1">
      <c r="A190" s="1387"/>
      <c r="B190" s="1387"/>
      <c r="C190" s="1388"/>
      <c r="D190" s="1388"/>
      <c r="E190" s="1388"/>
      <c r="F190" s="1388"/>
      <c r="G190" s="1388"/>
      <c r="H190" s="1388"/>
      <c r="I190" s="1388"/>
      <c r="J190" s="1388"/>
      <c r="K190" s="1388"/>
      <c r="L190" s="1388"/>
      <c r="M190" s="1388"/>
      <c r="N190" s="3384"/>
      <c r="O190" s="3384"/>
      <c r="P190" s="1389"/>
      <c r="Q190" s="1390"/>
      <c r="R190" s="1390"/>
      <c r="S190" s="1390"/>
      <c r="T190" s="1390"/>
      <c r="U190" s="871"/>
      <c r="V190" s="871"/>
      <c r="W190" s="871"/>
      <c r="X190" s="871"/>
      <c r="Y190" s="871"/>
      <c r="Z190" s="871"/>
      <c r="AA190" s="63"/>
      <c r="AB190" s="63"/>
      <c r="AC190" s="63"/>
      <c r="AD190" s="63"/>
      <c r="AE190" s="63"/>
      <c r="AF190" s="63"/>
      <c r="AG190" s="63"/>
      <c r="AH190" s="63"/>
    </row>
    <row r="191" spans="1:34">
      <c r="A191" s="616" t="s">
        <v>317</v>
      </c>
      <c r="B191" s="379"/>
      <c r="C191" s="379"/>
      <c r="D191" s="379"/>
      <c r="E191" s="379"/>
      <c r="F191" s="379"/>
      <c r="G191" s="379"/>
      <c r="H191" s="379"/>
      <c r="I191" s="379"/>
      <c r="J191" s="379"/>
      <c r="K191" s="379"/>
      <c r="L191" s="379"/>
      <c r="M191" s="379"/>
      <c r="N191" s="379"/>
      <c r="O191" s="379"/>
      <c r="T191" s="1390" t="str">
        <f>"個別票"&amp;U191</f>
        <v>個別票11</v>
      </c>
      <c r="U191" s="871">
        <f>U172+1</f>
        <v>11</v>
      </c>
      <c r="V191" s="871"/>
      <c r="W191" s="871"/>
      <c r="X191" s="871"/>
      <c r="Y191" s="871"/>
      <c r="Z191" s="871"/>
      <c r="AA191" s="63"/>
      <c r="AB191" s="63"/>
      <c r="AC191" s="63"/>
      <c r="AD191" s="63"/>
      <c r="AE191" s="63"/>
      <c r="AF191" s="63"/>
      <c r="AG191" s="63"/>
      <c r="AH191" s="63"/>
    </row>
    <row r="192" spans="1:34">
      <c r="A192" s="379" t="s">
        <v>336</v>
      </c>
      <c r="B192" s="619"/>
      <c r="C192" s="619"/>
      <c r="D192" s="619"/>
      <c r="E192" s="619"/>
      <c r="F192" s="619"/>
      <c r="G192" s="619"/>
      <c r="H192" s="619"/>
      <c r="I192" s="619"/>
      <c r="J192" s="619"/>
      <c r="K192" s="619"/>
      <c r="L192" s="619"/>
      <c r="M192" s="619"/>
      <c r="N192" s="379"/>
      <c r="O192" s="379"/>
      <c r="T192" s="1390"/>
      <c r="U192" s="871"/>
      <c r="V192" s="871"/>
      <c r="W192" s="871"/>
      <c r="X192" s="871"/>
      <c r="Y192" s="871"/>
      <c r="Z192" s="871"/>
      <c r="AA192" s="63"/>
      <c r="AB192" s="63"/>
      <c r="AC192" s="63"/>
      <c r="AD192" s="63"/>
      <c r="AE192" s="63"/>
      <c r="AF192" s="63"/>
      <c r="AG192" s="63"/>
      <c r="AH192" s="63"/>
    </row>
    <row r="193" spans="1:34" ht="22.5" customHeight="1">
      <c r="A193" s="3403" t="s">
        <v>335</v>
      </c>
      <c r="B193" s="3403"/>
      <c r="C193" s="3403"/>
      <c r="D193" s="3403"/>
      <c r="E193" s="3403"/>
      <c r="F193" s="3403"/>
      <c r="G193" s="3403"/>
      <c r="H193" s="3403"/>
      <c r="I193" s="3403"/>
      <c r="J193" s="3403"/>
      <c r="K193" s="3403"/>
      <c r="L193" s="3403"/>
      <c r="M193" s="3403"/>
      <c r="N193" s="3403"/>
      <c r="O193" s="3403"/>
      <c r="P193" s="3403"/>
      <c r="Q193" s="3403"/>
      <c r="R193" s="3403"/>
      <c r="S193" s="3403"/>
      <c r="T193" s="1390"/>
      <c r="U193" s="871"/>
      <c r="V193" s="871"/>
      <c r="W193" s="871"/>
      <c r="X193" s="871"/>
      <c r="Y193" s="871"/>
      <c r="Z193" s="1385"/>
      <c r="AA193" s="63"/>
      <c r="AB193" s="63"/>
      <c r="AC193" s="63"/>
      <c r="AD193" s="63"/>
      <c r="AE193" s="63"/>
      <c r="AF193" s="63"/>
      <c r="AG193" s="63"/>
      <c r="AH193" s="63"/>
    </row>
    <row r="194" spans="1:34" ht="18" customHeight="1">
      <c r="A194" s="858" t="s">
        <v>147</v>
      </c>
      <c r="B194" s="619"/>
      <c r="C194" s="619"/>
      <c r="D194" s="619"/>
      <c r="E194" s="619"/>
      <c r="F194" s="619"/>
      <c r="G194" s="619"/>
      <c r="H194" s="619"/>
      <c r="I194" s="619"/>
      <c r="J194" s="619"/>
      <c r="K194" s="619"/>
      <c r="L194" s="619"/>
      <c r="M194" s="619"/>
      <c r="N194" s="379"/>
      <c r="O194" s="379"/>
      <c r="T194" s="1390"/>
      <c r="U194" s="871"/>
      <c r="V194" s="871"/>
      <c r="W194" s="871"/>
      <c r="X194" s="871"/>
      <c r="Y194" s="871"/>
      <c r="Z194" s="1385"/>
      <c r="AA194" s="63"/>
      <c r="AB194" s="63"/>
      <c r="AC194" s="63"/>
      <c r="AD194" s="63"/>
      <c r="AE194" s="63"/>
      <c r="AF194" s="63"/>
      <c r="AG194" s="63"/>
      <c r="AH194" s="63"/>
    </row>
    <row r="195" spans="1:34" ht="39.950000000000003" customHeight="1">
      <c r="A195" s="3404" t="s">
        <v>148</v>
      </c>
      <c r="B195" s="3405"/>
      <c r="C195" s="3406"/>
      <c r="D195" s="3407" t="str">
        <f>報6!D196</f>
        <v>事業所名を入力11</v>
      </c>
      <c r="E195" s="3408"/>
      <c r="F195" s="3408"/>
      <c r="G195" s="3408"/>
      <c r="H195" s="3408"/>
      <c r="I195" s="3408"/>
      <c r="J195" s="3408"/>
      <c r="K195" s="3408"/>
      <c r="L195" s="3408"/>
      <c r="M195" s="3408"/>
      <c r="N195" s="3408"/>
      <c r="O195" s="3408"/>
      <c r="P195" s="3408"/>
      <c r="Q195" s="3408"/>
      <c r="R195" s="3408"/>
      <c r="S195" s="3409"/>
      <c r="T195" s="1391"/>
      <c r="U195" s="1395"/>
      <c r="V195" s="871"/>
      <c r="W195" s="871"/>
      <c r="X195" s="871"/>
      <c r="Y195" s="871"/>
      <c r="Z195" s="1385"/>
      <c r="AA195" s="63"/>
      <c r="AB195" s="63"/>
      <c r="AC195" s="63"/>
      <c r="AD195" s="63"/>
      <c r="AE195" s="63"/>
      <c r="AF195" s="63"/>
      <c r="AG195" s="63"/>
      <c r="AH195" s="63"/>
    </row>
    <row r="196" spans="1:34" ht="39.950000000000003" customHeight="1">
      <c r="A196" s="3072" t="s">
        <v>149</v>
      </c>
      <c r="B196" s="3410"/>
      <c r="C196" s="3411"/>
      <c r="D196" s="2820"/>
      <c r="E196" s="2821"/>
      <c r="F196" s="2821"/>
      <c r="G196" s="2821"/>
      <c r="H196" s="2821"/>
      <c r="I196" s="2821"/>
      <c r="J196" s="2821"/>
      <c r="K196" s="2821"/>
      <c r="L196" s="2821"/>
      <c r="M196" s="2821"/>
      <c r="N196" s="2821"/>
      <c r="O196" s="2821"/>
      <c r="P196" s="2821"/>
      <c r="Q196" s="2821"/>
      <c r="R196" s="2821"/>
      <c r="S196" s="2822"/>
      <c r="T196" s="1391"/>
      <c r="U196" s="1395"/>
      <c r="V196" s="871"/>
      <c r="W196" s="871"/>
      <c r="X196" s="871"/>
      <c r="Y196" s="871"/>
      <c r="Z196" s="1385"/>
      <c r="AA196" s="63"/>
      <c r="AB196" s="63"/>
      <c r="AC196" s="63"/>
      <c r="AD196" s="63"/>
      <c r="AE196" s="63"/>
      <c r="AF196" s="63"/>
      <c r="AG196" s="63"/>
      <c r="AH196" s="63"/>
    </row>
    <row r="197" spans="1:34" ht="27" customHeight="1">
      <c r="A197" s="3052" t="s">
        <v>150</v>
      </c>
      <c r="B197" s="3053"/>
      <c r="C197" s="3054"/>
      <c r="D197" s="3412"/>
      <c r="E197" s="3413"/>
      <c r="F197" s="3413"/>
      <c r="G197" s="877" t="s">
        <v>171</v>
      </c>
      <c r="H197" s="2808" t="s">
        <v>241</v>
      </c>
      <c r="I197" s="2809"/>
      <c r="J197" s="3414" t="str">
        <f ca="1">報6!H198</f>
        <v/>
      </c>
      <c r="K197" s="3415"/>
      <c r="L197" s="3415"/>
      <c r="M197" s="877" t="s">
        <v>167</v>
      </c>
      <c r="N197" s="2808" t="s">
        <v>242</v>
      </c>
      <c r="O197" s="2885"/>
      <c r="P197" s="2809"/>
      <c r="Q197" s="3416"/>
      <c r="R197" s="3070"/>
      <c r="S197" s="3071"/>
      <c r="T197" s="1392"/>
      <c r="U197" s="1395"/>
      <c r="V197" s="871"/>
      <c r="W197" s="871"/>
      <c r="X197" s="871"/>
      <c r="Y197" s="871"/>
      <c r="Z197" s="1385"/>
      <c r="AA197" s="63"/>
      <c r="AB197" s="63"/>
      <c r="AC197" s="63"/>
      <c r="AD197" s="63"/>
      <c r="AE197" s="63"/>
      <c r="AF197" s="63"/>
      <c r="AG197" s="63"/>
      <c r="AH197" s="63"/>
    </row>
    <row r="198" spans="1:34" ht="30" customHeight="1">
      <c r="A198" s="3417" t="s">
        <v>3147</v>
      </c>
      <c r="B198" s="3418"/>
      <c r="C198" s="3419"/>
      <c r="D198" s="3380"/>
      <c r="E198" s="3381"/>
      <c r="F198" s="3381"/>
      <c r="G198" s="3382"/>
      <c r="H198" s="2808" t="s">
        <v>153</v>
      </c>
      <c r="I198" s="2809"/>
      <c r="J198" s="3380"/>
      <c r="K198" s="3381"/>
      <c r="L198" s="3381"/>
      <c r="M198" s="3382"/>
      <c r="T198" s="1390"/>
      <c r="U198" s="871"/>
      <c r="V198" s="871"/>
      <c r="W198" s="871"/>
      <c r="X198" s="871"/>
      <c r="Y198" s="871"/>
      <c r="Z198" s="1385"/>
      <c r="AA198" s="63"/>
      <c r="AB198" s="63"/>
      <c r="AC198" s="63"/>
      <c r="AD198" s="63"/>
      <c r="AE198" s="63"/>
      <c r="AF198" s="63"/>
      <c r="AG198" s="63"/>
      <c r="AH198" s="63"/>
    </row>
    <row r="199" spans="1:34" ht="18" customHeight="1">
      <c r="A199" s="403"/>
      <c r="B199" s="403"/>
      <c r="C199" s="403"/>
      <c r="D199" s="893"/>
      <c r="E199" s="893"/>
      <c r="F199" s="893"/>
      <c r="G199" s="893"/>
      <c r="H199" s="404"/>
      <c r="I199" s="404"/>
      <c r="J199" s="893"/>
      <c r="K199" s="893"/>
      <c r="L199" s="893"/>
      <c r="T199" s="1390"/>
      <c r="U199" s="871"/>
      <c r="V199" s="871"/>
      <c r="W199" s="871"/>
      <c r="X199" s="871"/>
      <c r="Y199" s="871"/>
      <c r="Z199" s="1385"/>
      <c r="AA199" s="63"/>
      <c r="AB199" s="63"/>
      <c r="AC199" s="63"/>
      <c r="AD199" s="63"/>
      <c r="AE199" s="63"/>
      <c r="AF199" s="63"/>
      <c r="AG199" s="63"/>
      <c r="AH199" s="63"/>
    </row>
    <row r="200" spans="1:34" s="141" customFormat="1" ht="19.5" customHeight="1">
      <c r="A200" s="3383" t="s">
        <v>334</v>
      </c>
      <c r="B200" s="3383"/>
      <c r="C200" s="3383"/>
      <c r="D200" s="3383"/>
      <c r="E200" s="3383"/>
      <c r="F200" s="3383"/>
      <c r="G200" s="3383"/>
      <c r="H200" s="3383"/>
      <c r="I200" s="3383"/>
      <c r="J200" s="3383"/>
      <c r="K200" s="3383"/>
      <c r="L200" s="3383"/>
      <c r="M200" s="3383"/>
      <c r="N200" s="3383"/>
      <c r="O200" s="3383"/>
      <c r="P200" s="3383"/>
      <c r="Q200" s="3383"/>
      <c r="R200" s="3383"/>
      <c r="S200" s="3383"/>
      <c r="T200" s="1393"/>
      <c r="U200" s="894"/>
      <c r="V200" s="871"/>
      <c r="W200" s="871"/>
      <c r="X200" s="871"/>
      <c r="Y200" s="871"/>
      <c r="Z200" s="1385"/>
      <c r="AA200" s="895"/>
      <c r="AB200" s="63"/>
      <c r="AC200" s="63"/>
      <c r="AD200" s="63"/>
      <c r="AE200" s="63"/>
      <c r="AF200" s="63"/>
      <c r="AG200" s="63"/>
      <c r="AH200" s="63"/>
    </row>
    <row r="201" spans="1:34" ht="14.25" customHeight="1">
      <c r="A201" s="823"/>
      <c r="B201" s="826"/>
      <c r="C201" s="826"/>
      <c r="D201" s="826"/>
      <c r="E201" s="826"/>
      <c r="F201" s="826"/>
      <c r="G201" s="826"/>
      <c r="H201" s="826"/>
      <c r="I201" s="826"/>
      <c r="J201" s="826"/>
      <c r="K201" s="826"/>
      <c r="L201" s="827"/>
      <c r="M201" s="827"/>
      <c r="N201" s="827"/>
      <c r="O201" s="827"/>
      <c r="T201" s="1390"/>
      <c r="U201" s="871"/>
      <c r="V201" s="871"/>
      <c r="W201" s="871"/>
      <c r="X201" s="871"/>
      <c r="Y201" s="871"/>
      <c r="Z201" s="1385"/>
      <c r="AA201" s="63"/>
      <c r="AB201" s="63"/>
      <c r="AC201" s="63"/>
      <c r="AD201" s="63"/>
      <c r="AE201" s="63"/>
      <c r="AF201" s="63"/>
      <c r="AG201" s="63"/>
      <c r="AH201" s="63"/>
    </row>
    <row r="202" spans="1:34">
      <c r="A202" s="823" t="s">
        <v>3552</v>
      </c>
      <c r="B202" s="826"/>
      <c r="C202" s="826"/>
      <c r="D202" s="826"/>
      <c r="E202" s="826"/>
      <c r="F202" s="826"/>
      <c r="G202" s="826"/>
      <c r="H202" s="826"/>
      <c r="I202" s="826"/>
      <c r="J202" s="826"/>
      <c r="K202" s="826"/>
      <c r="L202" s="827"/>
      <c r="M202" s="827"/>
      <c r="N202" s="827"/>
      <c r="O202" s="827"/>
      <c r="P202" t="str">
        <f>IFERROR(VLOOKUP(M196,#REF!,2,0),"")</f>
        <v/>
      </c>
      <c r="T202" s="1390"/>
      <c r="U202" s="871"/>
      <c r="V202" s="871"/>
      <c r="W202" s="871"/>
      <c r="X202" s="871"/>
      <c r="Y202" s="871"/>
      <c r="Z202" s="1385"/>
      <c r="AA202" s="63"/>
      <c r="AB202" s="63"/>
      <c r="AC202" s="63"/>
      <c r="AD202" s="63"/>
      <c r="AE202" s="63"/>
      <c r="AF202" s="63"/>
      <c r="AG202" s="63"/>
      <c r="AH202" s="63"/>
    </row>
    <row r="203" spans="1:34" ht="20.25" customHeight="1">
      <c r="A203" s="2754"/>
      <c r="B203" s="2756"/>
      <c r="C203" s="2784" t="s">
        <v>337</v>
      </c>
      <c r="D203" s="2785"/>
      <c r="E203" s="2785"/>
      <c r="F203" s="2785"/>
      <c r="G203" s="2785"/>
      <c r="H203" s="2786"/>
      <c r="I203" s="2784" t="s">
        <v>3143</v>
      </c>
      <c r="J203" s="2785"/>
      <c r="K203" s="2785"/>
      <c r="L203" s="2785"/>
      <c r="M203" s="2786"/>
      <c r="T203" s="1390"/>
      <c r="U203" s="871"/>
      <c r="V203" s="871"/>
      <c r="W203" s="871"/>
      <c r="X203" s="871"/>
      <c r="Y203" s="871"/>
      <c r="Z203" s="1385"/>
      <c r="AA203" s="63"/>
      <c r="AB203" s="63"/>
      <c r="AC203" s="63"/>
      <c r="AD203" s="63"/>
      <c r="AE203" s="63"/>
      <c r="AF203" s="63"/>
      <c r="AG203" s="63"/>
      <c r="AH203" s="63"/>
    </row>
    <row r="204" spans="1:34" ht="20.100000000000001" customHeight="1">
      <c r="A204" s="3390" t="s">
        <v>122</v>
      </c>
      <c r="B204" s="3391"/>
      <c r="C204" s="3392" t="str">
        <f ca="1">報6!C204</f>
        <v/>
      </c>
      <c r="D204" s="3393"/>
      <c r="E204" s="3393"/>
      <c r="F204" s="3393"/>
      <c r="G204" s="2792" t="s">
        <v>3165</v>
      </c>
      <c r="H204" s="3090"/>
      <c r="I204" s="3156" t="str">
        <f ca="1">報6!I204</f>
        <v/>
      </c>
      <c r="J204" s="3096"/>
      <c r="K204" s="3096"/>
      <c r="L204" s="2792" t="s">
        <v>3142</v>
      </c>
      <c r="M204" s="2015" t="str">
        <f>報6!N204</f>
        <v>　</v>
      </c>
      <c r="T204" s="1390"/>
      <c r="U204" s="871"/>
      <c r="V204" s="871"/>
      <c r="W204" s="871"/>
      <c r="X204" s="871"/>
      <c r="Y204" s="871"/>
      <c r="Z204" s="1385"/>
      <c r="AA204" s="63"/>
      <c r="AB204" s="63"/>
      <c r="AC204" s="63"/>
      <c r="AD204" s="63"/>
      <c r="AE204" s="63"/>
      <c r="AF204" s="63"/>
      <c r="AG204" s="63"/>
      <c r="AH204" s="63"/>
    </row>
    <row r="205" spans="1:34" ht="22.15" customHeight="1">
      <c r="A205" s="2753">
        <f>IF(計1!$D$28="","",計1!$D$28-1)</f>
        <v>2025</v>
      </c>
      <c r="B205" s="2756"/>
      <c r="C205" s="3394"/>
      <c r="D205" s="3395"/>
      <c r="E205" s="3395"/>
      <c r="F205" s="3395"/>
      <c r="G205" s="3158"/>
      <c r="H205" s="3396"/>
      <c r="I205" s="3157"/>
      <c r="J205" s="3097"/>
      <c r="K205" s="3097"/>
      <c r="L205" s="3158"/>
      <c r="M205" s="2020"/>
      <c r="N205" s="827"/>
      <c r="O205" s="827"/>
      <c r="P205" s="827"/>
      <c r="Q205" s="827"/>
      <c r="R205" s="827"/>
      <c r="S205" s="827"/>
      <c r="T205" s="1394"/>
      <c r="U205" s="889"/>
      <c r="V205" s="871"/>
      <c r="W205" s="871"/>
      <c r="X205" s="871"/>
      <c r="Y205" s="871"/>
      <c r="Z205" s="1385"/>
      <c r="AA205" s="63"/>
      <c r="AB205" s="63"/>
      <c r="AC205" s="63"/>
      <c r="AD205" s="63"/>
      <c r="AE205" s="63"/>
      <c r="AF205" s="63"/>
      <c r="AG205" s="63"/>
      <c r="AH205" s="63"/>
    </row>
    <row r="206" spans="1:34" ht="22.15" customHeight="1">
      <c r="A206" s="2772" t="s">
        <v>4155</v>
      </c>
      <c r="B206" s="3397"/>
      <c r="C206" s="3398"/>
      <c r="D206" s="3399"/>
      <c r="E206" s="3399"/>
      <c r="F206" s="3399"/>
      <c r="G206" s="2792" t="s">
        <v>3165</v>
      </c>
      <c r="H206" s="3090"/>
      <c r="I206" s="3372"/>
      <c r="J206" s="3373"/>
      <c r="K206" s="3373"/>
      <c r="L206" s="2792" t="s">
        <v>3142</v>
      </c>
      <c r="M206" s="2015" t="str">
        <f>IF(OR(I206=0,I206=""),"",M204)</f>
        <v/>
      </c>
      <c r="N206" s="827"/>
      <c r="O206" s="827"/>
      <c r="P206" s="827"/>
      <c r="Q206" s="827"/>
      <c r="R206" s="827"/>
      <c r="S206" s="827"/>
      <c r="T206" s="1394"/>
      <c r="U206" s="889"/>
      <c r="V206" s="871"/>
      <c r="W206" s="871"/>
      <c r="X206" s="871"/>
      <c r="Y206" s="871"/>
      <c r="Z206" s="1385"/>
      <c r="AA206" s="63"/>
      <c r="AB206" s="63"/>
      <c r="AC206" s="63"/>
      <c r="AD206" s="63"/>
      <c r="AE206" s="63"/>
      <c r="AF206" s="63"/>
      <c r="AG206" s="63"/>
      <c r="AH206" s="63"/>
    </row>
    <row r="207" spans="1:34" ht="22.15" customHeight="1">
      <c r="A207" s="3377">
        <f>IF(計1!$D$28="","",計1!$G$28)</f>
        <v>2027</v>
      </c>
      <c r="B207" s="3164"/>
      <c r="C207" s="3400"/>
      <c r="D207" s="3401"/>
      <c r="E207" s="3401"/>
      <c r="F207" s="3401"/>
      <c r="G207" s="3376"/>
      <c r="H207" s="3402"/>
      <c r="I207" s="3374"/>
      <c r="J207" s="3375"/>
      <c r="K207" s="3375"/>
      <c r="L207" s="3376"/>
      <c r="M207" s="2789"/>
      <c r="T207" s="1390"/>
      <c r="U207" s="871"/>
      <c r="V207" s="871"/>
      <c r="W207" s="871"/>
      <c r="X207" s="871"/>
      <c r="Y207" s="871"/>
      <c r="Z207" s="1385"/>
      <c r="AA207" s="63"/>
      <c r="AB207" s="63"/>
      <c r="AC207" s="63"/>
      <c r="AD207" s="63"/>
      <c r="AE207" s="63"/>
      <c r="AF207" s="63"/>
      <c r="AG207" s="63"/>
      <c r="AH207" s="63"/>
    </row>
    <row r="208" spans="1:34" ht="22.15" customHeight="1">
      <c r="A208" s="897"/>
      <c r="B208" s="898" t="s">
        <v>348</v>
      </c>
      <c r="C208" s="899"/>
      <c r="D208" s="3378" t="str">
        <f ca="1">IF(OR(C204=0,C206=""),"",INT((C204-C206)/C204*10000)/100)</f>
        <v/>
      </c>
      <c r="E208" s="3379"/>
      <c r="F208" s="3379"/>
      <c r="G208" s="3385" t="s">
        <v>134</v>
      </c>
      <c r="H208" s="3386"/>
      <c r="I208" s="3387" t="str">
        <f ca="1">IF(OR(I204=0,I206=""),"",INT((I204-I206)/I204*10000)/100)</f>
        <v/>
      </c>
      <c r="J208" s="3388"/>
      <c r="K208" s="3388"/>
      <c r="L208" s="3379" t="s">
        <v>306</v>
      </c>
      <c r="M208" s="3389"/>
      <c r="T208" s="1390"/>
      <c r="U208" s="871"/>
      <c r="V208" s="871"/>
      <c r="W208" s="871"/>
      <c r="X208" s="871"/>
      <c r="Y208" s="871"/>
      <c r="Z208" s="1385"/>
      <c r="AA208" s="63"/>
      <c r="AB208" s="63"/>
      <c r="AC208" s="63"/>
      <c r="AD208" s="63"/>
      <c r="AE208" s="63"/>
      <c r="AF208" s="63"/>
      <c r="AG208" s="63"/>
      <c r="AH208" s="63"/>
    </row>
    <row r="209" spans="1:34" ht="30" customHeight="1">
      <c r="A209" s="1387"/>
      <c r="B209" s="1387"/>
      <c r="C209" s="1388"/>
      <c r="D209" s="1388"/>
      <c r="E209" s="1388"/>
      <c r="F209" s="1388"/>
      <c r="G209" s="1388"/>
      <c r="H209" s="1388"/>
      <c r="I209" s="1388"/>
      <c r="J209" s="1388"/>
      <c r="K209" s="1388"/>
      <c r="L209" s="1388"/>
      <c r="M209" s="1388"/>
      <c r="N209" s="3384"/>
      <c r="O209" s="3384"/>
      <c r="P209" s="1389"/>
      <c r="Q209" s="1390"/>
      <c r="R209" s="1390"/>
      <c r="S209" s="1390"/>
      <c r="T209" s="1390"/>
      <c r="U209" s="871"/>
      <c r="V209" s="871"/>
      <c r="W209" s="871"/>
      <c r="X209" s="871"/>
      <c r="Y209" s="871"/>
      <c r="Z209" s="871"/>
      <c r="AA209" s="63"/>
      <c r="AB209" s="63"/>
      <c r="AC209" s="63"/>
      <c r="AD209" s="63"/>
      <c r="AE209" s="63"/>
      <c r="AF209" s="63"/>
      <c r="AG209" s="63"/>
      <c r="AH209" s="63"/>
    </row>
    <row r="210" spans="1:34">
      <c r="A210" s="616" t="s">
        <v>317</v>
      </c>
      <c r="B210" s="379"/>
      <c r="C210" s="379"/>
      <c r="D210" s="379"/>
      <c r="E210" s="379"/>
      <c r="F210" s="379"/>
      <c r="G210" s="379"/>
      <c r="H210" s="379"/>
      <c r="I210" s="379"/>
      <c r="J210" s="379"/>
      <c r="K210" s="379"/>
      <c r="L210" s="379"/>
      <c r="M210" s="379"/>
      <c r="N210" s="379"/>
      <c r="O210" s="379"/>
      <c r="T210" s="1390" t="str">
        <f>"個別票"&amp;U210</f>
        <v>個別票12</v>
      </c>
      <c r="U210" s="871">
        <f>U191+1</f>
        <v>12</v>
      </c>
      <c r="V210" s="871"/>
      <c r="W210" s="871"/>
      <c r="X210" s="871"/>
      <c r="Y210" s="871"/>
      <c r="Z210" s="871"/>
      <c r="AA210" s="63"/>
      <c r="AB210" s="63"/>
      <c r="AC210" s="63"/>
      <c r="AD210" s="63"/>
      <c r="AE210" s="63"/>
      <c r="AF210" s="63"/>
      <c r="AG210" s="63"/>
      <c r="AH210" s="63"/>
    </row>
    <row r="211" spans="1:34">
      <c r="A211" s="379" t="s">
        <v>336</v>
      </c>
      <c r="B211" s="619"/>
      <c r="C211" s="619"/>
      <c r="D211" s="619"/>
      <c r="E211" s="619"/>
      <c r="F211" s="619"/>
      <c r="G211" s="619"/>
      <c r="H211" s="619"/>
      <c r="I211" s="619"/>
      <c r="J211" s="619"/>
      <c r="K211" s="619"/>
      <c r="L211" s="619"/>
      <c r="M211" s="619"/>
      <c r="N211" s="379"/>
      <c r="O211" s="379"/>
      <c r="T211" s="1390"/>
      <c r="U211" s="871"/>
      <c r="V211" s="871"/>
      <c r="W211" s="871"/>
      <c r="X211" s="871"/>
      <c r="Y211" s="871"/>
      <c r="Z211" s="871"/>
      <c r="AA211" s="63"/>
      <c r="AB211" s="63"/>
      <c r="AC211" s="63"/>
      <c r="AD211" s="63"/>
      <c r="AE211" s="63"/>
      <c r="AF211" s="63"/>
      <c r="AG211" s="63"/>
      <c r="AH211" s="63"/>
    </row>
    <row r="212" spans="1:34" ht="22.5" customHeight="1">
      <c r="A212" s="3403" t="s">
        <v>335</v>
      </c>
      <c r="B212" s="3403"/>
      <c r="C212" s="3403"/>
      <c r="D212" s="3403"/>
      <c r="E212" s="3403"/>
      <c r="F212" s="3403"/>
      <c r="G212" s="3403"/>
      <c r="H212" s="3403"/>
      <c r="I212" s="3403"/>
      <c r="J212" s="3403"/>
      <c r="K212" s="3403"/>
      <c r="L212" s="3403"/>
      <c r="M212" s="3403"/>
      <c r="N212" s="3403"/>
      <c r="O212" s="3403"/>
      <c r="P212" s="3403"/>
      <c r="Q212" s="3403"/>
      <c r="R212" s="3403"/>
      <c r="S212" s="3403"/>
      <c r="T212" s="1390"/>
      <c r="U212" s="871"/>
      <c r="V212" s="871"/>
      <c r="W212" s="871"/>
      <c r="X212" s="871"/>
      <c r="Y212" s="871"/>
      <c r="Z212" s="1385"/>
      <c r="AA212" s="63"/>
      <c r="AB212" s="63"/>
      <c r="AC212" s="63"/>
      <c r="AD212" s="63"/>
      <c r="AE212" s="63"/>
      <c r="AF212" s="63"/>
      <c r="AG212" s="63"/>
      <c r="AH212" s="63"/>
    </row>
    <row r="213" spans="1:34" ht="18" customHeight="1">
      <c r="A213" s="858" t="s">
        <v>147</v>
      </c>
      <c r="B213" s="619"/>
      <c r="C213" s="619"/>
      <c r="D213" s="619"/>
      <c r="E213" s="619"/>
      <c r="F213" s="619"/>
      <c r="G213" s="619"/>
      <c r="H213" s="619"/>
      <c r="I213" s="619"/>
      <c r="J213" s="619"/>
      <c r="K213" s="619"/>
      <c r="L213" s="619"/>
      <c r="M213" s="619"/>
      <c r="N213" s="379"/>
      <c r="O213" s="379"/>
      <c r="T213" s="1390"/>
      <c r="U213" s="871"/>
      <c r="V213" s="871"/>
      <c r="W213" s="871"/>
      <c r="X213" s="871"/>
      <c r="Y213" s="871"/>
      <c r="Z213" s="1385"/>
      <c r="AA213" s="63"/>
      <c r="AB213" s="63"/>
      <c r="AC213" s="63"/>
      <c r="AD213" s="63"/>
      <c r="AE213" s="63"/>
      <c r="AF213" s="63"/>
      <c r="AG213" s="63"/>
      <c r="AH213" s="63"/>
    </row>
    <row r="214" spans="1:34" ht="39.950000000000003" customHeight="1">
      <c r="A214" s="3404" t="s">
        <v>148</v>
      </c>
      <c r="B214" s="3405"/>
      <c r="C214" s="3406"/>
      <c r="D214" s="3407" t="str">
        <f>報6!D215</f>
        <v>事業所名を入力12</v>
      </c>
      <c r="E214" s="3408"/>
      <c r="F214" s="3408"/>
      <c r="G214" s="3408"/>
      <c r="H214" s="3408"/>
      <c r="I214" s="3408"/>
      <c r="J214" s="3408"/>
      <c r="K214" s="3408"/>
      <c r="L214" s="3408"/>
      <c r="M214" s="3408"/>
      <c r="N214" s="3408"/>
      <c r="O214" s="3408"/>
      <c r="P214" s="3408"/>
      <c r="Q214" s="3408"/>
      <c r="R214" s="3408"/>
      <c r="S214" s="3409"/>
      <c r="T214" s="1391"/>
      <c r="U214" s="1395"/>
      <c r="V214" s="871"/>
      <c r="W214" s="871"/>
      <c r="X214" s="871"/>
      <c r="Y214" s="871"/>
      <c r="Z214" s="1385"/>
      <c r="AA214" s="63"/>
      <c r="AB214" s="63"/>
      <c r="AC214" s="63"/>
      <c r="AD214" s="63"/>
      <c r="AE214" s="63"/>
      <c r="AF214" s="63"/>
      <c r="AG214" s="63"/>
      <c r="AH214" s="63"/>
    </row>
    <row r="215" spans="1:34" ht="39.950000000000003" customHeight="1">
      <c r="A215" s="3072" t="s">
        <v>149</v>
      </c>
      <c r="B215" s="3410"/>
      <c r="C215" s="3411"/>
      <c r="D215" s="2820"/>
      <c r="E215" s="2821"/>
      <c r="F215" s="2821"/>
      <c r="G215" s="2821"/>
      <c r="H215" s="2821"/>
      <c r="I215" s="2821"/>
      <c r="J215" s="2821"/>
      <c r="K215" s="2821"/>
      <c r="L215" s="2821"/>
      <c r="M215" s="2821"/>
      <c r="N215" s="2821"/>
      <c r="O215" s="2821"/>
      <c r="P215" s="2821"/>
      <c r="Q215" s="2821"/>
      <c r="R215" s="2821"/>
      <c r="S215" s="2822"/>
      <c r="T215" s="1391"/>
      <c r="U215" s="1395"/>
      <c r="V215" s="871"/>
      <c r="W215" s="871"/>
      <c r="X215" s="871"/>
      <c r="Y215" s="871"/>
      <c r="Z215" s="1385"/>
      <c r="AA215" s="63"/>
      <c r="AB215" s="63"/>
      <c r="AC215" s="63"/>
      <c r="AD215" s="63"/>
      <c r="AE215" s="63"/>
      <c r="AF215" s="63"/>
      <c r="AG215" s="63"/>
      <c r="AH215" s="63"/>
    </row>
    <row r="216" spans="1:34" ht="27" customHeight="1">
      <c r="A216" s="3052" t="s">
        <v>150</v>
      </c>
      <c r="B216" s="3053"/>
      <c r="C216" s="3054"/>
      <c r="D216" s="3412"/>
      <c r="E216" s="3413"/>
      <c r="F216" s="3413"/>
      <c r="G216" s="877" t="s">
        <v>171</v>
      </c>
      <c r="H216" s="2808" t="s">
        <v>241</v>
      </c>
      <c r="I216" s="2809"/>
      <c r="J216" s="3414" t="str">
        <f ca="1">報6!H217</f>
        <v/>
      </c>
      <c r="K216" s="3415"/>
      <c r="L216" s="3415"/>
      <c r="M216" s="877" t="s">
        <v>167</v>
      </c>
      <c r="N216" s="2808" t="s">
        <v>242</v>
      </c>
      <c r="O216" s="2885"/>
      <c r="P216" s="2809"/>
      <c r="Q216" s="3416"/>
      <c r="R216" s="3070"/>
      <c r="S216" s="3071"/>
      <c r="T216" s="1392"/>
      <c r="U216" s="1395"/>
      <c r="V216" s="871"/>
      <c r="W216" s="871"/>
      <c r="X216" s="871"/>
      <c r="Y216" s="871"/>
      <c r="Z216" s="1385"/>
      <c r="AA216" s="63"/>
      <c r="AB216" s="63"/>
      <c r="AC216" s="63"/>
      <c r="AD216" s="63"/>
      <c r="AE216" s="63"/>
      <c r="AF216" s="63"/>
      <c r="AG216" s="63"/>
      <c r="AH216" s="63"/>
    </row>
    <row r="217" spans="1:34" ht="30" customHeight="1">
      <c r="A217" s="3417" t="s">
        <v>3147</v>
      </c>
      <c r="B217" s="3418"/>
      <c r="C217" s="3419"/>
      <c r="D217" s="3380"/>
      <c r="E217" s="3381"/>
      <c r="F217" s="3381"/>
      <c r="G217" s="3382"/>
      <c r="H217" s="2808" t="s">
        <v>153</v>
      </c>
      <c r="I217" s="2809"/>
      <c r="J217" s="3380"/>
      <c r="K217" s="3381"/>
      <c r="L217" s="3381"/>
      <c r="M217" s="3382"/>
      <c r="T217" s="1390"/>
      <c r="U217" s="871"/>
      <c r="V217" s="871"/>
      <c r="W217" s="871"/>
      <c r="X217" s="871"/>
      <c r="Y217" s="871"/>
      <c r="Z217" s="1385"/>
      <c r="AA217" s="63"/>
      <c r="AB217" s="63"/>
      <c r="AC217" s="63"/>
      <c r="AD217" s="63"/>
      <c r="AE217" s="63"/>
      <c r="AF217" s="63"/>
      <c r="AG217" s="63"/>
      <c r="AH217" s="63"/>
    </row>
    <row r="218" spans="1:34" ht="18" customHeight="1">
      <c r="A218" s="403"/>
      <c r="B218" s="403"/>
      <c r="C218" s="403"/>
      <c r="D218" s="893"/>
      <c r="E218" s="893"/>
      <c r="F218" s="893"/>
      <c r="G218" s="893"/>
      <c r="H218" s="404"/>
      <c r="I218" s="404"/>
      <c r="J218" s="893"/>
      <c r="K218" s="893"/>
      <c r="L218" s="893"/>
      <c r="T218" s="1390"/>
      <c r="U218" s="871"/>
      <c r="V218" s="871"/>
      <c r="W218" s="871"/>
      <c r="X218" s="871"/>
      <c r="Y218" s="871"/>
      <c r="Z218" s="1385"/>
      <c r="AA218" s="63"/>
      <c r="AB218" s="63"/>
      <c r="AC218" s="63"/>
      <c r="AD218" s="63"/>
      <c r="AE218" s="63"/>
      <c r="AF218" s="63"/>
      <c r="AG218" s="63"/>
      <c r="AH218" s="63"/>
    </row>
    <row r="219" spans="1:34" s="141" customFormat="1" ht="19.5" customHeight="1">
      <c r="A219" s="3383" t="s">
        <v>334</v>
      </c>
      <c r="B219" s="3383"/>
      <c r="C219" s="3383"/>
      <c r="D219" s="3383"/>
      <c r="E219" s="3383"/>
      <c r="F219" s="3383"/>
      <c r="G219" s="3383"/>
      <c r="H219" s="3383"/>
      <c r="I219" s="3383"/>
      <c r="J219" s="3383"/>
      <c r="K219" s="3383"/>
      <c r="L219" s="3383"/>
      <c r="M219" s="3383"/>
      <c r="N219" s="3383"/>
      <c r="O219" s="3383"/>
      <c r="P219" s="3383"/>
      <c r="Q219" s="3383"/>
      <c r="R219" s="3383"/>
      <c r="S219" s="3383"/>
      <c r="T219" s="1393"/>
      <c r="U219" s="894"/>
      <c r="V219" s="871"/>
      <c r="W219" s="871"/>
      <c r="X219" s="871"/>
      <c r="Y219" s="871"/>
      <c r="Z219" s="1385"/>
      <c r="AA219" s="895"/>
      <c r="AB219" s="63"/>
      <c r="AC219" s="63"/>
      <c r="AD219" s="63"/>
      <c r="AE219" s="63"/>
      <c r="AF219" s="63"/>
      <c r="AG219" s="63"/>
      <c r="AH219" s="63"/>
    </row>
    <row r="220" spans="1:34" ht="14.25" customHeight="1">
      <c r="A220" s="823"/>
      <c r="B220" s="826"/>
      <c r="C220" s="826"/>
      <c r="D220" s="826"/>
      <c r="E220" s="826"/>
      <c r="F220" s="826"/>
      <c r="G220" s="826"/>
      <c r="H220" s="826"/>
      <c r="I220" s="826"/>
      <c r="J220" s="826"/>
      <c r="K220" s="826"/>
      <c r="L220" s="827"/>
      <c r="M220" s="827"/>
      <c r="N220" s="827"/>
      <c r="O220" s="827"/>
      <c r="T220" s="1390"/>
      <c r="U220" s="871"/>
      <c r="V220" s="871"/>
      <c r="W220" s="871"/>
      <c r="X220" s="871"/>
      <c r="Y220" s="871"/>
      <c r="Z220" s="1385"/>
      <c r="AA220" s="63"/>
      <c r="AB220" s="63"/>
      <c r="AC220" s="63"/>
      <c r="AD220" s="63"/>
      <c r="AE220" s="63"/>
      <c r="AF220" s="63"/>
      <c r="AG220" s="63"/>
      <c r="AH220" s="63"/>
    </row>
    <row r="221" spans="1:34">
      <c r="A221" s="823" t="s">
        <v>3552</v>
      </c>
      <c r="B221" s="826"/>
      <c r="C221" s="826"/>
      <c r="D221" s="826"/>
      <c r="E221" s="826"/>
      <c r="F221" s="826"/>
      <c r="G221" s="826"/>
      <c r="H221" s="826"/>
      <c r="I221" s="826"/>
      <c r="J221" s="826"/>
      <c r="K221" s="826"/>
      <c r="L221" s="827"/>
      <c r="M221" s="827"/>
      <c r="N221" s="827"/>
      <c r="O221" s="827"/>
      <c r="P221" t="str">
        <f>IFERROR(VLOOKUP(M215,#REF!,2,0),"")</f>
        <v/>
      </c>
      <c r="T221" s="1390"/>
      <c r="U221" s="871"/>
      <c r="V221" s="871"/>
      <c r="W221" s="871"/>
      <c r="X221" s="871"/>
      <c r="Y221" s="871"/>
      <c r="Z221" s="1385"/>
      <c r="AA221" s="63"/>
      <c r="AB221" s="63"/>
      <c r="AC221" s="63"/>
      <c r="AD221" s="63"/>
      <c r="AE221" s="63"/>
      <c r="AF221" s="63"/>
      <c r="AG221" s="63"/>
      <c r="AH221" s="63"/>
    </row>
    <row r="222" spans="1:34" ht="20.25" customHeight="1">
      <c r="A222" s="2754"/>
      <c r="B222" s="2756"/>
      <c r="C222" s="2784" t="s">
        <v>337</v>
      </c>
      <c r="D222" s="2785"/>
      <c r="E222" s="2785"/>
      <c r="F222" s="2785"/>
      <c r="G222" s="2785"/>
      <c r="H222" s="2786"/>
      <c r="I222" s="2784" t="s">
        <v>3143</v>
      </c>
      <c r="J222" s="2785"/>
      <c r="K222" s="2785"/>
      <c r="L222" s="2785"/>
      <c r="M222" s="2786"/>
      <c r="T222" s="1390"/>
      <c r="U222" s="871"/>
      <c r="V222" s="871"/>
      <c r="W222" s="871"/>
      <c r="X222" s="871"/>
      <c r="Y222" s="871"/>
      <c r="Z222" s="1385"/>
      <c r="AA222" s="63"/>
      <c r="AB222" s="63"/>
      <c r="AC222" s="63"/>
      <c r="AD222" s="63"/>
      <c r="AE222" s="63"/>
      <c r="AF222" s="63"/>
      <c r="AG222" s="63"/>
      <c r="AH222" s="63"/>
    </row>
    <row r="223" spans="1:34" ht="20.100000000000001" customHeight="1">
      <c r="A223" s="3390" t="s">
        <v>122</v>
      </c>
      <c r="B223" s="3391"/>
      <c r="C223" s="3392" t="str">
        <f ca="1">報6!C223</f>
        <v/>
      </c>
      <c r="D223" s="3393"/>
      <c r="E223" s="3393"/>
      <c r="F223" s="3393"/>
      <c r="G223" s="2792" t="s">
        <v>3165</v>
      </c>
      <c r="H223" s="3090"/>
      <c r="I223" s="3156" t="str">
        <f ca="1">報6!I223</f>
        <v/>
      </c>
      <c r="J223" s="3096"/>
      <c r="K223" s="3096"/>
      <c r="L223" s="2792" t="s">
        <v>3142</v>
      </c>
      <c r="M223" s="2015" t="str">
        <f>報6!N223</f>
        <v>　</v>
      </c>
      <c r="T223" s="1390"/>
      <c r="U223" s="871"/>
      <c r="V223" s="871"/>
      <c r="W223" s="871"/>
      <c r="X223" s="871"/>
      <c r="Y223" s="871"/>
      <c r="Z223" s="1385"/>
      <c r="AA223" s="63"/>
      <c r="AB223" s="63"/>
      <c r="AC223" s="63"/>
      <c r="AD223" s="63"/>
      <c r="AE223" s="63"/>
      <c r="AF223" s="63"/>
      <c r="AG223" s="63"/>
      <c r="AH223" s="63"/>
    </row>
    <row r="224" spans="1:34" ht="22.15" customHeight="1">
      <c r="A224" s="2753">
        <f>IF(計1!$D$28="","",計1!$D$28-1)</f>
        <v>2025</v>
      </c>
      <c r="B224" s="2756"/>
      <c r="C224" s="3394"/>
      <c r="D224" s="3395"/>
      <c r="E224" s="3395"/>
      <c r="F224" s="3395"/>
      <c r="G224" s="3158"/>
      <c r="H224" s="3396"/>
      <c r="I224" s="3157"/>
      <c r="J224" s="3097"/>
      <c r="K224" s="3097"/>
      <c r="L224" s="3158"/>
      <c r="M224" s="2020"/>
      <c r="N224" s="827"/>
      <c r="O224" s="827"/>
      <c r="P224" s="827"/>
      <c r="Q224" s="827"/>
      <c r="R224" s="827"/>
      <c r="S224" s="827"/>
      <c r="T224" s="1394"/>
      <c r="U224" s="889"/>
      <c r="V224" s="871"/>
      <c r="W224" s="871"/>
      <c r="X224" s="871"/>
      <c r="Y224" s="871"/>
      <c r="Z224" s="1385"/>
      <c r="AA224" s="63"/>
      <c r="AB224" s="63"/>
      <c r="AC224" s="63"/>
      <c r="AD224" s="63"/>
      <c r="AE224" s="63"/>
      <c r="AF224" s="63"/>
      <c r="AG224" s="63"/>
      <c r="AH224" s="63"/>
    </row>
    <row r="225" spans="1:34" ht="22.15" customHeight="1">
      <c r="A225" s="2772" t="s">
        <v>4155</v>
      </c>
      <c r="B225" s="3397"/>
      <c r="C225" s="3398"/>
      <c r="D225" s="3399"/>
      <c r="E225" s="3399"/>
      <c r="F225" s="3399"/>
      <c r="G225" s="2792" t="s">
        <v>3165</v>
      </c>
      <c r="H225" s="3090"/>
      <c r="I225" s="3372"/>
      <c r="J225" s="3373"/>
      <c r="K225" s="3373"/>
      <c r="L225" s="2792" t="s">
        <v>3142</v>
      </c>
      <c r="M225" s="2015" t="str">
        <f>IF(OR(I225=0,I225=""),"",M223)</f>
        <v/>
      </c>
      <c r="N225" s="827"/>
      <c r="O225" s="827"/>
      <c r="P225" s="827"/>
      <c r="Q225" s="827"/>
      <c r="R225" s="827"/>
      <c r="S225" s="827"/>
      <c r="T225" s="1394"/>
      <c r="U225" s="889"/>
      <c r="V225" s="871"/>
      <c r="W225" s="871"/>
      <c r="X225" s="871"/>
      <c r="Y225" s="871"/>
      <c r="Z225" s="1385"/>
      <c r="AA225" s="63"/>
      <c r="AB225" s="63"/>
      <c r="AC225" s="63"/>
      <c r="AD225" s="63"/>
      <c r="AE225" s="63"/>
      <c r="AF225" s="63"/>
      <c r="AG225" s="63"/>
      <c r="AH225" s="63"/>
    </row>
    <row r="226" spans="1:34" ht="22.15" customHeight="1">
      <c r="A226" s="3377">
        <f>IF(計1!$D$28="","",計1!$G$28)</f>
        <v>2027</v>
      </c>
      <c r="B226" s="3164"/>
      <c r="C226" s="3400"/>
      <c r="D226" s="3401"/>
      <c r="E226" s="3401"/>
      <c r="F226" s="3401"/>
      <c r="G226" s="3376"/>
      <c r="H226" s="3402"/>
      <c r="I226" s="3374"/>
      <c r="J226" s="3375"/>
      <c r="K226" s="3375"/>
      <c r="L226" s="3376"/>
      <c r="M226" s="2789"/>
      <c r="T226" s="1390"/>
      <c r="U226" s="871"/>
      <c r="V226" s="871"/>
      <c r="W226" s="871"/>
      <c r="X226" s="871"/>
      <c r="Y226" s="871"/>
      <c r="Z226" s="1385"/>
      <c r="AA226" s="63"/>
      <c r="AB226" s="63"/>
      <c r="AC226" s="63"/>
      <c r="AD226" s="63"/>
      <c r="AE226" s="63"/>
      <c r="AF226" s="63"/>
      <c r="AG226" s="63"/>
      <c r="AH226" s="63"/>
    </row>
    <row r="227" spans="1:34" ht="22.15" customHeight="1">
      <c r="A227" s="897"/>
      <c r="B227" s="898" t="s">
        <v>348</v>
      </c>
      <c r="C227" s="899"/>
      <c r="D227" s="3378" t="str">
        <f ca="1">IF(OR(C223=0,C225=""),"",INT((C223-C225)/C223*10000)/100)</f>
        <v/>
      </c>
      <c r="E227" s="3379"/>
      <c r="F227" s="3379"/>
      <c r="G227" s="3385" t="s">
        <v>134</v>
      </c>
      <c r="H227" s="3386"/>
      <c r="I227" s="3387" t="str">
        <f ca="1">IF(OR(I223=0,I225=""),"",INT((I223-I225)/I223*10000)/100)</f>
        <v/>
      </c>
      <c r="J227" s="3388"/>
      <c r="K227" s="3388"/>
      <c r="L227" s="3379" t="s">
        <v>306</v>
      </c>
      <c r="M227" s="3389"/>
      <c r="T227" s="1390"/>
      <c r="U227" s="871"/>
      <c r="V227" s="871"/>
      <c r="W227" s="871"/>
      <c r="X227" s="871"/>
      <c r="Y227" s="871"/>
      <c r="Z227" s="1385"/>
      <c r="AA227" s="63"/>
      <c r="AB227" s="63"/>
      <c r="AC227" s="63"/>
      <c r="AD227" s="63"/>
      <c r="AE227" s="63"/>
      <c r="AF227" s="63"/>
      <c r="AG227" s="63"/>
      <c r="AH227" s="63"/>
    </row>
    <row r="228" spans="1:34" ht="30" customHeight="1">
      <c r="A228" s="1387"/>
      <c r="B228" s="1387"/>
      <c r="C228" s="1388"/>
      <c r="D228" s="1388"/>
      <c r="E228" s="1388"/>
      <c r="F228" s="1388"/>
      <c r="G228" s="1388"/>
      <c r="H228" s="1388"/>
      <c r="I228" s="1388"/>
      <c r="J228" s="1388"/>
      <c r="K228" s="1388"/>
      <c r="L228" s="1388"/>
      <c r="M228" s="1388"/>
      <c r="N228" s="3384"/>
      <c r="O228" s="3384"/>
      <c r="P228" s="1389"/>
      <c r="Q228" s="1390"/>
      <c r="R228" s="1390"/>
      <c r="S228" s="1390"/>
      <c r="T228" s="1390"/>
      <c r="U228" s="871"/>
      <c r="V228" s="871"/>
      <c r="W228" s="871"/>
      <c r="X228" s="871"/>
      <c r="Y228" s="871"/>
      <c r="Z228" s="871"/>
      <c r="AA228" s="63"/>
      <c r="AB228" s="63"/>
      <c r="AC228" s="63"/>
      <c r="AD228" s="63"/>
      <c r="AE228" s="63"/>
      <c r="AF228" s="63"/>
      <c r="AG228" s="63"/>
      <c r="AH228" s="63"/>
    </row>
    <row r="229" spans="1:34">
      <c r="A229" s="616" t="s">
        <v>317</v>
      </c>
      <c r="B229" s="379"/>
      <c r="C229" s="379"/>
      <c r="D229" s="379"/>
      <c r="E229" s="379"/>
      <c r="F229" s="379"/>
      <c r="G229" s="379"/>
      <c r="H229" s="379"/>
      <c r="I229" s="379"/>
      <c r="J229" s="379"/>
      <c r="K229" s="379"/>
      <c r="L229" s="379"/>
      <c r="M229" s="379"/>
      <c r="N229" s="379"/>
      <c r="O229" s="379"/>
      <c r="T229" s="1390" t="str">
        <f>"個別票"&amp;U229</f>
        <v>個別票13</v>
      </c>
      <c r="U229" s="871">
        <f>U210+1</f>
        <v>13</v>
      </c>
      <c r="V229" s="871"/>
      <c r="W229" s="871"/>
      <c r="X229" s="871"/>
      <c r="Y229" s="871"/>
      <c r="Z229" s="871"/>
      <c r="AA229" s="63"/>
      <c r="AB229" s="63"/>
      <c r="AC229" s="63"/>
      <c r="AD229" s="63"/>
      <c r="AE229" s="63"/>
      <c r="AF229" s="63"/>
      <c r="AG229" s="63"/>
      <c r="AH229" s="63"/>
    </row>
    <row r="230" spans="1:34">
      <c r="A230" s="379" t="s">
        <v>336</v>
      </c>
      <c r="B230" s="619"/>
      <c r="C230" s="619"/>
      <c r="D230" s="619"/>
      <c r="E230" s="619"/>
      <c r="F230" s="619"/>
      <c r="G230" s="619"/>
      <c r="H230" s="619"/>
      <c r="I230" s="619"/>
      <c r="J230" s="619"/>
      <c r="K230" s="619"/>
      <c r="L230" s="619"/>
      <c r="M230" s="619"/>
      <c r="N230" s="379"/>
      <c r="O230" s="379"/>
      <c r="T230" s="1390"/>
      <c r="U230" s="871"/>
      <c r="V230" s="871"/>
      <c r="W230" s="871"/>
      <c r="X230" s="871"/>
      <c r="Y230" s="871"/>
      <c r="Z230" s="871"/>
      <c r="AA230" s="63"/>
      <c r="AB230" s="63"/>
      <c r="AC230" s="63"/>
      <c r="AD230" s="63"/>
      <c r="AE230" s="63"/>
      <c r="AF230" s="63"/>
      <c r="AG230" s="63"/>
      <c r="AH230" s="63"/>
    </row>
    <row r="231" spans="1:34" ht="22.5" customHeight="1">
      <c r="A231" s="3403" t="s">
        <v>335</v>
      </c>
      <c r="B231" s="3403"/>
      <c r="C231" s="3403"/>
      <c r="D231" s="3403"/>
      <c r="E231" s="3403"/>
      <c r="F231" s="3403"/>
      <c r="G231" s="3403"/>
      <c r="H231" s="3403"/>
      <c r="I231" s="3403"/>
      <c r="J231" s="3403"/>
      <c r="K231" s="3403"/>
      <c r="L231" s="3403"/>
      <c r="M231" s="3403"/>
      <c r="N231" s="3403"/>
      <c r="O231" s="3403"/>
      <c r="P231" s="3403"/>
      <c r="Q231" s="3403"/>
      <c r="R231" s="3403"/>
      <c r="S231" s="3403"/>
      <c r="T231" s="1390"/>
      <c r="U231" s="871"/>
      <c r="V231" s="871"/>
      <c r="W231" s="871"/>
      <c r="X231" s="871"/>
      <c r="Y231" s="871"/>
      <c r="Z231" s="1385"/>
      <c r="AA231" s="63"/>
      <c r="AB231" s="63"/>
      <c r="AC231" s="63"/>
      <c r="AD231" s="63"/>
      <c r="AE231" s="63"/>
      <c r="AF231" s="63"/>
      <c r="AG231" s="63"/>
      <c r="AH231" s="63"/>
    </row>
    <row r="232" spans="1:34" ht="18" customHeight="1">
      <c r="A232" s="858" t="s">
        <v>147</v>
      </c>
      <c r="B232" s="619"/>
      <c r="C232" s="619"/>
      <c r="D232" s="619"/>
      <c r="E232" s="619"/>
      <c r="F232" s="619"/>
      <c r="G232" s="619"/>
      <c r="H232" s="619"/>
      <c r="I232" s="619"/>
      <c r="J232" s="619"/>
      <c r="K232" s="619"/>
      <c r="L232" s="619"/>
      <c r="M232" s="619"/>
      <c r="N232" s="379"/>
      <c r="O232" s="379"/>
      <c r="T232" s="1390"/>
      <c r="U232" s="871"/>
      <c r="V232" s="871"/>
      <c r="W232" s="871"/>
      <c r="X232" s="871"/>
      <c r="Y232" s="871"/>
      <c r="Z232" s="1385"/>
      <c r="AA232" s="63"/>
      <c r="AB232" s="63"/>
      <c r="AC232" s="63"/>
      <c r="AD232" s="63"/>
      <c r="AE232" s="63"/>
      <c r="AF232" s="63"/>
      <c r="AG232" s="63"/>
      <c r="AH232" s="63"/>
    </row>
    <row r="233" spans="1:34" ht="39.950000000000003" customHeight="1">
      <c r="A233" s="3404" t="s">
        <v>148</v>
      </c>
      <c r="B233" s="3405"/>
      <c r="C233" s="3406"/>
      <c r="D233" s="3407" t="str">
        <f>報6!D234</f>
        <v>事業所名を入力13</v>
      </c>
      <c r="E233" s="3408"/>
      <c r="F233" s="3408"/>
      <c r="G233" s="3408"/>
      <c r="H233" s="3408"/>
      <c r="I233" s="3408"/>
      <c r="J233" s="3408"/>
      <c r="K233" s="3408"/>
      <c r="L233" s="3408"/>
      <c r="M233" s="3408"/>
      <c r="N233" s="3408"/>
      <c r="O233" s="3408"/>
      <c r="P233" s="3408"/>
      <c r="Q233" s="3408"/>
      <c r="R233" s="3408"/>
      <c r="S233" s="3409"/>
      <c r="T233" s="1391"/>
      <c r="U233" s="1395"/>
      <c r="V233" s="871"/>
      <c r="W233" s="871"/>
      <c r="X233" s="871"/>
      <c r="Y233" s="871"/>
      <c r="Z233" s="1385"/>
      <c r="AA233" s="63"/>
      <c r="AB233" s="63"/>
      <c r="AC233" s="63"/>
      <c r="AD233" s="63"/>
      <c r="AE233" s="63"/>
      <c r="AF233" s="63"/>
      <c r="AG233" s="63"/>
      <c r="AH233" s="63"/>
    </row>
    <row r="234" spans="1:34" ht="39.950000000000003" customHeight="1">
      <c r="A234" s="3072" t="s">
        <v>149</v>
      </c>
      <c r="B234" s="3410"/>
      <c r="C234" s="3411"/>
      <c r="D234" s="2820"/>
      <c r="E234" s="2821"/>
      <c r="F234" s="2821"/>
      <c r="G234" s="2821"/>
      <c r="H234" s="2821"/>
      <c r="I234" s="2821"/>
      <c r="J234" s="2821"/>
      <c r="K234" s="2821"/>
      <c r="L234" s="2821"/>
      <c r="M234" s="2821"/>
      <c r="N234" s="2821"/>
      <c r="O234" s="2821"/>
      <c r="P234" s="2821"/>
      <c r="Q234" s="2821"/>
      <c r="R234" s="2821"/>
      <c r="S234" s="2822"/>
      <c r="T234" s="1391"/>
      <c r="U234" s="1395"/>
      <c r="V234" s="871"/>
      <c r="W234" s="871"/>
      <c r="X234" s="871"/>
      <c r="Y234" s="871"/>
      <c r="Z234" s="1385"/>
      <c r="AA234" s="63"/>
      <c r="AB234" s="63"/>
      <c r="AC234" s="63"/>
      <c r="AD234" s="63"/>
      <c r="AE234" s="63"/>
      <c r="AF234" s="63"/>
      <c r="AG234" s="63"/>
      <c r="AH234" s="63"/>
    </row>
    <row r="235" spans="1:34" ht="27" customHeight="1">
      <c r="A235" s="3052" t="s">
        <v>150</v>
      </c>
      <c r="B235" s="3053"/>
      <c r="C235" s="3054"/>
      <c r="D235" s="3412"/>
      <c r="E235" s="3413"/>
      <c r="F235" s="3413"/>
      <c r="G235" s="877" t="s">
        <v>171</v>
      </c>
      <c r="H235" s="2808" t="s">
        <v>241</v>
      </c>
      <c r="I235" s="2809"/>
      <c r="J235" s="3414" t="str">
        <f ca="1">報6!H236</f>
        <v/>
      </c>
      <c r="K235" s="3415"/>
      <c r="L235" s="3415"/>
      <c r="M235" s="877" t="s">
        <v>167</v>
      </c>
      <c r="N235" s="2808" t="s">
        <v>242</v>
      </c>
      <c r="O235" s="2885"/>
      <c r="P235" s="2809"/>
      <c r="Q235" s="3416"/>
      <c r="R235" s="3070"/>
      <c r="S235" s="3071"/>
      <c r="T235" s="1392"/>
      <c r="U235" s="1395"/>
      <c r="V235" s="871"/>
      <c r="W235" s="871"/>
      <c r="X235" s="871"/>
      <c r="Y235" s="871"/>
      <c r="Z235" s="1385"/>
      <c r="AA235" s="63"/>
      <c r="AB235" s="63"/>
      <c r="AC235" s="63"/>
      <c r="AD235" s="63"/>
      <c r="AE235" s="63"/>
      <c r="AF235" s="63"/>
      <c r="AG235" s="63"/>
      <c r="AH235" s="63"/>
    </row>
    <row r="236" spans="1:34" ht="30" customHeight="1">
      <c r="A236" s="3417" t="s">
        <v>3147</v>
      </c>
      <c r="B236" s="3418"/>
      <c r="C236" s="3419"/>
      <c r="D236" s="3380"/>
      <c r="E236" s="3381"/>
      <c r="F236" s="3381"/>
      <c r="G236" s="3382"/>
      <c r="H236" s="2808" t="s">
        <v>153</v>
      </c>
      <c r="I236" s="2809"/>
      <c r="J236" s="3380"/>
      <c r="K236" s="3381"/>
      <c r="L236" s="3381"/>
      <c r="M236" s="3382"/>
      <c r="T236" s="1390"/>
      <c r="U236" s="871"/>
      <c r="V236" s="871"/>
      <c r="W236" s="871"/>
      <c r="X236" s="871"/>
      <c r="Y236" s="871"/>
      <c r="Z236" s="1385"/>
      <c r="AA236" s="63"/>
      <c r="AB236" s="63"/>
      <c r="AC236" s="63"/>
      <c r="AD236" s="63"/>
      <c r="AE236" s="63"/>
      <c r="AF236" s="63"/>
      <c r="AG236" s="63"/>
      <c r="AH236" s="63"/>
    </row>
    <row r="237" spans="1:34" ht="18" customHeight="1">
      <c r="A237" s="403"/>
      <c r="B237" s="403"/>
      <c r="C237" s="403"/>
      <c r="D237" s="893"/>
      <c r="E237" s="893"/>
      <c r="F237" s="893"/>
      <c r="G237" s="893"/>
      <c r="H237" s="404"/>
      <c r="I237" s="404"/>
      <c r="J237" s="893"/>
      <c r="K237" s="893"/>
      <c r="L237" s="893"/>
      <c r="T237" s="1390"/>
      <c r="U237" s="871"/>
      <c r="V237" s="871"/>
      <c r="W237" s="871"/>
      <c r="X237" s="871"/>
      <c r="Y237" s="871"/>
      <c r="Z237" s="1385"/>
      <c r="AA237" s="63"/>
      <c r="AB237" s="63"/>
      <c r="AC237" s="63"/>
      <c r="AD237" s="63"/>
      <c r="AE237" s="63"/>
      <c r="AF237" s="63"/>
      <c r="AG237" s="63"/>
      <c r="AH237" s="63"/>
    </row>
    <row r="238" spans="1:34" s="141" customFormat="1" ht="19.5" customHeight="1">
      <c r="A238" s="3383" t="s">
        <v>334</v>
      </c>
      <c r="B238" s="3383"/>
      <c r="C238" s="3383"/>
      <c r="D238" s="3383"/>
      <c r="E238" s="3383"/>
      <c r="F238" s="3383"/>
      <c r="G238" s="3383"/>
      <c r="H238" s="3383"/>
      <c r="I238" s="3383"/>
      <c r="J238" s="3383"/>
      <c r="K238" s="3383"/>
      <c r="L238" s="3383"/>
      <c r="M238" s="3383"/>
      <c r="N238" s="3383"/>
      <c r="O238" s="3383"/>
      <c r="P238" s="3383"/>
      <c r="Q238" s="3383"/>
      <c r="R238" s="3383"/>
      <c r="S238" s="3383"/>
      <c r="T238" s="1393"/>
      <c r="U238" s="894"/>
      <c r="V238" s="871"/>
      <c r="W238" s="871"/>
      <c r="X238" s="871"/>
      <c r="Y238" s="871"/>
      <c r="Z238" s="1385"/>
      <c r="AA238" s="895"/>
      <c r="AB238" s="63"/>
      <c r="AC238" s="63"/>
      <c r="AD238" s="63"/>
      <c r="AE238" s="63"/>
      <c r="AF238" s="63"/>
      <c r="AG238" s="63"/>
      <c r="AH238" s="63"/>
    </row>
    <row r="239" spans="1:34" ht="14.25" customHeight="1">
      <c r="A239" s="823"/>
      <c r="B239" s="826"/>
      <c r="C239" s="826"/>
      <c r="D239" s="826"/>
      <c r="E239" s="826"/>
      <c r="F239" s="826"/>
      <c r="G239" s="826"/>
      <c r="H239" s="826"/>
      <c r="I239" s="826"/>
      <c r="J239" s="826"/>
      <c r="K239" s="826"/>
      <c r="L239" s="827"/>
      <c r="M239" s="827"/>
      <c r="N239" s="827"/>
      <c r="O239" s="827"/>
      <c r="T239" s="1390"/>
      <c r="U239" s="871"/>
      <c r="V239" s="871"/>
      <c r="W239" s="871"/>
      <c r="X239" s="871"/>
      <c r="Y239" s="871"/>
      <c r="Z239" s="1385"/>
      <c r="AA239" s="63"/>
      <c r="AB239" s="63"/>
      <c r="AC239" s="63"/>
      <c r="AD239" s="63"/>
      <c r="AE239" s="63"/>
      <c r="AF239" s="63"/>
      <c r="AG239" s="63"/>
      <c r="AH239" s="63"/>
    </row>
    <row r="240" spans="1:34">
      <c r="A240" s="823" t="s">
        <v>3552</v>
      </c>
      <c r="B240" s="826"/>
      <c r="C240" s="826"/>
      <c r="D240" s="826"/>
      <c r="E240" s="826"/>
      <c r="F240" s="826"/>
      <c r="G240" s="826"/>
      <c r="H240" s="826"/>
      <c r="I240" s="826"/>
      <c r="J240" s="826"/>
      <c r="K240" s="826"/>
      <c r="L240" s="827"/>
      <c r="M240" s="827"/>
      <c r="N240" s="827"/>
      <c r="O240" s="827"/>
      <c r="P240" t="str">
        <f>IFERROR(VLOOKUP(M234,#REF!,2,0),"")</f>
        <v/>
      </c>
      <c r="T240" s="1390"/>
      <c r="U240" s="871"/>
      <c r="V240" s="871"/>
      <c r="W240" s="871"/>
      <c r="X240" s="871"/>
      <c r="Y240" s="871"/>
      <c r="Z240" s="1385"/>
      <c r="AA240" s="63"/>
      <c r="AB240" s="63"/>
      <c r="AC240" s="63"/>
      <c r="AD240" s="63"/>
      <c r="AE240" s="63"/>
      <c r="AF240" s="63"/>
      <c r="AG240" s="63"/>
      <c r="AH240" s="63"/>
    </row>
    <row r="241" spans="1:34" ht="20.25" customHeight="1">
      <c r="A241" s="2754"/>
      <c r="B241" s="2756"/>
      <c r="C241" s="2784" t="s">
        <v>337</v>
      </c>
      <c r="D241" s="2785"/>
      <c r="E241" s="2785"/>
      <c r="F241" s="2785"/>
      <c r="G241" s="2785"/>
      <c r="H241" s="2786"/>
      <c r="I241" s="2784" t="s">
        <v>3143</v>
      </c>
      <c r="J241" s="2785"/>
      <c r="K241" s="2785"/>
      <c r="L241" s="2785"/>
      <c r="M241" s="2786"/>
      <c r="T241" s="1390"/>
      <c r="U241" s="871"/>
      <c r="V241" s="871"/>
      <c r="W241" s="871"/>
      <c r="X241" s="871"/>
      <c r="Y241" s="871"/>
      <c r="Z241" s="1385"/>
      <c r="AA241" s="63"/>
      <c r="AB241" s="63"/>
      <c r="AC241" s="63"/>
      <c r="AD241" s="63"/>
      <c r="AE241" s="63"/>
      <c r="AF241" s="63"/>
      <c r="AG241" s="63"/>
      <c r="AH241" s="63"/>
    </row>
    <row r="242" spans="1:34" ht="20.100000000000001" customHeight="1">
      <c r="A242" s="3390" t="s">
        <v>122</v>
      </c>
      <c r="B242" s="3391"/>
      <c r="C242" s="3392" t="str">
        <f ca="1">報6!C242</f>
        <v/>
      </c>
      <c r="D242" s="3393"/>
      <c r="E242" s="3393"/>
      <c r="F242" s="3393"/>
      <c r="G242" s="2792" t="s">
        <v>3165</v>
      </c>
      <c r="H242" s="3090"/>
      <c r="I242" s="3156" t="str">
        <f ca="1">報6!I242</f>
        <v/>
      </c>
      <c r="J242" s="3096"/>
      <c r="K242" s="3096"/>
      <c r="L242" s="2792" t="s">
        <v>3142</v>
      </c>
      <c r="M242" s="2015" t="str">
        <f>報6!N242</f>
        <v>　</v>
      </c>
      <c r="T242" s="1390"/>
      <c r="U242" s="871"/>
      <c r="V242" s="871"/>
      <c r="W242" s="871"/>
      <c r="X242" s="871"/>
      <c r="Y242" s="871"/>
      <c r="Z242" s="1385"/>
      <c r="AA242" s="63"/>
      <c r="AB242" s="63"/>
      <c r="AC242" s="63"/>
      <c r="AD242" s="63"/>
      <c r="AE242" s="63"/>
      <c r="AF242" s="63"/>
      <c r="AG242" s="63"/>
      <c r="AH242" s="63"/>
    </row>
    <row r="243" spans="1:34" ht="22.15" customHeight="1">
      <c r="A243" s="2753">
        <f>IF(計1!$D$28="","",計1!$D$28-1)</f>
        <v>2025</v>
      </c>
      <c r="B243" s="2756"/>
      <c r="C243" s="3394"/>
      <c r="D243" s="3395"/>
      <c r="E243" s="3395"/>
      <c r="F243" s="3395"/>
      <c r="G243" s="3158"/>
      <c r="H243" s="3396"/>
      <c r="I243" s="3157"/>
      <c r="J243" s="3097"/>
      <c r="K243" s="3097"/>
      <c r="L243" s="3158"/>
      <c r="M243" s="2020"/>
      <c r="N243" s="827"/>
      <c r="O243" s="827"/>
      <c r="P243" s="827"/>
      <c r="Q243" s="827"/>
      <c r="R243" s="827"/>
      <c r="S243" s="827"/>
      <c r="T243" s="1394"/>
      <c r="U243" s="889"/>
      <c r="V243" s="871"/>
      <c r="W243" s="871"/>
      <c r="X243" s="871"/>
      <c r="Y243" s="871"/>
      <c r="Z243" s="1385"/>
      <c r="AA243" s="63"/>
      <c r="AB243" s="63"/>
      <c r="AC243" s="63"/>
      <c r="AD243" s="63"/>
      <c r="AE243" s="63"/>
      <c r="AF243" s="63"/>
      <c r="AG243" s="63"/>
      <c r="AH243" s="63"/>
    </row>
    <row r="244" spans="1:34" ht="22.15" customHeight="1">
      <c r="A244" s="2772" t="s">
        <v>4155</v>
      </c>
      <c r="B244" s="3397"/>
      <c r="C244" s="3398"/>
      <c r="D244" s="3399"/>
      <c r="E244" s="3399"/>
      <c r="F244" s="3399"/>
      <c r="G244" s="2792" t="s">
        <v>3165</v>
      </c>
      <c r="H244" s="3090"/>
      <c r="I244" s="3372"/>
      <c r="J244" s="3373"/>
      <c r="K244" s="3373"/>
      <c r="L244" s="2792" t="s">
        <v>3142</v>
      </c>
      <c r="M244" s="2015" t="str">
        <f>IF(OR(I244=0,I244=""),"",M242)</f>
        <v/>
      </c>
      <c r="N244" s="827"/>
      <c r="O244" s="827"/>
      <c r="P244" s="827"/>
      <c r="Q244" s="827"/>
      <c r="R244" s="827"/>
      <c r="S244" s="827"/>
      <c r="T244" s="1394"/>
      <c r="U244" s="889"/>
      <c r="V244" s="871"/>
      <c r="W244" s="871"/>
      <c r="X244" s="871"/>
      <c r="Y244" s="871"/>
      <c r="Z244" s="1385"/>
      <c r="AA244" s="63"/>
      <c r="AB244" s="63"/>
      <c r="AC244" s="63"/>
      <c r="AD244" s="63"/>
      <c r="AE244" s="63"/>
      <c r="AF244" s="63"/>
      <c r="AG244" s="63"/>
      <c r="AH244" s="63"/>
    </row>
    <row r="245" spans="1:34" ht="22.15" customHeight="1">
      <c r="A245" s="3377">
        <f>IF(計1!$D$28="","",計1!$G$28)</f>
        <v>2027</v>
      </c>
      <c r="B245" s="3164"/>
      <c r="C245" s="3400"/>
      <c r="D245" s="3401"/>
      <c r="E245" s="3401"/>
      <c r="F245" s="3401"/>
      <c r="G245" s="3376"/>
      <c r="H245" s="3402"/>
      <c r="I245" s="3374"/>
      <c r="J245" s="3375"/>
      <c r="K245" s="3375"/>
      <c r="L245" s="3376"/>
      <c r="M245" s="2789"/>
      <c r="T245" s="1390"/>
      <c r="U245" s="871"/>
      <c r="V245" s="871"/>
      <c r="W245" s="871"/>
      <c r="X245" s="871"/>
      <c r="Y245" s="871"/>
      <c r="Z245" s="1385"/>
      <c r="AA245" s="63"/>
      <c r="AB245" s="63"/>
      <c r="AC245" s="63"/>
      <c r="AD245" s="63"/>
      <c r="AE245" s="63"/>
      <c r="AF245" s="63"/>
      <c r="AG245" s="63"/>
      <c r="AH245" s="63"/>
    </row>
    <row r="246" spans="1:34" ht="22.15" customHeight="1">
      <c r="A246" s="897"/>
      <c r="B246" s="898" t="s">
        <v>348</v>
      </c>
      <c r="C246" s="899"/>
      <c r="D246" s="3378" t="str">
        <f ca="1">IF(OR(C242=0,C244=""),"",INT((C242-C244)/C242*10000)/100)</f>
        <v/>
      </c>
      <c r="E246" s="3379"/>
      <c r="F246" s="3379"/>
      <c r="G246" s="3385" t="s">
        <v>134</v>
      </c>
      <c r="H246" s="3386"/>
      <c r="I246" s="3387" t="str">
        <f ca="1">IF(OR(I242=0,I244=""),"",INT((I242-I244)/I242*10000)/100)</f>
        <v/>
      </c>
      <c r="J246" s="3388"/>
      <c r="K246" s="3388"/>
      <c r="L246" s="3379" t="s">
        <v>306</v>
      </c>
      <c r="M246" s="3389"/>
      <c r="T246" s="1390"/>
      <c r="U246" s="871"/>
      <c r="V246" s="871"/>
      <c r="W246" s="871"/>
      <c r="X246" s="871"/>
      <c r="Y246" s="871"/>
      <c r="Z246" s="1385"/>
      <c r="AA246" s="63"/>
      <c r="AB246" s="63"/>
      <c r="AC246" s="63"/>
      <c r="AD246" s="63"/>
      <c r="AE246" s="63"/>
      <c r="AF246" s="63"/>
      <c r="AG246" s="63"/>
      <c r="AH246" s="63"/>
    </row>
    <row r="247" spans="1:34" ht="30" customHeight="1">
      <c r="A247" s="1387"/>
      <c r="B247" s="1387"/>
      <c r="C247" s="1388"/>
      <c r="D247" s="1388"/>
      <c r="E247" s="1388"/>
      <c r="F247" s="1388"/>
      <c r="G247" s="1388"/>
      <c r="H247" s="1388"/>
      <c r="I247" s="1388"/>
      <c r="J247" s="1388"/>
      <c r="K247" s="1388"/>
      <c r="L247" s="1388"/>
      <c r="M247" s="1388"/>
      <c r="N247" s="3384"/>
      <c r="O247" s="3384"/>
      <c r="P247" s="1389"/>
      <c r="Q247" s="1390"/>
      <c r="R247" s="1390"/>
      <c r="S247" s="1390"/>
      <c r="T247" s="1390"/>
      <c r="U247" s="871"/>
      <c r="V247" s="871"/>
      <c r="W247" s="871"/>
      <c r="X247" s="871"/>
      <c r="Y247" s="871"/>
      <c r="Z247" s="871"/>
      <c r="AA247" s="63"/>
      <c r="AB247" s="63"/>
      <c r="AC247" s="63"/>
      <c r="AD247" s="63"/>
      <c r="AE247" s="63"/>
      <c r="AF247" s="63"/>
      <c r="AG247" s="63"/>
      <c r="AH247" s="63"/>
    </row>
    <row r="248" spans="1:34">
      <c r="A248" s="616" t="s">
        <v>317</v>
      </c>
      <c r="B248" s="379"/>
      <c r="C248" s="379"/>
      <c r="D248" s="379"/>
      <c r="E248" s="379"/>
      <c r="F248" s="379"/>
      <c r="G248" s="379"/>
      <c r="H248" s="379"/>
      <c r="I248" s="379"/>
      <c r="J248" s="379"/>
      <c r="K248" s="379"/>
      <c r="L248" s="379"/>
      <c r="M248" s="379"/>
      <c r="N248" s="379"/>
      <c r="O248" s="379"/>
      <c r="T248" s="1390" t="str">
        <f>"個別票"&amp;U248</f>
        <v>個別票14</v>
      </c>
      <c r="U248" s="871">
        <f>U229+1</f>
        <v>14</v>
      </c>
      <c r="V248" s="871"/>
      <c r="W248" s="871"/>
      <c r="X248" s="871"/>
      <c r="Y248" s="871"/>
      <c r="Z248" s="871"/>
      <c r="AA248" s="63"/>
      <c r="AB248" s="63"/>
      <c r="AC248" s="63"/>
      <c r="AD248" s="63"/>
      <c r="AE248" s="63"/>
      <c r="AF248" s="63"/>
      <c r="AG248" s="63"/>
      <c r="AH248" s="63"/>
    </row>
    <row r="249" spans="1:34">
      <c r="A249" s="379" t="s">
        <v>336</v>
      </c>
      <c r="B249" s="619"/>
      <c r="C249" s="619"/>
      <c r="D249" s="619"/>
      <c r="E249" s="619"/>
      <c r="F249" s="619"/>
      <c r="G249" s="619"/>
      <c r="H249" s="619"/>
      <c r="I249" s="619"/>
      <c r="J249" s="619"/>
      <c r="K249" s="619"/>
      <c r="L249" s="619"/>
      <c r="M249" s="619"/>
      <c r="N249" s="379"/>
      <c r="O249" s="379"/>
      <c r="T249" s="1390"/>
      <c r="U249" s="871"/>
      <c r="V249" s="871"/>
      <c r="W249" s="871"/>
      <c r="X249" s="871"/>
      <c r="Y249" s="871"/>
      <c r="Z249" s="871"/>
      <c r="AA249" s="63"/>
      <c r="AB249" s="63"/>
      <c r="AC249" s="63"/>
      <c r="AD249" s="63"/>
      <c r="AE249" s="63"/>
      <c r="AF249" s="63"/>
      <c r="AG249" s="63"/>
      <c r="AH249" s="63"/>
    </row>
    <row r="250" spans="1:34" ht="22.5" customHeight="1">
      <c r="A250" s="3403" t="s">
        <v>335</v>
      </c>
      <c r="B250" s="3403"/>
      <c r="C250" s="3403"/>
      <c r="D250" s="3403"/>
      <c r="E250" s="3403"/>
      <c r="F250" s="3403"/>
      <c r="G250" s="3403"/>
      <c r="H250" s="3403"/>
      <c r="I250" s="3403"/>
      <c r="J250" s="3403"/>
      <c r="K250" s="3403"/>
      <c r="L250" s="3403"/>
      <c r="M250" s="3403"/>
      <c r="N250" s="3403"/>
      <c r="O250" s="3403"/>
      <c r="P250" s="3403"/>
      <c r="Q250" s="3403"/>
      <c r="R250" s="3403"/>
      <c r="S250" s="3403"/>
      <c r="T250" s="1390"/>
      <c r="U250" s="871"/>
      <c r="V250" s="871"/>
      <c r="W250" s="871"/>
      <c r="X250" s="871"/>
      <c r="Y250" s="871"/>
      <c r="Z250" s="1385"/>
      <c r="AA250" s="63"/>
      <c r="AB250" s="63"/>
      <c r="AC250" s="63"/>
      <c r="AD250" s="63"/>
      <c r="AE250" s="63"/>
      <c r="AF250" s="63"/>
      <c r="AG250" s="63"/>
      <c r="AH250" s="63"/>
    </row>
    <row r="251" spans="1:34" ht="18" customHeight="1">
      <c r="A251" s="858" t="s">
        <v>147</v>
      </c>
      <c r="B251" s="619"/>
      <c r="C251" s="619"/>
      <c r="D251" s="619"/>
      <c r="E251" s="619"/>
      <c r="F251" s="619"/>
      <c r="G251" s="619"/>
      <c r="H251" s="619"/>
      <c r="I251" s="619"/>
      <c r="J251" s="619"/>
      <c r="K251" s="619"/>
      <c r="L251" s="619"/>
      <c r="M251" s="619"/>
      <c r="N251" s="379"/>
      <c r="O251" s="379"/>
      <c r="T251" s="1390"/>
      <c r="U251" s="871"/>
      <c r="V251" s="871"/>
      <c r="W251" s="871"/>
      <c r="X251" s="871"/>
      <c r="Y251" s="871"/>
      <c r="Z251" s="1385"/>
      <c r="AA251" s="63"/>
      <c r="AB251" s="63"/>
      <c r="AC251" s="63"/>
      <c r="AD251" s="63"/>
      <c r="AE251" s="63"/>
      <c r="AF251" s="63"/>
      <c r="AG251" s="63"/>
      <c r="AH251" s="63"/>
    </row>
    <row r="252" spans="1:34" ht="39.950000000000003" customHeight="1">
      <c r="A252" s="3404" t="s">
        <v>148</v>
      </c>
      <c r="B252" s="3405"/>
      <c r="C252" s="3406"/>
      <c r="D252" s="3407" t="str">
        <f>報6!D253</f>
        <v>事業所名を入力14</v>
      </c>
      <c r="E252" s="3408"/>
      <c r="F252" s="3408"/>
      <c r="G252" s="3408"/>
      <c r="H252" s="3408"/>
      <c r="I252" s="3408"/>
      <c r="J252" s="3408"/>
      <c r="K252" s="3408"/>
      <c r="L252" s="3408"/>
      <c r="M252" s="3408"/>
      <c r="N252" s="3408"/>
      <c r="O252" s="3408"/>
      <c r="P252" s="3408"/>
      <c r="Q252" s="3408"/>
      <c r="R252" s="3408"/>
      <c r="S252" s="3409"/>
      <c r="T252" s="1391"/>
      <c r="U252" s="1395"/>
      <c r="V252" s="871"/>
      <c r="W252" s="871"/>
      <c r="X252" s="871"/>
      <c r="Y252" s="871"/>
      <c r="Z252" s="1385"/>
      <c r="AA252" s="63"/>
      <c r="AB252" s="63"/>
      <c r="AC252" s="63"/>
      <c r="AD252" s="63"/>
      <c r="AE252" s="63"/>
      <c r="AF252" s="63"/>
      <c r="AG252" s="63"/>
      <c r="AH252" s="63"/>
    </row>
    <row r="253" spans="1:34" ht="39.950000000000003" customHeight="1">
      <c r="A253" s="3072" t="s">
        <v>149</v>
      </c>
      <c r="B253" s="3410"/>
      <c r="C253" s="3411"/>
      <c r="D253" s="2820"/>
      <c r="E253" s="2821"/>
      <c r="F253" s="2821"/>
      <c r="G253" s="2821"/>
      <c r="H253" s="2821"/>
      <c r="I253" s="2821"/>
      <c r="J253" s="2821"/>
      <c r="K253" s="2821"/>
      <c r="L253" s="2821"/>
      <c r="M253" s="2821"/>
      <c r="N253" s="2821"/>
      <c r="O253" s="2821"/>
      <c r="P253" s="2821"/>
      <c r="Q253" s="2821"/>
      <c r="R253" s="2821"/>
      <c r="S253" s="2822"/>
      <c r="T253" s="1391"/>
      <c r="U253" s="1395"/>
      <c r="V253" s="871"/>
      <c r="W253" s="871"/>
      <c r="X253" s="871"/>
      <c r="Y253" s="871"/>
      <c r="Z253" s="1385"/>
      <c r="AA253" s="63"/>
      <c r="AB253" s="63"/>
      <c r="AC253" s="63"/>
      <c r="AD253" s="63"/>
      <c r="AE253" s="63"/>
      <c r="AF253" s="63"/>
      <c r="AG253" s="63"/>
      <c r="AH253" s="63"/>
    </row>
    <row r="254" spans="1:34" ht="27" customHeight="1">
      <c r="A254" s="3052" t="s">
        <v>150</v>
      </c>
      <c r="B254" s="3053"/>
      <c r="C254" s="3054"/>
      <c r="D254" s="3412"/>
      <c r="E254" s="3413"/>
      <c r="F254" s="3413"/>
      <c r="G254" s="877" t="s">
        <v>171</v>
      </c>
      <c r="H254" s="2808" t="s">
        <v>241</v>
      </c>
      <c r="I254" s="2809"/>
      <c r="J254" s="3414" t="str">
        <f ca="1">報6!H255</f>
        <v/>
      </c>
      <c r="K254" s="3415"/>
      <c r="L254" s="3415"/>
      <c r="M254" s="877" t="s">
        <v>167</v>
      </c>
      <c r="N254" s="2808" t="s">
        <v>242</v>
      </c>
      <c r="O254" s="2885"/>
      <c r="P254" s="2809"/>
      <c r="Q254" s="3416"/>
      <c r="R254" s="3070"/>
      <c r="S254" s="3071"/>
      <c r="T254" s="1392"/>
      <c r="U254" s="1395"/>
      <c r="V254" s="871"/>
      <c r="W254" s="871"/>
      <c r="X254" s="871"/>
      <c r="Y254" s="871"/>
      <c r="Z254" s="1385"/>
      <c r="AA254" s="63"/>
      <c r="AB254" s="63"/>
      <c r="AC254" s="63"/>
      <c r="AD254" s="63"/>
      <c r="AE254" s="63"/>
      <c r="AF254" s="63"/>
      <c r="AG254" s="63"/>
      <c r="AH254" s="63"/>
    </row>
    <row r="255" spans="1:34" ht="30" customHeight="1">
      <c r="A255" s="3417" t="s">
        <v>3147</v>
      </c>
      <c r="B255" s="3418"/>
      <c r="C255" s="3419"/>
      <c r="D255" s="3380"/>
      <c r="E255" s="3381"/>
      <c r="F255" s="3381"/>
      <c r="G255" s="3382"/>
      <c r="H255" s="2808" t="s">
        <v>153</v>
      </c>
      <c r="I255" s="2809"/>
      <c r="J255" s="3380"/>
      <c r="K255" s="3381"/>
      <c r="L255" s="3381"/>
      <c r="M255" s="3382"/>
      <c r="T255" s="1390"/>
      <c r="U255" s="871"/>
      <c r="V255" s="871"/>
      <c r="W255" s="871"/>
      <c r="X255" s="871"/>
      <c r="Y255" s="871"/>
      <c r="Z255" s="1385"/>
      <c r="AA255" s="63"/>
      <c r="AB255" s="63"/>
      <c r="AC255" s="63"/>
      <c r="AD255" s="63"/>
      <c r="AE255" s="63"/>
      <c r="AF255" s="63"/>
      <c r="AG255" s="63"/>
      <c r="AH255" s="63"/>
    </row>
    <row r="256" spans="1:34" ht="18" customHeight="1">
      <c r="A256" s="403"/>
      <c r="B256" s="403"/>
      <c r="C256" s="403"/>
      <c r="D256" s="893"/>
      <c r="E256" s="893"/>
      <c r="F256" s="893"/>
      <c r="G256" s="893"/>
      <c r="H256" s="404"/>
      <c r="I256" s="404"/>
      <c r="J256" s="893"/>
      <c r="K256" s="893"/>
      <c r="L256" s="893"/>
      <c r="T256" s="1390"/>
      <c r="U256" s="871"/>
      <c r="V256" s="871"/>
      <c r="W256" s="871"/>
      <c r="X256" s="871"/>
      <c r="Y256" s="871"/>
      <c r="Z256" s="1385"/>
      <c r="AA256" s="63"/>
      <c r="AB256" s="63"/>
      <c r="AC256" s="63"/>
      <c r="AD256" s="63"/>
      <c r="AE256" s="63"/>
      <c r="AF256" s="63"/>
      <c r="AG256" s="63"/>
      <c r="AH256" s="63"/>
    </row>
    <row r="257" spans="1:34" s="141" customFormat="1" ht="19.5" customHeight="1">
      <c r="A257" s="3383" t="s">
        <v>334</v>
      </c>
      <c r="B257" s="3383"/>
      <c r="C257" s="3383"/>
      <c r="D257" s="3383"/>
      <c r="E257" s="3383"/>
      <c r="F257" s="3383"/>
      <c r="G257" s="3383"/>
      <c r="H257" s="3383"/>
      <c r="I257" s="3383"/>
      <c r="J257" s="3383"/>
      <c r="K257" s="3383"/>
      <c r="L257" s="3383"/>
      <c r="M257" s="3383"/>
      <c r="N257" s="3383"/>
      <c r="O257" s="3383"/>
      <c r="P257" s="3383"/>
      <c r="Q257" s="3383"/>
      <c r="R257" s="3383"/>
      <c r="S257" s="3383"/>
      <c r="T257" s="1393"/>
      <c r="U257" s="894"/>
      <c r="V257" s="871"/>
      <c r="W257" s="871"/>
      <c r="X257" s="871"/>
      <c r="Y257" s="871"/>
      <c r="Z257" s="1385"/>
      <c r="AA257" s="895"/>
      <c r="AB257" s="63"/>
      <c r="AC257" s="63"/>
      <c r="AD257" s="63"/>
      <c r="AE257" s="63"/>
      <c r="AF257" s="63"/>
      <c r="AG257" s="63"/>
      <c r="AH257" s="63"/>
    </row>
    <row r="258" spans="1:34" ht="14.25" customHeight="1">
      <c r="A258" s="823"/>
      <c r="B258" s="826"/>
      <c r="C258" s="826"/>
      <c r="D258" s="826"/>
      <c r="E258" s="826"/>
      <c r="F258" s="826"/>
      <c r="G258" s="826"/>
      <c r="H258" s="826"/>
      <c r="I258" s="826"/>
      <c r="J258" s="826"/>
      <c r="K258" s="826"/>
      <c r="L258" s="827"/>
      <c r="M258" s="827"/>
      <c r="N258" s="827"/>
      <c r="O258" s="827"/>
      <c r="T258" s="1390"/>
      <c r="U258" s="871"/>
      <c r="V258" s="871"/>
      <c r="W258" s="871"/>
      <c r="X258" s="871"/>
      <c r="Y258" s="871"/>
      <c r="Z258" s="1385"/>
      <c r="AA258" s="63"/>
      <c r="AB258" s="63"/>
      <c r="AC258" s="63"/>
      <c r="AD258" s="63"/>
      <c r="AE258" s="63"/>
      <c r="AF258" s="63"/>
      <c r="AG258" s="63"/>
      <c r="AH258" s="63"/>
    </row>
    <row r="259" spans="1:34">
      <c r="A259" s="823" t="s">
        <v>3552</v>
      </c>
      <c r="B259" s="826"/>
      <c r="C259" s="826"/>
      <c r="D259" s="826"/>
      <c r="E259" s="826"/>
      <c r="F259" s="826"/>
      <c r="G259" s="826"/>
      <c r="H259" s="826"/>
      <c r="I259" s="826"/>
      <c r="J259" s="826"/>
      <c r="K259" s="826"/>
      <c r="L259" s="827"/>
      <c r="M259" s="827"/>
      <c r="N259" s="827"/>
      <c r="O259" s="827"/>
      <c r="P259" t="str">
        <f>IFERROR(VLOOKUP(M253,#REF!,2,0),"")</f>
        <v/>
      </c>
      <c r="T259" s="1390"/>
      <c r="U259" s="871"/>
      <c r="V259" s="871"/>
      <c r="W259" s="871"/>
      <c r="X259" s="871"/>
      <c r="Y259" s="871"/>
      <c r="Z259" s="1385"/>
      <c r="AA259" s="63"/>
      <c r="AB259" s="63"/>
      <c r="AC259" s="63"/>
      <c r="AD259" s="63"/>
      <c r="AE259" s="63"/>
      <c r="AF259" s="63"/>
      <c r="AG259" s="63"/>
      <c r="AH259" s="63"/>
    </row>
    <row r="260" spans="1:34" ht="20.25" customHeight="1">
      <c r="A260" s="2754"/>
      <c r="B260" s="2756"/>
      <c r="C260" s="2784" t="s">
        <v>337</v>
      </c>
      <c r="D260" s="2785"/>
      <c r="E260" s="2785"/>
      <c r="F260" s="2785"/>
      <c r="G260" s="2785"/>
      <c r="H260" s="2786"/>
      <c r="I260" s="2784" t="s">
        <v>3143</v>
      </c>
      <c r="J260" s="2785"/>
      <c r="K260" s="2785"/>
      <c r="L260" s="2785"/>
      <c r="M260" s="2786"/>
      <c r="T260" s="1390"/>
      <c r="U260" s="871"/>
      <c r="V260" s="871"/>
      <c r="W260" s="871"/>
      <c r="X260" s="871"/>
      <c r="Y260" s="871"/>
      <c r="Z260" s="1385"/>
      <c r="AA260" s="63"/>
      <c r="AB260" s="63"/>
      <c r="AC260" s="63"/>
      <c r="AD260" s="63"/>
      <c r="AE260" s="63"/>
      <c r="AF260" s="63"/>
      <c r="AG260" s="63"/>
      <c r="AH260" s="63"/>
    </row>
    <row r="261" spans="1:34" ht="20.100000000000001" customHeight="1">
      <c r="A261" s="3390" t="s">
        <v>122</v>
      </c>
      <c r="B261" s="3391"/>
      <c r="C261" s="3392" t="str">
        <f ca="1">報6!C261</f>
        <v/>
      </c>
      <c r="D261" s="3393"/>
      <c r="E261" s="3393"/>
      <c r="F261" s="3393"/>
      <c r="G261" s="2792" t="s">
        <v>3165</v>
      </c>
      <c r="H261" s="3090"/>
      <c r="I261" s="3156" t="str">
        <f ca="1">報6!I261</f>
        <v/>
      </c>
      <c r="J261" s="3096"/>
      <c r="K261" s="3096"/>
      <c r="L261" s="2792" t="s">
        <v>3142</v>
      </c>
      <c r="M261" s="2015" t="str">
        <f>報6!N261</f>
        <v>　</v>
      </c>
      <c r="T261" s="1390"/>
      <c r="U261" s="871"/>
      <c r="V261" s="871"/>
      <c r="W261" s="871"/>
      <c r="X261" s="871"/>
      <c r="Y261" s="871"/>
      <c r="Z261" s="1385"/>
      <c r="AA261" s="63"/>
      <c r="AB261" s="63"/>
      <c r="AC261" s="63"/>
      <c r="AD261" s="63"/>
      <c r="AE261" s="63"/>
      <c r="AF261" s="63"/>
      <c r="AG261" s="63"/>
      <c r="AH261" s="63"/>
    </row>
    <row r="262" spans="1:34" ht="22.15" customHeight="1">
      <c r="A262" s="2753">
        <f>IF(計1!$D$28="","",計1!$D$28-1)</f>
        <v>2025</v>
      </c>
      <c r="B262" s="2756"/>
      <c r="C262" s="3394"/>
      <c r="D262" s="3395"/>
      <c r="E262" s="3395"/>
      <c r="F262" s="3395"/>
      <c r="G262" s="3158"/>
      <c r="H262" s="3396"/>
      <c r="I262" s="3157"/>
      <c r="J262" s="3097"/>
      <c r="K262" s="3097"/>
      <c r="L262" s="3158"/>
      <c r="M262" s="2020"/>
      <c r="N262" s="827"/>
      <c r="O262" s="827"/>
      <c r="P262" s="827"/>
      <c r="Q262" s="827"/>
      <c r="R262" s="827"/>
      <c r="S262" s="827"/>
      <c r="T262" s="1394"/>
      <c r="U262" s="889"/>
      <c r="V262" s="871"/>
      <c r="W262" s="871"/>
      <c r="X262" s="871"/>
      <c r="Y262" s="871"/>
      <c r="Z262" s="1385"/>
      <c r="AA262" s="63"/>
      <c r="AB262" s="63"/>
      <c r="AC262" s="63"/>
      <c r="AD262" s="63"/>
      <c r="AE262" s="63"/>
      <c r="AF262" s="63"/>
      <c r="AG262" s="63"/>
      <c r="AH262" s="63"/>
    </row>
    <row r="263" spans="1:34" ht="22.15" customHeight="1">
      <c r="A263" s="2772" t="s">
        <v>4155</v>
      </c>
      <c r="B263" s="3397"/>
      <c r="C263" s="3398"/>
      <c r="D263" s="3399"/>
      <c r="E263" s="3399"/>
      <c r="F263" s="3399"/>
      <c r="G263" s="2792" t="s">
        <v>3165</v>
      </c>
      <c r="H263" s="3090"/>
      <c r="I263" s="3372"/>
      <c r="J263" s="3373"/>
      <c r="K263" s="3373"/>
      <c r="L263" s="2792" t="s">
        <v>3142</v>
      </c>
      <c r="M263" s="2015" t="str">
        <f>IF(OR(I263=0,I263=""),"",M261)</f>
        <v/>
      </c>
      <c r="N263" s="827"/>
      <c r="O263" s="827"/>
      <c r="P263" s="827"/>
      <c r="Q263" s="827"/>
      <c r="R263" s="827"/>
      <c r="S263" s="827"/>
      <c r="T263" s="1394"/>
      <c r="U263" s="889"/>
      <c r="V263" s="871"/>
      <c r="W263" s="871"/>
      <c r="X263" s="871"/>
      <c r="Y263" s="871"/>
      <c r="Z263" s="1385"/>
      <c r="AA263" s="63"/>
      <c r="AB263" s="63"/>
      <c r="AC263" s="63"/>
      <c r="AD263" s="63"/>
      <c r="AE263" s="63"/>
      <c r="AF263" s="63"/>
      <c r="AG263" s="63"/>
      <c r="AH263" s="63"/>
    </row>
    <row r="264" spans="1:34" ht="22.15" customHeight="1">
      <c r="A264" s="3377">
        <f>IF(計1!$D$28="","",計1!$G$28)</f>
        <v>2027</v>
      </c>
      <c r="B264" s="3164"/>
      <c r="C264" s="3400"/>
      <c r="D264" s="3401"/>
      <c r="E264" s="3401"/>
      <c r="F264" s="3401"/>
      <c r="G264" s="3376"/>
      <c r="H264" s="3402"/>
      <c r="I264" s="3374"/>
      <c r="J264" s="3375"/>
      <c r="K264" s="3375"/>
      <c r="L264" s="3376"/>
      <c r="M264" s="2789"/>
      <c r="T264" s="1390"/>
      <c r="U264" s="871"/>
      <c r="V264" s="871"/>
      <c r="W264" s="871"/>
      <c r="X264" s="871"/>
      <c r="Y264" s="871"/>
      <c r="Z264" s="1385"/>
      <c r="AA264" s="63"/>
      <c r="AB264" s="63"/>
      <c r="AC264" s="63"/>
      <c r="AD264" s="63"/>
      <c r="AE264" s="63"/>
      <c r="AF264" s="63"/>
      <c r="AG264" s="63"/>
      <c r="AH264" s="63"/>
    </row>
    <row r="265" spans="1:34" ht="22.15" customHeight="1">
      <c r="A265" s="897"/>
      <c r="B265" s="898" t="s">
        <v>348</v>
      </c>
      <c r="C265" s="899"/>
      <c r="D265" s="3378" t="str">
        <f ca="1">IF(OR(C261=0,C263=""),"",INT((C261-C263)/C261*10000)/100)</f>
        <v/>
      </c>
      <c r="E265" s="3379"/>
      <c r="F265" s="3379"/>
      <c r="G265" s="3385" t="s">
        <v>134</v>
      </c>
      <c r="H265" s="3386"/>
      <c r="I265" s="3387" t="str">
        <f ca="1">IF(OR(I261=0,I263=""),"",INT((I261-I263)/I261*10000)/100)</f>
        <v/>
      </c>
      <c r="J265" s="3388"/>
      <c r="K265" s="3388"/>
      <c r="L265" s="3379" t="s">
        <v>306</v>
      </c>
      <c r="M265" s="3389"/>
      <c r="T265" s="1390"/>
      <c r="U265" s="871"/>
      <c r="V265" s="871"/>
      <c r="W265" s="871"/>
      <c r="X265" s="871"/>
      <c r="Y265" s="871"/>
      <c r="Z265" s="1385"/>
      <c r="AA265" s="63"/>
      <c r="AB265" s="63"/>
      <c r="AC265" s="63"/>
      <c r="AD265" s="63"/>
      <c r="AE265" s="63"/>
      <c r="AF265" s="63"/>
      <c r="AG265" s="63"/>
      <c r="AH265" s="63"/>
    </row>
    <row r="266" spans="1:34" ht="30" customHeight="1">
      <c r="A266" s="1387"/>
      <c r="B266" s="1387"/>
      <c r="C266" s="1388"/>
      <c r="D266" s="1388"/>
      <c r="E266" s="1388"/>
      <c r="F266" s="1388"/>
      <c r="G266" s="1388"/>
      <c r="H266" s="1388"/>
      <c r="I266" s="1388"/>
      <c r="J266" s="1388"/>
      <c r="K266" s="1388"/>
      <c r="L266" s="1388"/>
      <c r="M266" s="1388"/>
      <c r="N266" s="3384"/>
      <c r="O266" s="3384"/>
      <c r="P266" s="1389"/>
      <c r="Q266" s="1390"/>
      <c r="R266" s="1390"/>
      <c r="S266" s="1390"/>
      <c r="T266" s="1390"/>
      <c r="U266" s="871"/>
      <c r="V266" s="871"/>
      <c r="W266" s="871"/>
      <c r="X266" s="871"/>
      <c r="Y266" s="871"/>
      <c r="Z266" s="871"/>
      <c r="AA266" s="63"/>
      <c r="AB266" s="63"/>
      <c r="AC266" s="63"/>
      <c r="AD266" s="63"/>
      <c r="AE266" s="63"/>
      <c r="AF266" s="63"/>
      <c r="AG266" s="63"/>
      <c r="AH266" s="63"/>
    </row>
    <row r="267" spans="1:34">
      <c r="A267" s="616" t="s">
        <v>317</v>
      </c>
      <c r="B267" s="379"/>
      <c r="C267" s="379"/>
      <c r="D267" s="379"/>
      <c r="E267" s="379"/>
      <c r="F267" s="379"/>
      <c r="G267" s="379"/>
      <c r="H267" s="379"/>
      <c r="I267" s="379"/>
      <c r="J267" s="379"/>
      <c r="K267" s="379"/>
      <c r="L267" s="379"/>
      <c r="M267" s="379"/>
      <c r="N267" s="379"/>
      <c r="O267" s="379"/>
      <c r="T267" s="1390" t="str">
        <f>"個別票"&amp;U267</f>
        <v>個別票15</v>
      </c>
      <c r="U267" s="871">
        <f>U248+1</f>
        <v>15</v>
      </c>
      <c r="V267" s="871"/>
      <c r="W267" s="871"/>
      <c r="X267" s="871"/>
      <c r="Y267" s="871"/>
      <c r="Z267" s="871"/>
      <c r="AA267" s="63"/>
      <c r="AB267" s="63"/>
      <c r="AC267" s="63"/>
      <c r="AD267" s="63"/>
      <c r="AE267" s="63"/>
      <c r="AF267" s="63"/>
      <c r="AG267" s="63"/>
      <c r="AH267" s="63"/>
    </row>
    <row r="268" spans="1:34">
      <c r="A268" s="379" t="s">
        <v>336</v>
      </c>
      <c r="B268" s="619"/>
      <c r="C268" s="619"/>
      <c r="D268" s="619"/>
      <c r="E268" s="619"/>
      <c r="F268" s="619"/>
      <c r="G268" s="619"/>
      <c r="H268" s="619"/>
      <c r="I268" s="619"/>
      <c r="J268" s="619"/>
      <c r="K268" s="619"/>
      <c r="L268" s="619"/>
      <c r="M268" s="619"/>
      <c r="N268" s="379"/>
      <c r="O268" s="379"/>
      <c r="T268" s="1390"/>
      <c r="U268" s="871"/>
      <c r="V268" s="871"/>
      <c r="W268" s="871"/>
      <c r="X268" s="871"/>
      <c r="Y268" s="871"/>
      <c r="Z268" s="871"/>
      <c r="AA268" s="63"/>
      <c r="AB268" s="63"/>
      <c r="AC268" s="63"/>
      <c r="AD268" s="63"/>
      <c r="AE268" s="63"/>
      <c r="AF268" s="63"/>
      <c r="AG268" s="63"/>
      <c r="AH268" s="63"/>
    </row>
    <row r="269" spans="1:34" ht="22.5" customHeight="1">
      <c r="A269" s="3403" t="s">
        <v>335</v>
      </c>
      <c r="B269" s="3403"/>
      <c r="C269" s="3403"/>
      <c r="D269" s="3403"/>
      <c r="E269" s="3403"/>
      <c r="F269" s="3403"/>
      <c r="G269" s="3403"/>
      <c r="H269" s="3403"/>
      <c r="I269" s="3403"/>
      <c r="J269" s="3403"/>
      <c r="K269" s="3403"/>
      <c r="L269" s="3403"/>
      <c r="M269" s="3403"/>
      <c r="N269" s="3403"/>
      <c r="O269" s="3403"/>
      <c r="P269" s="3403"/>
      <c r="Q269" s="3403"/>
      <c r="R269" s="3403"/>
      <c r="S269" s="3403"/>
      <c r="T269" s="1390"/>
      <c r="U269" s="871"/>
      <c r="V269" s="871"/>
      <c r="W269" s="871"/>
      <c r="X269" s="871"/>
      <c r="Y269" s="871"/>
      <c r="Z269" s="1385"/>
      <c r="AA269" s="63"/>
      <c r="AB269" s="63"/>
      <c r="AC269" s="63"/>
      <c r="AD269" s="63"/>
      <c r="AE269" s="63"/>
      <c r="AF269" s="63"/>
      <c r="AG269" s="63"/>
      <c r="AH269" s="63"/>
    </row>
    <row r="270" spans="1:34" ht="18" customHeight="1">
      <c r="A270" s="858" t="s">
        <v>147</v>
      </c>
      <c r="B270" s="619"/>
      <c r="C270" s="619"/>
      <c r="D270" s="619"/>
      <c r="E270" s="619"/>
      <c r="F270" s="619"/>
      <c r="G270" s="619"/>
      <c r="H270" s="619"/>
      <c r="I270" s="619"/>
      <c r="J270" s="619"/>
      <c r="K270" s="619"/>
      <c r="L270" s="619"/>
      <c r="M270" s="619"/>
      <c r="N270" s="379"/>
      <c r="O270" s="379"/>
      <c r="T270" s="1390"/>
      <c r="U270" s="871"/>
      <c r="V270" s="871"/>
      <c r="W270" s="871"/>
      <c r="X270" s="871"/>
      <c r="Y270" s="871"/>
      <c r="Z270" s="1385"/>
      <c r="AA270" s="63"/>
      <c r="AB270" s="63"/>
      <c r="AC270" s="63"/>
      <c r="AD270" s="63"/>
      <c r="AE270" s="63"/>
      <c r="AF270" s="63"/>
      <c r="AG270" s="63"/>
      <c r="AH270" s="63"/>
    </row>
    <row r="271" spans="1:34" ht="39.950000000000003" customHeight="1">
      <c r="A271" s="3404" t="s">
        <v>148</v>
      </c>
      <c r="B271" s="3405"/>
      <c r="C271" s="3406"/>
      <c r="D271" s="3407" t="str">
        <f>報6!D272</f>
        <v>事業所名を入力15</v>
      </c>
      <c r="E271" s="3408"/>
      <c r="F271" s="3408"/>
      <c r="G271" s="3408"/>
      <c r="H271" s="3408"/>
      <c r="I271" s="3408"/>
      <c r="J271" s="3408"/>
      <c r="K271" s="3408"/>
      <c r="L271" s="3408"/>
      <c r="M271" s="3408"/>
      <c r="N271" s="3408"/>
      <c r="O271" s="3408"/>
      <c r="P271" s="3408"/>
      <c r="Q271" s="3408"/>
      <c r="R271" s="3408"/>
      <c r="S271" s="3409"/>
      <c r="T271" s="1391"/>
      <c r="U271" s="1395"/>
      <c r="V271" s="871"/>
      <c r="W271" s="871"/>
      <c r="X271" s="871"/>
      <c r="Y271" s="871"/>
      <c r="Z271" s="1385"/>
      <c r="AA271" s="63"/>
      <c r="AB271" s="63"/>
      <c r="AC271" s="63"/>
      <c r="AD271" s="63"/>
      <c r="AE271" s="63"/>
      <c r="AF271" s="63"/>
      <c r="AG271" s="63"/>
      <c r="AH271" s="63"/>
    </row>
    <row r="272" spans="1:34" ht="39.950000000000003" customHeight="1">
      <c r="A272" s="3072" t="s">
        <v>149</v>
      </c>
      <c r="B272" s="3410"/>
      <c r="C272" s="3411"/>
      <c r="D272" s="2820"/>
      <c r="E272" s="2821"/>
      <c r="F272" s="2821"/>
      <c r="G272" s="2821"/>
      <c r="H272" s="2821"/>
      <c r="I272" s="2821"/>
      <c r="J272" s="2821"/>
      <c r="K272" s="2821"/>
      <c r="L272" s="2821"/>
      <c r="M272" s="2821"/>
      <c r="N272" s="2821"/>
      <c r="O272" s="2821"/>
      <c r="P272" s="2821"/>
      <c r="Q272" s="2821"/>
      <c r="R272" s="2821"/>
      <c r="S272" s="2822"/>
      <c r="T272" s="1391"/>
      <c r="U272" s="1395"/>
      <c r="V272" s="871"/>
      <c r="W272" s="871"/>
      <c r="X272" s="871"/>
      <c r="Y272" s="871"/>
      <c r="Z272" s="1385"/>
      <c r="AA272" s="63"/>
      <c r="AB272" s="63"/>
      <c r="AC272" s="63"/>
      <c r="AD272" s="63"/>
      <c r="AE272" s="63"/>
      <c r="AF272" s="63"/>
      <c r="AG272" s="63"/>
      <c r="AH272" s="63"/>
    </row>
    <row r="273" spans="1:34" ht="27" customHeight="1">
      <c r="A273" s="3052" t="s">
        <v>150</v>
      </c>
      <c r="B273" s="3053"/>
      <c r="C273" s="3054"/>
      <c r="D273" s="3412"/>
      <c r="E273" s="3413"/>
      <c r="F273" s="3413"/>
      <c r="G273" s="877" t="s">
        <v>171</v>
      </c>
      <c r="H273" s="2808" t="s">
        <v>241</v>
      </c>
      <c r="I273" s="2809"/>
      <c r="J273" s="3414" t="str">
        <f ca="1">報6!H274</f>
        <v/>
      </c>
      <c r="K273" s="3415"/>
      <c r="L273" s="3415"/>
      <c r="M273" s="877" t="s">
        <v>167</v>
      </c>
      <c r="N273" s="2808" t="s">
        <v>242</v>
      </c>
      <c r="O273" s="2885"/>
      <c r="P273" s="2809"/>
      <c r="Q273" s="3416"/>
      <c r="R273" s="3070"/>
      <c r="S273" s="3071"/>
      <c r="T273" s="1392"/>
      <c r="U273" s="1395"/>
      <c r="V273" s="871"/>
      <c r="W273" s="871"/>
      <c r="X273" s="871"/>
      <c r="Y273" s="871"/>
      <c r="Z273" s="1385"/>
      <c r="AA273" s="63"/>
      <c r="AB273" s="63"/>
      <c r="AC273" s="63"/>
      <c r="AD273" s="63"/>
      <c r="AE273" s="63"/>
      <c r="AF273" s="63"/>
      <c r="AG273" s="63"/>
      <c r="AH273" s="63"/>
    </row>
    <row r="274" spans="1:34" ht="30" customHeight="1">
      <c r="A274" s="3417" t="s">
        <v>3147</v>
      </c>
      <c r="B274" s="3418"/>
      <c r="C274" s="3419"/>
      <c r="D274" s="3380"/>
      <c r="E274" s="3381"/>
      <c r="F274" s="3381"/>
      <c r="G274" s="3382"/>
      <c r="H274" s="2808" t="s">
        <v>153</v>
      </c>
      <c r="I274" s="2809"/>
      <c r="J274" s="3380"/>
      <c r="K274" s="3381"/>
      <c r="L274" s="3381"/>
      <c r="M274" s="3382"/>
      <c r="T274" s="1390"/>
      <c r="U274" s="871"/>
      <c r="V274" s="871"/>
      <c r="W274" s="871"/>
      <c r="X274" s="871"/>
      <c r="Y274" s="871"/>
      <c r="Z274" s="1385"/>
      <c r="AA274" s="63"/>
      <c r="AB274" s="63"/>
      <c r="AC274" s="63"/>
      <c r="AD274" s="63"/>
      <c r="AE274" s="63"/>
      <c r="AF274" s="63"/>
      <c r="AG274" s="63"/>
      <c r="AH274" s="63"/>
    </row>
    <row r="275" spans="1:34" ht="18" customHeight="1">
      <c r="A275" s="403"/>
      <c r="B275" s="403"/>
      <c r="C275" s="403"/>
      <c r="D275" s="893"/>
      <c r="E275" s="893"/>
      <c r="F275" s="893"/>
      <c r="G275" s="893"/>
      <c r="H275" s="404"/>
      <c r="I275" s="404"/>
      <c r="J275" s="893"/>
      <c r="K275" s="893"/>
      <c r="L275" s="893"/>
      <c r="T275" s="1390"/>
      <c r="U275" s="871"/>
      <c r="V275" s="871"/>
      <c r="W275" s="871"/>
      <c r="X275" s="871"/>
      <c r="Y275" s="871"/>
      <c r="Z275" s="1385"/>
      <c r="AA275" s="63"/>
      <c r="AB275" s="63"/>
      <c r="AC275" s="63"/>
      <c r="AD275" s="63"/>
      <c r="AE275" s="63"/>
      <c r="AF275" s="63"/>
      <c r="AG275" s="63"/>
      <c r="AH275" s="63"/>
    </row>
    <row r="276" spans="1:34" s="141" customFormat="1" ht="19.5" customHeight="1">
      <c r="A276" s="3383" t="s">
        <v>334</v>
      </c>
      <c r="B276" s="3383"/>
      <c r="C276" s="3383"/>
      <c r="D276" s="3383"/>
      <c r="E276" s="3383"/>
      <c r="F276" s="3383"/>
      <c r="G276" s="3383"/>
      <c r="H276" s="3383"/>
      <c r="I276" s="3383"/>
      <c r="J276" s="3383"/>
      <c r="K276" s="3383"/>
      <c r="L276" s="3383"/>
      <c r="M276" s="3383"/>
      <c r="N276" s="3383"/>
      <c r="O276" s="3383"/>
      <c r="P276" s="3383"/>
      <c r="Q276" s="3383"/>
      <c r="R276" s="3383"/>
      <c r="S276" s="3383"/>
      <c r="T276" s="1393"/>
      <c r="U276" s="894"/>
      <c r="V276" s="871"/>
      <c r="W276" s="871"/>
      <c r="X276" s="871"/>
      <c r="Y276" s="871"/>
      <c r="Z276" s="1385"/>
      <c r="AA276" s="895"/>
      <c r="AB276" s="63"/>
      <c r="AC276" s="63"/>
      <c r="AD276" s="63"/>
      <c r="AE276" s="63"/>
      <c r="AF276" s="63"/>
      <c r="AG276" s="63"/>
      <c r="AH276" s="63"/>
    </row>
    <row r="277" spans="1:34" ht="14.25" customHeight="1">
      <c r="A277" s="823"/>
      <c r="B277" s="826"/>
      <c r="C277" s="826"/>
      <c r="D277" s="826"/>
      <c r="E277" s="826"/>
      <c r="F277" s="826"/>
      <c r="G277" s="826"/>
      <c r="H277" s="826"/>
      <c r="I277" s="826"/>
      <c r="J277" s="826"/>
      <c r="K277" s="826"/>
      <c r="L277" s="827"/>
      <c r="M277" s="827"/>
      <c r="N277" s="827"/>
      <c r="O277" s="827"/>
      <c r="T277" s="1390"/>
      <c r="U277" s="871"/>
      <c r="V277" s="871"/>
      <c r="W277" s="871"/>
      <c r="X277" s="871"/>
      <c r="Y277" s="871"/>
      <c r="Z277" s="1385"/>
      <c r="AA277" s="63"/>
      <c r="AB277" s="63"/>
      <c r="AC277" s="63"/>
      <c r="AD277" s="63"/>
      <c r="AE277" s="63"/>
      <c r="AF277" s="63"/>
      <c r="AG277" s="63"/>
      <c r="AH277" s="63"/>
    </row>
    <row r="278" spans="1:34">
      <c r="A278" s="823" t="s">
        <v>3552</v>
      </c>
      <c r="B278" s="826"/>
      <c r="C278" s="826"/>
      <c r="D278" s="826"/>
      <c r="E278" s="826"/>
      <c r="F278" s="826"/>
      <c r="G278" s="826"/>
      <c r="H278" s="826"/>
      <c r="I278" s="826"/>
      <c r="J278" s="826"/>
      <c r="K278" s="826"/>
      <c r="L278" s="827"/>
      <c r="M278" s="827"/>
      <c r="N278" s="827"/>
      <c r="O278" s="827"/>
      <c r="P278" t="str">
        <f>IFERROR(VLOOKUP(M272,#REF!,2,0),"")</f>
        <v/>
      </c>
      <c r="T278" s="1390"/>
      <c r="U278" s="871"/>
      <c r="V278" s="871"/>
      <c r="W278" s="871"/>
      <c r="X278" s="871"/>
      <c r="Y278" s="871"/>
      <c r="Z278" s="1385"/>
      <c r="AA278" s="63"/>
      <c r="AB278" s="63"/>
      <c r="AC278" s="63"/>
      <c r="AD278" s="63"/>
      <c r="AE278" s="63"/>
      <c r="AF278" s="63"/>
      <c r="AG278" s="63"/>
      <c r="AH278" s="63"/>
    </row>
    <row r="279" spans="1:34" ht="20.25" customHeight="1">
      <c r="A279" s="2754"/>
      <c r="B279" s="2756"/>
      <c r="C279" s="2784" t="s">
        <v>337</v>
      </c>
      <c r="D279" s="2785"/>
      <c r="E279" s="2785"/>
      <c r="F279" s="2785"/>
      <c r="G279" s="2785"/>
      <c r="H279" s="2786"/>
      <c r="I279" s="2784" t="s">
        <v>3143</v>
      </c>
      <c r="J279" s="2785"/>
      <c r="K279" s="2785"/>
      <c r="L279" s="2785"/>
      <c r="M279" s="2786"/>
      <c r="T279" s="1390"/>
      <c r="U279" s="871"/>
      <c r="V279" s="871"/>
      <c r="W279" s="871"/>
      <c r="X279" s="871"/>
      <c r="Y279" s="871"/>
      <c r="Z279" s="1385"/>
      <c r="AA279" s="63"/>
      <c r="AB279" s="63"/>
      <c r="AC279" s="63"/>
      <c r="AD279" s="63"/>
      <c r="AE279" s="63"/>
      <c r="AF279" s="63"/>
      <c r="AG279" s="63"/>
      <c r="AH279" s="63"/>
    </row>
    <row r="280" spans="1:34" ht="20.100000000000001" customHeight="1">
      <c r="A280" s="3390" t="s">
        <v>122</v>
      </c>
      <c r="B280" s="3391"/>
      <c r="C280" s="3392" t="str">
        <f ca="1">報6!C280</f>
        <v/>
      </c>
      <c r="D280" s="3393"/>
      <c r="E280" s="3393"/>
      <c r="F280" s="3393"/>
      <c r="G280" s="2792" t="s">
        <v>3165</v>
      </c>
      <c r="H280" s="3090"/>
      <c r="I280" s="3156" t="str">
        <f ca="1">報6!I280</f>
        <v/>
      </c>
      <c r="J280" s="3096"/>
      <c r="K280" s="3096"/>
      <c r="L280" s="2792" t="s">
        <v>3142</v>
      </c>
      <c r="M280" s="2015" t="str">
        <f>報6!N280</f>
        <v>　</v>
      </c>
      <c r="T280" s="1390"/>
      <c r="U280" s="871"/>
      <c r="V280" s="871"/>
      <c r="W280" s="871"/>
      <c r="X280" s="871"/>
      <c r="Y280" s="871"/>
      <c r="Z280" s="1385"/>
      <c r="AA280" s="63"/>
      <c r="AB280" s="63"/>
      <c r="AC280" s="63"/>
      <c r="AD280" s="63"/>
      <c r="AE280" s="63"/>
      <c r="AF280" s="63"/>
      <c r="AG280" s="63"/>
      <c r="AH280" s="63"/>
    </row>
    <row r="281" spans="1:34" ht="22.15" customHeight="1">
      <c r="A281" s="2753">
        <f>IF(計1!$D$28="","",計1!$D$28-1)</f>
        <v>2025</v>
      </c>
      <c r="B281" s="2756"/>
      <c r="C281" s="3394"/>
      <c r="D281" s="3395"/>
      <c r="E281" s="3395"/>
      <c r="F281" s="3395"/>
      <c r="G281" s="3158"/>
      <c r="H281" s="3396"/>
      <c r="I281" s="3157"/>
      <c r="J281" s="3097"/>
      <c r="K281" s="3097"/>
      <c r="L281" s="3158"/>
      <c r="M281" s="2020"/>
      <c r="N281" s="827"/>
      <c r="O281" s="827"/>
      <c r="P281" s="827"/>
      <c r="Q281" s="827"/>
      <c r="R281" s="827"/>
      <c r="S281" s="827"/>
      <c r="T281" s="1394"/>
      <c r="U281" s="889"/>
      <c r="V281" s="871"/>
      <c r="W281" s="871"/>
      <c r="X281" s="871"/>
      <c r="Y281" s="871"/>
      <c r="Z281" s="1385"/>
      <c r="AA281" s="63"/>
      <c r="AB281" s="63"/>
      <c r="AC281" s="63"/>
      <c r="AD281" s="63"/>
      <c r="AE281" s="63"/>
      <c r="AF281" s="63"/>
      <c r="AG281" s="63"/>
      <c r="AH281" s="63"/>
    </row>
    <row r="282" spans="1:34" ht="22.15" customHeight="1">
      <c r="A282" s="2772" t="s">
        <v>4155</v>
      </c>
      <c r="B282" s="3397"/>
      <c r="C282" s="3398"/>
      <c r="D282" s="3399"/>
      <c r="E282" s="3399"/>
      <c r="F282" s="3399"/>
      <c r="G282" s="2792" t="s">
        <v>3165</v>
      </c>
      <c r="H282" s="3090"/>
      <c r="I282" s="3372"/>
      <c r="J282" s="3373"/>
      <c r="K282" s="3373"/>
      <c r="L282" s="2792" t="s">
        <v>3142</v>
      </c>
      <c r="M282" s="2015" t="str">
        <f>IF(OR(I282=0,I282=""),"",M280)</f>
        <v/>
      </c>
      <c r="N282" s="827"/>
      <c r="O282" s="827"/>
      <c r="P282" s="827"/>
      <c r="Q282" s="827"/>
      <c r="R282" s="827"/>
      <c r="S282" s="827"/>
      <c r="T282" s="1394"/>
      <c r="U282" s="889"/>
      <c r="V282" s="871"/>
      <c r="W282" s="871"/>
      <c r="X282" s="871"/>
      <c r="Y282" s="871"/>
      <c r="Z282" s="1385"/>
      <c r="AA282" s="63"/>
      <c r="AB282" s="63"/>
      <c r="AC282" s="63"/>
      <c r="AD282" s="63"/>
      <c r="AE282" s="63"/>
      <c r="AF282" s="63"/>
      <c r="AG282" s="63"/>
      <c r="AH282" s="63"/>
    </row>
    <row r="283" spans="1:34" ht="22.15" customHeight="1">
      <c r="A283" s="3377">
        <f>IF(計1!$D$28="","",計1!$G$28)</f>
        <v>2027</v>
      </c>
      <c r="B283" s="3164"/>
      <c r="C283" s="3400"/>
      <c r="D283" s="3401"/>
      <c r="E283" s="3401"/>
      <c r="F283" s="3401"/>
      <c r="G283" s="3376"/>
      <c r="H283" s="3402"/>
      <c r="I283" s="3374"/>
      <c r="J283" s="3375"/>
      <c r="K283" s="3375"/>
      <c r="L283" s="3376"/>
      <c r="M283" s="2789"/>
      <c r="T283" s="1390"/>
      <c r="U283" s="871"/>
      <c r="V283" s="871"/>
      <c r="W283" s="871"/>
      <c r="X283" s="871"/>
      <c r="Y283" s="871"/>
      <c r="Z283" s="1385"/>
      <c r="AA283" s="63"/>
      <c r="AB283" s="63"/>
      <c r="AC283" s="63"/>
      <c r="AD283" s="63"/>
      <c r="AE283" s="63"/>
      <c r="AF283" s="63"/>
      <c r="AG283" s="63"/>
      <c r="AH283" s="63"/>
    </row>
    <row r="284" spans="1:34" ht="22.15" customHeight="1">
      <c r="A284" s="897"/>
      <c r="B284" s="898" t="s">
        <v>348</v>
      </c>
      <c r="C284" s="899"/>
      <c r="D284" s="3378" t="str">
        <f ca="1">IF(OR(C280=0,C282=""),"",INT((C280-C282)/C280*10000)/100)</f>
        <v/>
      </c>
      <c r="E284" s="3379"/>
      <c r="F284" s="3379"/>
      <c r="G284" s="3385" t="s">
        <v>134</v>
      </c>
      <c r="H284" s="3386"/>
      <c r="I284" s="3387" t="str">
        <f ca="1">IF(OR(I280=0,I282=""),"",INT((I280-I282)/I280*10000)/100)</f>
        <v/>
      </c>
      <c r="J284" s="3388"/>
      <c r="K284" s="3388"/>
      <c r="L284" s="3379" t="s">
        <v>306</v>
      </c>
      <c r="M284" s="3389"/>
      <c r="T284" s="1390"/>
      <c r="U284" s="871"/>
      <c r="V284" s="871"/>
      <c r="W284" s="871"/>
      <c r="X284" s="871"/>
      <c r="Y284" s="871"/>
      <c r="Z284" s="1385"/>
      <c r="AA284" s="63"/>
      <c r="AB284" s="63"/>
      <c r="AC284" s="63"/>
      <c r="AD284" s="63"/>
      <c r="AE284" s="63"/>
      <c r="AF284" s="63"/>
      <c r="AG284" s="63"/>
      <c r="AH284" s="63"/>
    </row>
    <row r="285" spans="1:34" ht="30" customHeight="1">
      <c r="A285" s="1387"/>
      <c r="B285" s="1387"/>
      <c r="C285" s="1388"/>
      <c r="D285" s="1388"/>
      <c r="E285" s="1388"/>
      <c r="F285" s="1388"/>
      <c r="G285" s="1388"/>
      <c r="H285" s="1388"/>
      <c r="I285" s="1388"/>
      <c r="J285" s="1388"/>
      <c r="K285" s="1388"/>
      <c r="L285" s="1388"/>
      <c r="M285" s="1388"/>
      <c r="N285" s="3384"/>
      <c r="O285" s="3384"/>
      <c r="P285" s="1389"/>
      <c r="Q285" s="1390"/>
      <c r="R285" s="1390"/>
      <c r="S285" s="1390"/>
      <c r="T285" s="1390"/>
      <c r="U285" s="871"/>
      <c r="V285" s="871"/>
      <c r="W285" s="871"/>
      <c r="X285" s="871"/>
      <c r="Y285" s="871"/>
      <c r="Z285" s="871"/>
      <c r="AA285" s="63"/>
      <c r="AB285" s="63"/>
      <c r="AC285" s="63"/>
      <c r="AD285" s="63"/>
      <c r="AE285" s="63"/>
      <c r="AF285" s="63"/>
      <c r="AG285" s="63"/>
      <c r="AH285" s="63"/>
    </row>
    <row r="286" spans="1:34">
      <c r="A286" s="616" t="s">
        <v>317</v>
      </c>
      <c r="B286" s="379"/>
      <c r="C286" s="379"/>
      <c r="D286" s="379"/>
      <c r="E286" s="379"/>
      <c r="F286" s="379"/>
      <c r="G286" s="379"/>
      <c r="H286" s="379"/>
      <c r="I286" s="379"/>
      <c r="J286" s="379"/>
      <c r="K286" s="379"/>
      <c r="L286" s="379"/>
      <c r="M286" s="379"/>
      <c r="N286" s="379"/>
      <c r="O286" s="379"/>
      <c r="T286" s="1390" t="str">
        <f>"個別票"&amp;U286</f>
        <v>個別票16</v>
      </c>
      <c r="U286" s="871">
        <f>U267+1</f>
        <v>16</v>
      </c>
      <c r="V286" s="871"/>
      <c r="W286" s="871"/>
      <c r="X286" s="871"/>
      <c r="Y286" s="871"/>
      <c r="Z286" s="871"/>
      <c r="AA286" s="63"/>
      <c r="AB286" s="63"/>
      <c r="AC286" s="63"/>
      <c r="AD286" s="63"/>
      <c r="AE286" s="63"/>
      <c r="AF286" s="63"/>
      <c r="AG286" s="63"/>
      <c r="AH286" s="63"/>
    </row>
    <row r="287" spans="1:34">
      <c r="A287" s="379" t="s">
        <v>336</v>
      </c>
      <c r="B287" s="619"/>
      <c r="C287" s="619"/>
      <c r="D287" s="619"/>
      <c r="E287" s="619"/>
      <c r="F287" s="619"/>
      <c r="G287" s="619"/>
      <c r="H287" s="619"/>
      <c r="I287" s="619"/>
      <c r="J287" s="619"/>
      <c r="K287" s="619"/>
      <c r="L287" s="619"/>
      <c r="M287" s="619"/>
      <c r="N287" s="379"/>
      <c r="O287" s="379"/>
      <c r="T287" s="1390"/>
      <c r="U287" s="871"/>
      <c r="V287" s="871"/>
      <c r="W287" s="871"/>
      <c r="X287" s="871"/>
      <c r="Y287" s="871"/>
      <c r="Z287" s="871"/>
      <c r="AA287" s="63"/>
      <c r="AB287" s="63"/>
      <c r="AC287" s="63"/>
      <c r="AD287" s="63"/>
      <c r="AE287" s="63"/>
      <c r="AF287" s="63"/>
      <c r="AG287" s="63"/>
      <c r="AH287" s="63"/>
    </row>
    <row r="288" spans="1:34" ht="22.5" customHeight="1">
      <c r="A288" s="3403" t="s">
        <v>335</v>
      </c>
      <c r="B288" s="3403"/>
      <c r="C288" s="3403"/>
      <c r="D288" s="3403"/>
      <c r="E288" s="3403"/>
      <c r="F288" s="3403"/>
      <c r="G288" s="3403"/>
      <c r="H288" s="3403"/>
      <c r="I288" s="3403"/>
      <c r="J288" s="3403"/>
      <c r="K288" s="3403"/>
      <c r="L288" s="3403"/>
      <c r="M288" s="3403"/>
      <c r="N288" s="3403"/>
      <c r="O288" s="3403"/>
      <c r="P288" s="3403"/>
      <c r="Q288" s="3403"/>
      <c r="R288" s="3403"/>
      <c r="S288" s="3403"/>
      <c r="T288" s="1390"/>
      <c r="U288" s="871"/>
      <c r="V288" s="871"/>
      <c r="W288" s="871"/>
      <c r="X288" s="871"/>
      <c r="Y288" s="871"/>
      <c r="Z288" s="1385"/>
      <c r="AA288" s="63"/>
      <c r="AB288" s="63"/>
      <c r="AC288" s="63"/>
      <c r="AD288" s="63"/>
      <c r="AE288" s="63"/>
      <c r="AF288" s="63"/>
      <c r="AG288" s="63"/>
      <c r="AH288" s="63"/>
    </row>
    <row r="289" spans="1:34" ht="18" customHeight="1">
      <c r="A289" s="858" t="s">
        <v>147</v>
      </c>
      <c r="B289" s="619"/>
      <c r="C289" s="619"/>
      <c r="D289" s="619"/>
      <c r="E289" s="619"/>
      <c r="F289" s="619"/>
      <c r="G289" s="619"/>
      <c r="H289" s="619"/>
      <c r="I289" s="619"/>
      <c r="J289" s="619"/>
      <c r="K289" s="619"/>
      <c r="L289" s="619"/>
      <c r="M289" s="619"/>
      <c r="N289" s="379"/>
      <c r="O289" s="379"/>
      <c r="T289" s="1390"/>
      <c r="U289" s="871"/>
      <c r="V289" s="871"/>
      <c r="W289" s="871"/>
      <c r="X289" s="871"/>
      <c r="Y289" s="871"/>
      <c r="Z289" s="1385"/>
      <c r="AA289" s="63"/>
      <c r="AB289" s="63"/>
      <c r="AC289" s="63"/>
      <c r="AD289" s="63"/>
      <c r="AE289" s="63"/>
      <c r="AF289" s="63"/>
      <c r="AG289" s="63"/>
      <c r="AH289" s="63"/>
    </row>
    <row r="290" spans="1:34" ht="39.950000000000003" customHeight="1">
      <c r="A290" s="3404" t="s">
        <v>148</v>
      </c>
      <c r="B290" s="3405"/>
      <c r="C290" s="3406"/>
      <c r="D290" s="3407" t="str">
        <f>報6!D291</f>
        <v>事業所名を入力16</v>
      </c>
      <c r="E290" s="3408"/>
      <c r="F290" s="3408"/>
      <c r="G290" s="3408"/>
      <c r="H290" s="3408"/>
      <c r="I290" s="3408"/>
      <c r="J290" s="3408"/>
      <c r="K290" s="3408"/>
      <c r="L290" s="3408"/>
      <c r="M290" s="3408"/>
      <c r="N290" s="3408"/>
      <c r="O290" s="3408"/>
      <c r="P290" s="3408"/>
      <c r="Q290" s="3408"/>
      <c r="R290" s="3408"/>
      <c r="S290" s="3409"/>
      <c r="T290" s="1391"/>
      <c r="U290" s="1395"/>
      <c r="V290" s="871"/>
      <c r="W290" s="871"/>
      <c r="X290" s="871"/>
      <c r="Y290" s="871"/>
      <c r="Z290" s="1385"/>
      <c r="AA290" s="63"/>
      <c r="AB290" s="63"/>
      <c r="AC290" s="63"/>
      <c r="AD290" s="63"/>
      <c r="AE290" s="63"/>
      <c r="AF290" s="63"/>
      <c r="AG290" s="63"/>
      <c r="AH290" s="63"/>
    </row>
    <row r="291" spans="1:34" ht="39.950000000000003" customHeight="1">
      <c r="A291" s="3072" t="s">
        <v>149</v>
      </c>
      <c r="B291" s="3410"/>
      <c r="C291" s="3411"/>
      <c r="D291" s="2820"/>
      <c r="E291" s="2821"/>
      <c r="F291" s="2821"/>
      <c r="G291" s="2821"/>
      <c r="H291" s="2821"/>
      <c r="I291" s="2821"/>
      <c r="J291" s="2821"/>
      <c r="K291" s="2821"/>
      <c r="L291" s="2821"/>
      <c r="M291" s="2821"/>
      <c r="N291" s="2821"/>
      <c r="O291" s="2821"/>
      <c r="P291" s="2821"/>
      <c r="Q291" s="2821"/>
      <c r="R291" s="2821"/>
      <c r="S291" s="2822"/>
      <c r="T291" s="1391"/>
      <c r="U291" s="1395"/>
      <c r="V291" s="871"/>
      <c r="W291" s="871"/>
      <c r="X291" s="871"/>
      <c r="Y291" s="871"/>
      <c r="Z291" s="1385"/>
      <c r="AA291" s="63"/>
      <c r="AB291" s="63"/>
      <c r="AC291" s="63"/>
      <c r="AD291" s="63"/>
      <c r="AE291" s="63"/>
      <c r="AF291" s="63"/>
      <c r="AG291" s="63"/>
      <c r="AH291" s="63"/>
    </row>
    <row r="292" spans="1:34" ht="27" customHeight="1">
      <c r="A292" s="3052" t="s">
        <v>150</v>
      </c>
      <c r="B292" s="3053"/>
      <c r="C292" s="3054"/>
      <c r="D292" s="3412"/>
      <c r="E292" s="3413"/>
      <c r="F292" s="3413"/>
      <c r="G292" s="877" t="s">
        <v>171</v>
      </c>
      <c r="H292" s="2808" t="s">
        <v>241</v>
      </c>
      <c r="I292" s="2809"/>
      <c r="J292" s="3414" t="str">
        <f ca="1">報6!H293</f>
        <v/>
      </c>
      <c r="K292" s="3415"/>
      <c r="L292" s="3415"/>
      <c r="M292" s="877" t="s">
        <v>167</v>
      </c>
      <c r="N292" s="2808" t="s">
        <v>242</v>
      </c>
      <c r="O292" s="2885"/>
      <c r="P292" s="2809"/>
      <c r="Q292" s="3416"/>
      <c r="R292" s="3070"/>
      <c r="S292" s="3071"/>
      <c r="T292" s="1392"/>
      <c r="U292" s="1395"/>
      <c r="V292" s="871"/>
      <c r="W292" s="871"/>
      <c r="X292" s="871"/>
      <c r="Y292" s="871"/>
      <c r="Z292" s="1385"/>
      <c r="AA292" s="63"/>
      <c r="AB292" s="63"/>
      <c r="AC292" s="63"/>
      <c r="AD292" s="63"/>
      <c r="AE292" s="63"/>
      <c r="AF292" s="63"/>
      <c r="AG292" s="63"/>
      <c r="AH292" s="63"/>
    </row>
    <row r="293" spans="1:34" ht="30" customHeight="1">
      <c r="A293" s="3417" t="s">
        <v>3147</v>
      </c>
      <c r="B293" s="3418"/>
      <c r="C293" s="3419"/>
      <c r="D293" s="3380"/>
      <c r="E293" s="3381"/>
      <c r="F293" s="3381"/>
      <c r="G293" s="3382"/>
      <c r="H293" s="2808" t="s">
        <v>153</v>
      </c>
      <c r="I293" s="2809"/>
      <c r="J293" s="3380"/>
      <c r="K293" s="3381"/>
      <c r="L293" s="3381"/>
      <c r="M293" s="3382"/>
      <c r="T293" s="1390"/>
      <c r="U293" s="871"/>
      <c r="V293" s="871"/>
      <c r="W293" s="871"/>
      <c r="X293" s="871"/>
      <c r="Y293" s="871"/>
      <c r="Z293" s="1385"/>
      <c r="AA293" s="63"/>
      <c r="AB293" s="63"/>
      <c r="AC293" s="63"/>
      <c r="AD293" s="63"/>
      <c r="AE293" s="63"/>
      <c r="AF293" s="63"/>
      <c r="AG293" s="63"/>
      <c r="AH293" s="63"/>
    </row>
    <row r="294" spans="1:34" ht="18" customHeight="1">
      <c r="A294" s="403"/>
      <c r="B294" s="403"/>
      <c r="C294" s="403"/>
      <c r="D294" s="893"/>
      <c r="E294" s="893"/>
      <c r="F294" s="893"/>
      <c r="G294" s="893"/>
      <c r="H294" s="404"/>
      <c r="I294" s="404"/>
      <c r="J294" s="893"/>
      <c r="K294" s="893"/>
      <c r="L294" s="893"/>
      <c r="T294" s="1390"/>
      <c r="U294" s="871"/>
      <c r="V294" s="871"/>
      <c r="W294" s="871"/>
      <c r="X294" s="871"/>
      <c r="Y294" s="871"/>
      <c r="Z294" s="1385"/>
      <c r="AA294" s="63"/>
      <c r="AB294" s="63"/>
      <c r="AC294" s="63"/>
      <c r="AD294" s="63"/>
      <c r="AE294" s="63"/>
      <c r="AF294" s="63"/>
      <c r="AG294" s="63"/>
      <c r="AH294" s="63"/>
    </row>
    <row r="295" spans="1:34" s="141" customFormat="1" ht="19.5" customHeight="1">
      <c r="A295" s="3383" t="s">
        <v>334</v>
      </c>
      <c r="B295" s="3383"/>
      <c r="C295" s="3383"/>
      <c r="D295" s="3383"/>
      <c r="E295" s="3383"/>
      <c r="F295" s="3383"/>
      <c r="G295" s="3383"/>
      <c r="H295" s="3383"/>
      <c r="I295" s="3383"/>
      <c r="J295" s="3383"/>
      <c r="K295" s="3383"/>
      <c r="L295" s="3383"/>
      <c r="M295" s="3383"/>
      <c r="N295" s="3383"/>
      <c r="O295" s="3383"/>
      <c r="P295" s="3383"/>
      <c r="Q295" s="3383"/>
      <c r="R295" s="3383"/>
      <c r="S295" s="3383"/>
      <c r="T295" s="1393"/>
      <c r="U295" s="894"/>
      <c r="V295" s="871"/>
      <c r="W295" s="871"/>
      <c r="X295" s="871"/>
      <c r="Y295" s="871"/>
      <c r="Z295" s="1385"/>
      <c r="AA295" s="895"/>
      <c r="AB295" s="63"/>
      <c r="AC295" s="63"/>
      <c r="AD295" s="63"/>
      <c r="AE295" s="63"/>
      <c r="AF295" s="63"/>
      <c r="AG295" s="63"/>
      <c r="AH295" s="63"/>
    </row>
    <row r="296" spans="1:34" ht="14.25" customHeight="1">
      <c r="A296" s="823"/>
      <c r="B296" s="826"/>
      <c r="C296" s="826"/>
      <c r="D296" s="826"/>
      <c r="E296" s="826"/>
      <c r="F296" s="826"/>
      <c r="G296" s="826"/>
      <c r="H296" s="826"/>
      <c r="I296" s="826"/>
      <c r="J296" s="826"/>
      <c r="K296" s="826"/>
      <c r="L296" s="827"/>
      <c r="M296" s="827"/>
      <c r="N296" s="827"/>
      <c r="O296" s="827"/>
      <c r="T296" s="1390"/>
      <c r="U296" s="871"/>
      <c r="V296" s="871"/>
      <c r="W296" s="871"/>
      <c r="X296" s="871"/>
      <c r="Y296" s="871"/>
      <c r="Z296" s="1385"/>
      <c r="AA296" s="63"/>
      <c r="AB296" s="63"/>
      <c r="AC296" s="63"/>
      <c r="AD296" s="63"/>
      <c r="AE296" s="63"/>
      <c r="AF296" s="63"/>
      <c r="AG296" s="63"/>
      <c r="AH296" s="63"/>
    </row>
    <row r="297" spans="1:34">
      <c r="A297" s="823" t="s">
        <v>3552</v>
      </c>
      <c r="B297" s="826"/>
      <c r="C297" s="826"/>
      <c r="D297" s="826"/>
      <c r="E297" s="826"/>
      <c r="F297" s="826"/>
      <c r="G297" s="826"/>
      <c r="H297" s="826"/>
      <c r="I297" s="826"/>
      <c r="J297" s="826"/>
      <c r="K297" s="826"/>
      <c r="L297" s="827"/>
      <c r="M297" s="827"/>
      <c r="N297" s="827"/>
      <c r="O297" s="827"/>
      <c r="P297" t="str">
        <f>IFERROR(VLOOKUP(M291,#REF!,2,0),"")</f>
        <v/>
      </c>
      <c r="T297" s="1390"/>
      <c r="U297" s="871"/>
      <c r="V297" s="871"/>
      <c r="W297" s="871"/>
      <c r="X297" s="871"/>
      <c r="Y297" s="871"/>
      <c r="Z297" s="1385"/>
      <c r="AA297" s="63"/>
      <c r="AB297" s="63"/>
      <c r="AC297" s="63"/>
      <c r="AD297" s="63"/>
      <c r="AE297" s="63"/>
      <c r="AF297" s="63"/>
      <c r="AG297" s="63"/>
      <c r="AH297" s="63"/>
    </row>
    <row r="298" spans="1:34" ht="20.25" customHeight="1">
      <c r="A298" s="2754"/>
      <c r="B298" s="2756"/>
      <c r="C298" s="2784" t="s">
        <v>337</v>
      </c>
      <c r="D298" s="2785"/>
      <c r="E298" s="2785"/>
      <c r="F298" s="2785"/>
      <c r="G298" s="2785"/>
      <c r="H298" s="2786"/>
      <c r="I298" s="2784" t="s">
        <v>3143</v>
      </c>
      <c r="J298" s="2785"/>
      <c r="K298" s="2785"/>
      <c r="L298" s="2785"/>
      <c r="M298" s="2786"/>
      <c r="T298" s="1390"/>
      <c r="U298" s="871"/>
      <c r="V298" s="871"/>
      <c r="W298" s="871"/>
      <c r="X298" s="871"/>
      <c r="Y298" s="871"/>
      <c r="Z298" s="1385"/>
      <c r="AA298" s="63"/>
      <c r="AB298" s="63"/>
      <c r="AC298" s="63"/>
      <c r="AD298" s="63"/>
      <c r="AE298" s="63"/>
      <c r="AF298" s="63"/>
      <c r="AG298" s="63"/>
      <c r="AH298" s="63"/>
    </row>
    <row r="299" spans="1:34" ht="20.100000000000001" customHeight="1">
      <c r="A299" s="3390" t="s">
        <v>122</v>
      </c>
      <c r="B299" s="3391"/>
      <c r="C299" s="3392" t="str">
        <f ca="1">報6!C299</f>
        <v/>
      </c>
      <c r="D299" s="3393"/>
      <c r="E299" s="3393"/>
      <c r="F299" s="3393"/>
      <c r="G299" s="2792" t="s">
        <v>3165</v>
      </c>
      <c r="H299" s="3090"/>
      <c r="I299" s="3156" t="str">
        <f ca="1">報6!I299</f>
        <v/>
      </c>
      <c r="J299" s="3096"/>
      <c r="K299" s="3096"/>
      <c r="L299" s="2792" t="s">
        <v>3142</v>
      </c>
      <c r="M299" s="2015" t="str">
        <f>報6!N299</f>
        <v>　</v>
      </c>
      <c r="T299" s="1390"/>
      <c r="U299" s="871"/>
      <c r="V299" s="871"/>
      <c r="W299" s="871"/>
      <c r="X299" s="871"/>
      <c r="Y299" s="871"/>
      <c r="Z299" s="1385"/>
      <c r="AA299" s="63"/>
      <c r="AB299" s="63"/>
      <c r="AC299" s="63"/>
      <c r="AD299" s="63"/>
      <c r="AE299" s="63"/>
      <c r="AF299" s="63"/>
      <c r="AG299" s="63"/>
      <c r="AH299" s="63"/>
    </row>
    <row r="300" spans="1:34" ht="22.15" customHeight="1">
      <c r="A300" s="2753">
        <f>IF(計1!$D$28="","",計1!$D$28-1)</f>
        <v>2025</v>
      </c>
      <c r="B300" s="2756"/>
      <c r="C300" s="3394"/>
      <c r="D300" s="3395"/>
      <c r="E300" s="3395"/>
      <c r="F300" s="3395"/>
      <c r="G300" s="3158"/>
      <c r="H300" s="3396"/>
      <c r="I300" s="3157"/>
      <c r="J300" s="3097"/>
      <c r="K300" s="3097"/>
      <c r="L300" s="3158"/>
      <c r="M300" s="2020"/>
      <c r="N300" s="827"/>
      <c r="O300" s="827"/>
      <c r="P300" s="827"/>
      <c r="Q300" s="827"/>
      <c r="R300" s="827"/>
      <c r="S300" s="827"/>
      <c r="T300" s="1394"/>
      <c r="U300" s="889"/>
      <c r="V300" s="871"/>
      <c r="W300" s="871"/>
      <c r="X300" s="871"/>
      <c r="Y300" s="871"/>
      <c r="Z300" s="1385"/>
      <c r="AA300" s="63"/>
      <c r="AB300" s="63"/>
      <c r="AC300" s="63"/>
      <c r="AD300" s="63"/>
      <c r="AE300" s="63"/>
      <c r="AF300" s="63"/>
      <c r="AG300" s="63"/>
      <c r="AH300" s="63"/>
    </row>
    <row r="301" spans="1:34" ht="22.15" customHeight="1">
      <c r="A301" s="2772" t="s">
        <v>4155</v>
      </c>
      <c r="B301" s="3397"/>
      <c r="C301" s="3398"/>
      <c r="D301" s="3399"/>
      <c r="E301" s="3399"/>
      <c r="F301" s="3399"/>
      <c r="G301" s="2792" t="s">
        <v>3165</v>
      </c>
      <c r="H301" s="3090"/>
      <c r="I301" s="3372"/>
      <c r="J301" s="3373"/>
      <c r="K301" s="3373"/>
      <c r="L301" s="2792" t="s">
        <v>3142</v>
      </c>
      <c r="M301" s="2015" t="str">
        <f>IF(OR(I301=0,I301=""),"",M299)</f>
        <v/>
      </c>
      <c r="N301" s="827"/>
      <c r="O301" s="827"/>
      <c r="P301" s="827"/>
      <c r="Q301" s="827"/>
      <c r="R301" s="827"/>
      <c r="S301" s="827"/>
      <c r="T301" s="1394"/>
      <c r="U301" s="889"/>
      <c r="V301" s="871"/>
      <c r="W301" s="871"/>
      <c r="X301" s="871"/>
      <c r="Y301" s="871"/>
      <c r="Z301" s="1385"/>
      <c r="AA301" s="63"/>
      <c r="AB301" s="63"/>
      <c r="AC301" s="63"/>
      <c r="AD301" s="63"/>
      <c r="AE301" s="63"/>
      <c r="AF301" s="63"/>
      <c r="AG301" s="63"/>
      <c r="AH301" s="63"/>
    </row>
    <row r="302" spans="1:34" ht="22.15" customHeight="1">
      <c r="A302" s="3377">
        <f>IF(計1!$D$28="","",計1!$G$28)</f>
        <v>2027</v>
      </c>
      <c r="B302" s="3164"/>
      <c r="C302" s="3400"/>
      <c r="D302" s="3401"/>
      <c r="E302" s="3401"/>
      <c r="F302" s="3401"/>
      <c r="G302" s="3376"/>
      <c r="H302" s="3402"/>
      <c r="I302" s="3374"/>
      <c r="J302" s="3375"/>
      <c r="K302" s="3375"/>
      <c r="L302" s="3376"/>
      <c r="M302" s="2789"/>
      <c r="T302" s="1390"/>
      <c r="U302" s="871"/>
      <c r="V302" s="871"/>
      <c r="W302" s="871"/>
      <c r="X302" s="871"/>
      <c r="Y302" s="871"/>
      <c r="Z302" s="1385"/>
      <c r="AA302" s="63"/>
      <c r="AB302" s="63"/>
      <c r="AC302" s="63"/>
      <c r="AD302" s="63"/>
      <c r="AE302" s="63"/>
      <c r="AF302" s="63"/>
      <c r="AG302" s="63"/>
      <c r="AH302" s="63"/>
    </row>
    <row r="303" spans="1:34" ht="22.15" customHeight="1">
      <c r="A303" s="897"/>
      <c r="B303" s="898" t="s">
        <v>348</v>
      </c>
      <c r="C303" s="899"/>
      <c r="D303" s="3378" t="str">
        <f ca="1">IF(OR(C299=0,C301=""),"",INT((C299-C301)/C299*10000)/100)</f>
        <v/>
      </c>
      <c r="E303" s="3379"/>
      <c r="F303" s="3379"/>
      <c r="G303" s="3385" t="s">
        <v>134</v>
      </c>
      <c r="H303" s="3386"/>
      <c r="I303" s="3387" t="str">
        <f ca="1">IF(OR(I299=0,I301=""),"",INT((I299-I301)/I299*10000)/100)</f>
        <v/>
      </c>
      <c r="J303" s="3388"/>
      <c r="K303" s="3388"/>
      <c r="L303" s="3379" t="s">
        <v>306</v>
      </c>
      <c r="M303" s="3389"/>
      <c r="T303" s="1390"/>
      <c r="U303" s="871"/>
      <c r="V303" s="871"/>
      <c r="W303" s="871"/>
      <c r="X303" s="871"/>
      <c r="Y303" s="871"/>
      <c r="Z303" s="1385"/>
      <c r="AA303" s="63"/>
      <c r="AB303" s="63"/>
      <c r="AC303" s="63"/>
      <c r="AD303" s="63"/>
      <c r="AE303" s="63"/>
      <c r="AF303" s="63"/>
      <c r="AG303" s="63"/>
      <c r="AH303" s="63"/>
    </row>
    <row r="304" spans="1:34" ht="30" customHeight="1">
      <c r="A304" s="1387"/>
      <c r="B304" s="1387"/>
      <c r="C304" s="1388"/>
      <c r="D304" s="1388"/>
      <c r="E304" s="1388"/>
      <c r="F304" s="1388"/>
      <c r="G304" s="1388"/>
      <c r="H304" s="1388"/>
      <c r="I304" s="1388"/>
      <c r="J304" s="1388"/>
      <c r="K304" s="1388"/>
      <c r="L304" s="1388"/>
      <c r="M304" s="1388"/>
      <c r="N304" s="3384"/>
      <c r="O304" s="3384"/>
      <c r="P304" s="1389"/>
      <c r="Q304" s="1390"/>
      <c r="R304" s="1390"/>
      <c r="S304" s="1390"/>
      <c r="T304" s="1390"/>
      <c r="U304" s="871"/>
      <c r="V304" s="871"/>
      <c r="W304" s="871"/>
      <c r="X304" s="871"/>
      <c r="Y304" s="871"/>
      <c r="Z304" s="871"/>
      <c r="AA304" s="63"/>
      <c r="AB304" s="63"/>
      <c r="AC304" s="63"/>
      <c r="AD304" s="63"/>
      <c r="AE304" s="63"/>
      <c r="AF304" s="63"/>
      <c r="AG304" s="63"/>
      <c r="AH304" s="63"/>
    </row>
    <row r="305" spans="1:34">
      <c r="A305" s="616" t="s">
        <v>317</v>
      </c>
      <c r="B305" s="379"/>
      <c r="C305" s="379"/>
      <c r="D305" s="379"/>
      <c r="E305" s="379"/>
      <c r="F305" s="379"/>
      <c r="G305" s="379"/>
      <c r="H305" s="379"/>
      <c r="I305" s="379"/>
      <c r="J305" s="379"/>
      <c r="K305" s="379"/>
      <c r="L305" s="379"/>
      <c r="M305" s="379"/>
      <c r="N305" s="379"/>
      <c r="O305" s="379"/>
      <c r="T305" s="1390" t="str">
        <f>"個別票"&amp;U305</f>
        <v>個別票17</v>
      </c>
      <c r="U305" s="871">
        <f>U286+1</f>
        <v>17</v>
      </c>
      <c r="V305" s="871"/>
      <c r="W305" s="871"/>
      <c r="X305" s="871"/>
      <c r="Y305" s="871"/>
      <c r="Z305" s="871"/>
      <c r="AA305" s="63"/>
      <c r="AB305" s="63"/>
      <c r="AC305" s="63"/>
      <c r="AD305" s="63"/>
      <c r="AE305" s="63"/>
      <c r="AF305" s="63"/>
      <c r="AG305" s="63"/>
      <c r="AH305" s="63"/>
    </row>
    <row r="306" spans="1:34">
      <c r="A306" s="379" t="s">
        <v>336</v>
      </c>
      <c r="B306" s="619"/>
      <c r="C306" s="619"/>
      <c r="D306" s="619"/>
      <c r="E306" s="619"/>
      <c r="F306" s="619"/>
      <c r="G306" s="619"/>
      <c r="H306" s="619"/>
      <c r="I306" s="619"/>
      <c r="J306" s="619"/>
      <c r="K306" s="619"/>
      <c r="L306" s="619"/>
      <c r="M306" s="619"/>
      <c r="N306" s="379"/>
      <c r="O306" s="379"/>
      <c r="T306" s="1390"/>
      <c r="U306" s="871"/>
      <c r="V306" s="871"/>
      <c r="W306" s="871"/>
      <c r="X306" s="871"/>
      <c r="Y306" s="871"/>
      <c r="Z306" s="871"/>
      <c r="AA306" s="63"/>
      <c r="AB306" s="63"/>
      <c r="AC306" s="63"/>
      <c r="AD306" s="63"/>
      <c r="AE306" s="63"/>
      <c r="AF306" s="63"/>
      <c r="AG306" s="63"/>
      <c r="AH306" s="63"/>
    </row>
    <row r="307" spans="1:34" ht="22.5" customHeight="1">
      <c r="A307" s="3403" t="s">
        <v>335</v>
      </c>
      <c r="B307" s="3403"/>
      <c r="C307" s="3403"/>
      <c r="D307" s="3403"/>
      <c r="E307" s="3403"/>
      <c r="F307" s="3403"/>
      <c r="G307" s="3403"/>
      <c r="H307" s="3403"/>
      <c r="I307" s="3403"/>
      <c r="J307" s="3403"/>
      <c r="K307" s="3403"/>
      <c r="L307" s="3403"/>
      <c r="M307" s="3403"/>
      <c r="N307" s="3403"/>
      <c r="O307" s="3403"/>
      <c r="P307" s="3403"/>
      <c r="Q307" s="3403"/>
      <c r="R307" s="3403"/>
      <c r="S307" s="3403"/>
      <c r="T307" s="1390"/>
      <c r="U307" s="871"/>
      <c r="V307" s="871"/>
      <c r="W307" s="871"/>
      <c r="X307" s="871"/>
      <c r="Y307" s="871"/>
      <c r="Z307" s="1385"/>
      <c r="AA307" s="63"/>
      <c r="AB307" s="63"/>
      <c r="AC307" s="63"/>
      <c r="AD307" s="63"/>
      <c r="AE307" s="63"/>
      <c r="AF307" s="63"/>
      <c r="AG307" s="63"/>
      <c r="AH307" s="63"/>
    </row>
    <row r="308" spans="1:34" ht="18" customHeight="1">
      <c r="A308" s="858" t="s">
        <v>147</v>
      </c>
      <c r="B308" s="619"/>
      <c r="C308" s="619"/>
      <c r="D308" s="619"/>
      <c r="E308" s="619"/>
      <c r="F308" s="619"/>
      <c r="G308" s="619"/>
      <c r="H308" s="619"/>
      <c r="I308" s="619"/>
      <c r="J308" s="619"/>
      <c r="K308" s="619"/>
      <c r="L308" s="619"/>
      <c r="M308" s="619"/>
      <c r="N308" s="379"/>
      <c r="O308" s="379"/>
      <c r="T308" s="1390"/>
      <c r="U308" s="871"/>
      <c r="V308" s="871"/>
      <c r="W308" s="871"/>
      <c r="X308" s="871"/>
      <c r="Y308" s="871"/>
      <c r="Z308" s="1385"/>
      <c r="AA308" s="63"/>
      <c r="AB308" s="63"/>
      <c r="AC308" s="63"/>
      <c r="AD308" s="63"/>
      <c r="AE308" s="63"/>
      <c r="AF308" s="63"/>
      <c r="AG308" s="63"/>
      <c r="AH308" s="63"/>
    </row>
    <row r="309" spans="1:34" ht="39.950000000000003" customHeight="1">
      <c r="A309" s="3404" t="s">
        <v>148</v>
      </c>
      <c r="B309" s="3405"/>
      <c r="C309" s="3406"/>
      <c r="D309" s="3407" t="str">
        <f>報6!D310</f>
        <v>事業所名を入力17</v>
      </c>
      <c r="E309" s="3408"/>
      <c r="F309" s="3408"/>
      <c r="G309" s="3408"/>
      <c r="H309" s="3408"/>
      <c r="I309" s="3408"/>
      <c r="J309" s="3408"/>
      <c r="K309" s="3408"/>
      <c r="L309" s="3408"/>
      <c r="M309" s="3408"/>
      <c r="N309" s="3408"/>
      <c r="O309" s="3408"/>
      <c r="P309" s="3408"/>
      <c r="Q309" s="3408"/>
      <c r="R309" s="3408"/>
      <c r="S309" s="3409"/>
      <c r="T309" s="1391"/>
      <c r="U309" s="1395"/>
      <c r="V309" s="871"/>
      <c r="W309" s="871"/>
      <c r="X309" s="871"/>
      <c r="Y309" s="871"/>
      <c r="Z309" s="1385"/>
      <c r="AA309" s="63"/>
      <c r="AB309" s="63"/>
      <c r="AC309" s="63"/>
      <c r="AD309" s="63"/>
      <c r="AE309" s="63"/>
      <c r="AF309" s="63"/>
      <c r="AG309" s="63"/>
      <c r="AH309" s="63"/>
    </row>
    <row r="310" spans="1:34" ht="39.950000000000003" customHeight="1">
      <c r="A310" s="3072" t="s">
        <v>149</v>
      </c>
      <c r="B310" s="3410"/>
      <c r="C310" s="3411"/>
      <c r="D310" s="2820"/>
      <c r="E310" s="2821"/>
      <c r="F310" s="2821"/>
      <c r="G310" s="2821"/>
      <c r="H310" s="2821"/>
      <c r="I310" s="2821"/>
      <c r="J310" s="2821"/>
      <c r="K310" s="2821"/>
      <c r="L310" s="2821"/>
      <c r="M310" s="2821"/>
      <c r="N310" s="2821"/>
      <c r="O310" s="2821"/>
      <c r="P310" s="2821"/>
      <c r="Q310" s="2821"/>
      <c r="R310" s="2821"/>
      <c r="S310" s="2822"/>
      <c r="T310" s="1391"/>
      <c r="U310" s="1395"/>
      <c r="V310" s="871"/>
      <c r="W310" s="871"/>
      <c r="X310" s="871"/>
      <c r="Y310" s="871"/>
      <c r="Z310" s="1385"/>
      <c r="AA310" s="63"/>
      <c r="AB310" s="63"/>
      <c r="AC310" s="63"/>
      <c r="AD310" s="63"/>
      <c r="AE310" s="63"/>
      <c r="AF310" s="63"/>
      <c r="AG310" s="63"/>
      <c r="AH310" s="63"/>
    </row>
    <row r="311" spans="1:34" ht="27" customHeight="1">
      <c r="A311" s="3052" t="s">
        <v>150</v>
      </c>
      <c r="B311" s="3053"/>
      <c r="C311" s="3054"/>
      <c r="D311" s="3412"/>
      <c r="E311" s="3413"/>
      <c r="F311" s="3413"/>
      <c r="G311" s="877" t="s">
        <v>171</v>
      </c>
      <c r="H311" s="2808" t="s">
        <v>241</v>
      </c>
      <c r="I311" s="2809"/>
      <c r="J311" s="3414" t="str">
        <f ca="1">報6!H312</f>
        <v/>
      </c>
      <c r="K311" s="3415"/>
      <c r="L311" s="3415"/>
      <c r="M311" s="877" t="s">
        <v>167</v>
      </c>
      <c r="N311" s="2808" t="s">
        <v>242</v>
      </c>
      <c r="O311" s="2885"/>
      <c r="P311" s="2809"/>
      <c r="Q311" s="3416"/>
      <c r="R311" s="3070"/>
      <c r="S311" s="3071"/>
      <c r="T311" s="1392"/>
      <c r="U311" s="1395"/>
      <c r="V311" s="871"/>
      <c r="W311" s="871"/>
      <c r="X311" s="871"/>
      <c r="Y311" s="871"/>
      <c r="Z311" s="1385"/>
      <c r="AA311" s="63"/>
      <c r="AB311" s="63"/>
      <c r="AC311" s="63"/>
      <c r="AD311" s="63"/>
      <c r="AE311" s="63"/>
      <c r="AF311" s="63"/>
      <c r="AG311" s="63"/>
      <c r="AH311" s="63"/>
    </row>
    <row r="312" spans="1:34" ht="30" customHeight="1">
      <c r="A312" s="3417" t="s">
        <v>3147</v>
      </c>
      <c r="B312" s="3418"/>
      <c r="C312" s="3419"/>
      <c r="D312" s="3380"/>
      <c r="E312" s="3381"/>
      <c r="F312" s="3381"/>
      <c r="G312" s="3382"/>
      <c r="H312" s="2808" t="s">
        <v>153</v>
      </c>
      <c r="I312" s="2809"/>
      <c r="J312" s="3380"/>
      <c r="K312" s="3381"/>
      <c r="L312" s="3381"/>
      <c r="M312" s="3382"/>
      <c r="T312" s="1390"/>
      <c r="U312" s="871"/>
      <c r="V312" s="871"/>
      <c r="W312" s="871"/>
      <c r="X312" s="871"/>
      <c r="Y312" s="871"/>
      <c r="Z312" s="1385"/>
      <c r="AA312" s="63"/>
      <c r="AB312" s="63"/>
      <c r="AC312" s="63"/>
      <c r="AD312" s="63"/>
      <c r="AE312" s="63"/>
      <c r="AF312" s="63"/>
      <c r="AG312" s="63"/>
      <c r="AH312" s="63"/>
    </row>
    <row r="313" spans="1:34" ht="18" customHeight="1">
      <c r="A313" s="403"/>
      <c r="B313" s="403"/>
      <c r="C313" s="403"/>
      <c r="D313" s="893"/>
      <c r="E313" s="893"/>
      <c r="F313" s="893"/>
      <c r="G313" s="893"/>
      <c r="H313" s="404"/>
      <c r="I313" s="404"/>
      <c r="J313" s="893"/>
      <c r="K313" s="893"/>
      <c r="L313" s="893"/>
      <c r="T313" s="1390"/>
      <c r="U313" s="871"/>
      <c r="V313" s="871"/>
      <c r="W313" s="871"/>
      <c r="X313" s="871"/>
      <c r="Y313" s="871"/>
      <c r="Z313" s="1385"/>
      <c r="AA313" s="63"/>
      <c r="AB313" s="63"/>
      <c r="AC313" s="63"/>
      <c r="AD313" s="63"/>
      <c r="AE313" s="63"/>
      <c r="AF313" s="63"/>
      <c r="AG313" s="63"/>
      <c r="AH313" s="63"/>
    </row>
    <row r="314" spans="1:34" s="141" customFormat="1" ht="19.5" customHeight="1">
      <c r="A314" s="3383" t="s">
        <v>334</v>
      </c>
      <c r="B314" s="3383"/>
      <c r="C314" s="3383"/>
      <c r="D314" s="3383"/>
      <c r="E314" s="3383"/>
      <c r="F314" s="3383"/>
      <c r="G314" s="3383"/>
      <c r="H314" s="3383"/>
      <c r="I314" s="3383"/>
      <c r="J314" s="3383"/>
      <c r="K314" s="3383"/>
      <c r="L314" s="3383"/>
      <c r="M314" s="3383"/>
      <c r="N314" s="3383"/>
      <c r="O314" s="3383"/>
      <c r="P314" s="3383"/>
      <c r="Q314" s="3383"/>
      <c r="R314" s="3383"/>
      <c r="S314" s="3383"/>
      <c r="T314" s="1393"/>
      <c r="U314" s="894"/>
      <c r="V314" s="871"/>
      <c r="W314" s="871"/>
      <c r="X314" s="871"/>
      <c r="Y314" s="871"/>
      <c r="Z314" s="1385"/>
      <c r="AA314" s="895"/>
      <c r="AB314" s="63"/>
      <c r="AC314" s="63"/>
      <c r="AD314" s="63"/>
      <c r="AE314" s="63"/>
      <c r="AF314" s="63"/>
      <c r="AG314" s="63"/>
      <c r="AH314" s="63"/>
    </row>
    <row r="315" spans="1:34" ht="14.25" customHeight="1">
      <c r="A315" s="823"/>
      <c r="B315" s="826"/>
      <c r="C315" s="826"/>
      <c r="D315" s="826"/>
      <c r="E315" s="826"/>
      <c r="F315" s="826"/>
      <c r="G315" s="826"/>
      <c r="H315" s="826"/>
      <c r="I315" s="826"/>
      <c r="J315" s="826"/>
      <c r="K315" s="826"/>
      <c r="L315" s="827"/>
      <c r="M315" s="827"/>
      <c r="N315" s="827"/>
      <c r="O315" s="827"/>
      <c r="T315" s="1390"/>
      <c r="U315" s="871"/>
      <c r="V315" s="871"/>
      <c r="W315" s="871"/>
      <c r="X315" s="871"/>
      <c r="Y315" s="871"/>
      <c r="Z315" s="1385"/>
      <c r="AA315" s="63"/>
      <c r="AB315" s="63"/>
      <c r="AC315" s="63"/>
      <c r="AD315" s="63"/>
      <c r="AE315" s="63"/>
      <c r="AF315" s="63"/>
      <c r="AG315" s="63"/>
      <c r="AH315" s="63"/>
    </row>
    <row r="316" spans="1:34">
      <c r="A316" s="823" t="s">
        <v>3552</v>
      </c>
      <c r="B316" s="826"/>
      <c r="C316" s="826"/>
      <c r="D316" s="826"/>
      <c r="E316" s="826"/>
      <c r="F316" s="826"/>
      <c r="G316" s="826"/>
      <c r="H316" s="826"/>
      <c r="I316" s="826"/>
      <c r="J316" s="826"/>
      <c r="K316" s="826"/>
      <c r="L316" s="827"/>
      <c r="M316" s="827"/>
      <c r="N316" s="827"/>
      <c r="O316" s="827"/>
      <c r="P316" t="str">
        <f>IFERROR(VLOOKUP(M310,#REF!,2,0),"")</f>
        <v/>
      </c>
      <c r="T316" s="1390"/>
      <c r="U316" s="871"/>
      <c r="V316" s="871"/>
      <c r="W316" s="871"/>
      <c r="X316" s="871"/>
      <c r="Y316" s="871"/>
      <c r="Z316" s="1385"/>
      <c r="AA316" s="63"/>
      <c r="AB316" s="63"/>
      <c r="AC316" s="63"/>
      <c r="AD316" s="63"/>
      <c r="AE316" s="63"/>
      <c r="AF316" s="63"/>
      <c r="AG316" s="63"/>
      <c r="AH316" s="63"/>
    </row>
    <row r="317" spans="1:34" ht="20.25" customHeight="1">
      <c r="A317" s="2754"/>
      <c r="B317" s="2756"/>
      <c r="C317" s="2784" t="s">
        <v>337</v>
      </c>
      <c r="D317" s="2785"/>
      <c r="E317" s="2785"/>
      <c r="F317" s="2785"/>
      <c r="G317" s="2785"/>
      <c r="H317" s="2786"/>
      <c r="I317" s="2784" t="s">
        <v>3143</v>
      </c>
      <c r="J317" s="2785"/>
      <c r="K317" s="2785"/>
      <c r="L317" s="2785"/>
      <c r="M317" s="2786"/>
      <c r="T317" s="1390"/>
      <c r="U317" s="871"/>
      <c r="V317" s="871"/>
      <c r="W317" s="871"/>
      <c r="X317" s="871"/>
      <c r="Y317" s="871"/>
      <c r="Z317" s="1385"/>
      <c r="AA317" s="63"/>
      <c r="AB317" s="63"/>
      <c r="AC317" s="63"/>
      <c r="AD317" s="63"/>
      <c r="AE317" s="63"/>
      <c r="AF317" s="63"/>
      <c r="AG317" s="63"/>
      <c r="AH317" s="63"/>
    </row>
    <row r="318" spans="1:34" ht="20.100000000000001" customHeight="1">
      <c r="A318" s="3390" t="s">
        <v>122</v>
      </c>
      <c r="B318" s="3391"/>
      <c r="C318" s="3392" t="str">
        <f ca="1">報6!C318</f>
        <v/>
      </c>
      <c r="D318" s="3393"/>
      <c r="E318" s="3393"/>
      <c r="F318" s="3393"/>
      <c r="G318" s="2792" t="s">
        <v>3165</v>
      </c>
      <c r="H318" s="3090"/>
      <c r="I318" s="3156" t="str">
        <f ca="1">報6!I318</f>
        <v/>
      </c>
      <c r="J318" s="3096"/>
      <c r="K318" s="3096"/>
      <c r="L318" s="2792" t="s">
        <v>3142</v>
      </c>
      <c r="M318" s="2015" t="str">
        <f>報6!N318</f>
        <v>　</v>
      </c>
      <c r="T318" s="1390"/>
      <c r="U318" s="871"/>
      <c r="V318" s="871"/>
      <c r="W318" s="871"/>
      <c r="X318" s="871"/>
      <c r="Y318" s="871"/>
      <c r="Z318" s="1385"/>
      <c r="AA318" s="63"/>
      <c r="AB318" s="63"/>
      <c r="AC318" s="63"/>
      <c r="AD318" s="63"/>
      <c r="AE318" s="63"/>
      <c r="AF318" s="63"/>
      <c r="AG318" s="63"/>
      <c r="AH318" s="63"/>
    </row>
    <row r="319" spans="1:34" ht="22.15" customHeight="1">
      <c r="A319" s="2753">
        <f>IF(計1!$D$28="","",計1!$D$28-1)</f>
        <v>2025</v>
      </c>
      <c r="B319" s="2756"/>
      <c r="C319" s="3394"/>
      <c r="D319" s="3395"/>
      <c r="E319" s="3395"/>
      <c r="F319" s="3395"/>
      <c r="G319" s="3158"/>
      <c r="H319" s="3396"/>
      <c r="I319" s="3157"/>
      <c r="J319" s="3097"/>
      <c r="K319" s="3097"/>
      <c r="L319" s="3158"/>
      <c r="M319" s="2020"/>
      <c r="N319" s="827"/>
      <c r="O319" s="827"/>
      <c r="P319" s="827"/>
      <c r="Q319" s="827"/>
      <c r="R319" s="827"/>
      <c r="S319" s="827"/>
      <c r="T319" s="1394"/>
      <c r="U319" s="889"/>
      <c r="V319" s="871"/>
      <c r="W319" s="871"/>
      <c r="X319" s="871"/>
      <c r="Y319" s="871"/>
      <c r="Z319" s="1385"/>
      <c r="AA319" s="63"/>
      <c r="AB319" s="63"/>
      <c r="AC319" s="63"/>
      <c r="AD319" s="63"/>
      <c r="AE319" s="63"/>
      <c r="AF319" s="63"/>
      <c r="AG319" s="63"/>
      <c r="AH319" s="63"/>
    </row>
    <row r="320" spans="1:34" ht="22.15" customHeight="1">
      <c r="A320" s="2772" t="s">
        <v>4155</v>
      </c>
      <c r="B320" s="3397"/>
      <c r="C320" s="3398"/>
      <c r="D320" s="3399"/>
      <c r="E320" s="3399"/>
      <c r="F320" s="3399"/>
      <c r="G320" s="2792" t="s">
        <v>3165</v>
      </c>
      <c r="H320" s="3090"/>
      <c r="I320" s="3372"/>
      <c r="J320" s="3373"/>
      <c r="K320" s="3373"/>
      <c r="L320" s="2792" t="s">
        <v>3142</v>
      </c>
      <c r="M320" s="2015" t="str">
        <f>IF(OR(I320=0,I320=""),"",M318)</f>
        <v/>
      </c>
      <c r="N320" s="827"/>
      <c r="O320" s="827"/>
      <c r="P320" s="827"/>
      <c r="Q320" s="827"/>
      <c r="R320" s="827"/>
      <c r="S320" s="827"/>
      <c r="T320" s="1394"/>
      <c r="U320" s="889"/>
      <c r="V320" s="871"/>
      <c r="W320" s="871"/>
      <c r="X320" s="871"/>
      <c r="Y320" s="871"/>
      <c r="Z320" s="1385"/>
      <c r="AA320" s="63"/>
      <c r="AB320" s="63"/>
      <c r="AC320" s="63"/>
      <c r="AD320" s="63"/>
      <c r="AE320" s="63"/>
      <c r="AF320" s="63"/>
      <c r="AG320" s="63"/>
      <c r="AH320" s="63"/>
    </row>
    <row r="321" spans="1:34" ht="22.15" customHeight="1">
      <c r="A321" s="3377">
        <f>IF(計1!$D$28="","",計1!$G$28)</f>
        <v>2027</v>
      </c>
      <c r="B321" s="3164"/>
      <c r="C321" s="3400"/>
      <c r="D321" s="3401"/>
      <c r="E321" s="3401"/>
      <c r="F321" s="3401"/>
      <c r="G321" s="3376"/>
      <c r="H321" s="3402"/>
      <c r="I321" s="3374"/>
      <c r="J321" s="3375"/>
      <c r="K321" s="3375"/>
      <c r="L321" s="3376"/>
      <c r="M321" s="2789"/>
      <c r="T321" s="1390"/>
      <c r="U321" s="871"/>
      <c r="V321" s="871"/>
      <c r="W321" s="871"/>
      <c r="X321" s="871"/>
      <c r="Y321" s="871"/>
      <c r="Z321" s="1385"/>
      <c r="AA321" s="63"/>
      <c r="AB321" s="63"/>
      <c r="AC321" s="63"/>
      <c r="AD321" s="63"/>
      <c r="AE321" s="63"/>
      <c r="AF321" s="63"/>
      <c r="AG321" s="63"/>
      <c r="AH321" s="63"/>
    </row>
    <row r="322" spans="1:34" ht="22.15" customHeight="1">
      <c r="A322" s="897"/>
      <c r="B322" s="898" t="s">
        <v>348</v>
      </c>
      <c r="C322" s="899"/>
      <c r="D322" s="3378" t="str">
        <f ca="1">IF(OR(C318=0,C320=""),"",INT((C318-C320)/C318*10000)/100)</f>
        <v/>
      </c>
      <c r="E322" s="3379"/>
      <c r="F322" s="3379"/>
      <c r="G322" s="3385" t="s">
        <v>134</v>
      </c>
      <c r="H322" s="3386"/>
      <c r="I322" s="3387" t="str">
        <f ca="1">IF(OR(I318=0,I320=""),"",INT((I318-I320)/I318*10000)/100)</f>
        <v/>
      </c>
      <c r="J322" s="3388"/>
      <c r="K322" s="3388"/>
      <c r="L322" s="3379" t="s">
        <v>306</v>
      </c>
      <c r="M322" s="3389"/>
      <c r="T322" s="1390"/>
      <c r="U322" s="871"/>
      <c r="V322" s="871"/>
      <c r="W322" s="871"/>
      <c r="X322" s="871"/>
      <c r="Y322" s="871"/>
      <c r="Z322" s="1385"/>
      <c r="AA322" s="63"/>
      <c r="AB322" s="63"/>
      <c r="AC322" s="63"/>
      <c r="AD322" s="63"/>
      <c r="AE322" s="63"/>
      <c r="AF322" s="63"/>
      <c r="AG322" s="63"/>
      <c r="AH322" s="63"/>
    </row>
    <row r="323" spans="1:34" ht="30" customHeight="1">
      <c r="A323" s="1387"/>
      <c r="B323" s="1387"/>
      <c r="C323" s="1388"/>
      <c r="D323" s="1388"/>
      <c r="E323" s="1388"/>
      <c r="F323" s="1388"/>
      <c r="G323" s="1388"/>
      <c r="H323" s="1388"/>
      <c r="I323" s="1388"/>
      <c r="J323" s="1388"/>
      <c r="K323" s="1388"/>
      <c r="L323" s="1388"/>
      <c r="M323" s="1388"/>
      <c r="N323" s="3384"/>
      <c r="O323" s="3384"/>
      <c r="P323" s="1389"/>
      <c r="Q323" s="1390"/>
      <c r="R323" s="1390"/>
      <c r="S323" s="1390"/>
      <c r="T323" s="1390"/>
      <c r="U323" s="871"/>
      <c r="V323" s="871"/>
      <c r="W323" s="871"/>
      <c r="X323" s="871"/>
      <c r="Y323" s="871"/>
      <c r="Z323" s="871"/>
      <c r="AA323" s="63"/>
      <c r="AB323" s="63"/>
      <c r="AC323" s="63"/>
      <c r="AD323" s="63"/>
      <c r="AE323" s="63"/>
      <c r="AF323" s="63"/>
      <c r="AG323" s="63"/>
      <c r="AH323" s="63"/>
    </row>
    <row r="324" spans="1:34">
      <c r="A324" s="616" t="s">
        <v>317</v>
      </c>
      <c r="B324" s="379"/>
      <c r="C324" s="379"/>
      <c r="D324" s="379"/>
      <c r="E324" s="379"/>
      <c r="F324" s="379"/>
      <c r="G324" s="379"/>
      <c r="H324" s="379"/>
      <c r="I324" s="379"/>
      <c r="J324" s="379"/>
      <c r="K324" s="379"/>
      <c r="L324" s="379"/>
      <c r="M324" s="379"/>
      <c r="N324" s="379"/>
      <c r="O324" s="379"/>
      <c r="T324" s="1390" t="str">
        <f>"個別票"&amp;U324</f>
        <v>個別票18</v>
      </c>
      <c r="U324" s="871">
        <f>U305+1</f>
        <v>18</v>
      </c>
      <c r="V324" s="871"/>
      <c r="W324" s="871"/>
      <c r="X324" s="871"/>
      <c r="Y324" s="871"/>
      <c r="Z324" s="871"/>
      <c r="AA324" s="63"/>
      <c r="AB324" s="63"/>
      <c r="AC324" s="63"/>
      <c r="AD324" s="63"/>
      <c r="AE324" s="63"/>
      <c r="AF324" s="63"/>
      <c r="AG324" s="63"/>
      <c r="AH324" s="63"/>
    </row>
    <row r="325" spans="1:34">
      <c r="A325" s="379" t="s">
        <v>336</v>
      </c>
      <c r="B325" s="619"/>
      <c r="C325" s="619"/>
      <c r="D325" s="619"/>
      <c r="E325" s="619"/>
      <c r="F325" s="619"/>
      <c r="G325" s="619"/>
      <c r="H325" s="619"/>
      <c r="I325" s="619"/>
      <c r="J325" s="619"/>
      <c r="K325" s="619"/>
      <c r="L325" s="619"/>
      <c r="M325" s="619"/>
      <c r="N325" s="379"/>
      <c r="O325" s="379"/>
      <c r="T325" s="1390"/>
      <c r="U325" s="871"/>
      <c r="V325" s="871"/>
      <c r="W325" s="871"/>
      <c r="X325" s="871"/>
      <c r="Y325" s="871"/>
      <c r="Z325" s="871"/>
      <c r="AA325" s="63"/>
      <c r="AB325" s="63"/>
      <c r="AC325" s="63"/>
      <c r="AD325" s="63"/>
      <c r="AE325" s="63"/>
      <c r="AF325" s="63"/>
      <c r="AG325" s="63"/>
      <c r="AH325" s="63"/>
    </row>
    <row r="326" spans="1:34" ht="22.5" customHeight="1">
      <c r="A326" s="3403" t="s">
        <v>335</v>
      </c>
      <c r="B326" s="3403"/>
      <c r="C326" s="3403"/>
      <c r="D326" s="3403"/>
      <c r="E326" s="3403"/>
      <c r="F326" s="3403"/>
      <c r="G326" s="3403"/>
      <c r="H326" s="3403"/>
      <c r="I326" s="3403"/>
      <c r="J326" s="3403"/>
      <c r="K326" s="3403"/>
      <c r="L326" s="3403"/>
      <c r="M326" s="3403"/>
      <c r="N326" s="3403"/>
      <c r="O326" s="3403"/>
      <c r="P326" s="3403"/>
      <c r="Q326" s="3403"/>
      <c r="R326" s="3403"/>
      <c r="S326" s="3403"/>
      <c r="T326" s="1390"/>
      <c r="U326" s="871"/>
      <c r="V326" s="871"/>
      <c r="W326" s="871"/>
      <c r="X326" s="871"/>
      <c r="Y326" s="871"/>
      <c r="Z326" s="1385"/>
      <c r="AA326" s="63"/>
      <c r="AB326" s="63"/>
      <c r="AC326" s="63"/>
      <c r="AD326" s="63"/>
      <c r="AE326" s="63"/>
      <c r="AF326" s="63"/>
      <c r="AG326" s="63"/>
      <c r="AH326" s="63"/>
    </row>
    <row r="327" spans="1:34" ht="18" customHeight="1">
      <c r="A327" s="858" t="s">
        <v>147</v>
      </c>
      <c r="B327" s="619"/>
      <c r="C327" s="619"/>
      <c r="D327" s="619"/>
      <c r="E327" s="619"/>
      <c r="F327" s="619"/>
      <c r="G327" s="619"/>
      <c r="H327" s="619"/>
      <c r="I327" s="619"/>
      <c r="J327" s="619"/>
      <c r="K327" s="619"/>
      <c r="L327" s="619"/>
      <c r="M327" s="619"/>
      <c r="N327" s="379"/>
      <c r="O327" s="379"/>
      <c r="T327" s="1390"/>
      <c r="U327" s="871"/>
      <c r="V327" s="871"/>
      <c r="W327" s="871"/>
      <c r="X327" s="871"/>
      <c r="Y327" s="871"/>
      <c r="Z327" s="1385"/>
      <c r="AA327" s="63"/>
      <c r="AB327" s="63"/>
      <c r="AC327" s="63"/>
      <c r="AD327" s="63"/>
      <c r="AE327" s="63"/>
      <c r="AF327" s="63"/>
      <c r="AG327" s="63"/>
      <c r="AH327" s="63"/>
    </row>
    <row r="328" spans="1:34" ht="39.950000000000003" customHeight="1">
      <c r="A328" s="3404" t="s">
        <v>148</v>
      </c>
      <c r="B328" s="3405"/>
      <c r="C328" s="3406"/>
      <c r="D328" s="3407" t="str">
        <f>報6!D329</f>
        <v>事業所名を入力18</v>
      </c>
      <c r="E328" s="3408"/>
      <c r="F328" s="3408"/>
      <c r="G328" s="3408"/>
      <c r="H328" s="3408"/>
      <c r="I328" s="3408"/>
      <c r="J328" s="3408"/>
      <c r="K328" s="3408"/>
      <c r="L328" s="3408"/>
      <c r="M328" s="3408"/>
      <c r="N328" s="3408"/>
      <c r="O328" s="3408"/>
      <c r="P328" s="3408"/>
      <c r="Q328" s="3408"/>
      <c r="R328" s="3408"/>
      <c r="S328" s="3409"/>
      <c r="T328" s="1391"/>
      <c r="U328" s="1395"/>
      <c r="V328" s="871"/>
      <c r="W328" s="871"/>
      <c r="X328" s="871"/>
      <c r="Y328" s="871"/>
      <c r="Z328" s="1385"/>
      <c r="AA328" s="63"/>
      <c r="AB328" s="63"/>
      <c r="AC328" s="63"/>
      <c r="AD328" s="63"/>
      <c r="AE328" s="63"/>
      <c r="AF328" s="63"/>
      <c r="AG328" s="63"/>
      <c r="AH328" s="63"/>
    </row>
    <row r="329" spans="1:34" ht="39.950000000000003" customHeight="1">
      <c r="A329" s="3072" t="s">
        <v>149</v>
      </c>
      <c r="B329" s="3410"/>
      <c r="C329" s="3411"/>
      <c r="D329" s="2820"/>
      <c r="E329" s="2821"/>
      <c r="F329" s="2821"/>
      <c r="G329" s="2821"/>
      <c r="H329" s="2821"/>
      <c r="I329" s="2821"/>
      <c r="J329" s="2821"/>
      <c r="K329" s="2821"/>
      <c r="L329" s="2821"/>
      <c r="M329" s="2821"/>
      <c r="N329" s="2821"/>
      <c r="O329" s="2821"/>
      <c r="P329" s="2821"/>
      <c r="Q329" s="2821"/>
      <c r="R329" s="2821"/>
      <c r="S329" s="2822"/>
      <c r="T329" s="1391"/>
      <c r="U329" s="1395"/>
      <c r="V329" s="871"/>
      <c r="W329" s="871"/>
      <c r="X329" s="871"/>
      <c r="Y329" s="871"/>
      <c r="Z329" s="1385"/>
      <c r="AA329" s="63"/>
      <c r="AB329" s="63"/>
      <c r="AC329" s="63"/>
      <c r="AD329" s="63"/>
      <c r="AE329" s="63"/>
      <c r="AF329" s="63"/>
      <c r="AG329" s="63"/>
      <c r="AH329" s="63"/>
    </row>
    <row r="330" spans="1:34" ht="27" customHeight="1">
      <c r="A330" s="3052" t="s">
        <v>150</v>
      </c>
      <c r="B330" s="3053"/>
      <c r="C330" s="3054"/>
      <c r="D330" s="3412"/>
      <c r="E330" s="3413"/>
      <c r="F330" s="3413"/>
      <c r="G330" s="877" t="s">
        <v>171</v>
      </c>
      <c r="H330" s="2808" t="s">
        <v>241</v>
      </c>
      <c r="I330" s="2809"/>
      <c r="J330" s="3414" t="str">
        <f ca="1">報6!H331</f>
        <v/>
      </c>
      <c r="K330" s="3415"/>
      <c r="L330" s="3415"/>
      <c r="M330" s="877" t="s">
        <v>167</v>
      </c>
      <c r="N330" s="2808" t="s">
        <v>242</v>
      </c>
      <c r="O330" s="2885"/>
      <c r="P330" s="2809"/>
      <c r="Q330" s="3416"/>
      <c r="R330" s="3070"/>
      <c r="S330" s="3071"/>
      <c r="T330" s="1392"/>
      <c r="U330" s="1395"/>
      <c r="V330" s="871"/>
      <c r="W330" s="871"/>
      <c r="X330" s="871"/>
      <c r="Y330" s="871"/>
      <c r="Z330" s="1385"/>
      <c r="AA330" s="63"/>
      <c r="AB330" s="63"/>
      <c r="AC330" s="63"/>
      <c r="AD330" s="63"/>
      <c r="AE330" s="63"/>
      <c r="AF330" s="63"/>
      <c r="AG330" s="63"/>
      <c r="AH330" s="63"/>
    </row>
    <row r="331" spans="1:34" ht="30" customHeight="1">
      <c r="A331" s="3417" t="s">
        <v>3147</v>
      </c>
      <c r="B331" s="3418"/>
      <c r="C331" s="3419"/>
      <c r="D331" s="3380"/>
      <c r="E331" s="3381"/>
      <c r="F331" s="3381"/>
      <c r="G331" s="3382"/>
      <c r="H331" s="2808" t="s">
        <v>153</v>
      </c>
      <c r="I331" s="2809"/>
      <c r="J331" s="3380"/>
      <c r="K331" s="3381"/>
      <c r="L331" s="3381"/>
      <c r="M331" s="3382"/>
      <c r="T331" s="1390"/>
      <c r="U331" s="871"/>
      <c r="V331" s="871"/>
      <c r="W331" s="871"/>
      <c r="X331" s="871"/>
      <c r="Y331" s="871"/>
      <c r="Z331" s="1385"/>
      <c r="AA331" s="63"/>
      <c r="AB331" s="63"/>
      <c r="AC331" s="63"/>
      <c r="AD331" s="63"/>
      <c r="AE331" s="63"/>
      <c r="AF331" s="63"/>
      <c r="AG331" s="63"/>
      <c r="AH331" s="63"/>
    </row>
    <row r="332" spans="1:34" ht="18" customHeight="1">
      <c r="A332" s="403"/>
      <c r="B332" s="403"/>
      <c r="C332" s="403"/>
      <c r="D332" s="893"/>
      <c r="E332" s="893"/>
      <c r="F332" s="893"/>
      <c r="G332" s="893"/>
      <c r="H332" s="404"/>
      <c r="I332" s="404"/>
      <c r="J332" s="893"/>
      <c r="K332" s="893"/>
      <c r="L332" s="893"/>
      <c r="T332" s="1390"/>
      <c r="U332" s="871"/>
      <c r="V332" s="871"/>
      <c r="W332" s="871"/>
      <c r="X332" s="871"/>
      <c r="Y332" s="871"/>
      <c r="Z332" s="1385"/>
      <c r="AA332" s="63"/>
      <c r="AB332" s="63"/>
      <c r="AC332" s="63"/>
      <c r="AD332" s="63"/>
      <c r="AE332" s="63"/>
      <c r="AF332" s="63"/>
      <c r="AG332" s="63"/>
      <c r="AH332" s="63"/>
    </row>
    <row r="333" spans="1:34" s="141" customFormat="1" ht="19.5" customHeight="1">
      <c r="A333" s="3383" t="s">
        <v>334</v>
      </c>
      <c r="B333" s="3383"/>
      <c r="C333" s="3383"/>
      <c r="D333" s="3383"/>
      <c r="E333" s="3383"/>
      <c r="F333" s="3383"/>
      <c r="G333" s="3383"/>
      <c r="H333" s="3383"/>
      <c r="I333" s="3383"/>
      <c r="J333" s="3383"/>
      <c r="K333" s="3383"/>
      <c r="L333" s="3383"/>
      <c r="M333" s="3383"/>
      <c r="N333" s="3383"/>
      <c r="O333" s="3383"/>
      <c r="P333" s="3383"/>
      <c r="Q333" s="3383"/>
      <c r="R333" s="3383"/>
      <c r="S333" s="3383"/>
      <c r="T333" s="1393"/>
      <c r="U333" s="894"/>
      <c r="V333" s="871"/>
      <c r="W333" s="871"/>
      <c r="X333" s="871"/>
      <c r="Y333" s="871"/>
      <c r="Z333" s="1385"/>
      <c r="AA333" s="895"/>
      <c r="AB333" s="63"/>
      <c r="AC333" s="63"/>
      <c r="AD333" s="63"/>
      <c r="AE333" s="63"/>
      <c r="AF333" s="63"/>
      <c r="AG333" s="63"/>
      <c r="AH333" s="63"/>
    </row>
    <row r="334" spans="1:34" ht="14.25" customHeight="1">
      <c r="A334" s="823"/>
      <c r="B334" s="826"/>
      <c r="C334" s="826"/>
      <c r="D334" s="826"/>
      <c r="E334" s="826"/>
      <c r="F334" s="826"/>
      <c r="G334" s="826"/>
      <c r="H334" s="826"/>
      <c r="I334" s="826"/>
      <c r="J334" s="826"/>
      <c r="K334" s="826"/>
      <c r="L334" s="827"/>
      <c r="M334" s="827"/>
      <c r="N334" s="827"/>
      <c r="O334" s="827"/>
      <c r="T334" s="1390"/>
      <c r="U334" s="871"/>
      <c r="V334" s="871"/>
      <c r="W334" s="871"/>
      <c r="X334" s="871"/>
      <c r="Y334" s="871"/>
      <c r="Z334" s="1385"/>
      <c r="AA334" s="63"/>
      <c r="AB334" s="63"/>
      <c r="AC334" s="63"/>
      <c r="AD334" s="63"/>
      <c r="AE334" s="63"/>
      <c r="AF334" s="63"/>
      <c r="AG334" s="63"/>
      <c r="AH334" s="63"/>
    </row>
    <row r="335" spans="1:34">
      <c r="A335" s="823" t="s">
        <v>3552</v>
      </c>
      <c r="B335" s="826"/>
      <c r="C335" s="826"/>
      <c r="D335" s="826"/>
      <c r="E335" s="826"/>
      <c r="F335" s="826"/>
      <c r="G335" s="826"/>
      <c r="H335" s="826"/>
      <c r="I335" s="826"/>
      <c r="J335" s="826"/>
      <c r="K335" s="826"/>
      <c r="L335" s="827"/>
      <c r="M335" s="827"/>
      <c r="N335" s="827"/>
      <c r="O335" s="827"/>
      <c r="P335" t="str">
        <f>IFERROR(VLOOKUP(M329,#REF!,2,0),"")</f>
        <v/>
      </c>
      <c r="T335" s="1390"/>
      <c r="U335" s="871"/>
      <c r="V335" s="871"/>
      <c r="W335" s="871"/>
      <c r="X335" s="871"/>
      <c r="Y335" s="871"/>
      <c r="Z335" s="1385"/>
      <c r="AA335" s="63"/>
      <c r="AB335" s="63"/>
      <c r="AC335" s="63"/>
      <c r="AD335" s="63"/>
      <c r="AE335" s="63"/>
      <c r="AF335" s="63"/>
      <c r="AG335" s="63"/>
      <c r="AH335" s="63"/>
    </row>
    <row r="336" spans="1:34" ht="20.25" customHeight="1">
      <c r="A336" s="2754"/>
      <c r="B336" s="2756"/>
      <c r="C336" s="2784" t="s">
        <v>337</v>
      </c>
      <c r="D336" s="2785"/>
      <c r="E336" s="2785"/>
      <c r="F336" s="2785"/>
      <c r="G336" s="2785"/>
      <c r="H336" s="2786"/>
      <c r="I336" s="2784" t="s">
        <v>3143</v>
      </c>
      <c r="J336" s="2785"/>
      <c r="K336" s="2785"/>
      <c r="L336" s="2785"/>
      <c r="M336" s="2786"/>
      <c r="T336" s="1390"/>
      <c r="U336" s="871"/>
      <c r="V336" s="871"/>
      <c r="W336" s="871"/>
      <c r="X336" s="871"/>
      <c r="Y336" s="871"/>
      <c r="Z336" s="1385"/>
      <c r="AA336" s="63"/>
      <c r="AB336" s="63"/>
      <c r="AC336" s="63"/>
      <c r="AD336" s="63"/>
      <c r="AE336" s="63"/>
      <c r="AF336" s="63"/>
      <c r="AG336" s="63"/>
      <c r="AH336" s="63"/>
    </row>
    <row r="337" spans="1:34" ht="20.100000000000001" customHeight="1">
      <c r="A337" s="3390" t="s">
        <v>122</v>
      </c>
      <c r="B337" s="3391"/>
      <c r="C337" s="3392" t="str">
        <f ca="1">報6!C337</f>
        <v/>
      </c>
      <c r="D337" s="3393"/>
      <c r="E337" s="3393"/>
      <c r="F337" s="3393"/>
      <c r="G337" s="2792" t="s">
        <v>3165</v>
      </c>
      <c r="H337" s="3090"/>
      <c r="I337" s="3156" t="str">
        <f ca="1">報6!I337</f>
        <v/>
      </c>
      <c r="J337" s="3096"/>
      <c r="K337" s="3096"/>
      <c r="L337" s="2792" t="s">
        <v>3142</v>
      </c>
      <c r="M337" s="2015" t="str">
        <f>報6!N337</f>
        <v>　</v>
      </c>
      <c r="T337" s="1390"/>
      <c r="U337" s="871"/>
      <c r="V337" s="871"/>
      <c r="W337" s="871"/>
      <c r="X337" s="871"/>
      <c r="Y337" s="871"/>
      <c r="Z337" s="1385"/>
      <c r="AA337" s="63"/>
      <c r="AB337" s="63"/>
      <c r="AC337" s="63"/>
      <c r="AD337" s="63"/>
      <c r="AE337" s="63"/>
      <c r="AF337" s="63"/>
      <c r="AG337" s="63"/>
      <c r="AH337" s="63"/>
    </row>
    <row r="338" spans="1:34" ht="22.15" customHeight="1">
      <c r="A338" s="2753">
        <f>IF(計1!$D$28="","",計1!$D$28-1)</f>
        <v>2025</v>
      </c>
      <c r="B338" s="2756"/>
      <c r="C338" s="3394"/>
      <c r="D338" s="3395"/>
      <c r="E338" s="3395"/>
      <c r="F338" s="3395"/>
      <c r="G338" s="3158"/>
      <c r="H338" s="3396"/>
      <c r="I338" s="3157"/>
      <c r="J338" s="3097"/>
      <c r="K338" s="3097"/>
      <c r="L338" s="3158"/>
      <c r="M338" s="2020"/>
      <c r="N338" s="827"/>
      <c r="O338" s="827"/>
      <c r="P338" s="827"/>
      <c r="Q338" s="827"/>
      <c r="R338" s="827"/>
      <c r="S338" s="827"/>
      <c r="T338" s="1394"/>
      <c r="U338" s="889"/>
      <c r="V338" s="871"/>
      <c r="W338" s="871"/>
      <c r="X338" s="871"/>
      <c r="Y338" s="871"/>
      <c r="Z338" s="1385"/>
      <c r="AA338" s="63"/>
      <c r="AB338" s="63"/>
      <c r="AC338" s="63"/>
      <c r="AD338" s="63"/>
      <c r="AE338" s="63"/>
      <c r="AF338" s="63"/>
      <c r="AG338" s="63"/>
      <c r="AH338" s="63"/>
    </row>
    <row r="339" spans="1:34" ht="22.15" customHeight="1">
      <c r="A339" s="2772" t="s">
        <v>4155</v>
      </c>
      <c r="B339" s="3397"/>
      <c r="C339" s="3398"/>
      <c r="D339" s="3399"/>
      <c r="E339" s="3399"/>
      <c r="F339" s="3399"/>
      <c r="G339" s="2792" t="s">
        <v>3165</v>
      </c>
      <c r="H339" s="3090"/>
      <c r="I339" s="3372"/>
      <c r="J339" s="3373"/>
      <c r="K339" s="3373"/>
      <c r="L339" s="2792" t="s">
        <v>3142</v>
      </c>
      <c r="M339" s="2015" t="str">
        <f>IF(OR(I339=0,I339=""),"",M337)</f>
        <v/>
      </c>
      <c r="N339" s="827"/>
      <c r="O339" s="827"/>
      <c r="P339" s="827"/>
      <c r="Q339" s="827"/>
      <c r="R339" s="827"/>
      <c r="S339" s="827"/>
      <c r="T339" s="1394"/>
      <c r="U339" s="889"/>
      <c r="V339" s="871"/>
      <c r="W339" s="871"/>
      <c r="X339" s="871"/>
      <c r="Y339" s="871"/>
      <c r="Z339" s="1385"/>
      <c r="AA339" s="63"/>
      <c r="AB339" s="63"/>
      <c r="AC339" s="63"/>
      <c r="AD339" s="63"/>
      <c r="AE339" s="63"/>
      <c r="AF339" s="63"/>
      <c r="AG339" s="63"/>
      <c r="AH339" s="63"/>
    </row>
    <row r="340" spans="1:34" ht="22.15" customHeight="1">
      <c r="A340" s="3377">
        <f>IF(計1!$D$28="","",計1!$G$28)</f>
        <v>2027</v>
      </c>
      <c r="B340" s="3164"/>
      <c r="C340" s="3400"/>
      <c r="D340" s="3401"/>
      <c r="E340" s="3401"/>
      <c r="F340" s="3401"/>
      <c r="G340" s="3376"/>
      <c r="H340" s="3402"/>
      <c r="I340" s="3374"/>
      <c r="J340" s="3375"/>
      <c r="K340" s="3375"/>
      <c r="L340" s="3376"/>
      <c r="M340" s="2789"/>
      <c r="T340" s="1390"/>
      <c r="U340" s="871"/>
      <c r="V340" s="871"/>
      <c r="W340" s="871"/>
      <c r="X340" s="871"/>
      <c r="Y340" s="871"/>
      <c r="Z340" s="1385"/>
      <c r="AA340" s="63"/>
      <c r="AB340" s="63"/>
      <c r="AC340" s="63"/>
      <c r="AD340" s="63"/>
      <c r="AE340" s="63"/>
      <c r="AF340" s="63"/>
      <c r="AG340" s="63"/>
      <c r="AH340" s="63"/>
    </row>
    <row r="341" spans="1:34" ht="22.15" customHeight="1">
      <c r="A341" s="897"/>
      <c r="B341" s="898" t="s">
        <v>348</v>
      </c>
      <c r="C341" s="899"/>
      <c r="D341" s="3378" t="str">
        <f ca="1">IF(OR(C337=0,C339=""),"",INT((C337-C339)/C337*10000)/100)</f>
        <v/>
      </c>
      <c r="E341" s="3379"/>
      <c r="F341" s="3379"/>
      <c r="G341" s="3385" t="s">
        <v>134</v>
      </c>
      <c r="H341" s="3386"/>
      <c r="I341" s="3387" t="str">
        <f ca="1">IF(OR(I337=0,I339=""),"",INT((I337-I339)/I337*10000)/100)</f>
        <v/>
      </c>
      <c r="J341" s="3388"/>
      <c r="K341" s="3388"/>
      <c r="L341" s="3379" t="s">
        <v>306</v>
      </c>
      <c r="M341" s="3389"/>
      <c r="T341" s="1390"/>
      <c r="U341" s="871"/>
      <c r="V341" s="871"/>
      <c r="W341" s="871"/>
      <c r="X341" s="871"/>
      <c r="Y341" s="871"/>
      <c r="Z341" s="1385"/>
      <c r="AA341" s="63"/>
      <c r="AB341" s="63"/>
      <c r="AC341" s="63"/>
      <c r="AD341" s="63"/>
      <c r="AE341" s="63"/>
      <c r="AF341" s="63"/>
      <c r="AG341" s="63"/>
      <c r="AH341" s="63"/>
    </row>
    <row r="342" spans="1:34" ht="30" customHeight="1">
      <c r="A342" s="1387"/>
      <c r="B342" s="1387"/>
      <c r="C342" s="1388"/>
      <c r="D342" s="1388"/>
      <c r="E342" s="1388"/>
      <c r="F342" s="1388"/>
      <c r="G342" s="1388"/>
      <c r="H342" s="1388"/>
      <c r="I342" s="1388"/>
      <c r="J342" s="1388"/>
      <c r="K342" s="1388"/>
      <c r="L342" s="1388"/>
      <c r="M342" s="1388"/>
      <c r="N342" s="3384"/>
      <c r="O342" s="3384"/>
      <c r="P342" s="1389"/>
      <c r="Q342" s="1390"/>
      <c r="R342" s="1390"/>
      <c r="S342" s="1390"/>
      <c r="T342" s="1390"/>
      <c r="U342" s="871"/>
      <c r="V342" s="871"/>
      <c r="W342" s="871"/>
      <c r="X342" s="871"/>
      <c r="Y342" s="871"/>
      <c r="Z342" s="871"/>
      <c r="AA342" s="63"/>
      <c r="AB342" s="63"/>
      <c r="AC342" s="63"/>
      <c r="AD342" s="63"/>
      <c r="AE342" s="63"/>
      <c r="AF342" s="63"/>
      <c r="AG342" s="63"/>
      <c r="AH342" s="63"/>
    </row>
    <row r="343" spans="1:34">
      <c r="A343" s="616" t="s">
        <v>317</v>
      </c>
      <c r="B343" s="379"/>
      <c r="C343" s="379"/>
      <c r="D343" s="379"/>
      <c r="E343" s="379"/>
      <c r="F343" s="379"/>
      <c r="G343" s="379"/>
      <c r="H343" s="379"/>
      <c r="I343" s="379"/>
      <c r="J343" s="379"/>
      <c r="K343" s="379"/>
      <c r="L343" s="379"/>
      <c r="M343" s="379"/>
      <c r="N343" s="379"/>
      <c r="O343" s="379"/>
      <c r="T343" s="1390" t="str">
        <f>"個別票"&amp;U343</f>
        <v>個別票19</v>
      </c>
      <c r="U343" s="871">
        <f>U324+1</f>
        <v>19</v>
      </c>
      <c r="V343" s="871"/>
      <c r="W343" s="871"/>
      <c r="X343" s="871"/>
      <c r="Y343" s="871"/>
      <c r="Z343" s="871"/>
      <c r="AA343" s="63"/>
      <c r="AB343" s="63"/>
      <c r="AC343" s="63"/>
      <c r="AD343" s="63"/>
      <c r="AE343" s="63"/>
      <c r="AF343" s="63"/>
      <c r="AG343" s="63"/>
      <c r="AH343" s="63"/>
    </row>
    <row r="344" spans="1:34">
      <c r="A344" s="379" t="s">
        <v>336</v>
      </c>
      <c r="B344" s="619"/>
      <c r="C344" s="619"/>
      <c r="D344" s="619"/>
      <c r="E344" s="619"/>
      <c r="F344" s="619"/>
      <c r="G344" s="619"/>
      <c r="H344" s="619"/>
      <c r="I344" s="619"/>
      <c r="J344" s="619"/>
      <c r="K344" s="619"/>
      <c r="L344" s="619"/>
      <c r="M344" s="619"/>
      <c r="N344" s="379"/>
      <c r="O344" s="379"/>
      <c r="T344" s="1390"/>
      <c r="U344" s="871"/>
      <c r="V344" s="871"/>
      <c r="W344" s="871"/>
      <c r="X344" s="871"/>
      <c r="Y344" s="871"/>
      <c r="Z344" s="871"/>
      <c r="AA344" s="63"/>
      <c r="AB344" s="63"/>
      <c r="AC344" s="63"/>
      <c r="AD344" s="63"/>
      <c r="AE344" s="63"/>
      <c r="AF344" s="63"/>
      <c r="AG344" s="63"/>
      <c r="AH344" s="63"/>
    </row>
    <row r="345" spans="1:34" ht="22.5" customHeight="1">
      <c r="A345" s="3403" t="s">
        <v>335</v>
      </c>
      <c r="B345" s="3403"/>
      <c r="C345" s="3403"/>
      <c r="D345" s="3403"/>
      <c r="E345" s="3403"/>
      <c r="F345" s="3403"/>
      <c r="G345" s="3403"/>
      <c r="H345" s="3403"/>
      <c r="I345" s="3403"/>
      <c r="J345" s="3403"/>
      <c r="K345" s="3403"/>
      <c r="L345" s="3403"/>
      <c r="M345" s="3403"/>
      <c r="N345" s="3403"/>
      <c r="O345" s="3403"/>
      <c r="P345" s="3403"/>
      <c r="Q345" s="3403"/>
      <c r="R345" s="3403"/>
      <c r="S345" s="3403"/>
      <c r="T345" s="1390"/>
      <c r="U345" s="871"/>
      <c r="V345" s="871"/>
      <c r="W345" s="871"/>
      <c r="X345" s="871"/>
      <c r="Y345" s="871"/>
      <c r="Z345" s="1385"/>
      <c r="AA345" s="63"/>
      <c r="AB345" s="63"/>
      <c r="AC345" s="63"/>
      <c r="AD345" s="63"/>
      <c r="AE345" s="63"/>
      <c r="AF345" s="63"/>
      <c r="AG345" s="63"/>
      <c r="AH345" s="63"/>
    </row>
    <row r="346" spans="1:34" ht="18" customHeight="1">
      <c r="A346" s="858" t="s">
        <v>147</v>
      </c>
      <c r="B346" s="619"/>
      <c r="C346" s="619"/>
      <c r="D346" s="619"/>
      <c r="E346" s="619"/>
      <c r="F346" s="619"/>
      <c r="G346" s="619"/>
      <c r="H346" s="619"/>
      <c r="I346" s="619"/>
      <c r="J346" s="619"/>
      <c r="K346" s="619"/>
      <c r="L346" s="619"/>
      <c r="M346" s="619"/>
      <c r="N346" s="379"/>
      <c r="O346" s="379"/>
      <c r="T346" s="1390"/>
      <c r="U346" s="871"/>
      <c r="V346" s="871"/>
      <c r="W346" s="871"/>
      <c r="X346" s="871"/>
      <c r="Y346" s="871"/>
      <c r="Z346" s="1385"/>
      <c r="AA346" s="63"/>
      <c r="AB346" s="63"/>
      <c r="AC346" s="63"/>
      <c r="AD346" s="63"/>
      <c r="AE346" s="63"/>
      <c r="AF346" s="63"/>
      <c r="AG346" s="63"/>
      <c r="AH346" s="63"/>
    </row>
    <row r="347" spans="1:34" ht="39.950000000000003" customHeight="1">
      <c r="A347" s="3404" t="s">
        <v>148</v>
      </c>
      <c r="B347" s="3405"/>
      <c r="C347" s="3406"/>
      <c r="D347" s="3407" t="str">
        <f>報6!D348</f>
        <v>事業所名を入力19</v>
      </c>
      <c r="E347" s="3408"/>
      <c r="F347" s="3408"/>
      <c r="G347" s="3408"/>
      <c r="H347" s="3408"/>
      <c r="I347" s="3408"/>
      <c r="J347" s="3408"/>
      <c r="K347" s="3408"/>
      <c r="L347" s="3408"/>
      <c r="M347" s="3408"/>
      <c r="N347" s="3408"/>
      <c r="O347" s="3408"/>
      <c r="P347" s="3408"/>
      <c r="Q347" s="3408"/>
      <c r="R347" s="3408"/>
      <c r="S347" s="3409"/>
      <c r="T347" s="1391"/>
      <c r="U347" s="1395"/>
      <c r="V347" s="871"/>
      <c r="W347" s="871"/>
      <c r="X347" s="871"/>
      <c r="Y347" s="871"/>
      <c r="Z347" s="1385"/>
      <c r="AA347" s="63"/>
      <c r="AB347" s="63"/>
      <c r="AC347" s="63"/>
      <c r="AD347" s="63"/>
      <c r="AE347" s="63"/>
      <c r="AF347" s="63"/>
      <c r="AG347" s="63"/>
      <c r="AH347" s="63"/>
    </row>
    <row r="348" spans="1:34" ht="39.950000000000003" customHeight="1">
      <c r="A348" s="3072" t="s">
        <v>149</v>
      </c>
      <c r="B348" s="3410"/>
      <c r="C348" s="3411"/>
      <c r="D348" s="2820"/>
      <c r="E348" s="2821"/>
      <c r="F348" s="2821"/>
      <c r="G348" s="2821"/>
      <c r="H348" s="2821"/>
      <c r="I348" s="2821"/>
      <c r="J348" s="2821"/>
      <c r="K348" s="2821"/>
      <c r="L348" s="2821"/>
      <c r="M348" s="2821"/>
      <c r="N348" s="2821"/>
      <c r="O348" s="2821"/>
      <c r="P348" s="2821"/>
      <c r="Q348" s="2821"/>
      <c r="R348" s="2821"/>
      <c r="S348" s="2822"/>
      <c r="T348" s="1391"/>
      <c r="U348" s="1395"/>
      <c r="V348" s="871"/>
      <c r="W348" s="871"/>
      <c r="X348" s="871"/>
      <c r="Y348" s="871"/>
      <c r="Z348" s="1385"/>
      <c r="AA348" s="63"/>
      <c r="AB348" s="63"/>
      <c r="AC348" s="63"/>
      <c r="AD348" s="63"/>
      <c r="AE348" s="63"/>
      <c r="AF348" s="63"/>
      <c r="AG348" s="63"/>
      <c r="AH348" s="63"/>
    </row>
    <row r="349" spans="1:34" ht="27" customHeight="1">
      <c r="A349" s="3052" t="s">
        <v>150</v>
      </c>
      <c r="B349" s="3053"/>
      <c r="C349" s="3054"/>
      <c r="D349" s="3412"/>
      <c r="E349" s="3413"/>
      <c r="F349" s="3413"/>
      <c r="G349" s="877" t="s">
        <v>171</v>
      </c>
      <c r="H349" s="2808" t="s">
        <v>241</v>
      </c>
      <c r="I349" s="2809"/>
      <c r="J349" s="3414" t="str">
        <f ca="1">報6!H350</f>
        <v/>
      </c>
      <c r="K349" s="3415"/>
      <c r="L349" s="3415"/>
      <c r="M349" s="877" t="s">
        <v>167</v>
      </c>
      <c r="N349" s="2808" t="s">
        <v>242</v>
      </c>
      <c r="O349" s="2885"/>
      <c r="P349" s="2809"/>
      <c r="Q349" s="3416"/>
      <c r="R349" s="3070"/>
      <c r="S349" s="3071"/>
      <c r="T349" s="1392"/>
      <c r="U349" s="1395"/>
      <c r="V349" s="871"/>
      <c r="W349" s="871"/>
      <c r="X349" s="871"/>
      <c r="Y349" s="871"/>
      <c r="Z349" s="1385"/>
      <c r="AA349" s="63"/>
      <c r="AB349" s="63"/>
      <c r="AC349" s="63"/>
      <c r="AD349" s="63"/>
      <c r="AE349" s="63"/>
      <c r="AF349" s="63"/>
      <c r="AG349" s="63"/>
      <c r="AH349" s="63"/>
    </row>
    <row r="350" spans="1:34" ht="30" customHeight="1">
      <c r="A350" s="3417" t="s">
        <v>3147</v>
      </c>
      <c r="B350" s="3418"/>
      <c r="C350" s="3419"/>
      <c r="D350" s="3380"/>
      <c r="E350" s="3381"/>
      <c r="F350" s="3381"/>
      <c r="G350" s="3382"/>
      <c r="H350" s="2808" t="s">
        <v>153</v>
      </c>
      <c r="I350" s="2809"/>
      <c r="J350" s="3380"/>
      <c r="K350" s="3381"/>
      <c r="L350" s="3381"/>
      <c r="M350" s="3382"/>
      <c r="T350" s="1390"/>
      <c r="U350" s="871"/>
      <c r="V350" s="871"/>
      <c r="W350" s="871"/>
      <c r="X350" s="871"/>
      <c r="Y350" s="871"/>
      <c r="Z350" s="1385"/>
      <c r="AA350" s="63"/>
      <c r="AB350" s="63"/>
      <c r="AC350" s="63"/>
      <c r="AD350" s="63"/>
      <c r="AE350" s="63"/>
      <c r="AF350" s="63"/>
      <c r="AG350" s="63"/>
      <c r="AH350" s="63"/>
    </row>
    <row r="351" spans="1:34" ht="18" customHeight="1">
      <c r="A351" s="403"/>
      <c r="B351" s="403"/>
      <c r="C351" s="403"/>
      <c r="D351" s="893"/>
      <c r="E351" s="893"/>
      <c r="F351" s="893"/>
      <c r="G351" s="893"/>
      <c r="H351" s="404"/>
      <c r="I351" s="404"/>
      <c r="J351" s="893"/>
      <c r="K351" s="893"/>
      <c r="L351" s="893"/>
      <c r="T351" s="1390"/>
      <c r="U351" s="871"/>
      <c r="V351" s="871"/>
      <c r="W351" s="871"/>
      <c r="X351" s="871"/>
      <c r="Y351" s="871"/>
      <c r="Z351" s="1385"/>
      <c r="AA351" s="63"/>
      <c r="AB351" s="63"/>
      <c r="AC351" s="63"/>
      <c r="AD351" s="63"/>
      <c r="AE351" s="63"/>
      <c r="AF351" s="63"/>
      <c r="AG351" s="63"/>
      <c r="AH351" s="63"/>
    </row>
    <row r="352" spans="1:34" s="141" customFormat="1" ht="19.5" customHeight="1">
      <c r="A352" s="3383" t="s">
        <v>334</v>
      </c>
      <c r="B352" s="3383"/>
      <c r="C352" s="3383"/>
      <c r="D352" s="3383"/>
      <c r="E352" s="3383"/>
      <c r="F352" s="3383"/>
      <c r="G352" s="3383"/>
      <c r="H352" s="3383"/>
      <c r="I352" s="3383"/>
      <c r="J352" s="3383"/>
      <c r="K352" s="3383"/>
      <c r="L352" s="3383"/>
      <c r="M352" s="3383"/>
      <c r="N352" s="3383"/>
      <c r="O352" s="3383"/>
      <c r="P352" s="3383"/>
      <c r="Q352" s="3383"/>
      <c r="R352" s="3383"/>
      <c r="S352" s="3383"/>
      <c r="T352" s="1393"/>
      <c r="U352" s="894"/>
      <c r="V352" s="871"/>
      <c r="W352" s="871"/>
      <c r="X352" s="871"/>
      <c r="Y352" s="871"/>
      <c r="Z352" s="1385"/>
      <c r="AA352" s="895"/>
      <c r="AB352" s="63"/>
      <c r="AC352" s="63"/>
      <c r="AD352" s="63"/>
      <c r="AE352" s="63"/>
      <c r="AF352" s="63"/>
      <c r="AG352" s="63"/>
      <c r="AH352" s="63"/>
    </row>
    <row r="353" spans="1:34" ht="14.25" customHeight="1">
      <c r="A353" s="823"/>
      <c r="B353" s="826"/>
      <c r="C353" s="826"/>
      <c r="D353" s="826"/>
      <c r="E353" s="826"/>
      <c r="F353" s="826"/>
      <c r="G353" s="826"/>
      <c r="H353" s="826"/>
      <c r="I353" s="826"/>
      <c r="J353" s="826"/>
      <c r="K353" s="826"/>
      <c r="L353" s="827"/>
      <c r="M353" s="827"/>
      <c r="N353" s="827"/>
      <c r="O353" s="827"/>
      <c r="T353" s="1390"/>
      <c r="U353" s="871"/>
      <c r="V353" s="871"/>
      <c r="W353" s="871"/>
      <c r="X353" s="871"/>
      <c r="Y353" s="871"/>
      <c r="Z353" s="1385"/>
      <c r="AA353" s="63"/>
      <c r="AB353" s="63"/>
      <c r="AC353" s="63"/>
      <c r="AD353" s="63"/>
      <c r="AE353" s="63"/>
      <c r="AF353" s="63"/>
      <c r="AG353" s="63"/>
      <c r="AH353" s="63"/>
    </row>
    <row r="354" spans="1:34">
      <c r="A354" s="823" t="s">
        <v>3552</v>
      </c>
      <c r="B354" s="826"/>
      <c r="C354" s="826"/>
      <c r="D354" s="826"/>
      <c r="E354" s="826"/>
      <c r="F354" s="826"/>
      <c r="G354" s="826"/>
      <c r="H354" s="826"/>
      <c r="I354" s="826"/>
      <c r="J354" s="826"/>
      <c r="K354" s="826"/>
      <c r="L354" s="827"/>
      <c r="M354" s="827"/>
      <c r="N354" s="827"/>
      <c r="O354" s="827"/>
      <c r="P354" t="str">
        <f>IFERROR(VLOOKUP(M348,#REF!,2,0),"")</f>
        <v/>
      </c>
      <c r="T354" s="1390"/>
      <c r="U354" s="871"/>
      <c r="V354" s="871"/>
      <c r="W354" s="871"/>
      <c r="X354" s="871"/>
      <c r="Y354" s="871"/>
      <c r="Z354" s="1385"/>
      <c r="AA354" s="63"/>
      <c r="AB354" s="63"/>
      <c r="AC354" s="63"/>
      <c r="AD354" s="63"/>
      <c r="AE354" s="63"/>
      <c r="AF354" s="63"/>
      <c r="AG354" s="63"/>
      <c r="AH354" s="63"/>
    </row>
    <row r="355" spans="1:34" ht="20.25" customHeight="1">
      <c r="A355" s="2754"/>
      <c r="B355" s="2756"/>
      <c r="C355" s="2784" t="s">
        <v>337</v>
      </c>
      <c r="D355" s="2785"/>
      <c r="E355" s="2785"/>
      <c r="F355" s="2785"/>
      <c r="G355" s="2785"/>
      <c r="H355" s="2786"/>
      <c r="I355" s="2784" t="s">
        <v>3143</v>
      </c>
      <c r="J355" s="2785"/>
      <c r="K355" s="2785"/>
      <c r="L355" s="2785"/>
      <c r="M355" s="2786"/>
      <c r="T355" s="1390"/>
      <c r="U355" s="871"/>
      <c r="V355" s="871"/>
      <c r="W355" s="871"/>
      <c r="X355" s="871"/>
      <c r="Y355" s="871"/>
      <c r="Z355" s="1385"/>
      <c r="AA355" s="63"/>
      <c r="AB355" s="63"/>
      <c r="AC355" s="63"/>
      <c r="AD355" s="63"/>
      <c r="AE355" s="63"/>
      <c r="AF355" s="63"/>
      <c r="AG355" s="63"/>
      <c r="AH355" s="63"/>
    </row>
    <row r="356" spans="1:34" ht="20.100000000000001" customHeight="1">
      <c r="A356" s="3390" t="s">
        <v>122</v>
      </c>
      <c r="B356" s="3391"/>
      <c r="C356" s="3392" t="str">
        <f ca="1">報6!C356</f>
        <v/>
      </c>
      <c r="D356" s="3393"/>
      <c r="E356" s="3393"/>
      <c r="F356" s="3393"/>
      <c r="G356" s="2792" t="s">
        <v>3165</v>
      </c>
      <c r="H356" s="3090"/>
      <c r="I356" s="3156" t="str">
        <f ca="1">報6!I356</f>
        <v/>
      </c>
      <c r="J356" s="3096"/>
      <c r="K356" s="3096"/>
      <c r="L356" s="2792" t="s">
        <v>3142</v>
      </c>
      <c r="M356" s="2015" t="str">
        <f>報6!N356</f>
        <v>　</v>
      </c>
      <c r="T356" s="1390"/>
      <c r="U356" s="871"/>
      <c r="V356" s="871"/>
      <c r="W356" s="871"/>
      <c r="X356" s="871"/>
      <c r="Y356" s="871"/>
      <c r="Z356" s="1385"/>
      <c r="AA356" s="63"/>
      <c r="AB356" s="63"/>
      <c r="AC356" s="63"/>
      <c r="AD356" s="63"/>
      <c r="AE356" s="63"/>
      <c r="AF356" s="63"/>
      <c r="AG356" s="63"/>
      <c r="AH356" s="63"/>
    </row>
    <row r="357" spans="1:34" ht="22.15" customHeight="1">
      <c r="A357" s="2753">
        <f>IF(計1!$D$28="","",計1!$D$28-1)</f>
        <v>2025</v>
      </c>
      <c r="B357" s="2756"/>
      <c r="C357" s="3394"/>
      <c r="D357" s="3395"/>
      <c r="E357" s="3395"/>
      <c r="F357" s="3395"/>
      <c r="G357" s="3158"/>
      <c r="H357" s="3396"/>
      <c r="I357" s="3157"/>
      <c r="J357" s="3097"/>
      <c r="K357" s="3097"/>
      <c r="L357" s="3158"/>
      <c r="M357" s="2020"/>
      <c r="N357" s="827"/>
      <c r="O357" s="827"/>
      <c r="P357" s="827"/>
      <c r="Q357" s="827"/>
      <c r="R357" s="827"/>
      <c r="S357" s="827"/>
      <c r="T357" s="1394"/>
      <c r="U357" s="889"/>
      <c r="V357" s="871"/>
      <c r="W357" s="871"/>
      <c r="X357" s="871"/>
      <c r="Y357" s="871"/>
      <c r="Z357" s="1385"/>
      <c r="AA357" s="63"/>
      <c r="AB357" s="63"/>
      <c r="AC357" s="63"/>
      <c r="AD357" s="63"/>
      <c r="AE357" s="63"/>
      <c r="AF357" s="63"/>
      <c r="AG357" s="63"/>
      <c r="AH357" s="63"/>
    </row>
    <row r="358" spans="1:34" ht="22.15" customHeight="1">
      <c r="A358" s="2772" t="s">
        <v>4155</v>
      </c>
      <c r="B358" s="3397"/>
      <c r="C358" s="3398"/>
      <c r="D358" s="3399"/>
      <c r="E358" s="3399"/>
      <c r="F358" s="3399"/>
      <c r="G358" s="2792" t="s">
        <v>3165</v>
      </c>
      <c r="H358" s="3090"/>
      <c r="I358" s="3372"/>
      <c r="J358" s="3373"/>
      <c r="K358" s="3373"/>
      <c r="L358" s="2792" t="s">
        <v>3142</v>
      </c>
      <c r="M358" s="2015" t="str">
        <f>IF(OR(I358=0,I358=""),"",M356)</f>
        <v/>
      </c>
      <c r="N358" s="827"/>
      <c r="O358" s="827"/>
      <c r="P358" s="827"/>
      <c r="Q358" s="827"/>
      <c r="R358" s="827"/>
      <c r="S358" s="827"/>
      <c r="T358" s="1394"/>
      <c r="U358" s="889"/>
      <c r="V358" s="871"/>
      <c r="W358" s="871"/>
      <c r="X358" s="871"/>
      <c r="Y358" s="871"/>
      <c r="Z358" s="1385"/>
      <c r="AA358" s="63"/>
      <c r="AB358" s="63"/>
      <c r="AC358" s="63"/>
      <c r="AD358" s="63"/>
      <c r="AE358" s="63"/>
      <c r="AF358" s="63"/>
      <c r="AG358" s="63"/>
      <c r="AH358" s="63"/>
    </row>
    <row r="359" spans="1:34" ht="22.15" customHeight="1">
      <c r="A359" s="3377">
        <f>IF(計1!$D$28="","",計1!$G$28)</f>
        <v>2027</v>
      </c>
      <c r="B359" s="3164"/>
      <c r="C359" s="3400"/>
      <c r="D359" s="3401"/>
      <c r="E359" s="3401"/>
      <c r="F359" s="3401"/>
      <c r="G359" s="3376"/>
      <c r="H359" s="3402"/>
      <c r="I359" s="3374"/>
      <c r="J359" s="3375"/>
      <c r="K359" s="3375"/>
      <c r="L359" s="3376"/>
      <c r="M359" s="2789"/>
      <c r="T359" s="1390"/>
      <c r="U359" s="871"/>
      <c r="V359" s="871"/>
      <c r="W359" s="871"/>
      <c r="X359" s="871"/>
      <c r="Y359" s="871"/>
      <c r="Z359" s="1385"/>
      <c r="AA359" s="63"/>
      <c r="AB359" s="63"/>
      <c r="AC359" s="63"/>
      <c r="AD359" s="63"/>
      <c r="AE359" s="63"/>
      <c r="AF359" s="63"/>
      <c r="AG359" s="63"/>
      <c r="AH359" s="63"/>
    </row>
    <row r="360" spans="1:34" ht="22.15" customHeight="1">
      <c r="A360" s="897"/>
      <c r="B360" s="898" t="s">
        <v>348</v>
      </c>
      <c r="C360" s="899"/>
      <c r="D360" s="3378" t="str">
        <f ca="1">IF(OR(C356=0,C358=""),"",INT((C356-C358)/C356*10000)/100)</f>
        <v/>
      </c>
      <c r="E360" s="3379"/>
      <c r="F360" s="3379"/>
      <c r="G360" s="3385" t="s">
        <v>134</v>
      </c>
      <c r="H360" s="3386"/>
      <c r="I360" s="3387" t="str">
        <f ca="1">IF(OR(I356=0,I358=""),"",INT((I356-I358)/I356*10000)/100)</f>
        <v/>
      </c>
      <c r="J360" s="3388"/>
      <c r="K360" s="3388"/>
      <c r="L360" s="3379" t="s">
        <v>306</v>
      </c>
      <c r="M360" s="3389"/>
      <c r="T360" s="1390"/>
      <c r="U360" s="871"/>
      <c r="V360" s="871"/>
      <c r="W360" s="871"/>
      <c r="X360" s="871"/>
      <c r="Y360" s="871"/>
      <c r="Z360" s="1385"/>
      <c r="AA360" s="63"/>
      <c r="AB360" s="63"/>
      <c r="AC360" s="63"/>
      <c r="AD360" s="63"/>
      <c r="AE360" s="63"/>
      <c r="AF360" s="63"/>
      <c r="AG360" s="63"/>
      <c r="AH360" s="63"/>
    </row>
    <row r="361" spans="1:34" ht="30" customHeight="1">
      <c r="A361" s="1387"/>
      <c r="B361" s="1387"/>
      <c r="C361" s="1388"/>
      <c r="D361" s="1388"/>
      <c r="E361" s="1388"/>
      <c r="F361" s="1388"/>
      <c r="G361" s="1388"/>
      <c r="H361" s="1388"/>
      <c r="I361" s="1388"/>
      <c r="J361" s="1388"/>
      <c r="K361" s="1388"/>
      <c r="L361" s="1388"/>
      <c r="M361" s="1388"/>
      <c r="N361" s="3384"/>
      <c r="O361" s="3384"/>
      <c r="P361" s="1389"/>
      <c r="Q361" s="1390"/>
      <c r="R361" s="1390"/>
      <c r="S361" s="1390"/>
      <c r="T361" s="1390"/>
      <c r="U361" s="871"/>
      <c r="V361" s="871"/>
      <c r="W361" s="871"/>
      <c r="X361" s="871"/>
      <c r="Y361" s="871"/>
      <c r="Z361" s="871"/>
      <c r="AA361" s="63"/>
      <c r="AB361" s="63"/>
      <c r="AC361" s="63"/>
      <c r="AD361" s="63"/>
      <c r="AE361" s="63"/>
      <c r="AF361" s="63"/>
      <c r="AG361" s="63"/>
      <c r="AH361" s="63"/>
    </row>
    <row r="362" spans="1:34">
      <c r="A362" s="616" t="s">
        <v>317</v>
      </c>
      <c r="B362" s="379"/>
      <c r="C362" s="379"/>
      <c r="D362" s="379"/>
      <c r="E362" s="379"/>
      <c r="F362" s="379"/>
      <c r="G362" s="379"/>
      <c r="H362" s="379"/>
      <c r="I362" s="379"/>
      <c r="J362" s="379"/>
      <c r="K362" s="379"/>
      <c r="L362" s="379"/>
      <c r="M362" s="379"/>
      <c r="N362" s="379"/>
      <c r="O362" s="379"/>
      <c r="T362" s="1390" t="str">
        <f>"個別票"&amp;U362</f>
        <v>個別票20</v>
      </c>
      <c r="U362" s="871">
        <f>U343+1</f>
        <v>20</v>
      </c>
      <c r="V362" s="871"/>
      <c r="W362" s="871"/>
      <c r="X362" s="871"/>
      <c r="Y362" s="871"/>
      <c r="Z362" s="871"/>
      <c r="AA362" s="63"/>
      <c r="AB362" s="63"/>
      <c r="AC362" s="63"/>
      <c r="AD362" s="63"/>
      <c r="AE362" s="63"/>
      <c r="AF362" s="63"/>
      <c r="AG362" s="63"/>
      <c r="AH362" s="63"/>
    </row>
    <row r="363" spans="1:34">
      <c r="A363" s="379" t="s">
        <v>336</v>
      </c>
      <c r="B363" s="619"/>
      <c r="C363" s="619"/>
      <c r="D363" s="619"/>
      <c r="E363" s="619"/>
      <c r="F363" s="619"/>
      <c r="G363" s="619"/>
      <c r="H363" s="619"/>
      <c r="I363" s="619"/>
      <c r="J363" s="619"/>
      <c r="K363" s="619"/>
      <c r="L363" s="619"/>
      <c r="M363" s="619"/>
      <c r="N363" s="379"/>
      <c r="O363" s="379"/>
      <c r="T363" s="1390"/>
      <c r="U363" s="871"/>
      <c r="V363" s="871"/>
      <c r="W363" s="871"/>
      <c r="X363" s="871"/>
      <c r="Y363" s="871"/>
      <c r="Z363" s="871"/>
      <c r="AA363" s="63"/>
      <c r="AB363" s="63"/>
      <c r="AC363" s="63"/>
      <c r="AD363" s="63"/>
      <c r="AE363" s="63"/>
      <c r="AF363" s="63"/>
      <c r="AG363" s="63"/>
      <c r="AH363" s="63"/>
    </row>
    <row r="364" spans="1:34" ht="22.5" customHeight="1">
      <c r="A364" s="3403" t="s">
        <v>335</v>
      </c>
      <c r="B364" s="3403"/>
      <c r="C364" s="3403"/>
      <c r="D364" s="3403"/>
      <c r="E364" s="3403"/>
      <c r="F364" s="3403"/>
      <c r="G364" s="3403"/>
      <c r="H364" s="3403"/>
      <c r="I364" s="3403"/>
      <c r="J364" s="3403"/>
      <c r="K364" s="3403"/>
      <c r="L364" s="3403"/>
      <c r="M364" s="3403"/>
      <c r="N364" s="3403"/>
      <c r="O364" s="3403"/>
      <c r="P364" s="3403"/>
      <c r="Q364" s="3403"/>
      <c r="R364" s="3403"/>
      <c r="S364" s="3403"/>
      <c r="T364" s="1390"/>
      <c r="U364" s="871"/>
      <c r="V364" s="871"/>
      <c r="W364" s="871"/>
      <c r="X364" s="871"/>
      <c r="Y364" s="871"/>
      <c r="Z364" s="1385"/>
      <c r="AA364" s="63"/>
      <c r="AB364" s="63"/>
      <c r="AC364" s="63"/>
      <c r="AD364" s="63"/>
      <c r="AE364" s="63"/>
      <c r="AF364" s="63"/>
      <c r="AG364" s="63"/>
      <c r="AH364" s="63"/>
    </row>
    <row r="365" spans="1:34" ht="18" customHeight="1">
      <c r="A365" s="858" t="s">
        <v>147</v>
      </c>
      <c r="B365" s="619"/>
      <c r="C365" s="619"/>
      <c r="D365" s="619"/>
      <c r="E365" s="619"/>
      <c r="F365" s="619"/>
      <c r="G365" s="619"/>
      <c r="H365" s="619"/>
      <c r="I365" s="619"/>
      <c r="J365" s="619"/>
      <c r="K365" s="619"/>
      <c r="L365" s="619"/>
      <c r="M365" s="619"/>
      <c r="N365" s="379"/>
      <c r="O365" s="379"/>
      <c r="T365" s="1390"/>
      <c r="U365" s="871"/>
      <c r="V365" s="871"/>
      <c r="W365" s="871"/>
      <c r="X365" s="871"/>
      <c r="Y365" s="871"/>
      <c r="Z365" s="1385"/>
      <c r="AA365" s="63"/>
      <c r="AB365" s="63"/>
      <c r="AC365" s="63"/>
      <c r="AD365" s="63"/>
      <c r="AE365" s="63"/>
      <c r="AF365" s="63"/>
      <c r="AG365" s="63"/>
      <c r="AH365" s="63"/>
    </row>
    <row r="366" spans="1:34" ht="39.950000000000003" customHeight="1">
      <c r="A366" s="3404" t="s">
        <v>148</v>
      </c>
      <c r="B366" s="3405"/>
      <c r="C366" s="3406"/>
      <c r="D366" s="3407" t="str">
        <f>報6!D367</f>
        <v>事業所名を入力20</v>
      </c>
      <c r="E366" s="3408"/>
      <c r="F366" s="3408"/>
      <c r="G366" s="3408"/>
      <c r="H366" s="3408"/>
      <c r="I366" s="3408"/>
      <c r="J366" s="3408"/>
      <c r="K366" s="3408"/>
      <c r="L366" s="3408"/>
      <c r="M366" s="3408"/>
      <c r="N366" s="3408"/>
      <c r="O366" s="3408"/>
      <c r="P366" s="3408"/>
      <c r="Q366" s="3408"/>
      <c r="R366" s="3408"/>
      <c r="S366" s="3409"/>
      <c r="T366" s="1391"/>
      <c r="U366" s="1395"/>
      <c r="V366" s="871"/>
      <c r="W366" s="871"/>
      <c r="X366" s="871"/>
      <c r="Y366" s="871"/>
      <c r="Z366" s="1385"/>
      <c r="AA366" s="63"/>
      <c r="AB366" s="63"/>
      <c r="AC366" s="63"/>
      <c r="AD366" s="63"/>
      <c r="AE366" s="63"/>
      <c r="AF366" s="63"/>
      <c r="AG366" s="63"/>
      <c r="AH366" s="63"/>
    </row>
    <row r="367" spans="1:34" ht="39.950000000000003" customHeight="1">
      <c r="A367" s="3072" t="s">
        <v>149</v>
      </c>
      <c r="B367" s="3410"/>
      <c r="C367" s="3411"/>
      <c r="D367" s="2820"/>
      <c r="E367" s="2821"/>
      <c r="F367" s="2821"/>
      <c r="G367" s="2821"/>
      <c r="H367" s="2821"/>
      <c r="I367" s="2821"/>
      <c r="J367" s="2821"/>
      <c r="K367" s="2821"/>
      <c r="L367" s="2821"/>
      <c r="M367" s="2821"/>
      <c r="N367" s="2821"/>
      <c r="O367" s="2821"/>
      <c r="P367" s="2821"/>
      <c r="Q367" s="2821"/>
      <c r="R367" s="2821"/>
      <c r="S367" s="2822"/>
      <c r="T367" s="1391"/>
      <c r="U367" s="1395"/>
      <c r="V367" s="871"/>
      <c r="W367" s="871"/>
      <c r="X367" s="871"/>
      <c r="Y367" s="871"/>
      <c r="Z367" s="1385"/>
      <c r="AA367" s="63"/>
      <c r="AB367" s="63"/>
      <c r="AC367" s="63"/>
      <c r="AD367" s="63"/>
      <c r="AE367" s="63"/>
      <c r="AF367" s="63"/>
      <c r="AG367" s="63"/>
      <c r="AH367" s="63"/>
    </row>
    <row r="368" spans="1:34" ht="27" customHeight="1">
      <c r="A368" s="3052" t="s">
        <v>150</v>
      </c>
      <c r="B368" s="3053"/>
      <c r="C368" s="3054"/>
      <c r="D368" s="3412"/>
      <c r="E368" s="3413"/>
      <c r="F368" s="3413"/>
      <c r="G368" s="877" t="s">
        <v>171</v>
      </c>
      <c r="H368" s="2808" t="s">
        <v>241</v>
      </c>
      <c r="I368" s="2809"/>
      <c r="J368" s="3414" t="str">
        <f ca="1">報6!H369</f>
        <v/>
      </c>
      <c r="K368" s="3415"/>
      <c r="L368" s="3415"/>
      <c r="M368" s="877" t="s">
        <v>167</v>
      </c>
      <c r="N368" s="2808" t="s">
        <v>242</v>
      </c>
      <c r="O368" s="2885"/>
      <c r="P368" s="2809"/>
      <c r="Q368" s="3416"/>
      <c r="R368" s="3070"/>
      <c r="S368" s="3071"/>
      <c r="T368" s="1392"/>
      <c r="U368" s="1395"/>
      <c r="V368" s="871"/>
      <c r="W368" s="871"/>
      <c r="X368" s="871"/>
      <c r="Y368" s="871"/>
      <c r="Z368" s="1385"/>
      <c r="AA368" s="63"/>
      <c r="AB368" s="63"/>
      <c r="AC368" s="63"/>
      <c r="AD368" s="63"/>
      <c r="AE368" s="63"/>
      <c r="AF368" s="63"/>
      <c r="AG368" s="63"/>
      <c r="AH368" s="63"/>
    </row>
    <row r="369" spans="1:34" ht="30" customHeight="1">
      <c r="A369" s="3417" t="s">
        <v>3147</v>
      </c>
      <c r="B369" s="3418"/>
      <c r="C369" s="3419"/>
      <c r="D369" s="3380"/>
      <c r="E369" s="3381"/>
      <c r="F369" s="3381"/>
      <c r="G369" s="3382"/>
      <c r="H369" s="2808" t="s">
        <v>153</v>
      </c>
      <c r="I369" s="2809"/>
      <c r="J369" s="3380"/>
      <c r="K369" s="3381"/>
      <c r="L369" s="3381"/>
      <c r="M369" s="3382"/>
      <c r="T369" s="1390"/>
      <c r="U369" s="871"/>
      <c r="V369" s="871"/>
      <c r="W369" s="871"/>
      <c r="X369" s="871"/>
      <c r="Y369" s="871"/>
      <c r="Z369" s="1385"/>
      <c r="AA369" s="63"/>
      <c r="AB369" s="63"/>
      <c r="AC369" s="63"/>
      <c r="AD369" s="63"/>
      <c r="AE369" s="63"/>
      <c r="AF369" s="63"/>
      <c r="AG369" s="63"/>
      <c r="AH369" s="63"/>
    </row>
    <row r="370" spans="1:34" ht="18" customHeight="1">
      <c r="A370" s="403"/>
      <c r="B370" s="403"/>
      <c r="C370" s="403"/>
      <c r="D370" s="893"/>
      <c r="E370" s="893"/>
      <c r="F370" s="893"/>
      <c r="G370" s="893"/>
      <c r="H370" s="404"/>
      <c r="I370" s="404"/>
      <c r="J370" s="893"/>
      <c r="K370" s="893"/>
      <c r="L370" s="893"/>
      <c r="T370" s="1390"/>
      <c r="U370" s="871"/>
      <c r="V370" s="871"/>
      <c r="W370" s="871"/>
      <c r="X370" s="871"/>
      <c r="Y370" s="871"/>
      <c r="Z370" s="1385"/>
      <c r="AA370" s="63"/>
      <c r="AB370" s="63"/>
      <c r="AC370" s="63"/>
      <c r="AD370" s="63"/>
      <c r="AE370" s="63"/>
      <c r="AF370" s="63"/>
      <c r="AG370" s="63"/>
      <c r="AH370" s="63"/>
    </row>
    <row r="371" spans="1:34" s="141" customFormat="1" ht="19.5" customHeight="1">
      <c r="A371" s="3383" t="s">
        <v>334</v>
      </c>
      <c r="B371" s="3383"/>
      <c r="C371" s="3383"/>
      <c r="D371" s="3383"/>
      <c r="E371" s="3383"/>
      <c r="F371" s="3383"/>
      <c r="G371" s="3383"/>
      <c r="H371" s="3383"/>
      <c r="I371" s="3383"/>
      <c r="J371" s="3383"/>
      <c r="K371" s="3383"/>
      <c r="L371" s="3383"/>
      <c r="M371" s="3383"/>
      <c r="N371" s="3383"/>
      <c r="O371" s="3383"/>
      <c r="P371" s="3383"/>
      <c r="Q371" s="3383"/>
      <c r="R371" s="3383"/>
      <c r="S371" s="3383"/>
      <c r="T371" s="1393"/>
      <c r="U371" s="894"/>
      <c r="V371" s="871"/>
      <c r="W371" s="871"/>
      <c r="X371" s="871"/>
      <c r="Y371" s="871"/>
      <c r="Z371" s="1385"/>
      <c r="AA371" s="895"/>
      <c r="AB371" s="63"/>
      <c r="AC371" s="63"/>
      <c r="AD371" s="63"/>
      <c r="AE371" s="63"/>
      <c r="AF371" s="63"/>
      <c r="AG371" s="63"/>
      <c r="AH371" s="63"/>
    </row>
    <row r="372" spans="1:34" ht="14.25" customHeight="1">
      <c r="A372" s="823"/>
      <c r="B372" s="826"/>
      <c r="C372" s="826"/>
      <c r="D372" s="826"/>
      <c r="E372" s="826"/>
      <c r="F372" s="826"/>
      <c r="G372" s="826"/>
      <c r="H372" s="826"/>
      <c r="I372" s="826"/>
      <c r="J372" s="826"/>
      <c r="K372" s="826"/>
      <c r="L372" s="827"/>
      <c r="M372" s="827"/>
      <c r="N372" s="827"/>
      <c r="O372" s="827"/>
      <c r="T372" s="1390"/>
      <c r="U372" s="871"/>
      <c r="V372" s="871"/>
      <c r="W372" s="871"/>
      <c r="X372" s="871"/>
      <c r="Y372" s="871"/>
      <c r="Z372" s="1385"/>
      <c r="AA372" s="63"/>
      <c r="AB372" s="63"/>
      <c r="AC372" s="63"/>
      <c r="AD372" s="63"/>
      <c r="AE372" s="63"/>
      <c r="AF372" s="63"/>
      <c r="AG372" s="63"/>
      <c r="AH372" s="63"/>
    </row>
    <row r="373" spans="1:34">
      <c r="A373" s="823" t="s">
        <v>3552</v>
      </c>
      <c r="B373" s="826"/>
      <c r="C373" s="826"/>
      <c r="D373" s="826"/>
      <c r="E373" s="826"/>
      <c r="F373" s="826"/>
      <c r="G373" s="826"/>
      <c r="H373" s="826"/>
      <c r="I373" s="826"/>
      <c r="J373" s="826"/>
      <c r="K373" s="826"/>
      <c r="L373" s="827"/>
      <c r="M373" s="827"/>
      <c r="N373" s="827"/>
      <c r="O373" s="827"/>
      <c r="P373" t="str">
        <f>IFERROR(VLOOKUP(M367,#REF!,2,0),"")</f>
        <v/>
      </c>
      <c r="T373" s="1390"/>
      <c r="U373" s="871"/>
      <c r="V373" s="871"/>
      <c r="W373" s="871"/>
      <c r="X373" s="871"/>
      <c r="Y373" s="871"/>
      <c r="Z373" s="1385"/>
      <c r="AA373" s="63"/>
      <c r="AB373" s="63"/>
      <c r="AC373" s="63"/>
      <c r="AD373" s="63"/>
      <c r="AE373" s="63"/>
      <c r="AF373" s="63"/>
      <c r="AG373" s="63"/>
      <c r="AH373" s="63"/>
    </row>
    <row r="374" spans="1:34" ht="20.25" customHeight="1">
      <c r="A374" s="2754"/>
      <c r="B374" s="2756"/>
      <c r="C374" s="2784" t="s">
        <v>337</v>
      </c>
      <c r="D374" s="2785"/>
      <c r="E374" s="2785"/>
      <c r="F374" s="2785"/>
      <c r="G374" s="2785"/>
      <c r="H374" s="2786"/>
      <c r="I374" s="2784" t="s">
        <v>3143</v>
      </c>
      <c r="J374" s="2785"/>
      <c r="K374" s="2785"/>
      <c r="L374" s="2785"/>
      <c r="M374" s="2786"/>
      <c r="T374" s="1390"/>
      <c r="U374" s="871"/>
      <c r="V374" s="871"/>
      <c r="W374" s="871"/>
      <c r="X374" s="871"/>
      <c r="Y374" s="871"/>
      <c r="Z374" s="1385"/>
      <c r="AA374" s="63"/>
      <c r="AB374" s="63"/>
      <c r="AC374" s="63"/>
      <c r="AD374" s="63"/>
      <c r="AE374" s="63"/>
      <c r="AF374" s="63"/>
      <c r="AG374" s="63"/>
      <c r="AH374" s="63"/>
    </row>
    <row r="375" spans="1:34" ht="20.100000000000001" customHeight="1">
      <c r="A375" s="3390" t="s">
        <v>122</v>
      </c>
      <c r="B375" s="3391"/>
      <c r="C375" s="3392" t="str">
        <f ca="1">報6!C375</f>
        <v/>
      </c>
      <c r="D375" s="3393"/>
      <c r="E375" s="3393"/>
      <c r="F375" s="3393"/>
      <c r="G375" s="2792" t="s">
        <v>3165</v>
      </c>
      <c r="H375" s="3090"/>
      <c r="I375" s="3156" t="str">
        <f ca="1">報6!I375</f>
        <v/>
      </c>
      <c r="J375" s="3096"/>
      <c r="K375" s="3096"/>
      <c r="L375" s="2792" t="s">
        <v>3142</v>
      </c>
      <c r="M375" s="2015" t="str">
        <f>報6!N375</f>
        <v>　</v>
      </c>
      <c r="T375" s="1390"/>
      <c r="U375" s="871"/>
      <c r="V375" s="871"/>
      <c r="W375" s="871"/>
      <c r="X375" s="871"/>
      <c r="Y375" s="871"/>
      <c r="Z375" s="1385"/>
      <c r="AA375" s="63"/>
      <c r="AB375" s="63"/>
      <c r="AC375" s="63"/>
      <c r="AD375" s="63"/>
      <c r="AE375" s="63"/>
      <c r="AF375" s="63"/>
      <c r="AG375" s="63"/>
      <c r="AH375" s="63"/>
    </row>
    <row r="376" spans="1:34" ht="22.15" customHeight="1">
      <c r="A376" s="2753">
        <f>IF(計1!$D$28="","",計1!$D$28-1)</f>
        <v>2025</v>
      </c>
      <c r="B376" s="2756"/>
      <c r="C376" s="3394"/>
      <c r="D376" s="3395"/>
      <c r="E376" s="3395"/>
      <c r="F376" s="3395"/>
      <c r="G376" s="3158"/>
      <c r="H376" s="3396"/>
      <c r="I376" s="3157"/>
      <c r="J376" s="3097"/>
      <c r="K376" s="3097"/>
      <c r="L376" s="3158"/>
      <c r="M376" s="2020"/>
      <c r="N376" s="827"/>
      <c r="O376" s="827"/>
      <c r="P376" s="827"/>
      <c r="Q376" s="827"/>
      <c r="R376" s="827"/>
      <c r="S376" s="827"/>
      <c r="T376" s="1394"/>
      <c r="U376" s="889"/>
      <c r="V376" s="871"/>
      <c r="W376" s="871"/>
      <c r="X376" s="871"/>
      <c r="Y376" s="871"/>
      <c r="Z376" s="1385"/>
      <c r="AA376" s="63"/>
      <c r="AB376" s="63"/>
      <c r="AC376" s="63"/>
      <c r="AD376" s="63"/>
      <c r="AE376" s="63"/>
      <c r="AF376" s="63"/>
      <c r="AG376" s="63"/>
      <c r="AH376" s="63"/>
    </row>
    <row r="377" spans="1:34" ht="22.15" customHeight="1">
      <c r="A377" s="2772" t="s">
        <v>4155</v>
      </c>
      <c r="B377" s="3397"/>
      <c r="C377" s="3398"/>
      <c r="D377" s="3399"/>
      <c r="E377" s="3399"/>
      <c r="F377" s="3399"/>
      <c r="G377" s="2792" t="s">
        <v>3165</v>
      </c>
      <c r="H377" s="3090"/>
      <c r="I377" s="3372"/>
      <c r="J377" s="3373"/>
      <c r="K377" s="3373"/>
      <c r="L377" s="2792" t="s">
        <v>3142</v>
      </c>
      <c r="M377" s="2015" t="str">
        <f>IF(OR(I377=0,I377=""),"",M375)</f>
        <v/>
      </c>
      <c r="N377" s="827"/>
      <c r="O377" s="827"/>
      <c r="P377" s="827"/>
      <c r="Q377" s="827"/>
      <c r="R377" s="827"/>
      <c r="S377" s="827"/>
      <c r="T377" s="1394"/>
      <c r="U377" s="889"/>
      <c r="V377" s="871"/>
      <c r="W377" s="871"/>
      <c r="X377" s="871"/>
      <c r="Y377" s="871"/>
      <c r="Z377" s="1385"/>
      <c r="AA377" s="63"/>
      <c r="AB377" s="63"/>
      <c r="AC377" s="63"/>
      <c r="AD377" s="63"/>
      <c r="AE377" s="63"/>
      <c r="AF377" s="63"/>
      <c r="AG377" s="63"/>
      <c r="AH377" s="63"/>
    </row>
    <row r="378" spans="1:34" ht="22.15" customHeight="1">
      <c r="A378" s="3377">
        <f>IF(計1!$D$28="","",計1!$G$28)</f>
        <v>2027</v>
      </c>
      <c r="B378" s="3164"/>
      <c r="C378" s="3400"/>
      <c r="D378" s="3401"/>
      <c r="E378" s="3401"/>
      <c r="F378" s="3401"/>
      <c r="G378" s="3376"/>
      <c r="H378" s="3402"/>
      <c r="I378" s="3374"/>
      <c r="J378" s="3375"/>
      <c r="K378" s="3375"/>
      <c r="L378" s="3376"/>
      <c r="M378" s="2789"/>
      <c r="T378" s="1390"/>
      <c r="U378" s="871"/>
      <c r="V378" s="871"/>
      <c r="W378" s="871"/>
      <c r="X378" s="871"/>
      <c r="Y378" s="871"/>
      <c r="Z378" s="1385"/>
      <c r="AA378" s="63"/>
      <c r="AB378" s="63"/>
      <c r="AC378" s="63"/>
      <c r="AD378" s="63"/>
      <c r="AE378" s="63"/>
      <c r="AF378" s="63"/>
      <c r="AG378" s="63"/>
      <c r="AH378" s="63"/>
    </row>
    <row r="379" spans="1:34" ht="22.15" customHeight="1">
      <c r="A379" s="897"/>
      <c r="B379" s="898" t="s">
        <v>348</v>
      </c>
      <c r="C379" s="899"/>
      <c r="D379" s="3378" t="str">
        <f ca="1">IF(OR(C375=0,C377=""),"",INT((C375-C377)/C375*10000)/100)</f>
        <v/>
      </c>
      <c r="E379" s="3379"/>
      <c r="F379" s="3379"/>
      <c r="G379" s="3385" t="s">
        <v>134</v>
      </c>
      <c r="H379" s="3386"/>
      <c r="I379" s="3387" t="str">
        <f ca="1">IF(OR(I375=0,I377=""),"",INT((I375-I377)/I375*10000)/100)</f>
        <v/>
      </c>
      <c r="J379" s="3388"/>
      <c r="K379" s="3388"/>
      <c r="L379" s="3379" t="s">
        <v>306</v>
      </c>
      <c r="M379" s="3389"/>
      <c r="T379" s="1390"/>
      <c r="U379" s="871"/>
      <c r="V379" s="871"/>
      <c r="W379" s="871"/>
      <c r="X379" s="871"/>
      <c r="Y379" s="871"/>
      <c r="Z379" s="1385"/>
      <c r="AA379" s="63"/>
      <c r="AB379" s="63"/>
      <c r="AC379" s="63"/>
      <c r="AD379" s="63"/>
      <c r="AE379" s="63"/>
      <c r="AF379" s="63"/>
      <c r="AG379" s="63"/>
      <c r="AH379" s="63"/>
    </row>
    <row r="380" spans="1:34" ht="30" customHeight="1">
      <c r="A380" s="1387"/>
      <c r="B380" s="1387"/>
      <c r="C380" s="1388"/>
      <c r="D380" s="1388"/>
      <c r="E380" s="1388"/>
      <c r="F380" s="1388"/>
      <c r="G380" s="1388"/>
      <c r="H380" s="1388"/>
      <c r="I380" s="1388"/>
      <c r="J380" s="1388"/>
      <c r="K380" s="1388"/>
      <c r="L380" s="1388"/>
      <c r="M380" s="1388"/>
      <c r="N380" s="3384"/>
      <c r="O380" s="3384"/>
      <c r="P380" s="1389"/>
      <c r="Q380" s="1390"/>
      <c r="R380" s="1390"/>
      <c r="S380" s="1390"/>
      <c r="T380" s="1390"/>
      <c r="U380" s="871"/>
      <c r="V380" s="871"/>
      <c r="W380" s="871"/>
      <c r="X380" s="871"/>
      <c r="Y380" s="871"/>
      <c r="Z380" s="871"/>
      <c r="AA380" s="63"/>
      <c r="AB380" s="63"/>
      <c r="AC380" s="63"/>
      <c r="AD380" s="63"/>
      <c r="AE380" s="63"/>
      <c r="AF380" s="63"/>
      <c r="AG380" s="63"/>
      <c r="AH380" s="63"/>
    </row>
    <row r="381" spans="1:34">
      <c r="A381" s="616" t="s">
        <v>317</v>
      </c>
      <c r="B381" s="379"/>
      <c r="C381" s="379"/>
      <c r="D381" s="379"/>
      <c r="E381" s="379"/>
      <c r="F381" s="379"/>
      <c r="G381" s="379"/>
      <c r="H381" s="379"/>
      <c r="I381" s="379"/>
      <c r="J381" s="379"/>
      <c r="K381" s="379"/>
      <c r="L381" s="379"/>
      <c r="M381" s="379"/>
      <c r="N381" s="379"/>
      <c r="O381" s="379"/>
      <c r="T381" s="1390" t="str">
        <f>"個別票"&amp;U381</f>
        <v>個別票21</v>
      </c>
      <c r="U381" s="871">
        <f>U362+1</f>
        <v>21</v>
      </c>
      <c r="V381" s="871"/>
      <c r="W381" s="871"/>
      <c r="X381" s="871"/>
      <c r="Y381" s="871"/>
      <c r="Z381" s="871"/>
      <c r="AA381" s="63"/>
      <c r="AB381" s="63"/>
      <c r="AC381" s="63"/>
      <c r="AD381" s="63"/>
      <c r="AE381" s="63"/>
      <c r="AF381" s="63"/>
      <c r="AG381" s="63"/>
      <c r="AH381" s="63"/>
    </row>
    <row r="382" spans="1:34">
      <c r="A382" s="379" t="s">
        <v>336</v>
      </c>
      <c r="B382" s="619"/>
      <c r="C382" s="619"/>
      <c r="D382" s="619"/>
      <c r="E382" s="619"/>
      <c r="F382" s="619"/>
      <c r="G382" s="619"/>
      <c r="H382" s="619"/>
      <c r="I382" s="619"/>
      <c r="J382" s="619"/>
      <c r="K382" s="619"/>
      <c r="L382" s="619"/>
      <c r="M382" s="619"/>
      <c r="N382" s="379"/>
      <c r="O382" s="379"/>
      <c r="T382" s="1390"/>
      <c r="U382" s="871"/>
      <c r="V382" s="871"/>
      <c r="W382" s="871"/>
      <c r="X382" s="871"/>
      <c r="Y382" s="871"/>
      <c r="Z382" s="871"/>
      <c r="AA382" s="63"/>
      <c r="AB382" s="63"/>
      <c r="AC382" s="63"/>
      <c r="AD382" s="63"/>
      <c r="AE382" s="63"/>
      <c r="AF382" s="63"/>
      <c r="AG382" s="63"/>
      <c r="AH382" s="63"/>
    </row>
    <row r="383" spans="1:34" ht="22.5" customHeight="1">
      <c r="A383" s="3403" t="s">
        <v>335</v>
      </c>
      <c r="B383" s="3403"/>
      <c r="C383" s="3403"/>
      <c r="D383" s="3403"/>
      <c r="E383" s="3403"/>
      <c r="F383" s="3403"/>
      <c r="G383" s="3403"/>
      <c r="H383" s="3403"/>
      <c r="I383" s="3403"/>
      <c r="J383" s="3403"/>
      <c r="K383" s="3403"/>
      <c r="L383" s="3403"/>
      <c r="M383" s="3403"/>
      <c r="N383" s="3403"/>
      <c r="O383" s="3403"/>
      <c r="P383" s="3403"/>
      <c r="Q383" s="3403"/>
      <c r="R383" s="3403"/>
      <c r="S383" s="3403"/>
      <c r="T383" s="1390"/>
      <c r="U383" s="871"/>
      <c r="V383" s="871"/>
      <c r="W383" s="871"/>
      <c r="X383" s="871"/>
      <c r="Y383" s="871"/>
      <c r="Z383" s="1385"/>
      <c r="AA383" s="63"/>
      <c r="AB383" s="63"/>
      <c r="AC383" s="63"/>
      <c r="AD383" s="63"/>
      <c r="AE383" s="63"/>
      <c r="AF383" s="63"/>
      <c r="AG383" s="63"/>
      <c r="AH383" s="63"/>
    </row>
    <row r="384" spans="1:34" ht="18" customHeight="1">
      <c r="A384" s="858" t="s">
        <v>147</v>
      </c>
      <c r="B384" s="619"/>
      <c r="C384" s="619"/>
      <c r="D384" s="619"/>
      <c r="E384" s="619"/>
      <c r="F384" s="619"/>
      <c r="G384" s="619"/>
      <c r="H384" s="619"/>
      <c r="I384" s="619"/>
      <c r="J384" s="619"/>
      <c r="K384" s="619"/>
      <c r="L384" s="619"/>
      <c r="M384" s="619"/>
      <c r="N384" s="379"/>
      <c r="O384" s="379"/>
      <c r="T384" s="1390"/>
      <c r="U384" s="871"/>
      <c r="V384" s="871"/>
      <c r="W384" s="871"/>
      <c r="X384" s="871"/>
      <c r="Y384" s="871"/>
      <c r="Z384" s="1385"/>
      <c r="AA384" s="63"/>
      <c r="AB384" s="63"/>
      <c r="AC384" s="63"/>
      <c r="AD384" s="63"/>
      <c r="AE384" s="63"/>
      <c r="AF384" s="63"/>
      <c r="AG384" s="63"/>
      <c r="AH384" s="63"/>
    </row>
    <row r="385" spans="1:34" ht="39.950000000000003" customHeight="1">
      <c r="A385" s="3404" t="s">
        <v>148</v>
      </c>
      <c r="B385" s="3405"/>
      <c r="C385" s="3406"/>
      <c r="D385" s="3407" t="str">
        <f>報6!D386</f>
        <v>事業所名を入力21</v>
      </c>
      <c r="E385" s="3408"/>
      <c r="F385" s="3408"/>
      <c r="G385" s="3408"/>
      <c r="H385" s="3408"/>
      <c r="I385" s="3408"/>
      <c r="J385" s="3408"/>
      <c r="K385" s="3408"/>
      <c r="L385" s="3408"/>
      <c r="M385" s="3408"/>
      <c r="N385" s="3408"/>
      <c r="O385" s="3408"/>
      <c r="P385" s="3408"/>
      <c r="Q385" s="3408"/>
      <c r="R385" s="3408"/>
      <c r="S385" s="3409"/>
      <c r="T385" s="1391"/>
      <c r="U385" s="1395"/>
      <c r="V385" s="871"/>
      <c r="W385" s="871"/>
      <c r="X385" s="871"/>
      <c r="Y385" s="871"/>
      <c r="Z385" s="1385"/>
      <c r="AA385" s="63"/>
      <c r="AB385" s="63"/>
      <c r="AC385" s="63"/>
      <c r="AD385" s="63"/>
      <c r="AE385" s="63"/>
      <c r="AF385" s="63"/>
      <c r="AG385" s="63"/>
      <c r="AH385" s="63"/>
    </row>
    <row r="386" spans="1:34" ht="39.950000000000003" customHeight="1">
      <c r="A386" s="3072" t="s">
        <v>149</v>
      </c>
      <c r="B386" s="3410"/>
      <c r="C386" s="3411"/>
      <c r="D386" s="2820"/>
      <c r="E386" s="2821"/>
      <c r="F386" s="2821"/>
      <c r="G386" s="2821"/>
      <c r="H386" s="2821"/>
      <c r="I386" s="2821"/>
      <c r="J386" s="2821"/>
      <c r="K386" s="2821"/>
      <c r="L386" s="2821"/>
      <c r="M386" s="2821"/>
      <c r="N386" s="2821"/>
      <c r="O386" s="2821"/>
      <c r="P386" s="2821"/>
      <c r="Q386" s="2821"/>
      <c r="R386" s="2821"/>
      <c r="S386" s="2822"/>
      <c r="T386" s="1391"/>
      <c r="U386" s="1395"/>
      <c r="V386" s="871"/>
      <c r="W386" s="871"/>
      <c r="X386" s="871"/>
      <c r="Y386" s="871"/>
      <c r="Z386" s="1385"/>
      <c r="AA386" s="63"/>
      <c r="AB386" s="63"/>
      <c r="AC386" s="63"/>
      <c r="AD386" s="63"/>
      <c r="AE386" s="63"/>
      <c r="AF386" s="63"/>
      <c r="AG386" s="63"/>
      <c r="AH386" s="63"/>
    </row>
    <row r="387" spans="1:34" ht="27" customHeight="1">
      <c r="A387" s="3052" t="s">
        <v>150</v>
      </c>
      <c r="B387" s="3053"/>
      <c r="C387" s="3054"/>
      <c r="D387" s="3412"/>
      <c r="E387" s="3413"/>
      <c r="F387" s="3413"/>
      <c r="G387" s="877" t="s">
        <v>171</v>
      </c>
      <c r="H387" s="2808" t="s">
        <v>241</v>
      </c>
      <c r="I387" s="2809"/>
      <c r="J387" s="3414" t="str">
        <f ca="1">報6!H388</f>
        <v/>
      </c>
      <c r="K387" s="3415"/>
      <c r="L387" s="3415"/>
      <c r="M387" s="877" t="s">
        <v>167</v>
      </c>
      <c r="N387" s="2808" t="s">
        <v>242</v>
      </c>
      <c r="O387" s="2885"/>
      <c r="P387" s="2809"/>
      <c r="Q387" s="3416"/>
      <c r="R387" s="3070"/>
      <c r="S387" s="3071"/>
      <c r="T387" s="1392"/>
      <c r="U387" s="1395"/>
      <c r="V387" s="871"/>
      <c r="W387" s="871"/>
      <c r="X387" s="871"/>
      <c r="Y387" s="871"/>
      <c r="Z387" s="1385"/>
      <c r="AA387" s="63"/>
      <c r="AB387" s="63"/>
      <c r="AC387" s="63"/>
      <c r="AD387" s="63"/>
      <c r="AE387" s="63"/>
      <c r="AF387" s="63"/>
      <c r="AG387" s="63"/>
      <c r="AH387" s="63"/>
    </row>
    <row r="388" spans="1:34" ht="30" customHeight="1">
      <c r="A388" s="3417" t="s">
        <v>3147</v>
      </c>
      <c r="B388" s="3418"/>
      <c r="C388" s="3419"/>
      <c r="D388" s="3380"/>
      <c r="E388" s="3381"/>
      <c r="F388" s="3381"/>
      <c r="G388" s="3382"/>
      <c r="H388" s="2808" t="s">
        <v>153</v>
      </c>
      <c r="I388" s="2809"/>
      <c r="J388" s="3380"/>
      <c r="K388" s="3381"/>
      <c r="L388" s="3381"/>
      <c r="M388" s="3382"/>
      <c r="T388" s="1390"/>
      <c r="U388" s="871"/>
      <c r="V388" s="871"/>
      <c r="W388" s="871"/>
      <c r="X388" s="871"/>
      <c r="Y388" s="871"/>
      <c r="Z388" s="1385"/>
      <c r="AA388" s="63"/>
      <c r="AB388" s="63"/>
      <c r="AC388" s="63"/>
      <c r="AD388" s="63"/>
      <c r="AE388" s="63"/>
      <c r="AF388" s="63"/>
      <c r="AG388" s="63"/>
      <c r="AH388" s="63"/>
    </row>
    <row r="389" spans="1:34" ht="18" customHeight="1">
      <c r="A389" s="403"/>
      <c r="B389" s="403"/>
      <c r="C389" s="403"/>
      <c r="D389" s="893"/>
      <c r="E389" s="893"/>
      <c r="F389" s="893"/>
      <c r="G389" s="893"/>
      <c r="H389" s="404"/>
      <c r="I389" s="404"/>
      <c r="J389" s="893"/>
      <c r="K389" s="893"/>
      <c r="L389" s="893"/>
      <c r="T389" s="1390"/>
      <c r="U389" s="871"/>
      <c r="V389" s="871"/>
      <c r="W389" s="871"/>
      <c r="X389" s="871"/>
      <c r="Y389" s="871"/>
      <c r="Z389" s="1385"/>
      <c r="AA389" s="63"/>
      <c r="AB389" s="63"/>
      <c r="AC389" s="63"/>
      <c r="AD389" s="63"/>
      <c r="AE389" s="63"/>
      <c r="AF389" s="63"/>
      <c r="AG389" s="63"/>
      <c r="AH389" s="63"/>
    </row>
    <row r="390" spans="1:34" s="141" customFormat="1" ht="19.5" customHeight="1">
      <c r="A390" s="3383" t="s">
        <v>334</v>
      </c>
      <c r="B390" s="3383"/>
      <c r="C390" s="3383"/>
      <c r="D390" s="3383"/>
      <c r="E390" s="3383"/>
      <c r="F390" s="3383"/>
      <c r="G390" s="3383"/>
      <c r="H390" s="3383"/>
      <c r="I390" s="3383"/>
      <c r="J390" s="3383"/>
      <c r="K390" s="3383"/>
      <c r="L390" s="3383"/>
      <c r="M390" s="3383"/>
      <c r="N390" s="3383"/>
      <c r="O390" s="3383"/>
      <c r="P390" s="3383"/>
      <c r="Q390" s="3383"/>
      <c r="R390" s="3383"/>
      <c r="S390" s="3383"/>
      <c r="T390" s="1393"/>
      <c r="U390" s="894"/>
      <c r="V390" s="871"/>
      <c r="W390" s="871"/>
      <c r="X390" s="871"/>
      <c r="Y390" s="871"/>
      <c r="Z390" s="1385"/>
      <c r="AA390" s="895"/>
      <c r="AB390" s="63"/>
      <c r="AC390" s="63"/>
      <c r="AD390" s="63"/>
      <c r="AE390" s="63"/>
      <c r="AF390" s="63"/>
      <c r="AG390" s="63"/>
      <c r="AH390" s="63"/>
    </row>
    <row r="391" spans="1:34" ht="14.25" customHeight="1">
      <c r="A391" s="823"/>
      <c r="B391" s="826"/>
      <c r="C391" s="826"/>
      <c r="D391" s="826"/>
      <c r="E391" s="826"/>
      <c r="F391" s="826"/>
      <c r="G391" s="826"/>
      <c r="H391" s="826"/>
      <c r="I391" s="826"/>
      <c r="J391" s="826"/>
      <c r="K391" s="826"/>
      <c r="L391" s="827"/>
      <c r="M391" s="827"/>
      <c r="N391" s="827"/>
      <c r="O391" s="827"/>
      <c r="T391" s="1390"/>
      <c r="U391" s="871"/>
      <c r="V391" s="871"/>
      <c r="W391" s="871"/>
      <c r="X391" s="871"/>
      <c r="Y391" s="871"/>
      <c r="Z391" s="1385"/>
      <c r="AA391" s="63"/>
      <c r="AB391" s="63"/>
      <c r="AC391" s="63"/>
      <c r="AD391" s="63"/>
      <c r="AE391" s="63"/>
      <c r="AF391" s="63"/>
      <c r="AG391" s="63"/>
      <c r="AH391" s="63"/>
    </row>
    <row r="392" spans="1:34">
      <c r="A392" s="823" t="s">
        <v>3552</v>
      </c>
      <c r="B392" s="826"/>
      <c r="C392" s="826"/>
      <c r="D392" s="826"/>
      <c r="E392" s="826"/>
      <c r="F392" s="826"/>
      <c r="G392" s="826"/>
      <c r="H392" s="826"/>
      <c r="I392" s="826"/>
      <c r="J392" s="826"/>
      <c r="K392" s="826"/>
      <c r="L392" s="827"/>
      <c r="M392" s="827"/>
      <c r="N392" s="827"/>
      <c r="O392" s="827"/>
      <c r="P392" t="str">
        <f>IFERROR(VLOOKUP(M386,#REF!,2,0),"")</f>
        <v/>
      </c>
      <c r="T392" s="1390"/>
      <c r="U392" s="871"/>
      <c r="V392" s="871"/>
      <c r="W392" s="871"/>
      <c r="X392" s="871"/>
      <c r="Y392" s="871"/>
      <c r="Z392" s="1385"/>
      <c r="AA392" s="63"/>
      <c r="AB392" s="63"/>
      <c r="AC392" s="63"/>
      <c r="AD392" s="63"/>
      <c r="AE392" s="63"/>
      <c r="AF392" s="63"/>
      <c r="AG392" s="63"/>
      <c r="AH392" s="63"/>
    </row>
    <row r="393" spans="1:34" ht="20.25" customHeight="1">
      <c r="A393" s="2754"/>
      <c r="B393" s="2756"/>
      <c r="C393" s="2784" t="s">
        <v>337</v>
      </c>
      <c r="D393" s="2785"/>
      <c r="E393" s="2785"/>
      <c r="F393" s="2785"/>
      <c r="G393" s="2785"/>
      <c r="H393" s="2786"/>
      <c r="I393" s="2784" t="s">
        <v>3143</v>
      </c>
      <c r="J393" s="2785"/>
      <c r="K393" s="2785"/>
      <c r="L393" s="2785"/>
      <c r="M393" s="2786"/>
      <c r="T393" s="1390"/>
      <c r="U393" s="871"/>
      <c r="V393" s="871"/>
      <c r="W393" s="871"/>
      <c r="X393" s="871"/>
      <c r="Y393" s="871"/>
      <c r="Z393" s="1385"/>
      <c r="AA393" s="63"/>
      <c r="AB393" s="63"/>
      <c r="AC393" s="63"/>
      <c r="AD393" s="63"/>
      <c r="AE393" s="63"/>
      <c r="AF393" s="63"/>
      <c r="AG393" s="63"/>
      <c r="AH393" s="63"/>
    </row>
    <row r="394" spans="1:34" ht="20.100000000000001" customHeight="1">
      <c r="A394" s="3390" t="s">
        <v>122</v>
      </c>
      <c r="B394" s="3391"/>
      <c r="C394" s="3392" t="str">
        <f ca="1">報6!C394</f>
        <v/>
      </c>
      <c r="D394" s="3393"/>
      <c r="E394" s="3393"/>
      <c r="F394" s="3393"/>
      <c r="G394" s="2792" t="s">
        <v>3165</v>
      </c>
      <c r="H394" s="3090"/>
      <c r="I394" s="3156" t="str">
        <f ca="1">報6!I394</f>
        <v/>
      </c>
      <c r="J394" s="3096"/>
      <c r="K394" s="3096"/>
      <c r="L394" s="2792" t="s">
        <v>3142</v>
      </c>
      <c r="M394" s="2015" t="str">
        <f>報6!N394</f>
        <v>　</v>
      </c>
      <c r="T394" s="1390"/>
      <c r="U394" s="871"/>
      <c r="V394" s="871"/>
      <c r="W394" s="871"/>
      <c r="X394" s="871"/>
      <c r="Y394" s="871"/>
      <c r="Z394" s="1385"/>
      <c r="AA394" s="63"/>
      <c r="AB394" s="63"/>
      <c r="AC394" s="63"/>
      <c r="AD394" s="63"/>
      <c r="AE394" s="63"/>
      <c r="AF394" s="63"/>
      <c r="AG394" s="63"/>
      <c r="AH394" s="63"/>
    </row>
    <row r="395" spans="1:34" ht="22.15" customHeight="1">
      <c r="A395" s="2753">
        <f>IF(計1!$D$28="","",計1!$D$28-1)</f>
        <v>2025</v>
      </c>
      <c r="B395" s="2756"/>
      <c r="C395" s="3394"/>
      <c r="D395" s="3395"/>
      <c r="E395" s="3395"/>
      <c r="F395" s="3395"/>
      <c r="G395" s="3158"/>
      <c r="H395" s="3396"/>
      <c r="I395" s="3157"/>
      <c r="J395" s="3097"/>
      <c r="K395" s="3097"/>
      <c r="L395" s="3158"/>
      <c r="M395" s="2020"/>
      <c r="N395" s="827"/>
      <c r="O395" s="827"/>
      <c r="P395" s="827"/>
      <c r="Q395" s="827"/>
      <c r="R395" s="827"/>
      <c r="S395" s="827"/>
      <c r="T395" s="1394"/>
      <c r="U395" s="889"/>
      <c r="V395" s="871"/>
      <c r="W395" s="871"/>
      <c r="X395" s="871"/>
      <c r="Y395" s="871"/>
      <c r="Z395" s="1385"/>
      <c r="AA395" s="63"/>
      <c r="AB395" s="63"/>
      <c r="AC395" s="63"/>
      <c r="AD395" s="63"/>
      <c r="AE395" s="63"/>
      <c r="AF395" s="63"/>
      <c r="AG395" s="63"/>
      <c r="AH395" s="63"/>
    </row>
    <row r="396" spans="1:34" ht="22.15" customHeight="1">
      <c r="A396" s="2772" t="s">
        <v>4155</v>
      </c>
      <c r="B396" s="3397"/>
      <c r="C396" s="3398"/>
      <c r="D396" s="3399"/>
      <c r="E396" s="3399"/>
      <c r="F396" s="3399"/>
      <c r="G396" s="2792" t="s">
        <v>3165</v>
      </c>
      <c r="H396" s="3090"/>
      <c r="I396" s="3372"/>
      <c r="J396" s="3373"/>
      <c r="K396" s="3373"/>
      <c r="L396" s="2792" t="s">
        <v>3142</v>
      </c>
      <c r="M396" s="2015" t="str">
        <f>IF(OR(I396=0,I396=""),"",M394)</f>
        <v/>
      </c>
      <c r="N396" s="827"/>
      <c r="O396" s="827"/>
      <c r="P396" s="827"/>
      <c r="Q396" s="827"/>
      <c r="R396" s="827"/>
      <c r="S396" s="827"/>
      <c r="T396" s="1394"/>
      <c r="U396" s="889"/>
      <c r="V396" s="871"/>
      <c r="W396" s="871"/>
      <c r="X396" s="871"/>
      <c r="Y396" s="871"/>
      <c r="Z396" s="1385"/>
      <c r="AA396" s="63"/>
      <c r="AB396" s="63"/>
      <c r="AC396" s="63"/>
      <c r="AD396" s="63"/>
      <c r="AE396" s="63"/>
      <c r="AF396" s="63"/>
      <c r="AG396" s="63"/>
      <c r="AH396" s="63"/>
    </row>
    <row r="397" spans="1:34" ht="22.15" customHeight="1">
      <c r="A397" s="3377">
        <f>IF(計1!$D$28="","",計1!$G$28)</f>
        <v>2027</v>
      </c>
      <c r="B397" s="3164"/>
      <c r="C397" s="3400"/>
      <c r="D397" s="3401"/>
      <c r="E397" s="3401"/>
      <c r="F397" s="3401"/>
      <c r="G397" s="3376"/>
      <c r="H397" s="3402"/>
      <c r="I397" s="3374"/>
      <c r="J397" s="3375"/>
      <c r="K397" s="3375"/>
      <c r="L397" s="3376"/>
      <c r="M397" s="2789"/>
      <c r="T397" s="1390"/>
      <c r="U397" s="871"/>
      <c r="V397" s="871"/>
      <c r="W397" s="871"/>
      <c r="X397" s="871"/>
      <c r="Y397" s="871"/>
      <c r="Z397" s="1385"/>
      <c r="AA397" s="63"/>
      <c r="AB397" s="63"/>
      <c r="AC397" s="63"/>
      <c r="AD397" s="63"/>
      <c r="AE397" s="63"/>
      <c r="AF397" s="63"/>
      <c r="AG397" s="63"/>
      <c r="AH397" s="63"/>
    </row>
    <row r="398" spans="1:34" ht="22.15" customHeight="1">
      <c r="A398" s="897"/>
      <c r="B398" s="898" t="s">
        <v>348</v>
      </c>
      <c r="C398" s="899"/>
      <c r="D398" s="3378" t="str">
        <f ca="1">IF(OR(C394=0,C396=""),"",INT((C394-C396)/C394*10000)/100)</f>
        <v/>
      </c>
      <c r="E398" s="3379"/>
      <c r="F398" s="3379"/>
      <c r="G398" s="3385" t="s">
        <v>134</v>
      </c>
      <c r="H398" s="3386"/>
      <c r="I398" s="3387" t="str">
        <f ca="1">IF(OR(I394=0,I396=""),"",INT((I394-I396)/I394*10000)/100)</f>
        <v/>
      </c>
      <c r="J398" s="3388"/>
      <c r="K398" s="3388"/>
      <c r="L398" s="3379" t="s">
        <v>306</v>
      </c>
      <c r="M398" s="3389"/>
      <c r="T398" s="1390"/>
      <c r="U398" s="871"/>
      <c r="V398" s="871"/>
      <c r="W398" s="871"/>
      <c r="X398" s="871"/>
      <c r="Y398" s="871"/>
      <c r="Z398" s="1385"/>
      <c r="AA398" s="63"/>
      <c r="AB398" s="63"/>
      <c r="AC398" s="63"/>
      <c r="AD398" s="63"/>
      <c r="AE398" s="63"/>
      <c r="AF398" s="63"/>
      <c r="AG398" s="63"/>
      <c r="AH398" s="63"/>
    </row>
    <row r="399" spans="1:34" ht="30" customHeight="1">
      <c r="A399" s="1387"/>
      <c r="B399" s="1387"/>
      <c r="C399" s="1388"/>
      <c r="D399" s="1388"/>
      <c r="E399" s="1388"/>
      <c r="F399" s="1388"/>
      <c r="G399" s="1388"/>
      <c r="H399" s="1388"/>
      <c r="I399" s="1388"/>
      <c r="J399" s="1388"/>
      <c r="K399" s="1388"/>
      <c r="L399" s="1388"/>
      <c r="M399" s="1388"/>
      <c r="N399" s="3384"/>
      <c r="O399" s="3384"/>
      <c r="P399" s="1389"/>
      <c r="Q399" s="1390"/>
      <c r="R399" s="1390"/>
      <c r="S399" s="1390"/>
      <c r="T399" s="1390"/>
      <c r="U399" s="871"/>
      <c r="V399" s="871"/>
      <c r="W399" s="871"/>
      <c r="X399" s="871"/>
      <c r="Y399" s="871"/>
      <c r="Z399" s="871"/>
      <c r="AA399" s="63"/>
      <c r="AB399" s="63"/>
      <c r="AC399" s="63"/>
      <c r="AD399" s="63"/>
      <c r="AE399" s="63"/>
      <c r="AF399" s="63"/>
      <c r="AG399" s="63"/>
      <c r="AH399" s="63"/>
    </row>
    <row r="400" spans="1:34">
      <c r="A400" s="616" t="s">
        <v>317</v>
      </c>
      <c r="B400" s="379"/>
      <c r="C400" s="379"/>
      <c r="D400" s="379"/>
      <c r="E400" s="379"/>
      <c r="F400" s="379"/>
      <c r="G400" s="379"/>
      <c r="H400" s="379"/>
      <c r="I400" s="379"/>
      <c r="J400" s="379"/>
      <c r="K400" s="379"/>
      <c r="L400" s="379"/>
      <c r="M400" s="379"/>
      <c r="N400" s="379"/>
      <c r="O400" s="379"/>
      <c r="T400" s="1390" t="str">
        <f>"個別票"&amp;U400</f>
        <v>個別票22</v>
      </c>
      <c r="U400" s="871">
        <f>U381+1</f>
        <v>22</v>
      </c>
      <c r="V400" s="871"/>
      <c r="W400" s="871"/>
      <c r="X400" s="871"/>
      <c r="Y400" s="871"/>
      <c r="Z400" s="871"/>
      <c r="AA400" s="63"/>
      <c r="AB400" s="63"/>
      <c r="AC400" s="63"/>
      <c r="AD400" s="63"/>
      <c r="AE400" s="63"/>
      <c r="AF400" s="63"/>
      <c r="AG400" s="63"/>
      <c r="AH400" s="63"/>
    </row>
    <row r="401" spans="1:34">
      <c r="A401" s="379" t="s">
        <v>336</v>
      </c>
      <c r="B401" s="619"/>
      <c r="C401" s="619"/>
      <c r="D401" s="619"/>
      <c r="E401" s="619"/>
      <c r="F401" s="619"/>
      <c r="G401" s="619"/>
      <c r="H401" s="619"/>
      <c r="I401" s="619"/>
      <c r="J401" s="619"/>
      <c r="K401" s="619"/>
      <c r="L401" s="619"/>
      <c r="M401" s="619"/>
      <c r="N401" s="379"/>
      <c r="O401" s="379"/>
      <c r="T401" s="1390"/>
      <c r="U401" s="871"/>
      <c r="V401" s="871"/>
      <c r="W401" s="871"/>
      <c r="X401" s="871"/>
      <c r="Y401" s="871"/>
      <c r="Z401" s="871"/>
      <c r="AA401" s="63"/>
      <c r="AB401" s="63"/>
      <c r="AC401" s="63"/>
      <c r="AD401" s="63"/>
      <c r="AE401" s="63"/>
      <c r="AF401" s="63"/>
      <c r="AG401" s="63"/>
      <c r="AH401" s="63"/>
    </row>
    <row r="402" spans="1:34" ht="22.5" customHeight="1">
      <c r="A402" s="3403" t="s">
        <v>335</v>
      </c>
      <c r="B402" s="3403"/>
      <c r="C402" s="3403"/>
      <c r="D402" s="3403"/>
      <c r="E402" s="3403"/>
      <c r="F402" s="3403"/>
      <c r="G402" s="3403"/>
      <c r="H402" s="3403"/>
      <c r="I402" s="3403"/>
      <c r="J402" s="3403"/>
      <c r="K402" s="3403"/>
      <c r="L402" s="3403"/>
      <c r="M402" s="3403"/>
      <c r="N402" s="3403"/>
      <c r="O402" s="3403"/>
      <c r="P402" s="3403"/>
      <c r="Q402" s="3403"/>
      <c r="R402" s="3403"/>
      <c r="S402" s="3403"/>
      <c r="T402" s="1390"/>
      <c r="U402" s="871"/>
      <c r="V402" s="871"/>
      <c r="W402" s="871"/>
      <c r="X402" s="871"/>
      <c r="Y402" s="871"/>
      <c r="Z402" s="1385"/>
      <c r="AA402" s="63"/>
      <c r="AB402" s="63"/>
      <c r="AC402" s="63"/>
      <c r="AD402" s="63"/>
      <c r="AE402" s="63"/>
      <c r="AF402" s="63"/>
      <c r="AG402" s="63"/>
      <c r="AH402" s="63"/>
    </row>
    <row r="403" spans="1:34" ht="18" customHeight="1">
      <c r="A403" s="858" t="s">
        <v>147</v>
      </c>
      <c r="B403" s="619"/>
      <c r="C403" s="619"/>
      <c r="D403" s="619"/>
      <c r="E403" s="619"/>
      <c r="F403" s="619"/>
      <c r="G403" s="619"/>
      <c r="H403" s="619"/>
      <c r="I403" s="619"/>
      <c r="J403" s="619"/>
      <c r="K403" s="619"/>
      <c r="L403" s="619"/>
      <c r="M403" s="619"/>
      <c r="N403" s="379"/>
      <c r="O403" s="379"/>
      <c r="T403" s="1390"/>
      <c r="U403" s="871"/>
      <c r="V403" s="871"/>
      <c r="W403" s="871"/>
      <c r="X403" s="871"/>
      <c r="Y403" s="871"/>
      <c r="Z403" s="1385"/>
      <c r="AA403" s="63"/>
      <c r="AB403" s="63"/>
      <c r="AC403" s="63"/>
      <c r="AD403" s="63"/>
      <c r="AE403" s="63"/>
      <c r="AF403" s="63"/>
      <c r="AG403" s="63"/>
      <c r="AH403" s="63"/>
    </row>
    <row r="404" spans="1:34" ht="39.950000000000003" customHeight="1">
      <c r="A404" s="3404" t="s">
        <v>148</v>
      </c>
      <c r="B404" s="3405"/>
      <c r="C404" s="3406"/>
      <c r="D404" s="3407" t="str">
        <f>報6!D405</f>
        <v>事業所名を入力22</v>
      </c>
      <c r="E404" s="3408"/>
      <c r="F404" s="3408"/>
      <c r="G404" s="3408"/>
      <c r="H404" s="3408"/>
      <c r="I404" s="3408"/>
      <c r="J404" s="3408"/>
      <c r="K404" s="3408"/>
      <c r="L404" s="3408"/>
      <c r="M404" s="3408"/>
      <c r="N404" s="3408"/>
      <c r="O404" s="3408"/>
      <c r="P404" s="3408"/>
      <c r="Q404" s="3408"/>
      <c r="R404" s="3408"/>
      <c r="S404" s="3409"/>
      <c r="T404" s="1391"/>
      <c r="U404" s="1395"/>
      <c r="V404" s="871"/>
      <c r="W404" s="871"/>
      <c r="X404" s="871"/>
      <c r="Y404" s="871"/>
      <c r="Z404" s="1385"/>
      <c r="AA404" s="63"/>
      <c r="AB404" s="63"/>
      <c r="AC404" s="63"/>
      <c r="AD404" s="63"/>
      <c r="AE404" s="63"/>
      <c r="AF404" s="63"/>
      <c r="AG404" s="63"/>
      <c r="AH404" s="63"/>
    </row>
    <row r="405" spans="1:34" ht="39.950000000000003" customHeight="1">
      <c r="A405" s="3072" t="s">
        <v>149</v>
      </c>
      <c r="B405" s="3410"/>
      <c r="C405" s="3411"/>
      <c r="D405" s="2820"/>
      <c r="E405" s="2821"/>
      <c r="F405" s="2821"/>
      <c r="G405" s="2821"/>
      <c r="H405" s="2821"/>
      <c r="I405" s="2821"/>
      <c r="J405" s="2821"/>
      <c r="K405" s="2821"/>
      <c r="L405" s="2821"/>
      <c r="M405" s="2821"/>
      <c r="N405" s="2821"/>
      <c r="O405" s="2821"/>
      <c r="P405" s="2821"/>
      <c r="Q405" s="2821"/>
      <c r="R405" s="2821"/>
      <c r="S405" s="2822"/>
      <c r="T405" s="1391"/>
      <c r="U405" s="1395"/>
      <c r="V405" s="871"/>
      <c r="W405" s="871"/>
      <c r="X405" s="871"/>
      <c r="Y405" s="871"/>
      <c r="Z405" s="1385"/>
      <c r="AA405" s="63"/>
      <c r="AB405" s="63"/>
      <c r="AC405" s="63"/>
      <c r="AD405" s="63"/>
      <c r="AE405" s="63"/>
      <c r="AF405" s="63"/>
      <c r="AG405" s="63"/>
      <c r="AH405" s="63"/>
    </row>
    <row r="406" spans="1:34" ht="27" customHeight="1">
      <c r="A406" s="3052" t="s">
        <v>150</v>
      </c>
      <c r="B406" s="3053"/>
      <c r="C406" s="3054"/>
      <c r="D406" s="3412"/>
      <c r="E406" s="3413"/>
      <c r="F406" s="3413"/>
      <c r="G406" s="877" t="s">
        <v>171</v>
      </c>
      <c r="H406" s="2808" t="s">
        <v>241</v>
      </c>
      <c r="I406" s="2809"/>
      <c r="J406" s="3414" t="str">
        <f ca="1">報6!H407</f>
        <v/>
      </c>
      <c r="K406" s="3415"/>
      <c r="L406" s="3415"/>
      <c r="M406" s="877" t="s">
        <v>167</v>
      </c>
      <c r="N406" s="2808" t="s">
        <v>242</v>
      </c>
      <c r="O406" s="2885"/>
      <c r="P406" s="2809"/>
      <c r="Q406" s="3416"/>
      <c r="R406" s="3070"/>
      <c r="S406" s="3071"/>
      <c r="T406" s="1392"/>
      <c r="U406" s="1395"/>
      <c r="V406" s="871"/>
      <c r="W406" s="871"/>
      <c r="X406" s="871"/>
      <c r="Y406" s="871"/>
      <c r="Z406" s="1385"/>
      <c r="AA406" s="63"/>
      <c r="AB406" s="63"/>
      <c r="AC406" s="63"/>
      <c r="AD406" s="63"/>
      <c r="AE406" s="63"/>
      <c r="AF406" s="63"/>
      <c r="AG406" s="63"/>
      <c r="AH406" s="63"/>
    </row>
    <row r="407" spans="1:34" ht="30" customHeight="1">
      <c r="A407" s="3417" t="s">
        <v>3147</v>
      </c>
      <c r="B407" s="3418"/>
      <c r="C407" s="3419"/>
      <c r="D407" s="3380"/>
      <c r="E407" s="3381"/>
      <c r="F407" s="3381"/>
      <c r="G407" s="3382"/>
      <c r="H407" s="2808" t="s">
        <v>153</v>
      </c>
      <c r="I407" s="2809"/>
      <c r="J407" s="3380"/>
      <c r="K407" s="3381"/>
      <c r="L407" s="3381"/>
      <c r="M407" s="3382"/>
      <c r="T407" s="1390"/>
      <c r="U407" s="871"/>
      <c r="V407" s="871"/>
      <c r="W407" s="871"/>
      <c r="X407" s="871"/>
      <c r="Y407" s="871"/>
      <c r="Z407" s="1385"/>
      <c r="AA407" s="63"/>
      <c r="AB407" s="63"/>
      <c r="AC407" s="63"/>
      <c r="AD407" s="63"/>
      <c r="AE407" s="63"/>
      <c r="AF407" s="63"/>
      <c r="AG407" s="63"/>
      <c r="AH407" s="63"/>
    </row>
    <row r="408" spans="1:34" ht="18" customHeight="1">
      <c r="A408" s="403"/>
      <c r="B408" s="403"/>
      <c r="C408" s="403"/>
      <c r="D408" s="893"/>
      <c r="E408" s="893"/>
      <c r="F408" s="893"/>
      <c r="G408" s="893"/>
      <c r="H408" s="404"/>
      <c r="I408" s="404"/>
      <c r="J408" s="893"/>
      <c r="K408" s="893"/>
      <c r="L408" s="893"/>
      <c r="T408" s="1390"/>
      <c r="U408" s="871"/>
      <c r="V408" s="871"/>
      <c r="W408" s="871"/>
      <c r="X408" s="871"/>
      <c r="Y408" s="871"/>
      <c r="Z408" s="1385"/>
      <c r="AA408" s="63"/>
      <c r="AB408" s="63"/>
      <c r="AC408" s="63"/>
      <c r="AD408" s="63"/>
      <c r="AE408" s="63"/>
      <c r="AF408" s="63"/>
      <c r="AG408" s="63"/>
      <c r="AH408" s="63"/>
    </row>
    <row r="409" spans="1:34" s="141" customFormat="1" ht="19.5" customHeight="1">
      <c r="A409" s="3383" t="s">
        <v>334</v>
      </c>
      <c r="B409" s="3383"/>
      <c r="C409" s="3383"/>
      <c r="D409" s="3383"/>
      <c r="E409" s="3383"/>
      <c r="F409" s="3383"/>
      <c r="G409" s="3383"/>
      <c r="H409" s="3383"/>
      <c r="I409" s="3383"/>
      <c r="J409" s="3383"/>
      <c r="K409" s="3383"/>
      <c r="L409" s="3383"/>
      <c r="M409" s="3383"/>
      <c r="N409" s="3383"/>
      <c r="O409" s="3383"/>
      <c r="P409" s="3383"/>
      <c r="Q409" s="3383"/>
      <c r="R409" s="3383"/>
      <c r="S409" s="3383"/>
      <c r="T409" s="1393"/>
      <c r="U409" s="894"/>
      <c r="V409" s="871"/>
      <c r="W409" s="871"/>
      <c r="X409" s="871"/>
      <c r="Y409" s="871"/>
      <c r="Z409" s="1385"/>
      <c r="AA409" s="895"/>
      <c r="AB409" s="63"/>
      <c r="AC409" s="63"/>
      <c r="AD409" s="63"/>
      <c r="AE409" s="63"/>
      <c r="AF409" s="63"/>
      <c r="AG409" s="63"/>
      <c r="AH409" s="63"/>
    </row>
    <row r="410" spans="1:34" ht="14.25" customHeight="1">
      <c r="A410" s="823"/>
      <c r="B410" s="826"/>
      <c r="C410" s="826"/>
      <c r="D410" s="826"/>
      <c r="E410" s="826"/>
      <c r="F410" s="826"/>
      <c r="G410" s="826"/>
      <c r="H410" s="826"/>
      <c r="I410" s="826"/>
      <c r="J410" s="826"/>
      <c r="K410" s="826"/>
      <c r="L410" s="827"/>
      <c r="M410" s="827"/>
      <c r="N410" s="827"/>
      <c r="O410" s="827"/>
      <c r="T410" s="1390"/>
      <c r="U410" s="871"/>
      <c r="V410" s="871"/>
      <c r="W410" s="871"/>
      <c r="X410" s="871"/>
      <c r="Y410" s="871"/>
      <c r="Z410" s="1385"/>
      <c r="AA410" s="63"/>
      <c r="AB410" s="63"/>
      <c r="AC410" s="63"/>
      <c r="AD410" s="63"/>
      <c r="AE410" s="63"/>
      <c r="AF410" s="63"/>
      <c r="AG410" s="63"/>
      <c r="AH410" s="63"/>
    </row>
    <row r="411" spans="1:34">
      <c r="A411" s="823" t="s">
        <v>3552</v>
      </c>
      <c r="B411" s="826"/>
      <c r="C411" s="826"/>
      <c r="D411" s="826"/>
      <c r="E411" s="826"/>
      <c r="F411" s="826"/>
      <c r="G411" s="826"/>
      <c r="H411" s="826"/>
      <c r="I411" s="826"/>
      <c r="J411" s="826"/>
      <c r="K411" s="826"/>
      <c r="L411" s="827"/>
      <c r="M411" s="827"/>
      <c r="N411" s="827"/>
      <c r="O411" s="827"/>
      <c r="P411" t="str">
        <f>IFERROR(VLOOKUP(M405,#REF!,2,0),"")</f>
        <v/>
      </c>
      <c r="T411" s="1390"/>
      <c r="U411" s="871"/>
      <c r="V411" s="871"/>
      <c r="W411" s="871"/>
      <c r="X411" s="871"/>
      <c r="Y411" s="871"/>
      <c r="Z411" s="1385"/>
      <c r="AA411" s="63"/>
      <c r="AB411" s="63"/>
      <c r="AC411" s="63"/>
      <c r="AD411" s="63"/>
      <c r="AE411" s="63"/>
      <c r="AF411" s="63"/>
      <c r="AG411" s="63"/>
      <c r="AH411" s="63"/>
    </row>
    <row r="412" spans="1:34" ht="20.25" customHeight="1">
      <c r="A412" s="2754"/>
      <c r="B412" s="2756"/>
      <c r="C412" s="2784" t="s">
        <v>337</v>
      </c>
      <c r="D412" s="2785"/>
      <c r="E412" s="2785"/>
      <c r="F412" s="2785"/>
      <c r="G412" s="2785"/>
      <c r="H412" s="2786"/>
      <c r="I412" s="2784" t="s">
        <v>3143</v>
      </c>
      <c r="J412" s="2785"/>
      <c r="K412" s="2785"/>
      <c r="L412" s="2785"/>
      <c r="M412" s="2786"/>
      <c r="T412" s="1390"/>
      <c r="U412" s="871"/>
      <c r="V412" s="871"/>
      <c r="W412" s="871"/>
      <c r="X412" s="871"/>
      <c r="Y412" s="871"/>
      <c r="Z412" s="1385"/>
      <c r="AA412" s="63"/>
      <c r="AB412" s="63"/>
      <c r="AC412" s="63"/>
      <c r="AD412" s="63"/>
      <c r="AE412" s="63"/>
      <c r="AF412" s="63"/>
      <c r="AG412" s="63"/>
      <c r="AH412" s="63"/>
    </row>
    <row r="413" spans="1:34" ht="20.100000000000001" customHeight="1">
      <c r="A413" s="3390" t="s">
        <v>122</v>
      </c>
      <c r="B413" s="3391"/>
      <c r="C413" s="3392" t="str">
        <f ca="1">報6!C413</f>
        <v/>
      </c>
      <c r="D413" s="3393"/>
      <c r="E413" s="3393"/>
      <c r="F413" s="3393"/>
      <c r="G413" s="2792" t="s">
        <v>3165</v>
      </c>
      <c r="H413" s="3090"/>
      <c r="I413" s="3156" t="str">
        <f ca="1">報6!I413</f>
        <v/>
      </c>
      <c r="J413" s="3096"/>
      <c r="K413" s="3096"/>
      <c r="L413" s="2792" t="s">
        <v>3142</v>
      </c>
      <c r="M413" s="2015" t="str">
        <f>報6!N413</f>
        <v>　</v>
      </c>
      <c r="T413" s="1390"/>
      <c r="U413" s="871"/>
      <c r="V413" s="871"/>
      <c r="W413" s="871"/>
      <c r="X413" s="871"/>
      <c r="Y413" s="871"/>
      <c r="Z413" s="1385"/>
      <c r="AA413" s="63"/>
      <c r="AB413" s="63"/>
      <c r="AC413" s="63"/>
      <c r="AD413" s="63"/>
      <c r="AE413" s="63"/>
      <c r="AF413" s="63"/>
      <c r="AG413" s="63"/>
      <c r="AH413" s="63"/>
    </row>
    <row r="414" spans="1:34" ht="22.15" customHeight="1">
      <c r="A414" s="2753">
        <f>IF(計1!$D$28="","",計1!$D$28-1)</f>
        <v>2025</v>
      </c>
      <c r="B414" s="2756"/>
      <c r="C414" s="3394"/>
      <c r="D414" s="3395"/>
      <c r="E414" s="3395"/>
      <c r="F414" s="3395"/>
      <c r="G414" s="3158"/>
      <c r="H414" s="3396"/>
      <c r="I414" s="3157"/>
      <c r="J414" s="3097"/>
      <c r="K414" s="3097"/>
      <c r="L414" s="3158"/>
      <c r="M414" s="2020"/>
      <c r="N414" s="827"/>
      <c r="O414" s="827"/>
      <c r="P414" s="827"/>
      <c r="Q414" s="827"/>
      <c r="R414" s="827"/>
      <c r="S414" s="827"/>
      <c r="T414" s="1394"/>
      <c r="U414" s="889"/>
      <c r="V414" s="871"/>
      <c r="W414" s="871"/>
      <c r="X414" s="871"/>
      <c r="Y414" s="871"/>
      <c r="Z414" s="1385"/>
      <c r="AA414" s="63"/>
      <c r="AB414" s="63"/>
      <c r="AC414" s="63"/>
      <c r="AD414" s="63"/>
      <c r="AE414" s="63"/>
      <c r="AF414" s="63"/>
      <c r="AG414" s="63"/>
      <c r="AH414" s="63"/>
    </row>
    <row r="415" spans="1:34" ht="22.15" customHeight="1">
      <c r="A415" s="2772" t="s">
        <v>4155</v>
      </c>
      <c r="B415" s="3397"/>
      <c r="C415" s="3398"/>
      <c r="D415" s="3399"/>
      <c r="E415" s="3399"/>
      <c r="F415" s="3399"/>
      <c r="G415" s="2792" t="s">
        <v>3165</v>
      </c>
      <c r="H415" s="3090"/>
      <c r="I415" s="3372"/>
      <c r="J415" s="3373"/>
      <c r="K415" s="3373"/>
      <c r="L415" s="2792" t="s">
        <v>3142</v>
      </c>
      <c r="M415" s="2015" t="str">
        <f>IF(OR(I415=0,I415=""),"",M413)</f>
        <v/>
      </c>
      <c r="N415" s="827"/>
      <c r="O415" s="827"/>
      <c r="P415" s="827"/>
      <c r="Q415" s="827"/>
      <c r="R415" s="827"/>
      <c r="S415" s="827"/>
      <c r="T415" s="1394"/>
      <c r="U415" s="889"/>
      <c r="V415" s="871"/>
      <c r="W415" s="871"/>
      <c r="X415" s="871"/>
      <c r="Y415" s="871"/>
      <c r="Z415" s="1385"/>
      <c r="AA415" s="63"/>
      <c r="AB415" s="63"/>
      <c r="AC415" s="63"/>
      <c r="AD415" s="63"/>
      <c r="AE415" s="63"/>
      <c r="AF415" s="63"/>
      <c r="AG415" s="63"/>
      <c r="AH415" s="63"/>
    </row>
    <row r="416" spans="1:34" ht="22.15" customHeight="1">
      <c r="A416" s="3377">
        <f>IF(計1!$D$28="","",計1!$G$28)</f>
        <v>2027</v>
      </c>
      <c r="B416" s="3164"/>
      <c r="C416" s="3400"/>
      <c r="D416" s="3401"/>
      <c r="E416" s="3401"/>
      <c r="F416" s="3401"/>
      <c r="G416" s="3376"/>
      <c r="H416" s="3402"/>
      <c r="I416" s="3374"/>
      <c r="J416" s="3375"/>
      <c r="K416" s="3375"/>
      <c r="L416" s="3376"/>
      <c r="M416" s="2789"/>
      <c r="T416" s="1390"/>
      <c r="U416" s="871"/>
      <c r="V416" s="871"/>
      <c r="W416" s="871"/>
      <c r="X416" s="871"/>
      <c r="Y416" s="871"/>
      <c r="Z416" s="1385"/>
      <c r="AA416" s="63"/>
      <c r="AB416" s="63"/>
      <c r="AC416" s="63"/>
      <c r="AD416" s="63"/>
      <c r="AE416" s="63"/>
      <c r="AF416" s="63"/>
      <c r="AG416" s="63"/>
      <c r="AH416" s="63"/>
    </row>
    <row r="417" spans="1:34" ht="22.15" customHeight="1">
      <c r="A417" s="897"/>
      <c r="B417" s="898" t="s">
        <v>348</v>
      </c>
      <c r="C417" s="899"/>
      <c r="D417" s="3378" t="str">
        <f ca="1">IF(OR(C413=0,C415=""),"",INT((C413-C415)/C413*10000)/100)</f>
        <v/>
      </c>
      <c r="E417" s="3379"/>
      <c r="F417" s="3379"/>
      <c r="G417" s="3385" t="s">
        <v>134</v>
      </c>
      <c r="H417" s="3386"/>
      <c r="I417" s="3387" t="str">
        <f ca="1">IF(OR(I413=0,I415=""),"",INT((I413-I415)/I413*10000)/100)</f>
        <v/>
      </c>
      <c r="J417" s="3388"/>
      <c r="K417" s="3388"/>
      <c r="L417" s="3379" t="s">
        <v>306</v>
      </c>
      <c r="M417" s="3389"/>
      <c r="T417" s="1390"/>
      <c r="U417" s="871"/>
      <c r="V417" s="871"/>
      <c r="W417" s="871"/>
      <c r="X417" s="871"/>
      <c r="Y417" s="871"/>
      <c r="Z417" s="1385"/>
      <c r="AA417" s="63"/>
      <c r="AB417" s="63"/>
      <c r="AC417" s="63"/>
      <c r="AD417" s="63"/>
      <c r="AE417" s="63"/>
      <c r="AF417" s="63"/>
      <c r="AG417" s="63"/>
      <c r="AH417" s="63"/>
    </row>
    <row r="418" spans="1:34" ht="30" customHeight="1">
      <c r="A418" s="1387"/>
      <c r="B418" s="1387"/>
      <c r="C418" s="1388"/>
      <c r="D418" s="1388"/>
      <c r="E418" s="1388"/>
      <c r="F418" s="1388"/>
      <c r="G418" s="1388"/>
      <c r="H418" s="1388"/>
      <c r="I418" s="1388"/>
      <c r="J418" s="1388"/>
      <c r="K418" s="1388"/>
      <c r="L418" s="1388"/>
      <c r="M418" s="1388"/>
      <c r="N418" s="3384"/>
      <c r="O418" s="3384"/>
      <c r="P418" s="1389"/>
      <c r="Q418" s="1390"/>
      <c r="R418" s="1390"/>
      <c r="S418" s="1390"/>
      <c r="T418" s="1390"/>
      <c r="U418" s="871"/>
      <c r="V418" s="871"/>
      <c r="W418" s="871"/>
      <c r="X418" s="871"/>
      <c r="Y418" s="871"/>
      <c r="Z418" s="871"/>
      <c r="AA418" s="63"/>
      <c r="AB418" s="63"/>
      <c r="AC418" s="63"/>
      <c r="AD418" s="63"/>
      <c r="AE418" s="63"/>
      <c r="AF418" s="63"/>
      <c r="AG418" s="63"/>
      <c r="AH418" s="63"/>
    </row>
    <row r="419" spans="1:34">
      <c r="A419" s="616" t="s">
        <v>317</v>
      </c>
      <c r="B419" s="379"/>
      <c r="C419" s="379"/>
      <c r="D419" s="379"/>
      <c r="E419" s="379"/>
      <c r="F419" s="379"/>
      <c r="G419" s="379"/>
      <c r="H419" s="379"/>
      <c r="I419" s="379"/>
      <c r="J419" s="379"/>
      <c r="K419" s="379"/>
      <c r="L419" s="379"/>
      <c r="M419" s="379"/>
      <c r="N419" s="379"/>
      <c r="O419" s="379"/>
      <c r="T419" s="1390" t="str">
        <f>"個別票"&amp;U419</f>
        <v>個別票23</v>
      </c>
      <c r="U419" s="871">
        <f>U400+1</f>
        <v>23</v>
      </c>
      <c r="V419" s="871"/>
      <c r="W419" s="871"/>
      <c r="X419" s="871"/>
      <c r="Y419" s="871"/>
      <c r="Z419" s="871"/>
      <c r="AA419" s="63"/>
      <c r="AB419" s="63"/>
      <c r="AC419" s="63"/>
      <c r="AD419" s="63"/>
      <c r="AE419" s="63"/>
      <c r="AF419" s="63"/>
      <c r="AG419" s="63"/>
      <c r="AH419" s="63"/>
    </row>
    <row r="420" spans="1:34">
      <c r="A420" s="379" t="s">
        <v>336</v>
      </c>
      <c r="B420" s="619"/>
      <c r="C420" s="619"/>
      <c r="D420" s="619"/>
      <c r="E420" s="619"/>
      <c r="F420" s="619"/>
      <c r="G420" s="619"/>
      <c r="H420" s="619"/>
      <c r="I420" s="619"/>
      <c r="J420" s="619"/>
      <c r="K420" s="619"/>
      <c r="L420" s="619"/>
      <c r="M420" s="619"/>
      <c r="N420" s="379"/>
      <c r="O420" s="379"/>
      <c r="T420" s="1390"/>
      <c r="U420" s="871"/>
      <c r="V420" s="871"/>
      <c r="W420" s="871"/>
      <c r="X420" s="871"/>
      <c r="Y420" s="871"/>
      <c r="Z420" s="871"/>
      <c r="AA420" s="63"/>
      <c r="AB420" s="63"/>
      <c r="AC420" s="63"/>
      <c r="AD420" s="63"/>
      <c r="AE420" s="63"/>
      <c r="AF420" s="63"/>
      <c r="AG420" s="63"/>
      <c r="AH420" s="63"/>
    </row>
    <row r="421" spans="1:34" ht="22.5" customHeight="1">
      <c r="A421" s="3403" t="s">
        <v>335</v>
      </c>
      <c r="B421" s="3403"/>
      <c r="C421" s="3403"/>
      <c r="D421" s="3403"/>
      <c r="E421" s="3403"/>
      <c r="F421" s="3403"/>
      <c r="G421" s="3403"/>
      <c r="H421" s="3403"/>
      <c r="I421" s="3403"/>
      <c r="J421" s="3403"/>
      <c r="K421" s="3403"/>
      <c r="L421" s="3403"/>
      <c r="M421" s="3403"/>
      <c r="N421" s="3403"/>
      <c r="O421" s="3403"/>
      <c r="P421" s="3403"/>
      <c r="Q421" s="3403"/>
      <c r="R421" s="3403"/>
      <c r="S421" s="3403"/>
      <c r="T421" s="1390"/>
      <c r="U421" s="871"/>
      <c r="V421" s="871"/>
      <c r="W421" s="871"/>
      <c r="X421" s="871"/>
      <c r="Y421" s="871"/>
      <c r="Z421" s="1385"/>
      <c r="AA421" s="63"/>
      <c r="AB421" s="63"/>
      <c r="AC421" s="63"/>
      <c r="AD421" s="63"/>
      <c r="AE421" s="63"/>
      <c r="AF421" s="63"/>
      <c r="AG421" s="63"/>
      <c r="AH421" s="63"/>
    </row>
    <row r="422" spans="1:34" ht="18" customHeight="1">
      <c r="A422" s="858" t="s">
        <v>147</v>
      </c>
      <c r="B422" s="619"/>
      <c r="C422" s="619"/>
      <c r="D422" s="619"/>
      <c r="E422" s="619"/>
      <c r="F422" s="619"/>
      <c r="G422" s="619"/>
      <c r="H422" s="619"/>
      <c r="I422" s="619"/>
      <c r="J422" s="619"/>
      <c r="K422" s="619"/>
      <c r="L422" s="619"/>
      <c r="M422" s="619"/>
      <c r="N422" s="379"/>
      <c r="O422" s="379"/>
      <c r="T422" s="1390"/>
      <c r="U422" s="871"/>
      <c r="V422" s="871"/>
      <c r="W422" s="871"/>
      <c r="X422" s="871"/>
      <c r="Y422" s="871"/>
      <c r="Z422" s="1385"/>
      <c r="AA422" s="63"/>
      <c r="AB422" s="63"/>
      <c r="AC422" s="63"/>
      <c r="AD422" s="63"/>
      <c r="AE422" s="63"/>
      <c r="AF422" s="63"/>
      <c r="AG422" s="63"/>
      <c r="AH422" s="63"/>
    </row>
    <row r="423" spans="1:34" ht="39.950000000000003" customHeight="1">
      <c r="A423" s="3404" t="s">
        <v>148</v>
      </c>
      <c r="B423" s="3405"/>
      <c r="C423" s="3406"/>
      <c r="D423" s="3407" t="str">
        <f>報6!D424</f>
        <v>事業所名を入力23</v>
      </c>
      <c r="E423" s="3408"/>
      <c r="F423" s="3408"/>
      <c r="G423" s="3408"/>
      <c r="H423" s="3408"/>
      <c r="I423" s="3408"/>
      <c r="J423" s="3408"/>
      <c r="K423" s="3408"/>
      <c r="L423" s="3408"/>
      <c r="M423" s="3408"/>
      <c r="N423" s="3408"/>
      <c r="O423" s="3408"/>
      <c r="P423" s="3408"/>
      <c r="Q423" s="3408"/>
      <c r="R423" s="3408"/>
      <c r="S423" s="3409"/>
      <c r="T423" s="1391"/>
      <c r="U423" s="1395"/>
      <c r="V423" s="871"/>
      <c r="W423" s="871"/>
      <c r="X423" s="871"/>
      <c r="Y423" s="871"/>
      <c r="Z423" s="1385"/>
      <c r="AA423" s="63"/>
      <c r="AB423" s="63"/>
      <c r="AC423" s="63"/>
      <c r="AD423" s="63"/>
      <c r="AE423" s="63"/>
      <c r="AF423" s="63"/>
      <c r="AG423" s="63"/>
      <c r="AH423" s="63"/>
    </row>
    <row r="424" spans="1:34" ht="39.950000000000003" customHeight="1">
      <c r="A424" s="3072" t="s">
        <v>149</v>
      </c>
      <c r="B424" s="3410"/>
      <c r="C424" s="3411"/>
      <c r="D424" s="2820"/>
      <c r="E424" s="2821"/>
      <c r="F424" s="2821"/>
      <c r="G424" s="2821"/>
      <c r="H424" s="2821"/>
      <c r="I424" s="2821"/>
      <c r="J424" s="2821"/>
      <c r="K424" s="2821"/>
      <c r="L424" s="2821"/>
      <c r="M424" s="2821"/>
      <c r="N424" s="2821"/>
      <c r="O424" s="2821"/>
      <c r="P424" s="2821"/>
      <c r="Q424" s="2821"/>
      <c r="R424" s="2821"/>
      <c r="S424" s="2822"/>
      <c r="T424" s="1391"/>
      <c r="U424" s="1395"/>
      <c r="V424" s="871"/>
      <c r="W424" s="871"/>
      <c r="X424" s="871"/>
      <c r="Y424" s="871"/>
      <c r="Z424" s="1385"/>
      <c r="AA424" s="63"/>
      <c r="AB424" s="63"/>
      <c r="AC424" s="63"/>
      <c r="AD424" s="63"/>
      <c r="AE424" s="63"/>
      <c r="AF424" s="63"/>
      <c r="AG424" s="63"/>
      <c r="AH424" s="63"/>
    </row>
    <row r="425" spans="1:34" ht="27" customHeight="1">
      <c r="A425" s="3052" t="s">
        <v>150</v>
      </c>
      <c r="B425" s="3053"/>
      <c r="C425" s="3054"/>
      <c r="D425" s="3412"/>
      <c r="E425" s="3413"/>
      <c r="F425" s="3413"/>
      <c r="G425" s="877" t="s">
        <v>171</v>
      </c>
      <c r="H425" s="2808" t="s">
        <v>241</v>
      </c>
      <c r="I425" s="2809"/>
      <c r="J425" s="3414" t="str">
        <f ca="1">報6!H426</f>
        <v/>
      </c>
      <c r="K425" s="3415"/>
      <c r="L425" s="3415"/>
      <c r="M425" s="877" t="s">
        <v>167</v>
      </c>
      <c r="N425" s="2808" t="s">
        <v>242</v>
      </c>
      <c r="O425" s="2885"/>
      <c r="P425" s="2809"/>
      <c r="Q425" s="3416"/>
      <c r="R425" s="3070"/>
      <c r="S425" s="3071"/>
      <c r="T425" s="1392"/>
      <c r="U425" s="1395"/>
      <c r="V425" s="871"/>
      <c r="W425" s="871"/>
      <c r="X425" s="871"/>
      <c r="Y425" s="871"/>
      <c r="Z425" s="1385"/>
      <c r="AA425" s="63"/>
      <c r="AB425" s="63"/>
      <c r="AC425" s="63"/>
      <c r="AD425" s="63"/>
      <c r="AE425" s="63"/>
      <c r="AF425" s="63"/>
      <c r="AG425" s="63"/>
      <c r="AH425" s="63"/>
    </row>
    <row r="426" spans="1:34" ht="30" customHeight="1">
      <c r="A426" s="3417" t="s">
        <v>3147</v>
      </c>
      <c r="B426" s="3418"/>
      <c r="C426" s="3419"/>
      <c r="D426" s="3380"/>
      <c r="E426" s="3381"/>
      <c r="F426" s="3381"/>
      <c r="G426" s="3382"/>
      <c r="H426" s="2808" t="s">
        <v>153</v>
      </c>
      <c r="I426" s="2809"/>
      <c r="J426" s="3380"/>
      <c r="K426" s="3381"/>
      <c r="L426" s="3381"/>
      <c r="M426" s="3382"/>
      <c r="T426" s="1390"/>
      <c r="U426" s="871"/>
      <c r="V426" s="871"/>
      <c r="W426" s="871"/>
      <c r="X426" s="871"/>
      <c r="Y426" s="871"/>
      <c r="Z426" s="1385"/>
      <c r="AA426" s="63"/>
      <c r="AB426" s="63"/>
      <c r="AC426" s="63"/>
      <c r="AD426" s="63"/>
      <c r="AE426" s="63"/>
      <c r="AF426" s="63"/>
      <c r="AG426" s="63"/>
      <c r="AH426" s="63"/>
    </row>
    <row r="427" spans="1:34" ht="18" customHeight="1">
      <c r="A427" s="403"/>
      <c r="B427" s="403"/>
      <c r="C427" s="403"/>
      <c r="D427" s="893"/>
      <c r="E427" s="893"/>
      <c r="F427" s="893"/>
      <c r="G427" s="893"/>
      <c r="H427" s="404"/>
      <c r="I427" s="404"/>
      <c r="J427" s="893"/>
      <c r="K427" s="893"/>
      <c r="L427" s="893"/>
      <c r="T427" s="1390"/>
      <c r="U427" s="871"/>
      <c r="V427" s="871"/>
      <c r="W427" s="871"/>
      <c r="X427" s="871"/>
      <c r="Y427" s="871"/>
      <c r="Z427" s="1385"/>
      <c r="AA427" s="63"/>
      <c r="AB427" s="63"/>
      <c r="AC427" s="63"/>
      <c r="AD427" s="63"/>
      <c r="AE427" s="63"/>
      <c r="AF427" s="63"/>
      <c r="AG427" s="63"/>
      <c r="AH427" s="63"/>
    </row>
    <row r="428" spans="1:34" s="141" customFormat="1" ht="19.5" customHeight="1">
      <c r="A428" s="3383" t="s">
        <v>334</v>
      </c>
      <c r="B428" s="3383"/>
      <c r="C428" s="3383"/>
      <c r="D428" s="3383"/>
      <c r="E428" s="3383"/>
      <c r="F428" s="3383"/>
      <c r="G428" s="3383"/>
      <c r="H428" s="3383"/>
      <c r="I428" s="3383"/>
      <c r="J428" s="3383"/>
      <c r="K428" s="3383"/>
      <c r="L428" s="3383"/>
      <c r="M428" s="3383"/>
      <c r="N428" s="3383"/>
      <c r="O428" s="3383"/>
      <c r="P428" s="3383"/>
      <c r="Q428" s="3383"/>
      <c r="R428" s="3383"/>
      <c r="S428" s="3383"/>
      <c r="T428" s="1393"/>
      <c r="U428" s="894"/>
      <c r="V428" s="871"/>
      <c r="W428" s="871"/>
      <c r="X428" s="871"/>
      <c r="Y428" s="871"/>
      <c r="Z428" s="1385"/>
      <c r="AA428" s="895"/>
      <c r="AB428" s="63"/>
      <c r="AC428" s="63"/>
      <c r="AD428" s="63"/>
      <c r="AE428" s="63"/>
      <c r="AF428" s="63"/>
      <c r="AG428" s="63"/>
      <c r="AH428" s="63"/>
    </row>
    <row r="429" spans="1:34" ht="14.25" customHeight="1">
      <c r="A429" s="823"/>
      <c r="B429" s="826"/>
      <c r="C429" s="826"/>
      <c r="D429" s="826"/>
      <c r="E429" s="826"/>
      <c r="F429" s="826"/>
      <c r="G429" s="826"/>
      <c r="H429" s="826"/>
      <c r="I429" s="826"/>
      <c r="J429" s="826"/>
      <c r="K429" s="826"/>
      <c r="L429" s="827"/>
      <c r="M429" s="827"/>
      <c r="N429" s="827"/>
      <c r="O429" s="827"/>
      <c r="T429" s="1390"/>
      <c r="U429" s="871"/>
      <c r="V429" s="871"/>
      <c r="W429" s="871"/>
      <c r="X429" s="871"/>
      <c r="Y429" s="871"/>
      <c r="Z429" s="1385"/>
      <c r="AA429" s="63"/>
      <c r="AB429" s="63"/>
      <c r="AC429" s="63"/>
      <c r="AD429" s="63"/>
      <c r="AE429" s="63"/>
      <c r="AF429" s="63"/>
      <c r="AG429" s="63"/>
      <c r="AH429" s="63"/>
    </row>
    <row r="430" spans="1:34">
      <c r="A430" s="823" t="s">
        <v>3552</v>
      </c>
      <c r="B430" s="826"/>
      <c r="C430" s="826"/>
      <c r="D430" s="826"/>
      <c r="E430" s="826"/>
      <c r="F430" s="826"/>
      <c r="G430" s="826"/>
      <c r="H430" s="826"/>
      <c r="I430" s="826"/>
      <c r="J430" s="826"/>
      <c r="K430" s="826"/>
      <c r="L430" s="827"/>
      <c r="M430" s="827"/>
      <c r="N430" s="827"/>
      <c r="O430" s="827"/>
      <c r="P430" t="str">
        <f>IFERROR(VLOOKUP(M424,#REF!,2,0),"")</f>
        <v/>
      </c>
      <c r="T430" s="1390"/>
      <c r="U430" s="871"/>
      <c r="V430" s="871"/>
      <c r="W430" s="871"/>
      <c r="X430" s="871"/>
      <c r="Y430" s="871"/>
      <c r="Z430" s="1385"/>
      <c r="AA430" s="63"/>
      <c r="AB430" s="63"/>
      <c r="AC430" s="63"/>
      <c r="AD430" s="63"/>
      <c r="AE430" s="63"/>
      <c r="AF430" s="63"/>
      <c r="AG430" s="63"/>
      <c r="AH430" s="63"/>
    </row>
    <row r="431" spans="1:34" ht="20.25" customHeight="1">
      <c r="A431" s="2754"/>
      <c r="B431" s="2756"/>
      <c r="C431" s="2784" t="s">
        <v>337</v>
      </c>
      <c r="D431" s="2785"/>
      <c r="E431" s="2785"/>
      <c r="F431" s="2785"/>
      <c r="G431" s="2785"/>
      <c r="H431" s="2786"/>
      <c r="I431" s="2784" t="s">
        <v>3143</v>
      </c>
      <c r="J431" s="2785"/>
      <c r="K431" s="2785"/>
      <c r="L431" s="2785"/>
      <c r="M431" s="2786"/>
      <c r="T431" s="1390"/>
      <c r="U431" s="871"/>
      <c r="V431" s="871"/>
      <c r="W431" s="871"/>
      <c r="X431" s="871"/>
      <c r="Y431" s="871"/>
      <c r="Z431" s="1385"/>
      <c r="AA431" s="63"/>
      <c r="AB431" s="63"/>
      <c r="AC431" s="63"/>
      <c r="AD431" s="63"/>
      <c r="AE431" s="63"/>
      <c r="AF431" s="63"/>
      <c r="AG431" s="63"/>
      <c r="AH431" s="63"/>
    </row>
    <row r="432" spans="1:34" ht="20.100000000000001" customHeight="1">
      <c r="A432" s="3390" t="s">
        <v>122</v>
      </c>
      <c r="B432" s="3391"/>
      <c r="C432" s="3392" t="str">
        <f ca="1">報6!C432</f>
        <v/>
      </c>
      <c r="D432" s="3393"/>
      <c r="E432" s="3393"/>
      <c r="F432" s="3393"/>
      <c r="G432" s="2792" t="s">
        <v>3165</v>
      </c>
      <c r="H432" s="3090"/>
      <c r="I432" s="3156" t="str">
        <f ca="1">報6!I432</f>
        <v/>
      </c>
      <c r="J432" s="3096"/>
      <c r="K432" s="3096"/>
      <c r="L432" s="2792" t="s">
        <v>3142</v>
      </c>
      <c r="M432" s="2015" t="str">
        <f>報6!N432</f>
        <v>　</v>
      </c>
      <c r="T432" s="1390"/>
      <c r="U432" s="871"/>
      <c r="V432" s="871"/>
      <c r="W432" s="871"/>
      <c r="X432" s="871"/>
      <c r="Y432" s="871"/>
      <c r="Z432" s="1385"/>
      <c r="AA432" s="63"/>
      <c r="AB432" s="63"/>
      <c r="AC432" s="63"/>
      <c r="AD432" s="63"/>
      <c r="AE432" s="63"/>
      <c r="AF432" s="63"/>
      <c r="AG432" s="63"/>
      <c r="AH432" s="63"/>
    </row>
    <row r="433" spans="1:34" ht="22.15" customHeight="1">
      <c r="A433" s="2753">
        <f>IF(計1!$D$28="","",計1!$D$28-1)</f>
        <v>2025</v>
      </c>
      <c r="B433" s="2756"/>
      <c r="C433" s="3394"/>
      <c r="D433" s="3395"/>
      <c r="E433" s="3395"/>
      <c r="F433" s="3395"/>
      <c r="G433" s="3158"/>
      <c r="H433" s="3396"/>
      <c r="I433" s="3157"/>
      <c r="J433" s="3097"/>
      <c r="K433" s="3097"/>
      <c r="L433" s="3158"/>
      <c r="M433" s="2020"/>
      <c r="N433" s="827"/>
      <c r="O433" s="827"/>
      <c r="P433" s="827"/>
      <c r="Q433" s="827"/>
      <c r="R433" s="827"/>
      <c r="S433" s="827"/>
      <c r="T433" s="1394"/>
      <c r="U433" s="889"/>
      <c r="V433" s="871"/>
      <c r="W433" s="871"/>
      <c r="X433" s="871"/>
      <c r="Y433" s="871"/>
      <c r="Z433" s="1385"/>
      <c r="AA433" s="63"/>
      <c r="AB433" s="63"/>
      <c r="AC433" s="63"/>
      <c r="AD433" s="63"/>
      <c r="AE433" s="63"/>
      <c r="AF433" s="63"/>
      <c r="AG433" s="63"/>
      <c r="AH433" s="63"/>
    </row>
    <row r="434" spans="1:34" ht="22.15" customHeight="1">
      <c r="A434" s="2772" t="s">
        <v>4155</v>
      </c>
      <c r="B434" s="3397"/>
      <c r="C434" s="3398"/>
      <c r="D434" s="3399"/>
      <c r="E434" s="3399"/>
      <c r="F434" s="3399"/>
      <c r="G434" s="2792" t="s">
        <v>3165</v>
      </c>
      <c r="H434" s="3090"/>
      <c r="I434" s="3372"/>
      <c r="J434" s="3373"/>
      <c r="K434" s="3373"/>
      <c r="L434" s="2792" t="s">
        <v>3142</v>
      </c>
      <c r="M434" s="2015" t="str">
        <f>IF(OR(I434=0,I434=""),"",M432)</f>
        <v/>
      </c>
      <c r="N434" s="827"/>
      <c r="O434" s="827"/>
      <c r="P434" s="827"/>
      <c r="Q434" s="827"/>
      <c r="R434" s="827"/>
      <c r="S434" s="827"/>
      <c r="T434" s="1394"/>
      <c r="U434" s="889"/>
      <c r="V434" s="871"/>
      <c r="W434" s="871"/>
      <c r="X434" s="871"/>
      <c r="Y434" s="871"/>
      <c r="Z434" s="1385"/>
      <c r="AA434" s="63"/>
      <c r="AB434" s="63"/>
      <c r="AC434" s="63"/>
      <c r="AD434" s="63"/>
      <c r="AE434" s="63"/>
      <c r="AF434" s="63"/>
      <c r="AG434" s="63"/>
      <c r="AH434" s="63"/>
    </row>
    <row r="435" spans="1:34" ht="22.15" customHeight="1">
      <c r="A435" s="3377">
        <f>IF(計1!$D$28="","",計1!$G$28)</f>
        <v>2027</v>
      </c>
      <c r="B435" s="3164"/>
      <c r="C435" s="3400"/>
      <c r="D435" s="3401"/>
      <c r="E435" s="3401"/>
      <c r="F435" s="3401"/>
      <c r="G435" s="3376"/>
      <c r="H435" s="3402"/>
      <c r="I435" s="3374"/>
      <c r="J435" s="3375"/>
      <c r="K435" s="3375"/>
      <c r="L435" s="3376"/>
      <c r="M435" s="2789"/>
      <c r="T435" s="1390"/>
      <c r="U435" s="871"/>
      <c r="V435" s="871"/>
      <c r="W435" s="871"/>
      <c r="X435" s="871"/>
      <c r="Y435" s="871"/>
      <c r="Z435" s="1385"/>
      <c r="AA435" s="63"/>
      <c r="AB435" s="63"/>
      <c r="AC435" s="63"/>
      <c r="AD435" s="63"/>
      <c r="AE435" s="63"/>
      <c r="AF435" s="63"/>
      <c r="AG435" s="63"/>
      <c r="AH435" s="63"/>
    </row>
    <row r="436" spans="1:34" ht="22.15" customHeight="1">
      <c r="A436" s="897"/>
      <c r="B436" s="898" t="s">
        <v>348</v>
      </c>
      <c r="C436" s="899"/>
      <c r="D436" s="3378" t="str">
        <f ca="1">IF(OR(C432=0,C434=""),"",INT((C432-C434)/C432*10000)/100)</f>
        <v/>
      </c>
      <c r="E436" s="3379"/>
      <c r="F436" s="3379"/>
      <c r="G436" s="3385" t="s">
        <v>134</v>
      </c>
      <c r="H436" s="3386"/>
      <c r="I436" s="3387" t="str">
        <f ca="1">IF(OR(I432=0,I434=""),"",INT((I432-I434)/I432*10000)/100)</f>
        <v/>
      </c>
      <c r="J436" s="3388"/>
      <c r="K436" s="3388"/>
      <c r="L436" s="3379" t="s">
        <v>306</v>
      </c>
      <c r="M436" s="3389"/>
      <c r="T436" s="1390"/>
      <c r="U436" s="871"/>
      <c r="V436" s="871"/>
      <c r="W436" s="871"/>
      <c r="X436" s="871"/>
      <c r="Y436" s="871"/>
      <c r="Z436" s="1385"/>
      <c r="AA436" s="63"/>
      <c r="AB436" s="63"/>
      <c r="AC436" s="63"/>
      <c r="AD436" s="63"/>
      <c r="AE436" s="63"/>
      <c r="AF436" s="63"/>
      <c r="AG436" s="63"/>
      <c r="AH436" s="63"/>
    </row>
    <row r="437" spans="1:34" ht="30" customHeight="1">
      <c r="A437" s="1387"/>
      <c r="B437" s="1387"/>
      <c r="C437" s="1388"/>
      <c r="D437" s="1388"/>
      <c r="E437" s="1388"/>
      <c r="F437" s="1388"/>
      <c r="G437" s="1388"/>
      <c r="H437" s="1388"/>
      <c r="I437" s="1388"/>
      <c r="J437" s="1388"/>
      <c r="K437" s="1388"/>
      <c r="L437" s="1388"/>
      <c r="M437" s="1388"/>
      <c r="N437" s="3384"/>
      <c r="O437" s="3384"/>
      <c r="P437" s="1389"/>
      <c r="Q437" s="1390"/>
      <c r="R437" s="1390"/>
      <c r="S437" s="1390"/>
      <c r="T437" s="1390"/>
      <c r="U437" s="871"/>
      <c r="V437" s="871"/>
      <c r="W437" s="871"/>
      <c r="X437" s="871"/>
      <c r="Y437" s="871"/>
      <c r="Z437" s="871"/>
      <c r="AA437" s="63"/>
      <c r="AB437" s="63"/>
      <c r="AC437" s="63"/>
      <c r="AD437" s="63"/>
      <c r="AE437" s="63"/>
      <c r="AF437" s="63"/>
      <c r="AG437" s="63"/>
      <c r="AH437" s="63"/>
    </row>
    <row r="438" spans="1:34">
      <c r="A438" s="616" t="s">
        <v>317</v>
      </c>
      <c r="B438" s="379"/>
      <c r="C438" s="379"/>
      <c r="D438" s="379"/>
      <c r="E438" s="379"/>
      <c r="F438" s="379"/>
      <c r="G438" s="379"/>
      <c r="H438" s="379"/>
      <c r="I438" s="379"/>
      <c r="J438" s="379"/>
      <c r="K438" s="379"/>
      <c r="L438" s="379"/>
      <c r="M438" s="379"/>
      <c r="N438" s="379"/>
      <c r="O438" s="379"/>
      <c r="T438" s="1390" t="str">
        <f>"個別票"&amp;U438</f>
        <v>個別票24</v>
      </c>
      <c r="U438" s="871">
        <f>U419+1</f>
        <v>24</v>
      </c>
      <c r="V438" s="871"/>
      <c r="W438" s="871"/>
      <c r="X438" s="871"/>
      <c r="Y438" s="871"/>
      <c r="Z438" s="871"/>
      <c r="AA438" s="63"/>
      <c r="AB438" s="63"/>
      <c r="AC438" s="63"/>
      <c r="AD438" s="63"/>
      <c r="AE438" s="63"/>
      <c r="AF438" s="63"/>
      <c r="AG438" s="63"/>
      <c r="AH438" s="63"/>
    </row>
    <row r="439" spans="1:34">
      <c r="A439" s="379" t="s">
        <v>336</v>
      </c>
      <c r="B439" s="619"/>
      <c r="C439" s="619"/>
      <c r="D439" s="619"/>
      <c r="E439" s="619"/>
      <c r="F439" s="619"/>
      <c r="G439" s="619"/>
      <c r="H439" s="619"/>
      <c r="I439" s="619"/>
      <c r="J439" s="619"/>
      <c r="K439" s="619"/>
      <c r="L439" s="619"/>
      <c r="M439" s="619"/>
      <c r="N439" s="379"/>
      <c r="O439" s="379"/>
      <c r="T439" s="1390"/>
      <c r="U439" s="871"/>
      <c r="V439" s="871"/>
      <c r="W439" s="871"/>
      <c r="X439" s="871"/>
      <c r="Y439" s="871"/>
      <c r="Z439" s="871"/>
      <c r="AA439" s="63"/>
      <c r="AB439" s="63"/>
      <c r="AC439" s="63"/>
      <c r="AD439" s="63"/>
      <c r="AE439" s="63"/>
      <c r="AF439" s="63"/>
      <c r="AG439" s="63"/>
      <c r="AH439" s="63"/>
    </row>
    <row r="440" spans="1:34" ht="22.5" customHeight="1">
      <c r="A440" s="3403" t="s">
        <v>335</v>
      </c>
      <c r="B440" s="3403"/>
      <c r="C440" s="3403"/>
      <c r="D440" s="3403"/>
      <c r="E440" s="3403"/>
      <c r="F440" s="3403"/>
      <c r="G440" s="3403"/>
      <c r="H440" s="3403"/>
      <c r="I440" s="3403"/>
      <c r="J440" s="3403"/>
      <c r="K440" s="3403"/>
      <c r="L440" s="3403"/>
      <c r="M440" s="3403"/>
      <c r="N440" s="3403"/>
      <c r="O440" s="3403"/>
      <c r="P440" s="3403"/>
      <c r="Q440" s="3403"/>
      <c r="R440" s="3403"/>
      <c r="S440" s="3403"/>
      <c r="T440" s="1390"/>
      <c r="U440" s="871"/>
      <c r="V440" s="871"/>
      <c r="W440" s="871"/>
      <c r="X440" s="871"/>
      <c r="Y440" s="871"/>
      <c r="Z440" s="1385"/>
      <c r="AA440" s="63"/>
      <c r="AB440" s="63"/>
      <c r="AC440" s="63"/>
      <c r="AD440" s="63"/>
      <c r="AE440" s="63"/>
      <c r="AF440" s="63"/>
      <c r="AG440" s="63"/>
      <c r="AH440" s="63"/>
    </row>
    <row r="441" spans="1:34" ht="18" customHeight="1">
      <c r="A441" s="858" t="s">
        <v>147</v>
      </c>
      <c r="B441" s="619"/>
      <c r="C441" s="619"/>
      <c r="D441" s="619"/>
      <c r="E441" s="619"/>
      <c r="F441" s="619"/>
      <c r="G441" s="619"/>
      <c r="H441" s="619"/>
      <c r="I441" s="619"/>
      <c r="J441" s="619"/>
      <c r="K441" s="619"/>
      <c r="L441" s="619"/>
      <c r="M441" s="619"/>
      <c r="N441" s="379"/>
      <c r="O441" s="379"/>
      <c r="T441" s="1390"/>
      <c r="U441" s="871"/>
      <c r="V441" s="871"/>
      <c r="W441" s="871"/>
      <c r="X441" s="871"/>
      <c r="Y441" s="871"/>
      <c r="Z441" s="1385"/>
      <c r="AA441" s="63"/>
      <c r="AB441" s="63"/>
      <c r="AC441" s="63"/>
      <c r="AD441" s="63"/>
      <c r="AE441" s="63"/>
      <c r="AF441" s="63"/>
      <c r="AG441" s="63"/>
      <c r="AH441" s="63"/>
    </row>
    <row r="442" spans="1:34" ht="39.950000000000003" customHeight="1">
      <c r="A442" s="3404" t="s">
        <v>148</v>
      </c>
      <c r="B442" s="3405"/>
      <c r="C442" s="3406"/>
      <c r="D442" s="3407" t="str">
        <f>報6!D443</f>
        <v>事業所名を入力24</v>
      </c>
      <c r="E442" s="3408"/>
      <c r="F442" s="3408"/>
      <c r="G442" s="3408"/>
      <c r="H442" s="3408"/>
      <c r="I442" s="3408"/>
      <c r="J442" s="3408"/>
      <c r="K442" s="3408"/>
      <c r="L442" s="3408"/>
      <c r="M442" s="3408"/>
      <c r="N442" s="3408"/>
      <c r="O442" s="3408"/>
      <c r="P442" s="3408"/>
      <c r="Q442" s="3408"/>
      <c r="R442" s="3408"/>
      <c r="S442" s="3409"/>
      <c r="T442" s="1391"/>
      <c r="U442" s="1395"/>
      <c r="V442" s="871"/>
      <c r="W442" s="871"/>
      <c r="X442" s="871"/>
      <c r="Y442" s="871"/>
      <c r="Z442" s="1385"/>
      <c r="AA442" s="63"/>
      <c r="AB442" s="63"/>
      <c r="AC442" s="63"/>
      <c r="AD442" s="63"/>
      <c r="AE442" s="63"/>
      <c r="AF442" s="63"/>
      <c r="AG442" s="63"/>
      <c r="AH442" s="63"/>
    </row>
    <row r="443" spans="1:34" ht="39.950000000000003" customHeight="1">
      <c r="A443" s="3072" t="s">
        <v>149</v>
      </c>
      <c r="B443" s="3410"/>
      <c r="C443" s="3411"/>
      <c r="D443" s="2820"/>
      <c r="E443" s="2821"/>
      <c r="F443" s="2821"/>
      <c r="G443" s="2821"/>
      <c r="H443" s="2821"/>
      <c r="I443" s="2821"/>
      <c r="J443" s="2821"/>
      <c r="K443" s="2821"/>
      <c r="L443" s="2821"/>
      <c r="M443" s="2821"/>
      <c r="N443" s="2821"/>
      <c r="O443" s="2821"/>
      <c r="P443" s="2821"/>
      <c r="Q443" s="2821"/>
      <c r="R443" s="2821"/>
      <c r="S443" s="2822"/>
      <c r="T443" s="1391"/>
      <c r="U443" s="1395"/>
      <c r="V443" s="871"/>
      <c r="W443" s="871"/>
      <c r="X443" s="871"/>
      <c r="Y443" s="871"/>
      <c r="Z443" s="1385"/>
      <c r="AA443" s="63"/>
      <c r="AB443" s="63"/>
      <c r="AC443" s="63"/>
      <c r="AD443" s="63"/>
      <c r="AE443" s="63"/>
      <c r="AF443" s="63"/>
      <c r="AG443" s="63"/>
      <c r="AH443" s="63"/>
    </row>
    <row r="444" spans="1:34" ht="27" customHeight="1">
      <c r="A444" s="3052" t="s">
        <v>150</v>
      </c>
      <c r="B444" s="3053"/>
      <c r="C444" s="3054"/>
      <c r="D444" s="3412"/>
      <c r="E444" s="3413"/>
      <c r="F444" s="3413"/>
      <c r="G444" s="877" t="s">
        <v>171</v>
      </c>
      <c r="H444" s="2808" t="s">
        <v>241</v>
      </c>
      <c r="I444" s="2809"/>
      <c r="J444" s="3414" t="str">
        <f ca="1">報6!H445</f>
        <v/>
      </c>
      <c r="K444" s="3415"/>
      <c r="L444" s="3415"/>
      <c r="M444" s="877" t="s">
        <v>167</v>
      </c>
      <c r="N444" s="2808" t="s">
        <v>242</v>
      </c>
      <c r="O444" s="2885"/>
      <c r="P444" s="2809"/>
      <c r="Q444" s="3416"/>
      <c r="R444" s="3070"/>
      <c r="S444" s="3071"/>
      <c r="T444" s="1392"/>
      <c r="U444" s="1395"/>
      <c r="V444" s="871"/>
      <c r="W444" s="871"/>
      <c r="X444" s="871"/>
      <c r="Y444" s="871"/>
      <c r="Z444" s="1385"/>
      <c r="AA444" s="63"/>
      <c r="AB444" s="63"/>
      <c r="AC444" s="63"/>
      <c r="AD444" s="63"/>
      <c r="AE444" s="63"/>
      <c r="AF444" s="63"/>
      <c r="AG444" s="63"/>
      <c r="AH444" s="63"/>
    </row>
    <row r="445" spans="1:34" ht="30" customHeight="1">
      <c r="A445" s="3417" t="s">
        <v>3147</v>
      </c>
      <c r="B445" s="3418"/>
      <c r="C445" s="3419"/>
      <c r="D445" s="3380"/>
      <c r="E445" s="3381"/>
      <c r="F445" s="3381"/>
      <c r="G445" s="3382"/>
      <c r="H445" s="2808" t="s">
        <v>153</v>
      </c>
      <c r="I445" s="2809"/>
      <c r="J445" s="3380"/>
      <c r="K445" s="3381"/>
      <c r="L445" s="3381"/>
      <c r="M445" s="3382"/>
      <c r="T445" s="1390"/>
      <c r="U445" s="871"/>
      <c r="V445" s="871"/>
      <c r="W445" s="871"/>
      <c r="X445" s="871"/>
      <c r="Y445" s="871"/>
      <c r="Z445" s="1385"/>
      <c r="AA445" s="63"/>
      <c r="AB445" s="63"/>
      <c r="AC445" s="63"/>
      <c r="AD445" s="63"/>
      <c r="AE445" s="63"/>
      <c r="AF445" s="63"/>
      <c r="AG445" s="63"/>
      <c r="AH445" s="63"/>
    </row>
    <row r="446" spans="1:34" ht="18" customHeight="1">
      <c r="A446" s="403"/>
      <c r="B446" s="403"/>
      <c r="C446" s="403"/>
      <c r="D446" s="893"/>
      <c r="E446" s="893"/>
      <c r="F446" s="893"/>
      <c r="G446" s="893"/>
      <c r="H446" s="404"/>
      <c r="I446" s="404"/>
      <c r="J446" s="893"/>
      <c r="K446" s="893"/>
      <c r="L446" s="893"/>
      <c r="T446" s="1390"/>
      <c r="U446" s="871"/>
      <c r="V446" s="871"/>
      <c r="W446" s="871"/>
      <c r="X446" s="871"/>
      <c r="Y446" s="871"/>
      <c r="Z446" s="1385"/>
      <c r="AA446" s="63"/>
      <c r="AB446" s="63"/>
      <c r="AC446" s="63"/>
      <c r="AD446" s="63"/>
      <c r="AE446" s="63"/>
      <c r="AF446" s="63"/>
      <c r="AG446" s="63"/>
      <c r="AH446" s="63"/>
    </row>
    <row r="447" spans="1:34" s="141" customFormat="1" ht="19.5" customHeight="1">
      <c r="A447" s="3383" t="s">
        <v>334</v>
      </c>
      <c r="B447" s="3383"/>
      <c r="C447" s="3383"/>
      <c r="D447" s="3383"/>
      <c r="E447" s="3383"/>
      <c r="F447" s="3383"/>
      <c r="G447" s="3383"/>
      <c r="H447" s="3383"/>
      <c r="I447" s="3383"/>
      <c r="J447" s="3383"/>
      <c r="K447" s="3383"/>
      <c r="L447" s="3383"/>
      <c r="M447" s="3383"/>
      <c r="N447" s="3383"/>
      <c r="O447" s="3383"/>
      <c r="P447" s="3383"/>
      <c r="Q447" s="3383"/>
      <c r="R447" s="3383"/>
      <c r="S447" s="3383"/>
      <c r="T447" s="1393"/>
      <c r="U447" s="894"/>
      <c r="V447" s="871"/>
      <c r="W447" s="871"/>
      <c r="X447" s="871"/>
      <c r="Y447" s="871"/>
      <c r="Z447" s="1385"/>
      <c r="AA447" s="895"/>
      <c r="AB447" s="63"/>
      <c r="AC447" s="63"/>
      <c r="AD447" s="63"/>
      <c r="AE447" s="63"/>
      <c r="AF447" s="63"/>
      <c r="AG447" s="63"/>
      <c r="AH447" s="63"/>
    </row>
    <row r="448" spans="1:34" ht="14.25" customHeight="1">
      <c r="A448" s="823"/>
      <c r="B448" s="826"/>
      <c r="C448" s="826"/>
      <c r="D448" s="826"/>
      <c r="E448" s="826"/>
      <c r="F448" s="826"/>
      <c r="G448" s="826"/>
      <c r="H448" s="826"/>
      <c r="I448" s="826"/>
      <c r="J448" s="826"/>
      <c r="K448" s="826"/>
      <c r="L448" s="827"/>
      <c r="M448" s="827"/>
      <c r="N448" s="827"/>
      <c r="O448" s="827"/>
      <c r="T448" s="1390"/>
      <c r="U448" s="871"/>
      <c r="V448" s="871"/>
      <c r="W448" s="871"/>
      <c r="X448" s="871"/>
      <c r="Y448" s="871"/>
      <c r="Z448" s="1385"/>
      <c r="AA448" s="63"/>
      <c r="AB448" s="63"/>
      <c r="AC448" s="63"/>
      <c r="AD448" s="63"/>
      <c r="AE448" s="63"/>
      <c r="AF448" s="63"/>
      <c r="AG448" s="63"/>
      <c r="AH448" s="63"/>
    </row>
    <row r="449" spans="1:34">
      <c r="A449" s="823" t="s">
        <v>3552</v>
      </c>
      <c r="B449" s="826"/>
      <c r="C449" s="826"/>
      <c r="D449" s="826"/>
      <c r="E449" s="826"/>
      <c r="F449" s="826"/>
      <c r="G449" s="826"/>
      <c r="H449" s="826"/>
      <c r="I449" s="826"/>
      <c r="J449" s="826"/>
      <c r="K449" s="826"/>
      <c r="L449" s="827"/>
      <c r="M449" s="827"/>
      <c r="N449" s="827"/>
      <c r="O449" s="827"/>
      <c r="P449" t="str">
        <f>IFERROR(VLOOKUP(M443,#REF!,2,0),"")</f>
        <v/>
      </c>
      <c r="T449" s="1390"/>
      <c r="U449" s="871"/>
      <c r="V449" s="871"/>
      <c r="W449" s="871"/>
      <c r="X449" s="871"/>
      <c r="Y449" s="871"/>
      <c r="Z449" s="1385"/>
      <c r="AA449" s="63"/>
      <c r="AB449" s="63"/>
      <c r="AC449" s="63"/>
      <c r="AD449" s="63"/>
      <c r="AE449" s="63"/>
      <c r="AF449" s="63"/>
      <c r="AG449" s="63"/>
      <c r="AH449" s="63"/>
    </row>
    <row r="450" spans="1:34" ht="20.25" customHeight="1">
      <c r="A450" s="2754"/>
      <c r="B450" s="2756"/>
      <c r="C450" s="2784" t="s">
        <v>337</v>
      </c>
      <c r="D450" s="2785"/>
      <c r="E450" s="2785"/>
      <c r="F450" s="2785"/>
      <c r="G450" s="2785"/>
      <c r="H450" s="2786"/>
      <c r="I450" s="2784" t="s">
        <v>3143</v>
      </c>
      <c r="J450" s="2785"/>
      <c r="K450" s="2785"/>
      <c r="L450" s="2785"/>
      <c r="M450" s="2786"/>
      <c r="T450" s="1390"/>
      <c r="U450" s="871"/>
      <c r="V450" s="871"/>
      <c r="W450" s="871"/>
      <c r="X450" s="871"/>
      <c r="Y450" s="871"/>
      <c r="Z450" s="1385"/>
      <c r="AA450" s="63"/>
      <c r="AB450" s="63"/>
      <c r="AC450" s="63"/>
      <c r="AD450" s="63"/>
      <c r="AE450" s="63"/>
      <c r="AF450" s="63"/>
      <c r="AG450" s="63"/>
      <c r="AH450" s="63"/>
    </row>
    <row r="451" spans="1:34" ht="20.100000000000001" customHeight="1">
      <c r="A451" s="3390" t="s">
        <v>122</v>
      </c>
      <c r="B451" s="3391"/>
      <c r="C451" s="3392" t="str">
        <f ca="1">報6!C451</f>
        <v/>
      </c>
      <c r="D451" s="3393"/>
      <c r="E451" s="3393"/>
      <c r="F451" s="3393"/>
      <c r="G451" s="2792" t="s">
        <v>3165</v>
      </c>
      <c r="H451" s="3090"/>
      <c r="I451" s="3156" t="str">
        <f ca="1">報6!I451</f>
        <v/>
      </c>
      <c r="J451" s="3096"/>
      <c r="K451" s="3096"/>
      <c r="L451" s="2792" t="s">
        <v>3142</v>
      </c>
      <c r="M451" s="2015" t="str">
        <f>報6!N451</f>
        <v>　</v>
      </c>
      <c r="T451" s="1390"/>
      <c r="U451" s="871"/>
      <c r="V451" s="871"/>
      <c r="W451" s="871"/>
      <c r="X451" s="871"/>
      <c r="Y451" s="871"/>
      <c r="Z451" s="1385"/>
      <c r="AA451" s="63"/>
      <c r="AB451" s="63"/>
      <c r="AC451" s="63"/>
      <c r="AD451" s="63"/>
      <c r="AE451" s="63"/>
      <c r="AF451" s="63"/>
      <c r="AG451" s="63"/>
      <c r="AH451" s="63"/>
    </row>
    <row r="452" spans="1:34" ht="22.15" customHeight="1">
      <c r="A452" s="2753">
        <f>IF(計1!$D$28="","",計1!$D$28-1)</f>
        <v>2025</v>
      </c>
      <c r="B452" s="2756"/>
      <c r="C452" s="3394"/>
      <c r="D452" s="3395"/>
      <c r="E452" s="3395"/>
      <c r="F452" s="3395"/>
      <c r="G452" s="3158"/>
      <c r="H452" s="3396"/>
      <c r="I452" s="3157"/>
      <c r="J452" s="3097"/>
      <c r="K452" s="3097"/>
      <c r="L452" s="3158"/>
      <c r="M452" s="2020"/>
      <c r="N452" s="827"/>
      <c r="O452" s="827"/>
      <c r="P452" s="827"/>
      <c r="Q452" s="827"/>
      <c r="R452" s="827"/>
      <c r="S452" s="827"/>
      <c r="T452" s="1394"/>
      <c r="U452" s="889"/>
      <c r="V452" s="871"/>
      <c r="W452" s="871"/>
      <c r="X452" s="871"/>
      <c r="Y452" s="871"/>
      <c r="Z452" s="1385"/>
      <c r="AA452" s="63"/>
      <c r="AB452" s="63"/>
      <c r="AC452" s="63"/>
      <c r="AD452" s="63"/>
      <c r="AE452" s="63"/>
      <c r="AF452" s="63"/>
      <c r="AG452" s="63"/>
      <c r="AH452" s="63"/>
    </row>
    <row r="453" spans="1:34" ht="22.15" customHeight="1">
      <c r="A453" s="2772" t="s">
        <v>4155</v>
      </c>
      <c r="B453" s="3397"/>
      <c r="C453" s="3398"/>
      <c r="D453" s="3399"/>
      <c r="E453" s="3399"/>
      <c r="F453" s="3399"/>
      <c r="G453" s="2792" t="s">
        <v>3165</v>
      </c>
      <c r="H453" s="3090"/>
      <c r="I453" s="3372"/>
      <c r="J453" s="3373"/>
      <c r="K453" s="3373"/>
      <c r="L453" s="2792" t="s">
        <v>3142</v>
      </c>
      <c r="M453" s="2015" t="str">
        <f>IF(OR(I453=0,I453=""),"",M451)</f>
        <v/>
      </c>
      <c r="N453" s="827"/>
      <c r="O453" s="827"/>
      <c r="P453" s="827"/>
      <c r="Q453" s="827"/>
      <c r="R453" s="827"/>
      <c r="S453" s="827"/>
      <c r="T453" s="1394"/>
      <c r="U453" s="889"/>
      <c r="V453" s="871"/>
      <c r="W453" s="871"/>
      <c r="X453" s="871"/>
      <c r="Y453" s="871"/>
      <c r="Z453" s="1385"/>
      <c r="AA453" s="63"/>
      <c r="AB453" s="63"/>
      <c r="AC453" s="63"/>
      <c r="AD453" s="63"/>
      <c r="AE453" s="63"/>
      <c r="AF453" s="63"/>
      <c r="AG453" s="63"/>
      <c r="AH453" s="63"/>
    </row>
    <row r="454" spans="1:34" ht="22.15" customHeight="1">
      <c r="A454" s="3377">
        <f>IF(計1!$D$28="","",計1!$G$28)</f>
        <v>2027</v>
      </c>
      <c r="B454" s="3164"/>
      <c r="C454" s="3400"/>
      <c r="D454" s="3401"/>
      <c r="E454" s="3401"/>
      <c r="F454" s="3401"/>
      <c r="G454" s="3376"/>
      <c r="H454" s="3402"/>
      <c r="I454" s="3374"/>
      <c r="J454" s="3375"/>
      <c r="K454" s="3375"/>
      <c r="L454" s="3376"/>
      <c r="M454" s="2789"/>
      <c r="T454" s="1390"/>
      <c r="U454" s="871"/>
      <c r="V454" s="871"/>
      <c r="W454" s="871"/>
      <c r="X454" s="871"/>
      <c r="Y454" s="871"/>
      <c r="Z454" s="1385"/>
      <c r="AA454" s="63"/>
      <c r="AB454" s="63"/>
      <c r="AC454" s="63"/>
      <c r="AD454" s="63"/>
      <c r="AE454" s="63"/>
      <c r="AF454" s="63"/>
      <c r="AG454" s="63"/>
      <c r="AH454" s="63"/>
    </row>
    <row r="455" spans="1:34" ht="22.15" customHeight="1">
      <c r="A455" s="897"/>
      <c r="B455" s="898" t="s">
        <v>348</v>
      </c>
      <c r="C455" s="899"/>
      <c r="D455" s="3378" t="str">
        <f ca="1">IF(OR(C451=0,C453=""),"",INT((C451-C453)/C451*10000)/100)</f>
        <v/>
      </c>
      <c r="E455" s="3379"/>
      <c r="F455" s="3379"/>
      <c r="G455" s="3385" t="s">
        <v>134</v>
      </c>
      <c r="H455" s="3386"/>
      <c r="I455" s="3387" t="str">
        <f ca="1">IF(OR(I451=0,I453=""),"",INT((I451-I453)/I451*10000)/100)</f>
        <v/>
      </c>
      <c r="J455" s="3388"/>
      <c r="K455" s="3388"/>
      <c r="L455" s="3379" t="s">
        <v>306</v>
      </c>
      <c r="M455" s="3389"/>
      <c r="T455" s="1390"/>
      <c r="U455" s="871"/>
      <c r="V455" s="871"/>
      <c r="W455" s="871"/>
      <c r="X455" s="871"/>
      <c r="Y455" s="871"/>
      <c r="Z455" s="1385"/>
      <c r="AA455" s="63"/>
      <c r="AB455" s="63"/>
      <c r="AC455" s="63"/>
      <c r="AD455" s="63"/>
      <c r="AE455" s="63"/>
      <c r="AF455" s="63"/>
      <c r="AG455" s="63"/>
      <c r="AH455" s="63"/>
    </row>
    <row r="456" spans="1:34" ht="30" customHeight="1">
      <c r="A456" s="1387"/>
      <c r="B456" s="1387"/>
      <c r="C456" s="1388"/>
      <c r="D456" s="1388"/>
      <c r="E456" s="1388"/>
      <c r="F456" s="1388"/>
      <c r="G456" s="1388"/>
      <c r="H456" s="1388"/>
      <c r="I456" s="1388"/>
      <c r="J456" s="1388"/>
      <c r="K456" s="1388"/>
      <c r="L456" s="1388"/>
      <c r="M456" s="1388"/>
      <c r="N456" s="3384"/>
      <c r="O456" s="3384"/>
      <c r="P456" s="1389"/>
      <c r="Q456" s="1390"/>
      <c r="R456" s="1390"/>
      <c r="S456" s="1390"/>
      <c r="T456" s="1390"/>
      <c r="U456" s="871"/>
      <c r="V456" s="871"/>
      <c r="W456" s="871"/>
      <c r="X456" s="871"/>
      <c r="Y456" s="871"/>
      <c r="Z456" s="871"/>
      <c r="AA456" s="63"/>
      <c r="AB456" s="63"/>
      <c r="AC456" s="63"/>
      <c r="AD456" s="63"/>
      <c r="AE456" s="63"/>
      <c r="AF456" s="63"/>
      <c r="AG456" s="63"/>
      <c r="AH456" s="63"/>
    </row>
    <row r="457" spans="1:34">
      <c r="A457" s="616" t="s">
        <v>317</v>
      </c>
      <c r="B457" s="379"/>
      <c r="C457" s="379"/>
      <c r="D457" s="379"/>
      <c r="E457" s="379"/>
      <c r="F457" s="379"/>
      <c r="G457" s="379"/>
      <c r="H457" s="379"/>
      <c r="I457" s="379"/>
      <c r="J457" s="379"/>
      <c r="K457" s="379"/>
      <c r="L457" s="379"/>
      <c r="M457" s="379"/>
      <c r="N457" s="379"/>
      <c r="O457" s="379"/>
      <c r="T457" s="1390" t="str">
        <f>"個別票"&amp;U457</f>
        <v>個別票25</v>
      </c>
      <c r="U457" s="871">
        <f>U438+1</f>
        <v>25</v>
      </c>
      <c r="V457" s="871"/>
      <c r="W457" s="871"/>
      <c r="X457" s="871"/>
      <c r="Y457" s="871"/>
      <c r="Z457" s="871"/>
      <c r="AA457" s="63"/>
      <c r="AB457" s="63"/>
      <c r="AC457" s="63"/>
      <c r="AD457" s="63"/>
      <c r="AE457" s="63"/>
      <c r="AF457" s="63"/>
      <c r="AG457" s="63"/>
      <c r="AH457" s="63"/>
    </row>
    <row r="458" spans="1:34">
      <c r="A458" s="379" t="s">
        <v>336</v>
      </c>
      <c r="B458" s="619"/>
      <c r="C458" s="619"/>
      <c r="D458" s="619"/>
      <c r="E458" s="619"/>
      <c r="F458" s="619"/>
      <c r="G458" s="619"/>
      <c r="H458" s="619"/>
      <c r="I458" s="619"/>
      <c r="J458" s="619"/>
      <c r="K458" s="619"/>
      <c r="L458" s="619"/>
      <c r="M458" s="619"/>
      <c r="N458" s="379"/>
      <c r="O458" s="379"/>
      <c r="T458" s="1390"/>
      <c r="U458" s="871"/>
      <c r="V458" s="871"/>
      <c r="W458" s="871"/>
      <c r="X458" s="871"/>
      <c r="Y458" s="871"/>
      <c r="Z458" s="871"/>
      <c r="AA458" s="63"/>
      <c r="AB458" s="63"/>
      <c r="AC458" s="63"/>
      <c r="AD458" s="63"/>
      <c r="AE458" s="63"/>
      <c r="AF458" s="63"/>
      <c r="AG458" s="63"/>
      <c r="AH458" s="63"/>
    </row>
    <row r="459" spans="1:34" ht="22.5" customHeight="1">
      <c r="A459" s="3403" t="s">
        <v>335</v>
      </c>
      <c r="B459" s="3403"/>
      <c r="C459" s="3403"/>
      <c r="D459" s="3403"/>
      <c r="E459" s="3403"/>
      <c r="F459" s="3403"/>
      <c r="G459" s="3403"/>
      <c r="H459" s="3403"/>
      <c r="I459" s="3403"/>
      <c r="J459" s="3403"/>
      <c r="K459" s="3403"/>
      <c r="L459" s="3403"/>
      <c r="M459" s="3403"/>
      <c r="N459" s="3403"/>
      <c r="O459" s="3403"/>
      <c r="P459" s="3403"/>
      <c r="Q459" s="3403"/>
      <c r="R459" s="3403"/>
      <c r="S459" s="3403"/>
      <c r="T459" s="1390"/>
      <c r="U459" s="871"/>
      <c r="V459" s="871"/>
      <c r="W459" s="871"/>
      <c r="X459" s="871"/>
      <c r="Y459" s="871"/>
      <c r="Z459" s="1385"/>
      <c r="AA459" s="63"/>
      <c r="AB459" s="63"/>
      <c r="AC459" s="63"/>
      <c r="AD459" s="63"/>
      <c r="AE459" s="63"/>
      <c r="AF459" s="63"/>
      <c r="AG459" s="63"/>
      <c r="AH459" s="63"/>
    </row>
    <row r="460" spans="1:34" ht="18" customHeight="1">
      <c r="A460" s="858" t="s">
        <v>147</v>
      </c>
      <c r="B460" s="619"/>
      <c r="C460" s="619"/>
      <c r="D460" s="619"/>
      <c r="E460" s="619"/>
      <c r="F460" s="619"/>
      <c r="G460" s="619"/>
      <c r="H460" s="619"/>
      <c r="I460" s="619"/>
      <c r="J460" s="619"/>
      <c r="K460" s="619"/>
      <c r="L460" s="619"/>
      <c r="M460" s="619"/>
      <c r="N460" s="379"/>
      <c r="O460" s="379"/>
      <c r="T460" s="1390"/>
      <c r="U460" s="871"/>
      <c r="V460" s="871"/>
      <c r="W460" s="871"/>
      <c r="X460" s="871"/>
      <c r="Y460" s="871"/>
      <c r="Z460" s="1385"/>
      <c r="AA460" s="63"/>
      <c r="AB460" s="63"/>
      <c r="AC460" s="63"/>
      <c r="AD460" s="63"/>
      <c r="AE460" s="63"/>
      <c r="AF460" s="63"/>
      <c r="AG460" s="63"/>
      <c r="AH460" s="63"/>
    </row>
    <row r="461" spans="1:34" ht="39.950000000000003" customHeight="1">
      <c r="A461" s="3404" t="s">
        <v>148</v>
      </c>
      <c r="B461" s="3405"/>
      <c r="C461" s="3406"/>
      <c r="D461" s="3407" t="str">
        <f>報6!D462</f>
        <v>事業所名を入力25</v>
      </c>
      <c r="E461" s="3408"/>
      <c r="F461" s="3408"/>
      <c r="G461" s="3408"/>
      <c r="H461" s="3408"/>
      <c r="I461" s="3408"/>
      <c r="J461" s="3408"/>
      <c r="K461" s="3408"/>
      <c r="L461" s="3408"/>
      <c r="M461" s="3408"/>
      <c r="N461" s="3408"/>
      <c r="O461" s="3408"/>
      <c r="P461" s="3408"/>
      <c r="Q461" s="3408"/>
      <c r="R461" s="3408"/>
      <c r="S461" s="3409"/>
      <c r="T461" s="1391"/>
      <c r="U461" s="1395"/>
      <c r="V461" s="871"/>
      <c r="W461" s="871"/>
      <c r="X461" s="871"/>
      <c r="Y461" s="871"/>
      <c r="Z461" s="1385"/>
      <c r="AA461" s="63"/>
      <c r="AB461" s="63"/>
      <c r="AC461" s="63"/>
      <c r="AD461" s="63"/>
      <c r="AE461" s="63"/>
      <c r="AF461" s="63"/>
      <c r="AG461" s="63"/>
      <c r="AH461" s="63"/>
    </row>
    <row r="462" spans="1:34" ht="39.950000000000003" customHeight="1">
      <c r="A462" s="3072" t="s">
        <v>149</v>
      </c>
      <c r="B462" s="3410"/>
      <c r="C462" s="3411"/>
      <c r="D462" s="2820"/>
      <c r="E462" s="2821"/>
      <c r="F462" s="2821"/>
      <c r="G462" s="2821"/>
      <c r="H462" s="2821"/>
      <c r="I462" s="2821"/>
      <c r="J462" s="2821"/>
      <c r="K462" s="2821"/>
      <c r="L462" s="2821"/>
      <c r="M462" s="2821"/>
      <c r="N462" s="2821"/>
      <c r="O462" s="2821"/>
      <c r="P462" s="2821"/>
      <c r="Q462" s="2821"/>
      <c r="R462" s="2821"/>
      <c r="S462" s="2822"/>
      <c r="T462" s="1391"/>
      <c r="U462" s="1395"/>
      <c r="V462" s="871"/>
      <c r="W462" s="871"/>
      <c r="X462" s="871"/>
      <c r="Y462" s="871"/>
      <c r="Z462" s="1385"/>
      <c r="AA462" s="63"/>
      <c r="AB462" s="63"/>
      <c r="AC462" s="63"/>
      <c r="AD462" s="63"/>
      <c r="AE462" s="63"/>
      <c r="AF462" s="63"/>
      <c r="AG462" s="63"/>
      <c r="AH462" s="63"/>
    </row>
    <row r="463" spans="1:34" ht="27" customHeight="1">
      <c r="A463" s="3052" t="s">
        <v>150</v>
      </c>
      <c r="B463" s="3053"/>
      <c r="C463" s="3054"/>
      <c r="D463" s="3412"/>
      <c r="E463" s="3413"/>
      <c r="F463" s="3413"/>
      <c r="G463" s="877" t="s">
        <v>171</v>
      </c>
      <c r="H463" s="2808" t="s">
        <v>241</v>
      </c>
      <c r="I463" s="2809"/>
      <c r="J463" s="3414" t="str">
        <f ca="1">報6!H464</f>
        <v/>
      </c>
      <c r="K463" s="3415"/>
      <c r="L463" s="3415"/>
      <c r="M463" s="877" t="s">
        <v>167</v>
      </c>
      <c r="N463" s="2808" t="s">
        <v>242</v>
      </c>
      <c r="O463" s="2885"/>
      <c r="P463" s="2809"/>
      <c r="Q463" s="3416"/>
      <c r="R463" s="3070"/>
      <c r="S463" s="3071"/>
      <c r="T463" s="1392"/>
      <c r="U463" s="1395"/>
      <c r="V463" s="871"/>
      <c r="W463" s="871"/>
      <c r="X463" s="871"/>
      <c r="Y463" s="871"/>
      <c r="Z463" s="1385"/>
      <c r="AA463" s="63"/>
      <c r="AB463" s="63"/>
      <c r="AC463" s="63"/>
      <c r="AD463" s="63"/>
      <c r="AE463" s="63"/>
      <c r="AF463" s="63"/>
      <c r="AG463" s="63"/>
      <c r="AH463" s="63"/>
    </row>
    <row r="464" spans="1:34" ht="30" customHeight="1">
      <c r="A464" s="3417" t="s">
        <v>3147</v>
      </c>
      <c r="B464" s="3418"/>
      <c r="C464" s="3419"/>
      <c r="D464" s="3380"/>
      <c r="E464" s="3381"/>
      <c r="F464" s="3381"/>
      <c r="G464" s="3382"/>
      <c r="H464" s="2808" t="s">
        <v>153</v>
      </c>
      <c r="I464" s="2809"/>
      <c r="J464" s="3380"/>
      <c r="K464" s="3381"/>
      <c r="L464" s="3381"/>
      <c r="M464" s="3382"/>
      <c r="T464" s="1390"/>
      <c r="U464" s="871"/>
      <c r="V464" s="871"/>
      <c r="W464" s="871"/>
      <c r="X464" s="871"/>
      <c r="Y464" s="871"/>
      <c r="Z464" s="1385"/>
      <c r="AA464" s="63"/>
      <c r="AB464" s="63"/>
      <c r="AC464" s="63"/>
      <c r="AD464" s="63"/>
      <c r="AE464" s="63"/>
      <c r="AF464" s="63"/>
      <c r="AG464" s="63"/>
      <c r="AH464" s="63"/>
    </row>
    <row r="465" spans="1:34" ht="18" customHeight="1">
      <c r="A465" s="403"/>
      <c r="B465" s="403"/>
      <c r="C465" s="403"/>
      <c r="D465" s="893"/>
      <c r="E465" s="893"/>
      <c r="F465" s="893"/>
      <c r="G465" s="893"/>
      <c r="H465" s="404"/>
      <c r="I465" s="404"/>
      <c r="J465" s="893"/>
      <c r="K465" s="893"/>
      <c r="L465" s="893"/>
      <c r="T465" s="1390"/>
      <c r="U465" s="871"/>
      <c r="V465" s="871"/>
      <c r="W465" s="871"/>
      <c r="X465" s="871"/>
      <c r="Y465" s="871"/>
      <c r="Z465" s="1385"/>
      <c r="AA465" s="63"/>
      <c r="AB465" s="63"/>
      <c r="AC465" s="63"/>
      <c r="AD465" s="63"/>
      <c r="AE465" s="63"/>
      <c r="AF465" s="63"/>
      <c r="AG465" s="63"/>
      <c r="AH465" s="63"/>
    </row>
    <row r="466" spans="1:34" s="141" customFormat="1" ht="19.5" customHeight="1">
      <c r="A466" s="3383" t="s">
        <v>334</v>
      </c>
      <c r="B466" s="3383"/>
      <c r="C466" s="3383"/>
      <c r="D466" s="3383"/>
      <c r="E466" s="3383"/>
      <c r="F466" s="3383"/>
      <c r="G466" s="3383"/>
      <c r="H466" s="3383"/>
      <c r="I466" s="3383"/>
      <c r="J466" s="3383"/>
      <c r="K466" s="3383"/>
      <c r="L466" s="3383"/>
      <c r="M466" s="3383"/>
      <c r="N466" s="3383"/>
      <c r="O466" s="3383"/>
      <c r="P466" s="3383"/>
      <c r="Q466" s="3383"/>
      <c r="R466" s="3383"/>
      <c r="S466" s="3383"/>
      <c r="T466" s="1393"/>
      <c r="U466" s="894"/>
      <c r="V466" s="871"/>
      <c r="W466" s="871"/>
      <c r="X466" s="871"/>
      <c r="Y466" s="871"/>
      <c r="Z466" s="1385"/>
      <c r="AA466" s="895"/>
      <c r="AB466" s="63"/>
      <c r="AC466" s="63"/>
      <c r="AD466" s="63"/>
      <c r="AE466" s="63"/>
      <c r="AF466" s="63"/>
      <c r="AG466" s="63"/>
      <c r="AH466" s="63"/>
    </row>
    <row r="467" spans="1:34" ht="14.25" customHeight="1">
      <c r="A467" s="823"/>
      <c r="B467" s="826"/>
      <c r="C467" s="826"/>
      <c r="D467" s="826"/>
      <c r="E467" s="826"/>
      <c r="F467" s="826"/>
      <c r="G467" s="826"/>
      <c r="H467" s="826"/>
      <c r="I467" s="826"/>
      <c r="J467" s="826"/>
      <c r="K467" s="826"/>
      <c r="L467" s="827"/>
      <c r="M467" s="827"/>
      <c r="N467" s="827"/>
      <c r="O467" s="827"/>
      <c r="T467" s="1390"/>
      <c r="U467" s="871"/>
      <c r="V467" s="871"/>
      <c r="W467" s="871"/>
      <c r="X467" s="871"/>
      <c r="Y467" s="871"/>
      <c r="Z467" s="1385"/>
      <c r="AA467" s="63"/>
      <c r="AB467" s="63"/>
      <c r="AC467" s="63"/>
      <c r="AD467" s="63"/>
      <c r="AE467" s="63"/>
      <c r="AF467" s="63"/>
      <c r="AG467" s="63"/>
      <c r="AH467" s="63"/>
    </row>
    <row r="468" spans="1:34">
      <c r="A468" s="823" t="s">
        <v>3552</v>
      </c>
      <c r="B468" s="826"/>
      <c r="C468" s="826"/>
      <c r="D468" s="826"/>
      <c r="E468" s="826"/>
      <c r="F468" s="826"/>
      <c r="G468" s="826"/>
      <c r="H468" s="826"/>
      <c r="I468" s="826"/>
      <c r="J468" s="826"/>
      <c r="K468" s="826"/>
      <c r="L468" s="827"/>
      <c r="M468" s="827"/>
      <c r="N468" s="827"/>
      <c r="O468" s="827"/>
      <c r="P468" t="str">
        <f>IFERROR(VLOOKUP(M462,#REF!,2,0),"")</f>
        <v/>
      </c>
      <c r="T468" s="1390"/>
      <c r="U468" s="871"/>
      <c r="V468" s="871"/>
      <c r="W468" s="871"/>
      <c r="X468" s="871"/>
      <c r="Y468" s="871"/>
      <c r="Z468" s="1385"/>
      <c r="AA468" s="63"/>
      <c r="AB468" s="63"/>
      <c r="AC468" s="63"/>
      <c r="AD468" s="63"/>
      <c r="AE468" s="63"/>
      <c r="AF468" s="63"/>
      <c r="AG468" s="63"/>
      <c r="AH468" s="63"/>
    </row>
    <row r="469" spans="1:34" ht="20.25" customHeight="1">
      <c r="A469" s="2754"/>
      <c r="B469" s="2756"/>
      <c r="C469" s="2784" t="s">
        <v>337</v>
      </c>
      <c r="D469" s="2785"/>
      <c r="E469" s="2785"/>
      <c r="F469" s="2785"/>
      <c r="G469" s="2785"/>
      <c r="H469" s="2786"/>
      <c r="I469" s="2784" t="s">
        <v>3143</v>
      </c>
      <c r="J469" s="2785"/>
      <c r="K469" s="2785"/>
      <c r="L469" s="2785"/>
      <c r="M469" s="2786"/>
      <c r="T469" s="1390"/>
      <c r="U469" s="871"/>
      <c r="V469" s="871"/>
      <c r="W469" s="871"/>
      <c r="X469" s="871"/>
      <c r="Y469" s="871"/>
      <c r="Z469" s="1385"/>
      <c r="AA469" s="63"/>
      <c r="AB469" s="63"/>
      <c r="AC469" s="63"/>
      <c r="AD469" s="63"/>
      <c r="AE469" s="63"/>
      <c r="AF469" s="63"/>
      <c r="AG469" s="63"/>
      <c r="AH469" s="63"/>
    </row>
    <row r="470" spans="1:34" ht="20.100000000000001" customHeight="1">
      <c r="A470" s="3390" t="s">
        <v>122</v>
      </c>
      <c r="B470" s="3391"/>
      <c r="C470" s="3392" t="str">
        <f ca="1">報6!C470</f>
        <v/>
      </c>
      <c r="D470" s="3393"/>
      <c r="E470" s="3393"/>
      <c r="F470" s="3393"/>
      <c r="G470" s="2792" t="s">
        <v>3165</v>
      </c>
      <c r="H470" s="3090"/>
      <c r="I470" s="3156" t="str">
        <f ca="1">報6!I470</f>
        <v/>
      </c>
      <c r="J470" s="3096"/>
      <c r="K470" s="3096"/>
      <c r="L470" s="2792" t="s">
        <v>3142</v>
      </c>
      <c r="M470" s="2015" t="str">
        <f>報6!N470</f>
        <v>　</v>
      </c>
      <c r="T470" s="1390"/>
      <c r="U470" s="871"/>
      <c r="V470" s="871"/>
      <c r="W470" s="871"/>
      <c r="X470" s="871"/>
      <c r="Y470" s="871"/>
      <c r="Z470" s="1385"/>
      <c r="AA470" s="63"/>
      <c r="AB470" s="63"/>
      <c r="AC470" s="63"/>
      <c r="AD470" s="63"/>
      <c r="AE470" s="63"/>
      <c r="AF470" s="63"/>
      <c r="AG470" s="63"/>
      <c r="AH470" s="63"/>
    </row>
    <row r="471" spans="1:34" ht="22.15" customHeight="1">
      <c r="A471" s="2753">
        <f>IF(計1!$D$28="","",計1!$D$28-1)</f>
        <v>2025</v>
      </c>
      <c r="B471" s="2756"/>
      <c r="C471" s="3394"/>
      <c r="D471" s="3395"/>
      <c r="E471" s="3395"/>
      <c r="F471" s="3395"/>
      <c r="G471" s="3158"/>
      <c r="H471" s="3396"/>
      <c r="I471" s="3157"/>
      <c r="J471" s="3097"/>
      <c r="K471" s="3097"/>
      <c r="L471" s="3158"/>
      <c r="M471" s="2020"/>
      <c r="N471" s="827"/>
      <c r="O471" s="827"/>
      <c r="P471" s="827"/>
      <c r="Q471" s="827"/>
      <c r="R471" s="827"/>
      <c r="S471" s="827"/>
      <c r="T471" s="1394"/>
      <c r="U471" s="889"/>
      <c r="V471" s="871"/>
      <c r="W471" s="871"/>
      <c r="X471" s="871"/>
      <c r="Y471" s="871"/>
      <c r="Z471" s="1385"/>
      <c r="AA471" s="63"/>
      <c r="AB471" s="63"/>
      <c r="AC471" s="63"/>
      <c r="AD471" s="63"/>
      <c r="AE471" s="63"/>
      <c r="AF471" s="63"/>
      <c r="AG471" s="63"/>
      <c r="AH471" s="63"/>
    </row>
    <row r="472" spans="1:34" ht="22.15" customHeight="1">
      <c r="A472" s="2772" t="s">
        <v>4155</v>
      </c>
      <c r="B472" s="3397"/>
      <c r="C472" s="3398"/>
      <c r="D472" s="3399"/>
      <c r="E472" s="3399"/>
      <c r="F472" s="3399"/>
      <c r="G472" s="2792" t="s">
        <v>3165</v>
      </c>
      <c r="H472" s="3090"/>
      <c r="I472" s="3372"/>
      <c r="J472" s="3373"/>
      <c r="K472" s="3373"/>
      <c r="L472" s="2792" t="s">
        <v>3142</v>
      </c>
      <c r="M472" s="2015" t="str">
        <f>IF(OR(I472=0,I472=""),"",M470)</f>
        <v/>
      </c>
      <c r="N472" s="827"/>
      <c r="O472" s="827"/>
      <c r="P472" s="827"/>
      <c r="Q472" s="827"/>
      <c r="R472" s="827"/>
      <c r="S472" s="827"/>
      <c r="T472" s="1394"/>
      <c r="U472" s="889"/>
      <c r="V472" s="871"/>
      <c r="W472" s="871"/>
      <c r="X472" s="871"/>
      <c r="Y472" s="871"/>
      <c r="Z472" s="1385"/>
      <c r="AA472" s="63"/>
      <c r="AB472" s="63"/>
      <c r="AC472" s="63"/>
      <c r="AD472" s="63"/>
      <c r="AE472" s="63"/>
      <c r="AF472" s="63"/>
      <c r="AG472" s="63"/>
      <c r="AH472" s="63"/>
    </row>
    <row r="473" spans="1:34" ht="22.15" customHeight="1">
      <c r="A473" s="3377">
        <f>IF(計1!$D$28="","",計1!$G$28)</f>
        <v>2027</v>
      </c>
      <c r="B473" s="3164"/>
      <c r="C473" s="3400"/>
      <c r="D473" s="3401"/>
      <c r="E473" s="3401"/>
      <c r="F473" s="3401"/>
      <c r="G473" s="3376"/>
      <c r="H473" s="3402"/>
      <c r="I473" s="3374"/>
      <c r="J473" s="3375"/>
      <c r="K473" s="3375"/>
      <c r="L473" s="3376"/>
      <c r="M473" s="2789"/>
      <c r="T473" s="1390"/>
      <c r="U473" s="871"/>
      <c r="V473" s="871"/>
      <c r="W473" s="871"/>
      <c r="X473" s="871"/>
      <c r="Y473" s="871"/>
      <c r="Z473" s="1385"/>
      <c r="AA473" s="63"/>
      <c r="AB473" s="63"/>
      <c r="AC473" s="63"/>
      <c r="AD473" s="63"/>
      <c r="AE473" s="63"/>
      <c r="AF473" s="63"/>
      <c r="AG473" s="63"/>
      <c r="AH473" s="63"/>
    </row>
    <row r="474" spans="1:34" ht="22.15" customHeight="1">
      <c r="A474" s="897"/>
      <c r="B474" s="898" t="s">
        <v>348</v>
      </c>
      <c r="C474" s="899"/>
      <c r="D474" s="3378" t="str">
        <f ca="1">IF(OR(C470=0,C472=""),"",INT((C470-C472)/C470*10000)/100)</f>
        <v/>
      </c>
      <c r="E474" s="3379"/>
      <c r="F474" s="3379"/>
      <c r="G474" s="3385" t="s">
        <v>134</v>
      </c>
      <c r="H474" s="3386"/>
      <c r="I474" s="3387" t="str">
        <f ca="1">IF(OR(I470=0,I472=""),"",INT((I470-I472)/I470*10000)/100)</f>
        <v/>
      </c>
      <c r="J474" s="3388"/>
      <c r="K474" s="3388"/>
      <c r="L474" s="3379" t="s">
        <v>306</v>
      </c>
      <c r="M474" s="3389"/>
      <c r="T474" s="1390"/>
      <c r="U474" s="871"/>
      <c r="V474" s="871"/>
      <c r="W474" s="871"/>
      <c r="X474" s="871"/>
      <c r="Y474" s="871"/>
      <c r="Z474" s="1385"/>
      <c r="AA474" s="63"/>
      <c r="AB474" s="63"/>
      <c r="AC474" s="63"/>
      <c r="AD474" s="63"/>
      <c r="AE474" s="63"/>
      <c r="AF474" s="63"/>
      <c r="AG474" s="63"/>
      <c r="AH474" s="63"/>
    </row>
    <row r="475" spans="1:34" ht="30" customHeight="1">
      <c r="A475" s="1387"/>
      <c r="B475" s="1387"/>
      <c r="C475" s="1388"/>
      <c r="D475" s="1388"/>
      <c r="E475" s="1388"/>
      <c r="F475" s="1388"/>
      <c r="G475" s="1388"/>
      <c r="H475" s="1388"/>
      <c r="I475" s="1388"/>
      <c r="J475" s="1388"/>
      <c r="K475" s="1388"/>
      <c r="L475" s="1388"/>
      <c r="M475" s="1388"/>
      <c r="N475" s="3384"/>
      <c r="O475" s="3384"/>
      <c r="P475" s="1389"/>
      <c r="Q475" s="1390"/>
      <c r="R475" s="1390"/>
      <c r="S475" s="1390"/>
      <c r="T475" s="1390"/>
      <c r="U475" s="871"/>
      <c r="V475" s="871"/>
      <c r="W475" s="871"/>
      <c r="X475" s="871"/>
      <c r="Y475" s="871"/>
      <c r="Z475" s="871"/>
      <c r="AA475" s="63"/>
      <c r="AB475" s="63"/>
      <c r="AC475" s="63"/>
      <c r="AD475" s="63"/>
      <c r="AE475" s="63"/>
      <c r="AF475" s="63"/>
      <c r="AG475" s="63"/>
      <c r="AH475" s="63"/>
    </row>
    <row r="476" spans="1:34">
      <c r="A476" s="616" t="s">
        <v>317</v>
      </c>
      <c r="B476" s="379"/>
      <c r="C476" s="379"/>
      <c r="D476" s="379"/>
      <c r="E476" s="379"/>
      <c r="F476" s="379"/>
      <c r="G476" s="379"/>
      <c r="H476" s="379"/>
      <c r="I476" s="379"/>
      <c r="J476" s="379"/>
      <c r="K476" s="379"/>
      <c r="L476" s="379"/>
      <c r="M476" s="379"/>
      <c r="N476" s="379"/>
      <c r="O476" s="379"/>
      <c r="T476" s="1390" t="str">
        <f>"個別票"&amp;U476</f>
        <v>個別票26</v>
      </c>
      <c r="U476" s="871">
        <f>U457+1</f>
        <v>26</v>
      </c>
      <c r="V476" s="871"/>
      <c r="W476" s="871"/>
      <c r="X476" s="871"/>
      <c r="Y476" s="871"/>
      <c r="Z476" s="871"/>
      <c r="AA476" s="63"/>
      <c r="AB476" s="63"/>
      <c r="AC476" s="63"/>
      <c r="AD476" s="63"/>
      <c r="AE476" s="63"/>
      <c r="AF476" s="63"/>
      <c r="AG476" s="63"/>
      <c r="AH476" s="63"/>
    </row>
    <row r="477" spans="1:34">
      <c r="A477" s="379" t="s">
        <v>336</v>
      </c>
      <c r="B477" s="619"/>
      <c r="C477" s="619"/>
      <c r="D477" s="619"/>
      <c r="E477" s="619"/>
      <c r="F477" s="619"/>
      <c r="G477" s="619"/>
      <c r="H477" s="619"/>
      <c r="I477" s="619"/>
      <c r="J477" s="619"/>
      <c r="K477" s="619"/>
      <c r="L477" s="619"/>
      <c r="M477" s="619"/>
      <c r="N477" s="379"/>
      <c r="O477" s="379"/>
      <c r="T477" s="1390"/>
      <c r="U477" s="871"/>
      <c r="V477" s="871"/>
      <c r="W477" s="871"/>
      <c r="X477" s="871"/>
      <c r="Y477" s="871"/>
      <c r="Z477" s="871"/>
      <c r="AA477" s="63"/>
      <c r="AB477" s="63"/>
      <c r="AC477" s="63"/>
      <c r="AD477" s="63"/>
      <c r="AE477" s="63"/>
      <c r="AF477" s="63"/>
      <c r="AG477" s="63"/>
      <c r="AH477" s="63"/>
    </row>
    <row r="478" spans="1:34" ht="22.5" customHeight="1">
      <c r="A478" s="3403" t="s">
        <v>335</v>
      </c>
      <c r="B478" s="3403"/>
      <c r="C478" s="3403"/>
      <c r="D478" s="3403"/>
      <c r="E478" s="3403"/>
      <c r="F478" s="3403"/>
      <c r="G478" s="3403"/>
      <c r="H478" s="3403"/>
      <c r="I478" s="3403"/>
      <c r="J478" s="3403"/>
      <c r="K478" s="3403"/>
      <c r="L478" s="3403"/>
      <c r="M478" s="3403"/>
      <c r="N478" s="3403"/>
      <c r="O478" s="3403"/>
      <c r="P478" s="3403"/>
      <c r="Q478" s="3403"/>
      <c r="R478" s="3403"/>
      <c r="S478" s="3403"/>
      <c r="T478" s="1390"/>
      <c r="U478" s="871"/>
      <c r="V478" s="871"/>
      <c r="W478" s="871"/>
      <c r="X478" s="871"/>
      <c r="Y478" s="871"/>
      <c r="Z478" s="1385"/>
      <c r="AA478" s="63"/>
      <c r="AB478" s="63"/>
      <c r="AC478" s="63"/>
      <c r="AD478" s="63"/>
      <c r="AE478" s="63"/>
      <c r="AF478" s="63"/>
      <c r="AG478" s="63"/>
      <c r="AH478" s="63"/>
    </row>
    <row r="479" spans="1:34" ht="18" customHeight="1">
      <c r="A479" s="858" t="s">
        <v>147</v>
      </c>
      <c r="B479" s="619"/>
      <c r="C479" s="619"/>
      <c r="D479" s="619"/>
      <c r="E479" s="619"/>
      <c r="F479" s="619"/>
      <c r="G479" s="619"/>
      <c r="H479" s="619"/>
      <c r="I479" s="619"/>
      <c r="J479" s="619"/>
      <c r="K479" s="619"/>
      <c r="L479" s="619"/>
      <c r="M479" s="619"/>
      <c r="N479" s="379"/>
      <c r="O479" s="379"/>
      <c r="T479" s="1390"/>
      <c r="U479" s="871"/>
      <c r="V479" s="871"/>
      <c r="W479" s="871"/>
      <c r="X479" s="871"/>
      <c r="Y479" s="871"/>
      <c r="Z479" s="1385"/>
      <c r="AA479" s="63"/>
      <c r="AB479" s="63"/>
      <c r="AC479" s="63"/>
      <c r="AD479" s="63"/>
      <c r="AE479" s="63"/>
      <c r="AF479" s="63"/>
      <c r="AG479" s="63"/>
      <c r="AH479" s="63"/>
    </row>
    <row r="480" spans="1:34" ht="39.950000000000003" customHeight="1">
      <c r="A480" s="3404" t="s">
        <v>148</v>
      </c>
      <c r="B480" s="3405"/>
      <c r="C480" s="3406"/>
      <c r="D480" s="3407" t="str">
        <f>報6!D481</f>
        <v>事業所名を入力26</v>
      </c>
      <c r="E480" s="3408"/>
      <c r="F480" s="3408"/>
      <c r="G480" s="3408"/>
      <c r="H480" s="3408"/>
      <c r="I480" s="3408"/>
      <c r="J480" s="3408"/>
      <c r="K480" s="3408"/>
      <c r="L480" s="3408"/>
      <c r="M480" s="3408"/>
      <c r="N480" s="3408"/>
      <c r="O480" s="3408"/>
      <c r="P480" s="3408"/>
      <c r="Q480" s="3408"/>
      <c r="R480" s="3408"/>
      <c r="S480" s="3409"/>
      <c r="T480" s="1391"/>
      <c r="U480" s="1395"/>
      <c r="V480" s="871"/>
      <c r="W480" s="871"/>
      <c r="X480" s="871"/>
      <c r="Y480" s="871"/>
      <c r="Z480" s="1385"/>
      <c r="AA480" s="63"/>
      <c r="AB480" s="63"/>
      <c r="AC480" s="63"/>
      <c r="AD480" s="63"/>
      <c r="AE480" s="63"/>
      <c r="AF480" s="63"/>
      <c r="AG480" s="63"/>
      <c r="AH480" s="63"/>
    </row>
    <row r="481" spans="1:34" ht="39.950000000000003" customHeight="1">
      <c r="A481" s="3072" t="s">
        <v>149</v>
      </c>
      <c r="B481" s="3410"/>
      <c r="C481" s="3411"/>
      <c r="D481" s="2820" t="str">
        <f>IF(報6!D482="","",報6!D482)</f>
        <v/>
      </c>
      <c r="E481" s="2821"/>
      <c r="F481" s="2821"/>
      <c r="G481" s="2821"/>
      <c r="H481" s="2821"/>
      <c r="I481" s="2821"/>
      <c r="J481" s="2821"/>
      <c r="K481" s="2821"/>
      <c r="L481" s="2821"/>
      <c r="M481" s="2821"/>
      <c r="N481" s="2821"/>
      <c r="O481" s="2821"/>
      <c r="P481" s="2821"/>
      <c r="Q481" s="2821"/>
      <c r="R481" s="2821"/>
      <c r="S481" s="2822"/>
      <c r="T481" s="1391"/>
      <c r="U481" s="1395"/>
      <c r="V481" s="871"/>
      <c r="W481" s="871"/>
      <c r="X481" s="871"/>
      <c r="Y481" s="871"/>
      <c r="Z481" s="1385"/>
      <c r="AA481" s="63"/>
      <c r="AB481" s="63"/>
      <c r="AC481" s="63"/>
      <c r="AD481" s="63"/>
      <c r="AE481" s="63"/>
      <c r="AF481" s="63"/>
      <c r="AG481" s="63"/>
      <c r="AH481" s="63"/>
    </row>
    <row r="482" spans="1:34" ht="27" customHeight="1">
      <c r="A482" s="3052" t="s">
        <v>150</v>
      </c>
      <c r="B482" s="3053"/>
      <c r="C482" s="3054"/>
      <c r="D482" s="3412"/>
      <c r="E482" s="3413"/>
      <c r="F482" s="3413"/>
      <c r="G482" s="877" t="s">
        <v>171</v>
      </c>
      <c r="H482" s="2808" t="s">
        <v>241</v>
      </c>
      <c r="I482" s="2809"/>
      <c r="J482" s="3414" t="str">
        <f ca="1">報6!H483</f>
        <v/>
      </c>
      <c r="K482" s="3415"/>
      <c r="L482" s="3415"/>
      <c r="M482" s="877" t="s">
        <v>167</v>
      </c>
      <c r="N482" s="2808" t="s">
        <v>242</v>
      </c>
      <c r="O482" s="2885"/>
      <c r="P482" s="2809"/>
      <c r="Q482" s="3416"/>
      <c r="R482" s="3070"/>
      <c r="S482" s="3071"/>
      <c r="T482" s="1392"/>
      <c r="U482" s="1395"/>
      <c r="V482" s="871"/>
      <c r="W482" s="871"/>
      <c r="X482" s="871"/>
      <c r="Y482" s="871"/>
      <c r="Z482" s="1385"/>
      <c r="AA482" s="63"/>
      <c r="AB482" s="63"/>
      <c r="AC482" s="63"/>
      <c r="AD482" s="63"/>
      <c r="AE482" s="63"/>
      <c r="AF482" s="63"/>
      <c r="AG482" s="63"/>
      <c r="AH482" s="63"/>
    </row>
    <row r="483" spans="1:34" ht="30" customHeight="1">
      <c r="A483" s="3417" t="s">
        <v>3147</v>
      </c>
      <c r="B483" s="3418"/>
      <c r="C483" s="3419"/>
      <c r="D483" s="3380"/>
      <c r="E483" s="3381"/>
      <c r="F483" s="3381"/>
      <c r="G483" s="3382"/>
      <c r="H483" s="2808" t="s">
        <v>153</v>
      </c>
      <c r="I483" s="2809"/>
      <c r="J483" s="3380"/>
      <c r="K483" s="3381"/>
      <c r="L483" s="3381"/>
      <c r="M483" s="3382"/>
      <c r="T483" s="1390"/>
      <c r="U483" s="871"/>
      <c r="V483" s="871"/>
      <c r="W483" s="871"/>
      <c r="X483" s="871"/>
      <c r="Y483" s="871"/>
      <c r="Z483" s="1385"/>
      <c r="AA483" s="63"/>
      <c r="AB483" s="63"/>
      <c r="AC483" s="63"/>
      <c r="AD483" s="63"/>
      <c r="AE483" s="63"/>
      <c r="AF483" s="63"/>
      <c r="AG483" s="63"/>
      <c r="AH483" s="63"/>
    </row>
    <row r="484" spans="1:34" ht="18" customHeight="1">
      <c r="A484" s="403"/>
      <c r="B484" s="403"/>
      <c r="C484" s="403"/>
      <c r="D484" s="893"/>
      <c r="E484" s="893"/>
      <c r="F484" s="893"/>
      <c r="G484" s="893"/>
      <c r="H484" s="404"/>
      <c r="I484" s="404"/>
      <c r="J484" s="893"/>
      <c r="K484" s="893"/>
      <c r="L484" s="893"/>
      <c r="T484" s="1390"/>
      <c r="U484" s="871"/>
      <c r="V484" s="871"/>
      <c r="W484" s="871"/>
      <c r="X484" s="871"/>
      <c r="Y484" s="871"/>
      <c r="Z484" s="1385"/>
      <c r="AA484" s="63"/>
      <c r="AB484" s="63"/>
      <c r="AC484" s="63"/>
      <c r="AD484" s="63"/>
      <c r="AE484" s="63"/>
      <c r="AF484" s="63"/>
      <c r="AG484" s="63"/>
      <c r="AH484" s="63"/>
    </row>
    <row r="485" spans="1:34" s="141" customFormat="1" ht="19.5" customHeight="1">
      <c r="A485" s="3383" t="s">
        <v>334</v>
      </c>
      <c r="B485" s="3383"/>
      <c r="C485" s="3383"/>
      <c r="D485" s="3383"/>
      <c r="E485" s="3383"/>
      <c r="F485" s="3383"/>
      <c r="G485" s="3383"/>
      <c r="H485" s="3383"/>
      <c r="I485" s="3383"/>
      <c r="J485" s="3383"/>
      <c r="K485" s="3383"/>
      <c r="L485" s="3383"/>
      <c r="M485" s="3383"/>
      <c r="N485" s="3383"/>
      <c r="O485" s="3383"/>
      <c r="P485" s="3383"/>
      <c r="Q485" s="3383"/>
      <c r="R485" s="3383"/>
      <c r="S485" s="3383"/>
      <c r="T485" s="1393"/>
      <c r="U485" s="894"/>
      <c r="V485" s="871"/>
      <c r="W485" s="871"/>
      <c r="X485" s="871"/>
      <c r="Y485" s="871"/>
      <c r="Z485" s="1385"/>
      <c r="AA485" s="895"/>
      <c r="AB485" s="63"/>
      <c r="AC485" s="63"/>
      <c r="AD485" s="63"/>
      <c r="AE485" s="63"/>
      <c r="AF485" s="63"/>
      <c r="AG485" s="63"/>
      <c r="AH485" s="63"/>
    </row>
    <row r="486" spans="1:34" ht="14.25" customHeight="1">
      <c r="A486" s="823"/>
      <c r="B486" s="826"/>
      <c r="C486" s="826"/>
      <c r="D486" s="826"/>
      <c r="E486" s="826"/>
      <c r="F486" s="826"/>
      <c r="G486" s="826"/>
      <c r="H486" s="826"/>
      <c r="I486" s="826"/>
      <c r="J486" s="826"/>
      <c r="K486" s="826"/>
      <c r="L486" s="827"/>
      <c r="M486" s="827"/>
      <c r="N486" s="827"/>
      <c r="O486" s="827"/>
      <c r="T486" s="1390"/>
      <c r="U486" s="871"/>
      <c r="V486" s="871"/>
      <c r="W486" s="871"/>
      <c r="X486" s="871"/>
      <c r="Y486" s="871"/>
      <c r="Z486" s="1385"/>
      <c r="AA486" s="63"/>
      <c r="AB486" s="63"/>
      <c r="AC486" s="63"/>
      <c r="AD486" s="63"/>
      <c r="AE486" s="63"/>
      <c r="AF486" s="63"/>
      <c r="AG486" s="63"/>
      <c r="AH486" s="63"/>
    </row>
    <row r="487" spans="1:34">
      <c r="A487" s="823" t="s">
        <v>3552</v>
      </c>
      <c r="B487" s="826"/>
      <c r="C487" s="826"/>
      <c r="D487" s="826"/>
      <c r="E487" s="826"/>
      <c r="F487" s="826"/>
      <c r="G487" s="826"/>
      <c r="H487" s="826"/>
      <c r="I487" s="826"/>
      <c r="J487" s="826"/>
      <c r="K487" s="826"/>
      <c r="L487" s="827"/>
      <c r="M487" s="827"/>
      <c r="N487" s="827"/>
      <c r="O487" s="827"/>
      <c r="P487" t="str">
        <f>IFERROR(VLOOKUP(M481,#REF!,2,0),"")</f>
        <v/>
      </c>
      <c r="T487" s="1390"/>
      <c r="U487" s="871"/>
      <c r="V487" s="871"/>
      <c r="W487" s="871"/>
      <c r="X487" s="871"/>
      <c r="Y487" s="871"/>
      <c r="Z487" s="1385"/>
      <c r="AA487" s="63"/>
      <c r="AB487" s="63"/>
      <c r="AC487" s="63"/>
      <c r="AD487" s="63"/>
      <c r="AE487" s="63"/>
      <c r="AF487" s="63"/>
      <c r="AG487" s="63"/>
      <c r="AH487" s="63"/>
    </row>
    <row r="488" spans="1:34" ht="20.25" customHeight="1">
      <c r="A488" s="2754"/>
      <c r="B488" s="2756"/>
      <c r="C488" s="2784" t="s">
        <v>337</v>
      </c>
      <c r="D488" s="2785"/>
      <c r="E488" s="2785"/>
      <c r="F488" s="2785"/>
      <c r="G488" s="2785"/>
      <c r="H488" s="2786"/>
      <c r="I488" s="2784" t="s">
        <v>3143</v>
      </c>
      <c r="J488" s="2785"/>
      <c r="K488" s="2785"/>
      <c r="L488" s="2785"/>
      <c r="M488" s="2786"/>
      <c r="T488" s="1390"/>
      <c r="U488" s="871"/>
      <c r="V488" s="871"/>
      <c r="W488" s="871"/>
      <c r="X488" s="871"/>
      <c r="Y488" s="871"/>
      <c r="Z488" s="1385"/>
      <c r="AA488" s="63"/>
      <c r="AB488" s="63"/>
      <c r="AC488" s="63"/>
      <c r="AD488" s="63"/>
      <c r="AE488" s="63"/>
      <c r="AF488" s="63"/>
      <c r="AG488" s="63"/>
      <c r="AH488" s="63"/>
    </row>
    <row r="489" spans="1:34" ht="20.100000000000001" customHeight="1">
      <c r="A489" s="3390" t="s">
        <v>122</v>
      </c>
      <c r="B489" s="3391"/>
      <c r="C489" s="3392" t="str">
        <f ca="1">報6!C489</f>
        <v/>
      </c>
      <c r="D489" s="3393"/>
      <c r="E489" s="3393"/>
      <c r="F489" s="3393"/>
      <c r="G489" s="2792" t="s">
        <v>3165</v>
      </c>
      <c r="H489" s="3090"/>
      <c r="I489" s="3156" t="str">
        <f ca="1">報6!I489</f>
        <v/>
      </c>
      <c r="J489" s="3096"/>
      <c r="K489" s="3096"/>
      <c r="L489" s="2792" t="s">
        <v>3142</v>
      </c>
      <c r="M489" s="2015" t="str">
        <f>報6!N489</f>
        <v>　</v>
      </c>
      <c r="T489" s="1390"/>
      <c r="U489" s="871"/>
      <c r="V489" s="871"/>
      <c r="W489" s="871"/>
      <c r="X489" s="871"/>
      <c r="Y489" s="871"/>
      <c r="Z489" s="1385"/>
      <c r="AA489" s="63"/>
      <c r="AB489" s="63"/>
      <c r="AC489" s="63"/>
      <c r="AD489" s="63"/>
      <c r="AE489" s="63"/>
      <c r="AF489" s="63"/>
      <c r="AG489" s="63"/>
      <c r="AH489" s="63"/>
    </row>
    <row r="490" spans="1:34" ht="22.15" customHeight="1">
      <c r="A490" s="2753">
        <f>IF(計1!$D$28="","",計1!$D$28-1)</f>
        <v>2025</v>
      </c>
      <c r="B490" s="2756"/>
      <c r="C490" s="3394"/>
      <c r="D490" s="3395"/>
      <c r="E490" s="3395"/>
      <c r="F490" s="3395"/>
      <c r="G490" s="3158"/>
      <c r="H490" s="3396"/>
      <c r="I490" s="3157"/>
      <c r="J490" s="3097"/>
      <c r="K490" s="3097"/>
      <c r="L490" s="3158"/>
      <c r="M490" s="2020"/>
      <c r="N490" s="827"/>
      <c r="O490" s="827"/>
      <c r="P490" s="827"/>
      <c r="Q490" s="827"/>
      <c r="R490" s="827"/>
      <c r="S490" s="827"/>
      <c r="T490" s="1394"/>
      <c r="U490" s="889"/>
      <c r="V490" s="871"/>
      <c r="W490" s="871"/>
      <c r="X490" s="871"/>
      <c r="Y490" s="871"/>
      <c r="Z490" s="1385"/>
      <c r="AA490" s="63"/>
      <c r="AB490" s="63"/>
      <c r="AC490" s="63"/>
      <c r="AD490" s="63"/>
      <c r="AE490" s="63"/>
      <c r="AF490" s="63"/>
      <c r="AG490" s="63"/>
      <c r="AH490" s="63"/>
    </row>
    <row r="491" spans="1:34" ht="22.15" customHeight="1">
      <c r="A491" s="2772" t="s">
        <v>4155</v>
      </c>
      <c r="B491" s="3397"/>
      <c r="C491" s="3398"/>
      <c r="D491" s="3399"/>
      <c r="E491" s="3399"/>
      <c r="F491" s="3399"/>
      <c r="G491" s="2792" t="s">
        <v>3165</v>
      </c>
      <c r="H491" s="3090"/>
      <c r="I491" s="3372"/>
      <c r="J491" s="3373"/>
      <c r="K491" s="3373"/>
      <c r="L491" s="2792" t="s">
        <v>3142</v>
      </c>
      <c r="M491" s="2015" t="str">
        <f>IF(OR(I491=0,I491=""),"",M489)</f>
        <v/>
      </c>
      <c r="N491" s="827"/>
      <c r="O491" s="827"/>
      <c r="P491" s="827"/>
      <c r="Q491" s="827"/>
      <c r="R491" s="827"/>
      <c r="S491" s="827"/>
      <c r="T491" s="1394"/>
      <c r="U491" s="889"/>
      <c r="V491" s="871"/>
      <c r="W491" s="871"/>
      <c r="X491" s="871"/>
      <c r="Y491" s="871"/>
      <c r="Z491" s="1385"/>
      <c r="AA491" s="63"/>
      <c r="AB491" s="63"/>
      <c r="AC491" s="63"/>
      <c r="AD491" s="63"/>
      <c r="AE491" s="63"/>
      <c r="AF491" s="63"/>
      <c r="AG491" s="63"/>
      <c r="AH491" s="63"/>
    </row>
    <row r="492" spans="1:34" ht="22.15" customHeight="1">
      <c r="A492" s="3377">
        <f>IF(計1!$D$28="","",計1!$G$28)</f>
        <v>2027</v>
      </c>
      <c r="B492" s="3164"/>
      <c r="C492" s="3400"/>
      <c r="D492" s="3401"/>
      <c r="E492" s="3401"/>
      <c r="F492" s="3401"/>
      <c r="G492" s="3376"/>
      <c r="H492" s="3402"/>
      <c r="I492" s="3374"/>
      <c r="J492" s="3375"/>
      <c r="K492" s="3375"/>
      <c r="L492" s="3376"/>
      <c r="M492" s="2789"/>
      <c r="T492" s="1390"/>
      <c r="U492" s="871"/>
      <c r="V492" s="871"/>
      <c r="W492" s="871"/>
      <c r="X492" s="871"/>
      <c r="Y492" s="871"/>
      <c r="Z492" s="1385"/>
      <c r="AA492" s="63"/>
      <c r="AB492" s="63"/>
      <c r="AC492" s="63"/>
      <c r="AD492" s="63"/>
      <c r="AE492" s="63"/>
      <c r="AF492" s="63"/>
      <c r="AG492" s="63"/>
      <c r="AH492" s="63"/>
    </row>
    <row r="493" spans="1:34" ht="22.15" customHeight="1">
      <c r="A493" s="897"/>
      <c r="B493" s="898" t="s">
        <v>348</v>
      </c>
      <c r="C493" s="899"/>
      <c r="D493" s="3378" t="str">
        <f ca="1">IF(OR(C489=0,C491=""),"",INT((C489-C491)/C489*10000)/100)</f>
        <v/>
      </c>
      <c r="E493" s="3379"/>
      <c r="F493" s="3379"/>
      <c r="G493" s="3385" t="s">
        <v>134</v>
      </c>
      <c r="H493" s="3386"/>
      <c r="I493" s="3387" t="str">
        <f ca="1">IF(OR(I489=0,I491=""),"",INT((I489-I491)/I489*10000)/100)</f>
        <v/>
      </c>
      <c r="J493" s="3388"/>
      <c r="K493" s="3388"/>
      <c r="L493" s="3379" t="s">
        <v>306</v>
      </c>
      <c r="M493" s="3389"/>
      <c r="T493" s="1390"/>
      <c r="U493" s="871"/>
      <c r="V493" s="871"/>
      <c r="W493" s="871"/>
      <c r="X493" s="871"/>
      <c r="Y493" s="871"/>
      <c r="Z493" s="1385"/>
      <c r="AA493" s="63"/>
      <c r="AB493" s="63"/>
      <c r="AC493" s="63"/>
      <c r="AD493" s="63"/>
      <c r="AE493" s="63"/>
      <c r="AF493" s="63"/>
      <c r="AG493" s="63"/>
      <c r="AH493" s="63"/>
    </row>
    <row r="494" spans="1:34" ht="30" customHeight="1">
      <c r="A494" s="1387"/>
      <c r="B494" s="1387"/>
      <c r="C494" s="1388"/>
      <c r="D494" s="1388"/>
      <c r="E494" s="1388"/>
      <c r="F494" s="1388"/>
      <c r="G494" s="1388"/>
      <c r="H494" s="1388"/>
      <c r="I494" s="1388"/>
      <c r="J494" s="1388"/>
      <c r="K494" s="1388"/>
      <c r="L494" s="1388"/>
      <c r="M494" s="1388"/>
      <c r="N494" s="3384"/>
      <c r="O494" s="3384"/>
      <c r="P494" s="1389"/>
      <c r="Q494" s="1390"/>
      <c r="R494" s="1390"/>
      <c r="S494" s="1390"/>
      <c r="T494" s="1390"/>
      <c r="U494" s="871"/>
      <c r="V494" s="871"/>
      <c r="W494" s="871"/>
      <c r="X494" s="871"/>
      <c r="Y494" s="871"/>
      <c r="Z494" s="871"/>
      <c r="AA494" s="63"/>
      <c r="AB494" s="63"/>
      <c r="AC494" s="63"/>
      <c r="AD494" s="63"/>
      <c r="AE494" s="63"/>
      <c r="AF494" s="63"/>
      <c r="AG494" s="63"/>
      <c r="AH494" s="63"/>
    </row>
    <row r="495" spans="1:34">
      <c r="A495" s="616" t="s">
        <v>317</v>
      </c>
      <c r="B495" s="379"/>
      <c r="C495" s="379"/>
      <c r="D495" s="379"/>
      <c r="E495" s="379"/>
      <c r="F495" s="379"/>
      <c r="G495" s="379"/>
      <c r="H495" s="379"/>
      <c r="I495" s="379"/>
      <c r="J495" s="379"/>
      <c r="K495" s="379"/>
      <c r="L495" s="379"/>
      <c r="M495" s="379"/>
      <c r="N495" s="379"/>
      <c r="O495" s="379"/>
      <c r="T495" s="1390" t="str">
        <f>"個別票"&amp;U495</f>
        <v>個別票27</v>
      </c>
      <c r="U495" s="871">
        <f>U476+1</f>
        <v>27</v>
      </c>
      <c r="V495" s="871"/>
      <c r="W495" s="871"/>
      <c r="X495" s="871"/>
      <c r="Y495" s="871"/>
      <c r="Z495" s="871"/>
      <c r="AA495" s="63"/>
      <c r="AB495" s="63"/>
      <c r="AC495" s="63"/>
      <c r="AD495" s="63"/>
      <c r="AE495" s="63"/>
      <c r="AF495" s="63"/>
      <c r="AG495" s="63"/>
      <c r="AH495" s="63"/>
    </row>
    <row r="496" spans="1:34">
      <c r="A496" s="379" t="s">
        <v>336</v>
      </c>
      <c r="B496" s="619"/>
      <c r="C496" s="619"/>
      <c r="D496" s="619"/>
      <c r="E496" s="619"/>
      <c r="F496" s="619"/>
      <c r="G496" s="619"/>
      <c r="H496" s="619"/>
      <c r="I496" s="619"/>
      <c r="J496" s="619"/>
      <c r="K496" s="619"/>
      <c r="L496" s="619"/>
      <c r="M496" s="619"/>
      <c r="N496" s="379"/>
      <c r="O496" s="379"/>
      <c r="T496" s="1390"/>
      <c r="U496" s="871"/>
      <c r="V496" s="871"/>
      <c r="W496" s="871"/>
      <c r="X496" s="871"/>
      <c r="Y496" s="871"/>
      <c r="Z496" s="871"/>
      <c r="AA496" s="63"/>
      <c r="AB496" s="63"/>
      <c r="AC496" s="63"/>
      <c r="AD496" s="63"/>
      <c r="AE496" s="63"/>
      <c r="AF496" s="63"/>
      <c r="AG496" s="63"/>
      <c r="AH496" s="63"/>
    </row>
    <row r="497" spans="1:34" ht="22.5" customHeight="1">
      <c r="A497" s="3403" t="s">
        <v>335</v>
      </c>
      <c r="B497" s="3403"/>
      <c r="C497" s="3403"/>
      <c r="D497" s="3403"/>
      <c r="E497" s="3403"/>
      <c r="F497" s="3403"/>
      <c r="G497" s="3403"/>
      <c r="H497" s="3403"/>
      <c r="I497" s="3403"/>
      <c r="J497" s="3403"/>
      <c r="K497" s="3403"/>
      <c r="L497" s="3403"/>
      <c r="M497" s="3403"/>
      <c r="N497" s="3403"/>
      <c r="O497" s="3403"/>
      <c r="P497" s="3403"/>
      <c r="Q497" s="3403"/>
      <c r="R497" s="3403"/>
      <c r="S497" s="3403"/>
      <c r="T497" s="1390"/>
      <c r="U497" s="871"/>
      <c r="V497" s="871"/>
      <c r="W497" s="871"/>
      <c r="X497" s="871"/>
      <c r="Y497" s="871"/>
      <c r="Z497" s="1385"/>
      <c r="AA497" s="63"/>
      <c r="AB497" s="63"/>
      <c r="AC497" s="63"/>
      <c r="AD497" s="63"/>
      <c r="AE497" s="63"/>
      <c r="AF497" s="63"/>
      <c r="AG497" s="63"/>
      <c r="AH497" s="63"/>
    </row>
    <row r="498" spans="1:34" ht="18" customHeight="1">
      <c r="A498" s="858" t="s">
        <v>147</v>
      </c>
      <c r="B498" s="619"/>
      <c r="C498" s="619"/>
      <c r="D498" s="619"/>
      <c r="E498" s="619"/>
      <c r="F498" s="619"/>
      <c r="G498" s="619"/>
      <c r="H498" s="619"/>
      <c r="I498" s="619"/>
      <c r="J498" s="619"/>
      <c r="K498" s="619"/>
      <c r="L498" s="619"/>
      <c r="M498" s="619"/>
      <c r="N498" s="379"/>
      <c r="O498" s="379"/>
      <c r="T498" s="1390"/>
      <c r="U498" s="871"/>
      <c r="V498" s="871"/>
      <c r="W498" s="871"/>
      <c r="X498" s="871"/>
      <c r="Y498" s="871"/>
      <c r="Z498" s="1385"/>
      <c r="AA498" s="63"/>
      <c r="AB498" s="63"/>
      <c r="AC498" s="63"/>
      <c r="AD498" s="63"/>
      <c r="AE498" s="63"/>
      <c r="AF498" s="63"/>
      <c r="AG498" s="63"/>
      <c r="AH498" s="63"/>
    </row>
    <row r="499" spans="1:34" ht="39.950000000000003" customHeight="1">
      <c r="A499" s="3404" t="s">
        <v>148</v>
      </c>
      <c r="B499" s="3405"/>
      <c r="C499" s="3406"/>
      <c r="D499" s="3407" t="str">
        <f>報6!D500</f>
        <v>事業所名を入力27</v>
      </c>
      <c r="E499" s="3408"/>
      <c r="F499" s="3408"/>
      <c r="G499" s="3408"/>
      <c r="H499" s="3408"/>
      <c r="I499" s="3408"/>
      <c r="J499" s="3408"/>
      <c r="K499" s="3408"/>
      <c r="L499" s="3408"/>
      <c r="M499" s="3408"/>
      <c r="N499" s="3408"/>
      <c r="O499" s="3408"/>
      <c r="P499" s="3408"/>
      <c r="Q499" s="3408"/>
      <c r="R499" s="3408"/>
      <c r="S499" s="3409"/>
      <c r="T499" s="1391"/>
      <c r="U499" s="1395"/>
      <c r="V499" s="871"/>
      <c r="W499" s="871"/>
      <c r="X499" s="871"/>
      <c r="Y499" s="871"/>
      <c r="Z499" s="1385"/>
      <c r="AA499" s="63"/>
      <c r="AB499" s="63"/>
      <c r="AC499" s="63"/>
      <c r="AD499" s="63"/>
      <c r="AE499" s="63"/>
      <c r="AF499" s="63"/>
      <c r="AG499" s="63"/>
      <c r="AH499" s="63"/>
    </row>
    <row r="500" spans="1:34" ht="39.950000000000003" customHeight="1">
      <c r="A500" s="3072" t="s">
        <v>149</v>
      </c>
      <c r="B500" s="3410"/>
      <c r="C500" s="3411"/>
      <c r="D500" s="2820"/>
      <c r="E500" s="2821"/>
      <c r="F500" s="2821"/>
      <c r="G500" s="2821"/>
      <c r="H500" s="2821"/>
      <c r="I500" s="2821"/>
      <c r="J500" s="2821"/>
      <c r="K500" s="2821"/>
      <c r="L500" s="2821"/>
      <c r="M500" s="2821"/>
      <c r="N500" s="2821"/>
      <c r="O500" s="2821"/>
      <c r="P500" s="2821"/>
      <c r="Q500" s="2821"/>
      <c r="R500" s="2821"/>
      <c r="S500" s="2822"/>
      <c r="T500" s="1391"/>
      <c r="U500" s="1395"/>
      <c r="V500" s="871"/>
      <c r="W500" s="871"/>
      <c r="X500" s="871"/>
      <c r="Y500" s="871"/>
      <c r="Z500" s="1385"/>
      <c r="AA500" s="63"/>
      <c r="AB500" s="63"/>
      <c r="AC500" s="63"/>
      <c r="AD500" s="63"/>
      <c r="AE500" s="63"/>
      <c r="AF500" s="63"/>
      <c r="AG500" s="63"/>
      <c r="AH500" s="63"/>
    </row>
    <row r="501" spans="1:34" ht="27" customHeight="1">
      <c r="A501" s="3052" t="s">
        <v>150</v>
      </c>
      <c r="B501" s="3053"/>
      <c r="C501" s="3054"/>
      <c r="D501" s="3412"/>
      <c r="E501" s="3413"/>
      <c r="F501" s="3413"/>
      <c r="G501" s="877" t="s">
        <v>171</v>
      </c>
      <c r="H501" s="2808" t="s">
        <v>241</v>
      </c>
      <c r="I501" s="2809"/>
      <c r="J501" s="3414" t="str">
        <f ca="1">報6!H502</f>
        <v/>
      </c>
      <c r="K501" s="3415"/>
      <c r="L501" s="3415"/>
      <c r="M501" s="877" t="s">
        <v>167</v>
      </c>
      <c r="N501" s="2808" t="s">
        <v>242</v>
      </c>
      <c r="O501" s="2885"/>
      <c r="P501" s="2809"/>
      <c r="Q501" s="3416"/>
      <c r="R501" s="3070"/>
      <c r="S501" s="3071"/>
      <c r="T501" s="1392"/>
      <c r="U501" s="1395"/>
      <c r="V501" s="871"/>
      <c r="W501" s="871"/>
      <c r="X501" s="871"/>
      <c r="Y501" s="871"/>
      <c r="Z501" s="1385"/>
      <c r="AA501" s="63"/>
      <c r="AB501" s="63"/>
      <c r="AC501" s="63"/>
      <c r="AD501" s="63"/>
      <c r="AE501" s="63"/>
      <c r="AF501" s="63"/>
      <c r="AG501" s="63"/>
      <c r="AH501" s="63"/>
    </row>
    <row r="502" spans="1:34" ht="30" customHeight="1">
      <c r="A502" s="3417" t="s">
        <v>3147</v>
      </c>
      <c r="B502" s="3418"/>
      <c r="C502" s="3419"/>
      <c r="D502" s="3380"/>
      <c r="E502" s="3381"/>
      <c r="F502" s="3381"/>
      <c r="G502" s="3382"/>
      <c r="H502" s="2808" t="s">
        <v>153</v>
      </c>
      <c r="I502" s="2809"/>
      <c r="J502" s="3380"/>
      <c r="K502" s="3381"/>
      <c r="L502" s="3381"/>
      <c r="M502" s="3382"/>
      <c r="T502" s="1390"/>
      <c r="U502" s="871"/>
      <c r="V502" s="871"/>
      <c r="W502" s="871"/>
      <c r="X502" s="871"/>
      <c r="Y502" s="871"/>
      <c r="Z502" s="1385"/>
      <c r="AA502" s="63"/>
      <c r="AB502" s="63"/>
      <c r="AC502" s="63"/>
      <c r="AD502" s="63"/>
      <c r="AE502" s="63"/>
      <c r="AF502" s="63"/>
      <c r="AG502" s="63"/>
      <c r="AH502" s="63"/>
    </row>
    <row r="503" spans="1:34" ht="18" customHeight="1">
      <c r="A503" s="403"/>
      <c r="B503" s="403"/>
      <c r="C503" s="403"/>
      <c r="D503" s="893"/>
      <c r="E503" s="893"/>
      <c r="F503" s="893"/>
      <c r="G503" s="893"/>
      <c r="H503" s="404"/>
      <c r="I503" s="404"/>
      <c r="J503" s="893"/>
      <c r="K503" s="893"/>
      <c r="L503" s="893"/>
      <c r="T503" s="1390"/>
      <c r="U503" s="871"/>
      <c r="V503" s="871"/>
      <c r="W503" s="871"/>
      <c r="X503" s="871"/>
      <c r="Y503" s="871"/>
      <c r="Z503" s="1385"/>
      <c r="AA503" s="63"/>
      <c r="AB503" s="63"/>
      <c r="AC503" s="63"/>
      <c r="AD503" s="63"/>
      <c r="AE503" s="63"/>
      <c r="AF503" s="63"/>
      <c r="AG503" s="63"/>
      <c r="AH503" s="63"/>
    </row>
    <row r="504" spans="1:34" s="141" customFormat="1" ht="19.5" customHeight="1">
      <c r="A504" s="3383" t="s">
        <v>334</v>
      </c>
      <c r="B504" s="3383"/>
      <c r="C504" s="3383"/>
      <c r="D504" s="3383"/>
      <c r="E504" s="3383"/>
      <c r="F504" s="3383"/>
      <c r="G504" s="3383"/>
      <c r="H504" s="3383"/>
      <c r="I504" s="3383"/>
      <c r="J504" s="3383"/>
      <c r="K504" s="3383"/>
      <c r="L504" s="3383"/>
      <c r="M504" s="3383"/>
      <c r="N504" s="3383"/>
      <c r="O504" s="3383"/>
      <c r="P504" s="3383"/>
      <c r="Q504" s="3383"/>
      <c r="R504" s="3383"/>
      <c r="S504" s="3383"/>
      <c r="T504" s="1393"/>
      <c r="U504" s="894"/>
      <c r="V504" s="871"/>
      <c r="W504" s="871"/>
      <c r="X504" s="871"/>
      <c r="Y504" s="871"/>
      <c r="Z504" s="1385"/>
      <c r="AA504" s="895"/>
      <c r="AB504" s="63"/>
      <c r="AC504" s="63"/>
      <c r="AD504" s="63"/>
      <c r="AE504" s="63"/>
      <c r="AF504" s="63"/>
      <c r="AG504" s="63"/>
      <c r="AH504" s="63"/>
    </row>
    <row r="505" spans="1:34" ht="14.25" customHeight="1">
      <c r="A505" s="823"/>
      <c r="B505" s="826"/>
      <c r="C505" s="826"/>
      <c r="D505" s="826"/>
      <c r="E505" s="826"/>
      <c r="F505" s="826"/>
      <c r="G505" s="826"/>
      <c r="H505" s="826"/>
      <c r="I505" s="826"/>
      <c r="J505" s="826"/>
      <c r="K505" s="826"/>
      <c r="L505" s="827"/>
      <c r="M505" s="827"/>
      <c r="N505" s="827"/>
      <c r="O505" s="827"/>
      <c r="T505" s="1390"/>
      <c r="U505" s="871"/>
      <c r="V505" s="871"/>
      <c r="W505" s="871"/>
      <c r="X505" s="871"/>
      <c r="Y505" s="871"/>
      <c r="Z505" s="1385"/>
      <c r="AA505" s="63"/>
      <c r="AB505" s="63"/>
      <c r="AC505" s="63"/>
      <c r="AD505" s="63"/>
      <c r="AE505" s="63"/>
      <c r="AF505" s="63"/>
      <c r="AG505" s="63"/>
      <c r="AH505" s="63"/>
    </row>
    <row r="506" spans="1:34">
      <c r="A506" s="823" t="s">
        <v>3552</v>
      </c>
      <c r="B506" s="826"/>
      <c r="C506" s="826"/>
      <c r="D506" s="826"/>
      <c r="E506" s="826"/>
      <c r="F506" s="826"/>
      <c r="G506" s="826"/>
      <c r="H506" s="826"/>
      <c r="I506" s="826"/>
      <c r="J506" s="826"/>
      <c r="K506" s="826"/>
      <c r="L506" s="827"/>
      <c r="M506" s="827"/>
      <c r="N506" s="827"/>
      <c r="O506" s="827"/>
      <c r="P506" t="str">
        <f>IFERROR(VLOOKUP(M500,#REF!,2,0),"")</f>
        <v/>
      </c>
      <c r="T506" s="1390"/>
      <c r="U506" s="871"/>
      <c r="V506" s="871"/>
      <c r="W506" s="871"/>
      <c r="X506" s="871"/>
      <c r="Y506" s="871"/>
      <c r="Z506" s="1385"/>
      <c r="AA506" s="63"/>
      <c r="AB506" s="63"/>
      <c r="AC506" s="63"/>
      <c r="AD506" s="63"/>
      <c r="AE506" s="63"/>
      <c r="AF506" s="63"/>
      <c r="AG506" s="63"/>
      <c r="AH506" s="63"/>
    </row>
    <row r="507" spans="1:34" ht="20.25" customHeight="1">
      <c r="A507" s="2754"/>
      <c r="B507" s="2756"/>
      <c r="C507" s="2784" t="s">
        <v>337</v>
      </c>
      <c r="D507" s="2785"/>
      <c r="E507" s="2785"/>
      <c r="F507" s="2785"/>
      <c r="G507" s="2785"/>
      <c r="H507" s="2786"/>
      <c r="I507" s="2784" t="s">
        <v>3143</v>
      </c>
      <c r="J507" s="2785"/>
      <c r="K507" s="2785"/>
      <c r="L507" s="2785"/>
      <c r="M507" s="2786"/>
      <c r="T507" s="1390"/>
      <c r="U507" s="871"/>
      <c r="V507" s="871"/>
      <c r="W507" s="871"/>
      <c r="X507" s="871"/>
      <c r="Y507" s="871"/>
      <c r="Z507" s="1385"/>
      <c r="AA507" s="63"/>
      <c r="AB507" s="63"/>
      <c r="AC507" s="63"/>
      <c r="AD507" s="63"/>
      <c r="AE507" s="63"/>
      <c r="AF507" s="63"/>
      <c r="AG507" s="63"/>
      <c r="AH507" s="63"/>
    </row>
    <row r="508" spans="1:34" ht="20.100000000000001" customHeight="1">
      <c r="A508" s="3390" t="s">
        <v>122</v>
      </c>
      <c r="B508" s="3391"/>
      <c r="C508" s="3392" t="str">
        <f ca="1">報6!C508</f>
        <v/>
      </c>
      <c r="D508" s="3393"/>
      <c r="E508" s="3393"/>
      <c r="F508" s="3393"/>
      <c r="G508" s="2792" t="s">
        <v>3165</v>
      </c>
      <c r="H508" s="3090"/>
      <c r="I508" s="3156" t="str">
        <f ca="1">報6!I508</f>
        <v/>
      </c>
      <c r="J508" s="3096"/>
      <c r="K508" s="3096"/>
      <c r="L508" s="2792" t="s">
        <v>3142</v>
      </c>
      <c r="M508" s="2015" t="str">
        <f>報6!N508</f>
        <v>　</v>
      </c>
      <c r="T508" s="1390"/>
      <c r="U508" s="871"/>
      <c r="V508" s="871"/>
      <c r="W508" s="871"/>
      <c r="X508" s="871"/>
      <c r="Y508" s="871"/>
      <c r="Z508" s="1385"/>
      <c r="AA508" s="63"/>
      <c r="AB508" s="63"/>
      <c r="AC508" s="63"/>
      <c r="AD508" s="63"/>
      <c r="AE508" s="63"/>
      <c r="AF508" s="63"/>
      <c r="AG508" s="63"/>
      <c r="AH508" s="63"/>
    </row>
    <row r="509" spans="1:34" ht="22.15" customHeight="1">
      <c r="A509" s="2753">
        <f>IF(計1!$D$28="","",計1!$D$28-1)</f>
        <v>2025</v>
      </c>
      <c r="B509" s="2756"/>
      <c r="C509" s="3394"/>
      <c r="D509" s="3395"/>
      <c r="E509" s="3395"/>
      <c r="F509" s="3395"/>
      <c r="G509" s="3158"/>
      <c r="H509" s="3396"/>
      <c r="I509" s="3157"/>
      <c r="J509" s="3097"/>
      <c r="K509" s="3097"/>
      <c r="L509" s="3158"/>
      <c r="M509" s="2020"/>
      <c r="N509" s="827"/>
      <c r="O509" s="827"/>
      <c r="P509" s="827"/>
      <c r="Q509" s="827"/>
      <c r="R509" s="827"/>
      <c r="S509" s="827"/>
      <c r="T509" s="1394"/>
      <c r="U509" s="889"/>
      <c r="V509" s="871"/>
      <c r="W509" s="871"/>
      <c r="X509" s="871"/>
      <c r="Y509" s="871"/>
      <c r="Z509" s="1385"/>
      <c r="AA509" s="63"/>
      <c r="AB509" s="63"/>
      <c r="AC509" s="63"/>
      <c r="AD509" s="63"/>
      <c r="AE509" s="63"/>
      <c r="AF509" s="63"/>
      <c r="AG509" s="63"/>
      <c r="AH509" s="63"/>
    </row>
    <row r="510" spans="1:34" ht="22.15" customHeight="1">
      <c r="A510" s="2772" t="s">
        <v>4155</v>
      </c>
      <c r="B510" s="3397"/>
      <c r="C510" s="3398"/>
      <c r="D510" s="3399"/>
      <c r="E510" s="3399"/>
      <c r="F510" s="3399"/>
      <c r="G510" s="2792" t="s">
        <v>3165</v>
      </c>
      <c r="H510" s="3090"/>
      <c r="I510" s="3372"/>
      <c r="J510" s="3373"/>
      <c r="K510" s="3373"/>
      <c r="L510" s="2792" t="s">
        <v>3142</v>
      </c>
      <c r="M510" s="2015" t="str">
        <f>IF(OR(I510=0,I510=""),"",M508)</f>
        <v/>
      </c>
      <c r="N510" s="827"/>
      <c r="O510" s="827"/>
      <c r="P510" s="827"/>
      <c r="Q510" s="827"/>
      <c r="R510" s="827"/>
      <c r="S510" s="827"/>
      <c r="T510" s="1394"/>
      <c r="U510" s="889"/>
      <c r="V510" s="871"/>
      <c r="W510" s="871"/>
      <c r="X510" s="871"/>
      <c r="Y510" s="871"/>
      <c r="Z510" s="1385"/>
      <c r="AA510" s="63"/>
      <c r="AB510" s="63"/>
      <c r="AC510" s="63"/>
      <c r="AD510" s="63"/>
      <c r="AE510" s="63"/>
      <c r="AF510" s="63"/>
      <c r="AG510" s="63"/>
      <c r="AH510" s="63"/>
    </row>
    <row r="511" spans="1:34" ht="22.15" customHeight="1">
      <c r="A511" s="3377">
        <f>IF(計1!$D$28="","",計1!$G$28)</f>
        <v>2027</v>
      </c>
      <c r="B511" s="3164"/>
      <c r="C511" s="3400"/>
      <c r="D511" s="3401"/>
      <c r="E511" s="3401"/>
      <c r="F511" s="3401"/>
      <c r="G511" s="3376"/>
      <c r="H511" s="3402"/>
      <c r="I511" s="3374"/>
      <c r="J511" s="3375"/>
      <c r="K511" s="3375"/>
      <c r="L511" s="3376"/>
      <c r="M511" s="2789"/>
      <c r="T511" s="1390"/>
      <c r="U511" s="871"/>
      <c r="V511" s="871"/>
      <c r="W511" s="871"/>
      <c r="X511" s="871"/>
      <c r="Y511" s="871"/>
      <c r="Z511" s="1385"/>
      <c r="AA511" s="63"/>
      <c r="AB511" s="63"/>
      <c r="AC511" s="63"/>
      <c r="AD511" s="63"/>
      <c r="AE511" s="63"/>
      <c r="AF511" s="63"/>
      <c r="AG511" s="63"/>
      <c r="AH511" s="63"/>
    </row>
    <row r="512" spans="1:34" ht="22.15" customHeight="1">
      <c r="A512" s="897"/>
      <c r="B512" s="898" t="s">
        <v>348</v>
      </c>
      <c r="C512" s="899"/>
      <c r="D512" s="3378" t="str">
        <f ca="1">IF(OR(C508=0,C510=""),"",INT((C508-C510)/C508*10000)/100)</f>
        <v/>
      </c>
      <c r="E512" s="3379"/>
      <c r="F512" s="3379"/>
      <c r="G512" s="3385" t="s">
        <v>134</v>
      </c>
      <c r="H512" s="3386"/>
      <c r="I512" s="3387" t="str">
        <f ca="1">IF(OR(I508=0,I510=""),"",INT((I508-I510)/I508*10000)/100)</f>
        <v/>
      </c>
      <c r="J512" s="3388"/>
      <c r="K512" s="3388"/>
      <c r="L512" s="3379" t="s">
        <v>306</v>
      </c>
      <c r="M512" s="3389"/>
      <c r="T512" s="1390"/>
      <c r="U512" s="871"/>
      <c r="V512" s="871"/>
      <c r="W512" s="871"/>
      <c r="X512" s="871"/>
      <c r="Y512" s="871"/>
      <c r="Z512" s="1385"/>
      <c r="AA512" s="63"/>
      <c r="AB512" s="63"/>
      <c r="AC512" s="63"/>
      <c r="AD512" s="63"/>
      <c r="AE512" s="63"/>
      <c r="AF512" s="63"/>
      <c r="AG512" s="63"/>
      <c r="AH512" s="63"/>
    </row>
    <row r="513" spans="1:34" ht="30" customHeight="1">
      <c r="A513" s="1387"/>
      <c r="B513" s="1387"/>
      <c r="C513" s="1388"/>
      <c r="D513" s="1388"/>
      <c r="E513" s="1388"/>
      <c r="F513" s="1388"/>
      <c r="G513" s="1388"/>
      <c r="H513" s="1388"/>
      <c r="I513" s="1388"/>
      <c r="J513" s="1388"/>
      <c r="K513" s="1388"/>
      <c r="L513" s="1388"/>
      <c r="M513" s="1388"/>
      <c r="N513" s="3384"/>
      <c r="O513" s="3384"/>
      <c r="P513" s="1389"/>
      <c r="Q513" s="1390"/>
      <c r="R513" s="1390"/>
      <c r="S513" s="1390"/>
      <c r="T513" s="1390"/>
      <c r="U513" s="871"/>
      <c r="V513" s="871"/>
      <c r="W513" s="871"/>
      <c r="X513" s="871"/>
      <c r="Y513" s="871"/>
      <c r="Z513" s="871"/>
      <c r="AA513" s="63"/>
      <c r="AB513" s="63"/>
      <c r="AC513" s="63"/>
      <c r="AD513" s="63"/>
      <c r="AE513" s="63"/>
      <c r="AF513" s="63"/>
      <c r="AG513" s="63"/>
      <c r="AH513" s="63"/>
    </row>
    <row r="514" spans="1:34">
      <c r="A514" s="616" t="s">
        <v>317</v>
      </c>
      <c r="B514" s="379"/>
      <c r="C514" s="379"/>
      <c r="D514" s="379"/>
      <c r="E514" s="379"/>
      <c r="F514" s="379"/>
      <c r="G514" s="379"/>
      <c r="H514" s="379"/>
      <c r="I514" s="379"/>
      <c r="J514" s="379"/>
      <c r="K514" s="379"/>
      <c r="L514" s="379"/>
      <c r="M514" s="379"/>
      <c r="N514" s="379"/>
      <c r="O514" s="379"/>
      <c r="T514" s="1390" t="str">
        <f>"個別票"&amp;U514</f>
        <v>個別票28</v>
      </c>
      <c r="U514" s="871">
        <f>U495+1</f>
        <v>28</v>
      </c>
      <c r="V514" s="871"/>
      <c r="W514" s="871"/>
      <c r="X514" s="871"/>
      <c r="Y514" s="871"/>
      <c r="Z514" s="871"/>
      <c r="AA514" s="63"/>
      <c r="AB514" s="63"/>
      <c r="AC514" s="63"/>
      <c r="AD514" s="63"/>
      <c r="AE514" s="63"/>
      <c r="AF514" s="63"/>
      <c r="AG514" s="63"/>
      <c r="AH514" s="63"/>
    </row>
    <row r="515" spans="1:34">
      <c r="A515" s="379" t="s">
        <v>336</v>
      </c>
      <c r="B515" s="619"/>
      <c r="C515" s="619"/>
      <c r="D515" s="619"/>
      <c r="E515" s="619"/>
      <c r="F515" s="619"/>
      <c r="G515" s="619"/>
      <c r="H515" s="619"/>
      <c r="I515" s="619"/>
      <c r="J515" s="619"/>
      <c r="K515" s="619"/>
      <c r="L515" s="619"/>
      <c r="M515" s="619"/>
      <c r="N515" s="379"/>
      <c r="O515" s="379"/>
      <c r="T515" s="1390"/>
      <c r="U515" s="871"/>
      <c r="V515" s="871"/>
      <c r="W515" s="871"/>
      <c r="X515" s="871"/>
      <c r="Y515" s="871"/>
      <c r="Z515" s="871"/>
      <c r="AA515" s="63"/>
      <c r="AB515" s="63"/>
      <c r="AC515" s="63"/>
      <c r="AD515" s="63"/>
      <c r="AE515" s="63"/>
      <c r="AF515" s="63"/>
      <c r="AG515" s="63"/>
      <c r="AH515" s="63"/>
    </row>
    <row r="516" spans="1:34" ht="22.5" customHeight="1">
      <c r="A516" s="3403" t="s">
        <v>335</v>
      </c>
      <c r="B516" s="3403"/>
      <c r="C516" s="3403"/>
      <c r="D516" s="3403"/>
      <c r="E516" s="3403"/>
      <c r="F516" s="3403"/>
      <c r="G516" s="3403"/>
      <c r="H516" s="3403"/>
      <c r="I516" s="3403"/>
      <c r="J516" s="3403"/>
      <c r="K516" s="3403"/>
      <c r="L516" s="3403"/>
      <c r="M516" s="3403"/>
      <c r="N516" s="3403"/>
      <c r="O516" s="3403"/>
      <c r="P516" s="3403"/>
      <c r="Q516" s="3403"/>
      <c r="R516" s="3403"/>
      <c r="S516" s="3403"/>
      <c r="T516" s="1390"/>
      <c r="U516" s="871"/>
      <c r="V516" s="871"/>
      <c r="W516" s="871"/>
      <c r="X516" s="871"/>
      <c r="Y516" s="871"/>
      <c r="Z516" s="1385"/>
      <c r="AA516" s="63"/>
      <c r="AB516" s="63"/>
      <c r="AC516" s="63"/>
      <c r="AD516" s="63"/>
      <c r="AE516" s="63"/>
      <c r="AF516" s="63"/>
      <c r="AG516" s="63"/>
      <c r="AH516" s="63"/>
    </row>
    <row r="517" spans="1:34" ht="18" customHeight="1">
      <c r="A517" s="858" t="s">
        <v>147</v>
      </c>
      <c r="B517" s="619"/>
      <c r="C517" s="619"/>
      <c r="D517" s="619"/>
      <c r="E517" s="619"/>
      <c r="F517" s="619"/>
      <c r="G517" s="619"/>
      <c r="H517" s="619"/>
      <c r="I517" s="619"/>
      <c r="J517" s="619"/>
      <c r="K517" s="619"/>
      <c r="L517" s="619"/>
      <c r="M517" s="619"/>
      <c r="N517" s="379"/>
      <c r="O517" s="379"/>
      <c r="T517" s="1390"/>
      <c r="U517" s="871"/>
      <c r="V517" s="871"/>
      <c r="W517" s="871"/>
      <c r="X517" s="871"/>
      <c r="Y517" s="871"/>
      <c r="Z517" s="1385"/>
      <c r="AA517" s="63"/>
      <c r="AB517" s="63"/>
      <c r="AC517" s="63"/>
      <c r="AD517" s="63"/>
      <c r="AE517" s="63"/>
      <c r="AF517" s="63"/>
      <c r="AG517" s="63"/>
      <c r="AH517" s="63"/>
    </row>
    <row r="518" spans="1:34" ht="39.950000000000003" customHeight="1">
      <c r="A518" s="3404" t="s">
        <v>148</v>
      </c>
      <c r="B518" s="3405"/>
      <c r="C518" s="3406"/>
      <c r="D518" s="3407" t="str">
        <f>報6!D519</f>
        <v>事業所名を入力28</v>
      </c>
      <c r="E518" s="3408"/>
      <c r="F518" s="3408"/>
      <c r="G518" s="3408"/>
      <c r="H518" s="3408"/>
      <c r="I518" s="3408"/>
      <c r="J518" s="3408"/>
      <c r="K518" s="3408"/>
      <c r="L518" s="3408"/>
      <c r="M518" s="3408"/>
      <c r="N518" s="3408"/>
      <c r="O518" s="3408"/>
      <c r="P518" s="3408"/>
      <c r="Q518" s="3408"/>
      <c r="R518" s="3408"/>
      <c r="S518" s="3409"/>
      <c r="T518" s="1391"/>
      <c r="U518" s="1395"/>
      <c r="V518" s="871"/>
      <c r="W518" s="871"/>
      <c r="X518" s="871"/>
      <c r="Y518" s="871"/>
      <c r="Z518" s="1385"/>
      <c r="AA518" s="63"/>
      <c r="AB518" s="63"/>
      <c r="AC518" s="63"/>
      <c r="AD518" s="63"/>
      <c r="AE518" s="63"/>
      <c r="AF518" s="63"/>
      <c r="AG518" s="63"/>
      <c r="AH518" s="63"/>
    </row>
    <row r="519" spans="1:34" ht="39.950000000000003" customHeight="1">
      <c r="A519" s="3072" t="s">
        <v>149</v>
      </c>
      <c r="B519" s="3410"/>
      <c r="C519" s="3411"/>
      <c r="D519" s="2820"/>
      <c r="E519" s="2821"/>
      <c r="F519" s="2821"/>
      <c r="G519" s="2821"/>
      <c r="H519" s="2821"/>
      <c r="I519" s="2821"/>
      <c r="J519" s="2821"/>
      <c r="K519" s="2821"/>
      <c r="L519" s="2821"/>
      <c r="M519" s="2821"/>
      <c r="N519" s="2821"/>
      <c r="O519" s="2821"/>
      <c r="P519" s="2821"/>
      <c r="Q519" s="2821"/>
      <c r="R519" s="2821"/>
      <c r="S519" s="2822"/>
      <c r="T519" s="1391"/>
      <c r="U519" s="1395"/>
      <c r="V519" s="871"/>
      <c r="W519" s="871"/>
      <c r="X519" s="871"/>
      <c r="Y519" s="871"/>
      <c r="Z519" s="1385"/>
      <c r="AA519" s="63"/>
      <c r="AB519" s="63"/>
      <c r="AC519" s="63"/>
      <c r="AD519" s="63"/>
      <c r="AE519" s="63"/>
      <c r="AF519" s="63"/>
      <c r="AG519" s="63"/>
      <c r="AH519" s="63"/>
    </row>
    <row r="520" spans="1:34" ht="27" customHeight="1">
      <c r="A520" s="3052" t="s">
        <v>150</v>
      </c>
      <c r="B520" s="3053"/>
      <c r="C520" s="3054"/>
      <c r="D520" s="3412"/>
      <c r="E520" s="3413"/>
      <c r="F520" s="3413"/>
      <c r="G520" s="877" t="s">
        <v>171</v>
      </c>
      <c r="H520" s="2808" t="s">
        <v>241</v>
      </c>
      <c r="I520" s="2809"/>
      <c r="J520" s="3414" t="str">
        <f ca="1">報6!H521</f>
        <v/>
      </c>
      <c r="K520" s="3415"/>
      <c r="L520" s="3415"/>
      <c r="M520" s="877" t="s">
        <v>167</v>
      </c>
      <c r="N520" s="2808" t="s">
        <v>242</v>
      </c>
      <c r="O520" s="2885"/>
      <c r="P520" s="2809"/>
      <c r="Q520" s="3416"/>
      <c r="R520" s="3070"/>
      <c r="S520" s="3071"/>
      <c r="T520" s="1392"/>
      <c r="U520" s="1395"/>
      <c r="V520" s="871"/>
      <c r="W520" s="871"/>
      <c r="X520" s="871"/>
      <c r="Y520" s="871"/>
      <c r="Z520" s="1385"/>
      <c r="AA520" s="63"/>
      <c r="AB520" s="63"/>
      <c r="AC520" s="63"/>
      <c r="AD520" s="63"/>
      <c r="AE520" s="63"/>
      <c r="AF520" s="63"/>
      <c r="AG520" s="63"/>
      <c r="AH520" s="63"/>
    </row>
    <row r="521" spans="1:34" ht="30" customHeight="1">
      <c r="A521" s="3417" t="s">
        <v>3147</v>
      </c>
      <c r="B521" s="3418"/>
      <c r="C521" s="3419"/>
      <c r="D521" s="3380"/>
      <c r="E521" s="3381"/>
      <c r="F521" s="3381"/>
      <c r="G521" s="3382"/>
      <c r="H521" s="2808" t="s">
        <v>153</v>
      </c>
      <c r="I521" s="2809"/>
      <c r="J521" s="3380"/>
      <c r="K521" s="3381"/>
      <c r="L521" s="3381"/>
      <c r="M521" s="3382"/>
      <c r="T521" s="1390"/>
      <c r="U521" s="871"/>
      <c r="V521" s="871"/>
      <c r="W521" s="871"/>
      <c r="X521" s="871"/>
      <c r="Y521" s="871"/>
      <c r="Z521" s="1385"/>
      <c r="AA521" s="63"/>
      <c r="AB521" s="63"/>
      <c r="AC521" s="63"/>
      <c r="AD521" s="63"/>
      <c r="AE521" s="63"/>
      <c r="AF521" s="63"/>
      <c r="AG521" s="63"/>
      <c r="AH521" s="63"/>
    </row>
    <row r="522" spans="1:34" ht="18" customHeight="1">
      <c r="A522" s="403"/>
      <c r="B522" s="403"/>
      <c r="C522" s="403"/>
      <c r="D522" s="893"/>
      <c r="E522" s="893"/>
      <c r="F522" s="893"/>
      <c r="G522" s="893"/>
      <c r="H522" s="404"/>
      <c r="I522" s="404"/>
      <c r="J522" s="893"/>
      <c r="K522" s="893"/>
      <c r="L522" s="893"/>
      <c r="T522" s="1390"/>
      <c r="U522" s="871"/>
      <c r="V522" s="871"/>
      <c r="W522" s="871"/>
      <c r="X522" s="871"/>
      <c r="Y522" s="871"/>
      <c r="Z522" s="1385"/>
      <c r="AA522" s="63"/>
      <c r="AB522" s="63"/>
      <c r="AC522" s="63"/>
      <c r="AD522" s="63"/>
      <c r="AE522" s="63"/>
      <c r="AF522" s="63"/>
      <c r="AG522" s="63"/>
      <c r="AH522" s="63"/>
    </row>
    <row r="523" spans="1:34" s="141" customFormat="1" ht="19.5" customHeight="1">
      <c r="A523" s="3383" t="s">
        <v>334</v>
      </c>
      <c r="B523" s="3383"/>
      <c r="C523" s="3383"/>
      <c r="D523" s="3383"/>
      <c r="E523" s="3383"/>
      <c r="F523" s="3383"/>
      <c r="G523" s="3383"/>
      <c r="H523" s="3383"/>
      <c r="I523" s="3383"/>
      <c r="J523" s="3383"/>
      <c r="K523" s="3383"/>
      <c r="L523" s="3383"/>
      <c r="M523" s="3383"/>
      <c r="N523" s="3383"/>
      <c r="O523" s="3383"/>
      <c r="P523" s="3383"/>
      <c r="Q523" s="3383"/>
      <c r="R523" s="3383"/>
      <c r="S523" s="3383"/>
      <c r="T523" s="1393"/>
      <c r="U523" s="894"/>
      <c r="V523" s="871"/>
      <c r="W523" s="871"/>
      <c r="X523" s="871"/>
      <c r="Y523" s="871"/>
      <c r="Z523" s="1385"/>
      <c r="AA523" s="895"/>
      <c r="AB523" s="63"/>
      <c r="AC523" s="63"/>
      <c r="AD523" s="63"/>
      <c r="AE523" s="63"/>
      <c r="AF523" s="63"/>
      <c r="AG523" s="63"/>
      <c r="AH523" s="63"/>
    </row>
    <row r="524" spans="1:34" ht="14.25" customHeight="1">
      <c r="A524" s="823"/>
      <c r="B524" s="826"/>
      <c r="C524" s="826"/>
      <c r="D524" s="826"/>
      <c r="E524" s="826"/>
      <c r="F524" s="826"/>
      <c r="G524" s="826"/>
      <c r="H524" s="826"/>
      <c r="I524" s="826"/>
      <c r="J524" s="826"/>
      <c r="K524" s="826"/>
      <c r="L524" s="827"/>
      <c r="M524" s="827"/>
      <c r="N524" s="827"/>
      <c r="O524" s="827"/>
      <c r="T524" s="1390"/>
      <c r="U524" s="871"/>
      <c r="V524" s="871"/>
      <c r="W524" s="871"/>
      <c r="X524" s="871"/>
      <c r="Y524" s="871"/>
      <c r="Z524" s="1385"/>
      <c r="AA524" s="63"/>
      <c r="AB524" s="63"/>
      <c r="AC524" s="63"/>
      <c r="AD524" s="63"/>
      <c r="AE524" s="63"/>
      <c r="AF524" s="63"/>
      <c r="AG524" s="63"/>
      <c r="AH524" s="63"/>
    </row>
    <row r="525" spans="1:34">
      <c r="A525" s="823" t="s">
        <v>3552</v>
      </c>
      <c r="B525" s="826"/>
      <c r="C525" s="826"/>
      <c r="D525" s="826"/>
      <c r="E525" s="826"/>
      <c r="F525" s="826"/>
      <c r="G525" s="826"/>
      <c r="H525" s="826"/>
      <c r="I525" s="826"/>
      <c r="J525" s="826"/>
      <c r="K525" s="826"/>
      <c r="L525" s="827"/>
      <c r="M525" s="827"/>
      <c r="N525" s="827"/>
      <c r="O525" s="827"/>
      <c r="P525" t="str">
        <f>IFERROR(VLOOKUP(M519,#REF!,2,0),"")</f>
        <v/>
      </c>
      <c r="T525" s="1390"/>
      <c r="U525" s="871"/>
      <c r="V525" s="871"/>
      <c r="W525" s="871"/>
      <c r="X525" s="871"/>
      <c r="Y525" s="871"/>
      <c r="Z525" s="1385"/>
      <c r="AA525" s="63"/>
      <c r="AB525" s="63"/>
      <c r="AC525" s="63"/>
      <c r="AD525" s="63"/>
      <c r="AE525" s="63"/>
      <c r="AF525" s="63"/>
      <c r="AG525" s="63"/>
      <c r="AH525" s="63"/>
    </row>
    <row r="526" spans="1:34" ht="20.25" customHeight="1">
      <c r="A526" s="2754"/>
      <c r="B526" s="2756"/>
      <c r="C526" s="2784" t="s">
        <v>337</v>
      </c>
      <c r="D526" s="2785"/>
      <c r="E526" s="2785"/>
      <c r="F526" s="2785"/>
      <c r="G526" s="2785"/>
      <c r="H526" s="2786"/>
      <c r="I526" s="2784" t="s">
        <v>3143</v>
      </c>
      <c r="J526" s="2785"/>
      <c r="K526" s="2785"/>
      <c r="L526" s="2785"/>
      <c r="M526" s="2786"/>
      <c r="T526" s="1390"/>
      <c r="U526" s="871"/>
      <c r="V526" s="871"/>
      <c r="W526" s="871"/>
      <c r="X526" s="871"/>
      <c r="Y526" s="871"/>
      <c r="Z526" s="1385"/>
      <c r="AA526" s="63"/>
      <c r="AB526" s="63"/>
      <c r="AC526" s="63"/>
      <c r="AD526" s="63"/>
      <c r="AE526" s="63"/>
      <c r="AF526" s="63"/>
      <c r="AG526" s="63"/>
      <c r="AH526" s="63"/>
    </row>
    <row r="527" spans="1:34" ht="20.100000000000001" customHeight="1">
      <c r="A527" s="3390" t="s">
        <v>122</v>
      </c>
      <c r="B527" s="3391"/>
      <c r="C527" s="3392" t="str">
        <f ca="1">報6!C527</f>
        <v/>
      </c>
      <c r="D527" s="3393"/>
      <c r="E527" s="3393"/>
      <c r="F527" s="3393"/>
      <c r="G527" s="2792" t="s">
        <v>3165</v>
      </c>
      <c r="H527" s="3090"/>
      <c r="I527" s="3156" t="str">
        <f ca="1">報6!I527</f>
        <v/>
      </c>
      <c r="J527" s="3096"/>
      <c r="K527" s="3096"/>
      <c r="L527" s="2792" t="s">
        <v>3142</v>
      </c>
      <c r="M527" s="2015" t="str">
        <f>報6!N527</f>
        <v>　</v>
      </c>
      <c r="T527" s="1390"/>
      <c r="U527" s="871"/>
      <c r="V527" s="871"/>
      <c r="W527" s="871"/>
      <c r="X527" s="871"/>
      <c r="Y527" s="871"/>
      <c r="Z527" s="1385"/>
      <c r="AA527" s="63"/>
      <c r="AB527" s="63"/>
      <c r="AC527" s="63"/>
      <c r="AD527" s="63"/>
      <c r="AE527" s="63"/>
      <c r="AF527" s="63"/>
      <c r="AG527" s="63"/>
      <c r="AH527" s="63"/>
    </row>
    <row r="528" spans="1:34" ht="22.15" customHeight="1">
      <c r="A528" s="2753">
        <f>IF(計1!$D$28="","",計1!$D$28-1)</f>
        <v>2025</v>
      </c>
      <c r="B528" s="2756"/>
      <c r="C528" s="3394"/>
      <c r="D528" s="3395"/>
      <c r="E528" s="3395"/>
      <c r="F528" s="3395"/>
      <c r="G528" s="3158"/>
      <c r="H528" s="3396"/>
      <c r="I528" s="3157"/>
      <c r="J528" s="3097"/>
      <c r="K528" s="3097"/>
      <c r="L528" s="3158"/>
      <c r="M528" s="2020"/>
      <c r="N528" s="827"/>
      <c r="O528" s="827"/>
      <c r="P528" s="827"/>
      <c r="Q528" s="827"/>
      <c r="R528" s="827"/>
      <c r="S528" s="827"/>
      <c r="T528" s="1394"/>
      <c r="U528" s="889"/>
      <c r="V528" s="871"/>
      <c r="W528" s="871"/>
      <c r="X528" s="871"/>
      <c r="Y528" s="871"/>
      <c r="Z528" s="1385"/>
      <c r="AA528" s="63"/>
      <c r="AB528" s="63"/>
      <c r="AC528" s="63"/>
      <c r="AD528" s="63"/>
      <c r="AE528" s="63"/>
      <c r="AF528" s="63"/>
      <c r="AG528" s="63"/>
      <c r="AH528" s="63"/>
    </row>
    <row r="529" spans="1:34" ht="22.15" customHeight="1">
      <c r="A529" s="2772" t="s">
        <v>4155</v>
      </c>
      <c r="B529" s="3397"/>
      <c r="C529" s="3398"/>
      <c r="D529" s="3399"/>
      <c r="E529" s="3399"/>
      <c r="F529" s="3399"/>
      <c r="G529" s="2792" t="s">
        <v>3165</v>
      </c>
      <c r="H529" s="3090"/>
      <c r="I529" s="3372"/>
      <c r="J529" s="3373"/>
      <c r="K529" s="3373"/>
      <c r="L529" s="2792" t="s">
        <v>3142</v>
      </c>
      <c r="M529" s="2015" t="str">
        <f>IF(OR(I529=0,I529=""),"",M527)</f>
        <v/>
      </c>
      <c r="N529" s="827"/>
      <c r="O529" s="827"/>
      <c r="P529" s="827"/>
      <c r="Q529" s="827"/>
      <c r="R529" s="827"/>
      <c r="S529" s="827"/>
      <c r="T529" s="1394"/>
      <c r="U529" s="889"/>
      <c r="V529" s="871"/>
      <c r="W529" s="871"/>
      <c r="X529" s="871"/>
      <c r="Y529" s="871"/>
      <c r="Z529" s="1385"/>
      <c r="AA529" s="63"/>
      <c r="AB529" s="63"/>
      <c r="AC529" s="63"/>
      <c r="AD529" s="63"/>
      <c r="AE529" s="63"/>
      <c r="AF529" s="63"/>
      <c r="AG529" s="63"/>
      <c r="AH529" s="63"/>
    </row>
    <row r="530" spans="1:34" ht="22.15" customHeight="1">
      <c r="A530" s="3377">
        <f>IF(計1!$D$28="","",計1!$G$28)</f>
        <v>2027</v>
      </c>
      <c r="B530" s="3164"/>
      <c r="C530" s="3400"/>
      <c r="D530" s="3401"/>
      <c r="E530" s="3401"/>
      <c r="F530" s="3401"/>
      <c r="G530" s="3376"/>
      <c r="H530" s="3402"/>
      <c r="I530" s="3374"/>
      <c r="J530" s="3375"/>
      <c r="K530" s="3375"/>
      <c r="L530" s="3376"/>
      <c r="M530" s="2789"/>
      <c r="T530" s="1390"/>
      <c r="U530" s="871"/>
      <c r="V530" s="871"/>
      <c r="W530" s="871"/>
      <c r="X530" s="871"/>
      <c r="Y530" s="871"/>
      <c r="Z530" s="1385"/>
      <c r="AA530" s="63"/>
      <c r="AB530" s="63"/>
      <c r="AC530" s="63"/>
      <c r="AD530" s="63"/>
      <c r="AE530" s="63"/>
      <c r="AF530" s="63"/>
      <c r="AG530" s="63"/>
      <c r="AH530" s="63"/>
    </row>
    <row r="531" spans="1:34" ht="22.15" customHeight="1">
      <c r="A531" s="897"/>
      <c r="B531" s="898" t="s">
        <v>348</v>
      </c>
      <c r="C531" s="899"/>
      <c r="D531" s="3378" t="str">
        <f ca="1">IF(OR(C527=0,C529=""),"",INT((C527-C529)/C527*10000)/100)</f>
        <v/>
      </c>
      <c r="E531" s="3379"/>
      <c r="F531" s="3379"/>
      <c r="G531" s="3385" t="s">
        <v>134</v>
      </c>
      <c r="H531" s="3386"/>
      <c r="I531" s="3387" t="str">
        <f ca="1">IF(OR(I527=0,I529=""),"",INT((I527-I529)/I527*10000)/100)</f>
        <v/>
      </c>
      <c r="J531" s="3388"/>
      <c r="K531" s="3388"/>
      <c r="L531" s="3379" t="s">
        <v>306</v>
      </c>
      <c r="M531" s="3389"/>
      <c r="T531" s="1390"/>
      <c r="U531" s="871"/>
      <c r="V531" s="871"/>
      <c r="W531" s="871"/>
      <c r="X531" s="871"/>
      <c r="Y531" s="871"/>
      <c r="Z531" s="1385"/>
      <c r="AA531" s="63"/>
      <c r="AB531" s="63"/>
      <c r="AC531" s="63"/>
      <c r="AD531" s="63"/>
      <c r="AE531" s="63"/>
      <c r="AF531" s="63"/>
      <c r="AG531" s="63"/>
      <c r="AH531" s="63"/>
    </row>
    <row r="532" spans="1:34" ht="30" customHeight="1">
      <c r="A532" s="1387"/>
      <c r="B532" s="1387"/>
      <c r="C532" s="1388"/>
      <c r="D532" s="1388"/>
      <c r="E532" s="1388"/>
      <c r="F532" s="1388"/>
      <c r="G532" s="1388"/>
      <c r="H532" s="1388"/>
      <c r="I532" s="1388"/>
      <c r="J532" s="1388"/>
      <c r="K532" s="1388"/>
      <c r="L532" s="1388"/>
      <c r="M532" s="1388"/>
      <c r="N532" s="3384"/>
      <c r="O532" s="3384"/>
      <c r="P532" s="1389"/>
      <c r="Q532" s="1390"/>
      <c r="R532" s="1390"/>
      <c r="S532" s="1390"/>
      <c r="T532" s="1390"/>
      <c r="U532" s="871"/>
      <c r="V532" s="871"/>
      <c r="W532" s="871"/>
      <c r="X532" s="871"/>
      <c r="Y532" s="871"/>
      <c r="Z532" s="871"/>
      <c r="AA532" s="63"/>
      <c r="AB532" s="63"/>
      <c r="AC532" s="63"/>
      <c r="AD532" s="63"/>
      <c r="AE532" s="63"/>
      <c r="AF532" s="63"/>
      <c r="AG532" s="63"/>
      <c r="AH532" s="63"/>
    </row>
    <row r="533" spans="1:34">
      <c r="A533" s="616" t="s">
        <v>317</v>
      </c>
      <c r="B533" s="379"/>
      <c r="C533" s="379"/>
      <c r="D533" s="379"/>
      <c r="E533" s="379"/>
      <c r="F533" s="379"/>
      <c r="G533" s="379"/>
      <c r="H533" s="379"/>
      <c r="I533" s="379"/>
      <c r="J533" s="379"/>
      <c r="K533" s="379"/>
      <c r="L533" s="379"/>
      <c r="M533" s="379"/>
      <c r="N533" s="379"/>
      <c r="O533" s="379"/>
      <c r="T533" s="1390" t="str">
        <f>"個別票"&amp;U533</f>
        <v>個別票29</v>
      </c>
      <c r="U533" s="871">
        <f>U514+1</f>
        <v>29</v>
      </c>
      <c r="V533" s="871"/>
      <c r="W533" s="871"/>
      <c r="X533" s="871"/>
      <c r="Y533" s="871"/>
      <c r="Z533" s="871"/>
      <c r="AA533" s="63"/>
      <c r="AB533" s="63"/>
      <c r="AC533" s="63"/>
      <c r="AD533" s="63"/>
      <c r="AE533" s="63"/>
      <c r="AF533" s="63"/>
      <c r="AG533" s="63"/>
      <c r="AH533" s="63"/>
    </row>
    <row r="534" spans="1:34">
      <c r="A534" s="379" t="s">
        <v>336</v>
      </c>
      <c r="B534" s="619"/>
      <c r="C534" s="619"/>
      <c r="D534" s="619"/>
      <c r="E534" s="619"/>
      <c r="F534" s="619"/>
      <c r="G534" s="619"/>
      <c r="H534" s="619"/>
      <c r="I534" s="619"/>
      <c r="J534" s="619"/>
      <c r="K534" s="619"/>
      <c r="L534" s="619"/>
      <c r="M534" s="619"/>
      <c r="N534" s="379"/>
      <c r="O534" s="379"/>
      <c r="T534" s="1390"/>
      <c r="U534" s="871"/>
      <c r="V534" s="871"/>
      <c r="W534" s="871"/>
      <c r="X534" s="871"/>
      <c r="Y534" s="871"/>
      <c r="Z534" s="871"/>
      <c r="AA534" s="63"/>
      <c r="AB534" s="63"/>
      <c r="AC534" s="63"/>
      <c r="AD534" s="63"/>
      <c r="AE534" s="63"/>
      <c r="AF534" s="63"/>
      <c r="AG534" s="63"/>
      <c r="AH534" s="63"/>
    </row>
    <row r="535" spans="1:34" ht="22.5" customHeight="1">
      <c r="A535" s="3403" t="s">
        <v>335</v>
      </c>
      <c r="B535" s="3403"/>
      <c r="C535" s="3403"/>
      <c r="D535" s="3403"/>
      <c r="E535" s="3403"/>
      <c r="F535" s="3403"/>
      <c r="G535" s="3403"/>
      <c r="H535" s="3403"/>
      <c r="I535" s="3403"/>
      <c r="J535" s="3403"/>
      <c r="K535" s="3403"/>
      <c r="L535" s="3403"/>
      <c r="M535" s="3403"/>
      <c r="N535" s="3403"/>
      <c r="O535" s="3403"/>
      <c r="P535" s="3403"/>
      <c r="Q535" s="3403"/>
      <c r="R535" s="3403"/>
      <c r="S535" s="3403"/>
      <c r="T535" s="1390"/>
      <c r="U535" s="871"/>
      <c r="V535" s="871"/>
      <c r="W535" s="871"/>
      <c r="X535" s="871"/>
      <c r="Y535" s="871"/>
      <c r="Z535" s="1385"/>
      <c r="AA535" s="63"/>
      <c r="AB535" s="63"/>
      <c r="AC535" s="63"/>
      <c r="AD535" s="63"/>
      <c r="AE535" s="63"/>
      <c r="AF535" s="63"/>
      <c r="AG535" s="63"/>
      <c r="AH535" s="63"/>
    </row>
    <row r="536" spans="1:34" ht="18" customHeight="1">
      <c r="A536" s="858" t="s">
        <v>147</v>
      </c>
      <c r="B536" s="619"/>
      <c r="C536" s="619"/>
      <c r="D536" s="619"/>
      <c r="E536" s="619"/>
      <c r="F536" s="619"/>
      <c r="G536" s="619"/>
      <c r="H536" s="619"/>
      <c r="I536" s="619"/>
      <c r="J536" s="619"/>
      <c r="K536" s="619"/>
      <c r="L536" s="619"/>
      <c r="M536" s="619"/>
      <c r="N536" s="379"/>
      <c r="O536" s="379"/>
      <c r="T536" s="1390"/>
      <c r="U536" s="871"/>
      <c r="V536" s="871"/>
      <c r="W536" s="871"/>
      <c r="X536" s="871"/>
      <c r="Y536" s="871"/>
      <c r="Z536" s="1385"/>
      <c r="AA536" s="63"/>
      <c r="AB536" s="63"/>
      <c r="AC536" s="63"/>
      <c r="AD536" s="63"/>
      <c r="AE536" s="63"/>
      <c r="AF536" s="63"/>
      <c r="AG536" s="63"/>
      <c r="AH536" s="63"/>
    </row>
    <row r="537" spans="1:34" ht="39.950000000000003" customHeight="1">
      <c r="A537" s="3404" t="s">
        <v>148</v>
      </c>
      <c r="B537" s="3405"/>
      <c r="C537" s="3406"/>
      <c r="D537" s="3407" t="str">
        <f>報6!D538</f>
        <v>事業所名を入力29</v>
      </c>
      <c r="E537" s="3408"/>
      <c r="F537" s="3408"/>
      <c r="G537" s="3408"/>
      <c r="H537" s="3408"/>
      <c r="I537" s="3408"/>
      <c r="J537" s="3408"/>
      <c r="K537" s="3408"/>
      <c r="L537" s="3408"/>
      <c r="M537" s="3408"/>
      <c r="N537" s="3408"/>
      <c r="O537" s="3408"/>
      <c r="P537" s="3408"/>
      <c r="Q537" s="3408"/>
      <c r="R537" s="3408"/>
      <c r="S537" s="3409"/>
      <c r="T537" s="1391"/>
      <c r="U537" s="1395"/>
      <c r="V537" s="871"/>
      <c r="W537" s="871"/>
      <c r="X537" s="871"/>
      <c r="Y537" s="871"/>
      <c r="Z537" s="1385"/>
      <c r="AA537" s="63"/>
      <c r="AB537" s="63"/>
      <c r="AC537" s="63"/>
      <c r="AD537" s="63"/>
      <c r="AE537" s="63"/>
      <c r="AF537" s="63"/>
      <c r="AG537" s="63"/>
      <c r="AH537" s="63"/>
    </row>
    <row r="538" spans="1:34" ht="39.950000000000003" customHeight="1">
      <c r="A538" s="3072" t="s">
        <v>149</v>
      </c>
      <c r="B538" s="3410"/>
      <c r="C538" s="3411"/>
      <c r="D538" s="2820"/>
      <c r="E538" s="2821"/>
      <c r="F538" s="2821"/>
      <c r="G538" s="2821"/>
      <c r="H538" s="2821"/>
      <c r="I538" s="2821"/>
      <c r="J538" s="2821"/>
      <c r="K538" s="2821"/>
      <c r="L538" s="2821"/>
      <c r="M538" s="2821"/>
      <c r="N538" s="2821"/>
      <c r="O538" s="2821"/>
      <c r="P538" s="2821"/>
      <c r="Q538" s="2821"/>
      <c r="R538" s="2821"/>
      <c r="S538" s="2822"/>
      <c r="T538" s="1391"/>
      <c r="U538" s="1395"/>
      <c r="V538" s="871"/>
      <c r="W538" s="871"/>
      <c r="X538" s="871"/>
      <c r="Y538" s="871"/>
      <c r="Z538" s="1385"/>
      <c r="AA538" s="63"/>
      <c r="AB538" s="63"/>
      <c r="AC538" s="63"/>
      <c r="AD538" s="63"/>
      <c r="AE538" s="63"/>
      <c r="AF538" s="63"/>
      <c r="AG538" s="63"/>
      <c r="AH538" s="63"/>
    </row>
    <row r="539" spans="1:34" ht="27" customHeight="1">
      <c r="A539" s="3052" t="s">
        <v>150</v>
      </c>
      <c r="B539" s="3053"/>
      <c r="C539" s="3054"/>
      <c r="D539" s="3412"/>
      <c r="E539" s="3413"/>
      <c r="F539" s="3413"/>
      <c r="G539" s="877" t="s">
        <v>171</v>
      </c>
      <c r="H539" s="2808" t="s">
        <v>241</v>
      </c>
      <c r="I539" s="2809"/>
      <c r="J539" s="3414" t="str">
        <f ca="1">報6!H540</f>
        <v/>
      </c>
      <c r="K539" s="3415"/>
      <c r="L539" s="3415"/>
      <c r="M539" s="877" t="s">
        <v>167</v>
      </c>
      <c r="N539" s="2808" t="s">
        <v>242</v>
      </c>
      <c r="O539" s="2885"/>
      <c r="P539" s="2809"/>
      <c r="Q539" s="3416"/>
      <c r="R539" s="3070"/>
      <c r="S539" s="3071"/>
      <c r="T539" s="1392"/>
      <c r="U539" s="1395"/>
      <c r="V539" s="871"/>
      <c r="W539" s="871"/>
      <c r="X539" s="871"/>
      <c r="Y539" s="871"/>
      <c r="Z539" s="1385"/>
      <c r="AA539" s="63"/>
      <c r="AB539" s="63"/>
      <c r="AC539" s="63"/>
      <c r="AD539" s="63"/>
      <c r="AE539" s="63"/>
      <c r="AF539" s="63"/>
      <c r="AG539" s="63"/>
      <c r="AH539" s="63"/>
    </row>
    <row r="540" spans="1:34" ht="30" customHeight="1">
      <c r="A540" s="3417" t="s">
        <v>3147</v>
      </c>
      <c r="B540" s="3418"/>
      <c r="C540" s="3419"/>
      <c r="D540" s="3380"/>
      <c r="E540" s="3381"/>
      <c r="F540" s="3381"/>
      <c r="G540" s="3382"/>
      <c r="H540" s="2808" t="s">
        <v>153</v>
      </c>
      <c r="I540" s="2809"/>
      <c r="J540" s="3380"/>
      <c r="K540" s="3381"/>
      <c r="L540" s="3381"/>
      <c r="M540" s="3382"/>
      <c r="T540" s="1390"/>
      <c r="U540" s="871"/>
      <c r="V540" s="871"/>
      <c r="W540" s="871"/>
      <c r="X540" s="871"/>
      <c r="Y540" s="871"/>
      <c r="Z540" s="1385"/>
      <c r="AA540" s="63"/>
      <c r="AB540" s="63"/>
      <c r="AC540" s="63"/>
      <c r="AD540" s="63"/>
      <c r="AE540" s="63"/>
      <c r="AF540" s="63"/>
      <c r="AG540" s="63"/>
      <c r="AH540" s="63"/>
    </row>
    <row r="541" spans="1:34" ht="18" customHeight="1">
      <c r="A541" s="403"/>
      <c r="B541" s="403"/>
      <c r="C541" s="403"/>
      <c r="D541" s="893"/>
      <c r="E541" s="893"/>
      <c r="F541" s="893"/>
      <c r="G541" s="893"/>
      <c r="H541" s="404"/>
      <c r="I541" s="404"/>
      <c r="J541" s="893"/>
      <c r="K541" s="893"/>
      <c r="L541" s="893"/>
      <c r="T541" s="1390"/>
      <c r="U541" s="871"/>
      <c r="V541" s="871"/>
      <c r="W541" s="871"/>
      <c r="X541" s="871"/>
      <c r="Y541" s="871"/>
      <c r="Z541" s="1385"/>
      <c r="AA541" s="63"/>
      <c r="AB541" s="63"/>
      <c r="AC541" s="63"/>
      <c r="AD541" s="63"/>
      <c r="AE541" s="63"/>
      <c r="AF541" s="63"/>
      <c r="AG541" s="63"/>
      <c r="AH541" s="63"/>
    </row>
    <row r="542" spans="1:34" s="141" customFormat="1" ht="19.5" customHeight="1">
      <c r="A542" s="3383" t="s">
        <v>334</v>
      </c>
      <c r="B542" s="3383"/>
      <c r="C542" s="3383"/>
      <c r="D542" s="3383"/>
      <c r="E542" s="3383"/>
      <c r="F542" s="3383"/>
      <c r="G542" s="3383"/>
      <c r="H542" s="3383"/>
      <c r="I542" s="3383"/>
      <c r="J542" s="3383"/>
      <c r="K542" s="3383"/>
      <c r="L542" s="3383"/>
      <c r="M542" s="3383"/>
      <c r="N542" s="3383"/>
      <c r="O542" s="3383"/>
      <c r="P542" s="3383"/>
      <c r="Q542" s="3383"/>
      <c r="R542" s="3383"/>
      <c r="S542" s="3383"/>
      <c r="T542" s="1393"/>
      <c r="U542" s="894"/>
      <c r="V542" s="871"/>
      <c r="W542" s="871"/>
      <c r="X542" s="871"/>
      <c r="Y542" s="871"/>
      <c r="Z542" s="1385"/>
      <c r="AA542" s="895"/>
      <c r="AB542" s="63"/>
      <c r="AC542" s="63"/>
      <c r="AD542" s="63"/>
      <c r="AE542" s="63"/>
      <c r="AF542" s="63"/>
      <c r="AG542" s="63"/>
      <c r="AH542" s="63"/>
    </row>
    <row r="543" spans="1:34" ht="14.25" customHeight="1">
      <c r="A543" s="823"/>
      <c r="B543" s="826"/>
      <c r="C543" s="826"/>
      <c r="D543" s="826"/>
      <c r="E543" s="826"/>
      <c r="F543" s="826"/>
      <c r="G543" s="826"/>
      <c r="H543" s="826"/>
      <c r="I543" s="826"/>
      <c r="J543" s="826"/>
      <c r="K543" s="826"/>
      <c r="L543" s="827"/>
      <c r="M543" s="827"/>
      <c r="N543" s="827"/>
      <c r="O543" s="827"/>
      <c r="T543" s="1390"/>
      <c r="U543" s="871"/>
      <c r="V543" s="871"/>
      <c r="W543" s="871"/>
      <c r="X543" s="871"/>
      <c r="Y543" s="871"/>
      <c r="Z543" s="1385"/>
      <c r="AA543" s="63"/>
      <c r="AB543" s="63"/>
      <c r="AC543" s="63"/>
      <c r="AD543" s="63"/>
      <c r="AE543" s="63"/>
      <c r="AF543" s="63"/>
      <c r="AG543" s="63"/>
      <c r="AH543" s="63"/>
    </row>
    <row r="544" spans="1:34">
      <c r="A544" s="823" t="s">
        <v>3552</v>
      </c>
      <c r="B544" s="826"/>
      <c r="C544" s="826"/>
      <c r="D544" s="826"/>
      <c r="E544" s="826"/>
      <c r="F544" s="826"/>
      <c r="G544" s="826"/>
      <c r="H544" s="826"/>
      <c r="I544" s="826"/>
      <c r="J544" s="826"/>
      <c r="K544" s="826"/>
      <c r="L544" s="827"/>
      <c r="M544" s="827"/>
      <c r="N544" s="827"/>
      <c r="O544" s="827"/>
      <c r="P544" t="str">
        <f>IFERROR(VLOOKUP(M538,#REF!,2,0),"")</f>
        <v/>
      </c>
      <c r="T544" s="1390"/>
      <c r="U544" s="871"/>
      <c r="V544" s="871"/>
      <c r="W544" s="871"/>
      <c r="X544" s="871"/>
      <c r="Y544" s="871"/>
      <c r="Z544" s="1385"/>
      <c r="AA544" s="63"/>
      <c r="AB544" s="63"/>
      <c r="AC544" s="63"/>
      <c r="AD544" s="63"/>
      <c r="AE544" s="63"/>
      <c r="AF544" s="63"/>
      <c r="AG544" s="63"/>
      <c r="AH544" s="63"/>
    </row>
    <row r="545" spans="1:34" ht="20.25" customHeight="1">
      <c r="A545" s="2754"/>
      <c r="B545" s="2756"/>
      <c r="C545" s="2784" t="s">
        <v>337</v>
      </c>
      <c r="D545" s="2785"/>
      <c r="E545" s="2785"/>
      <c r="F545" s="2785"/>
      <c r="G545" s="2785"/>
      <c r="H545" s="2786"/>
      <c r="I545" s="2784" t="s">
        <v>3143</v>
      </c>
      <c r="J545" s="2785"/>
      <c r="K545" s="2785"/>
      <c r="L545" s="2785"/>
      <c r="M545" s="2786"/>
      <c r="T545" s="1390"/>
      <c r="U545" s="871"/>
      <c r="V545" s="871"/>
      <c r="W545" s="871"/>
      <c r="X545" s="871"/>
      <c r="Y545" s="871"/>
      <c r="Z545" s="1385"/>
      <c r="AA545" s="63"/>
      <c r="AB545" s="63"/>
      <c r="AC545" s="63"/>
      <c r="AD545" s="63"/>
      <c r="AE545" s="63"/>
      <c r="AF545" s="63"/>
      <c r="AG545" s="63"/>
      <c r="AH545" s="63"/>
    </row>
    <row r="546" spans="1:34" ht="20.100000000000001" customHeight="1">
      <c r="A546" s="3390" t="s">
        <v>122</v>
      </c>
      <c r="B546" s="3391"/>
      <c r="C546" s="3392" t="str">
        <f ca="1">報6!C546</f>
        <v/>
      </c>
      <c r="D546" s="3393"/>
      <c r="E546" s="3393"/>
      <c r="F546" s="3393"/>
      <c r="G546" s="2792" t="s">
        <v>3165</v>
      </c>
      <c r="H546" s="3090"/>
      <c r="I546" s="3156" t="str">
        <f ca="1">報6!I546</f>
        <v/>
      </c>
      <c r="J546" s="3096"/>
      <c r="K546" s="3096"/>
      <c r="L546" s="2792" t="s">
        <v>3142</v>
      </c>
      <c r="M546" s="2015" t="str">
        <f>報6!N546</f>
        <v>　</v>
      </c>
      <c r="T546" s="1390"/>
      <c r="U546" s="871"/>
      <c r="V546" s="871"/>
      <c r="W546" s="871"/>
      <c r="X546" s="871"/>
      <c r="Y546" s="871"/>
      <c r="Z546" s="1385"/>
      <c r="AA546" s="63"/>
      <c r="AB546" s="63"/>
      <c r="AC546" s="63"/>
      <c r="AD546" s="63"/>
      <c r="AE546" s="63"/>
      <c r="AF546" s="63"/>
      <c r="AG546" s="63"/>
      <c r="AH546" s="63"/>
    </row>
    <row r="547" spans="1:34" ht="22.15" customHeight="1">
      <c r="A547" s="2753">
        <f>IF(計1!$D$28="","",計1!$D$28-1)</f>
        <v>2025</v>
      </c>
      <c r="B547" s="2756"/>
      <c r="C547" s="3394"/>
      <c r="D547" s="3395"/>
      <c r="E547" s="3395"/>
      <c r="F547" s="3395"/>
      <c r="G547" s="3158"/>
      <c r="H547" s="3396"/>
      <c r="I547" s="3157"/>
      <c r="J547" s="3097"/>
      <c r="K547" s="3097"/>
      <c r="L547" s="3158"/>
      <c r="M547" s="2020"/>
      <c r="N547" s="827"/>
      <c r="O547" s="827"/>
      <c r="P547" s="827"/>
      <c r="Q547" s="827"/>
      <c r="R547" s="827"/>
      <c r="S547" s="827"/>
      <c r="T547" s="1394"/>
      <c r="U547" s="889"/>
      <c r="V547" s="871"/>
      <c r="W547" s="871"/>
      <c r="X547" s="871"/>
      <c r="Y547" s="871"/>
      <c r="Z547" s="1385"/>
      <c r="AA547" s="63"/>
      <c r="AB547" s="63"/>
      <c r="AC547" s="63"/>
      <c r="AD547" s="63"/>
      <c r="AE547" s="63"/>
      <c r="AF547" s="63"/>
      <c r="AG547" s="63"/>
      <c r="AH547" s="63"/>
    </row>
    <row r="548" spans="1:34" ht="22.15" customHeight="1">
      <c r="A548" s="2772" t="s">
        <v>4155</v>
      </c>
      <c r="B548" s="3397"/>
      <c r="C548" s="3398"/>
      <c r="D548" s="3399"/>
      <c r="E548" s="3399"/>
      <c r="F548" s="3399"/>
      <c r="G548" s="2792" t="s">
        <v>3165</v>
      </c>
      <c r="H548" s="3090"/>
      <c r="I548" s="3372"/>
      <c r="J548" s="3373"/>
      <c r="K548" s="3373"/>
      <c r="L548" s="2792" t="s">
        <v>3142</v>
      </c>
      <c r="M548" s="2015" t="str">
        <f>IF(OR(I548=0,I548=""),"",M546)</f>
        <v/>
      </c>
      <c r="N548" s="827"/>
      <c r="O548" s="827"/>
      <c r="P548" s="827"/>
      <c r="Q548" s="827"/>
      <c r="R548" s="827"/>
      <c r="S548" s="827"/>
      <c r="T548" s="1394"/>
      <c r="U548" s="889"/>
      <c r="V548" s="871"/>
      <c r="W548" s="871"/>
      <c r="X548" s="871"/>
      <c r="Y548" s="871"/>
      <c r="Z548" s="1385"/>
      <c r="AA548" s="63"/>
      <c r="AB548" s="63"/>
      <c r="AC548" s="63"/>
      <c r="AD548" s="63"/>
      <c r="AE548" s="63"/>
      <c r="AF548" s="63"/>
      <c r="AG548" s="63"/>
      <c r="AH548" s="63"/>
    </row>
    <row r="549" spans="1:34" ht="22.15" customHeight="1">
      <c r="A549" s="3377">
        <f>IF(計1!$D$28="","",計1!$G$28)</f>
        <v>2027</v>
      </c>
      <c r="B549" s="3164"/>
      <c r="C549" s="3400"/>
      <c r="D549" s="3401"/>
      <c r="E549" s="3401"/>
      <c r="F549" s="3401"/>
      <c r="G549" s="3376"/>
      <c r="H549" s="3402"/>
      <c r="I549" s="3374"/>
      <c r="J549" s="3375"/>
      <c r="K549" s="3375"/>
      <c r="L549" s="3376"/>
      <c r="M549" s="2789"/>
      <c r="T549" s="1390"/>
      <c r="U549" s="871"/>
      <c r="V549" s="871"/>
      <c r="W549" s="871"/>
      <c r="X549" s="871"/>
      <c r="Y549" s="871"/>
      <c r="Z549" s="1385"/>
      <c r="AA549" s="63"/>
      <c r="AB549" s="63"/>
      <c r="AC549" s="63"/>
      <c r="AD549" s="63"/>
      <c r="AE549" s="63"/>
      <c r="AF549" s="63"/>
      <c r="AG549" s="63"/>
      <c r="AH549" s="63"/>
    </row>
    <row r="550" spans="1:34" ht="22.15" customHeight="1">
      <c r="A550" s="897"/>
      <c r="B550" s="898" t="s">
        <v>348</v>
      </c>
      <c r="C550" s="899"/>
      <c r="D550" s="3378" t="str">
        <f ca="1">IF(OR(C546=0,C548=""),"",INT((C546-C548)/C546*10000)/100)</f>
        <v/>
      </c>
      <c r="E550" s="3379"/>
      <c r="F550" s="3379"/>
      <c r="G550" s="3385" t="s">
        <v>134</v>
      </c>
      <c r="H550" s="3386"/>
      <c r="I550" s="3387" t="str">
        <f ca="1">IF(OR(I546=0,I548=""),"",INT((I546-I548)/I546*10000)/100)</f>
        <v/>
      </c>
      <c r="J550" s="3388"/>
      <c r="K550" s="3388"/>
      <c r="L550" s="3379" t="s">
        <v>306</v>
      </c>
      <c r="M550" s="3389"/>
      <c r="T550" s="1390"/>
      <c r="U550" s="871"/>
      <c r="V550" s="871"/>
      <c r="W550" s="871"/>
      <c r="X550" s="871"/>
      <c r="Y550" s="871"/>
      <c r="Z550" s="1385"/>
      <c r="AA550" s="63"/>
      <c r="AB550" s="63"/>
      <c r="AC550" s="63"/>
      <c r="AD550" s="63"/>
      <c r="AE550" s="63"/>
      <c r="AF550" s="63"/>
      <c r="AG550" s="63"/>
      <c r="AH550" s="63"/>
    </row>
    <row r="551" spans="1:34" ht="30" customHeight="1">
      <c r="A551" s="1387"/>
      <c r="B551" s="1387"/>
      <c r="C551" s="1388"/>
      <c r="D551" s="1388"/>
      <c r="E551" s="1388"/>
      <c r="F551" s="1388"/>
      <c r="G551" s="1388"/>
      <c r="H551" s="1388"/>
      <c r="I551" s="1388"/>
      <c r="J551" s="1388"/>
      <c r="K551" s="1388"/>
      <c r="L551" s="1388"/>
      <c r="M551" s="1388"/>
      <c r="N551" s="3384"/>
      <c r="O551" s="3384"/>
      <c r="P551" s="1389"/>
      <c r="Q551" s="1390"/>
      <c r="R551" s="1390"/>
      <c r="S551" s="1390"/>
      <c r="T551" s="1390"/>
      <c r="U551" s="871"/>
      <c r="V551" s="871"/>
      <c r="W551" s="871"/>
      <c r="X551" s="871"/>
      <c r="Y551" s="871"/>
      <c r="Z551" s="871"/>
      <c r="AA551" s="63"/>
      <c r="AB551" s="63"/>
      <c r="AC551" s="63"/>
      <c r="AD551" s="63"/>
      <c r="AE551" s="63"/>
      <c r="AF551" s="63"/>
      <c r="AG551" s="63"/>
      <c r="AH551" s="63"/>
    </row>
    <row r="552" spans="1:34">
      <c r="A552" s="616" t="s">
        <v>317</v>
      </c>
      <c r="B552" s="379"/>
      <c r="C552" s="379"/>
      <c r="D552" s="379"/>
      <c r="E552" s="379"/>
      <c r="F552" s="379"/>
      <c r="G552" s="379"/>
      <c r="H552" s="379"/>
      <c r="I552" s="379"/>
      <c r="J552" s="379"/>
      <c r="K552" s="379"/>
      <c r="L552" s="379"/>
      <c r="M552" s="379"/>
      <c r="N552" s="379"/>
      <c r="O552" s="379"/>
      <c r="T552" s="1390" t="str">
        <f>"個別票"&amp;U552</f>
        <v>個別票30</v>
      </c>
      <c r="U552" s="871">
        <f>U533+1</f>
        <v>30</v>
      </c>
      <c r="V552" s="871"/>
      <c r="W552" s="871"/>
      <c r="X552" s="871"/>
      <c r="Y552" s="871"/>
      <c r="Z552" s="871"/>
      <c r="AA552" s="63"/>
      <c r="AB552" s="63"/>
      <c r="AC552" s="63"/>
      <c r="AD552" s="63"/>
      <c r="AE552" s="63"/>
      <c r="AF552" s="63"/>
      <c r="AG552" s="63"/>
      <c r="AH552" s="63"/>
    </row>
    <row r="553" spans="1:34">
      <c r="A553" s="379" t="s">
        <v>336</v>
      </c>
      <c r="B553" s="619"/>
      <c r="C553" s="619"/>
      <c r="D553" s="619"/>
      <c r="E553" s="619"/>
      <c r="F553" s="619"/>
      <c r="G553" s="619"/>
      <c r="H553" s="619"/>
      <c r="I553" s="619"/>
      <c r="J553" s="619"/>
      <c r="K553" s="619"/>
      <c r="L553" s="619"/>
      <c r="M553" s="619"/>
      <c r="N553" s="379"/>
      <c r="O553" s="379"/>
      <c r="T553" s="1390"/>
      <c r="U553" s="871"/>
      <c r="V553" s="871"/>
      <c r="W553" s="871"/>
      <c r="X553" s="871"/>
      <c r="Y553" s="871"/>
      <c r="Z553" s="871"/>
      <c r="AA553" s="63"/>
      <c r="AB553" s="63"/>
      <c r="AC553" s="63"/>
      <c r="AD553" s="63"/>
      <c r="AE553" s="63"/>
      <c r="AF553" s="63"/>
      <c r="AG553" s="63"/>
      <c r="AH553" s="63"/>
    </row>
    <row r="554" spans="1:34" ht="22.5" customHeight="1">
      <c r="A554" s="3403" t="s">
        <v>335</v>
      </c>
      <c r="B554" s="3403"/>
      <c r="C554" s="3403"/>
      <c r="D554" s="3403"/>
      <c r="E554" s="3403"/>
      <c r="F554" s="3403"/>
      <c r="G554" s="3403"/>
      <c r="H554" s="3403"/>
      <c r="I554" s="3403"/>
      <c r="J554" s="3403"/>
      <c r="K554" s="3403"/>
      <c r="L554" s="3403"/>
      <c r="M554" s="3403"/>
      <c r="N554" s="3403"/>
      <c r="O554" s="3403"/>
      <c r="P554" s="3403"/>
      <c r="Q554" s="3403"/>
      <c r="R554" s="3403"/>
      <c r="S554" s="3403"/>
      <c r="T554" s="1390"/>
      <c r="U554" s="871"/>
      <c r="V554" s="871"/>
      <c r="W554" s="871"/>
      <c r="X554" s="871"/>
      <c r="Y554" s="871"/>
      <c r="Z554" s="1385"/>
      <c r="AA554" s="63"/>
      <c r="AB554" s="63"/>
      <c r="AC554" s="63"/>
      <c r="AD554" s="63"/>
      <c r="AE554" s="63"/>
      <c r="AF554" s="63"/>
      <c r="AG554" s="63"/>
      <c r="AH554" s="63"/>
    </row>
    <row r="555" spans="1:34" ht="18" customHeight="1">
      <c r="A555" s="858" t="s">
        <v>147</v>
      </c>
      <c r="B555" s="619"/>
      <c r="C555" s="619"/>
      <c r="D555" s="619"/>
      <c r="E555" s="619"/>
      <c r="F555" s="619"/>
      <c r="G555" s="619"/>
      <c r="H555" s="619"/>
      <c r="I555" s="619"/>
      <c r="J555" s="619"/>
      <c r="K555" s="619"/>
      <c r="L555" s="619"/>
      <c r="M555" s="619"/>
      <c r="N555" s="379"/>
      <c r="O555" s="379"/>
      <c r="T555" s="1390"/>
      <c r="U555" s="871"/>
      <c r="V555" s="871"/>
      <c r="W555" s="871"/>
      <c r="X555" s="871"/>
      <c r="Y555" s="871"/>
      <c r="Z555" s="1385"/>
      <c r="AA555" s="63"/>
      <c r="AB555" s="63"/>
      <c r="AC555" s="63"/>
      <c r="AD555" s="63"/>
      <c r="AE555" s="63"/>
      <c r="AF555" s="63"/>
      <c r="AG555" s="63"/>
      <c r="AH555" s="63"/>
    </row>
    <row r="556" spans="1:34" ht="39.950000000000003" customHeight="1">
      <c r="A556" s="3404" t="s">
        <v>148</v>
      </c>
      <c r="B556" s="3405"/>
      <c r="C556" s="3406"/>
      <c r="D556" s="3407" t="str">
        <f>報6!D557</f>
        <v>事業所名を入力30</v>
      </c>
      <c r="E556" s="3408"/>
      <c r="F556" s="3408"/>
      <c r="G556" s="3408"/>
      <c r="H556" s="3408"/>
      <c r="I556" s="3408"/>
      <c r="J556" s="3408"/>
      <c r="K556" s="3408"/>
      <c r="L556" s="3408"/>
      <c r="M556" s="3408"/>
      <c r="N556" s="3408"/>
      <c r="O556" s="3408"/>
      <c r="P556" s="3408"/>
      <c r="Q556" s="3408"/>
      <c r="R556" s="3408"/>
      <c r="S556" s="3409"/>
      <c r="T556" s="1391"/>
      <c r="U556" s="1395"/>
      <c r="V556" s="871"/>
      <c r="W556" s="871"/>
      <c r="X556" s="871"/>
      <c r="Y556" s="871"/>
      <c r="Z556" s="1385"/>
      <c r="AA556" s="63"/>
      <c r="AB556" s="63"/>
      <c r="AC556" s="63"/>
      <c r="AD556" s="63"/>
      <c r="AE556" s="63"/>
      <c r="AF556" s="63"/>
      <c r="AG556" s="63"/>
      <c r="AH556" s="63"/>
    </row>
    <row r="557" spans="1:34" ht="39.950000000000003" customHeight="1">
      <c r="A557" s="3072" t="s">
        <v>149</v>
      </c>
      <c r="B557" s="3410"/>
      <c r="C557" s="3411"/>
      <c r="D557" s="2820"/>
      <c r="E557" s="2821"/>
      <c r="F557" s="2821"/>
      <c r="G557" s="2821"/>
      <c r="H557" s="2821"/>
      <c r="I557" s="2821"/>
      <c r="J557" s="2821"/>
      <c r="K557" s="2821"/>
      <c r="L557" s="2821"/>
      <c r="M557" s="2821"/>
      <c r="N557" s="2821"/>
      <c r="O557" s="2821"/>
      <c r="P557" s="2821"/>
      <c r="Q557" s="2821"/>
      <c r="R557" s="2821"/>
      <c r="S557" s="2822"/>
      <c r="T557" s="1391"/>
      <c r="U557" s="1395"/>
      <c r="V557" s="871"/>
      <c r="W557" s="871"/>
      <c r="X557" s="871"/>
      <c r="Y557" s="871"/>
      <c r="Z557" s="1385"/>
      <c r="AA557" s="63"/>
      <c r="AB557" s="63"/>
      <c r="AC557" s="63"/>
      <c r="AD557" s="63"/>
      <c r="AE557" s="63"/>
      <c r="AF557" s="63"/>
      <c r="AG557" s="63"/>
      <c r="AH557" s="63"/>
    </row>
    <row r="558" spans="1:34" ht="27" customHeight="1">
      <c r="A558" s="3052" t="s">
        <v>150</v>
      </c>
      <c r="B558" s="3053"/>
      <c r="C558" s="3054"/>
      <c r="D558" s="3412"/>
      <c r="E558" s="3413"/>
      <c r="F558" s="3413"/>
      <c r="G558" s="877" t="s">
        <v>171</v>
      </c>
      <c r="H558" s="2808" t="s">
        <v>241</v>
      </c>
      <c r="I558" s="2809"/>
      <c r="J558" s="3414" t="str">
        <f ca="1">報6!H559</f>
        <v/>
      </c>
      <c r="K558" s="3415"/>
      <c r="L558" s="3415"/>
      <c r="M558" s="877" t="s">
        <v>167</v>
      </c>
      <c r="N558" s="2808" t="s">
        <v>242</v>
      </c>
      <c r="O558" s="2885"/>
      <c r="P558" s="2809"/>
      <c r="Q558" s="3416"/>
      <c r="R558" s="3070"/>
      <c r="S558" s="3071"/>
      <c r="T558" s="1392"/>
      <c r="U558" s="1395"/>
      <c r="V558" s="871"/>
      <c r="W558" s="871"/>
      <c r="X558" s="871"/>
      <c r="Y558" s="871"/>
      <c r="Z558" s="1385"/>
      <c r="AA558" s="63"/>
      <c r="AB558" s="63"/>
      <c r="AC558" s="63"/>
      <c r="AD558" s="63"/>
      <c r="AE558" s="63"/>
      <c r="AF558" s="63"/>
      <c r="AG558" s="63"/>
      <c r="AH558" s="63"/>
    </row>
    <row r="559" spans="1:34" ht="30" customHeight="1">
      <c r="A559" s="3417" t="s">
        <v>3147</v>
      </c>
      <c r="B559" s="3418"/>
      <c r="C559" s="3419"/>
      <c r="D559" s="3380"/>
      <c r="E559" s="3381"/>
      <c r="F559" s="3381"/>
      <c r="G559" s="3382"/>
      <c r="H559" s="2808" t="s">
        <v>153</v>
      </c>
      <c r="I559" s="2809"/>
      <c r="J559" s="3380"/>
      <c r="K559" s="3381"/>
      <c r="L559" s="3381"/>
      <c r="M559" s="3382"/>
      <c r="T559" s="1390"/>
      <c r="U559" s="871"/>
      <c r="V559" s="871"/>
      <c r="W559" s="871"/>
      <c r="X559" s="871"/>
      <c r="Y559" s="871"/>
      <c r="Z559" s="1385"/>
      <c r="AA559" s="63"/>
      <c r="AB559" s="63"/>
      <c r="AC559" s="63"/>
      <c r="AD559" s="63"/>
      <c r="AE559" s="63"/>
      <c r="AF559" s="63"/>
      <c r="AG559" s="63"/>
      <c r="AH559" s="63"/>
    </row>
    <row r="560" spans="1:34" ht="18" customHeight="1">
      <c r="A560" s="403"/>
      <c r="B560" s="403"/>
      <c r="C560" s="403"/>
      <c r="D560" s="893"/>
      <c r="E560" s="893"/>
      <c r="F560" s="893"/>
      <c r="G560" s="893"/>
      <c r="H560" s="404"/>
      <c r="I560" s="404"/>
      <c r="J560" s="893"/>
      <c r="K560" s="893"/>
      <c r="L560" s="893"/>
      <c r="T560" s="1390"/>
      <c r="U560" s="871"/>
      <c r="V560" s="871"/>
      <c r="W560" s="871"/>
      <c r="X560" s="871"/>
      <c r="Y560" s="871"/>
      <c r="Z560" s="1385"/>
      <c r="AA560" s="63"/>
      <c r="AB560" s="63"/>
      <c r="AC560" s="63"/>
      <c r="AD560" s="63"/>
      <c r="AE560" s="63"/>
      <c r="AF560" s="63"/>
      <c r="AG560" s="63"/>
      <c r="AH560" s="63"/>
    </row>
    <row r="561" spans="1:34" s="141" customFormat="1" ht="19.5" customHeight="1">
      <c r="A561" s="3383" t="s">
        <v>334</v>
      </c>
      <c r="B561" s="3383"/>
      <c r="C561" s="3383"/>
      <c r="D561" s="3383"/>
      <c r="E561" s="3383"/>
      <c r="F561" s="3383"/>
      <c r="G561" s="3383"/>
      <c r="H561" s="3383"/>
      <c r="I561" s="3383"/>
      <c r="J561" s="3383"/>
      <c r="K561" s="3383"/>
      <c r="L561" s="3383"/>
      <c r="M561" s="3383"/>
      <c r="N561" s="3383"/>
      <c r="O561" s="3383"/>
      <c r="P561" s="3383"/>
      <c r="Q561" s="3383"/>
      <c r="R561" s="3383"/>
      <c r="S561" s="3383"/>
      <c r="T561" s="1393"/>
      <c r="U561" s="894"/>
      <c r="V561" s="871"/>
      <c r="W561" s="871"/>
      <c r="X561" s="871"/>
      <c r="Y561" s="871"/>
      <c r="Z561" s="1385"/>
      <c r="AA561" s="895"/>
      <c r="AB561" s="63"/>
      <c r="AC561" s="63"/>
      <c r="AD561" s="63"/>
      <c r="AE561" s="63"/>
      <c r="AF561" s="63"/>
      <c r="AG561" s="63"/>
      <c r="AH561" s="63"/>
    </row>
    <row r="562" spans="1:34" ht="14.25" customHeight="1">
      <c r="A562" s="823"/>
      <c r="B562" s="826"/>
      <c r="C562" s="826"/>
      <c r="D562" s="826"/>
      <c r="E562" s="826"/>
      <c r="F562" s="826"/>
      <c r="G562" s="826"/>
      <c r="H562" s="826"/>
      <c r="I562" s="826"/>
      <c r="J562" s="826"/>
      <c r="K562" s="826"/>
      <c r="L562" s="827"/>
      <c r="M562" s="827"/>
      <c r="N562" s="827"/>
      <c r="O562" s="827"/>
      <c r="T562" s="1390"/>
      <c r="U562" s="871"/>
      <c r="V562" s="871"/>
      <c r="W562" s="871"/>
      <c r="X562" s="871"/>
      <c r="Y562" s="871"/>
      <c r="Z562" s="1385"/>
      <c r="AA562" s="63"/>
      <c r="AB562" s="63"/>
      <c r="AC562" s="63"/>
      <c r="AD562" s="63"/>
      <c r="AE562" s="63"/>
      <c r="AF562" s="63"/>
      <c r="AG562" s="63"/>
      <c r="AH562" s="63"/>
    </row>
    <row r="563" spans="1:34">
      <c r="A563" s="823" t="s">
        <v>3552</v>
      </c>
      <c r="B563" s="826"/>
      <c r="C563" s="826"/>
      <c r="D563" s="826"/>
      <c r="E563" s="826"/>
      <c r="F563" s="826"/>
      <c r="G563" s="826"/>
      <c r="H563" s="826"/>
      <c r="I563" s="826"/>
      <c r="J563" s="826"/>
      <c r="K563" s="826"/>
      <c r="L563" s="827"/>
      <c r="M563" s="827"/>
      <c r="N563" s="827"/>
      <c r="O563" s="827"/>
      <c r="P563" t="str">
        <f>IFERROR(VLOOKUP(M557,#REF!,2,0),"")</f>
        <v/>
      </c>
      <c r="T563" s="1390"/>
      <c r="U563" s="871"/>
      <c r="V563" s="871"/>
      <c r="W563" s="871"/>
      <c r="X563" s="871"/>
      <c r="Y563" s="871"/>
      <c r="Z563" s="1385"/>
      <c r="AA563" s="63"/>
      <c r="AB563" s="63"/>
      <c r="AC563" s="63"/>
      <c r="AD563" s="63"/>
      <c r="AE563" s="63"/>
      <c r="AF563" s="63"/>
      <c r="AG563" s="63"/>
      <c r="AH563" s="63"/>
    </row>
    <row r="564" spans="1:34" ht="20.25" customHeight="1">
      <c r="A564" s="2754"/>
      <c r="B564" s="2756"/>
      <c r="C564" s="2784" t="s">
        <v>337</v>
      </c>
      <c r="D564" s="2785"/>
      <c r="E564" s="2785"/>
      <c r="F564" s="2785"/>
      <c r="G564" s="2785"/>
      <c r="H564" s="2786"/>
      <c r="I564" s="2784" t="s">
        <v>3143</v>
      </c>
      <c r="J564" s="2785"/>
      <c r="K564" s="2785"/>
      <c r="L564" s="2785"/>
      <c r="M564" s="2786"/>
      <c r="T564" s="1390"/>
      <c r="U564" s="871"/>
      <c r="V564" s="871"/>
      <c r="W564" s="871"/>
      <c r="X564" s="871"/>
      <c r="Y564" s="871"/>
      <c r="Z564" s="1385"/>
      <c r="AA564" s="63"/>
      <c r="AB564" s="63"/>
      <c r="AC564" s="63"/>
      <c r="AD564" s="63"/>
      <c r="AE564" s="63"/>
      <c r="AF564" s="63"/>
      <c r="AG564" s="63"/>
      <c r="AH564" s="63"/>
    </row>
    <row r="565" spans="1:34" ht="20.100000000000001" customHeight="1">
      <c r="A565" s="3390" t="s">
        <v>122</v>
      </c>
      <c r="B565" s="3391"/>
      <c r="C565" s="3392" t="str">
        <f ca="1">報6!C565</f>
        <v/>
      </c>
      <c r="D565" s="3393"/>
      <c r="E565" s="3393"/>
      <c r="F565" s="3393"/>
      <c r="G565" s="2792" t="s">
        <v>3165</v>
      </c>
      <c r="H565" s="3090"/>
      <c r="I565" s="3156" t="str">
        <f ca="1">報6!I565</f>
        <v/>
      </c>
      <c r="J565" s="3096"/>
      <c r="K565" s="3096"/>
      <c r="L565" s="2792" t="s">
        <v>3142</v>
      </c>
      <c r="M565" s="2015" t="str">
        <f>報6!N565</f>
        <v>　</v>
      </c>
      <c r="T565" s="1390"/>
      <c r="U565" s="871"/>
      <c r="V565" s="871"/>
      <c r="W565" s="871"/>
      <c r="X565" s="871"/>
      <c r="Y565" s="871"/>
      <c r="Z565" s="1385"/>
      <c r="AA565" s="63"/>
      <c r="AB565" s="63"/>
      <c r="AC565" s="63"/>
      <c r="AD565" s="63"/>
      <c r="AE565" s="63"/>
      <c r="AF565" s="63"/>
      <c r="AG565" s="63"/>
      <c r="AH565" s="63"/>
    </row>
    <row r="566" spans="1:34" ht="22.15" customHeight="1">
      <c r="A566" s="2753">
        <f>IF(計1!$D$28="","",計1!$D$28-1)</f>
        <v>2025</v>
      </c>
      <c r="B566" s="2756"/>
      <c r="C566" s="3394"/>
      <c r="D566" s="3395"/>
      <c r="E566" s="3395"/>
      <c r="F566" s="3395"/>
      <c r="G566" s="3158"/>
      <c r="H566" s="3396"/>
      <c r="I566" s="3157"/>
      <c r="J566" s="3097"/>
      <c r="K566" s="3097"/>
      <c r="L566" s="3158"/>
      <c r="M566" s="2020"/>
      <c r="N566" s="827"/>
      <c r="O566" s="827"/>
      <c r="P566" s="827"/>
      <c r="Q566" s="827"/>
      <c r="R566" s="827"/>
      <c r="S566" s="827"/>
      <c r="T566" s="1394"/>
      <c r="U566" s="889"/>
      <c r="V566" s="871"/>
      <c r="W566" s="871"/>
      <c r="X566" s="871"/>
      <c r="Y566" s="871"/>
      <c r="Z566" s="1385"/>
      <c r="AA566" s="63"/>
      <c r="AB566" s="63"/>
      <c r="AC566" s="63"/>
      <c r="AD566" s="63"/>
      <c r="AE566" s="63"/>
      <c r="AF566" s="63"/>
      <c r="AG566" s="63"/>
      <c r="AH566" s="63"/>
    </row>
    <row r="567" spans="1:34" ht="22.15" customHeight="1">
      <c r="A567" s="2772" t="s">
        <v>4155</v>
      </c>
      <c r="B567" s="3397"/>
      <c r="C567" s="3398"/>
      <c r="D567" s="3399"/>
      <c r="E567" s="3399"/>
      <c r="F567" s="3399"/>
      <c r="G567" s="2792" t="s">
        <v>3165</v>
      </c>
      <c r="H567" s="3090"/>
      <c r="I567" s="3372"/>
      <c r="J567" s="3373"/>
      <c r="K567" s="3373"/>
      <c r="L567" s="2792" t="s">
        <v>3142</v>
      </c>
      <c r="M567" s="2015" t="str">
        <f>IF(OR(I567=0,I567=""),"",M565)</f>
        <v/>
      </c>
      <c r="N567" s="827"/>
      <c r="O567" s="827"/>
      <c r="P567" s="827"/>
      <c r="Q567" s="827"/>
      <c r="R567" s="827"/>
      <c r="S567" s="827"/>
      <c r="T567" s="1394"/>
      <c r="U567" s="889"/>
      <c r="V567" s="871"/>
      <c r="W567" s="871"/>
      <c r="X567" s="871"/>
      <c r="Y567" s="871"/>
      <c r="Z567" s="1385"/>
      <c r="AA567" s="63"/>
      <c r="AB567" s="63"/>
      <c r="AC567" s="63"/>
      <c r="AD567" s="63"/>
      <c r="AE567" s="63"/>
      <c r="AF567" s="63"/>
      <c r="AG567" s="63"/>
      <c r="AH567" s="63"/>
    </row>
    <row r="568" spans="1:34" ht="22.15" customHeight="1">
      <c r="A568" s="3377">
        <f>IF(計1!$D$28="","",計1!$G$28)</f>
        <v>2027</v>
      </c>
      <c r="B568" s="3164"/>
      <c r="C568" s="3400"/>
      <c r="D568" s="3401"/>
      <c r="E568" s="3401"/>
      <c r="F568" s="3401"/>
      <c r="G568" s="3376"/>
      <c r="H568" s="3402"/>
      <c r="I568" s="3374"/>
      <c r="J568" s="3375"/>
      <c r="K568" s="3375"/>
      <c r="L568" s="3376"/>
      <c r="M568" s="2789"/>
      <c r="T568" s="1390"/>
      <c r="U568" s="871"/>
      <c r="V568" s="871"/>
      <c r="W568" s="871"/>
      <c r="X568" s="871"/>
      <c r="Y568" s="871"/>
      <c r="Z568" s="1385"/>
      <c r="AA568" s="63"/>
      <c r="AB568" s="63"/>
      <c r="AC568" s="63"/>
      <c r="AD568" s="63"/>
      <c r="AE568" s="63"/>
      <c r="AF568" s="63"/>
      <c r="AG568" s="63"/>
      <c r="AH568" s="63"/>
    </row>
    <row r="569" spans="1:34" ht="22.15" customHeight="1">
      <c r="A569" s="897"/>
      <c r="B569" s="898" t="s">
        <v>348</v>
      </c>
      <c r="C569" s="899"/>
      <c r="D569" s="3378" t="str">
        <f ca="1">IF(OR(C565=0,C567=""),"",INT((C565-C567)/C565*10000)/100)</f>
        <v/>
      </c>
      <c r="E569" s="3379"/>
      <c r="F569" s="3379"/>
      <c r="G569" s="3385" t="s">
        <v>134</v>
      </c>
      <c r="H569" s="3386"/>
      <c r="I569" s="3387" t="str">
        <f ca="1">IF(OR(I565=0,I567=""),"",INT((I565-I567)/I565*10000)/100)</f>
        <v/>
      </c>
      <c r="J569" s="3388"/>
      <c r="K569" s="3388"/>
      <c r="L569" s="3379" t="s">
        <v>306</v>
      </c>
      <c r="M569" s="3389"/>
      <c r="T569" s="1390"/>
      <c r="U569" s="871"/>
      <c r="V569" s="871"/>
      <c r="W569" s="871"/>
      <c r="X569" s="871"/>
      <c r="Y569" s="871"/>
      <c r="Z569" s="1385"/>
      <c r="AA569" s="63"/>
      <c r="AB569" s="63"/>
      <c r="AC569" s="63"/>
      <c r="AD569" s="63"/>
      <c r="AE569" s="63"/>
      <c r="AF569" s="63"/>
      <c r="AG569" s="63"/>
      <c r="AH569" s="63"/>
    </row>
    <row r="570" spans="1:34" ht="30" customHeight="1">
      <c r="A570" s="1387"/>
      <c r="B570" s="1387"/>
      <c r="C570" s="1388"/>
      <c r="D570" s="1388"/>
      <c r="E570" s="1388"/>
      <c r="F570" s="1388"/>
      <c r="G570" s="1388"/>
      <c r="H570" s="1388"/>
      <c r="I570" s="1388"/>
      <c r="J570" s="1388"/>
      <c r="K570" s="1388"/>
      <c r="L570" s="1388"/>
      <c r="M570" s="1388"/>
      <c r="N570" s="3384"/>
      <c r="O570" s="3384"/>
      <c r="P570" s="1389"/>
      <c r="Q570" s="1390"/>
      <c r="R570" s="1390"/>
      <c r="S570" s="1390"/>
      <c r="T570" s="1390"/>
      <c r="U570" s="871"/>
      <c r="V570" s="871"/>
      <c r="W570" s="871"/>
      <c r="X570" s="871"/>
      <c r="Y570" s="871"/>
      <c r="Z570" s="871"/>
      <c r="AA570" s="63"/>
      <c r="AB570" s="63"/>
      <c r="AC570" s="63"/>
      <c r="AD570" s="63"/>
      <c r="AE570" s="63"/>
      <c r="AF570" s="63"/>
      <c r="AG570" s="63"/>
      <c r="AH570" s="63"/>
    </row>
    <row r="571" spans="1:34">
      <c r="A571" s="616" t="s">
        <v>317</v>
      </c>
      <c r="B571" s="379"/>
      <c r="C571" s="379"/>
      <c r="D571" s="379"/>
      <c r="E571" s="379"/>
      <c r="F571" s="379"/>
      <c r="G571" s="379"/>
      <c r="H571" s="379"/>
      <c r="I571" s="379"/>
      <c r="J571" s="379"/>
      <c r="K571" s="379"/>
      <c r="L571" s="379"/>
      <c r="M571" s="379"/>
      <c r="N571" s="379"/>
      <c r="O571" s="379"/>
      <c r="T571" s="1390" t="str">
        <f>"個別票"&amp;U571</f>
        <v>個別票31</v>
      </c>
      <c r="U571" s="871">
        <f>U552+1</f>
        <v>31</v>
      </c>
      <c r="V571" s="871"/>
      <c r="W571" s="871"/>
      <c r="X571" s="871"/>
      <c r="Y571" s="871"/>
      <c r="Z571" s="871"/>
      <c r="AA571" s="63"/>
      <c r="AB571" s="63"/>
      <c r="AC571" s="63"/>
      <c r="AD571" s="63"/>
      <c r="AE571" s="63"/>
      <c r="AF571" s="63"/>
      <c r="AG571" s="63"/>
      <c r="AH571" s="63"/>
    </row>
    <row r="572" spans="1:34">
      <c r="A572" s="379" t="s">
        <v>336</v>
      </c>
      <c r="B572" s="619"/>
      <c r="C572" s="619"/>
      <c r="D572" s="619"/>
      <c r="E572" s="619"/>
      <c r="F572" s="619"/>
      <c r="G572" s="619"/>
      <c r="H572" s="619"/>
      <c r="I572" s="619"/>
      <c r="J572" s="619"/>
      <c r="K572" s="619"/>
      <c r="L572" s="619"/>
      <c r="M572" s="619"/>
      <c r="N572" s="379"/>
      <c r="O572" s="379"/>
      <c r="T572" s="1390"/>
      <c r="U572" s="871"/>
      <c r="V572" s="871"/>
      <c r="W572" s="871"/>
      <c r="X572" s="871"/>
      <c r="Y572" s="871"/>
      <c r="Z572" s="871"/>
      <c r="AA572" s="63"/>
      <c r="AB572" s="63"/>
      <c r="AC572" s="63"/>
      <c r="AD572" s="63"/>
      <c r="AE572" s="63"/>
      <c r="AF572" s="63"/>
      <c r="AG572" s="63"/>
      <c r="AH572" s="63"/>
    </row>
    <row r="573" spans="1:34" ht="22.5" customHeight="1">
      <c r="A573" s="3403" t="s">
        <v>335</v>
      </c>
      <c r="B573" s="3403"/>
      <c r="C573" s="3403"/>
      <c r="D573" s="3403"/>
      <c r="E573" s="3403"/>
      <c r="F573" s="3403"/>
      <c r="G573" s="3403"/>
      <c r="H573" s="3403"/>
      <c r="I573" s="3403"/>
      <c r="J573" s="3403"/>
      <c r="K573" s="3403"/>
      <c r="L573" s="3403"/>
      <c r="M573" s="3403"/>
      <c r="N573" s="3403"/>
      <c r="O573" s="3403"/>
      <c r="P573" s="3403"/>
      <c r="Q573" s="3403"/>
      <c r="R573" s="3403"/>
      <c r="S573" s="3403"/>
      <c r="T573" s="1390"/>
      <c r="U573" s="871"/>
      <c r="V573" s="871"/>
      <c r="W573" s="871"/>
      <c r="X573" s="871"/>
      <c r="Y573" s="871"/>
      <c r="Z573" s="1385"/>
      <c r="AA573" s="63"/>
      <c r="AB573" s="63"/>
      <c r="AC573" s="63"/>
      <c r="AD573" s="63"/>
      <c r="AE573" s="63"/>
      <c r="AF573" s="63"/>
      <c r="AG573" s="63"/>
      <c r="AH573" s="63"/>
    </row>
    <row r="574" spans="1:34" ht="18" customHeight="1">
      <c r="A574" s="858" t="s">
        <v>147</v>
      </c>
      <c r="B574" s="619"/>
      <c r="C574" s="619"/>
      <c r="D574" s="619"/>
      <c r="E574" s="619"/>
      <c r="F574" s="619"/>
      <c r="G574" s="619"/>
      <c r="H574" s="619"/>
      <c r="I574" s="619"/>
      <c r="J574" s="619"/>
      <c r="K574" s="619"/>
      <c r="L574" s="619"/>
      <c r="M574" s="619"/>
      <c r="N574" s="379"/>
      <c r="O574" s="379"/>
      <c r="T574" s="1390"/>
      <c r="U574" s="871"/>
      <c r="V574" s="871"/>
      <c r="W574" s="871"/>
      <c r="X574" s="871"/>
      <c r="Y574" s="871"/>
      <c r="Z574" s="1385"/>
      <c r="AA574" s="63"/>
      <c r="AB574" s="63"/>
      <c r="AC574" s="63"/>
      <c r="AD574" s="63"/>
      <c r="AE574" s="63"/>
      <c r="AF574" s="63"/>
      <c r="AG574" s="63"/>
      <c r="AH574" s="63"/>
    </row>
    <row r="575" spans="1:34" ht="39.950000000000003" customHeight="1">
      <c r="A575" s="3404" t="s">
        <v>148</v>
      </c>
      <c r="B575" s="3405"/>
      <c r="C575" s="3406"/>
      <c r="D575" s="3407" t="str">
        <f>報6!D576</f>
        <v>事業所名を入力31</v>
      </c>
      <c r="E575" s="3408"/>
      <c r="F575" s="3408"/>
      <c r="G575" s="3408"/>
      <c r="H575" s="3408"/>
      <c r="I575" s="3408"/>
      <c r="J575" s="3408"/>
      <c r="K575" s="3408"/>
      <c r="L575" s="3408"/>
      <c r="M575" s="3408"/>
      <c r="N575" s="3408"/>
      <c r="O575" s="3408"/>
      <c r="P575" s="3408"/>
      <c r="Q575" s="3408"/>
      <c r="R575" s="3408"/>
      <c r="S575" s="3409"/>
      <c r="T575" s="1391"/>
      <c r="U575" s="1395"/>
      <c r="V575" s="871"/>
      <c r="W575" s="871"/>
      <c r="X575" s="871"/>
      <c r="Y575" s="871"/>
      <c r="Z575" s="1385"/>
      <c r="AA575" s="63"/>
      <c r="AB575" s="63"/>
      <c r="AC575" s="63"/>
      <c r="AD575" s="63"/>
      <c r="AE575" s="63"/>
      <c r="AF575" s="63"/>
      <c r="AG575" s="63"/>
      <c r="AH575" s="63"/>
    </row>
    <row r="576" spans="1:34" ht="39.950000000000003" customHeight="1">
      <c r="A576" s="3072" t="s">
        <v>149</v>
      </c>
      <c r="B576" s="3410"/>
      <c r="C576" s="3411"/>
      <c r="D576" s="2820"/>
      <c r="E576" s="2821"/>
      <c r="F576" s="2821"/>
      <c r="G576" s="2821"/>
      <c r="H576" s="2821"/>
      <c r="I576" s="2821"/>
      <c r="J576" s="2821"/>
      <c r="K576" s="2821"/>
      <c r="L576" s="2821"/>
      <c r="M576" s="2821"/>
      <c r="N576" s="2821"/>
      <c r="O576" s="2821"/>
      <c r="P576" s="2821"/>
      <c r="Q576" s="2821"/>
      <c r="R576" s="2821"/>
      <c r="S576" s="2822"/>
      <c r="T576" s="1391"/>
      <c r="U576" s="1395"/>
      <c r="V576" s="871"/>
      <c r="W576" s="871"/>
      <c r="X576" s="871"/>
      <c r="Y576" s="871"/>
      <c r="Z576" s="1385"/>
      <c r="AA576" s="63"/>
      <c r="AB576" s="63"/>
      <c r="AC576" s="63"/>
      <c r="AD576" s="63"/>
      <c r="AE576" s="63"/>
      <c r="AF576" s="63"/>
      <c r="AG576" s="63"/>
      <c r="AH576" s="63"/>
    </row>
    <row r="577" spans="1:34" ht="27" customHeight="1">
      <c r="A577" s="3052" t="s">
        <v>150</v>
      </c>
      <c r="B577" s="3053"/>
      <c r="C577" s="3054"/>
      <c r="D577" s="3412"/>
      <c r="E577" s="3413"/>
      <c r="F577" s="3413"/>
      <c r="G577" s="877" t="s">
        <v>171</v>
      </c>
      <c r="H577" s="2808" t="s">
        <v>241</v>
      </c>
      <c r="I577" s="2809"/>
      <c r="J577" s="3414" t="str">
        <f ca="1">報6!H578</f>
        <v/>
      </c>
      <c r="K577" s="3415"/>
      <c r="L577" s="3415"/>
      <c r="M577" s="877" t="s">
        <v>167</v>
      </c>
      <c r="N577" s="2808" t="s">
        <v>242</v>
      </c>
      <c r="O577" s="2885"/>
      <c r="P577" s="2809"/>
      <c r="Q577" s="3416"/>
      <c r="R577" s="3070"/>
      <c r="S577" s="3071"/>
      <c r="T577" s="1392"/>
      <c r="U577" s="1395"/>
      <c r="V577" s="871"/>
      <c r="W577" s="871"/>
      <c r="X577" s="871"/>
      <c r="Y577" s="871"/>
      <c r="Z577" s="1385"/>
      <c r="AA577" s="63"/>
      <c r="AB577" s="63"/>
      <c r="AC577" s="63"/>
      <c r="AD577" s="63"/>
      <c r="AE577" s="63"/>
      <c r="AF577" s="63"/>
      <c r="AG577" s="63"/>
      <c r="AH577" s="63"/>
    </row>
    <row r="578" spans="1:34" ht="30" customHeight="1">
      <c r="A578" s="3417" t="s">
        <v>3147</v>
      </c>
      <c r="B578" s="3418"/>
      <c r="C578" s="3419"/>
      <c r="D578" s="3380"/>
      <c r="E578" s="3381"/>
      <c r="F578" s="3381"/>
      <c r="G578" s="3382"/>
      <c r="H578" s="2808" t="s">
        <v>153</v>
      </c>
      <c r="I578" s="2809"/>
      <c r="J578" s="3380"/>
      <c r="K578" s="3381"/>
      <c r="L578" s="3381"/>
      <c r="M578" s="3382"/>
      <c r="T578" s="1390"/>
      <c r="U578" s="871"/>
      <c r="V578" s="871"/>
      <c r="W578" s="871"/>
      <c r="X578" s="871"/>
      <c r="Y578" s="871"/>
      <c r="Z578" s="1385"/>
      <c r="AA578" s="63"/>
      <c r="AB578" s="63"/>
      <c r="AC578" s="63"/>
      <c r="AD578" s="63"/>
      <c r="AE578" s="63"/>
      <c r="AF578" s="63"/>
      <c r="AG578" s="63"/>
      <c r="AH578" s="63"/>
    </row>
    <row r="579" spans="1:34" ht="18" customHeight="1">
      <c r="A579" s="403"/>
      <c r="B579" s="403"/>
      <c r="C579" s="403"/>
      <c r="D579" s="893"/>
      <c r="E579" s="893"/>
      <c r="F579" s="893"/>
      <c r="G579" s="893"/>
      <c r="H579" s="404"/>
      <c r="I579" s="404"/>
      <c r="J579" s="893"/>
      <c r="K579" s="893"/>
      <c r="L579" s="893"/>
      <c r="T579" s="1390"/>
      <c r="U579" s="871"/>
      <c r="V579" s="871"/>
      <c r="W579" s="871"/>
      <c r="X579" s="871"/>
      <c r="Y579" s="871"/>
      <c r="Z579" s="1385"/>
      <c r="AA579" s="63"/>
      <c r="AB579" s="63"/>
      <c r="AC579" s="63"/>
      <c r="AD579" s="63"/>
      <c r="AE579" s="63"/>
      <c r="AF579" s="63"/>
      <c r="AG579" s="63"/>
      <c r="AH579" s="63"/>
    </row>
    <row r="580" spans="1:34" s="141" customFormat="1" ht="19.5" customHeight="1">
      <c r="A580" s="3383" t="s">
        <v>334</v>
      </c>
      <c r="B580" s="3383"/>
      <c r="C580" s="3383"/>
      <c r="D580" s="3383"/>
      <c r="E580" s="3383"/>
      <c r="F580" s="3383"/>
      <c r="G580" s="3383"/>
      <c r="H580" s="3383"/>
      <c r="I580" s="3383"/>
      <c r="J580" s="3383"/>
      <c r="K580" s="3383"/>
      <c r="L580" s="3383"/>
      <c r="M580" s="3383"/>
      <c r="N580" s="3383"/>
      <c r="O580" s="3383"/>
      <c r="P580" s="3383"/>
      <c r="Q580" s="3383"/>
      <c r="R580" s="3383"/>
      <c r="S580" s="3383"/>
      <c r="T580" s="1393"/>
      <c r="U580" s="894"/>
      <c r="V580" s="871"/>
      <c r="W580" s="871"/>
      <c r="X580" s="871"/>
      <c r="Y580" s="871"/>
      <c r="Z580" s="1385"/>
      <c r="AA580" s="895"/>
      <c r="AB580" s="63"/>
      <c r="AC580" s="63"/>
      <c r="AD580" s="63"/>
      <c r="AE580" s="63"/>
      <c r="AF580" s="63"/>
      <c r="AG580" s="63"/>
      <c r="AH580" s="63"/>
    </row>
    <row r="581" spans="1:34" ht="14.25" customHeight="1">
      <c r="A581" s="823"/>
      <c r="B581" s="826"/>
      <c r="C581" s="826"/>
      <c r="D581" s="826"/>
      <c r="E581" s="826"/>
      <c r="F581" s="826"/>
      <c r="G581" s="826"/>
      <c r="H581" s="826"/>
      <c r="I581" s="826"/>
      <c r="J581" s="826"/>
      <c r="K581" s="826"/>
      <c r="L581" s="827"/>
      <c r="M581" s="827"/>
      <c r="N581" s="827"/>
      <c r="O581" s="827"/>
      <c r="T581" s="1390"/>
      <c r="U581" s="871"/>
      <c r="V581" s="871"/>
      <c r="W581" s="871"/>
      <c r="X581" s="871"/>
      <c r="Y581" s="871"/>
      <c r="Z581" s="1385"/>
      <c r="AA581" s="63"/>
      <c r="AB581" s="63"/>
      <c r="AC581" s="63"/>
      <c r="AD581" s="63"/>
      <c r="AE581" s="63"/>
      <c r="AF581" s="63"/>
      <c r="AG581" s="63"/>
      <c r="AH581" s="63"/>
    </row>
    <row r="582" spans="1:34">
      <c r="A582" s="823" t="s">
        <v>3552</v>
      </c>
      <c r="B582" s="826"/>
      <c r="C582" s="826"/>
      <c r="D582" s="826"/>
      <c r="E582" s="826"/>
      <c r="F582" s="826"/>
      <c r="G582" s="826"/>
      <c r="H582" s="826"/>
      <c r="I582" s="826"/>
      <c r="J582" s="826"/>
      <c r="K582" s="826"/>
      <c r="L582" s="827"/>
      <c r="M582" s="827"/>
      <c r="N582" s="827"/>
      <c r="O582" s="827"/>
      <c r="P582" t="str">
        <f>IFERROR(VLOOKUP(M576,#REF!,2,0),"")</f>
        <v/>
      </c>
      <c r="T582" s="1390"/>
      <c r="U582" s="871"/>
      <c r="V582" s="871"/>
      <c r="W582" s="871"/>
      <c r="X582" s="871"/>
      <c r="Y582" s="871"/>
      <c r="Z582" s="1385"/>
      <c r="AA582" s="63"/>
      <c r="AB582" s="63"/>
      <c r="AC582" s="63"/>
      <c r="AD582" s="63"/>
      <c r="AE582" s="63"/>
      <c r="AF582" s="63"/>
      <c r="AG582" s="63"/>
      <c r="AH582" s="63"/>
    </row>
    <row r="583" spans="1:34" ht="20.25" customHeight="1">
      <c r="A583" s="2754"/>
      <c r="B583" s="2756"/>
      <c r="C583" s="2784" t="s">
        <v>337</v>
      </c>
      <c r="D583" s="2785"/>
      <c r="E583" s="2785"/>
      <c r="F583" s="2785"/>
      <c r="G583" s="2785"/>
      <c r="H583" s="2786"/>
      <c r="I583" s="2784" t="s">
        <v>3143</v>
      </c>
      <c r="J583" s="2785"/>
      <c r="K583" s="2785"/>
      <c r="L583" s="2785"/>
      <c r="M583" s="2786"/>
      <c r="T583" s="1390"/>
      <c r="U583" s="871"/>
      <c r="V583" s="871"/>
      <c r="W583" s="871"/>
      <c r="X583" s="871"/>
      <c r="Y583" s="871"/>
      <c r="Z583" s="1385"/>
      <c r="AA583" s="63"/>
      <c r="AB583" s="63"/>
      <c r="AC583" s="63"/>
      <c r="AD583" s="63"/>
      <c r="AE583" s="63"/>
      <c r="AF583" s="63"/>
      <c r="AG583" s="63"/>
      <c r="AH583" s="63"/>
    </row>
    <row r="584" spans="1:34" ht="20.100000000000001" customHeight="1">
      <c r="A584" s="3390" t="s">
        <v>122</v>
      </c>
      <c r="B584" s="3391"/>
      <c r="C584" s="3392" t="str">
        <f ca="1">報6!C584</f>
        <v/>
      </c>
      <c r="D584" s="3393"/>
      <c r="E584" s="3393"/>
      <c r="F584" s="3393"/>
      <c r="G584" s="2792" t="s">
        <v>3165</v>
      </c>
      <c r="H584" s="3090"/>
      <c r="I584" s="3156" t="str">
        <f ca="1">報6!I584</f>
        <v/>
      </c>
      <c r="J584" s="3096"/>
      <c r="K584" s="3096"/>
      <c r="L584" s="2792" t="s">
        <v>3142</v>
      </c>
      <c r="M584" s="2015" t="str">
        <f>報6!N584</f>
        <v>　</v>
      </c>
      <c r="T584" s="1390"/>
      <c r="U584" s="871"/>
      <c r="V584" s="871"/>
      <c r="W584" s="871"/>
      <c r="X584" s="871"/>
      <c r="Y584" s="871"/>
      <c r="Z584" s="1385"/>
      <c r="AA584" s="63"/>
      <c r="AB584" s="63"/>
      <c r="AC584" s="63"/>
      <c r="AD584" s="63"/>
      <c r="AE584" s="63"/>
      <c r="AF584" s="63"/>
      <c r="AG584" s="63"/>
      <c r="AH584" s="63"/>
    </row>
    <row r="585" spans="1:34" ht="22.15" customHeight="1">
      <c r="A585" s="2753">
        <f>IF(計1!$D$28="","",計1!$D$28-1)</f>
        <v>2025</v>
      </c>
      <c r="B585" s="2756"/>
      <c r="C585" s="3394"/>
      <c r="D585" s="3395"/>
      <c r="E585" s="3395"/>
      <c r="F585" s="3395"/>
      <c r="G585" s="3158"/>
      <c r="H585" s="3396"/>
      <c r="I585" s="3157"/>
      <c r="J585" s="3097"/>
      <c r="K585" s="3097"/>
      <c r="L585" s="3158"/>
      <c r="M585" s="2020"/>
      <c r="N585" s="827"/>
      <c r="O585" s="827"/>
      <c r="P585" s="827"/>
      <c r="Q585" s="827"/>
      <c r="R585" s="827"/>
      <c r="S585" s="827"/>
      <c r="T585" s="1394"/>
      <c r="U585" s="889"/>
      <c r="V585" s="871"/>
      <c r="W585" s="871"/>
      <c r="X585" s="871"/>
      <c r="Y585" s="871"/>
      <c r="Z585" s="1385"/>
      <c r="AA585" s="63"/>
      <c r="AB585" s="63"/>
      <c r="AC585" s="63"/>
      <c r="AD585" s="63"/>
      <c r="AE585" s="63"/>
      <c r="AF585" s="63"/>
      <c r="AG585" s="63"/>
      <c r="AH585" s="63"/>
    </row>
    <row r="586" spans="1:34" ht="22.15" customHeight="1">
      <c r="A586" s="2772" t="s">
        <v>4155</v>
      </c>
      <c r="B586" s="3397"/>
      <c r="C586" s="3398"/>
      <c r="D586" s="3399"/>
      <c r="E586" s="3399"/>
      <c r="F586" s="3399"/>
      <c r="G586" s="2792" t="s">
        <v>3165</v>
      </c>
      <c r="H586" s="3090"/>
      <c r="I586" s="3372"/>
      <c r="J586" s="3373"/>
      <c r="K586" s="3373"/>
      <c r="L586" s="2792" t="s">
        <v>3142</v>
      </c>
      <c r="M586" s="2015" t="str">
        <f>IF(OR(I586=0,I586=""),"",M584)</f>
        <v/>
      </c>
      <c r="N586" s="827"/>
      <c r="O586" s="827"/>
      <c r="P586" s="827"/>
      <c r="Q586" s="827"/>
      <c r="R586" s="827"/>
      <c r="S586" s="827"/>
      <c r="T586" s="1394"/>
      <c r="U586" s="889"/>
      <c r="V586" s="871"/>
      <c r="W586" s="871"/>
      <c r="X586" s="871"/>
      <c r="Y586" s="871"/>
      <c r="Z586" s="1385"/>
      <c r="AA586" s="63"/>
      <c r="AB586" s="63"/>
      <c r="AC586" s="63"/>
      <c r="AD586" s="63"/>
      <c r="AE586" s="63"/>
      <c r="AF586" s="63"/>
      <c r="AG586" s="63"/>
      <c r="AH586" s="63"/>
    </row>
    <row r="587" spans="1:34" ht="22.15" customHeight="1">
      <c r="A587" s="3377">
        <f>IF(計1!$D$28="","",計1!$G$28)</f>
        <v>2027</v>
      </c>
      <c r="B587" s="3164"/>
      <c r="C587" s="3400"/>
      <c r="D587" s="3401"/>
      <c r="E587" s="3401"/>
      <c r="F587" s="3401"/>
      <c r="G587" s="3376"/>
      <c r="H587" s="3402"/>
      <c r="I587" s="3374"/>
      <c r="J587" s="3375"/>
      <c r="K587" s="3375"/>
      <c r="L587" s="3376"/>
      <c r="M587" s="2789"/>
      <c r="T587" s="1390"/>
      <c r="U587" s="871"/>
      <c r="V587" s="871"/>
      <c r="W587" s="871"/>
      <c r="X587" s="871"/>
      <c r="Y587" s="871"/>
      <c r="Z587" s="1385"/>
      <c r="AA587" s="63"/>
      <c r="AB587" s="63"/>
      <c r="AC587" s="63"/>
      <c r="AD587" s="63"/>
      <c r="AE587" s="63"/>
      <c r="AF587" s="63"/>
      <c r="AG587" s="63"/>
      <c r="AH587" s="63"/>
    </row>
    <row r="588" spans="1:34" ht="22.15" customHeight="1">
      <c r="A588" s="897"/>
      <c r="B588" s="898" t="s">
        <v>348</v>
      </c>
      <c r="C588" s="899"/>
      <c r="D588" s="3378" t="str">
        <f ca="1">IF(OR(C584=0,C586=""),"",INT((C584-C586)/C584*10000)/100)</f>
        <v/>
      </c>
      <c r="E588" s="3379"/>
      <c r="F588" s="3379"/>
      <c r="G588" s="3385" t="s">
        <v>134</v>
      </c>
      <c r="H588" s="3386"/>
      <c r="I588" s="3387" t="str">
        <f ca="1">IF(OR(I584=0,I586=""),"",INT((I584-I586)/I584*10000)/100)</f>
        <v/>
      </c>
      <c r="J588" s="3388"/>
      <c r="K588" s="3388"/>
      <c r="L588" s="3379" t="s">
        <v>306</v>
      </c>
      <c r="M588" s="3389"/>
      <c r="T588" s="1390"/>
      <c r="U588" s="871"/>
      <c r="V588" s="871"/>
      <c r="W588" s="871"/>
      <c r="X588" s="871"/>
      <c r="Y588" s="871"/>
      <c r="Z588" s="1385"/>
      <c r="AA588" s="63"/>
      <c r="AB588" s="63"/>
      <c r="AC588" s="63"/>
      <c r="AD588" s="63"/>
      <c r="AE588" s="63"/>
      <c r="AF588" s="63"/>
      <c r="AG588" s="63"/>
      <c r="AH588" s="63"/>
    </row>
    <row r="589" spans="1:34" ht="30" customHeight="1">
      <c r="A589" s="1387"/>
      <c r="B589" s="1387"/>
      <c r="C589" s="1388"/>
      <c r="D589" s="1388"/>
      <c r="E589" s="1388"/>
      <c r="F589" s="1388"/>
      <c r="G589" s="1388"/>
      <c r="H589" s="1388"/>
      <c r="I589" s="1388"/>
      <c r="J589" s="1388"/>
      <c r="K589" s="1388"/>
      <c r="L589" s="1388"/>
      <c r="M589" s="1388"/>
      <c r="N589" s="3384"/>
      <c r="O589" s="3384"/>
      <c r="P589" s="1389"/>
      <c r="Q589" s="1390"/>
      <c r="R589" s="1390"/>
      <c r="S589" s="1390"/>
      <c r="T589" s="1390"/>
      <c r="U589" s="871"/>
      <c r="V589" s="871"/>
      <c r="W589" s="871"/>
      <c r="X589" s="871"/>
      <c r="Y589" s="871"/>
      <c r="Z589" s="871"/>
      <c r="AA589" s="63"/>
      <c r="AB589" s="63"/>
      <c r="AC589" s="63"/>
      <c r="AD589" s="63"/>
      <c r="AE589" s="63"/>
      <c r="AF589" s="63"/>
      <c r="AG589" s="63"/>
      <c r="AH589" s="63"/>
    </row>
    <row r="590" spans="1:34">
      <c r="A590" s="616" t="s">
        <v>317</v>
      </c>
      <c r="B590" s="379"/>
      <c r="C590" s="379"/>
      <c r="D590" s="379"/>
      <c r="E590" s="379"/>
      <c r="F590" s="379"/>
      <c r="G590" s="379"/>
      <c r="H590" s="379"/>
      <c r="I590" s="379"/>
      <c r="J590" s="379"/>
      <c r="K590" s="379"/>
      <c r="L590" s="379"/>
      <c r="M590" s="379"/>
      <c r="N590" s="379"/>
      <c r="O590" s="379"/>
      <c r="T590" s="1390" t="str">
        <f>"個別票"&amp;U590</f>
        <v>個別票32</v>
      </c>
      <c r="U590" s="871">
        <f>U571+1</f>
        <v>32</v>
      </c>
      <c r="V590" s="871"/>
      <c r="W590" s="871"/>
      <c r="X590" s="871"/>
      <c r="Y590" s="871"/>
      <c r="Z590" s="871"/>
      <c r="AA590" s="63"/>
      <c r="AB590" s="63"/>
      <c r="AC590" s="63"/>
      <c r="AD590" s="63"/>
      <c r="AE590" s="63"/>
      <c r="AF590" s="63"/>
      <c r="AG590" s="63"/>
      <c r="AH590" s="63"/>
    </row>
    <row r="591" spans="1:34">
      <c r="A591" s="379" t="s">
        <v>336</v>
      </c>
      <c r="B591" s="619"/>
      <c r="C591" s="619"/>
      <c r="D591" s="619"/>
      <c r="E591" s="619"/>
      <c r="F591" s="619"/>
      <c r="G591" s="619"/>
      <c r="H591" s="619"/>
      <c r="I591" s="619"/>
      <c r="J591" s="619"/>
      <c r="K591" s="619"/>
      <c r="L591" s="619"/>
      <c r="M591" s="619"/>
      <c r="N591" s="379"/>
      <c r="O591" s="379"/>
      <c r="T591" s="1390"/>
      <c r="U591" s="871"/>
      <c r="V591" s="871"/>
      <c r="W591" s="871"/>
      <c r="X591" s="871"/>
      <c r="Y591" s="871"/>
      <c r="Z591" s="871"/>
      <c r="AA591" s="63"/>
      <c r="AB591" s="63"/>
      <c r="AC591" s="63"/>
      <c r="AD591" s="63"/>
      <c r="AE591" s="63"/>
      <c r="AF591" s="63"/>
      <c r="AG591" s="63"/>
      <c r="AH591" s="63"/>
    </row>
    <row r="592" spans="1:34" ht="22.5" customHeight="1">
      <c r="A592" s="3403" t="s">
        <v>335</v>
      </c>
      <c r="B592" s="3403"/>
      <c r="C592" s="3403"/>
      <c r="D592" s="3403"/>
      <c r="E592" s="3403"/>
      <c r="F592" s="3403"/>
      <c r="G592" s="3403"/>
      <c r="H592" s="3403"/>
      <c r="I592" s="3403"/>
      <c r="J592" s="3403"/>
      <c r="K592" s="3403"/>
      <c r="L592" s="3403"/>
      <c r="M592" s="3403"/>
      <c r="N592" s="3403"/>
      <c r="O592" s="3403"/>
      <c r="P592" s="3403"/>
      <c r="Q592" s="3403"/>
      <c r="R592" s="3403"/>
      <c r="S592" s="3403"/>
      <c r="T592" s="1390"/>
      <c r="U592" s="871"/>
      <c r="V592" s="871"/>
      <c r="W592" s="871"/>
      <c r="X592" s="871"/>
      <c r="Y592" s="871"/>
      <c r="Z592" s="1385"/>
      <c r="AA592" s="63"/>
      <c r="AB592" s="63"/>
      <c r="AC592" s="63"/>
      <c r="AD592" s="63"/>
      <c r="AE592" s="63"/>
      <c r="AF592" s="63"/>
      <c r="AG592" s="63"/>
      <c r="AH592" s="63"/>
    </row>
    <row r="593" spans="1:34" ht="18" customHeight="1">
      <c r="A593" s="858" t="s">
        <v>147</v>
      </c>
      <c r="B593" s="619"/>
      <c r="C593" s="619"/>
      <c r="D593" s="619"/>
      <c r="E593" s="619"/>
      <c r="F593" s="619"/>
      <c r="G593" s="619"/>
      <c r="H593" s="619"/>
      <c r="I593" s="619"/>
      <c r="J593" s="619"/>
      <c r="K593" s="619"/>
      <c r="L593" s="619"/>
      <c r="M593" s="619"/>
      <c r="N593" s="379"/>
      <c r="O593" s="379"/>
      <c r="T593" s="1390"/>
      <c r="U593" s="871"/>
      <c r="V593" s="871"/>
      <c r="W593" s="871"/>
      <c r="X593" s="871"/>
      <c r="Y593" s="871"/>
      <c r="Z593" s="1385"/>
      <c r="AA593" s="63"/>
      <c r="AB593" s="63"/>
      <c r="AC593" s="63"/>
      <c r="AD593" s="63"/>
      <c r="AE593" s="63"/>
      <c r="AF593" s="63"/>
      <c r="AG593" s="63"/>
      <c r="AH593" s="63"/>
    </row>
    <row r="594" spans="1:34" ht="39.950000000000003" customHeight="1">
      <c r="A594" s="3404" t="s">
        <v>148</v>
      </c>
      <c r="B594" s="3405"/>
      <c r="C594" s="3406"/>
      <c r="D594" s="3407" t="str">
        <f>報6!D595</f>
        <v>事業所名を入力32</v>
      </c>
      <c r="E594" s="3408"/>
      <c r="F594" s="3408"/>
      <c r="G594" s="3408"/>
      <c r="H594" s="3408"/>
      <c r="I594" s="3408"/>
      <c r="J594" s="3408"/>
      <c r="K594" s="3408"/>
      <c r="L594" s="3408"/>
      <c r="M594" s="3408"/>
      <c r="N594" s="3408"/>
      <c r="O594" s="3408"/>
      <c r="P594" s="3408"/>
      <c r="Q594" s="3408"/>
      <c r="R594" s="3408"/>
      <c r="S594" s="3409"/>
      <c r="T594" s="1391"/>
      <c r="U594" s="1395"/>
      <c r="V594" s="871"/>
      <c r="W594" s="871"/>
      <c r="X594" s="871"/>
      <c r="Y594" s="871"/>
      <c r="Z594" s="1385"/>
      <c r="AA594" s="63"/>
      <c r="AB594" s="63"/>
      <c r="AC594" s="63"/>
      <c r="AD594" s="63"/>
      <c r="AE594" s="63"/>
      <c r="AF594" s="63"/>
      <c r="AG594" s="63"/>
      <c r="AH594" s="63"/>
    </row>
    <row r="595" spans="1:34" ht="39.950000000000003" customHeight="1">
      <c r="A595" s="3072" t="s">
        <v>149</v>
      </c>
      <c r="B595" s="3410"/>
      <c r="C595" s="3411"/>
      <c r="D595" s="2820"/>
      <c r="E595" s="2821"/>
      <c r="F595" s="2821"/>
      <c r="G595" s="2821"/>
      <c r="H595" s="2821"/>
      <c r="I595" s="2821"/>
      <c r="J595" s="2821"/>
      <c r="K595" s="2821"/>
      <c r="L595" s="2821"/>
      <c r="M595" s="2821"/>
      <c r="N595" s="2821"/>
      <c r="O595" s="2821"/>
      <c r="P595" s="2821"/>
      <c r="Q595" s="2821"/>
      <c r="R595" s="2821"/>
      <c r="S595" s="2822"/>
      <c r="T595" s="1391"/>
      <c r="U595" s="1395"/>
      <c r="V595" s="871"/>
      <c r="W595" s="871"/>
      <c r="X595" s="871"/>
      <c r="Y595" s="871"/>
      <c r="Z595" s="1385"/>
      <c r="AA595" s="63"/>
      <c r="AB595" s="63"/>
      <c r="AC595" s="63"/>
      <c r="AD595" s="63"/>
      <c r="AE595" s="63"/>
      <c r="AF595" s="63"/>
      <c r="AG595" s="63"/>
      <c r="AH595" s="63"/>
    </row>
    <row r="596" spans="1:34" ht="27" customHeight="1">
      <c r="A596" s="3052" t="s">
        <v>150</v>
      </c>
      <c r="B596" s="3053"/>
      <c r="C596" s="3054"/>
      <c r="D596" s="3412"/>
      <c r="E596" s="3413"/>
      <c r="F596" s="3413"/>
      <c r="G596" s="877" t="s">
        <v>171</v>
      </c>
      <c r="H596" s="2808" t="s">
        <v>241</v>
      </c>
      <c r="I596" s="2809"/>
      <c r="J596" s="3414" t="str">
        <f ca="1">報6!H597</f>
        <v/>
      </c>
      <c r="K596" s="3415"/>
      <c r="L596" s="3415"/>
      <c r="M596" s="877" t="s">
        <v>167</v>
      </c>
      <c r="N596" s="2808" t="s">
        <v>242</v>
      </c>
      <c r="O596" s="2885"/>
      <c r="P596" s="2809"/>
      <c r="Q596" s="3416"/>
      <c r="R596" s="3070"/>
      <c r="S596" s="3071"/>
      <c r="T596" s="1392"/>
      <c r="U596" s="1395"/>
      <c r="V596" s="871"/>
      <c r="W596" s="871"/>
      <c r="X596" s="871"/>
      <c r="Y596" s="871"/>
      <c r="Z596" s="1385"/>
      <c r="AA596" s="63"/>
      <c r="AB596" s="63"/>
      <c r="AC596" s="63"/>
      <c r="AD596" s="63"/>
      <c r="AE596" s="63"/>
      <c r="AF596" s="63"/>
      <c r="AG596" s="63"/>
      <c r="AH596" s="63"/>
    </row>
    <row r="597" spans="1:34" ht="30" customHeight="1">
      <c r="A597" s="3417" t="s">
        <v>3147</v>
      </c>
      <c r="B597" s="3418"/>
      <c r="C597" s="3419"/>
      <c r="D597" s="3380"/>
      <c r="E597" s="3381"/>
      <c r="F597" s="3381"/>
      <c r="G597" s="3382"/>
      <c r="H597" s="2808" t="s">
        <v>153</v>
      </c>
      <c r="I597" s="2809"/>
      <c r="J597" s="3380"/>
      <c r="K597" s="3381"/>
      <c r="L597" s="3381"/>
      <c r="M597" s="3382"/>
      <c r="T597" s="1390"/>
      <c r="U597" s="871"/>
      <c r="V597" s="871"/>
      <c r="W597" s="871"/>
      <c r="X597" s="871"/>
      <c r="Y597" s="871"/>
      <c r="Z597" s="1385"/>
      <c r="AA597" s="63"/>
      <c r="AB597" s="63"/>
      <c r="AC597" s="63"/>
      <c r="AD597" s="63"/>
      <c r="AE597" s="63"/>
      <c r="AF597" s="63"/>
      <c r="AG597" s="63"/>
      <c r="AH597" s="63"/>
    </row>
    <row r="598" spans="1:34" ht="18" customHeight="1">
      <c r="A598" s="403"/>
      <c r="B598" s="403"/>
      <c r="C598" s="403"/>
      <c r="D598" s="893"/>
      <c r="E598" s="893"/>
      <c r="F598" s="893"/>
      <c r="G598" s="893"/>
      <c r="H598" s="404"/>
      <c r="I598" s="404"/>
      <c r="J598" s="893"/>
      <c r="K598" s="893"/>
      <c r="L598" s="893"/>
      <c r="T598" s="1390"/>
      <c r="U598" s="871"/>
      <c r="V598" s="871"/>
      <c r="W598" s="871"/>
      <c r="X598" s="871"/>
      <c r="Y598" s="871"/>
      <c r="Z598" s="1385"/>
      <c r="AA598" s="63"/>
      <c r="AB598" s="63"/>
      <c r="AC598" s="63"/>
      <c r="AD598" s="63"/>
      <c r="AE598" s="63"/>
      <c r="AF598" s="63"/>
      <c r="AG598" s="63"/>
      <c r="AH598" s="63"/>
    </row>
    <row r="599" spans="1:34" s="141" customFormat="1" ht="19.5" customHeight="1">
      <c r="A599" s="3383" t="s">
        <v>334</v>
      </c>
      <c r="B599" s="3383"/>
      <c r="C599" s="3383"/>
      <c r="D599" s="3383"/>
      <c r="E599" s="3383"/>
      <c r="F599" s="3383"/>
      <c r="G599" s="3383"/>
      <c r="H599" s="3383"/>
      <c r="I599" s="3383"/>
      <c r="J599" s="3383"/>
      <c r="K599" s="3383"/>
      <c r="L599" s="3383"/>
      <c r="M599" s="3383"/>
      <c r="N599" s="3383"/>
      <c r="O599" s="3383"/>
      <c r="P599" s="3383"/>
      <c r="Q599" s="3383"/>
      <c r="R599" s="3383"/>
      <c r="S599" s="3383"/>
      <c r="T599" s="1393"/>
      <c r="U599" s="894"/>
      <c r="V599" s="871"/>
      <c r="W599" s="871"/>
      <c r="X599" s="871"/>
      <c r="Y599" s="871"/>
      <c r="Z599" s="1385"/>
      <c r="AA599" s="895"/>
      <c r="AB599" s="63"/>
      <c r="AC599" s="63"/>
      <c r="AD599" s="63"/>
      <c r="AE599" s="63"/>
      <c r="AF599" s="63"/>
      <c r="AG599" s="63"/>
      <c r="AH599" s="63"/>
    </row>
    <row r="600" spans="1:34" ht="14.25" customHeight="1">
      <c r="A600" s="823"/>
      <c r="B600" s="826"/>
      <c r="C600" s="826"/>
      <c r="D600" s="826"/>
      <c r="E600" s="826"/>
      <c r="F600" s="826"/>
      <c r="G600" s="826"/>
      <c r="H600" s="826"/>
      <c r="I600" s="826"/>
      <c r="J600" s="826"/>
      <c r="K600" s="826"/>
      <c r="L600" s="827"/>
      <c r="M600" s="827"/>
      <c r="N600" s="827"/>
      <c r="O600" s="827"/>
      <c r="T600" s="1390"/>
      <c r="U600" s="871"/>
      <c r="V600" s="871"/>
      <c r="W600" s="871"/>
      <c r="X600" s="871"/>
      <c r="Y600" s="871"/>
      <c r="Z600" s="1385"/>
      <c r="AA600" s="63"/>
      <c r="AB600" s="63"/>
      <c r="AC600" s="63"/>
      <c r="AD600" s="63"/>
      <c r="AE600" s="63"/>
      <c r="AF600" s="63"/>
      <c r="AG600" s="63"/>
      <c r="AH600" s="63"/>
    </row>
    <row r="601" spans="1:34">
      <c r="A601" s="823" t="s">
        <v>3552</v>
      </c>
      <c r="B601" s="826"/>
      <c r="C601" s="826"/>
      <c r="D601" s="826"/>
      <c r="E601" s="826"/>
      <c r="F601" s="826"/>
      <c r="G601" s="826"/>
      <c r="H601" s="826"/>
      <c r="I601" s="826"/>
      <c r="J601" s="826"/>
      <c r="K601" s="826"/>
      <c r="L601" s="827"/>
      <c r="M601" s="827"/>
      <c r="N601" s="827"/>
      <c r="O601" s="827"/>
      <c r="P601" t="str">
        <f>IFERROR(VLOOKUP(M595,#REF!,2,0),"")</f>
        <v/>
      </c>
      <c r="T601" s="1390"/>
      <c r="U601" s="871"/>
      <c r="V601" s="871"/>
      <c r="W601" s="871"/>
      <c r="X601" s="871"/>
      <c r="Y601" s="871"/>
      <c r="Z601" s="1385"/>
      <c r="AA601" s="63"/>
      <c r="AB601" s="63"/>
      <c r="AC601" s="63"/>
      <c r="AD601" s="63"/>
      <c r="AE601" s="63"/>
      <c r="AF601" s="63"/>
      <c r="AG601" s="63"/>
      <c r="AH601" s="63"/>
    </row>
    <row r="602" spans="1:34" ht="20.25" customHeight="1">
      <c r="A602" s="2754"/>
      <c r="B602" s="2756"/>
      <c r="C602" s="2784" t="s">
        <v>337</v>
      </c>
      <c r="D602" s="2785"/>
      <c r="E602" s="2785"/>
      <c r="F602" s="2785"/>
      <c r="G602" s="2785"/>
      <c r="H602" s="2786"/>
      <c r="I602" s="2784" t="s">
        <v>3143</v>
      </c>
      <c r="J602" s="2785"/>
      <c r="K602" s="2785"/>
      <c r="L602" s="2785"/>
      <c r="M602" s="2786"/>
      <c r="T602" s="1390"/>
      <c r="U602" s="871"/>
      <c r="V602" s="871"/>
      <c r="W602" s="871"/>
      <c r="X602" s="871"/>
      <c r="Y602" s="871"/>
      <c r="Z602" s="1385"/>
      <c r="AA602" s="63"/>
      <c r="AB602" s="63"/>
      <c r="AC602" s="63"/>
      <c r="AD602" s="63"/>
      <c r="AE602" s="63"/>
      <c r="AF602" s="63"/>
      <c r="AG602" s="63"/>
      <c r="AH602" s="63"/>
    </row>
    <row r="603" spans="1:34" ht="20.100000000000001" customHeight="1">
      <c r="A603" s="3390" t="s">
        <v>122</v>
      </c>
      <c r="B603" s="3391"/>
      <c r="C603" s="3392" t="str">
        <f ca="1">報6!C603</f>
        <v/>
      </c>
      <c r="D603" s="3393"/>
      <c r="E603" s="3393"/>
      <c r="F603" s="3393"/>
      <c r="G603" s="2792" t="s">
        <v>3165</v>
      </c>
      <c r="H603" s="3090"/>
      <c r="I603" s="3156" t="str">
        <f ca="1">報6!I603</f>
        <v/>
      </c>
      <c r="J603" s="3096"/>
      <c r="K603" s="3096"/>
      <c r="L603" s="2792" t="s">
        <v>3142</v>
      </c>
      <c r="M603" s="2015" t="str">
        <f>報6!N603</f>
        <v>　</v>
      </c>
      <c r="T603" s="1390"/>
      <c r="U603" s="871"/>
      <c r="V603" s="871"/>
      <c r="W603" s="871"/>
      <c r="X603" s="871"/>
      <c r="Y603" s="871"/>
      <c r="Z603" s="1385"/>
      <c r="AA603" s="63"/>
      <c r="AB603" s="63"/>
      <c r="AC603" s="63"/>
      <c r="AD603" s="63"/>
      <c r="AE603" s="63"/>
      <c r="AF603" s="63"/>
      <c r="AG603" s="63"/>
      <c r="AH603" s="63"/>
    </row>
    <row r="604" spans="1:34" ht="22.15" customHeight="1">
      <c r="A604" s="2753">
        <f>IF(計1!$D$28="","",計1!$D$28-1)</f>
        <v>2025</v>
      </c>
      <c r="B604" s="2756"/>
      <c r="C604" s="3394"/>
      <c r="D604" s="3395"/>
      <c r="E604" s="3395"/>
      <c r="F604" s="3395"/>
      <c r="G604" s="3158"/>
      <c r="H604" s="3396"/>
      <c r="I604" s="3157"/>
      <c r="J604" s="3097"/>
      <c r="K604" s="3097"/>
      <c r="L604" s="3158"/>
      <c r="M604" s="2020"/>
      <c r="N604" s="827"/>
      <c r="O604" s="827"/>
      <c r="P604" s="827"/>
      <c r="Q604" s="827"/>
      <c r="R604" s="827"/>
      <c r="S604" s="827"/>
      <c r="T604" s="1394"/>
      <c r="U604" s="889"/>
      <c r="V604" s="871"/>
      <c r="W604" s="871"/>
      <c r="X604" s="871"/>
      <c r="Y604" s="871"/>
      <c r="Z604" s="1385"/>
      <c r="AA604" s="63"/>
      <c r="AB604" s="63"/>
      <c r="AC604" s="63"/>
      <c r="AD604" s="63"/>
      <c r="AE604" s="63"/>
      <c r="AF604" s="63"/>
      <c r="AG604" s="63"/>
      <c r="AH604" s="63"/>
    </row>
    <row r="605" spans="1:34" ht="22.15" customHeight="1">
      <c r="A605" s="2772" t="s">
        <v>4155</v>
      </c>
      <c r="B605" s="3397"/>
      <c r="C605" s="3398"/>
      <c r="D605" s="3399"/>
      <c r="E605" s="3399"/>
      <c r="F605" s="3399"/>
      <c r="G605" s="2792" t="s">
        <v>3165</v>
      </c>
      <c r="H605" s="3090"/>
      <c r="I605" s="3372"/>
      <c r="J605" s="3373"/>
      <c r="K605" s="3373"/>
      <c r="L605" s="2792" t="s">
        <v>3142</v>
      </c>
      <c r="M605" s="2015" t="str">
        <f>IF(OR(I605=0,I605=""),"",M603)</f>
        <v/>
      </c>
      <c r="N605" s="827"/>
      <c r="O605" s="827"/>
      <c r="P605" s="827"/>
      <c r="Q605" s="827"/>
      <c r="R605" s="827"/>
      <c r="S605" s="827"/>
      <c r="T605" s="1394"/>
      <c r="U605" s="889"/>
      <c r="V605" s="871"/>
      <c r="W605" s="871"/>
      <c r="X605" s="871"/>
      <c r="Y605" s="871"/>
      <c r="Z605" s="1385"/>
      <c r="AA605" s="63"/>
      <c r="AB605" s="63"/>
      <c r="AC605" s="63"/>
      <c r="AD605" s="63"/>
      <c r="AE605" s="63"/>
      <c r="AF605" s="63"/>
      <c r="AG605" s="63"/>
      <c r="AH605" s="63"/>
    </row>
    <row r="606" spans="1:34" ht="22.15" customHeight="1">
      <c r="A606" s="3377">
        <f>IF(計1!$D$28="","",計1!$G$28)</f>
        <v>2027</v>
      </c>
      <c r="B606" s="3164"/>
      <c r="C606" s="3400"/>
      <c r="D606" s="3401"/>
      <c r="E606" s="3401"/>
      <c r="F606" s="3401"/>
      <c r="G606" s="3376"/>
      <c r="H606" s="3402"/>
      <c r="I606" s="3374"/>
      <c r="J606" s="3375"/>
      <c r="K606" s="3375"/>
      <c r="L606" s="3376"/>
      <c r="M606" s="2789"/>
      <c r="T606" s="1390"/>
      <c r="U606" s="871"/>
      <c r="V606" s="871"/>
      <c r="W606" s="871"/>
      <c r="X606" s="871"/>
      <c r="Y606" s="871"/>
      <c r="Z606" s="1385"/>
      <c r="AA606" s="63"/>
      <c r="AB606" s="63"/>
      <c r="AC606" s="63"/>
      <c r="AD606" s="63"/>
      <c r="AE606" s="63"/>
      <c r="AF606" s="63"/>
      <c r="AG606" s="63"/>
      <c r="AH606" s="63"/>
    </row>
    <row r="607" spans="1:34" ht="22.15" customHeight="1">
      <c r="A607" s="897"/>
      <c r="B607" s="898" t="s">
        <v>348</v>
      </c>
      <c r="C607" s="899"/>
      <c r="D607" s="3378" t="str">
        <f ca="1">IF(OR(C603=0,C605=""),"",INT((C603-C605)/C603*10000)/100)</f>
        <v/>
      </c>
      <c r="E607" s="3379"/>
      <c r="F607" s="3379"/>
      <c r="G607" s="3385" t="s">
        <v>134</v>
      </c>
      <c r="H607" s="3386"/>
      <c r="I607" s="3387" t="str">
        <f ca="1">IF(OR(I603=0,I605=""),"",INT((I603-I605)/I603*10000)/100)</f>
        <v/>
      </c>
      <c r="J607" s="3388"/>
      <c r="K607" s="3388"/>
      <c r="L607" s="3379" t="s">
        <v>306</v>
      </c>
      <c r="M607" s="3389"/>
      <c r="T607" s="1390"/>
      <c r="U607" s="871"/>
      <c r="V607" s="871"/>
      <c r="W607" s="871"/>
      <c r="X607" s="871"/>
      <c r="Y607" s="871"/>
      <c r="Z607" s="1385"/>
      <c r="AA607" s="63"/>
      <c r="AB607" s="63"/>
      <c r="AC607" s="63"/>
      <c r="AD607" s="63"/>
      <c r="AE607" s="63"/>
      <c r="AF607" s="63"/>
      <c r="AG607" s="63"/>
      <c r="AH607" s="63"/>
    </row>
    <row r="608" spans="1:34" ht="30" customHeight="1">
      <c r="A608" s="1387"/>
      <c r="B608" s="1387"/>
      <c r="C608" s="1388"/>
      <c r="D608" s="1388"/>
      <c r="E608" s="1388"/>
      <c r="F608" s="1388"/>
      <c r="G608" s="1388"/>
      <c r="H608" s="1388"/>
      <c r="I608" s="1388"/>
      <c r="J608" s="1388"/>
      <c r="K608" s="1388"/>
      <c r="L608" s="1388"/>
      <c r="M608" s="1388"/>
      <c r="N608" s="3384"/>
      <c r="O608" s="3384"/>
      <c r="P608" s="1389"/>
      <c r="Q608" s="1390"/>
      <c r="R608" s="1390"/>
      <c r="S608" s="1390"/>
      <c r="T608" s="1390"/>
      <c r="U608" s="871"/>
      <c r="V608" s="871"/>
      <c r="W608" s="871"/>
      <c r="X608" s="871"/>
      <c r="Y608" s="871"/>
      <c r="Z608" s="871"/>
      <c r="AA608" s="63"/>
      <c r="AB608" s="63"/>
      <c r="AC608" s="63"/>
      <c r="AD608" s="63"/>
      <c r="AE608" s="63"/>
      <c r="AF608" s="63"/>
      <c r="AG608" s="63"/>
      <c r="AH608" s="63"/>
    </row>
    <row r="609" spans="1:34">
      <c r="A609" s="616" t="s">
        <v>317</v>
      </c>
      <c r="B609" s="379"/>
      <c r="C609" s="379"/>
      <c r="D609" s="379"/>
      <c r="E609" s="379"/>
      <c r="F609" s="379"/>
      <c r="G609" s="379"/>
      <c r="H609" s="379"/>
      <c r="I609" s="379"/>
      <c r="J609" s="379"/>
      <c r="K609" s="379"/>
      <c r="L609" s="379"/>
      <c r="M609" s="379"/>
      <c r="N609" s="379"/>
      <c r="O609" s="379"/>
      <c r="T609" s="1390" t="str">
        <f>"個別票"&amp;U609</f>
        <v>個別票33</v>
      </c>
      <c r="U609" s="871">
        <f>U590+1</f>
        <v>33</v>
      </c>
      <c r="V609" s="871"/>
      <c r="W609" s="871"/>
      <c r="X609" s="871"/>
      <c r="Y609" s="871"/>
      <c r="Z609" s="871"/>
      <c r="AA609" s="63"/>
      <c r="AB609" s="63"/>
      <c r="AC609" s="63"/>
      <c r="AD609" s="63"/>
      <c r="AE609" s="63"/>
      <c r="AF609" s="63"/>
      <c r="AG609" s="63"/>
      <c r="AH609" s="63"/>
    </row>
    <row r="610" spans="1:34">
      <c r="A610" s="379" t="s">
        <v>336</v>
      </c>
      <c r="B610" s="619"/>
      <c r="C610" s="619"/>
      <c r="D610" s="619"/>
      <c r="E610" s="619"/>
      <c r="F610" s="619"/>
      <c r="G610" s="619"/>
      <c r="H610" s="619"/>
      <c r="I610" s="619"/>
      <c r="J610" s="619"/>
      <c r="K610" s="619"/>
      <c r="L610" s="619"/>
      <c r="M610" s="619"/>
      <c r="N610" s="379"/>
      <c r="O610" s="379"/>
      <c r="T610" s="1390"/>
      <c r="U610" s="871"/>
      <c r="V610" s="871"/>
      <c r="W610" s="871"/>
      <c r="X610" s="871"/>
      <c r="Y610" s="871"/>
      <c r="Z610" s="871"/>
      <c r="AA610" s="63"/>
      <c r="AB610" s="63"/>
      <c r="AC610" s="63"/>
      <c r="AD610" s="63"/>
      <c r="AE610" s="63"/>
      <c r="AF610" s="63"/>
      <c r="AG610" s="63"/>
      <c r="AH610" s="63"/>
    </row>
    <row r="611" spans="1:34" ht="22.5" customHeight="1">
      <c r="A611" s="3403" t="s">
        <v>335</v>
      </c>
      <c r="B611" s="3403"/>
      <c r="C611" s="3403"/>
      <c r="D611" s="3403"/>
      <c r="E611" s="3403"/>
      <c r="F611" s="3403"/>
      <c r="G611" s="3403"/>
      <c r="H611" s="3403"/>
      <c r="I611" s="3403"/>
      <c r="J611" s="3403"/>
      <c r="K611" s="3403"/>
      <c r="L611" s="3403"/>
      <c r="M611" s="3403"/>
      <c r="N611" s="3403"/>
      <c r="O611" s="3403"/>
      <c r="P611" s="3403"/>
      <c r="Q611" s="3403"/>
      <c r="R611" s="3403"/>
      <c r="S611" s="3403"/>
      <c r="T611" s="1390"/>
      <c r="U611" s="871"/>
      <c r="V611" s="871"/>
      <c r="W611" s="871"/>
      <c r="X611" s="871"/>
      <c r="Y611" s="871"/>
      <c r="Z611" s="1385"/>
      <c r="AA611" s="63"/>
      <c r="AB611" s="63"/>
      <c r="AC611" s="63"/>
      <c r="AD611" s="63"/>
      <c r="AE611" s="63"/>
      <c r="AF611" s="63"/>
      <c r="AG611" s="63"/>
      <c r="AH611" s="63"/>
    </row>
    <row r="612" spans="1:34" ht="18" customHeight="1">
      <c r="A612" s="858" t="s">
        <v>147</v>
      </c>
      <c r="B612" s="619"/>
      <c r="C612" s="619"/>
      <c r="D612" s="619"/>
      <c r="E612" s="619"/>
      <c r="F612" s="619"/>
      <c r="G612" s="619"/>
      <c r="H612" s="619"/>
      <c r="I612" s="619"/>
      <c r="J612" s="619"/>
      <c r="K612" s="619"/>
      <c r="L612" s="619"/>
      <c r="M612" s="619"/>
      <c r="N612" s="379"/>
      <c r="O612" s="379"/>
      <c r="T612" s="1390"/>
      <c r="U612" s="871"/>
      <c r="V612" s="871"/>
      <c r="W612" s="871"/>
      <c r="X612" s="871"/>
      <c r="Y612" s="871"/>
      <c r="Z612" s="1385"/>
      <c r="AA612" s="63"/>
      <c r="AB612" s="63"/>
      <c r="AC612" s="63"/>
      <c r="AD612" s="63"/>
      <c r="AE612" s="63"/>
      <c r="AF612" s="63"/>
      <c r="AG612" s="63"/>
      <c r="AH612" s="63"/>
    </row>
    <row r="613" spans="1:34" ht="39.950000000000003" customHeight="1">
      <c r="A613" s="3404" t="s">
        <v>148</v>
      </c>
      <c r="B613" s="3405"/>
      <c r="C613" s="3406"/>
      <c r="D613" s="3407" t="str">
        <f>報6!D614</f>
        <v>事業所名を入力33</v>
      </c>
      <c r="E613" s="3408"/>
      <c r="F613" s="3408"/>
      <c r="G613" s="3408"/>
      <c r="H613" s="3408"/>
      <c r="I613" s="3408"/>
      <c r="J613" s="3408"/>
      <c r="K613" s="3408"/>
      <c r="L613" s="3408"/>
      <c r="M613" s="3408"/>
      <c r="N613" s="3408"/>
      <c r="O613" s="3408"/>
      <c r="P613" s="3408"/>
      <c r="Q613" s="3408"/>
      <c r="R613" s="3408"/>
      <c r="S613" s="3409"/>
      <c r="T613" s="1391"/>
      <c r="U613" s="1395"/>
      <c r="V613" s="871"/>
      <c r="W613" s="871"/>
      <c r="X613" s="871"/>
      <c r="Y613" s="871"/>
      <c r="Z613" s="1385"/>
      <c r="AA613" s="63"/>
      <c r="AB613" s="63"/>
      <c r="AC613" s="63"/>
      <c r="AD613" s="63"/>
      <c r="AE613" s="63"/>
      <c r="AF613" s="63"/>
      <c r="AG613" s="63"/>
      <c r="AH613" s="63"/>
    </row>
    <row r="614" spans="1:34" ht="39.950000000000003" customHeight="1">
      <c r="A614" s="3072" t="s">
        <v>149</v>
      </c>
      <c r="B614" s="3410"/>
      <c r="C614" s="3411"/>
      <c r="D614" s="2820"/>
      <c r="E614" s="2821"/>
      <c r="F614" s="2821"/>
      <c r="G614" s="2821"/>
      <c r="H614" s="2821"/>
      <c r="I614" s="2821"/>
      <c r="J614" s="2821"/>
      <c r="K614" s="2821"/>
      <c r="L614" s="2821"/>
      <c r="M614" s="2821"/>
      <c r="N614" s="2821"/>
      <c r="O614" s="2821"/>
      <c r="P614" s="2821"/>
      <c r="Q614" s="2821"/>
      <c r="R614" s="2821"/>
      <c r="S614" s="2822"/>
      <c r="T614" s="1391"/>
      <c r="U614" s="1395"/>
      <c r="V614" s="871"/>
      <c r="W614" s="871"/>
      <c r="X614" s="871"/>
      <c r="Y614" s="871"/>
      <c r="Z614" s="1385"/>
      <c r="AA614" s="63"/>
      <c r="AB614" s="63"/>
      <c r="AC614" s="63"/>
      <c r="AD614" s="63"/>
      <c r="AE614" s="63"/>
      <c r="AF614" s="63"/>
      <c r="AG614" s="63"/>
      <c r="AH614" s="63"/>
    </row>
    <row r="615" spans="1:34" ht="27" customHeight="1">
      <c r="A615" s="3052" t="s">
        <v>150</v>
      </c>
      <c r="B615" s="3053"/>
      <c r="C615" s="3054"/>
      <c r="D615" s="3412"/>
      <c r="E615" s="3413"/>
      <c r="F615" s="3413"/>
      <c r="G615" s="877" t="s">
        <v>171</v>
      </c>
      <c r="H615" s="2808" t="s">
        <v>241</v>
      </c>
      <c r="I615" s="2809"/>
      <c r="J615" s="3414" t="str">
        <f ca="1">報6!H616</f>
        <v/>
      </c>
      <c r="K615" s="3415"/>
      <c r="L615" s="3415"/>
      <c r="M615" s="877" t="s">
        <v>167</v>
      </c>
      <c r="N615" s="2808" t="s">
        <v>242</v>
      </c>
      <c r="O615" s="2885"/>
      <c r="P615" s="2809"/>
      <c r="Q615" s="3416"/>
      <c r="R615" s="3070"/>
      <c r="S615" s="3071"/>
      <c r="T615" s="1392"/>
      <c r="U615" s="1395"/>
      <c r="V615" s="871"/>
      <c r="W615" s="871"/>
      <c r="X615" s="871"/>
      <c r="Y615" s="871"/>
      <c r="Z615" s="1385"/>
      <c r="AA615" s="63"/>
      <c r="AB615" s="63"/>
      <c r="AC615" s="63"/>
      <c r="AD615" s="63"/>
      <c r="AE615" s="63"/>
      <c r="AF615" s="63"/>
      <c r="AG615" s="63"/>
      <c r="AH615" s="63"/>
    </row>
    <row r="616" spans="1:34" ht="30" customHeight="1">
      <c r="A616" s="3417" t="s">
        <v>3147</v>
      </c>
      <c r="B616" s="3418"/>
      <c r="C616" s="3419"/>
      <c r="D616" s="3380"/>
      <c r="E616" s="3381"/>
      <c r="F616" s="3381"/>
      <c r="G616" s="3382"/>
      <c r="H616" s="2808" t="s">
        <v>153</v>
      </c>
      <c r="I616" s="2809"/>
      <c r="J616" s="3380"/>
      <c r="K616" s="3381"/>
      <c r="L616" s="3381"/>
      <c r="M616" s="3382"/>
      <c r="T616" s="1390"/>
      <c r="U616" s="871"/>
      <c r="V616" s="871"/>
      <c r="W616" s="871"/>
      <c r="X616" s="871"/>
      <c r="Y616" s="871"/>
      <c r="Z616" s="1385"/>
      <c r="AA616" s="63"/>
      <c r="AB616" s="63"/>
      <c r="AC616" s="63"/>
      <c r="AD616" s="63"/>
      <c r="AE616" s="63"/>
      <c r="AF616" s="63"/>
      <c r="AG616" s="63"/>
      <c r="AH616" s="63"/>
    </row>
    <row r="617" spans="1:34" ht="18" customHeight="1">
      <c r="A617" s="403"/>
      <c r="B617" s="403"/>
      <c r="C617" s="403"/>
      <c r="D617" s="893"/>
      <c r="E617" s="893"/>
      <c r="F617" s="893"/>
      <c r="G617" s="893"/>
      <c r="H617" s="404"/>
      <c r="I617" s="404"/>
      <c r="J617" s="893"/>
      <c r="K617" s="893"/>
      <c r="L617" s="893"/>
      <c r="T617" s="1390"/>
      <c r="U617" s="871"/>
      <c r="V617" s="871"/>
      <c r="W617" s="871"/>
      <c r="X617" s="871"/>
      <c r="Y617" s="871"/>
      <c r="Z617" s="1385"/>
      <c r="AA617" s="63"/>
      <c r="AB617" s="63"/>
      <c r="AC617" s="63"/>
      <c r="AD617" s="63"/>
      <c r="AE617" s="63"/>
      <c r="AF617" s="63"/>
      <c r="AG617" s="63"/>
      <c r="AH617" s="63"/>
    </row>
    <row r="618" spans="1:34" s="141" customFormat="1" ht="19.5" customHeight="1">
      <c r="A618" s="3383" t="s">
        <v>334</v>
      </c>
      <c r="B618" s="3383"/>
      <c r="C618" s="3383"/>
      <c r="D618" s="3383"/>
      <c r="E618" s="3383"/>
      <c r="F618" s="3383"/>
      <c r="G618" s="3383"/>
      <c r="H618" s="3383"/>
      <c r="I618" s="3383"/>
      <c r="J618" s="3383"/>
      <c r="K618" s="3383"/>
      <c r="L618" s="3383"/>
      <c r="M618" s="3383"/>
      <c r="N618" s="3383"/>
      <c r="O618" s="3383"/>
      <c r="P618" s="3383"/>
      <c r="Q618" s="3383"/>
      <c r="R618" s="3383"/>
      <c r="S618" s="3383"/>
      <c r="T618" s="1393"/>
      <c r="U618" s="894"/>
      <c r="V618" s="871"/>
      <c r="W618" s="871"/>
      <c r="X618" s="871"/>
      <c r="Y618" s="871"/>
      <c r="Z618" s="1385"/>
      <c r="AA618" s="895"/>
      <c r="AB618" s="63"/>
      <c r="AC618" s="63"/>
      <c r="AD618" s="63"/>
      <c r="AE618" s="63"/>
      <c r="AF618" s="63"/>
      <c r="AG618" s="63"/>
      <c r="AH618" s="63"/>
    </row>
    <row r="619" spans="1:34" ht="14.25" customHeight="1">
      <c r="A619" s="823"/>
      <c r="B619" s="826"/>
      <c r="C619" s="826"/>
      <c r="D619" s="826"/>
      <c r="E619" s="826"/>
      <c r="F619" s="826"/>
      <c r="G619" s="826"/>
      <c r="H619" s="826"/>
      <c r="I619" s="826"/>
      <c r="J619" s="826"/>
      <c r="K619" s="826"/>
      <c r="L619" s="827"/>
      <c r="M619" s="827"/>
      <c r="N619" s="827"/>
      <c r="O619" s="827"/>
      <c r="T619" s="1390"/>
      <c r="U619" s="871"/>
      <c r="V619" s="871"/>
      <c r="W619" s="871"/>
      <c r="X619" s="871"/>
      <c r="Y619" s="871"/>
      <c r="Z619" s="1385"/>
      <c r="AA619" s="63"/>
      <c r="AB619" s="63"/>
      <c r="AC619" s="63"/>
      <c r="AD619" s="63"/>
      <c r="AE619" s="63"/>
      <c r="AF619" s="63"/>
      <c r="AG619" s="63"/>
      <c r="AH619" s="63"/>
    </row>
    <row r="620" spans="1:34">
      <c r="A620" s="823" t="s">
        <v>3552</v>
      </c>
      <c r="B620" s="826"/>
      <c r="C620" s="826"/>
      <c r="D620" s="826"/>
      <c r="E620" s="826"/>
      <c r="F620" s="826"/>
      <c r="G620" s="826"/>
      <c r="H620" s="826"/>
      <c r="I620" s="826"/>
      <c r="J620" s="826"/>
      <c r="K620" s="826"/>
      <c r="L620" s="827"/>
      <c r="M620" s="827"/>
      <c r="N620" s="827"/>
      <c r="O620" s="827"/>
      <c r="P620" t="str">
        <f>IFERROR(VLOOKUP(M614,#REF!,2,0),"")</f>
        <v/>
      </c>
      <c r="T620" s="1390"/>
      <c r="U620" s="871"/>
      <c r="V620" s="871"/>
      <c r="W620" s="871"/>
      <c r="X620" s="871"/>
      <c r="Y620" s="871"/>
      <c r="Z620" s="1385"/>
      <c r="AA620" s="63"/>
      <c r="AB620" s="63"/>
      <c r="AC620" s="63"/>
      <c r="AD620" s="63"/>
      <c r="AE620" s="63"/>
      <c r="AF620" s="63"/>
      <c r="AG620" s="63"/>
      <c r="AH620" s="63"/>
    </row>
    <row r="621" spans="1:34" ht="20.25" customHeight="1">
      <c r="A621" s="2754"/>
      <c r="B621" s="2756"/>
      <c r="C621" s="2784" t="s">
        <v>337</v>
      </c>
      <c r="D621" s="2785"/>
      <c r="E621" s="2785"/>
      <c r="F621" s="2785"/>
      <c r="G621" s="2785"/>
      <c r="H621" s="2786"/>
      <c r="I621" s="2784" t="s">
        <v>3143</v>
      </c>
      <c r="J621" s="2785"/>
      <c r="K621" s="2785"/>
      <c r="L621" s="2785"/>
      <c r="M621" s="2786"/>
      <c r="T621" s="1390"/>
      <c r="U621" s="871"/>
      <c r="V621" s="871"/>
      <c r="W621" s="871"/>
      <c r="X621" s="871"/>
      <c r="Y621" s="871"/>
      <c r="Z621" s="1385"/>
      <c r="AA621" s="63"/>
      <c r="AB621" s="63"/>
      <c r="AC621" s="63"/>
      <c r="AD621" s="63"/>
      <c r="AE621" s="63"/>
      <c r="AF621" s="63"/>
      <c r="AG621" s="63"/>
      <c r="AH621" s="63"/>
    </row>
    <row r="622" spans="1:34" ht="20.100000000000001" customHeight="1">
      <c r="A622" s="3390" t="s">
        <v>122</v>
      </c>
      <c r="B622" s="3391"/>
      <c r="C622" s="3392" t="str">
        <f ca="1">報6!C622</f>
        <v/>
      </c>
      <c r="D622" s="3393"/>
      <c r="E622" s="3393"/>
      <c r="F622" s="3393"/>
      <c r="G622" s="2792" t="s">
        <v>3165</v>
      </c>
      <c r="H622" s="3090"/>
      <c r="I622" s="3156" t="str">
        <f ca="1">報6!I622</f>
        <v/>
      </c>
      <c r="J622" s="3096"/>
      <c r="K622" s="3096"/>
      <c r="L622" s="2792" t="s">
        <v>3142</v>
      </c>
      <c r="M622" s="2015" t="str">
        <f>報6!N622</f>
        <v>　</v>
      </c>
      <c r="T622" s="1390"/>
      <c r="U622" s="871"/>
      <c r="V622" s="871"/>
      <c r="W622" s="871"/>
      <c r="X622" s="871"/>
      <c r="Y622" s="871"/>
      <c r="Z622" s="1385"/>
      <c r="AA622" s="63"/>
      <c r="AB622" s="63"/>
      <c r="AC622" s="63"/>
      <c r="AD622" s="63"/>
      <c r="AE622" s="63"/>
      <c r="AF622" s="63"/>
      <c r="AG622" s="63"/>
      <c r="AH622" s="63"/>
    </row>
    <row r="623" spans="1:34" ht="22.15" customHeight="1">
      <c r="A623" s="2753">
        <f>IF(計1!$D$28="","",計1!$D$28-1)</f>
        <v>2025</v>
      </c>
      <c r="B623" s="2756"/>
      <c r="C623" s="3394"/>
      <c r="D623" s="3395"/>
      <c r="E623" s="3395"/>
      <c r="F623" s="3395"/>
      <c r="G623" s="3158"/>
      <c r="H623" s="3396"/>
      <c r="I623" s="3157"/>
      <c r="J623" s="3097"/>
      <c r="K623" s="3097"/>
      <c r="L623" s="3158"/>
      <c r="M623" s="2020"/>
      <c r="N623" s="827"/>
      <c r="O623" s="827"/>
      <c r="P623" s="827"/>
      <c r="Q623" s="827"/>
      <c r="R623" s="827"/>
      <c r="S623" s="827"/>
      <c r="T623" s="1394"/>
      <c r="U623" s="889"/>
      <c r="V623" s="871"/>
      <c r="W623" s="871"/>
      <c r="X623" s="871"/>
      <c r="Y623" s="871"/>
      <c r="Z623" s="1385"/>
      <c r="AA623" s="63"/>
      <c r="AB623" s="63"/>
      <c r="AC623" s="63"/>
      <c r="AD623" s="63"/>
      <c r="AE623" s="63"/>
      <c r="AF623" s="63"/>
      <c r="AG623" s="63"/>
      <c r="AH623" s="63"/>
    </row>
    <row r="624" spans="1:34" ht="22.15" customHeight="1">
      <c r="A624" s="2772" t="s">
        <v>4155</v>
      </c>
      <c r="B624" s="3397"/>
      <c r="C624" s="3398"/>
      <c r="D624" s="3399"/>
      <c r="E624" s="3399"/>
      <c r="F624" s="3399"/>
      <c r="G624" s="2792" t="s">
        <v>3165</v>
      </c>
      <c r="H624" s="3090"/>
      <c r="I624" s="3372"/>
      <c r="J624" s="3373"/>
      <c r="K624" s="3373"/>
      <c r="L624" s="2792" t="s">
        <v>3142</v>
      </c>
      <c r="M624" s="2015" t="str">
        <f>IF(OR(I624=0,I624=""),"",M622)</f>
        <v/>
      </c>
      <c r="N624" s="827"/>
      <c r="O624" s="827"/>
      <c r="P624" s="827"/>
      <c r="Q624" s="827"/>
      <c r="R624" s="827"/>
      <c r="S624" s="827"/>
      <c r="T624" s="1394"/>
      <c r="U624" s="889"/>
      <c r="V624" s="871"/>
      <c r="W624" s="871"/>
      <c r="X624" s="871"/>
      <c r="Y624" s="871"/>
      <c r="Z624" s="1385"/>
      <c r="AA624" s="63"/>
      <c r="AB624" s="63"/>
      <c r="AC624" s="63"/>
      <c r="AD624" s="63"/>
      <c r="AE624" s="63"/>
      <c r="AF624" s="63"/>
      <c r="AG624" s="63"/>
      <c r="AH624" s="63"/>
    </row>
    <row r="625" spans="1:34" ht="22.15" customHeight="1">
      <c r="A625" s="3377">
        <f>IF(計1!$D$28="","",計1!$G$28)</f>
        <v>2027</v>
      </c>
      <c r="B625" s="3164"/>
      <c r="C625" s="3400"/>
      <c r="D625" s="3401"/>
      <c r="E625" s="3401"/>
      <c r="F625" s="3401"/>
      <c r="G625" s="3376"/>
      <c r="H625" s="3402"/>
      <c r="I625" s="3374"/>
      <c r="J625" s="3375"/>
      <c r="K625" s="3375"/>
      <c r="L625" s="3376"/>
      <c r="M625" s="2789"/>
      <c r="T625" s="1390"/>
      <c r="U625" s="871"/>
      <c r="V625" s="871"/>
      <c r="W625" s="871"/>
      <c r="X625" s="871"/>
      <c r="Y625" s="871"/>
      <c r="Z625" s="1385"/>
      <c r="AA625" s="63"/>
      <c r="AB625" s="63"/>
      <c r="AC625" s="63"/>
      <c r="AD625" s="63"/>
      <c r="AE625" s="63"/>
      <c r="AF625" s="63"/>
      <c r="AG625" s="63"/>
      <c r="AH625" s="63"/>
    </row>
    <row r="626" spans="1:34" ht="22.15" customHeight="1">
      <c r="A626" s="897"/>
      <c r="B626" s="898" t="s">
        <v>348</v>
      </c>
      <c r="C626" s="899"/>
      <c r="D626" s="3378" t="str">
        <f ca="1">IF(OR(C622=0,C624=""),"",INT((C622-C624)/C622*10000)/100)</f>
        <v/>
      </c>
      <c r="E626" s="3379"/>
      <c r="F626" s="3379"/>
      <c r="G626" s="3385" t="s">
        <v>134</v>
      </c>
      <c r="H626" s="3386"/>
      <c r="I626" s="3387" t="str">
        <f ca="1">IF(OR(I622=0,I624=""),"",INT((I622-I624)/I622*10000)/100)</f>
        <v/>
      </c>
      <c r="J626" s="3388"/>
      <c r="K626" s="3388"/>
      <c r="L626" s="3379" t="s">
        <v>306</v>
      </c>
      <c r="M626" s="3389"/>
      <c r="T626" s="1390"/>
      <c r="U626" s="871"/>
      <c r="V626" s="871"/>
      <c r="W626" s="871"/>
      <c r="X626" s="871"/>
      <c r="Y626" s="871"/>
      <c r="Z626" s="1385"/>
      <c r="AA626" s="63"/>
      <c r="AB626" s="63"/>
      <c r="AC626" s="63"/>
      <c r="AD626" s="63"/>
      <c r="AE626" s="63"/>
      <c r="AF626" s="63"/>
      <c r="AG626" s="63"/>
      <c r="AH626" s="63"/>
    </row>
    <row r="627" spans="1:34" ht="30" customHeight="1">
      <c r="A627" s="1387"/>
      <c r="B627" s="1387"/>
      <c r="C627" s="1388"/>
      <c r="D627" s="1388"/>
      <c r="E627" s="1388"/>
      <c r="F627" s="1388"/>
      <c r="G627" s="1388"/>
      <c r="H627" s="1388"/>
      <c r="I627" s="1388"/>
      <c r="J627" s="1388"/>
      <c r="K627" s="1388"/>
      <c r="L627" s="1388"/>
      <c r="M627" s="1388"/>
      <c r="N627" s="3384"/>
      <c r="O627" s="3384"/>
      <c r="P627" s="1389"/>
      <c r="Q627" s="1390"/>
      <c r="R627" s="1390"/>
      <c r="S627" s="1390"/>
      <c r="T627" s="1390"/>
      <c r="U627" s="871"/>
      <c r="V627" s="871"/>
      <c r="W627" s="871"/>
      <c r="X627" s="871"/>
      <c r="Y627" s="871"/>
      <c r="Z627" s="871"/>
      <c r="AA627" s="63"/>
      <c r="AB627" s="63"/>
      <c r="AC627" s="63"/>
      <c r="AD627" s="63"/>
      <c r="AE627" s="63"/>
      <c r="AF627" s="63"/>
      <c r="AG627" s="63"/>
      <c r="AH627" s="63"/>
    </row>
    <row r="628" spans="1:34">
      <c r="A628" s="616" t="s">
        <v>317</v>
      </c>
      <c r="B628" s="379"/>
      <c r="C628" s="379"/>
      <c r="D628" s="379"/>
      <c r="E628" s="379"/>
      <c r="F628" s="379"/>
      <c r="G628" s="379"/>
      <c r="H628" s="379"/>
      <c r="I628" s="379"/>
      <c r="J628" s="379"/>
      <c r="K628" s="379"/>
      <c r="L628" s="379"/>
      <c r="M628" s="379"/>
      <c r="N628" s="379"/>
      <c r="O628" s="379"/>
      <c r="T628" s="1390" t="str">
        <f>"個別票"&amp;U628</f>
        <v>個別票34</v>
      </c>
      <c r="U628" s="871">
        <f>U609+1</f>
        <v>34</v>
      </c>
      <c r="V628" s="871"/>
      <c r="W628" s="871"/>
      <c r="X628" s="871"/>
      <c r="Y628" s="871"/>
      <c r="Z628" s="871"/>
      <c r="AA628" s="63"/>
      <c r="AB628" s="63"/>
      <c r="AC628" s="63"/>
      <c r="AD628" s="63"/>
      <c r="AE628" s="63"/>
      <c r="AF628" s="63"/>
      <c r="AG628" s="63"/>
      <c r="AH628" s="63"/>
    </row>
    <row r="629" spans="1:34">
      <c r="A629" s="379" t="s">
        <v>336</v>
      </c>
      <c r="B629" s="619"/>
      <c r="C629" s="619"/>
      <c r="D629" s="619"/>
      <c r="E629" s="619"/>
      <c r="F629" s="619"/>
      <c r="G629" s="619"/>
      <c r="H629" s="619"/>
      <c r="I629" s="619"/>
      <c r="J629" s="619"/>
      <c r="K629" s="619"/>
      <c r="L629" s="619"/>
      <c r="M629" s="619"/>
      <c r="N629" s="379"/>
      <c r="O629" s="379"/>
      <c r="T629" s="1390"/>
      <c r="U629" s="871"/>
      <c r="V629" s="871"/>
      <c r="W629" s="871"/>
      <c r="X629" s="871"/>
      <c r="Y629" s="871"/>
      <c r="Z629" s="871"/>
      <c r="AA629" s="63"/>
      <c r="AB629" s="63"/>
      <c r="AC629" s="63"/>
      <c r="AD629" s="63"/>
      <c r="AE629" s="63"/>
      <c r="AF629" s="63"/>
      <c r="AG629" s="63"/>
      <c r="AH629" s="63"/>
    </row>
    <row r="630" spans="1:34" ht="22.5" customHeight="1">
      <c r="A630" s="3403" t="s">
        <v>335</v>
      </c>
      <c r="B630" s="3403"/>
      <c r="C630" s="3403"/>
      <c r="D630" s="3403"/>
      <c r="E630" s="3403"/>
      <c r="F630" s="3403"/>
      <c r="G630" s="3403"/>
      <c r="H630" s="3403"/>
      <c r="I630" s="3403"/>
      <c r="J630" s="3403"/>
      <c r="K630" s="3403"/>
      <c r="L630" s="3403"/>
      <c r="M630" s="3403"/>
      <c r="N630" s="3403"/>
      <c r="O630" s="3403"/>
      <c r="P630" s="3403"/>
      <c r="Q630" s="3403"/>
      <c r="R630" s="3403"/>
      <c r="S630" s="3403"/>
      <c r="T630" s="1390"/>
      <c r="U630" s="871"/>
      <c r="V630" s="871"/>
      <c r="W630" s="871"/>
      <c r="X630" s="871"/>
      <c r="Y630" s="871"/>
      <c r="Z630" s="1385"/>
      <c r="AA630" s="63"/>
      <c r="AB630" s="63"/>
      <c r="AC630" s="63"/>
      <c r="AD630" s="63"/>
      <c r="AE630" s="63"/>
      <c r="AF630" s="63"/>
      <c r="AG630" s="63"/>
      <c r="AH630" s="63"/>
    </row>
    <row r="631" spans="1:34" ht="18" customHeight="1">
      <c r="A631" s="858" t="s">
        <v>147</v>
      </c>
      <c r="B631" s="619"/>
      <c r="C631" s="619"/>
      <c r="D631" s="619"/>
      <c r="E631" s="619"/>
      <c r="F631" s="619"/>
      <c r="G631" s="619"/>
      <c r="H631" s="619"/>
      <c r="I631" s="619"/>
      <c r="J631" s="619"/>
      <c r="K631" s="619"/>
      <c r="L631" s="619"/>
      <c r="M631" s="619"/>
      <c r="N631" s="379"/>
      <c r="O631" s="379"/>
      <c r="T631" s="1390"/>
      <c r="U631" s="871"/>
      <c r="V631" s="871"/>
      <c r="W631" s="871"/>
      <c r="X631" s="871"/>
      <c r="Y631" s="871"/>
      <c r="Z631" s="1385"/>
      <c r="AA631" s="63"/>
      <c r="AB631" s="63"/>
      <c r="AC631" s="63"/>
      <c r="AD631" s="63"/>
      <c r="AE631" s="63"/>
      <c r="AF631" s="63"/>
      <c r="AG631" s="63"/>
      <c r="AH631" s="63"/>
    </row>
    <row r="632" spans="1:34" ht="39.950000000000003" customHeight="1">
      <c r="A632" s="3404" t="s">
        <v>148</v>
      </c>
      <c r="B632" s="3405"/>
      <c r="C632" s="3406"/>
      <c r="D632" s="3407" t="str">
        <f>報6!D633</f>
        <v>事業所名を入力34</v>
      </c>
      <c r="E632" s="3408"/>
      <c r="F632" s="3408"/>
      <c r="G632" s="3408"/>
      <c r="H632" s="3408"/>
      <c r="I632" s="3408"/>
      <c r="J632" s="3408"/>
      <c r="K632" s="3408"/>
      <c r="L632" s="3408"/>
      <c r="M632" s="3408"/>
      <c r="N632" s="3408"/>
      <c r="O632" s="3408"/>
      <c r="P632" s="3408"/>
      <c r="Q632" s="3408"/>
      <c r="R632" s="3408"/>
      <c r="S632" s="3409"/>
      <c r="T632" s="1391"/>
      <c r="U632" s="1395"/>
      <c r="V632" s="871"/>
      <c r="W632" s="871"/>
      <c r="X632" s="871"/>
      <c r="Y632" s="871"/>
      <c r="Z632" s="1385"/>
      <c r="AA632" s="63"/>
      <c r="AB632" s="63"/>
      <c r="AC632" s="63"/>
      <c r="AD632" s="63"/>
      <c r="AE632" s="63"/>
      <c r="AF632" s="63"/>
      <c r="AG632" s="63"/>
      <c r="AH632" s="63"/>
    </row>
    <row r="633" spans="1:34" ht="39.950000000000003" customHeight="1">
      <c r="A633" s="3072" t="s">
        <v>149</v>
      </c>
      <c r="B633" s="3410"/>
      <c r="C633" s="3411"/>
      <c r="D633" s="2820"/>
      <c r="E633" s="2821"/>
      <c r="F633" s="2821"/>
      <c r="G633" s="2821"/>
      <c r="H633" s="2821"/>
      <c r="I633" s="2821"/>
      <c r="J633" s="2821"/>
      <c r="K633" s="2821"/>
      <c r="L633" s="2821"/>
      <c r="M633" s="2821"/>
      <c r="N633" s="2821"/>
      <c r="O633" s="2821"/>
      <c r="P633" s="2821"/>
      <c r="Q633" s="2821"/>
      <c r="R633" s="2821"/>
      <c r="S633" s="2822"/>
      <c r="T633" s="1391"/>
      <c r="U633" s="1395"/>
      <c r="V633" s="871"/>
      <c r="W633" s="871"/>
      <c r="X633" s="871"/>
      <c r="Y633" s="871"/>
      <c r="Z633" s="1385"/>
      <c r="AA633" s="63"/>
      <c r="AB633" s="63"/>
      <c r="AC633" s="63"/>
      <c r="AD633" s="63"/>
      <c r="AE633" s="63"/>
      <c r="AF633" s="63"/>
      <c r="AG633" s="63"/>
      <c r="AH633" s="63"/>
    </row>
    <row r="634" spans="1:34" ht="27" customHeight="1">
      <c r="A634" s="3052" t="s">
        <v>150</v>
      </c>
      <c r="B634" s="3053"/>
      <c r="C634" s="3054"/>
      <c r="D634" s="3412"/>
      <c r="E634" s="3413"/>
      <c r="F634" s="3413"/>
      <c r="G634" s="877" t="s">
        <v>171</v>
      </c>
      <c r="H634" s="2808" t="s">
        <v>241</v>
      </c>
      <c r="I634" s="2809"/>
      <c r="J634" s="3414" t="str">
        <f ca="1">報6!H635</f>
        <v/>
      </c>
      <c r="K634" s="3415"/>
      <c r="L634" s="3415"/>
      <c r="M634" s="877" t="s">
        <v>167</v>
      </c>
      <c r="N634" s="2808" t="s">
        <v>242</v>
      </c>
      <c r="O634" s="2885"/>
      <c r="P634" s="2809"/>
      <c r="Q634" s="3416"/>
      <c r="R634" s="3070"/>
      <c r="S634" s="3071"/>
      <c r="T634" s="1392"/>
      <c r="U634" s="1395"/>
      <c r="V634" s="871"/>
      <c r="W634" s="871"/>
      <c r="X634" s="871"/>
      <c r="Y634" s="871"/>
      <c r="Z634" s="1385"/>
      <c r="AA634" s="63"/>
      <c r="AB634" s="63"/>
      <c r="AC634" s="63"/>
      <c r="AD634" s="63"/>
      <c r="AE634" s="63"/>
      <c r="AF634" s="63"/>
      <c r="AG634" s="63"/>
      <c r="AH634" s="63"/>
    </row>
    <row r="635" spans="1:34" ht="30" customHeight="1">
      <c r="A635" s="3417" t="s">
        <v>3147</v>
      </c>
      <c r="B635" s="3418"/>
      <c r="C635" s="3419"/>
      <c r="D635" s="3380"/>
      <c r="E635" s="3381"/>
      <c r="F635" s="3381"/>
      <c r="G635" s="3382"/>
      <c r="H635" s="2808" t="s">
        <v>153</v>
      </c>
      <c r="I635" s="2809"/>
      <c r="J635" s="3380"/>
      <c r="K635" s="3381"/>
      <c r="L635" s="3381"/>
      <c r="M635" s="3382"/>
      <c r="T635" s="1390"/>
      <c r="U635" s="871"/>
      <c r="V635" s="871"/>
      <c r="W635" s="871"/>
      <c r="X635" s="871"/>
      <c r="Y635" s="871"/>
      <c r="Z635" s="1385"/>
      <c r="AA635" s="63"/>
      <c r="AB635" s="63"/>
      <c r="AC635" s="63"/>
      <c r="AD635" s="63"/>
      <c r="AE635" s="63"/>
      <c r="AF635" s="63"/>
      <c r="AG635" s="63"/>
      <c r="AH635" s="63"/>
    </row>
    <row r="636" spans="1:34" ht="18" customHeight="1">
      <c r="A636" s="403"/>
      <c r="B636" s="403"/>
      <c r="C636" s="403"/>
      <c r="D636" s="893"/>
      <c r="E636" s="893"/>
      <c r="F636" s="893"/>
      <c r="G636" s="893"/>
      <c r="H636" s="404"/>
      <c r="I636" s="404"/>
      <c r="J636" s="893"/>
      <c r="K636" s="893"/>
      <c r="L636" s="893"/>
      <c r="T636" s="1390"/>
      <c r="U636" s="871"/>
      <c r="V636" s="871"/>
      <c r="W636" s="871"/>
      <c r="X636" s="871"/>
      <c r="Y636" s="871"/>
      <c r="Z636" s="1385"/>
      <c r="AA636" s="63"/>
      <c r="AB636" s="63"/>
      <c r="AC636" s="63"/>
      <c r="AD636" s="63"/>
      <c r="AE636" s="63"/>
      <c r="AF636" s="63"/>
      <c r="AG636" s="63"/>
      <c r="AH636" s="63"/>
    </row>
    <row r="637" spans="1:34" s="141" customFormat="1" ht="19.5" customHeight="1">
      <c r="A637" s="3383" t="s">
        <v>334</v>
      </c>
      <c r="B637" s="3383"/>
      <c r="C637" s="3383"/>
      <c r="D637" s="3383"/>
      <c r="E637" s="3383"/>
      <c r="F637" s="3383"/>
      <c r="G637" s="3383"/>
      <c r="H637" s="3383"/>
      <c r="I637" s="3383"/>
      <c r="J637" s="3383"/>
      <c r="K637" s="3383"/>
      <c r="L637" s="3383"/>
      <c r="M637" s="3383"/>
      <c r="N637" s="3383"/>
      <c r="O637" s="3383"/>
      <c r="P637" s="3383"/>
      <c r="Q637" s="3383"/>
      <c r="R637" s="3383"/>
      <c r="S637" s="3383"/>
      <c r="T637" s="1393"/>
      <c r="U637" s="894"/>
      <c r="V637" s="871"/>
      <c r="W637" s="871"/>
      <c r="X637" s="871"/>
      <c r="Y637" s="871"/>
      <c r="Z637" s="1385"/>
      <c r="AA637" s="895"/>
      <c r="AB637" s="63"/>
      <c r="AC637" s="63"/>
      <c r="AD637" s="63"/>
      <c r="AE637" s="63"/>
      <c r="AF637" s="63"/>
      <c r="AG637" s="63"/>
      <c r="AH637" s="63"/>
    </row>
    <row r="638" spans="1:34" ht="14.25" customHeight="1">
      <c r="A638" s="823"/>
      <c r="B638" s="826"/>
      <c r="C638" s="826"/>
      <c r="D638" s="826"/>
      <c r="E638" s="826"/>
      <c r="F638" s="826"/>
      <c r="G638" s="826"/>
      <c r="H638" s="826"/>
      <c r="I638" s="826"/>
      <c r="J638" s="826"/>
      <c r="K638" s="826"/>
      <c r="L638" s="827"/>
      <c r="M638" s="827"/>
      <c r="N638" s="827"/>
      <c r="O638" s="827"/>
      <c r="T638" s="1390"/>
      <c r="U638" s="871"/>
      <c r="V638" s="871"/>
      <c r="W638" s="871"/>
      <c r="X638" s="871"/>
      <c r="Y638" s="871"/>
      <c r="Z638" s="1385"/>
      <c r="AA638" s="63"/>
      <c r="AB638" s="63"/>
      <c r="AC638" s="63"/>
      <c r="AD638" s="63"/>
      <c r="AE638" s="63"/>
      <c r="AF638" s="63"/>
      <c r="AG638" s="63"/>
      <c r="AH638" s="63"/>
    </row>
    <row r="639" spans="1:34">
      <c r="A639" s="823" t="s">
        <v>3552</v>
      </c>
      <c r="B639" s="826"/>
      <c r="C639" s="826"/>
      <c r="D639" s="826"/>
      <c r="E639" s="826"/>
      <c r="F639" s="826"/>
      <c r="G639" s="826"/>
      <c r="H639" s="826"/>
      <c r="I639" s="826"/>
      <c r="J639" s="826"/>
      <c r="K639" s="826"/>
      <c r="L639" s="827"/>
      <c r="M639" s="827"/>
      <c r="N639" s="827"/>
      <c r="O639" s="827"/>
      <c r="P639" t="str">
        <f>IFERROR(VLOOKUP(M633,#REF!,2,0),"")</f>
        <v/>
      </c>
      <c r="T639" s="1390"/>
      <c r="U639" s="871"/>
      <c r="V639" s="871"/>
      <c r="W639" s="871"/>
      <c r="X639" s="871"/>
      <c r="Y639" s="871"/>
      <c r="Z639" s="1385"/>
      <c r="AA639" s="63"/>
      <c r="AB639" s="63"/>
      <c r="AC639" s="63"/>
      <c r="AD639" s="63"/>
      <c r="AE639" s="63"/>
      <c r="AF639" s="63"/>
      <c r="AG639" s="63"/>
      <c r="AH639" s="63"/>
    </row>
    <row r="640" spans="1:34" ht="20.25" customHeight="1">
      <c r="A640" s="2754"/>
      <c r="B640" s="2756"/>
      <c r="C640" s="2784" t="s">
        <v>337</v>
      </c>
      <c r="D640" s="2785"/>
      <c r="E640" s="2785"/>
      <c r="F640" s="2785"/>
      <c r="G640" s="2785"/>
      <c r="H640" s="2786"/>
      <c r="I640" s="2784" t="s">
        <v>3143</v>
      </c>
      <c r="J640" s="2785"/>
      <c r="K640" s="2785"/>
      <c r="L640" s="2785"/>
      <c r="M640" s="2786"/>
      <c r="T640" s="1390"/>
      <c r="U640" s="871"/>
      <c r="V640" s="871"/>
      <c r="W640" s="871"/>
      <c r="X640" s="871"/>
      <c r="Y640" s="871"/>
      <c r="Z640" s="1385"/>
      <c r="AA640" s="63"/>
      <c r="AB640" s="63"/>
      <c r="AC640" s="63"/>
      <c r="AD640" s="63"/>
      <c r="AE640" s="63"/>
      <c r="AF640" s="63"/>
      <c r="AG640" s="63"/>
      <c r="AH640" s="63"/>
    </row>
    <row r="641" spans="1:34" ht="20.100000000000001" customHeight="1">
      <c r="A641" s="3390" t="s">
        <v>122</v>
      </c>
      <c r="B641" s="3391"/>
      <c r="C641" s="3392" t="str">
        <f ca="1">報6!C641</f>
        <v/>
      </c>
      <c r="D641" s="3393"/>
      <c r="E641" s="3393"/>
      <c r="F641" s="3393"/>
      <c r="G641" s="2792" t="s">
        <v>3165</v>
      </c>
      <c r="H641" s="3090"/>
      <c r="I641" s="3156" t="str">
        <f ca="1">報6!I641</f>
        <v/>
      </c>
      <c r="J641" s="3096"/>
      <c r="K641" s="3096"/>
      <c r="L641" s="2792" t="s">
        <v>3142</v>
      </c>
      <c r="M641" s="2015" t="str">
        <f>報6!N641</f>
        <v>　</v>
      </c>
      <c r="T641" s="1390"/>
      <c r="U641" s="871"/>
      <c r="V641" s="871"/>
      <c r="W641" s="871"/>
      <c r="X641" s="871"/>
      <c r="Y641" s="871"/>
      <c r="Z641" s="1385"/>
      <c r="AA641" s="63"/>
      <c r="AB641" s="63"/>
      <c r="AC641" s="63"/>
      <c r="AD641" s="63"/>
      <c r="AE641" s="63"/>
      <c r="AF641" s="63"/>
      <c r="AG641" s="63"/>
      <c r="AH641" s="63"/>
    </row>
    <row r="642" spans="1:34" ht="22.15" customHeight="1">
      <c r="A642" s="2753">
        <f>IF(計1!$D$28="","",計1!$D$28-1)</f>
        <v>2025</v>
      </c>
      <c r="B642" s="2756"/>
      <c r="C642" s="3394"/>
      <c r="D642" s="3395"/>
      <c r="E642" s="3395"/>
      <c r="F642" s="3395"/>
      <c r="G642" s="3158"/>
      <c r="H642" s="3396"/>
      <c r="I642" s="3157"/>
      <c r="J642" s="3097"/>
      <c r="K642" s="3097"/>
      <c r="L642" s="3158"/>
      <c r="M642" s="2020"/>
      <c r="N642" s="827"/>
      <c r="O642" s="827"/>
      <c r="P642" s="827"/>
      <c r="Q642" s="827"/>
      <c r="R642" s="827"/>
      <c r="S642" s="827"/>
      <c r="T642" s="1394"/>
      <c r="U642" s="889"/>
      <c r="V642" s="871"/>
      <c r="W642" s="871"/>
      <c r="X642" s="871"/>
      <c r="Y642" s="871"/>
      <c r="Z642" s="1385"/>
      <c r="AA642" s="63"/>
      <c r="AB642" s="63"/>
      <c r="AC642" s="63"/>
      <c r="AD642" s="63"/>
      <c r="AE642" s="63"/>
      <c r="AF642" s="63"/>
      <c r="AG642" s="63"/>
      <c r="AH642" s="63"/>
    </row>
    <row r="643" spans="1:34" ht="22.15" customHeight="1">
      <c r="A643" s="2772" t="s">
        <v>4155</v>
      </c>
      <c r="B643" s="3397"/>
      <c r="C643" s="3398"/>
      <c r="D643" s="3399"/>
      <c r="E643" s="3399"/>
      <c r="F643" s="3399"/>
      <c r="G643" s="2792" t="s">
        <v>3165</v>
      </c>
      <c r="H643" s="3090"/>
      <c r="I643" s="3372"/>
      <c r="J643" s="3373"/>
      <c r="K643" s="3373"/>
      <c r="L643" s="2792" t="s">
        <v>3142</v>
      </c>
      <c r="M643" s="2015" t="str">
        <f>IF(OR(I643=0,I643=""),"",M641)</f>
        <v/>
      </c>
      <c r="N643" s="827"/>
      <c r="O643" s="827"/>
      <c r="P643" s="827"/>
      <c r="Q643" s="827"/>
      <c r="R643" s="827"/>
      <c r="S643" s="827"/>
      <c r="T643" s="1394"/>
      <c r="U643" s="889"/>
      <c r="V643" s="871"/>
      <c r="W643" s="871"/>
      <c r="X643" s="871"/>
      <c r="Y643" s="871"/>
      <c r="Z643" s="1385"/>
      <c r="AA643" s="63"/>
      <c r="AB643" s="63"/>
      <c r="AC643" s="63"/>
      <c r="AD643" s="63"/>
      <c r="AE643" s="63"/>
      <c r="AF643" s="63"/>
      <c r="AG643" s="63"/>
      <c r="AH643" s="63"/>
    </row>
    <row r="644" spans="1:34" ht="22.15" customHeight="1">
      <c r="A644" s="3377">
        <f>IF(計1!$D$28="","",計1!$G$28)</f>
        <v>2027</v>
      </c>
      <c r="B644" s="3164"/>
      <c r="C644" s="3400"/>
      <c r="D644" s="3401"/>
      <c r="E644" s="3401"/>
      <c r="F644" s="3401"/>
      <c r="G644" s="3376"/>
      <c r="H644" s="3402"/>
      <c r="I644" s="3374"/>
      <c r="J644" s="3375"/>
      <c r="K644" s="3375"/>
      <c r="L644" s="3376"/>
      <c r="M644" s="2789"/>
      <c r="T644" s="1390"/>
      <c r="U644" s="871"/>
      <c r="V644" s="871"/>
      <c r="W644" s="871"/>
      <c r="X644" s="871"/>
      <c r="Y644" s="871"/>
      <c r="Z644" s="1385"/>
      <c r="AA644" s="63"/>
      <c r="AB644" s="63"/>
      <c r="AC644" s="63"/>
      <c r="AD644" s="63"/>
      <c r="AE644" s="63"/>
      <c r="AF644" s="63"/>
      <c r="AG644" s="63"/>
      <c r="AH644" s="63"/>
    </row>
    <row r="645" spans="1:34" ht="22.15" customHeight="1">
      <c r="A645" s="897"/>
      <c r="B645" s="898" t="s">
        <v>348</v>
      </c>
      <c r="C645" s="899"/>
      <c r="D645" s="3378" t="str">
        <f ca="1">IF(OR(C641=0,C643=""),"",INT((C641-C643)/C641*10000)/100)</f>
        <v/>
      </c>
      <c r="E645" s="3379"/>
      <c r="F645" s="3379"/>
      <c r="G645" s="3385" t="s">
        <v>134</v>
      </c>
      <c r="H645" s="3386"/>
      <c r="I645" s="3387" t="str">
        <f ca="1">IF(OR(I641=0,I643=""),"",INT((I641-I643)/I641*10000)/100)</f>
        <v/>
      </c>
      <c r="J645" s="3388"/>
      <c r="K645" s="3388"/>
      <c r="L645" s="3379" t="s">
        <v>306</v>
      </c>
      <c r="M645" s="3389"/>
      <c r="T645" s="1390"/>
      <c r="U645" s="871"/>
      <c r="V645" s="871"/>
      <c r="W645" s="871"/>
      <c r="X645" s="871"/>
      <c r="Y645" s="871"/>
      <c r="Z645" s="1385"/>
      <c r="AA645" s="63"/>
      <c r="AB645" s="63"/>
      <c r="AC645" s="63"/>
      <c r="AD645" s="63"/>
      <c r="AE645" s="63"/>
      <c r="AF645" s="63"/>
      <c r="AG645" s="63"/>
      <c r="AH645" s="63"/>
    </row>
    <row r="646" spans="1:34" ht="30" customHeight="1">
      <c r="A646" s="1387"/>
      <c r="B646" s="1387"/>
      <c r="C646" s="1388"/>
      <c r="D646" s="1388"/>
      <c r="E646" s="1388"/>
      <c r="F646" s="1388"/>
      <c r="G646" s="1388"/>
      <c r="H646" s="1388"/>
      <c r="I646" s="1388"/>
      <c r="J646" s="1388"/>
      <c r="K646" s="1388"/>
      <c r="L646" s="1388"/>
      <c r="M646" s="1388"/>
      <c r="N646" s="3384"/>
      <c r="O646" s="3384"/>
      <c r="P646" s="1389"/>
      <c r="Q646" s="1390"/>
      <c r="R646" s="1390"/>
      <c r="S646" s="1390"/>
      <c r="T646" s="1390"/>
      <c r="U646" s="871"/>
      <c r="V646" s="871"/>
      <c r="W646" s="871"/>
      <c r="X646" s="871"/>
      <c r="Y646" s="871"/>
      <c r="Z646" s="871"/>
      <c r="AA646" s="63"/>
      <c r="AB646" s="63"/>
      <c r="AC646" s="63"/>
      <c r="AD646" s="63"/>
      <c r="AE646" s="63"/>
      <c r="AF646" s="63"/>
      <c r="AG646" s="63"/>
      <c r="AH646" s="63"/>
    </row>
    <row r="647" spans="1:34">
      <c r="A647" s="616" t="s">
        <v>317</v>
      </c>
      <c r="B647" s="379"/>
      <c r="C647" s="379"/>
      <c r="D647" s="379"/>
      <c r="E647" s="379"/>
      <c r="F647" s="379"/>
      <c r="G647" s="379"/>
      <c r="H647" s="379"/>
      <c r="I647" s="379"/>
      <c r="J647" s="379"/>
      <c r="K647" s="379"/>
      <c r="L647" s="379"/>
      <c r="M647" s="379"/>
      <c r="N647" s="379"/>
      <c r="O647" s="379"/>
      <c r="T647" s="1390" t="str">
        <f>"個別票"&amp;U647</f>
        <v>個別票35</v>
      </c>
      <c r="U647" s="871">
        <f>U628+1</f>
        <v>35</v>
      </c>
      <c r="V647" s="871"/>
      <c r="W647" s="871"/>
      <c r="X647" s="871"/>
      <c r="Y647" s="871"/>
      <c r="Z647" s="871"/>
      <c r="AA647" s="63"/>
      <c r="AB647" s="63"/>
      <c r="AC647" s="63"/>
      <c r="AD647" s="63"/>
      <c r="AE647" s="63"/>
      <c r="AF647" s="63"/>
      <c r="AG647" s="63"/>
      <c r="AH647" s="63"/>
    </row>
    <row r="648" spans="1:34">
      <c r="A648" s="379" t="s">
        <v>336</v>
      </c>
      <c r="B648" s="619"/>
      <c r="C648" s="619"/>
      <c r="D648" s="619"/>
      <c r="E648" s="619"/>
      <c r="F648" s="619"/>
      <c r="G648" s="619"/>
      <c r="H648" s="619"/>
      <c r="I648" s="619"/>
      <c r="J648" s="619"/>
      <c r="K648" s="619"/>
      <c r="L648" s="619"/>
      <c r="M648" s="619"/>
      <c r="N648" s="379"/>
      <c r="O648" s="379"/>
      <c r="T648" s="1390"/>
      <c r="U648" s="871"/>
      <c r="V648" s="871"/>
      <c r="W648" s="871"/>
      <c r="X648" s="871"/>
      <c r="Y648" s="871"/>
      <c r="Z648" s="871"/>
      <c r="AA648" s="63"/>
      <c r="AB648" s="63"/>
      <c r="AC648" s="63"/>
      <c r="AD648" s="63"/>
      <c r="AE648" s="63"/>
      <c r="AF648" s="63"/>
      <c r="AG648" s="63"/>
      <c r="AH648" s="63"/>
    </row>
    <row r="649" spans="1:34" ht="22.5" customHeight="1">
      <c r="A649" s="3403" t="s">
        <v>335</v>
      </c>
      <c r="B649" s="3403"/>
      <c r="C649" s="3403"/>
      <c r="D649" s="3403"/>
      <c r="E649" s="3403"/>
      <c r="F649" s="3403"/>
      <c r="G649" s="3403"/>
      <c r="H649" s="3403"/>
      <c r="I649" s="3403"/>
      <c r="J649" s="3403"/>
      <c r="K649" s="3403"/>
      <c r="L649" s="3403"/>
      <c r="M649" s="3403"/>
      <c r="N649" s="3403"/>
      <c r="O649" s="3403"/>
      <c r="P649" s="3403"/>
      <c r="Q649" s="3403"/>
      <c r="R649" s="3403"/>
      <c r="S649" s="3403"/>
      <c r="T649" s="1390"/>
      <c r="U649" s="871"/>
      <c r="V649" s="871"/>
      <c r="W649" s="871"/>
      <c r="X649" s="871"/>
      <c r="Y649" s="871"/>
      <c r="Z649" s="1385"/>
      <c r="AA649" s="63"/>
      <c r="AB649" s="63"/>
      <c r="AC649" s="63"/>
      <c r="AD649" s="63"/>
      <c r="AE649" s="63"/>
      <c r="AF649" s="63"/>
      <c r="AG649" s="63"/>
      <c r="AH649" s="63"/>
    </row>
    <row r="650" spans="1:34" ht="18" customHeight="1">
      <c r="A650" s="858" t="s">
        <v>147</v>
      </c>
      <c r="B650" s="619"/>
      <c r="C650" s="619"/>
      <c r="D650" s="619"/>
      <c r="E650" s="619"/>
      <c r="F650" s="619"/>
      <c r="G650" s="619"/>
      <c r="H650" s="619"/>
      <c r="I650" s="619"/>
      <c r="J650" s="619"/>
      <c r="K650" s="619"/>
      <c r="L650" s="619"/>
      <c r="M650" s="619"/>
      <c r="N650" s="379"/>
      <c r="O650" s="379"/>
      <c r="T650" s="1390"/>
      <c r="U650" s="871"/>
      <c r="V650" s="871"/>
      <c r="W650" s="871"/>
      <c r="X650" s="871"/>
      <c r="Y650" s="871"/>
      <c r="Z650" s="1385"/>
      <c r="AA650" s="63"/>
      <c r="AB650" s="63"/>
      <c r="AC650" s="63"/>
      <c r="AD650" s="63"/>
      <c r="AE650" s="63"/>
      <c r="AF650" s="63"/>
      <c r="AG650" s="63"/>
      <c r="AH650" s="63"/>
    </row>
    <row r="651" spans="1:34" ht="39.950000000000003" customHeight="1">
      <c r="A651" s="3404" t="s">
        <v>148</v>
      </c>
      <c r="B651" s="3405"/>
      <c r="C651" s="3406"/>
      <c r="D651" s="3407" t="str">
        <f>報6!D652</f>
        <v>事業所名を入力35</v>
      </c>
      <c r="E651" s="3408"/>
      <c r="F651" s="3408"/>
      <c r="G651" s="3408"/>
      <c r="H651" s="3408"/>
      <c r="I651" s="3408"/>
      <c r="J651" s="3408"/>
      <c r="K651" s="3408"/>
      <c r="L651" s="3408"/>
      <c r="M651" s="3408"/>
      <c r="N651" s="3408"/>
      <c r="O651" s="3408"/>
      <c r="P651" s="3408"/>
      <c r="Q651" s="3408"/>
      <c r="R651" s="3408"/>
      <c r="S651" s="3409"/>
      <c r="T651" s="1391"/>
      <c r="U651" s="1395"/>
      <c r="V651" s="871"/>
      <c r="W651" s="871"/>
      <c r="X651" s="871"/>
      <c r="Y651" s="871"/>
      <c r="Z651" s="1385"/>
      <c r="AA651" s="63"/>
      <c r="AB651" s="63"/>
      <c r="AC651" s="63"/>
      <c r="AD651" s="63"/>
      <c r="AE651" s="63"/>
      <c r="AF651" s="63"/>
      <c r="AG651" s="63"/>
      <c r="AH651" s="63"/>
    </row>
    <row r="652" spans="1:34" ht="39.950000000000003" customHeight="1">
      <c r="A652" s="3072" t="s">
        <v>149</v>
      </c>
      <c r="B652" s="3410"/>
      <c r="C652" s="3411"/>
      <c r="D652" s="2820"/>
      <c r="E652" s="2821"/>
      <c r="F652" s="2821"/>
      <c r="G652" s="2821"/>
      <c r="H652" s="2821"/>
      <c r="I652" s="2821"/>
      <c r="J652" s="2821"/>
      <c r="K652" s="2821"/>
      <c r="L652" s="2821"/>
      <c r="M652" s="2821"/>
      <c r="N652" s="2821"/>
      <c r="O652" s="2821"/>
      <c r="P652" s="2821"/>
      <c r="Q652" s="2821"/>
      <c r="R652" s="2821"/>
      <c r="S652" s="2822"/>
      <c r="T652" s="1391"/>
      <c r="U652" s="1395"/>
      <c r="V652" s="871"/>
      <c r="W652" s="871"/>
      <c r="X652" s="871"/>
      <c r="Y652" s="871"/>
      <c r="Z652" s="1385"/>
      <c r="AA652" s="63"/>
      <c r="AB652" s="63"/>
      <c r="AC652" s="63"/>
      <c r="AD652" s="63"/>
      <c r="AE652" s="63"/>
      <c r="AF652" s="63"/>
      <c r="AG652" s="63"/>
      <c r="AH652" s="63"/>
    </row>
    <row r="653" spans="1:34" ht="27" customHeight="1">
      <c r="A653" s="3052" t="s">
        <v>150</v>
      </c>
      <c r="B653" s="3053"/>
      <c r="C653" s="3054"/>
      <c r="D653" s="3412"/>
      <c r="E653" s="3413"/>
      <c r="F653" s="3413"/>
      <c r="G653" s="877" t="s">
        <v>171</v>
      </c>
      <c r="H653" s="2808" t="s">
        <v>241</v>
      </c>
      <c r="I653" s="2809"/>
      <c r="J653" s="3414" t="str">
        <f ca="1">報6!H654</f>
        <v/>
      </c>
      <c r="K653" s="3415"/>
      <c r="L653" s="3415"/>
      <c r="M653" s="877" t="s">
        <v>167</v>
      </c>
      <c r="N653" s="2808" t="s">
        <v>242</v>
      </c>
      <c r="O653" s="2885"/>
      <c r="P653" s="2809"/>
      <c r="Q653" s="3416"/>
      <c r="R653" s="3070"/>
      <c r="S653" s="3071"/>
      <c r="T653" s="1392"/>
      <c r="U653" s="1395"/>
      <c r="V653" s="871"/>
      <c r="W653" s="871"/>
      <c r="X653" s="871"/>
      <c r="Y653" s="871"/>
      <c r="Z653" s="1385"/>
      <c r="AA653" s="63"/>
      <c r="AB653" s="63"/>
      <c r="AC653" s="63"/>
      <c r="AD653" s="63"/>
      <c r="AE653" s="63"/>
      <c r="AF653" s="63"/>
      <c r="AG653" s="63"/>
      <c r="AH653" s="63"/>
    </row>
    <row r="654" spans="1:34" ht="30" customHeight="1">
      <c r="A654" s="3417" t="s">
        <v>3147</v>
      </c>
      <c r="B654" s="3418"/>
      <c r="C654" s="3419"/>
      <c r="D654" s="3380"/>
      <c r="E654" s="3381"/>
      <c r="F654" s="3381"/>
      <c r="G654" s="3382"/>
      <c r="H654" s="2808" t="s">
        <v>153</v>
      </c>
      <c r="I654" s="2809"/>
      <c r="J654" s="3380"/>
      <c r="K654" s="3381"/>
      <c r="L654" s="3381"/>
      <c r="M654" s="3382"/>
      <c r="T654" s="1390"/>
      <c r="U654" s="871"/>
      <c r="V654" s="871"/>
      <c r="W654" s="871"/>
      <c r="X654" s="871"/>
      <c r="Y654" s="871"/>
      <c r="Z654" s="1385"/>
      <c r="AA654" s="63"/>
      <c r="AB654" s="63"/>
      <c r="AC654" s="63"/>
      <c r="AD654" s="63"/>
      <c r="AE654" s="63"/>
      <c r="AF654" s="63"/>
      <c r="AG654" s="63"/>
      <c r="AH654" s="63"/>
    </row>
    <row r="655" spans="1:34" ht="18" customHeight="1">
      <c r="A655" s="403"/>
      <c r="B655" s="403"/>
      <c r="C655" s="403"/>
      <c r="D655" s="893"/>
      <c r="E655" s="893"/>
      <c r="F655" s="893"/>
      <c r="G655" s="893"/>
      <c r="H655" s="404"/>
      <c r="I655" s="404"/>
      <c r="J655" s="893"/>
      <c r="K655" s="893"/>
      <c r="L655" s="893"/>
      <c r="T655" s="1390"/>
      <c r="U655" s="871"/>
      <c r="V655" s="871"/>
      <c r="W655" s="871"/>
      <c r="X655" s="871"/>
      <c r="Y655" s="871"/>
      <c r="Z655" s="1385"/>
      <c r="AA655" s="63"/>
      <c r="AB655" s="63"/>
      <c r="AC655" s="63"/>
      <c r="AD655" s="63"/>
      <c r="AE655" s="63"/>
      <c r="AF655" s="63"/>
      <c r="AG655" s="63"/>
      <c r="AH655" s="63"/>
    </row>
    <row r="656" spans="1:34" s="141" customFormat="1" ht="19.5" customHeight="1">
      <c r="A656" s="3383" t="s">
        <v>334</v>
      </c>
      <c r="B656" s="3383"/>
      <c r="C656" s="3383"/>
      <c r="D656" s="3383"/>
      <c r="E656" s="3383"/>
      <c r="F656" s="3383"/>
      <c r="G656" s="3383"/>
      <c r="H656" s="3383"/>
      <c r="I656" s="3383"/>
      <c r="J656" s="3383"/>
      <c r="K656" s="3383"/>
      <c r="L656" s="3383"/>
      <c r="M656" s="3383"/>
      <c r="N656" s="3383"/>
      <c r="O656" s="3383"/>
      <c r="P656" s="3383"/>
      <c r="Q656" s="3383"/>
      <c r="R656" s="3383"/>
      <c r="S656" s="3383"/>
      <c r="T656" s="1393"/>
      <c r="U656" s="894"/>
      <c r="V656" s="871"/>
      <c r="W656" s="871"/>
      <c r="X656" s="871"/>
      <c r="Y656" s="871"/>
      <c r="Z656" s="1385"/>
      <c r="AA656" s="895"/>
      <c r="AB656" s="63"/>
      <c r="AC656" s="63"/>
      <c r="AD656" s="63"/>
      <c r="AE656" s="63"/>
      <c r="AF656" s="63"/>
      <c r="AG656" s="63"/>
      <c r="AH656" s="63"/>
    </row>
    <row r="657" spans="1:34" ht="14.25" customHeight="1">
      <c r="A657" s="823"/>
      <c r="B657" s="826"/>
      <c r="C657" s="826"/>
      <c r="D657" s="826"/>
      <c r="E657" s="826"/>
      <c r="F657" s="826"/>
      <c r="G657" s="826"/>
      <c r="H657" s="826"/>
      <c r="I657" s="826"/>
      <c r="J657" s="826"/>
      <c r="K657" s="826"/>
      <c r="L657" s="827"/>
      <c r="M657" s="827"/>
      <c r="N657" s="827"/>
      <c r="O657" s="827"/>
      <c r="T657" s="1390"/>
      <c r="U657" s="871"/>
      <c r="V657" s="871"/>
      <c r="W657" s="871"/>
      <c r="X657" s="871"/>
      <c r="Y657" s="871"/>
      <c r="Z657" s="1385"/>
      <c r="AA657" s="63"/>
      <c r="AB657" s="63"/>
      <c r="AC657" s="63"/>
      <c r="AD657" s="63"/>
      <c r="AE657" s="63"/>
      <c r="AF657" s="63"/>
      <c r="AG657" s="63"/>
      <c r="AH657" s="63"/>
    </row>
    <row r="658" spans="1:34">
      <c r="A658" s="823" t="s">
        <v>3552</v>
      </c>
      <c r="B658" s="826"/>
      <c r="C658" s="826"/>
      <c r="D658" s="826"/>
      <c r="E658" s="826"/>
      <c r="F658" s="826"/>
      <c r="G658" s="826"/>
      <c r="H658" s="826"/>
      <c r="I658" s="826"/>
      <c r="J658" s="826"/>
      <c r="K658" s="826"/>
      <c r="L658" s="827"/>
      <c r="M658" s="827"/>
      <c r="N658" s="827"/>
      <c r="O658" s="827"/>
      <c r="P658" t="str">
        <f>IFERROR(VLOOKUP(M652,#REF!,2,0),"")</f>
        <v/>
      </c>
      <c r="T658" s="1390"/>
      <c r="U658" s="871"/>
      <c r="V658" s="871"/>
      <c r="W658" s="871"/>
      <c r="X658" s="871"/>
      <c r="Y658" s="871"/>
      <c r="Z658" s="1385"/>
      <c r="AA658" s="63"/>
      <c r="AB658" s="63"/>
      <c r="AC658" s="63"/>
      <c r="AD658" s="63"/>
      <c r="AE658" s="63"/>
      <c r="AF658" s="63"/>
      <c r="AG658" s="63"/>
      <c r="AH658" s="63"/>
    </row>
    <row r="659" spans="1:34" ht="20.25" customHeight="1">
      <c r="A659" s="2754"/>
      <c r="B659" s="2756"/>
      <c r="C659" s="2784" t="s">
        <v>337</v>
      </c>
      <c r="D659" s="2785"/>
      <c r="E659" s="2785"/>
      <c r="F659" s="2785"/>
      <c r="G659" s="2785"/>
      <c r="H659" s="2786"/>
      <c r="I659" s="2784" t="s">
        <v>3143</v>
      </c>
      <c r="J659" s="2785"/>
      <c r="K659" s="2785"/>
      <c r="L659" s="2785"/>
      <c r="M659" s="2786"/>
      <c r="T659" s="1390"/>
      <c r="U659" s="871"/>
      <c r="V659" s="871"/>
      <c r="W659" s="871"/>
      <c r="X659" s="871"/>
      <c r="Y659" s="871"/>
      <c r="Z659" s="1385"/>
      <c r="AA659" s="63"/>
      <c r="AB659" s="63"/>
      <c r="AC659" s="63"/>
      <c r="AD659" s="63"/>
      <c r="AE659" s="63"/>
      <c r="AF659" s="63"/>
      <c r="AG659" s="63"/>
      <c r="AH659" s="63"/>
    </row>
    <row r="660" spans="1:34" ht="20.100000000000001" customHeight="1">
      <c r="A660" s="3390" t="s">
        <v>122</v>
      </c>
      <c r="B660" s="3391"/>
      <c r="C660" s="3392" t="str">
        <f ca="1">報6!C660</f>
        <v/>
      </c>
      <c r="D660" s="3393"/>
      <c r="E660" s="3393"/>
      <c r="F660" s="3393"/>
      <c r="G660" s="2792" t="s">
        <v>3165</v>
      </c>
      <c r="H660" s="3090"/>
      <c r="I660" s="3156" t="str">
        <f ca="1">報6!I660</f>
        <v/>
      </c>
      <c r="J660" s="3096"/>
      <c r="K660" s="3096"/>
      <c r="L660" s="2792" t="s">
        <v>3142</v>
      </c>
      <c r="M660" s="2015" t="str">
        <f>報6!N660</f>
        <v>　</v>
      </c>
      <c r="T660" s="1390"/>
      <c r="U660" s="871"/>
      <c r="V660" s="871"/>
      <c r="W660" s="871"/>
      <c r="X660" s="871"/>
      <c r="Y660" s="871"/>
      <c r="Z660" s="1385"/>
      <c r="AA660" s="63"/>
      <c r="AB660" s="63"/>
      <c r="AC660" s="63"/>
      <c r="AD660" s="63"/>
      <c r="AE660" s="63"/>
      <c r="AF660" s="63"/>
      <c r="AG660" s="63"/>
      <c r="AH660" s="63"/>
    </row>
    <row r="661" spans="1:34" ht="22.15" customHeight="1">
      <c r="A661" s="2753">
        <f>IF(計1!$D$28="","",計1!$D$28-1)</f>
        <v>2025</v>
      </c>
      <c r="B661" s="2756"/>
      <c r="C661" s="3394"/>
      <c r="D661" s="3395"/>
      <c r="E661" s="3395"/>
      <c r="F661" s="3395"/>
      <c r="G661" s="3158"/>
      <c r="H661" s="3396"/>
      <c r="I661" s="3157"/>
      <c r="J661" s="3097"/>
      <c r="K661" s="3097"/>
      <c r="L661" s="3158"/>
      <c r="M661" s="2020"/>
      <c r="N661" s="827"/>
      <c r="O661" s="827"/>
      <c r="P661" s="827"/>
      <c r="Q661" s="827"/>
      <c r="R661" s="827"/>
      <c r="S661" s="827"/>
      <c r="T661" s="1394"/>
      <c r="U661" s="889"/>
      <c r="V661" s="871"/>
      <c r="W661" s="871"/>
      <c r="X661" s="871"/>
      <c r="Y661" s="871"/>
      <c r="Z661" s="1385"/>
      <c r="AA661" s="63"/>
      <c r="AB661" s="63"/>
      <c r="AC661" s="63"/>
      <c r="AD661" s="63"/>
      <c r="AE661" s="63"/>
      <c r="AF661" s="63"/>
      <c r="AG661" s="63"/>
      <c r="AH661" s="63"/>
    </row>
    <row r="662" spans="1:34" ht="22.15" customHeight="1">
      <c r="A662" s="2772" t="s">
        <v>4155</v>
      </c>
      <c r="B662" s="3397"/>
      <c r="C662" s="3398"/>
      <c r="D662" s="3399"/>
      <c r="E662" s="3399"/>
      <c r="F662" s="3399"/>
      <c r="G662" s="2792" t="s">
        <v>3165</v>
      </c>
      <c r="H662" s="3090"/>
      <c r="I662" s="3372"/>
      <c r="J662" s="3373"/>
      <c r="K662" s="3373"/>
      <c r="L662" s="2792" t="s">
        <v>3142</v>
      </c>
      <c r="M662" s="2015" t="str">
        <f>IF(OR(I662=0,I662=""),"",M660)</f>
        <v/>
      </c>
      <c r="N662" s="827"/>
      <c r="O662" s="827"/>
      <c r="P662" s="827"/>
      <c r="Q662" s="827"/>
      <c r="R662" s="827"/>
      <c r="S662" s="827"/>
      <c r="T662" s="1394"/>
      <c r="U662" s="889"/>
      <c r="V662" s="871"/>
      <c r="W662" s="871"/>
      <c r="X662" s="871"/>
      <c r="Y662" s="871"/>
      <c r="Z662" s="1385"/>
      <c r="AA662" s="63"/>
      <c r="AB662" s="63"/>
      <c r="AC662" s="63"/>
      <c r="AD662" s="63"/>
      <c r="AE662" s="63"/>
      <c r="AF662" s="63"/>
      <c r="AG662" s="63"/>
      <c r="AH662" s="63"/>
    </row>
    <row r="663" spans="1:34" ht="22.15" customHeight="1">
      <c r="A663" s="3377">
        <f>IF(計1!$D$28="","",計1!$G$28)</f>
        <v>2027</v>
      </c>
      <c r="B663" s="3164"/>
      <c r="C663" s="3400"/>
      <c r="D663" s="3401"/>
      <c r="E663" s="3401"/>
      <c r="F663" s="3401"/>
      <c r="G663" s="3376"/>
      <c r="H663" s="3402"/>
      <c r="I663" s="3374"/>
      <c r="J663" s="3375"/>
      <c r="K663" s="3375"/>
      <c r="L663" s="3376"/>
      <c r="M663" s="2789"/>
      <c r="T663" s="1390"/>
      <c r="U663" s="871"/>
      <c r="V663" s="871"/>
      <c r="W663" s="871"/>
      <c r="X663" s="871"/>
      <c r="Y663" s="871"/>
      <c r="Z663" s="1385"/>
      <c r="AA663" s="63"/>
      <c r="AB663" s="63"/>
      <c r="AC663" s="63"/>
      <c r="AD663" s="63"/>
      <c r="AE663" s="63"/>
      <c r="AF663" s="63"/>
      <c r="AG663" s="63"/>
      <c r="AH663" s="63"/>
    </row>
    <row r="664" spans="1:34" ht="22.15" customHeight="1">
      <c r="A664" s="897"/>
      <c r="B664" s="898" t="s">
        <v>348</v>
      </c>
      <c r="C664" s="899"/>
      <c r="D664" s="3378" t="str">
        <f ca="1">IF(OR(C660=0,C662=""),"",INT((C660-C662)/C660*10000)/100)</f>
        <v/>
      </c>
      <c r="E664" s="3379"/>
      <c r="F664" s="3379"/>
      <c r="G664" s="3385" t="s">
        <v>134</v>
      </c>
      <c r="H664" s="3386"/>
      <c r="I664" s="3387" t="str">
        <f ca="1">IF(OR(I660=0,I662=""),"",INT((I660-I662)/I660*10000)/100)</f>
        <v/>
      </c>
      <c r="J664" s="3388"/>
      <c r="K664" s="3388"/>
      <c r="L664" s="3379" t="s">
        <v>306</v>
      </c>
      <c r="M664" s="3389"/>
      <c r="T664" s="1390"/>
      <c r="U664" s="871"/>
      <c r="V664" s="871"/>
      <c r="W664" s="871"/>
      <c r="X664" s="871"/>
      <c r="Y664" s="871"/>
      <c r="Z664" s="1385"/>
      <c r="AA664" s="63"/>
      <c r="AB664" s="63"/>
      <c r="AC664" s="63"/>
      <c r="AD664" s="63"/>
      <c r="AE664" s="63"/>
      <c r="AF664" s="63"/>
      <c r="AG664" s="63"/>
      <c r="AH664" s="63"/>
    </row>
    <row r="665" spans="1:34" ht="30" customHeight="1">
      <c r="A665" s="1387"/>
      <c r="B665" s="1387"/>
      <c r="C665" s="1388"/>
      <c r="D665" s="1388"/>
      <c r="E665" s="1388"/>
      <c r="F665" s="1388"/>
      <c r="G665" s="1388"/>
      <c r="H665" s="1388"/>
      <c r="I665" s="1388"/>
      <c r="J665" s="1388"/>
      <c r="K665" s="1388"/>
      <c r="L665" s="1388"/>
      <c r="M665" s="1388"/>
      <c r="N665" s="3384"/>
      <c r="O665" s="3384"/>
      <c r="P665" s="1389"/>
      <c r="Q665" s="1390"/>
      <c r="R665" s="1390"/>
      <c r="S665" s="1390"/>
      <c r="T665" s="1390"/>
      <c r="U665" s="871"/>
      <c r="V665" s="871"/>
      <c r="W665" s="871"/>
      <c r="X665" s="871"/>
      <c r="Y665" s="871"/>
      <c r="Z665" s="871"/>
      <c r="AA665" s="63"/>
      <c r="AB665" s="63"/>
      <c r="AC665" s="63"/>
      <c r="AD665" s="63"/>
      <c r="AE665" s="63"/>
      <c r="AF665" s="63"/>
      <c r="AG665" s="63"/>
      <c r="AH665" s="63"/>
    </row>
    <row r="666" spans="1:34">
      <c r="A666" s="616" t="s">
        <v>317</v>
      </c>
      <c r="B666" s="379"/>
      <c r="C666" s="379"/>
      <c r="D666" s="379"/>
      <c r="E666" s="379"/>
      <c r="F666" s="379"/>
      <c r="G666" s="379"/>
      <c r="H666" s="379"/>
      <c r="I666" s="379"/>
      <c r="J666" s="379"/>
      <c r="K666" s="379"/>
      <c r="L666" s="379"/>
      <c r="M666" s="379"/>
      <c r="N666" s="379"/>
      <c r="O666" s="379"/>
      <c r="T666" s="1390" t="str">
        <f>"個別票"&amp;U666</f>
        <v>個別票36</v>
      </c>
      <c r="U666" s="871">
        <f>U647+1</f>
        <v>36</v>
      </c>
      <c r="V666" s="871"/>
      <c r="W666" s="871"/>
      <c r="X666" s="871"/>
      <c r="Y666" s="871"/>
      <c r="Z666" s="871"/>
      <c r="AA666" s="63"/>
      <c r="AB666" s="63"/>
      <c r="AC666" s="63"/>
      <c r="AD666" s="63"/>
      <c r="AE666" s="63"/>
      <c r="AF666" s="63"/>
      <c r="AG666" s="63"/>
      <c r="AH666" s="63"/>
    </row>
    <row r="667" spans="1:34">
      <c r="A667" s="379" t="s">
        <v>336</v>
      </c>
      <c r="B667" s="619"/>
      <c r="C667" s="619"/>
      <c r="D667" s="619"/>
      <c r="E667" s="619"/>
      <c r="F667" s="619"/>
      <c r="G667" s="619"/>
      <c r="H667" s="619"/>
      <c r="I667" s="619"/>
      <c r="J667" s="619"/>
      <c r="K667" s="619"/>
      <c r="L667" s="619"/>
      <c r="M667" s="619"/>
      <c r="N667" s="379"/>
      <c r="O667" s="379"/>
      <c r="T667" s="1390"/>
      <c r="U667" s="871"/>
      <c r="V667" s="871"/>
      <c r="W667" s="871"/>
      <c r="X667" s="871"/>
      <c r="Y667" s="871"/>
      <c r="Z667" s="871"/>
      <c r="AA667" s="63"/>
      <c r="AB667" s="63"/>
      <c r="AC667" s="63"/>
      <c r="AD667" s="63"/>
      <c r="AE667" s="63"/>
      <c r="AF667" s="63"/>
      <c r="AG667" s="63"/>
      <c r="AH667" s="63"/>
    </row>
    <row r="668" spans="1:34" ht="22.5" customHeight="1">
      <c r="A668" s="3403" t="s">
        <v>335</v>
      </c>
      <c r="B668" s="3403"/>
      <c r="C668" s="3403"/>
      <c r="D668" s="3403"/>
      <c r="E668" s="3403"/>
      <c r="F668" s="3403"/>
      <c r="G668" s="3403"/>
      <c r="H668" s="3403"/>
      <c r="I668" s="3403"/>
      <c r="J668" s="3403"/>
      <c r="K668" s="3403"/>
      <c r="L668" s="3403"/>
      <c r="M668" s="3403"/>
      <c r="N668" s="3403"/>
      <c r="O668" s="3403"/>
      <c r="P668" s="3403"/>
      <c r="Q668" s="3403"/>
      <c r="R668" s="3403"/>
      <c r="S668" s="3403"/>
      <c r="T668" s="1390"/>
      <c r="U668" s="871"/>
      <c r="V668" s="871"/>
      <c r="W668" s="871"/>
      <c r="X668" s="871"/>
      <c r="Y668" s="871"/>
      <c r="Z668" s="1385"/>
      <c r="AA668" s="63"/>
      <c r="AB668" s="63"/>
      <c r="AC668" s="63"/>
      <c r="AD668" s="63"/>
      <c r="AE668" s="63"/>
      <c r="AF668" s="63"/>
      <c r="AG668" s="63"/>
      <c r="AH668" s="63"/>
    </row>
    <row r="669" spans="1:34" ht="18" customHeight="1">
      <c r="A669" s="858" t="s">
        <v>147</v>
      </c>
      <c r="B669" s="619"/>
      <c r="C669" s="619"/>
      <c r="D669" s="619"/>
      <c r="E669" s="619"/>
      <c r="F669" s="619"/>
      <c r="G669" s="619"/>
      <c r="H669" s="619"/>
      <c r="I669" s="619"/>
      <c r="J669" s="619"/>
      <c r="K669" s="619"/>
      <c r="L669" s="619"/>
      <c r="M669" s="619"/>
      <c r="N669" s="379"/>
      <c r="O669" s="379"/>
      <c r="T669" s="1390"/>
      <c r="U669" s="871"/>
      <c r="V669" s="871"/>
      <c r="W669" s="871"/>
      <c r="X669" s="871"/>
      <c r="Y669" s="871"/>
      <c r="Z669" s="1385"/>
      <c r="AA669" s="63"/>
      <c r="AB669" s="63"/>
      <c r="AC669" s="63"/>
      <c r="AD669" s="63"/>
      <c r="AE669" s="63"/>
      <c r="AF669" s="63"/>
      <c r="AG669" s="63"/>
      <c r="AH669" s="63"/>
    </row>
    <row r="670" spans="1:34" ht="39.950000000000003" customHeight="1">
      <c r="A670" s="3404" t="s">
        <v>148</v>
      </c>
      <c r="B670" s="3405"/>
      <c r="C670" s="3406"/>
      <c r="D670" s="3407" t="str">
        <f>報6!D671</f>
        <v>事業所名を入力36</v>
      </c>
      <c r="E670" s="3408"/>
      <c r="F670" s="3408"/>
      <c r="G670" s="3408"/>
      <c r="H670" s="3408"/>
      <c r="I670" s="3408"/>
      <c r="J670" s="3408"/>
      <c r="K670" s="3408"/>
      <c r="L670" s="3408"/>
      <c r="M670" s="3408"/>
      <c r="N670" s="3408"/>
      <c r="O670" s="3408"/>
      <c r="P670" s="3408"/>
      <c r="Q670" s="3408"/>
      <c r="R670" s="3408"/>
      <c r="S670" s="3409"/>
      <c r="T670" s="1391"/>
      <c r="U670" s="1395"/>
      <c r="V670" s="871"/>
      <c r="W670" s="871"/>
      <c r="X670" s="871"/>
      <c r="Y670" s="871"/>
      <c r="Z670" s="1385"/>
      <c r="AA670" s="63"/>
      <c r="AB670" s="63"/>
      <c r="AC670" s="63"/>
      <c r="AD670" s="63"/>
      <c r="AE670" s="63"/>
      <c r="AF670" s="63"/>
      <c r="AG670" s="63"/>
      <c r="AH670" s="63"/>
    </row>
    <row r="671" spans="1:34" ht="39.950000000000003" customHeight="1">
      <c r="A671" s="3072" t="s">
        <v>149</v>
      </c>
      <c r="B671" s="3410"/>
      <c r="C671" s="3411"/>
      <c r="D671" s="2820"/>
      <c r="E671" s="2821"/>
      <c r="F671" s="2821"/>
      <c r="G671" s="2821"/>
      <c r="H671" s="2821"/>
      <c r="I671" s="2821"/>
      <c r="J671" s="2821"/>
      <c r="K671" s="2821"/>
      <c r="L671" s="2821"/>
      <c r="M671" s="2821"/>
      <c r="N671" s="2821"/>
      <c r="O671" s="2821"/>
      <c r="P671" s="2821"/>
      <c r="Q671" s="2821"/>
      <c r="R671" s="2821"/>
      <c r="S671" s="2822"/>
      <c r="T671" s="1391"/>
      <c r="U671" s="1395"/>
      <c r="V671" s="871"/>
      <c r="W671" s="871"/>
      <c r="X671" s="871"/>
      <c r="Y671" s="871"/>
      <c r="Z671" s="1385"/>
      <c r="AA671" s="63"/>
      <c r="AB671" s="63"/>
      <c r="AC671" s="63"/>
      <c r="AD671" s="63"/>
      <c r="AE671" s="63"/>
      <c r="AF671" s="63"/>
      <c r="AG671" s="63"/>
      <c r="AH671" s="63"/>
    </row>
    <row r="672" spans="1:34" ht="27" customHeight="1">
      <c r="A672" s="3052" t="s">
        <v>150</v>
      </c>
      <c r="B672" s="3053"/>
      <c r="C672" s="3054"/>
      <c r="D672" s="3412"/>
      <c r="E672" s="3413"/>
      <c r="F672" s="3413"/>
      <c r="G672" s="877" t="s">
        <v>171</v>
      </c>
      <c r="H672" s="2808" t="s">
        <v>241</v>
      </c>
      <c r="I672" s="2809"/>
      <c r="J672" s="3414" t="str">
        <f ca="1">報6!H673</f>
        <v/>
      </c>
      <c r="K672" s="3415"/>
      <c r="L672" s="3415"/>
      <c r="M672" s="877" t="s">
        <v>167</v>
      </c>
      <c r="N672" s="2808" t="s">
        <v>242</v>
      </c>
      <c r="O672" s="2885"/>
      <c r="P672" s="2809"/>
      <c r="Q672" s="3416"/>
      <c r="R672" s="3070"/>
      <c r="S672" s="3071"/>
      <c r="T672" s="1392"/>
      <c r="U672" s="1395"/>
      <c r="V672" s="871"/>
      <c r="W672" s="871"/>
      <c r="X672" s="871"/>
      <c r="Y672" s="871"/>
      <c r="Z672" s="1385"/>
      <c r="AA672" s="63"/>
      <c r="AB672" s="63"/>
      <c r="AC672" s="63"/>
      <c r="AD672" s="63"/>
      <c r="AE672" s="63"/>
      <c r="AF672" s="63"/>
      <c r="AG672" s="63"/>
      <c r="AH672" s="63"/>
    </row>
    <row r="673" spans="1:34" ht="30" customHeight="1">
      <c r="A673" s="3417" t="s">
        <v>3147</v>
      </c>
      <c r="B673" s="3418"/>
      <c r="C673" s="3419"/>
      <c r="D673" s="3380"/>
      <c r="E673" s="3381"/>
      <c r="F673" s="3381"/>
      <c r="G673" s="3382"/>
      <c r="H673" s="2808" t="s">
        <v>153</v>
      </c>
      <c r="I673" s="2809"/>
      <c r="J673" s="3380"/>
      <c r="K673" s="3381"/>
      <c r="L673" s="3381"/>
      <c r="M673" s="3382"/>
      <c r="T673" s="1390"/>
      <c r="U673" s="871"/>
      <c r="V673" s="871"/>
      <c r="W673" s="871"/>
      <c r="X673" s="871"/>
      <c r="Y673" s="871"/>
      <c r="Z673" s="1385"/>
      <c r="AA673" s="63"/>
      <c r="AB673" s="63"/>
      <c r="AC673" s="63"/>
      <c r="AD673" s="63"/>
      <c r="AE673" s="63"/>
      <c r="AF673" s="63"/>
      <c r="AG673" s="63"/>
      <c r="AH673" s="63"/>
    </row>
    <row r="674" spans="1:34" ht="18" customHeight="1">
      <c r="A674" s="403"/>
      <c r="B674" s="403"/>
      <c r="C674" s="403"/>
      <c r="D674" s="893"/>
      <c r="E674" s="893"/>
      <c r="F674" s="893"/>
      <c r="G674" s="893"/>
      <c r="H674" s="404"/>
      <c r="I674" s="404"/>
      <c r="J674" s="893"/>
      <c r="K674" s="893"/>
      <c r="L674" s="893"/>
      <c r="T674" s="1390"/>
      <c r="U674" s="871"/>
      <c r="V674" s="871"/>
      <c r="W674" s="871"/>
      <c r="X674" s="871"/>
      <c r="Y674" s="871"/>
      <c r="Z674" s="1385"/>
      <c r="AA674" s="63"/>
      <c r="AB674" s="63"/>
      <c r="AC674" s="63"/>
      <c r="AD674" s="63"/>
      <c r="AE674" s="63"/>
      <c r="AF674" s="63"/>
      <c r="AG674" s="63"/>
      <c r="AH674" s="63"/>
    </row>
    <row r="675" spans="1:34" s="141" customFormat="1" ht="19.5" customHeight="1">
      <c r="A675" s="3383" t="s">
        <v>334</v>
      </c>
      <c r="B675" s="3383"/>
      <c r="C675" s="3383"/>
      <c r="D675" s="3383"/>
      <c r="E675" s="3383"/>
      <c r="F675" s="3383"/>
      <c r="G675" s="3383"/>
      <c r="H675" s="3383"/>
      <c r="I675" s="3383"/>
      <c r="J675" s="3383"/>
      <c r="K675" s="3383"/>
      <c r="L675" s="3383"/>
      <c r="M675" s="3383"/>
      <c r="N675" s="3383"/>
      <c r="O675" s="3383"/>
      <c r="P675" s="3383"/>
      <c r="Q675" s="3383"/>
      <c r="R675" s="3383"/>
      <c r="S675" s="3383"/>
      <c r="T675" s="1393"/>
      <c r="U675" s="894"/>
      <c r="V675" s="871"/>
      <c r="W675" s="871"/>
      <c r="X675" s="871"/>
      <c r="Y675" s="871"/>
      <c r="Z675" s="1385"/>
      <c r="AA675" s="895"/>
      <c r="AB675" s="63"/>
      <c r="AC675" s="63"/>
      <c r="AD675" s="63"/>
      <c r="AE675" s="63"/>
      <c r="AF675" s="63"/>
      <c r="AG675" s="63"/>
      <c r="AH675" s="63"/>
    </row>
    <row r="676" spans="1:34" ht="14.25" customHeight="1">
      <c r="A676" s="823"/>
      <c r="B676" s="826"/>
      <c r="C676" s="826"/>
      <c r="D676" s="826"/>
      <c r="E676" s="826"/>
      <c r="F676" s="826"/>
      <c r="G676" s="826"/>
      <c r="H676" s="826"/>
      <c r="I676" s="826"/>
      <c r="J676" s="826"/>
      <c r="K676" s="826"/>
      <c r="L676" s="827"/>
      <c r="M676" s="827"/>
      <c r="N676" s="827"/>
      <c r="O676" s="827"/>
      <c r="T676" s="1390"/>
      <c r="U676" s="871"/>
      <c r="V676" s="871"/>
      <c r="W676" s="871"/>
      <c r="X676" s="871"/>
      <c r="Y676" s="871"/>
      <c r="Z676" s="1385"/>
      <c r="AA676" s="63"/>
      <c r="AB676" s="63"/>
      <c r="AC676" s="63"/>
      <c r="AD676" s="63"/>
      <c r="AE676" s="63"/>
      <c r="AF676" s="63"/>
      <c r="AG676" s="63"/>
      <c r="AH676" s="63"/>
    </row>
    <row r="677" spans="1:34">
      <c r="A677" s="823" t="s">
        <v>3552</v>
      </c>
      <c r="B677" s="826"/>
      <c r="C677" s="826"/>
      <c r="D677" s="826"/>
      <c r="E677" s="826"/>
      <c r="F677" s="826"/>
      <c r="G677" s="826"/>
      <c r="H677" s="826"/>
      <c r="I677" s="826"/>
      <c r="J677" s="826"/>
      <c r="K677" s="826"/>
      <c r="L677" s="827"/>
      <c r="M677" s="827"/>
      <c r="N677" s="827"/>
      <c r="O677" s="827"/>
      <c r="P677" t="str">
        <f>IFERROR(VLOOKUP(M671,#REF!,2,0),"")</f>
        <v/>
      </c>
      <c r="T677" s="1390"/>
      <c r="U677" s="871"/>
      <c r="V677" s="871"/>
      <c r="W677" s="871"/>
      <c r="X677" s="871"/>
      <c r="Y677" s="871"/>
      <c r="Z677" s="1385"/>
      <c r="AA677" s="63"/>
      <c r="AB677" s="63"/>
      <c r="AC677" s="63"/>
      <c r="AD677" s="63"/>
      <c r="AE677" s="63"/>
      <c r="AF677" s="63"/>
      <c r="AG677" s="63"/>
      <c r="AH677" s="63"/>
    </row>
    <row r="678" spans="1:34" ht="20.25" customHeight="1">
      <c r="A678" s="2754"/>
      <c r="B678" s="2756"/>
      <c r="C678" s="2784" t="s">
        <v>337</v>
      </c>
      <c r="D678" s="2785"/>
      <c r="E678" s="2785"/>
      <c r="F678" s="2785"/>
      <c r="G678" s="2785"/>
      <c r="H678" s="2786"/>
      <c r="I678" s="2784" t="s">
        <v>3143</v>
      </c>
      <c r="J678" s="2785"/>
      <c r="K678" s="2785"/>
      <c r="L678" s="2785"/>
      <c r="M678" s="2786"/>
      <c r="T678" s="1390"/>
      <c r="U678" s="871"/>
      <c r="V678" s="871"/>
      <c r="W678" s="871"/>
      <c r="X678" s="871"/>
      <c r="Y678" s="871"/>
      <c r="Z678" s="1385"/>
      <c r="AA678" s="63"/>
      <c r="AB678" s="63"/>
      <c r="AC678" s="63"/>
      <c r="AD678" s="63"/>
      <c r="AE678" s="63"/>
      <c r="AF678" s="63"/>
      <c r="AG678" s="63"/>
      <c r="AH678" s="63"/>
    </row>
    <row r="679" spans="1:34" ht="20.100000000000001" customHeight="1">
      <c r="A679" s="3390" t="s">
        <v>122</v>
      </c>
      <c r="B679" s="3391"/>
      <c r="C679" s="3392" t="str">
        <f ca="1">報6!C679</f>
        <v/>
      </c>
      <c r="D679" s="3393"/>
      <c r="E679" s="3393"/>
      <c r="F679" s="3393"/>
      <c r="G679" s="2792" t="s">
        <v>3165</v>
      </c>
      <c r="H679" s="3090"/>
      <c r="I679" s="3156" t="str">
        <f ca="1">報6!I679</f>
        <v/>
      </c>
      <c r="J679" s="3096"/>
      <c r="K679" s="3096"/>
      <c r="L679" s="2792" t="s">
        <v>3142</v>
      </c>
      <c r="M679" s="2015" t="str">
        <f>報6!N679</f>
        <v>　</v>
      </c>
      <c r="T679" s="1390"/>
      <c r="U679" s="871"/>
      <c r="V679" s="871"/>
      <c r="W679" s="871"/>
      <c r="X679" s="871"/>
      <c r="Y679" s="871"/>
      <c r="Z679" s="1385"/>
      <c r="AA679" s="63"/>
      <c r="AB679" s="63"/>
      <c r="AC679" s="63"/>
      <c r="AD679" s="63"/>
      <c r="AE679" s="63"/>
      <c r="AF679" s="63"/>
      <c r="AG679" s="63"/>
      <c r="AH679" s="63"/>
    </row>
    <row r="680" spans="1:34" ht="22.15" customHeight="1">
      <c r="A680" s="2753">
        <f>IF(計1!$D$28="","",計1!$D$28-1)</f>
        <v>2025</v>
      </c>
      <c r="B680" s="2756"/>
      <c r="C680" s="3394"/>
      <c r="D680" s="3395"/>
      <c r="E680" s="3395"/>
      <c r="F680" s="3395"/>
      <c r="G680" s="3158"/>
      <c r="H680" s="3396"/>
      <c r="I680" s="3157"/>
      <c r="J680" s="3097"/>
      <c r="K680" s="3097"/>
      <c r="L680" s="3158"/>
      <c r="M680" s="2020"/>
      <c r="N680" s="827"/>
      <c r="O680" s="827"/>
      <c r="P680" s="827"/>
      <c r="Q680" s="827"/>
      <c r="R680" s="827"/>
      <c r="S680" s="827"/>
      <c r="T680" s="1394"/>
      <c r="U680" s="889"/>
      <c r="V680" s="871"/>
      <c r="W680" s="871"/>
      <c r="X680" s="871"/>
      <c r="Y680" s="871"/>
      <c r="Z680" s="1385"/>
      <c r="AA680" s="63"/>
      <c r="AB680" s="63"/>
      <c r="AC680" s="63"/>
      <c r="AD680" s="63"/>
      <c r="AE680" s="63"/>
      <c r="AF680" s="63"/>
      <c r="AG680" s="63"/>
      <c r="AH680" s="63"/>
    </row>
    <row r="681" spans="1:34" ht="22.15" customHeight="1">
      <c r="A681" s="2772" t="s">
        <v>4155</v>
      </c>
      <c r="B681" s="3397"/>
      <c r="C681" s="3398"/>
      <c r="D681" s="3399"/>
      <c r="E681" s="3399"/>
      <c r="F681" s="3399"/>
      <c r="G681" s="2792" t="s">
        <v>3165</v>
      </c>
      <c r="H681" s="3090"/>
      <c r="I681" s="3372"/>
      <c r="J681" s="3373"/>
      <c r="K681" s="3373"/>
      <c r="L681" s="2792" t="s">
        <v>3142</v>
      </c>
      <c r="M681" s="2015" t="str">
        <f>IF(OR(I681=0,I681=""),"",M679)</f>
        <v/>
      </c>
      <c r="N681" s="827"/>
      <c r="O681" s="827"/>
      <c r="P681" s="827"/>
      <c r="Q681" s="827"/>
      <c r="R681" s="827"/>
      <c r="S681" s="827"/>
      <c r="T681" s="1394"/>
      <c r="U681" s="889"/>
      <c r="V681" s="871"/>
      <c r="W681" s="871"/>
      <c r="X681" s="871"/>
      <c r="Y681" s="871"/>
      <c r="Z681" s="1385"/>
      <c r="AA681" s="63"/>
      <c r="AB681" s="63"/>
      <c r="AC681" s="63"/>
      <c r="AD681" s="63"/>
      <c r="AE681" s="63"/>
      <c r="AF681" s="63"/>
      <c r="AG681" s="63"/>
      <c r="AH681" s="63"/>
    </row>
    <row r="682" spans="1:34" ht="22.15" customHeight="1">
      <c r="A682" s="3377">
        <f>IF(計1!$D$28="","",計1!$G$28)</f>
        <v>2027</v>
      </c>
      <c r="B682" s="3164"/>
      <c r="C682" s="3400"/>
      <c r="D682" s="3401"/>
      <c r="E682" s="3401"/>
      <c r="F682" s="3401"/>
      <c r="G682" s="3376"/>
      <c r="H682" s="3402"/>
      <c r="I682" s="3374"/>
      <c r="J682" s="3375"/>
      <c r="K682" s="3375"/>
      <c r="L682" s="3376"/>
      <c r="M682" s="2789"/>
      <c r="T682" s="1390"/>
      <c r="U682" s="871"/>
      <c r="V682" s="871"/>
      <c r="W682" s="871"/>
      <c r="X682" s="871"/>
      <c r="Y682" s="871"/>
      <c r="Z682" s="1385"/>
      <c r="AA682" s="63"/>
      <c r="AB682" s="63"/>
      <c r="AC682" s="63"/>
      <c r="AD682" s="63"/>
      <c r="AE682" s="63"/>
      <c r="AF682" s="63"/>
      <c r="AG682" s="63"/>
      <c r="AH682" s="63"/>
    </row>
    <row r="683" spans="1:34" ht="22.15" customHeight="1">
      <c r="A683" s="897"/>
      <c r="B683" s="898" t="s">
        <v>348</v>
      </c>
      <c r="C683" s="899"/>
      <c r="D683" s="3378" t="str">
        <f ca="1">IF(OR(C679=0,C681=""),"",INT((C679-C681)/C679*10000)/100)</f>
        <v/>
      </c>
      <c r="E683" s="3379"/>
      <c r="F683" s="3379"/>
      <c r="G683" s="3385" t="s">
        <v>134</v>
      </c>
      <c r="H683" s="3386"/>
      <c r="I683" s="3387" t="str">
        <f ca="1">IF(OR(I679=0,I681=""),"",INT((I679-I681)/I679*10000)/100)</f>
        <v/>
      </c>
      <c r="J683" s="3388"/>
      <c r="K683" s="3388"/>
      <c r="L683" s="3379" t="s">
        <v>306</v>
      </c>
      <c r="M683" s="3389"/>
      <c r="T683" s="1390"/>
      <c r="U683" s="871"/>
      <c r="V683" s="871"/>
      <c r="W683" s="871"/>
      <c r="X683" s="871"/>
      <c r="Y683" s="871"/>
      <c r="Z683" s="1385"/>
      <c r="AA683" s="63"/>
      <c r="AB683" s="63"/>
      <c r="AC683" s="63"/>
      <c r="AD683" s="63"/>
      <c r="AE683" s="63"/>
      <c r="AF683" s="63"/>
      <c r="AG683" s="63"/>
      <c r="AH683" s="63"/>
    </row>
    <row r="684" spans="1:34" ht="30" customHeight="1">
      <c r="A684" s="1387"/>
      <c r="B684" s="1387"/>
      <c r="C684" s="1388"/>
      <c r="D684" s="1388"/>
      <c r="E684" s="1388"/>
      <c r="F684" s="1388"/>
      <c r="G684" s="1388"/>
      <c r="H684" s="1388"/>
      <c r="I684" s="1388"/>
      <c r="J684" s="1388"/>
      <c r="K684" s="1388"/>
      <c r="L684" s="1388"/>
      <c r="M684" s="1388"/>
      <c r="N684" s="3384"/>
      <c r="O684" s="3384"/>
      <c r="P684" s="1389"/>
      <c r="Q684" s="1390"/>
      <c r="R684" s="1390"/>
      <c r="S684" s="1390"/>
      <c r="T684" s="1390"/>
      <c r="U684" s="871"/>
      <c r="V684" s="871"/>
      <c r="W684" s="871"/>
      <c r="X684" s="871"/>
      <c r="Y684" s="871"/>
      <c r="Z684" s="871"/>
      <c r="AA684" s="63"/>
      <c r="AB684" s="63"/>
      <c r="AC684" s="63"/>
      <c r="AD684" s="63"/>
      <c r="AE684" s="63"/>
      <c r="AF684" s="63"/>
      <c r="AG684" s="63"/>
      <c r="AH684" s="63"/>
    </row>
    <row r="685" spans="1:34">
      <c r="A685" s="616" t="s">
        <v>317</v>
      </c>
      <c r="B685" s="379"/>
      <c r="C685" s="379"/>
      <c r="D685" s="379"/>
      <c r="E685" s="379"/>
      <c r="F685" s="379"/>
      <c r="G685" s="379"/>
      <c r="H685" s="379"/>
      <c r="I685" s="379"/>
      <c r="J685" s="379"/>
      <c r="K685" s="379"/>
      <c r="L685" s="379"/>
      <c r="M685" s="379"/>
      <c r="N685" s="379"/>
      <c r="O685" s="379"/>
      <c r="T685" s="1390" t="str">
        <f>"個別票"&amp;U685</f>
        <v>個別票37</v>
      </c>
      <c r="U685" s="871">
        <f>U666+1</f>
        <v>37</v>
      </c>
      <c r="V685" s="871"/>
      <c r="W685" s="871"/>
      <c r="X685" s="871"/>
      <c r="Y685" s="871"/>
      <c r="Z685" s="871"/>
      <c r="AA685" s="63"/>
      <c r="AB685" s="63"/>
      <c r="AC685" s="63"/>
      <c r="AD685" s="63"/>
      <c r="AE685" s="63"/>
      <c r="AF685" s="63"/>
      <c r="AG685" s="63"/>
      <c r="AH685" s="63"/>
    </row>
    <row r="686" spans="1:34">
      <c r="A686" s="379" t="s">
        <v>336</v>
      </c>
      <c r="B686" s="619"/>
      <c r="C686" s="619"/>
      <c r="D686" s="619"/>
      <c r="E686" s="619"/>
      <c r="F686" s="619"/>
      <c r="G686" s="619"/>
      <c r="H686" s="619"/>
      <c r="I686" s="619"/>
      <c r="J686" s="619"/>
      <c r="K686" s="619"/>
      <c r="L686" s="619"/>
      <c r="M686" s="619"/>
      <c r="N686" s="379"/>
      <c r="O686" s="379"/>
      <c r="T686" s="1390"/>
      <c r="U686" s="871"/>
      <c r="V686" s="871"/>
      <c r="W686" s="871"/>
      <c r="X686" s="871"/>
      <c r="Y686" s="871"/>
      <c r="Z686" s="871"/>
      <c r="AA686" s="63"/>
      <c r="AB686" s="63"/>
      <c r="AC686" s="63"/>
      <c r="AD686" s="63"/>
      <c r="AE686" s="63"/>
      <c r="AF686" s="63"/>
      <c r="AG686" s="63"/>
      <c r="AH686" s="63"/>
    </row>
    <row r="687" spans="1:34" ht="22.5" customHeight="1">
      <c r="A687" s="3403" t="s">
        <v>335</v>
      </c>
      <c r="B687" s="3403"/>
      <c r="C687" s="3403"/>
      <c r="D687" s="3403"/>
      <c r="E687" s="3403"/>
      <c r="F687" s="3403"/>
      <c r="G687" s="3403"/>
      <c r="H687" s="3403"/>
      <c r="I687" s="3403"/>
      <c r="J687" s="3403"/>
      <c r="K687" s="3403"/>
      <c r="L687" s="3403"/>
      <c r="M687" s="3403"/>
      <c r="N687" s="3403"/>
      <c r="O687" s="3403"/>
      <c r="P687" s="3403"/>
      <c r="Q687" s="3403"/>
      <c r="R687" s="3403"/>
      <c r="S687" s="3403"/>
      <c r="T687" s="1390"/>
      <c r="U687" s="871"/>
      <c r="V687" s="871"/>
      <c r="W687" s="871"/>
      <c r="X687" s="871"/>
      <c r="Y687" s="871"/>
      <c r="Z687" s="1385"/>
      <c r="AA687" s="63"/>
      <c r="AB687" s="63"/>
      <c r="AC687" s="63"/>
      <c r="AD687" s="63"/>
      <c r="AE687" s="63"/>
      <c r="AF687" s="63"/>
      <c r="AG687" s="63"/>
      <c r="AH687" s="63"/>
    </row>
    <row r="688" spans="1:34" ht="18" customHeight="1">
      <c r="A688" s="858" t="s">
        <v>147</v>
      </c>
      <c r="B688" s="619"/>
      <c r="C688" s="619"/>
      <c r="D688" s="619"/>
      <c r="E688" s="619"/>
      <c r="F688" s="619"/>
      <c r="G688" s="619"/>
      <c r="H688" s="619"/>
      <c r="I688" s="619"/>
      <c r="J688" s="619"/>
      <c r="K688" s="619"/>
      <c r="L688" s="619"/>
      <c r="M688" s="619"/>
      <c r="N688" s="379"/>
      <c r="O688" s="379"/>
      <c r="T688" s="1390"/>
      <c r="U688" s="871"/>
      <c r="V688" s="871"/>
      <c r="W688" s="871"/>
      <c r="X688" s="871"/>
      <c r="Y688" s="871"/>
      <c r="Z688" s="1385"/>
      <c r="AA688" s="63"/>
      <c r="AB688" s="63"/>
      <c r="AC688" s="63"/>
      <c r="AD688" s="63"/>
      <c r="AE688" s="63"/>
      <c r="AF688" s="63"/>
      <c r="AG688" s="63"/>
      <c r="AH688" s="63"/>
    </row>
    <row r="689" spans="1:34" ht="39.950000000000003" customHeight="1">
      <c r="A689" s="3404" t="s">
        <v>148</v>
      </c>
      <c r="B689" s="3405"/>
      <c r="C689" s="3406"/>
      <c r="D689" s="3407" t="str">
        <f>報6!D690</f>
        <v>事業所名を入力37</v>
      </c>
      <c r="E689" s="3408"/>
      <c r="F689" s="3408"/>
      <c r="G689" s="3408"/>
      <c r="H689" s="3408"/>
      <c r="I689" s="3408"/>
      <c r="J689" s="3408"/>
      <c r="K689" s="3408"/>
      <c r="L689" s="3408"/>
      <c r="M689" s="3408"/>
      <c r="N689" s="3408"/>
      <c r="O689" s="3408"/>
      <c r="P689" s="3408"/>
      <c r="Q689" s="3408"/>
      <c r="R689" s="3408"/>
      <c r="S689" s="3409"/>
      <c r="T689" s="1391"/>
      <c r="U689" s="1395"/>
      <c r="V689" s="871"/>
      <c r="W689" s="871"/>
      <c r="X689" s="871"/>
      <c r="Y689" s="871"/>
      <c r="Z689" s="1385"/>
      <c r="AA689" s="63"/>
      <c r="AB689" s="63"/>
      <c r="AC689" s="63"/>
      <c r="AD689" s="63"/>
      <c r="AE689" s="63"/>
      <c r="AF689" s="63"/>
      <c r="AG689" s="63"/>
      <c r="AH689" s="63"/>
    </row>
    <row r="690" spans="1:34" ht="39.950000000000003" customHeight="1">
      <c r="A690" s="3072" t="s">
        <v>149</v>
      </c>
      <c r="B690" s="3410"/>
      <c r="C690" s="3411"/>
      <c r="D690" s="2820"/>
      <c r="E690" s="2821"/>
      <c r="F690" s="2821"/>
      <c r="G690" s="2821"/>
      <c r="H690" s="2821"/>
      <c r="I690" s="2821"/>
      <c r="J690" s="2821"/>
      <c r="K690" s="2821"/>
      <c r="L690" s="2821"/>
      <c r="M690" s="2821"/>
      <c r="N690" s="2821"/>
      <c r="O690" s="2821"/>
      <c r="P690" s="2821"/>
      <c r="Q690" s="2821"/>
      <c r="R690" s="2821"/>
      <c r="S690" s="2822"/>
      <c r="T690" s="1391"/>
      <c r="U690" s="1395"/>
      <c r="V690" s="871"/>
      <c r="W690" s="871"/>
      <c r="X690" s="871"/>
      <c r="Y690" s="871"/>
      <c r="Z690" s="1385"/>
      <c r="AA690" s="63"/>
      <c r="AB690" s="63"/>
      <c r="AC690" s="63"/>
      <c r="AD690" s="63"/>
      <c r="AE690" s="63"/>
      <c r="AF690" s="63"/>
      <c r="AG690" s="63"/>
      <c r="AH690" s="63"/>
    </row>
    <row r="691" spans="1:34" ht="27" customHeight="1">
      <c r="A691" s="3052" t="s">
        <v>150</v>
      </c>
      <c r="B691" s="3053"/>
      <c r="C691" s="3054"/>
      <c r="D691" s="3412"/>
      <c r="E691" s="3413"/>
      <c r="F691" s="3413"/>
      <c r="G691" s="877" t="s">
        <v>171</v>
      </c>
      <c r="H691" s="2808" t="s">
        <v>241</v>
      </c>
      <c r="I691" s="2809"/>
      <c r="J691" s="3414" t="str">
        <f ca="1">報6!H692</f>
        <v/>
      </c>
      <c r="K691" s="3415"/>
      <c r="L691" s="3415"/>
      <c r="M691" s="877" t="s">
        <v>167</v>
      </c>
      <c r="N691" s="2808" t="s">
        <v>242</v>
      </c>
      <c r="O691" s="2885"/>
      <c r="P691" s="2809"/>
      <c r="Q691" s="3416"/>
      <c r="R691" s="3070"/>
      <c r="S691" s="3071"/>
      <c r="T691" s="1392"/>
      <c r="U691" s="1395"/>
      <c r="V691" s="871"/>
      <c r="W691" s="871"/>
      <c r="X691" s="871"/>
      <c r="Y691" s="871"/>
      <c r="Z691" s="1385"/>
      <c r="AA691" s="63"/>
      <c r="AB691" s="63"/>
      <c r="AC691" s="63"/>
      <c r="AD691" s="63"/>
      <c r="AE691" s="63"/>
      <c r="AF691" s="63"/>
      <c r="AG691" s="63"/>
      <c r="AH691" s="63"/>
    </row>
    <row r="692" spans="1:34" ht="30" customHeight="1">
      <c r="A692" s="3417" t="s">
        <v>3147</v>
      </c>
      <c r="B692" s="3418"/>
      <c r="C692" s="3419"/>
      <c r="D692" s="3380"/>
      <c r="E692" s="3381"/>
      <c r="F692" s="3381"/>
      <c r="G692" s="3382"/>
      <c r="H692" s="2808" t="s">
        <v>153</v>
      </c>
      <c r="I692" s="2809"/>
      <c r="J692" s="3380"/>
      <c r="K692" s="3381"/>
      <c r="L692" s="3381"/>
      <c r="M692" s="3382"/>
      <c r="T692" s="1390"/>
      <c r="U692" s="871"/>
      <c r="V692" s="871"/>
      <c r="W692" s="871"/>
      <c r="X692" s="871"/>
      <c r="Y692" s="871"/>
      <c r="Z692" s="1385"/>
      <c r="AA692" s="63"/>
      <c r="AB692" s="63"/>
      <c r="AC692" s="63"/>
      <c r="AD692" s="63"/>
      <c r="AE692" s="63"/>
      <c r="AF692" s="63"/>
      <c r="AG692" s="63"/>
      <c r="AH692" s="63"/>
    </row>
    <row r="693" spans="1:34" ht="18" customHeight="1">
      <c r="A693" s="403"/>
      <c r="B693" s="403"/>
      <c r="C693" s="403"/>
      <c r="D693" s="893"/>
      <c r="E693" s="893"/>
      <c r="F693" s="893"/>
      <c r="G693" s="893"/>
      <c r="H693" s="404"/>
      <c r="I693" s="404"/>
      <c r="J693" s="893"/>
      <c r="K693" s="893"/>
      <c r="L693" s="893"/>
      <c r="T693" s="1390"/>
      <c r="U693" s="871"/>
      <c r="V693" s="871"/>
      <c r="W693" s="871"/>
      <c r="X693" s="871"/>
      <c r="Y693" s="871"/>
      <c r="Z693" s="1385"/>
      <c r="AA693" s="63"/>
      <c r="AB693" s="63"/>
      <c r="AC693" s="63"/>
      <c r="AD693" s="63"/>
      <c r="AE693" s="63"/>
      <c r="AF693" s="63"/>
      <c r="AG693" s="63"/>
      <c r="AH693" s="63"/>
    </row>
    <row r="694" spans="1:34" s="141" customFormat="1" ht="19.5" customHeight="1">
      <c r="A694" s="3383" t="s">
        <v>334</v>
      </c>
      <c r="B694" s="3383"/>
      <c r="C694" s="3383"/>
      <c r="D694" s="3383"/>
      <c r="E694" s="3383"/>
      <c r="F694" s="3383"/>
      <c r="G694" s="3383"/>
      <c r="H694" s="3383"/>
      <c r="I694" s="3383"/>
      <c r="J694" s="3383"/>
      <c r="K694" s="3383"/>
      <c r="L694" s="3383"/>
      <c r="M694" s="3383"/>
      <c r="N694" s="3383"/>
      <c r="O694" s="3383"/>
      <c r="P694" s="3383"/>
      <c r="Q694" s="3383"/>
      <c r="R694" s="3383"/>
      <c r="S694" s="3383"/>
      <c r="T694" s="1393"/>
      <c r="U694" s="894"/>
      <c r="V694" s="871"/>
      <c r="W694" s="871"/>
      <c r="X694" s="871"/>
      <c r="Y694" s="871"/>
      <c r="Z694" s="1385"/>
      <c r="AA694" s="895"/>
      <c r="AB694" s="63"/>
      <c r="AC694" s="63"/>
      <c r="AD694" s="63"/>
      <c r="AE694" s="63"/>
      <c r="AF694" s="63"/>
      <c r="AG694" s="63"/>
      <c r="AH694" s="63"/>
    </row>
    <row r="695" spans="1:34" ht="14.25" customHeight="1">
      <c r="A695" s="823"/>
      <c r="B695" s="826"/>
      <c r="C695" s="826"/>
      <c r="D695" s="826"/>
      <c r="E695" s="826"/>
      <c r="F695" s="826"/>
      <c r="G695" s="826"/>
      <c r="H695" s="826"/>
      <c r="I695" s="826"/>
      <c r="J695" s="826"/>
      <c r="K695" s="826"/>
      <c r="L695" s="827"/>
      <c r="M695" s="827"/>
      <c r="N695" s="827"/>
      <c r="O695" s="827"/>
      <c r="T695" s="1390"/>
      <c r="U695" s="871"/>
      <c r="V695" s="871"/>
      <c r="W695" s="871"/>
      <c r="X695" s="871"/>
      <c r="Y695" s="871"/>
      <c r="Z695" s="1385"/>
      <c r="AA695" s="63"/>
      <c r="AB695" s="63"/>
      <c r="AC695" s="63"/>
      <c r="AD695" s="63"/>
      <c r="AE695" s="63"/>
      <c r="AF695" s="63"/>
      <c r="AG695" s="63"/>
      <c r="AH695" s="63"/>
    </row>
    <row r="696" spans="1:34">
      <c r="A696" s="823" t="s">
        <v>3552</v>
      </c>
      <c r="B696" s="826"/>
      <c r="C696" s="826"/>
      <c r="D696" s="826"/>
      <c r="E696" s="826"/>
      <c r="F696" s="826"/>
      <c r="G696" s="826"/>
      <c r="H696" s="826"/>
      <c r="I696" s="826"/>
      <c r="J696" s="826"/>
      <c r="K696" s="826"/>
      <c r="L696" s="827"/>
      <c r="M696" s="827"/>
      <c r="N696" s="827"/>
      <c r="O696" s="827"/>
      <c r="P696" t="str">
        <f>IFERROR(VLOOKUP(M690,#REF!,2,0),"")</f>
        <v/>
      </c>
      <c r="T696" s="1390"/>
      <c r="U696" s="871"/>
      <c r="V696" s="871"/>
      <c r="W696" s="871"/>
      <c r="X696" s="871"/>
      <c r="Y696" s="871"/>
      <c r="Z696" s="1385"/>
      <c r="AA696" s="63"/>
      <c r="AB696" s="63"/>
      <c r="AC696" s="63"/>
      <c r="AD696" s="63"/>
      <c r="AE696" s="63"/>
      <c r="AF696" s="63"/>
      <c r="AG696" s="63"/>
      <c r="AH696" s="63"/>
    </row>
    <row r="697" spans="1:34" ht="20.25" customHeight="1">
      <c r="A697" s="2754"/>
      <c r="B697" s="2756"/>
      <c r="C697" s="2784" t="s">
        <v>337</v>
      </c>
      <c r="D697" s="2785"/>
      <c r="E697" s="2785"/>
      <c r="F697" s="2785"/>
      <c r="G697" s="2785"/>
      <c r="H697" s="2786"/>
      <c r="I697" s="2784" t="s">
        <v>3143</v>
      </c>
      <c r="J697" s="2785"/>
      <c r="K697" s="2785"/>
      <c r="L697" s="2785"/>
      <c r="M697" s="2786"/>
      <c r="T697" s="1390"/>
      <c r="U697" s="871"/>
      <c r="V697" s="871"/>
      <c r="W697" s="871"/>
      <c r="X697" s="871"/>
      <c r="Y697" s="871"/>
      <c r="Z697" s="1385"/>
      <c r="AA697" s="63"/>
      <c r="AB697" s="63"/>
      <c r="AC697" s="63"/>
      <c r="AD697" s="63"/>
      <c r="AE697" s="63"/>
      <c r="AF697" s="63"/>
      <c r="AG697" s="63"/>
      <c r="AH697" s="63"/>
    </row>
    <row r="698" spans="1:34" ht="20.100000000000001" customHeight="1">
      <c r="A698" s="3390" t="s">
        <v>122</v>
      </c>
      <c r="B698" s="3391"/>
      <c r="C698" s="3392" t="str">
        <f ca="1">報6!C698</f>
        <v/>
      </c>
      <c r="D698" s="3393"/>
      <c r="E698" s="3393"/>
      <c r="F698" s="3393"/>
      <c r="G698" s="2792" t="s">
        <v>3165</v>
      </c>
      <c r="H698" s="3090"/>
      <c r="I698" s="3156" t="str">
        <f ca="1">報6!I698</f>
        <v/>
      </c>
      <c r="J698" s="3096"/>
      <c r="K698" s="3096"/>
      <c r="L698" s="2792" t="s">
        <v>3142</v>
      </c>
      <c r="M698" s="2015" t="str">
        <f>報6!N698</f>
        <v>　</v>
      </c>
      <c r="T698" s="1390"/>
      <c r="U698" s="871"/>
      <c r="V698" s="871"/>
      <c r="W698" s="871"/>
      <c r="X698" s="871"/>
      <c r="Y698" s="871"/>
      <c r="Z698" s="1385"/>
      <c r="AA698" s="63"/>
      <c r="AB698" s="63"/>
      <c r="AC698" s="63"/>
      <c r="AD698" s="63"/>
      <c r="AE698" s="63"/>
      <c r="AF698" s="63"/>
      <c r="AG698" s="63"/>
      <c r="AH698" s="63"/>
    </row>
    <row r="699" spans="1:34" ht="22.15" customHeight="1">
      <c r="A699" s="2753">
        <f>IF(計1!$D$28="","",計1!$D$28-1)</f>
        <v>2025</v>
      </c>
      <c r="B699" s="2756"/>
      <c r="C699" s="3394"/>
      <c r="D699" s="3395"/>
      <c r="E699" s="3395"/>
      <c r="F699" s="3395"/>
      <c r="G699" s="3158"/>
      <c r="H699" s="3396"/>
      <c r="I699" s="3157"/>
      <c r="J699" s="3097"/>
      <c r="K699" s="3097"/>
      <c r="L699" s="3158"/>
      <c r="M699" s="2020"/>
      <c r="N699" s="827"/>
      <c r="O699" s="827"/>
      <c r="P699" s="827"/>
      <c r="Q699" s="827"/>
      <c r="R699" s="827"/>
      <c r="S699" s="827"/>
      <c r="T699" s="1394"/>
      <c r="U699" s="889"/>
      <c r="V699" s="871"/>
      <c r="W699" s="871"/>
      <c r="X699" s="871"/>
      <c r="Y699" s="871"/>
      <c r="Z699" s="1385"/>
      <c r="AA699" s="63"/>
      <c r="AB699" s="63"/>
      <c r="AC699" s="63"/>
      <c r="AD699" s="63"/>
      <c r="AE699" s="63"/>
      <c r="AF699" s="63"/>
      <c r="AG699" s="63"/>
      <c r="AH699" s="63"/>
    </row>
    <row r="700" spans="1:34" ht="22.15" customHeight="1">
      <c r="A700" s="2772" t="s">
        <v>4155</v>
      </c>
      <c r="B700" s="3397"/>
      <c r="C700" s="3398"/>
      <c r="D700" s="3399"/>
      <c r="E700" s="3399"/>
      <c r="F700" s="3399"/>
      <c r="G700" s="2792" t="s">
        <v>3165</v>
      </c>
      <c r="H700" s="3090"/>
      <c r="I700" s="3372"/>
      <c r="J700" s="3373"/>
      <c r="K700" s="3373"/>
      <c r="L700" s="2792" t="s">
        <v>3142</v>
      </c>
      <c r="M700" s="2015" t="str">
        <f>IF(OR(I700=0,I700=""),"",M698)</f>
        <v/>
      </c>
      <c r="N700" s="827"/>
      <c r="O700" s="827"/>
      <c r="P700" s="827"/>
      <c r="Q700" s="827"/>
      <c r="R700" s="827"/>
      <c r="S700" s="827"/>
      <c r="T700" s="1394"/>
      <c r="U700" s="889"/>
      <c r="V700" s="871"/>
      <c r="W700" s="871"/>
      <c r="X700" s="871"/>
      <c r="Y700" s="871"/>
      <c r="Z700" s="1385"/>
      <c r="AA700" s="63"/>
      <c r="AB700" s="63"/>
      <c r="AC700" s="63"/>
      <c r="AD700" s="63"/>
      <c r="AE700" s="63"/>
      <c r="AF700" s="63"/>
      <c r="AG700" s="63"/>
      <c r="AH700" s="63"/>
    </row>
    <row r="701" spans="1:34" ht="22.15" customHeight="1">
      <c r="A701" s="3377">
        <f>IF(計1!$D$28="","",計1!$G$28)</f>
        <v>2027</v>
      </c>
      <c r="B701" s="3164"/>
      <c r="C701" s="3400"/>
      <c r="D701" s="3401"/>
      <c r="E701" s="3401"/>
      <c r="F701" s="3401"/>
      <c r="G701" s="3376"/>
      <c r="H701" s="3402"/>
      <c r="I701" s="3374"/>
      <c r="J701" s="3375"/>
      <c r="K701" s="3375"/>
      <c r="L701" s="3376"/>
      <c r="M701" s="2789"/>
      <c r="T701" s="1390"/>
      <c r="U701" s="871"/>
      <c r="V701" s="871"/>
      <c r="W701" s="871"/>
      <c r="X701" s="871"/>
      <c r="Y701" s="871"/>
      <c r="Z701" s="1385"/>
      <c r="AA701" s="63"/>
      <c r="AB701" s="63"/>
      <c r="AC701" s="63"/>
      <c r="AD701" s="63"/>
      <c r="AE701" s="63"/>
      <c r="AF701" s="63"/>
      <c r="AG701" s="63"/>
      <c r="AH701" s="63"/>
    </row>
    <row r="702" spans="1:34" ht="22.15" customHeight="1">
      <c r="A702" s="897"/>
      <c r="B702" s="898" t="s">
        <v>348</v>
      </c>
      <c r="C702" s="899"/>
      <c r="D702" s="3378" t="str">
        <f ca="1">IF(OR(C698=0,C700=""),"",INT((C698-C700)/C698*10000)/100)</f>
        <v/>
      </c>
      <c r="E702" s="3379"/>
      <c r="F702" s="3379"/>
      <c r="G702" s="3385" t="s">
        <v>134</v>
      </c>
      <c r="H702" s="3386"/>
      <c r="I702" s="3387" t="str">
        <f ca="1">IF(OR(I698=0,I700=""),"",INT((I698-I700)/I698*10000)/100)</f>
        <v/>
      </c>
      <c r="J702" s="3388"/>
      <c r="K702" s="3388"/>
      <c r="L702" s="3379" t="s">
        <v>306</v>
      </c>
      <c r="M702" s="3389"/>
      <c r="T702" s="1390"/>
      <c r="U702" s="871"/>
      <c r="V702" s="871"/>
      <c r="W702" s="871"/>
      <c r="X702" s="871"/>
      <c r="Y702" s="871"/>
      <c r="Z702" s="1385"/>
      <c r="AA702" s="63"/>
      <c r="AB702" s="63"/>
      <c r="AC702" s="63"/>
      <c r="AD702" s="63"/>
      <c r="AE702" s="63"/>
      <c r="AF702" s="63"/>
      <c r="AG702" s="63"/>
      <c r="AH702" s="63"/>
    </row>
    <row r="703" spans="1:34" ht="30" customHeight="1">
      <c r="A703" s="1387"/>
      <c r="B703" s="1387"/>
      <c r="C703" s="1388"/>
      <c r="D703" s="1388"/>
      <c r="E703" s="1388"/>
      <c r="F703" s="1388"/>
      <c r="G703" s="1388"/>
      <c r="H703" s="1388"/>
      <c r="I703" s="1388"/>
      <c r="J703" s="1388"/>
      <c r="K703" s="1388"/>
      <c r="L703" s="1388"/>
      <c r="M703" s="1388"/>
      <c r="N703" s="3384"/>
      <c r="O703" s="3384"/>
      <c r="P703" s="1389"/>
      <c r="Q703" s="1390"/>
      <c r="R703" s="1390"/>
      <c r="S703" s="1390"/>
      <c r="T703" s="1390"/>
      <c r="U703" s="871"/>
      <c r="V703" s="871"/>
      <c r="W703" s="871"/>
      <c r="X703" s="871"/>
      <c r="Y703" s="871"/>
      <c r="Z703" s="871"/>
      <c r="AA703" s="63"/>
      <c r="AB703" s="63"/>
      <c r="AC703" s="63"/>
      <c r="AD703" s="63"/>
      <c r="AE703" s="63"/>
      <c r="AF703" s="63"/>
      <c r="AG703" s="63"/>
      <c r="AH703" s="63"/>
    </row>
    <row r="704" spans="1:34">
      <c r="A704" s="616" t="s">
        <v>317</v>
      </c>
      <c r="B704" s="379"/>
      <c r="C704" s="379"/>
      <c r="D704" s="379"/>
      <c r="E704" s="379"/>
      <c r="F704" s="379"/>
      <c r="G704" s="379"/>
      <c r="H704" s="379"/>
      <c r="I704" s="379"/>
      <c r="J704" s="379"/>
      <c r="K704" s="379"/>
      <c r="L704" s="379"/>
      <c r="M704" s="379"/>
      <c r="N704" s="379"/>
      <c r="O704" s="379"/>
      <c r="T704" s="1390" t="str">
        <f>"個別票"&amp;U704</f>
        <v>個別票38</v>
      </c>
      <c r="U704" s="871">
        <f>U685+1</f>
        <v>38</v>
      </c>
      <c r="V704" s="871"/>
      <c r="W704" s="871"/>
      <c r="X704" s="871"/>
      <c r="Y704" s="871"/>
      <c r="Z704" s="871"/>
      <c r="AA704" s="63"/>
      <c r="AB704" s="63"/>
      <c r="AC704" s="63"/>
      <c r="AD704" s="63"/>
      <c r="AE704" s="63"/>
      <c r="AF704" s="63"/>
      <c r="AG704" s="63"/>
      <c r="AH704" s="63"/>
    </row>
    <row r="705" spans="1:34">
      <c r="A705" s="379" t="s">
        <v>336</v>
      </c>
      <c r="B705" s="619"/>
      <c r="C705" s="619"/>
      <c r="D705" s="619"/>
      <c r="E705" s="619"/>
      <c r="F705" s="619"/>
      <c r="G705" s="619"/>
      <c r="H705" s="619"/>
      <c r="I705" s="619"/>
      <c r="J705" s="619"/>
      <c r="K705" s="619"/>
      <c r="L705" s="619"/>
      <c r="M705" s="619"/>
      <c r="N705" s="379"/>
      <c r="O705" s="379"/>
      <c r="T705" s="1390"/>
      <c r="U705" s="871"/>
      <c r="V705" s="871"/>
      <c r="W705" s="871"/>
      <c r="X705" s="871"/>
      <c r="Y705" s="871"/>
      <c r="Z705" s="871"/>
      <c r="AA705" s="63"/>
      <c r="AB705" s="63"/>
      <c r="AC705" s="63"/>
      <c r="AD705" s="63"/>
      <c r="AE705" s="63"/>
      <c r="AF705" s="63"/>
      <c r="AG705" s="63"/>
      <c r="AH705" s="63"/>
    </row>
    <row r="706" spans="1:34" ht="22.5" customHeight="1">
      <c r="A706" s="3403" t="s">
        <v>335</v>
      </c>
      <c r="B706" s="3403"/>
      <c r="C706" s="3403"/>
      <c r="D706" s="3403"/>
      <c r="E706" s="3403"/>
      <c r="F706" s="3403"/>
      <c r="G706" s="3403"/>
      <c r="H706" s="3403"/>
      <c r="I706" s="3403"/>
      <c r="J706" s="3403"/>
      <c r="K706" s="3403"/>
      <c r="L706" s="3403"/>
      <c r="M706" s="3403"/>
      <c r="N706" s="3403"/>
      <c r="O706" s="3403"/>
      <c r="P706" s="3403"/>
      <c r="Q706" s="3403"/>
      <c r="R706" s="3403"/>
      <c r="S706" s="3403"/>
      <c r="T706" s="1390"/>
      <c r="U706" s="871"/>
      <c r="V706" s="871"/>
      <c r="W706" s="871"/>
      <c r="X706" s="871"/>
      <c r="Y706" s="871"/>
      <c r="Z706" s="1385"/>
      <c r="AA706" s="63"/>
      <c r="AB706" s="63"/>
      <c r="AC706" s="63"/>
      <c r="AD706" s="63"/>
      <c r="AE706" s="63"/>
      <c r="AF706" s="63"/>
      <c r="AG706" s="63"/>
      <c r="AH706" s="63"/>
    </row>
    <row r="707" spans="1:34" ht="18" customHeight="1">
      <c r="A707" s="858" t="s">
        <v>147</v>
      </c>
      <c r="B707" s="619"/>
      <c r="C707" s="619"/>
      <c r="D707" s="619"/>
      <c r="E707" s="619"/>
      <c r="F707" s="619"/>
      <c r="G707" s="619"/>
      <c r="H707" s="619"/>
      <c r="I707" s="619"/>
      <c r="J707" s="619"/>
      <c r="K707" s="619"/>
      <c r="L707" s="619"/>
      <c r="M707" s="619"/>
      <c r="N707" s="379"/>
      <c r="O707" s="379"/>
      <c r="T707" s="1390"/>
      <c r="U707" s="871"/>
      <c r="V707" s="871"/>
      <c r="W707" s="871"/>
      <c r="X707" s="871"/>
      <c r="Y707" s="871"/>
      <c r="Z707" s="1385"/>
      <c r="AA707" s="63"/>
      <c r="AB707" s="63"/>
      <c r="AC707" s="63"/>
      <c r="AD707" s="63"/>
      <c r="AE707" s="63"/>
      <c r="AF707" s="63"/>
      <c r="AG707" s="63"/>
      <c r="AH707" s="63"/>
    </row>
    <row r="708" spans="1:34" ht="39.950000000000003" customHeight="1">
      <c r="A708" s="3404" t="s">
        <v>148</v>
      </c>
      <c r="B708" s="3405"/>
      <c r="C708" s="3406"/>
      <c r="D708" s="3407" t="str">
        <f>報6!D709</f>
        <v>事業所名を入力38</v>
      </c>
      <c r="E708" s="3408"/>
      <c r="F708" s="3408"/>
      <c r="G708" s="3408"/>
      <c r="H708" s="3408"/>
      <c r="I708" s="3408"/>
      <c r="J708" s="3408"/>
      <c r="K708" s="3408"/>
      <c r="L708" s="3408"/>
      <c r="M708" s="3408"/>
      <c r="N708" s="3408"/>
      <c r="O708" s="3408"/>
      <c r="P708" s="3408"/>
      <c r="Q708" s="3408"/>
      <c r="R708" s="3408"/>
      <c r="S708" s="3409"/>
      <c r="T708" s="1391"/>
      <c r="U708" s="1395"/>
      <c r="V708" s="871"/>
      <c r="W708" s="871"/>
      <c r="X708" s="871"/>
      <c r="Y708" s="871"/>
      <c r="Z708" s="1385"/>
      <c r="AA708" s="63"/>
      <c r="AB708" s="63"/>
      <c r="AC708" s="63"/>
      <c r="AD708" s="63"/>
      <c r="AE708" s="63"/>
      <c r="AF708" s="63"/>
      <c r="AG708" s="63"/>
      <c r="AH708" s="63"/>
    </row>
    <row r="709" spans="1:34" ht="39.950000000000003" customHeight="1">
      <c r="A709" s="3072" t="s">
        <v>149</v>
      </c>
      <c r="B709" s="3410"/>
      <c r="C709" s="3411"/>
      <c r="D709" s="2820"/>
      <c r="E709" s="2821"/>
      <c r="F709" s="2821"/>
      <c r="G709" s="2821"/>
      <c r="H709" s="2821"/>
      <c r="I709" s="2821"/>
      <c r="J709" s="2821"/>
      <c r="K709" s="2821"/>
      <c r="L709" s="2821"/>
      <c r="M709" s="2821"/>
      <c r="N709" s="2821"/>
      <c r="O709" s="2821"/>
      <c r="P709" s="2821"/>
      <c r="Q709" s="2821"/>
      <c r="R709" s="2821"/>
      <c r="S709" s="2822"/>
      <c r="T709" s="1391"/>
      <c r="U709" s="1395"/>
      <c r="V709" s="871"/>
      <c r="W709" s="871"/>
      <c r="X709" s="871"/>
      <c r="Y709" s="871"/>
      <c r="Z709" s="1385"/>
      <c r="AA709" s="63"/>
      <c r="AB709" s="63"/>
      <c r="AC709" s="63"/>
      <c r="AD709" s="63"/>
      <c r="AE709" s="63"/>
      <c r="AF709" s="63"/>
      <c r="AG709" s="63"/>
      <c r="AH709" s="63"/>
    </row>
    <row r="710" spans="1:34" ht="27" customHeight="1">
      <c r="A710" s="3052" t="s">
        <v>150</v>
      </c>
      <c r="B710" s="3053"/>
      <c r="C710" s="3054"/>
      <c r="D710" s="3412"/>
      <c r="E710" s="3413"/>
      <c r="F710" s="3413"/>
      <c r="G710" s="877" t="s">
        <v>171</v>
      </c>
      <c r="H710" s="2808" t="s">
        <v>241</v>
      </c>
      <c r="I710" s="2809"/>
      <c r="J710" s="3414" t="str">
        <f ca="1">報6!H711</f>
        <v/>
      </c>
      <c r="K710" s="3415"/>
      <c r="L710" s="3415"/>
      <c r="M710" s="877" t="s">
        <v>167</v>
      </c>
      <c r="N710" s="2808" t="s">
        <v>242</v>
      </c>
      <c r="O710" s="2885"/>
      <c r="P710" s="2809"/>
      <c r="Q710" s="3416"/>
      <c r="R710" s="3070"/>
      <c r="S710" s="3071"/>
      <c r="T710" s="1392"/>
      <c r="U710" s="1395"/>
      <c r="V710" s="871"/>
      <c r="W710" s="871"/>
      <c r="X710" s="871"/>
      <c r="Y710" s="871"/>
      <c r="Z710" s="1385"/>
      <c r="AA710" s="63"/>
      <c r="AB710" s="63"/>
      <c r="AC710" s="63"/>
      <c r="AD710" s="63"/>
      <c r="AE710" s="63"/>
      <c r="AF710" s="63"/>
      <c r="AG710" s="63"/>
      <c r="AH710" s="63"/>
    </row>
    <row r="711" spans="1:34" ht="30" customHeight="1">
      <c r="A711" s="3417" t="s">
        <v>3147</v>
      </c>
      <c r="B711" s="3418"/>
      <c r="C711" s="3419"/>
      <c r="D711" s="3380"/>
      <c r="E711" s="3381"/>
      <c r="F711" s="3381"/>
      <c r="G711" s="3382"/>
      <c r="H711" s="2808" t="s">
        <v>153</v>
      </c>
      <c r="I711" s="2809"/>
      <c r="J711" s="3380"/>
      <c r="K711" s="3381"/>
      <c r="L711" s="3381"/>
      <c r="M711" s="3382"/>
      <c r="T711" s="1390"/>
      <c r="U711" s="871"/>
      <c r="V711" s="871"/>
      <c r="W711" s="871"/>
      <c r="X711" s="871"/>
      <c r="Y711" s="871"/>
      <c r="Z711" s="1385"/>
      <c r="AA711" s="63"/>
      <c r="AB711" s="63"/>
      <c r="AC711" s="63"/>
      <c r="AD711" s="63"/>
      <c r="AE711" s="63"/>
      <c r="AF711" s="63"/>
      <c r="AG711" s="63"/>
      <c r="AH711" s="63"/>
    </row>
    <row r="712" spans="1:34" ht="18" customHeight="1">
      <c r="A712" s="403"/>
      <c r="B712" s="403"/>
      <c r="C712" s="403"/>
      <c r="D712" s="893"/>
      <c r="E712" s="893"/>
      <c r="F712" s="893"/>
      <c r="G712" s="893"/>
      <c r="H712" s="404"/>
      <c r="I712" s="404"/>
      <c r="J712" s="893"/>
      <c r="K712" s="893"/>
      <c r="L712" s="893"/>
      <c r="T712" s="1390"/>
      <c r="U712" s="871"/>
      <c r="V712" s="871"/>
      <c r="W712" s="871"/>
      <c r="X712" s="871"/>
      <c r="Y712" s="871"/>
      <c r="Z712" s="1385"/>
      <c r="AA712" s="63"/>
      <c r="AB712" s="63"/>
      <c r="AC712" s="63"/>
      <c r="AD712" s="63"/>
      <c r="AE712" s="63"/>
      <c r="AF712" s="63"/>
      <c r="AG712" s="63"/>
      <c r="AH712" s="63"/>
    </row>
    <row r="713" spans="1:34" s="141" customFormat="1" ht="19.5" customHeight="1">
      <c r="A713" s="3383" t="s">
        <v>334</v>
      </c>
      <c r="B713" s="3383"/>
      <c r="C713" s="3383"/>
      <c r="D713" s="3383"/>
      <c r="E713" s="3383"/>
      <c r="F713" s="3383"/>
      <c r="G713" s="3383"/>
      <c r="H713" s="3383"/>
      <c r="I713" s="3383"/>
      <c r="J713" s="3383"/>
      <c r="K713" s="3383"/>
      <c r="L713" s="3383"/>
      <c r="M713" s="3383"/>
      <c r="N713" s="3383"/>
      <c r="O713" s="3383"/>
      <c r="P713" s="3383"/>
      <c r="Q713" s="3383"/>
      <c r="R713" s="3383"/>
      <c r="S713" s="3383"/>
      <c r="T713" s="1393"/>
      <c r="U713" s="894"/>
      <c r="V713" s="871"/>
      <c r="W713" s="871"/>
      <c r="X713" s="871"/>
      <c r="Y713" s="871"/>
      <c r="Z713" s="1385"/>
      <c r="AA713" s="895"/>
      <c r="AB713" s="63"/>
      <c r="AC713" s="63"/>
      <c r="AD713" s="63"/>
      <c r="AE713" s="63"/>
      <c r="AF713" s="63"/>
      <c r="AG713" s="63"/>
      <c r="AH713" s="63"/>
    </row>
    <row r="714" spans="1:34" ht="14.25" customHeight="1">
      <c r="A714" s="823"/>
      <c r="B714" s="826"/>
      <c r="C714" s="826"/>
      <c r="D714" s="826"/>
      <c r="E714" s="826"/>
      <c r="F714" s="826"/>
      <c r="G714" s="826"/>
      <c r="H714" s="826"/>
      <c r="I714" s="826"/>
      <c r="J714" s="826"/>
      <c r="K714" s="826"/>
      <c r="L714" s="827"/>
      <c r="M714" s="827"/>
      <c r="N714" s="827"/>
      <c r="O714" s="827"/>
      <c r="T714" s="1390"/>
      <c r="U714" s="871"/>
      <c r="V714" s="871"/>
      <c r="W714" s="871"/>
      <c r="X714" s="871"/>
      <c r="Y714" s="871"/>
      <c r="Z714" s="1385"/>
      <c r="AA714" s="63"/>
      <c r="AB714" s="63"/>
      <c r="AC714" s="63"/>
      <c r="AD714" s="63"/>
      <c r="AE714" s="63"/>
      <c r="AF714" s="63"/>
      <c r="AG714" s="63"/>
      <c r="AH714" s="63"/>
    </row>
    <row r="715" spans="1:34">
      <c r="A715" s="823" t="s">
        <v>3552</v>
      </c>
      <c r="B715" s="826"/>
      <c r="C715" s="826"/>
      <c r="D715" s="826"/>
      <c r="E715" s="826"/>
      <c r="F715" s="826"/>
      <c r="G715" s="826"/>
      <c r="H715" s="826"/>
      <c r="I715" s="826"/>
      <c r="J715" s="826"/>
      <c r="K715" s="826"/>
      <c r="L715" s="827"/>
      <c r="M715" s="827"/>
      <c r="N715" s="827"/>
      <c r="O715" s="827"/>
      <c r="P715" t="str">
        <f>IFERROR(VLOOKUP(M709,#REF!,2,0),"")</f>
        <v/>
      </c>
      <c r="T715" s="1390"/>
      <c r="U715" s="871"/>
      <c r="V715" s="871"/>
      <c r="W715" s="871"/>
      <c r="X715" s="871"/>
      <c r="Y715" s="871"/>
      <c r="Z715" s="1385"/>
      <c r="AA715" s="63"/>
      <c r="AB715" s="63"/>
      <c r="AC715" s="63"/>
      <c r="AD715" s="63"/>
      <c r="AE715" s="63"/>
      <c r="AF715" s="63"/>
      <c r="AG715" s="63"/>
      <c r="AH715" s="63"/>
    </row>
    <row r="716" spans="1:34" ht="20.25" customHeight="1">
      <c r="A716" s="2754"/>
      <c r="B716" s="2756"/>
      <c r="C716" s="2784" t="s">
        <v>337</v>
      </c>
      <c r="D716" s="2785"/>
      <c r="E716" s="2785"/>
      <c r="F716" s="2785"/>
      <c r="G716" s="2785"/>
      <c r="H716" s="2786"/>
      <c r="I716" s="2784" t="s">
        <v>3143</v>
      </c>
      <c r="J716" s="2785"/>
      <c r="K716" s="2785"/>
      <c r="L716" s="2785"/>
      <c r="M716" s="2786"/>
      <c r="T716" s="1390"/>
      <c r="U716" s="871"/>
      <c r="V716" s="871"/>
      <c r="W716" s="871"/>
      <c r="X716" s="871"/>
      <c r="Y716" s="871"/>
      <c r="Z716" s="1385"/>
      <c r="AA716" s="63"/>
      <c r="AB716" s="63"/>
      <c r="AC716" s="63"/>
      <c r="AD716" s="63"/>
      <c r="AE716" s="63"/>
      <c r="AF716" s="63"/>
      <c r="AG716" s="63"/>
      <c r="AH716" s="63"/>
    </row>
    <row r="717" spans="1:34" ht="20.100000000000001" customHeight="1">
      <c r="A717" s="3390" t="s">
        <v>122</v>
      </c>
      <c r="B717" s="3391"/>
      <c r="C717" s="3392" t="str">
        <f ca="1">報6!C717</f>
        <v/>
      </c>
      <c r="D717" s="3393"/>
      <c r="E717" s="3393"/>
      <c r="F717" s="3393"/>
      <c r="G717" s="2792" t="s">
        <v>3165</v>
      </c>
      <c r="H717" s="3090"/>
      <c r="I717" s="3156" t="str">
        <f ca="1">報6!I717</f>
        <v/>
      </c>
      <c r="J717" s="3096"/>
      <c r="K717" s="3096"/>
      <c r="L717" s="2792" t="s">
        <v>3142</v>
      </c>
      <c r="M717" s="2015" t="str">
        <f>報6!N717</f>
        <v>　</v>
      </c>
      <c r="T717" s="1390"/>
      <c r="U717" s="871"/>
      <c r="V717" s="871"/>
      <c r="W717" s="871"/>
      <c r="X717" s="871"/>
      <c r="Y717" s="871"/>
      <c r="Z717" s="1385"/>
      <c r="AA717" s="63"/>
      <c r="AB717" s="63"/>
      <c r="AC717" s="63"/>
      <c r="AD717" s="63"/>
      <c r="AE717" s="63"/>
      <c r="AF717" s="63"/>
      <c r="AG717" s="63"/>
      <c r="AH717" s="63"/>
    </row>
    <row r="718" spans="1:34" ht="22.15" customHeight="1">
      <c r="A718" s="2753">
        <f>IF(計1!$D$28="","",計1!$D$28-1)</f>
        <v>2025</v>
      </c>
      <c r="B718" s="2756"/>
      <c r="C718" s="3394"/>
      <c r="D718" s="3395"/>
      <c r="E718" s="3395"/>
      <c r="F718" s="3395"/>
      <c r="G718" s="3158"/>
      <c r="H718" s="3396"/>
      <c r="I718" s="3157"/>
      <c r="J718" s="3097"/>
      <c r="K718" s="3097"/>
      <c r="L718" s="3158"/>
      <c r="M718" s="2020"/>
      <c r="N718" s="827"/>
      <c r="O718" s="827"/>
      <c r="P718" s="827"/>
      <c r="Q718" s="827"/>
      <c r="R718" s="827"/>
      <c r="S718" s="827"/>
      <c r="T718" s="1394"/>
      <c r="U718" s="889"/>
      <c r="V718" s="871"/>
      <c r="W718" s="871"/>
      <c r="X718" s="871"/>
      <c r="Y718" s="871"/>
      <c r="Z718" s="1385"/>
      <c r="AA718" s="63"/>
      <c r="AB718" s="63"/>
      <c r="AC718" s="63"/>
      <c r="AD718" s="63"/>
      <c r="AE718" s="63"/>
      <c r="AF718" s="63"/>
      <c r="AG718" s="63"/>
      <c r="AH718" s="63"/>
    </row>
    <row r="719" spans="1:34" ht="22.15" customHeight="1">
      <c r="A719" s="2772" t="s">
        <v>4155</v>
      </c>
      <c r="B719" s="3397"/>
      <c r="C719" s="3398"/>
      <c r="D719" s="3399"/>
      <c r="E719" s="3399"/>
      <c r="F719" s="3399"/>
      <c r="G719" s="2792" t="s">
        <v>3165</v>
      </c>
      <c r="H719" s="3090"/>
      <c r="I719" s="3372"/>
      <c r="J719" s="3373"/>
      <c r="K719" s="3373"/>
      <c r="L719" s="2792" t="s">
        <v>3142</v>
      </c>
      <c r="M719" s="2015" t="str">
        <f>IF(OR(I719=0,I719=""),"",M717)</f>
        <v/>
      </c>
      <c r="N719" s="827"/>
      <c r="O719" s="827"/>
      <c r="P719" s="827"/>
      <c r="Q719" s="827"/>
      <c r="R719" s="827"/>
      <c r="S719" s="827"/>
      <c r="T719" s="1394"/>
      <c r="U719" s="889"/>
      <c r="V719" s="871"/>
      <c r="W719" s="871"/>
      <c r="X719" s="871"/>
      <c r="Y719" s="871"/>
      <c r="Z719" s="1385"/>
      <c r="AA719" s="63"/>
      <c r="AB719" s="63"/>
      <c r="AC719" s="63"/>
      <c r="AD719" s="63"/>
      <c r="AE719" s="63"/>
      <c r="AF719" s="63"/>
      <c r="AG719" s="63"/>
      <c r="AH719" s="63"/>
    </row>
    <row r="720" spans="1:34" ht="22.15" customHeight="1">
      <c r="A720" s="3377">
        <f>IF(計1!$D$28="","",計1!$G$28)</f>
        <v>2027</v>
      </c>
      <c r="B720" s="3164"/>
      <c r="C720" s="3400"/>
      <c r="D720" s="3401"/>
      <c r="E720" s="3401"/>
      <c r="F720" s="3401"/>
      <c r="G720" s="3376"/>
      <c r="H720" s="3402"/>
      <c r="I720" s="3374"/>
      <c r="J720" s="3375"/>
      <c r="K720" s="3375"/>
      <c r="L720" s="3376"/>
      <c r="M720" s="2789"/>
      <c r="T720" s="1390"/>
      <c r="U720" s="871"/>
      <c r="V720" s="871"/>
      <c r="W720" s="871"/>
      <c r="X720" s="871"/>
      <c r="Y720" s="871"/>
      <c r="Z720" s="1385"/>
      <c r="AA720" s="63"/>
      <c r="AB720" s="63"/>
      <c r="AC720" s="63"/>
      <c r="AD720" s="63"/>
      <c r="AE720" s="63"/>
      <c r="AF720" s="63"/>
      <c r="AG720" s="63"/>
      <c r="AH720" s="63"/>
    </row>
    <row r="721" spans="1:34" ht="22.15" customHeight="1">
      <c r="A721" s="897"/>
      <c r="B721" s="898" t="s">
        <v>348</v>
      </c>
      <c r="C721" s="899"/>
      <c r="D721" s="3378" t="str">
        <f ca="1">IF(OR(C717=0,C719=""),"",INT((C717-C719)/C717*10000)/100)</f>
        <v/>
      </c>
      <c r="E721" s="3379"/>
      <c r="F721" s="3379"/>
      <c r="G721" s="3385" t="s">
        <v>134</v>
      </c>
      <c r="H721" s="3386"/>
      <c r="I721" s="3387" t="str">
        <f ca="1">IF(OR(I717=0,I719=""),"",INT((I717-I719)/I717*10000)/100)</f>
        <v/>
      </c>
      <c r="J721" s="3388"/>
      <c r="K721" s="3388"/>
      <c r="L721" s="3379" t="s">
        <v>306</v>
      </c>
      <c r="M721" s="3389"/>
      <c r="T721" s="1390"/>
      <c r="U721" s="871"/>
      <c r="V721" s="871"/>
      <c r="W721" s="871"/>
      <c r="X721" s="871"/>
      <c r="Y721" s="871"/>
      <c r="Z721" s="1385"/>
      <c r="AA721" s="63"/>
      <c r="AB721" s="63"/>
      <c r="AC721" s="63"/>
      <c r="AD721" s="63"/>
      <c r="AE721" s="63"/>
      <c r="AF721" s="63"/>
      <c r="AG721" s="63"/>
      <c r="AH721" s="63"/>
    </row>
    <row r="722" spans="1:34" ht="30" customHeight="1">
      <c r="A722" s="1387"/>
      <c r="B722" s="1387"/>
      <c r="C722" s="1388"/>
      <c r="D722" s="1388"/>
      <c r="E722" s="1388"/>
      <c r="F722" s="1388"/>
      <c r="G722" s="1388"/>
      <c r="H722" s="1388"/>
      <c r="I722" s="1388"/>
      <c r="J722" s="1388"/>
      <c r="K722" s="1388"/>
      <c r="L722" s="1388"/>
      <c r="M722" s="1388"/>
      <c r="N722" s="3384"/>
      <c r="O722" s="3384"/>
      <c r="P722" s="1389"/>
      <c r="Q722" s="1390"/>
      <c r="R722" s="1390"/>
      <c r="S722" s="1390"/>
      <c r="T722" s="1390"/>
      <c r="U722" s="871"/>
      <c r="V722" s="871"/>
      <c r="W722" s="871"/>
      <c r="X722" s="871"/>
      <c r="Y722" s="871"/>
      <c r="Z722" s="871"/>
      <c r="AA722" s="63"/>
      <c r="AB722" s="63"/>
      <c r="AC722" s="63"/>
      <c r="AD722" s="63"/>
      <c r="AE722" s="63"/>
      <c r="AF722" s="63"/>
      <c r="AG722" s="63"/>
      <c r="AH722" s="63"/>
    </row>
    <row r="723" spans="1:34">
      <c r="A723" s="616" t="s">
        <v>317</v>
      </c>
      <c r="B723" s="379"/>
      <c r="C723" s="379"/>
      <c r="D723" s="379"/>
      <c r="E723" s="379"/>
      <c r="F723" s="379"/>
      <c r="G723" s="379"/>
      <c r="H723" s="379"/>
      <c r="I723" s="379"/>
      <c r="J723" s="379"/>
      <c r="K723" s="379"/>
      <c r="L723" s="379"/>
      <c r="M723" s="379"/>
      <c r="N723" s="379"/>
      <c r="O723" s="379"/>
      <c r="T723" s="1390" t="str">
        <f>"個別票"&amp;U723</f>
        <v>個別票39</v>
      </c>
      <c r="U723" s="871">
        <f>U704+1</f>
        <v>39</v>
      </c>
      <c r="V723" s="871"/>
      <c r="W723" s="871"/>
      <c r="X723" s="871"/>
      <c r="Y723" s="871"/>
      <c r="Z723" s="871"/>
      <c r="AA723" s="63"/>
      <c r="AB723" s="63"/>
      <c r="AC723" s="63"/>
      <c r="AD723" s="63"/>
      <c r="AE723" s="63"/>
      <c r="AF723" s="63"/>
      <c r="AG723" s="63"/>
      <c r="AH723" s="63"/>
    </row>
    <row r="724" spans="1:34">
      <c r="A724" s="379" t="s">
        <v>336</v>
      </c>
      <c r="B724" s="619"/>
      <c r="C724" s="619"/>
      <c r="D724" s="619"/>
      <c r="E724" s="619"/>
      <c r="F724" s="619"/>
      <c r="G724" s="619"/>
      <c r="H724" s="619"/>
      <c r="I724" s="619"/>
      <c r="J724" s="619"/>
      <c r="K724" s="619"/>
      <c r="L724" s="619"/>
      <c r="M724" s="619"/>
      <c r="N724" s="379"/>
      <c r="O724" s="379"/>
      <c r="T724" s="1390"/>
      <c r="U724" s="871"/>
      <c r="V724" s="871"/>
      <c r="W724" s="871"/>
      <c r="X724" s="871"/>
      <c r="Y724" s="871"/>
      <c r="Z724" s="871"/>
      <c r="AA724" s="63"/>
      <c r="AB724" s="63"/>
      <c r="AC724" s="63"/>
      <c r="AD724" s="63"/>
      <c r="AE724" s="63"/>
      <c r="AF724" s="63"/>
      <c r="AG724" s="63"/>
      <c r="AH724" s="63"/>
    </row>
    <row r="725" spans="1:34" ht="22.5" customHeight="1">
      <c r="A725" s="3403" t="s">
        <v>335</v>
      </c>
      <c r="B725" s="3403"/>
      <c r="C725" s="3403"/>
      <c r="D725" s="3403"/>
      <c r="E725" s="3403"/>
      <c r="F725" s="3403"/>
      <c r="G725" s="3403"/>
      <c r="H725" s="3403"/>
      <c r="I725" s="3403"/>
      <c r="J725" s="3403"/>
      <c r="K725" s="3403"/>
      <c r="L725" s="3403"/>
      <c r="M725" s="3403"/>
      <c r="N725" s="3403"/>
      <c r="O725" s="3403"/>
      <c r="P725" s="3403"/>
      <c r="Q725" s="3403"/>
      <c r="R725" s="3403"/>
      <c r="S725" s="3403"/>
      <c r="T725" s="1390"/>
      <c r="U725" s="871"/>
      <c r="V725" s="871"/>
      <c r="W725" s="871"/>
      <c r="X725" s="871"/>
      <c r="Y725" s="871"/>
      <c r="Z725" s="1385"/>
      <c r="AA725" s="63"/>
      <c r="AB725" s="63"/>
      <c r="AC725" s="63"/>
      <c r="AD725" s="63"/>
      <c r="AE725" s="63"/>
      <c r="AF725" s="63"/>
      <c r="AG725" s="63"/>
      <c r="AH725" s="63"/>
    </row>
    <row r="726" spans="1:34" ht="18" customHeight="1">
      <c r="A726" s="858" t="s">
        <v>147</v>
      </c>
      <c r="B726" s="619"/>
      <c r="C726" s="619"/>
      <c r="D726" s="619"/>
      <c r="E726" s="619"/>
      <c r="F726" s="619"/>
      <c r="G726" s="619"/>
      <c r="H726" s="619"/>
      <c r="I726" s="619"/>
      <c r="J726" s="619"/>
      <c r="K726" s="619"/>
      <c r="L726" s="619"/>
      <c r="M726" s="619"/>
      <c r="N726" s="379"/>
      <c r="O726" s="379"/>
      <c r="T726" s="1390"/>
      <c r="U726" s="871"/>
      <c r="V726" s="871"/>
      <c r="W726" s="871"/>
      <c r="X726" s="871"/>
      <c r="Y726" s="871"/>
      <c r="Z726" s="1385"/>
      <c r="AA726" s="63"/>
      <c r="AB726" s="63"/>
      <c r="AC726" s="63"/>
      <c r="AD726" s="63"/>
      <c r="AE726" s="63"/>
      <c r="AF726" s="63"/>
      <c r="AG726" s="63"/>
      <c r="AH726" s="63"/>
    </row>
    <row r="727" spans="1:34" ht="39.950000000000003" customHeight="1">
      <c r="A727" s="3404" t="s">
        <v>148</v>
      </c>
      <c r="B727" s="3405"/>
      <c r="C727" s="3406"/>
      <c r="D727" s="3407" t="str">
        <f>報6!D728</f>
        <v>事業所名を入力39</v>
      </c>
      <c r="E727" s="3408"/>
      <c r="F727" s="3408"/>
      <c r="G727" s="3408"/>
      <c r="H727" s="3408"/>
      <c r="I727" s="3408"/>
      <c r="J727" s="3408"/>
      <c r="K727" s="3408"/>
      <c r="L727" s="3408"/>
      <c r="M727" s="3408"/>
      <c r="N727" s="3408"/>
      <c r="O727" s="3408"/>
      <c r="P727" s="3408"/>
      <c r="Q727" s="3408"/>
      <c r="R727" s="3408"/>
      <c r="S727" s="3409"/>
      <c r="T727" s="1391"/>
      <c r="U727" s="1395"/>
      <c r="V727" s="871"/>
      <c r="W727" s="871"/>
      <c r="X727" s="871"/>
      <c r="Y727" s="871"/>
      <c r="Z727" s="1385"/>
      <c r="AA727" s="63"/>
      <c r="AB727" s="63"/>
      <c r="AC727" s="63"/>
      <c r="AD727" s="63"/>
      <c r="AE727" s="63"/>
      <c r="AF727" s="63"/>
      <c r="AG727" s="63"/>
      <c r="AH727" s="63"/>
    </row>
    <row r="728" spans="1:34" ht="39.950000000000003" customHeight="1">
      <c r="A728" s="3072" t="s">
        <v>149</v>
      </c>
      <c r="B728" s="3410"/>
      <c r="C728" s="3411"/>
      <c r="D728" s="2820"/>
      <c r="E728" s="2821"/>
      <c r="F728" s="2821"/>
      <c r="G728" s="2821"/>
      <c r="H728" s="2821"/>
      <c r="I728" s="2821"/>
      <c r="J728" s="2821"/>
      <c r="K728" s="2821"/>
      <c r="L728" s="2821"/>
      <c r="M728" s="2821"/>
      <c r="N728" s="2821"/>
      <c r="O728" s="2821"/>
      <c r="P728" s="2821"/>
      <c r="Q728" s="2821"/>
      <c r="R728" s="2821"/>
      <c r="S728" s="2822"/>
      <c r="T728" s="1391"/>
      <c r="U728" s="1395"/>
      <c r="V728" s="871"/>
      <c r="W728" s="871"/>
      <c r="X728" s="871"/>
      <c r="Y728" s="871"/>
      <c r="Z728" s="1385"/>
      <c r="AA728" s="63"/>
      <c r="AB728" s="63"/>
      <c r="AC728" s="63"/>
      <c r="AD728" s="63"/>
      <c r="AE728" s="63"/>
      <c r="AF728" s="63"/>
      <c r="AG728" s="63"/>
      <c r="AH728" s="63"/>
    </row>
    <row r="729" spans="1:34" ht="27" customHeight="1">
      <c r="A729" s="3052" t="s">
        <v>150</v>
      </c>
      <c r="B729" s="3053"/>
      <c r="C729" s="3054"/>
      <c r="D729" s="3412"/>
      <c r="E729" s="3413"/>
      <c r="F729" s="3413"/>
      <c r="G729" s="877" t="s">
        <v>171</v>
      </c>
      <c r="H729" s="2808" t="s">
        <v>241</v>
      </c>
      <c r="I729" s="2809"/>
      <c r="J729" s="3414" t="str">
        <f ca="1">報6!H730</f>
        <v/>
      </c>
      <c r="K729" s="3415"/>
      <c r="L729" s="3415"/>
      <c r="M729" s="877" t="s">
        <v>167</v>
      </c>
      <c r="N729" s="2808" t="s">
        <v>242</v>
      </c>
      <c r="O729" s="2885"/>
      <c r="P729" s="2809"/>
      <c r="Q729" s="3416"/>
      <c r="R729" s="3070"/>
      <c r="S729" s="3071"/>
      <c r="T729" s="1392"/>
      <c r="U729" s="1395"/>
      <c r="V729" s="871"/>
      <c r="W729" s="871"/>
      <c r="X729" s="871"/>
      <c r="Y729" s="871"/>
      <c r="Z729" s="1385"/>
      <c r="AA729" s="63"/>
      <c r="AB729" s="63"/>
      <c r="AC729" s="63"/>
      <c r="AD729" s="63"/>
      <c r="AE729" s="63"/>
      <c r="AF729" s="63"/>
      <c r="AG729" s="63"/>
      <c r="AH729" s="63"/>
    </row>
    <row r="730" spans="1:34" ht="30" customHeight="1">
      <c r="A730" s="3417" t="s">
        <v>3147</v>
      </c>
      <c r="B730" s="3418"/>
      <c r="C730" s="3419"/>
      <c r="D730" s="3380"/>
      <c r="E730" s="3381"/>
      <c r="F730" s="3381"/>
      <c r="G730" s="3382"/>
      <c r="H730" s="2808" t="s">
        <v>153</v>
      </c>
      <c r="I730" s="2809"/>
      <c r="J730" s="3380"/>
      <c r="K730" s="3381"/>
      <c r="L730" s="3381"/>
      <c r="M730" s="3382"/>
      <c r="T730" s="1390"/>
      <c r="U730" s="871"/>
      <c r="V730" s="871"/>
      <c r="W730" s="871"/>
      <c r="X730" s="871"/>
      <c r="Y730" s="871"/>
      <c r="Z730" s="1385"/>
      <c r="AA730" s="63"/>
      <c r="AB730" s="63"/>
      <c r="AC730" s="63"/>
      <c r="AD730" s="63"/>
      <c r="AE730" s="63"/>
      <c r="AF730" s="63"/>
      <c r="AG730" s="63"/>
      <c r="AH730" s="63"/>
    </row>
    <row r="731" spans="1:34" ht="18" customHeight="1">
      <c r="A731" s="403"/>
      <c r="B731" s="403"/>
      <c r="C731" s="403"/>
      <c r="D731" s="893"/>
      <c r="E731" s="893"/>
      <c r="F731" s="893"/>
      <c r="G731" s="893"/>
      <c r="H731" s="404"/>
      <c r="I731" s="404"/>
      <c r="J731" s="893"/>
      <c r="K731" s="893"/>
      <c r="L731" s="893"/>
      <c r="T731" s="1390"/>
      <c r="U731" s="871"/>
      <c r="V731" s="871"/>
      <c r="W731" s="871"/>
      <c r="X731" s="871"/>
      <c r="Y731" s="871"/>
      <c r="Z731" s="1385"/>
      <c r="AA731" s="63"/>
      <c r="AB731" s="63"/>
      <c r="AC731" s="63"/>
      <c r="AD731" s="63"/>
      <c r="AE731" s="63"/>
      <c r="AF731" s="63"/>
      <c r="AG731" s="63"/>
      <c r="AH731" s="63"/>
    </row>
    <row r="732" spans="1:34" s="141" customFormat="1" ht="19.5" customHeight="1">
      <c r="A732" s="3383" t="s">
        <v>334</v>
      </c>
      <c r="B732" s="3383"/>
      <c r="C732" s="3383"/>
      <c r="D732" s="3383"/>
      <c r="E732" s="3383"/>
      <c r="F732" s="3383"/>
      <c r="G732" s="3383"/>
      <c r="H732" s="3383"/>
      <c r="I732" s="3383"/>
      <c r="J732" s="3383"/>
      <c r="K732" s="3383"/>
      <c r="L732" s="3383"/>
      <c r="M732" s="3383"/>
      <c r="N732" s="3383"/>
      <c r="O732" s="3383"/>
      <c r="P732" s="3383"/>
      <c r="Q732" s="3383"/>
      <c r="R732" s="3383"/>
      <c r="S732" s="3383"/>
      <c r="T732" s="1393"/>
      <c r="U732" s="894"/>
      <c r="V732" s="871"/>
      <c r="W732" s="871"/>
      <c r="X732" s="871"/>
      <c r="Y732" s="871"/>
      <c r="Z732" s="1385"/>
      <c r="AA732" s="895"/>
      <c r="AB732" s="63"/>
      <c r="AC732" s="63"/>
      <c r="AD732" s="63"/>
      <c r="AE732" s="63"/>
      <c r="AF732" s="63"/>
      <c r="AG732" s="63"/>
      <c r="AH732" s="63"/>
    </row>
    <row r="733" spans="1:34" ht="14.25" customHeight="1">
      <c r="A733" s="823"/>
      <c r="B733" s="826"/>
      <c r="C733" s="826"/>
      <c r="D733" s="826"/>
      <c r="E733" s="826"/>
      <c r="F733" s="826"/>
      <c r="G733" s="826"/>
      <c r="H733" s="826"/>
      <c r="I733" s="826"/>
      <c r="J733" s="826"/>
      <c r="K733" s="826"/>
      <c r="L733" s="827"/>
      <c r="M733" s="827"/>
      <c r="N733" s="827"/>
      <c r="O733" s="827"/>
      <c r="T733" s="1390"/>
      <c r="U733" s="871"/>
      <c r="V733" s="871"/>
      <c r="W733" s="871"/>
      <c r="X733" s="871"/>
      <c r="Y733" s="871"/>
      <c r="Z733" s="1385"/>
      <c r="AA733" s="63"/>
      <c r="AB733" s="63"/>
      <c r="AC733" s="63"/>
      <c r="AD733" s="63"/>
      <c r="AE733" s="63"/>
      <c r="AF733" s="63"/>
      <c r="AG733" s="63"/>
      <c r="AH733" s="63"/>
    </row>
    <row r="734" spans="1:34">
      <c r="A734" s="823" t="s">
        <v>3552</v>
      </c>
      <c r="B734" s="826"/>
      <c r="C734" s="826"/>
      <c r="D734" s="826"/>
      <c r="E734" s="826"/>
      <c r="F734" s="826"/>
      <c r="G734" s="826"/>
      <c r="H734" s="826"/>
      <c r="I734" s="826"/>
      <c r="J734" s="826"/>
      <c r="K734" s="826"/>
      <c r="L734" s="827"/>
      <c r="M734" s="827"/>
      <c r="N734" s="827"/>
      <c r="O734" s="827"/>
      <c r="P734" t="str">
        <f>IFERROR(VLOOKUP(M728,#REF!,2,0),"")</f>
        <v/>
      </c>
      <c r="T734" s="1390"/>
      <c r="U734" s="871"/>
      <c r="V734" s="871"/>
      <c r="W734" s="871"/>
      <c r="X734" s="871"/>
      <c r="Y734" s="871"/>
      <c r="Z734" s="1385"/>
      <c r="AA734" s="63"/>
      <c r="AB734" s="63"/>
      <c r="AC734" s="63"/>
      <c r="AD734" s="63"/>
      <c r="AE734" s="63"/>
      <c r="AF734" s="63"/>
      <c r="AG734" s="63"/>
      <c r="AH734" s="63"/>
    </row>
    <row r="735" spans="1:34" ht="20.25" customHeight="1">
      <c r="A735" s="2754"/>
      <c r="B735" s="2756"/>
      <c r="C735" s="2784" t="s">
        <v>337</v>
      </c>
      <c r="D735" s="2785"/>
      <c r="E735" s="2785"/>
      <c r="F735" s="2785"/>
      <c r="G735" s="2785"/>
      <c r="H735" s="2786"/>
      <c r="I735" s="2784" t="s">
        <v>3143</v>
      </c>
      <c r="J735" s="2785"/>
      <c r="K735" s="2785"/>
      <c r="L735" s="2785"/>
      <c r="M735" s="2786"/>
      <c r="T735" s="1390"/>
      <c r="U735" s="871"/>
      <c r="V735" s="871"/>
      <c r="W735" s="871"/>
      <c r="X735" s="871"/>
      <c r="Y735" s="871"/>
      <c r="Z735" s="1385"/>
      <c r="AA735" s="63"/>
      <c r="AB735" s="63"/>
      <c r="AC735" s="63"/>
      <c r="AD735" s="63"/>
      <c r="AE735" s="63"/>
      <c r="AF735" s="63"/>
      <c r="AG735" s="63"/>
      <c r="AH735" s="63"/>
    </row>
    <row r="736" spans="1:34" ht="20.100000000000001" customHeight="1">
      <c r="A736" s="3390" t="s">
        <v>122</v>
      </c>
      <c r="B736" s="3391"/>
      <c r="C736" s="3392" t="str">
        <f ca="1">報6!C736</f>
        <v/>
      </c>
      <c r="D736" s="3393"/>
      <c r="E736" s="3393"/>
      <c r="F736" s="3393"/>
      <c r="G736" s="2792" t="s">
        <v>3165</v>
      </c>
      <c r="H736" s="3090"/>
      <c r="I736" s="3156" t="str">
        <f ca="1">報6!I736</f>
        <v/>
      </c>
      <c r="J736" s="3096"/>
      <c r="K736" s="3096"/>
      <c r="L736" s="2792" t="s">
        <v>3142</v>
      </c>
      <c r="M736" s="2015" t="str">
        <f>報6!N736</f>
        <v>　</v>
      </c>
      <c r="T736" s="1390"/>
      <c r="U736" s="871"/>
      <c r="V736" s="871"/>
      <c r="W736" s="871"/>
      <c r="X736" s="871"/>
      <c r="Y736" s="871"/>
      <c r="Z736" s="1385"/>
      <c r="AA736" s="63"/>
      <c r="AB736" s="63"/>
      <c r="AC736" s="63"/>
      <c r="AD736" s="63"/>
      <c r="AE736" s="63"/>
      <c r="AF736" s="63"/>
      <c r="AG736" s="63"/>
      <c r="AH736" s="63"/>
    </row>
    <row r="737" spans="1:34" ht="22.15" customHeight="1">
      <c r="A737" s="2753">
        <f>IF(計1!$D$28="","",計1!$D$28-1)</f>
        <v>2025</v>
      </c>
      <c r="B737" s="2756"/>
      <c r="C737" s="3394"/>
      <c r="D737" s="3395"/>
      <c r="E737" s="3395"/>
      <c r="F737" s="3395"/>
      <c r="G737" s="3158"/>
      <c r="H737" s="3396"/>
      <c r="I737" s="3157"/>
      <c r="J737" s="3097"/>
      <c r="K737" s="3097"/>
      <c r="L737" s="3158"/>
      <c r="M737" s="2020"/>
      <c r="N737" s="827"/>
      <c r="O737" s="827"/>
      <c r="P737" s="827"/>
      <c r="Q737" s="827"/>
      <c r="R737" s="827"/>
      <c r="S737" s="827"/>
      <c r="T737" s="1394"/>
      <c r="U737" s="889"/>
      <c r="V737" s="871"/>
      <c r="W737" s="871"/>
      <c r="X737" s="871"/>
      <c r="Y737" s="871"/>
      <c r="Z737" s="1385"/>
      <c r="AA737" s="63"/>
      <c r="AB737" s="63"/>
      <c r="AC737" s="63"/>
      <c r="AD737" s="63"/>
      <c r="AE737" s="63"/>
      <c r="AF737" s="63"/>
      <c r="AG737" s="63"/>
      <c r="AH737" s="63"/>
    </row>
    <row r="738" spans="1:34" ht="22.15" customHeight="1">
      <c r="A738" s="2772" t="s">
        <v>4155</v>
      </c>
      <c r="B738" s="3397"/>
      <c r="C738" s="3398"/>
      <c r="D738" s="3399"/>
      <c r="E738" s="3399"/>
      <c r="F738" s="3399"/>
      <c r="G738" s="2792" t="s">
        <v>3165</v>
      </c>
      <c r="H738" s="3090"/>
      <c r="I738" s="3372"/>
      <c r="J738" s="3373"/>
      <c r="K738" s="3373"/>
      <c r="L738" s="2792" t="s">
        <v>3142</v>
      </c>
      <c r="M738" s="2015" t="str">
        <f>IF(OR(I738=0,I738=""),"",M736)</f>
        <v/>
      </c>
      <c r="N738" s="827"/>
      <c r="O738" s="827"/>
      <c r="P738" s="827"/>
      <c r="Q738" s="827"/>
      <c r="R738" s="827"/>
      <c r="S738" s="827"/>
      <c r="T738" s="1394"/>
      <c r="U738" s="889"/>
      <c r="V738" s="871"/>
      <c r="W738" s="871"/>
      <c r="X738" s="871"/>
      <c r="Y738" s="871"/>
      <c r="Z738" s="1385"/>
      <c r="AA738" s="63"/>
      <c r="AB738" s="63"/>
      <c r="AC738" s="63"/>
      <c r="AD738" s="63"/>
      <c r="AE738" s="63"/>
      <c r="AF738" s="63"/>
      <c r="AG738" s="63"/>
      <c r="AH738" s="63"/>
    </row>
    <row r="739" spans="1:34" ht="22.15" customHeight="1">
      <c r="A739" s="3377">
        <f>IF(計1!$D$28="","",計1!$G$28)</f>
        <v>2027</v>
      </c>
      <c r="B739" s="3164"/>
      <c r="C739" s="3400"/>
      <c r="D739" s="3401"/>
      <c r="E739" s="3401"/>
      <c r="F739" s="3401"/>
      <c r="G739" s="3376"/>
      <c r="H739" s="3402"/>
      <c r="I739" s="3374"/>
      <c r="J739" s="3375"/>
      <c r="K739" s="3375"/>
      <c r="L739" s="3376"/>
      <c r="M739" s="2789"/>
      <c r="T739" s="1390"/>
      <c r="U739" s="871"/>
      <c r="V739" s="871"/>
      <c r="W739" s="871"/>
      <c r="X739" s="871"/>
      <c r="Y739" s="871"/>
      <c r="Z739" s="1385"/>
      <c r="AA739" s="63"/>
      <c r="AB739" s="63"/>
      <c r="AC739" s="63"/>
      <c r="AD739" s="63"/>
      <c r="AE739" s="63"/>
      <c r="AF739" s="63"/>
      <c r="AG739" s="63"/>
      <c r="AH739" s="63"/>
    </row>
    <row r="740" spans="1:34" ht="22.15" customHeight="1">
      <c r="A740" s="897"/>
      <c r="B740" s="898" t="s">
        <v>348</v>
      </c>
      <c r="C740" s="899"/>
      <c r="D740" s="3378" t="str">
        <f ca="1">IF(OR(C736=0,C738=""),"",INT((C736-C738)/C736*10000)/100)</f>
        <v/>
      </c>
      <c r="E740" s="3379"/>
      <c r="F740" s="3379"/>
      <c r="G740" s="3385" t="s">
        <v>134</v>
      </c>
      <c r="H740" s="3386"/>
      <c r="I740" s="3387" t="str">
        <f ca="1">IF(OR(I736=0,I738=""),"",INT((I736-I738)/I736*10000)/100)</f>
        <v/>
      </c>
      <c r="J740" s="3388"/>
      <c r="K740" s="3388"/>
      <c r="L740" s="3379" t="s">
        <v>306</v>
      </c>
      <c r="M740" s="3389"/>
      <c r="T740" s="1390"/>
      <c r="U740" s="871"/>
      <c r="V740" s="871"/>
      <c r="W740" s="871"/>
      <c r="X740" s="871"/>
      <c r="Y740" s="871"/>
      <c r="Z740" s="1385"/>
      <c r="AA740" s="63"/>
      <c r="AB740" s="63"/>
      <c r="AC740" s="63"/>
      <c r="AD740" s="63"/>
      <c r="AE740" s="63"/>
      <c r="AF740" s="63"/>
      <c r="AG740" s="63"/>
      <c r="AH740" s="63"/>
    </row>
    <row r="741" spans="1:34" ht="30" customHeight="1">
      <c r="A741" s="1387"/>
      <c r="B741" s="1387"/>
      <c r="C741" s="1388"/>
      <c r="D741" s="1388"/>
      <c r="E741" s="1388"/>
      <c r="F741" s="1388"/>
      <c r="G741" s="1388"/>
      <c r="H741" s="1388"/>
      <c r="I741" s="1388"/>
      <c r="J741" s="1388"/>
      <c r="K741" s="1388"/>
      <c r="L741" s="1388"/>
      <c r="M741" s="1388"/>
      <c r="N741" s="3384"/>
      <c r="O741" s="3384"/>
      <c r="P741" s="1389"/>
      <c r="Q741" s="1390"/>
      <c r="R741" s="1390"/>
      <c r="S741" s="1390"/>
      <c r="T741" s="1390"/>
      <c r="U741" s="871"/>
      <c r="V741" s="871"/>
      <c r="W741" s="871"/>
      <c r="X741" s="871"/>
      <c r="Y741" s="871"/>
      <c r="Z741" s="871"/>
      <c r="AA741" s="63"/>
      <c r="AB741" s="63"/>
      <c r="AC741" s="63"/>
      <c r="AD741" s="63"/>
      <c r="AE741" s="63"/>
      <c r="AF741" s="63"/>
      <c r="AG741" s="63"/>
      <c r="AH741" s="63"/>
    </row>
    <row r="742" spans="1:34">
      <c r="A742" s="616" t="s">
        <v>317</v>
      </c>
      <c r="B742" s="379"/>
      <c r="C742" s="379"/>
      <c r="D742" s="379"/>
      <c r="E742" s="379"/>
      <c r="F742" s="379"/>
      <c r="G742" s="379"/>
      <c r="H742" s="379"/>
      <c r="I742" s="379"/>
      <c r="J742" s="379"/>
      <c r="K742" s="379"/>
      <c r="L742" s="379"/>
      <c r="M742" s="379"/>
      <c r="N742" s="379"/>
      <c r="O742" s="379"/>
      <c r="T742" s="1390" t="str">
        <f>"個別票"&amp;U742</f>
        <v>個別票40</v>
      </c>
      <c r="U742" s="871">
        <f>U723+1</f>
        <v>40</v>
      </c>
      <c r="V742" s="871"/>
      <c r="W742" s="871"/>
      <c r="X742" s="871"/>
      <c r="Y742" s="871"/>
      <c r="Z742" s="871"/>
      <c r="AA742" s="63"/>
      <c r="AB742" s="63"/>
      <c r="AC742" s="63"/>
      <c r="AD742" s="63"/>
      <c r="AE742" s="63"/>
      <c r="AF742" s="63"/>
      <c r="AG742" s="63"/>
      <c r="AH742" s="63"/>
    </row>
    <row r="743" spans="1:34">
      <c r="A743" s="379" t="s">
        <v>336</v>
      </c>
      <c r="B743" s="619"/>
      <c r="C743" s="619"/>
      <c r="D743" s="619"/>
      <c r="E743" s="619"/>
      <c r="F743" s="619"/>
      <c r="G743" s="619"/>
      <c r="H743" s="619"/>
      <c r="I743" s="619"/>
      <c r="J743" s="619"/>
      <c r="K743" s="619"/>
      <c r="L743" s="619"/>
      <c r="M743" s="619"/>
      <c r="N743" s="379"/>
      <c r="O743" s="379"/>
      <c r="T743" s="1390"/>
      <c r="U743" s="871"/>
      <c r="V743" s="871"/>
      <c r="W743" s="871"/>
      <c r="X743" s="871"/>
      <c r="Y743" s="871"/>
      <c r="Z743" s="871"/>
      <c r="AA743" s="63"/>
      <c r="AB743" s="63"/>
      <c r="AC743" s="63"/>
      <c r="AD743" s="63"/>
      <c r="AE743" s="63"/>
      <c r="AF743" s="63"/>
      <c r="AG743" s="63"/>
      <c r="AH743" s="63"/>
    </row>
    <row r="744" spans="1:34" ht="22.5" customHeight="1">
      <c r="A744" s="3403" t="s">
        <v>335</v>
      </c>
      <c r="B744" s="3403"/>
      <c r="C744" s="3403"/>
      <c r="D744" s="3403"/>
      <c r="E744" s="3403"/>
      <c r="F744" s="3403"/>
      <c r="G744" s="3403"/>
      <c r="H744" s="3403"/>
      <c r="I744" s="3403"/>
      <c r="J744" s="3403"/>
      <c r="K744" s="3403"/>
      <c r="L744" s="3403"/>
      <c r="M744" s="3403"/>
      <c r="N744" s="3403"/>
      <c r="O744" s="3403"/>
      <c r="P744" s="3403"/>
      <c r="Q744" s="3403"/>
      <c r="R744" s="3403"/>
      <c r="S744" s="3403"/>
      <c r="T744" s="1390"/>
      <c r="U744" s="871"/>
      <c r="V744" s="871"/>
      <c r="W744" s="871"/>
      <c r="X744" s="871"/>
      <c r="Y744" s="871"/>
      <c r="Z744" s="1385"/>
      <c r="AA744" s="63"/>
      <c r="AB744" s="63"/>
      <c r="AC744" s="63"/>
      <c r="AD744" s="63"/>
      <c r="AE744" s="63"/>
      <c r="AF744" s="63"/>
      <c r="AG744" s="63"/>
      <c r="AH744" s="63"/>
    </row>
    <row r="745" spans="1:34" ht="18" customHeight="1">
      <c r="A745" s="858" t="s">
        <v>147</v>
      </c>
      <c r="B745" s="619"/>
      <c r="C745" s="619"/>
      <c r="D745" s="619"/>
      <c r="E745" s="619"/>
      <c r="F745" s="619"/>
      <c r="G745" s="619"/>
      <c r="H745" s="619"/>
      <c r="I745" s="619"/>
      <c r="J745" s="619"/>
      <c r="K745" s="619"/>
      <c r="L745" s="619"/>
      <c r="M745" s="619"/>
      <c r="N745" s="379"/>
      <c r="O745" s="379"/>
      <c r="T745" s="1390"/>
      <c r="U745" s="871"/>
      <c r="V745" s="871"/>
      <c r="W745" s="871"/>
      <c r="X745" s="871"/>
      <c r="Y745" s="871"/>
      <c r="Z745" s="1385"/>
      <c r="AA745" s="63"/>
      <c r="AB745" s="63"/>
      <c r="AC745" s="63"/>
      <c r="AD745" s="63"/>
      <c r="AE745" s="63"/>
      <c r="AF745" s="63"/>
      <c r="AG745" s="63"/>
      <c r="AH745" s="63"/>
    </row>
    <row r="746" spans="1:34" ht="39.950000000000003" customHeight="1">
      <c r="A746" s="3404" t="s">
        <v>148</v>
      </c>
      <c r="B746" s="3405"/>
      <c r="C746" s="3406"/>
      <c r="D746" s="3407" t="str">
        <f>報6!D747</f>
        <v>事業所名を入力40</v>
      </c>
      <c r="E746" s="3408"/>
      <c r="F746" s="3408"/>
      <c r="G746" s="3408"/>
      <c r="H746" s="3408"/>
      <c r="I746" s="3408"/>
      <c r="J746" s="3408"/>
      <c r="K746" s="3408"/>
      <c r="L746" s="3408"/>
      <c r="M746" s="3408"/>
      <c r="N746" s="3408"/>
      <c r="O746" s="3408"/>
      <c r="P746" s="3408"/>
      <c r="Q746" s="3408"/>
      <c r="R746" s="3408"/>
      <c r="S746" s="3409"/>
      <c r="T746" s="1391"/>
      <c r="U746" s="1395"/>
      <c r="V746" s="871"/>
      <c r="W746" s="871"/>
      <c r="X746" s="871"/>
      <c r="Y746" s="871"/>
      <c r="Z746" s="1385"/>
      <c r="AA746" s="63"/>
      <c r="AB746" s="63"/>
      <c r="AC746" s="63"/>
      <c r="AD746" s="63"/>
      <c r="AE746" s="63"/>
      <c r="AF746" s="63"/>
      <c r="AG746" s="63"/>
      <c r="AH746" s="63"/>
    </row>
    <row r="747" spans="1:34" ht="39.950000000000003" customHeight="1">
      <c r="A747" s="3072" t="s">
        <v>149</v>
      </c>
      <c r="B747" s="3410"/>
      <c r="C747" s="3411"/>
      <c r="D747" s="2820"/>
      <c r="E747" s="2821"/>
      <c r="F747" s="2821"/>
      <c r="G747" s="2821"/>
      <c r="H747" s="2821"/>
      <c r="I747" s="2821"/>
      <c r="J747" s="2821"/>
      <c r="K747" s="2821"/>
      <c r="L747" s="2821"/>
      <c r="M747" s="2821"/>
      <c r="N747" s="2821"/>
      <c r="O747" s="2821"/>
      <c r="P747" s="2821"/>
      <c r="Q747" s="2821"/>
      <c r="R747" s="2821"/>
      <c r="S747" s="2822"/>
      <c r="T747" s="1391"/>
      <c r="U747" s="1395"/>
      <c r="V747" s="871"/>
      <c r="W747" s="871"/>
      <c r="X747" s="871"/>
      <c r="Y747" s="871"/>
      <c r="Z747" s="1385"/>
      <c r="AA747" s="63"/>
      <c r="AB747" s="63"/>
      <c r="AC747" s="63"/>
      <c r="AD747" s="63"/>
      <c r="AE747" s="63"/>
      <c r="AF747" s="63"/>
      <c r="AG747" s="63"/>
      <c r="AH747" s="63"/>
    </row>
    <row r="748" spans="1:34" ht="27" customHeight="1">
      <c r="A748" s="3052" t="s">
        <v>150</v>
      </c>
      <c r="B748" s="3053"/>
      <c r="C748" s="3054"/>
      <c r="D748" s="3412"/>
      <c r="E748" s="3413"/>
      <c r="F748" s="3413"/>
      <c r="G748" s="877" t="s">
        <v>171</v>
      </c>
      <c r="H748" s="2808" t="s">
        <v>241</v>
      </c>
      <c r="I748" s="2809"/>
      <c r="J748" s="3414" t="str">
        <f ca="1">報6!H749</f>
        <v/>
      </c>
      <c r="K748" s="3415"/>
      <c r="L748" s="3415"/>
      <c r="M748" s="877" t="s">
        <v>167</v>
      </c>
      <c r="N748" s="2808" t="s">
        <v>242</v>
      </c>
      <c r="O748" s="2885"/>
      <c r="P748" s="2809"/>
      <c r="Q748" s="3416"/>
      <c r="R748" s="3070"/>
      <c r="S748" s="3071"/>
      <c r="T748" s="1392"/>
      <c r="U748" s="1395"/>
      <c r="V748" s="871"/>
      <c r="W748" s="871"/>
      <c r="X748" s="871"/>
      <c r="Y748" s="871"/>
      <c r="Z748" s="1385"/>
      <c r="AA748" s="63"/>
      <c r="AB748" s="63"/>
      <c r="AC748" s="63"/>
      <c r="AD748" s="63"/>
      <c r="AE748" s="63"/>
      <c r="AF748" s="63"/>
      <c r="AG748" s="63"/>
      <c r="AH748" s="63"/>
    </row>
    <row r="749" spans="1:34" ht="30" customHeight="1">
      <c r="A749" s="3417" t="s">
        <v>3147</v>
      </c>
      <c r="B749" s="3418"/>
      <c r="C749" s="3419"/>
      <c r="D749" s="3380"/>
      <c r="E749" s="3381"/>
      <c r="F749" s="3381"/>
      <c r="G749" s="3382"/>
      <c r="H749" s="2808" t="s">
        <v>153</v>
      </c>
      <c r="I749" s="2809"/>
      <c r="J749" s="3380"/>
      <c r="K749" s="3381"/>
      <c r="L749" s="3381"/>
      <c r="M749" s="3382"/>
      <c r="T749" s="1390"/>
      <c r="U749" s="871"/>
      <c r="V749" s="871"/>
      <c r="W749" s="871"/>
      <c r="X749" s="871"/>
      <c r="Y749" s="871"/>
      <c r="Z749" s="1385"/>
      <c r="AA749" s="63"/>
      <c r="AB749" s="63"/>
      <c r="AC749" s="63"/>
      <c r="AD749" s="63"/>
      <c r="AE749" s="63"/>
      <c r="AF749" s="63"/>
      <c r="AG749" s="63"/>
      <c r="AH749" s="63"/>
    </row>
    <row r="750" spans="1:34" ht="18" customHeight="1">
      <c r="A750" s="403"/>
      <c r="B750" s="403"/>
      <c r="C750" s="403"/>
      <c r="D750" s="893"/>
      <c r="E750" s="893"/>
      <c r="F750" s="893"/>
      <c r="G750" s="893"/>
      <c r="H750" s="404"/>
      <c r="I750" s="404"/>
      <c r="J750" s="893"/>
      <c r="K750" s="893"/>
      <c r="L750" s="893"/>
      <c r="T750" s="1390"/>
      <c r="U750" s="871"/>
      <c r="V750" s="871"/>
      <c r="W750" s="871"/>
      <c r="X750" s="871"/>
      <c r="Y750" s="871"/>
      <c r="Z750" s="1385"/>
      <c r="AA750" s="63"/>
      <c r="AB750" s="63"/>
      <c r="AC750" s="63"/>
      <c r="AD750" s="63"/>
      <c r="AE750" s="63"/>
      <c r="AF750" s="63"/>
      <c r="AG750" s="63"/>
      <c r="AH750" s="63"/>
    </row>
    <row r="751" spans="1:34" s="141" customFormat="1" ht="19.5" customHeight="1">
      <c r="A751" s="3383" t="s">
        <v>334</v>
      </c>
      <c r="B751" s="3383"/>
      <c r="C751" s="3383"/>
      <c r="D751" s="3383"/>
      <c r="E751" s="3383"/>
      <c r="F751" s="3383"/>
      <c r="G751" s="3383"/>
      <c r="H751" s="3383"/>
      <c r="I751" s="3383"/>
      <c r="J751" s="3383"/>
      <c r="K751" s="3383"/>
      <c r="L751" s="3383"/>
      <c r="M751" s="3383"/>
      <c r="N751" s="3383"/>
      <c r="O751" s="3383"/>
      <c r="P751" s="3383"/>
      <c r="Q751" s="3383"/>
      <c r="R751" s="3383"/>
      <c r="S751" s="3383"/>
      <c r="T751" s="1393"/>
      <c r="U751" s="894"/>
      <c r="V751" s="871"/>
      <c r="W751" s="871"/>
      <c r="X751" s="871"/>
      <c r="Y751" s="871"/>
      <c r="Z751" s="1385"/>
      <c r="AA751" s="895"/>
      <c r="AB751" s="63"/>
      <c r="AC751" s="63"/>
      <c r="AD751" s="63"/>
      <c r="AE751" s="63"/>
      <c r="AF751" s="63"/>
      <c r="AG751" s="63"/>
      <c r="AH751" s="63"/>
    </row>
    <row r="752" spans="1:34" ht="14.25" customHeight="1">
      <c r="A752" s="823"/>
      <c r="B752" s="826"/>
      <c r="C752" s="826"/>
      <c r="D752" s="826"/>
      <c r="E752" s="826"/>
      <c r="F752" s="826"/>
      <c r="G752" s="826"/>
      <c r="H752" s="826"/>
      <c r="I752" s="826"/>
      <c r="J752" s="826"/>
      <c r="K752" s="826"/>
      <c r="L752" s="827"/>
      <c r="M752" s="827"/>
      <c r="N752" s="827"/>
      <c r="O752" s="827"/>
      <c r="T752" s="1390"/>
      <c r="U752" s="871"/>
      <c r="V752" s="871"/>
      <c r="W752" s="871"/>
      <c r="X752" s="871"/>
      <c r="Y752" s="871"/>
      <c r="Z752" s="1385"/>
      <c r="AA752" s="63"/>
      <c r="AB752" s="63"/>
      <c r="AC752" s="63"/>
      <c r="AD752" s="63"/>
      <c r="AE752" s="63"/>
      <c r="AF752" s="63"/>
      <c r="AG752" s="63"/>
      <c r="AH752" s="63"/>
    </row>
    <row r="753" spans="1:34">
      <c r="A753" s="823" t="s">
        <v>3552</v>
      </c>
      <c r="B753" s="826"/>
      <c r="C753" s="826"/>
      <c r="D753" s="826"/>
      <c r="E753" s="826"/>
      <c r="F753" s="826"/>
      <c r="G753" s="826"/>
      <c r="H753" s="826"/>
      <c r="I753" s="826"/>
      <c r="J753" s="826"/>
      <c r="K753" s="826"/>
      <c r="L753" s="827"/>
      <c r="M753" s="827"/>
      <c r="N753" s="827"/>
      <c r="O753" s="827"/>
      <c r="P753" t="str">
        <f>IFERROR(VLOOKUP(M747,#REF!,2,0),"")</f>
        <v/>
      </c>
      <c r="T753" s="1390"/>
      <c r="U753" s="871"/>
      <c r="V753" s="871"/>
      <c r="W753" s="871"/>
      <c r="X753" s="871"/>
      <c r="Y753" s="871"/>
      <c r="Z753" s="1385"/>
      <c r="AA753" s="63"/>
      <c r="AB753" s="63"/>
      <c r="AC753" s="63"/>
      <c r="AD753" s="63"/>
      <c r="AE753" s="63"/>
      <c r="AF753" s="63"/>
      <c r="AG753" s="63"/>
      <c r="AH753" s="63"/>
    </row>
    <row r="754" spans="1:34" ht="20.25" customHeight="1">
      <c r="A754" s="2754"/>
      <c r="B754" s="2756"/>
      <c r="C754" s="2784" t="s">
        <v>337</v>
      </c>
      <c r="D754" s="2785"/>
      <c r="E754" s="2785"/>
      <c r="F754" s="2785"/>
      <c r="G754" s="2785"/>
      <c r="H754" s="2786"/>
      <c r="I754" s="2784" t="s">
        <v>3143</v>
      </c>
      <c r="J754" s="2785"/>
      <c r="K754" s="2785"/>
      <c r="L754" s="2785"/>
      <c r="M754" s="2786"/>
      <c r="T754" s="1390"/>
      <c r="U754" s="871"/>
      <c r="V754" s="871"/>
      <c r="W754" s="871"/>
      <c r="X754" s="871"/>
      <c r="Y754" s="871"/>
      <c r="Z754" s="1385"/>
      <c r="AA754" s="63"/>
      <c r="AB754" s="63"/>
      <c r="AC754" s="63"/>
      <c r="AD754" s="63"/>
      <c r="AE754" s="63"/>
      <c r="AF754" s="63"/>
      <c r="AG754" s="63"/>
      <c r="AH754" s="63"/>
    </row>
    <row r="755" spans="1:34" ht="20.100000000000001" customHeight="1">
      <c r="A755" s="3390" t="s">
        <v>122</v>
      </c>
      <c r="B755" s="3391"/>
      <c r="C755" s="3392" t="str">
        <f ca="1">報6!C755</f>
        <v/>
      </c>
      <c r="D755" s="3393"/>
      <c r="E755" s="3393"/>
      <c r="F755" s="3393"/>
      <c r="G755" s="2792" t="s">
        <v>3165</v>
      </c>
      <c r="H755" s="3090"/>
      <c r="I755" s="3156" t="str">
        <f ca="1">報6!I755</f>
        <v/>
      </c>
      <c r="J755" s="3096"/>
      <c r="K755" s="3096"/>
      <c r="L755" s="2792" t="s">
        <v>3142</v>
      </c>
      <c r="M755" s="2015" t="str">
        <f>報6!N755</f>
        <v>　</v>
      </c>
      <c r="T755" s="1390"/>
      <c r="U755" s="871"/>
      <c r="V755" s="871"/>
      <c r="W755" s="871"/>
      <c r="X755" s="871"/>
      <c r="Y755" s="871"/>
      <c r="Z755" s="1385"/>
      <c r="AA755" s="63"/>
      <c r="AB755" s="63"/>
      <c r="AC755" s="63"/>
      <c r="AD755" s="63"/>
      <c r="AE755" s="63"/>
      <c r="AF755" s="63"/>
      <c r="AG755" s="63"/>
      <c r="AH755" s="63"/>
    </row>
    <row r="756" spans="1:34" ht="22.15" customHeight="1">
      <c r="A756" s="2753">
        <f>IF(計1!$D$28="","",計1!$D$28-1)</f>
        <v>2025</v>
      </c>
      <c r="B756" s="2756"/>
      <c r="C756" s="3394"/>
      <c r="D756" s="3395"/>
      <c r="E756" s="3395"/>
      <c r="F756" s="3395"/>
      <c r="G756" s="3158"/>
      <c r="H756" s="3396"/>
      <c r="I756" s="3157"/>
      <c r="J756" s="3097"/>
      <c r="K756" s="3097"/>
      <c r="L756" s="3158"/>
      <c r="M756" s="2020"/>
      <c r="N756" s="827"/>
      <c r="O756" s="827"/>
      <c r="P756" s="827"/>
      <c r="Q756" s="827"/>
      <c r="R756" s="827"/>
      <c r="S756" s="827"/>
      <c r="T756" s="1394"/>
      <c r="U756" s="889"/>
      <c r="V756" s="871"/>
      <c r="W756" s="871"/>
      <c r="X756" s="871"/>
      <c r="Y756" s="871"/>
      <c r="Z756" s="1385"/>
      <c r="AA756" s="63"/>
      <c r="AB756" s="63"/>
      <c r="AC756" s="63"/>
      <c r="AD756" s="63"/>
      <c r="AE756" s="63"/>
      <c r="AF756" s="63"/>
      <c r="AG756" s="63"/>
      <c r="AH756" s="63"/>
    </row>
    <row r="757" spans="1:34" ht="22.15" customHeight="1">
      <c r="A757" s="2772" t="s">
        <v>4155</v>
      </c>
      <c r="B757" s="3397"/>
      <c r="C757" s="3398"/>
      <c r="D757" s="3399"/>
      <c r="E757" s="3399"/>
      <c r="F757" s="3399"/>
      <c r="G757" s="2792" t="s">
        <v>3165</v>
      </c>
      <c r="H757" s="3090"/>
      <c r="I757" s="3372"/>
      <c r="J757" s="3373"/>
      <c r="K757" s="3373"/>
      <c r="L757" s="2792" t="s">
        <v>3142</v>
      </c>
      <c r="M757" s="2015" t="str">
        <f>IF(OR(I757=0,I757=""),"",M755)</f>
        <v/>
      </c>
      <c r="N757" s="827"/>
      <c r="O757" s="827"/>
      <c r="P757" s="827"/>
      <c r="Q757" s="827"/>
      <c r="R757" s="827"/>
      <c r="S757" s="827"/>
      <c r="T757" s="1394"/>
      <c r="U757" s="889"/>
      <c r="V757" s="871"/>
      <c r="W757" s="871"/>
      <c r="X757" s="871"/>
      <c r="Y757" s="871"/>
      <c r="Z757" s="1385"/>
      <c r="AA757" s="63"/>
      <c r="AB757" s="63"/>
      <c r="AC757" s="63"/>
      <c r="AD757" s="63"/>
      <c r="AE757" s="63"/>
      <c r="AF757" s="63"/>
      <c r="AG757" s="63"/>
      <c r="AH757" s="63"/>
    </row>
    <row r="758" spans="1:34" ht="22.15" customHeight="1">
      <c r="A758" s="3377">
        <f>IF(計1!$D$28="","",計1!$G$28)</f>
        <v>2027</v>
      </c>
      <c r="B758" s="3164"/>
      <c r="C758" s="3400"/>
      <c r="D758" s="3401"/>
      <c r="E758" s="3401"/>
      <c r="F758" s="3401"/>
      <c r="G758" s="3376"/>
      <c r="H758" s="3402"/>
      <c r="I758" s="3374"/>
      <c r="J758" s="3375"/>
      <c r="K758" s="3375"/>
      <c r="L758" s="3376"/>
      <c r="M758" s="2789"/>
      <c r="T758" s="1390"/>
      <c r="U758" s="871"/>
      <c r="V758" s="871"/>
      <c r="W758" s="871"/>
      <c r="X758" s="871"/>
      <c r="Y758" s="871"/>
      <c r="Z758" s="1385"/>
      <c r="AA758" s="63"/>
      <c r="AB758" s="63"/>
      <c r="AC758" s="63"/>
      <c r="AD758" s="63"/>
      <c r="AE758" s="63"/>
      <c r="AF758" s="63"/>
      <c r="AG758" s="63"/>
      <c r="AH758" s="63"/>
    </row>
    <row r="759" spans="1:34" ht="22.15" customHeight="1">
      <c r="A759" s="897"/>
      <c r="B759" s="898" t="s">
        <v>348</v>
      </c>
      <c r="C759" s="899"/>
      <c r="D759" s="3378" t="str">
        <f ca="1">IF(OR(C755=0,C757=""),"",INT((C755-C757)/C755*10000)/100)</f>
        <v/>
      </c>
      <c r="E759" s="3379"/>
      <c r="F759" s="3379"/>
      <c r="G759" s="3385" t="s">
        <v>134</v>
      </c>
      <c r="H759" s="3386"/>
      <c r="I759" s="3387" t="str">
        <f ca="1">IF(OR(I755=0,I757=""),"",INT((I755-I757)/I755*10000)/100)</f>
        <v/>
      </c>
      <c r="J759" s="3388"/>
      <c r="K759" s="3388"/>
      <c r="L759" s="3379" t="s">
        <v>306</v>
      </c>
      <c r="M759" s="3389"/>
      <c r="T759" s="1390"/>
      <c r="U759" s="871"/>
      <c r="V759" s="871"/>
      <c r="W759" s="871"/>
      <c r="X759" s="871"/>
      <c r="Y759" s="871"/>
      <c r="Z759" s="1385"/>
      <c r="AA759" s="63"/>
      <c r="AB759" s="63"/>
      <c r="AC759" s="63"/>
      <c r="AD759" s="63"/>
      <c r="AE759" s="63"/>
      <c r="AF759" s="63"/>
      <c r="AG759" s="63"/>
      <c r="AH759" s="63"/>
    </row>
    <row r="760" spans="1:34" ht="30" customHeight="1">
      <c r="A760" s="1387"/>
      <c r="B760" s="1387"/>
      <c r="C760" s="1388"/>
      <c r="D760" s="1388"/>
      <c r="E760" s="1388"/>
      <c r="F760" s="1388"/>
      <c r="G760" s="1388"/>
      <c r="H760" s="1388"/>
      <c r="I760" s="1388"/>
      <c r="J760" s="1388"/>
      <c r="K760" s="1388"/>
      <c r="L760" s="1388"/>
      <c r="M760" s="1388"/>
      <c r="N760" s="3384"/>
      <c r="O760" s="3384"/>
      <c r="P760" s="1389"/>
      <c r="Q760" s="1390"/>
      <c r="R760" s="1390"/>
      <c r="S760" s="1390"/>
      <c r="T760" s="1390"/>
      <c r="U760" s="871"/>
      <c r="V760" s="871"/>
      <c r="W760" s="871"/>
      <c r="X760" s="871"/>
      <c r="Y760" s="871"/>
      <c r="Z760" s="871"/>
      <c r="AA760" s="63"/>
      <c r="AB760" s="63"/>
      <c r="AC760" s="63"/>
      <c r="AD760" s="63"/>
      <c r="AE760" s="63"/>
      <c r="AF760" s="63"/>
      <c r="AG760" s="63"/>
      <c r="AH760" s="63"/>
    </row>
  </sheetData>
  <sheetProtection algorithmName="SHA-512" hashValue="Nd8nlhJ6dC6fxK4Xp8i6rfdQJMGZ4Dw/N1jLNdC0GJZ/cNkVgTwZxLWk4rxnZ+qbNWXCqUcCdgHsx4xuEdbMLw==" saltValue="tpkec9wLYEp6qpw1zBew1Q==" spinCount="100000" sheet="1" formatCells="0"/>
  <mergeCells count="1520">
    <mergeCell ref="A751:S751"/>
    <mergeCell ref="C754:H754"/>
    <mergeCell ref="I754:M754"/>
    <mergeCell ref="A755:B755"/>
    <mergeCell ref="C755:F756"/>
    <mergeCell ref="G755:H756"/>
    <mergeCell ref="I755:K756"/>
    <mergeCell ref="L755:L756"/>
    <mergeCell ref="M755:M756"/>
    <mergeCell ref="A756:B756"/>
    <mergeCell ref="I740:K740"/>
    <mergeCell ref="L740:M740"/>
    <mergeCell ref="N741:O741"/>
    <mergeCell ref="A744:S744"/>
    <mergeCell ref="A746:C746"/>
    <mergeCell ref="D746:S746"/>
    <mergeCell ref="A747:C747"/>
    <mergeCell ref="D747:S747"/>
    <mergeCell ref="A748:C748"/>
    <mergeCell ref="D748:F748"/>
    <mergeCell ref="H748:I748"/>
    <mergeCell ref="J748:L748"/>
    <mergeCell ref="N748:P748"/>
    <mergeCell ref="Q748:S748"/>
    <mergeCell ref="A749:C749"/>
    <mergeCell ref="D749:G749"/>
    <mergeCell ref="H749:I749"/>
    <mergeCell ref="J749:M749"/>
    <mergeCell ref="G740:H740"/>
    <mergeCell ref="N722:O722"/>
    <mergeCell ref="A725:S725"/>
    <mergeCell ref="A727:C727"/>
    <mergeCell ref="D727:S727"/>
    <mergeCell ref="A728:C728"/>
    <mergeCell ref="D728:S728"/>
    <mergeCell ref="A729:C729"/>
    <mergeCell ref="D729:F729"/>
    <mergeCell ref="H729:I729"/>
    <mergeCell ref="J729:L729"/>
    <mergeCell ref="N729:P729"/>
    <mergeCell ref="Q729:S729"/>
    <mergeCell ref="A730:C730"/>
    <mergeCell ref="D730:G730"/>
    <mergeCell ref="H730:I730"/>
    <mergeCell ref="J730:M730"/>
    <mergeCell ref="A732:S732"/>
    <mergeCell ref="C697:H697"/>
    <mergeCell ref="I697:M697"/>
    <mergeCell ref="C698:F699"/>
    <mergeCell ref="G698:H699"/>
    <mergeCell ref="I698:K699"/>
    <mergeCell ref="L698:L699"/>
    <mergeCell ref="M698:M699"/>
    <mergeCell ref="H692:I692"/>
    <mergeCell ref="Q710:S710"/>
    <mergeCell ref="D711:G711"/>
    <mergeCell ref="J711:M711"/>
    <mergeCell ref="A713:S713"/>
    <mergeCell ref="A716:B716"/>
    <mergeCell ref="C716:H716"/>
    <mergeCell ref="I716:M716"/>
    <mergeCell ref="C717:F718"/>
    <mergeCell ref="G717:H718"/>
    <mergeCell ref="I717:K718"/>
    <mergeCell ref="L717:L718"/>
    <mergeCell ref="M717:M718"/>
    <mergeCell ref="D702:F702"/>
    <mergeCell ref="G702:H702"/>
    <mergeCell ref="I702:K702"/>
    <mergeCell ref="A717:B717"/>
    <mergeCell ref="A718:B718"/>
    <mergeCell ref="D721:F721"/>
    <mergeCell ref="G721:H721"/>
    <mergeCell ref="I721:K721"/>
    <mergeCell ref="L721:M721"/>
    <mergeCell ref="A698:B698"/>
    <mergeCell ref="A699:B699"/>
    <mergeCell ref="L702:M702"/>
    <mergeCell ref="A701:B701"/>
    <mergeCell ref="A706:S706"/>
    <mergeCell ref="A708:C708"/>
    <mergeCell ref="D708:S708"/>
    <mergeCell ref="A720:B720"/>
    <mergeCell ref="A719:B719"/>
    <mergeCell ref="A709:C709"/>
    <mergeCell ref="D709:S709"/>
    <mergeCell ref="A710:C710"/>
    <mergeCell ref="A711:C711"/>
    <mergeCell ref="H711:I711"/>
    <mergeCell ref="D710:F710"/>
    <mergeCell ref="H710:I710"/>
    <mergeCell ref="J710:L710"/>
    <mergeCell ref="N710:P710"/>
    <mergeCell ref="C719:F720"/>
    <mergeCell ref="G719:H720"/>
    <mergeCell ref="I719:K720"/>
    <mergeCell ref="L719:L720"/>
    <mergeCell ref="M719:M720"/>
    <mergeCell ref="L681:L682"/>
    <mergeCell ref="M681:M682"/>
    <mergeCell ref="A682:B682"/>
    <mergeCell ref="A679:B679"/>
    <mergeCell ref="A678:B678"/>
    <mergeCell ref="D683:F683"/>
    <mergeCell ref="G683:H683"/>
    <mergeCell ref="I683:K683"/>
    <mergeCell ref="L683:M683"/>
    <mergeCell ref="A700:B700"/>
    <mergeCell ref="A692:C692"/>
    <mergeCell ref="A690:C690"/>
    <mergeCell ref="D690:S690"/>
    <mergeCell ref="A691:C691"/>
    <mergeCell ref="C700:F701"/>
    <mergeCell ref="G700:H701"/>
    <mergeCell ref="I700:K701"/>
    <mergeCell ref="L700:L701"/>
    <mergeCell ref="M700:M701"/>
    <mergeCell ref="N684:O684"/>
    <mergeCell ref="A687:S687"/>
    <mergeCell ref="A689:C689"/>
    <mergeCell ref="D689:S689"/>
    <mergeCell ref="D691:F691"/>
    <mergeCell ref="H691:I691"/>
    <mergeCell ref="J691:L691"/>
    <mergeCell ref="N691:P691"/>
    <mergeCell ref="Q691:S691"/>
    <mergeCell ref="D692:G692"/>
    <mergeCell ref="J692:M692"/>
    <mergeCell ref="A694:S694"/>
    <mergeCell ref="A697:B697"/>
    <mergeCell ref="A668:S668"/>
    <mergeCell ref="A670:C670"/>
    <mergeCell ref="D670:S670"/>
    <mergeCell ref="A671:C671"/>
    <mergeCell ref="D671:S671"/>
    <mergeCell ref="A672:C672"/>
    <mergeCell ref="D672:F672"/>
    <mergeCell ref="H672:I672"/>
    <mergeCell ref="J672:L672"/>
    <mergeCell ref="N672:P672"/>
    <mergeCell ref="Q672:S672"/>
    <mergeCell ref="A662:B662"/>
    <mergeCell ref="C662:F663"/>
    <mergeCell ref="G662:H663"/>
    <mergeCell ref="N703:O703"/>
    <mergeCell ref="A673:C673"/>
    <mergeCell ref="D673:G673"/>
    <mergeCell ref="H673:I673"/>
    <mergeCell ref="J673:M673"/>
    <mergeCell ref="A675:S675"/>
    <mergeCell ref="C678:H678"/>
    <mergeCell ref="I678:M678"/>
    <mergeCell ref="C679:F680"/>
    <mergeCell ref="G679:H680"/>
    <mergeCell ref="I679:K680"/>
    <mergeCell ref="L679:L680"/>
    <mergeCell ref="M679:M680"/>
    <mergeCell ref="A680:B680"/>
    <mergeCell ref="A681:B681"/>
    <mergeCell ref="C681:F682"/>
    <mergeCell ref="G681:H682"/>
    <mergeCell ref="I681:K682"/>
    <mergeCell ref="A654:C654"/>
    <mergeCell ref="D654:G654"/>
    <mergeCell ref="H654:I654"/>
    <mergeCell ref="J654:M654"/>
    <mergeCell ref="A656:S656"/>
    <mergeCell ref="A659:B659"/>
    <mergeCell ref="C659:H659"/>
    <mergeCell ref="I659:M659"/>
    <mergeCell ref="I662:K663"/>
    <mergeCell ref="L662:L663"/>
    <mergeCell ref="M662:M663"/>
    <mergeCell ref="A663:B663"/>
    <mergeCell ref="D664:F664"/>
    <mergeCell ref="G664:H664"/>
    <mergeCell ref="I664:K664"/>
    <mergeCell ref="L664:M664"/>
    <mergeCell ref="N665:O665"/>
    <mergeCell ref="A660:B660"/>
    <mergeCell ref="C660:F661"/>
    <mergeCell ref="G660:H661"/>
    <mergeCell ref="I660:K661"/>
    <mergeCell ref="L660:L661"/>
    <mergeCell ref="M660:M661"/>
    <mergeCell ref="A661:B661"/>
    <mergeCell ref="A643:B643"/>
    <mergeCell ref="C643:F644"/>
    <mergeCell ref="G643:H644"/>
    <mergeCell ref="I643:K644"/>
    <mergeCell ref="L643:L644"/>
    <mergeCell ref="M643:M644"/>
    <mergeCell ref="A649:S649"/>
    <mergeCell ref="A651:C651"/>
    <mergeCell ref="D651:S651"/>
    <mergeCell ref="A652:C652"/>
    <mergeCell ref="D652:S652"/>
    <mergeCell ref="A653:C653"/>
    <mergeCell ref="D653:F653"/>
    <mergeCell ref="H653:I653"/>
    <mergeCell ref="J653:L653"/>
    <mergeCell ref="N653:P653"/>
    <mergeCell ref="Q653:S653"/>
    <mergeCell ref="A644:B644"/>
    <mergeCell ref="D645:F645"/>
    <mergeCell ref="G645:H645"/>
    <mergeCell ref="I645:K645"/>
    <mergeCell ref="L645:M645"/>
    <mergeCell ref="N646:O646"/>
    <mergeCell ref="I605:K606"/>
    <mergeCell ref="L605:L606"/>
    <mergeCell ref="M605:M606"/>
    <mergeCell ref="A606:B606"/>
    <mergeCell ref="Q615:S615"/>
    <mergeCell ref="A616:C616"/>
    <mergeCell ref="D616:G616"/>
    <mergeCell ref="H616:I616"/>
    <mergeCell ref="J616:M616"/>
    <mergeCell ref="A618:S618"/>
    <mergeCell ref="A621:B621"/>
    <mergeCell ref="C621:H621"/>
    <mergeCell ref="I621:M621"/>
    <mergeCell ref="N608:O608"/>
    <mergeCell ref="A641:B641"/>
    <mergeCell ref="C641:F642"/>
    <mergeCell ref="G641:H642"/>
    <mergeCell ref="I641:K642"/>
    <mergeCell ref="L641:L642"/>
    <mergeCell ref="M641:M642"/>
    <mergeCell ref="A642:B642"/>
    <mergeCell ref="A625:B625"/>
    <mergeCell ref="A611:S611"/>
    <mergeCell ref="A613:C613"/>
    <mergeCell ref="D613:S613"/>
    <mergeCell ref="A614:C614"/>
    <mergeCell ref="D614:S614"/>
    <mergeCell ref="A615:C615"/>
    <mergeCell ref="D615:F615"/>
    <mergeCell ref="H615:I615"/>
    <mergeCell ref="J615:L615"/>
    <mergeCell ref="N615:P615"/>
    <mergeCell ref="A584:B584"/>
    <mergeCell ref="C584:F585"/>
    <mergeCell ref="G584:H585"/>
    <mergeCell ref="I584:K585"/>
    <mergeCell ref="L584:L585"/>
    <mergeCell ref="M584:M585"/>
    <mergeCell ref="A585:B585"/>
    <mergeCell ref="A586:B586"/>
    <mergeCell ref="C586:F587"/>
    <mergeCell ref="G586:H587"/>
    <mergeCell ref="I586:K587"/>
    <mergeCell ref="L586:L587"/>
    <mergeCell ref="M586:M587"/>
    <mergeCell ref="A587:B587"/>
    <mergeCell ref="A577:C577"/>
    <mergeCell ref="D577:F577"/>
    <mergeCell ref="H577:I577"/>
    <mergeCell ref="J577:L577"/>
    <mergeCell ref="D569:F569"/>
    <mergeCell ref="G569:H569"/>
    <mergeCell ref="I569:K569"/>
    <mergeCell ref="L569:M569"/>
    <mergeCell ref="N570:O570"/>
    <mergeCell ref="A573:S573"/>
    <mergeCell ref="A575:C575"/>
    <mergeCell ref="D575:S575"/>
    <mergeCell ref="A576:C576"/>
    <mergeCell ref="D576:S576"/>
    <mergeCell ref="Q577:S577"/>
    <mergeCell ref="A578:C578"/>
    <mergeCell ref="D578:G578"/>
    <mergeCell ref="H578:I578"/>
    <mergeCell ref="J578:M578"/>
    <mergeCell ref="A580:S580"/>
    <mergeCell ref="A583:B583"/>
    <mergeCell ref="C583:H583"/>
    <mergeCell ref="I583:M583"/>
    <mergeCell ref="N577:P577"/>
    <mergeCell ref="H558:I558"/>
    <mergeCell ref="J558:L558"/>
    <mergeCell ref="N558:P558"/>
    <mergeCell ref="Q558:S558"/>
    <mergeCell ref="A559:C559"/>
    <mergeCell ref="D559:G559"/>
    <mergeCell ref="H559:I559"/>
    <mergeCell ref="J559:M559"/>
    <mergeCell ref="A566:B566"/>
    <mergeCell ref="A567:B567"/>
    <mergeCell ref="C567:F568"/>
    <mergeCell ref="G567:H568"/>
    <mergeCell ref="I567:K568"/>
    <mergeCell ref="L567:L568"/>
    <mergeCell ref="M567:M568"/>
    <mergeCell ref="A568:B568"/>
    <mergeCell ref="A561:S561"/>
    <mergeCell ref="A564:B564"/>
    <mergeCell ref="C564:H564"/>
    <mergeCell ref="I564:M564"/>
    <mergeCell ref="A565:B565"/>
    <mergeCell ref="C565:F566"/>
    <mergeCell ref="G565:H566"/>
    <mergeCell ref="I565:K566"/>
    <mergeCell ref="L565:L566"/>
    <mergeCell ref="M565:M566"/>
    <mergeCell ref="D520:F520"/>
    <mergeCell ref="H520:I520"/>
    <mergeCell ref="J520:L520"/>
    <mergeCell ref="N520:P520"/>
    <mergeCell ref="Q520:S520"/>
    <mergeCell ref="A521:C521"/>
    <mergeCell ref="D521:G521"/>
    <mergeCell ref="H521:I521"/>
    <mergeCell ref="J521:M521"/>
    <mergeCell ref="A523:S523"/>
    <mergeCell ref="A518:C518"/>
    <mergeCell ref="D512:F512"/>
    <mergeCell ref="G512:H512"/>
    <mergeCell ref="I512:K512"/>
    <mergeCell ref="L512:M512"/>
    <mergeCell ref="N513:O513"/>
    <mergeCell ref="A516:S516"/>
    <mergeCell ref="D518:S518"/>
    <mergeCell ref="A508:B508"/>
    <mergeCell ref="C508:F509"/>
    <mergeCell ref="G508:H509"/>
    <mergeCell ref="I508:K509"/>
    <mergeCell ref="L508:L509"/>
    <mergeCell ref="M508:M509"/>
    <mergeCell ref="A509:B509"/>
    <mergeCell ref="A501:C501"/>
    <mergeCell ref="D501:F501"/>
    <mergeCell ref="H501:I501"/>
    <mergeCell ref="J501:L501"/>
    <mergeCell ref="N501:P501"/>
    <mergeCell ref="A510:B510"/>
    <mergeCell ref="C510:F511"/>
    <mergeCell ref="G510:H511"/>
    <mergeCell ref="I510:K511"/>
    <mergeCell ref="L510:L511"/>
    <mergeCell ref="M510:M511"/>
    <mergeCell ref="A511:B511"/>
    <mergeCell ref="A504:S504"/>
    <mergeCell ref="A507:B507"/>
    <mergeCell ref="C507:H507"/>
    <mergeCell ref="I507:M507"/>
    <mergeCell ref="A483:C483"/>
    <mergeCell ref="D483:G483"/>
    <mergeCell ref="H483:I483"/>
    <mergeCell ref="J483:M483"/>
    <mergeCell ref="A490:B490"/>
    <mergeCell ref="A491:B491"/>
    <mergeCell ref="C491:F492"/>
    <mergeCell ref="G491:H492"/>
    <mergeCell ref="I491:K492"/>
    <mergeCell ref="L491:L492"/>
    <mergeCell ref="M491:M492"/>
    <mergeCell ref="A492:B492"/>
    <mergeCell ref="A485:S485"/>
    <mergeCell ref="A488:B488"/>
    <mergeCell ref="C488:H488"/>
    <mergeCell ref="I488:M488"/>
    <mergeCell ref="A489:B489"/>
    <mergeCell ref="C489:F490"/>
    <mergeCell ref="G489:H490"/>
    <mergeCell ref="I489:K490"/>
    <mergeCell ref="L489:L490"/>
    <mergeCell ref="M489:M490"/>
    <mergeCell ref="C472:F473"/>
    <mergeCell ref="G472:H473"/>
    <mergeCell ref="I472:K473"/>
    <mergeCell ref="L472:L473"/>
    <mergeCell ref="M472:M473"/>
    <mergeCell ref="A473:B473"/>
    <mergeCell ref="D474:F474"/>
    <mergeCell ref="G474:H474"/>
    <mergeCell ref="I474:K474"/>
    <mergeCell ref="L474:M474"/>
    <mergeCell ref="N475:O475"/>
    <mergeCell ref="A478:S478"/>
    <mergeCell ref="A480:C480"/>
    <mergeCell ref="D480:S480"/>
    <mergeCell ref="A481:C481"/>
    <mergeCell ref="D481:S481"/>
    <mergeCell ref="A482:C482"/>
    <mergeCell ref="D482:F482"/>
    <mergeCell ref="H482:I482"/>
    <mergeCell ref="J482:L482"/>
    <mergeCell ref="N482:P482"/>
    <mergeCell ref="Q482:S482"/>
    <mergeCell ref="A472:B472"/>
    <mergeCell ref="A445:C445"/>
    <mergeCell ref="D445:G445"/>
    <mergeCell ref="H445:I445"/>
    <mergeCell ref="J445:M445"/>
    <mergeCell ref="A447:S447"/>
    <mergeCell ref="I450:M450"/>
    <mergeCell ref="I451:K452"/>
    <mergeCell ref="L451:L452"/>
    <mergeCell ref="M451:M452"/>
    <mergeCell ref="A450:B450"/>
    <mergeCell ref="C450:H450"/>
    <mergeCell ref="A442:C442"/>
    <mergeCell ref="A443:C443"/>
    <mergeCell ref="H444:I444"/>
    <mergeCell ref="A454:B454"/>
    <mergeCell ref="D455:F455"/>
    <mergeCell ref="G455:H455"/>
    <mergeCell ref="A451:B451"/>
    <mergeCell ref="C451:F452"/>
    <mergeCell ref="G451:H452"/>
    <mergeCell ref="A452:B452"/>
    <mergeCell ref="A453:B453"/>
    <mergeCell ref="C453:F454"/>
    <mergeCell ref="G453:H454"/>
    <mergeCell ref="I453:K454"/>
    <mergeCell ref="L453:L454"/>
    <mergeCell ref="M453:M454"/>
    <mergeCell ref="I455:K455"/>
    <mergeCell ref="L455:M455"/>
    <mergeCell ref="L436:M436"/>
    <mergeCell ref="N437:O437"/>
    <mergeCell ref="A434:B434"/>
    <mergeCell ref="C434:F435"/>
    <mergeCell ref="G434:H435"/>
    <mergeCell ref="I434:K435"/>
    <mergeCell ref="L434:L435"/>
    <mergeCell ref="M434:M435"/>
    <mergeCell ref="A435:B435"/>
    <mergeCell ref="D436:F436"/>
    <mergeCell ref="G436:H436"/>
    <mergeCell ref="I436:K436"/>
    <mergeCell ref="A440:S440"/>
    <mergeCell ref="D442:S442"/>
    <mergeCell ref="D443:S443"/>
    <mergeCell ref="A444:C444"/>
    <mergeCell ref="D444:F444"/>
    <mergeCell ref="J444:L444"/>
    <mergeCell ref="N444:P444"/>
    <mergeCell ref="Q444:S444"/>
    <mergeCell ref="A414:B414"/>
    <mergeCell ref="A415:B415"/>
    <mergeCell ref="C415:F416"/>
    <mergeCell ref="G415:H416"/>
    <mergeCell ref="I415:K416"/>
    <mergeCell ref="D426:G426"/>
    <mergeCell ref="H426:I426"/>
    <mergeCell ref="J426:M426"/>
    <mergeCell ref="A428:S428"/>
    <mergeCell ref="A431:B431"/>
    <mergeCell ref="C431:H431"/>
    <mergeCell ref="I431:M431"/>
    <mergeCell ref="A432:B432"/>
    <mergeCell ref="C432:F433"/>
    <mergeCell ref="G432:H433"/>
    <mergeCell ref="I432:K433"/>
    <mergeCell ref="L432:L433"/>
    <mergeCell ref="M432:M433"/>
    <mergeCell ref="A433:B433"/>
    <mergeCell ref="L415:L416"/>
    <mergeCell ref="M415:M416"/>
    <mergeCell ref="A416:B416"/>
    <mergeCell ref="D417:F417"/>
    <mergeCell ref="G417:H417"/>
    <mergeCell ref="I417:K417"/>
    <mergeCell ref="A426:C426"/>
    <mergeCell ref="A393:B393"/>
    <mergeCell ref="J388:M388"/>
    <mergeCell ref="A395:B395"/>
    <mergeCell ref="A394:B394"/>
    <mergeCell ref="A385:C385"/>
    <mergeCell ref="A407:C407"/>
    <mergeCell ref="D407:G407"/>
    <mergeCell ref="H407:I407"/>
    <mergeCell ref="J407:M407"/>
    <mergeCell ref="L417:M417"/>
    <mergeCell ref="N418:O418"/>
    <mergeCell ref="A421:S421"/>
    <mergeCell ref="A423:C423"/>
    <mergeCell ref="D423:S423"/>
    <mergeCell ref="A424:C424"/>
    <mergeCell ref="D424:S424"/>
    <mergeCell ref="A425:C425"/>
    <mergeCell ref="D425:F425"/>
    <mergeCell ref="H425:I425"/>
    <mergeCell ref="J425:L425"/>
    <mergeCell ref="N425:P425"/>
    <mergeCell ref="Q425:S425"/>
    <mergeCell ref="A409:S409"/>
    <mergeCell ref="A412:B412"/>
    <mergeCell ref="C412:H412"/>
    <mergeCell ref="I412:M412"/>
    <mergeCell ref="A413:B413"/>
    <mergeCell ref="C413:F414"/>
    <mergeCell ref="G413:H414"/>
    <mergeCell ref="I413:K414"/>
    <mergeCell ref="L413:L414"/>
    <mergeCell ref="M413:M414"/>
    <mergeCell ref="I398:K398"/>
    <mergeCell ref="L398:M398"/>
    <mergeCell ref="N399:O399"/>
    <mergeCell ref="A402:S402"/>
    <mergeCell ref="A404:C404"/>
    <mergeCell ref="D404:S404"/>
    <mergeCell ref="A405:C405"/>
    <mergeCell ref="D405:S405"/>
    <mergeCell ref="A406:C406"/>
    <mergeCell ref="D406:F406"/>
    <mergeCell ref="H406:I406"/>
    <mergeCell ref="J406:L406"/>
    <mergeCell ref="N406:P406"/>
    <mergeCell ref="Q406:S406"/>
    <mergeCell ref="A396:B396"/>
    <mergeCell ref="C396:F397"/>
    <mergeCell ref="G396:H397"/>
    <mergeCell ref="I396:K397"/>
    <mergeCell ref="L396:L397"/>
    <mergeCell ref="M396:M397"/>
    <mergeCell ref="A397:B397"/>
    <mergeCell ref="D398:F398"/>
    <mergeCell ref="G398:H398"/>
    <mergeCell ref="C358:F359"/>
    <mergeCell ref="G358:H359"/>
    <mergeCell ref="I358:K359"/>
    <mergeCell ref="L358:L359"/>
    <mergeCell ref="M358:M359"/>
    <mergeCell ref="A359:B359"/>
    <mergeCell ref="A376:B376"/>
    <mergeCell ref="A377:B377"/>
    <mergeCell ref="A378:B378"/>
    <mergeCell ref="D379:F379"/>
    <mergeCell ref="G379:H379"/>
    <mergeCell ref="I379:K379"/>
    <mergeCell ref="L379:M379"/>
    <mergeCell ref="A371:S371"/>
    <mergeCell ref="A374:B374"/>
    <mergeCell ref="C374:H374"/>
    <mergeCell ref="I374:M374"/>
    <mergeCell ref="C375:F376"/>
    <mergeCell ref="N323:O323"/>
    <mergeCell ref="A326:S326"/>
    <mergeCell ref="A328:C328"/>
    <mergeCell ref="D328:S328"/>
    <mergeCell ref="A329:C329"/>
    <mergeCell ref="D329:S329"/>
    <mergeCell ref="A330:C330"/>
    <mergeCell ref="H330:I330"/>
    <mergeCell ref="N330:P330"/>
    <mergeCell ref="Q330:S330"/>
    <mergeCell ref="D330:F330"/>
    <mergeCell ref="J330:L330"/>
    <mergeCell ref="A339:B339"/>
    <mergeCell ref="C339:F340"/>
    <mergeCell ref="G339:H340"/>
    <mergeCell ref="I339:K340"/>
    <mergeCell ref="L339:L340"/>
    <mergeCell ref="M339:M340"/>
    <mergeCell ref="A340:B340"/>
    <mergeCell ref="A311:C311"/>
    <mergeCell ref="D311:F311"/>
    <mergeCell ref="H311:I311"/>
    <mergeCell ref="J311:L311"/>
    <mergeCell ref="N311:P311"/>
    <mergeCell ref="Q311:S311"/>
    <mergeCell ref="A312:C312"/>
    <mergeCell ref="D312:G312"/>
    <mergeCell ref="H312:I312"/>
    <mergeCell ref="J312:M312"/>
    <mergeCell ref="A314:S314"/>
    <mergeCell ref="L320:L321"/>
    <mergeCell ref="M320:M321"/>
    <mergeCell ref="A321:B321"/>
    <mergeCell ref="D322:F322"/>
    <mergeCell ref="G322:H322"/>
    <mergeCell ref="I322:K322"/>
    <mergeCell ref="L322:M322"/>
    <mergeCell ref="A320:B320"/>
    <mergeCell ref="A319:B319"/>
    <mergeCell ref="A317:B317"/>
    <mergeCell ref="C317:H317"/>
    <mergeCell ref="I317:M317"/>
    <mergeCell ref="A318:B318"/>
    <mergeCell ref="C318:F319"/>
    <mergeCell ref="G318:H319"/>
    <mergeCell ref="I318:K319"/>
    <mergeCell ref="L318:L319"/>
    <mergeCell ref="M318:M319"/>
    <mergeCell ref="C320:F321"/>
    <mergeCell ref="G320:H321"/>
    <mergeCell ref="I320:K321"/>
    <mergeCell ref="I301:K302"/>
    <mergeCell ref="L301:L302"/>
    <mergeCell ref="M301:M302"/>
    <mergeCell ref="D303:F303"/>
    <mergeCell ref="G303:H303"/>
    <mergeCell ref="I303:K303"/>
    <mergeCell ref="L303:M303"/>
    <mergeCell ref="A300:B300"/>
    <mergeCell ref="A301:B301"/>
    <mergeCell ref="C301:F302"/>
    <mergeCell ref="G301:H302"/>
    <mergeCell ref="A302:B302"/>
    <mergeCell ref="N304:O304"/>
    <mergeCell ref="A307:S307"/>
    <mergeCell ref="A309:C309"/>
    <mergeCell ref="D309:S309"/>
    <mergeCell ref="A310:C310"/>
    <mergeCell ref="D310:S310"/>
    <mergeCell ref="D292:F292"/>
    <mergeCell ref="H292:I292"/>
    <mergeCell ref="J292:L292"/>
    <mergeCell ref="N292:P292"/>
    <mergeCell ref="Q292:S292"/>
    <mergeCell ref="D293:G293"/>
    <mergeCell ref="H293:I293"/>
    <mergeCell ref="J293:M293"/>
    <mergeCell ref="A295:S295"/>
    <mergeCell ref="A298:B298"/>
    <mergeCell ref="C298:H298"/>
    <mergeCell ref="I298:M298"/>
    <mergeCell ref="A299:B299"/>
    <mergeCell ref="C299:F300"/>
    <mergeCell ref="G299:H300"/>
    <mergeCell ref="I299:K300"/>
    <mergeCell ref="L299:L300"/>
    <mergeCell ref="M299:M300"/>
    <mergeCell ref="A282:B282"/>
    <mergeCell ref="C282:F283"/>
    <mergeCell ref="G282:H283"/>
    <mergeCell ref="I282:K283"/>
    <mergeCell ref="L282:L283"/>
    <mergeCell ref="M282:M283"/>
    <mergeCell ref="A283:B283"/>
    <mergeCell ref="D284:F284"/>
    <mergeCell ref="G284:H284"/>
    <mergeCell ref="I284:K284"/>
    <mergeCell ref="L284:M284"/>
    <mergeCell ref="N285:O285"/>
    <mergeCell ref="A288:S288"/>
    <mergeCell ref="A290:C290"/>
    <mergeCell ref="D290:S290"/>
    <mergeCell ref="A291:C291"/>
    <mergeCell ref="D291:S291"/>
    <mergeCell ref="A273:C273"/>
    <mergeCell ref="D273:F273"/>
    <mergeCell ref="H273:I273"/>
    <mergeCell ref="J273:L273"/>
    <mergeCell ref="N273:P273"/>
    <mergeCell ref="Q273:S273"/>
    <mergeCell ref="A274:C274"/>
    <mergeCell ref="D274:G274"/>
    <mergeCell ref="H274:I274"/>
    <mergeCell ref="J274:M274"/>
    <mergeCell ref="A276:S276"/>
    <mergeCell ref="A279:B279"/>
    <mergeCell ref="C279:H279"/>
    <mergeCell ref="I279:M279"/>
    <mergeCell ref="A280:B280"/>
    <mergeCell ref="C280:F281"/>
    <mergeCell ref="G280:H281"/>
    <mergeCell ref="I280:K281"/>
    <mergeCell ref="L280:L281"/>
    <mergeCell ref="M280:M281"/>
    <mergeCell ref="A281:B281"/>
    <mergeCell ref="A269:S269"/>
    <mergeCell ref="A271:C271"/>
    <mergeCell ref="D271:S271"/>
    <mergeCell ref="A272:C272"/>
    <mergeCell ref="D272:S272"/>
    <mergeCell ref="C261:F262"/>
    <mergeCell ref="G261:H262"/>
    <mergeCell ref="I261:K262"/>
    <mergeCell ref="L261:L262"/>
    <mergeCell ref="M261:M262"/>
    <mergeCell ref="A262:B262"/>
    <mergeCell ref="A263:B263"/>
    <mergeCell ref="C263:F264"/>
    <mergeCell ref="G263:H264"/>
    <mergeCell ref="I263:K264"/>
    <mergeCell ref="L263:L264"/>
    <mergeCell ref="M263:M264"/>
    <mergeCell ref="A264:B264"/>
    <mergeCell ref="A241:B241"/>
    <mergeCell ref="C241:H241"/>
    <mergeCell ref="I241:M241"/>
    <mergeCell ref="A242:B242"/>
    <mergeCell ref="C242:F243"/>
    <mergeCell ref="G242:H243"/>
    <mergeCell ref="I242:K243"/>
    <mergeCell ref="L242:L243"/>
    <mergeCell ref="M242:M243"/>
    <mergeCell ref="A243:B243"/>
    <mergeCell ref="A250:S250"/>
    <mergeCell ref="A252:C252"/>
    <mergeCell ref="D252:S252"/>
    <mergeCell ref="A253:C253"/>
    <mergeCell ref="D253:S253"/>
    <mergeCell ref="A254:C254"/>
    <mergeCell ref="D254:F254"/>
    <mergeCell ref="H254:I254"/>
    <mergeCell ref="J254:L254"/>
    <mergeCell ref="N254:P254"/>
    <mergeCell ref="Q254:S254"/>
    <mergeCell ref="A244:B244"/>
    <mergeCell ref="A245:B245"/>
    <mergeCell ref="C244:F245"/>
    <mergeCell ref="G244:H245"/>
    <mergeCell ref="I244:K245"/>
    <mergeCell ref="L244:L245"/>
    <mergeCell ref="M244:M245"/>
    <mergeCell ref="D246:F246"/>
    <mergeCell ref="G246:H246"/>
    <mergeCell ref="I246:K246"/>
    <mergeCell ref="L246:M246"/>
    <mergeCell ref="A235:C235"/>
    <mergeCell ref="D235:F235"/>
    <mergeCell ref="H235:I235"/>
    <mergeCell ref="J235:L235"/>
    <mergeCell ref="N235:P235"/>
    <mergeCell ref="Q235:S235"/>
    <mergeCell ref="A236:C236"/>
    <mergeCell ref="D236:G236"/>
    <mergeCell ref="H236:I236"/>
    <mergeCell ref="J236:M236"/>
    <mergeCell ref="A238:S238"/>
    <mergeCell ref="A226:B226"/>
    <mergeCell ref="D227:F227"/>
    <mergeCell ref="G227:H227"/>
    <mergeCell ref="I227:K227"/>
    <mergeCell ref="L227:M227"/>
    <mergeCell ref="N228:O228"/>
    <mergeCell ref="A231:S231"/>
    <mergeCell ref="J198:M198"/>
    <mergeCell ref="A200:S200"/>
    <mergeCell ref="C203:H203"/>
    <mergeCell ref="I203:M203"/>
    <mergeCell ref="C204:F205"/>
    <mergeCell ref="G204:H205"/>
    <mergeCell ref="I204:K205"/>
    <mergeCell ref="L204:L205"/>
    <mergeCell ref="M204:M205"/>
    <mergeCell ref="A205:B205"/>
    <mergeCell ref="A206:B206"/>
    <mergeCell ref="C206:F207"/>
    <mergeCell ref="G206:H207"/>
    <mergeCell ref="I206:K207"/>
    <mergeCell ref="L206:L207"/>
    <mergeCell ref="M206:M207"/>
    <mergeCell ref="A207:B207"/>
    <mergeCell ref="A204:B204"/>
    <mergeCell ref="A203:B203"/>
    <mergeCell ref="I187:K188"/>
    <mergeCell ref="L187:L188"/>
    <mergeCell ref="M187:M188"/>
    <mergeCell ref="A188:B188"/>
    <mergeCell ref="D189:F189"/>
    <mergeCell ref="G189:H189"/>
    <mergeCell ref="I189:K189"/>
    <mergeCell ref="L189:M189"/>
    <mergeCell ref="N190:O190"/>
    <mergeCell ref="A185:B185"/>
    <mergeCell ref="C185:F186"/>
    <mergeCell ref="G185:H186"/>
    <mergeCell ref="I185:K186"/>
    <mergeCell ref="L185:L186"/>
    <mergeCell ref="M185:M186"/>
    <mergeCell ref="A186:B186"/>
    <mergeCell ref="A187:B187"/>
    <mergeCell ref="C187:F188"/>
    <mergeCell ref="G187:H188"/>
    <mergeCell ref="A174:S174"/>
    <mergeCell ref="A176:C176"/>
    <mergeCell ref="D176:S176"/>
    <mergeCell ref="A177:C177"/>
    <mergeCell ref="D177:S177"/>
    <mergeCell ref="A178:C178"/>
    <mergeCell ref="D178:F178"/>
    <mergeCell ref="H178:I178"/>
    <mergeCell ref="J178:L178"/>
    <mergeCell ref="N178:P178"/>
    <mergeCell ref="Q178:S178"/>
    <mergeCell ref="A179:C179"/>
    <mergeCell ref="D179:G179"/>
    <mergeCell ref="H179:I179"/>
    <mergeCell ref="J179:M179"/>
    <mergeCell ref="A181:S181"/>
    <mergeCell ref="A184:B184"/>
    <mergeCell ref="C184:H184"/>
    <mergeCell ref="I184:M184"/>
    <mergeCell ref="A148:B148"/>
    <mergeCell ref="A130:B130"/>
    <mergeCell ref="C130:F131"/>
    <mergeCell ref="G130:H131"/>
    <mergeCell ref="I130:K131"/>
    <mergeCell ref="L130:L131"/>
    <mergeCell ref="M130:M131"/>
    <mergeCell ref="A131:B131"/>
    <mergeCell ref="D132:F132"/>
    <mergeCell ref="G132:H132"/>
    <mergeCell ref="I132:K132"/>
    <mergeCell ref="A167:B167"/>
    <mergeCell ref="A168:B168"/>
    <mergeCell ref="C168:F169"/>
    <mergeCell ref="G168:H169"/>
    <mergeCell ref="I168:K169"/>
    <mergeCell ref="L168:L169"/>
    <mergeCell ref="M168:M169"/>
    <mergeCell ref="L132:M132"/>
    <mergeCell ref="C92:F93"/>
    <mergeCell ref="G92:H93"/>
    <mergeCell ref="I92:K93"/>
    <mergeCell ref="L92:L93"/>
    <mergeCell ref="M92:M93"/>
    <mergeCell ref="A93:B93"/>
    <mergeCell ref="A124:S124"/>
    <mergeCell ref="C127:H127"/>
    <mergeCell ref="I127:M127"/>
    <mergeCell ref="I128:K129"/>
    <mergeCell ref="L128:L129"/>
    <mergeCell ref="M128:M129"/>
    <mergeCell ref="Q140:S140"/>
    <mergeCell ref="A141:C141"/>
    <mergeCell ref="D141:G141"/>
    <mergeCell ref="H141:I141"/>
    <mergeCell ref="J141:M141"/>
    <mergeCell ref="Q102:S102"/>
    <mergeCell ref="A111:B111"/>
    <mergeCell ref="C111:F112"/>
    <mergeCell ref="G111:H112"/>
    <mergeCell ref="I111:K112"/>
    <mergeCell ref="L111:L112"/>
    <mergeCell ref="M111:M112"/>
    <mergeCell ref="A112:B112"/>
    <mergeCell ref="D113:F113"/>
    <mergeCell ref="G113:H113"/>
    <mergeCell ref="I113:K113"/>
    <mergeCell ref="L113:M113"/>
    <mergeCell ref="N114:O114"/>
    <mergeCell ref="A117:S117"/>
    <mergeCell ref="A119:C119"/>
    <mergeCell ref="A63:C63"/>
    <mergeCell ref="D63:S63"/>
    <mergeCell ref="A64:C64"/>
    <mergeCell ref="D64:F64"/>
    <mergeCell ref="H64:I64"/>
    <mergeCell ref="J64:L64"/>
    <mergeCell ref="N64:P64"/>
    <mergeCell ref="Q64:S64"/>
    <mergeCell ref="A65:C65"/>
    <mergeCell ref="D65:G65"/>
    <mergeCell ref="H65:I65"/>
    <mergeCell ref="J65:M65"/>
    <mergeCell ref="A67:S67"/>
    <mergeCell ref="C73:F74"/>
    <mergeCell ref="G73:H74"/>
    <mergeCell ref="I73:K74"/>
    <mergeCell ref="L73:L74"/>
    <mergeCell ref="M73:M74"/>
    <mergeCell ref="A74:B74"/>
    <mergeCell ref="A70:B70"/>
    <mergeCell ref="C70:H70"/>
    <mergeCell ref="I70:M70"/>
    <mergeCell ref="A71:B71"/>
    <mergeCell ref="C71:F72"/>
    <mergeCell ref="G71:H72"/>
    <mergeCell ref="I71:K72"/>
    <mergeCell ref="L71:L72"/>
    <mergeCell ref="M71:M72"/>
    <mergeCell ref="A72:B72"/>
    <mergeCell ref="A73:B73"/>
    <mergeCell ref="N57:O57"/>
    <mergeCell ref="A60:S60"/>
    <mergeCell ref="A62:C62"/>
    <mergeCell ref="D62:S62"/>
    <mergeCell ref="D56:F56"/>
    <mergeCell ref="G56:H56"/>
    <mergeCell ref="I56:K56"/>
    <mergeCell ref="L56:M56"/>
    <mergeCell ref="I18:K18"/>
    <mergeCell ref="L18:M18"/>
    <mergeCell ref="A35:B35"/>
    <mergeCell ref="C35:F36"/>
    <mergeCell ref="G35:H36"/>
    <mergeCell ref="I35:K36"/>
    <mergeCell ref="A43:C43"/>
    <mergeCell ref="A51:B51"/>
    <mergeCell ref="A52:B52"/>
    <mergeCell ref="D25:S25"/>
    <mergeCell ref="A25:C25"/>
    <mergeCell ref="D24:S24"/>
    <mergeCell ref="A24:C24"/>
    <mergeCell ref="A22:S22"/>
    <mergeCell ref="D43:S43"/>
    <mergeCell ref="A44:C44"/>
    <mergeCell ref="D44:S44"/>
    <mergeCell ref="A45:C45"/>
    <mergeCell ref="D45:F45"/>
    <mergeCell ref="H45:I45"/>
    <mergeCell ref="J45:L45"/>
    <mergeCell ref="N45:P45"/>
    <mergeCell ref="Q45:S45"/>
    <mergeCell ref="A46:C46"/>
    <mergeCell ref="J8:M8"/>
    <mergeCell ref="M33:M34"/>
    <mergeCell ref="L33:L34"/>
    <mergeCell ref="I33:K34"/>
    <mergeCell ref="G33:H34"/>
    <mergeCell ref="C33:F34"/>
    <mergeCell ref="A26:C26"/>
    <mergeCell ref="A27:C27"/>
    <mergeCell ref="A33:B33"/>
    <mergeCell ref="A34:B34"/>
    <mergeCell ref="A48:S48"/>
    <mergeCell ref="C51:H51"/>
    <mergeCell ref="I51:M51"/>
    <mergeCell ref="C52:F53"/>
    <mergeCell ref="G52:H53"/>
    <mergeCell ref="I52:K53"/>
    <mergeCell ref="L52:L53"/>
    <mergeCell ref="M52:M53"/>
    <mergeCell ref="D46:G46"/>
    <mergeCell ref="H46:I46"/>
    <mergeCell ref="J46:M46"/>
    <mergeCell ref="N38:O38"/>
    <mergeCell ref="L37:M37"/>
    <mergeCell ref="I37:K37"/>
    <mergeCell ref="G37:H37"/>
    <mergeCell ref="D37:F37"/>
    <mergeCell ref="A41:S41"/>
    <mergeCell ref="G18:H18"/>
    <mergeCell ref="D18:F18"/>
    <mergeCell ref="N19:O19"/>
    <mergeCell ref="Q26:S26"/>
    <mergeCell ref="N26:P26"/>
    <mergeCell ref="A54:B54"/>
    <mergeCell ref="A53:B53"/>
    <mergeCell ref="C54:F55"/>
    <mergeCell ref="G54:H55"/>
    <mergeCell ref="I54:K55"/>
    <mergeCell ref="L54:L55"/>
    <mergeCell ref="M54:M55"/>
    <mergeCell ref="A55:B55"/>
    <mergeCell ref="L35:L36"/>
    <mergeCell ref="M35:M36"/>
    <mergeCell ref="A36:B36"/>
    <mergeCell ref="I32:M32"/>
    <mergeCell ref="C32:H32"/>
    <mergeCell ref="A32:B32"/>
    <mergeCell ref="A29:S29"/>
    <mergeCell ref="J27:M27"/>
    <mergeCell ref="H27:I27"/>
    <mergeCell ref="D27:G27"/>
    <mergeCell ref="J26:L26"/>
    <mergeCell ref="H26:I26"/>
    <mergeCell ref="D26:F26"/>
    <mergeCell ref="A3:S3"/>
    <mergeCell ref="A13:B13"/>
    <mergeCell ref="C13:H13"/>
    <mergeCell ref="H7:I7"/>
    <mergeCell ref="A17:B17"/>
    <mergeCell ref="A16:B16"/>
    <mergeCell ref="C16:F17"/>
    <mergeCell ref="I13:M13"/>
    <mergeCell ref="D5:S5"/>
    <mergeCell ref="A10:S10"/>
    <mergeCell ref="A7:C7"/>
    <mergeCell ref="A15:B15"/>
    <mergeCell ref="A14:B14"/>
    <mergeCell ref="C14:F15"/>
    <mergeCell ref="G14:H15"/>
    <mergeCell ref="G16:H17"/>
    <mergeCell ref="A5:C5"/>
    <mergeCell ref="A6:C6"/>
    <mergeCell ref="I14:K15"/>
    <mergeCell ref="I16:K17"/>
    <mergeCell ref="M16:M17"/>
    <mergeCell ref="M14:M15"/>
    <mergeCell ref="L16:L17"/>
    <mergeCell ref="L14:L15"/>
    <mergeCell ref="D7:F7"/>
    <mergeCell ref="A8:C8"/>
    <mergeCell ref="D8:G8"/>
    <mergeCell ref="H8:I8"/>
    <mergeCell ref="N7:P7"/>
    <mergeCell ref="Q7:S7"/>
    <mergeCell ref="J7:L7"/>
    <mergeCell ref="D75:F75"/>
    <mergeCell ref="G75:H75"/>
    <mergeCell ref="I75:K75"/>
    <mergeCell ref="L75:M75"/>
    <mergeCell ref="N76:O76"/>
    <mergeCell ref="A79:S79"/>
    <mergeCell ref="A81:C81"/>
    <mergeCell ref="D81:S81"/>
    <mergeCell ref="A82:C82"/>
    <mergeCell ref="D82:S82"/>
    <mergeCell ref="A83:C83"/>
    <mergeCell ref="D83:F83"/>
    <mergeCell ref="H83:I83"/>
    <mergeCell ref="A90:B90"/>
    <mergeCell ref="C90:F91"/>
    <mergeCell ref="G90:H91"/>
    <mergeCell ref="I90:K91"/>
    <mergeCell ref="L90:L91"/>
    <mergeCell ref="M90:M91"/>
    <mergeCell ref="A91:B91"/>
    <mergeCell ref="J83:L83"/>
    <mergeCell ref="N83:P83"/>
    <mergeCell ref="Q83:S83"/>
    <mergeCell ref="A84:C84"/>
    <mergeCell ref="D84:G84"/>
    <mergeCell ref="H84:I84"/>
    <mergeCell ref="J84:M84"/>
    <mergeCell ref="A86:S86"/>
    <mergeCell ref="A89:B89"/>
    <mergeCell ref="C89:H89"/>
    <mergeCell ref="I89:M89"/>
    <mergeCell ref="D94:F94"/>
    <mergeCell ref="G94:H94"/>
    <mergeCell ref="A105:S105"/>
    <mergeCell ref="A103:C103"/>
    <mergeCell ref="D103:G103"/>
    <mergeCell ref="H103:I103"/>
    <mergeCell ref="J103:M103"/>
    <mergeCell ref="A108:B108"/>
    <mergeCell ref="C108:H108"/>
    <mergeCell ref="I108:M108"/>
    <mergeCell ref="A109:B109"/>
    <mergeCell ref="C109:F110"/>
    <mergeCell ref="G109:H110"/>
    <mergeCell ref="I109:K110"/>
    <mergeCell ref="L109:L110"/>
    <mergeCell ref="M109:M110"/>
    <mergeCell ref="A110:B110"/>
    <mergeCell ref="I94:K94"/>
    <mergeCell ref="L94:M94"/>
    <mergeCell ref="N95:O95"/>
    <mergeCell ref="A98:S98"/>
    <mergeCell ref="A100:C100"/>
    <mergeCell ref="D100:S100"/>
    <mergeCell ref="A101:C101"/>
    <mergeCell ref="D101:S101"/>
    <mergeCell ref="A102:C102"/>
    <mergeCell ref="D102:F102"/>
    <mergeCell ref="H102:I102"/>
    <mergeCell ref="J102:L102"/>
    <mergeCell ref="N102:P102"/>
    <mergeCell ref="A92:B92"/>
    <mergeCell ref="D119:S119"/>
    <mergeCell ref="A120:C120"/>
    <mergeCell ref="A129:B129"/>
    <mergeCell ref="A127:B127"/>
    <mergeCell ref="A128:B128"/>
    <mergeCell ref="C128:F129"/>
    <mergeCell ref="G128:H129"/>
    <mergeCell ref="D120:S120"/>
    <mergeCell ref="A121:C121"/>
    <mergeCell ref="D121:F121"/>
    <mergeCell ref="H121:I121"/>
    <mergeCell ref="J121:L121"/>
    <mergeCell ref="N121:P121"/>
    <mergeCell ref="Q121:S121"/>
    <mergeCell ref="A122:C122"/>
    <mergeCell ref="D122:G122"/>
    <mergeCell ref="H122:I122"/>
    <mergeCell ref="J122:M122"/>
    <mergeCell ref="N133:O133"/>
    <mergeCell ref="A150:B150"/>
    <mergeCell ref="A136:S136"/>
    <mergeCell ref="A138:C138"/>
    <mergeCell ref="D138:S138"/>
    <mergeCell ref="A139:C139"/>
    <mergeCell ref="D139:S139"/>
    <mergeCell ref="A140:C140"/>
    <mergeCell ref="D140:F140"/>
    <mergeCell ref="H140:I140"/>
    <mergeCell ref="J140:L140"/>
    <mergeCell ref="N140:P140"/>
    <mergeCell ref="D151:F151"/>
    <mergeCell ref="G151:H151"/>
    <mergeCell ref="I151:K151"/>
    <mergeCell ref="L151:M151"/>
    <mergeCell ref="A149:B149"/>
    <mergeCell ref="C149:F150"/>
    <mergeCell ref="G149:H150"/>
    <mergeCell ref="I149:K150"/>
    <mergeCell ref="L149:L150"/>
    <mergeCell ref="M149:M150"/>
    <mergeCell ref="A143:S143"/>
    <mergeCell ref="A146:B146"/>
    <mergeCell ref="C146:H146"/>
    <mergeCell ref="I146:M146"/>
    <mergeCell ref="A147:B147"/>
    <mergeCell ref="C147:F148"/>
    <mergeCell ref="G147:H148"/>
    <mergeCell ref="I147:K148"/>
    <mergeCell ref="L147:L148"/>
    <mergeCell ref="M147:M148"/>
    <mergeCell ref="N152:O152"/>
    <mergeCell ref="A155:S155"/>
    <mergeCell ref="A157:C157"/>
    <mergeCell ref="D157:S157"/>
    <mergeCell ref="A158:C158"/>
    <mergeCell ref="D158:S158"/>
    <mergeCell ref="A169:B169"/>
    <mergeCell ref="A159:C159"/>
    <mergeCell ref="D159:F159"/>
    <mergeCell ref="H159:I159"/>
    <mergeCell ref="J159:L159"/>
    <mergeCell ref="N159:P159"/>
    <mergeCell ref="D170:F170"/>
    <mergeCell ref="G170:H170"/>
    <mergeCell ref="I170:K170"/>
    <mergeCell ref="L170:M170"/>
    <mergeCell ref="N171:O171"/>
    <mergeCell ref="Q159:S159"/>
    <mergeCell ref="A160:C160"/>
    <mergeCell ref="D160:G160"/>
    <mergeCell ref="H160:I160"/>
    <mergeCell ref="J160:M160"/>
    <mergeCell ref="A162:S162"/>
    <mergeCell ref="A165:B165"/>
    <mergeCell ref="C165:H165"/>
    <mergeCell ref="I165:M165"/>
    <mergeCell ref="A166:B166"/>
    <mergeCell ref="C166:F167"/>
    <mergeCell ref="G166:H167"/>
    <mergeCell ref="I166:K167"/>
    <mergeCell ref="L166:L167"/>
    <mergeCell ref="M166:M167"/>
    <mergeCell ref="D208:F208"/>
    <mergeCell ref="G208:H208"/>
    <mergeCell ref="I208:K208"/>
    <mergeCell ref="L208:M208"/>
    <mergeCell ref="A225:B225"/>
    <mergeCell ref="A217:C217"/>
    <mergeCell ref="A193:S193"/>
    <mergeCell ref="A195:C195"/>
    <mergeCell ref="D195:S195"/>
    <mergeCell ref="A196:C196"/>
    <mergeCell ref="D196:S196"/>
    <mergeCell ref="A197:C197"/>
    <mergeCell ref="D197:F197"/>
    <mergeCell ref="H197:I197"/>
    <mergeCell ref="J197:L197"/>
    <mergeCell ref="N197:P197"/>
    <mergeCell ref="Q197:S197"/>
    <mergeCell ref="A198:C198"/>
    <mergeCell ref="D198:G198"/>
    <mergeCell ref="H198:I198"/>
    <mergeCell ref="N209:O209"/>
    <mergeCell ref="A212:S212"/>
    <mergeCell ref="A214:C214"/>
    <mergeCell ref="D214:S214"/>
    <mergeCell ref="A215:C215"/>
    <mergeCell ref="D215:S215"/>
    <mergeCell ref="A216:C216"/>
    <mergeCell ref="D216:F216"/>
    <mergeCell ref="H216:I216"/>
    <mergeCell ref="J216:L216"/>
    <mergeCell ref="N216:P216"/>
    <mergeCell ref="Q216:S216"/>
    <mergeCell ref="D217:G217"/>
    <mergeCell ref="H217:I217"/>
    <mergeCell ref="J217:M217"/>
    <mergeCell ref="A219:S219"/>
    <mergeCell ref="A222:B222"/>
    <mergeCell ref="C222:H222"/>
    <mergeCell ref="I222:M222"/>
    <mergeCell ref="A223:B223"/>
    <mergeCell ref="C223:F224"/>
    <mergeCell ref="G223:H224"/>
    <mergeCell ref="I223:K224"/>
    <mergeCell ref="L223:L224"/>
    <mergeCell ref="M223:M224"/>
    <mergeCell ref="A233:C233"/>
    <mergeCell ref="D233:S233"/>
    <mergeCell ref="A234:C234"/>
    <mergeCell ref="D234:S234"/>
    <mergeCell ref="A224:B224"/>
    <mergeCell ref="C225:F226"/>
    <mergeCell ref="G225:H226"/>
    <mergeCell ref="I225:K226"/>
    <mergeCell ref="L225:L226"/>
    <mergeCell ref="M225:M226"/>
    <mergeCell ref="N247:O247"/>
    <mergeCell ref="A292:C292"/>
    <mergeCell ref="A293:C293"/>
    <mergeCell ref="A261:B261"/>
    <mergeCell ref="A331:C331"/>
    <mergeCell ref="D331:G331"/>
    <mergeCell ref="H331:I331"/>
    <mergeCell ref="J331:M331"/>
    <mergeCell ref="A333:S333"/>
    <mergeCell ref="A336:B336"/>
    <mergeCell ref="C336:H336"/>
    <mergeCell ref="I336:M336"/>
    <mergeCell ref="A337:B337"/>
    <mergeCell ref="C337:F338"/>
    <mergeCell ref="G337:H338"/>
    <mergeCell ref="I337:K338"/>
    <mergeCell ref="L337:L338"/>
    <mergeCell ref="M337:M338"/>
    <mergeCell ref="A338:B338"/>
    <mergeCell ref="A255:C255"/>
    <mergeCell ref="D255:G255"/>
    <mergeCell ref="H255:I255"/>
    <mergeCell ref="J255:M255"/>
    <mergeCell ref="A257:S257"/>
    <mergeCell ref="A260:B260"/>
    <mergeCell ref="C260:H260"/>
    <mergeCell ref="I260:M260"/>
    <mergeCell ref="D265:F265"/>
    <mergeCell ref="G265:H265"/>
    <mergeCell ref="I265:K265"/>
    <mergeCell ref="L265:M265"/>
    <mergeCell ref="N266:O266"/>
    <mergeCell ref="D341:F341"/>
    <mergeCell ref="G341:H341"/>
    <mergeCell ref="I341:K341"/>
    <mergeCell ref="L341:M341"/>
    <mergeCell ref="N342:O342"/>
    <mergeCell ref="A345:S345"/>
    <mergeCell ref="A347:C347"/>
    <mergeCell ref="D347:S347"/>
    <mergeCell ref="A348:C348"/>
    <mergeCell ref="D348:S348"/>
    <mergeCell ref="A349:C349"/>
    <mergeCell ref="D349:F349"/>
    <mergeCell ref="H349:I349"/>
    <mergeCell ref="J349:L349"/>
    <mergeCell ref="N349:P349"/>
    <mergeCell ref="Q349:S349"/>
    <mergeCell ref="A350:C350"/>
    <mergeCell ref="D350:G350"/>
    <mergeCell ref="H350:I350"/>
    <mergeCell ref="J350:M350"/>
    <mergeCell ref="A352:S352"/>
    <mergeCell ref="A355:B355"/>
    <mergeCell ref="C355:H355"/>
    <mergeCell ref="I355:M355"/>
    <mergeCell ref="A356:B356"/>
    <mergeCell ref="A367:C367"/>
    <mergeCell ref="A368:C368"/>
    <mergeCell ref="H369:I369"/>
    <mergeCell ref="D360:F360"/>
    <mergeCell ref="G360:H360"/>
    <mergeCell ref="I360:K360"/>
    <mergeCell ref="L360:M360"/>
    <mergeCell ref="N361:O361"/>
    <mergeCell ref="A364:S364"/>
    <mergeCell ref="A366:C366"/>
    <mergeCell ref="D366:S366"/>
    <mergeCell ref="D367:S367"/>
    <mergeCell ref="D368:F368"/>
    <mergeCell ref="C356:F357"/>
    <mergeCell ref="G356:H357"/>
    <mergeCell ref="I356:K357"/>
    <mergeCell ref="L356:L357"/>
    <mergeCell ref="M356:M357"/>
    <mergeCell ref="A357:B357"/>
    <mergeCell ref="H368:I368"/>
    <mergeCell ref="J368:L368"/>
    <mergeCell ref="N368:P368"/>
    <mergeCell ref="Q368:S368"/>
    <mergeCell ref="A369:C369"/>
    <mergeCell ref="D369:G369"/>
    <mergeCell ref="J369:M369"/>
    <mergeCell ref="A358:B358"/>
    <mergeCell ref="D385:S385"/>
    <mergeCell ref="A386:C386"/>
    <mergeCell ref="D386:S386"/>
    <mergeCell ref="A387:C387"/>
    <mergeCell ref="D387:F387"/>
    <mergeCell ref="H387:I387"/>
    <mergeCell ref="J387:L387"/>
    <mergeCell ref="N387:P387"/>
    <mergeCell ref="Q387:S387"/>
    <mergeCell ref="C394:F395"/>
    <mergeCell ref="G394:H395"/>
    <mergeCell ref="I394:K395"/>
    <mergeCell ref="L394:L395"/>
    <mergeCell ref="M394:M395"/>
    <mergeCell ref="A390:S390"/>
    <mergeCell ref="G375:H376"/>
    <mergeCell ref="I375:K376"/>
    <mergeCell ref="L375:L376"/>
    <mergeCell ref="M375:M376"/>
    <mergeCell ref="C377:F378"/>
    <mergeCell ref="G377:H378"/>
    <mergeCell ref="I377:K378"/>
    <mergeCell ref="L377:L378"/>
    <mergeCell ref="M377:M378"/>
    <mergeCell ref="A375:B375"/>
    <mergeCell ref="A388:C388"/>
    <mergeCell ref="D388:G388"/>
    <mergeCell ref="H388:I388"/>
    <mergeCell ref="C393:H393"/>
    <mergeCell ref="I393:M393"/>
    <mergeCell ref="N380:O380"/>
    <mergeCell ref="A383:S383"/>
    <mergeCell ref="N456:O456"/>
    <mergeCell ref="A470:B470"/>
    <mergeCell ref="A469:B469"/>
    <mergeCell ref="A459:S459"/>
    <mergeCell ref="A461:C461"/>
    <mergeCell ref="D461:S461"/>
    <mergeCell ref="A462:C462"/>
    <mergeCell ref="D462:S462"/>
    <mergeCell ref="A463:C463"/>
    <mergeCell ref="D463:F463"/>
    <mergeCell ref="H463:I463"/>
    <mergeCell ref="J463:L463"/>
    <mergeCell ref="N463:P463"/>
    <mergeCell ref="C470:F471"/>
    <mergeCell ref="G470:H471"/>
    <mergeCell ref="I470:K471"/>
    <mergeCell ref="L470:L471"/>
    <mergeCell ref="Q463:S463"/>
    <mergeCell ref="A464:C464"/>
    <mergeCell ref="D464:G464"/>
    <mergeCell ref="H464:I464"/>
    <mergeCell ref="J464:M464"/>
    <mergeCell ref="A466:S466"/>
    <mergeCell ref="C469:H469"/>
    <mergeCell ref="I469:M469"/>
    <mergeCell ref="M470:M471"/>
    <mergeCell ref="A471:B471"/>
    <mergeCell ref="J540:M540"/>
    <mergeCell ref="A542:S542"/>
    <mergeCell ref="C545:H545"/>
    <mergeCell ref="I545:M545"/>
    <mergeCell ref="D493:F493"/>
    <mergeCell ref="G493:H493"/>
    <mergeCell ref="I493:K493"/>
    <mergeCell ref="L493:M493"/>
    <mergeCell ref="N494:O494"/>
    <mergeCell ref="A497:S497"/>
    <mergeCell ref="A499:C499"/>
    <mergeCell ref="D499:S499"/>
    <mergeCell ref="A500:C500"/>
    <mergeCell ref="A519:C519"/>
    <mergeCell ref="D519:S519"/>
    <mergeCell ref="A520:C520"/>
    <mergeCell ref="A529:B529"/>
    <mergeCell ref="A526:B526"/>
    <mergeCell ref="A527:B527"/>
    <mergeCell ref="A528:B528"/>
    <mergeCell ref="C529:F530"/>
    <mergeCell ref="G529:H530"/>
    <mergeCell ref="I529:K530"/>
    <mergeCell ref="L529:L530"/>
    <mergeCell ref="M529:M530"/>
    <mergeCell ref="A530:B530"/>
    <mergeCell ref="D500:S500"/>
    <mergeCell ref="Q501:S501"/>
    <mergeCell ref="A502:C502"/>
    <mergeCell ref="D502:G502"/>
    <mergeCell ref="H502:I502"/>
    <mergeCell ref="J502:M502"/>
    <mergeCell ref="D556:S556"/>
    <mergeCell ref="A557:C557"/>
    <mergeCell ref="D557:S557"/>
    <mergeCell ref="A558:C558"/>
    <mergeCell ref="D558:F558"/>
    <mergeCell ref="D531:F531"/>
    <mergeCell ref="G531:H531"/>
    <mergeCell ref="I531:K531"/>
    <mergeCell ref="L531:M531"/>
    <mergeCell ref="C526:H526"/>
    <mergeCell ref="I526:M526"/>
    <mergeCell ref="C527:F528"/>
    <mergeCell ref="G527:H528"/>
    <mergeCell ref="I527:K528"/>
    <mergeCell ref="L527:L528"/>
    <mergeCell ref="M527:M528"/>
    <mergeCell ref="N532:O532"/>
    <mergeCell ref="A545:B545"/>
    <mergeCell ref="A535:S535"/>
    <mergeCell ref="A537:C537"/>
    <mergeCell ref="D537:S537"/>
    <mergeCell ref="A538:C538"/>
    <mergeCell ref="D538:S538"/>
    <mergeCell ref="A539:C539"/>
    <mergeCell ref="D539:F539"/>
    <mergeCell ref="H539:I539"/>
    <mergeCell ref="J539:L539"/>
    <mergeCell ref="N539:P539"/>
    <mergeCell ref="Q539:S539"/>
    <mergeCell ref="A540:C540"/>
    <mergeCell ref="D540:G540"/>
    <mergeCell ref="H540:I540"/>
    <mergeCell ref="L603:L604"/>
    <mergeCell ref="M603:M604"/>
    <mergeCell ref="A605:B605"/>
    <mergeCell ref="C605:F606"/>
    <mergeCell ref="G605:H606"/>
    <mergeCell ref="A546:B546"/>
    <mergeCell ref="C546:F547"/>
    <mergeCell ref="D588:F588"/>
    <mergeCell ref="G588:H588"/>
    <mergeCell ref="I588:K588"/>
    <mergeCell ref="L588:M588"/>
    <mergeCell ref="N589:O589"/>
    <mergeCell ref="A592:S592"/>
    <mergeCell ref="G546:H547"/>
    <mergeCell ref="I546:K547"/>
    <mergeCell ref="L546:L547"/>
    <mergeCell ref="M546:M547"/>
    <mergeCell ref="A547:B547"/>
    <mergeCell ref="A548:B548"/>
    <mergeCell ref="C548:F549"/>
    <mergeCell ref="G548:H549"/>
    <mergeCell ref="I548:K549"/>
    <mergeCell ref="L548:L549"/>
    <mergeCell ref="M548:M549"/>
    <mergeCell ref="A549:B549"/>
    <mergeCell ref="D550:F550"/>
    <mergeCell ref="G550:H550"/>
    <mergeCell ref="I550:K550"/>
    <mergeCell ref="L550:M550"/>
    <mergeCell ref="N551:O551"/>
    <mergeCell ref="A554:S554"/>
    <mergeCell ref="A556:C556"/>
    <mergeCell ref="J634:L634"/>
    <mergeCell ref="N634:P634"/>
    <mergeCell ref="Q634:S634"/>
    <mergeCell ref="A635:C635"/>
    <mergeCell ref="D635:G635"/>
    <mergeCell ref="A594:C594"/>
    <mergeCell ref="D594:S594"/>
    <mergeCell ref="A595:C595"/>
    <mergeCell ref="D595:S595"/>
    <mergeCell ref="A604:B604"/>
    <mergeCell ref="A602:B602"/>
    <mergeCell ref="A603:B603"/>
    <mergeCell ref="C603:F604"/>
    <mergeCell ref="G603:H604"/>
    <mergeCell ref="D607:F607"/>
    <mergeCell ref="G607:H607"/>
    <mergeCell ref="I607:K607"/>
    <mergeCell ref="L607:M607"/>
    <mergeCell ref="A596:C596"/>
    <mergeCell ref="D596:F596"/>
    <mergeCell ref="H596:I596"/>
    <mergeCell ref="J596:L596"/>
    <mergeCell ref="N596:P596"/>
    <mergeCell ref="Q596:S596"/>
    <mergeCell ref="A597:C597"/>
    <mergeCell ref="D597:G597"/>
    <mergeCell ref="H597:I597"/>
    <mergeCell ref="J597:M597"/>
    <mergeCell ref="A599:S599"/>
    <mergeCell ref="C602:H602"/>
    <mergeCell ref="I602:M602"/>
    <mergeCell ref="I603:K604"/>
    <mergeCell ref="M757:M758"/>
    <mergeCell ref="A758:B758"/>
    <mergeCell ref="A738:B738"/>
    <mergeCell ref="C738:F739"/>
    <mergeCell ref="G738:H739"/>
    <mergeCell ref="I640:M640"/>
    <mergeCell ref="D626:F626"/>
    <mergeCell ref="G626:H626"/>
    <mergeCell ref="I626:K626"/>
    <mergeCell ref="L626:M626"/>
    <mergeCell ref="N627:O627"/>
    <mergeCell ref="A622:B622"/>
    <mergeCell ref="C622:F623"/>
    <mergeCell ref="G622:H623"/>
    <mergeCell ref="I622:K623"/>
    <mergeCell ref="L622:L623"/>
    <mergeCell ref="M622:M623"/>
    <mergeCell ref="A623:B623"/>
    <mergeCell ref="A624:B624"/>
    <mergeCell ref="C624:F625"/>
    <mergeCell ref="G624:H625"/>
    <mergeCell ref="I624:K625"/>
    <mergeCell ref="L624:L625"/>
    <mergeCell ref="M624:M625"/>
    <mergeCell ref="A630:S630"/>
    <mergeCell ref="A632:C632"/>
    <mergeCell ref="D632:S632"/>
    <mergeCell ref="A633:C633"/>
    <mergeCell ref="D633:S633"/>
    <mergeCell ref="A634:C634"/>
    <mergeCell ref="D634:F634"/>
    <mergeCell ref="H634:I634"/>
    <mergeCell ref="I738:K739"/>
    <mergeCell ref="L738:L739"/>
    <mergeCell ref="M738:M739"/>
    <mergeCell ref="A739:B739"/>
    <mergeCell ref="D740:F740"/>
    <mergeCell ref="H635:I635"/>
    <mergeCell ref="J635:M635"/>
    <mergeCell ref="A637:S637"/>
    <mergeCell ref="A640:B640"/>
    <mergeCell ref="C640:H640"/>
    <mergeCell ref="D6:S6"/>
    <mergeCell ref="N760:O760"/>
    <mergeCell ref="D759:F759"/>
    <mergeCell ref="G759:H759"/>
    <mergeCell ref="I759:K759"/>
    <mergeCell ref="L759:M759"/>
    <mergeCell ref="A735:B735"/>
    <mergeCell ref="C735:H735"/>
    <mergeCell ref="I735:M735"/>
    <mergeCell ref="A736:B736"/>
    <mergeCell ref="C736:F737"/>
    <mergeCell ref="G736:H737"/>
    <mergeCell ref="I736:K737"/>
    <mergeCell ref="L736:L737"/>
    <mergeCell ref="M736:M737"/>
    <mergeCell ref="A737:B737"/>
    <mergeCell ref="A754:B754"/>
    <mergeCell ref="A757:B757"/>
    <mergeCell ref="C757:F758"/>
    <mergeCell ref="G757:H758"/>
    <mergeCell ref="I757:K758"/>
    <mergeCell ref="L757:L758"/>
  </mergeCells>
  <phoneticPr fontId="34"/>
  <dataValidations count="7">
    <dataValidation type="decimal" operator="greaterThan" allowBlank="1" showInputMessage="1" showErrorMessage="1" sqref="C16:F17 C35:F36 C54:F55 C73:F74 C92:F93 C111:F112 C130:F131 C149:F150 C168:F169 C187:F188 C206:F207 C225:F226 C244:F245 C263:F264 C282:F283 C301:F302 C320:F321 C339:F340 C757:F758 C377:F378 C396:F397 C415:F416 C434:F435 C453:F454 C472:F473 C491:F492 C510:F511 C529:F530 C548:F549 C567:F568 C586:F587 C605:F606 C624:F625 C643:F644 C662:F663 C681:F682 C700:F701 C719:F720 C738:F739 C358:F359" xr:uid="{D5B5C7A5-2E0A-43FE-B2EF-DF93890C7FB5}">
      <formula1>0</formula1>
    </dataValidation>
    <dataValidation operator="greaterThan" allowBlank="1" showInputMessage="1" showErrorMessage="1" sqref="C18 C14:F15 C37 C33:F34 C56 C337:F338 C75 C52:F53 C94 C71:F72 C113 C90:F91 C132 C109:F110 C151 C128:F129 C170 C147:F148 C189 C166:F167 C208 C185:F186 C227 C204:F205 C246 C223:F224 C265 C242:F243 C284 C261:F262 C303 C280:F281 C322 C299:F300 C341 C318:F319 C759 C736:F737 C379 C356:F357 C398 C375:F376 C417 C394:F395 C436 C413:F414 C455 C432:F433 C474 C451:F452 C493 C470:F471 C512 C489:F490 C531 C508:F509 C550 C527:F528 C569 C546:F547 C588 C565:F566 C607 C584:F585 C626 C603:F604 C645 C622:F623 C664 C641:F642 C683 C660:F661 C702 C679:F680 C721 C698:F699 C740 C717:F718 C360 C755:F756" xr:uid="{B54C3905-0531-4FAA-87C4-21B4EE6C6937}"/>
    <dataValidation operator="greaterThanOrEqual" allowBlank="1" showInputMessage="1" showErrorMessage="1" sqref="D7 D26 D45 D64 D83 D102 D121 D140 D159 D178 D197 D216 D235 D254 D273 D292 D311 D330 D729 D349 D368 D387 D406 D425 D444 D463 D482 D501 D520 D539 D558 D577 D596 D615 D634 D653 D672 D691 D710 D748" xr:uid="{226E3756-C98E-41E3-B2B7-22DF8F68B717}"/>
    <dataValidation type="list" allowBlank="1" showInputMessage="1" showErrorMessage="1" sqref="T7 T26 T45 T64 T83 T102 T121 T140 T159 T178 T197 T216 T235 T254 T273 T292 T311 T330 T729 T349 T368 T387 T406 T425 T444 T463 T482 T501 T520 T539 T558 T577 T596 T615 T634 T653 T672 T691 T710 T748" xr:uid="{26529946-D087-47C8-9DD8-F572E39E0EAA}">
      <formula1>#REF!</formula1>
    </dataValidation>
    <dataValidation type="list" allowBlank="1" showInputMessage="1" showErrorMessage="1" sqref="Q7:S7 Q26:S26 Q45:S45 Q64:S64 Q83:S83 Q102:S102 Q121:S121 Q140:S140 Q159:S159 Q178:S178 Q197:S197 Q216:S216 Q235:S235 Q254:S254 Q273:S273 Q292:S292 Q311:S311 Q330:S330 Q729:S729 Q349:S349 Q368:S368 Q387:S387 Q406:S406 Q425:S425 Q444:S444 Q463:S463 Q482:S482 Q501:S501 Q520:S520 Q539:S539 Q558:S558 Q577:S577 Q596:S596 Q615:S615 Q634:S634 Q653:S653 Q672:S672 Q691:S691 Q710:S710 Q748:S748" xr:uid="{7896B697-8CF9-4B40-A0F9-5EB6D0F930EC}">
      <formula1>$Y$3:$Y$18</formula1>
    </dataValidation>
    <dataValidation type="list" allowBlank="1" showInputMessage="1" showErrorMessage="1" sqref="D8:G8 D27:G27 D46:G46 D65:G65 D84:G84 D103:G103 D122:G122 D141:G141 D160:G160 D179:G179 D198:G198 D217:G217 D236:G236 D255:G255 D274:G274 D293:G293 D312:G312 D331:G331 D730:G730 D350:G350 D369:G369 D388:G388 D407:G407 D426:G426 D445:G445 D464:G464 D483:G483 D502:G502 D521:G521 D540:G540 D559:G559 D578:G578 D597:G597 D616:G616 D635:G635 D654:G654 D673:G673 D692:G692 D711:G711 D749:G749" xr:uid="{9515B3EC-172F-4350-96B9-4EAF9B12D08B}">
      <formula1>$X$3:$X$5</formula1>
    </dataValidation>
    <dataValidation type="list" allowBlank="1" showInputMessage="1" showErrorMessage="1" sqref="J8:M8 J27:M27 J46:M46 J65:M65 J84:M84 J103:M103 J122:M122 J141:M141 J160:M160 J179:M179 J198:M198 J217:M217 J236:M236 J255:M255 J274:M274 J293:M293 J312:M312 J331:M331 J730:M730 J350:M350 J369:M369 J388:M388 J407:M407 J426:M426 J445:M445 J464:M464 J483:M483 J502:M502 J521:M521 J540:M540 J559:M559 J578:M578 J597:M597 J616:M616 J635:M635 J654:M654 J673:M673 J692:M692 J711:M711 J749:M749" xr:uid="{3CC155B1-80EC-4101-82B2-9C0BA67B8CF9}">
      <formula1>$W$3:$W$5</formula1>
    </dataValidation>
  </dataValidations>
  <printOptions horizontalCentered="1"/>
  <pageMargins left="0.59055118110236227" right="0.59055118110236227" top="0.39370078740157483" bottom="0.59055118110236227" header="0.31496062992125984" footer="0.23622047244094491"/>
  <pageSetup paperSize="9" scale="86" orientation="portrait" r:id="rId1"/>
  <ignoredErrors>
    <ignoredError sqref="D5 I14"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0" id="{997502D1-9758-48B4-AF23-2932244DAA2D}">
            <xm:f>OR(計1!$L$24="",計1!$L$24&lt;$U$1,AND(計1!$P$7=FALSE,計1!$P$8=FALSE,計1!$P$10=FALSE))</xm:f>
            <x14:dxf>
              <fill>
                <patternFill>
                  <bgColor theme="0" tint="-0.24994659260841701"/>
                </patternFill>
              </fill>
            </x14:dxf>
          </x14:cfRule>
          <xm:sqref>A5:S18</xm:sqref>
        </x14:conditionalFormatting>
        <x14:conditionalFormatting xmlns:xm="http://schemas.microsoft.com/office/excel/2006/main">
          <x14:cfRule type="expression" priority="9" id="{D5DD1996-DC79-48DE-8562-628E632CD439}">
            <xm:f>OR(計1!$L$24="",計1!$L$24&lt;$U$20,AND(計1!$P$7=FALSE,計1!$P$8=FALSE,計1!$P$10=FALSE))</xm:f>
            <x14:dxf>
              <fill>
                <patternFill>
                  <bgColor theme="0" tint="-0.24994659260841701"/>
                </patternFill>
              </fill>
            </x14:dxf>
          </x14:cfRule>
          <xm:sqref>A24:S37</xm:sqref>
        </x14:conditionalFormatting>
        <x14:conditionalFormatting xmlns:xm="http://schemas.microsoft.com/office/excel/2006/main">
          <x14:cfRule type="expression" priority="8" id="{668C3D1B-37B7-48D5-BA8F-B2ED890C80EE}">
            <xm:f>OR(計1!$L$24="",計1!$L$24&lt;$U$39,AND(計1!$P$7=FALSE,計1!$P$8=FALSE,計1!$P$10=FALSE))</xm:f>
            <x14:dxf>
              <fill>
                <patternFill>
                  <bgColor theme="0" tint="-0.24994659260841701"/>
                </patternFill>
              </fill>
            </x14:dxf>
          </x14:cfRule>
          <xm:sqref>A43:S56</xm:sqref>
        </x14:conditionalFormatting>
        <x14:conditionalFormatting xmlns:xm="http://schemas.microsoft.com/office/excel/2006/main">
          <x14:cfRule type="expression" priority="7" id="{25C802D6-A920-4C1B-89E9-011BE07A6A28}">
            <xm:f>OR(計1!$L$24="",計1!$L$24&lt;$U$58,AND(計1!$P$7=FALSE,計1!$P$8=FALSE,計1!$P$10=FALSE))</xm:f>
            <x14:dxf>
              <fill>
                <patternFill>
                  <bgColor theme="0" tint="-0.24994659260841701"/>
                </patternFill>
              </fill>
            </x14:dxf>
          </x14:cfRule>
          <xm:sqref>A62:S75</xm:sqref>
        </x14:conditionalFormatting>
        <x14:conditionalFormatting xmlns:xm="http://schemas.microsoft.com/office/excel/2006/main">
          <x14:cfRule type="expression" priority="6" id="{6E32407C-707B-4FFA-B092-0FD788F72319}">
            <xm:f>OR(計1!$L$24="",計1!$L$24&lt;$U$77,AND(計1!$P$7=FALSE,計1!$P$8=FALSE,計1!$P$10=FALSE))</xm:f>
            <x14:dxf>
              <fill>
                <patternFill>
                  <bgColor theme="0" tint="-0.24994659260841701"/>
                </patternFill>
              </fill>
            </x14:dxf>
          </x14:cfRule>
          <xm:sqref>A81:S94</xm:sqref>
        </x14:conditionalFormatting>
        <x14:conditionalFormatting xmlns:xm="http://schemas.microsoft.com/office/excel/2006/main">
          <x14:cfRule type="expression" priority="5" id="{C2EF554E-D389-4168-9DC2-B9C5E2DF4732}">
            <xm:f>OR(計1!$L$24="",計1!$L$24&lt;$U$96,AND(計1!$P$7=FALSE,計1!$P$8=FALSE,計1!$P$10=FALSE))</xm:f>
            <x14:dxf>
              <fill>
                <patternFill>
                  <bgColor theme="0" tint="-0.24994659260841701"/>
                </patternFill>
              </fill>
            </x14:dxf>
          </x14:cfRule>
          <xm:sqref>A100:S113</xm:sqref>
        </x14:conditionalFormatting>
        <x14:conditionalFormatting xmlns:xm="http://schemas.microsoft.com/office/excel/2006/main">
          <x14:cfRule type="expression" priority="4" id="{5E5F31AC-43B5-40D6-BABD-198B07ABA6A7}">
            <xm:f>OR(計1!$L$24="",計1!$L$24&lt;$U$115,AND(計1!$P$7=FALSE,計1!$P$8=FALSE,計1!$P$10=FALSE))</xm:f>
            <x14:dxf>
              <fill>
                <patternFill>
                  <bgColor theme="0" tint="-0.24994659260841701"/>
                </patternFill>
              </fill>
            </x14:dxf>
          </x14:cfRule>
          <xm:sqref>A119:S132</xm:sqref>
        </x14:conditionalFormatting>
        <x14:conditionalFormatting xmlns:xm="http://schemas.microsoft.com/office/excel/2006/main">
          <x14:cfRule type="expression" priority="3" id="{54CD3FB3-6E81-4683-83C9-A6C6E3118D21}">
            <xm:f>OR(計1!$L$24="",計1!$L$24&lt;$U$134,AND(計1!$P$7=FALSE,計1!$P$8=FALSE,計1!$P$10=FALSE))</xm:f>
            <x14:dxf>
              <fill>
                <patternFill>
                  <bgColor theme="0" tint="-0.24994659260841701"/>
                </patternFill>
              </fill>
            </x14:dxf>
          </x14:cfRule>
          <xm:sqref>A138:S151</xm:sqref>
        </x14:conditionalFormatting>
        <x14:conditionalFormatting xmlns:xm="http://schemas.microsoft.com/office/excel/2006/main">
          <x14:cfRule type="expression" priority="1" id="{7ACEB42D-A1E4-4ECD-82EE-EAF7AC1E0B23}">
            <xm:f>OR(計1!$L$24="",計1!$L$24&lt;$U$153,AND(計1!$P$7=FALSE,計1!$P$8=FALSE,計1!$P$10=FALSE))</xm:f>
            <x14:dxf>
              <fill>
                <patternFill>
                  <bgColor theme="0" tint="-0.24994659260841701"/>
                </patternFill>
              </fill>
            </x14:dxf>
          </x14:cfRule>
          <xm:sqref>A157:S170</xm:sqref>
        </x14:conditionalFormatting>
        <x14:conditionalFormatting xmlns:xm="http://schemas.microsoft.com/office/excel/2006/main">
          <x14:cfRule type="expression" priority="2" id="{BE8E1744-4822-42C6-BF75-946BF618404F}">
            <xm:f>OR(計1!$L$24="",計1!$L$24&lt;$U$172,AND(計1!$P$7=FALSE,計1!$P$8=FALSE,計1!$P$10=FALSE))</xm:f>
            <x14:dxf>
              <fill>
                <patternFill>
                  <bgColor theme="0" tint="-0.24994659260841701"/>
                </patternFill>
              </fill>
            </x14:dxf>
          </x14:cfRule>
          <x14:cfRule type="expression" priority="11" id="{5A275176-811C-45B6-8A4E-11B48F04811E}">
            <xm:f>OR(計1!$L$24="",計1!$L$24&lt;$U$153,AND(計1!$P$7=FALSE,計1!$P$8=FALSE,計1!$P$10=FALSE))</xm:f>
            <x14:dxf>
              <fill>
                <patternFill>
                  <bgColor theme="0" tint="-0.24994659260841701"/>
                </patternFill>
              </fill>
            </x14:dxf>
          </x14:cfRule>
          <xm:sqref>A176:S189</xm:sqref>
        </x14:conditionalFormatting>
      </x14:conditionalFormattings>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1"/>
  <dimension ref="A1"/>
  <sheetViews>
    <sheetView workbookViewId="0">
      <selection activeCell="C4" sqref="C4"/>
    </sheetView>
  </sheetViews>
  <sheetFormatPr defaultColWidth="8.875" defaultRowHeight="13.5"/>
  <sheetData/>
  <phoneticPr fontId="34"/>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17">
    <pageSetUpPr fitToPage="1"/>
  </sheetPr>
  <dimension ref="A1:AE39"/>
  <sheetViews>
    <sheetView workbookViewId="0">
      <selection activeCell="J9" sqref="J9:O9"/>
    </sheetView>
  </sheetViews>
  <sheetFormatPr defaultColWidth="9" defaultRowHeight="13.5"/>
  <cols>
    <col min="1" max="2" width="7.5" customWidth="1"/>
    <col min="3" max="3" width="8.125" customWidth="1"/>
    <col min="4" max="8" width="6" customWidth="1"/>
    <col min="9" max="9" width="6.625" customWidth="1"/>
    <col min="10" max="13" width="6" customWidth="1"/>
    <col min="14" max="15" width="6.625" customWidth="1"/>
    <col min="16" max="16" width="2.625" customWidth="1"/>
    <col min="17" max="17" width="4.125" customWidth="1"/>
    <col min="18" max="19" width="2.625" customWidth="1"/>
    <col min="20" max="20" width="27.375" customWidth="1"/>
    <col min="21" max="21" width="12.5" customWidth="1"/>
    <col min="22" max="22" width="8.75" hidden="1" customWidth="1"/>
    <col min="23" max="23" width="6.25" style="42" hidden="1" customWidth="1"/>
    <col min="24" max="24" width="6.25" hidden="1" customWidth="1"/>
    <col min="25" max="25" width="8.375" customWidth="1"/>
  </cols>
  <sheetData>
    <row r="1" spans="1:31">
      <c r="A1" s="616" t="s">
        <v>2766</v>
      </c>
      <c r="B1" s="379"/>
      <c r="C1" s="379"/>
      <c r="D1" s="379"/>
      <c r="E1" s="379"/>
      <c r="F1" s="379"/>
      <c r="G1" s="379"/>
      <c r="H1" s="379"/>
      <c r="I1" s="379"/>
      <c r="J1" s="379"/>
      <c r="K1" s="379"/>
      <c r="L1" s="3428"/>
      <c r="M1" s="3428"/>
      <c r="N1" s="3429"/>
      <c r="O1" s="3429"/>
      <c r="P1" s="617"/>
      <c r="Q1" s="617"/>
      <c r="R1" s="617"/>
      <c r="S1" s="617"/>
      <c r="T1" s="617"/>
      <c r="U1" s="617"/>
      <c r="V1" s="617"/>
      <c r="W1" s="618"/>
      <c r="X1" s="617"/>
      <c r="Y1" s="617"/>
      <c r="Z1" s="617"/>
      <c r="AA1" s="617"/>
      <c r="AB1" s="617"/>
      <c r="AC1" s="617"/>
      <c r="AD1" s="617"/>
      <c r="AE1" s="617"/>
    </row>
    <row r="2" spans="1:31" s="45" customFormat="1" ht="15.75" customHeight="1">
      <c r="A2" s="379"/>
      <c r="B2" s="619"/>
      <c r="C2" s="619"/>
      <c r="D2" s="619"/>
      <c r="E2" s="619"/>
      <c r="F2" s="619"/>
      <c r="G2" s="619"/>
      <c r="H2" s="619"/>
      <c r="I2" s="619"/>
      <c r="J2" s="619"/>
      <c r="K2" s="3430"/>
      <c r="L2" s="3430"/>
      <c r="M2" s="3431"/>
      <c r="N2" s="3431"/>
      <c r="O2" s="3431"/>
      <c r="P2" s="620"/>
      <c r="Q2" s="620"/>
      <c r="R2" s="620"/>
      <c r="S2" s="620"/>
      <c r="T2" s="620"/>
      <c r="U2" s="620"/>
      <c r="V2" s="620"/>
      <c r="W2" s="621"/>
      <c r="X2" s="620"/>
      <c r="Y2" s="620"/>
      <c r="Z2" s="620"/>
      <c r="AA2" s="620"/>
      <c r="AB2" s="620"/>
      <c r="AC2" s="620"/>
      <c r="AD2" s="620"/>
      <c r="AE2" s="620"/>
    </row>
    <row r="3" spans="1:31" s="45" customFormat="1" ht="15.75" customHeight="1">
      <c r="A3" s="379"/>
      <c r="B3" s="619"/>
      <c r="C3" s="619"/>
      <c r="D3" s="619"/>
      <c r="E3" s="619"/>
      <c r="F3" s="619"/>
      <c r="G3" s="619"/>
      <c r="H3" s="619"/>
      <c r="I3" s="619"/>
      <c r="J3" s="619"/>
      <c r="K3" s="622"/>
      <c r="L3" s="622"/>
      <c r="M3" s="623"/>
      <c r="N3" s="623"/>
      <c r="O3" s="623"/>
      <c r="P3" s="620"/>
      <c r="Q3" s="620"/>
      <c r="R3" s="620"/>
      <c r="S3" s="620"/>
      <c r="T3" s="620"/>
      <c r="U3" s="620"/>
      <c r="V3" s="620"/>
      <c r="W3" s="621"/>
      <c r="X3" s="620"/>
      <c r="Y3" s="620"/>
      <c r="Z3" s="620"/>
      <c r="AA3" s="620"/>
      <c r="AB3" s="620"/>
      <c r="AC3" s="620"/>
      <c r="AD3" s="620"/>
      <c r="AE3" s="620"/>
    </row>
    <row r="4" spans="1:31" ht="17.25">
      <c r="A4" s="3432" t="s">
        <v>2894</v>
      </c>
      <c r="B4" s="3432"/>
      <c r="C4" s="3432"/>
      <c r="D4" s="3432"/>
      <c r="E4" s="3432"/>
      <c r="F4" s="3432"/>
      <c r="G4" s="3432"/>
      <c r="H4" s="3432"/>
      <c r="I4" s="3432"/>
      <c r="J4" s="3432"/>
      <c r="K4" s="3432"/>
      <c r="L4" s="3432"/>
      <c r="M4" s="3432"/>
      <c r="N4" s="3432"/>
      <c r="O4" s="3432"/>
      <c r="P4" s="617"/>
      <c r="Q4" s="617"/>
      <c r="R4" s="617"/>
      <c r="S4" s="617"/>
      <c r="T4" s="617"/>
      <c r="U4" s="617"/>
      <c r="V4" s="617"/>
      <c r="W4" s="618"/>
      <c r="X4" s="617"/>
      <c r="Y4" s="617"/>
      <c r="Z4" s="617"/>
      <c r="AA4" s="617"/>
      <c r="AB4" s="617"/>
      <c r="AC4" s="617"/>
      <c r="AD4" s="617"/>
      <c r="AE4" s="617"/>
    </row>
    <row r="5" spans="1:31" ht="18" customHeight="1">
      <c r="A5" s="3422" t="s">
        <v>2767</v>
      </c>
      <c r="B5" s="3422"/>
      <c r="C5" s="3422"/>
      <c r="D5" s="3422"/>
      <c r="E5" s="3422"/>
      <c r="F5" s="3422"/>
      <c r="G5" s="3422"/>
      <c r="H5" s="3422"/>
      <c r="I5" s="3422"/>
      <c r="J5" s="3422"/>
      <c r="K5" s="3422"/>
      <c r="L5" s="3422"/>
      <c r="M5" s="3422"/>
      <c r="N5" s="3422"/>
      <c r="O5" s="3422"/>
      <c r="P5" s="617"/>
      <c r="Q5" s="617"/>
      <c r="R5" s="617"/>
      <c r="S5" s="617"/>
      <c r="T5" s="617"/>
      <c r="U5" s="617"/>
      <c r="V5" s="617"/>
      <c r="W5" s="618"/>
      <c r="X5" s="617"/>
      <c r="Y5" s="617"/>
      <c r="Z5" s="617"/>
      <c r="AA5" s="617"/>
      <c r="AB5" s="617"/>
      <c r="AC5" s="617"/>
      <c r="AD5" s="617"/>
      <c r="AE5" s="617"/>
    </row>
    <row r="6" spans="1:31" ht="24" customHeight="1">
      <c r="A6" s="3423"/>
      <c r="B6" s="3424"/>
      <c r="C6" s="45"/>
      <c r="D6" s="45"/>
      <c r="E6" s="45"/>
      <c r="F6" s="45"/>
      <c r="G6" s="45"/>
      <c r="H6" s="45"/>
      <c r="I6" s="45"/>
      <c r="J6" s="45"/>
      <c r="K6" s="45"/>
      <c r="L6" s="45"/>
      <c r="M6" s="45"/>
      <c r="N6" s="45"/>
      <c r="O6" s="45"/>
      <c r="P6" s="617"/>
      <c r="Q6" s="617"/>
      <c r="R6" s="617"/>
      <c r="S6" s="617"/>
      <c r="T6" s="617"/>
      <c r="U6" s="617"/>
      <c r="V6" s="624" t="s">
        <v>257</v>
      </c>
      <c r="W6" s="624" t="s">
        <v>255</v>
      </c>
      <c r="X6" s="624" t="s">
        <v>256</v>
      </c>
      <c r="Y6" s="617"/>
      <c r="Z6" s="617"/>
      <c r="AA6" s="617"/>
      <c r="AB6" s="617"/>
      <c r="AC6" s="617"/>
      <c r="AD6" s="617"/>
      <c r="AE6" s="617"/>
    </row>
    <row r="7" spans="1:31" s="45" customFormat="1" ht="24" customHeight="1">
      <c r="A7" s="3423" t="s">
        <v>188</v>
      </c>
      <c r="B7" s="3424"/>
      <c r="L7" s="3426" t="str">
        <f>IF(報1!K5="年",IF(計1!K5="","",計1!K5),報1!K5)</f>
        <v>年</v>
      </c>
      <c r="M7" s="3426"/>
      <c r="N7" s="381" t="str">
        <f>IF(報1!M5="　月",IF(計1!M5="","",計1!M5),報1!M5)</f>
        <v>月</v>
      </c>
      <c r="O7" s="381" t="str">
        <f>IF(報1!N5="　日",IF(計1!N5="","",計1!N5),報1!N5)</f>
        <v>日</v>
      </c>
      <c r="P7" s="620"/>
      <c r="Q7" s="620"/>
      <c r="R7" s="620"/>
      <c r="S7" s="620"/>
      <c r="T7" s="620"/>
      <c r="U7" s="620"/>
      <c r="V7" s="629" t="s">
        <v>257</v>
      </c>
      <c r="W7" s="629" t="s">
        <v>255</v>
      </c>
      <c r="X7" s="629" t="s">
        <v>256</v>
      </c>
      <c r="Y7" s="620"/>
      <c r="Z7" s="620"/>
      <c r="AA7" s="620"/>
      <c r="AB7" s="620"/>
      <c r="AC7" s="620"/>
      <c r="AD7" s="620"/>
      <c r="AE7" s="620"/>
    </row>
    <row r="8" spans="1:31" s="45" customFormat="1" ht="30" customHeight="1">
      <c r="A8" s="3427" t="s">
        <v>321</v>
      </c>
      <c r="B8" s="3427"/>
      <c r="C8" s="3427"/>
      <c r="I8" s="381"/>
      <c r="J8" s="3421"/>
      <c r="K8" s="3421"/>
      <c r="L8" s="3421"/>
      <c r="M8" s="3421"/>
      <c r="N8" s="3421"/>
      <c r="O8" s="3421"/>
      <c r="P8" s="620"/>
      <c r="Q8" s="620"/>
      <c r="R8" s="620"/>
      <c r="S8" s="620"/>
      <c r="T8" s="620"/>
      <c r="U8" s="620"/>
      <c r="V8" s="621" t="s">
        <v>254</v>
      </c>
      <c r="W8" s="621" t="s">
        <v>258</v>
      </c>
      <c r="X8" s="621" t="s">
        <v>259</v>
      </c>
      <c r="Y8" s="620"/>
      <c r="Z8" s="620"/>
      <c r="AA8" s="620"/>
      <c r="AB8" s="620"/>
      <c r="AC8" s="620"/>
      <c r="AD8" s="620"/>
      <c r="AE8" s="620"/>
    </row>
    <row r="9" spans="1:31" s="45" customFormat="1" ht="30" customHeight="1">
      <c r="A9" s="628"/>
      <c r="B9" s="628"/>
      <c r="C9" s="628"/>
      <c r="I9" s="380" t="s">
        <v>132</v>
      </c>
      <c r="J9" s="3421" t="str">
        <f>IF(TRIM(報1!I7)="",計1!I7,報1!I7)</f>
        <v>　</v>
      </c>
      <c r="K9" s="3421"/>
      <c r="L9" s="3421"/>
      <c r="M9" s="3421"/>
      <c r="N9" s="3421"/>
      <c r="O9" s="3421"/>
      <c r="P9" s="620"/>
      <c r="Q9" s="620"/>
      <c r="R9" s="620"/>
      <c r="S9" s="620"/>
      <c r="T9" s="620"/>
      <c r="U9" s="620"/>
      <c r="V9" s="621"/>
      <c r="W9" s="621"/>
      <c r="X9" s="621"/>
      <c r="Y9" s="620"/>
      <c r="Z9" s="620"/>
      <c r="AA9" s="620"/>
      <c r="AB9" s="620"/>
      <c r="AC9" s="620"/>
      <c r="AD9" s="620"/>
      <c r="AE9" s="620"/>
    </row>
    <row r="10" spans="1:31" s="45" customFormat="1" ht="30" customHeight="1">
      <c r="A10" s="628"/>
      <c r="B10" s="628"/>
      <c r="C10" s="628"/>
      <c r="I10" s="3420" t="s">
        <v>133</v>
      </c>
      <c r="J10" s="3421" t="str">
        <f>IF(TRIM(報1!I8)="",計1!I8,報1!I8)</f>
        <v>　</v>
      </c>
      <c r="K10" s="3421"/>
      <c r="L10" s="3421"/>
      <c r="M10" s="3421"/>
      <c r="N10" s="3421"/>
      <c r="O10" s="3421"/>
      <c r="P10" s="620"/>
      <c r="Q10" s="620"/>
      <c r="R10" s="620"/>
      <c r="S10" s="620"/>
      <c r="T10" s="620"/>
      <c r="U10" s="620"/>
      <c r="V10" s="621"/>
      <c r="W10" s="621"/>
      <c r="X10" s="621"/>
      <c r="Y10" s="620"/>
      <c r="Z10" s="620"/>
      <c r="AA10" s="620"/>
      <c r="AB10" s="620"/>
      <c r="AC10" s="620"/>
      <c r="AD10" s="620"/>
      <c r="AE10" s="620"/>
    </row>
    <row r="11" spans="1:31" s="45" customFormat="1" ht="30" customHeight="1">
      <c r="A11" s="628"/>
      <c r="B11" s="628"/>
      <c r="C11" s="628"/>
      <c r="I11" s="3420"/>
      <c r="J11" s="3421" t="str">
        <f>IF(TRIM(報1!I9)="",計1!I9,報1!I9)</f>
        <v>　</v>
      </c>
      <c r="K11" s="3421"/>
      <c r="L11" s="3421"/>
      <c r="M11" s="3421"/>
      <c r="N11" s="3421"/>
      <c r="O11" s="3421"/>
      <c r="P11" s="620"/>
      <c r="Q11" s="620"/>
      <c r="R11" s="620"/>
      <c r="S11" s="620"/>
      <c r="T11" s="620"/>
      <c r="U11" s="620"/>
      <c r="V11" s="621"/>
      <c r="W11" s="621"/>
      <c r="X11" s="621"/>
      <c r="Y11" s="620"/>
      <c r="Z11" s="620"/>
      <c r="AA11" s="620"/>
      <c r="AB11" s="620"/>
      <c r="AC11" s="620"/>
      <c r="AD11" s="620"/>
      <c r="AE11" s="620"/>
    </row>
    <row r="12" spans="1:31" s="45" customFormat="1" ht="27" customHeight="1">
      <c r="I12" s="45" t="s">
        <v>2769</v>
      </c>
      <c r="P12" s="620"/>
      <c r="Q12" s="620"/>
      <c r="R12" s="620"/>
      <c r="S12" s="620"/>
      <c r="T12" s="620"/>
      <c r="U12" s="620"/>
      <c r="V12" s="621"/>
      <c r="W12" s="621" t="s">
        <v>264</v>
      </c>
      <c r="X12" s="621" t="s">
        <v>265</v>
      </c>
      <c r="Y12" s="620"/>
      <c r="Z12" s="620"/>
      <c r="AA12" s="620"/>
      <c r="AB12" s="620"/>
      <c r="AC12" s="620"/>
      <c r="AD12" s="620"/>
      <c r="AE12" s="620"/>
    </row>
    <row r="13" spans="1:31" s="45" customFormat="1" ht="28.5" customHeight="1">
      <c r="A13" s="3425" t="s">
        <v>2770</v>
      </c>
      <c r="B13" s="3425"/>
      <c r="C13" s="3425"/>
      <c r="D13" s="3425"/>
      <c r="E13" s="3425"/>
      <c r="F13" s="3425"/>
      <c r="G13" s="3425"/>
      <c r="H13" s="3425"/>
      <c r="I13" s="3425"/>
      <c r="J13" s="3425"/>
      <c r="K13" s="3425"/>
      <c r="L13" s="3425"/>
      <c r="M13" s="3425"/>
      <c r="N13" s="3425"/>
      <c r="O13" s="3425"/>
      <c r="P13" s="620"/>
      <c r="Q13" s="620"/>
      <c r="R13" s="620"/>
      <c r="S13" s="620"/>
      <c r="T13" s="620"/>
      <c r="U13" s="620"/>
      <c r="V13" s="621"/>
      <c r="W13" s="621" t="s">
        <v>266</v>
      </c>
      <c r="X13" s="621" t="s">
        <v>267</v>
      </c>
      <c r="Y13" s="620"/>
      <c r="Z13" s="620"/>
      <c r="AA13" s="620"/>
      <c r="AB13" s="620"/>
      <c r="AC13" s="620"/>
      <c r="AD13" s="620"/>
      <c r="AE13" s="620"/>
    </row>
    <row r="14" spans="1:31" s="45" customFormat="1" ht="24" customHeight="1">
      <c r="A14" s="3420" t="s">
        <v>2895</v>
      </c>
      <c r="B14" s="3420"/>
      <c r="C14" s="3420"/>
      <c r="D14" s="3420"/>
      <c r="E14" s="3420"/>
      <c r="F14" s="3420"/>
      <c r="G14" s="3420"/>
      <c r="H14" s="3420"/>
      <c r="I14" s="3420"/>
      <c r="J14" s="3420"/>
      <c r="K14" s="3420"/>
      <c r="L14" s="3420"/>
      <c r="M14" s="3420"/>
      <c r="N14" s="3420"/>
      <c r="O14" s="3420"/>
      <c r="P14" s="630"/>
      <c r="Q14" s="630"/>
      <c r="R14" s="630"/>
      <c r="S14" s="630"/>
      <c r="T14" s="630"/>
      <c r="U14" s="630"/>
      <c r="V14" s="621"/>
      <c r="W14" s="621" t="s">
        <v>268</v>
      </c>
      <c r="X14" s="621" t="s">
        <v>269</v>
      </c>
      <c r="Y14" s="620"/>
      <c r="Z14" s="620"/>
      <c r="AA14" s="620"/>
      <c r="AB14" s="620"/>
      <c r="AC14" s="620"/>
      <c r="AD14" s="620"/>
      <c r="AE14" s="620"/>
    </row>
    <row r="15" spans="1:31" s="45" customFormat="1" ht="18.75" customHeight="1">
      <c r="P15" s="620"/>
      <c r="Q15" s="620"/>
      <c r="R15" s="620"/>
      <c r="S15" s="620"/>
      <c r="T15" s="620"/>
      <c r="U15" s="620"/>
      <c r="V15" s="620"/>
      <c r="W15" s="621"/>
      <c r="X15" s="621" t="s">
        <v>288</v>
      </c>
      <c r="Y15" s="620"/>
      <c r="Z15" s="620"/>
      <c r="AA15" s="620"/>
      <c r="AB15" s="620"/>
      <c r="AC15" s="620"/>
      <c r="AD15" s="620"/>
      <c r="AE15" s="620"/>
    </row>
    <row r="16" spans="1:31" s="45" customFormat="1" ht="21.75" customHeight="1">
      <c r="P16" s="620"/>
      <c r="Q16" s="620"/>
      <c r="R16" s="620"/>
      <c r="S16" s="620"/>
      <c r="T16" s="620"/>
      <c r="U16" s="620"/>
      <c r="V16" s="620"/>
      <c r="W16" s="621"/>
      <c r="X16" s="621" t="s">
        <v>289</v>
      </c>
      <c r="Y16" s="620"/>
      <c r="Z16" s="620"/>
      <c r="AA16" s="620"/>
      <c r="AB16" s="620"/>
      <c r="AC16" s="620"/>
      <c r="AD16" s="620"/>
      <c r="AE16" s="620"/>
    </row>
    <row r="17" spans="1:31" s="45" customFormat="1" ht="44.1" customHeight="1">
      <c r="P17" s="620"/>
      <c r="Q17" s="620"/>
      <c r="R17" s="620"/>
      <c r="S17" s="620"/>
      <c r="T17" s="620"/>
      <c r="U17" s="620"/>
      <c r="V17" s="620"/>
      <c r="W17" s="621"/>
      <c r="X17" s="621" t="s">
        <v>290</v>
      </c>
      <c r="Y17" s="620"/>
      <c r="Z17" s="620"/>
      <c r="AA17" s="620"/>
      <c r="AB17" s="620"/>
      <c r="AC17" s="620"/>
      <c r="AD17" s="620"/>
      <c r="AE17" s="620"/>
    </row>
    <row r="18" spans="1:31" s="45" customFormat="1" ht="44.1" customHeight="1">
      <c r="P18" s="620"/>
      <c r="Q18" s="620"/>
      <c r="R18" s="620"/>
      <c r="S18" s="620"/>
      <c r="T18" s="620"/>
      <c r="U18" s="620"/>
      <c r="V18" s="620"/>
      <c r="W18" s="621"/>
      <c r="X18" s="621" t="s">
        <v>291</v>
      </c>
      <c r="Y18" s="620"/>
      <c r="Z18" s="620"/>
      <c r="AA18" s="620"/>
      <c r="AB18" s="620"/>
      <c r="AC18" s="620"/>
      <c r="AD18" s="620"/>
      <c r="AE18" s="620"/>
    </row>
    <row r="19" spans="1:31" s="45" customFormat="1" ht="60" customHeight="1">
      <c r="A19" s="631"/>
      <c r="N19" s="632"/>
      <c r="O19" s="632"/>
      <c r="P19" s="620"/>
      <c r="Q19" s="620"/>
      <c r="R19" s="620"/>
      <c r="S19" s="620"/>
      <c r="T19" s="620"/>
      <c r="U19" s="620"/>
      <c r="V19" s="620"/>
      <c r="W19" s="621"/>
      <c r="X19" s="621" t="s">
        <v>292</v>
      </c>
      <c r="Y19" s="620"/>
      <c r="Z19" s="620"/>
      <c r="AA19" s="620"/>
      <c r="AB19" s="620"/>
      <c r="AC19" s="620"/>
      <c r="AD19" s="620"/>
      <c r="AE19" s="620"/>
    </row>
    <row r="20" spans="1:31">
      <c r="A20" s="617"/>
      <c r="B20" s="617"/>
      <c r="C20" s="617"/>
      <c r="D20" s="617"/>
      <c r="E20" s="617"/>
      <c r="F20" s="617"/>
      <c r="G20" s="617"/>
      <c r="H20" s="617"/>
      <c r="I20" s="617"/>
      <c r="J20" s="617"/>
      <c r="K20" s="617"/>
      <c r="L20" s="617"/>
      <c r="M20" s="617"/>
      <c r="N20" s="617"/>
      <c r="O20" s="617"/>
      <c r="P20" s="625"/>
      <c r="Q20" s="625"/>
      <c r="R20" s="625"/>
      <c r="S20" s="625"/>
      <c r="T20" s="625"/>
      <c r="U20" s="625"/>
      <c r="V20" s="625"/>
      <c r="W20" s="618"/>
      <c r="X20" s="618" t="s">
        <v>293</v>
      </c>
      <c r="Y20" s="617"/>
      <c r="Z20" s="617"/>
      <c r="AA20" s="617"/>
      <c r="AB20" s="617"/>
      <c r="AC20" s="617"/>
      <c r="AD20" s="617"/>
      <c r="AE20" s="617"/>
    </row>
    <row r="21" spans="1:31">
      <c r="A21" s="617"/>
      <c r="B21" s="617"/>
      <c r="C21" s="617"/>
      <c r="D21" s="617"/>
      <c r="E21" s="617"/>
      <c r="F21" s="617"/>
      <c r="G21" s="617"/>
      <c r="H21" s="617"/>
      <c r="I21" s="617"/>
      <c r="J21" s="617"/>
      <c r="K21" s="617"/>
      <c r="L21" s="617"/>
      <c r="M21" s="617"/>
      <c r="N21" s="617"/>
      <c r="O21" s="617"/>
      <c r="P21" s="625"/>
      <c r="Q21" s="625"/>
      <c r="R21" s="625"/>
      <c r="S21" s="625"/>
      <c r="T21" s="625"/>
      <c r="U21" s="625"/>
      <c r="V21" s="625"/>
      <c r="W21" s="626"/>
      <c r="X21" s="618" t="s">
        <v>294</v>
      </c>
      <c r="Y21" s="617"/>
      <c r="Z21" s="617"/>
      <c r="AA21" s="617"/>
      <c r="AB21" s="617"/>
      <c r="AC21" s="617"/>
      <c r="AD21" s="617"/>
      <c r="AE21" s="617"/>
    </row>
    <row r="22" spans="1:31">
      <c r="A22" s="617"/>
      <c r="B22" s="617"/>
      <c r="C22" s="617"/>
      <c r="D22" s="617"/>
      <c r="E22" s="617"/>
      <c r="F22" s="617"/>
      <c r="G22" s="617"/>
      <c r="H22" s="617"/>
      <c r="I22" s="617"/>
      <c r="J22" s="617"/>
      <c r="K22" s="617"/>
      <c r="L22" s="617"/>
      <c r="M22" s="617"/>
      <c r="N22" s="617"/>
      <c r="O22" s="617"/>
      <c r="P22" s="617"/>
      <c r="Q22" s="617"/>
      <c r="R22" s="617"/>
      <c r="S22" s="617"/>
      <c r="T22" s="617"/>
      <c r="U22" s="617"/>
      <c r="V22" s="617"/>
      <c r="W22" s="626"/>
      <c r="X22" s="618" t="s">
        <v>295</v>
      </c>
      <c r="Y22" s="617"/>
      <c r="Z22" s="617"/>
      <c r="AA22" s="617"/>
      <c r="AB22" s="617"/>
      <c r="AC22" s="617"/>
      <c r="AD22" s="617"/>
      <c r="AE22" s="617"/>
    </row>
    <row r="23" spans="1:31">
      <c r="A23" s="617"/>
      <c r="B23" s="617"/>
      <c r="C23" s="617"/>
      <c r="D23" s="617"/>
      <c r="E23" s="617"/>
      <c r="F23" s="617"/>
      <c r="G23" s="617"/>
      <c r="H23" s="617"/>
      <c r="I23" s="617"/>
      <c r="J23" s="617"/>
      <c r="K23" s="617"/>
      <c r="L23" s="617"/>
      <c r="M23" s="617"/>
      <c r="N23" s="617"/>
      <c r="O23" s="617"/>
      <c r="P23" s="617"/>
      <c r="Q23" s="617"/>
      <c r="R23" s="617"/>
      <c r="S23" s="617"/>
      <c r="T23" s="617"/>
      <c r="U23" s="617"/>
      <c r="V23" s="617"/>
      <c r="W23" s="618"/>
      <c r="X23" s="618" t="s">
        <v>296</v>
      </c>
      <c r="Y23" s="617"/>
      <c r="Z23" s="617"/>
      <c r="AA23" s="617"/>
      <c r="AB23" s="617"/>
      <c r="AC23" s="617"/>
      <c r="AD23" s="617"/>
      <c r="AE23" s="617"/>
    </row>
    <row r="24" spans="1:31">
      <c r="A24" s="617"/>
      <c r="B24" s="617"/>
      <c r="C24" s="617"/>
      <c r="D24" s="617"/>
      <c r="E24" s="617"/>
      <c r="F24" s="617"/>
      <c r="G24" s="617"/>
      <c r="H24" s="617"/>
      <c r="I24" s="617"/>
      <c r="J24" s="617"/>
      <c r="K24" s="617"/>
      <c r="L24" s="617"/>
      <c r="M24" s="617"/>
      <c r="N24" s="617"/>
      <c r="O24" s="617"/>
      <c r="P24" s="617"/>
      <c r="Q24" s="617"/>
      <c r="R24" s="617"/>
      <c r="S24" s="617"/>
      <c r="T24" s="617"/>
      <c r="U24" s="617"/>
      <c r="V24" s="617"/>
      <c r="W24" s="618"/>
      <c r="X24" s="618" t="s">
        <v>297</v>
      </c>
      <c r="Y24" s="617"/>
      <c r="Z24" s="617"/>
      <c r="AA24" s="617"/>
      <c r="AB24" s="617"/>
      <c r="AC24" s="617"/>
      <c r="AD24" s="617"/>
      <c r="AE24" s="617"/>
    </row>
    <row r="25" spans="1:31">
      <c r="A25" s="617"/>
      <c r="B25" s="617"/>
      <c r="C25" s="617"/>
      <c r="D25" s="617"/>
      <c r="E25" s="617"/>
      <c r="F25" s="617"/>
      <c r="G25" s="617"/>
      <c r="H25" s="617"/>
      <c r="I25" s="617"/>
      <c r="J25" s="617"/>
      <c r="K25" s="617"/>
      <c r="L25" s="617"/>
      <c r="M25" s="617"/>
      <c r="N25" s="617"/>
      <c r="O25" s="617"/>
      <c r="P25" s="617"/>
      <c r="Q25" s="617"/>
      <c r="R25" s="617"/>
      <c r="S25" s="617"/>
      <c r="T25" s="617"/>
      <c r="U25" s="617"/>
      <c r="V25" s="617"/>
      <c r="W25" s="618"/>
      <c r="X25" s="618" t="s">
        <v>298</v>
      </c>
      <c r="Y25" s="617"/>
      <c r="Z25" s="617"/>
      <c r="AA25" s="617"/>
      <c r="AB25" s="617"/>
      <c r="AC25" s="617"/>
      <c r="AD25" s="617"/>
      <c r="AE25" s="617"/>
    </row>
    <row r="26" spans="1:31">
      <c r="A26" s="617"/>
      <c r="B26" s="617"/>
      <c r="C26" s="617"/>
      <c r="D26" s="617"/>
      <c r="E26" s="617"/>
      <c r="F26" s="617"/>
      <c r="G26" s="617"/>
      <c r="H26" s="617"/>
      <c r="I26" s="617"/>
      <c r="J26" s="617"/>
      <c r="K26" s="617"/>
      <c r="L26" s="617"/>
      <c r="M26" s="617"/>
      <c r="N26" s="617"/>
      <c r="O26" s="617"/>
      <c r="P26" s="617"/>
      <c r="Q26" s="617"/>
      <c r="R26" s="617"/>
      <c r="S26" s="617"/>
      <c r="T26" s="617"/>
      <c r="U26" s="617"/>
      <c r="V26" s="617"/>
      <c r="W26" s="618"/>
      <c r="X26" s="618" t="s">
        <v>299</v>
      </c>
      <c r="Y26" s="617"/>
      <c r="Z26" s="617"/>
      <c r="AA26" s="617"/>
      <c r="AB26" s="617"/>
      <c r="AC26" s="617"/>
      <c r="AD26" s="617"/>
      <c r="AE26" s="617"/>
    </row>
    <row r="27" spans="1:31">
      <c r="A27" s="617"/>
      <c r="B27" s="617"/>
      <c r="C27" s="617"/>
      <c r="D27" s="617"/>
      <c r="E27" s="617"/>
      <c r="F27" s="617"/>
      <c r="G27" s="617"/>
      <c r="H27" s="617"/>
      <c r="I27" s="617"/>
      <c r="J27" s="617"/>
      <c r="K27" s="617"/>
      <c r="L27" s="617"/>
      <c r="M27" s="617"/>
      <c r="N27" s="617"/>
      <c r="O27" s="617"/>
      <c r="P27" s="617"/>
      <c r="Q27" s="617"/>
      <c r="R27" s="617"/>
      <c r="S27" s="617"/>
      <c r="T27" s="617"/>
      <c r="U27" s="617"/>
      <c r="V27" s="617"/>
      <c r="W27" s="618"/>
      <c r="X27" s="618" t="s">
        <v>300</v>
      </c>
      <c r="Y27" s="617"/>
      <c r="Z27" s="617"/>
      <c r="AA27" s="617"/>
      <c r="AB27" s="617"/>
      <c r="AC27" s="617"/>
      <c r="AD27" s="617"/>
      <c r="AE27" s="617"/>
    </row>
    <row r="28" spans="1:31">
      <c r="A28" s="617"/>
      <c r="B28" s="617"/>
      <c r="C28" s="617"/>
      <c r="D28" s="617"/>
      <c r="E28" s="617"/>
      <c r="F28" s="617"/>
      <c r="G28" s="617"/>
      <c r="H28" s="617"/>
      <c r="I28" s="617"/>
      <c r="J28" s="617"/>
      <c r="K28" s="617"/>
      <c r="L28" s="617"/>
      <c r="M28" s="617"/>
      <c r="N28" s="617"/>
      <c r="O28" s="617"/>
      <c r="P28" s="617"/>
      <c r="Q28" s="617"/>
      <c r="R28" s="617"/>
      <c r="S28" s="617"/>
      <c r="T28" s="617"/>
      <c r="U28" s="617"/>
      <c r="V28" s="617"/>
      <c r="W28" s="618"/>
      <c r="X28" s="617"/>
      <c r="Y28" s="617"/>
      <c r="Z28" s="617"/>
      <c r="AA28" s="617"/>
      <c r="AB28" s="617"/>
      <c r="AC28" s="617"/>
      <c r="AD28" s="617"/>
      <c r="AE28" s="617"/>
    </row>
    <row r="29" spans="1:31">
      <c r="A29" s="617"/>
      <c r="B29" s="617"/>
      <c r="C29" s="617"/>
      <c r="D29" s="617"/>
      <c r="E29" s="617"/>
      <c r="F29" s="617"/>
      <c r="G29" s="617"/>
      <c r="H29" s="617"/>
      <c r="I29" s="617"/>
      <c r="J29" s="617"/>
      <c r="K29" s="617"/>
      <c r="L29" s="617"/>
      <c r="M29" s="617"/>
      <c r="N29" s="617"/>
      <c r="O29" s="617"/>
      <c r="P29" s="617"/>
      <c r="Q29" s="617"/>
      <c r="R29" s="617"/>
      <c r="S29" s="617"/>
      <c r="T29" s="617"/>
      <c r="U29" s="617"/>
      <c r="V29" s="617"/>
      <c r="W29" s="618"/>
      <c r="X29" s="617"/>
      <c r="Y29" s="617"/>
      <c r="Z29" s="617"/>
      <c r="AA29" s="617"/>
      <c r="AB29" s="617"/>
      <c r="AC29" s="617"/>
      <c r="AD29" s="617"/>
      <c r="AE29" s="617"/>
    </row>
    <row r="30" spans="1:31">
      <c r="A30" s="617"/>
      <c r="B30" s="617"/>
      <c r="C30" s="617"/>
      <c r="D30" s="617"/>
      <c r="E30" s="617"/>
      <c r="F30" s="617"/>
      <c r="G30" s="617"/>
      <c r="H30" s="617"/>
      <c r="I30" s="617"/>
      <c r="J30" s="617"/>
      <c r="K30" s="617"/>
      <c r="L30" s="617"/>
      <c r="M30" s="617"/>
      <c r="N30" s="617"/>
      <c r="O30" s="617"/>
      <c r="P30" s="617"/>
      <c r="Q30" s="617"/>
      <c r="R30" s="617"/>
      <c r="S30" s="617"/>
      <c r="T30" s="617"/>
      <c r="U30" s="617"/>
      <c r="V30" s="617"/>
      <c r="W30" s="618"/>
      <c r="X30" s="617"/>
      <c r="Y30" s="617"/>
      <c r="Z30" s="617"/>
      <c r="AA30" s="617"/>
      <c r="AB30" s="617"/>
      <c r="AC30" s="617"/>
      <c r="AD30" s="617"/>
      <c r="AE30" s="617"/>
    </row>
    <row r="31" spans="1:31">
      <c r="A31" s="617"/>
      <c r="B31" s="617"/>
      <c r="C31" s="617"/>
      <c r="D31" s="617"/>
      <c r="E31" s="617"/>
      <c r="F31" s="617"/>
      <c r="G31" s="617"/>
      <c r="H31" s="617"/>
      <c r="I31" s="617"/>
      <c r="J31" s="617"/>
      <c r="K31" s="617"/>
      <c r="L31" s="617"/>
      <c r="M31" s="617"/>
      <c r="N31" s="617"/>
      <c r="O31" s="617"/>
      <c r="P31" s="617"/>
      <c r="Q31" s="617"/>
      <c r="R31" s="617"/>
      <c r="S31" s="617"/>
      <c r="T31" s="617"/>
      <c r="U31" s="617"/>
      <c r="V31" s="617"/>
      <c r="W31" s="618"/>
      <c r="X31" s="617"/>
      <c r="Y31" s="617"/>
      <c r="Z31" s="617"/>
      <c r="AA31" s="617"/>
      <c r="AB31" s="617"/>
      <c r="AC31" s="617"/>
      <c r="AD31" s="617"/>
      <c r="AE31" s="617"/>
    </row>
    <row r="32" spans="1:31">
      <c r="A32" s="617"/>
      <c r="B32" s="617"/>
      <c r="C32" s="617"/>
      <c r="D32" s="617"/>
      <c r="E32" s="617"/>
      <c r="F32" s="617"/>
      <c r="G32" s="617"/>
      <c r="H32" s="617"/>
      <c r="I32" s="617"/>
      <c r="J32" s="617"/>
      <c r="K32" s="617"/>
      <c r="L32" s="617"/>
      <c r="M32" s="617"/>
      <c r="N32" s="617"/>
      <c r="O32" s="617"/>
      <c r="P32" s="617"/>
      <c r="Q32" s="617"/>
      <c r="R32" s="617"/>
      <c r="S32" s="617"/>
      <c r="T32" s="617"/>
      <c r="U32" s="617"/>
      <c r="V32" s="617"/>
      <c r="W32" s="618"/>
      <c r="X32" s="617"/>
      <c r="Y32" s="617"/>
      <c r="Z32" s="617"/>
      <c r="AA32" s="617"/>
      <c r="AB32" s="617"/>
      <c r="AC32" s="617"/>
      <c r="AD32" s="617"/>
      <c r="AE32" s="617"/>
    </row>
    <row r="33" spans="1:31">
      <c r="A33" s="617"/>
      <c r="B33" s="617"/>
      <c r="C33" s="617"/>
      <c r="D33" s="617"/>
      <c r="E33" s="617"/>
      <c r="F33" s="617"/>
      <c r="G33" s="617"/>
      <c r="H33" s="617"/>
      <c r="I33" s="617"/>
      <c r="J33" s="617"/>
      <c r="K33" s="617"/>
      <c r="L33" s="617"/>
      <c r="M33" s="617"/>
      <c r="N33" s="617"/>
      <c r="O33" s="617"/>
      <c r="P33" s="617"/>
      <c r="Q33" s="617"/>
      <c r="R33" s="617"/>
      <c r="S33" s="617"/>
      <c r="T33" s="617"/>
      <c r="U33" s="617"/>
      <c r="V33" s="617"/>
      <c r="W33" s="618"/>
      <c r="X33" s="617"/>
      <c r="Y33" s="617"/>
      <c r="Z33" s="617"/>
      <c r="AA33" s="617"/>
      <c r="AB33" s="617"/>
      <c r="AC33" s="617"/>
      <c r="AD33" s="617"/>
      <c r="AE33" s="617"/>
    </row>
    <row r="34" spans="1:31">
      <c r="A34" s="617"/>
      <c r="B34" s="617"/>
      <c r="C34" s="617"/>
      <c r="D34" s="617"/>
      <c r="E34" s="617"/>
      <c r="F34" s="617"/>
      <c r="G34" s="617"/>
      <c r="H34" s="617"/>
      <c r="I34" s="617"/>
      <c r="J34" s="617"/>
      <c r="K34" s="617"/>
      <c r="L34" s="617"/>
      <c r="M34" s="617"/>
      <c r="N34" s="617"/>
      <c r="O34" s="617"/>
      <c r="P34" s="617"/>
      <c r="Q34" s="617"/>
      <c r="R34" s="617"/>
      <c r="S34" s="617"/>
      <c r="T34" s="617"/>
      <c r="U34" s="617"/>
      <c r="V34" s="617"/>
      <c r="W34" s="618"/>
      <c r="X34" s="617"/>
      <c r="Y34" s="617"/>
      <c r="Z34" s="617"/>
      <c r="AA34" s="617"/>
      <c r="AB34" s="617"/>
      <c r="AC34" s="617"/>
      <c r="AD34" s="617"/>
      <c r="AE34" s="617"/>
    </row>
    <row r="35" spans="1:31">
      <c r="A35" s="617"/>
      <c r="B35" s="617"/>
      <c r="C35" s="617"/>
      <c r="D35" s="617"/>
      <c r="E35" s="617"/>
      <c r="F35" s="617"/>
      <c r="G35" s="617"/>
      <c r="H35" s="617"/>
      <c r="I35" s="617"/>
      <c r="J35" s="617"/>
      <c r="K35" s="617"/>
      <c r="L35" s="617"/>
      <c r="M35" s="617"/>
      <c r="N35" s="617"/>
      <c r="O35" s="617"/>
      <c r="P35" s="617"/>
      <c r="Q35" s="617"/>
      <c r="R35" s="617"/>
      <c r="S35" s="617"/>
      <c r="T35" s="617"/>
      <c r="U35" s="617"/>
      <c r="V35" s="617"/>
      <c r="W35" s="618"/>
      <c r="X35" s="617"/>
      <c r="Y35" s="617"/>
      <c r="Z35" s="617"/>
      <c r="AA35" s="617"/>
      <c r="AB35" s="617"/>
      <c r="AC35" s="617"/>
      <c r="AD35" s="617"/>
      <c r="AE35" s="617"/>
    </row>
    <row r="36" spans="1:31">
      <c r="A36" s="617"/>
      <c r="B36" s="617"/>
      <c r="C36" s="617"/>
      <c r="D36" s="617"/>
      <c r="E36" s="617"/>
      <c r="F36" s="617"/>
      <c r="G36" s="617"/>
      <c r="H36" s="617"/>
      <c r="I36" s="617"/>
      <c r="J36" s="617"/>
      <c r="K36" s="617"/>
      <c r="L36" s="617"/>
      <c r="M36" s="617"/>
      <c r="N36" s="617"/>
      <c r="O36" s="617"/>
      <c r="P36" s="617"/>
      <c r="Q36" s="617"/>
      <c r="R36" s="617"/>
      <c r="S36" s="617"/>
      <c r="T36" s="617"/>
      <c r="U36" s="617"/>
      <c r="V36" s="617"/>
      <c r="W36" s="618"/>
      <c r="X36" s="617"/>
      <c r="Y36" s="617"/>
      <c r="Z36" s="617"/>
      <c r="AA36" s="617"/>
      <c r="AB36" s="617"/>
      <c r="AC36" s="617"/>
      <c r="AD36" s="617"/>
      <c r="AE36" s="617"/>
    </row>
    <row r="37" spans="1:31">
      <c r="A37" s="617"/>
      <c r="B37" s="617"/>
      <c r="C37" s="617"/>
      <c r="D37" s="617"/>
      <c r="E37" s="617"/>
      <c r="F37" s="617"/>
      <c r="G37" s="617"/>
      <c r="H37" s="617"/>
      <c r="I37" s="617"/>
      <c r="J37" s="617"/>
      <c r="K37" s="617"/>
      <c r="L37" s="617"/>
      <c r="M37" s="617"/>
      <c r="N37" s="617"/>
      <c r="O37" s="617"/>
      <c r="P37" s="617"/>
      <c r="Q37" s="617"/>
      <c r="R37" s="617"/>
      <c r="S37" s="617"/>
      <c r="T37" s="617"/>
      <c r="U37" s="617"/>
      <c r="V37" s="617"/>
      <c r="W37" s="618"/>
      <c r="X37" s="617"/>
      <c r="Y37" s="617"/>
      <c r="Z37" s="617"/>
      <c r="AA37" s="617"/>
      <c r="AB37" s="617"/>
      <c r="AC37" s="617"/>
      <c r="AD37" s="617"/>
      <c r="AE37" s="617"/>
    </row>
    <row r="38" spans="1:31">
      <c r="A38" s="617"/>
      <c r="B38" s="617"/>
      <c r="C38" s="617"/>
      <c r="D38" s="617"/>
      <c r="E38" s="617"/>
      <c r="F38" s="617"/>
      <c r="G38" s="617"/>
      <c r="H38" s="617"/>
      <c r="I38" s="617"/>
      <c r="J38" s="617"/>
      <c r="K38" s="617"/>
      <c r="L38" s="617"/>
      <c r="M38" s="617"/>
      <c r="N38" s="617"/>
      <c r="O38" s="617"/>
      <c r="P38" s="617"/>
      <c r="Q38" s="617"/>
      <c r="R38" s="617"/>
      <c r="S38" s="617"/>
      <c r="T38" s="617"/>
      <c r="U38" s="617"/>
      <c r="V38" s="617"/>
      <c r="W38" s="618"/>
      <c r="X38" s="617"/>
      <c r="Y38" s="617"/>
      <c r="Z38" s="617"/>
      <c r="AA38" s="617"/>
      <c r="AB38" s="617"/>
      <c r="AC38" s="617"/>
      <c r="AD38" s="617"/>
      <c r="AE38" s="617"/>
    </row>
    <row r="39" spans="1:31">
      <c r="A39" s="617"/>
      <c r="B39" s="617"/>
      <c r="C39" s="617"/>
      <c r="D39" s="617"/>
      <c r="E39" s="617"/>
      <c r="F39" s="617"/>
      <c r="G39" s="617"/>
      <c r="H39" s="617"/>
      <c r="I39" s="617"/>
      <c r="J39" s="617"/>
      <c r="K39" s="617"/>
      <c r="L39" s="617"/>
      <c r="M39" s="617"/>
      <c r="N39" s="617"/>
      <c r="O39" s="617"/>
      <c r="P39" s="617"/>
      <c r="Q39" s="617"/>
      <c r="R39" s="617"/>
      <c r="S39" s="617"/>
      <c r="T39" s="617"/>
      <c r="U39" s="617"/>
      <c r="V39" s="617"/>
      <c r="W39" s="618"/>
      <c r="X39" s="617"/>
      <c r="Y39" s="617"/>
      <c r="Z39" s="617"/>
      <c r="AA39" s="617"/>
      <c r="AB39" s="617"/>
      <c r="AC39" s="617"/>
      <c r="AD39" s="617"/>
      <c r="AE39" s="617"/>
    </row>
  </sheetData>
  <sheetProtection algorithmName="SHA-512" hashValue="iritevXH87bBg7qpjIzUJctprK+/VE38MyQInEi2b7hgAVmnJdb3M7pWnDqMbOQKYnXL/2Y8kg6gKemvvhVNoQ==" saltValue="dqtPze839GsiG9X9AJ7H8Q==" spinCount="100000" sheet="1" formatCells="0"/>
  <mergeCells count="17">
    <mergeCell ref="L1:M1"/>
    <mergeCell ref="N1:O1"/>
    <mergeCell ref="K2:L2"/>
    <mergeCell ref="M2:O2"/>
    <mergeCell ref="A4:O4"/>
    <mergeCell ref="I10:I11"/>
    <mergeCell ref="J10:O10"/>
    <mergeCell ref="J11:O11"/>
    <mergeCell ref="A14:O14"/>
    <mergeCell ref="A5:O5"/>
    <mergeCell ref="A6:B6"/>
    <mergeCell ref="A13:O13"/>
    <mergeCell ref="A7:B7"/>
    <mergeCell ref="L7:M7"/>
    <mergeCell ref="A8:C8"/>
    <mergeCell ref="J8:O8"/>
    <mergeCell ref="J9:O9"/>
  </mergeCells>
  <phoneticPr fontId="34"/>
  <printOptions horizontalCentered="1"/>
  <pageMargins left="0.39370078740157483" right="0.39370078740157483" top="0.59055118110236227" bottom="0.51181102362204722" header="0.31496062992125984" footer="0.23622047244094491"/>
  <pageSetup paperSize="9" orientation="portrait" cellComments="asDisplayed" horizontalDpi="300"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4"/>
  <dimension ref="B1:AI69"/>
  <sheetViews>
    <sheetView topLeftCell="A3" workbookViewId="0">
      <selection activeCell="C6" sqref="C6"/>
    </sheetView>
  </sheetViews>
  <sheetFormatPr defaultRowHeight="13.5"/>
  <cols>
    <col min="1" max="1" width="1.25" customWidth="1"/>
    <col min="2" max="2" width="10.75" customWidth="1"/>
    <col min="3" max="3" width="43.875" customWidth="1"/>
    <col min="4" max="8" width="13.5" customWidth="1"/>
    <col min="9" max="9" width="3" customWidth="1"/>
    <col min="10" max="15" width="9.625" hidden="1" customWidth="1"/>
    <col min="16" max="23" width="9" hidden="1" customWidth="1"/>
    <col min="24" max="24" width="3.25" customWidth="1"/>
    <col min="25" max="25" width="14.5" customWidth="1"/>
    <col min="26" max="35" width="9" customWidth="1"/>
  </cols>
  <sheetData>
    <row r="1" spans="2:35" ht="18.75">
      <c r="B1" s="277" t="s">
        <v>3329</v>
      </c>
      <c r="J1" s="1425" t="s">
        <v>3473</v>
      </c>
      <c r="K1" s="1425" t="s">
        <v>3473</v>
      </c>
      <c r="L1" s="1425" t="s">
        <v>3473</v>
      </c>
      <c r="M1" s="1425" t="s">
        <v>3473</v>
      </c>
      <c r="N1" s="1425" t="s">
        <v>3473</v>
      </c>
      <c r="O1" s="1425" t="s">
        <v>3473</v>
      </c>
      <c r="P1" s="1425" t="s">
        <v>3473</v>
      </c>
      <c r="Q1" s="1425" t="s">
        <v>3473</v>
      </c>
      <c r="R1" s="1425" t="s">
        <v>3473</v>
      </c>
      <c r="S1" s="1425" t="s">
        <v>3473</v>
      </c>
      <c r="T1" s="1425" t="s">
        <v>3473</v>
      </c>
      <c r="U1" s="1425" t="s">
        <v>3473</v>
      </c>
      <c r="V1" s="1425" t="s">
        <v>3473</v>
      </c>
      <c r="W1" s="1425" t="s">
        <v>3473</v>
      </c>
      <c r="Y1" s="1473" t="s">
        <v>3822</v>
      </c>
    </row>
    <row r="2" spans="2:35">
      <c r="J2" s="1373"/>
      <c r="K2" t="s">
        <v>3780</v>
      </c>
      <c r="M2" s="1407"/>
      <c r="N2" t="s">
        <v>3781</v>
      </c>
    </row>
    <row r="3" spans="2:35" ht="27" customHeight="1">
      <c r="B3" s="212" t="s">
        <v>2757</v>
      </c>
      <c r="C3" s="213"/>
      <c r="D3" s="213"/>
      <c r="E3" s="213"/>
      <c r="F3" s="213"/>
      <c r="G3" s="213"/>
      <c r="H3" s="213"/>
      <c r="Y3" t="s">
        <v>3342</v>
      </c>
    </row>
    <row r="4" spans="2:35" ht="15.75" customHeight="1">
      <c r="J4" s="1023" t="s">
        <v>2626</v>
      </c>
      <c r="K4" s="1023" t="s">
        <v>2627</v>
      </c>
      <c r="L4" s="1023" t="s">
        <v>2628</v>
      </c>
      <c r="M4" s="1023" t="s">
        <v>2629</v>
      </c>
      <c r="N4" s="1023" t="s">
        <v>2630</v>
      </c>
      <c r="O4" s="1023" t="s">
        <v>2631</v>
      </c>
      <c r="Y4" s="1465" t="s">
        <v>3330</v>
      </c>
      <c r="Z4" s="1466" t="s">
        <v>3803</v>
      </c>
      <c r="AA4" s="1466"/>
      <c r="AB4" s="1466" t="s">
        <v>3336</v>
      </c>
      <c r="AC4" s="1466"/>
      <c r="AD4" s="1466" t="s">
        <v>3337</v>
      </c>
      <c r="AE4" s="1466"/>
      <c r="AF4" s="1466" t="s">
        <v>3338</v>
      </c>
      <c r="AG4" s="1466"/>
    </row>
    <row r="5" spans="2:35" ht="15.75" customHeight="1">
      <c r="E5" s="3445" t="s">
        <v>3536</v>
      </c>
      <c r="F5" s="2591"/>
      <c r="G5" s="3446" t="s">
        <v>3537</v>
      </c>
      <c r="H5" s="2617"/>
      <c r="J5" s="1406" t="b">
        <f>IF(AND(参照元!I1=1,参照元!I2=0),計1!P7,参照元!EI15)</f>
        <v>0</v>
      </c>
      <c r="K5" s="1406" t="b">
        <f>IF(AND(参照元!I1=1,参照元!I2=0),計1!P8,参照元!EJ15)</f>
        <v>0</v>
      </c>
      <c r="L5" s="1406" t="b">
        <f>IF(AND(参照元!I1=1,参照元!I2=0),計1!P9,参照元!EK15)</f>
        <v>0</v>
      </c>
      <c r="M5" s="1406" t="b">
        <f>IF(AND(参照元!I1=1,参照元!I2=0),計1!P12,参照元!EL15)</f>
        <v>0</v>
      </c>
      <c r="N5" s="1406" t="b">
        <f>IF(AND(参照元!I1=1,参照元!I2=0),計1!P10,参照元!EM15)</f>
        <v>0</v>
      </c>
      <c r="O5" s="1406" t="b">
        <f>IF(AND(参照元!I1=1,参照元!I2=0),計1!P11,参照元!EN15)</f>
        <v>0</v>
      </c>
      <c r="Y5" s="1023" t="s">
        <v>3339</v>
      </c>
      <c r="Z5" s="1427">
        <v>33.1</v>
      </c>
      <c r="AA5" s="24" t="s">
        <v>3799</v>
      </c>
      <c r="AB5" s="1427">
        <v>22.1</v>
      </c>
      <c r="AC5" s="24" t="s">
        <v>3799</v>
      </c>
      <c r="AD5" s="1427">
        <v>0</v>
      </c>
      <c r="AE5" s="24" t="s">
        <v>3799</v>
      </c>
      <c r="AF5" s="1427">
        <v>0</v>
      </c>
      <c r="AG5" s="24" t="s">
        <v>3800</v>
      </c>
    </row>
    <row r="6" spans="2:35" ht="27" customHeight="1">
      <c r="B6" s="1018" t="s">
        <v>3108</v>
      </c>
      <c r="C6" s="24" t="str">
        <f>IF(TRIM(報1!I8)="",計1!I8,報1!I8)</f>
        <v>　</v>
      </c>
      <c r="E6" s="1018" t="s">
        <v>3779</v>
      </c>
      <c r="F6" s="790" t="str">
        <f>IF(OR(J5=TRUE,K5=TRUE,N5=TRUE),"○","")</f>
        <v/>
      </c>
      <c r="G6" s="2595" t="str">
        <f>IF(F6="","",IF(COUNTIF(はじめに!M35:M48, はじめに!B6)&gt; 0,"エネルギー転換部門",IF(OR(M8="Ａ",M8="Ｂ",M8="Ｃ",M8="Ｄ",M8="Ｅ"),"産業部門","業務部門")))</f>
        <v/>
      </c>
      <c r="H6" s="2591"/>
      <c r="Y6" s="1023" t="s">
        <v>3340</v>
      </c>
      <c r="Z6" s="1427">
        <v>20</v>
      </c>
      <c r="AA6" s="24" t="s">
        <v>3799</v>
      </c>
      <c r="AB6" s="1427">
        <v>13.4</v>
      </c>
      <c r="AC6" s="24" t="s">
        <v>3799</v>
      </c>
      <c r="AD6" s="1427">
        <v>0</v>
      </c>
      <c r="AE6" s="24" t="s">
        <v>3799</v>
      </c>
      <c r="AF6" s="1427">
        <v>0</v>
      </c>
      <c r="AG6" s="24" t="s">
        <v>3800</v>
      </c>
    </row>
    <row r="7" spans="2:35" ht="27" customHeight="1">
      <c r="B7" s="1018" t="s">
        <v>3349</v>
      </c>
      <c r="C7" s="24" t="str">
        <f>IF(J11="○",J10,IF(K11="○",K10,IF(L11="○",L10,"")))&amp;IF(COUNTIF(J11:L11,"○")&gt;0,"、","")&amp;IF(M11="","",M10)</f>
        <v>計画書</v>
      </c>
      <c r="E7" s="1018" t="s">
        <v>3350</v>
      </c>
      <c r="F7" s="790" t="str">
        <f>IF(OR(L5=TRUE,O5=TRUE),"○","")</f>
        <v/>
      </c>
      <c r="G7" s="2595" t="str">
        <f>IF(F7="○","運輸部門","")</f>
        <v/>
      </c>
      <c r="H7" s="2591"/>
      <c r="J7" s="1414" t="s">
        <v>117</v>
      </c>
      <c r="K7" s="1415"/>
      <c r="L7" s="1416"/>
      <c r="M7" s="1414" t="s">
        <v>3795</v>
      </c>
      <c r="N7" s="1415"/>
      <c r="O7" s="1416"/>
      <c r="Y7" s="1023" t="s">
        <v>3508</v>
      </c>
      <c r="Z7" s="1427">
        <v>8.8000000000000007</v>
      </c>
      <c r="AA7" s="24" t="s">
        <v>3799</v>
      </c>
      <c r="AB7" s="1427">
        <v>5.9</v>
      </c>
      <c r="AC7" s="24" t="s">
        <v>3799</v>
      </c>
      <c r="AD7" s="1427">
        <v>0</v>
      </c>
      <c r="AE7" s="24" t="s">
        <v>3799</v>
      </c>
      <c r="AF7" s="1427">
        <v>0</v>
      </c>
      <c r="AG7" s="24" t="s">
        <v>3800</v>
      </c>
    </row>
    <row r="8" spans="2:35" ht="15.75" customHeight="1">
      <c r="J8" s="1412" t="str">
        <f>IF(報1!F17="",IF(計1!F17="","",計1!F17),報1!F17)</f>
        <v>　</v>
      </c>
      <c r="K8" s="1412"/>
      <c r="L8" s="1412"/>
      <c r="M8" s="1413" t="str">
        <f>IF(J8="","",LEFT(J8,1))</f>
        <v>　</v>
      </c>
      <c r="N8" s="1413"/>
      <c r="O8" s="1413"/>
      <c r="Y8" s="1023" t="s">
        <v>3341</v>
      </c>
      <c r="Z8" s="1427">
        <v>12.7</v>
      </c>
      <c r="AA8" s="24" t="s">
        <v>3799</v>
      </c>
      <c r="AB8" s="1427">
        <v>8.5</v>
      </c>
      <c r="AC8" s="24" t="s">
        <v>3799</v>
      </c>
      <c r="AD8" s="1427">
        <v>0</v>
      </c>
      <c r="AE8" s="24" t="s">
        <v>3799</v>
      </c>
      <c r="AF8" s="1427">
        <v>0</v>
      </c>
      <c r="AG8" s="24" t="s">
        <v>3800</v>
      </c>
    </row>
    <row r="9" spans="2:35" ht="15.75" customHeight="1"/>
    <row r="10" spans="2:35" ht="24.75" customHeight="1">
      <c r="B10" s="212" t="s">
        <v>3334</v>
      </c>
      <c r="C10" s="213"/>
      <c r="D10" s="213"/>
      <c r="E10" s="213"/>
      <c r="F10" s="213"/>
      <c r="G10" s="213"/>
      <c r="H10" s="213"/>
      <c r="J10" s="1023" t="s">
        <v>3790</v>
      </c>
      <c r="K10" s="1023" t="s">
        <v>3351</v>
      </c>
      <c r="L10" s="1023" t="s">
        <v>3352</v>
      </c>
      <c r="M10" s="1023" t="s">
        <v>3327</v>
      </c>
      <c r="Y10" t="s">
        <v>3343</v>
      </c>
    </row>
    <row r="11" spans="2:35" ht="12.75" customHeight="1">
      <c r="J11" s="1411" t="str">
        <f>IF(参照元!I2=1,"○","")</f>
        <v/>
      </c>
      <c r="K11" s="1411" t="str">
        <f>IF(参照元!I2=2,"○","")</f>
        <v/>
      </c>
      <c r="L11" s="1411" t="str">
        <f>IF(参照元!I2=3,"○","")</f>
        <v/>
      </c>
      <c r="M11" s="1411" t="str">
        <f>IF(参照元!I1=1,"○","")</f>
        <v>○</v>
      </c>
      <c r="Y11" s="1465" t="s">
        <v>3330</v>
      </c>
      <c r="Z11" s="1466" t="s">
        <v>3336</v>
      </c>
      <c r="AA11" s="1467"/>
      <c r="AB11" s="1466" t="s">
        <v>3338</v>
      </c>
      <c r="AC11" s="1466"/>
      <c r="AD11" s="1466" t="s">
        <v>3344</v>
      </c>
      <c r="AE11" s="1466"/>
    </row>
    <row r="12" spans="2:35" ht="24.75" customHeight="1" thickBot="1">
      <c r="B12" s="141" t="s">
        <v>3532</v>
      </c>
      <c r="Y12" s="790" t="s">
        <v>3345</v>
      </c>
      <c r="Z12" s="1428">
        <v>100</v>
      </c>
      <c r="AA12" s="1429" t="s">
        <v>134</v>
      </c>
      <c r="AB12" s="1428">
        <v>100</v>
      </c>
      <c r="AC12" s="1430" t="s">
        <v>3800</v>
      </c>
      <c r="AD12" s="1423" t="s">
        <v>3818</v>
      </c>
      <c r="AE12" s="1423"/>
    </row>
    <row r="13" spans="2:35" ht="24.75" customHeight="1">
      <c r="B13" s="3433" t="s">
        <v>3347</v>
      </c>
      <c r="C13" s="3434"/>
      <c r="D13" s="3434"/>
      <c r="E13" s="1076" t="s">
        <v>3331</v>
      </c>
      <c r="F13" s="1076" t="s">
        <v>3332</v>
      </c>
      <c r="G13" s="1076" t="s">
        <v>3333</v>
      </c>
      <c r="H13" s="1453" t="s">
        <v>3348</v>
      </c>
      <c r="J13" t="s">
        <v>3533</v>
      </c>
    </row>
    <row r="14" spans="2:35" ht="24.75" customHeight="1" thickBot="1">
      <c r="B14" s="3435"/>
      <c r="C14" s="3436"/>
      <c r="D14" s="3436"/>
      <c r="E14" s="1080" t="str">
        <f>IF(J11="","",IF(報1!D28="","",報1!$G$28-2))</f>
        <v/>
      </c>
      <c r="F14" s="1080" t="str">
        <f>IF(K11="","",IF(報1!D28="","",報1!$G$28-1))</f>
        <v/>
      </c>
      <c r="G14" s="1463" t="str">
        <f>IF(L11="","",IF(報1!D28="","",報1!$G$28))</f>
        <v/>
      </c>
      <c r="H14" s="1454">
        <f>IF(M11="","",IF(報1!D28="","",計1!G28))</f>
        <v>2027</v>
      </c>
      <c r="J14" s="25" t="s">
        <v>3331</v>
      </c>
      <c r="K14" s="25" t="s">
        <v>3332</v>
      </c>
      <c r="L14" s="25" t="s">
        <v>3333</v>
      </c>
      <c r="M14" s="25" t="s">
        <v>3348</v>
      </c>
      <c r="O14" s="25" t="s">
        <v>3803</v>
      </c>
      <c r="P14" s="25"/>
      <c r="Q14" s="25" t="s">
        <v>3336</v>
      </c>
      <c r="R14" s="25"/>
      <c r="S14" s="25" t="s">
        <v>3337</v>
      </c>
      <c r="T14" s="25"/>
      <c r="U14" s="25" t="s">
        <v>3338</v>
      </c>
      <c r="V14" s="25"/>
      <c r="W14" s="25"/>
      <c r="Y14" t="s">
        <v>3501</v>
      </c>
    </row>
    <row r="15" spans="2:35" ht="35.25" customHeight="1">
      <c r="B15" s="1077" t="s">
        <v>3327</v>
      </c>
      <c r="C15" s="3437" t="s">
        <v>3318</v>
      </c>
      <c r="D15" s="1085" t="s">
        <v>1941</v>
      </c>
      <c r="E15" s="1432"/>
      <c r="F15" s="1432"/>
      <c r="G15" s="1432"/>
      <c r="H15" s="1455" t="str">
        <f>IF(AND(M$11="○",F$6="○"),IF(M15="","",IF(M15&gt;=O15,O$14,IF(AND(M15&lt;O15,M15&gt;=Q15),Q$14,IF(AND(M15&lt;Q15,M15&gt;=S15),S$14,IF(M15&lt;U15,U$14,""))))),"")</f>
        <v/>
      </c>
      <c r="J15" s="1410"/>
      <c r="K15" s="1410"/>
      <c r="L15" s="1410"/>
      <c r="M15" s="1373" t="str">
        <f ca="1">計2!D17</f>
        <v/>
      </c>
      <c r="O15" s="1407" t="str">
        <f t="shared" ref="O15:V15" si="0">IF($G$6="","",IF($G$6="業務部門",Z$5,IF($G$6="産業部門",Z$6,IF($G$6="エネルギー転換部門",Z$7,""))))</f>
        <v/>
      </c>
      <c r="P15" s="1407" t="str">
        <f t="shared" si="0"/>
        <v/>
      </c>
      <c r="Q15" s="1407" t="str">
        <f t="shared" si="0"/>
        <v/>
      </c>
      <c r="R15" s="1407" t="str">
        <f t="shared" si="0"/>
        <v/>
      </c>
      <c r="S15" s="1407" t="str">
        <f t="shared" si="0"/>
        <v/>
      </c>
      <c r="T15" s="1407" t="str">
        <f t="shared" si="0"/>
        <v/>
      </c>
      <c r="U15" s="1407" t="str">
        <f t="shared" si="0"/>
        <v/>
      </c>
      <c r="V15" s="1407" t="str">
        <f t="shared" si="0"/>
        <v/>
      </c>
      <c r="W15" s="25"/>
      <c r="Y15" s="1465" t="s">
        <v>3330</v>
      </c>
      <c r="Z15" s="1467"/>
      <c r="AA15" s="1468"/>
      <c r="AB15" s="1466" t="s">
        <v>3335</v>
      </c>
      <c r="AC15" s="1466"/>
      <c r="AD15" s="1466" t="s">
        <v>3336</v>
      </c>
      <c r="AE15" s="1466"/>
      <c r="AF15" s="1466" t="s">
        <v>3337</v>
      </c>
      <c r="AG15" s="1466"/>
      <c r="AH15" s="1466" t="s">
        <v>3338</v>
      </c>
      <c r="AI15" s="1466"/>
    </row>
    <row r="16" spans="2:35" ht="35.25" customHeight="1">
      <c r="B16" s="1077"/>
      <c r="C16" s="3438"/>
      <c r="D16" s="1074" t="s">
        <v>344</v>
      </c>
      <c r="E16" s="1434"/>
      <c r="F16" s="1435"/>
      <c r="G16" s="1435"/>
      <c r="H16" s="1456" t="str">
        <f>IF(AND(M$11="○",F$6="○"),IF(M16="","",IF(M16&gt;=O16,O$14,IF(AND(M16&lt;O16,M16&gt;=Q16),Q$14,IF(AND(M16&lt;Q16,M16&gt;=S16),S$14,IF(M16&lt;U16,U$14,""))))),"")</f>
        <v/>
      </c>
      <c r="J16" s="1410"/>
      <c r="K16" s="1410"/>
      <c r="L16" s="1410"/>
      <c r="M16" s="1373" t="str">
        <f ca="1">計2!G17</f>
        <v/>
      </c>
      <c r="O16" s="1407" t="str">
        <f>O15</f>
        <v/>
      </c>
      <c r="P16" s="1407" t="str">
        <f t="shared" ref="P16:V16" si="1">P15</f>
        <v/>
      </c>
      <c r="Q16" s="1407" t="str">
        <f t="shared" si="1"/>
        <v/>
      </c>
      <c r="R16" s="1407" t="str">
        <f t="shared" si="1"/>
        <v/>
      </c>
      <c r="S16" s="1407" t="str">
        <f t="shared" si="1"/>
        <v/>
      </c>
      <c r="T16" s="1407" t="str">
        <f t="shared" si="1"/>
        <v/>
      </c>
      <c r="U16" s="1407" t="str">
        <f t="shared" si="1"/>
        <v/>
      </c>
      <c r="V16" s="1407" t="str">
        <f t="shared" si="1"/>
        <v/>
      </c>
      <c r="W16" s="25"/>
      <c r="Y16" s="790" t="s">
        <v>3503</v>
      </c>
      <c r="Z16" s="3439" t="s">
        <v>3523</v>
      </c>
      <c r="AA16" s="2494"/>
      <c r="AB16" s="76">
        <v>5</v>
      </c>
      <c r="AC16" s="24" t="s">
        <v>3801</v>
      </c>
      <c r="AD16" s="76">
        <v>4</v>
      </c>
      <c r="AE16" s="24" t="s">
        <v>3802</v>
      </c>
      <c r="AF16" s="76">
        <v>3</v>
      </c>
      <c r="AG16" s="24" t="s">
        <v>3802</v>
      </c>
      <c r="AH16" s="1422" t="s">
        <v>3504</v>
      </c>
      <c r="AI16" s="1422"/>
    </row>
    <row r="17" spans="2:35" ht="35.25" customHeight="1">
      <c r="B17" s="1077"/>
      <c r="C17" s="1054" t="s">
        <v>3319</v>
      </c>
      <c r="D17" s="1087" t="s">
        <v>3499</v>
      </c>
      <c r="E17" s="1438"/>
      <c r="F17" s="1438"/>
      <c r="G17" s="1438"/>
      <c r="H17" s="1457" t="str">
        <f>IF(AND(M$11="○",F$6="○"),IF('計4-1(1・2号事業者用)'!W12=100,Q$14,U$14),"")</f>
        <v/>
      </c>
      <c r="J17" s="1410"/>
      <c r="K17" s="1410"/>
      <c r="L17" s="1410"/>
      <c r="Q17" s="25"/>
      <c r="R17" s="25"/>
      <c r="S17" s="25"/>
      <c r="T17" s="25"/>
      <c r="U17" s="25"/>
      <c r="V17" s="25"/>
      <c r="W17" s="25"/>
      <c r="Y17" s="790" t="s">
        <v>3502</v>
      </c>
      <c r="Z17" s="2492"/>
      <c r="AA17" s="2493"/>
      <c r="AB17" s="76">
        <v>4</v>
      </c>
      <c r="AC17" s="24" t="s">
        <v>3801</v>
      </c>
      <c r="AD17" s="76">
        <v>3</v>
      </c>
      <c r="AE17" s="24" t="s">
        <v>3802</v>
      </c>
      <c r="AF17" s="76">
        <v>2</v>
      </c>
      <c r="AG17" s="24" t="s">
        <v>3802</v>
      </c>
      <c r="AH17" s="1422" t="s">
        <v>3504</v>
      </c>
      <c r="AI17" s="1422"/>
    </row>
    <row r="18" spans="2:35" ht="35.25" customHeight="1" thickBot="1">
      <c r="B18" s="1077"/>
      <c r="C18" s="1054" t="s">
        <v>3320</v>
      </c>
      <c r="D18" s="1084" t="s">
        <v>3499</v>
      </c>
      <c r="E18" s="1441"/>
      <c r="F18" s="1441"/>
      <c r="G18" s="1441"/>
      <c r="H18" s="1458" t="str">
        <f>IF(AND(M$11="○",F$6="○"),IF(M18="","",IF(M18&gt;=O18,O$14,IF(M18=Q18,Q$14,IF(M18=S18,S$14,IF(M18&lt;S18,U$14,""))))),"")</f>
        <v/>
      </c>
      <c r="J18" s="1410"/>
      <c r="K18" s="1410"/>
      <c r="L18" s="1410"/>
      <c r="M18" s="1373">
        <f>'計4-1(1・2号事業者用)'!W29</f>
        <v>0</v>
      </c>
      <c r="O18" s="1407">
        <f t="shared" ref="O18:V18" si="2">AB16</f>
        <v>5</v>
      </c>
      <c r="P18" s="1407" t="str">
        <f t="shared" si="2"/>
        <v>項目以上</v>
      </c>
      <c r="Q18" s="1407">
        <f t="shared" si="2"/>
        <v>4</v>
      </c>
      <c r="R18" s="1407" t="str">
        <f t="shared" si="2"/>
        <v>項目</v>
      </c>
      <c r="S18" s="1407">
        <f t="shared" si="2"/>
        <v>3</v>
      </c>
      <c r="T18" s="1407" t="str">
        <f t="shared" si="2"/>
        <v>項目</v>
      </c>
      <c r="U18" s="1407" t="str">
        <f t="shared" si="2"/>
        <v>Ｂの基準未満</v>
      </c>
      <c r="V18" s="1407">
        <f t="shared" si="2"/>
        <v>0</v>
      </c>
      <c r="W18" s="25"/>
    </row>
    <row r="19" spans="2:35" ht="35.25" customHeight="1">
      <c r="B19" s="1075" t="s">
        <v>3328</v>
      </c>
      <c r="C19" s="3437" t="s">
        <v>3321</v>
      </c>
      <c r="D19" s="1082" t="s">
        <v>1941</v>
      </c>
      <c r="E19" s="1443" t="str">
        <f>IF(AND(J$11="○",F$6="○"),IF(J19="","",IF(J19&gt;=O19,O$14,IF(AND(J19&lt;O19,J19&gt;=Q19),Q$14,IF(AND(J19&lt;Q19,J19&gt;=S19),S$14,IF(J19&lt;U19,U$14,""))))),"")</f>
        <v/>
      </c>
      <c r="F19" s="1443" t="str">
        <f>IF(AND(K$11="○",F$6="○"),IF(K19="","",IF(K19&gt;=O19,O$14,IF(AND(K19&lt;O19,K19&gt;=Q19),Q$14,IF(AND(K19&lt;Q19,K19&gt;=S19),S$14,IF(K19&lt;U19,U$14,""))))),"")</f>
        <v/>
      </c>
      <c r="G19" s="1443" t="str">
        <f>IF(AND(L$11="○",F$6="○"),IF(L19="","",IF(L19&gt;=O19,O$14,IF(AND(L19&lt;O19,L19&gt;=Q19),Q$14,IF(AND(L19&lt;Q19,L19&gt;=S19),S$14,IF(L19&lt;U19,U$14,""))))),"")</f>
        <v/>
      </c>
      <c r="H19" s="1459"/>
      <c r="J19" s="1373" t="e">
        <f>報2!G12</f>
        <v>#VALUE!</v>
      </c>
      <c r="K19" s="1373" t="e">
        <f>報2!G14</f>
        <v>#VALUE!</v>
      </c>
      <c r="L19" s="1373" t="e">
        <f>報2!G16</f>
        <v>#VALUE!</v>
      </c>
      <c r="M19" s="1410"/>
      <c r="O19" s="1407" t="str">
        <f t="shared" ref="O19:V19" si="3">IF($G$6="","",IF($J11="○",IF($G$6="業務部門",Z$21,IF($G$6="産業部門",Z$22,IF($G$6="エネルギー転換部門",Z$23,""))),IF($K11="○",IF($G$6="業務部門",Z$27,IF($G$6="産業部門",Z$28,IF($G$6="エネルギー転換部門",Z$29,""))),IF($L11="○",IF($G$6="業務部門",Z$33,IF($G$6="産業部門",Z$34,IF($G$6="エネルギー転換部門",Z$35,"")))))))</f>
        <v/>
      </c>
      <c r="P19" s="1407" t="str">
        <f t="shared" si="3"/>
        <v/>
      </c>
      <c r="Q19" s="1407" t="str">
        <f t="shared" si="3"/>
        <v/>
      </c>
      <c r="R19" s="1407" t="str">
        <f t="shared" si="3"/>
        <v/>
      </c>
      <c r="S19" s="1407" t="str">
        <f t="shared" si="3"/>
        <v/>
      </c>
      <c r="T19" s="1407" t="str">
        <f t="shared" si="3"/>
        <v/>
      </c>
      <c r="U19" s="1407" t="str">
        <f t="shared" si="3"/>
        <v/>
      </c>
      <c r="V19" s="1407" t="str">
        <f t="shared" si="3"/>
        <v/>
      </c>
      <c r="W19" s="25"/>
      <c r="Y19" s="1053" t="s">
        <v>3505</v>
      </c>
    </row>
    <row r="20" spans="2:35" ht="35.25" customHeight="1">
      <c r="B20" s="1077"/>
      <c r="C20" s="3438"/>
      <c r="D20" s="1074" t="s">
        <v>344</v>
      </c>
      <c r="E20" s="1444" t="str">
        <f>IF(AND(J$11="○",F$6="○"),IF(J20="","",IF(J20&gt;=O20,O$14,IF(AND(J20&lt;O20,J20&gt;=Q20),Q$14,IF(AND(J20&lt;Q20,J20&gt;=S20),S$14,IF(J20&lt;U20,U$14,""))))),"")</f>
        <v/>
      </c>
      <c r="F20" s="1444" t="str">
        <f>IF(AND(K$11="○",F$6="○"),IF(K20="","",IF(K20&gt;=O20,O$14,IF(AND(K20&lt;O20,K20&gt;=Q20),Q$14,IF(AND(K20&lt;Q20,K20&gt;=S20),S$14,IF(K20&lt;U20,U$14,""))))),"")</f>
        <v/>
      </c>
      <c r="G20" s="1444" t="str">
        <f>IF(AND(L$11="○",F$6="○"),IF(L20="","",IF(L20&gt;=O20,O$14,IF(AND(L20&lt;O20,L20&gt;=Q20),Q$14,IF(AND(L20&lt;Q20,L20&gt;=S20),S$14,IF(L20&lt;U20,U$14,""))))),"")</f>
        <v/>
      </c>
      <c r="H20" s="1460"/>
      <c r="J20" s="1373" t="str">
        <f>報2!G13</f>
        <v/>
      </c>
      <c r="K20" s="1373" t="str">
        <f>報2!G15</f>
        <v/>
      </c>
      <c r="L20" s="1373" t="str">
        <f>報2!G17</f>
        <v/>
      </c>
      <c r="M20" s="1410"/>
      <c r="O20" s="1407" t="str">
        <f>O19</f>
        <v/>
      </c>
      <c r="P20" s="1407" t="str">
        <f t="shared" ref="P20:V20" si="4">P19</f>
        <v/>
      </c>
      <c r="Q20" s="1407" t="str">
        <f t="shared" si="4"/>
        <v/>
      </c>
      <c r="R20" s="1407" t="str">
        <f t="shared" si="4"/>
        <v/>
      </c>
      <c r="S20" s="1407" t="str">
        <f t="shared" si="4"/>
        <v/>
      </c>
      <c r="T20" s="1407" t="str">
        <f t="shared" si="4"/>
        <v/>
      </c>
      <c r="U20" s="1407" t="str">
        <f t="shared" si="4"/>
        <v/>
      </c>
      <c r="V20" s="1407" t="str">
        <f t="shared" si="4"/>
        <v/>
      </c>
      <c r="W20" s="25"/>
      <c r="Y20" s="1469" t="s">
        <v>3506</v>
      </c>
      <c r="Z20" s="1470" t="s">
        <v>3335</v>
      </c>
      <c r="AA20" s="1470"/>
      <c r="AB20" s="1470" t="s">
        <v>3336</v>
      </c>
      <c r="AC20" s="1470"/>
      <c r="AD20" s="1470" t="s">
        <v>3337</v>
      </c>
      <c r="AE20" s="1470"/>
      <c r="AF20" s="1470" t="s">
        <v>3338</v>
      </c>
      <c r="AG20" s="1470"/>
      <c r="AH20" s="1470" t="s">
        <v>3344</v>
      </c>
      <c r="AI20" s="1470"/>
    </row>
    <row r="21" spans="2:35" ht="35.25" customHeight="1">
      <c r="B21" s="1077"/>
      <c r="C21" s="1054" t="s">
        <v>3322</v>
      </c>
      <c r="D21" s="1072" t="s">
        <v>3499</v>
      </c>
      <c r="E21" s="1437" t="str">
        <f>IF(AND(J$11="○",$F$6="○"),IF(J21="","",IF(J21&gt;=$O21,$O$14,IF(AND(J21&lt;$O21,J21&gt;=$Q21),$Q$14,IF(AND(J21&lt;$Q21,J21&gt;=$S21),$S$14,IF(J21&lt;$U21,$U$14,""))))),"")</f>
        <v/>
      </c>
      <c r="F21" s="1437" t="str">
        <f>IF(AND(K$11="○",$F$6="○"),IF(K21="","",IF(K21&gt;=$O21,$O$14,IF(AND(K21&lt;$O21,K21&gt;=$Q21),$Q$14,IF(AND(K21&lt;$Q21,K21&gt;=$S21),$S$14,IF(K21&lt;$U21,$U$14,""))))),"")</f>
        <v/>
      </c>
      <c r="G21" s="1437" t="str">
        <f>IF(AND(L$11="○",$F$6="○"),IF(L21="","",IF(L21&gt;=$O21,$O$14,IF(AND(L21&lt;$O21,L21&gt;=$Q21),$Q$14,IF(AND(L21&lt;$Q21,L21&gt;=$S21),$S$14,IF(L21&lt;$U21,$U$14,""))))),"")</f>
        <v/>
      </c>
      <c r="H21" s="1461"/>
      <c r="J21" s="1373" t="str">
        <f>報2!J13</f>
        <v/>
      </c>
      <c r="K21" s="1373" t="str">
        <f>報2!J15</f>
        <v/>
      </c>
      <c r="L21" s="1373" t="str">
        <f>報2!J17</f>
        <v/>
      </c>
      <c r="M21" s="1410"/>
      <c r="O21" s="1426">
        <f>Z40</f>
        <v>1.5</v>
      </c>
      <c r="P21" s="1426" t="str">
        <f t="shared" ref="P21:V21" si="5">AA40</f>
        <v>％以上</v>
      </c>
      <c r="Q21" s="1426">
        <f t="shared" si="5"/>
        <v>1</v>
      </c>
      <c r="R21" s="1426" t="str">
        <f t="shared" si="5"/>
        <v>％以上</v>
      </c>
      <c r="S21" s="1426">
        <f t="shared" si="5"/>
        <v>0</v>
      </c>
      <c r="T21" s="1426" t="str">
        <f t="shared" si="5"/>
        <v>％以上</v>
      </c>
      <c r="U21" s="1426">
        <f t="shared" si="5"/>
        <v>0</v>
      </c>
      <c r="V21" s="1426" t="str">
        <f t="shared" si="5"/>
        <v>％未満</v>
      </c>
      <c r="W21" s="25"/>
      <c r="Y21" s="796" t="s">
        <v>3339</v>
      </c>
      <c r="Z21" s="1427">
        <v>12</v>
      </c>
      <c r="AA21" s="24" t="s">
        <v>3799</v>
      </c>
      <c r="AB21" s="1431">
        <v>8</v>
      </c>
      <c r="AC21" s="24" t="s">
        <v>3799</v>
      </c>
      <c r="AD21" s="1431">
        <v>0</v>
      </c>
      <c r="AE21" s="24" t="s">
        <v>3799</v>
      </c>
      <c r="AF21" s="1431">
        <v>0</v>
      </c>
      <c r="AG21" s="24" t="s">
        <v>3800</v>
      </c>
      <c r="AH21" s="3439" t="s">
        <v>3809</v>
      </c>
      <c r="AI21" s="2494"/>
    </row>
    <row r="22" spans="2:35" ht="35.25" customHeight="1">
      <c r="B22" s="1077"/>
      <c r="C22" s="1054" t="s">
        <v>3323</v>
      </c>
      <c r="D22" s="1072" t="s">
        <v>3499</v>
      </c>
      <c r="E22" s="1437" t="str">
        <f>IF(AND(J$11="○",$F$6="○"),IF(J22="","",IF(J22&gt;=$O22,$O$14,IF(AND(J22&lt;$O22,J22&gt;=$Q22),$Q$14,IF(AND(J22&lt;$Q22,J22&gt;$S22),$S$14,IF(J22=$U22,$U$14,""))))),"")</f>
        <v/>
      </c>
      <c r="F22" s="1437" t="str">
        <f>IF(AND(K$11="○",$F$6="○"),IF(K22="","",IF(K22&gt;=$O22,$O$14,IF(AND(K22&lt;$O22,K22&gt;=$Q22),$Q$14,IF(AND(K22&lt;$Q22,K22&gt;$S22),$S$14,IF(K22=$U22,$U$14,""))))),"")</f>
        <v/>
      </c>
      <c r="G22" s="1437" t="str">
        <f>IF(AND(L$11="○",$F$6="○"),IF(L22="","",IF(L22&gt;=$O22,$O$14,IF(AND(L22&lt;$O22,L22&gt;=$Q22),$Q$14,IF(AND(L22&lt;$Q22,L22&gt;$S22),$S$14,IF(L22=$U22,$U$14,""))))),"")</f>
        <v/>
      </c>
      <c r="H22" s="1461"/>
      <c r="J22" s="1373" t="str">
        <f>報2!L12</f>
        <v/>
      </c>
      <c r="K22" s="1373" t="str">
        <f>報2!L14</f>
        <v/>
      </c>
      <c r="L22" s="1373" t="str">
        <f>報2!L16</f>
        <v/>
      </c>
      <c r="M22" s="1410"/>
      <c r="O22" s="1407" t="str">
        <f t="shared" ref="O22:V22" si="6">IF($J$11="○",AA44,IF($K$11="○",AA45,IF($L$11="○",AA46,"")))</f>
        <v/>
      </c>
      <c r="P22" s="1407" t="str">
        <f t="shared" si="6"/>
        <v/>
      </c>
      <c r="Q22" s="1407" t="str">
        <f t="shared" si="6"/>
        <v/>
      </c>
      <c r="R22" s="1407" t="str">
        <f t="shared" si="6"/>
        <v/>
      </c>
      <c r="S22" s="1407" t="str">
        <f t="shared" si="6"/>
        <v/>
      </c>
      <c r="T22" s="1407" t="str">
        <f t="shared" si="6"/>
        <v/>
      </c>
      <c r="U22" s="1407" t="str">
        <f t="shared" si="6"/>
        <v/>
      </c>
      <c r="V22" s="1407" t="str">
        <f t="shared" si="6"/>
        <v/>
      </c>
      <c r="W22" s="25"/>
      <c r="Y22" s="796" t="s">
        <v>3340</v>
      </c>
      <c r="Z22" s="1427">
        <v>7</v>
      </c>
      <c r="AA22" s="24" t="s">
        <v>3799</v>
      </c>
      <c r="AB22" s="1431">
        <v>4.7</v>
      </c>
      <c r="AC22" s="24" t="s">
        <v>3799</v>
      </c>
      <c r="AD22" s="1431">
        <v>0</v>
      </c>
      <c r="AE22" s="24" t="s">
        <v>3799</v>
      </c>
      <c r="AF22" s="1431">
        <v>0</v>
      </c>
      <c r="AG22" s="24" t="s">
        <v>3800</v>
      </c>
      <c r="AH22" s="3440"/>
      <c r="AI22" s="3441"/>
    </row>
    <row r="23" spans="2:35" ht="35.25" customHeight="1">
      <c r="B23" s="1077"/>
      <c r="C23" s="1054" t="s">
        <v>3324</v>
      </c>
      <c r="D23" s="1072" t="s">
        <v>3499</v>
      </c>
      <c r="E23" s="1446" t="str">
        <f>IF(AND(J$11="○",$F$6="○"),IF(J23="","",IF(J23=$Q23,$Q$14,IF(J23=$S23,$S$14,IF(J23=$U23,$U$14,"")))),"")</f>
        <v/>
      </c>
      <c r="F23" s="1446" t="str">
        <f>IF(AND(K$11="○",$F$6="○"),IF(K23="","",IF(K23=$Q23,$Q$14,IF(K23=$S23,$S$14,IF(K23=$U23,$U$14,"")))),"")</f>
        <v/>
      </c>
      <c r="G23" s="1446" t="str">
        <f>IF(AND(L$11="○",$F$6="○"),IF(L23="","",IF(L23=$Q23,$Q$14,IF(L23=$S23,$S$14,IF(L23=$U23,$U$14,"")))),"")</f>
        <v/>
      </c>
      <c r="H23" s="1461"/>
      <c r="J23" s="1373" t="str">
        <f>IF(J11="","",報3!$X$24)</f>
        <v/>
      </c>
      <c r="K23" s="1373" t="str">
        <f>IF(K11="","",報3!$X$24)</f>
        <v/>
      </c>
      <c r="L23" s="1373" t="str">
        <f>IF(L11="","",報3!$X$24)</f>
        <v/>
      </c>
      <c r="M23" s="1410"/>
      <c r="Q23" s="1426" t="str">
        <f>AB50</f>
        <v>HV除く1台以上</v>
      </c>
      <c r="R23" s="25"/>
      <c r="S23" s="1426" t="str">
        <f>AD50</f>
        <v>HV含む1台以上</v>
      </c>
      <c r="T23" s="25"/>
      <c r="U23" s="1426">
        <f>AF50</f>
        <v>0</v>
      </c>
      <c r="V23" s="1426" t="str">
        <f>AG50</f>
        <v>台</v>
      </c>
      <c r="W23" s="25"/>
      <c r="Y23" s="796" t="s">
        <v>3508</v>
      </c>
      <c r="Z23" s="1427">
        <v>3</v>
      </c>
      <c r="AA23" s="24" t="s">
        <v>3799</v>
      </c>
      <c r="AB23" s="1431">
        <v>2</v>
      </c>
      <c r="AC23" s="24" t="s">
        <v>3799</v>
      </c>
      <c r="AD23" s="1431">
        <v>0</v>
      </c>
      <c r="AE23" s="24" t="s">
        <v>3799</v>
      </c>
      <c r="AF23" s="1431">
        <v>0</v>
      </c>
      <c r="AG23" s="24" t="s">
        <v>3800</v>
      </c>
      <c r="AH23" s="3440"/>
      <c r="AI23" s="3441"/>
    </row>
    <row r="24" spans="2:35" ht="35.25" customHeight="1">
      <c r="B24" s="1077"/>
      <c r="C24" s="1054" t="s">
        <v>3325</v>
      </c>
      <c r="D24" s="1072" t="s">
        <v>3499</v>
      </c>
      <c r="E24" s="1447"/>
      <c r="F24" s="1447"/>
      <c r="G24" s="1446" t="str">
        <f>IF(AND(L$11="○",F$6="○"),IF('報4-1(1・2号事業者用)'!W12=100,Q$14,IF(AND('報4-1(1・2号事業者用)'!W12&gt;=80,'報4-1(1・2号事業者用)'!W13=100),U$14,S$14)),"")</f>
        <v/>
      </c>
      <c r="H24" s="1461"/>
      <c r="J24" s="1410"/>
      <c r="K24" s="1410"/>
      <c r="M24" s="1410"/>
      <c r="Q24" s="25"/>
      <c r="R24" s="25"/>
      <c r="S24" s="25"/>
      <c r="T24" s="25"/>
      <c r="U24" s="25"/>
      <c r="V24" s="25"/>
      <c r="W24" s="25"/>
      <c r="Y24" s="796" t="s">
        <v>3341</v>
      </c>
      <c r="Z24" s="1427">
        <v>4.4000000000000004</v>
      </c>
      <c r="AA24" s="24" t="s">
        <v>3799</v>
      </c>
      <c r="AB24" s="1431">
        <v>2.9</v>
      </c>
      <c r="AC24" s="24" t="s">
        <v>3799</v>
      </c>
      <c r="AD24" s="1431">
        <v>0</v>
      </c>
      <c r="AE24" s="24" t="s">
        <v>3799</v>
      </c>
      <c r="AF24" s="1431">
        <v>0</v>
      </c>
      <c r="AG24" s="24" t="s">
        <v>3800</v>
      </c>
      <c r="AH24" s="2492"/>
      <c r="AI24" s="2493"/>
    </row>
    <row r="25" spans="2:35" ht="35.25" customHeight="1" thickBot="1">
      <c r="B25" s="1078"/>
      <c r="C25" s="1083" t="s">
        <v>3326</v>
      </c>
      <c r="D25" s="1084" t="s">
        <v>3499</v>
      </c>
      <c r="E25" s="1448"/>
      <c r="F25" s="1448"/>
      <c r="G25" s="1440" t="str">
        <f>IF(AND(L$11="○",F$6="○"),IF(L25="","",IF(L25&gt;=O25,O$14,IF(L25=Q25,Q$14,IF(L25=S25,S$14,IF(L25&lt;S25,U$14,""))))),"")</f>
        <v/>
      </c>
      <c r="H25" s="1462"/>
      <c r="J25" s="1410"/>
      <c r="K25" s="1410"/>
      <c r="L25" s="1373">
        <f>'報4-1(1・2号事業者用)'!W29</f>
        <v>0</v>
      </c>
      <c r="M25" s="1410"/>
      <c r="O25" s="1407">
        <f t="shared" ref="O25:U25" si="7">AA63</f>
        <v>5</v>
      </c>
      <c r="P25" s="1407" t="str">
        <f t="shared" si="7"/>
        <v>項目以上</v>
      </c>
      <c r="Q25" s="1407">
        <f t="shared" si="7"/>
        <v>4</v>
      </c>
      <c r="R25" s="1407" t="str">
        <f t="shared" si="7"/>
        <v>項目</v>
      </c>
      <c r="S25" s="1407">
        <f t="shared" si="7"/>
        <v>3</v>
      </c>
      <c r="T25" s="1407" t="str">
        <f t="shared" si="7"/>
        <v>項目</v>
      </c>
      <c r="U25" s="1407" t="str">
        <f t="shared" si="7"/>
        <v>Ｂの基準未満</v>
      </c>
      <c r="W25" s="25"/>
    </row>
    <row r="26" spans="2:35" ht="19.5" customHeight="1">
      <c r="B26" s="141"/>
      <c r="Y26" s="1469" t="s">
        <v>3509</v>
      </c>
      <c r="Z26" s="1470" t="s">
        <v>3335</v>
      </c>
      <c r="AA26" s="1470"/>
      <c r="AB26" s="1470" t="s">
        <v>3336</v>
      </c>
      <c r="AC26" s="1470"/>
      <c r="AD26" s="1470" t="s">
        <v>3337</v>
      </c>
      <c r="AE26" s="1470"/>
      <c r="AF26" s="1470" t="s">
        <v>3338</v>
      </c>
      <c r="AG26" s="1470"/>
      <c r="AH26" s="1470" t="s">
        <v>3344</v>
      </c>
      <c r="AI26" s="1470"/>
    </row>
    <row r="27" spans="2:35" ht="27" customHeight="1" thickBot="1">
      <c r="B27" s="141" t="s">
        <v>3534</v>
      </c>
      <c r="Y27" s="796" t="s">
        <v>3339</v>
      </c>
      <c r="Z27" s="1427">
        <v>23</v>
      </c>
      <c r="AA27" s="1430" t="s">
        <v>3799</v>
      </c>
      <c r="AB27" s="1427">
        <v>15.3</v>
      </c>
      <c r="AC27" s="1430" t="s">
        <v>3799</v>
      </c>
      <c r="AD27" s="1427">
        <v>0</v>
      </c>
      <c r="AE27" s="1430" t="s">
        <v>3799</v>
      </c>
      <c r="AF27" s="1427">
        <v>0</v>
      </c>
      <c r="AG27" s="24" t="s">
        <v>3800</v>
      </c>
      <c r="AH27" s="3439" t="s">
        <v>3507</v>
      </c>
      <c r="AI27" s="2494"/>
    </row>
    <row r="28" spans="2:35" ht="24.75" customHeight="1">
      <c r="B28" s="3433" t="s">
        <v>3347</v>
      </c>
      <c r="C28" s="3434"/>
      <c r="D28" s="3434"/>
      <c r="E28" s="1076" t="s">
        <v>3331</v>
      </c>
      <c r="F28" s="1076" t="s">
        <v>3332</v>
      </c>
      <c r="G28" s="1076" t="s">
        <v>3333</v>
      </c>
      <c r="H28" s="1079" t="s">
        <v>3348</v>
      </c>
      <c r="Y28" s="796" t="s">
        <v>3340</v>
      </c>
      <c r="Z28" s="1427">
        <v>13.7</v>
      </c>
      <c r="AA28" s="1430" t="s">
        <v>3799</v>
      </c>
      <c r="AB28" s="1427">
        <v>9.1</v>
      </c>
      <c r="AC28" s="1430" t="s">
        <v>3799</v>
      </c>
      <c r="AD28" s="1427">
        <v>0</v>
      </c>
      <c r="AE28" s="1430" t="s">
        <v>3799</v>
      </c>
      <c r="AF28" s="1427">
        <v>0</v>
      </c>
      <c r="AG28" s="24" t="s">
        <v>3800</v>
      </c>
      <c r="AH28" s="3440"/>
      <c r="AI28" s="3441"/>
    </row>
    <row r="29" spans="2:35" ht="24.75" customHeight="1" thickBot="1">
      <c r="B29" s="3435"/>
      <c r="C29" s="3436"/>
      <c r="D29" s="3436"/>
      <c r="E29" s="1080" t="str">
        <f t="shared" ref="E29:G29" si="8">E14</f>
        <v/>
      </c>
      <c r="F29" s="1080" t="str">
        <f t="shared" si="8"/>
        <v/>
      </c>
      <c r="G29" s="1463" t="str">
        <f t="shared" si="8"/>
        <v/>
      </c>
      <c r="H29" s="1081">
        <f>H14</f>
        <v>2027</v>
      </c>
      <c r="J29" s="25" t="s">
        <v>3331</v>
      </c>
      <c r="K29" s="25" t="s">
        <v>3332</v>
      </c>
      <c r="L29" s="25" t="s">
        <v>3333</v>
      </c>
      <c r="M29" s="25" t="s">
        <v>3348</v>
      </c>
      <c r="O29" s="25" t="s">
        <v>3803</v>
      </c>
      <c r="P29" s="25"/>
      <c r="Q29" s="25" t="s">
        <v>3336</v>
      </c>
      <c r="R29" s="25"/>
      <c r="S29" s="25" t="s">
        <v>3337</v>
      </c>
      <c r="T29" s="25"/>
      <c r="U29" s="25" t="s">
        <v>3338</v>
      </c>
      <c r="V29" s="25"/>
      <c r="W29" s="25"/>
      <c r="Y29" s="796" t="s">
        <v>3508</v>
      </c>
      <c r="Z29" s="1427">
        <v>5.9</v>
      </c>
      <c r="AA29" s="1430" t="s">
        <v>3799</v>
      </c>
      <c r="AB29" s="1427">
        <v>3.9</v>
      </c>
      <c r="AC29" s="1430" t="s">
        <v>3799</v>
      </c>
      <c r="AD29" s="1427">
        <v>0</v>
      </c>
      <c r="AE29" s="1430" t="s">
        <v>3799</v>
      </c>
      <c r="AF29" s="1427">
        <v>0</v>
      </c>
      <c r="AG29" s="24" t="s">
        <v>3800</v>
      </c>
      <c r="AH29" s="3440"/>
      <c r="AI29" s="3441"/>
    </row>
    <row r="30" spans="2:35" ht="36" customHeight="1">
      <c r="B30" s="1077" t="s">
        <v>3327</v>
      </c>
      <c r="C30" s="3437" t="s">
        <v>3318</v>
      </c>
      <c r="D30" s="1085" t="s">
        <v>1941</v>
      </c>
      <c r="E30" s="1432"/>
      <c r="F30" s="1432"/>
      <c r="G30" s="1432"/>
      <c r="H30" s="1464" t="str">
        <f>IF(AND(M$11="○",F$7="○"),IF(M30="","",IF(M30&gt;=O30,O$14,IF(AND(M30&lt;O30,M30&gt;=Q30),Q$14,IF(AND(M30&lt;Q30,M30&gt;=S30),S$14,IF(M30&lt;U30,U$14,""))))),"")</f>
        <v/>
      </c>
      <c r="J30" s="1410"/>
      <c r="K30" s="1410"/>
      <c r="L30" s="1410"/>
      <c r="M30" s="1373" t="str">
        <f ca="1">計2!D31</f>
        <v/>
      </c>
      <c r="O30" s="1426">
        <f t="shared" ref="O30:V31" si="9">Z$8</f>
        <v>12.7</v>
      </c>
      <c r="P30" s="1426" t="str">
        <f t="shared" si="9"/>
        <v>％以上</v>
      </c>
      <c r="Q30" s="1426">
        <f t="shared" si="9"/>
        <v>8.5</v>
      </c>
      <c r="R30" s="1426" t="str">
        <f t="shared" si="9"/>
        <v>％以上</v>
      </c>
      <c r="S30" s="1426">
        <f t="shared" si="9"/>
        <v>0</v>
      </c>
      <c r="T30" s="1426" t="str">
        <f t="shared" si="9"/>
        <v>％以上</v>
      </c>
      <c r="U30" s="1426">
        <f t="shared" si="9"/>
        <v>0</v>
      </c>
      <c r="V30" s="1426" t="str">
        <f t="shared" si="9"/>
        <v>％未満</v>
      </c>
      <c r="W30" s="25"/>
      <c r="Y30" s="796" t="s">
        <v>3341</v>
      </c>
      <c r="Z30" s="1427">
        <v>8.6</v>
      </c>
      <c r="AA30" s="1430" t="s">
        <v>3799</v>
      </c>
      <c r="AB30" s="1427">
        <v>5.7</v>
      </c>
      <c r="AC30" s="1430" t="s">
        <v>3799</v>
      </c>
      <c r="AD30" s="1427">
        <v>0</v>
      </c>
      <c r="AE30" s="1430" t="s">
        <v>3799</v>
      </c>
      <c r="AF30" s="1427">
        <v>0</v>
      </c>
      <c r="AG30" s="24" t="s">
        <v>3800</v>
      </c>
      <c r="AH30" s="2492"/>
      <c r="AI30" s="2493"/>
    </row>
    <row r="31" spans="2:35" ht="36" customHeight="1">
      <c r="B31" s="1077"/>
      <c r="C31" s="3438"/>
      <c r="D31" s="1086" t="s">
        <v>344</v>
      </c>
      <c r="E31" s="1435"/>
      <c r="F31" s="1435"/>
      <c r="G31" s="1435"/>
      <c r="H31" s="1464" t="str">
        <f>IF(AND(M$11="○",F$7="○"),IF(M31="","",IF(M31&gt;=O31,O$14,IF(AND(M31&lt;O31,M31&gt;=Q31),Q$14,IF(AND(M31&lt;Q31,M31&gt;=S31),S$14,IF(M31&lt;U31,U$14,""))))),"")</f>
        <v/>
      </c>
      <c r="J31" s="1410"/>
      <c r="K31" s="1410"/>
      <c r="L31" s="1410"/>
      <c r="M31" s="1373" t="str">
        <f ca="1">計2!G31</f>
        <v/>
      </c>
      <c r="O31" s="1426">
        <f t="shared" si="9"/>
        <v>12.7</v>
      </c>
      <c r="P31" s="1426" t="str">
        <f t="shared" si="9"/>
        <v>％以上</v>
      </c>
      <c r="Q31" s="1426">
        <f t="shared" si="9"/>
        <v>8.5</v>
      </c>
      <c r="R31" s="1426" t="str">
        <f t="shared" si="9"/>
        <v>％以上</v>
      </c>
      <c r="S31" s="1426">
        <f t="shared" si="9"/>
        <v>0</v>
      </c>
      <c r="T31" s="1426" t="str">
        <f t="shared" si="9"/>
        <v>％以上</v>
      </c>
      <c r="U31" s="1426">
        <f t="shared" si="9"/>
        <v>0</v>
      </c>
      <c r="V31" s="1426" t="str">
        <f t="shared" si="9"/>
        <v>％未満</v>
      </c>
      <c r="W31" s="25"/>
    </row>
    <row r="32" spans="2:35" ht="36" customHeight="1">
      <c r="B32" s="1077"/>
      <c r="C32" s="1054" t="s">
        <v>3319</v>
      </c>
      <c r="D32" s="1087" t="s">
        <v>3499</v>
      </c>
      <c r="E32" s="1438"/>
      <c r="F32" s="1438"/>
      <c r="G32" s="1438"/>
      <c r="H32" s="1445" t="str">
        <f>IF(AND(M$11="○",F$7="○"),IF(M32=Q32,Q$14,U$14),"")</f>
        <v/>
      </c>
      <c r="J32" s="1410"/>
      <c r="K32" s="1410"/>
      <c r="L32" s="1410"/>
      <c r="M32" s="1373" t="str">
        <f>'計4-2（3号事業者用）'!W12</f>
        <v>－</v>
      </c>
      <c r="Q32" s="1408">
        <f>Z12</f>
        <v>100</v>
      </c>
      <c r="R32" s="1407" t="str">
        <f>AA12</f>
        <v>％</v>
      </c>
      <c r="S32" s="25"/>
      <c r="T32" s="25"/>
      <c r="U32" s="1408">
        <f>AB12</f>
        <v>100</v>
      </c>
      <c r="V32" s="1407" t="str">
        <f>AC12</f>
        <v>％未満</v>
      </c>
      <c r="W32" s="25"/>
      <c r="Y32" s="1469" t="s">
        <v>3510</v>
      </c>
      <c r="Z32" s="1470" t="s">
        <v>3335</v>
      </c>
      <c r="AA32" s="1470"/>
      <c r="AB32" s="1470" t="s">
        <v>3336</v>
      </c>
      <c r="AC32" s="1470"/>
      <c r="AD32" s="1470" t="s">
        <v>3337</v>
      </c>
      <c r="AE32" s="1470"/>
      <c r="AF32" s="1470" t="s">
        <v>3338</v>
      </c>
      <c r="AG32" s="1470"/>
      <c r="AH32" s="1470" t="s">
        <v>3344</v>
      </c>
      <c r="AI32" s="1466"/>
    </row>
    <row r="33" spans="2:35" ht="36" customHeight="1" thickBot="1">
      <c r="B33" s="1077"/>
      <c r="C33" s="1054" t="s">
        <v>3320</v>
      </c>
      <c r="D33" s="1084" t="s">
        <v>3499</v>
      </c>
      <c r="E33" s="1441"/>
      <c r="F33" s="1441"/>
      <c r="G33" s="1441"/>
      <c r="H33" s="1449" t="str">
        <f>IF(AND(M$11="○",F$7="○"),IF(M33="","",IF(M33&gt;=O33,O$14,IF(M33=Q33,Q$14,IF(M33=S33,S$14,IF(M33&lt;S33,U$14,""))))),"")</f>
        <v/>
      </c>
      <c r="J33" s="1410"/>
      <c r="K33" s="1410"/>
      <c r="L33" s="1410"/>
      <c r="M33" s="1373">
        <f>'計4-2（3号事業者用）'!W21</f>
        <v>0</v>
      </c>
      <c r="O33" s="1407">
        <f t="shared" ref="O33:V33" si="10">AB17</f>
        <v>4</v>
      </c>
      <c r="P33" s="1407" t="str">
        <f t="shared" si="10"/>
        <v>項目以上</v>
      </c>
      <c r="Q33" s="1407">
        <f t="shared" si="10"/>
        <v>3</v>
      </c>
      <c r="R33" s="1407" t="str">
        <f t="shared" si="10"/>
        <v>項目</v>
      </c>
      <c r="S33" s="1407">
        <f t="shared" si="10"/>
        <v>2</v>
      </c>
      <c r="T33" s="1407" t="str">
        <f t="shared" si="10"/>
        <v>項目</v>
      </c>
      <c r="U33" s="1407" t="str">
        <f t="shared" si="10"/>
        <v>Ｂの基準未満</v>
      </c>
      <c r="V33" s="1407">
        <f t="shared" si="10"/>
        <v>0</v>
      </c>
      <c r="W33" s="25"/>
      <c r="Y33" s="796" t="s">
        <v>3339</v>
      </c>
      <c r="Z33" s="1427">
        <v>33.1</v>
      </c>
      <c r="AA33" s="24" t="s">
        <v>3799</v>
      </c>
      <c r="AB33" s="1427">
        <v>22.1</v>
      </c>
      <c r="AC33" s="1430" t="s">
        <v>3799</v>
      </c>
      <c r="AD33" s="1427">
        <v>0</v>
      </c>
      <c r="AE33" s="1430" t="s">
        <v>3799</v>
      </c>
      <c r="AF33" s="1427">
        <v>0</v>
      </c>
      <c r="AG33" s="24" t="s">
        <v>3800</v>
      </c>
      <c r="AH33" s="3439" t="s">
        <v>3507</v>
      </c>
      <c r="AI33" s="2617"/>
    </row>
    <row r="34" spans="2:35" ht="36" customHeight="1">
      <c r="B34" s="1075" t="s">
        <v>3328</v>
      </c>
      <c r="C34" s="3437" t="s">
        <v>3321</v>
      </c>
      <c r="D34" s="1082" t="s">
        <v>1941</v>
      </c>
      <c r="E34" s="1443" t="str">
        <f>IF(AND(J$11="○",F$7="○"),IF(J34="","",IF(J34&gt;=O34,O$14,IF(AND(J34&lt;O34,J34&gt;=Q34),Q$14,IF(AND(J34&lt;Q34,J34&gt;=S34),S$14,IF(J34&lt;U34,U$14,""))))),"")</f>
        <v/>
      </c>
      <c r="F34" s="1443" t="str">
        <f>IF(AND(K$11="○",G$7="○"),IF(K34="","",IF(K34&gt;=P34,P$14,IF(AND(K34&lt;P34,K34&gt;=R34),R$14,IF(AND(K34&lt;R34,K34&gt;=T34),T$14,IF(K34&lt;V34,V$14,""))))),"")</f>
        <v/>
      </c>
      <c r="G34" s="1443" t="str">
        <f>IF(AND(L$11="○",H$7="○"),IF(L34="","",IF(L34&gt;=Q34,Q$14,IF(AND(L34&lt;Q34,L34&gt;=S34),S$14,IF(AND(L34&lt;S34,L34&gt;=U34),U$14,IF(L34&lt;#REF!,#REF!,""))))),"")</f>
        <v/>
      </c>
      <c r="H34" s="1433"/>
      <c r="J34" s="1373" t="e">
        <f>報2!G29</f>
        <v>#VALUE!</v>
      </c>
      <c r="K34" s="1373" t="e">
        <f>報2!G31</f>
        <v>#VALUE!</v>
      </c>
      <c r="L34" s="1373" t="e">
        <f>報2!G33</f>
        <v>#VALUE!</v>
      </c>
      <c r="M34" s="1410"/>
      <c r="O34" s="1407" t="str">
        <f t="shared" ref="O34:V34" si="11">IF($J11="○",Z24,IF($K11="○",Z30,IF($L11="○",Z36,"")))</f>
        <v/>
      </c>
      <c r="P34" s="1407" t="str">
        <f t="shared" si="11"/>
        <v/>
      </c>
      <c r="Q34" s="1407" t="str">
        <f t="shared" si="11"/>
        <v/>
      </c>
      <c r="R34" s="1407" t="str">
        <f t="shared" si="11"/>
        <v/>
      </c>
      <c r="S34" s="1407" t="str">
        <f t="shared" si="11"/>
        <v/>
      </c>
      <c r="T34" s="1407" t="str">
        <f t="shared" si="11"/>
        <v/>
      </c>
      <c r="U34" s="1407" t="str">
        <f t="shared" si="11"/>
        <v/>
      </c>
      <c r="V34" s="1407" t="str">
        <f t="shared" si="11"/>
        <v/>
      </c>
      <c r="W34" s="25"/>
      <c r="Y34" s="796" t="s">
        <v>3340</v>
      </c>
      <c r="Z34" s="1427">
        <v>20</v>
      </c>
      <c r="AA34" s="24" t="s">
        <v>3799</v>
      </c>
      <c r="AB34" s="1427">
        <v>13.4</v>
      </c>
      <c r="AC34" s="1430" t="s">
        <v>3799</v>
      </c>
      <c r="AD34" s="1427">
        <v>0</v>
      </c>
      <c r="AE34" s="1430" t="s">
        <v>3799</v>
      </c>
      <c r="AF34" s="1427">
        <v>0</v>
      </c>
      <c r="AG34" s="24" t="s">
        <v>3800</v>
      </c>
      <c r="AH34" s="2546"/>
      <c r="AI34" s="2619"/>
    </row>
    <row r="35" spans="2:35" ht="36" customHeight="1">
      <c r="B35" s="1077"/>
      <c r="C35" s="3438"/>
      <c r="D35" s="1074" t="s">
        <v>344</v>
      </c>
      <c r="E35" s="1444" t="str">
        <f>IF(AND(J$11="○",F$7="○"),IF(J35="","",IF(J35&gt;=O35,O$14,IF(AND(J35&lt;O35,J35&gt;=Q35),Q$14,IF(AND(J35&lt;Q35,J35&gt;=S35),S$14,IF(J35&lt;U35,U$14,""))))),"")</f>
        <v/>
      </c>
      <c r="F35" s="1444" t="str">
        <f>IF(AND(K$11="○",G$7="○"),IF(K35="","",IF(K35&gt;=P35,P$14,IF(AND(K35&lt;P35,K35&gt;=R35),R$14,IF(AND(K35&lt;R35,K35&gt;=T35),T$14,IF(K35&lt;V35,V$14,""))))),"")</f>
        <v/>
      </c>
      <c r="G35" s="1444" t="str">
        <f>IF(AND(L$11="○",H$7="○"),IF(L35="","",IF(L35&gt;=Q35,Q$14,IF(AND(L35&lt;Q35,L35&gt;=S35),S$14,IF(AND(L35&lt;S35,L35&gt;=U35),U$14,IF(L35&lt;#REF!,#REF!,""))))),"")</f>
        <v/>
      </c>
      <c r="H35" s="1436"/>
      <c r="J35" s="1373" t="e">
        <f>報2!G30</f>
        <v>#VALUE!</v>
      </c>
      <c r="K35" s="1373" t="e">
        <f>報2!G32</f>
        <v>#VALUE!</v>
      </c>
      <c r="L35" s="1373" t="e">
        <f>報2!G34</f>
        <v>#VALUE!</v>
      </c>
      <c r="M35" s="1410"/>
      <c r="O35" s="1407" t="str">
        <f>O34</f>
        <v/>
      </c>
      <c r="P35" s="1407" t="str">
        <f t="shared" ref="P35:V35" si="12">P34</f>
        <v/>
      </c>
      <c r="Q35" s="1407" t="str">
        <f t="shared" si="12"/>
        <v/>
      </c>
      <c r="R35" s="1407" t="str">
        <f t="shared" si="12"/>
        <v/>
      </c>
      <c r="S35" s="1407" t="str">
        <f t="shared" si="12"/>
        <v/>
      </c>
      <c r="T35" s="1407" t="str">
        <f t="shared" si="12"/>
        <v/>
      </c>
      <c r="U35" s="1407" t="str">
        <f t="shared" si="12"/>
        <v/>
      </c>
      <c r="V35" s="1407" t="str">
        <f t="shared" si="12"/>
        <v/>
      </c>
      <c r="W35" s="25"/>
      <c r="Y35" s="796" t="s">
        <v>3508</v>
      </c>
      <c r="Z35" s="1427">
        <v>8.8000000000000007</v>
      </c>
      <c r="AA35" s="24" t="s">
        <v>3799</v>
      </c>
      <c r="AB35" s="1427">
        <v>5.9</v>
      </c>
      <c r="AC35" s="1430" t="s">
        <v>3799</v>
      </c>
      <c r="AD35" s="1427">
        <v>0</v>
      </c>
      <c r="AE35" s="1430" t="s">
        <v>3799</v>
      </c>
      <c r="AF35" s="1427">
        <v>0</v>
      </c>
      <c r="AG35" s="24" t="s">
        <v>3800</v>
      </c>
      <c r="AH35" s="2546"/>
      <c r="AI35" s="2619"/>
    </row>
    <row r="36" spans="2:35" ht="36" customHeight="1">
      <c r="B36" s="1077"/>
      <c r="C36" s="1054" t="s">
        <v>3322</v>
      </c>
      <c r="D36" s="1072" t="s">
        <v>3499</v>
      </c>
      <c r="E36" s="1437" t="str">
        <f>IF(AND(J$11="○",$F$7="○"),IF(J36="","",IF(J36&gt;=$O36,$O$14,IF(AND(J36&lt;$O36,J36&gt;=$Q36),$Q$14,IF(AND(J36&lt;$Q36,J36&gt;=$S36),$S$14,IF(J36&lt;$U36,$U$14,""))))),"")</f>
        <v/>
      </c>
      <c r="F36" s="1437" t="str">
        <f>IF(AND(K$11="○",$F$7="○"),IF(K36="","",IF(K36&gt;=$O36,$O$14,IF(AND(K36&lt;$O36,K36&gt;=$Q36),$Q$14,IF(AND(K36&lt;$Q36,K36&gt;=$S36),$S$14,IF(K36&lt;$U36,$U$14,""))))),"")</f>
        <v/>
      </c>
      <c r="G36" s="1437" t="str">
        <f>IF(AND(L$11="○",$F$7="○"),IF(L36="","",IF(L36&gt;=$O36,$O$14,IF(AND(L36&lt;$O36,L36&gt;=$Q36),$Q$14,IF(AND(L36&lt;$Q36,L36&gt;=$S36),$S$14,IF(L36&lt;$U36,$U$14,""))))),"")</f>
        <v/>
      </c>
      <c r="H36" s="1439"/>
      <c r="J36" s="1373" t="e">
        <f>報2!J30</f>
        <v>#VALUE!</v>
      </c>
      <c r="K36" s="1373" t="e">
        <f>報2!J32</f>
        <v>#VALUE!</v>
      </c>
      <c r="L36" s="1373" t="e">
        <f>報2!J34</f>
        <v>#VALUE!</v>
      </c>
      <c r="M36" s="1410"/>
      <c r="O36" s="1426">
        <f>Z40</f>
        <v>1.5</v>
      </c>
      <c r="P36" s="1426" t="str">
        <f t="shared" ref="P36:V36" si="13">AA40</f>
        <v>％以上</v>
      </c>
      <c r="Q36" s="1426">
        <f t="shared" si="13"/>
        <v>1</v>
      </c>
      <c r="R36" s="1426" t="str">
        <f t="shared" si="13"/>
        <v>％以上</v>
      </c>
      <c r="S36" s="1426">
        <f t="shared" si="13"/>
        <v>0</v>
      </c>
      <c r="T36" s="1426" t="str">
        <f t="shared" si="13"/>
        <v>％以上</v>
      </c>
      <c r="U36" s="1426">
        <f t="shared" si="13"/>
        <v>0</v>
      </c>
      <c r="V36" s="1426" t="str">
        <f t="shared" si="13"/>
        <v>％未満</v>
      </c>
      <c r="W36" s="25"/>
      <c r="Y36" s="796" t="s">
        <v>3341</v>
      </c>
      <c r="Z36" s="1427">
        <v>12.7</v>
      </c>
      <c r="AA36" s="24" t="s">
        <v>3799</v>
      </c>
      <c r="AB36" s="1427">
        <v>8.5</v>
      </c>
      <c r="AC36" s="1430" t="s">
        <v>3799</v>
      </c>
      <c r="AD36" s="1427">
        <v>0</v>
      </c>
      <c r="AE36" s="1430" t="s">
        <v>3799</v>
      </c>
      <c r="AF36" s="1427">
        <v>0</v>
      </c>
      <c r="AG36" s="24" t="s">
        <v>3800</v>
      </c>
      <c r="AH36" s="2547"/>
      <c r="AI36" s="2621"/>
    </row>
    <row r="37" spans="2:35" ht="36" customHeight="1">
      <c r="B37" s="1077"/>
      <c r="C37" s="1054" t="s">
        <v>3535</v>
      </c>
      <c r="D37" s="1072" t="s">
        <v>3499</v>
      </c>
      <c r="E37" s="1446" t="str">
        <f>IF(AND(J$11="○",$F$7="○"),IF(J37="","",IF(J37&gt;=$O37,$O$14,IF(AND(J37&lt;$O37,J37&gt;=$Q37),$Q$14,IF(AND(J37&lt;$Q37,報3!$O25&gt;=$S37),$S$14,IF(報3!$O25=$U37,$U$14,""))))),"")</f>
        <v/>
      </c>
      <c r="F37" s="1446" t="str">
        <f>IF(AND(K$11="○",$F$7="○"),IF(K37="","",IF(K37&gt;=$O37,$O$14,IF(AND(K37&lt;$O37,K37&gt;=$Q37),$Q$14,IF(AND(K37&lt;$Q37,報3!$O25&gt;=$S37),$S$14,IF(報3!$O25=$U37,$U$14,""))))),"")</f>
        <v/>
      </c>
      <c r="G37" s="1446" t="str">
        <f>IF(AND(L$11="○",$F$7="○"),IF(L37="","",IF(L37&gt;=$O37,$O$14,IF(AND(L37&lt;$O37,L37&gt;=$Q37),$Q$14,IF(AND(L37&lt;$Q37,報3!$O25&gt;=$S37),$S$14,IF(報3!$O25=$U37,$U$14,""))))),"")</f>
        <v/>
      </c>
      <c r="H37" s="1439"/>
      <c r="J37" s="1373" t="str">
        <f>IF(J11="","",報3!$P$22)</f>
        <v/>
      </c>
      <c r="K37" s="1373" t="str">
        <f>IF(K11="","",報3!$P$22)</f>
        <v/>
      </c>
      <c r="L37" s="1373" t="str">
        <f>IF(L11="","",報3!$P$22)</f>
        <v/>
      </c>
      <c r="M37" s="1410"/>
      <c r="O37" s="1407" t="str">
        <f t="shared" ref="O37:V37" si="14">IF($J$11="○",AB53,IF($K$11="○",AB54,IF($L$11="○",AB55,"")))</f>
        <v/>
      </c>
      <c r="P37" s="1407" t="str">
        <f t="shared" si="14"/>
        <v/>
      </c>
      <c r="Q37" s="1407" t="str">
        <f t="shared" si="14"/>
        <v/>
      </c>
      <c r="R37" s="1407" t="str">
        <f t="shared" si="14"/>
        <v/>
      </c>
      <c r="S37" s="1407" t="str">
        <f t="shared" si="14"/>
        <v/>
      </c>
      <c r="T37" s="1407" t="str">
        <f t="shared" si="14"/>
        <v/>
      </c>
      <c r="U37" s="1407" t="str">
        <f t="shared" si="14"/>
        <v/>
      </c>
      <c r="V37" s="1407" t="str">
        <f t="shared" si="14"/>
        <v/>
      </c>
      <c r="W37" s="25"/>
    </row>
    <row r="38" spans="2:35" ht="36" customHeight="1">
      <c r="B38" s="1077"/>
      <c r="C38" s="1054" t="s">
        <v>3325</v>
      </c>
      <c r="D38" s="1087" t="s">
        <v>3499</v>
      </c>
      <c r="E38" s="1450"/>
      <c r="F38" s="1450"/>
      <c r="G38" s="1437" t="str">
        <f>IF(AND(L$11="○",F$7="○"),IF(L38=Q38,Q$14,U$14),"")</f>
        <v/>
      </c>
      <c r="H38" s="1439"/>
      <c r="J38" s="1410"/>
      <c r="K38" s="1410"/>
      <c r="L38" s="1373" t="str">
        <f>'報4-2（3号事業者用）'!W13</f>
        <v>－</v>
      </c>
      <c r="M38" s="1410"/>
      <c r="Q38" s="1408">
        <f>Z12</f>
        <v>100</v>
      </c>
      <c r="R38" s="1407" t="str">
        <f>AA12</f>
        <v>％</v>
      </c>
      <c r="S38" s="25"/>
      <c r="T38" s="25"/>
      <c r="U38" s="1408">
        <f>AB12</f>
        <v>100</v>
      </c>
      <c r="V38" s="1407" t="str">
        <f>AC12</f>
        <v>％未満</v>
      </c>
      <c r="W38" s="25"/>
      <c r="Y38" t="s">
        <v>3511</v>
      </c>
    </row>
    <row r="39" spans="2:35" ht="36" customHeight="1" thickBot="1">
      <c r="B39" s="1078"/>
      <c r="C39" s="1083" t="s">
        <v>3326</v>
      </c>
      <c r="D39" s="1084" t="s">
        <v>3499</v>
      </c>
      <c r="E39" s="1448"/>
      <c r="F39" s="1448"/>
      <c r="G39" s="1440" t="str">
        <f>IF(AND(L$11="○",F$7="○"),IF(L39="","",IF(L39&gt;=O39,O$14,IF(L39=Q39,Q$14,IF(L39=S39,S$14,IF(L39&lt;S39,U$14,""))))),"")</f>
        <v/>
      </c>
      <c r="H39" s="1442"/>
      <c r="J39" s="1410"/>
      <c r="K39" s="1410"/>
      <c r="L39" s="1373">
        <f>'報4-2（3号事業者用）'!W21</f>
        <v>0</v>
      </c>
      <c r="M39" s="1410"/>
      <c r="O39" s="1407">
        <f t="shared" ref="O39:U39" si="15">AB17</f>
        <v>4</v>
      </c>
      <c r="P39" s="1407" t="str">
        <f t="shared" si="15"/>
        <v>項目以上</v>
      </c>
      <c r="Q39" s="1407">
        <f t="shared" si="15"/>
        <v>3</v>
      </c>
      <c r="R39" s="1407" t="str">
        <f t="shared" si="15"/>
        <v>項目</v>
      </c>
      <c r="S39" s="1407">
        <f t="shared" si="15"/>
        <v>2</v>
      </c>
      <c r="T39" s="1407" t="str">
        <f t="shared" si="15"/>
        <v>項目</v>
      </c>
      <c r="U39" s="1407" t="str">
        <f t="shared" si="15"/>
        <v>Ｂの基準未満</v>
      </c>
      <c r="W39" s="25"/>
      <c r="Y39" s="1469" t="s">
        <v>3330</v>
      </c>
      <c r="Z39" s="1470" t="s">
        <v>3335</v>
      </c>
      <c r="AA39" s="1470"/>
      <c r="AB39" s="1470" t="s">
        <v>3336</v>
      </c>
      <c r="AC39" s="1470"/>
      <c r="AD39" s="1470" t="s">
        <v>3337</v>
      </c>
      <c r="AE39" s="1470"/>
      <c r="AF39" s="1470" t="s">
        <v>3338</v>
      </c>
      <c r="AG39" s="1470"/>
      <c r="AH39" s="1470" t="s">
        <v>3344</v>
      </c>
      <c r="AI39" s="1470"/>
    </row>
    <row r="40" spans="2:35" ht="27" customHeight="1">
      <c r="Y40" s="796" t="s">
        <v>3345</v>
      </c>
      <c r="Z40" s="1427">
        <v>1.5</v>
      </c>
      <c r="AA40" s="24" t="s">
        <v>3810</v>
      </c>
      <c r="AB40" s="1427">
        <v>1</v>
      </c>
      <c r="AC40" s="24" t="s">
        <v>3810</v>
      </c>
      <c r="AD40" s="1427">
        <v>0</v>
      </c>
      <c r="AE40" s="24" t="s">
        <v>3810</v>
      </c>
      <c r="AF40" s="1427">
        <v>0</v>
      </c>
      <c r="AG40" s="24" t="s">
        <v>3811</v>
      </c>
      <c r="AH40" s="3442" t="s">
        <v>3512</v>
      </c>
      <c r="AI40" s="2405"/>
    </row>
    <row r="41" spans="2:35" ht="27" customHeight="1"/>
    <row r="42" spans="2:35" ht="27" customHeight="1">
      <c r="Y42" t="s">
        <v>3513</v>
      </c>
    </row>
    <row r="43" spans="2:35" ht="27" customHeight="1">
      <c r="Y43" s="1471" t="s">
        <v>3330</v>
      </c>
      <c r="Z43" s="1472"/>
      <c r="AA43" s="1470" t="s">
        <v>3335</v>
      </c>
      <c r="AB43" s="1470"/>
      <c r="AC43" s="1470" t="s">
        <v>3336</v>
      </c>
      <c r="AD43" s="1470"/>
      <c r="AE43" s="1470" t="s">
        <v>3337</v>
      </c>
      <c r="AF43" s="1470"/>
      <c r="AG43" s="1470" t="s">
        <v>3338</v>
      </c>
      <c r="AH43" s="1470"/>
    </row>
    <row r="44" spans="2:35" ht="27" customHeight="1">
      <c r="Y44" s="794" t="s">
        <v>3503</v>
      </c>
      <c r="Z44" s="796" t="s">
        <v>3514</v>
      </c>
      <c r="AA44" s="1427">
        <v>41.7</v>
      </c>
      <c r="AB44" s="24" t="s">
        <v>3819</v>
      </c>
      <c r="AC44" s="1427">
        <v>27.8</v>
      </c>
      <c r="AD44" s="24" t="s">
        <v>3819</v>
      </c>
      <c r="AE44" s="1427">
        <v>0</v>
      </c>
      <c r="AF44" s="24" t="s">
        <v>3820</v>
      </c>
      <c r="AG44" s="1427">
        <v>0</v>
      </c>
      <c r="AH44" s="24" t="s">
        <v>306</v>
      </c>
    </row>
    <row r="45" spans="2:35" ht="27" customHeight="1">
      <c r="Y45" s="1409"/>
      <c r="Z45" s="796" t="s">
        <v>3515</v>
      </c>
      <c r="AA45" s="1427">
        <v>44.9</v>
      </c>
      <c r="AB45" s="24" t="s">
        <v>3819</v>
      </c>
      <c r="AC45" s="1427">
        <v>29.9</v>
      </c>
      <c r="AD45" s="24" t="s">
        <v>3819</v>
      </c>
      <c r="AE45" s="1427">
        <v>0</v>
      </c>
      <c r="AF45" s="24" t="s">
        <v>3820</v>
      </c>
      <c r="AG45" s="1427">
        <v>0</v>
      </c>
      <c r="AH45" s="24" t="s">
        <v>306</v>
      </c>
    </row>
    <row r="46" spans="2:35" ht="27" customHeight="1">
      <c r="Y46" s="1073"/>
      <c r="Z46" s="796" t="s">
        <v>3516</v>
      </c>
      <c r="AA46" s="1427">
        <v>47.9</v>
      </c>
      <c r="AB46" s="24" t="s">
        <v>3819</v>
      </c>
      <c r="AC46" s="1427">
        <v>31.9</v>
      </c>
      <c r="AD46" s="24" t="s">
        <v>3819</v>
      </c>
      <c r="AE46" s="1427">
        <v>0</v>
      </c>
      <c r="AF46" s="24" t="s">
        <v>3820</v>
      </c>
      <c r="AG46" s="1427">
        <v>0</v>
      </c>
      <c r="AH46" s="24" t="s">
        <v>306</v>
      </c>
    </row>
    <row r="47" spans="2:35" ht="27.75" customHeight="1"/>
    <row r="48" spans="2:35" ht="27.75" customHeight="1">
      <c r="Y48" t="s">
        <v>3517</v>
      </c>
    </row>
    <row r="49" spans="25:35" ht="27.75" customHeight="1">
      <c r="Y49" s="1471" t="s">
        <v>3330</v>
      </c>
      <c r="Z49" s="1472"/>
      <c r="AA49" s="1472"/>
      <c r="AB49" s="1470" t="s">
        <v>3336</v>
      </c>
      <c r="AC49" s="1470"/>
      <c r="AD49" s="1470" t="s">
        <v>3337</v>
      </c>
      <c r="AE49" s="1470"/>
      <c r="AF49" s="1470" t="s">
        <v>3338</v>
      </c>
      <c r="AG49" s="1470"/>
    </row>
    <row r="50" spans="25:35" ht="39.75" customHeight="1">
      <c r="Y50" s="796" t="s">
        <v>3503</v>
      </c>
      <c r="Z50" s="3442" t="s">
        <v>3518</v>
      </c>
      <c r="AA50" s="2405"/>
      <c r="AB50" s="1423" t="s">
        <v>3814</v>
      </c>
      <c r="AC50" s="1423"/>
      <c r="AD50" s="1423" t="s">
        <v>3812</v>
      </c>
      <c r="AE50" s="1423"/>
      <c r="AF50" s="1451">
        <v>0</v>
      </c>
      <c r="AG50" s="24" t="s">
        <v>3813</v>
      </c>
    </row>
    <row r="51" spans="25:35" ht="27.75" customHeight="1"/>
    <row r="52" spans="25:35" ht="27.75" customHeight="1">
      <c r="Y52" s="1471" t="s">
        <v>3330</v>
      </c>
      <c r="Z52" s="1472"/>
      <c r="AA52" s="1472"/>
      <c r="AB52" s="1470" t="s">
        <v>3335</v>
      </c>
      <c r="AC52" s="1470"/>
      <c r="AD52" s="1470" t="s">
        <v>3336</v>
      </c>
      <c r="AE52" s="1470"/>
      <c r="AF52" s="1470" t="s">
        <v>3337</v>
      </c>
      <c r="AG52" s="1470"/>
      <c r="AH52" s="1470" t="s">
        <v>3338</v>
      </c>
      <c r="AI52" s="1470"/>
    </row>
    <row r="53" spans="25:35" ht="27.75" customHeight="1">
      <c r="Y53" s="794" t="s">
        <v>3502</v>
      </c>
      <c r="Z53" s="3443" t="s">
        <v>3518</v>
      </c>
      <c r="AA53" s="796" t="s">
        <v>3514</v>
      </c>
      <c r="AB53" s="1427">
        <v>49.5</v>
      </c>
      <c r="AC53" s="24" t="s">
        <v>3810</v>
      </c>
      <c r="AD53" s="1427">
        <v>33</v>
      </c>
      <c r="AE53" s="24" t="s">
        <v>3810</v>
      </c>
      <c r="AF53" s="1451">
        <v>1</v>
      </c>
      <c r="AG53" s="24" t="s">
        <v>3821</v>
      </c>
      <c r="AH53" s="1451">
        <v>0</v>
      </c>
      <c r="AI53" s="24" t="s">
        <v>3813</v>
      </c>
    </row>
    <row r="54" spans="25:35" ht="27.75" customHeight="1">
      <c r="Y54" s="1409"/>
      <c r="Z54" s="3444"/>
      <c r="AA54" s="796" t="s">
        <v>3515</v>
      </c>
      <c r="AB54" s="1427">
        <v>56.1</v>
      </c>
      <c r="AC54" s="24" t="s">
        <v>3810</v>
      </c>
      <c r="AD54" s="1427">
        <v>37.4</v>
      </c>
      <c r="AE54" s="24" t="s">
        <v>3810</v>
      </c>
      <c r="AF54" s="1451">
        <v>1</v>
      </c>
      <c r="AG54" s="24" t="s">
        <v>3821</v>
      </c>
      <c r="AH54" s="1451">
        <v>0</v>
      </c>
      <c r="AI54" s="24" t="s">
        <v>3813</v>
      </c>
    </row>
    <row r="55" spans="25:35" ht="27.75" customHeight="1">
      <c r="Y55" s="1073"/>
      <c r="Z55" s="2444"/>
      <c r="AA55" s="796" t="s">
        <v>3516</v>
      </c>
      <c r="AB55" s="1427">
        <v>62.7</v>
      </c>
      <c r="AC55" s="24" t="s">
        <v>3810</v>
      </c>
      <c r="AD55" s="1427">
        <v>41.8</v>
      </c>
      <c r="AE55" s="24" t="s">
        <v>3810</v>
      </c>
      <c r="AF55" s="1451">
        <v>1</v>
      </c>
      <c r="AG55" s="24" t="s">
        <v>3821</v>
      </c>
      <c r="AH55" s="1451">
        <v>0</v>
      </c>
      <c r="AI55" s="24" t="s">
        <v>3813</v>
      </c>
    </row>
    <row r="56" spans="25:35" ht="27.75" customHeight="1"/>
    <row r="57" spans="25:35" ht="27.75" customHeight="1">
      <c r="Y57" t="s">
        <v>3519</v>
      </c>
    </row>
    <row r="58" spans="25:35" ht="27.75" customHeight="1">
      <c r="Y58" s="1469" t="s">
        <v>3330</v>
      </c>
      <c r="Z58" s="1470" t="s">
        <v>3336</v>
      </c>
      <c r="AA58" s="1470"/>
      <c r="AB58" s="1470" t="s">
        <v>3337</v>
      </c>
      <c r="AC58" s="1470"/>
      <c r="AD58" s="1470" t="s">
        <v>3338</v>
      </c>
      <c r="AE58" s="1470"/>
      <c r="AF58" s="1470" t="s">
        <v>3344</v>
      </c>
      <c r="AG58" s="1470"/>
    </row>
    <row r="59" spans="25:35" ht="43.5" customHeight="1">
      <c r="Y59" s="796" t="s">
        <v>3345</v>
      </c>
      <c r="Z59" s="1423" t="s">
        <v>3815</v>
      </c>
      <c r="AA59" s="1423"/>
      <c r="AB59" s="1452" t="s">
        <v>3816</v>
      </c>
      <c r="AC59" s="1452"/>
      <c r="AD59" s="1423" t="s">
        <v>3817</v>
      </c>
      <c r="AE59" s="1423"/>
      <c r="AF59" s="1423" t="s">
        <v>3346</v>
      </c>
      <c r="AG59" s="1423"/>
    </row>
    <row r="60" spans="25:35" ht="27.75" customHeight="1"/>
    <row r="61" spans="25:35" ht="27.75" customHeight="1">
      <c r="Y61" t="s">
        <v>3520</v>
      </c>
    </row>
    <row r="62" spans="25:35" ht="27" customHeight="1">
      <c r="Y62" s="1471" t="s">
        <v>3330</v>
      </c>
      <c r="Z62" s="1472"/>
      <c r="AA62" s="1466" t="s">
        <v>3335</v>
      </c>
      <c r="AB62" s="1466"/>
      <c r="AC62" s="1466" t="s">
        <v>3336</v>
      </c>
      <c r="AD62" s="1466"/>
      <c r="AE62" s="1466" t="s">
        <v>3337</v>
      </c>
      <c r="AF62" s="1466"/>
      <c r="AG62" s="1466" t="s">
        <v>3338</v>
      </c>
      <c r="AH62" s="1466"/>
    </row>
    <row r="63" spans="25:35" ht="42.75" customHeight="1">
      <c r="Y63" s="796" t="s">
        <v>3503</v>
      </c>
      <c r="Z63" s="3443" t="s">
        <v>3522</v>
      </c>
      <c r="AA63" s="1451">
        <v>5</v>
      </c>
      <c r="AB63" s="24" t="s">
        <v>3801</v>
      </c>
      <c r="AC63" s="1451">
        <v>4</v>
      </c>
      <c r="AD63" s="24" t="s">
        <v>3802</v>
      </c>
      <c r="AE63" s="1451">
        <v>3</v>
      </c>
      <c r="AF63" s="24" t="s">
        <v>3802</v>
      </c>
      <c r="AG63" s="1422" t="s">
        <v>3504</v>
      </c>
      <c r="AH63" s="1422"/>
    </row>
    <row r="64" spans="25:35" ht="42.75" customHeight="1">
      <c r="Y64" s="796" t="s">
        <v>3521</v>
      </c>
      <c r="Z64" s="2444"/>
      <c r="AA64" s="1451">
        <v>4</v>
      </c>
      <c r="AB64" s="24" t="s">
        <v>3801</v>
      </c>
      <c r="AC64" s="1451">
        <v>3</v>
      </c>
      <c r="AD64" s="24" t="s">
        <v>3802</v>
      </c>
      <c r="AE64" s="1451">
        <v>2</v>
      </c>
      <c r="AF64" s="24" t="s">
        <v>3802</v>
      </c>
      <c r="AG64" s="1422" t="s">
        <v>3504</v>
      </c>
      <c r="AH64" s="1422"/>
    </row>
    <row r="65" ht="27" customHeight="1"/>
    <row r="66" ht="27" customHeight="1"/>
    <row r="67" ht="27.75" customHeight="1"/>
    <row r="68" ht="27.75" customHeight="1"/>
    <row r="69" ht="27.75" customHeight="1"/>
  </sheetData>
  <sheetProtection algorithmName="SHA-512" hashValue="84kEHCxx1lGeJWScfsj/224pXXiMcKQgoY/cmr4s7+1y4ggUkWEnj824RdM9H1WmBfUo+taMsim5NbKj6QhYkw==" saltValue="TD9a4bAj4gblKFtpEw1gbA==" spinCount="100000" sheet="1" formatCells="0"/>
  <mergeCells count="18">
    <mergeCell ref="Z63:Z64"/>
    <mergeCell ref="E5:F5"/>
    <mergeCell ref="G5:H5"/>
    <mergeCell ref="G6:H6"/>
    <mergeCell ref="G7:H7"/>
    <mergeCell ref="Z16:AA17"/>
    <mergeCell ref="AH21:AI24"/>
    <mergeCell ref="AH27:AI30"/>
    <mergeCell ref="AH40:AI40"/>
    <mergeCell ref="Z53:Z55"/>
    <mergeCell ref="Z50:AA50"/>
    <mergeCell ref="AH33:AI36"/>
    <mergeCell ref="B13:D14"/>
    <mergeCell ref="C30:C31"/>
    <mergeCell ref="C34:C35"/>
    <mergeCell ref="B28:D29"/>
    <mergeCell ref="C15:C16"/>
    <mergeCell ref="C19:C20"/>
  </mergeCells>
  <phoneticPr fontId="34"/>
  <conditionalFormatting sqref="B13:H25">
    <cfRule type="expression" dxfId="5" priority="2">
      <formula>$F$6=""</formula>
    </cfRule>
  </conditionalFormatting>
  <conditionalFormatting sqref="B28:H39">
    <cfRule type="expression" dxfId="4" priority="1">
      <formula>$F$7=""</formula>
    </cfRule>
  </conditionalFormatting>
  <conditionalFormatting sqref="E13:E25 E28:E39">
    <cfRule type="expression" dxfId="3" priority="54">
      <formula>$J$11=""</formula>
    </cfRule>
  </conditionalFormatting>
  <conditionalFormatting sqref="F13:F25 F28:F39">
    <cfRule type="expression" dxfId="2" priority="48">
      <formula>$K$11=""</formula>
    </cfRule>
  </conditionalFormatting>
  <conditionalFormatting sqref="G13:G25 G28:G39">
    <cfRule type="expression" dxfId="1" priority="50">
      <formula>$L$11=""</formula>
    </cfRule>
  </conditionalFormatting>
  <conditionalFormatting sqref="H13:H25 H28:H39">
    <cfRule type="expression" dxfId="0" priority="52">
      <formula>$M$11=""</formula>
    </cfRule>
  </conditionalFormatting>
  <printOptions horizontalCentered="1"/>
  <pageMargins left="0.70866141732283472" right="0.70866141732283472" top="0.74803149606299213" bottom="0.74803149606299213" header="0.31496062992125984" footer="0.31496062992125984"/>
  <pageSetup paperSize="9" scale="7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10">
    <tabColor theme="0" tint="-0.499984740745262"/>
  </sheetPr>
  <dimension ref="A1:T44"/>
  <sheetViews>
    <sheetView workbookViewId="0">
      <selection activeCell="J5" sqref="J5"/>
    </sheetView>
  </sheetViews>
  <sheetFormatPr defaultColWidth="8.875" defaultRowHeight="13.5"/>
  <cols>
    <col min="1" max="1" width="7.125" customWidth="1"/>
    <col min="2" max="2" width="15.5" customWidth="1"/>
    <col min="3" max="3" width="11.875" customWidth="1"/>
    <col min="4" max="7" width="13.25" customWidth="1"/>
    <col min="8" max="8" width="2.75" customWidth="1"/>
    <col min="9" max="10" width="18.25" customWidth="1"/>
    <col min="11" max="14" width="10.5" customWidth="1"/>
    <col min="15" max="16" width="10.125" customWidth="1"/>
    <col min="17" max="20" width="10.5" customWidth="1"/>
  </cols>
  <sheetData>
    <row r="1" spans="1:20" ht="14.25" thickBot="1">
      <c r="B1" t="str">
        <f ca="1">RIGHT(CELL("filename",A1),LEN(CELL("filename",A1))-FIND("]",CELL("filename",A1)))</f>
        <v>参照元個別</v>
      </c>
      <c r="C1" s="545"/>
    </row>
    <row r="2" spans="1:20">
      <c r="B2" s="546"/>
      <c r="C2" s="546"/>
      <c r="I2" s="524" t="s">
        <v>2661</v>
      </c>
      <c r="O2" s="524" t="s">
        <v>2661</v>
      </c>
    </row>
    <row r="3" spans="1:20">
      <c r="B3" s="1402"/>
      <c r="C3" s="1403"/>
      <c r="E3" t="s">
        <v>3770</v>
      </c>
      <c r="I3" t="s">
        <v>2662</v>
      </c>
      <c r="O3" t="s">
        <v>2662</v>
      </c>
    </row>
    <row r="4" spans="1:20" ht="24">
      <c r="A4" s="1404" t="s">
        <v>2657</v>
      </c>
      <c r="B4" s="1404" t="s">
        <v>2658</v>
      </c>
      <c r="C4" s="1405" t="s">
        <v>2659</v>
      </c>
      <c r="D4" s="1405" t="s">
        <v>3775</v>
      </c>
      <c r="E4" s="1405" t="s">
        <v>3776</v>
      </c>
      <c r="F4" s="1405" t="s">
        <v>3777</v>
      </c>
      <c r="G4" s="1405" t="s">
        <v>3778</v>
      </c>
      <c r="I4" s="1399" t="s">
        <v>3772</v>
      </c>
      <c r="J4" s="403" t="s">
        <v>3771</v>
      </c>
      <c r="K4" s="1398" t="s">
        <v>3774</v>
      </c>
      <c r="L4" s="403" t="s">
        <v>2639</v>
      </c>
      <c r="M4" s="403" t="s">
        <v>2635</v>
      </c>
      <c r="N4" s="403" t="s">
        <v>2636</v>
      </c>
      <c r="O4" s="1400" t="s">
        <v>2659</v>
      </c>
      <c r="P4" s="403" t="s">
        <v>3773</v>
      </c>
      <c r="Q4" s="1398" t="s">
        <v>2638</v>
      </c>
      <c r="R4" s="403" t="s">
        <v>2639</v>
      </c>
      <c r="S4" s="403" t="s">
        <v>2635</v>
      </c>
      <c r="T4" s="403" t="s">
        <v>2636</v>
      </c>
    </row>
    <row r="5" spans="1:20" ht="24">
      <c r="A5">
        <v>1</v>
      </c>
      <c r="B5" t="str">
        <f>'使用量_1,2'!$P$28</f>
        <v>事業所名を入力1</v>
      </c>
      <c r="C5" s="523">
        <f ca="1">'使用量_1,2'!$P$146</f>
        <v>0</v>
      </c>
      <c r="D5" s="523" t="str">
        <f ca="1">IF('使用量_1,2'!$P$147=0,"",'使用量_1,2'!$P$147)</f>
        <v/>
      </c>
      <c r="E5" s="523" t="str">
        <f ca="1">IF('使用量_1,2'!$P$149=0,"",'使用量_1,2'!$P$149)</f>
        <v/>
      </c>
      <c r="F5" s="523" t="str">
        <f ca="1">'使用量_1,2'!$P$154</f>
        <v/>
      </c>
      <c r="G5" s="523" t="str">
        <f>'使用量_1,2'!$P$153&amp;""</f>
        <v>　</v>
      </c>
      <c r="I5" s="1397" t="str">
        <f t="shared" ref="I5:I44" si="0">B5</f>
        <v>事業所名を入力1</v>
      </c>
      <c r="J5" t="str">
        <f>報6!D6</f>
        <v>事業所名を入力1</v>
      </c>
      <c r="K5" t="str">
        <f ca="1">_xlfn.FORMULATEXT(J5)</f>
        <v>=報6!D6</v>
      </c>
      <c r="L5" s="140" t="str">
        <f t="shared" ref="L5:L44" ca="1" si="1">"="&amp;$B$1&amp;"!"&amp;CELL("address",I5)</f>
        <v>=参照元個別!$I$5</v>
      </c>
      <c r="M5" t="str">
        <f ca="1">LEFT(RIGHT(K5,LEN(K5)-1),FIND("!",RIGHT(K5,LEN(K5)-1))-1)</f>
        <v>報6</v>
      </c>
      <c r="N5" t="str">
        <f ca="1">RIGHT(K5,LEN(K5)-FIND("!",K5))</f>
        <v>D6</v>
      </c>
      <c r="O5" s="1401" t="str">
        <f t="shared" ref="O5:O44" ca="1" si="2">IF(C5=0,"",C5)</f>
        <v/>
      </c>
      <c r="P5" s="523" t="str">
        <f ca="1">報6!H8</f>
        <v/>
      </c>
      <c r="Q5" t="str">
        <f ca="1">_xlfn.FORMULATEXT(P5)</f>
        <v>=報6!H8</v>
      </c>
      <c r="R5" s="140" t="str">
        <f t="shared" ref="R5:R44" ca="1" si="3">"="&amp;$B$1&amp;"!"&amp;CELL("address",O5)</f>
        <v>=参照元個別!$O$5</v>
      </c>
      <c r="S5" t="str">
        <f ca="1">LEFT(RIGHT(Q5,LEN(Q5)-1),FIND("!",RIGHT(Q5,LEN(Q5)-1))-1)</f>
        <v>報6</v>
      </c>
      <c r="T5" t="str">
        <f ca="1">RIGHT(Q5,LEN(Q5)-FIND("!",Q5))</f>
        <v>H8</v>
      </c>
    </row>
    <row r="6" spans="1:20" ht="24">
      <c r="A6">
        <v>2</v>
      </c>
      <c r="B6" t="str">
        <f>'使用量_1,2'!$Q$28</f>
        <v>事業所名を入力2</v>
      </c>
      <c r="C6" s="523">
        <f ca="1">'使用量_1,2'!$Q$146</f>
        <v>0</v>
      </c>
      <c r="D6" s="523" t="str">
        <f ca="1">IF('使用量_1,2'!$Q$147=0,"",'使用量_1,2'!$Q$147)</f>
        <v/>
      </c>
      <c r="E6" s="523" t="str">
        <f ca="1">IF('使用量_1,2'!$Q$149=0,"",'使用量_1,2'!$Q$149)</f>
        <v/>
      </c>
      <c r="F6" s="523" t="str">
        <f ca="1">'使用量_1,2'!$Q$154</f>
        <v/>
      </c>
      <c r="G6" s="523" t="str">
        <f>'使用量_1,2'!$Q$153&amp;""</f>
        <v>　</v>
      </c>
      <c r="I6" s="1396" t="str">
        <f t="shared" si="0"/>
        <v>事業所名を入力2</v>
      </c>
      <c r="J6" t="str">
        <f>報6!D25</f>
        <v>事業所名を入力2</v>
      </c>
      <c r="K6" t="str">
        <f ca="1">_xlfn.FORMULATEXT(J6)</f>
        <v>=報6!D25</v>
      </c>
      <c r="L6" s="140" t="str">
        <f t="shared" ca="1" si="1"/>
        <v>=参照元個別!$I$6</v>
      </c>
      <c r="M6" t="str">
        <f t="shared" ref="M6:M44" ca="1" si="4">LEFT(RIGHT(K6,LEN(K6)-1),FIND("!",RIGHT(K6,LEN(K6)-1))-1)</f>
        <v>報6</v>
      </c>
      <c r="N6" t="str">
        <f t="shared" ref="N6:N44" ca="1" si="5">RIGHT(K6,LEN(K6)-FIND("!",K6))</f>
        <v>D25</v>
      </c>
      <c r="O6" s="1401" t="str">
        <f t="shared" ca="1" si="2"/>
        <v/>
      </c>
      <c r="P6" s="523" t="str">
        <f ca="1">報6!H27</f>
        <v/>
      </c>
      <c r="Q6" t="str">
        <f t="shared" ref="Q6:Q44" ca="1" si="6">_xlfn.FORMULATEXT(P6)</f>
        <v>=報6!H27</v>
      </c>
      <c r="R6" s="140" t="str">
        <f t="shared" ca="1" si="3"/>
        <v>=参照元個別!$O$6</v>
      </c>
      <c r="S6" t="str">
        <f t="shared" ref="S6:S44" ca="1" si="7">LEFT(RIGHT(Q6,LEN(Q6)-1),FIND("!",RIGHT(Q6,LEN(Q6)-1))-1)</f>
        <v>報6</v>
      </c>
      <c r="T6" t="str">
        <f t="shared" ref="T6:T44" ca="1" si="8">RIGHT(Q6,LEN(Q6)-FIND("!",Q6))</f>
        <v>H27</v>
      </c>
    </row>
    <row r="7" spans="1:20" ht="24">
      <c r="A7">
        <v>3</v>
      </c>
      <c r="B7" t="str">
        <f>'使用量_1,2'!$R$28</f>
        <v>事業所名を入力3</v>
      </c>
      <c r="C7" s="523">
        <f ca="1">'使用量_1,2'!$R$146</f>
        <v>0</v>
      </c>
      <c r="D7" s="523" t="str">
        <f ca="1">IF('使用量_1,2'!$R$147=0,"",'使用量_1,2'!$R$147)</f>
        <v/>
      </c>
      <c r="E7" s="523" t="str">
        <f ca="1">IF('使用量_1,2'!$R$149=0,"",'使用量_1,2'!$R$149)</f>
        <v/>
      </c>
      <c r="F7" s="523" t="str">
        <f ca="1">'使用量_1,2'!$R$154</f>
        <v/>
      </c>
      <c r="G7" s="523" t="str">
        <f>'使用量_1,2'!$R$153&amp;""</f>
        <v>　</v>
      </c>
      <c r="I7" s="1396" t="str">
        <f t="shared" si="0"/>
        <v>事業所名を入力3</v>
      </c>
      <c r="J7" t="str">
        <f>報6!D44</f>
        <v>事業所名を入力3</v>
      </c>
      <c r="K7" t="str">
        <f t="shared" ref="K7:K44" ca="1" si="9">_xlfn.FORMULATEXT(J7)</f>
        <v>=報6!D44</v>
      </c>
      <c r="L7" s="140" t="str">
        <f t="shared" ca="1" si="1"/>
        <v>=参照元個別!$I$7</v>
      </c>
      <c r="M7" t="str">
        <f t="shared" ca="1" si="4"/>
        <v>報6</v>
      </c>
      <c r="N7" t="str">
        <f t="shared" ca="1" si="5"/>
        <v>D44</v>
      </c>
      <c r="O7" s="1401" t="str">
        <f t="shared" ca="1" si="2"/>
        <v/>
      </c>
      <c r="P7" t="str">
        <f ca="1">報6!H46</f>
        <v/>
      </c>
      <c r="Q7" t="str">
        <f t="shared" ca="1" si="6"/>
        <v>=報6!H46</v>
      </c>
      <c r="R7" s="140" t="str">
        <f t="shared" ca="1" si="3"/>
        <v>=参照元個別!$O$7</v>
      </c>
      <c r="S7" t="str">
        <f t="shared" ca="1" si="7"/>
        <v>報6</v>
      </c>
      <c r="T7" t="str">
        <f t="shared" ca="1" si="8"/>
        <v>H46</v>
      </c>
    </row>
    <row r="8" spans="1:20" ht="24">
      <c r="A8">
        <v>4</v>
      </c>
      <c r="B8" t="str">
        <f>'使用量_1,2'!$S$28</f>
        <v>事業所名を入力4</v>
      </c>
      <c r="C8" s="523">
        <f ca="1">'使用量_1,2'!$S$146</f>
        <v>0</v>
      </c>
      <c r="D8" s="523" t="str">
        <f ca="1">IF('使用量_1,2'!$S$147=0,"",'使用量_1,2'!$S$147)</f>
        <v/>
      </c>
      <c r="E8" s="523" t="str">
        <f ca="1">IF('使用量_1,2'!$S$149=0,"",'使用量_1,2'!$S$149)</f>
        <v/>
      </c>
      <c r="F8" s="523" t="str">
        <f ca="1">'使用量_1,2'!$S$154</f>
        <v/>
      </c>
      <c r="G8" s="523" t="str">
        <f>'使用量_1,2'!$S$153&amp;""</f>
        <v>　</v>
      </c>
      <c r="I8" s="1396" t="str">
        <f t="shared" si="0"/>
        <v>事業所名を入力4</v>
      </c>
      <c r="J8" t="str">
        <f>報6!D63</f>
        <v>事業所名を入力4</v>
      </c>
      <c r="K8" t="str">
        <f t="shared" ca="1" si="9"/>
        <v>=報6!D63</v>
      </c>
      <c r="L8" s="140" t="str">
        <f t="shared" ca="1" si="1"/>
        <v>=参照元個別!$I$8</v>
      </c>
      <c r="M8" t="str">
        <f t="shared" ca="1" si="4"/>
        <v>報6</v>
      </c>
      <c r="N8" t="str">
        <f t="shared" ca="1" si="5"/>
        <v>D63</v>
      </c>
      <c r="O8" s="1401" t="str">
        <f t="shared" ca="1" si="2"/>
        <v/>
      </c>
      <c r="P8" t="str">
        <f ca="1">報6!H65</f>
        <v/>
      </c>
      <c r="Q8" t="str">
        <f t="shared" ca="1" si="6"/>
        <v>=報6!H65</v>
      </c>
      <c r="R8" s="140" t="str">
        <f t="shared" ca="1" si="3"/>
        <v>=参照元個別!$O$8</v>
      </c>
      <c r="S8" t="str">
        <f t="shared" ca="1" si="7"/>
        <v>報6</v>
      </c>
      <c r="T8" t="str">
        <f t="shared" ca="1" si="8"/>
        <v>H65</v>
      </c>
    </row>
    <row r="9" spans="1:20" ht="24">
      <c r="A9">
        <v>5</v>
      </c>
      <c r="B9" t="str">
        <f>'使用量_1,2'!$T$28</f>
        <v>事業所名を入力5</v>
      </c>
      <c r="C9" s="523">
        <f ca="1">'使用量_1,2'!$T$146</f>
        <v>0</v>
      </c>
      <c r="D9" s="523" t="str">
        <f ca="1">IF('使用量_1,2'!$T$147=0,"",'使用量_1,2'!$T$147)</f>
        <v/>
      </c>
      <c r="E9" s="523" t="str">
        <f ca="1">IF('使用量_1,2'!$T$149=0,"",'使用量_1,2'!$T$149)</f>
        <v/>
      </c>
      <c r="F9" s="523" t="str">
        <f ca="1">'使用量_1,2'!$T$154</f>
        <v/>
      </c>
      <c r="G9" s="523" t="str">
        <f>'使用量_1,2'!$T$153&amp;""</f>
        <v>　</v>
      </c>
      <c r="I9" s="1396" t="str">
        <f t="shared" si="0"/>
        <v>事業所名を入力5</v>
      </c>
      <c r="J9" t="str">
        <f>報6!D82</f>
        <v>事業所名を入力5</v>
      </c>
      <c r="K9" t="str">
        <f t="shared" ca="1" si="9"/>
        <v>=報6!D82</v>
      </c>
      <c r="L9" s="140" t="str">
        <f t="shared" ca="1" si="1"/>
        <v>=参照元個別!$I$9</v>
      </c>
      <c r="M9" t="str">
        <f t="shared" ca="1" si="4"/>
        <v>報6</v>
      </c>
      <c r="N9" t="str">
        <f t="shared" ca="1" si="5"/>
        <v>D82</v>
      </c>
      <c r="O9" s="1401" t="str">
        <f t="shared" ca="1" si="2"/>
        <v/>
      </c>
      <c r="P9" t="str">
        <f ca="1">報6!H84</f>
        <v/>
      </c>
      <c r="Q9" t="str">
        <f t="shared" ca="1" si="6"/>
        <v>=報6!H84</v>
      </c>
      <c r="R9" s="140" t="str">
        <f t="shared" ca="1" si="3"/>
        <v>=参照元個別!$O$9</v>
      </c>
      <c r="S9" t="str">
        <f t="shared" ca="1" si="7"/>
        <v>報6</v>
      </c>
      <c r="T9" t="str">
        <f t="shared" ca="1" si="8"/>
        <v>H84</v>
      </c>
    </row>
    <row r="10" spans="1:20" ht="24">
      <c r="A10">
        <v>6</v>
      </c>
      <c r="B10" t="str">
        <f>'使用量_1,2'!$U$28</f>
        <v>事業所名を入力6</v>
      </c>
      <c r="C10" s="523">
        <f ca="1">'使用量_1,2'!$U$146</f>
        <v>0</v>
      </c>
      <c r="D10" s="523" t="str">
        <f ca="1">IF('使用量_1,2'!$U$147=0,"",'使用量_1,2'!$U$147)</f>
        <v/>
      </c>
      <c r="E10" s="523" t="str">
        <f ca="1">IF('使用量_1,2'!$U$149=0,"",'使用量_1,2'!$U$149)</f>
        <v/>
      </c>
      <c r="F10" s="523" t="str">
        <f ca="1">'使用量_1,2'!$U$154</f>
        <v/>
      </c>
      <c r="G10" s="523" t="str">
        <f>'使用量_1,2'!$U$153&amp;""</f>
        <v>　</v>
      </c>
      <c r="I10" s="1396" t="str">
        <f t="shared" si="0"/>
        <v>事業所名を入力6</v>
      </c>
      <c r="J10" t="str">
        <f>報6!D101</f>
        <v>事業所名を入力6</v>
      </c>
      <c r="K10" t="str">
        <f t="shared" ca="1" si="9"/>
        <v>=報6!D101</v>
      </c>
      <c r="L10" s="140" t="str">
        <f t="shared" ca="1" si="1"/>
        <v>=参照元個別!$I$10</v>
      </c>
      <c r="M10" t="str">
        <f t="shared" ca="1" si="4"/>
        <v>報6</v>
      </c>
      <c r="N10" t="str">
        <f t="shared" ca="1" si="5"/>
        <v>D101</v>
      </c>
      <c r="O10" s="1401" t="str">
        <f t="shared" ca="1" si="2"/>
        <v/>
      </c>
      <c r="P10" t="str">
        <f ca="1">報6!H103</f>
        <v/>
      </c>
      <c r="Q10" t="str">
        <f t="shared" ca="1" si="6"/>
        <v>=報6!H103</v>
      </c>
      <c r="R10" s="140" t="str">
        <f t="shared" ca="1" si="3"/>
        <v>=参照元個別!$O$10</v>
      </c>
      <c r="S10" t="str">
        <f t="shared" ca="1" si="7"/>
        <v>報6</v>
      </c>
      <c r="T10" t="str">
        <f t="shared" ca="1" si="8"/>
        <v>H103</v>
      </c>
    </row>
    <row r="11" spans="1:20" ht="24">
      <c r="A11">
        <v>7</v>
      </c>
      <c r="B11" t="str">
        <f>'使用量_1,2'!$V$28</f>
        <v>事業所名を入力7</v>
      </c>
      <c r="C11" s="523">
        <f ca="1">'使用量_1,2'!$V$146</f>
        <v>0</v>
      </c>
      <c r="D11" s="523" t="str">
        <f ca="1">IF('使用量_1,2'!$V$147=0,"",'使用量_1,2'!$V$147)</f>
        <v/>
      </c>
      <c r="E11" s="523" t="str">
        <f ca="1">IF('使用量_1,2'!$V$149=0,"",'使用量_1,2'!$V$149)</f>
        <v/>
      </c>
      <c r="F11" s="523" t="str">
        <f ca="1">'使用量_1,2'!$V$154</f>
        <v/>
      </c>
      <c r="G11" s="523" t="str">
        <f>'使用量_1,2'!$V$153&amp;""</f>
        <v>　</v>
      </c>
      <c r="I11" s="1396" t="str">
        <f t="shared" si="0"/>
        <v>事業所名を入力7</v>
      </c>
      <c r="J11" t="str">
        <f>報6!D120</f>
        <v>事業所名を入力7</v>
      </c>
      <c r="K11" t="str">
        <f t="shared" ca="1" si="9"/>
        <v>=報6!D120</v>
      </c>
      <c r="L11" s="140" t="str">
        <f t="shared" ca="1" si="1"/>
        <v>=参照元個別!$I$11</v>
      </c>
      <c r="M11" t="str">
        <f t="shared" ca="1" si="4"/>
        <v>報6</v>
      </c>
      <c r="N11" t="str">
        <f t="shared" ca="1" si="5"/>
        <v>D120</v>
      </c>
      <c r="O11" s="1401" t="str">
        <f t="shared" ca="1" si="2"/>
        <v/>
      </c>
      <c r="P11" t="str">
        <f ca="1">報6!H122</f>
        <v/>
      </c>
      <c r="Q11" t="str">
        <f t="shared" ca="1" si="6"/>
        <v>=報6!H122</v>
      </c>
      <c r="R11" s="140" t="str">
        <f t="shared" ca="1" si="3"/>
        <v>=参照元個別!$O$11</v>
      </c>
      <c r="S11" t="str">
        <f t="shared" ca="1" si="7"/>
        <v>報6</v>
      </c>
      <c r="T11" t="str">
        <f t="shared" ca="1" si="8"/>
        <v>H122</v>
      </c>
    </row>
    <row r="12" spans="1:20" ht="24">
      <c r="A12">
        <v>8</v>
      </c>
      <c r="B12" t="str">
        <f>'使用量_1,2'!$W$28</f>
        <v>事業所名を入力8</v>
      </c>
      <c r="C12" s="523">
        <f ca="1">'使用量_1,2'!$W$146</f>
        <v>0</v>
      </c>
      <c r="D12" s="523" t="str">
        <f ca="1">IF('使用量_1,2'!$W$147=0,"",'使用量_1,2'!$W$147)</f>
        <v/>
      </c>
      <c r="E12" s="523" t="str">
        <f ca="1">IF('使用量_1,2'!$W$149=0,"",'使用量_1,2'!$W$149)</f>
        <v/>
      </c>
      <c r="F12" s="523" t="str">
        <f ca="1">'使用量_1,2'!$W$154</f>
        <v/>
      </c>
      <c r="G12" s="523" t="str">
        <f>'使用量_1,2'!$W$153&amp;""</f>
        <v>　</v>
      </c>
      <c r="I12" s="1396" t="str">
        <f t="shared" si="0"/>
        <v>事業所名を入力8</v>
      </c>
      <c r="J12" t="str">
        <f>報6!D139</f>
        <v>事業所名を入力8</v>
      </c>
      <c r="K12" t="str">
        <f t="shared" ca="1" si="9"/>
        <v>=報6!D139</v>
      </c>
      <c r="L12" s="140" t="str">
        <f t="shared" ca="1" si="1"/>
        <v>=参照元個別!$I$12</v>
      </c>
      <c r="M12" t="str">
        <f t="shared" ca="1" si="4"/>
        <v>報6</v>
      </c>
      <c r="N12" t="str">
        <f t="shared" ca="1" si="5"/>
        <v>D139</v>
      </c>
      <c r="O12" s="1401" t="str">
        <f t="shared" ca="1" si="2"/>
        <v/>
      </c>
      <c r="P12" t="str">
        <f ca="1">報6!H141</f>
        <v/>
      </c>
      <c r="Q12" t="str">
        <f t="shared" ca="1" si="6"/>
        <v>=報6!H141</v>
      </c>
      <c r="R12" s="140" t="str">
        <f t="shared" ca="1" si="3"/>
        <v>=参照元個別!$O$12</v>
      </c>
      <c r="S12" t="str">
        <f t="shared" ca="1" si="7"/>
        <v>報6</v>
      </c>
      <c r="T12" t="str">
        <f t="shared" ca="1" si="8"/>
        <v>H141</v>
      </c>
    </row>
    <row r="13" spans="1:20" ht="24">
      <c r="A13">
        <v>9</v>
      </c>
      <c r="B13" t="str">
        <f>'使用量_1,2'!$X$28</f>
        <v>事業所名を入力9</v>
      </c>
      <c r="C13" s="523">
        <f ca="1">'使用量_1,2'!$X$146</f>
        <v>0</v>
      </c>
      <c r="D13" s="523" t="str">
        <f ca="1">IF('使用量_1,2'!$X$147=0,"",'使用量_1,2'!$X$147)</f>
        <v/>
      </c>
      <c r="E13" s="523" t="str">
        <f ca="1">IF('使用量_1,2'!$X$149=0,"",'使用量_1,2'!$X$149)</f>
        <v/>
      </c>
      <c r="F13" s="523" t="str">
        <f ca="1">'使用量_1,2'!$X$154</f>
        <v/>
      </c>
      <c r="G13" s="523" t="str">
        <f>'使用量_1,2'!$X$153&amp;""</f>
        <v>　</v>
      </c>
      <c r="I13" s="1396" t="str">
        <f t="shared" si="0"/>
        <v>事業所名を入力9</v>
      </c>
      <c r="J13" t="str">
        <f>報6!D158</f>
        <v>事業所名を入力9</v>
      </c>
      <c r="K13" t="str">
        <f t="shared" ca="1" si="9"/>
        <v>=報6!D158</v>
      </c>
      <c r="L13" s="140" t="str">
        <f t="shared" ca="1" si="1"/>
        <v>=参照元個別!$I$13</v>
      </c>
      <c r="M13" t="str">
        <f t="shared" ca="1" si="4"/>
        <v>報6</v>
      </c>
      <c r="N13" t="str">
        <f t="shared" ca="1" si="5"/>
        <v>D158</v>
      </c>
      <c r="O13" s="1401" t="str">
        <f t="shared" ca="1" si="2"/>
        <v/>
      </c>
      <c r="P13" t="str">
        <f ca="1">報6!H160</f>
        <v/>
      </c>
      <c r="Q13" t="str">
        <f t="shared" ca="1" si="6"/>
        <v>=報6!H160</v>
      </c>
      <c r="R13" s="140" t="str">
        <f t="shared" ca="1" si="3"/>
        <v>=参照元個別!$O$13</v>
      </c>
      <c r="S13" t="str">
        <f t="shared" ca="1" si="7"/>
        <v>報6</v>
      </c>
      <c r="T13" t="str">
        <f t="shared" ca="1" si="8"/>
        <v>H160</v>
      </c>
    </row>
    <row r="14" spans="1:20" ht="24">
      <c r="A14">
        <v>10</v>
      </c>
      <c r="B14" t="str">
        <f>'使用量_1,2'!$Y$28</f>
        <v>事業所名を入力10</v>
      </c>
      <c r="C14" s="523">
        <f ca="1">'使用量_1,2'!$Y$146</f>
        <v>0</v>
      </c>
      <c r="D14" s="523" t="str">
        <f ca="1">IF('使用量_1,2'!$Y$147=0,"",'使用量_1,2'!$Y$147)</f>
        <v/>
      </c>
      <c r="E14" s="523" t="str">
        <f ca="1">IF('使用量_1,2'!$Y$149=0,"",'使用量_1,2'!$Y$149)</f>
        <v/>
      </c>
      <c r="F14" s="523" t="str">
        <f ca="1">'使用量_1,2'!$Y$154</f>
        <v/>
      </c>
      <c r="G14" s="523" t="str">
        <f>'使用量_1,2'!$Y$153&amp;""</f>
        <v>　</v>
      </c>
      <c r="I14" s="1396" t="str">
        <f t="shared" si="0"/>
        <v>事業所名を入力10</v>
      </c>
      <c r="J14" t="str">
        <f>報6!D177</f>
        <v>事業所名を入力10</v>
      </c>
      <c r="K14" t="str">
        <f t="shared" ca="1" si="9"/>
        <v>=報6!D177</v>
      </c>
      <c r="L14" s="140" t="str">
        <f t="shared" ca="1" si="1"/>
        <v>=参照元個別!$I$14</v>
      </c>
      <c r="M14" t="str">
        <f t="shared" ca="1" si="4"/>
        <v>報6</v>
      </c>
      <c r="N14" t="str">
        <f t="shared" ca="1" si="5"/>
        <v>D177</v>
      </c>
      <c r="O14" s="1401" t="str">
        <f t="shared" ca="1" si="2"/>
        <v/>
      </c>
      <c r="P14" t="str">
        <f ca="1">報6!H179</f>
        <v/>
      </c>
      <c r="Q14" t="str">
        <f t="shared" ca="1" si="6"/>
        <v>=報6!H179</v>
      </c>
      <c r="R14" s="140" t="str">
        <f t="shared" ca="1" si="3"/>
        <v>=参照元個別!$O$14</v>
      </c>
      <c r="S14" t="str">
        <f t="shared" ca="1" si="7"/>
        <v>報6</v>
      </c>
      <c r="T14" t="str">
        <f t="shared" ca="1" si="8"/>
        <v>H179</v>
      </c>
    </row>
    <row r="15" spans="1:20" ht="24">
      <c r="A15">
        <v>11</v>
      </c>
      <c r="B15" t="str">
        <f>'使用量_1,2'!$Z$28</f>
        <v>事業所名を入力11</v>
      </c>
      <c r="C15" s="523">
        <f ca="1">'使用量_1,2'!$Z$146</f>
        <v>0</v>
      </c>
      <c r="D15" s="523" t="str">
        <f ca="1">IF('使用量_1,2'!$Z$147=0,"",'使用量_1,2'!$Z$147)</f>
        <v/>
      </c>
      <c r="E15" s="523" t="str">
        <f ca="1">IF('使用量_1,2'!$Z$149=0,"",'使用量_1,2'!$Z$149)</f>
        <v/>
      </c>
      <c r="F15" s="523" t="str">
        <f ca="1">'使用量_1,2'!$Z$154</f>
        <v/>
      </c>
      <c r="G15" s="523" t="str">
        <f>'使用量_1,2'!$Z$153&amp;""</f>
        <v>　</v>
      </c>
      <c r="I15" s="1396" t="str">
        <f t="shared" si="0"/>
        <v>事業所名を入力11</v>
      </c>
      <c r="J15" t="str">
        <f>報6!D196</f>
        <v>事業所名を入力11</v>
      </c>
      <c r="K15" t="str">
        <f t="shared" ca="1" si="9"/>
        <v>=報6!D196</v>
      </c>
      <c r="L15" s="140" t="str">
        <f t="shared" ca="1" si="1"/>
        <v>=参照元個別!$I$15</v>
      </c>
      <c r="M15" t="str">
        <f t="shared" ca="1" si="4"/>
        <v>報6</v>
      </c>
      <c r="N15" t="str">
        <f t="shared" ca="1" si="5"/>
        <v>D196</v>
      </c>
      <c r="O15" s="1401" t="str">
        <f t="shared" ca="1" si="2"/>
        <v/>
      </c>
      <c r="P15" t="str">
        <f ca="1">報6!H198</f>
        <v/>
      </c>
      <c r="Q15" t="str">
        <f t="shared" ca="1" si="6"/>
        <v>=報6!H198</v>
      </c>
      <c r="R15" s="140" t="str">
        <f t="shared" ca="1" si="3"/>
        <v>=参照元個別!$O$15</v>
      </c>
      <c r="S15" t="str">
        <f t="shared" ca="1" si="7"/>
        <v>報6</v>
      </c>
      <c r="T15" t="str">
        <f t="shared" ca="1" si="8"/>
        <v>H198</v>
      </c>
    </row>
    <row r="16" spans="1:20" ht="24">
      <c r="A16">
        <v>12</v>
      </c>
      <c r="B16" t="str">
        <f>'使用量_1,2'!$AA$28</f>
        <v>事業所名を入力12</v>
      </c>
      <c r="C16" s="523">
        <f ca="1">'使用量_1,2'!$AA$146</f>
        <v>0</v>
      </c>
      <c r="D16" s="523" t="str">
        <f ca="1">IF('使用量_1,2'!$AA$147=0,"",'使用量_1,2'!$AA$147)</f>
        <v/>
      </c>
      <c r="E16" s="523" t="str">
        <f ca="1">IF('使用量_1,2'!$AA$149=0,"",'使用量_1,2'!$AA$149)</f>
        <v/>
      </c>
      <c r="F16" s="523" t="str">
        <f ca="1">'使用量_1,2'!$AA$154</f>
        <v/>
      </c>
      <c r="G16" s="523" t="str">
        <f>'使用量_1,2'!$AA$153&amp;""</f>
        <v>　</v>
      </c>
      <c r="I16" s="1396" t="str">
        <f t="shared" si="0"/>
        <v>事業所名を入力12</v>
      </c>
      <c r="J16" t="str">
        <f>報6!D215</f>
        <v>事業所名を入力12</v>
      </c>
      <c r="K16" t="str">
        <f t="shared" ca="1" si="9"/>
        <v>=報6!D215</v>
      </c>
      <c r="L16" s="140" t="str">
        <f t="shared" ca="1" si="1"/>
        <v>=参照元個別!$I$16</v>
      </c>
      <c r="M16" t="str">
        <f t="shared" ca="1" si="4"/>
        <v>報6</v>
      </c>
      <c r="N16" t="str">
        <f t="shared" ca="1" si="5"/>
        <v>D215</v>
      </c>
      <c r="O16" s="1401" t="str">
        <f t="shared" ca="1" si="2"/>
        <v/>
      </c>
      <c r="P16" t="str">
        <f ca="1">報6!H217</f>
        <v/>
      </c>
      <c r="Q16" t="str">
        <f t="shared" ca="1" si="6"/>
        <v>=報6!H217</v>
      </c>
      <c r="R16" s="140" t="str">
        <f t="shared" ca="1" si="3"/>
        <v>=参照元個別!$O$16</v>
      </c>
      <c r="S16" t="str">
        <f t="shared" ca="1" si="7"/>
        <v>報6</v>
      </c>
      <c r="T16" t="str">
        <f t="shared" ca="1" si="8"/>
        <v>H217</v>
      </c>
    </row>
    <row r="17" spans="1:20" ht="24">
      <c r="A17">
        <v>13</v>
      </c>
      <c r="B17" t="str">
        <f>'使用量_1,2'!$AB$28</f>
        <v>事業所名を入力13</v>
      </c>
      <c r="C17" s="523">
        <f ca="1">'使用量_1,2'!$AB$146</f>
        <v>0</v>
      </c>
      <c r="D17" s="523" t="str">
        <f ca="1">IF('使用量_1,2'!$AB$147=0,"",'使用量_1,2'!$AB$147)</f>
        <v/>
      </c>
      <c r="E17" s="523" t="str">
        <f ca="1">IF('使用量_1,2'!$AB$149=0,"",'使用量_1,2'!$AB$149)</f>
        <v/>
      </c>
      <c r="F17" s="523" t="str">
        <f ca="1">'使用量_1,2'!$AB$154</f>
        <v/>
      </c>
      <c r="G17" s="523" t="str">
        <f>'使用量_1,2'!$AB$153&amp;""</f>
        <v>　</v>
      </c>
      <c r="I17" s="1396" t="str">
        <f t="shared" si="0"/>
        <v>事業所名を入力13</v>
      </c>
      <c r="J17" t="str">
        <f>報6!D234</f>
        <v>事業所名を入力13</v>
      </c>
      <c r="K17" t="str">
        <f t="shared" ca="1" si="9"/>
        <v>=報6!D234</v>
      </c>
      <c r="L17" s="140" t="str">
        <f t="shared" ca="1" si="1"/>
        <v>=参照元個別!$I$17</v>
      </c>
      <c r="M17" t="str">
        <f t="shared" ca="1" si="4"/>
        <v>報6</v>
      </c>
      <c r="N17" t="str">
        <f t="shared" ca="1" si="5"/>
        <v>D234</v>
      </c>
      <c r="O17" s="1401" t="str">
        <f t="shared" ca="1" si="2"/>
        <v/>
      </c>
      <c r="P17" t="str">
        <f ca="1">報6!H236</f>
        <v/>
      </c>
      <c r="Q17" t="str">
        <f t="shared" ca="1" si="6"/>
        <v>=報6!H236</v>
      </c>
      <c r="R17" s="140" t="str">
        <f t="shared" ca="1" si="3"/>
        <v>=参照元個別!$O$17</v>
      </c>
      <c r="S17" t="str">
        <f t="shared" ca="1" si="7"/>
        <v>報6</v>
      </c>
      <c r="T17" t="str">
        <f t="shared" ca="1" si="8"/>
        <v>H236</v>
      </c>
    </row>
    <row r="18" spans="1:20" ht="24">
      <c r="A18">
        <v>14</v>
      </c>
      <c r="B18" t="str">
        <f>'使用量_1,2'!$AC$28</f>
        <v>事業所名を入力14</v>
      </c>
      <c r="C18" s="523">
        <f ca="1">'使用量_1,2'!$AC$146</f>
        <v>0</v>
      </c>
      <c r="D18" s="523" t="str">
        <f ca="1">IF('使用量_1,2'!$AC$147=0,"",'使用量_1,2'!$AC$147)</f>
        <v/>
      </c>
      <c r="E18" s="523" t="str">
        <f ca="1">IF('使用量_1,2'!$AC$149=0,"",'使用量_1,2'!$AC$149)</f>
        <v/>
      </c>
      <c r="F18" s="523" t="str">
        <f ca="1">'使用量_1,2'!$AC$154</f>
        <v/>
      </c>
      <c r="G18" s="523" t="str">
        <f>'使用量_1,2'!$AC$153&amp;""</f>
        <v>　</v>
      </c>
      <c r="I18" s="1396" t="str">
        <f t="shared" si="0"/>
        <v>事業所名を入力14</v>
      </c>
      <c r="J18" t="str">
        <f>報6!D253</f>
        <v>事業所名を入力14</v>
      </c>
      <c r="K18" t="str">
        <f t="shared" ca="1" si="9"/>
        <v>=報6!D253</v>
      </c>
      <c r="L18" s="140" t="str">
        <f t="shared" ca="1" si="1"/>
        <v>=参照元個別!$I$18</v>
      </c>
      <c r="M18" t="str">
        <f t="shared" ca="1" si="4"/>
        <v>報6</v>
      </c>
      <c r="N18" t="str">
        <f t="shared" ca="1" si="5"/>
        <v>D253</v>
      </c>
      <c r="O18" s="1401" t="str">
        <f t="shared" ca="1" si="2"/>
        <v/>
      </c>
      <c r="P18" t="str">
        <f ca="1">報6!H255</f>
        <v/>
      </c>
      <c r="Q18" t="str">
        <f t="shared" ca="1" si="6"/>
        <v>=報6!H255</v>
      </c>
      <c r="R18" s="140" t="str">
        <f t="shared" ca="1" si="3"/>
        <v>=参照元個別!$O$18</v>
      </c>
      <c r="S18" t="str">
        <f t="shared" ca="1" si="7"/>
        <v>報6</v>
      </c>
      <c r="T18" t="str">
        <f t="shared" ca="1" si="8"/>
        <v>H255</v>
      </c>
    </row>
    <row r="19" spans="1:20" ht="24">
      <c r="A19">
        <v>15</v>
      </c>
      <c r="B19" t="str">
        <f>'使用量_1,2'!$AD$28</f>
        <v>事業所名を入力15</v>
      </c>
      <c r="C19" s="523">
        <f ca="1">'使用量_1,2'!$AD$146</f>
        <v>0</v>
      </c>
      <c r="D19" s="523" t="str">
        <f ca="1">IF('使用量_1,2'!$AD$147=0,"",'使用量_1,2'!$AD$147)</f>
        <v/>
      </c>
      <c r="E19" s="523" t="str">
        <f ca="1">IF('使用量_1,2'!$AD$149=0,"",'使用量_1,2'!$AD$149)</f>
        <v/>
      </c>
      <c r="F19" s="523" t="str">
        <f ca="1">'使用量_1,2'!$AD$154</f>
        <v/>
      </c>
      <c r="G19" s="523" t="str">
        <f>'使用量_1,2'!$AD$153&amp;""</f>
        <v>　</v>
      </c>
      <c r="I19" s="1396" t="str">
        <f t="shared" si="0"/>
        <v>事業所名を入力15</v>
      </c>
      <c r="J19" t="str">
        <f>報6!D272</f>
        <v>事業所名を入力15</v>
      </c>
      <c r="K19" t="str">
        <f t="shared" ca="1" si="9"/>
        <v>=報6!D272</v>
      </c>
      <c r="L19" s="140" t="str">
        <f t="shared" ca="1" si="1"/>
        <v>=参照元個別!$I$19</v>
      </c>
      <c r="M19" t="str">
        <f t="shared" ca="1" si="4"/>
        <v>報6</v>
      </c>
      <c r="N19" t="str">
        <f t="shared" ca="1" si="5"/>
        <v>D272</v>
      </c>
      <c r="O19" s="1401" t="str">
        <f t="shared" ca="1" si="2"/>
        <v/>
      </c>
      <c r="P19" t="str">
        <f ca="1">報6!H274</f>
        <v/>
      </c>
      <c r="Q19" t="str">
        <f t="shared" ca="1" si="6"/>
        <v>=報6!H274</v>
      </c>
      <c r="R19" s="140" t="str">
        <f t="shared" ca="1" si="3"/>
        <v>=参照元個別!$O$19</v>
      </c>
      <c r="S19" t="str">
        <f t="shared" ca="1" si="7"/>
        <v>報6</v>
      </c>
      <c r="T19" t="str">
        <f t="shared" ca="1" si="8"/>
        <v>H274</v>
      </c>
    </row>
    <row r="20" spans="1:20" ht="24">
      <c r="A20">
        <v>16</v>
      </c>
      <c r="B20" t="str">
        <f>'使用量_1,2'!$AE$28</f>
        <v>事業所名を入力16</v>
      </c>
      <c r="C20" s="523">
        <f ca="1">'使用量_1,2'!$AE$146</f>
        <v>0</v>
      </c>
      <c r="D20" s="523" t="str">
        <f ca="1">IF('使用量_1,2'!$AE$147=0,"",'使用量_1,2'!$AE$147)</f>
        <v/>
      </c>
      <c r="E20" s="523" t="str">
        <f ca="1">IF('使用量_1,2'!$AE$149=0,"",'使用量_1,2'!$AE$149)</f>
        <v/>
      </c>
      <c r="F20" s="523" t="str">
        <f ca="1">'使用量_1,2'!$AE$154</f>
        <v/>
      </c>
      <c r="G20" s="523" t="str">
        <f>'使用量_1,2'!$AE$153&amp;""</f>
        <v>　</v>
      </c>
      <c r="I20" s="1396" t="str">
        <f t="shared" si="0"/>
        <v>事業所名を入力16</v>
      </c>
      <c r="J20" t="str">
        <f>報6!D291</f>
        <v>事業所名を入力16</v>
      </c>
      <c r="K20" t="str">
        <f t="shared" ca="1" si="9"/>
        <v>=報6!D291</v>
      </c>
      <c r="L20" s="140" t="str">
        <f t="shared" ca="1" si="1"/>
        <v>=参照元個別!$I$20</v>
      </c>
      <c r="M20" t="str">
        <f t="shared" ca="1" si="4"/>
        <v>報6</v>
      </c>
      <c r="N20" t="str">
        <f t="shared" ca="1" si="5"/>
        <v>D291</v>
      </c>
      <c r="O20" s="1401" t="str">
        <f t="shared" ca="1" si="2"/>
        <v/>
      </c>
      <c r="P20" t="str">
        <f ca="1">報6!H293</f>
        <v/>
      </c>
      <c r="Q20" t="str">
        <f t="shared" ca="1" si="6"/>
        <v>=報6!H293</v>
      </c>
      <c r="R20" s="140" t="str">
        <f t="shared" ca="1" si="3"/>
        <v>=参照元個別!$O$20</v>
      </c>
      <c r="S20" t="str">
        <f t="shared" ca="1" si="7"/>
        <v>報6</v>
      </c>
      <c r="T20" t="str">
        <f t="shared" ca="1" si="8"/>
        <v>H293</v>
      </c>
    </row>
    <row r="21" spans="1:20" ht="24">
      <c r="A21">
        <v>17</v>
      </c>
      <c r="B21" t="str">
        <f>'使用量_1,2'!$AF$28</f>
        <v>事業所名を入力17</v>
      </c>
      <c r="C21" s="523">
        <f ca="1">'使用量_1,2'!$AF$146</f>
        <v>0</v>
      </c>
      <c r="D21" s="523" t="str">
        <f ca="1">IF('使用量_1,2'!$AF$147=0,"",'使用量_1,2'!$AF$147)</f>
        <v/>
      </c>
      <c r="E21" s="523" t="str">
        <f ca="1">IF('使用量_1,2'!$AF$149=0,"",'使用量_1,2'!$AF$149)</f>
        <v/>
      </c>
      <c r="F21" s="523" t="str">
        <f ca="1">'使用量_1,2'!$AF$154</f>
        <v/>
      </c>
      <c r="G21" s="523" t="str">
        <f>'使用量_1,2'!$AF$153&amp;""</f>
        <v>　</v>
      </c>
      <c r="I21" s="1396" t="str">
        <f t="shared" si="0"/>
        <v>事業所名を入力17</v>
      </c>
      <c r="J21" t="str">
        <f>報6!D310</f>
        <v>事業所名を入力17</v>
      </c>
      <c r="K21" t="str">
        <f t="shared" ca="1" si="9"/>
        <v>=報6!D310</v>
      </c>
      <c r="L21" s="140" t="str">
        <f t="shared" ca="1" si="1"/>
        <v>=参照元個別!$I$21</v>
      </c>
      <c r="M21" t="str">
        <f t="shared" ca="1" si="4"/>
        <v>報6</v>
      </c>
      <c r="N21" t="str">
        <f t="shared" ca="1" si="5"/>
        <v>D310</v>
      </c>
      <c r="O21" s="1401" t="str">
        <f t="shared" ca="1" si="2"/>
        <v/>
      </c>
      <c r="P21" t="str">
        <f ca="1">報6!H312</f>
        <v/>
      </c>
      <c r="Q21" t="str">
        <f t="shared" ca="1" si="6"/>
        <v>=報6!H312</v>
      </c>
      <c r="R21" s="140" t="str">
        <f t="shared" ca="1" si="3"/>
        <v>=参照元個別!$O$21</v>
      </c>
      <c r="S21" t="str">
        <f t="shared" ca="1" si="7"/>
        <v>報6</v>
      </c>
      <c r="T21" t="str">
        <f t="shared" ca="1" si="8"/>
        <v>H312</v>
      </c>
    </row>
    <row r="22" spans="1:20" ht="24">
      <c r="A22">
        <v>18</v>
      </c>
      <c r="B22" t="str">
        <f>'使用量_1,2'!$AG$28</f>
        <v>事業所名を入力18</v>
      </c>
      <c r="C22" s="523">
        <f ca="1">'使用量_1,2'!$AG$146</f>
        <v>0</v>
      </c>
      <c r="D22" s="523" t="str">
        <f ca="1">IF('使用量_1,2'!$AG$147=0,"",'使用量_1,2'!$AG$147)</f>
        <v/>
      </c>
      <c r="E22" s="523" t="str">
        <f ca="1">IF('使用量_1,2'!$AG$149=0,"",'使用量_1,2'!$AG$149)</f>
        <v/>
      </c>
      <c r="F22" s="523" t="str">
        <f ca="1">'使用量_1,2'!$AG$154</f>
        <v/>
      </c>
      <c r="G22" s="523" t="str">
        <f>'使用量_1,2'!$AG$153&amp;""</f>
        <v>　</v>
      </c>
      <c r="I22" s="1396" t="str">
        <f t="shared" si="0"/>
        <v>事業所名を入力18</v>
      </c>
      <c r="J22" t="str">
        <f>報6!D329</f>
        <v>事業所名を入力18</v>
      </c>
      <c r="K22" t="str">
        <f t="shared" ca="1" si="9"/>
        <v>=報6!D329</v>
      </c>
      <c r="L22" s="140" t="str">
        <f t="shared" ca="1" si="1"/>
        <v>=参照元個別!$I$22</v>
      </c>
      <c r="M22" t="str">
        <f t="shared" ca="1" si="4"/>
        <v>報6</v>
      </c>
      <c r="N22" t="str">
        <f t="shared" ca="1" si="5"/>
        <v>D329</v>
      </c>
      <c r="O22" s="1401" t="str">
        <f t="shared" ca="1" si="2"/>
        <v/>
      </c>
      <c r="P22" t="str">
        <f ca="1">報6!H331</f>
        <v/>
      </c>
      <c r="Q22" t="str">
        <f t="shared" ca="1" si="6"/>
        <v>=報6!H331</v>
      </c>
      <c r="R22" s="140" t="str">
        <f t="shared" ca="1" si="3"/>
        <v>=参照元個別!$O$22</v>
      </c>
      <c r="S22" t="str">
        <f t="shared" ca="1" si="7"/>
        <v>報6</v>
      </c>
      <c r="T22" t="str">
        <f t="shared" ca="1" si="8"/>
        <v>H331</v>
      </c>
    </row>
    <row r="23" spans="1:20" ht="24">
      <c r="A23">
        <v>19</v>
      </c>
      <c r="B23" t="str">
        <f>'使用量_1,2'!$AH$28</f>
        <v>事業所名を入力19</v>
      </c>
      <c r="C23" s="523">
        <f ca="1">'使用量_1,2'!$AH$146</f>
        <v>0</v>
      </c>
      <c r="D23" s="523" t="str">
        <f ca="1">IF('使用量_1,2'!$AH$147=0,"",'使用量_1,2'!$AH$147)</f>
        <v/>
      </c>
      <c r="E23" s="523" t="str">
        <f ca="1">IF('使用量_1,2'!$AH$149=0,"",'使用量_1,2'!$AH$149)</f>
        <v/>
      </c>
      <c r="F23" s="523" t="str">
        <f ca="1">'使用量_1,2'!$AH$154</f>
        <v/>
      </c>
      <c r="G23" s="523" t="str">
        <f>'使用量_1,2'!$AH$153&amp;""</f>
        <v>　</v>
      </c>
      <c r="I23" s="1396" t="str">
        <f t="shared" si="0"/>
        <v>事業所名を入力19</v>
      </c>
      <c r="J23" t="str">
        <f>報6!D348</f>
        <v>事業所名を入力19</v>
      </c>
      <c r="K23" t="str">
        <f t="shared" ca="1" si="9"/>
        <v>=報6!D348</v>
      </c>
      <c r="L23" s="140" t="str">
        <f t="shared" ca="1" si="1"/>
        <v>=参照元個別!$I$23</v>
      </c>
      <c r="M23" t="str">
        <f t="shared" ca="1" si="4"/>
        <v>報6</v>
      </c>
      <c r="N23" t="str">
        <f t="shared" ca="1" si="5"/>
        <v>D348</v>
      </c>
      <c r="O23" s="1401" t="str">
        <f t="shared" ca="1" si="2"/>
        <v/>
      </c>
      <c r="P23" t="str">
        <f ca="1">報6!H350</f>
        <v/>
      </c>
      <c r="Q23" t="str">
        <f t="shared" ca="1" si="6"/>
        <v>=報6!H350</v>
      </c>
      <c r="R23" s="140" t="str">
        <f t="shared" ca="1" si="3"/>
        <v>=参照元個別!$O$23</v>
      </c>
      <c r="S23" t="str">
        <f t="shared" ca="1" si="7"/>
        <v>報6</v>
      </c>
      <c r="T23" t="str">
        <f t="shared" ca="1" si="8"/>
        <v>H350</v>
      </c>
    </row>
    <row r="24" spans="1:20" ht="24">
      <c r="A24">
        <v>20</v>
      </c>
      <c r="B24" t="str">
        <f>'使用量_1,2'!$AI$28</f>
        <v>事業所名を入力20</v>
      </c>
      <c r="C24" s="523">
        <f ca="1">'使用量_1,2'!$AI$146</f>
        <v>0</v>
      </c>
      <c r="D24" s="523" t="str">
        <f ca="1">IF('使用量_1,2'!$AI$147=0,"",'使用量_1,2'!$AI$147)</f>
        <v/>
      </c>
      <c r="E24" s="523" t="str">
        <f ca="1">IF('使用量_1,2'!$AI$149=0,"",'使用量_1,2'!$AI$149)</f>
        <v/>
      </c>
      <c r="F24" s="523" t="str">
        <f ca="1">'使用量_1,2'!$AI$154</f>
        <v/>
      </c>
      <c r="G24" s="523" t="str">
        <f>'使用量_1,2'!$AI$153&amp;""</f>
        <v>　</v>
      </c>
      <c r="I24" s="1396" t="str">
        <f t="shared" si="0"/>
        <v>事業所名を入力20</v>
      </c>
      <c r="J24" t="str">
        <f>報6!D367</f>
        <v>事業所名を入力20</v>
      </c>
      <c r="K24" t="str">
        <f t="shared" ca="1" si="9"/>
        <v>=報6!D367</v>
      </c>
      <c r="L24" s="140" t="str">
        <f t="shared" ca="1" si="1"/>
        <v>=参照元個別!$I$24</v>
      </c>
      <c r="M24" t="str">
        <f t="shared" ca="1" si="4"/>
        <v>報6</v>
      </c>
      <c r="N24" t="str">
        <f t="shared" ca="1" si="5"/>
        <v>D367</v>
      </c>
      <c r="O24" s="1401" t="str">
        <f t="shared" ca="1" si="2"/>
        <v/>
      </c>
      <c r="P24" t="str">
        <f ca="1">報6!H369</f>
        <v/>
      </c>
      <c r="Q24" t="str">
        <f t="shared" ca="1" si="6"/>
        <v>=報6!H369</v>
      </c>
      <c r="R24" s="140" t="str">
        <f t="shared" ca="1" si="3"/>
        <v>=参照元個別!$O$24</v>
      </c>
      <c r="S24" t="str">
        <f t="shared" ca="1" si="7"/>
        <v>報6</v>
      </c>
      <c r="T24" t="str">
        <f t="shared" ca="1" si="8"/>
        <v>H369</v>
      </c>
    </row>
    <row r="25" spans="1:20" ht="24">
      <c r="A25">
        <v>21</v>
      </c>
      <c r="B25" t="str">
        <f>'使用量_1,2'!$AJ$28</f>
        <v>事業所名を入力21</v>
      </c>
      <c r="C25" s="523">
        <f ca="1">'使用量_1,2'!$AJ$146</f>
        <v>0</v>
      </c>
      <c r="D25" s="523" t="str">
        <f ca="1">IF('使用量_1,2'!$AJ$147=0,"",'使用量_1,2'!$AJ$147)</f>
        <v/>
      </c>
      <c r="E25" s="523" t="str">
        <f ca="1">IF('使用量_1,2'!$AJ$149=0,"",'使用量_1,2'!$AJ$149)</f>
        <v/>
      </c>
      <c r="F25" s="523" t="str">
        <f ca="1">'使用量_1,2'!$AJ$154</f>
        <v/>
      </c>
      <c r="G25" s="523" t="str">
        <f>'使用量_1,2'!$AJ$153&amp;""</f>
        <v>　</v>
      </c>
      <c r="I25" s="1396" t="str">
        <f t="shared" si="0"/>
        <v>事業所名を入力21</v>
      </c>
      <c r="J25" t="str">
        <f>報6!D386</f>
        <v>事業所名を入力21</v>
      </c>
      <c r="K25" t="str">
        <f t="shared" ca="1" si="9"/>
        <v>=報6!D386</v>
      </c>
      <c r="L25" s="140" t="str">
        <f t="shared" ca="1" si="1"/>
        <v>=参照元個別!$I$25</v>
      </c>
      <c r="M25" t="str">
        <f t="shared" ca="1" si="4"/>
        <v>報6</v>
      </c>
      <c r="N25" t="str">
        <f t="shared" ca="1" si="5"/>
        <v>D386</v>
      </c>
      <c r="O25" s="1401" t="str">
        <f t="shared" ca="1" si="2"/>
        <v/>
      </c>
      <c r="P25" t="str">
        <f ca="1">報6!H388</f>
        <v/>
      </c>
      <c r="Q25" t="str">
        <f t="shared" ca="1" si="6"/>
        <v>=報6!H388</v>
      </c>
      <c r="R25" s="140" t="str">
        <f t="shared" ca="1" si="3"/>
        <v>=参照元個別!$O$25</v>
      </c>
      <c r="S25" t="str">
        <f t="shared" ca="1" si="7"/>
        <v>報6</v>
      </c>
      <c r="T25" t="str">
        <f t="shared" ca="1" si="8"/>
        <v>H388</v>
      </c>
    </row>
    <row r="26" spans="1:20" ht="24">
      <c r="A26">
        <v>22</v>
      </c>
      <c r="B26" t="str">
        <f>'使用量_1,2'!$AK$28</f>
        <v>事業所名を入力22</v>
      </c>
      <c r="C26" s="523">
        <f ca="1">'使用量_1,2'!$AK$146</f>
        <v>0</v>
      </c>
      <c r="D26" s="523" t="str">
        <f ca="1">IF('使用量_1,2'!$AK$147=0,"",'使用量_1,2'!$AK$147)</f>
        <v/>
      </c>
      <c r="E26" s="523" t="str">
        <f ca="1">IF('使用量_1,2'!$AK$149=0,"",'使用量_1,2'!$AK$149)</f>
        <v/>
      </c>
      <c r="F26" s="523" t="str">
        <f ca="1">'使用量_1,2'!$AK$154</f>
        <v/>
      </c>
      <c r="G26" s="523" t="str">
        <f>'使用量_1,2'!$AK$153&amp;""</f>
        <v>　</v>
      </c>
      <c r="I26" s="1396" t="str">
        <f t="shared" si="0"/>
        <v>事業所名を入力22</v>
      </c>
      <c r="J26" t="str">
        <f>報6!D405</f>
        <v>事業所名を入力22</v>
      </c>
      <c r="K26" t="str">
        <f t="shared" ca="1" si="9"/>
        <v>=報6!D405</v>
      </c>
      <c r="L26" s="140" t="str">
        <f t="shared" ca="1" si="1"/>
        <v>=参照元個別!$I$26</v>
      </c>
      <c r="M26" t="str">
        <f t="shared" ca="1" si="4"/>
        <v>報6</v>
      </c>
      <c r="N26" t="str">
        <f t="shared" ca="1" si="5"/>
        <v>D405</v>
      </c>
      <c r="O26" s="1401" t="str">
        <f t="shared" ca="1" si="2"/>
        <v/>
      </c>
      <c r="P26" t="str">
        <f ca="1">報6!H407</f>
        <v/>
      </c>
      <c r="Q26" t="str">
        <f t="shared" ca="1" si="6"/>
        <v>=報6!H407</v>
      </c>
      <c r="R26" s="140" t="str">
        <f t="shared" ca="1" si="3"/>
        <v>=参照元個別!$O$26</v>
      </c>
      <c r="S26" t="str">
        <f t="shared" ca="1" si="7"/>
        <v>報6</v>
      </c>
      <c r="T26" t="str">
        <f t="shared" ca="1" si="8"/>
        <v>H407</v>
      </c>
    </row>
    <row r="27" spans="1:20" ht="24">
      <c r="A27">
        <v>23</v>
      </c>
      <c r="B27" t="str">
        <f>'使用量_1,2'!$AL$28</f>
        <v>事業所名を入力23</v>
      </c>
      <c r="C27" s="523">
        <f ca="1">'使用量_1,2'!$AL$146</f>
        <v>0</v>
      </c>
      <c r="D27" s="523" t="str">
        <f ca="1">IF('使用量_1,2'!$AL$147=0,"",'使用量_1,2'!$AL$147)</f>
        <v/>
      </c>
      <c r="E27" s="523" t="str">
        <f ca="1">IF('使用量_1,2'!$AL$149=0,"",'使用量_1,2'!$AL$149)</f>
        <v/>
      </c>
      <c r="F27" s="523" t="str">
        <f ca="1">'使用量_1,2'!$AL$154</f>
        <v/>
      </c>
      <c r="G27" s="523" t="str">
        <f>'使用量_1,2'!$AL$153&amp;""</f>
        <v>　</v>
      </c>
      <c r="I27" s="1396" t="str">
        <f t="shared" si="0"/>
        <v>事業所名を入力23</v>
      </c>
      <c r="J27" t="str">
        <f>報6!D424</f>
        <v>事業所名を入力23</v>
      </c>
      <c r="K27" t="str">
        <f t="shared" ca="1" si="9"/>
        <v>=報6!D424</v>
      </c>
      <c r="L27" s="140" t="str">
        <f t="shared" ca="1" si="1"/>
        <v>=参照元個別!$I$27</v>
      </c>
      <c r="M27" t="str">
        <f t="shared" ca="1" si="4"/>
        <v>報6</v>
      </c>
      <c r="N27" t="str">
        <f t="shared" ca="1" si="5"/>
        <v>D424</v>
      </c>
      <c r="O27" s="1401" t="str">
        <f t="shared" ca="1" si="2"/>
        <v/>
      </c>
      <c r="P27" t="str">
        <f ca="1">報6!H426</f>
        <v/>
      </c>
      <c r="Q27" t="str">
        <f t="shared" ca="1" si="6"/>
        <v>=報6!H426</v>
      </c>
      <c r="R27" s="140" t="str">
        <f t="shared" ca="1" si="3"/>
        <v>=参照元個別!$O$27</v>
      </c>
      <c r="S27" t="str">
        <f t="shared" ca="1" si="7"/>
        <v>報6</v>
      </c>
      <c r="T27" t="str">
        <f t="shared" ca="1" si="8"/>
        <v>H426</v>
      </c>
    </row>
    <row r="28" spans="1:20" ht="24">
      <c r="A28">
        <v>24</v>
      </c>
      <c r="B28" t="str">
        <f>'使用量_1,2'!$AM$28</f>
        <v>事業所名を入力24</v>
      </c>
      <c r="C28" s="523">
        <f ca="1">'使用量_1,2'!$AM$146</f>
        <v>0</v>
      </c>
      <c r="D28" s="523" t="str">
        <f ca="1">IF('使用量_1,2'!$AM$147=0,"",'使用量_1,2'!$AM$147)</f>
        <v/>
      </c>
      <c r="E28" s="523" t="str">
        <f ca="1">IF('使用量_1,2'!$AM$149=0,"",'使用量_1,2'!$AM$149)</f>
        <v/>
      </c>
      <c r="F28" s="523" t="str">
        <f ca="1">'使用量_1,2'!$AM$154</f>
        <v/>
      </c>
      <c r="G28" s="523" t="str">
        <f>'使用量_1,2'!$AM$153&amp;""</f>
        <v>　</v>
      </c>
      <c r="I28" s="1396" t="str">
        <f t="shared" si="0"/>
        <v>事業所名を入力24</v>
      </c>
      <c r="J28" t="str">
        <f>報6!D443</f>
        <v>事業所名を入力24</v>
      </c>
      <c r="K28" t="str">
        <f t="shared" ca="1" si="9"/>
        <v>=報6!D443</v>
      </c>
      <c r="L28" s="140" t="str">
        <f t="shared" ca="1" si="1"/>
        <v>=参照元個別!$I$28</v>
      </c>
      <c r="M28" t="str">
        <f t="shared" ca="1" si="4"/>
        <v>報6</v>
      </c>
      <c r="N28" t="str">
        <f t="shared" ca="1" si="5"/>
        <v>D443</v>
      </c>
      <c r="O28" s="1401" t="str">
        <f t="shared" ca="1" si="2"/>
        <v/>
      </c>
      <c r="P28" t="str">
        <f ca="1">報6!H445</f>
        <v/>
      </c>
      <c r="Q28" t="str">
        <f t="shared" ca="1" si="6"/>
        <v>=報6!H445</v>
      </c>
      <c r="R28" s="140" t="str">
        <f t="shared" ca="1" si="3"/>
        <v>=参照元個別!$O$28</v>
      </c>
      <c r="S28" t="str">
        <f t="shared" ca="1" si="7"/>
        <v>報6</v>
      </c>
      <c r="T28" t="str">
        <f t="shared" ca="1" si="8"/>
        <v>H445</v>
      </c>
    </row>
    <row r="29" spans="1:20" ht="24">
      <c r="A29">
        <v>25</v>
      </c>
      <c r="B29" t="str">
        <f>'使用量_1,2'!$AN$28</f>
        <v>事業所名を入力25</v>
      </c>
      <c r="C29" s="523">
        <f ca="1">'使用量_1,2'!$AN$146</f>
        <v>0</v>
      </c>
      <c r="D29" s="523" t="str">
        <f ca="1">IF('使用量_1,2'!$AN$147=0,"",'使用量_1,2'!$AN$147)</f>
        <v/>
      </c>
      <c r="E29" s="523" t="str">
        <f ca="1">IF('使用量_1,2'!$AN$149=0,"",'使用量_1,2'!$AN$149)</f>
        <v/>
      </c>
      <c r="F29" s="523" t="str">
        <f ca="1">'使用量_1,2'!$AN$154</f>
        <v/>
      </c>
      <c r="G29" s="523" t="str">
        <f>'使用量_1,2'!$AN$153&amp;""</f>
        <v>　</v>
      </c>
      <c r="I29" s="1396" t="str">
        <f t="shared" si="0"/>
        <v>事業所名を入力25</v>
      </c>
      <c r="J29" t="str">
        <f>報6!D462</f>
        <v>事業所名を入力25</v>
      </c>
      <c r="K29" t="str">
        <f t="shared" ca="1" si="9"/>
        <v>=報6!D462</v>
      </c>
      <c r="L29" s="140" t="str">
        <f t="shared" ca="1" si="1"/>
        <v>=参照元個別!$I$29</v>
      </c>
      <c r="M29" t="str">
        <f t="shared" ca="1" si="4"/>
        <v>報6</v>
      </c>
      <c r="N29" t="str">
        <f t="shared" ca="1" si="5"/>
        <v>D462</v>
      </c>
      <c r="O29" s="1401" t="str">
        <f t="shared" ca="1" si="2"/>
        <v/>
      </c>
      <c r="P29" t="str">
        <f ca="1">報6!H464</f>
        <v/>
      </c>
      <c r="Q29" t="str">
        <f t="shared" ca="1" si="6"/>
        <v>=報6!H464</v>
      </c>
      <c r="R29" s="140" t="str">
        <f t="shared" ca="1" si="3"/>
        <v>=参照元個別!$O$29</v>
      </c>
      <c r="S29" t="str">
        <f t="shared" ca="1" si="7"/>
        <v>報6</v>
      </c>
      <c r="T29" t="str">
        <f t="shared" ca="1" si="8"/>
        <v>H464</v>
      </c>
    </row>
    <row r="30" spans="1:20" ht="24">
      <c r="A30">
        <v>26</v>
      </c>
      <c r="B30" t="str">
        <f>'使用量_1,2'!$AO$28</f>
        <v>事業所名を入力26</v>
      </c>
      <c r="C30" s="523">
        <f ca="1">'使用量_1,2'!$AO$146</f>
        <v>0</v>
      </c>
      <c r="D30" s="523" t="str">
        <f ca="1">IF('使用量_1,2'!$AO$147=0,"",'使用量_1,2'!$AO$147)</f>
        <v/>
      </c>
      <c r="E30" s="523" t="str">
        <f ca="1">IF('使用量_1,2'!$AO$149=0,"",'使用量_1,2'!$AO$149)</f>
        <v/>
      </c>
      <c r="F30" s="523" t="str">
        <f ca="1">'使用量_1,2'!$AO$154</f>
        <v/>
      </c>
      <c r="G30" s="523" t="str">
        <f>'使用量_1,2'!$AO$153&amp;""</f>
        <v>　</v>
      </c>
      <c r="I30" s="1396" t="str">
        <f t="shared" si="0"/>
        <v>事業所名を入力26</v>
      </c>
      <c r="J30" t="str">
        <f>報6!D481</f>
        <v>事業所名を入力26</v>
      </c>
      <c r="K30" t="str">
        <f t="shared" ca="1" si="9"/>
        <v>=報6!D481</v>
      </c>
      <c r="L30" s="140" t="str">
        <f t="shared" ca="1" si="1"/>
        <v>=参照元個別!$I$30</v>
      </c>
      <c r="M30" t="str">
        <f t="shared" ca="1" si="4"/>
        <v>報6</v>
      </c>
      <c r="N30" t="str">
        <f t="shared" ca="1" si="5"/>
        <v>D481</v>
      </c>
      <c r="O30" s="1401" t="str">
        <f t="shared" ca="1" si="2"/>
        <v/>
      </c>
      <c r="P30" t="str">
        <f ca="1">報6!H483</f>
        <v/>
      </c>
      <c r="Q30" t="str">
        <f t="shared" ca="1" si="6"/>
        <v>=報6!H483</v>
      </c>
      <c r="R30" s="140" t="str">
        <f t="shared" ca="1" si="3"/>
        <v>=参照元個別!$O$30</v>
      </c>
      <c r="S30" t="str">
        <f t="shared" ca="1" si="7"/>
        <v>報6</v>
      </c>
      <c r="T30" t="str">
        <f t="shared" ca="1" si="8"/>
        <v>H483</v>
      </c>
    </row>
    <row r="31" spans="1:20" ht="24">
      <c r="A31">
        <v>27</v>
      </c>
      <c r="B31" t="str">
        <f>'使用量_1,2'!$AP$28</f>
        <v>事業所名を入力27</v>
      </c>
      <c r="C31" s="523">
        <f ca="1">'使用量_1,2'!$AP$146</f>
        <v>0</v>
      </c>
      <c r="D31" s="523" t="str">
        <f ca="1">IF('使用量_1,2'!$AP$147=0,"",'使用量_1,2'!$AP$147)</f>
        <v/>
      </c>
      <c r="E31" s="523" t="str">
        <f ca="1">IF('使用量_1,2'!$AP$149=0,"",'使用量_1,2'!$AP$149)</f>
        <v/>
      </c>
      <c r="F31" s="523" t="str">
        <f ca="1">'使用量_1,2'!$AP$154</f>
        <v/>
      </c>
      <c r="G31" s="523" t="str">
        <f>'使用量_1,2'!$AP$153&amp;""</f>
        <v>　</v>
      </c>
      <c r="I31" s="1396" t="str">
        <f t="shared" si="0"/>
        <v>事業所名を入力27</v>
      </c>
      <c r="J31" t="str">
        <f>報6!D500</f>
        <v>事業所名を入力27</v>
      </c>
      <c r="K31" t="str">
        <f t="shared" ca="1" si="9"/>
        <v>=報6!D500</v>
      </c>
      <c r="L31" s="140" t="str">
        <f t="shared" ca="1" si="1"/>
        <v>=参照元個別!$I$31</v>
      </c>
      <c r="M31" t="str">
        <f t="shared" ca="1" si="4"/>
        <v>報6</v>
      </c>
      <c r="N31" t="str">
        <f t="shared" ca="1" si="5"/>
        <v>D500</v>
      </c>
      <c r="O31" s="1401" t="str">
        <f t="shared" ca="1" si="2"/>
        <v/>
      </c>
      <c r="P31" t="str">
        <f ca="1">報6!H502</f>
        <v/>
      </c>
      <c r="Q31" t="str">
        <f t="shared" ca="1" si="6"/>
        <v>=報6!H502</v>
      </c>
      <c r="R31" s="140" t="str">
        <f t="shared" ca="1" si="3"/>
        <v>=参照元個別!$O$31</v>
      </c>
      <c r="S31" t="str">
        <f t="shared" ca="1" si="7"/>
        <v>報6</v>
      </c>
      <c r="T31" t="str">
        <f t="shared" ca="1" si="8"/>
        <v>H502</v>
      </c>
    </row>
    <row r="32" spans="1:20" ht="24">
      <c r="A32">
        <v>28</v>
      </c>
      <c r="B32" t="str">
        <f>'使用量_1,2'!$AQ$28</f>
        <v>事業所名を入力28</v>
      </c>
      <c r="C32" s="523">
        <f ca="1">'使用量_1,2'!$AQ$146</f>
        <v>0</v>
      </c>
      <c r="D32" s="523" t="str">
        <f ca="1">IF('使用量_1,2'!$AQ$147=0,"",'使用量_1,2'!$AQ$147)</f>
        <v/>
      </c>
      <c r="E32" s="523" t="str">
        <f ca="1">IF('使用量_1,2'!$AQ$149=0,"",'使用量_1,2'!$AQ$149)</f>
        <v/>
      </c>
      <c r="F32" s="523" t="str">
        <f ca="1">'使用量_1,2'!$AQ$154</f>
        <v/>
      </c>
      <c r="G32" s="523" t="str">
        <f>'使用量_1,2'!$AQ$153&amp;""</f>
        <v>　</v>
      </c>
      <c r="I32" s="1396" t="str">
        <f t="shared" si="0"/>
        <v>事業所名を入力28</v>
      </c>
      <c r="J32" t="str">
        <f>報6!D519</f>
        <v>事業所名を入力28</v>
      </c>
      <c r="K32" t="str">
        <f t="shared" ca="1" si="9"/>
        <v>=報6!D519</v>
      </c>
      <c r="L32" s="140" t="str">
        <f t="shared" ca="1" si="1"/>
        <v>=参照元個別!$I$32</v>
      </c>
      <c r="M32" t="str">
        <f t="shared" ca="1" si="4"/>
        <v>報6</v>
      </c>
      <c r="N32" t="str">
        <f t="shared" ca="1" si="5"/>
        <v>D519</v>
      </c>
      <c r="O32" s="1401" t="str">
        <f t="shared" ca="1" si="2"/>
        <v/>
      </c>
      <c r="P32" t="str">
        <f ca="1">報6!H521</f>
        <v/>
      </c>
      <c r="Q32" t="str">
        <f t="shared" ca="1" si="6"/>
        <v>=報6!H521</v>
      </c>
      <c r="R32" s="140" t="str">
        <f t="shared" ca="1" si="3"/>
        <v>=参照元個別!$O$32</v>
      </c>
      <c r="S32" t="str">
        <f t="shared" ca="1" si="7"/>
        <v>報6</v>
      </c>
      <c r="T32" t="str">
        <f t="shared" ca="1" si="8"/>
        <v>H521</v>
      </c>
    </row>
    <row r="33" spans="1:20" ht="24">
      <c r="A33">
        <v>29</v>
      </c>
      <c r="B33" t="str">
        <f>'使用量_1,2'!$AR$28</f>
        <v>事業所名を入力29</v>
      </c>
      <c r="C33" s="523">
        <f ca="1">'使用量_1,2'!$AR$146</f>
        <v>0</v>
      </c>
      <c r="D33" s="523" t="str">
        <f ca="1">IF('使用量_1,2'!$AR$147=0,"",'使用量_1,2'!$AR$147)</f>
        <v/>
      </c>
      <c r="E33" s="523" t="str">
        <f ca="1">IF('使用量_1,2'!$AR$149=0,"",'使用量_1,2'!$AR$149)</f>
        <v/>
      </c>
      <c r="F33" s="523" t="str">
        <f ca="1">'使用量_1,2'!$AR$154</f>
        <v/>
      </c>
      <c r="G33" s="523" t="str">
        <f>'使用量_1,2'!$AR$153&amp;""</f>
        <v>　</v>
      </c>
      <c r="I33" s="1396" t="str">
        <f t="shared" si="0"/>
        <v>事業所名を入力29</v>
      </c>
      <c r="J33" t="str">
        <f>報6!D538</f>
        <v>事業所名を入力29</v>
      </c>
      <c r="K33" t="str">
        <f t="shared" ca="1" si="9"/>
        <v>=報6!D538</v>
      </c>
      <c r="L33" s="140" t="str">
        <f t="shared" ca="1" si="1"/>
        <v>=参照元個別!$I$33</v>
      </c>
      <c r="M33" t="str">
        <f t="shared" ca="1" si="4"/>
        <v>報6</v>
      </c>
      <c r="N33" t="str">
        <f t="shared" ca="1" si="5"/>
        <v>D538</v>
      </c>
      <c r="O33" s="1401" t="str">
        <f t="shared" ca="1" si="2"/>
        <v/>
      </c>
      <c r="P33" t="str">
        <f ca="1">報6!H540</f>
        <v/>
      </c>
      <c r="Q33" t="str">
        <f t="shared" ca="1" si="6"/>
        <v>=報6!H540</v>
      </c>
      <c r="R33" s="140" t="str">
        <f t="shared" ca="1" si="3"/>
        <v>=参照元個別!$O$33</v>
      </c>
      <c r="S33" t="str">
        <f t="shared" ca="1" si="7"/>
        <v>報6</v>
      </c>
      <c r="T33" t="str">
        <f t="shared" ca="1" si="8"/>
        <v>H540</v>
      </c>
    </row>
    <row r="34" spans="1:20" ht="24">
      <c r="A34">
        <v>30</v>
      </c>
      <c r="B34" t="str">
        <f>'使用量_1,2'!$AS$28</f>
        <v>事業所名を入力30</v>
      </c>
      <c r="C34" s="523">
        <f ca="1">'使用量_1,2'!$AS$146</f>
        <v>0</v>
      </c>
      <c r="D34" s="523" t="str">
        <f ca="1">IF('使用量_1,2'!$AS$147=0,"",'使用量_1,2'!$AS$147)</f>
        <v/>
      </c>
      <c r="E34" s="523" t="str">
        <f ca="1">IF('使用量_1,2'!$AS$149=0,"",'使用量_1,2'!$AS$149)</f>
        <v/>
      </c>
      <c r="F34" s="523" t="str">
        <f ca="1">'使用量_1,2'!$AS$154</f>
        <v/>
      </c>
      <c r="G34" s="523" t="str">
        <f>'使用量_1,2'!$AS$153&amp;""</f>
        <v>　</v>
      </c>
      <c r="I34" s="1396" t="str">
        <f t="shared" si="0"/>
        <v>事業所名を入力30</v>
      </c>
      <c r="J34" t="str">
        <f>報6!D557</f>
        <v>事業所名を入力30</v>
      </c>
      <c r="K34" t="str">
        <f t="shared" ca="1" si="9"/>
        <v>=報6!D557</v>
      </c>
      <c r="L34" s="140" t="str">
        <f t="shared" ca="1" si="1"/>
        <v>=参照元個別!$I$34</v>
      </c>
      <c r="M34" t="str">
        <f t="shared" ca="1" si="4"/>
        <v>報6</v>
      </c>
      <c r="N34" t="str">
        <f t="shared" ca="1" si="5"/>
        <v>D557</v>
      </c>
      <c r="O34" s="1401" t="str">
        <f t="shared" ca="1" si="2"/>
        <v/>
      </c>
      <c r="P34" t="str">
        <f ca="1">報6!H559</f>
        <v/>
      </c>
      <c r="Q34" t="str">
        <f t="shared" ca="1" si="6"/>
        <v>=報6!H559</v>
      </c>
      <c r="R34" s="140" t="str">
        <f t="shared" ca="1" si="3"/>
        <v>=参照元個別!$O$34</v>
      </c>
      <c r="S34" t="str">
        <f t="shared" ca="1" si="7"/>
        <v>報6</v>
      </c>
      <c r="T34" t="str">
        <f t="shared" ca="1" si="8"/>
        <v>H559</v>
      </c>
    </row>
    <row r="35" spans="1:20" ht="24">
      <c r="A35">
        <v>31</v>
      </c>
      <c r="B35" t="str">
        <f>'使用量_1,2'!$AT$28</f>
        <v>事業所名を入力31</v>
      </c>
      <c r="C35" s="523">
        <f ca="1">'使用量_1,2'!$AT$146</f>
        <v>0</v>
      </c>
      <c r="D35" s="523" t="str">
        <f ca="1">IF('使用量_1,2'!$AT$147=0,"",'使用量_1,2'!$AT$147)</f>
        <v/>
      </c>
      <c r="E35" s="523" t="str">
        <f ca="1">IF('使用量_1,2'!$AT$149=0,"",'使用量_1,2'!$AT$149)</f>
        <v/>
      </c>
      <c r="F35" s="523" t="str">
        <f ca="1">'使用量_1,2'!$AT$154</f>
        <v/>
      </c>
      <c r="G35" s="523" t="str">
        <f>'使用量_1,2'!$AT$153&amp;""</f>
        <v>　</v>
      </c>
      <c r="I35" s="1396" t="str">
        <f t="shared" si="0"/>
        <v>事業所名を入力31</v>
      </c>
      <c r="J35" t="str">
        <f>報6!D576</f>
        <v>事業所名を入力31</v>
      </c>
      <c r="K35" t="str">
        <f t="shared" ca="1" si="9"/>
        <v>=報6!D576</v>
      </c>
      <c r="L35" s="140" t="str">
        <f t="shared" ca="1" si="1"/>
        <v>=参照元個別!$I$35</v>
      </c>
      <c r="M35" t="str">
        <f t="shared" ca="1" si="4"/>
        <v>報6</v>
      </c>
      <c r="N35" t="str">
        <f t="shared" ca="1" si="5"/>
        <v>D576</v>
      </c>
      <c r="O35" s="1401" t="str">
        <f t="shared" ca="1" si="2"/>
        <v/>
      </c>
      <c r="P35" t="str">
        <f ca="1">報6!H578</f>
        <v/>
      </c>
      <c r="Q35" t="str">
        <f t="shared" ca="1" si="6"/>
        <v>=報6!H578</v>
      </c>
      <c r="R35" s="140" t="str">
        <f t="shared" ca="1" si="3"/>
        <v>=参照元個別!$O$35</v>
      </c>
      <c r="S35" t="str">
        <f t="shared" ca="1" si="7"/>
        <v>報6</v>
      </c>
      <c r="T35" t="str">
        <f t="shared" ca="1" si="8"/>
        <v>H578</v>
      </c>
    </row>
    <row r="36" spans="1:20" ht="24">
      <c r="A36">
        <v>32</v>
      </c>
      <c r="B36" t="str">
        <f>'使用量_1,2'!$AU$28</f>
        <v>事業所名を入力32</v>
      </c>
      <c r="C36" s="523">
        <f ca="1">'使用量_1,2'!$AU$146</f>
        <v>0</v>
      </c>
      <c r="D36" s="523" t="str">
        <f ca="1">IF('使用量_1,2'!$AU$147=0,"",'使用量_1,2'!$AU$147)</f>
        <v/>
      </c>
      <c r="E36" s="523" t="str">
        <f ca="1">IF('使用量_1,2'!$AU$149=0,"",'使用量_1,2'!$AU$149)</f>
        <v/>
      </c>
      <c r="F36" s="523" t="str">
        <f ca="1">'使用量_1,2'!$AU$154</f>
        <v/>
      </c>
      <c r="G36" s="523" t="str">
        <f>'使用量_1,2'!$AU$153&amp;""</f>
        <v>　</v>
      </c>
      <c r="I36" s="1396" t="str">
        <f t="shared" si="0"/>
        <v>事業所名を入力32</v>
      </c>
      <c r="J36" t="str">
        <f>報6!D595</f>
        <v>事業所名を入力32</v>
      </c>
      <c r="K36" t="str">
        <f t="shared" ca="1" si="9"/>
        <v>=報6!D595</v>
      </c>
      <c r="L36" s="140" t="str">
        <f t="shared" ca="1" si="1"/>
        <v>=参照元個別!$I$36</v>
      </c>
      <c r="M36" t="str">
        <f t="shared" ca="1" si="4"/>
        <v>報6</v>
      </c>
      <c r="N36" t="str">
        <f t="shared" ca="1" si="5"/>
        <v>D595</v>
      </c>
      <c r="O36" s="1401" t="str">
        <f t="shared" ca="1" si="2"/>
        <v/>
      </c>
      <c r="P36" t="str">
        <f ca="1">報6!H597</f>
        <v/>
      </c>
      <c r="Q36" t="str">
        <f t="shared" ca="1" si="6"/>
        <v>=報6!H597</v>
      </c>
      <c r="R36" s="140" t="str">
        <f t="shared" ca="1" si="3"/>
        <v>=参照元個別!$O$36</v>
      </c>
      <c r="S36" t="str">
        <f t="shared" ca="1" si="7"/>
        <v>報6</v>
      </c>
      <c r="T36" t="str">
        <f t="shared" ca="1" si="8"/>
        <v>H597</v>
      </c>
    </row>
    <row r="37" spans="1:20" ht="24">
      <c r="A37">
        <v>33</v>
      </c>
      <c r="B37" t="str">
        <f>'使用量_1,2'!$AV$28</f>
        <v>事業所名を入力33</v>
      </c>
      <c r="C37" s="523">
        <f ca="1">'使用量_1,2'!$AV$146</f>
        <v>0</v>
      </c>
      <c r="D37" s="523" t="str">
        <f ca="1">IF('使用量_1,2'!$AV$147=0,"",'使用量_1,2'!$AV$147)</f>
        <v/>
      </c>
      <c r="E37" s="523" t="str">
        <f ca="1">IF('使用量_1,2'!$AV$149=0,"",'使用量_1,2'!$AV$149)</f>
        <v/>
      </c>
      <c r="F37" s="523" t="str">
        <f ca="1">'使用量_1,2'!$AV$154</f>
        <v/>
      </c>
      <c r="G37" s="523" t="str">
        <f>'使用量_1,2'!$AV$153&amp;""</f>
        <v>　</v>
      </c>
      <c r="I37" s="1396" t="str">
        <f t="shared" si="0"/>
        <v>事業所名を入力33</v>
      </c>
      <c r="J37" t="str">
        <f>報6!D614</f>
        <v>事業所名を入力33</v>
      </c>
      <c r="K37" t="str">
        <f t="shared" ca="1" si="9"/>
        <v>=報6!D614</v>
      </c>
      <c r="L37" s="140" t="str">
        <f t="shared" ca="1" si="1"/>
        <v>=参照元個別!$I$37</v>
      </c>
      <c r="M37" t="str">
        <f t="shared" ca="1" si="4"/>
        <v>報6</v>
      </c>
      <c r="N37" t="str">
        <f t="shared" ca="1" si="5"/>
        <v>D614</v>
      </c>
      <c r="O37" s="1401" t="str">
        <f t="shared" ca="1" si="2"/>
        <v/>
      </c>
      <c r="P37" t="str">
        <f ca="1">報6!H616</f>
        <v/>
      </c>
      <c r="Q37" t="str">
        <f t="shared" ca="1" si="6"/>
        <v>=報6!H616</v>
      </c>
      <c r="R37" s="140" t="str">
        <f t="shared" ca="1" si="3"/>
        <v>=参照元個別!$O$37</v>
      </c>
      <c r="S37" t="str">
        <f t="shared" ca="1" si="7"/>
        <v>報6</v>
      </c>
      <c r="T37" t="str">
        <f t="shared" ca="1" si="8"/>
        <v>H616</v>
      </c>
    </row>
    <row r="38" spans="1:20" ht="24">
      <c r="A38">
        <v>34</v>
      </c>
      <c r="B38" t="str">
        <f>'使用量_1,2'!$AW$28</f>
        <v>事業所名を入力34</v>
      </c>
      <c r="C38" s="523">
        <f ca="1">'使用量_1,2'!$AW$146</f>
        <v>0</v>
      </c>
      <c r="D38" s="523" t="str">
        <f ca="1">IF('使用量_1,2'!$AW$147=0,"",'使用量_1,2'!$AW$147)</f>
        <v/>
      </c>
      <c r="E38" s="523" t="str">
        <f ca="1">IF('使用量_1,2'!$AW$149=0,"",'使用量_1,2'!$AW$149)</f>
        <v/>
      </c>
      <c r="F38" s="523" t="str">
        <f ca="1">'使用量_1,2'!$AW$154</f>
        <v/>
      </c>
      <c r="G38" s="523" t="str">
        <f>'使用量_1,2'!$AW$153&amp;""</f>
        <v>　</v>
      </c>
      <c r="I38" s="1396" t="str">
        <f t="shared" si="0"/>
        <v>事業所名を入力34</v>
      </c>
      <c r="J38" t="str">
        <f>報6!D633</f>
        <v>事業所名を入力34</v>
      </c>
      <c r="K38" t="str">
        <f t="shared" ca="1" si="9"/>
        <v>=報6!D633</v>
      </c>
      <c r="L38" s="140" t="str">
        <f t="shared" ca="1" si="1"/>
        <v>=参照元個別!$I$38</v>
      </c>
      <c r="M38" t="str">
        <f t="shared" ca="1" si="4"/>
        <v>報6</v>
      </c>
      <c r="N38" t="str">
        <f t="shared" ca="1" si="5"/>
        <v>D633</v>
      </c>
      <c r="O38" s="1401" t="str">
        <f t="shared" ca="1" si="2"/>
        <v/>
      </c>
      <c r="P38" t="str">
        <f ca="1">報6!H635</f>
        <v/>
      </c>
      <c r="Q38" t="str">
        <f t="shared" ca="1" si="6"/>
        <v>=報6!H635</v>
      </c>
      <c r="R38" s="140" t="str">
        <f t="shared" ca="1" si="3"/>
        <v>=参照元個別!$O$38</v>
      </c>
      <c r="S38" t="str">
        <f t="shared" ca="1" si="7"/>
        <v>報6</v>
      </c>
      <c r="T38" t="str">
        <f t="shared" ca="1" si="8"/>
        <v>H635</v>
      </c>
    </row>
    <row r="39" spans="1:20" ht="24">
      <c r="A39">
        <v>35</v>
      </c>
      <c r="B39" t="str">
        <f>'使用量_1,2'!$AX$28</f>
        <v>事業所名を入力35</v>
      </c>
      <c r="C39" s="523">
        <f ca="1">'使用量_1,2'!$AX$146</f>
        <v>0</v>
      </c>
      <c r="D39" s="523" t="str">
        <f ca="1">IF('使用量_1,2'!$AX$147=0,"",'使用量_1,2'!$AX$147)</f>
        <v/>
      </c>
      <c r="E39" s="523" t="str">
        <f ca="1">IF('使用量_1,2'!$AX$149=0,"",'使用量_1,2'!$AX$149)</f>
        <v/>
      </c>
      <c r="F39" s="523" t="str">
        <f ca="1">'使用量_1,2'!$AX$154</f>
        <v/>
      </c>
      <c r="G39" s="523" t="str">
        <f>'使用量_1,2'!$AX$153&amp;""</f>
        <v>　</v>
      </c>
      <c r="I39" s="1396" t="str">
        <f t="shared" si="0"/>
        <v>事業所名を入力35</v>
      </c>
      <c r="J39" t="str">
        <f>報6!D652</f>
        <v>事業所名を入力35</v>
      </c>
      <c r="K39" t="str">
        <f t="shared" ca="1" si="9"/>
        <v>=報6!D652</v>
      </c>
      <c r="L39" s="140" t="str">
        <f t="shared" ca="1" si="1"/>
        <v>=参照元個別!$I$39</v>
      </c>
      <c r="M39" t="str">
        <f t="shared" ca="1" si="4"/>
        <v>報6</v>
      </c>
      <c r="N39" t="str">
        <f t="shared" ca="1" si="5"/>
        <v>D652</v>
      </c>
      <c r="O39" s="1401" t="str">
        <f t="shared" ca="1" si="2"/>
        <v/>
      </c>
      <c r="P39" t="str">
        <f ca="1">報6!H654</f>
        <v/>
      </c>
      <c r="Q39" t="str">
        <f t="shared" ca="1" si="6"/>
        <v>=報6!H654</v>
      </c>
      <c r="R39" s="140" t="str">
        <f t="shared" ca="1" si="3"/>
        <v>=参照元個別!$O$39</v>
      </c>
      <c r="S39" t="str">
        <f t="shared" ca="1" si="7"/>
        <v>報6</v>
      </c>
      <c r="T39" t="str">
        <f t="shared" ca="1" si="8"/>
        <v>H654</v>
      </c>
    </row>
    <row r="40" spans="1:20" ht="24">
      <c r="A40">
        <v>36</v>
      </c>
      <c r="B40" t="str">
        <f>'使用量_1,2'!$AY$28</f>
        <v>事業所名を入力36</v>
      </c>
      <c r="C40" s="523">
        <f ca="1">'使用量_1,2'!$AY$146</f>
        <v>0</v>
      </c>
      <c r="D40" s="523" t="str">
        <f ca="1">IF('使用量_1,2'!$AY$147=0,"",'使用量_1,2'!$AY$147)</f>
        <v/>
      </c>
      <c r="E40" s="523" t="str">
        <f ca="1">IF('使用量_1,2'!$AY$149=0,"",'使用量_1,2'!$AY$149)</f>
        <v/>
      </c>
      <c r="F40" s="523" t="str">
        <f ca="1">'使用量_1,2'!$AY$154</f>
        <v/>
      </c>
      <c r="G40" s="523" t="str">
        <f>'使用量_1,2'!$AY$153&amp;""</f>
        <v>　</v>
      </c>
      <c r="I40" s="1396" t="str">
        <f t="shared" si="0"/>
        <v>事業所名を入力36</v>
      </c>
      <c r="J40" t="str">
        <f>報6!D671</f>
        <v>事業所名を入力36</v>
      </c>
      <c r="K40" t="str">
        <f t="shared" ca="1" si="9"/>
        <v>=報6!D671</v>
      </c>
      <c r="L40" s="140" t="str">
        <f t="shared" ca="1" si="1"/>
        <v>=参照元個別!$I$40</v>
      </c>
      <c r="M40" t="str">
        <f t="shared" ca="1" si="4"/>
        <v>報6</v>
      </c>
      <c r="N40" t="str">
        <f t="shared" ca="1" si="5"/>
        <v>D671</v>
      </c>
      <c r="O40" s="1401" t="str">
        <f t="shared" ca="1" si="2"/>
        <v/>
      </c>
      <c r="P40" t="str">
        <f ca="1">報6!H673</f>
        <v/>
      </c>
      <c r="Q40" t="str">
        <f t="shared" ca="1" si="6"/>
        <v>=報6!H673</v>
      </c>
      <c r="R40" s="140" t="str">
        <f t="shared" ca="1" si="3"/>
        <v>=参照元個別!$O$40</v>
      </c>
      <c r="S40" t="str">
        <f t="shared" ca="1" si="7"/>
        <v>報6</v>
      </c>
      <c r="T40" t="str">
        <f t="shared" ca="1" si="8"/>
        <v>H673</v>
      </c>
    </row>
    <row r="41" spans="1:20" ht="24">
      <c r="A41">
        <v>37</v>
      </c>
      <c r="B41" t="str">
        <f>'使用量_1,2'!$AZ$28</f>
        <v>事業所名を入力37</v>
      </c>
      <c r="C41" s="523">
        <f ca="1">'使用量_1,2'!$AZ$146</f>
        <v>0</v>
      </c>
      <c r="D41" s="523" t="str">
        <f ca="1">IF('使用量_1,2'!$AZ$147=0,"",'使用量_1,2'!$AZ$147)</f>
        <v/>
      </c>
      <c r="E41" s="523" t="str">
        <f ca="1">IF('使用量_1,2'!$AZ$149=0,"",'使用量_1,2'!$AZ$149)</f>
        <v/>
      </c>
      <c r="F41" s="523" t="str">
        <f ca="1">'使用量_1,2'!$AZ$154</f>
        <v/>
      </c>
      <c r="G41" s="523" t="str">
        <f>'使用量_1,2'!$AZ$153&amp;""</f>
        <v>　</v>
      </c>
      <c r="I41" s="1396" t="str">
        <f t="shared" si="0"/>
        <v>事業所名を入力37</v>
      </c>
      <c r="J41" t="str">
        <f>報6!D690</f>
        <v>事業所名を入力37</v>
      </c>
      <c r="K41" t="str">
        <f t="shared" ca="1" si="9"/>
        <v>=報6!D690</v>
      </c>
      <c r="L41" s="140" t="str">
        <f t="shared" ca="1" si="1"/>
        <v>=参照元個別!$I$41</v>
      </c>
      <c r="M41" t="str">
        <f t="shared" ca="1" si="4"/>
        <v>報6</v>
      </c>
      <c r="N41" t="str">
        <f t="shared" ca="1" si="5"/>
        <v>D690</v>
      </c>
      <c r="O41" s="1401" t="str">
        <f t="shared" ca="1" si="2"/>
        <v/>
      </c>
      <c r="P41" t="str">
        <f ca="1">報6!H692</f>
        <v/>
      </c>
      <c r="Q41" t="str">
        <f t="shared" ca="1" si="6"/>
        <v>=報6!H692</v>
      </c>
      <c r="R41" s="140" t="str">
        <f t="shared" ca="1" si="3"/>
        <v>=参照元個別!$O$41</v>
      </c>
      <c r="S41" t="str">
        <f t="shared" ca="1" si="7"/>
        <v>報6</v>
      </c>
      <c r="T41" t="str">
        <f t="shared" ca="1" si="8"/>
        <v>H692</v>
      </c>
    </row>
    <row r="42" spans="1:20" ht="24">
      <c r="A42">
        <v>38</v>
      </c>
      <c r="B42" t="str">
        <f>'使用量_1,2'!$BA$28</f>
        <v>事業所名を入力38</v>
      </c>
      <c r="C42" s="523">
        <f ca="1">'使用量_1,2'!$BA$146</f>
        <v>0</v>
      </c>
      <c r="D42" s="523" t="str">
        <f ca="1">IF('使用量_1,2'!$BA$147=0,"",'使用量_1,2'!$BA$147)</f>
        <v/>
      </c>
      <c r="E42" s="523" t="str">
        <f ca="1">IF('使用量_1,2'!$BA$149=0,"",'使用量_1,2'!$BA$149)</f>
        <v/>
      </c>
      <c r="F42" s="523" t="str">
        <f ca="1">'使用量_1,2'!$BA$154</f>
        <v/>
      </c>
      <c r="G42" s="523" t="str">
        <f>'使用量_1,2'!$BA$153&amp;""</f>
        <v>　</v>
      </c>
      <c r="I42" s="1396" t="str">
        <f t="shared" si="0"/>
        <v>事業所名を入力38</v>
      </c>
      <c r="J42" t="str">
        <f>報6!D709</f>
        <v>事業所名を入力38</v>
      </c>
      <c r="K42" t="str">
        <f t="shared" ca="1" si="9"/>
        <v>=報6!D709</v>
      </c>
      <c r="L42" s="140" t="str">
        <f t="shared" ca="1" si="1"/>
        <v>=参照元個別!$I$42</v>
      </c>
      <c r="M42" t="str">
        <f t="shared" ca="1" si="4"/>
        <v>報6</v>
      </c>
      <c r="N42" t="str">
        <f t="shared" ca="1" si="5"/>
        <v>D709</v>
      </c>
      <c r="O42" s="1401" t="str">
        <f t="shared" ca="1" si="2"/>
        <v/>
      </c>
      <c r="P42" t="str">
        <f ca="1">報6!H711</f>
        <v/>
      </c>
      <c r="Q42" t="str">
        <f t="shared" ca="1" si="6"/>
        <v>=報6!H711</v>
      </c>
      <c r="R42" s="140" t="str">
        <f t="shared" ca="1" si="3"/>
        <v>=参照元個別!$O$42</v>
      </c>
      <c r="S42" t="str">
        <f t="shared" ca="1" si="7"/>
        <v>報6</v>
      </c>
      <c r="T42" t="str">
        <f t="shared" ca="1" si="8"/>
        <v>H711</v>
      </c>
    </row>
    <row r="43" spans="1:20" ht="24">
      <c r="A43">
        <v>39</v>
      </c>
      <c r="B43" t="str">
        <f>'使用量_1,2'!$BB$28</f>
        <v>事業所名を入力39</v>
      </c>
      <c r="C43" s="523">
        <f ca="1">'使用量_1,2'!$BB$146</f>
        <v>0</v>
      </c>
      <c r="D43" s="523" t="str">
        <f ca="1">IF('使用量_1,2'!$BB$147=0,"",'使用量_1,2'!$BB$147)</f>
        <v/>
      </c>
      <c r="E43" s="523" t="str">
        <f ca="1">IF('使用量_1,2'!$BB$149=0,"",'使用量_1,2'!$BB$149)</f>
        <v/>
      </c>
      <c r="F43" s="523" t="str">
        <f ca="1">'使用量_1,2'!$BB$154</f>
        <v/>
      </c>
      <c r="G43" s="523" t="str">
        <f>'使用量_1,2'!$BB$153&amp;""</f>
        <v>　</v>
      </c>
      <c r="I43" s="1396" t="str">
        <f t="shared" si="0"/>
        <v>事業所名を入力39</v>
      </c>
      <c r="J43" t="str">
        <f>報6!D728</f>
        <v>事業所名を入力39</v>
      </c>
      <c r="K43" t="str">
        <f t="shared" ca="1" si="9"/>
        <v>=報6!D728</v>
      </c>
      <c r="L43" s="140" t="str">
        <f t="shared" ca="1" si="1"/>
        <v>=参照元個別!$I$43</v>
      </c>
      <c r="M43" t="str">
        <f t="shared" ca="1" si="4"/>
        <v>報6</v>
      </c>
      <c r="N43" t="str">
        <f t="shared" ca="1" si="5"/>
        <v>D728</v>
      </c>
      <c r="O43" s="1401" t="str">
        <f t="shared" ca="1" si="2"/>
        <v/>
      </c>
      <c r="P43" t="str">
        <f ca="1">報6!H730</f>
        <v/>
      </c>
      <c r="Q43" t="str">
        <f t="shared" ca="1" si="6"/>
        <v>=報6!H730</v>
      </c>
      <c r="R43" s="140" t="str">
        <f t="shared" ca="1" si="3"/>
        <v>=参照元個別!$O$43</v>
      </c>
      <c r="S43" t="str">
        <f t="shared" ca="1" si="7"/>
        <v>報6</v>
      </c>
      <c r="T43" t="str">
        <f t="shared" ca="1" si="8"/>
        <v>H730</v>
      </c>
    </row>
    <row r="44" spans="1:20" ht="24">
      <c r="A44">
        <v>40</v>
      </c>
      <c r="B44" t="str">
        <f>'使用量_1,2'!$BC$28</f>
        <v>事業所名を入力40</v>
      </c>
      <c r="C44" s="523">
        <f ca="1">'使用量_1,2'!$BC$146</f>
        <v>0</v>
      </c>
      <c r="D44" s="523" t="str">
        <f ca="1">IF('使用量_1,2'!$BC$147=0,"",'使用量_1,2'!$BC$147)</f>
        <v/>
      </c>
      <c r="E44" s="523" t="str">
        <f ca="1">IF('使用量_1,2'!$BC$149=0,"",'使用量_1,2'!$BC$149)</f>
        <v/>
      </c>
      <c r="F44" s="523" t="str">
        <f ca="1">'使用量_1,2'!$BC$154</f>
        <v/>
      </c>
      <c r="G44" s="523" t="str">
        <f>'使用量_1,2'!$BC$153&amp;""</f>
        <v>　</v>
      </c>
      <c r="I44" s="1396" t="str">
        <f t="shared" si="0"/>
        <v>事業所名を入力40</v>
      </c>
      <c r="J44" t="str">
        <f>報6!D747</f>
        <v>事業所名を入力40</v>
      </c>
      <c r="K44" t="str">
        <f t="shared" ca="1" si="9"/>
        <v>=報6!D747</v>
      </c>
      <c r="L44" s="140" t="str">
        <f t="shared" ca="1" si="1"/>
        <v>=参照元個別!$I$44</v>
      </c>
      <c r="M44" t="str">
        <f t="shared" ca="1" si="4"/>
        <v>報6</v>
      </c>
      <c r="N44" t="str">
        <f t="shared" ca="1" si="5"/>
        <v>D747</v>
      </c>
      <c r="O44" s="1401" t="str">
        <f t="shared" ca="1" si="2"/>
        <v/>
      </c>
      <c r="P44" t="str">
        <f ca="1">報6!H749</f>
        <v/>
      </c>
      <c r="Q44" t="str">
        <f t="shared" ca="1" si="6"/>
        <v>=報6!H749</v>
      </c>
      <c r="R44" s="140" t="str">
        <f t="shared" ca="1" si="3"/>
        <v>=参照元個別!$O$44</v>
      </c>
      <c r="S44" t="str">
        <f t="shared" ca="1" si="7"/>
        <v>報6</v>
      </c>
      <c r="T44" t="str">
        <f t="shared" ca="1" si="8"/>
        <v>H749</v>
      </c>
    </row>
  </sheetData>
  <phoneticPr fontId="34"/>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rgb="FF92D050"/>
    <pageSetUpPr fitToPage="1"/>
  </sheetPr>
  <dimension ref="A1:V350"/>
  <sheetViews>
    <sheetView tabSelected="1" workbookViewId="0">
      <selection activeCell="B32" sqref="B32"/>
    </sheetView>
  </sheetViews>
  <sheetFormatPr defaultRowHeight="13.5"/>
  <cols>
    <col min="1" max="1" width="18.625" customWidth="1"/>
    <col min="2" max="2" width="13.5" customWidth="1"/>
    <col min="3" max="3" width="11.5" customWidth="1"/>
    <col min="5" max="5" width="12.375" customWidth="1"/>
    <col min="9" max="9" width="10.125" customWidth="1"/>
    <col min="10" max="10" width="9.25" customWidth="1"/>
    <col min="11" max="11" width="4" customWidth="1"/>
    <col min="12" max="12" width="4" hidden="1" customWidth="1"/>
    <col min="13" max="13" width="5.125" hidden="1" customWidth="1"/>
    <col min="14" max="14" width="30" hidden="1" customWidth="1"/>
    <col min="15" max="15" width="4" customWidth="1"/>
    <col min="16" max="16" width="11.125" customWidth="1"/>
    <col min="17" max="17" width="43" customWidth="1"/>
    <col min="18" max="18" width="12.625" customWidth="1"/>
    <col min="20" max="20" width="0" hidden="1" customWidth="1"/>
    <col min="21" max="21" width="7.5" hidden="1" customWidth="1"/>
    <col min="22" max="22" width="5" hidden="1" customWidth="1"/>
  </cols>
  <sheetData>
    <row r="1" spans="1:22" ht="24">
      <c r="A1" s="769" t="s">
        <v>2892</v>
      </c>
      <c r="H1" t="s">
        <v>6018</v>
      </c>
      <c r="L1" s="1474" t="s">
        <v>3473</v>
      </c>
      <c r="M1" s="1474" t="s">
        <v>3473</v>
      </c>
      <c r="N1" s="1474" t="s">
        <v>3473</v>
      </c>
      <c r="Q1" s="551" t="str">
        <f>A2&amp;"年度提出用（"&amp;A2-1&amp;"年度実績値）"</f>
        <v>2026年度提出用（2025年度実績値）</v>
      </c>
      <c r="U1" s="615" t="s">
        <v>2765</v>
      </c>
      <c r="V1" s="627">
        <v>7</v>
      </c>
    </row>
    <row r="2" spans="1:22" ht="17.25">
      <c r="A2" s="141">
        <v>2026</v>
      </c>
      <c r="B2" s="141" t="str">
        <f>"年度報告用("&amp;(A2-1)&amp;"年4月～"&amp;A2&amp;"年3月の実績)"</f>
        <v>年度報告用(2025年4月～2026年3月の実績)</v>
      </c>
      <c r="D2" s="141"/>
    </row>
    <row r="4" spans="1:22" ht="39.950000000000003" hidden="1" customHeight="1">
      <c r="A4" s="614" t="s">
        <v>1928</v>
      </c>
      <c r="D4" s="613"/>
    </row>
    <row r="5" spans="1:22" ht="30" hidden="1" customHeight="1" thickBot="1">
      <c r="A5" s="1892" t="s">
        <v>3115</v>
      </c>
      <c r="B5" s="1888"/>
      <c r="C5" s="1888"/>
      <c r="D5" s="1888"/>
      <c r="E5" s="1888"/>
      <c r="F5" s="1888"/>
      <c r="G5" s="1888"/>
      <c r="H5" s="1888"/>
      <c r="I5" s="1888"/>
    </row>
    <row r="6" spans="1:22" ht="22.9" hidden="1" customHeight="1" thickTop="1" thickBot="1">
      <c r="A6" s="25" t="s">
        <v>2683</v>
      </c>
      <c r="B6" s="1875"/>
      <c r="D6" s="1895"/>
      <c r="E6" s="1895"/>
      <c r="F6" s="1895"/>
      <c r="G6" s="1895"/>
      <c r="P6" s="1822"/>
      <c r="Q6" s="1822"/>
    </row>
    <row r="7" spans="1:22" ht="15" hidden="1" thickTop="1" thickBot="1">
      <c r="B7" s="77"/>
      <c r="P7" s="1822"/>
      <c r="Q7" s="1822"/>
    </row>
    <row r="8" spans="1:22" ht="30.6" hidden="1" customHeight="1" thickBot="1">
      <c r="A8" s="25" t="s">
        <v>356</v>
      </c>
      <c r="B8" s="1896" t="str">
        <f>参照元!C15</f>
        <v>新規</v>
      </c>
      <c r="C8" s="1897"/>
      <c r="D8" s="1897"/>
      <c r="E8" s="1897"/>
      <c r="F8" s="1898"/>
      <c r="G8" s="1903" t="s">
        <v>3112</v>
      </c>
      <c r="H8" s="1888"/>
      <c r="I8" s="1888"/>
      <c r="J8" s="1888"/>
      <c r="P8" s="1822"/>
      <c r="Q8" s="1822"/>
    </row>
    <row r="9" spans="1:22" ht="14.25" hidden="1" thickBot="1">
      <c r="L9" t="s">
        <v>3930</v>
      </c>
      <c r="P9" s="1822"/>
      <c r="Q9" s="1822"/>
      <c r="T9">
        <v>1</v>
      </c>
    </row>
    <row r="10" spans="1:22" ht="19.899999999999999" hidden="1" customHeight="1" thickBot="1">
      <c r="A10" s="25" t="s">
        <v>3113</v>
      </c>
      <c r="B10" s="1899" t="s">
        <v>4174</v>
      </c>
      <c r="C10" s="1900"/>
      <c r="D10" s="1901"/>
      <c r="F10" s="1887" t="s">
        <v>3114</v>
      </c>
      <c r="G10" s="1888"/>
      <c r="H10" s="1888"/>
      <c r="I10" s="1888"/>
      <c r="J10" s="1888"/>
      <c r="L10" t="s">
        <v>3931</v>
      </c>
      <c r="P10" s="1822"/>
      <c r="Q10" s="1822"/>
    </row>
    <row r="11" spans="1:22" ht="19.899999999999999" hidden="1" customHeight="1" thickBot="1">
      <c r="A11" s="25"/>
      <c r="F11" s="1888"/>
      <c r="G11" s="1888"/>
      <c r="H11" s="1888"/>
      <c r="I11" s="1888"/>
      <c r="J11" s="1888"/>
      <c r="P11" s="1822"/>
      <c r="Q11" s="1822"/>
    </row>
    <row r="12" spans="1:22" ht="19.899999999999999" hidden="1" customHeight="1" thickBot="1">
      <c r="A12" s="25" t="s">
        <v>3121</v>
      </c>
      <c r="B12" s="1899" t="s">
        <v>3122</v>
      </c>
      <c r="C12" s="1900"/>
      <c r="D12" s="1901"/>
      <c r="F12" s="1887" t="s">
        <v>3125</v>
      </c>
      <c r="G12" s="1888"/>
      <c r="H12" s="1888"/>
      <c r="I12" s="1888"/>
      <c r="L12" t="s">
        <v>3122</v>
      </c>
      <c r="P12" s="1822"/>
      <c r="Q12" s="1822"/>
    </row>
    <row r="13" spans="1:22" ht="19.899999999999999" hidden="1" customHeight="1">
      <c r="A13" s="25"/>
      <c r="F13" s="797"/>
      <c r="L13" t="s">
        <v>3140</v>
      </c>
      <c r="P13" s="1822"/>
      <c r="Q13" s="1822"/>
    </row>
    <row r="14" spans="1:22" ht="19.899999999999999" hidden="1" customHeight="1">
      <c r="A14" s="1894" t="str">
        <f>IF($B$12=$L$13,"緑色のセルで変更があった項目を修正して下さい","")</f>
        <v/>
      </c>
      <c r="B14" t="str">
        <f>IF($B$12=$L$13,"新事業者名称","")</f>
        <v/>
      </c>
      <c r="C14" s="1889"/>
      <c r="D14" s="1889"/>
      <c r="E14" s="1889"/>
      <c r="F14" s="1889"/>
      <c r="G14" s="1889"/>
      <c r="H14" s="1889"/>
      <c r="L14" t="s">
        <v>3124</v>
      </c>
    </row>
    <row r="15" spans="1:22" ht="19.899999999999999" hidden="1" customHeight="1">
      <c r="A15" s="1894"/>
      <c r="B15" t="str">
        <f>IF($B$12=$L$13,"新代表者氏名","")</f>
        <v/>
      </c>
      <c r="C15" s="1889"/>
      <c r="D15" s="1889"/>
      <c r="E15" s="1889"/>
      <c r="F15" s="1889"/>
      <c r="G15" s="1889"/>
      <c r="H15" s="1889"/>
      <c r="L15" t="s">
        <v>3123</v>
      </c>
    </row>
    <row r="16" spans="1:22" ht="19.899999999999999" hidden="1" customHeight="1">
      <c r="A16" s="1894"/>
      <c r="B16" t="str">
        <f>IF($B$12=$L$13,"新所在地","")</f>
        <v/>
      </c>
      <c r="C16" s="1889"/>
      <c r="D16" s="1889"/>
      <c r="E16" s="1889"/>
      <c r="F16" s="1889"/>
      <c r="G16" s="1889"/>
      <c r="H16" s="1889"/>
    </row>
    <row r="17" spans="1:17" ht="19.899999999999999" hidden="1" customHeight="1">
      <c r="A17" s="25"/>
      <c r="C17" s="1902" t="str">
        <f>IF($B$12=$L$13,"（新しい事業者名称等を上書き修正し、報告書作成を進めて下さい）","")</f>
        <v/>
      </c>
      <c r="D17" s="1902"/>
      <c r="E17" s="1902"/>
      <c r="F17" s="1902"/>
      <c r="G17" s="1902"/>
      <c r="H17" s="1902"/>
    </row>
    <row r="18" spans="1:17" hidden="1">
      <c r="A18" s="63" t="s">
        <v>3473</v>
      </c>
    </row>
    <row r="19" spans="1:17" hidden="1">
      <c r="A19" s="63" t="s">
        <v>3473</v>
      </c>
      <c r="B19" t="str">
        <f>IF(参照元!I2=0,"","報告書")</f>
        <v/>
      </c>
      <c r="C19" s="1762" t="str">
        <f>IF(参照元!I2&gt;0,参照元!I2,"")</f>
        <v/>
      </c>
    </row>
    <row r="20" spans="1:17" hidden="1">
      <c r="A20" s="63" t="s">
        <v>3473</v>
      </c>
      <c r="B20" t="str">
        <f>IF(参照元!I1=1,"計画書","")</f>
        <v>計画書</v>
      </c>
      <c r="C20" t="s">
        <v>2909</v>
      </c>
    </row>
    <row r="21" spans="1:17" hidden="1">
      <c r="A21" s="63" t="s">
        <v>3473</v>
      </c>
    </row>
    <row r="22" spans="1:17" hidden="1">
      <c r="A22" s="63" t="s">
        <v>3473</v>
      </c>
      <c r="B22" t="s">
        <v>2681</v>
      </c>
    </row>
    <row r="23" spans="1:17" hidden="1">
      <c r="A23" s="63" t="s">
        <v>3473</v>
      </c>
      <c r="B23" t="s">
        <v>2667</v>
      </c>
      <c r="C23" t="s">
        <v>1922</v>
      </c>
      <c r="D23" t="s">
        <v>2675</v>
      </c>
    </row>
    <row r="24" spans="1:17" hidden="1">
      <c r="A24" s="63" t="s">
        <v>3473</v>
      </c>
      <c r="B24" t="s">
        <v>2667</v>
      </c>
      <c r="C24" t="s">
        <v>2668</v>
      </c>
      <c r="D24" t="s">
        <v>2674</v>
      </c>
    </row>
    <row r="25" spans="1:17" hidden="1">
      <c r="A25" s="63" t="s">
        <v>3473</v>
      </c>
      <c r="B25" t="s">
        <v>2667</v>
      </c>
      <c r="C25" t="s">
        <v>2669</v>
      </c>
      <c r="D25" t="s">
        <v>2671</v>
      </c>
    </row>
    <row r="26" spans="1:17" hidden="1">
      <c r="A26" s="63" t="s">
        <v>3473</v>
      </c>
      <c r="B26" t="s">
        <v>2673</v>
      </c>
      <c r="C26" t="s">
        <v>2672</v>
      </c>
      <c r="D26" t="s">
        <v>2676</v>
      </c>
    </row>
    <row r="27" spans="1:17" hidden="1">
      <c r="A27" s="63" t="s">
        <v>3473</v>
      </c>
      <c r="B27" t="s">
        <v>2673</v>
      </c>
      <c r="C27" t="s">
        <v>2677</v>
      </c>
      <c r="D27" t="s">
        <v>2678</v>
      </c>
    </row>
    <row r="28" spans="1:17" hidden="1">
      <c r="A28" s="63" t="s">
        <v>3473</v>
      </c>
      <c r="B28" t="s">
        <v>2673</v>
      </c>
      <c r="C28" t="s">
        <v>2679</v>
      </c>
      <c r="D28" t="s">
        <v>2707</v>
      </c>
    </row>
    <row r="29" spans="1:17" hidden="1">
      <c r="A29" s="63" t="s">
        <v>3473</v>
      </c>
      <c r="B29" t="s">
        <v>2667</v>
      </c>
      <c r="C29" t="s">
        <v>2680</v>
      </c>
      <c r="D29" t="s">
        <v>2706</v>
      </c>
    </row>
    <row r="30" spans="1:17" hidden="1">
      <c r="A30" s="63" t="s">
        <v>3473</v>
      </c>
      <c r="B30" t="s">
        <v>2667</v>
      </c>
      <c r="C30" t="s">
        <v>2910</v>
      </c>
      <c r="D30" t="s">
        <v>2764</v>
      </c>
    </row>
    <row r="31" spans="1:17" hidden="1">
      <c r="A31" s="63" t="s">
        <v>3473</v>
      </c>
    </row>
    <row r="32" spans="1:17" ht="17.25">
      <c r="A32" s="141" t="s">
        <v>1930</v>
      </c>
      <c r="M32" t="s">
        <v>3791</v>
      </c>
      <c r="P32" s="1893" t="s">
        <v>3116</v>
      </c>
      <c r="Q32" s="1893"/>
    </row>
    <row r="33" spans="1:22" ht="3.95" customHeight="1"/>
    <row r="34" spans="1:22">
      <c r="A34" t="s">
        <v>2888</v>
      </c>
      <c r="M34" s="790" t="s">
        <v>3792</v>
      </c>
      <c r="N34" s="790" t="s">
        <v>3793</v>
      </c>
      <c r="P34" s="790" t="s">
        <v>3117</v>
      </c>
      <c r="Q34" s="790" t="s">
        <v>3118</v>
      </c>
    </row>
    <row r="35" spans="1:22" ht="13.5" customHeight="1">
      <c r="B35" s="76" t="s">
        <v>4272</v>
      </c>
      <c r="C35" s="76" t="s">
        <v>1931</v>
      </c>
      <c r="D35" s="76" t="s">
        <v>1932</v>
      </c>
      <c r="E35" s="75"/>
      <c r="F35" s="75"/>
      <c r="G35" s="75"/>
      <c r="H35" s="75"/>
      <c r="I35" s="75"/>
      <c r="J35" s="24"/>
      <c r="M35" s="23" t="s">
        <v>499</v>
      </c>
      <c r="N35" s="984" t="s">
        <v>500</v>
      </c>
      <c r="P35" s="798" t="s">
        <v>429</v>
      </c>
      <c r="Q35" s="799" t="s">
        <v>430</v>
      </c>
    </row>
    <row r="36" spans="1:22" ht="13.5" customHeight="1">
      <c r="B36" s="1820">
        <v>1</v>
      </c>
      <c r="C36" s="76" t="s">
        <v>1933</v>
      </c>
      <c r="D36" s="76" t="s">
        <v>2750</v>
      </c>
      <c r="E36" s="75"/>
      <c r="F36" s="75"/>
      <c r="G36" s="75"/>
      <c r="H36" s="75"/>
      <c r="I36" s="75"/>
      <c r="J36" s="24"/>
      <c r="M36" s="23" t="s">
        <v>631</v>
      </c>
      <c r="N36" s="984" t="s">
        <v>632</v>
      </c>
      <c r="P36" s="798" t="s">
        <v>439</v>
      </c>
      <c r="Q36" s="799" t="s">
        <v>440</v>
      </c>
    </row>
    <row r="37" spans="1:22" ht="13.5" customHeight="1">
      <c r="B37" s="1820" t="s">
        <v>4273</v>
      </c>
      <c r="C37" s="1852" t="s">
        <v>2708</v>
      </c>
      <c r="D37" s="76" t="s">
        <v>2751</v>
      </c>
      <c r="E37" s="75"/>
      <c r="F37" s="75"/>
      <c r="G37" s="75"/>
      <c r="H37" s="75"/>
      <c r="I37" s="75"/>
      <c r="J37" s="24"/>
      <c r="M37" s="23" t="s">
        <v>776</v>
      </c>
      <c r="N37" s="984" t="s">
        <v>777</v>
      </c>
      <c r="P37" s="798" t="s">
        <v>446</v>
      </c>
      <c r="Q37" s="799" t="s">
        <v>447</v>
      </c>
    </row>
    <row r="38" spans="1:22" ht="13.5" customHeight="1">
      <c r="B38" s="1820" t="s">
        <v>4274</v>
      </c>
      <c r="C38" s="1852" t="s">
        <v>2763</v>
      </c>
      <c r="D38" s="76" t="s">
        <v>2752</v>
      </c>
      <c r="E38" s="75"/>
      <c r="F38" s="75"/>
      <c r="G38" s="75"/>
      <c r="H38" s="75"/>
      <c r="I38" s="75"/>
      <c r="J38" s="24"/>
      <c r="M38" s="23" t="s">
        <v>924</v>
      </c>
      <c r="N38" s="984" t="s">
        <v>925</v>
      </c>
      <c r="P38" s="798" t="s">
        <v>454</v>
      </c>
      <c r="Q38" s="799" t="s">
        <v>455</v>
      </c>
    </row>
    <row r="39" spans="1:22" ht="13.5" customHeight="1">
      <c r="B39" s="1820" t="s">
        <v>4277</v>
      </c>
      <c r="C39" s="1852" t="s">
        <v>2771</v>
      </c>
      <c r="D39" s="76" t="s">
        <v>2753</v>
      </c>
      <c r="E39" s="75"/>
      <c r="F39" s="75"/>
      <c r="G39" s="75"/>
      <c r="H39" s="75"/>
      <c r="I39" s="75"/>
      <c r="J39" s="24"/>
      <c r="M39" s="23" t="s">
        <v>932</v>
      </c>
      <c r="N39" s="984" t="s">
        <v>933</v>
      </c>
      <c r="P39" s="798" t="s">
        <v>459</v>
      </c>
      <c r="Q39" s="799" t="s">
        <v>460</v>
      </c>
    </row>
    <row r="40" spans="1:22" ht="13.15" customHeight="1">
      <c r="B40" s="1820"/>
      <c r="C40" s="1852" t="s">
        <v>2663</v>
      </c>
      <c r="D40" s="76" t="s">
        <v>2664</v>
      </c>
      <c r="E40" s="75"/>
      <c r="F40" s="75"/>
      <c r="G40" s="75"/>
      <c r="H40" s="75"/>
      <c r="I40" s="75"/>
      <c r="J40" s="24"/>
      <c r="M40" s="23" t="s">
        <v>984</v>
      </c>
      <c r="N40" s="984" t="s">
        <v>985</v>
      </c>
      <c r="P40" s="798" t="s">
        <v>462</v>
      </c>
      <c r="Q40" s="799" t="s">
        <v>463</v>
      </c>
      <c r="S40" s="611"/>
      <c r="T40" s="613"/>
      <c r="U40" s="601"/>
      <c r="V40" s="601"/>
    </row>
    <row r="41" spans="1:22">
      <c r="B41" s="1820"/>
      <c r="C41" s="1852" t="s">
        <v>4242</v>
      </c>
      <c r="D41" s="76" t="s">
        <v>4275</v>
      </c>
      <c r="E41" s="75"/>
      <c r="F41" s="75"/>
      <c r="G41" s="75"/>
      <c r="H41" s="75"/>
      <c r="I41" s="75"/>
      <c r="J41" s="24"/>
      <c r="M41" s="23" t="s">
        <v>1346</v>
      </c>
      <c r="N41" s="984" t="s">
        <v>1347</v>
      </c>
      <c r="P41" s="798" t="s">
        <v>470</v>
      </c>
      <c r="Q41" s="799" t="s">
        <v>471</v>
      </c>
      <c r="S41" s="611"/>
      <c r="T41" s="601"/>
      <c r="U41" s="601"/>
      <c r="V41" s="601"/>
    </row>
    <row r="42" spans="1:22">
      <c r="B42" s="1820"/>
      <c r="C42" s="1852" t="s">
        <v>4243</v>
      </c>
      <c r="D42" s="76" t="s">
        <v>4276</v>
      </c>
      <c r="E42" s="75"/>
      <c r="F42" s="75"/>
      <c r="G42" s="75"/>
      <c r="H42" s="75"/>
      <c r="I42" s="75"/>
      <c r="J42" s="24"/>
      <c r="M42" s="23" t="s">
        <v>1531</v>
      </c>
      <c r="N42" s="984" t="s">
        <v>1532</v>
      </c>
      <c r="P42" s="798" t="s">
        <v>475</v>
      </c>
      <c r="Q42" s="799" t="s">
        <v>476</v>
      </c>
      <c r="S42" s="418"/>
      <c r="T42" s="601"/>
      <c r="U42" s="601"/>
      <c r="V42" s="601"/>
    </row>
    <row r="43" spans="1:22">
      <c r="B43" s="1820"/>
      <c r="C43" s="1852" t="s">
        <v>2684</v>
      </c>
      <c r="D43" s="76" t="s">
        <v>2754</v>
      </c>
      <c r="E43" s="75"/>
      <c r="F43" s="75"/>
      <c r="G43" s="75"/>
      <c r="H43" s="75"/>
      <c r="I43" s="75"/>
      <c r="J43" s="24"/>
      <c r="M43" s="23" t="s">
        <v>1677</v>
      </c>
      <c r="N43" s="984" t="s">
        <v>3794</v>
      </c>
      <c r="P43" s="798" t="s">
        <v>486</v>
      </c>
      <c r="Q43" s="799" t="s">
        <v>487</v>
      </c>
      <c r="S43" s="418"/>
      <c r="T43" s="601"/>
      <c r="U43" s="601"/>
      <c r="V43" s="601"/>
    </row>
    <row r="44" spans="1:22">
      <c r="B44" s="1820"/>
      <c r="C44" s="1852" t="s">
        <v>2685</v>
      </c>
      <c r="D44" s="76" t="s">
        <v>2665</v>
      </c>
      <c r="E44" s="75"/>
      <c r="F44" s="75"/>
      <c r="G44" s="75"/>
      <c r="H44" s="75"/>
      <c r="I44" s="75"/>
      <c r="J44" s="24"/>
      <c r="M44" s="23"/>
      <c r="N44" s="984"/>
      <c r="P44" s="798" t="s">
        <v>493</v>
      </c>
      <c r="Q44" s="799" t="s">
        <v>4312</v>
      </c>
    </row>
    <row r="45" spans="1:22">
      <c r="A45" s="78"/>
      <c r="B45" s="1820"/>
      <c r="C45" s="1852" t="s">
        <v>2755</v>
      </c>
      <c r="D45" s="76" t="s">
        <v>2756</v>
      </c>
      <c r="E45" s="75"/>
      <c r="F45" s="75"/>
      <c r="G45" s="75"/>
      <c r="H45" s="75"/>
      <c r="I45" s="75"/>
      <c r="J45" s="24"/>
      <c r="M45" s="790"/>
      <c r="N45" s="1023"/>
      <c r="P45" s="798" t="s">
        <v>499</v>
      </c>
      <c r="Q45" s="799" t="s">
        <v>500</v>
      </c>
    </row>
    <row r="46" spans="1:22">
      <c r="B46" s="1820"/>
      <c r="C46" s="1852" t="s">
        <v>2666</v>
      </c>
      <c r="D46" s="76" t="s">
        <v>2670</v>
      </c>
      <c r="E46" s="75"/>
      <c r="F46" s="75"/>
      <c r="G46" s="75"/>
      <c r="H46" s="75"/>
      <c r="I46" s="75"/>
      <c r="J46" s="24"/>
      <c r="M46" s="790"/>
      <c r="N46" s="1023"/>
      <c r="P46" s="798" t="s">
        <v>505</v>
      </c>
      <c r="Q46" s="799" t="s">
        <v>506</v>
      </c>
    </row>
    <row r="47" spans="1:22" ht="17.25">
      <c r="A47" s="634"/>
      <c r="M47" s="790"/>
      <c r="N47" s="1023"/>
      <c r="P47" s="798" t="s">
        <v>511</v>
      </c>
      <c r="Q47" s="799" t="s">
        <v>512</v>
      </c>
    </row>
    <row r="48" spans="1:22">
      <c r="D48" s="1890"/>
      <c r="E48" s="1890"/>
      <c r="M48" s="790"/>
      <c r="N48" s="1023"/>
      <c r="P48" s="798" t="s">
        <v>517</v>
      </c>
      <c r="Q48" s="799" t="s">
        <v>518</v>
      </c>
    </row>
    <row r="49" spans="1:17">
      <c r="M49" t="s">
        <v>3830</v>
      </c>
      <c r="P49" s="798" t="s">
        <v>524</v>
      </c>
      <c r="Q49" s="799" t="s">
        <v>525</v>
      </c>
    </row>
    <row r="50" spans="1:17">
      <c r="M50" t="s">
        <v>3831</v>
      </c>
      <c r="P50" s="798" t="s">
        <v>529</v>
      </c>
      <c r="Q50" s="799" t="s">
        <v>530</v>
      </c>
    </row>
    <row r="51" spans="1:17">
      <c r="M51" t="s">
        <v>3832</v>
      </c>
      <c r="P51" s="798" t="s">
        <v>533</v>
      </c>
      <c r="Q51" s="799" t="s">
        <v>534</v>
      </c>
    </row>
    <row r="52" spans="1:17">
      <c r="B52" s="1821"/>
      <c r="D52" s="613"/>
      <c r="P52" s="798" t="s">
        <v>537</v>
      </c>
      <c r="Q52" s="799" t="s">
        <v>538</v>
      </c>
    </row>
    <row r="53" spans="1:17">
      <c r="P53" s="798" t="s">
        <v>545</v>
      </c>
      <c r="Q53" s="799" t="s">
        <v>546</v>
      </c>
    </row>
    <row r="54" spans="1:17" ht="13.5" customHeight="1">
      <c r="D54" s="1891"/>
      <c r="E54" s="1891"/>
      <c r="P54" s="798" t="s">
        <v>551</v>
      </c>
      <c r="Q54" s="799" t="s">
        <v>552</v>
      </c>
    </row>
    <row r="55" spans="1:17" ht="17.25">
      <c r="A55" s="634" t="s">
        <v>1929</v>
      </c>
      <c r="D55" s="601"/>
      <c r="E55" s="601"/>
      <c r="P55" s="798" t="s">
        <v>4812</v>
      </c>
      <c r="Q55" s="799" t="s">
        <v>3127</v>
      </c>
    </row>
    <row r="56" spans="1:17">
      <c r="B56" s="170"/>
      <c r="C56" t="s">
        <v>2889</v>
      </c>
      <c r="D56" s="1890" t="s">
        <v>2682</v>
      </c>
      <c r="E56" s="1890"/>
      <c r="P56" s="798" t="s">
        <v>557</v>
      </c>
      <c r="Q56" s="799" t="s">
        <v>558</v>
      </c>
    </row>
    <row r="57" spans="1:17">
      <c r="P57" s="798" t="s">
        <v>566</v>
      </c>
      <c r="Q57" s="799" t="s">
        <v>4330</v>
      </c>
    </row>
    <row r="58" spans="1:17">
      <c r="B58" s="23"/>
      <c r="C58" t="s">
        <v>2890</v>
      </c>
      <c r="D58" t="s">
        <v>1927</v>
      </c>
      <c r="P58" s="798" t="s">
        <v>570</v>
      </c>
      <c r="Q58" s="799" t="s">
        <v>571</v>
      </c>
    </row>
    <row r="59" spans="1:17">
      <c r="P59" s="798" t="s">
        <v>576</v>
      </c>
      <c r="Q59" s="799" t="s">
        <v>4827</v>
      </c>
    </row>
    <row r="60" spans="1:17">
      <c r="B60" s="171"/>
      <c r="C60" t="s">
        <v>2891</v>
      </c>
      <c r="D60" s="613" t="s">
        <v>2776</v>
      </c>
      <c r="P60" s="798" t="s">
        <v>580</v>
      </c>
      <c r="Q60" s="799" t="s">
        <v>581</v>
      </c>
    </row>
    <row r="61" spans="1:17">
      <c r="P61" s="798" t="s">
        <v>586</v>
      </c>
      <c r="Q61" s="799" t="s">
        <v>587</v>
      </c>
    </row>
    <row r="62" spans="1:17">
      <c r="B62" s="770"/>
      <c r="C62" t="s">
        <v>2748</v>
      </c>
      <c r="D62" s="1891" t="s">
        <v>2749</v>
      </c>
      <c r="E62" s="1891"/>
      <c r="P62" s="798" t="s">
        <v>592</v>
      </c>
      <c r="Q62" s="799" t="s">
        <v>593</v>
      </c>
    </row>
    <row r="63" spans="1:17">
      <c r="P63" s="798" t="s">
        <v>598</v>
      </c>
      <c r="Q63" s="799" t="s">
        <v>599</v>
      </c>
    </row>
    <row r="64" spans="1:17">
      <c r="P64" s="798" t="s">
        <v>605</v>
      </c>
      <c r="Q64" s="799" t="s">
        <v>606</v>
      </c>
    </row>
    <row r="65" spans="16:17">
      <c r="P65" s="798" t="s">
        <v>613</v>
      </c>
      <c r="Q65" s="799" t="s">
        <v>614</v>
      </c>
    </row>
    <row r="66" spans="16:17">
      <c r="P66" s="798" t="s">
        <v>619</v>
      </c>
      <c r="Q66" s="799" t="s">
        <v>620</v>
      </c>
    </row>
    <row r="67" spans="16:17">
      <c r="P67" s="798" t="s">
        <v>625</v>
      </c>
      <c r="Q67" s="799" t="s">
        <v>626</v>
      </c>
    </row>
    <row r="68" spans="16:17">
      <c r="P68" s="798" t="s">
        <v>631</v>
      </c>
      <c r="Q68" s="799" t="s">
        <v>632</v>
      </c>
    </row>
    <row r="69" spans="16:17">
      <c r="P69" s="798" t="s">
        <v>635</v>
      </c>
      <c r="Q69" s="799" t="s">
        <v>636</v>
      </c>
    </row>
    <row r="70" spans="16:17">
      <c r="P70" s="798" t="s">
        <v>640</v>
      </c>
      <c r="Q70" s="799" t="s">
        <v>641</v>
      </c>
    </row>
    <row r="71" spans="16:17">
      <c r="P71" s="798" t="s">
        <v>646</v>
      </c>
      <c r="Q71" s="799" t="s">
        <v>647</v>
      </c>
    </row>
    <row r="72" spans="16:17">
      <c r="P72" s="798" t="s">
        <v>650</v>
      </c>
      <c r="Q72" s="799" t="s">
        <v>651</v>
      </c>
    </row>
    <row r="73" spans="16:17">
      <c r="P73" s="798" t="s">
        <v>657</v>
      </c>
      <c r="Q73" s="799" t="s">
        <v>658</v>
      </c>
    </row>
    <row r="74" spans="16:17">
      <c r="P74" s="798" t="s">
        <v>662</v>
      </c>
      <c r="Q74" s="799" t="s">
        <v>663</v>
      </c>
    </row>
    <row r="75" spans="16:17">
      <c r="P75" s="798" t="s">
        <v>665</v>
      </c>
      <c r="Q75" s="799" t="s">
        <v>666</v>
      </c>
    </row>
    <row r="76" spans="16:17">
      <c r="P76" s="798" t="s">
        <v>673</v>
      </c>
      <c r="Q76" s="799" t="s">
        <v>674</v>
      </c>
    </row>
    <row r="77" spans="16:17">
      <c r="P77" s="798" t="s">
        <v>676</v>
      </c>
      <c r="Q77" s="799" t="s">
        <v>677</v>
      </c>
    </row>
    <row r="78" spans="16:17">
      <c r="P78" s="798" t="s">
        <v>681</v>
      </c>
      <c r="Q78" s="799" t="s">
        <v>682</v>
      </c>
    </row>
    <row r="79" spans="16:17">
      <c r="P79" s="798" t="s">
        <v>688</v>
      </c>
      <c r="Q79" s="799" t="s">
        <v>689</v>
      </c>
    </row>
    <row r="80" spans="16:17">
      <c r="P80" s="798" t="s">
        <v>693</v>
      </c>
      <c r="Q80" s="799" t="s">
        <v>694</v>
      </c>
    </row>
    <row r="81" spans="16:17">
      <c r="P81" s="798" t="s">
        <v>698</v>
      </c>
      <c r="Q81" s="799" t="s">
        <v>699</v>
      </c>
    </row>
    <row r="82" spans="16:17">
      <c r="P82" s="798" t="s">
        <v>705</v>
      </c>
      <c r="Q82" s="799" t="s">
        <v>706</v>
      </c>
    </row>
    <row r="83" spans="16:17">
      <c r="P83" s="798" t="s">
        <v>713</v>
      </c>
      <c r="Q83" s="799" t="s">
        <v>714</v>
      </c>
    </row>
    <row r="84" spans="16:17">
      <c r="P84" s="798" t="s">
        <v>721</v>
      </c>
      <c r="Q84" s="799" t="s">
        <v>722</v>
      </c>
    </row>
    <row r="85" spans="16:17">
      <c r="P85" s="798" t="s">
        <v>728</v>
      </c>
      <c r="Q85" s="799" t="s">
        <v>729</v>
      </c>
    </row>
    <row r="86" spans="16:17">
      <c r="P86" s="798" t="s">
        <v>734</v>
      </c>
      <c r="Q86" s="799" t="s">
        <v>735</v>
      </c>
    </row>
    <row r="87" spans="16:17">
      <c r="P87" s="798" t="s">
        <v>741</v>
      </c>
      <c r="Q87" s="799" t="s">
        <v>742</v>
      </c>
    </row>
    <row r="88" spans="16:17">
      <c r="P88" s="798" t="s">
        <v>747</v>
      </c>
      <c r="Q88" s="799" t="s">
        <v>748</v>
      </c>
    </row>
    <row r="89" spans="16:17">
      <c r="P89" s="798" t="s">
        <v>751</v>
      </c>
      <c r="Q89" s="799" t="s">
        <v>752</v>
      </c>
    </row>
    <row r="90" spans="16:17">
      <c r="P90" s="798" t="s">
        <v>759</v>
      </c>
      <c r="Q90" s="799" t="s">
        <v>760</v>
      </c>
    </row>
    <row r="91" spans="16:17">
      <c r="P91" s="798" t="s">
        <v>765</v>
      </c>
      <c r="Q91" s="799" t="s">
        <v>766</v>
      </c>
    </row>
    <row r="92" spans="16:17">
      <c r="P92" s="798" t="s">
        <v>768</v>
      </c>
      <c r="Q92" s="799" t="s">
        <v>769</v>
      </c>
    </row>
    <row r="93" spans="16:17">
      <c r="P93" s="798" t="s">
        <v>771</v>
      </c>
      <c r="Q93" s="799" t="s">
        <v>772</v>
      </c>
    </row>
    <row r="94" spans="16:17">
      <c r="P94" s="798" t="s">
        <v>776</v>
      </c>
      <c r="Q94" s="799" t="s">
        <v>777</v>
      </c>
    </row>
    <row r="95" spans="16:17">
      <c r="P95" s="798" t="s">
        <v>783</v>
      </c>
      <c r="Q95" s="799" t="s">
        <v>4828</v>
      </c>
    </row>
    <row r="96" spans="16:17">
      <c r="P96" s="798" t="s">
        <v>790</v>
      </c>
      <c r="Q96" s="799" t="s">
        <v>791</v>
      </c>
    </row>
    <row r="97" spans="16:17">
      <c r="P97" s="798" t="s">
        <v>796</v>
      </c>
      <c r="Q97" s="799" t="s">
        <v>797</v>
      </c>
    </row>
    <row r="98" spans="16:17">
      <c r="P98" s="798" t="s">
        <v>802</v>
      </c>
      <c r="Q98" s="799" t="s">
        <v>803</v>
      </c>
    </row>
    <row r="99" spans="16:17">
      <c r="P99" s="798" t="s">
        <v>809</v>
      </c>
      <c r="Q99" s="799" t="s">
        <v>810</v>
      </c>
    </row>
    <row r="100" spans="16:17">
      <c r="P100" s="798" t="s">
        <v>814</v>
      </c>
      <c r="Q100" s="799" t="s">
        <v>815</v>
      </c>
    </row>
    <row r="101" spans="16:17">
      <c r="P101" s="798" t="s">
        <v>820</v>
      </c>
      <c r="Q101" s="799" t="s">
        <v>821</v>
      </c>
    </row>
    <row r="102" spans="16:17">
      <c r="P102" s="798" t="s">
        <v>827</v>
      </c>
      <c r="Q102" s="799" t="s">
        <v>828</v>
      </c>
    </row>
    <row r="103" spans="16:17">
      <c r="P103" s="798" t="s">
        <v>833</v>
      </c>
      <c r="Q103" s="799" t="s">
        <v>834</v>
      </c>
    </row>
    <row r="104" spans="16:17">
      <c r="P104" s="798" t="s">
        <v>840</v>
      </c>
      <c r="Q104" s="799" t="s">
        <v>841</v>
      </c>
    </row>
    <row r="105" spans="16:17">
      <c r="P105" s="798" t="s">
        <v>846</v>
      </c>
      <c r="Q105" s="799" t="s">
        <v>847</v>
      </c>
    </row>
    <row r="106" spans="16:17">
      <c r="P106" s="798" t="s">
        <v>853</v>
      </c>
      <c r="Q106" s="799" t="s">
        <v>854</v>
      </c>
    </row>
    <row r="107" spans="16:17">
      <c r="P107" s="798" t="s">
        <v>860</v>
      </c>
      <c r="Q107" s="799" t="s">
        <v>861</v>
      </c>
    </row>
    <row r="108" spans="16:17">
      <c r="P108" s="798" t="s">
        <v>866</v>
      </c>
      <c r="Q108" s="799" t="s">
        <v>867</v>
      </c>
    </row>
    <row r="109" spans="16:17">
      <c r="P109" s="798" t="s">
        <v>871</v>
      </c>
      <c r="Q109" s="799" t="s">
        <v>872</v>
      </c>
    </row>
    <row r="110" spans="16:17">
      <c r="P110" s="798" t="s">
        <v>877</v>
      </c>
      <c r="Q110" s="799" t="s">
        <v>878</v>
      </c>
    </row>
    <row r="111" spans="16:17">
      <c r="P111" s="798" t="s">
        <v>883</v>
      </c>
      <c r="Q111" s="799" t="s">
        <v>884</v>
      </c>
    </row>
    <row r="112" spans="16:17">
      <c r="P112" s="798" t="s">
        <v>890</v>
      </c>
      <c r="Q112" s="799" t="s">
        <v>891</v>
      </c>
    </row>
    <row r="113" spans="16:17">
      <c r="P113" s="798" t="s">
        <v>895</v>
      </c>
      <c r="Q113" s="799" t="s">
        <v>896</v>
      </c>
    </row>
    <row r="114" spans="16:17">
      <c r="P114" s="798" t="s">
        <v>901</v>
      </c>
      <c r="Q114" s="799" t="s">
        <v>902</v>
      </c>
    </row>
    <row r="115" spans="16:17">
      <c r="P115" s="798" t="s">
        <v>908</v>
      </c>
      <c r="Q115" s="799" t="s">
        <v>910</v>
      </c>
    </row>
    <row r="116" spans="16:17">
      <c r="P116" s="798" t="s">
        <v>914</v>
      </c>
      <c r="Q116" s="799" t="s">
        <v>915</v>
      </c>
    </row>
    <row r="117" spans="16:17">
      <c r="P117" s="798" t="s">
        <v>918</v>
      </c>
      <c r="Q117" s="799" t="s">
        <v>919</v>
      </c>
    </row>
    <row r="118" spans="16:17">
      <c r="P118" s="798" t="s">
        <v>924</v>
      </c>
      <c r="Q118" s="799" t="s">
        <v>925</v>
      </c>
    </row>
    <row r="119" spans="16:17">
      <c r="P119" s="798" t="s">
        <v>930</v>
      </c>
      <c r="Q119" s="799" t="s">
        <v>4438</v>
      </c>
    </row>
    <row r="120" spans="16:17">
      <c r="P120" s="798" t="s">
        <v>932</v>
      </c>
      <c r="Q120" s="799" t="s">
        <v>933</v>
      </c>
    </row>
    <row r="121" spans="16:17">
      <c r="P121" s="798" t="s">
        <v>936</v>
      </c>
      <c r="Q121" s="799" t="s">
        <v>937</v>
      </c>
    </row>
    <row r="122" spans="16:17">
      <c r="P122" s="798" t="s">
        <v>943</v>
      </c>
      <c r="Q122" s="799" t="s">
        <v>944</v>
      </c>
    </row>
    <row r="123" spans="16:17">
      <c r="P123" s="798" t="s">
        <v>950</v>
      </c>
      <c r="Q123" s="799" t="s">
        <v>951</v>
      </c>
    </row>
    <row r="124" spans="16:17">
      <c r="P124" s="798" t="s">
        <v>957</v>
      </c>
      <c r="Q124" s="799" t="s">
        <v>958</v>
      </c>
    </row>
    <row r="125" spans="16:17">
      <c r="P125" s="798" t="s">
        <v>963</v>
      </c>
      <c r="Q125" s="799" t="s">
        <v>964</v>
      </c>
    </row>
    <row r="126" spans="16:17">
      <c r="P126" s="798" t="s">
        <v>3070</v>
      </c>
      <c r="Q126" s="799" t="s">
        <v>3071</v>
      </c>
    </row>
    <row r="127" spans="16:17">
      <c r="P127" s="798" t="s">
        <v>970</v>
      </c>
      <c r="Q127" s="799" t="s">
        <v>971</v>
      </c>
    </row>
    <row r="128" spans="16:17">
      <c r="P128" s="798" t="s">
        <v>977</v>
      </c>
      <c r="Q128" s="799" t="s">
        <v>978</v>
      </c>
    </row>
    <row r="129" spans="16:17">
      <c r="P129" s="798" t="s">
        <v>984</v>
      </c>
      <c r="Q129" s="799" t="s">
        <v>985</v>
      </c>
    </row>
    <row r="130" spans="16:17">
      <c r="P130" s="798" t="s">
        <v>988</v>
      </c>
      <c r="Q130" s="799" t="s">
        <v>989</v>
      </c>
    </row>
    <row r="131" spans="16:17">
      <c r="P131" s="798" t="s">
        <v>995</v>
      </c>
      <c r="Q131" s="799" t="s">
        <v>996</v>
      </c>
    </row>
    <row r="132" spans="16:17">
      <c r="P132" s="798" t="s">
        <v>1001</v>
      </c>
      <c r="Q132" s="799" t="s">
        <v>1002</v>
      </c>
    </row>
    <row r="133" spans="16:17">
      <c r="P133" s="798" t="s">
        <v>1008</v>
      </c>
      <c r="Q133" s="799" t="s">
        <v>1009</v>
      </c>
    </row>
    <row r="134" spans="16:17">
      <c r="P134" s="798" t="s">
        <v>1013</v>
      </c>
      <c r="Q134" s="799" t="s">
        <v>1014</v>
      </c>
    </row>
    <row r="135" spans="16:17">
      <c r="P135" s="798" t="s">
        <v>1018</v>
      </c>
      <c r="Q135" s="799" t="s">
        <v>1019</v>
      </c>
    </row>
    <row r="136" spans="16:17">
      <c r="P136" s="798" t="s">
        <v>1023</v>
      </c>
      <c r="Q136" s="799" t="s">
        <v>1024</v>
      </c>
    </row>
    <row r="137" spans="16:17">
      <c r="P137" s="798" t="s">
        <v>1029</v>
      </c>
      <c r="Q137" s="799" t="s">
        <v>1030</v>
      </c>
    </row>
    <row r="138" spans="16:17">
      <c r="P138" s="798" t="s">
        <v>1034</v>
      </c>
      <c r="Q138" s="799" t="s">
        <v>4461</v>
      </c>
    </row>
    <row r="139" spans="16:17">
      <c r="P139" s="798" t="s">
        <v>1039</v>
      </c>
      <c r="Q139" s="799" t="s">
        <v>1040</v>
      </c>
    </row>
    <row r="140" spans="16:17">
      <c r="P140" s="798" t="s">
        <v>1045</v>
      </c>
      <c r="Q140" s="799" t="s">
        <v>1046</v>
      </c>
    </row>
    <row r="141" spans="16:17">
      <c r="P141" s="798" t="s">
        <v>1050</v>
      </c>
      <c r="Q141" s="799" t="s">
        <v>1051</v>
      </c>
    </row>
    <row r="142" spans="16:17">
      <c r="P142" s="798" t="s">
        <v>1053</v>
      </c>
      <c r="Q142" s="799" t="s">
        <v>1054</v>
      </c>
    </row>
    <row r="143" spans="16:17">
      <c r="P143" s="798" t="s">
        <v>1057</v>
      </c>
      <c r="Q143" s="799" t="s">
        <v>1058</v>
      </c>
    </row>
    <row r="144" spans="16:17">
      <c r="P144" s="798" t="s">
        <v>1061</v>
      </c>
      <c r="Q144" s="799" t="s">
        <v>1062</v>
      </c>
    </row>
    <row r="145" spans="16:17">
      <c r="P145" s="798" t="s">
        <v>1068</v>
      </c>
      <c r="Q145" s="799" t="s">
        <v>1071</v>
      </c>
    </row>
    <row r="146" spans="16:17">
      <c r="P146" s="798" t="s">
        <v>1073</v>
      </c>
      <c r="Q146" s="799" t="s">
        <v>1074</v>
      </c>
    </row>
    <row r="147" spans="16:17">
      <c r="P147" s="798" t="s">
        <v>1079</v>
      </c>
      <c r="Q147" s="799" t="s">
        <v>1080</v>
      </c>
    </row>
    <row r="148" spans="16:17">
      <c r="P148" s="798" t="s">
        <v>1083</v>
      </c>
      <c r="Q148" s="799" t="s">
        <v>1084</v>
      </c>
    </row>
    <row r="149" spans="16:17">
      <c r="P149" s="798" t="s">
        <v>1089</v>
      </c>
      <c r="Q149" s="799" t="s">
        <v>1090</v>
      </c>
    </row>
    <row r="150" spans="16:17">
      <c r="P150" s="798" t="s">
        <v>1093</v>
      </c>
      <c r="Q150" s="799" t="s">
        <v>1094</v>
      </c>
    </row>
    <row r="151" spans="16:17">
      <c r="P151" s="798" t="s">
        <v>1099</v>
      </c>
      <c r="Q151" s="799" t="s">
        <v>1100</v>
      </c>
    </row>
    <row r="152" spans="16:17">
      <c r="P152" s="798" t="s">
        <v>1106</v>
      </c>
      <c r="Q152" s="799" t="s">
        <v>1107</v>
      </c>
    </row>
    <row r="153" spans="16:17">
      <c r="P153" s="798" t="s">
        <v>1110</v>
      </c>
      <c r="Q153" s="799" t="s">
        <v>1111</v>
      </c>
    </row>
    <row r="154" spans="16:17">
      <c r="P154" s="798" t="s">
        <v>1116</v>
      </c>
      <c r="Q154" s="799" t="s">
        <v>1117</v>
      </c>
    </row>
    <row r="155" spans="16:17">
      <c r="P155" s="798" t="s">
        <v>1121</v>
      </c>
      <c r="Q155" s="799" t="s">
        <v>1122</v>
      </c>
    </row>
    <row r="156" spans="16:17">
      <c r="P156" s="798" t="s">
        <v>1127</v>
      </c>
      <c r="Q156" s="799" t="s">
        <v>1128</v>
      </c>
    </row>
    <row r="157" spans="16:17">
      <c r="P157" s="798" t="s">
        <v>1132</v>
      </c>
      <c r="Q157" s="799" t="s">
        <v>1133</v>
      </c>
    </row>
    <row r="158" spans="16:17">
      <c r="P158" s="798" t="s">
        <v>1138</v>
      </c>
      <c r="Q158" s="799" t="s">
        <v>1139</v>
      </c>
    </row>
    <row r="159" spans="16:17">
      <c r="P159" s="798" t="s">
        <v>1144</v>
      </c>
      <c r="Q159" s="799" t="s">
        <v>1145</v>
      </c>
    </row>
    <row r="160" spans="16:17">
      <c r="P160" s="798" t="s">
        <v>1149</v>
      </c>
      <c r="Q160" s="799" t="s">
        <v>1150</v>
      </c>
    </row>
    <row r="161" spans="16:17">
      <c r="P161" s="798" t="s">
        <v>1153</v>
      </c>
      <c r="Q161" s="799" t="s">
        <v>1154</v>
      </c>
    </row>
    <row r="162" spans="16:17">
      <c r="P162" s="798" t="s">
        <v>1160</v>
      </c>
      <c r="Q162" s="799" t="s">
        <v>1161</v>
      </c>
    </row>
    <row r="163" spans="16:17">
      <c r="P163" s="798" t="s">
        <v>1165</v>
      </c>
      <c r="Q163" s="799" t="s">
        <v>4067</v>
      </c>
    </row>
    <row r="164" spans="16:17">
      <c r="P164" s="798" t="s">
        <v>1169</v>
      </c>
      <c r="Q164" s="799" t="s">
        <v>1170</v>
      </c>
    </row>
    <row r="165" spans="16:17">
      <c r="P165" s="798" t="s">
        <v>1175</v>
      </c>
      <c r="Q165" s="799" t="s">
        <v>1176</v>
      </c>
    </row>
    <row r="166" spans="16:17">
      <c r="P166" s="798" t="s">
        <v>1181</v>
      </c>
      <c r="Q166" s="799" t="s">
        <v>1182</v>
      </c>
    </row>
    <row r="167" spans="16:17">
      <c r="P167" s="798" t="s">
        <v>1186</v>
      </c>
      <c r="Q167" s="799" t="s">
        <v>1187</v>
      </c>
    </row>
    <row r="168" spans="16:17">
      <c r="P168" s="798" t="s">
        <v>1189</v>
      </c>
      <c r="Q168" s="799" t="s">
        <v>1190</v>
      </c>
    </row>
    <row r="169" spans="16:17">
      <c r="P169" s="798" t="s">
        <v>1192</v>
      </c>
      <c r="Q169" s="799" t="s">
        <v>4072</v>
      </c>
    </row>
    <row r="170" spans="16:17">
      <c r="P170" s="798" t="s">
        <v>1194</v>
      </c>
      <c r="Q170" s="799" t="s">
        <v>1195</v>
      </c>
    </row>
    <row r="171" spans="16:17">
      <c r="P171" s="798" t="s">
        <v>1198</v>
      </c>
      <c r="Q171" s="799" t="s">
        <v>1199</v>
      </c>
    </row>
    <row r="172" spans="16:17">
      <c r="P172" s="798" t="s">
        <v>1204</v>
      </c>
      <c r="Q172" s="799" t="s">
        <v>1205</v>
      </c>
    </row>
    <row r="173" spans="16:17">
      <c r="P173" s="798" t="s">
        <v>1210</v>
      </c>
      <c r="Q173" s="799" t="s">
        <v>1211</v>
      </c>
    </row>
    <row r="174" spans="16:17">
      <c r="P174" s="798" t="s">
        <v>1217</v>
      </c>
      <c r="Q174" s="799" t="s">
        <v>1218</v>
      </c>
    </row>
    <row r="175" spans="16:17">
      <c r="P175" s="798" t="s">
        <v>1222</v>
      </c>
      <c r="Q175" s="799" t="s">
        <v>1223</v>
      </c>
    </row>
    <row r="176" spans="16:17">
      <c r="P176" s="798" t="s">
        <v>1229</v>
      </c>
      <c r="Q176" s="799" t="s">
        <v>1230</v>
      </c>
    </row>
    <row r="177" spans="16:17">
      <c r="P177" s="798" t="s">
        <v>1233</v>
      </c>
      <c r="Q177" s="799" t="s">
        <v>4523</v>
      </c>
    </row>
    <row r="178" spans="16:17">
      <c r="P178" s="798" t="s">
        <v>1236</v>
      </c>
      <c r="Q178" s="799" t="s">
        <v>1237</v>
      </c>
    </row>
    <row r="179" spans="16:17">
      <c r="P179" s="798" t="s">
        <v>1242</v>
      </c>
      <c r="Q179" s="799" t="s">
        <v>1243</v>
      </c>
    </row>
    <row r="180" spans="16:17">
      <c r="P180" s="798" t="s">
        <v>1252</v>
      </c>
      <c r="Q180" s="799" t="s">
        <v>1253</v>
      </c>
    </row>
    <row r="181" spans="16:17">
      <c r="P181" s="798" t="s">
        <v>1259</v>
      </c>
      <c r="Q181" s="799" t="s">
        <v>1260</v>
      </c>
    </row>
    <row r="182" spans="16:17">
      <c r="P182" s="798" t="s">
        <v>1264</v>
      </c>
      <c r="Q182" s="799" t="s">
        <v>1265</v>
      </c>
    </row>
    <row r="183" spans="16:17">
      <c r="P183" s="798" t="s">
        <v>3078</v>
      </c>
      <c r="Q183" s="799" t="s">
        <v>3079</v>
      </c>
    </row>
    <row r="184" spans="16:17">
      <c r="P184" s="798" t="s">
        <v>1270</v>
      </c>
      <c r="Q184" s="799" t="s">
        <v>1271</v>
      </c>
    </row>
    <row r="185" spans="16:17">
      <c r="P185" s="798" t="s">
        <v>1276</v>
      </c>
      <c r="Q185" s="799" t="s">
        <v>1277</v>
      </c>
    </row>
    <row r="186" spans="16:17">
      <c r="P186" s="798" t="s">
        <v>1281</v>
      </c>
      <c r="Q186" s="799" t="s">
        <v>1282</v>
      </c>
    </row>
    <row r="187" spans="16:17">
      <c r="P187" s="798" t="s">
        <v>1287</v>
      </c>
      <c r="Q187" s="799" t="s">
        <v>1288</v>
      </c>
    </row>
    <row r="188" spans="16:17">
      <c r="P188" s="798" t="s">
        <v>3082</v>
      </c>
      <c r="Q188" s="799" t="s">
        <v>3083</v>
      </c>
    </row>
    <row r="189" spans="16:17">
      <c r="P189" s="798" t="s">
        <v>1293</v>
      </c>
      <c r="Q189" s="799" t="s">
        <v>1294</v>
      </c>
    </row>
    <row r="190" spans="16:17">
      <c r="P190" s="798" t="s">
        <v>1297</v>
      </c>
      <c r="Q190" s="799" t="s">
        <v>1298</v>
      </c>
    </row>
    <row r="191" spans="16:17">
      <c r="P191" s="798" t="s">
        <v>1303</v>
      </c>
      <c r="Q191" s="799" t="s">
        <v>1304</v>
      </c>
    </row>
    <row r="192" spans="16:17">
      <c r="P192" s="798" t="s">
        <v>1309</v>
      </c>
      <c r="Q192" s="799" t="s">
        <v>1310</v>
      </c>
    </row>
    <row r="193" spans="16:17">
      <c r="P193" s="798" t="s">
        <v>1316</v>
      </c>
      <c r="Q193" s="799" t="s">
        <v>1317</v>
      </c>
    </row>
    <row r="194" spans="16:17">
      <c r="P194" s="798" t="s">
        <v>1321</v>
      </c>
      <c r="Q194" s="799" t="s">
        <v>1322</v>
      </c>
    </row>
    <row r="195" spans="16:17">
      <c r="P195" s="798" t="s">
        <v>1328</v>
      </c>
      <c r="Q195" s="799" t="s">
        <v>1329</v>
      </c>
    </row>
    <row r="196" spans="16:17">
      <c r="P196" s="798" t="s">
        <v>1335</v>
      </c>
      <c r="Q196" s="799" t="s">
        <v>1337</v>
      </c>
    </row>
    <row r="197" spans="16:17">
      <c r="P197" s="798" t="s">
        <v>1342</v>
      </c>
      <c r="Q197" s="799" t="s">
        <v>1343</v>
      </c>
    </row>
    <row r="198" spans="16:17">
      <c r="P198" s="798" t="s">
        <v>1346</v>
      </c>
      <c r="Q198" s="799" t="s">
        <v>1347</v>
      </c>
    </row>
    <row r="199" spans="16:17">
      <c r="P199" s="798" t="s">
        <v>1350</v>
      </c>
      <c r="Q199" s="799" t="s">
        <v>1351</v>
      </c>
    </row>
    <row r="200" spans="16:17">
      <c r="P200" s="798" t="s">
        <v>1356</v>
      </c>
      <c r="Q200" s="799" t="s">
        <v>1357</v>
      </c>
    </row>
    <row r="201" spans="16:17">
      <c r="P201" s="798" t="s">
        <v>1362</v>
      </c>
      <c r="Q201" s="799" t="s">
        <v>1363</v>
      </c>
    </row>
    <row r="202" spans="16:17">
      <c r="P202" s="798" t="s">
        <v>1367</v>
      </c>
      <c r="Q202" s="799" t="s">
        <v>1368</v>
      </c>
    </row>
    <row r="203" spans="16:17">
      <c r="P203" s="798" t="s">
        <v>1373</v>
      </c>
      <c r="Q203" s="799" t="s">
        <v>1374</v>
      </c>
    </row>
    <row r="204" spans="16:17">
      <c r="P204" s="798" t="s">
        <v>1377</v>
      </c>
      <c r="Q204" s="799" t="s">
        <v>1378</v>
      </c>
    </row>
    <row r="205" spans="16:17">
      <c r="P205" s="798" t="s">
        <v>1384</v>
      </c>
      <c r="Q205" s="799" t="s">
        <v>1385</v>
      </c>
    </row>
    <row r="206" spans="16:17">
      <c r="P206" s="798" t="s">
        <v>1391</v>
      </c>
      <c r="Q206" s="799" t="s">
        <v>1392</v>
      </c>
    </row>
    <row r="207" spans="16:17">
      <c r="P207" s="798" t="s">
        <v>1395</v>
      </c>
      <c r="Q207" s="799" t="s">
        <v>1396</v>
      </c>
    </row>
    <row r="208" spans="16:17">
      <c r="P208" s="798" t="s">
        <v>1399</v>
      </c>
      <c r="Q208" s="799" t="s">
        <v>1400</v>
      </c>
    </row>
    <row r="209" spans="16:17">
      <c r="P209" s="798" t="s">
        <v>1404</v>
      </c>
      <c r="Q209" s="799" t="s">
        <v>3088</v>
      </c>
    </row>
    <row r="210" spans="16:17">
      <c r="P210" s="798" t="s">
        <v>1405</v>
      </c>
      <c r="Q210" s="799" t="s">
        <v>1406</v>
      </c>
    </row>
    <row r="211" spans="16:17">
      <c r="P211" s="798" t="s">
        <v>1409</v>
      </c>
      <c r="Q211" s="799" t="s">
        <v>1410</v>
      </c>
    </row>
    <row r="212" spans="16:17">
      <c r="P212" s="798" t="s">
        <v>1415</v>
      </c>
      <c r="Q212" s="799" t="s">
        <v>1416</v>
      </c>
    </row>
    <row r="213" spans="16:17">
      <c r="P213" s="798" t="s">
        <v>1423</v>
      </c>
      <c r="Q213" s="799" t="s">
        <v>1424</v>
      </c>
    </row>
    <row r="214" spans="16:17">
      <c r="P214" s="798" t="s">
        <v>1427</v>
      </c>
      <c r="Q214" s="799" t="s">
        <v>4829</v>
      </c>
    </row>
    <row r="215" spans="16:17">
      <c r="P215" s="798" t="s">
        <v>1430</v>
      </c>
      <c r="Q215" s="799" t="s">
        <v>1431</v>
      </c>
    </row>
    <row r="216" spans="16:17">
      <c r="P216" s="798" t="s">
        <v>1437</v>
      </c>
      <c r="Q216" s="799" t="s">
        <v>1438</v>
      </c>
    </row>
    <row r="217" spans="16:17">
      <c r="P217" s="798" t="s">
        <v>1444</v>
      </c>
      <c r="Q217" s="799" t="s">
        <v>1445</v>
      </c>
    </row>
    <row r="218" spans="16:17">
      <c r="P218" s="798" t="s">
        <v>1449</v>
      </c>
      <c r="Q218" s="799" t="s">
        <v>1450</v>
      </c>
    </row>
    <row r="219" spans="16:17">
      <c r="P219" s="798" t="s">
        <v>1456</v>
      </c>
      <c r="Q219" s="799" t="s">
        <v>1457</v>
      </c>
    </row>
    <row r="220" spans="16:17">
      <c r="P220" s="798" t="s">
        <v>1462</v>
      </c>
      <c r="Q220" s="799" t="s">
        <v>1463</v>
      </c>
    </row>
    <row r="221" spans="16:17">
      <c r="P221" s="798" t="s">
        <v>1467</v>
      </c>
      <c r="Q221" s="799" t="s">
        <v>1468</v>
      </c>
    </row>
    <row r="222" spans="16:17">
      <c r="P222" s="798" t="s">
        <v>1473</v>
      </c>
      <c r="Q222" s="799" t="s">
        <v>1474</v>
      </c>
    </row>
    <row r="223" spans="16:17">
      <c r="P223" s="798" t="s">
        <v>3119</v>
      </c>
      <c r="Q223" s="799" t="s">
        <v>3132</v>
      </c>
    </row>
    <row r="224" spans="16:17">
      <c r="P224" s="798" t="s">
        <v>1478</v>
      </c>
      <c r="Q224" s="799" t="s">
        <v>1479</v>
      </c>
    </row>
    <row r="225" spans="16:17">
      <c r="P225" s="798" t="s">
        <v>1481</v>
      </c>
      <c r="Q225" s="799" t="s">
        <v>1482</v>
      </c>
    </row>
    <row r="226" spans="16:17">
      <c r="P226" s="798" t="s">
        <v>1485</v>
      </c>
      <c r="Q226" s="799" t="s">
        <v>1486</v>
      </c>
    </row>
    <row r="227" spans="16:17">
      <c r="P227" s="798" t="s">
        <v>1489</v>
      </c>
      <c r="Q227" s="799" t="s">
        <v>1490</v>
      </c>
    </row>
    <row r="228" spans="16:17">
      <c r="P228" s="798" t="s">
        <v>1494</v>
      </c>
      <c r="Q228" s="799" t="s">
        <v>1495</v>
      </c>
    </row>
    <row r="229" spans="16:17">
      <c r="P229" s="798" t="s">
        <v>1500</v>
      </c>
      <c r="Q229" s="799" t="s">
        <v>1501</v>
      </c>
    </row>
    <row r="230" spans="16:17">
      <c r="P230" s="798" t="s">
        <v>1505</v>
      </c>
      <c r="Q230" s="799" t="s">
        <v>1506</v>
      </c>
    </row>
    <row r="231" spans="16:17">
      <c r="P231" s="798" t="s">
        <v>1509</v>
      </c>
      <c r="Q231" s="799" t="s">
        <v>1510</v>
      </c>
    </row>
    <row r="232" spans="16:17">
      <c r="P232" s="798" t="s">
        <v>1514</v>
      </c>
      <c r="Q232" s="799" t="s">
        <v>1515</v>
      </c>
    </row>
    <row r="233" spans="16:17">
      <c r="P233" s="798" t="s">
        <v>1520</v>
      </c>
      <c r="Q233" s="799" t="s">
        <v>1521</v>
      </c>
    </row>
    <row r="234" spans="16:17">
      <c r="P234" s="798" t="s">
        <v>1523</v>
      </c>
      <c r="Q234" s="799" t="s">
        <v>4830</v>
      </c>
    </row>
    <row r="235" spans="16:17">
      <c r="P235" s="798" t="s">
        <v>1526</v>
      </c>
      <c r="Q235" s="799" t="s">
        <v>1527</v>
      </c>
    </row>
    <row r="236" spans="16:17">
      <c r="P236" s="798" t="s">
        <v>1531</v>
      </c>
      <c r="Q236" s="799" t="s">
        <v>1532</v>
      </c>
    </row>
    <row r="237" spans="16:17">
      <c r="P237" s="798" t="s">
        <v>1538</v>
      </c>
      <c r="Q237" s="799" t="s">
        <v>1539</v>
      </c>
    </row>
    <row r="238" spans="16:17">
      <c r="P238" s="798" t="s">
        <v>1544</v>
      </c>
      <c r="Q238" s="799" t="s">
        <v>1545</v>
      </c>
    </row>
    <row r="239" spans="16:17">
      <c r="P239" s="798" t="s">
        <v>1548</v>
      </c>
      <c r="Q239" s="799" t="s">
        <v>1549</v>
      </c>
    </row>
    <row r="240" spans="16:17">
      <c r="P240" s="798" t="s">
        <v>1554</v>
      </c>
      <c r="Q240" s="799" t="s">
        <v>1555</v>
      </c>
    </row>
    <row r="241" spans="16:17">
      <c r="P241" s="798" t="s">
        <v>1559</v>
      </c>
      <c r="Q241" s="799" t="s">
        <v>1560</v>
      </c>
    </row>
    <row r="242" spans="16:17">
      <c r="P242" s="798" t="s">
        <v>1567</v>
      </c>
      <c r="Q242" s="799" t="s">
        <v>1568</v>
      </c>
    </row>
    <row r="243" spans="16:17">
      <c r="P243" s="798" t="s">
        <v>3094</v>
      </c>
      <c r="Q243" s="799" t="s">
        <v>3095</v>
      </c>
    </row>
    <row r="244" spans="16:17">
      <c r="P244" s="798" t="s">
        <v>1574</v>
      </c>
      <c r="Q244" s="799" t="s">
        <v>1575</v>
      </c>
    </row>
    <row r="245" spans="16:17">
      <c r="P245" s="798" t="s">
        <v>1579</v>
      </c>
      <c r="Q245" s="799" t="s">
        <v>1580</v>
      </c>
    </row>
    <row r="246" spans="16:17">
      <c r="P246" s="798" t="s">
        <v>1582</v>
      </c>
      <c r="Q246" s="799" t="s">
        <v>1583</v>
      </c>
    </row>
    <row r="247" spans="16:17">
      <c r="P247" s="798" t="s">
        <v>1587</v>
      </c>
      <c r="Q247" s="799" t="s">
        <v>1588</v>
      </c>
    </row>
    <row r="248" spans="16:17">
      <c r="P248" s="798" t="s">
        <v>1591</v>
      </c>
      <c r="Q248" s="799" t="s">
        <v>1592</v>
      </c>
    </row>
    <row r="249" spans="16:17">
      <c r="P249" s="798" t="s">
        <v>1596</v>
      </c>
      <c r="Q249" s="799" t="s">
        <v>1597</v>
      </c>
    </row>
    <row r="250" spans="16:17">
      <c r="P250" s="798" t="s">
        <v>1603</v>
      </c>
      <c r="Q250" s="799" t="s">
        <v>1604</v>
      </c>
    </row>
    <row r="251" spans="16:17">
      <c r="P251" s="798" t="s">
        <v>1608</v>
      </c>
      <c r="Q251" s="799" t="s">
        <v>1609</v>
      </c>
    </row>
    <row r="252" spans="16:17">
      <c r="P252" s="798" t="s">
        <v>1615</v>
      </c>
      <c r="Q252" s="799" t="s">
        <v>1616</v>
      </c>
    </row>
    <row r="253" spans="16:17">
      <c r="P253" s="798" t="s">
        <v>1621</v>
      </c>
      <c r="Q253" s="799" t="s">
        <v>1622</v>
      </c>
    </row>
    <row r="254" spans="16:17">
      <c r="P254" s="798" t="s">
        <v>1627</v>
      </c>
      <c r="Q254" s="799" t="s">
        <v>1628</v>
      </c>
    </row>
    <row r="255" spans="16:17">
      <c r="P255" s="798" t="s">
        <v>1633</v>
      </c>
      <c r="Q255" s="799" t="s">
        <v>1634</v>
      </c>
    </row>
    <row r="256" spans="16:17">
      <c r="P256" s="798" t="s">
        <v>1638</v>
      </c>
      <c r="Q256" s="799" t="s">
        <v>1639</v>
      </c>
    </row>
    <row r="257" spans="16:17">
      <c r="P257" s="798" t="s">
        <v>1643</v>
      </c>
      <c r="Q257" s="799" t="s">
        <v>1644</v>
      </c>
    </row>
    <row r="258" spans="16:17">
      <c r="P258" s="798" t="s">
        <v>1648</v>
      </c>
      <c r="Q258" s="799" t="s">
        <v>1649</v>
      </c>
    </row>
    <row r="259" spans="16:17">
      <c r="P259" s="798" t="s">
        <v>1654</v>
      </c>
      <c r="Q259" s="799" t="s">
        <v>1655</v>
      </c>
    </row>
    <row r="260" spans="16:17">
      <c r="P260" s="798" t="s">
        <v>1659</v>
      </c>
      <c r="Q260" s="799" t="s">
        <v>1660</v>
      </c>
    </row>
    <row r="261" spans="16:17">
      <c r="P261" s="798" t="s">
        <v>1665</v>
      </c>
      <c r="Q261" s="799" t="s">
        <v>1666</v>
      </c>
    </row>
    <row r="262" spans="16:17">
      <c r="P262" s="798" t="s">
        <v>1670</v>
      </c>
      <c r="Q262" s="799" t="s">
        <v>1672</v>
      </c>
    </row>
    <row r="263" spans="16:17">
      <c r="P263" s="798" t="s">
        <v>1677</v>
      </c>
      <c r="Q263" s="799" t="s">
        <v>1679</v>
      </c>
    </row>
    <row r="264" spans="16:17">
      <c r="P264" s="798" t="s">
        <v>1684</v>
      </c>
      <c r="Q264" s="799" t="s">
        <v>1685</v>
      </c>
    </row>
    <row r="265" spans="16:17">
      <c r="P265" s="798" t="s">
        <v>1691</v>
      </c>
      <c r="Q265" s="799" t="s">
        <v>1692</v>
      </c>
    </row>
    <row r="266" spans="16:17">
      <c r="P266" s="798" t="s">
        <v>1695</v>
      </c>
      <c r="Q266" s="799" t="s">
        <v>1696</v>
      </c>
    </row>
    <row r="267" spans="16:17">
      <c r="P267" s="798" t="s">
        <v>1700</v>
      </c>
      <c r="Q267" s="799" t="s">
        <v>1701</v>
      </c>
    </row>
    <row r="268" spans="16:17">
      <c r="P268" s="798" t="s">
        <v>1706</v>
      </c>
      <c r="Q268" s="799" t="s">
        <v>1707</v>
      </c>
    </row>
    <row r="269" spans="16:17">
      <c r="P269" s="798" t="s">
        <v>1712</v>
      </c>
      <c r="Q269" s="799" t="s">
        <v>1713</v>
      </c>
    </row>
    <row r="270" spans="16:17">
      <c r="P270" s="798" t="s">
        <v>1717</v>
      </c>
      <c r="Q270" s="799" t="s">
        <v>1718</v>
      </c>
    </row>
    <row r="271" spans="16:17">
      <c r="P271" s="798" t="s">
        <v>1722</v>
      </c>
      <c r="Q271" s="799" t="s">
        <v>1723</v>
      </c>
    </row>
    <row r="272" spans="16:17">
      <c r="P272" s="798" t="s">
        <v>1726</v>
      </c>
      <c r="Q272" s="799" t="s">
        <v>4115</v>
      </c>
    </row>
    <row r="273" spans="16:17">
      <c r="P273" s="798" t="s">
        <v>1729</v>
      </c>
      <c r="Q273" s="799" t="s">
        <v>1730</v>
      </c>
    </row>
    <row r="274" spans="16:17">
      <c r="P274" s="798" t="s">
        <v>1732</v>
      </c>
      <c r="Q274" s="799" t="s">
        <v>2974</v>
      </c>
    </row>
    <row r="275" spans="16:17">
      <c r="P275" s="798" t="s">
        <v>1735</v>
      </c>
      <c r="Q275" s="799" t="s">
        <v>1736</v>
      </c>
    </row>
    <row r="276" spans="16:17">
      <c r="P276" s="798" t="s">
        <v>1742</v>
      </c>
      <c r="Q276" s="799" t="s">
        <v>1743</v>
      </c>
    </row>
    <row r="277" spans="16:17">
      <c r="P277" s="798" t="s">
        <v>1748</v>
      </c>
      <c r="Q277" s="799" t="s">
        <v>1749</v>
      </c>
    </row>
    <row r="278" spans="16:17">
      <c r="P278" s="798" t="s">
        <v>1757</v>
      </c>
      <c r="Q278" s="799" t="s">
        <v>1758</v>
      </c>
    </row>
    <row r="279" spans="16:17">
      <c r="P279" s="798" t="s">
        <v>1763</v>
      </c>
      <c r="Q279" s="799" t="s">
        <v>1764</v>
      </c>
    </row>
    <row r="280" spans="16:17">
      <c r="P280" s="798" t="s">
        <v>1772</v>
      </c>
      <c r="Q280" s="799" t="s">
        <v>1774</v>
      </c>
    </row>
    <row r="281" spans="16:17">
      <c r="P281" s="798" t="s">
        <v>1778</v>
      </c>
      <c r="Q281" s="799" t="s">
        <v>1779</v>
      </c>
    </row>
    <row r="282" spans="16:17" ht="27">
      <c r="P282" s="798" t="s">
        <v>1784</v>
      </c>
      <c r="Q282" s="799" t="s">
        <v>1786</v>
      </c>
    </row>
    <row r="283" spans="16:17">
      <c r="P283" s="798" t="s">
        <v>1787</v>
      </c>
      <c r="Q283" s="799" t="s">
        <v>1788</v>
      </c>
    </row>
    <row r="284" spans="16:17">
      <c r="P284" s="798" t="s">
        <v>1793</v>
      </c>
      <c r="Q284" s="799" t="s">
        <v>1794</v>
      </c>
    </row>
    <row r="285" spans="16:17">
      <c r="P285" s="798" t="s">
        <v>1797</v>
      </c>
      <c r="Q285" s="799" t="s">
        <v>1798</v>
      </c>
    </row>
    <row r="286" spans="16:17">
      <c r="P286" s="798" t="s">
        <v>1802</v>
      </c>
      <c r="Q286" s="799" t="s">
        <v>1803</v>
      </c>
    </row>
    <row r="287" spans="16:17">
      <c r="P287" s="798" t="s">
        <v>1808</v>
      </c>
      <c r="Q287" s="799" t="s">
        <v>1809</v>
      </c>
    </row>
    <row r="288" spans="16:17">
      <c r="P288" s="798" t="s">
        <v>1813</v>
      </c>
      <c r="Q288" s="799" t="s">
        <v>1814</v>
      </c>
    </row>
    <row r="289" spans="16:17">
      <c r="P289" s="798" t="s">
        <v>1820</v>
      </c>
      <c r="Q289" s="799" t="s">
        <v>1821</v>
      </c>
    </row>
    <row r="290" spans="16:17">
      <c r="P290" s="798" t="s">
        <v>1824</v>
      </c>
      <c r="Q290" s="799" t="s">
        <v>1825</v>
      </c>
    </row>
    <row r="291" spans="16:17">
      <c r="P291" s="798" t="s">
        <v>1830</v>
      </c>
      <c r="Q291" s="799" t="s">
        <v>4701</v>
      </c>
    </row>
    <row r="292" spans="16:17">
      <c r="P292" s="798" t="s">
        <v>1835</v>
      </c>
      <c r="Q292" s="799" t="s">
        <v>1836</v>
      </c>
    </row>
    <row r="293" spans="16:17">
      <c r="P293" s="798" t="s">
        <v>1837</v>
      </c>
      <c r="Q293" s="799" t="s">
        <v>1838</v>
      </c>
    </row>
    <row r="294" spans="16:17">
      <c r="P294" s="798" t="s">
        <v>1843</v>
      </c>
      <c r="Q294" s="799" t="s">
        <v>1844</v>
      </c>
    </row>
    <row r="295" spans="16:17">
      <c r="P295" s="798" t="s">
        <v>1848</v>
      </c>
      <c r="Q295" s="799" t="s">
        <v>1849</v>
      </c>
    </row>
    <row r="296" spans="16:17">
      <c r="P296" s="798" t="s">
        <v>1854</v>
      </c>
      <c r="Q296" s="799" t="s">
        <v>1855</v>
      </c>
    </row>
    <row r="297" spans="16:17">
      <c r="P297" s="798" t="s">
        <v>1877</v>
      </c>
      <c r="Q297" s="799" t="s">
        <v>1878</v>
      </c>
    </row>
    <row r="298" spans="16:17">
      <c r="P298" s="798" t="s">
        <v>1882</v>
      </c>
      <c r="Q298" s="799" t="s">
        <v>1883</v>
      </c>
    </row>
    <row r="299" spans="16:17">
      <c r="P299" s="798" t="s">
        <v>1885</v>
      </c>
      <c r="Q299" s="799" t="s">
        <v>1886</v>
      </c>
    </row>
    <row r="300" spans="16:17">
      <c r="P300" s="798" t="s">
        <v>1890</v>
      </c>
      <c r="Q300" s="799" t="s">
        <v>1891</v>
      </c>
    </row>
    <row r="301" spans="16:17">
      <c r="P301" s="798" t="s">
        <v>1896</v>
      </c>
      <c r="Q301" s="799" t="s">
        <v>1897</v>
      </c>
    </row>
    <row r="302" spans="16:17">
      <c r="P302" s="798" t="s">
        <v>1900</v>
      </c>
      <c r="Q302" s="799" t="s">
        <v>1902</v>
      </c>
    </row>
    <row r="303" spans="16:17">
      <c r="P303" s="798" t="s">
        <v>1905</v>
      </c>
      <c r="Q303" s="799" t="s">
        <v>1906</v>
      </c>
    </row>
    <row r="304" spans="16:17">
      <c r="P304" s="798" t="s">
        <v>1912</v>
      </c>
      <c r="Q304" s="799" t="s">
        <v>1913</v>
      </c>
    </row>
    <row r="305" spans="16:17">
      <c r="P305" s="798" t="s">
        <v>1916</v>
      </c>
      <c r="Q305" s="799" t="s">
        <v>1917</v>
      </c>
    </row>
    <row r="306" spans="16:17">
      <c r="P306" s="798" t="s">
        <v>2987</v>
      </c>
      <c r="Q306" s="799" t="s">
        <v>2988</v>
      </c>
    </row>
    <row r="307" spans="16:17">
      <c r="P307" s="798" t="s">
        <v>2991</v>
      </c>
      <c r="Q307" s="799" t="s">
        <v>2992</v>
      </c>
    </row>
    <row r="308" spans="16:17">
      <c r="P308" s="798" t="s">
        <v>3100</v>
      </c>
      <c r="Q308" s="799" t="s">
        <v>3101</v>
      </c>
    </row>
    <row r="309" spans="16:17">
      <c r="P309" s="798" t="s">
        <v>2997</v>
      </c>
      <c r="Q309" s="799" t="s">
        <v>2998</v>
      </c>
    </row>
    <row r="310" spans="16:17">
      <c r="P310" s="798" t="s">
        <v>3003</v>
      </c>
      <c r="Q310" s="799" t="s">
        <v>3004</v>
      </c>
    </row>
    <row r="311" spans="16:17">
      <c r="P311" s="798" t="s">
        <v>3008</v>
      </c>
      <c r="Q311" s="799" t="s">
        <v>3009</v>
      </c>
    </row>
    <row r="312" spans="16:17">
      <c r="P312" s="798" t="s">
        <v>2983</v>
      </c>
      <c r="Q312" s="799" t="s">
        <v>2984</v>
      </c>
    </row>
    <row r="313" spans="16:17">
      <c r="P313" s="798" t="s">
        <v>3010</v>
      </c>
      <c r="Q313" s="799" t="s">
        <v>3011</v>
      </c>
    </row>
    <row r="314" spans="16:17">
      <c r="P314" s="798" t="s">
        <v>3104</v>
      </c>
      <c r="Q314" s="799" t="s">
        <v>3105</v>
      </c>
    </row>
    <row r="315" spans="16:17">
      <c r="P315" s="798" t="s">
        <v>3014</v>
      </c>
      <c r="Q315" s="799" t="s">
        <v>3015</v>
      </c>
    </row>
    <row r="316" spans="16:17">
      <c r="P316" s="798" t="s">
        <v>3020</v>
      </c>
      <c r="Q316" s="799" t="s">
        <v>4831</v>
      </c>
    </row>
    <row r="317" spans="16:17">
      <c r="P317" s="798" t="s">
        <v>3028</v>
      </c>
      <c r="Q317" s="799" t="s">
        <v>3029</v>
      </c>
    </row>
    <row r="318" spans="16:17">
      <c r="P318" s="798" t="s">
        <v>3033</v>
      </c>
      <c r="Q318" s="799" t="s">
        <v>3035</v>
      </c>
    </row>
    <row r="319" spans="16:17">
      <c r="P319" s="798" t="s">
        <v>3120</v>
      </c>
      <c r="Q319" s="799" t="s">
        <v>4832</v>
      </c>
    </row>
    <row r="320" spans="16:17">
      <c r="P320" s="798">
        <v>432</v>
      </c>
      <c r="Q320" s="799" t="s">
        <v>4833</v>
      </c>
    </row>
    <row r="321" spans="16:17">
      <c r="P321" s="798">
        <v>433</v>
      </c>
      <c r="Q321" s="799" t="s">
        <v>4834</v>
      </c>
    </row>
    <row r="322" spans="16:17">
      <c r="P322" s="798" t="s">
        <v>4813</v>
      </c>
      <c r="Q322" s="799" t="s">
        <v>4747</v>
      </c>
    </row>
    <row r="323" spans="16:17">
      <c r="P323" s="798" t="s">
        <v>4814</v>
      </c>
      <c r="Q323" s="799" t="s">
        <v>4835</v>
      </c>
    </row>
    <row r="324" spans="16:17">
      <c r="P324" s="798" t="s">
        <v>4815</v>
      </c>
      <c r="Q324" s="799" t="s">
        <v>4755</v>
      </c>
    </row>
    <row r="325" spans="16:17">
      <c r="P325" s="798" t="s">
        <v>4816</v>
      </c>
      <c r="Q325" s="799" t="s">
        <v>4836</v>
      </c>
    </row>
    <row r="326" spans="16:17">
      <c r="P326" s="798" t="s">
        <v>4817</v>
      </c>
      <c r="Q326" s="799" t="s">
        <v>4767</v>
      </c>
    </row>
    <row r="327" spans="16:17">
      <c r="P327" s="798" t="s">
        <v>4818</v>
      </c>
      <c r="Q327" s="799" t="s">
        <v>4837</v>
      </c>
    </row>
    <row r="328" spans="16:17">
      <c r="P328" s="798" t="s">
        <v>4819</v>
      </c>
      <c r="Q328" s="799" t="s">
        <v>4781</v>
      </c>
    </row>
    <row r="329" spans="16:17">
      <c r="P329" s="798" t="s">
        <v>4820</v>
      </c>
      <c r="Q329" s="799" t="s">
        <v>4786</v>
      </c>
    </row>
    <row r="330" spans="16:17">
      <c r="P330" s="798"/>
      <c r="Q330" s="799"/>
    </row>
    <row r="331" spans="16:17">
      <c r="P331" s="798"/>
      <c r="Q331" s="799"/>
    </row>
    <row r="332" spans="16:17">
      <c r="P332" s="798"/>
      <c r="Q332" s="799"/>
    </row>
    <row r="333" spans="16:17">
      <c r="P333" s="798"/>
      <c r="Q333" s="799"/>
    </row>
    <row r="334" spans="16:17">
      <c r="P334" s="800"/>
      <c r="Q334" s="801"/>
    </row>
    <row r="335" spans="16:17">
      <c r="P335" s="800"/>
      <c r="Q335" s="801"/>
    </row>
    <row r="336" spans="16:17">
      <c r="P336" s="800"/>
      <c r="Q336" s="801"/>
    </row>
    <row r="337" spans="16:17">
      <c r="P337" s="800"/>
      <c r="Q337" s="801"/>
    </row>
    <row r="338" spans="16:17">
      <c r="P338" s="800"/>
      <c r="Q338" s="801"/>
    </row>
    <row r="339" spans="16:17">
      <c r="P339" s="800"/>
      <c r="Q339" s="801"/>
    </row>
    <row r="340" spans="16:17">
      <c r="P340" s="798"/>
      <c r="Q340" s="799"/>
    </row>
    <row r="341" spans="16:17">
      <c r="P341" s="800"/>
      <c r="Q341" s="801"/>
    </row>
    <row r="342" spans="16:17">
      <c r="P342" s="800"/>
      <c r="Q342" s="801"/>
    </row>
    <row r="343" spans="16:17">
      <c r="P343" s="800"/>
      <c r="Q343" s="801"/>
    </row>
    <row r="344" spans="16:17">
      <c r="P344" s="800"/>
      <c r="Q344" s="801"/>
    </row>
    <row r="345" spans="16:17">
      <c r="P345" s="800"/>
      <c r="Q345" s="801"/>
    </row>
    <row r="346" spans="16:17">
      <c r="P346" s="800"/>
      <c r="Q346" s="801"/>
    </row>
    <row r="347" spans="16:17">
      <c r="P347" s="800"/>
      <c r="Q347" s="801"/>
    </row>
    <row r="348" spans="16:17">
      <c r="P348" s="800"/>
      <c r="Q348" s="801"/>
    </row>
    <row r="349" spans="16:17">
      <c r="P349" s="1792"/>
      <c r="Q349" s="1791"/>
    </row>
    <row r="350" spans="16:17">
      <c r="P350" s="1793"/>
      <c r="Q350" s="1791"/>
    </row>
  </sheetData>
  <sheetProtection algorithmName="SHA-512" hashValue="5hwwRUfesnVlkfiH1Ru3l9mPdDLzMWxCuopUqxfVBOQOeyl3jJ5Qfy1pL8squeLsuBklfkO/qZSeOSrkHYZ1tg==" saltValue="q/5qrfCsmVByMBRukOtADw==" spinCount="100000" sheet="1" formatCells="0"/>
  <protectedRanges>
    <protectedRange sqref="B6" name="範囲1"/>
  </protectedRanges>
  <mergeCells count="18">
    <mergeCell ref="P32:Q32"/>
    <mergeCell ref="A14:A16"/>
    <mergeCell ref="D54:E54"/>
    <mergeCell ref="D6:G6"/>
    <mergeCell ref="D48:E48"/>
    <mergeCell ref="B8:F8"/>
    <mergeCell ref="B10:D10"/>
    <mergeCell ref="B12:D12"/>
    <mergeCell ref="C14:H14"/>
    <mergeCell ref="F12:I12"/>
    <mergeCell ref="C17:H17"/>
    <mergeCell ref="C15:H15"/>
    <mergeCell ref="G8:J8"/>
    <mergeCell ref="F10:J11"/>
    <mergeCell ref="C16:H16"/>
    <mergeCell ref="D56:E56"/>
    <mergeCell ref="D62:E62"/>
    <mergeCell ref="A5:I5"/>
  </mergeCells>
  <phoneticPr fontId="34"/>
  <conditionalFormatting sqref="C14:H16">
    <cfRule type="expression" dxfId="635" priority="5">
      <formula>$B$12=$L$13</formula>
    </cfRule>
  </conditionalFormatting>
  <conditionalFormatting sqref="F12:I12">
    <cfRule type="expression" dxfId="634" priority="3">
      <formula>OR($B$12=$L$14,$B$12=$L$15)</formula>
    </cfRule>
  </conditionalFormatting>
  <conditionalFormatting sqref="F10:J11">
    <cfRule type="expression" dxfId="633" priority="4">
      <formula>$B$10=$L$9</formula>
    </cfRule>
  </conditionalFormatting>
  <dataValidations count="3">
    <dataValidation type="whole" operator="greaterThanOrEqual" allowBlank="1" showInputMessage="1" showErrorMessage="1" sqref="B52 B60" xr:uid="{00000000-0002-0000-0600-000000000000}">
      <formula1>1</formula1>
    </dataValidation>
    <dataValidation type="list" allowBlank="1" showInputMessage="1" showErrorMessage="1" sqref="B10:D10" xr:uid="{00000000-0002-0000-0600-000001000000}">
      <formula1>$L$9:$L$10</formula1>
    </dataValidation>
    <dataValidation type="list" allowBlank="1" showInputMessage="1" showErrorMessage="1" sqref="B12:D12" xr:uid="{00000000-0002-0000-0600-000002000000}">
      <formula1>$L$12:$L$15</formula1>
    </dataValidation>
  </dataValidations>
  <hyperlinks>
    <hyperlink ref="C37" location="'使用量_1,2'!A1" display="使用量_1,2" xr:uid="{0187FA53-D166-4BD4-9E15-C43D3251D3A0}"/>
    <hyperlink ref="C38" location="使用量_3!A1" display="使用量_３" xr:uid="{C83E6543-AC54-4E9E-BB91-954EAFB49201}"/>
    <hyperlink ref="C39" location="外部供給!A1" display="外部供給" xr:uid="{EC3B0644-A339-48AB-A3F3-313E3B37E4D1}"/>
    <hyperlink ref="C46" location="係数!A1" display="係数" xr:uid="{F7AA78C8-1D61-45BA-B429-201886020458}"/>
    <hyperlink ref="C45" location="提!A1" display="提" xr:uid="{B84F8C8A-4A84-4FBE-ADE5-E89594643407}"/>
    <hyperlink ref="C40" location="電力会社!A1" display="電力会社" xr:uid="{D4903D83-B7B7-46D4-99E7-81FCBEAD5032}"/>
    <hyperlink ref="C41" location="ガス会社!A1" display="ガス会社" xr:uid="{925E41B5-AF7A-43CF-A6F9-6549B0199F33}"/>
    <hyperlink ref="C42" location="熱供給会社!A1" display="熱供給会社" xr:uid="{EAEF2F1A-F0F3-4403-97DB-EC5EE2930019}"/>
    <hyperlink ref="C43" location="報1!K5" display="報1～報7" xr:uid="{CE5A4FE6-C023-4615-9C08-4135025DFDAC}"/>
    <hyperlink ref="C44" location="計1!K5" display="計1～計5" xr:uid="{67C7E900-ED99-4216-8750-EBE18ACEAC71}"/>
  </hyperlinks>
  <pageMargins left="0.36" right="0.12" top="0.75" bottom="0.75" header="0.3" footer="0.3"/>
  <pageSetup paperSize="9" scale="1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g E A A B Q S w M E F A A C A A g A h r R Q V D q / U d + l A A A A 9 g A A A B I A H A B D b 2 5 m a W c v U G F j a 2 F n Z S 5 4 b W w g o h g A K K A U A A A A A A A A A A A A A A A A A A A A A A A A A A A A h Y + x D o I w G I R f h X S n L d U Y Q 3 7 K 4 G Y k I T E x r k 2 p U I V i a L G 8 m 4 O P 5 C u I U d T N 8 e 6 + S + 7 u 1 x u k Q 1 M H F 9 V Z 3 Z o E R Z i i Q B n Z F t q U C e r d I V y i l E M u 5 E m U K h h h Y + P B 6 g R V z p 1 j Q r z 3 2 M 9 w 2 5 W E U R q R f b b Z y k o 1 I t T G O m G k Q p 9 W 8 b + F O O x e Y z j D E a V 4 M R 8 3 A Z l M y L T 5 A m z M n u m P C a u + d n 2 n + F G E 6 x z I J I G 8 P / A H U E s D B B Q A A g A I A I a 0 U F 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G t F B U h U 3 A 0 D E B A A B J A w A A E w A c A E Z v c m 1 1 b G F z L 1 N l Y 3 R p b 2 4 x L m 0 g o h g A K K A U A A A A A A A A A A A A A A A A A A A A A A A A A A A A K 0 5 N L s n M z 1 M I h t C G 1 r x c v F z F G Y l F q S k K y k r q j y Y u f 7 G i 4 / m U 3 Y 8 b J r z f M / H 9 3 n n v 9 0 x + 3 D B R X d H R U U n B V i E n t Y S X S w E I H j f t f d y 8 5 3 H T T q C g a 0 V y a o 6 e c 2 l R U W p e S X h + U X Z S f n 6 2 h m Z 1 t F 9 i b q o t A U N j a 6 O d 8 / N K g D p j d S B G P 5 v R / m z B n s e N U x 8 3 9 T x u n P + 4 e c b j 5 u b H z Q 1 A + 5 5 N 3 Q C 0 L y Q x K S d V L 6 A o P z e / J N U j N T E l t a h Y A + 4 g H Y V o q J R j T k 5 w c m J O Y l G x b U l R a W q s J t S C p 0 s 6 n 8 3 e A r f g 6 b x u u K E h R Y l 5 x W n 5 R b n O + T m l u X k h l Q W p x R r 4 H a R T X a 3 0 f g / I Y w o v 9 m 1 6 t n S t k o 5 C C V C f Q m J e Z a 2 O A l R y k s K z e d P R J G s 1 e b k y 8 3 C 5 i Y S Y U d A w 0 h y N H f r G D g B Q S w E C L Q A U A A I A C A C G t F B U O r 9 R 3 6 U A A A D 2 A A A A E g A A A A A A A A A A A A A A A A A A A A A A Q 2 9 u Z m l n L 1 B h Y 2 t h Z 2 U u e G 1 s U E s B A i 0 A F A A C A A g A h r R Q V A / K 6 a u k A A A A 6 Q A A A B M A A A A A A A A A A A A A A A A A 8 Q A A A F t D b 2 5 0 Z W 5 0 X 1 R 5 c G V z X S 5 4 b W x Q S w E C L Q A U A A I A C A C G t F B U h U 3 A 0 D E B A A B J A w A A E w A A A A A A A A A A A A A A A A D i A Q A A R m 9 y b X V s Y X M v U 2 V j d G l v b j E u b V B L B Q Y A A A A A A w A D A M I A A A B g 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4 p F Q A A A A A A A A c V 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J y V F M i U 5 M S V B N y V F O C V B O C U 4 O C V F N y U 5 N C V C Q i V F M y U 4 M C U 5 M C V F R i V C Q y U 5 M S V F R i V C R C U 5 R S V F R i V C Q y U 5 M y V F M y U 4 M C U 5 M S c h Q U 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O D i u O D k + O C s u O D v O O C t + O D p + O D s y I g L z 4 8 R W 5 0 c n k g V H l w Z T 0 i R m l s b G V k Q 2 9 t c G x l d G V S Z X N 1 b H R U b 1 d v c m t z a G V l d C I g V m F s d W U 9 I m w x I i A v P j x F b n R y e S B U e X B l P S J B Z G R l Z F R v R G F 0 Y U 1 v Z G V s I i B W Y W x 1 Z T 0 i b D A i I C 8 + P E V u d H J 5 I F R 5 c G U 9 I k Z p b G x D b 3 V u d C I g V m F s d W U 9 I m w w I i A v P j x F b n R y e S B U e X B l P S J G a W x s R X J y b 3 J D b 2 R l I i B W Y W x 1 Z T 0 i c 1 V u a 2 5 v d 2 4 i I C 8 + P E V u d H J 5 I F R 5 c G U 9 I k Z p b G x F c n J v c k N v d W 5 0 I i B W Y W x 1 Z T 0 i b D A i I C 8 + P E V u d H J 5 I F R 5 c G U 9 I k Z p b G x M Y X N 0 V X B k Y X R l Z C I g V m F s d W U 9 I m Q y M D I y L T A y L T E 2 V D E z O j A 3 O j A 3 L j k 1 O D g 5 M j V a I i A v P j x F b n R y e S B U e X B l P S J G a W x s Q 2 9 s d W 1 u V H l w Z X M i I F Z h b H V l P S J z Q U F B P S I g L z 4 8 R W 5 0 c n k g V H l w Z T 0 i R m l s b E N v b H V t b k 5 h b W V z I i B W Y W x 1 Z T 0 i c 1 s m c X V v d D v v v J D v v J E g 6 L 6 y 5 q W t J n F 1 b 3 Q 7 L C Z x d W 9 0 O + + 8 k O + 8 k i D m n p f m p a 0 m c X V v d D t d I i A v P j x F b n R y e S B U e X B l P S J G a W x s U 3 R h d H V z I i B W Y W x 1 Z T 0 i c 0 N v b X B s Z X R l I i A v P j x F b n R y e S B U e X B l P S J S Z W x h d G l v b n N o a X B J b m Z v Q 2 9 u d G F p b m V y I i B W Y W x 1 Z T 0 i c 3 s m c X V v d D t j b 2 x 1 b W 5 D b 3 V u d C Z x d W 9 0 O z o y L C Z x d W 9 0 O 2 t l e U N v b H V t b k 5 h b W V z J n F 1 b 3 Q 7 O l t d L C Z x d W 9 0 O 3 F 1 Z X J 5 U m V s Y X R p b 2 5 z a G l w c y Z x d W 9 0 O z p b X S w m c X V v d D t j b 2 x 1 b W 5 J Z G V u d G l 0 a W V z J n F 1 b 3 Q 7 O l s m c X V v d D t T Z W N 0 a W 9 u M S 9 c d T A w M j f i k a f o q I j n l L v j g J D v v J H v v Z 7 v v J P j g J F c d T A w M j c h Q U E v 5 a S J 5 p u 0 4 4 G V 4 4 K M 4 4 G f 5 Z 6 L L n v v v J D v v J E g 6 L 6 y 5 q W t L D B 9 J n F 1 b 3 Q 7 L C Z x d W 9 0 O 1 N l Y 3 R p b 2 4 x L 1 x 1 M D A y N + K R p + i o i O e U u + O A k O + 8 k e + 9 n u + 8 k + O A k V x 1 M D A y N y F B Q S / l p I n m m 7 T j g Z X j g o z j g Z / l n o s u e + + 8 k O + 8 k i D m n p f m p a 0 s M X 0 m c X V v d D t d L C Z x d W 9 0 O 0 N v b H V t b k N v d W 5 0 J n F 1 b 3 Q 7 O j I s J n F 1 b 3 Q 7 S 2 V 5 Q 2 9 s d W 1 u T m F t Z X M m c X V v d D s 6 W 1 0 s J n F 1 b 3 Q 7 Q 2 9 s d W 1 u S W R l b n R p d G l l c y Z x d W 9 0 O z p b J n F 1 b 3 Q 7 U 2 V j d G l v b j E v X H U w M D I 3 4 p G n 6 K i I 5 5 S 7 4 4 C Q 7 7 y R 7 7 2 e 7 7 y T 4 4 C R X H U w M D I 3 I U F B L + W k i e a b t O O B l e O C j O O B n + W e i y 5 7 7 7 y Q 7 7 y R I O i + s u a l r S w w f S Z x d W 9 0 O y w m c X V v d D t T Z W N 0 a W 9 u M S 9 c d T A w M j f i k a f o q I j n l L v j g J D v v J H v v Z 7 v v J P j g J F c d T A w M j c h Q U E v 5 a S J 5 p u 0 4 4 G V 4 4 K M 4 4 G f 5 Z 6 L L n v v v J D v v J I g 5 p 6 X 5 q W t L D F 9 J n F 1 b 3 Q 7 X S w m c X V v d D t S Z W x h d G l v b n N o a X B J b m Z v J n F 1 b 3 Q 7 O l t d f S I g L z 4 8 L 1 N 0 Y W J s Z U V u d H J p Z X M + P C 9 J d G V t P j x J d G V t P j x J d G V t T G 9 j Y X R p b 2 4 + P E l 0 Z W 1 U e X B l P k Z v c m 1 1 b G E 8 L 0 l 0 Z W 1 U e X B l P j x J d G V t U G F 0 a D 5 T Z W N 0 a W 9 u M S 8 n J U U y J T k x J U E 3 J U U 4 J U E 4 J T g 4 J U U 3 J T k 0 J U J C J U U z J T g w J T k w J U V G J U J D J T k x J U V G J U J E J T l F J U V G J U J D J T k z J U U z J T g w J T k x J y F B Q S 8 l R T M l O D I l Q k Q l R T M l O D M l Q k M l R T M l O D I l Q j k 8 L 0 l 0 Z W 1 Q Y X R o P j w v S X R l b U x v Y 2 F 0 a W 9 u P j x T d G F i b G V F b n R y a W V z I C 8 + P C 9 J d G V t P j x J d G V t P j x J d G V t T G 9 j Y X R p b 2 4 + P E l 0 Z W 1 U e X B l P k Z v c m 1 1 b G E 8 L 0 l 0 Z W 1 U e X B l P j x J d G V t U G F 0 a D 5 T Z W N 0 a W 9 u M S 8 n J U U y J T k x J U E 3 J U U 4 J U E 4 J T g 4 J U U 3 J T k 0 J U J C J U U z J T g w J T k w J U V G J U J D J T k x J U V G J U J E J T l F J U V G J U J D J T k z J U U z J T g w J T k x J y F B Q S 8 l R T Y l O T g l O D c l R T Y l Q T A l Q k M l R T M l O D E l O T U l R T M l O D I l O E M l R T M l O D E l O U Y l R T M l O D M l O T g l R T M l O D M l O D M l R T M l O D M l O D A l R T M l O D M l Q k M l R T Y l O T U l Q j A 8 L 0 l 0 Z W 1 Q Y X R o P j w v S X R l b U x v Y 2 F 0 a W 9 u P j x T d G F i b G V F b n R y a W V z I C 8 + P C 9 J d G V t P j x J d G V t P j x J d G V t T G 9 j Y X R p b 2 4 + P E l 0 Z W 1 U e X B l P k Z v c m 1 1 b G E 8 L 0 l 0 Z W 1 U e X B l P j x J d G V t U G F 0 a D 5 T Z W N 0 a W 9 u M S 8 n J U U y J T k x J U E 3 J U U 4 J U E 4 J T g 4 J U U 3 J T k 0 J U J C J U U z J T g w J T k w J U V G J U J D J T k x J U V G J U J E J T l F J U V G J U J D J T k z J U U z J T g w J T k x J y F B Q S 8 l R T U l Q T Q l O D k l R T Y l O U I l Q j Q l R T M l O D E l O T U l R T M l O D I l O E M l R T M l O D E l O U Y l R T U l O U U l O E I 8 L 0 l 0 Z W 1 Q Y X R o P j w v S X R l b U x v Y 2 F 0 a W 9 u P j x T d G F i b G V F b n R y a W V z I C 8 + P C 9 J d G V t P j x J d G V t P j x J d G V t T G 9 j Y X R p b 2 4 + P E l 0 Z W 1 U e X B l P k Z v c m 1 1 b G E 8 L 0 l 0 Z W 1 U e X B l P j x J d G V t U G F 0 a D 5 T Z W N 0 a W 9 u M S 8 n J U U y J T k x J U E 3 J U U 4 J U E 4 J T g 4 J U U 3 J T k 0 J U J C J U U z J T g w J T k w J U V G J U J D J T k x J U V G J U J E J T l F J U V G J U J D J T k z J U U z J T g w J T k x J y F B Q S U y M C g 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4 4 O K 4 4 O T 4 4 K y 4 4 O 8 4 4 K 3 4 4 O n 4 4 O z I i A v P j x F b n R y e S B U e X B l P S J G a W x s Z W R D b 2 1 w b G V 0 Z V J l c 3 V s d F R v V 2 9 y a 3 N o Z W V 0 I i B W Y W x 1 Z T 0 i b D E i I C 8 + P E V u d H J 5 I F R 5 c G U 9 I k F k Z G V k V G 9 E Y X R h T W 9 k Z W w i I F Z h b H V l P S J s M C I g L z 4 8 R W 5 0 c n k g V H l w Z T 0 i R m l s b E N v d W 5 0 I i B W Y W x 1 Z T 0 i b D A i I C 8 + P E V u d H J 5 I F R 5 c G U 9 I k Z p b G x F c n J v c k N v Z G U i I F Z h b H V l P S J z V W 5 r b m 9 3 b i I g L z 4 8 R W 5 0 c n k g V H l w Z T 0 i R m l s b E V y c m 9 y Q 2 9 1 b n Q i I F Z h b H V l P S J s M C I g L z 4 8 R W 5 0 c n k g V H l w Z T 0 i R m l s b E x h c 3 R V c G R h d G V k I i B W Y W x 1 Z T 0 i Z D I w M j I t M D I t M T Z U M T M 6 M z U 6 N D Y u N T U 4 N D g z O F o i I C 8 + P E V u d H J 5 I F R 5 c G U 9 I k Z p b G x D b 2 x 1 b W 5 U e X B l c y I g V m F s d W U 9 I n N B Q U E 9 I i A v P j x F b n R y e S B U e X B l P S J G a W x s Q 2 9 s d W 1 u T m F t Z X M i I F Z h b H V l P S J z W y Z x d W 9 0 O + + 8 k O + 8 k S D o v r L m p a 0 m c X V v d D s s J n F 1 b 3 Q 7 7 7 y Q 7 7 y S I O a e l + a l r S 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1 x 1 M D A y N + K R p + i o i O e U u + O A k O + 8 k e + 9 n u + 8 k + O A k V x 1 M D A y N y F B Q S A o M i k v 5 a S J 5 p u 0 4 4 G V 4 4 K M 4 4 G f 5 Z 6 L L n v v v J D v v J E g 6 L 6 y 5 q W t L D B 9 J n F 1 b 3 Q 7 L C Z x d W 9 0 O 1 N l Y 3 R p b 2 4 x L 1 x 1 M D A y N + K R p + i o i O e U u + O A k O + 8 k e + 9 n u + 8 k + O A k V x 1 M D A y N y F B Q S A o M i k v 5 a S J 5 p u 0 4 4 G V 4 4 K M 4 4 G f 5 Z 6 L L n v v v J D v v J I g 5 p 6 X 5 q W t L D F 9 J n F 1 b 3 Q 7 X S w m c X V v d D t D b 2 x 1 b W 5 D b 3 V u d C Z x d W 9 0 O z o y L C Z x d W 9 0 O 0 t l e U N v b H V t b k 5 h b W V z J n F 1 b 3 Q 7 O l t d L C Z x d W 9 0 O 0 N v b H V t b k l k Z W 5 0 a X R p Z X M m c X V v d D s 6 W y Z x d W 9 0 O 1 N l Y 3 R p b 2 4 x L 1 x 1 M D A y N + K R p + i o i O e U u + O A k O + 8 k e + 9 n u + 8 k + O A k V x 1 M D A y N y F B Q S A o M i k v 5 a S J 5 p u 0 4 4 G V 4 4 K M 4 4 G f 5 Z 6 L L n v v v J D v v J E g 6 L 6 y 5 q W t L D B 9 J n F 1 b 3 Q 7 L C Z x d W 9 0 O 1 N l Y 3 R p b 2 4 x L 1 x 1 M D A y N + K R p + i o i O e U u + O A k O + 8 k e + 9 n u + 8 k + O A k V x 1 M D A y N y F B Q S A o M i k v 5 a S J 5 p u 0 4 4 G V 4 4 K M 4 4 G f 5 Z 6 L L n v v v J D v v J I g 5 p 6 X 5 q W t L D F 9 J n F 1 b 3 Q 7 X S w m c X V v d D t S Z W x h d G l v b n N o a X B J b m Z v J n F 1 b 3 Q 7 O l t d f S I g L z 4 8 L 1 N 0 Y W J s Z U V u d H J p Z X M + P C 9 J d G V t P j x J d G V t P j x J d G V t T G 9 j Y X R p b 2 4 + P E l 0 Z W 1 U e X B l P k Z v c m 1 1 b G E 8 L 0 l 0 Z W 1 U e X B l P j x J d G V t U G F 0 a D 5 T Z W N 0 a W 9 u M S 8 n J U U y J T k x J U E 3 J U U 4 J U E 4 J T g 4 J U U 3 J T k 0 J U J C J U U z J T g w J T k w J U V G J U J D J T k x J U V G J U J E J T l F J U V G J U J D J T k z J U U z J T g w J T k x J y F B Q S U y M C g y K S 8 l R T M l O D I l Q k Q l R T M l O D M l Q k M l R T M l O D I l Q j k 8 L 0 l 0 Z W 1 Q Y X R o P j w v S X R l b U x v Y 2 F 0 a W 9 u P j x T d G F i b G V F b n R y a W V z I C 8 + P C 9 J d G V t P j x J d G V t P j x J d G V t T G 9 j Y X R p b 2 4 + P E l 0 Z W 1 U e X B l P k Z v c m 1 1 b G E 8 L 0 l 0 Z W 1 U e X B l P j x J d G V t U G F 0 a D 5 T Z W N 0 a W 9 u M S 8 n J U U y J T k x J U E 3 J U U 4 J U E 4 J T g 4 J U U 3 J T k 0 J U J C J U U z J T g w J T k w J U V G J U J D J T k x J U V G J U J E J T l F J U V G J U J D J T k z J U U z J T g w J T k x J y F B Q S U y M C g y K S 8 l R T Y l O T g l O D c l R T Y l Q T A l Q k M l R T M l O D E l O T U l R T M l O D I l O E M l R T M l O D E l O U Y l R T M l O D M l O T g l R T M l O D M l O D M l R T M l O D M l O D A l R T M l O D M l Q k M l R T Y l O T U l Q j A 8 L 0 l 0 Z W 1 Q Y X R o P j w v S X R l b U x v Y 2 F 0 a W 9 u P j x T d G F i b G V F b n R y a W V z I C 8 + P C 9 J d G V t P j x J d G V t P j x J d G V t T G 9 j Y X R p b 2 4 + P E l 0 Z W 1 U e X B l P k Z v c m 1 1 b G E 8 L 0 l 0 Z W 1 U e X B l P j x J d G V t U G F 0 a D 5 T Z W N 0 a W 9 u M S 8 n J U U y J T k x J U E 3 J U U 4 J U E 4 J T g 4 J U U 3 J T k 0 J U J C J U U z J T g w J T k w J U V G J U J D J T k x J U V G J U J E J T l F J U V G J U J D J T k z J U U z J T g w J T k x J y F B Q S U y M C g y K S 8 l R T U l Q T Q l O D k l R T Y l O U I l Q j Q l R T M l O D E l O T U l R T M l O D I l O E M l R T M l O D E l O U Y l R T U l O U U l O E I 8 L 0 l 0 Z W 1 Q Y X R o P j w v S X R l b U x v Y 2 F 0 a W 9 u P j x T d G F i b G V F b n R y a W V z I C 8 + P C 9 J d G V t P j w v S X R l b X M + P C 9 M b 2 N h b F B h Y 2 t h Z 2 V N Z X R h Z G F 0 Y U Z p b G U + F g A A A F B L B Q Y A A A A A A A A A A A A A A A A A A A A A A A A m A Q A A A Q A A A N C M n d 8 B F d E R j H o A w E / C l + s B A A A A a Q U P S L Z X Z E S T h 1 5 Z T T 2 U t A A A A A A C A A A A A A A Q Z g A A A A E A A C A A A A D i 5 O v N N W 9 w P K j O u m U y W z i I l + e i r O W M 3 j i K 2 X 1 x r a / y f A A A A A A O g A A A A A I A A C A A A A A Z t k 8 p c l r i T c O N I l r h w A C X x D O Z 1 N n 6 2 X w U u T i P I k U D w F A A A A C o 7 l Q 3 m 9 z b + o i n w q k / G f f a F + b a 8 q y P s W L C 4 o Y k f S O 9 i Q v U n i p 9 + C l n c D S y 5 A G L j z k 8 W k O q D 4 z Q I 5 4 7 2 5 g + i R q t l D d X j p H 5 v 1 E o k Q n 8 F c h N t U A A A A A 8 r y A q T I L z I y c 0 u + l 4 L s n 0 Z 3 H P n E F K A 3 9 R D p y R f T b C g F 4 l 0 L n B E 1 C K 5 M O I z n I R p 3 i i r P x 5 T D 3 s 4 5 t 7 k H V Y 5 x 5 2 < / D a t a M a s h u p > 
</file>

<file path=customXml/itemProps1.xml><?xml version="1.0" encoding="utf-8"?>
<ds:datastoreItem xmlns:ds="http://schemas.openxmlformats.org/officeDocument/2006/customXml" ds:itemID="{796CA897-D535-496E-92F9-0B0685D6074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78</vt:i4>
      </vt:variant>
      <vt:variant>
        <vt:lpstr>名前付き一覧</vt:lpstr>
      </vt:variant>
      <vt:variant>
        <vt:i4>64</vt:i4>
      </vt:variant>
    </vt:vector>
  </HeadingPairs>
  <TitlesOfParts>
    <vt:vector size="142" baseType="lpstr">
      <vt:lpstr>R7年度修正履歴</vt:lpstr>
      <vt:lpstr>集計_報告</vt:lpstr>
      <vt:lpstr>集計_報告個別</vt:lpstr>
      <vt:lpstr>集計_計画</vt:lpstr>
      <vt:lpstr>集計_計画個別</vt:lpstr>
      <vt:lpstr>R8年度修正履歴 </vt:lpstr>
      <vt:lpstr>参照元</vt:lpstr>
      <vt:lpstr>参照元個別</vt:lpstr>
      <vt:lpstr>はじめに</vt:lpstr>
      <vt:lpstr>使用量_1,2</vt:lpstr>
      <vt:lpstr>使用量_3</vt:lpstr>
      <vt:lpstr>o1</vt:lpstr>
      <vt:lpstr>o2</vt:lpstr>
      <vt:lpstr>o3</vt:lpstr>
      <vt:lpstr>o4</vt:lpstr>
      <vt:lpstr>o5</vt:lpstr>
      <vt:lpstr>o6</vt:lpstr>
      <vt:lpstr>o7</vt:lpstr>
      <vt:lpstr>o8</vt:lpstr>
      <vt:lpstr>o9</vt:lpstr>
      <vt:lpstr>o10</vt:lpstr>
      <vt:lpstr>o11</vt:lpstr>
      <vt:lpstr>o12</vt:lpstr>
      <vt:lpstr>o13</vt:lpstr>
      <vt:lpstr>o14</vt:lpstr>
      <vt:lpstr>o15</vt:lpstr>
      <vt:lpstr>o16</vt:lpstr>
      <vt:lpstr>o17</vt:lpstr>
      <vt:lpstr>o18</vt:lpstr>
      <vt:lpstr>o19</vt:lpstr>
      <vt:lpstr>o20</vt:lpstr>
      <vt:lpstr>o21</vt:lpstr>
      <vt:lpstr>o22</vt:lpstr>
      <vt:lpstr>o23</vt:lpstr>
      <vt:lpstr>o24</vt:lpstr>
      <vt:lpstr>o25</vt:lpstr>
      <vt:lpstr>o26</vt:lpstr>
      <vt:lpstr>o27</vt:lpstr>
      <vt:lpstr>o28</vt:lpstr>
      <vt:lpstr>o29</vt:lpstr>
      <vt:lpstr>o30</vt:lpstr>
      <vt:lpstr>o31</vt:lpstr>
      <vt:lpstr>o32</vt:lpstr>
      <vt:lpstr>o33</vt:lpstr>
      <vt:lpstr>o34</vt:lpstr>
      <vt:lpstr>o35</vt:lpstr>
      <vt:lpstr>o36</vt:lpstr>
      <vt:lpstr>o37</vt:lpstr>
      <vt:lpstr>o38</vt:lpstr>
      <vt:lpstr>o39</vt:lpstr>
      <vt:lpstr>o40</vt:lpstr>
      <vt:lpstr>o41</vt:lpstr>
      <vt:lpstr>o42</vt:lpstr>
      <vt:lpstr>o43</vt:lpstr>
      <vt:lpstr>自動車計算</vt:lpstr>
      <vt:lpstr>外部供給</vt:lpstr>
      <vt:lpstr>電力会社</vt:lpstr>
      <vt:lpstr>ガス会社</vt:lpstr>
      <vt:lpstr>熱供給会社</vt:lpstr>
      <vt:lpstr>係数</vt:lpstr>
      <vt:lpstr>昨年度計画書（非公表反映）</vt:lpstr>
      <vt:lpstr>昨年度報告書</vt:lpstr>
      <vt:lpstr>報1</vt:lpstr>
      <vt:lpstr>報2</vt:lpstr>
      <vt:lpstr>報3</vt:lpstr>
      <vt:lpstr>報4-1(1・2号事業者用)</vt:lpstr>
      <vt:lpstr>報4-2（3号事業者用）</vt:lpstr>
      <vt:lpstr>報5</vt:lpstr>
      <vt:lpstr>報6</vt:lpstr>
      <vt:lpstr>計1</vt:lpstr>
      <vt:lpstr>計2</vt:lpstr>
      <vt:lpstr>計3</vt:lpstr>
      <vt:lpstr>計4-1(1・2号事業者用)</vt:lpstr>
      <vt:lpstr>計4-2（3号事業者用）</vt:lpstr>
      <vt:lpstr>計5</vt:lpstr>
      <vt:lpstr>以降入力不要→</vt:lpstr>
      <vt:lpstr>提</vt:lpstr>
      <vt:lpstr>評価</vt:lpstr>
      <vt:lpstr>計1!AA</vt:lpstr>
      <vt:lpstr>報1!AA</vt:lpstr>
      <vt:lpstr>計1!BB</vt:lpstr>
      <vt:lpstr>報1!BB</vt:lpstr>
      <vt:lpstr>計1!CC</vt:lpstr>
      <vt:lpstr>報1!CC</vt:lpstr>
      <vt:lpstr>計1!DD</vt:lpstr>
      <vt:lpstr>報1!DD</vt:lpstr>
      <vt:lpstr>計1!EE</vt:lpstr>
      <vt:lpstr>報1!EE</vt:lpstr>
      <vt:lpstr>計1!FF</vt:lpstr>
      <vt:lpstr>報1!FF</vt:lpstr>
      <vt:lpstr>計1!GG</vt:lpstr>
      <vt:lpstr>報1!GG</vt:lpstr>
      <vt:lpstr>計1!HH</vt:lpstr>
      <vt:lpstr>報1!HH</vt:lpstr>
      <vt:lpstr>計1!II</vt:lpstr>
      <vt:lpstr>報1!II</vt:lpstr>
      <vt:lpstr>計1!JJ</vt:lpstr>
      <vt:lpstr>報1!JJ</vt:lpstr>
      <vt:lpstr>計1!KK</vt:lpstr>
      <vt:lpstr>報1!KK</vt:lpstr>
      <vt:lpstr>計1!LL</vt:lpstr>
      <vt:lpstr>報1!LL</vt:lpstr>
      <vt:lpstr>計1!MM</vt:lpstr>
      <vt:lpstr>報1!MM</vt:lpstr>
      <vt:lpstr>計1!NN</vt:lpstr>
      <vt:lpstr>報1!NN</vt:lpstr>
      <vt:lpstr>計1!OO</vt:lpstr>
      <vt:lpstr>報1!OO</vt:lpstr>
      <vt:lpstr>計1!PP</vt:lpstr>
      <vt:lpstr>報1!PP</vt:lpstr>
      <vt:lpstr>計1!Print_Area</vt:lpstr>
      <vt:lpstr>計2!Print_Area</vt:lpstr>
      <vt:lpstr>計3!Print_Area</vt:lpstr>
      <vt:lpstr>'計4-1(1・2号事業者用)'!Print_Area</vt:lpstr>
      <vt:lpstr>'計4-2（3号事業者用）'!Print_Area</vt:lpstr>
      <vt:lpstr>計5!Print_Area</vt:lpstr>
      <vt:lpstr>使用量_3!Print_Area</vt:lpstr>
      <vt:lpstr>提!Print_Area</vt:lpstr>
      <vt:lpstr>評価!Print_Area</vt:lpstr>
      <vt:lpstr>報1!Print_Area</vt:lpstr>
      <vt:lpstr>報2!Print_Area</vt:lpstr>
      <vt:lpstr>報3!Print_Area</vt:lpstr>
      <vt:lpstr>'報4-1(1・2号事業者用)'!Print_Area</vt:lpstr>
      <vt:lpstr>'報4-2（3号事業者用）'!Print_Area</vt:lpstr>
      <vt:lpstr>報5!Print_Area</vt:lpstr>
      <vt:lpstr>報6!Print_Area</vt:lpstr>
      <vt:lpstr>計1!QQ</vt:lpstr>
      <vt:lpstr>報1!QQ</vt:lpstr>
      <vt:lpstr>計1!RR</vt:lpstr>
      <vt:lpstr>報1!RR</vt:lpstr>
      <vt:lpstr>計1!SS</vt:lpstr>
      <vt:lpstr>報1!SS</vt:lpstr>
      <vt:lpstr>計1!TT</vt:lpstr>
      <vt:lpstr>報1!TT</vt:lpstr>
      <vt:lpstr>事業者ID下3桁</vt:lpstr>
      <vt:lpstr>自動転記</vt:lpstr>
      <vt:lpstr>'計4-1(1・2号事業者用)'!種別リスト</vt:lpstr>
      <vt:lpstr>'報4-1(1・2号事業者用)'!種別リスト</vt:lpstr>
      <vt:lpstr>'報4-1(1・2号事業者用)'!重点対策_1号2号</vt:lpstr>
      <vt:lpstr>'報4-2（3号事業者用）'!重点対策_1号2号</vt:lpstr>
      <vt:lpstr>'計4-2（3号事業者用）'!重点対策_3号</vt:lpstr>
      <vt:lpstr>提出前確認日時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2025-05-26T04:07:53Z</dcterms:created>
  <dcterms:modified xsi:type="dcterms:W3CDTF">2026-07-02T04:21:02Z</dcterms:modified>
</cp:coreProperties>
</file>